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stefanj\Desktop\"/>
    </mc:Choice>
  </mc:AlternateContent>
  <xr:revisionPtr revIDLastSave="0" documentId="8_{F8583A76-3A98-4CC4-BCEE-5D7E20B6C248}" xr6:coauthVersionLast="47" xr6:coauthVersionMax="47" xr10:uidLastSave="{00000000-0000-0000-0000-000000000000}"/>
  <workbookProtection lockStructure="1"/>
  <bookViews>
    <workbookView xWindow="-120" yWindow="-120" windowWidth="51840" windowHeight="21240" xr2:uid="{4D93E738-ED74-422C-A447-7E04002A3118}"/>
  </bookViews>
  <sheets>
    <sheet name="Efnisyfirlit" sheetId="36" r:id="rId1"/>
    <sheet name="Hluti I - Yfirlit" sheetId="18" r:id="rId2"/>
    <sheet name="Hluti II a) Samtrygging" sheetId="20" r:id="rId3"/>
    <sheet name="Hluti II b) Séreign" sheetId="26" r:id="rId4"/>
    <sheet name="Hluti II c) Lífeyrissjóðir" sheetId="35" r:id="rId5"/>
    <sheet name="Hluti III a)" sheetId="37" r:id="rId6"/>
    <sheet name="Hluti III b)" sheetId="31" r:id="rId7"/>
    <sheet name="Hluti III c)" sheetId="32" r:id="rId8"/>
    <sheet name="Hluti III d)" sheetId="33" r:id="rId9"/>
    <sheet name="Listi" sheetId="21" state="hidden" r:id="rId10"/>
    <sheet name="Gögn" sheetId="19" state="hidden" r:id="rId11"/>
    <sheet name="Erl.Gögn" sheetId="27" state="hidden" r:id="rId12"/>
  </sheets>
  <externalReferences>
    <externalReference r:id="rId13"/>
    <externalReference r:id="rId14"/>
    <externalReference r:id="rId15"/>
  </externalReferences>
  <definedNames>
    <definedName name="_xlnm._FilterDatabase" localSheetId="11" hidden="1">Erl.Gögn!$B$1:$K$252</definedName>
    <definedName name="_xlnm._FilterDatabase" localSheetId="10" hidden="1">Gögn!$A$1:$P$11719</definedName>
    <definedName name="_xlnm._FilterDatabase" localSheetId="1" hidden="1">'Hluti I - Yfirlit'!#REF!</definedName>
    <definedName name="_xlnm._FilterDatabase" localSheetId="9" hidden="1">Listi!$T$1:$W$1</definedName>
    <definedName name="_ftn1" localSheetId="0">Efnisyfirlit!$A$103</definedName>
    <definedName name="_ftnref1" localSheetId="0">Efnisyfirlit!$A$68</definedName>
    <definedName name="_Toc507062735" localSheetId="0">Efnisyfirlit!$A$65</definedName>
    <definedName name="_Toc507062736" localSheetId="0">Efnisyfirlit!$A$66</definedName>
    <definedName name="_Toc507062737" localSheetId="0">Efnisyfirlit!$A$67</definedName>
    <definedName name="_Toc507062738" localSheetId="0">Efnisyfirlit!$A$89</definedName>
    <definedName name="_Toc507062739" localSheetId="0">Efnisyfirlit!$A$100</definedName>
    <definedName name="Arsreikningur2021_1" localSheetId="10">Gögn!$C$1:$K$11277</definedName>
    <definedName name="EhLykill" localSheetId="0">[1]Listi!$AC$1:$AE$22</definedName>
    <definedName name="EhLykill">Listi!$AC$1:$AE$22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44779.6313657407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LifSamtr">Listi!$A$1:$D$27</definedName>
    <definedName name="LifSamtrAbyrgd">Listi!$F$1:$I$5</definedName>
    <definedName name="OLE_LINK1" localSheetId="0">Efnisyfirlit!$A$81</definedName>
    <definedName name="_xlnm.Print_Area" localSheetId="0">Efnisyfirlit!$A$1:$K$48</definedName>
    <definedName name="_xlnm.Print_Area" localSheetId="1">'Hluti I - Yfirlit'!$A$1:$L$41</definedName>
    <definedName name="_xlnm.Print_Area" localSheetId="2">'Hluti II a) Samtrygging'!$A$1:$AC$197</definedName>
    <definedName name="_xlnm.Print_Area" localSheetId="4">'Hluti II c) Lífeyrissjóðir'!$A$1:$AC$197</definedName>
    <definedName name="_xlnm.Print_Area" localSheetId="5">'Hluti III a)'!$A$1:$N$40</definedName>
    <definedName name="_xlnm.Print_Area" localSheetId="6">'Hluti III b)'!$A$1:$L$29</definedName>
    <definedName name="_xlnm.Print_Area" localSheetId="7">'Hluti III c)'!$B$1:$F$28</definedName>
    <definedName name="_xlnm.Print_Area" localSheetId="8">'Hluti III d)'!$A$1:$K$29</definedName>
    <definedName name="SamtrDL" localSheetId="0">[1]Listi!$P$2:$P$25</definedName>
    <definedName name="SamtrDL">Listi!$P$2:$P$25</definedName>
    <definedName name="SérDl" localSheetId="0">[1]Listi!$Z$2:$Z$22</definedName>
    <definedName name="SérDl">Listi!$Z$2:$Z$22</definedName>
    <definedName name="Uppgjdagur" localSheetId="0">'[2]ebl.1.0 '!$C$12</definedName>
    <definedName name="Uppgjdagur">'[3]ebl.1.0 '!$C$12</definedName>
    <definedName name="VörSér">Listi!$T$1:$W$76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27" l="1"/>
  <c r="A3" i="27"/>
  <c r="A4" i="27"/>
  <c r="A5" i="27"/>
  <c r="A6" i="27"/>
  <c r="A7" i="27"/>
  <c r="A8" i="27"/>
  <c r="A9" i="27"/>
  <c r="H9" i="27"/>
  <c r="A10" i="27"/>
  <c r="H10" i="27"/>
  <c r="A11" i="27"/>
  <c r="A12" i="27"/>
  <c r="A13" i="27"/>
  <c r="A14" i="27"/>
  <c r="A15" i="27"/>
  <c r="H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H31" i="27"/>
  <c r="A2" i="19"/>
  <c r="B2" i="19"/>
  <c r="O2" i="19"/>
  <c r="A3" i="19"/>
  <c r="B3" i="19"/>
  <c r="O3" i="19"/>
  <c r="A4" i="19"/>
  <c r="B4" i="19"/>
  <c r="O4" i="19"/>
  <c r="A5" i="19"/>
  <c r="B5" i="19"/>
  <c r="O5" i="19"/>
  <c r="A6" i="19"/>
  <c r="B6" i="19"/>
  <c r="O6" i="19"/>
  <c r="A7" i="19"/>
  <c r="B7" i="19"/>
  <c r="O7" i="19"/>
  <c r="A8" i="19"/>
  <c r="B8" i="19"/>
  <c r="O8" i="19"/>
  <c r="A9" i="19"/>
  <c r="B9" i="19"/>
  <c r="O9" i="19"/>
  <c r="A10" i="19"/>
  <c r="B10" i="19"/>
  <c r="O10" i="19"/>
  <c r="A11" i="19"/>
  <c r="B11" i="19"/>
  <c r="O11" i="19"/>
  <c r="A12" i="19"/>
  <c r="B12" i="19"/>
  <c r="O12" i="19"/>
  <c r="A13" i="19"/>
  <c r="B13" i="19"/>
  <c r="O13" i="19"/>
  <c r="A14" i="19"/>
  <c r="B14" i="19"/>
  <c r="O14" i="19"/>
  <c r="A15" i="19"/>
  <c r="B15" i="19"/>
  <c r="O15" i="19"/>
  <c r="A16" i="19"/>
  <c r="B16" i="19"/>
  <c r="O16" i="19"/>
  <c r="A17" i="19"/>
  <c r="B17" i="19"/>
  <c r="O17" i="19"/>
  <c r="A18" i="19"/>
  <c r="B18" i="19"/>
  <c r="O18" i="19"/>
  <c r="A19" i="19"/>
  <c r="B19" i="19"/>
  <c r="O19" i="19"/>
  <c r="A20" i="19"/>
  <c r="B20" i="19"/>
  <c r="O20" i="19"/>
  <c r="A21" i="19"/>
  <c r="B21" i="19"/>
  <c r="O21" i="19"/>
  <c r="A22" i="19"/>
  <c r="B22" i="19"/>
  <c r="O22" i="19"/>
  <c r="A23" i="19"/>
  <c r="B23" i="19"/>
  <c r="O23" i="19"/>
  <c r="A24" i="19"/>
  <c r="B24" i="19"/>
  <c r="O24" i="19"/>
  <c r="A25" i="19"/>
  <c r="B25" i="19"/>
  <c r="O25" i="19"/>
  <c r="A26" i="19"/>
  <c r="B26" i="19"/>
  <c r="O26" i="19"/>
  <c r="A27" i="19"/>
  <c r="B27" i="19"/>
  <c r="O27" i="19"/>
  <c r="A28" i="19"/>
  <c r="B28" i="19"/>
  <c r="O28" i="19"/>
  <c r="A29" i="19"/>
  <c r="B29" i="19"/>
  <c r="O29" i="19"/>
  <c r="A30" i="19"/>
  <c r="B30" i="19"/>
  <c r="O30" i="19"/>
  <c r="A31" i="19"/>
  <c r="B31" i="19"/>
  <c r="O31" i="19"/>
  <c r="A32" i="19"/>
  <c r="B32" i="19"/>
  <c r="O32" i="19"/>
  <c r="A33" i="19"/>
  <c r="B33" i="19"/>
  <c r="O33" i="19"/>
  <c r="A34" i="19"/>
  <c r="B34" i="19"/>
  <c r="O34" i="19"/>
  <c r="A35" i="19"/>
  <c r="B35" i="19"/>
  <c r="O35" i="19"/>
  <c r="A36" i="19"/>
  <c r="B36" i="19"/>
  <c r="O36" i="19"/>
  <c r="A37" i="19"/>
  <c r="B37" i="19"/>
  <c r="O37" i="19"/>
  <c r="A38" i="19"/>
  <c r="B38" i="19"/>
  <c r="O38" i="19"/>
  <c r="A39" i="19"/>
  <c r="B39" i="19"/>
  <c r="O39" i="19"/>
  <c r="A40" i="19"/>
  <c r="B40" i="19"/>
  <c r="O40" i="19"/>
  <c r="A41" i="19"/>
  <c r="B41" i="19"/>
  <c r="O41" i="19"/>
  <c r="A42" i="19"/>
  <c r="B42" i="19"/>
  <c r="O42" i="19"/>
  <c r="A43" i="19"/>
  <c r="B43" i="19"/>
  <c r="O43" i="19"/>
  <c r="A44" i="19"/>
  <c r="B44" i="19"/>
  <c r="O44" i="19"/>
  <c r="A45" i="19"/>
  <c r="B45" i="19"/>
  <c r="O45" i="19"/>
  <c r="A46" i="19"/>
  <c r="B46" i="19"/>
  <c r="O46" i="19"/>
  <c r="A47" i="19"/>
  <c r="B47" i="19"/>
  <c r="O47" i="19"/>
  <c r="A48" i="19"/>
  <c r="B48" i="19"/>
  <c r="O48" i="19"/>
  <c r="A49" i="19"/>
  <c r="B49" i="19"/>
  <c r="O49" i="19"/>
  <c r="A50" i="19"/>
  <c r="B50" i="19"/>
  <c r="O50" i="19"/>
  <c r="A51" i="19"/>
  <c r="B51" i="19"/>
  <c r="O51" i="19"/>
  <c r="A52" i="19"/>
  <c r="B52" i="19"/>
  <c r="O52" i="19"/>
  <c r="A53" i="19"/>
  <c r="B53" i="19"/>
  <c r="O53" i="19"/>
  <c r="A54" i="19"/>
  <c r="B54" i="19"/>
  <c r="O54" i="19"/>
  <c r="A55" i="19"/>
  <c r="B55" i="19"/>
  <c r="O55" i="19"/>
  <c r="A56" i="19"/>
  <c r="B56" i="19"/>
  <c r="O56" i="19"/>
  <c r="A57" i="19"/>
  <c r="B57" i="19"/>
  <c r="O57" i="19"/>
  <c r="A58" i="19"/>
  <c r="B58" i="19"/>
  <c r="O58" i="19"/>
  <c r="A59" i="19"/>
  <c r="B59" i="19"/>
  <c r="O59" i="19"/>
  <c r="A60" i="19"/>
  <c r="B60" i="19"/>
  <c r="O60" i="19"/>
  <c r="A61" i="19"/>
  <c r="B61" i="19"/>
  <c r="O61" i="19"/>
  <c r="A62" i="19"/>
  <c r="B62" i="19"/>
  <c r="O62" i="19"/>
  <c r="A63" i="19"/>
  <c r="B63" i="19"/>
  <c r="O63" i="19"/>
  <c r="A64" i="19"/>
  <c r="B64" i="19"/>
  <c r="O64" i="19"/>
  <c r="A65" i="19"/>
  <c r="B65" i="19"/>
  <c r="O65" i="19"/>
  <c r="A66" i="19"/>
  <c r="B66" i="19"/>
  <c r="O66" i="19"/>
  <c r="A67" i="19"/>
  <c r="B67" i="19"/>
  <c r="O67" i="19"/>
  <c r="A68" i="19"/>
  <c r="B68" i="19"/>
  <c r="O68" i="19"/>
  <c r="A69" i="19"/>
  <c r="B69" i="19"/>
  <c r="O69" i="19"/>
  <c r="A70" i="19"/>
  <c r="B70" i="19"/>
  <c r="O70" i="19"/>
  <c r="A71" i="19"/>
  <c r="B71" i="19"/>
  <c r="O71" i="19"/>
  <c r="A72" i="19"/>
  <c r="B72" i="19"/>
  <c r="O72" i="19"/>
  <c r="A73" i="19"/>
  <c r="B73" i="19"/>
  <c r="O73" i="19"/>
  <c r="A74" i="19"/>
  <c r="B74" i="19"/>
  <c r="O74" i="19"/>
  <c r="A75" i="19"/>
  <c r="B75" i="19"/>
  <c r="O75" i="19"/>
  <c r="A76" i="19"/>
  <c r="B76" i="19"/>
  <c r="O76" i="19"/>
  <c r="A77" i="19"/>
  <c r="B77" i="19"/>
  <c r="O77" i="19"/>
  <c r="A78" i="19"/>
  <c r="B78" i="19"/>
  <c r="O78" i="19"/>
  <c r="A79" i="19"/>
  <c r="B79" i="19"/>
  <c r="O79" i="19"/>
  <c r="A80" i="19"/>
  <c r="B80" i="19"/>
  <c r="O80" i="19"/>
  <c r="A81" i="19"/>
  <c r="B81" i="19"/>
  <c r="O81" i="19"/>
  <c r="A82" i="19"/>
  <c r="B82" i="19"/>
  <c r="O82" i="19"/>
  <c r="A83" i="19"/>
  <c r="B83" i="19"/>
  <c r="O83" i="19"/>
  <c r="A84" i="19"/>
  <c r="B84" i="19"/>
  <c r="O84" i="19"/>
  <c r="A85" i="19"/>
  <c r="B85" i="19"/>
  <c r="O85" i="19"/>
  <c r="A86" i="19"/>
  <c r="B86" i="19"/>
  <c r="O86" i="19"/>
  <c r="A87" i="19"/>
  <c r="B87" i="19"/>
  <c r="O87" i="19"/>
  <c r="A88" i="19"/>
  <c r="B88" i="19"/>
  <c r="O88" i="19"/>
  <c r="A89" i="19"/>
  <c r="B89" i="19"/>
  <c r="O89" i="19"/>
  <c r="A90" i="19"/>
  <c r="B90" i="19"/>
  <c r="O90" i="19"/>
  <c r="A91" i="19"/>
  <c r="B91" i="19"/>
  <c r="O91" i="19"/>
  <c r="A92" i="19"/>
  <c r="B92" i="19"/>
  <c r="O92" i="19"/>
  <c r="A93" i="19"/>
  <c r="B93" i="19"/>
  <c r="O93" i="19"/>
  <c r="A94" i="19"/>
  <c r="B94" i="19"/>
  <c r="O94" i="19"/>
  <c r="A95" i="19"/>
  <c r="B95" i="19"/>
  <c r="O95" i="19"/>
  <c r="A96" i="19"/>
  <c r="B96" i="19"/>
  <c r="O96" i="19"/>
  <c r="A97" i="19"/>
  <c r="B97" i="19"/>
  <c r="O97" i="19"/>
  <c r="A98" i="19"/>
  <c r="B98" i="19"/>
  <c r="O98" i="19"/>
  <c r="A99" i="19"/>
  <c r="B99" i="19"/>
  <c r="O99" i="19"/>
  <c r="A100" i="19"/>
  <c r="B100" i="19"/>
  <c r="O100" i="19"/>
  <c r="A101" i="19"/>
  <c r="B101" i="19"/>
  <c r="O101" i="19"/>
  <c r="A102" i="19"/>
  <c r="B102" i="19"/>
  <c r="O102" i="19"/>
  <c r="A103" i="19"/>
  <c r="B103" i="19"/>
  <c r="O103" i="19"/>
  <c r="A104" i="19"/>
  <c r="B104" i="19"/>
  <c r="O104" i="19"/>
  <c r="A105" i="19"/>
  <c r="B105" i="19"/>
  <c r="O105" i="19"/>
  <c r="A106" i="19"/>
  <c r="B106" i="19"/>
  <c r="O106" i="19"/>
  <c r="A107" i="19"/>
  <c r="B107" i="19"/>
  <c r="O107" i="19"/>
  <c r="A108" i="19"/>
  <c r="B108" i="19"/>
  <c r="O108" i="19"/>
  <c r="A109" i="19"/>
  <c r="B109" i="19"/>
  <c r="O109" i="19"/>
  <c r="A110" i="19"/>
  <c r="B110" i="19"/>
  <c r="O110" i="19"/>
  <c r="A111" i="19"/>
  <c r="B111" i="19"/>
  <c r="O111" i="19"/>
  <c r="A112" i="19"/>
  <c r="B112" i="19"/>
  <c r="O112" i="19"/>
  <c r="A113" i="19"/>
  <c r="B113" i="19"/>
  <c r="O113" i="19"/>
  <c r="A114" i="19"/>
  <c r="B114" i="19"/>
  <c r="O114" i="19"/>
  <c r="A115" i="19"/>
  <c r="B115" i="19"/>
  <c r="O115" i="19"/>
  <c r="A116" i="19"/>
  <c r="B116" i="19"/>
  <c r="O116" i="19"/>
  <c r="A117" i="19"/>
  <c r="B117" i="19"/>
  <c r="O117" i="19"/>
  <c r="A118" i="19"/>
  <c r="B118" i="19"/>
  <c r="O118" i="19"/>
  <c r="A119" i="19"/>
  <c r="B119" i="19"/>
  <c r="O119" i="19"/>
  <c r="A120" i="19"/>
  <c r="B120" i="19"/>
  <c r="O120" i="19"/>
  <c r="A121" i="19"/>
  <c r="B121" i="19"/>
  <c r="O121" i="19"/>
  <c r="A122" i="19"/>
  <c r="B122" i="19"/>
  <c r="O122" i="19"/>
  <c r="A123" i="19"/>
  <c r="B123" i="19"/>
  <c r="O123" i="19"/>
  <c r="A124" i="19"/>
  <c r="B124" i="19"/>
  <c r="O124" i="19"/>
  <c r="A125" i="19"/>
  <c r="B125" i="19"/>
  <c r="O125" i="19"/>
  <c r="A126" i="19"/>
  <c r="B126" i="19"/>
  <c r="O126" i="19"/>
  <c r="A127" i="19"/>
  <c r="B127" i="19"/>
  <c r="O127" i="19"/>
  <c r="A128" i="19"/>
  <c r="B128" i="19"/>
  <c r="O128" i="19"/>
  <c r="A129" i="19"/>
  <c r="B129" i="19"/>
  <c r="O129" i="19"/>
  <c r="A130" i="19"/>
  <c r="B130" i="19"/>
  <c r="O130" i="19"/>
  <c r="A131" i="19"/>
  <c r="B131" i="19"/>
  <c r="O131" i="19"/>
  <c r="A132" i="19"/>
  <c r="B132" i="19"/>
  <c r="O132" i="19"/>
  <c r="A133" i="19"/>
  <c r="B133" i="19"/>
  <c r="O133" i="19"/>
  <c r="A134" i="19"/>
  <c r="B134" i="19"/>
  <c r="O134" i="19"/>
  <c r="A135" i="19"/>
  <c r="B135" i="19"/>
  <c r="O135" i="19"/>
  <c r="A136" i="19"/>
  <c r="B136" i="19"/>
  <c r="O136" i="19"/>
  <c r="A137" i="19"/>
  <c r="B137" i="19"/>
  <c r="O137" i="19"/>
  <c r="A138" i="19"/>
  <c r="B138" i="19"/>
  <c r="O138" i="19"/>
  <c r="A139" i="19"/>
  <c r="B139" i="19"/>
  <c r="O139" i="19"/>
  <c r="A140" i="19"/>
  <c r="B140" i="19"/>
  <c r="O140" i="19"/>
  <c r="A141" i="19"/>
  <c r="B141" i="19"/>
  <c r="O141" i="19"/>
  <c r="A142" i="19"/>
  <c r="B142" i="19"/>
  <c r="O142" i="19"/>
  <c r="A143" i="19"/>
  <c r="B143" i="19"/>
  <c r="O143" i="19"/>
  <c r="A144" i="19"/>
  <c r="B144" i="19"/>
  <c r="O144" i="19"/>
  <c r="A145" i="19"/>
  <c r="B145" i="19"/>
  <c r="O145" i="19"/>
  <c r="A146" i="19"/>
  <c r="B146" i="19"/>
  <c r="O146" i="19"/>
  <c r="A147" i="19"/>
  <c r="B147" i="19"/>
  <c r="O147" i="19"/>
  <c r="A148" i="19"/>
  <c r="B148" i="19"/>
  <c r="O148" i="19"/>
  <c r="A149" i="19"/>
  <c r="B149" i="19"/>
  <c r="O149" i="19"/>
  <c r="A150" i="19"/>
  <c r="B150" i="19"/>
  <c r="O150" i="19"/>
  <c r="A151" i="19"/>
  <c r="B151" i="19"/>
  <c r="O151" i="19"/>
  <c r="A152" i="19"/>
  <c r="B152" i="19"/>
  <c r="O152" i="19"/>
  <c r="A153" i="19"/>
  <c r="B153" i="19"/>
  <c r="O153" i="19"/>
  <c r="A154" i="19"/>
  <c r="B154" i="19"/>
  <c r="O154" i="19"/>
  <c r="A155" i="19"/>
  <c r="B155" i="19"/>
  <c r="O155" i="19"/>
  <c r="A156" i="19"/>
  <c r="B156" i="19"/>
  <c r="O156" i="19"/>
  <c r="A157" i="19"/>
  <c r="B157" i="19"/>
  <c r="O157" i="19"/>
  <c r="A158" i="19"/>
  <c r="B158" i="19"/>
  <c r="O158" i="19"/>
  <c r="A159" i="19"/>
  <c r="B159" i="19"/>
  <c r="O159" i="19"/>
  <c r="A160" i="19"/>
  <c r="B160" i="19"/>
  <c r="O160" i="19"/>
  <c r="A161" i="19"/>
  <c r="B161" i="19"/>
  <c r="O161" i="19"/>
  <c r="A162" i="19"/>
  <c r="B162" i="19"/>
  <c r="O162" i="19"/>
  <c r="A163" i="19"/>
  <c r="B163" i="19"/>
  <c r="O163" i="19"/>
  <c r="A164" i="19"/>
  <c r="B164" i="19"/>
  <c r="O164" i="19"/>
  <c r="A165" i="19"/>
  <c r="B165" i="19"/>
  <c r="O165" i="19"/>
  <c r="A166" i="19"/>
  <c r="B166" i="19"/>
  <c r="O166" i="19"/>
  <c r="A167" i="19"/>
  <c r="B167" i="19"/>
  <c r="O167" i="19"/>
  <c r="A168" i="19"/>
  <c r="B168" i="19"/>
  <c r="O168" i="19"/>
  <c r="A169" i="19"/>
  <c r="B169" i="19"/>
  <c r="O169" i="19"/>
  <c r="A170" i="19"/>
  <c r="B170" i="19"/>
  <c r="O170" i="19"/>
  <c r="A171" i="19"/>
  <c r="B171" i="19"/>
  <c r="O171" i="19"/>
  <c r="A172" i="19"/>
  <c r="B172" i="19"/>
  <c r="O172" i="19"/>
  <c r="A173" i="19"/>
  <c r="B173" i="19"/>
  <c r="O173" i="19"/>
  <c r="A174" i="19"/>
  <c r="B174" i="19"/>
  <c r="O174" i="19"/>
  <c r="A175" i="19"/>
  <c r="B175" i="19"/>
  <c r="O175" i="19"/>
  <c r="A176" i="19"/>
  <c r="B176" i="19"/>
  <c r="O176" i="19"/>
  <c r="A177" i="19"/>
  <c r="B177" i="19"/>
  <c r="O177" i="19"/>
  <c r="A178" i="19"/>
  <c r="B178" i="19"/>
  <c r="O178" i="19"/>
  <c r="A179" i="19"/>
  <c r="B179" i="19"/>
  <c r="O179" i="19"/>
  <c r="A180" i="19"/>
  <c r="B180" i="19"/>
  <c r="O180" i="19"/>
  <c r="A181" i="19"/>
  <c r="B181" i="19"/>
  <c r="O181" i="19"/>
  <c r="A182" i="19"/>
  <c r="B182" i="19"/>
  <c r="O182" i="19"/>
  <c r="A183" i="19"/>
  <c r="B183" i="19"/>
  <c r="O183" i="19"/>
  <c r="A184" i="19"/>
  <c r="B184" i="19"/>
  <c r="O184" i="19"/>
  <c r="A185" i="19"/>
  <c r="B185" i="19"/>
  <c r="O185" i="19"/>
  <c r="A186" i="19"/>
  <c r="B186" i="19"/>
  <c r="O186" i="19"/>
  <c r="A187" i="19"/>
  <c r="B187" i="19"/>
  <c r="O187" i="19"/>
  <c r="A188" i="19"/>
  <c r="B188" i="19"/>
  <c r="O188" i="19"/>
  <c r="A189" i="19"/>
  <c r="B189" i="19"/>
  <c r="O189" i="19"/>
  <c r="A190" i="19"/>
  <c r="B190" i="19"/>
  <c r="O190" i="19"/>
  <c r="A191" i="19"/>
  <c r="B191" i="19"/>
  <c r="O191" i="19"/>
  <c r="A192" i="19"/>
  <c r="B192" i="19"/>
  <c r="O192" i="19"/>
  <c r="A193" i="19"/>
  <c r="B193" i="19"/>
  <c r="O193" i="19"/>
  <c r="A194" i="19"/>
  <c r="B194" i="19"/>
  <c r="O194" i="19"/>
  <c r="A195" i="19"/>
  <c r="B195" i="19"/>
  <c r="O195" i="19"/>
  <c r="A196" i="19"/>
  <c r="B196" i="19"/>
  <c r="O196" i="19"/>
  <c r="A197" i="19"/>
  <c r="B197" i="19"/>
  <c r="O197" i="19"/>
  <c r="A198" i="19"/>
  <c r="B198" i="19"/>
  <c r="O198" i="19"/>
  <c r="A199" i="19"/>
  <c r="B199" i="19"/>
  <c r="O199" i="19"/>
  <c r="A200" i="19"/>
  <c r="B200" i="19"/>
  <c r="O200" i="19"/>
  <c r="A201" i="19"/>
  <c r="B201" i="19"/>
  <c r="O201" i="19"/>
  <c r="A202" i="19"/>
  <c r="B202" i="19"/>
  <c r="O202" i="19"/>
  <c r="A203" i="19"/>
  <c r="B203" i="19"/>
  <c r="O203" i="19"/>
  <c r="A204" i="19"/>
  <c r="B204" i="19"/>
  <c r="O204" i="19"/>
  <c r="A205" i="19"/>
  <c r="B205" i="19"/>
  <c r="O205" i="19"/>
  <c r="A206" i="19"/>
  <c r="B206" i="19"/>
  <c r="O206" i="19"/>
  <c r="A207" i="19"/>
  <c r="B207" i="19"/>
  <c r="O207" i="19"/>
  <c r="A208" i="19"/>
  <c r="B208" i="19"/>
  <c r="O208" i="19"/>
  <c r="A209" i="19"/>
  <c r="B209" i="19"/>
  <c r="O209" i="19"/>
  <c r="A210" i="19"/>
  <c r="B210" i="19"/>
  <c r="O210" i="19"/>
  <c r="A211" i="19"/>
  <c r="B211" i="19"/>
  <c r="O211" i="19"/>
  <c r="A212" i="19"/>
  <c r="B212" i="19"/>
  <c r="O212" i="19"/>
  <c r="A213" i="19"/>
  <c r="B213" i="19"/>
  <c r="O213" i="19"/>
  <c r="A214" i="19"/>
  <c r="B214" i="19"/>
  <c r="O214" i="19"/>
  <c r="A215" i="19"/>
  <c r="B215" i="19"/>
  <c r="O215" i="19"/>
  <c r="A216" i="19"/>
  <c r="B216" i="19"/>
  <c r="O216" i="19"/>
  <c r="A217" i="19"/>
  <c r="B217" i="19"/>
  <c r="O217" i="19"/>
  <c r="A218" i="19"/>
  <c r="B218" i="19"/>
  <c r="O218" i="19"/>
  <c r="A219" i="19"/>
  <c r="B219" i="19"/>
  <c r="O219" i="19"/>
  <c r="A220" i="19"/>
  <c r="B220" i="19"/>
  <c r="O220" i="19"/>
  <c r="A221" i="19"/>
  <c r="B221" i="19"/>
  <c r="O221" i="19"/>
  <c r="A222" i="19"/>
  <c r="B222" i="19"/>
  <c r="O222" i="19"/>
  <c r="A223" i="19"/>
  <c r="B223" i="19"/>
  <c r="O223" i="19"/>
  <c r="A224" i="19"/>
  <c r="B224" i="19"/>
  <c r="O224" i="19"/>
  <c r="A225" i="19"/>
  <c r="B225" i="19"/>
  <c r="O225" i="19"/>
  <c r="A226" i="19"/>
  <c r="B226" i="19"/>
  <c r="O226" i="19"/>
  <c r="A227" i="19"/>
  <c r="B227" i="19"/>
  <c r="O227" i="19"/>
  <c r="A228" i="19"/>
  <c r="B228" i="19"/>
  <c r="O228" i="19"/>
  <c r="A229" i="19"/>
  <c r="B229" i="19"/>
  <c r="O229" i="19"/>
  <c r="A230" i="19"/>
  <c r="B230" i="19"/>
  <c r="O230" i="19"/>
  <c r="A231" i="19"/>
  <c r="B231" i="19"/>
  <c r="O231" i="19"/>
  <c r="A232" i="19"/>
  <c r="B232" i="19"/>
  <c r="O232" i="19"/>
  <c r="A233" i="19"/>
  <c r="B233" i="19"/>
  <c r="O233" i="19"/>
  <c r="A234" i="19"/>
  <c r="B234" i="19"/>
  <c r="O234" i="19"/>
  <c r="A235" i="19"/>
  <c r="B235" i="19"/>
  <c r="O235" i="19"/>
  <c r="A236" i="19"/>
  <c r="B236" i="19"/>
  <c r="O236" i="19"/>
  <c r="A237" i="19"/>
  <c r="B237" i="19"/>
  <c r="O237" i="19"/>
  <c r="A238" i="19"/>
  <c r="B238" i="19"/>
  <c r="O238" i="19"/>
  <c r="A239" i="19"/>
  <c r="B239" i="19"/>
  <c r="O239" i="19"/>
  <c r="A240" i="19"/>
  <c r="B240" i="19"/>
  <c r="O240" i="19"/>
  <c r="A241" i="19"/>
  <c r="B241" i="19"/>
  <c r="O241" i="19"/>
  <c r="A242" i="19"/>
  <c r="B242" i="19"/>
  <c r="O242" i="19"/>
  <c r="A243" i="19"/>
  <c r="B243" i="19"/>
  <c r="O243" i="19"/>
  <c r="A244" i="19"/>
  <c r="B244" i="19"/>
  <c r="O244" i="19"/>
  <c r="A245" i="19"/>
  <c r="B245" i="19"/>
  <c r="O245" i="19"/>
  <c r="A246" i="19"/>
  <c r="B246" i="19"/>
  <c r="O246" i="19"/>
  <c r="A247" i="19"/>
  <c r="B247" i="19"/>
  <c r="O247" i="19"/>
  <c r="A248" i="19"/>
  <c r="B248" i="19"/>
  <c r="O248" i="19"/>
  <c r="A249" i="19"/>
  <c r="B249" i="19"/>
  <c r="O249" i="19"/>
  <c r="A250" i="19"/>
  <c r="B250" i="19"/>
  <c r="O250" i="19"/>
  <c r="A251" i="19"/>
  <c r="B251" i="19"/>
  <c r="O251" i="19"/>
  <c r="A252" i="19"/>
  <c r="B252" i="19"/>
  <c r="O252" i="19"/>
  <c r="A253" i="19"/>
  <c r="B253" i="19"/>
  <c r="O253" i="19"/>
  <c r="A254" i="19"/>
  <c r="B254" i="19"/>
  <c r="O254" i="19"/>
  <c r="A255" i="19"/>
  <c r="B255" i="19"/>
  <c r="O255" i="19"/>
  <c r="A256" i="19"/>
  <c r="B256" i="19"/>
  <c r="O256" i="19"/>
  <c r="A257" i="19"/>
  <c r="B257" i="19"/>
  <c r="O257" i="19"/>
  <c r="A258" i="19"/>
  <c r="B258" i="19"/>
  <c r="O258" i="19"/>
  <c r="A259" i="19"/>
  <c r="B259" i="19"/>
  <c r="O259" i="19"/>
  <c r="A260" i="19"/>
  <c r="B260" i="19"/>
  <c r="O260" i="19"/>
  <c r="A261" i="19"/>
  <c r="B261" i="19"/>
  <c r="O261" i="19"/>
  <c r="A262" i="19"/>
  <c r="B262" i="19"/>
  <c r="O262" i="19"/>
  <c r="A263" i="19"/>
  <c r="B263" i="19"/>
  <c r="O263" i="19"/>
  <c r="A264" i="19"/>
  <c r="B264" i="19"/>
  <c r="O264" i="19"/>
  <c r="A265" i="19"/>
  <c r="B265" i="19"/>
  <c r="O265" i="19"/>
  <c r="A266" i="19"/>
  <c r="B266" i="19"/>
  <c r="O266" i="19"/>
  <c r="A267" i="19"/>
  <c r="B267" i="19"/>
  <c r="O267" i="19"/>
  <c r="A268" i="19"/>
  <c r="B268" i="19"/>
  <c r="O268" i="19"/>
  <c r="A269" i="19"/>
  <c r="B269" i="19"/>
  <c r="O269" i="19"/>
  <c r="A270" i="19"/>
  <c r="B270" i="19"/>
  <c r="O270" i="19"/>
  <c r="A271" i="19"/>
  <c r="B271" i="19"/>
  <c r="O271" i="19"/>
  <c r="A272" i="19"/>
  <c r="B272" i="19"/>
  <c r="O272" i="19"/>
  <c r="A273" i="19"/>
  <c r="B273" i="19"/>
  <c r="O273" i="19"/>
  <c r="A274" i="19"/>
  <c r="B274" i="19"/>
  <c r="O274" i="19"/>
  <c r="A275" i="19"/>
  <c r="B275" i="19"/>
  <c r="O275" i="19"/>
  <c r="A276" i="19"/>
  <c r="B276" i="19"/>
  <c r="O276" i="19"/>
  <c r="A277" i="19"/>
  <c r="B277" i="19"/>
  <c r="O277" i="19"/>
  <c r="A278" i="19"/>
  <c r="B278" i="19"/>
  <c r="O278" i="19"/>
  <c r="A279" i="19"/>
  <c r="B279" i="19"/>
  <c r="O279" i="19"/>
  <c r="A280" i="19"/>
  <c r="B280" i="19"/>
  <c r="O280" i="19"/>
  <c r="A281" i="19"/>
  <c r="B281" i="19"/>
  <c r="O281" i="19"/>
  <c r="A282" i="19"/>
  <c r="B282" i="19"/>
  <c r="O282" i="19"/>
  <c r="A283" i="19"/>
  <c r="B283" i="19"/>
  <c r="O283" i="19"/>
  <c r="A284" i="19"/>
  <c r="B284" i="19"/>
  <c r="O284" i="19"/>
  <c r="A285" i="19"/>
  <c r="B285" i="19"/>
  <c r="O285" i="19"/>
  <c r="A286" i="19"/>
  <c r="B286" i="19"/>
  <c r="O286" i="19"/>
  <c r="A287" i="19"/>
  <c r="B287" i="19"/>
  <c r="O287" i="19"/>
  <c r="A288" i="19"/>
  <c r="B288" i="19"/>
  <c r="O288" i="19"/>
  <c r="A289" i="19"/>
  <c r="B289" i="19"/>
  <c r="O289" i="19"/>
  <c r="A290" i="19"/>
  <c r="B290" i="19"/>
  <c r="O290" i="19"/>
  <c r="A291" i="19"/>
  <c r="B291" i="19"/>
  <c r="O291" i="19"/>
  <c r="A292" i="19"/>
  <c r="B292" i="19"/>
  <c r="O292" i="19"/>
  <c r="A293" i="19"/>
  <c r="B293" i="19"/>
  <c r="O293" i="19"/>
  <c r="A294" i="19"/>
  <c r="B294" i="19"/>
  <c r="O294" i="19"/>
  <c r="A295" i="19"/>
  <c r="B295" i="19"/>
  <c r="O295" i="19"/>
  <c r="A296" i="19"/>
  <c r="B296" i="19"/>
  <c r="O296" i="19"/>
  <c r="A297" i="19"/>
  <c r="B297" i="19"/>
  <c r="O297" i="19"/>
  <c r="A298" i="19"/>
  <c r="B298" i="19"/>
  <c r="O298" i="19"/>
  <c r="A299" i="19"/>
  <c r="B299" i="19"/>
  <c r="O299" i="19"/>
  <c r="A300" i="19"/>
  <c r="B300" i="19"/>
  <c r="O300" i="19"/>
  <c r="A301" i="19"/>
  <c r="B301" i="19"/>
  <c r="O301" i="19"/>
  <c r="A302" i="19"/>
  <c r="B302" i="19"/>
  <c r="O302" i="19"/>
  <c r="A303" i="19"/>
  <c r="B303" i="19"/>
  <c r="O303" i="19"/>
  <c r="A304" i="19"/>
  <c r="B304" i="19"/>
  <c r="O304" i="19"/>
  <c r="A305" i="19"/>
  <c r="B305" i="19"/>
  <c r="O305" i="19"/>
  <c r="A306" i="19"/>
  <c r="B306" i="19"/>
  <c r="O306" i="19"/>
  <c r="A307" i="19"/>
  <c r="B307" i="19"/>
  <c r="O307" i="19"/>
  <c r="A308" i="19"/>
  <c r="B308" i="19"/>
  <c r="O308" i="19"/>
  <c r="A309" i="19"/>
  <c r="B309" i="19"/>
  <c r="O309" i="19"/>
  <c r="A310" i="19"/>
  <c r="B310" i="19"/>
  <c r="O310" i="19"/>
  <c r="A311" i="19"/>
  <c r="B311" i="19"/>
  <c r="O311" i="19"/>
  <c r="A312" i="19"/>
  <c r="B312" i="19"/>
  <c r="O312" i="19"/>
  <c r="A313" i="19"/>
  <c r="B313" i="19"/>
  <c r="O313" i="19"/>
  <c r="A314" i="19"/>
  <c r="B314" i="19"/>
  <c r="O314" i="19"/>
  <c r="A315" i="19"/>
  <c r="B315" i="19"/>
  <c r="O315" i="19"/>
  <c r="A316" i="19"/>
  <c r="B316" i="19"/>
  <c r="O316" i="19"/>
  <c r="A317" i="19"/>
  <c r="B317" i="19"/>
  <c r="O317" i="19"/>
  <c r="A318" i="19"/>
  <c r="B318" i="19"/>
  <c r="O318" i="19"/>
  <c r="A319" i="19"/>
  <c r="B319" i="19"/>
  <c r="O319" i="19"/>
  <c r="A320" i="19"/>
  <c r="B320" i="19"/>
  <c r="O320" i="19"/>
  <c r="A321" i="19"/>
  <c r="B321" i="19"/>
  <c r="O321" i="19"/>
  <c r="A322" i="19"/>
  <c r="B322" i="19"/>
  <c r="O322" i="19"/>
  <c r="A323" i="19"/>
  <c r="B323" i="19"/>
  <c r="O323" i="19"/>
  <c r="A324" i="19"/>
  <c r="B324" i="19"/>
  <c r="O324" i="19"/>
  <c r="A325" i="19"/>
  <c r="B325" i="19"/>
  <c r="O325" i="19"/>
  <c r="A326" i="19"/>
  <c r="B326" i="19"/>
  <c r="O326" i="19"/>
  <c r="A327" i="19"/>
  <c r="B327" i="19"/>
  <c r="O327" i="19"/>
  <c r="A328" i="19"/>
  <c r="B328" i="19"/>
  <c r="O328" i="19"/>
  <c r="A329" i="19"/>
  <c r="B329" i="19"/>
  <c r="O329" i="19"/>
  <c r="A330" i="19"/>
  <c r="B330" i="19"/>
  <c r="O330" i="19"/>
  <c r="A331" i="19"/>
  <c r="B331" i="19"/>
  <c r="O331" i="19"/>
  <c r="A332" i="19"/>
  <c r="B332" i="19"/>
  <c r="O332" i="19"/>
  <c r="A333" i="19"/>
  <c r="B333" i="19"/>
  <c r="O333" i="19"/>
  <c r="A334" i="19"/>
  <c r="B334" i="19"/>
  <c r="O334" i="19"/>
  <c r="A335" i="19"/>
  <c r="B335" i="19"/>
  <c r="O335" i="19"/>
  <c r="A336" i="19"/>
  <c r="B336" i="19"/>
  <c r="O336" i="19"/>
  <c r="A337" i="19"/>
  <c r="B337" i="19"/>
  <c r="O337" i="19"/>
  <c r="A338" i="19"/>
  <c r="B338" i="19"/>
  <c r="O338" i="19"/>
  <c r="A339" i="19"/>
  <c r="B339" i="19"/>
  <c r="O339" i="19"/>
  <c r="A340" i="19"/>
  <c r="B340" i="19"/>
  <c r="O340" i="19"/>
  <c r="A341" i="19"/>
  <c r="B341" i="19"/>
  <c r="O341" i="19"/>
  <c r="A342" i="19"/>
  <c r="B342" i="19"/>
  <c r="O342" i="19"/>
  <c r="A343" i="19"/>
  <c r="B343" i="19"/>
  <c r="O343" i="19"/>
  <c r="A344" i="19"/>
  <c r="B344" i="19"/>
  <c r="O344" i="19"/>
  <c r="A345" i="19"/>
  <c r="B345" i="19"/>
  <c r="O345" i="19"/>
  <c r="A346" i="19"/>
  <c r="B346" i="19"/>
  <c r="O346" i="19"/>
  <c r="A347" i="19"/>
  <c r="B347" i="19"/>
  <c r="O347" i="19"/>
  <c r="A348" i="19"/>
  <c r="B348" i="19"/>
  <c r="O348" i="19"/>
  <c r="A349" i="19"/>
  <c r="B349" i="19"/>
  <c r="O349" i="19"/>
  <c r="A350" i="19"/>
  <c r="B350" i="19"/>
  <c r="O350" i="19"/>
  <c r="A351" i="19"/>
  <c r="B351" i="19"/>
  <c r="O351" i="19"/>
  <c r="A352" i="19"/>
  <c r="B352" i="19"/>
  <c r="O352" i="19"/>
  <c r="A353" i="19"/>
  <c r="B353" i="19"/>
  <c r="O353" i="19"/>
  <c r="A354" i="19"/>
  <c r="B354" i="19"/>
  <c r="O354" i="19"/>
  <c r="A355" i="19"/>
  <c r="B355" i="19"/>
  <c r="O355" i="19"/>
  <c r="A356" i="19"/>
  <c r="B356" i="19"/>
  <c r="O356" i="19"/>
  <c r="A357" i="19"/>
  <c r="B357" i="19"/>
  <c r="O357" i="19"/>
  <c r="A358" i="19"/>
  <c r="B358" i="19"/>
  <c r="O358" i="19"/>
  <c r="A359" i="19"/>
  <c r="B359" i="19"/>
  <c r="O359" i="19"/>
  <c r="A360" i="19"/>
  <c r="B360" i="19"/>
  <c r="O360" i="19"/>
  <c r="A361" i="19"/>
  <c r="B361" i="19"/>
  <c r="O361" i="19"/>
  <c r="A362" i="19"/>
  <c r="B362" i="19"/>
  <c r="O362" i="19"/>
  <c r="A363" i="19"/>
  <c r="B363" i="19"/>
  <c r="O363" i="19"/>
  <c r="A364" i="19"/>
  <c r="B364" i="19"/>
  <c r="O364" i="19"/>
  <c r="A365" i="19"/>
  <c r="B365" i="19"/>
  <c r="O365" i="19"/>
  <c r="A366" i="19"/>
  <c r="B366" i="19"/>
  <c r="O366" i="19"/>
  <c r="A367" i="19"/>
  <c r="B367" i="19"/>
  <c r="O367" i="19"/>
  <c r="A368" i="19"/>
  <c r="B368" i="19"/>
  <c r="O368" i="19"/>
  <c r="A369" i="19"/>
  <c r="B369" i="19"/>
  <c r="O369" i="19"/>
  <c r="A370" i="19"/>
  <c r="B370" i="19"/>
  <c r="O370" i="19"/>
  <c r="A371" i="19"/>
  <c r="B371" i="19"/>
  <c r="O371" i="19"/>
  <c r="A372" i="19"/>
  <c r="B372" i="19"/>
  <c r="O372" i="19"/>
  <c r="A373" i="19"/>
  <c r="B373" i="19"/>
  <c r="O373" i="19"/>
  <c r="A374" i="19"/>
  <c r="B374" i="19"/>
  <c r="O374" i="19"/>
  <c r="A375" i="19"/>
  <c r="B375" i="19"/>
  <c r="O375" i="19"/>
  <c r="A376" i="19"/>
  <c r="B376" i="19"/>
  <c r="O376" i="19"/>
  <c r="A377" i="19"/>
  <c r="B377" i="19"/>
  <c r="O377" i="19"/>
  <c r="A378" i="19"/>
  <c r="B378" i="19"/>
  <c r="O378" i="19"/>
  <c r="A379" i="19"/>
  <c r="B379" i="19"/>
  <c r="O379" i="19"/>
  <c r="A380" i="19"/>
  <c r="B380" i="19"/>
  <c r="O380" i="19"/>
  <c r="A381" i="19"/>
  <c r="B381" i="19"/>
  <c r="O381" i="19"/>
  <c r="A382" i="19"/>
  <c r="B382" i="19"/>
  <c r="O382" i="19"/>
  <c r="A383" i="19"/>
  <c r="B383" i="19"/>
  <c r="O383" i="19"/>
  <c r="A384" i="19"/>
  <c r="B384" i="19"/>
  <c r="O384" i="19"/>
  <c r="A385" i="19"/>
  <c r="B385" i="19"/>
  <c r="O385" i="19"/>
  <c r="A386" i="19"/>
  <c r="B386" i="19"/>
  <c r="O386" i="19"/>
  <c r="A387" i="19"/>
  <c r="B387" i="19"/>
  <c r="O387" i="19"/>
  <c r="A388" i="19"/>
  <c r="B388" i="19"/>
  <c r="O388" i="19"/>
  <c r="A389" i="19"/>
  <c r="B389" i="19"/>
  <c r="O389" i="19"/>
  <c r="A390" i="19"/>
  <c r="B390" i="19"/>
  <c r="O390" i="19"/>
  <c r="A391" i="19"/>
  <c r="B391" i="19"/>
  <c r="O391" i="19"/>
  <c r="A392" i="19"/>
  <c r="B392" i="19"/>
  <c r="O392" i="19"/>
  <c r="A393" i="19"/>
  <c r="B393" i="19"/>
  <c r="O393" i="19"/>
  <c r="A394" i="19"/>
  <c r="B394" i="19"/>
  <c r="O394" i="19"/>
  <c r="A395" i="19"/>
  <c r="B395" i="19"/>
  <c r="O395" i="19"/>
  <c r="A396" i="19"/>
  <c r="B396" i="19"/>
  <c r="O396" i="19"/>
  <c r="A397" i="19"/>
  <c r="B397" i="19"/>
  <c r="O397" i="19"/>
  <c r="A398" i="19"/>
  <c r="B398" i="19"/>
  <c r="O398" i="19"/>
  <c r="A399" i="19"/>
  <c r="B399" i="19"/>
  <c r="O399" i="19"/>
  <c r="A400" i="19"/>
  <c r="B400" i="19"/>
  <c r="O400" i="19"/>
  <c r="A401" i="19"/>
  <c r="B401" i="19"/>
  <c r="O401" i="19"/>
  <c r="A402" i="19"/>
  <c r="B402" i="19"/>
  <c r="O402" i="19"/>
  <c r="A403" i="19"/>
  <c r="B403" i="19"/>
  <c r="O403" i="19"/>
  <c r="A404" i="19"/>
  <c r="B404" i="19"/>
  <c r="O404" i="19"/>
  <c r="A405" i="19"/>
  <c r="B405" i="19"/>
  <c r="O405" i="19"/>
  <c r="A406" i="19"/>
  <c r="B406" i="19"/>
  <c r="O406" i="19"/>
  <c r="A407" i="19"/>
  <c r="B407" i="19"/>
  <c r="O407" i="19"/>
  <c r="A408" i="19"/>
  <c r="B408" i="19"/>
  <c r="O408" i="19"/>
  <c r="A409" i="19"/>
  <c r="B409" i="19"/>
  <c r="O409" i="19"/>
  <c r="A410" i="19"/>
  <c r="B410" i="19"/>
  <c r="O410" i="19"/>
  <c r="A411" i="19"/>
  <c r="B411" i="19"/>
  <c r="O411" i="19"/>
  <c r="A412" i="19"/>
  <c r="B412" i="19"/>
  <c r="O412" i="19"/>
  <c r="A413" i="19"/>
  <c r="B413" i="19"/>
  <c r="O413" i="19"/>
  <c r="A414" i="19"/>
  <c r="B414" i="19"/>
  <c r="O414" i="19"/>
  <c r="A415" i="19"/>
  <c r="B415" i="19"/>
  <c r="O415" i="19"/>
  <c r="A416" i="19"/>
  <c r="B416" i="19"/>
  <c r="O416" i="19"/>
  <c r="A417" i="19"/>
  <c r="B417" i="19"/>
  <c r="O417" i="19"/>
  <c r="A418" i="19"/>
  <c r="B418" i="19"/>
  <c r="O418" i="19"/>
  <c r="A419" i="19"/>
  <c r="B419" i="19"/>
  <c r="O419" i="19"/>
  <c r="A420" i="19"/>
  <c r="B420" i="19"/>
  <c r="O420" i="19"/>
  <c r="A421" i="19"/>
  <c r="B421" i="19"/>
  <c r="O421" i="19"/>
  <c r="A422" i="19"/>
  <c r="B422" i="19"/>
  <c r="O422" i="19"/>
  <c r="A423" i="19"/>
  <c r="B423" i="19"/>
  <c r="O423" i="19"/>
  <c r="A424" i="19"/>
  <c r="B424" i="19"/>
  <c r="O424" i="19"/>
  <c r="A425" i="19"/>
  <c r="B425" i="19"/>
  <c r="O425" i="19"/>
  <c r="A426" i="19"/>
  <c r="B426" i="19"/>
  <c r="O426" i="19"/>
  <c r="A427" i="19"/>
  <c r="B427" i="19"/>
  <c r="O427" i="19"/>
  <c r="A428" i="19"/>
  <c r="B428" i="19"/>
  <c r="O428" i="19"/>
  <c r="A429" i="19"/>
  <c r="B429" i="19"/>
  <c r="O429" i="19"/>
  <c r="A430" i="19"/>
  <c r="B430" i="19"/>
  <c r="O430" i="19"/>
  <c r="A431" i="19"/>
  <c r="B431" i="19"/>
  <c r="O431" i="19"/>
  <c r="A432" i="19"/>
  <c r="B432" i="19"/>
  <c r="O432" i="19"/>
  <c r="A433" i="19"/>
  <c r="B433" i="19"/>
  <c r="O433" i="19"/>
  <c r="A434" i="19"/>
  <c r="B434" i="19"/>
  <c r="O434" i="19"/>
  <c r="A435" i="19"/>
  <c r="B435" i="19"/>
  <c r="O435" i="19"/>
  <c r="A436" i="19"/>
  <c r="B436" i="19"/>
  <c r="O436" i="19"/>
  <c r="A437" i="19"/>
  <c r="B437" i="19"/>
  <c r="O437" i="19"/>
  <c r="A438" i="19"/>
  <c r="B438" i="19"/>
  <c r="O438" i="19"/>
  <c r="A439" i="19"/>
  <c r="B439" i="19"/>
  <c r="O439" i="19"/>
  <c r="A440" i="19"/>
  <c r="B440" i="19"/>
  <c r="O440" i="19"/>
  <c r="A441" i="19"/>
  <c r="B441" i="19"/>
  <c r="O441" i="19"/>
  <c r="A442" i="19"/>
  <c r="B442" i="19"/>
  <c r="O442" i="19"/>
  <c r="A443" i="19"/>
  <c r="B443" i="19"/>
  <c r="O443" i="19"/>
  <c r="A444" i="19"/>
  <c r="B444" i="19"/>
  <c r="O444" i="19"/>
  <c r="A445" i="19"/>
  <c r="B445" i="19"/>
  <c r="O445" i="19"/>
  <c r="A446" i="19"/>
  <c r="B446" i="19"/>
  <c r="O446" i="19"/>
  <c r="A447" i="19"/>
  <c r="B447" i="19"/>
  <c r="O447" i="19"/>
  <c r="A448" i="19"/>
  <c r="B448" i="19"/>
  <c r="O448" i="19"/>
  <c r="A449" i="19"/>
  <c r="B449" i="19"/>
  <c r="O449" i="19"/>
  <c r="A450" i="19"/>
  <c r="B450" i="19"/>
  <c r="O450" i="19"/>
  <c r="A451" i="19"/>
  <c r="B451" i="19"/>
  <c r="O451" i="19"/>
  <c r="A452" i="19"/>
  <c r="B452" i="19"/>
  <c r="O452" i="19"/>
  <c r="A453" i="19"/>
  <c r="B453" i="19"/>
  <c r="O453" i="19"/>
  <c r="A454" i="19"/>
  <c r="B454" i="19"/>
  <c r="O454" i="19"/>
  <c r="A455" i="19"/>
  <c r="B455" i="19"/>
  <c r="O455" i="19"/>
  <c r="A456" i="19"/>
  <c r="B456" i="19"/>
  <c r="O456" i="19"/>
  <c r="A457" i="19"/>
  <c r="B457" i="19"/>
  <c r="O457" i="19"/>
  <c r="A458" i="19"/>
  <c r="B458" i="19"/>
  <c r="O458" i="19"/>
  <c r="A459" i="19"/>
  <c r="B459" i="19"/>
  <c r="O459" i="19"/>
  <c r="A460" i="19"/>
  <c r="B460" i="19"/>
  <c r="O460" i="19"/>
  <c r="A461" i="19"/>
  <c r="B461" i="19"/>
  <c r="O461" i="19"/>
  <c r="A462" i="19"/>
  <c r="B462" i="19"/>
  <c r="O462" i="19"/>
  <c r="A463" i="19"/>
  <c r="B463" i="19"/>
  <c r="O463" i="19"/>
  <c r="A464" i="19"/>
  <c r="B464" i="19"/>
  <c r="O464" i="19"/>
  <c r="A465" i="19"/>
  <c r="B465" i="19"/>
  <c r="O465" i="19"/>
  <c r="A466" i="19"/>
  <c r="B466" i="19"/>
  <c r="O466" i="19"/>
  <c r="A467" i="19"/>
  <c r="B467" i="19"/>
  <c r="O467" i="19"/>
  <c r="A468" i="19"/>
  <c r="B468" i="19"/>
  <c r="O468" i="19"/>
  <c r="A469" i="19"/>
  <c r="B469" i="19"/>
  <c r="O469" i="19"/>
  <c r="A470" i="19"/>
  <c r="B470" i="19"/>
  <c r="O470" i="19"/>
  <c r="A471" i="19"/>
  <c r="B471" i="19"/>
  <c r="O471" i="19"/>
  <c r="A472" i="19"/>
  <c r="B472" i="19"/>
  <c r="O472" i="19"/>
  <c r="A473" i="19"/>
  <c r="B473" i="19"/>
  <c r="O473" i="19"/>
  <c r="A474" i="19"/>
  <c r="B474" i="19"/>
  <c r="O474" i="19"/>
  <c r="A475" i="19"/>
  <c r="B475" i="19"/>
  <c r="O475" i="19"/>
  <c r="A476" i="19"/>
  <c r="B476" i="19"/>
  <c r="O476" i="19"/>
  <c r="A477" i="19"/>
  <c r="B477" i="19"/>
  <c r="O477" i="19"/>
  <c r="A478" i="19"/>
  <c r="B478" i="19"/>
  <c r="O478" i="19"/>
  <c r="A479" i="19"/>
  <c r="B479" i="19"/>
  <c r="O479" i="19"/>
  <c r="A480" i="19"/>
  <c r="B480" i="19"/>
  <c r="O480" i="19"/>
  <c r="A481" i="19"/>
  <c r="B481" i="19"/>
  <c r="O481" i="19"/>
  <c r="A482" i="19"/>
  <c r="B482" i="19"/>
  <c r="O482" i="19"/>
  <c r="A483" i="19"/>
  <c r="B483" i="19"/>
  <c r="O483" i="19"/>
  <c r="A484" i="19"/>
  <c r="B484" i="19"/>
  <c r="O484" i="19"/>
  <c r="A485" i="19"/>
  <c r="B485" i="19"/>
  <c r="O485" i="19"/>
  <c r="A486" i="19"/>
  <c r="B486" i="19"/>
  <c r="O486" i="19"/>
  <c r="A487" i="19"/>
  <c r="B487" i="19"/>
  <c r="O487" i="19"/>
  <c r="A488" i="19"/>
  <c r="B488" i="19"/>
  <c r="O488" i="19"/>
  <c r="A489" i="19"/>
  <c r="B489" i="19"/>
  <c r="O489" i="19"/>
  <c r="A490" i="19"/>
  <c r="B490" i="19"/>
  <c r="O490" i="19"/>
  <c r="A491" i="19"/>
  <c r="B491" i="19"/>
  <c r="O491" i="19"/>
  <c r="A492" i="19"/>
  <c r="B492" i="19"/>
  <c r="O492" i="19"/>
  <c r="A493" i="19"/>
  <c r="B493" i="19"/>
  <c r="O493" i="19"/>
  <c r="A494" i="19"/>
  <c r="B494" i="19"/>
  <c r="O494" i="19"/>
  <c r="A495" i="19"/>
  <c r="B495" i="19"/>
  <c r="O495" i="19"/>
  <c r="A496" i="19"/>
  <c r="B496" i="19"/>
  <c r="O496" i="19"/>
  <c r="A497" i="19"/>
  <c r="B497" i="19"/>
  <c r="O497" i="19"/>
  <c r="A498" i="19"/>
  <c r="B498" i="19"/>
  <c r="O498" i="19"/>
  <c r="A499" i="19"/>
  <c r="B499" i="19"/>
  <c r="O499" i="19"/>
  <c r="A500" i="19"/>
  <c r="B500" i="19"/>
  <c r="O500" i="19"/>
  <c r="A501" i="19"/>
  <c r="B501" i="19"/>
  <c r="O501" i="19"/>
  <c r="A502" i="19"/>
  <c r="B502" i="19"/>
  <c r="O502" i="19"/>
  <c r="A503" i="19"/>
  <c r="B503" i="19"/>
  <c r="O503" i="19"/>
  <c r="A504" i="19"/>
  <c r="B504" i="19"/>
  <c r="O504" i="19"/>
  <c r="A505" i="19"/>
  <c r="B505" i="19"/>
  <c r="O505" i="19"/>
  <c r="A506" i="19"/>
  <c r="B506" i="19"/>
  <c r="O506" i="19"/>
  <c r="A507" i="19"/>
  <c r="B507" i="19"/>
  <c r="O507" i="19"/>
  <c r="A508" i="19"/>
  <c r="B508" i="19"/>
  <c r="O508" i="19"/>
  <c r="A509" i="19"/>
  <c r="B509" i="19"/>
  <c r="O509" i="19"/>
  <c r="A510" i="19"/>
  <c r="B510" i="19"/>
  <c r="O510" i="19"/>
  <c r="A511" i="19"/>
  <c r="B511" i="19"/>
  <c r="O511" i="19"/>
  <c r="A512" i="19"/>
  <c r="B512" i="19"/>
  <c r="O512" i="19"/>
  <c r="A513" i="19"/>
  <c r="B513" i="19"/>
  <c r="O513" i="19"/>
  <c r="A514" i="19"/>
  <c r="B514" i="19"/>
  <c r="O514" i="19"/>
  <c r="A515" i="19"/>
  <c r="B515" i="19"/>
  <c r="O515" i="19"/>
  <c r="A516" i="19"/>
  <c r="B516" i="19"/>
  <c r="O516" i="19"/>
  <c r="A517" i="19"/>
  <c r="B517" i="19"/>
  <c r="O517" i="19"/>
  <c r="A518" i="19"/>
  <c r="B518" i="19"/>
  <c r="O518" i="19"/>
  <c r="A519" i="19"/>
  <c r="B519" i="19"/>
  <c r="O519" i="19"/>
  <c r="A520" i="19"/>
  <c r="B520" i="19"/>
  <c r="O520" i="19"/>
  <c r="A521" i="19"/>
  <c r="B521" i="19"/>
  <c r="O521" i="19"/>
  <c r="A522" i="19"/>
  <c r="B522" i="19"/>
  <c r="O522" i="19"/>
  <c r="A523" i="19"/>
  <c r="B523" i="19"/>
  <c r="O523" i="19"/>
  <c r="A524" i="19"/>
  <c r="B524" i="19"/>
  <c r="O524" i="19"/>
  <c r="A525" i="19"/>
  <c r="B525" i="19"/>
  <c r="O525" i="19"/>
  <c r="A526" i="19"/>
  <c r="B526" i="19"/>
  <c r="O526" i="19"/>
  <c r="A527" i="19"/>
  <c r="B527" i="19"/>
  <c r="O527" i="19"/>
  <c r="A528" i="19"/>
  <c r="B528" i="19"/>
  <c r="O528" i="19"/>
  <c r="A529" i="19"/>
  <c r="B529" i="19"/>
  <c r="O529" i="19"/>
  <c r="A530" i="19"/>
  <c r="B530" i="19"/>
  <c r="O530" i="19"/>
  <c r="A531" i="19"/>
  <c r="B531" i="19"/>
  <c r="O531" i="19"/>
  <c r="A532" i="19"/>
  <c r="B532" i="19"/>
  <c r="O532" i="19"/>
  <c r="A533" i="19"/>
  <c r="B533" i="19"/>
  <c r="O533" i="19"/>
  <c r="A534" i="19"/>
  <c r="B534" i="19"/>
  <c r="O534" i="19"/>
  <c r="A535" i="19"/>
  <c r="B535" i="19"/>
  <c r="O535" i="19"/>
  <c r="A536" i="19"/>
  <c r="B536" i="19"/>
  <c r="O536" i="19"/>
  <c r="A537" i="19"/>
  <c r="B537" i="19"/>
  <c r="O537" i="19"/>
  <c r="A538" i="19"/>
  <c r="B538" i="19"/>
  <c r="O538" i="19"/>
  <c r="A539" i="19"/>
  <c r="B539" i="19"/>
  <c r="O539" i="19"/>
  <c r="A540" i="19"/>
  <c r="B540" i="19"/>
  <c r="O540" i="19"/>
  <c r="A541" i="19"/>
  <c r="B541" i="19"/>
  <c r="O541" i="19"/>
  <c r="A542" i="19"/>
  <c r="B542" i="19"/>
  <c r="O542" i="19"/>
  <c r="A543" i="19"/>
  <c r="B543" i="19"/>
  <c r="O543" i="19"/>
  <c r="A544" i="19"/>
  <c r="B544" i="19"/>
  <c r="O544" i="19"/>
  <c r="A545" i="19"/>
  <c r="B545" i="19"/>
  <c r="O545" i="19"/>
  <c r="A546" i="19"/>
  <c r="B546" i="19"/>
  <c r="O546" i="19"/>
  <c r="A547" i="19"/>
  <c r="B547" i="19"/>
  <c r="O547" i="19"/>
  <c r="A548" i="19"/>
  <c r="B548" i="19"/>
  <c r="O548" i="19"/>
  <c r="A549" i="19"/>
  <c r="B549" i="19"/>
  <c r="O549" i="19"/>
  <c r="A550" i="19"/>
  <c r="B550" i="19"/>
  <c r="O550" i="19"/>
  <c r="A551" i="19"/>
  <c r="B551" i="19"/>
  <c r="O551" i="19"/>
  <c r="A552" i="19"/>
  <c r="B552" i="19"/>
  <c r="O552" i="19"/>
  <c r="A553" i="19"/>
  <c r="B553" i="19"/>
  <c r="O553" i="19"/>
  <c r="A554" i="19"/>
  <c r="B554" i="19"/>
  <c r="O554" i="19"/>
  <c r="A555" i="19"/>
  <c r="B555" i="19"/>
  <c r="O555" i="19"/>
  <c r="A556" i="19"/>
  <c r="B556" i="19"/>
  <c r="O556" i="19"/>
  <c r="A557" i="19"/>
  <c r="B557" i="19"/>
  <c r="O557" i="19"/>
  <c r="A558" i="19"/>
  <c r="B558" i="19"/>
  <c r="O558" i="19"/>
  <c r="A559" i="19"/>
  <c r="B559" i="19"/>
  <c r="O559" i="19"/>
  <c r="A560" i="19"/>
  <c r="B560" i="19"/>
  <c r="O560" i="19"/>
  <c r="A561" i="19"/>
  <c r="B561" i="19"/>
  <c r="O561" i="19"/>
  <c r="A562" i="19"/>
  <c r="B562" i="19"/>
  <c r="O562" i="19"/>
  <c r="A563" i="19"/>
  <c r="B563" i="19"/>
  <c r="O563" i="19"/>
  <c r="A564" i="19"/>
  <c r="B564" i="19"/>
  <c r="O564" i="19"/>
  <c r="A565" i="19"/>
  <c r="B565" i="19"/>
  <c r="O565" i="19"/>
  <c r="A566" i="19"/>
  <c r="B566" i="19"/>
  <c r="O566" i="19"/>
  <c r="A567" i="19"/>
  <c r="B567" i="19"/>
  <c r="O567" i="19"/>
  <c r="A568" i="19"/>
  <c r="B568" i="19"/>
  <c r="O568" i="19"/>
  <c r="A569" i="19"/>
  <c r="B569" i="19"/>
  <c r="O569" i="19"/>
  <c r="A570" i="19"/>
  <c r="B570" i="19"/>
  <c r="O570" i="19"/>
  <c r="A571" i="19"/>
  <c r="B571" i="19"/>
  <c r="O571" i="19"/>
  <c r="A572" i="19"/>
  <c r="B572" i="19"/>
  <c r="O572" i="19"/>
  <c r="A573" i="19"/>
  <c r="B573" i="19"/>
  <c r="O573" i="19"/>
  <c r="A574" i="19"/>
  <c r="B574" i="19"/>
  <c r="O574" i="19"/>
  <c r="A575" i="19"/>
  <c r="B575" i="19"/>
  <c r="O575" i="19"/>
  <c r="A576" i="19"/>
  <c r="B576" i="19"/>
  <c r="O576" i="19"/>
  <c r="A577" i="19"/>
  <c r="B577" i="19"/>
  <c r="O577" i="19"/>
  <c r="A578" i="19"/>
  <c r="B578" i="19"/>
  <c r="O578" i="19"/>
  <c r="A579" i="19"/>
  <c r="B579" i="19"/>
  <c r="O579" i="19"/>
  <c r="A580" i="19"/>
  <c r="B580" i="19"/>
  <c r="O580" i="19"/>
  <c r="A581" i="19"/>
  <c r="B581" i="19"/>
  <c r="O581" i="19"/>
  <c r="A582" i="19"/>
  <c r="B582" i="19"/>
  <c r="O582" i="19"/>
  <c r="A583" i="19"/>
  <c r="B583" i="19"/>
  <c r="O583" i="19"/>
  <c r="A584" i="19"/>
  <c r="B584" i="19"/>
  <c r="O584" i="19"/>
  <c r="A585" i="19"/>
  <c r="B585" i="19"/>
  <c r="O585" i="19"/>
  <c r="A586" i="19"/>
  <c r="B586" i="19"/>
  <c r="O586" i="19"/>
  <c r="A587" i="19"/>
  <c r="B587" i="19"/>
  <c r="O587" i="19"/>
  <c r="A588" i="19"/>
  <c r="B588" i="19"/>
  <c r="O588" i="19"/>
  <c r="A589" i="19"/>
  <c r="B589" i="19"/>
  <c r="O589" i="19"/>
  <c r="A590" i="19"/>
  <c r="B590" i="19"/>
  <c r="O590" i="19"/>
  <c r="A591" i="19"/>
  <c r="B591" i="19"/>
  <c r="O591" i="19"/>
  <c r="A592" i="19"/>
  <c r="B592" i="19"/>
  <c r="O592" i="19"/>
  <c r="A593" i="19"/>
  <c r="B593" i="19"/>
  <c r="O593" i="19"/>
  <c r="A594" i="19"/>
  <c r="B594" i="19"/>
  <c r="O594" i="19"/>
  <c r="A595" i="19"/>
  <c r="B595" i="19"/>
  <c r="O595" i="19"/>
  <c r="A596" i="19"/>
  <c r="B596" i="19"/>
  <c r="O596" i="19"/>
  <c r="A597" i="19"/>
  <c r="B597" i="19"/>
  <c r="O597" i="19"/>
  <c r="A598" i="19"/>
  <c r="B598" i="19"/>
  <c r="O598" i="19"/>
  <c r="A599" i="19"/>
  <c r="B599" i="19"/>
  <c r="O599" i="19"/>
  <c r="A600" i="19"/>
  <c r="B600" i="19"/>
  <c r="O600" i="19"/>
  <c r="A601" i="19"/>
  <c r="B601" i="19"/>
  <c r="O601" i="19"/>
  <c r="A602" i="19"/>
  <c r="B602" i="19"/>
  <c r="O602" i="19"/>
  <c r="A603" i="19"/>
  <c r="B603" i="19"/>
  <c r="O603" i="19"/>
  <c r="A604" i="19"/>
  <c r="B604" i="19"/>
  <c r="O604" i="19"/>
  <c r="A605" i="19"/>
  <c r="B605" i="19"/>
  <c r="O605" i="19"/>
  <c r="A606" i="19"/>
  <c r="B606" i="19"/>
  <c r="O606" i="19"/>
  <c r="A607" i="19"/>
  <c r="B607" i="19"/>
  <c r="O607" i="19"/>
  <c r="A608" i="19"/>
  <c r="B608" i="19"/>
  <c r="O608" i="19"/>
  <c r="A609" i="19"/>
  <c r="B609" i="19"/>
  <c r="O609" i="19"/>
  <c r="A610" i="19"/>
  <c r="B610" i="19"/>
  <c r="O610" i="19"/>
  <c r="A611" i="19"/>
  <c r="B611" i="19"/>
  <c r="O611" i="19"/>
  <c r="A612" i="19"/>
  <c r="B612" i="19"/>
  <c r="O612" i="19"/>
  <c r="A613" i="19"/>
  <c r="B613" i="19"/>
  <c r="O613" i="19"/>
  <c r="A614" i="19"/>
  <c r="B614" i="19"/>
  <c r="O614" i="19"/>
  <c r="A615" i="19"/>
  <c r="B615" i="19"/>
  <c r="O615" i="19"/>
  <c r="A616" i="19"/>
  <c r="B616" i="19"/>
  <c r="O616" i="19"/>
  <c r="A617" i="19"/>
  <c r="B617" i="19"/>
  <c r="O617" i="19"/>
  <c r="A618" i="19"/>
  <c r="B618" i="19"/>
  <c r="O618" i="19"/>
  <c r="A619" i="19"/>
  <c r="B619" i="19"/>
  <c r="O619" i="19"/>
  <c r="A620" i="19"/>
  <c r="B620" i="19"/>
  <c r="O620" i="19"/>
  <c r="A621" i="19"/>
  <c r="B621" i="19"/>
  <c r="O621" i="19"/>
  <c r="A622" i="19"/>
  <c r="B622" i="19"/>
  <c r="O622" i="19"/>
  <c r="A623" i="19"/>
  <c r="B623" i="19"/>
  <c r="O623" i="19"/>
  <c r="A624" i="19"/>
  <c r="B624" i="19"/>
  <c r="O624" i="19"/>
  <c r="A625" i="19"/>
  <c r="B625" i="19"/>
  <c r="O625" i="19"/>
  <c r="A626" i="19"/>
  <c r="B626" i="19"/>
  <c r="O626" i="19"/>
  <c r="A627" i="19"/>
  <c r="B627" i="19"/>
  <c r="O627" i="19"/>
  <c r="A628" i="19"/>
  <c r="B628" i="19"/>
  <c r="O628" i="19"/>
  <c r="A629" i="19"/>
  <c r="B629" i="19"/>
  <c r="O629" i="19"/>
  <c r="A630" i="19"/>
  <c r="B630" i="19"/>
  <c r="O630" i="19"/>
  <c r="A631" i="19"/>
  <c r="B631" i="19"/>
  <c r="O631" i="19"/>
  <c r="A632" i="19"/>
  <c r="B632" i="19"/>
  <c r="O632" i="19"/>
  <c r="A633" i="19"/>
  <c r="B633" i="19"/>
  <c r="O633" i="19"/>
  <c r="A634" i="19"/>
  <c r="B634" i="19"/>
  <c r="O634" i="19"/>
  <c r="A635" i="19"/>
  <c r="B635" i="19"/>
  <c r="O635" i="19"/>
  <c r="A636" i="19"/>
  <c r="B636" i="19"/>
  <c r="O636" i="19"/>
  <c r="A637" i="19"/>
  <c r="B637" i="19"/>
  <c r="O637" i="19"/>
  <c r="A638" i="19"/>
  <c r="B638" i="19"/>
  <c r="O638" i="19"/>
  <c r="A639" i="19"/>
  <c r="B639" i="19"/>
  <c r="O639" i="19"/>
  <c r="A640" i="19"/>
  <c r="B640" i="19"/>
  <c r="O640" i="19"/>
  <c r="A641" i="19"/>
  <c r="B641" i="19"/>
  <c r="O641" i="19"/>
  <c r="A642" i="19"/>
  <c r="B642" i="19"/>
  <c r="O642" i="19"/>
  <c r="A643" i="19"/>
  <c r="B643" i="19"/>
  <c r="O643" i="19"/>
  <c r="A644" i="19"/>
  <c r="B644" i="19"/>
  <c r="O644" i="19"/>
  <c r="A645" i="19"/>
  <c r="B645" i="19"/>
  <c r="O645" i="19"/>
  <c r="A646" i="19"/>
  <c r="B646" i="19"/>
  <c r="O646" i="19"/>
  <c r="A647" i="19"/>
  <c r="B647" i="19"/>
  <c r="O647" i="19"/>
  <c r="A648" i="19"/>
  <c r="B648" i="19"/>
  <c r="O648" i="19"/>
  <c r="A649" i="19"/>
  <c r="B649" i="19"/>
  <c r="O649" i="19"/>
  <c r="A650" i="19"/>
  <c r="B650" i="19"/>
  <c r="O650" i="19"/>
  <c r="A651" i="19"/>
  <c r="B651" i="19"/>
  <c r="O651" i="19"/>
  <c r="A652" i="19"/>
  <c r="B652" i="19"/>
  <c r="O652" i="19"/>
  <c r="A653" i="19"/>
  <c r="B653" i="19"/>
  <c r="O653" i="19"/>
  <c r="A654" i="19"/>
  <c r="B654" i="19"/>
  <c r="O654" i="19"/>
  <c r="A655" i="19"/>
  <c r="B655" i="19"/>
  <c r="O655" i="19"/>
  <c r="A656" i="19"/>
  <c r="B656" i="19"/>
  <c r="O656" i="19"/>
  <c r="A657" i="19"/>
  <c r="B657" i="19"/>
  <c r="O657" i="19"/>
  <c r="A658" i="19"/>
  <c r="B658" i="19"/>
  <c r="O658" i="19"/>
  <c r="A659" i="19"/>
  <c r="B659" i="19"/>
  <c r="O659" i="19"/>
  <c r="A660" i="19"/>
  <c r="B660" i="19"/>
  <c r="O660" i="19"/>
  <c r="A661" i="19"/>
  <c r="B661" i="19"/>
  <c r="O661" i="19"/>
  <c r="A662" i="19"/>
  <c r="B662" i="19"/>
  <c r="O662" i="19"/>
  <c r="A663" i="19"/>
  <c r="B663" i="19"/>
  <c r="O663" i="19"/>
  <c r="A664" i="19"/>
  <c r="B664" i="19"/>
  <c r="O664" i="19"/>
  <c r="A665" i="19"/>
  <c r="B665" i="19"/>
  <c r="O665" i="19"/>
  <c r="A666" i="19"/>
  <c r="B666" i="19"/>
  <c r="O666" i="19"/>
  <c r="A667" i="19"/>
  <c r="B667" i="19"/>
  <c r="O667" i="19"/>
  <c r="A668" i="19"/>
  <c r="B668" i="19"/>
  <c r="O668" i="19"/>
  <c r="A669" i="19"/>
  <c r="B669" i="19"/>
  <c r="O669" i="19"/>
  <c r="A670" i="19"/>
  <c r="B670" i="19"/>
  <c r="O670" i="19"/>
  <c r="A671" i="19"/>
  <c r="B671" i="19"/>
  <c r="O671" i="19"/>
  <c r="A672" i="19"/>
  <c r="B672" i="19"/>
  <c r="O672" i="19"/>
  <c r="A673" i="19"/>
  <c r="B673" i="19"/>
  <c r="O673" i="19"/>
  <c r="A674" i="19"/>
  <c r="B674" i="19"/>
  <c r="O674" i="19"/>
  <c r="A675" i="19"/>
  <c r="B675" i="19"/>
  <c r="O675" i="19"/>
  <c r="A676" i="19"/>
  <c r="B676" i="19"/>
  <c r="O676" i="19"/>
  <c r="A677" i="19"/>
  <c r="B677" i="19"/>
  <c r="O677" i="19"/>
  <c r="A678" i="19"/>
  <c r="B678" i="19"/>
  <c r="O678" i="19"/>
  <c r="A679" i="19"/>
  <c r="B679" i="19"/>
  <c r="O679" i="19"/>
  <c r="A680" i="19"/>
  <c r="B680" i="19"/>
  <c r="O680" i="19"/>
  <c r="A681" i="19"/>
  <c r="B681" i="19"/>
  <c r="O681" i="19"/>
  <c r="A682" i="19"/>
  <c r="B682" i="19"/>
  <c r="O682" i="19"/>
  <c r="A683" i="19"/>
  <c r="B683" i="19"/>
  <c r="O683" i="19"/>
  <c r="A684" i="19"/>
  <c r="B684" i="19"/>
  <c r="O684" i="19"/>
  <c r="A685" i="19"/>
  <c r="B685" i="19"/>
  <c r="O685" i="19"/>
  <c r="A686" i="19"/>
  <c r="B686" i="19"/>
  <c r="O686" i="19"/>
  <c r="A687" i="19"/>
  <c r="B687" i="19"/>
  <c r="O687" i="19"/>
  <c r="A688" i="19"/>
  <c r="B688" i="19"/>
  <c r="O688" i="19"/>
  <c r="A689" i="19"/>
  <c r="B689" i="19"/>
  <c r="O689" i="19"/>
  <c r="A690" i="19"/>
  <c r="B690" i="19"/>
  <c r="O690" i="19"/>
  <c r="A691" i="19"/>
  <c r="B691" i="19"/>
  <c r="O691" i="19"/>
  <c r="A692" i="19"/>
  <c r="B692" i="19"/>
  <c r="O692" i="19"/>
  <c r="A693" i="19"/>
  <c r="B693" i="19"/>
  <c r="O693" i="19"/>
  <c r="A694" i="19"/>
  <c r="B694" i="19"/>
  <c r="O694" i="19"/>
  <c r="A695" i="19"/>
  <c r="B695" i="19"/>
  <c r="O695" i="19"/>
  <c r="A696" i="19"/>
  <c r="B696" i="19"/>
  <c r="O696" i="19"/>
  <c r="A697" i="19"/>
  <c r="B697" i="19"/>
  <c r="O697" i="19"/>
  <c r="A698" i="19"/>
  <c r="B698" i="19"/>
  <c r="O698" i="19"/>
  <c r="A699" i="19"/>
  <c r="B699" i="19"/>
  <c r="O699" i="19"/>
  <c r="A700" i="19"/>
  <c r="B700" i="19"/>
  <c r="O700" i="19"/>
  <c r="A701" i="19"/>
  <c r="B701" i="19"/>
  <c r="O701" i="19"/>
  <c r="A702" i="19"/>
  <c r="B702" i="19"/>
  <c r="O702" i="19"/>
  <c r="A703" i="19"/>
  <c r="B703" i="19"/>
  <c r="O703" i="19"/>
  <c r="A704" i="19"/>
  <c r="B704" i="19"/>
  <c r="O704" i="19"/>
  <c r="A705" i="19"/>
  <c r="B705" i="19"/>
  <c r="O705" i="19"/>
  <c r="A706" i="19"/>
  <c r="B706" i="19"/>
  <c r="O706" i="19"/>
  <c r="A707" i="19"/>
  <c r="B707" i="19"/>
  <c r="O707" i="19"/>
  <c r="A708" i="19"/>
  <c r="B708" i="19"/>
  <c r="O708" i="19"/>
  <c r="A709" i="19"/>
  <c r="B709" i="19"/>
  <c r="O709" i="19"/>
  <c r="A710" i="19"/>
  <c r="B710" i="19"/>
  <c r="O710" i="19"/>
  <c r="A711" i="19"/>
  <c r="B711" i="19"/>
  <c r="O711" i="19"/>
  <c r="A712" i="19"/>
  <c r="B712" i="19"/>
  <c r="O712" i="19"/>
  <c r="A713" i="19"/>
  <c r="B713" i="19"/>
  <c r="O713" i="19"/>
  <c r="A714" i="19"/>
  <c r="B714" i="19"/>
  <c r="O714" i="19"/>
  <c r="A715" i="19"/>
  <c r="B715" i="19"/>
  <c r="O715" i="19"/>
  <c r="A716" i="19"/>
  <c r="B716" i="19"/>
  <c r="O716" i="19"/>
  <c r="A717" i="19"/>
  <c r="B717" i="19"/>
  <c r="O717" i="19"/>
  <c r="A718" i="19"/>
  <c r="B718" i="19"/>
  <c r="O718" i="19"/>
  <c r="A719" i="19"/>
  <c r="B719" i="19"/>
  <c r="O719" i="19"/>
  <c r="A720" i="19"/>
  <c r="B720" i="19"/>
  <c r="O720" i="19"/>
  <c r="A721" i="19"/>
  <c r="B721" i="19"/>
  <c r="O721" i="19"/>
  <c r="A722" i="19"/>
  <c r="B722" i="19"/>
  <c r="O722" i="19"/>
  <c r="A723" i="19"/>
  <c r="B723" i="19"/>
  <c r="O723" i="19"/>
  <c r="A724" i="19"/>
  <c r="B724" i="19"/>
  <c r="O724" i="19"/>
  <c r="A725" i="19"/>
  <c r="B725" i="19"/>
  <c r="O725" i="19"/>
  <c r="A726" i="19"/>
  <c r="B726" i="19"/>
  <c r="O726" i="19"/>
  <c r="A727" i="19"/>
  <c r="B727" i="19"/>
  <c r="O727" i="19"/>
  <c r="A728" i="19"/>
  <c r="B728" i="19"/>
  <c r="O728" i="19"/>
  <c r="A729" i="19"/>
  <c r="B729" i="19"/>
  <c r="O729" i="19"/>
  <c r="A730" i="19"/>
  <c r="B730" i="19"/>
  <c r="O730" i="19"/>
  <c r="A731" i="19"/>
  <c r="B731" i="19"/>
  <c r="O731" i="19"/>
  <c r="A732" i="19"/>
  <c r="B732" i="19"/>
  <c r="O732" i="19"/>
  <c r="A733" i="19"/>
  <c r="B733" i="19"/>
  <c r="O733" i="19"/>
  <c r="A734" i="19"/>
  <c r="B734" i="19"/>
  <c r="O734" i="19"/>
  <c r="A735" i="19"/>
  <c r="B735" i="19"/>
  <c r="O735" i="19"/>
  <c r="A736" i="19"/>
  <c r="B736" i="19"/>
  <c r="O736" i="19"/>
  <c r="A737" i="19"/>
  <c r="B737" i="19"/>
  <c r="O737" i="19"/>
  <c r="A738" i="19"/>
  <c r="B738" i="19"/>
  <c r="O738" i="19"/>
  <c r="A739" i="19"/>
  <c r="B739" i="19"/>
  <c r="O739" i="19"/>
  <c r="A740" i="19"/>
  <c r="B740" i="19"/>
  <c r="O740" i="19"/>
  <c r="A741" i="19"/>
  <c r="B741" i="19"/>
  <c r="O741" i="19"/>
  <c r="A742" i="19"/>
  <c r="B742" i="19"/>
  <c r="O742" i="19"/>
  <c r="A743" i="19"/>
  <c r="B743" i="19"/>
  <c r="O743" i="19"/>
  <c r="A744" i="19"/>
  <c r="B744" i="19"/>
  <c r="O744" i="19"/>
  <c r="A745" i="19"/>
  <c r="B745" i="19"/>
  <c r="O745" i="19"/>
  <c r="A746" i="19"/>
  <c r="B746" i="19"/>
  <c r="O746" i="19"/>
  <c r="A747" i="19"/>
  <c r="B747" i="19"/>
  <c r="O747" i="19"/>
  <c r="A748" i="19"/>
  <c r="B748" i="19"/>
  <c r="O748" i="19"/>
  <c r="A749" i="19"/>
  <c r="B749" i="19"/>
  <c r="O749" i="19"/>
  <c r="A750" i="19"/>
  <c r="B750" i="19"/>
  <c r="O750" i="19"/>
  <c r="A751" i="19"/>
  <c r="B751" i="19"/>
  <c r="O751" i="19"/>
  <c r="A752" i="19"/>
  <c r="B752" i="19"/>
  <c r="O752" i="19"/>
  <c r="A753" i="19"/>
  <c r="B753" i="19"/>
  <c r="O753" i="19"/>
  <c r="A754" i="19"/>
  <c r="B754" i="19"/>
  <c r="O754" i="19"/>
  <c r="A755" i="19"/>
  <c r="B755" i="19"/>
  <c r="O755" i="19"/>
  <c r="A756" i="19"/>
  <c r="B756" i="19"/>
  <c r="O756" i="19"/>
  <c r="A757" i="19"/>
  <c r="B757" i="19"/>
  <c r="O757" i="19"/>
  <c r="A758" i="19"/>
  <c r="B758" i="19"/>
  <c r="O758" i="19"/>
  <c r="A759" i="19"/>
  <c r="B759" i="19"/>
  <c r="O759" i="19"/>
  <c r="A760" i="19"/>
  <c r="B760" i="19"/>
  <c r="O760" i="19"/>
  <c r="A761" i="19"/>
  <c r="B761" i="19"/>
  <c r="O761" i="19"/>
  <c r="A762" i="19"/>
  <c r="B762" i="19"/>
  <c r="O762" i="19"/>
  <c r="A763" i="19"/>
  <c r="B763" i="19"/>
  <c r="O763" i="19"/>
  <c r="A764" i="19"/>
  <c r="B764" i="19"/>
  <c r="O764" i="19"/>
  <c r="A765" i="19"/>
  <c r="B765" i="19"/>
  <c r="O765" i="19"/>
  <c r="A766" i="19"/>
  <c r="B766" i="19"/>
  <c r="O766" i="19"/>
  <c r="A767" i="19"/>
  <c r="B767" i="19"/>
  <c r="O767" i="19"/>
  <c r="A768" i="19"/>
  <c r="B768" i="19"/>
  <c r="O768" i="19"/>
  <c r="A769" i="19"/>
  <c r="B769" i="19"/>
  <c r="O769" i="19"/>
  <c r="A770" i="19"/>
  <c r="B770" i="19"/>
  <c r="O770" i="19"/>
  <c r="A771" i="19"/>
  <c r="B771" i="19"/>
  <c r="O771" i="19"/>
  <c r="A772" i="19"/>
  <c r="B772" i="19"/>
  <c r="O772" i="19"/>
  <c r="A773" i="19"/>
  <c r="B773" i="19"/>
  <c r="O773" i="19"/>
  <c r="A774" i="19"/>
  <c r="B774" i="19"/>
  <c r="O774" i="19"/>
  <c r="A775" i="19"/>
  <c r="B775" i="19"/>
  <c r="O775" i="19"/>
  <c r="A776" i="19"/>
  <c r="B776" i="19"/>
  <c r="O776" i="19"/>
  <c r="A777" i="19"/>
  <c r="B777" i="19"/>
  <c r="O777" i="19"/>
  <c r="A778" i="19"/>
  <c r="B778" i="19"/>
  <c r="O778" i="19"/>
  <c r="A779" i="19"/>
  <c r="B779" i="19"/>
  <c r="O779" i="19"/>
  <c r="A780" i="19"/>
  <c r="B780" i="19"/>
  <c r="O780" i="19"/>
  <c r="A781" i="19"/>
  <c r="B781" i="19"/>
  <c r="O781" i="19"/>
  <c r="A782" i="19"/>
  <c r="B782" i="19"/>
  <c r="O782" i="19"/>
  <c r="A783" i="19"/>
  <c r="B783" i="19"/>
  <c r="O783" i="19"/>
  <c r="A784" i="19"/>
  <c r="B784" i="19"/>
  <c r="O784" i="19"/>
  <c r="A785" i="19"/>
  <c r="B785" i="19"/>
  <c r="O785" i="19"/>
  <c r="A786" i="19"/>
  <c r="B786" i="19"/>
  <c r="O786" i="19"/>
  <c r="A787" i="19"/>
  <c r="B787" i="19"/>
  <c r="O787" i="19"/>
  <c r="A788" i="19"/>
  <c r="B788" i="19"/>
  <c r="O788" i="19"/>
  <c r="A789" i="19"/>
  <c r="B789" i="19"/>
  <c r="O789" i="19"/>
  <c r="A790" i="19"/>
  <c r="B790" i="19"/>
  <c r="O790" i="19"/>
  <c r="A791" i="19"/>
  <c r="B791" i="19"/>
  <c r="O791" i="19"/>
  <c r="A792" i="19"/>
  <c r="B792" i="19"/>
  <c r="O792" i="19"/>
  <c r="A793" i="19"/>
  <c r="B793" i="19"/>
  <c r="O793" i="19"/>
  <c r="A794" i="19"/>
  <c r="B794" i="19"/>
  <c r="O794" i="19"/>
  <c r="A795" i="19"/>
  <c r="B795" i="19"/>
  <c r="O795" i="19"/>
  <c r="A796" i="19"/>
  <c r="B796" i="19"/>
  <c r="O796" i="19"/>
  <c r="A797" i="19"/>
  <c r="B797" i="19"/>
  <c r="O797" i="19"/>
  <c r="A798" i="19"/>
  <c r="B798" i="19"/>
  <c r="O798" i="19"/>
  <c r="A799" i="19"/>
  <c r="B799" i="19"/>
  <c r="O799" i="19"/>
  <c r="A800" i="19"/>
  <c r="B800" i="19"/>
  <c r="O800" i="19"/>
  <c r="A801" i="19"/>
  <c r="B801" i="19"/>
  <c r="O801" i="19"/>
  <c r="A802" i="19"/>
  <c r="B802" i="19"/>
  <c r="O802" i="19"/>
  <c r="A803" i="19"/>
  <c r="B803" i="19"/>
  <c r="O803" i="19"/>
  <c r="A804" i="19"/>
  <c r="B804" i="19"/>
  <c r="O804" i="19"/>
  <c r="A805" i="19"/>
  <c r="B805" i="19"/>
  <c r="O805" i="19"/>
  <c r="A806" i="19"/>
  <c r="B806" i="19"/>
  <c r="O806" i="19"/>
  <c r="A807" i="19"/>
  <c r="B807" i="19"/>
  <c r="O807" i="19"/>
  <c r="A808" i="19"/>
  <c r="B808" i="19"/>
  <c r="O808" i="19"/>
  <c r="A809" i="19"/>
  <c r="B809" i="19"/>
  <c r="O809" i="19"/>
  <c r="A810" i="19"/>
  <c r="B810" i="19"/>
  <c r="O810" i="19"/>
  <c r="A811" i="19"/>
  <c r="B811" i="19"/>
  <c r="O811" i="19"/>
  <c r="A812" i="19"/>
  <c r="B812" i="19"/>
  <c r="O812" i="19"/>
  <c r="A813" i="19"/>
  <c r="B813" i="19"/>
  <c r="O813" i="19"/>
  <c r="A814" i="19"/>
  <c r="B814" i="19"/>
  <c r="O814" i="19"/>
  <c r="A815" i="19"/>
  <c r="B815" i="19"/>
  <c r="O815" i="19"/>
  <c r="A816" i="19"/>
  <c r="B816" i="19"/>
  <c r="O816" i="19"/>
  <c r="A817" i="19"/>
  <c r="B817" i="19"/>
  <c r="O817" i="19"/>
  <c r="A818" i="19"/>
  <c r="B818" i="19"/>
  <c r="O818" i="19"/>
  <c r="A819" i="19"/>
  <c r="B819" i="19"/>
  <c r="O819" i="19"/>
  <c r="A820" i="19"/>
  <c r="B820" i="19"/>
  <c r="O820" i="19"/>
  <c r="A821" i="19"/>
  <c r="B821" i="19"/>
  <c r="O821" i="19"/>
  <c r="A822" i="19"/>
  <c r="B822" i="19"/>
  <c r="O822" i="19"/>
  <c r="A823" i="19"/>
  <c r="B823" i="19"/>
  <c r="O823" i="19"/>
  <c r="A824" i="19"/>
  <c r="B824" i="19"/>
  <c r="O824" i="19"/>
  <c r="A825" i="19"/>
  <c r="B825" i="19"/>
  <c r="O825" i="19"/>
  <c r="A826" i="19"/>
  <c r="B826" i="19"/>
  <c r="O826" i="19"/>
  <c r="A827" i="19"/>
  <c r="B827" i="19"/>
  <c r="O827" i="19"/>
  <c r="A828" i="19"/>
  <c r="B828" i="19"/>
  <c r="O828" i="19"/>
  <c r="A829" i="19"/>
  <c r="B829" i="19"/>
  <c r="O829" i="19"/>
  <c r="A830" i="19"/>
  <c r="B830" i="19"/>
  <c r="O830" i="19"/>
  <c r="A831" i="19"/>
  <c r="B831" i="19"/>
  <c r="O831" i="19"/>
  <c r="A832" i="19"/>
  <c r="B832" i="19"/>
  <c r="O832" i="19"/>
  <c r="A833" i="19"/>
  <c r="B833" i="19"/>
  <c r="O833" i="19"/>
  <c r="A834" i="19"/>
  <c r="B834" i="19"/>
  <c r="O834" i="19"/>
  <c r="A835" i="19"/>
  <c r="B835" i="19"/>
  <c r="O835" i="19"/>
  <c r="A836" i="19"/>
  <c r="B836" i="19"/>
  <c r="O836" i="19"/>
  <c r="A837" i="19"/>
  <c r="B837" i="19"/>
  <c r="O837" i="19"/>
  <c r="A838" i="19"/>
  <c r="B838" i="19"/>
  <c r="O838" i="19"/>
  <c r="A839" i="19"/>
  <c r="B839" i="19"/>
  <c r="O839" i="19"/>
  <c r="A840" i="19"/>
  <c r="B840" i="19"/>
  <c r="O840" i="19"/>
  <c r="A841" i="19"/>
  <c r="B841" i="19"/>
  <c r="O841" i="19"/>
  <c r="A842" i="19"/>
  <c r="B842" i="19"/>
  <c r="O842" i="19"/>
  <c r="A843" i="19"/>
  <c r="B843" i="19"/>
  <c r="O843" i="19"/>
  <c r="A844" i="19"/>
  <c r="B844" i="19"/>
  <c r="O844" i="19"/>
  <c r="A845" i="19"/>
  <c r="B845" i="19"/>
  <c r="O845" i="19"/>
  <c r="A846" i="19"/>
  <c r="B846" i="19"/>
  <c r="O846" i="19"/>
  <c r="A847" i="19"/>
  <c r="B847" i="19"/>
  <c r="O847" i="19"/>
  <c r="A848" i="19"/>
  <c r="B848" i="19"/>
  <c r="O848" i="19"/>
  <c r="A849" i="19"/>
  <c r="B849" i="19"/>
  <c r="O849" i="19"/>
  <c r="A850" i="19"/>
  <c r="B850" i="19"/>
  <c r="O850" i="19"/>
  <c r="A851" i="19"/>
  <c r="B851" i="19"/>
  <c r="O851" i="19"/>
  <c r="A852" i="19"/>
  <c r="B852" i="19"/>
  <c r="O852" i="19"/>
  <c r="A853" i="19"/>
  <c r="B853" i="19"/>
  <c r="O853" i="19"/>
  <c r="A854" i="19"/>
  <c r="B854" i="19"/>
  <c r="O854" i="19"/>
  <c r="A855" i="19"/>
  <c r="B855" i="19"/>
  <c r="O855" i="19"/>
  <c r="A856" i="19"/>
  <c r="B856" i="19"/>
  <c r="O856" i="19"/>
  <c r="A857" i="19"/>
  <c r="B857" i="19"/>
  <c r="O857" i="19"/>
  <c r="A858" i="19"/>
  <c r="B858" i="19"/>
  <c r="O858" i="19"/>
  <c r="A859" i="19"/>
  <c r="B859" i="19"/>
  <c r="O859" i="19"/>
  <c r="A860" i="19"/>
  <c r="B860" i="19"/>
  <c r="O860" i="19"/>
  <c r="A861" i="19"/>
  <c r="B861" i="19"/>
  <c r="O861" i="19"/>
  <c r="A862" i="19"/>
  <c r="B862" i="19"/>
  <c r="O862" i="19"/>
  <c r="A863" i="19"/>
  <c r="B863" i="19"/>
  <c r="O863" i="19"/>
  <c r="A864" i="19"/>
  <c r="B864" i="19"/>
  <c r="O864" i="19"/>
  <c r="A865" i="19"/>
  <c r="B865" i="19"/>
  <c r="O865" i="19"/>
  <c r="A866" i="19"/>
  <c r="B866" i="19"/>
  <c r="O866" i="19"/>
  <c r="A867" i="19"/>
  <c r="B867" i="19"/>
  <c r="O867" i="19"/>
  <c r="A868" i="19"/>
  <c r="B868" i="19"/>
  <c r="O868" i="19"/>
  <c r="A869" i="19"/>
  <c r="B869" i="19"/>
  <c r="O869" i="19"/>
  <c r="A870" i="19"/>
  <c r="B870" i="19"/>
  <c r="O870" i="19"/>
  <c r="A871" i="19"/>
  <c r="B871" i="19"/>
  <c r="O871" i="19"/>
  <c r="A872" i="19"/>
  <c r="B872" i="19"/>
  <c r="O872" i="19"/>
  <c r="A873" i="19"/>
  <c r="B873" i="19"/>
  <c r="O873" i="19"/>
  <c r="A874" i="19"/>
  <c r="B874" i="19"/>
  <c r="O874" i="19"/>
  <c r="A875" i="19"/>
  <c r="B875" i="19"/>
  <c r="O875" i="19"/>
  <c r="A876" i="19"/>
  <c r="B876" i="19"/>
  <c r="O876" i="19"/>
  <c r="A877" i="19"/>
  <c r="B877" i="19"/>
  <c r="O877" i="19"/>
  <c r="A878" i="19"/>
  <c r="B878" i="19"/>
  <c r="O878" i="19"/>
  <c r="A879" i="19"/>
  <c r="B879" i="19"/>
  <c r="O879" i="19"/>
  <c r="A880" i="19"/>
  <c r="B880" i="19"/>
  <c r="O880" i="19"/>
  <c r="A881" i="19"/>
  <c r="B881" i="19"/>
  <c r="O881" i="19"/>
  <c r="A882" i="19"/>
  <c r="B882" i="19"/>
  <c r="O882" i="19"/>
  <c r="A883" i="19"/>
  <c r="B883" i="19"/>
  <c r="O883" i="19"/>
  <c r="A884" i="19"/>
  <c r="B884" i="19"/>
  <c r="O884" i="19"/>
  <c r="A885" i="19"/>
  <c r="B885" i="19"/>
  <c r="O885" i="19"/>
  <c r="A886" i="19"/>
  <c r="B886" i="19"/>
  <c r="O886" i="19"/>
  <c r="A887" i="19"/>
  <c r="B887" i="19"/>
  <c r="O887" i="19"/>
  <c r="A888" i="19"/>
  <c r="B888" i="19"/>
  <c r="O888" i="19"/>
  <c r="A889" i="19"/>
  <c r="B889" i="19"/>
  <c r="O889" i="19"/>
  <c r="A890" i="19"/>
  <c r="B890" i="19"/>
  <c r="O890" i="19"/>
  <c r="A891" i="19"/>
  <c r="B891" i="19"/>
  <c r="O891" i="19"/>
  <c r="A892" i="19"/>
  <c r="B892" i="19"/>
  <c r="O892" i="19"/>
  <c r="A893" i="19"/>
  <c r="B893" i="19"/>
  <c r="O893" i="19"/>
  <c r="A894" i="19"/>
  <c r="B894" i="19"/>
  <c r="O894" i="19"/>
  <c r="A895" i="19"/>
  <c r="B895" i="19"/>
  <c r="O895" i="19"/>
  <c r="A896" i="19"/>
  <c r="B896" i="19"/>
  <c r="O896" i="19"/>
  <c r="A897" i="19"/>
  <c r="B897" i="19"/>
  <c r="O897" i="19"/>
  <c r="A898" i="19"/>
  <c r="B898" i="19"/>
  <c r="O898" i="19"/>
  <c r="A899" i="19"/>
  <c r="B899" i="19"/>
  <c r="O899" i="19"/>
  <c r="A900" i="19"/>
  <c r="B900" i="19"/>
  <c r="O900" i="19"/>
  <c r="A901" i="19"/>
  <c r="B901" i="19"/>
  <c r="O901" i="19"/>
  <c r="A902" i="19"/>
  <c r="B902" i="19"/>
  <c r="O902" i="19"/>
  <c r="A903" i="19"/>
  <c r="B903" i="19"/>
  <c r="O903" i="19"/>
  <c r="A904" i="19"/>
  <c r="B904" i="19"/>
  <c r="O904" i="19"/>
  <c r="A905" i="19"/>
  <c r="B905" i="19"/>
  <c r="O905" i="19"/>
  <c r="A906" i="19"/>
  <c r="B906" i="19"/>
  <c r="O906" i="19"/>
  <c r="A907" i="19"/>
  <c r="B907" i="19"/>
  <c r="O907" i="19"/>
  <c r="A908" i="19"/>
  <c r="B908" i="19"/>
  <c r="O908" i="19"/>
  <c r="A909" i="19"/>
  <c r="B909" i="19"/>
  <c r="O909" i="19"/>
  <c r="A910" i="19"/>
  <c r="B910" i="19"/>
  <c r="O910" i="19"/>
  <c r="A911" i="19"/>
  <c r="B911" i="19"/>
  <c r="O911" i="19"/>
  <c r="A912" i="19"/>
  <c r="B912" i="19"/>
  <c r="O912" i="19"/>
  <c r="A913" i="19"/>
  <c r="B913" i="19"/>
  <c r="O913" i="19"/>
  <c r="A914" i="19"/>
  <c r="B914" i="19"/>
  <c r="O914" i="19"/>
  <c r="A915" i="19"/>
  <c r="B915" i="19"/>
  <c r="O915" i="19"/>
  <c r="A916" i="19"/>
  <c r="B916" i="19"/>
  <c r="O916" i="19"/>
  <c r="A917" i="19"/>
  <c r="B917" i="19"/>
  <c r="O917" i="19"/>
  <c r="A918" i="19"/>
  <c r="B918" i="19"/>
  <c r="O918" i="19"/>
  <c r="A919" i="19"/>
  <c r="B919" i="19"/>
  <c r="O919" i="19"/>
  <c r="A920" i="19"/>
  <c r="B920" i="19"/>
  <c r="O920" i="19"/>
  <c r="A921" i="19"/>
  <c r="B921" i="19"/>
  <c r="O921" i="19"/>
  <c r="A922" i="19"/>
  <c r="B922" i="19"/>
  <c r="O922" i="19"/>
  <c r="A923" i="19"/>
  <c r="B923" i="19"/>
  <c r="O923" i="19"/>
  <c r="A924" i="19"/>
  <c r="B924" i="19"/>
  <c r="O924" i="19"/>
  <c r="A925" i="19"/>
  <c r="B925" i="19"/>
  <c r="O925" i="19"/>
  <c r="A926" i="19"/>
  <c r="B926" i="19"/>
  <c r="O926" i="19"/>
  <c r="A927" i="19"/>
  <c r="B927" i="19"/>
  <c r="O927" i="19"/>
  <c r="A928" i="19"/>
  <c r="B928" i="19"/>
  <c r="O928" i="19"/>
  <c r="A929" i="19"/>
  <c r="B929" i="19"/>
  <c r="O929" i="19"/>
  <c r="A930" i="19"/>
  <c r="B930" i="19"/>
  <c r="O930" i="19"/>
  <c r="A931" i="19"/>
  <c r="B931" i="19"/>
  <c r="O931" i="19"/>
  <c r="A932" i="19"/>
  <c r="B932" i="19"/>
  <c r="O932" i="19"/>
  <c r="A933" i="19"/>
  <c r="B933" i="19"/>
  <c r="O933" i="19"/>
  <c r="A934" i="19"/>
  <c r="B934" i="19"/>
  <c r="O934" i="19"/>
  <c r="A935" i="19"/>
  <c r="B935" i="19"/>
  <c r="O935" i="19"/>
  <c r="A936" i="19"/>
  <c r="B936" i="19"/>
  <c r="O936" i="19"/>
  <c r="A937" i="19"/>
  <c r="B937" i="19"/>
  <c r="O937" i="19"/>
  <c r="A938" i="19"/>
  <c r="B938" i="19"/>
  <c r="O938" i="19"/>
  <c r="A939" i="19"/>
  <c r="B939" i="19"/>
  <c r="O939" i="19"/>
  <c r="A940" i="19"/>
  <c r="B940" i="19"/>
  <c r="O940" i="19"/>
  <c r="A941" i="19"/>
  <c r="B941" i="19"/>
  <c r="O941" i="19"/>
  <c r="A942" i="19"/>
  <c r="B942" i="19"/>
  <c r="O942" i="19"/>
  <c r="A943" i="19"/>
  <c r="B943" i="19"/>
  <c r="O943" i="19"/>
  <c r="A944" i="19"/>
  <c r="B944" i="19"/>
  <c r="O944" i="19"/>
  <c r="A945" i="19"/>
  <c r="B945" i="19"/>
  <c r="O945" i="19"/>
  <c r="A946" i="19"/>
  <c r="B946" i="19"/>
  <c r="O946" i="19"/>
  <c r="A947" i="19"/>
  <c r="B947" i="19"/>
  <c r="O947" i="19"/>
  <c r="A948" i="19"/>
  <c r="B948" i="19"/>
  <c r="O948" i="19"/>
  <c r="A949" i="19"/>
  <c r="B949" i="19"/>
  <c r="O949" i="19"/>
  <c r="A950" i="19"/>
  <c r="B950" i="19"/>
  <c r="O950" i="19"/>
  <c r="A951" i="19"/>
  <c r="B951" i="19"/>
  <c r="O951" i="19"/>
  <c r="A952" i="19"/>
  <c r="B952" i="19"/>
  <c r="O952" i="19"/>
  <c r="A953" i="19"/>
  <c r="B953" i="19"/>
  <c r="O953" i="19"/>
  <c r="A954" i="19"/>
  <c r="B954" i="19"/>
  <c r="O954" i="19"/>
  <c r="A955" i="19"/>
  <c r="B955" i="19"/>
  <c r="O955" i="19"/>
  <c r="A956" i="19"/>
  <c r="B956" i="19"/>
  <c r="O956" i="19"/>
  <c r="A957" i="19"/>
  <c r="B957" i="19"/>
  <c r="O957" i="19"/>
  <c r="A958" i="19"/>
  <c r="B958" i="19"/>
  <c r="O958" i="19"/>
  <c r="A959" i="19"/>
  <c r="B959" i="19"/>
  <c r="O959" i="19"/>
  <c r="A960" i="19"/>
  <c r="B960" i="19"/>
  <c r="O960" i="19"/>
  <c r="A961" i="19"/>
  <c r="B961" i="19"/>
  <c r="O961" i="19"/>
  <c r="A962" i="19"/>
  <c r="B962" i="19"/>
  <c r="O962" i="19"/>
  <c r="A963" i="19"/>
  <c r="B963" i="19"/>
  <c r="O963" i="19"/>
  <c r="A964" i="19"/>
  <c r="B964" i="19"/>
  <c r="O964" i="19"/>
  <c r="A965" i="19"/>
  <c r="B965" i="19"/>
  <c r="O965" i="19"/>
  <c r="A966" i="19"/>
  <c r="B966" i="19"/>
  <c r="O966" i="19"/>
  <c r="A967" i="19"/>
  <c r="B967" i="19"/>
  <c r="O967" i="19"/>
  <c r="A968" i="19"/>
  <c r="B968" i="19"/>
  <c r="O968" i="19"/>
  <c r="A969" i="19"/>
  <c r="B969" i="19"/>
  <c r="O969" i="19"/>
  <c r="A970" i="19"/>
  <c r="B970" i="19"/>
  <c r="O970" i="19"/>
  <c r="A971" i="19"/>
  <c r="B971" i="19"/>
  <c r="O971" i="19"/>
  <c r="A972" i="19"/>
  <c r="B972" i="19"/>
  <c r="O972" i="19"/>
  <c r="A973" i="19"/>
  <c r="B973" i="19"/>
  <c r="O973" i="19"/>
  <c r="A974" i="19"/>
  <c r="B974" i="19"/>
  <c r="O974" i="19"/>
  <c r="A975" i="19"/>
  <c r="B975" i="19"/>
  <c r="O975" i="19"/>
  <c r="A976" i="19"/>
  <c r="B976" i="19"/>
  <c r="O976" i="19"/>
  <c r="A977" i="19"/>
  <c r="B977" i="19"/>
  <c r="O977" i="19"/>
  <c r="A978" i="19"/>
  <c r="B978" i="19"/>
  <c r="O978" i="19"/>
  <c r="A979" i="19"/>
  <c r="B979" i="19"/>
  <c r="O979" i="19"/>
  <c r="A980" i="19"/>
  <c r="B980" i="19"/>
  <c r="O980" i="19"/>
  <c r="A981" i="19"/>
  <c r="B981" i="19"/>
  <c r="O981" i="19"/>
  <c r="A982" i="19"/>
  <c r="B982" i="19"/>
  <c r="O982" i="19"/>
  <c r="A983" i="19"/>
  <c r="B983" i="19"/>
  <c r="O983" i="19"/>
  <c r="A984" i="19"/>
  <c r="B984" i="19"/>
  <c r="O984" i="19"/>
  <c r="A985" i="19"/>
  <c r="B985" i="19"/>
  <c r="O985" i="19"/>
  <c r="A986" i="19"/>
  <c r="B986" i="19"/>
  <c r="O986" i="19"/>
  <c r="A987" i="19"/>
  <c r="B987" i="19"/>
  <c r="O987" i="19"/>
  <c r="A988" i="19"/>
  <c r="B988" i="19"/>
  <c r="O988" i="19"/>
  <c r="A989" i="19"/>
  <c r="B989" i="19"/>
  <c r="O989" i="19"/>
  <c r="A990" i="19"/>
  <c r="B990" i="19"/>
  <c r="O990" i="19"/>
  <c r="A991" i="19"/>
  <c r="B991" i="19"/>
  <c r="O991" i="19"/>
  <c r="A992" i="19"/>
  <c r="B992" i="19"/>
  <c r="O992" i="19"/>
  <c r="A993" i="19"/>
  <c r="B993" i="19"/>
  <c r="O993" i="19"/>
  <c r="A994" i="19"/>
  <c r="B994" i="19"/>
  <c r="O994" i="19"/>
  <c r="A995" i="19"/>
  <c r="B995" i="19"/>
  <c r="O995" i="19"/>
  <c r="A996" i="19"/>
  <c r="B996" i="19"/>
  <c r="O996" i="19"/>
  <c r="A997" i="19"/>
  <c r="B997" i="19"/>
  <c r="O997" i="19"/>
  <c r="A998" i="19"/>
  <c r="B998" i="19"/>
  <c r="O998" i="19"/>
  <c r="A999" i="19"/>
  <c r="B999" i="19"/>
  <c r="O999" i="19"/>
  <c r="A1000" i="19"/>
  <c r="B1000" i="19"/>
  <c r="O1000" i="19"/>
  <c r="A1001" i="19"/>
  <c r="B1001" i="19"/>
  <c r="O1001" i="19"/>
  <c r="A1002" i="19"/>
  <c r="B1002" i="19"/>
  <c r="O1002" i="19"/>
  <c r="A1003" i="19"/>
  <c r="B1003" i="19"/>
  <c r="O1003" i="19"/>
  <c r="A1004" i="19"/>
  <c r="B1004" i="19"/>
  <c r="O1004" i="19"/>
  <c r="A1005" i="19"/>
  <c r="B1005" i="19"/>
  <c r="O1005" i="19"/>
  <c r="A1006" i="19"/>
  <c r="B1006" i="19"/>
  <c r="O1006" i="19"/>
  <c r="A1007" i="19"/>
  <c r="B1007" i="19"/>
  <c r="O1007" i="19"/>
  <c r="A1008" i="19"/>
  <c r="B1008" i="19"/>
  <c r="O1008" i="19"/>
  <c r="A1009" i="19"/>
  <c r="B1009" i="19"/>
  <c r="O1009" i="19"/>
  <c r="A1010" i="19"/>
  <c r="B1010" i="19"/>
  <c r="O1010" i="19"/>
  <c r="A1011" i="19"/>
  <c r="B1011" i="19"/>
  <c r="O1011" i="19"/>
  <c r="A1012" i="19"/>
  <c r="B1012" i="19"/>
  <c r="O1012" i="19"/>
  <c r="A1013" i="19"/>
  <c r="B1013" i="19"/>
  <c r="O1013" i="19"/>
  <c r="A1014" i="19"/>
  <c r="B1014" i="19"/>
  <c r="O1014" i="19"/>
  <c r="A1015" i="19"/>
  <c r="B1015" i="19"/>
  <c r="O1015" i="19"/>
  <c r="A1016" i="19"/>
  <c r="B1016" i="19"/>
  <c r="O1016" i="19"/>
  <c r="A1017" i="19"/>
  <c r="B1017" i="19"/>
  <c r="O1017" i="19"/>
  <c r="A1018" i="19"/>
  <c r="B1018" i="19"/>
  <c r="O1018" i="19"/>
  <c r="A1019" i="19"/>
  <c r="B1019" i="19"/>
  <c r="O1019" i="19"/>
  <c r="A1020" i="19"/>
  <c r="B1020" i="19"/>
  <c r="O1020" i="19"/>
  <c r="A1021" i="19"/>
  <c r="B1021" i="19"/>
  <c r="O1021" i="19"/>
  <c r="A1022" i="19"/>
  <c r="B1022" i="19"/>
  <c r="O1022" i="19"/>
  <c r="A1023" i="19"/>
  <c r="B1023" i="19"/>
  <c r="O1023" i="19"/>
  <c r="A1024" i="19"/>
  <c r="B1024" i="19"/>
  <c r="O1024" i="19"/>
  <c r="A1025" i="19"/>
  <c r="B1025" i="19"/>
  <c r="O1025" i="19"/>
  <c r="A1026" i="19"/>
  <c r="B1026" i="19"/>
  <c r="O1026" i="19"/>
  <c r="A1027" i="19"/>
  <c r="B1027" i="19"/>
  <c r="O1027" i="19"/>
  <c r="A1028" i="19"/>
  <c r="B1028" i="19"/>
  <c r="O1028" i="19"/>
  <c r="A1029" i="19"/>
  <c r="B1029" i="19"/>
  <c r="O1029" i="19"/>
  <c r="A1030" i="19"/>
  <c r="B1030" i="19"/>
  <c r="O1030" i="19"/>
  <c r="A1031" i="19"/>
  <c r="B1031" i="19"/>
  <c r="O1031" i="19"/>
  <c r="A1032" i="19"/>
  <c r="B1032" i="19"/>
  <c r="O1032" i="19"/>
  <c r="A1033" i="19"/>
  <c r="B1033" i="19"/>
  <c r="O1033" i="19"/>
  <c r="A1034" i="19"/>
  <c r="B1034" i="19"/>
  <c r="O1034" i="19"/>
  <c r="A1035" i="19"/>
  <c r="B1035" i="19"/>
  <c r="O1035" i="19"/>
  <c r="A1036" i="19"/>
  <c r="B1036" i="19"/>
  <c r="O1036" i="19"/>
  <c r="A1037" i="19"/>
  <c r="B1037" i="19"/>
  <c r="O1037" i="19"/>
  <c r="A1038" i="19"/>
  <c r="B1038" i="19"/>
  <c r="O1038" i="19"/>
  <c r="A1039" i="19"/>
  <c r="B1039" i="19"/>
  <c r="O1039" i="19"/>
  <c r="A1040" i="19"/>
  <c r="B1040" i="19"/>
  <c r="O1040" i="19"/>
  <c r="A1041" i="19"/>
  <c r="B1041" i="19"/>
  <c r="O1041" i="19"/>
  <c r="A1042" i="19"/>
  <c r="B1042" i="19"/>
  <c r="O1042" i="19"/>
  <c r="A1043" i="19"/>
  <c r="B1043" i="19"/>
  <c r="O1043" i="19"/>
  <c r="A1044" i="19"/>
  <c r="B1044" i="19"/>
  <c r="O1044" i="19"/>
  <c r="A1045" i="19"/>
  <c r="B1045" i="19"/>
  <c r="O1045" i="19"/>
  <c r="A1046" i="19"/>
  <c r="B1046" i="19"/>
  <c r="O1046" i="19"/>
  <c r="A1047" i="19"/>
  <c r="B1047" i="19"/>
  <c r="O1047" i="19"/>
  <c r="A1048" i="19"/>
  <c r="B1048" i="19"/>
  <c r="O1048" i="19"/>
  <c r="A1049" i="19"/>
  <c r="B1049" i="19"/>
  <c r="O1049" i="19"/>
  <c r="A1050" i="19"/>
  <c r="B1050" i="19"/>
  <c r="O1050" i="19"/>
  <c r="A1051" i="19"/>
  <c r="B1051" i="19"/>
  <c r="O1051" i="19"/>
  <c r="A1052" i="19"/>
  <c r="B1052" i="19"/>
  <c r="O1052" i="19"/>
  <c r="A1053" i="19"/>
  <c r="B1053" i="19"/>
  <c r="O1053" i="19"/>
  <c r="A1054" i="19"/>
  <c r="B1054" i="19"/>
  <c r="O1054" i="19"/>
  <c r="A1055" i="19"/>
  <c r="B1055" i="19"/>
  <c r="O1055" i="19"/>
  <c r="A1056" i="19"/>
  <c r="B1056" i="19"/>
  <c r="O1056" i="19"/>
  <c r="A1057" i="19"/>
  <c r="B1057" i="19"/>
  <c r="O1057" i="19"/>
  <c r="A1058" i="19"/>
  <c r="B1058" i="19"/>
  <c r="O1058" i="19"/>
  <c r="A1059" i="19"/>
  <c r="B1059" i="19"/>
  <c r="O1059" i="19"/>
  <c r="A1060" i="19"/>
  <c r="B1060" i="19"/>
  <c r="O1060" i="19"/>
  <c r="A1061" i="19"/>
  <c r="B1061" i="19"/>
  <c r="O1061" i="19"/>
  <c r="A1062" i="19"/>
  <c r="B1062" i="19"/>
  <c r="O1062" i="19"/>
  <c r="A1063" i="19"/>
  <c r="B1063" i="19"/>
  <c r="O1063" i="19"/>
  <c r="A1064" i="19"/>
  <c r="B1064" i="19"/>
  <c r="O1064" i="19"/>
  <c r="A1065" i="19"/>
  <c r="B1065" i="19"/>
  <c r="O1065" i="19"/>
  <c r="A1066" i="19"/>
  <c r="B1066" i="19"/>
  <c r="O1066" i="19"/>
  <c r="A1067" i="19"/>
  <c r="B1067" i="19"/>
  <c r="O1067" i="19"/>
  <c r="A1068" i="19"/>
  <c r="B1068" i="19"/>
  <c r="O1068" i="19"/>
  <c r="A1069" i="19"/>
  <c r="B1069" i="19"/>
  <c r="O1069" i="19"/>
  <c r="A1070" i="19"/>
  <c r="B1070" i="19"/>
  <c r="O1070" i="19"/>
  <c r="A1071" i="19"/>
  <c r="B1071" i="19"/>
  <c r="O1071" i="19"/>
  <c r="A1072" i="19"/>
  <c r="B1072" i="19"/>
  <c r="O1072" i="19"/>
  <c r="A1073" i="19"/>
  <c r="B1073" i="19"/>
  <c r="O1073" i="19"/>
  <c r="A1074" i="19"/>
  <c r="B1074" i="19"/>
  <c r="O1074" i="19"/>
  <c r="A1075" i="19"/>
  <c r="B1075" i="19"/>
  <c r="O1075" i="19"/>
  <c r="A1076" i="19"/>
  <c r="B1076" i="19"/>
  <c r="O1076" i="19"/>
  <c r="A1077" i="19"/>
  <c r="B1077" i="19"/>
  <c r="O1077" i="19"/>
  <c r="A1078" i="19"/>
  <c r="B1078" i="19"/>
  <c r="O1078" i="19"/>
  <c r="A1079" i="19"/>
  <c r="B1079" i="19"/>
  <c r="O1079" i="19"/>
  <c r="A1080" i="19"/>
  <c r="B1080" i="19"/>
  <c r="O1080" i="19"/>
  <c r="A1081" i="19"/>
  <c r="B1081" i="19"/>
  <c r="O1081" i="19"/>
  <c r="A1082" i="19"/>
  <c r="B1082" i="19"/>
  <c r="O1082" i="19"/>
  <c r="A1083" i="19"/>
  <c r="B1083" i="19"/>
  <c r="O1083" i="19"/>
  <c r="A1084" i="19"/>
  <c r="B1084" i="19"/>
  <c r="O1084" i="19"/>
  <c r="A1085" i="19"/>
  <c r="B1085" i="19"/>
  <c r="O1085" i="19"/>
  <c r="A1086" i="19"/>
  <c r="B1086" i="19"/>
  <c r="O1086" i="19"/>
  <c r="A1087" i="19"/>
  <c r="B1087" i="19"/>
  <c r="O1087" i="19"/>
  <c r="A1088" i="19"/>
  <c r="B1088" i="19"/>
  <c r="O1088" i="19"/>
  <c r="A1089" i="19"/>
  <c r="B1089" i="19"/>
  <c r="O1089" i="19"/>
  <c r="A1090" i="19"/>
  <c r="B1090" i="19"/>
  <c r="O1090" i="19"/>
  <c r="A1091" i="19"/>
  <c r="B1091" i="19"/>
  <c r="O1091" i="19"/>
  <c r="A1092" i="19"/>
  <c r="B1092" i="19"/>
  <c r="O1092" i="19"/>
  <c r="A1093" i="19"/>
  <c r="B1093" i="19"/>
  <c r="O1093" i="19"/>
  <c r="A1094" i="19"/>
  <c r="B1094" i="19"/>
  <c r="O1094" i="19"/>
  <c r="A1095" i="19"/>
  <c r="B1095" i="19"/>
  <c r="O1095" i="19"/>
  <c r="A1096" i="19"/>
  <c r="B1096" i="19"/>
  <c r="O1096" i="19"/>
  <c r="A1097" i="19"/>
  <c r="B1097" i="19"/>
  <c r="O1097" i="19"/>
  <c r="A1098" i="19"/>
  <c r="B1098" i="19"/>
  <c r="O1098" i="19"/>
  <c r="A1099" i="19"/>
  <c r="B1099" i="19"/>
  <c r="O1099" i="19"/>
  <c r="A1100" i="19"/>
  <c r="B1100" i="19"/>
  <c r="O1100" i="19"/>
  <c r="A1101" i="19"/>
  <c r="B1101" i="19"/>
  <c r="O1101" i="19"/>
  <c r="A1102" i="19"/>
  <c r="B1102" i="19"/>
  <c r="O1102" i="19"/>
  <c r="A1103" i="19"/>
  <c r="B1103" i="19"/>
  <c r="O1103" i="19"/>
  <c r="A1104" i="19"/>
  <c r="B1104" i="19"/>
  <c r="O1104" i="19"/>
  <c r="A1105" i="19"/>
  <c r="B1105" i="19"/>
  <c r="O1105" i="19"/>
  <c r="A1106" i="19"/>
  <c r="B1106" i="19"/>
  <c r="O1106" i="19"/>
  <c r="A1107" i="19"/>
  <c r="B1107" i="19"/>
  <c r="O1107" i="19"/>
  <c r="A1108" i="19"/>
  <c r="B1108" i="19"/>
  <c r="O1108" i="19"/>
  <c r="A1109" i="19"/>
  <c r="B1109" i="19"/>
  <c r="O1109" i="19"/>
  <c r="A1110" i="19"/>
  <c r="B1110" i="19"/>
  <c r="O1110" i="19"/>
  <c r="A1111" i="19"/>
  <c r="B1111" i="19"/>
  <c r="O1111" i="19"/>
  <c r="A1112" i="19"/>
  <c r="B1112" i="19"/>
  <c r="O1112" i="19"/>
  <c r="A1113" i="19"/>
  <c r="B1113" i="19"/>
  <c r="O1113" i="19"/>
  <c r="A1114" i="19"/>
  <c r="B1114" i="19"/>
  <c r="O1114" i="19"/>
  <c r="A1115" i="19"/>
  <c r="B1115" i="19"/>
  <c r="O1115" i="19"/>
  <c r="A1116" i="19"/>
  <c r="B1116" i="19"/>
  <c r="O1116" i="19"/>
  <c r="A1117" i="19"/>
  <c r="B1117" i="19"/>
  <c r="O1117" i="19"/>
  <c r="A1118" i="19"/>
  <c r="B1118" i="19"/>
  <c r="O1118" i="19"/>
  <c r="A1119" i="19"/>
  <c r="B1119" i="19"/>
  <c r="O1119" i="19"/>
  <c r="A1120" i="19"/>
  <c r="B1120" i="19"/>
  <c r="O1120" i="19"/>
  <c r="A1121" i="19"/>
  <c r="B1121" i="19"/>
  <c r="O1121" i="19"/>
  <c r="A1122" i="19"/>
  <c r="B1122" i="19"/>
  <c r="O1122" i="19"/>
  <c r="A1123" i="19"/>
  <c r="B1123" i="19"/>
  <c r="O1123" i="19"/>
  <c r="A1124" i="19"/>
  <c r="B1124" i="19"/>
  <c r="O1124" i="19"/>
  <c r="A1125" i="19"/>
  <c r="B1125" i="19"/>
  <c r="O1125" i="19"/>
  <c r="A1126" i="19"/>
  <c r="B1126" i="19"/>
  <c r="O1126" i="19"/>
  <c r="A1127" i="19"/>
  <c r="B1127" i="19"/>
  <c r="O1127" i="19"/>
  <c r="A1128" i="19"/>
  <c r="B1128" i="19"/>
  <c r="O1128" i="19"/>
  <c r="A1129" i="19"/>
  <c r="B1129" i="19"/>
  <c r="O1129" i="19"/>
  <c r="A1130" i="19"/>
  <c r="B1130" i="19"/>
  <c r="O1130" i="19"/>
  <c r="A1131" i="19"/>
  <c r="B1131" i="19"/>
  <c r="O1131" i="19"/>
  <c r="A1132" i="19"/>
  <c r="B1132" i="19"/>
  <c r="O1132" i="19"/>
  <c r="A1133" i="19"/>
  <c r="B1133" i="19"/>
  <c r="O1133" i="19"/>
  <c r="A1134" i="19"/>
  <c r="B1134" i="19"/>
  <c r="O1134" i="19"/>
  <c r="A1135" i="19"/>
  <c r="B1135" i="19"/>
  <c r="O1135" i="19"/>
  <c r="A1136" i="19"/>
  <c r="B1136" i="19"/>
  <c r="O1136" i="19"/>
  <c r="A1137" i="19"/>
  <c r="B1137" i="19"/>
  <c r="O1137" i="19"/>
  <c r="A1138" i="19"/>
  <c r="B1138" i="19"/>
  <c r="O1138" i="19"/>
  <c r="A1139" i="19"/>
  <c r="B1139" i="19"/>
  <c r="O1139" i="19"/>
  <c r="A1140" i="19"/>
  <c r="B1140" i="19"/>
  <c r="O1140" i="19"/>
  <c r="A1141" i="19"/>
  <c r="B1141" i="19"/>
  <c r="O1141" i="19"/>
  <c r="A1142" i="19"/>
  <c r="B1142" i="19"/>
  <c r="O1142" i="19"/>
  <c r="A1143" i="19"/>
  <c r="B1143" i="19"/>
  <c r="O1143" i="19"/>
  <c r="A1144" i="19"/>
  <c r="B1144" i="19"/>
  <c r="O1144" i="19"/>
  <c r="A1145" i="19"/>
  <c r="B1145" i="19"/>
  <c r="O1145" i="19"/>
  <c r="A1146" i="19"/>
  <c r="B1146" i="19"/>
  <c r="O1146" i="19"/>
  <c r="A1147" i="19"/>
  <c r="B1147" i="19"/>
  <c r="O1147" i="19"/>
  <c r="A1148" i="19"/>
  <c r="B1148" i="19"/>
  <c r="O1148" i="19"/>
  <c r="A1149" i="19"/>
  <c r="B1149" i="19"/>
  <c r="O1149" i="19"/>
  <c r="A1150" i="19"/>
  <c r="B1150" i="19"/>
  <c r="O1150" i="19"/>
  <c r="A1151" i="19"/>
  <c r="B1151" i="19"/>
  <c r="O1151" i="19"/>
  <c r="A1152" i="19"/>
  <c r="B1152" i="19"/>
  <c r="O1152" i="19"/>
  <c r="A1153" i="19"/>
  <c r="B1153" i="19"/>
  <c r="O1153" i="19"/>
  <c r="A1154" i="19"/>
  <c r="B1154" i="19"/>
  <c r="O1154" i="19"/>
  <c r="A1155" i="19"/>
  <c r="B1155" i="19"/>
  <c r="O1155" i="19"/>
  <c r="A1156" i="19"/>
  <c r="B1156" i="19"/>
  <c r="O1156" i="19"/>
  <c r="A1157" i="19"/>
  <c r="B1157" i="19"/>
  <c r="O1157" i="19"/>
  <c r="A1158" i="19"/>
  <c r="B1158" i="19"/>
  <c r="O1158" i="19"/>
  <c r="A1159" i="19"/>
  <c r="B1159" i="19"/>
  <c r="O1159" i="19"/>
  <c r="A1160" i="19"/>
  <c r="B1160" i="19"/>
  <c r="O1160" i="19"/>
  <c r="A1161" i="19"/>
  <c r="B1161" i="19"/>
  <c r="O1161" i="19"/>
  <c r="A1162" i="19"/>
  <c r="B1162" i="19"/>
  <c r="O1162" i="19"/>
  <c r="A1163" i="19"/>
  <c r="B1163" i="19"/>
  <c r="O1163" i="19"/>
  <c r="A1164" i="19"/>
  <c r="B1164" i="19"/>
  <c r="O1164" i="19"/>
  <c r="A1165" i="19"/>
  <c r="B1165" i="19"/>
  <c r="O1165" i="19"/>
  <c r="A1166" i="19"/>
  <c r="B1166" i="19"/>
  <c r="O1166" i="19"/>
  <c r="A1167" i="19"/>
  <c r="B1167" i="19"/>
  <c r="O1167" i="19"/>
  <c r="A1168" i="19"/>
  <c r="B1168" i="19"/>
  <c r="O1168" i="19"/>
  <c r="A1169" i="19"/>
  <c r="B1169" i="19"/>
  <c r="O1169" i="19"/>
  <c r="A1170" i="19"/>
  <c r="B1170" i="19"/>
  <c r="O1170" i="19"/>
  <c r="A1171" i="19"/>
  <c r="B1171" i="19"/>
  <c r="O1171" i="19"/>
  <c r="A1172" i="19"/>
  <c r="B1172" i="19"/>
  <c r="O1172" i="19"/>
  <c r="A1173" i="19"/>
  <c r="B1173" i="19"/>
  <c r="O1173" i="19"/>
  <c r="A1174" i="19"/>
  <c r="B1174" i="19"/>
  <c r="O1174" i="19"/>
  <c r="A1175" i="19"/>
  <c r="B1175" i="19"/>
  <c r="O1175" i="19"/>
  <c r="A1176" i="19"/>
  <c r="B1176" i="19"/>
  <c r="O1176" i="19"/>
  <c r="A1177" i="19"/>
  <c r="B1177" i="19"/>
  <c r="O1177" i="19"/>
  <c r="A1178" i="19"/>
  <c r="B1178" i="19"/>
  <c r="O1178" i="19"/>
  <c r="A1179" i="19"/>
  <c r="B1179" i="19"/>
  <c r="O1179" i="19"/>
  <c r="A1180" i="19"/>
  <c r="B1180" i="19"/>
  <c r="O1180" i="19"/>
  <c r="A1181" i="19"/>
  <c r="B1181" i="19"/>
  <c r="O1181" i="19"/>
  <c r="A1182" i="19"/>
  <c r="B1182" i="19"/>
  <c r="O1182" i="19"/>
  <c r="A1183" i="19"/>
  <c r="B1183" i="19"/>
  <c r="O1183" i="19"/>
  <c r="A1184" i="19"/>
  <c r="B1184" i="19"/>
  <c r="O1184" i="19"/>
  <c r="A1185" i="19"/>
  <c r="B1185" i="19"/>
  <c r="O1185" i="19"/>
  <c r="A1186" i="19"/>
  <c r="B1186" i="19"/>
  <c r="O1186" i="19"/>
  <c r="A1187" i="19"/>
  <c r="B1187" i="19"/>
  <c r="O1187" i="19"/>
  <c r="A1188" i="19"/>
  <c r="B1188" i="19"/>
  <c r="O1188" i="19"/>
  <c r="A1189" i="19"/>
  <c r="B1189" i="19"/>
  <c r="O1189" i="19"/>
  <c r="A1190" i="19"/>
  <c r="B1190" i="19"/>
  <c r="O1190" i="19"/>
  <c r="A1191" i="19"/>
  <c r="B1191" i="19"/>
  <c r="O1191" i="19"/>
  <c r="A1192" i="19"/>
  <c r="B1192" i="19"/>
  <c r="O1192" i="19"/>
  <c r="A1193" i="19"/>
  <c r="B1193" i="19"/>
  <c r="O1193" i="19"/>
  <c r="A1194" i="19"/>
  <c r="B1194" i="19"/>
  <c r="O1194" i="19"/>
  <c r="A1195" i="19"/>
  <c r="B1195" i="19"/>
  <c r="O1195" i="19"/>
  <c r="A1196" i="19"/>
  <c r="B1196" i="19"/>
  <c r="O1196" i="19"/>
  <c r="A1197" i="19"/>
  <c r="B1197" i="19"/>
  <c r="O1197" i="19"/>
  <c r="A1198" i="19"/>
  <c r="B1198" i="19"/>
  <c r="O1198" i="19"/>
  <c r="A1199" i="19"/>
  <c r="B1199" i="19"/>
  <c r="O1199" i="19"/>
  <c r="A1200" i="19"/>
  <c r="B1200" i="19"/>
  <c r="O1200" i="19"/>
  <c r="A1201" i="19"/>
  <c r="B1201" i="19"/>
  <c r="O1201" i="19"/>
  <c r="A1202" i="19"/>
  <c r="B1202" i="19"/>
  <c r="O1202" i="19"/>
  <c r="A1203" i="19"/>
  <c r="B1203" i="19"/>
  <c r="O1203" i="19"/>
  <c r="A1204" i="19"/>
  <c r="B1204" i="19"/>
  <c r="O1204" i="19"/>
  <c r="A1205" i="19"/>
  <c r="B1205" i="19"/>
  <c r="O1205" i="19"/>
  <c r="A1206" i="19"/>
  <c r="B1206" i="19"/>
  <c r="O1206" i="19"/>
  <c r="A1207" i="19"/>
  <c r="B1207" i="19"/>
  <c r="O1207" i="19"/>
  <c r="A1208" i="19"/>
  <c r="B1208" i="19"/>
  <c r="O1208" i="19"/>
  <c r="A1209" i="19"/>
  <c r="B1209" i="19"/>
  <c r="O1209" i="19"/>
  <c r="A1210" i="19"/>
  <c r="B1210" i="19"/>
  <c r="O1210" i="19"/>
  <c r="A1211" i="19"/>
  <c r="B1211" i="19"/>
  <c r="O1211" i="19"/>
  <c r="A1212" i="19"/>
  <c r="B1212" i="19"/>
  <c r="O1212" i="19"/>
  <c r="A1213" i="19"/>
  <c r="B1213" i="19"/>
  <c r="O1213" i="19"/>
  <c r="A1214" i="19"/>
  <c r="B1214" i="19"/>
  <c r="O1214" i="19"/>
  <c r="A1215" i="19"/>
  <c r="B1215" i="19"/>
  <c r="O1215" i="19"/>
  <c r="A1216" i="19"/>
  <c r="B1216" i="19"/>
  <c r="O1216" i="19"/>
  <c r="A1217" i="19"/>
  <c r="B1217" i="19"/>
  <c r="O1217" i="19"/>
  <c r="A1218" i="19"/>
  <c r="B1218" i="19"/>
  <c r="O1218" i="19"/>
  <c r="A1219" i="19"/>
  <c r="B1219" i="19"/>
  <c r="O1219" i="19"/>
  <c r="A1220" i="19"/>
  <c r="B1220" i="19"/>
  <c r="O1220" i="19"/>
  <c r="A1221" i="19"/>
  <c r="B1221" i="19"/>
  <c r="O1221" i="19"/>
  <c r="A1222" i="19"/>
  <c r="B1222" i="19"/>
  <c r="O1222" i="19"/>
  <c r="A1223" i="19"/>
  <c r="B1223" i="19"/>
  <c r="O1223" i="19"/>
  <c r="A1224" i="19"/>
  <c r="B1224" i="19"/>
  <c r="O1224" i="19"/>
  <c r="A1225" i="19"/>
  <c r="B1225" i="19"/>
  <c r="O1225" i="19"/>
  <c r="A1226" i="19"/>
  <c r="B1226" i="19"/>
  <c r="O1226" i="19"/>
  <c r="A1227" i="19"/>
  <c r="B1227" i="19"/>
  <c r="O1227" i="19"/>
  <c r="A1228" i="19"/>
  <c r="B1228" i="19"/>
  <c r="O1228" i="19"/>
  <c r="A1229" i="19"/>
  <c r="B1229" i="19"/>
  <c r="O1229" i="19"/>
  <c r="A1230" i="19"/>
  <c r="B1230" i="19"/>
  <c r="O1230" i="19"/>
  <c r="A1231" i="19"/>
  <c r="B1231" i="19"/>
  <c r="O1231" i="19"/>
  <c r="A1232" i="19"/>
  <c r="B1232" i="19"/>
  <c r="O1232" i="19"/>
  <c r="A1233" i="19"/>
  <c r="B1233" i="19"/>
  <c r="O1233" i="19"/>
  <c r="A1234" i="19"/>
  <c r="B1234" i="19"/>
  <c r="O1234" i="19"/>
  <c r="A1235" i="19"/>
  <c r="B1235" i="19"/>
  <c r="O1235" i="19"/>
  <c r="A1236" i="19"/>
  <c r="B1236" i="19"/>
  <c r="O1236" i="19"/>
  <c r="A1237" i="19"/>
  <c r="B1237" i="19"/>
  <c r="O1237" i="19"/>
  <c r="A1238" i="19"/>
  <c r="B1238" i="19"/>
  <c r="O1238" i="19"/>
  <c r="A1239" i="19"/>
  <c r="B1239" i="19"/>
  <c r="O1239" i="19"/>
  <c r="A1240" i="19"/>
  <c r="B1240" i="19"/>
  <c r="O1240" i="19"/>
  <c r="A1241" i="19"/>
  <c r="B1241" i="19"/>
  <c r="O1241" i="19"/>
  <c r="A1242" i="19"/>
  <c r="B1242" i="19"/>
  <c r="O1242" i="19"/>
  <c r="A1243" i="19"/>
  <c r="B1243" i="19"/>
  <c r="O1243" i="19"/>
  <c r="A1244" i="19"/>
  <c r="B1244" i="19"/>
  <c r="O1244" i="19"/>
  <c r="A1245" i="19"/>
  <c r="B1245" i="19"/>
  <c r="O1245" i="19"/>
  <c r="A1246" i="19"/>
  <c r="B1246" i="19"/>
  <c r="O1246" i="19"/>
  <c r="A1247" i="19"/>
  <c r="B1247" i="19"/>
  <c r="O1247" i="19"/>
  <c r="A1248" i="19"/>
  <c r="B1248" i="19"/>
  <c r="O1248" i="19"/>
  <c r="A1249" i="19"/>
  <c r="B1249" i="19"/>
  <c r="O1249" i="19"/>
  <c r="A1250" i="19"/>
  <c r="B1250" i="19"/>
  <c r="O1250" i="19"/>
  <c r="A1251" i="19"/>
  <c r="B1251" i="19"/>
  <c r="O1251" i="19"/>
  <c r="A1252" i="19"/>
  <c r="B1252" i="19"/>
  <c r="O1252" i="19"/>
  <c r="A1253" i="19"/>
  <c r="B1253" i="19"/>
  <c r="O1253" i="19"/>
  <c r="A1254" i="19"/>
  <c r="B1254" i="19"/>
  <c r="O1254" i="19"/>
  <c r="A1255" i="19"/>
  <c r="B1255" i="19"/>
  <c r="O1255" i="19"/>
  <c r="A1256" i="19"/>
  <c r="B1256" i="19"/>
  <c r="O1256" i="19"/>
  <c r="A1257" i="19"/>
  <c r="B1257" i="19"/>
  <c r="O1257" i="19"/>
  <c r="A1258" i="19"/>
  <c r="B1258" i="19"/>
  <c r="O1258" i="19"/>
  <c r="A1259" i="19"/>
  <c r="B1259" i="19"/>
  <c r="O1259" i="19"/>
  <c r="A1260" i="19"/>
  <c r="B1260" i="19"/>
  <c r="O1260" i="19"/>
  <c r="A1261" i="19"/>
  <c r="B1261" i="19"/>
  <c r="O1261" i="19"/>
  <c r="A1262" i="19"/>
  <c r="B1262" i="19"/>
  <c r="O1262" i="19"/>
  <c r="A1263" i="19"/>
  <c r="B1263" i="19"/>
  <c r="O1263" i="19"/>
  <c r="A1264" i="19"/>
  <c r="B1264" i="19"/>
  <c r="O1264" i="19"/>
  <c r="A1265" i="19"/>
  <c r="B1265" i="19"/>
  <c r="O1265" i="19"/>
  <c r="A1266" i="19"/>
  <c r="B1266" i="19"/>
  <c r="O1266" i="19"/>
  <c r="A1267" i="19"/>
  <c r="B1267" i="19"/>
  <c r="O1267" i="19"/>
  <c r="A1268" i="19"/>
  <c r="B1268" i="19"/>
  <c r="O1268" i="19"/>
  <c r="A1269" i="19"/>
  <c r="B1269" i="19"/>
  <c r="O1269" i="19"/>
  <c r="A1270" i="19"/>
  <c r="B1270" i="19"/>
  <c r="O1270" i="19"/>
  <c r="A1271" i="19"/>
  <c r="B1271" i="19"/>
  <c r="O1271" i="19"/>
  <c r="A1272" i="19"/>
  <c r="B1272" i="19"/>
  <c r="O1272" i="19"/>
  <c r="A1273" i="19"/>
  <c r="B1273" i="19"/>
  <c r="O1273" i="19"/>
  <c r="A1274" i="19"/>
  <c r="B1274" i="19"/>
  <c r="O1274" i="19"/>
  <c r="A1275" i="19"/>
  <c r="B1275" i="19"/>
  <c r="O1275" i="19"/>
  <c r="A1276" i="19"/>
  <c r="B1276" i="19"/>
  <c r="O1276" i="19"/>
  <c r="A1277" i="19"/>
  <c r="B1277" i="19"/>
  <c r="O1277" i="19"/>
  <c r="A1278" i="19"/>
  <c r="B1278" i="19"/>
  <c r="O1278" i="19"/>
  <c r="A1279" i="19"/>
  <c r="B1279" i="19"/>
  <c r="O1279" i="19"/>
  <c r="A1280" i="19"/>
  <c r="B1280" i="19"/>
  <c r="O1280" i="19"/>
  <c r="A1281" i="19"/>
  <c r="B1281" i="19"/>
  <c r="O1281" i="19"/>
  <c r="A1282" i="19"/>
  <c r="B1282" i="19"/>
  <c r="O1282" i="19"/>
  <c r="A1283" i="19"/>
  <c r="B1283" i="19"/>
  <c r="O1283" i="19"/>
  <c r="A1284" i="19"/>
  <c r="B1284" i="19"/>
  <c r="O1284" i="19"/>
  <c r="A1285" i="19"/>
  <c r="B1285" i="19"/>
  <c r="O1285" i="19"/>
  <c r="A1286" i="19"/>
  <c r="B1286" i="19"/>
  <c r="O1286" i="19"/>
  <c r="A1287" i="19"/>
  <c r="B1287" i="19"/>
  <c r="O1287" i="19"/>
  <c r="A1288" i="19"/>
  <c r="B1288" i="19"/>
  <c r="O1288" i="19"/>
  <c r="A1289" i="19"/>
  <c r="B1289" i="19"/>
  <c r="O1289" i="19"/>
  <c r="A1290" i="19"/>
  <c r="B1290" i="19"/>
  <c r="O1290" i="19"/>
  <c r="A1291" i="19"/>
  <c r="B1291" i="19"/>
  <c r="O1291" i="19"/>
  <c r="A1292" i="19"/>
  <c r="B1292" i="19"/>
  <c r="O1292" i="19"/>
  <c r="A1293" i="19"/>
  <c r="B1293" i="19"/>
  <c r="O1293" i="19"/>
  <c r="A1294" i="19"/>
  <c r="B1294" i="19"/>
  <c r="O1294" i="19"/>
  <c r="A1295" i="19"/>
  <c r="B1295" i="19"/>
  <c r="O1295" i="19"/>
  <c r="A1296" i="19"/>
  <c r="B1296" i="19"/>
  <c r="O1296" i="19"/>
  <c r="A1297" i="19"/>
  <c r="B1297" i="19"/>
  <c r="O1297" i="19"/>
  <c r="A1298" i="19"/>
  <c r="B1298" i="19"/>
  <c r="O1298" i="19"/>
  <c r="A1299" i="19"/>
  <c r="B1299" i="19"/>
  <c r="O1299" i="19"/>
  <c r="A1300" i="19"/>
  <c r="B1300" i="19"/>
  <c r="O1300" i="19"/>
  <c r="A1301" i="19"/>
  <c r="B1301" i="19"/>
  <c r="O1301" i="19"/>
  <c r="A1302" i="19"/>
  <c r="B1302" i="19"/>
  <c r="O1302" i="19"/>
  <c r="A1303" i="19"/>
  <c r="B1303" i="19"/>
  <c r="O1303" i="19"/>
  <c r="A1304" i="19"/>
  <c r="B1304" i="19"/>
  <c r="O1304" i="19"/>
  <c r="A1305" i="19"/>
  <c r="B1305" i="19"/>
  <c r="O1305" i="19"/>
  <c r="A1306" i="19"/>
  <c r="B1306" i="19"/>
  <c r="O1306" i="19"/>
  <c r="A1307" i="19"/>
  <c r="B1307" i="19"/>
  <c r="O1307" i="19"/>
  <c r="A1308" i="19"/>
  <c r="B1308" i="19"/>
  <c r="O1308" i="19"/>
  <c r="A1309" i="19"/>
  <c r="B1309" i="19"/>
  <c r="O1309" i="19"/>
  <c r="A1310" i="19"/>
  <c r="B1310" i="19"/>
  <c r="O1310" i="19"/>
  <c r="A1311" i="19"/>
  <c r="B1311" i="19"/>
  <c r="O1311" i="19"/>
  <c r="A1312" i="19"/>
  <c r="B1312" i="19"/>
  <c r="O1312" i="19"/>
  <c r="A1313" i="19"/>
  <c r="B1313" i="19"/>
  <c r="O1313" i="19"/>
  <c r="A1314" i="19"/>
  <c r="B1314" i="19"/>
  <c r="O1314" i="19"/>
  <c r="A1315" i="19"/>
  <c r="B1315" i="19"/>
  <c r="O1315" i="19"/>
  <c r="A1316" i="19"/>
  <c r="B1316" i="19"/>
  <c r="O1316" i="19"/>
  <c r="A1317" i="19"/>
  <c r="B1317" i="19"/>
  <c r="O1317" i="19"/>
  <c r="A1318" i="19"/>
  <c r="B1318" i="19"/>
  <c r="O1318" i="19"/>
  <c r="A1319" i="19"/>
  <c r="B1319" i="19"/>
  <c r="O1319" i="19"/>
  <c r="A1320" i="19"/>
  <c r="B1320" i="19"/>
  <c r="O1320" i="19"/>
  <c r="A1321" i="19"/>
  <c r="B1321" i="19"/>
  <c r="O1321" i="19"/>
  <c r="A1322" i="19"/>
  <c r="B1322" i="19"/>
  <c r="O1322" i="19"/>
  <c r="A1323" i="19"/>
  <c r="B1323" i="19"/>
  <c r="O1323" i="19"/>
  <c r="A1324" i="19"/>
  <c r="B1324" i="19"/>
  <c r="O1324" i="19"/>
  <c r="A1325" i="19"/>
  <c r="B1325" i="19"/>
  <c r="O1325" i="19"/>
  <c r="A1326" i="19"/>
  <c r="B1326" i="19"/>
  <c r="O1326" i="19"/>
  <c r="A1327" i="19"/>
  <c r="B1327" i="19"/>
  <c r="O1327" i="19"/>
  <c r="A1328" i="19"/>
  <c r="B1328" i="19"/>
  <c r="O1328" i="19"/>
  <c r="A1329" i="19"/>
  <c r="B1329" i="19"/>
  <c r="O1329" i="19"/>
  <c r="A1330" i="19"/>
  <c r="B1330" i="19"/>
  <c r="O1330" i="19"/>
  <c r="A1331" i="19"/>
  <c r="B1331" i="19"/>
  <c r="O1331" i="19"/>
  <c r="A1332" i="19"/>
  <c r="B1332" i="19"/>
  <c r="O1332" i="19"/>
  <c r="A1333" i="19"/>
  <c r="B1333" i="19"/>
  <c r="O1333" i="19"/>
  <c r="A1334" i="19"/>
  <c r="B1334" i="19"/>
  <c r="O1334" i="19"/>
  <c r="A1335" i="19"/>
  <c r="B1335" i="19"/>
  <c r="O1335" i="19"/>
  <c r="A1336" i="19"/>
  <c r="B1336" i="19"/>
  <c r="O1336" i="19"/>
  <c r="A1337" i="19"/>
  <c r="B1337" i="19"/>
  <c r="O1337" i="19"/>
  <c r="A1338" i="19"/>
  <c r="B1338" i="19"/>
  <c r="O1338" i="19"/>
  <c r="A1339" i="19"/>
  <c r="B1339" i="19"/>
  <c r="O1339" i="19"/>
  <c r="A1340" i="19"/>
  <c r="B1340" i="19"/>
  <c r="O1340" i="19"/>
  <c r="A1341" i="19"/>
  <c r="B1341" i="19"/>
  <c r="O1341" i="19"/>
  <c r="A1342" i="19"/>
  <c r="B1342" i="19"/>
  <c r="O1342" i="19"/>
  <c r="A1343" i="19"/>
  <c r="B1343" i="19"/>
  <c r="O1343" i="19"/>
  <c r="A1344" i="19"/>
  <c r="B1344" i="19"/>
  <c r="O1344" i="19"/>
  <c r="A1345" i="19"/>
  <c r="B1345" i="19"/>
  <c r="O1345" i="19"/>
  <c r="A1346" i="19"/>
  <c r="B1346" i="19"/>
  <c r="O1346" i="19"/>
  <c r="A1347" i="19"/>
  <c r="B1347" i="19"/>
  <c r="O1347" i="19"/>
  <c r="A1348" i="19"/>
  <c r="B1348" i="19"/>
  <c r="O1348" i="19"/>
  <c r="A1349" i="19"/>
  <c r="B1349" i="19"/>
  <c r="O1349" i="19"/>
  <c r="A1350" i="19"/>
  <c r="B1350" i="19"/>
  <c r="O1350" i="19"/>
  <c r="A1351" i="19"/>
  <c r="B1351" i="19"/>
  <c r="O1351" i="19"/>
  <c r="A1352" i="19"/>
  <c r="B1352" i="19"/>
  <c r="O1352" i="19"/>
  <c r="A1353" i="19"/>
  <c r="B1353" i="19"/>
  <c r="O1353" i="19"/>
  <c r="A1354" i="19"/>
  <c r="B1354" i="19"/>
  <c r="O1354" i="19"/>
  <c r="A1355" i="19"/>
  <c r="B1355" i="19"/>
  <c r="O1355" i="19"/>
  <c r="A1356" i="19"/>
  <c r="B1356" i="19"/>
  <c r="O1356" i="19"/>
  <c r="A1357" i="19"/>
  <c r="B1357" i="19"/>
  <c r="O1357" i="19"/>
  <c r="A1358" i="19"/>
  <c r="B1358" i="19"/>
  <c r="O1358" i="19"/>
  <c r="A1359" i="19"/>
  <c r="B1359" i="19"/>
  <c r="O1359" i="19"/>
  <c r="A1360" i="19"/>
  <c r="B1360" i="19"/>
  <c r="O1360" i="19"/>
  <c r="A1361" i="19"/>
  <c r="B1361" i="19"/>
  <c r="O1361" i="19"/>
  <c r="A1362" i="19"/>
  <c r="B1362" i="19"/>
  <c r="O1362" i="19"/>
  <c r="A1363" i="19"/>
  <c r="B1363" i="19"/>
  <c r="O1363" i="19"/>
  <c r="A1364" i="19"/>
  <c r="B1364" i="19"/>
  <c r="O1364" i="19"/>
  <c r="A1365" i="19"/>
  <c r="B1365" i="19"/>
  <c r="O1365" i="19"/>
  <c r="A1366" i="19"/>
  <c r="B1366" i="19"/>
  <c r="O1366" i="19"/>
  <c r="A1367" i="19"/>
  <c r="B1367" i="19"/>
  <c r="O1367" i="19"/>
  <c r="A1368" i="19"/>
  <c r="B1368" i="19"/>
  <c r="O1368" i="19"/>
  <c r="A1369" i="19"/>
  <c r="B1369" i="19"/>
  <c r="O1369" i="19"/>
  <c r="A1370" i="19"/>
  <c r="B1370" i="19"/>
  <c r="O1370" i="19"/>
  <c r="A1371" i="19"/>
  <c r="B1371" i="19"/>
  <c r="O1371" i="19"/>
  <c r="A1372" i="19"/>
  <c r="B1372" i="19"/>
  <c r="O1372" i="19"/>
  <c r="A1373" i="19"/>
  <c r="B1373" i="19"/>
  <c r="O1373" i="19"/>
  <c r="A1374" i="19"/>
  <c r="B1374" i="19"/>
  <c r="O1374" i="19"/>
  <c r="A1375" i="19"/>
  <c r="B1375" i="19"/>
  <c r="O1375" i="19"/>
  <c r="A1376" i="19"/>
  <c r="B1376" i="19"/>
  <c r="O1376" i="19"/>
  <c r="A1377" i="19"/>
  <c r="B1377" i="19"/>
  <c r="O1377" i="19"/>
  <c r="A1378" i="19"/>
  <c r="B1378" i="19"/>
  <c r="O1378" i="19"/>
  <c r="A1379" i="19"/>
  <c r="B1379" i="19"/>
  <c r="O1379" i="19"/>
  <c r="A1380" i="19"/>
  <c r="B1380" i="19"/>
  <c r="O1380" i="19"/>
  <c r="A1381" i="19"/>
  <c r="B1381" i="19"/>
  <c r="O1381" i="19"/>
  <c r="A1382" i="19"/>
  <c r="B1382" i="19"/>
  <c r="O1382" i="19"/>
  <c r="A1383" i="19"/>
  <c r="B1383" i="19"/>
  <c r="O1383" i="19"/>
  <c r="A1384" i="19"/>
  <c r="B1384" i="19"/>
  <c r="O1384" i="19"/>
  <c r="A1385" i="19"/>
  <c r="B1385" i="19"/>
  <c r="O1385" i="19"/>
  <c r="A1386" i="19"/>
  <c r="B1386" i="19"/>
  <c r="O1386" i="19"/>
  <c r="A1387" i="19"/>
  <c r="B1387" i="19"/>
  <c r="O1387" i="19"/>
  <c r="A1388" i="19"/>
  <c r="B1388" i="19"/>
  <c r="O1388" i="19"/>
  <c r="A1389" i="19"/>
  <c r="B1389" i="19"/>
  <c r="O1389" i="19"/>
  <c r="A1390" i="19"/>
  <c r="B1390" i="19"/>
  <c r="O1390" i="19"/>
  <c r="A1391" i="19"/>
  <c r="B1391" i="19"/>
  <c r="O1391" i="19"/>
  <c r="A1392" i="19"/>
  <c r="B1392" i="19"/>
  <c r="O1392" i="19"/>
  <c r="A1393" i="19"/>
  <c r="B1393" i="19"/>
  <c r="O1393" i="19"/>
  <c r="A1394" i="19"/>
  <c r="B1394" i="19"/>
  <c r="O1394" i="19"/>
  <c r="A1395" i="19"/>
  <c r="B1395" i="19"/>
  <c r="O1395" i="19"/>
  <c r="A1396" i="19"/>
  <c r="B1396" i="19"/>
  <c r="O1396" i="19"/>
  <c r="A1397" i="19"/>
  <c r="B1397" i="19"/>
  <c r="O1397" i="19"/>
  <c r="A1398" i="19"/>
  <c r="B1398" i="19"/>
  <c r="O1398" i="19"/>
  <c r="A1399" i="19"/>
  <c r="B1399" i="19"/>
  <c r="O1399" i="19"/>
  <c r="A1400" i="19"/>
  <c r="B1400" i="19"/>
  <c r="O1400" i="19"/>
  <c r="A1401" i="19"/>
  <c r="B1401" i="19"/>
  <c r="O1401" i="19"/>
  <c r="A1402" i="19"/>
  <c r="B1402" i="19"/>
  <c r="O1402" i="19"/>
  <c r="A1403" i="19"/>
  <c r="B1403" i="19"/>
  <c r="O1403" i="19"/>
  <c r="A1404" i="19"/>
  <c r="B1404" i="19"/>
  <c r="O1404" i="19"/>
  <c r="A1405" i="19"/>
  <c r="B1405" i="19"/>
  <c r="O1405" i="19"/>
  <c r="A1406" i="19"/>
  <c r="B1406" i="19"/>
  <c r="O1406" i="19"/>
  <c r="A1407" i="19"/>
  <c r="B1407" i="19"/>
  <c r="O1407" i="19"/>
  <c r="A1408" i="19"/>
  <c r="B1408" i="19"/>
  <c r="O1408" i="19"/>
  <c r="A1409" i="19"/>
  <c r="B1409" i="19"/>
  <c r="O1409" i="19"/>
  <c r="A1410" i="19"/>
  <c r="B1410" i="19"/>
  <c r="O1410" i="19"/>
  <c r="A1411" i="19"/>
  <c r="B1411" i="19"/>
  <c r="O1411" i="19"/>
  <c r="A1412" i="19"/>
  <c r="B1412" i="19"/>
  <c r="O1412" i="19"/>
  <c r="A1413" i="19"/>
  <c r="B1413" i="19"/>
  <c r="O1413" i="19"/>
  <c r="A1414" i="19"/>
  <c r="B1414" i="19"/>
  <c r="O1414" i="19"/>
  <c r="A1415" i="19"/>
  <c r="B1415" i="19"/>
  <c r="O1415" i="19"/>
  <c r="A1416" i="19"/>
  <c r="B1416" i="19"/>
  <c r="O1416" i="19"/>
  <c r="A1417" i="19"/>
  <c r="B1417" i="19"/>
  <c r="O1417" i="19"/>
  <c r="A1418" i="19"/>
  <c r="B1418" i="19"/>
  <c r="O1418" i="19"/>
  <c r="A1419" i="19"/>
  <c r="B1419" i="19"/>
  <c r="O1419" i="19"/>
  <c r="A1420" i="19"/>
  <c r="B1420" i="19"/>
  <c r="O1420" i="19"/>
  <c r="A1421" i="19"/>
  <c r="B1421" i="19"/>
  <c r="O1421" i="19"/>
  <c r="A1422" i="19"/>
  <c r="B1422" i="19"/>
  <c r="O1422" i="19"/>
  <c r="A1423" i="19"/>
  <c r="B1423" i="19"/>
  <c r="O1423" i="19"/>
  <c r="A1424" i="19"/>
  <c r="B1424" i="19"/>
  <c r="O1424" i="19"/>
  <c r="A1425" i="19"/>
  <c r="B1425" i="19"/>
  <c r="O1425" i="19"/>
  <c r="A1426" i="19"/>
  <c r="B1426" i="19"/>
  <c r="O1426" i="19"/>
  <c r="A1427" i="19"/>
  <c r="B1427" i="19"/>
  <c r="O1427" i="19"/>
  <c r="A1428" i="19"/>
  <c r="B1428" i="19"/>
  <c r="O1428" i="19"/>
  <c r="A1429" i="19"/>
  <c r="B1429" i="19"/>
  <c r="O1429" i="19"/>
  <c r="A1430" i="19"/>
  <c r="B1430" i="19"/>
  <c r="O1430" i="19"/>
  <c r="A1431" i="19"/>
  <c r="B1431" i="19"/>
  <c r="O1431" i="19"/>
  <c r="A1432" i="19"/>
  <c r="B1432" i="19"/>
  <c r="O1432" i="19"/>
  <c r="A1433" i="19"/>
  <c r="B1433" i="19"/>
  <c r="O1433" i="19"/>
  <c r="A1434" i="19"/>
  <c r="B1434" i="19"/>
  <c r="O1434" i="19"/>
  <c r="A1435" i="19"/>
  <c r="B1435" i="19"/>
  <c r="O1435" i="19"/>
  <c r="A1436" i="19"/>
  <c r="B1436" i="19"/>
  <c r="O1436" i="19"/>
  <c r="A1437" i="19"/>
  <c r="B1437" i="19"/>
  <c r="O1437" i="19"/>
  <c r="A1438" i="19"/>
  <c r="B1438" i="19"/>
  <c r="O1438" i="19"/>
  <c r="A1439" i="19"/>
  <c r="B1439" i="19"/>
  <c r="O1439" i="19"/>
  <c r="A1440" i="19"/>
  <c r="B1440" i="19"/>
  <c r="O1440" i="19"/>
  <c r="A1441" i="19"/>
  <c r="B1441" i="19"/>
  <c r="O1441" i="19"/>
  <c r="A1442" i="19"/>
  <c r="B1442" i="19"/>
  <c r="O1442" i="19"/>
  <c r="A1443" i="19"/>
  <c r="B1443" i="19"/>
  <c r="O1443" i="19"/>
  <c r="A1444" i="19"/>
  <c r="B1444" i="19"/>
  <c r="O1444" i="19"/>
  <c r="A1445" i="19"/>
  <c r="B1445" i="19"/>
  <c r="O1445" i="19"/>
  <c r="A1446" i="19"/>
  <c r="B1446" i="19"/>
  <c r="O1446" i="19"/>
  <c r="A1447" i="19"/>
  <c r="B1447" i="19"/>
  <c r="O1447" i="19"/>
  <c r="A1448" i="19"/>
  <c r="B1448" i="19"/>
  <c r="O1448" i="19"/>
  <c r="A1449" i="19"/>
  <c r="B1449" i="19"/>
  <c r="O1449" i="19"/>
  <c r="A1450" i="19"/>
  <c r="B1450" i="19"/>
  <c r="O1450" i="19"/>
  <c r="A1451" i="19"/>
  <c r="B1451" i="19"/>
  <c r="O1451" i="19"/>
  <c r="A1452" i="19"/>
  <c r="B1452" i="19"/>
  <c r="O1452" i="19"/>
  <c r="A1453" i="19"/>
  <c r="B1453" i="19"/>
  <c r="O1453" i="19"/>
  <c r="A1454" i="19"/>
  <c r="B1454" i="19"/>
  <c r="O1454" i="19"/>
  <c r="A1455" i="19"/>
  <c r="B1455" i="19"/>
  <c r="O1455" i="19"/>
  <c r="A1456" i="19"/>
  <c r="B1456" i="19"/>
  <c r="O1456" i="19"/>
  <c r="A1457" i="19"/>
  <c r="B1457" i="19"/>
  <c r="O1457" i="19"/>
  <c r="A1458" i="19"/>
  <c r="B1458" i="19"/>
  <c r="O1458" i="19"/>
  <c r="A1459" i="19"/>
  <c r="B1459" i="19"/>
  <c r="O1459" i="19"/>
  <c r="A1460" i="19"/>
  <c r="B1460" i="19"/>
  <c r="O1460" i="19"/>
  <c r="A1461" i="19"/>
  <c r="B1461" i="19"/>
  <c r="O1461" i="19"/>
  <c r="A1462" i="19"/>
  <c r="B1462" i="19"/>
  <c r="O1462" i="19"/>
  <c r="A1463" i="19"/>
  <c r="B1463" i="19"/>
  <c r="O1463" i="19"/>
  <c r="A1464" i="19"/>
  <c r="B1464" i="19"/>
  <c r="O1464" i="19"/>
  <c r="A1465" i="19"/>
  <c r="B1465" i="19"/>
  <c r="O1465" i="19"/>
  <c r="A1466" i="19"/>
  <c r="B1466" i="19"/>
  <c r="O1466" i="19"/>
  <c r="A1467" i="19"/>
  <c r="B1467" i="19"/>
  <c r="O1467" i="19"/>
  <c r="A1468" i="19"/>
  <c r="B1468" i="19"/>
  <c r="O1468" i="19"/>
  <c r="A1469" i="19"/>
  <c r="B1469" i="19"/>
  <c r="O1469" i="19"/>
  <c r="A1470" i="19"/>
  <c r="B1470" i="19"/>
  <c r="O1470" i="19"/>
  <c r="A1471" i="19"/>
  <c r="B1471" i="19"/>
  <c r="O1471" i="19"/>
  <c r="A1472" i="19"/>
  <c r="B1472" i="19"/>
  <c r="O1472" i="19"/>
  <c r="A1473" i="19"/>
  <c r="B1473" i="19"/>
  <c r="O1473" i="19"/>
  <c r="A1474" i="19"/>
  <c r="B1474" i="19"/>
  <c r="O1474" i="19"/>
  <c r="A1475" i="19"/>
  <c r="B1475" i="19"/>
  <c r="O1475" i="19"/>
  <c r="A1476" i="19"/>
  <c r="B1476" i="19"/>
  <c r="O1476" i="19"/>
  <c r="A1477" i="19"/>
  <c r="B1477" i="19"/>
  <c r="O1477" i="19"/>
  <c r="A1478" i="19"/>
  <c r="B1478" i="19"/>
  <c r="O1478" i="19"/>
  <c r="A1479" i="19"/>
  <c r="B1479" i="19"/>
  <c r="O1479" i="19"/>
  <c r="A1480" i="19"/>
  <c r="B1480" i="19"/>
  <c r="O1480" i="19"/>
  <c r="A1481" i="19"/>
  <c r="B1481" i="19"/>
  <c r="O1481" i="19"/>
  <c r="A1482" i="19"/>
  <c r="B1482" i="19"/>
  <c r="O1482" i="19"/>
  <c r="A1483" i="19"/>
  <c r="B1483" i="19"/>
  <c r="O1483" i="19"/>
  <c r="A1484" i="19"/>
  <c r="B1484" i="19"/>
  <c r="O1484" i="19"/>
  <c r="A1485" i="19"/>
  <c r="B1485" i="19"/>
  <c r="O1485" i="19"/>
  <c r="A1486" i="19"/>
  <c r="B1486" i="19"/>
  <c r="O1486" i="19"/>
  <c r="A1487" i="19"/>
  <c r="B1487" i="19"/>
  <c r="O1487" i="19"/>
  <c r="A1488" i="19"/>
  <c r="B1488" i="19"/>
  <c r="O1488" i="19"/>
  <c r="A1489" i="19"/>
  <c r="B1489" i="19"/>
  <c r="O1489" i="19"/>
  <c r="A1490" i="19"/>
  <c r="B1490" i="19"/>
  <c r="O1490" i="19"/>
  <c r="A1491" i="19"/>
  <c r="B1491" i="19"/>
  <c r="O1491" i="19"/>
  <c r="A1492" i="19"/>
  <c r="B1492" i="19"/>
  <c r="O1492" i="19"/>
  <c r="A1493" i="19"/>
  <c r="B1493" i="19"/>
  <c r="O1493" i="19"/>
  <c r="A1494" i="19"/>
  <c r="B1494" i="19"/>
  <c r="O1494" i="19"/>
  <c r="A1495" i="19"/>
  <c r="B1495" i="19"/>
  <c r="O1495" i="19"/>
  <c r="A1496" i="19"/>
  <c r="B1496" i="19"/>
  <c r="O1496" i="19"/>
  <c r="A1497" i="19"/>
  <c r="B1497" i="19"/>
  <c r="O1497" i="19"/>
  <c r="A1498" i="19"/>
  <c r="B1498" i="19"/>
  <c r="O1498" i="19"/>
  <c r="A1499" i="19"/>
  <c r="B1499" i="19"/>
  <c r="O1499" i="19"/>
  <c r="A1500" i="19"/>
  <c r="B1500" i="19"/>
  <c r="O1500" i="19"/>
  <c r="A1501" i="19"/>
  <c r="B1501" i="19"/>
  <c r="O1501" i="19"/>
  <c r="A1502" i="19"/>
  <c r="B1502" i="19"/>
  <c r="O1502" i="19"/>
  <c r="A1503" i="19"/>
  <c r="B1503" i="19"/>
  <c r="O1503" i="19"/>
  <c r="A1504" i="19"/>
  <c r="B1504" i="19"/>
  <c r="O1504" i="19"/>
  <c r="A1505" i="19"/>
  <c r="B1505" i="19"/>
  <c r="O1505" i="19"/>
  <c r="A1506" i="19"/>
  <c r="B1506" i="19"/>
  <c r="O1506" i="19"/>
  <c r="A1507" i="19"/>
  <c r="B1507" i="19"/>
  <c r="O1507" i="19"/>
  <c r="A1508" i="19"/>
  <c r="B1508" i="19"/>
  <c r="O1508" i="19"/>
  <c r="A1509" i="19"/>
  <c r="B1509" i="19"/>
  <c r="O1509" i="19"/>
  <c r="A1510" i="19"/>
  <c r="B1510" i="19"/>
  <c r="O1510" i="19"/>
  <c r="A1511" i="19"/>
  <c r="B1511" i="19"/>
  <c r="O1511" i="19"/>
  <c r="A1512" i="19"/>
  <c r="B1512" i="19"/>
  <c r="O1512" i="19"/>
  <c r="A1513" i="19"/>
  <c r="B1513" i="19"/>
  <c r="O1513" i="19"/>
  <c r="A1514" i="19"/>
  <c r="B1514" i="19"/>
  <c r="O1514" i="19"/>
  <c r="A1515" i="19"/>
  <c r="B1515" i="19"/>
  <c r="O1515" i="19"/>
  <c r="A1516" i="19"/>
  <c r="B1516" i="19"/>
  <c r="O1516" i="19"/>
  <c r="A1517" i="19"/>
  <c r="B1517" i="19"/>
  <c r="O1517" i="19"/>
  <c r="A1518" i="19"/>
  <c r="B1518" i="19"/>
  <c r="O1518" i="19"/>
  <c r="A1519" i="19"/>
  <c r="B1519" i="19"/>
  <c r="O1519" i="19"/>
  <c r="A1520" i="19"/>
  <c r="B1520" i="19"/>
  <c r="O1520" i="19"/>
  <c r="A1521" i="19"/>
  <c r="B1521" i="19"/>
  <c r="O1521" i="19"/>
  <c r="A1522" i="19"/>
  <c r="B1522" i="19"/>
  <c r="O1522" i="19"/>
  <c r="A1523" i="19"/>
  <c r="B1523" i="19"/>
  <c r="O1523" i="19"/>
  <c r="A1524" i="19"/>
  <c r="B1524" i="19"/>
  <c r="O1524" i="19"/>
  <c r="A1525" i="19"/>
  <c r="B1525" i="19"/>
  <c r="O1525" i="19"/>
  <c r="A1526" i="19"/>
  <c r="B1526" i="19"/>
  <c r="O1526" i="19"/>
  <c r="A1527" i="19"/>
  <c r="B1527" i="19"/>
  <c r="O1527" i="19"/>
  <c r="A1528" i="19"/>
  <c r="B1528" i="19"/>
  <c r="O1528" i="19"/>
  <c r="A1529" i="19"/>
  <c r="B1529" i="19"/>
  <c r="O1529" i="19"/>
  <c r="A1530" i="19"/>
  <c r="B1530" i="19"/>
  <c r="O1530" i="19"/>
  <c r="A1531" i="19"/>
  <c r="B1531" i="19"/>
  <c r="O1531" i="19"/>
  <c r="A1532" i="19"/>
  <c r="B1532" i="19"/>
  <c r="O1532" i="19"/>
  <c r="A1533" i="19"/>
  <c r="B1533" i="19"/>
  <c r="O1533" i="19"/>
  <c r="A1534" i="19"/>
  <c r="B1534" i="19"/>
  <c r="O1534" i="19"/>
  <c r="A1535" i="19"/>
  <c r="B1535" i="19"/>
  <c r="O1535" i="19"/>
  <c r="A1536" i="19"/>
  <c r="B1536" i="19"/>
  <c r="O1536" i="19"/>
  <c r="A1537" i="19"/>
  <c r="B1537" i="19"/>
  <c r="O1537" i="19"/>
  <c r="A1538" i="19"/>
  <c r="B1538" i="19"/>
  <c r="O1538" i="19"/>
  <c r="A1539" i="19"/>
  <c r="B1539" i="19"/>
  <c r="O1539" i="19"/>
  <c r="A1540" i="19"/>
  <c r="B1540" i="19"/>
  <c r="O1540" i="19"/>
  <c r="A1541" i="19"/>
  <c r="B1541" i="19"/>
  <c r="O1541" i="19"/>
  <c r="A1542" i="19"/>
  <c r="B1542" i="19"/>
  <c r="O1542" i="19"/>
  <c r="A1543" i="19"/>
  <c r="B1543" i="19"/>
  <c r="O1543" i="19"/>
  <c r="A1544" i="19"/>
  <c r="B1544" i="19"/>
  <c r="O1544" i="19"/>
  <c r="A1545" i="19"/>
  <c r="B1545" i="19"/>
  <c r="O1545" i="19"/>
  <c r="A1546" i="19"/>
  <c r="B1546" i="19"/>
  <c r="O1546" i="19"/>
  <c r="A1547" i="19"/>
  <c r="B1547" i="19"/>
  <c r="O1547" i="19"/>
  <c r="A1548" i="19"/>
  <c r="B1548" i="19"/>
  <c r="O1548" i="19"/>
  <c r="A1549" i="19"/>
  <c r="B1549" i="19"/>
  <c r="O1549" i="19"/>
  <c r="A1550" i="19"/>
  <c r="B1550" i="19"/>
  <c r="O1550" i="19"/>
  <c r="A1551" i="19"/>
  <c r="B1551" i="19"/>
  <c r="O1551" i="19"/>
  <c r="A1552" i="19"/>
  <c r="B1552" i="19"/>
  <c r="O1552" i="19"/>
  <c r="A1553" i="19"/>
  <c r="B1553" i="19"/>
  <c r="O1553" i="19"/>
  <c r="A1554" i="19"/>
  <c r="B1554" i="19"/>
  <c r="O1554" i="19"/>
  <c r="A1555" i="19"/>
  <c r="B1555" i="19"/>
  <c r="O1555" i="19"/>
  <c r="A1556" i="19"/>
  <c r="B1556" i="19"/>
  <c r="O1556" i="19"/>
  <c r="A1557" i="19"/>
  <c r="B1557" i="19"/>
  <c r="O1557" i="19"/>
  <c r="A1558" i="19"/>
  <c r="B1558" i="19"/>
  <c r="O1558" i="19"/>
  <c r="A1559" i="19"/>
  <c r="B1559" i="19"/>
  <c r="O1559" i="19"/>
  <c r="A1560" i="19"/>
  <c r="B1560" i="19"/>
  <c r="O1560" i="19"/>
  <c r="A1561" i="19"/>
  <c r="B1561" i="19"/>
  <c r="O1561" i="19"/>
  <c r="A1562" i="19"/>
  <c r="B1562" i="19"/>
  <c r="O1562" i="19"/>
  <c r="A1563" i="19"/>
  <c r="B1563" i="19"/>
  <c r="O1563" i="19"/>
  <c r="A1564" i="19"/>
  <c r="B1564" i="19"/>
  <c r="O1564" i="19"/>
  <c r="A1565" i="19"/>
  <c r="B1565" i="19"/>
  <c r="O1565" i="19"/>
  <c r="A1566" i="19"/>
  <c r="B1566" i="19"/>
  <c r="O1566" i="19"/>
  <c r="A1567" i="19"/>
  <c r="B1567" i="19"/>
  <c r="O1567" i="19"/>
  <c r="A1568" i="19"/>
  <c r="B1568" i="19"/>
  <c r="O1568" i="19"/>
  <c r="A1569" i="19"/>
  <c r="B1569" i="19"/>
  <c r="O1569" i="19"/>
  <c r="A1570" i="19"/>
  <c r="B1570" i="19"/>
  <c r="O1570" i="19"/>
  <c r="A1571" i="19"/>
  <c r="B1571" i="19"/>
  <c r="O1571" i="19"/>
  <c r="A1572" i="19"/>
  <c r="B1572" i="19"/>
  <c r="O1572" i="19"/>
  <c r="A1573" i="19"/>
  <c r="B1573" i="19"/>
  <c r="O1573" i="19"/>
  <c r="A1574" i="19"/>
  <c r="B1574" i="19"/>
  <c r="O1574" i="19"/>
  <c r="A1575" i="19"/>
  <c r="B1575" i="19"/>
  <c r="O1575" i="19"/>
  <c r="A1576" i="19"/>
  <c r="B1576" i="19"/>
  <c r="O1576" i="19"/>
  <c r="A1577" i="19"/>
  <c r="B1577" i="19"/>
  <c r="O1577" i="19"/>
  <c r="A1578" i="19"/>
  <c r="B1578" i="19"/>
  <c r="O1578" i="19"/>
  <c r="A1579" i="19"/>
  <c r="B1579" i="19"/>
  <c r="O1579" i="19"/>
  <c r="A1580" i="19"/>
  <c r="B1580" i="19"/>
  <c r="O1580" i="19"/>
  <c r="A1581" i="19"/>
  <c r="B1581" i="19"/>
  <c r="O1581" i="19"/>
  <c r="A1582" i="19"/>
  <c r="B1582" i="19"/>
  <c r="O1582" i="19"/>
  <c r="A1583" i="19"/>
  <c r="B1583" i="19"/>
  <c r="O1583" i="19"/>
  <c r="A1584" i="19"/>
  <c r="B1584" i="19"/>
  <c r="O1584" i="19"/>
  <c r="A1585" i="19"/>
  <c r="B1585" i="19"/>
  <c r="O1585" i="19"/>
  <c r="A1586" i="19"/>
  <c r="B1586" i="19"/>
  <c r="O1586" i="19"/>
  <c r="A1587" i="19"/>
  <c r="B1587" i="19"/>
  <c r="O1587" i="19"/>
  <c r="A1588" i="19"/>
  <c r="B1588" i="19"/>
  <c r="O1588" i="19"/>
  <c r="A1589" i="19"/>
  <c r="B1589" i="19"/>
  <c r="O1589" i="19"/>
  <c r="A1590" i="19"/>
  <c r="B1590" i="19"/>
  <c r="O1590" i="19"/>
  <c r="A1591" i="19"/>
  <c r="B1591" i="19"/>
  <c r="O1591" i="19"/>
  <c r="A1592" i="19"/>
  <c r="B1592" i="19"/>
  <c r="O1592" i="19"/>
  <c r="A1593" i="19"/>
  <c r="B1593" i="19"/>
  <c r="O1593" i="19"/>
  <c r="A1594" i="19"/>
  <c r="B1594" i="19"/>
  <c r="O1594" i="19"/>
  <c r="A1595" i="19"/>
  <c r="B1595" i="19"/>
  <c r="O1595" i="19"/>
  <c r="A1596" i="19"/>
  <c r="B1596" i="19"/>
  <c r="O1596" i="19"/>
  <c r="A1597" i="19"/>
  <c r="B1597" i="19"/>
  <c r="O1597" i="19"/>
  <c r="A1598" i="19"/>
  <c r="B1598" i="19"/>
  <c r="O1598" i="19"/>
  <c r="A1599" i="19"/>
  <c r="B1599" i="19"/>
  <c r="O1599" i="19"/>
  <c r="A1600" i="19"/>
  <c r="B1600" i="19"/>
  <c r="O1600" i="19"/>
  <c r="A1601" i="19"/>
  <c r="B1601" i="19"/>
  <c r="O1601" i="19"/>
  <c r="A1602" i="19"/>
  <c r="B1602" i="19"/>
  <c r="O1602" i="19"/>
  <c r="A1603" i="19"/>
  <c r="B1603" i="19"/>
  <c r="O1603" i="19"/>
  <c r="A1604" i="19"/>
  <c r="B1604" i="19"/>
  <c r="O1604" i="19"/>
  <c r="A1605" i="19"/>
  <c r="B1605" i="19"/>
  <c r="O1605" i="19"/>
  <c r="A1606" i="19"/>
  <c r="B1606" i="19"/>
  <c r="O1606" i="19"/>
  <c r="A1607" i="19"/>
  <c r="B1607" i="19"/>
  <c r="O1607" i="19"/>
  <c r="A1608" i="19"/>
  <c r="B1608" i="19"/>
  <c r="O1608" i="19"/>
  <c r="A1609" i="19"/>
  <c r="B1609" i="19"/>
  <c r="O1609" i="19"/>
  <c r="A1610" i="19"/>
  <c r="B1610" i="19"/>
  <c r="O1610" i="19"/>
  <c r="A1611" i="19"/>
  <c r="B1611" i="19"/>
  <c r="O1611" i="19"/>
  <c r="A1612" i="19"/>
  <c r="B1612" i="19"/>
  <c r="O1612" i="19"/>
  <c r="A1613" i="19"/>
  <c r="B1613" i="19"/>
  <c r="O1613" i="19"/>
  <c r="A1614" i="19"/>
  <c r="B1614" i="19"/>
  <c r="O1614" i="19"/>
  <c r="A1615" i="19"/>
  <c r="B1615" i="19"/>
  <c r="O1615" i="19"/>
  <c r="A1616" i="19"/>
  <c r="B1616" i="19"/>
  <c r="O1616" i="19"/>
  <c r="A1617" i="19"/>
  <c r="B1617" i="19"/>
  <c r="O1617" i="19"/>
  <c r="A1618" i="19"/>
  <c r="B1618" i="19"/>
  <c r="O1618" i="19"/>
  <c r="A1619" i="19"/>
  <c r="B1619" i="19"/>
  <c r="O1619" i="19"/>
  <c r="A1620" i="19"/>
  <c r="B1620" i="19"/>
  <c r="O1620" i="19"/>
  <c r="A1621" i="19"/>
  <c r="B1621" i="19"/>
  <c r="O1621" i="19"/>
  <c r="A1622" i="19"/>
  <c r="B1622" i="19"/>
  <c r="O1622" i="19"/>
  <c r="A1623" i="19"/>
  <c r="B1623" i="19"/>
  <c r="O1623" i="19"/>
  <c r="A1624" i="19"/>
  <c r="B1624" i="19"/>
  <c r="O1624" i="19"/>
  <c r="A1625" i="19"/>
  <c r="B1625" i="19"/>
  <c r="O1625" i="19"/>
  <c r="A1626" i="19"/>
  <c r="B1626" i="19"/>
  <c r="O1626" i="19"/>
  <c r="A1627" i="19"/>
  <c r="B1627" i="19"/>
  <c r="O1627" i="19"/>
  <c r="A1628" i="19"/>
  <c r="B1628" i="19"/>
  <c r="O1628" i="19"/>
  <c r="A1629" i="19"/>
  <c r="B1629" i="19"/>
  <c r="O1629" i="19"/>
  <c r="A1630" i="19"/>
  <c r="B1630" i="19"/>
  <c r="O1630" i="19"/>
  <c r="A1631" i="19"/>
  <c r="B1631" i="19"/>
  <c r="O1631" i="19"/>
  <c r="A1632" i="19"/>
  <c r="B1632" i="19"/>
  <c r="O1632" i="19"/>
  <c r="A1633" i="19"/>
  <c r="B1633" i="19"/>
  <c r="O1633" i="19"/>
  <c r="A1634" i="19"/>
  <c r="B1634" i="19"/>
  <c r="O1634" i="19"/>
  <c r="A1635" i="19"/>
  <c r="B1635" i="19"/>
  <c r="O1635" i="19"/>
  <c r="A1636" i="19"/>
  <c r="B1636" i="19"/>
  <c r="O1636" i="19"/>
  <c r="A1637" i="19"/>
  <c r="B1637" i="19"/>
  <c r="O1637" i="19"/>
  <c r="A1638" i="19"/>
  <c r="B1638" i="19"/>
  <c r="O1638" i="19"/>
  <c r="A1639" i="19"/>
  <c r="B1639" i="19"/>
  <c r="O1639" i="19"/>
  <c r="A1640" i="19"/>
  <c r="B1640" i="19"/>
  <c r="O1640" i="19"/>
  <c r="A1641" i="19"/>
  <c r="B1641" i="19"/>
  <c r="O1641" i="19"/>
  <c r="A1642" i="19"/>
  <c r="B1642" i="19"/>
  <c r="O1642" i="19"/>
  <c r="A1643" i="19"/>
  <c r="B1643" i="19"/>
  <c r="O1643" i="19"/>
  <c r="A1644" i="19"/>
  <c r="B1644" i="19"/>
  <c r="O1644" i="19"/>
  <c r="A1645" i="19"/>
  <c r="B1645" i="19"/>
  <c r="O1645" i="19"/>
  <c r="A1646" i="19"/>
  <c r="B1646" i="19"/>
  <c r="O1646" i="19"/>
  <c r="A1647" i="19"/>
  <c r="B1647" i="19"/>
  <c r="O1647" i="19"/>
  <c r="A1648" i="19"/>
  <c r="B1648" i="19"/>
  <c r="O1648" i="19"/>
  <c r="A1649" i="19"/>
  <c r="B1649" i="19"/>
  <c r="O1649" i="19"/>
  <c r="A1650" i="19"/>
  <c r="B1650" i="19"/>
  <c r="O1650" i="19"/>
  <c r="A1651" i="19"/>
  <c r="B1651" i="19"/>
  <c r="O1651" i="19"/>
  <c r="A1652" i="19"/>
  <c r="B1652" i="19"/>
  <c r="O1652" i="19"/>
  <c r="A1653" i="19"/>
  <c r="B1653" i="19"/>
  <c r="O1653" i="19"/>
  <c r="A1654" i="19"/>
  <c r="B1654" i="19"/>
  <c r="O1654" i="19"/>
  <c r="A1655" i="19"/>
  <c r="B1655" i="19"/>
  <c r="O1655" i="19"/>
  <c r="A1656" i="19"/>
  <c r="B1656" i="19"/>
  <c r="O1656" i="19"/>
  <c r="A1657" i="19"/>
  <c r="B1657" i="19"/>
  <c r="O1657" i="19"/>
  <c r="A1658" i="19"/>
  <c r="B1658" i="19"/>
  <c r="O1658" i="19"/>
  <c r="A1659" i="19"/>
  <c r="B1659" i="19"/>
  <c r="O1659" i="19"/>
  <c r="A1660" i="19"/>
  <c r="B1660" i="19"/>
  <c r="O1660" i="19"/>
  <c r="A1661" i="19"/>
  <c r="B1661" i="19"/>
  <c r="O1661" i="19"/>
  <c r="A1662" i="19"/>
  <c r="B1662" i="19"/>
  <c r="O1662" i="19"/>
  <c r="A1663" i="19"/>
  <c r="B1663" i="19"/>
  <c r="O1663" i="19"/>
  <c r="A1664" i="19"/>
  <c r="B1664" i="19"/>
  <c r="O1664" i="19"/>
  <c r="A1665" i="19"/>
  <c r="B1665" i="19"/>
  <c r="O1665" i="19"/>
  <c r="A1666" i="19"/>
  <c r="B1666" i="19"/>
  <c r="O1666" i="19"/>
  <c r="A1667" i="19"/>
  <c r="B1667" i="19"/>
  <c r="O1667" i="19"/>
  <c r="A1668" i="19"/>
  <c r="B1668" i="19"/>
  <c r="O1668" i="19"/>
  <c r="A1669" i="19"/>
  <c r="B1669" i="19"/>
  <c r="O1669" i="19"/>
  <c r="A1670" i="19"/>
  <c r="B1670" i="19"/>
  <c r="O1670" i="19"/>
  <c r="A1671" i="19"/>
  <c r="B1671" i="19"/>
  <c r="O1671" i="19"/>
  <c r="A1672" i="19"/>
  <c r="B1672" i="19"/>
  <c r="O1672" i="19"/>
  <c r="A1673" i="19"/>
  <c r="B1673" i="19"/>
  <c r="O1673" i="19"/>
  <c r="A1674" i="19"/>
  <c r="B1674" i="19"/>
  <c r="O1674" i="19"/>
  <c r="A1675" i="19"/>
  <c r="B1675" i="19"/>
  <c r="O1675" i="19"/>
  <c r="A1676" i="19"/>
  <c r="B1676" i="19"/>
  <c r="O1676" i="19"/>
  <c r="A1677" i="19"/>
  <c r="B1677" i="19"/>
  <c r="O1677" i="19"/>
  <c r="A1678" i="19"/>
  <c r="B1678" i="19"/>
  <c r="O1678" i="19"/>
  <c r="A1679" i="19"/>
  <c r="B1679" i="19"/>
  <c r="O1679" i="19"/>
  <c r="A1680" i="19"/>
  <c r="B1680" i="19"/>
  <c r="O1680" i="19"/>
  <c r="A1681" i="19"/>
  <c r="B1681" i="19"/>
  <c r="O1681" i="19"/>
  <c r="A1682" i="19"/>
  <c r="B1682" i="19"/>
  <c r="O1682" i="19"/>
  <c r="A1683" i="19"/>
  <c r="B1683" i="19"/>
  <c r="O1683" i="19"/>
  <c r="A1684" i="19"/>
  <c r="B1684" i="19"/>
  <c r="O1684" i="19"/>
  <c r="A1685" i="19"/>
  <c r="B1685" i="19"/>
  <c r="O1685" i="19"/>
  <c r="A1686" i="19"/>
  <c r="B1686" i="19"/>
  <c r="O1686" i="19"/>
  <c r="A1687" i="19"/>
  <c r="B1687" i="19"/>
  <c r="O1687" i="19"/>
  <c r="A1688" i="19"/>
  <c r="B1688" i="19"/>
  <c r="O1688" i="19"/>
  <c r="A1689" i="19"/>
  <c r="B1689" i="19"/>
  <c r="O1689" i="19"/>
  <c r="A1690" i="19"/>
  <c r="B1690" i="19"/>
  <c r="O1690" i="19"/>
  <c r="A1691" i="19"/>
  <c r="B1691" i="19"/>
  <c r="O1691" i="19"/>
  <c r="A1692" i="19"/>
  <c r="B1692" i="19"/>
  <c r="O1692" i="19"/>
  <c r="A1693" i="19"/>
  <c r="B1693" i="19"/>
  <c r="O1693" i="19"/>
  <c r="A1694" i="19"/>
  <c r="B1694" i="19"/>
  <c r="O1694" i="19"/>
  <c r="A1695" i="19"/>
  <c r="B1695" i="19"/>
  <c r="O1695" i="19"/>
  <c r="A1696" i="19"/>
  <c r="B1696" i="19"/>
  <c r="O1696" i="19"/>
  <c r="A1697" i="19"/>
  <c r="B1697" i="19"/>
  <c r="O1697" i="19"/>
  <c r="A1698" i="19"/>
  <c r="B1698" i="19"/>
  <c r="O1698" i="19"/>
  <c r="A1699" i="19"/>
  <c r="B1699" i="19"/>
  <c r="O1699" i="19"/>
  <c r="A1700" i="19"/>
  <c r="B1700" i="19"/>
  <c r="O1700" i="19"/>
  <c r="A1701" i="19"/>
  <c r="B1701" i="19"/>
  <c r="O1701" i="19"/>
  <c r="A1702" i="19"/>
  <c r="B1702" i="19"/>
  <c r="O1702" i="19"/>
  <c r="A1703" i="19"/>
  <c r="B1703" i="19"/>
  <c r="O1703" i="19"/>
  <c r="A1704" i="19"/>
  <c r="B1704" i="19"/>
  <c r="O1704" i="19"/>
  <c r="A1705" i="19"/>
  <c r="B1705" i="19"/>
  <c r="O1705" i="19"/>
  <c r="A1706" i="19"/>
  <c r="B1706" i="19"/>
  <c r="O1706" i="19"/>
  <c r="A1707" i="19"/>
  <c r="B1707" i="19"/>
  <c r="O1707" i="19"/>
  <c r="A1708" i="19"/>
  <c r="B1708" i="19"/>
  <c r="O1708" i="19"/>
  <c r="A1709" i="19"/>
  <c r="B1709" i="19"/>
  <c r="O1709" i="19"/>
  <c r="A1710" i="19"/>
  <c r="B1710" i="19"/>
  <c r="O1710" i="19"/>
  <c r="A1711" i="19"/>
  <c r="B1711" i="19"/>
  <c r="O1711" i="19"/>
  <c r="A1712" i="19"/>
  <c r="B1712" i="19"/>
  <c r="O1712" i="19"/>
  <c r="A1713" i="19"/>
  <c r="B1713" i="19"/>
  <c r="O1713" i="19"/>
  <c r="A1714" i="19"/>
  <c r="B1714" i="19"/>
  <c r="O1714" i="19"/>
  <c r="A1715" i="19"/>
  <c r="B1715" i="19"/>
  <c r="O1715" i="19"/>
  <c r="A1716" i="19"/>
  <c r="B1716" i="19"/>
  <c r="O1716" i="19"/>
  <c r="A1717" i="19"/>
  <c r="B1717" i="19"/>
  <c r="O1717" i="19"/>
  <c r="A1718" i="19"/>
  <c r="B1718" i="19"/>
  <c r="O1718" i="19"/>
  <c r="A1719" i="19"/>
  <c r="B1719" i="19"/>
  <c r="O1719" i="19"/>
  <c r="A1720" i="19"/>
  <c r="B1720" i="19"/>
  <c r="O1720" i="19"/>
  <c r="A1721" i="19"/>
  <c r="B1721" i="19"/>
  <c r="O1721" i="19"/>
  <c r="A1722" i="19"/>
  <c r="B1722" i="19"/>
  <c r="O1722" i="19"/>
  <c r="A1723" i="19"/>
  <c r="B1723" i="19"/>
  <c r="O1723" i="19"/>
  <c r="A1724" i="19"/>
  <c r="B1724" i="19"/>
  <c r="O1724" i="19"/>
  <c r="A1725" i="19"/>
  <c r="B1725" i="19"/>
  <c r="O1725" i="19"/>
  <c r="A1726" i="19"/>
  <c r="B1726" i="19"/>
  <c r="O1726" i="19"/>
  <c r="A1727" i="19"/>
  <c r="B1727" i="19"/>
  <c r="O1727" i="19"/>
  <c r="A1728" i="19"/>
  <c r="B1728" i="19"/>
  <c r="O1728" i="19"/>
  <c r="A1729" i="19"/>
  <c r="B1729" i="19"/>
  <c r="O1729" i="19"/>
  <c r="A1730" i="19"/>
  <c r="B1730" i="19"/>
  <c r="O1730" i="19"/>
  <c r="A1731" i="19"/>
  <c r="B1731" i="19"/>
  <c r="O1731" i="19"/>
  <c r="A1732" i="19"/>
  <c r="B1732" i="19"/>
  <c r="O1732" i="19"/>
  <c r="A1733" i="19"/>
  <c r="B1733" i="19"/>
  <c r="O1733" i="19"/>
  <c r="A1734" i="19"/>
  <c r="B1734" i="19"/>
  <c r="O1734" i="19"/>
  <c r="A1735" i="19"/>
  <c r="B1735" i="19"/>
  <c r="O1735" i="19"/>
  <c r="A1736" i="19"/>
  <c r="B1736" i="19"/>
  <c r="O1736" i="19"/>
  <c r="A1737" i="19"/>
  <c r="B1737" i="19"/>
  <c r="O1737" i="19"/>
  <c r="A1738" i="19"/>
  <c r="B1738" i="19"/>
  <c r="O1738" i="19"/>
  <c r="A1739" i="19"/>
  <c r="B1739" i="19"/>
  <c r="O1739" i="19"/>
  <c r="A1740" i="19"/>
  <c r="B1740" i="19"/>
  <c r="O1740" i="19"/>
  <c r="A1741" i="19"/>
  <c r="B1741" i="19"/>
  <c r="O1741" i="19"/>
  <c r="A1742" i="19"/>
  <c r="B1742" i="19"/>
  <c r="O1742" i="19"/>
  <c r="A1743" i="19"/>
  <c r="B1743" i="19"/>
  <c r="O1743" i="19"/>
  <c r="A1744" i="19"/>
  <c r="B1744" i="19"/>
  <c r="O1744" i="19"/>
  <c r="A1745" i="19"/>
  <c r="B1745" i="19"/>
  <c r="O1745" i="19"/>
  <c r="A1746" i="19"/>
  <c r="B1746" i="19"/>
  <c r="O1746" i="19"/>
  <c r="A1747" i="19"/>
  <c r="B1747" i="19"/>
  <c r="O1747" i="19"/>
  <c r="A1748" i="19"/>
  <c r="B1748" i="19"/>
  <c r="O1748" i="19"/>
  <c r="A1749" i="19"/>
  <c r="B1749" i="19"/>
  <c r="O1749" i="19"/>
  <c r="A1750" i="19"/>
  <c r="B1750" i="19"/>
  <c r="O1750" i="19"/>
  <c r="A1751" i="19"/>
  <c r="B1751" i="19"/>
  <c r="O1751" i="19"/>
  <c r="A1752" i="19"/>
  <c r="B1752" i="19"/>
  <c r="O1752" i="19"/>
  <c r="A1753" i="19"/>
  <c r="B1753" i="19"/>
  <c r="O1753" i="19"/>
  <c r="A1754" i="19"/>
  <c r="B1754" i="19"/>
  <c r="O1754" i="19"/>
  <c r="A1755" i="19"/>
  <c r="B1755" i="19"/>
  <c r="O1755" i="19"/>
  <c r="A1756" i="19"/>
  <c r="B1756" i="19"/>
  <c r="O1756" i="19"/>
  <c r="A1757" i="19"/>
  <c r="B1757" i="19"/>
  <c r="O1757" i="19"/>
  <c r="A1758" i="19"/>
  <c r="B1758" i="19"/>
  <c r="O1758" i="19"/>
  <c r="A1759" i="19"/>
  <c r="B1759" i="19"/>
  <c r="O1759" i="19"/>
  <c r="A1760" i="19"/>
  <c r="B1760" i="19"/>
  <c r="O1760" i="19"/>
  <c r="A1761" i="19"/>
  <c r="B1761" i="19"/>
  <c r="O1761" i="19"/>
  <c r="A1762" i="19"/>
  <c r="B1762" i="19"/>
  <c r="O1762" i="19"/>
  <c r="A1763" i="19"/>
  <c r="B1763" i="19"/>
  <c r="O1763" i="19"/>
  <c r="A1764" i="19"/>
  <c r="B1764" i="19"/>
  <c r="O1764" i="19"/>
  <c r="A1765" i="19"/>
  <c r="B1765" i="19"/>
  <c r="O1765" i="19"/>
  <c r="A1766" i="19"/>
  <c r="B1766" i="19"/>
  <c r="O1766" i="19"/>
  <c r="A1767" i="19"/>
  <c r="B1767" i="19"/>
  <c r="O1767" i="19"/>
  <c r="A1768" i="19"/>
  <c r="B1768" i="19"/>
  <c r="O1768" i="19"/>
  <c r="A1769" i="19"/>
  <c r="B1769" i="19"/>
  <c r="O1769" i="19"/>
  <c r="A1770" i="19"/>
  <c r="B1770" i="19"/>
  <c r="O1770" i="19"/>
  <c r="A1771" i="19"/>
  <c r="B1771" i="19"/>
  <c r="O1771" i="19"/>
  <c r="A1772" i="19"/>
  <c r="B1772" i="19"/>
  <c r="O1772" i="19"/>
  <c r="A1773" i="19"/>
  <c r="B1773" i="19"/>
  <c r="O1773" i="19"/>
  <c r="A1774" i="19"/>
  <c r="B1774" i="19"/>
  <c r="O1774" i="19"/>
  <c r="A1775" i="19"/>
  <c r="B1775" i="19"/>
  <c r="O1775" i="19"/>
  <c r="A1776" i="19"/>
  <c r="B1776" i="19"/>
  <c r="O1776" i="19"/>
  <c r="A1777" i="19"/>
  <c r="B1777" i="19"/>
  <c r="O1777" i="19"/>
  <c r="A1778" i="19"/>
  <c r="B1778" i="19"/>
  <c r="O1778" i="19"/>
  <c r="A1779" i="19"/>
  <c r="B1779" i="19"/>
  <c r="O1779" i="19"/>
  <c r="A1780" i="19"/>
  <c r="B1780" i="19"/>
  <c r="O1780" i="19"/>
  <c r="A1781" i="19"/>
  <c r="B1781" i="19"/>
  <c r="O1781" i="19"/>
  <c r="A1782" i="19"/>
  <c r="B1782" i="19"/>
  <c r="O1782" i="19"/>
  <c r="A1783" i="19"/>
  <c r="B1783" i="19"/>
  <c r="O1783" i="19"/>
  <c r="A1784" i="19"/>
  <c r="B1784" i="19"/>
  <c r="O1784" i="19"/>
  <c r="A1785" i="19"/>
  <c r="B1785" i="19"/>
  <c r="O1785" i="19"/>
  <c r="A1786" i="19"/>
  <c r="B1786" i="19"/>
  <c r="O1786" i="19"/>
  <c r="A1787" i="19"/>
  <c r="B1787" i="19"/>
  <c r="O1787" i="19"/>
  <c r="A1788" i="19"/>
  <c r="B1788" i="19"/>
  <c r="O1788" i="19"/>
  <c r="A1789" i="19"/>
  <c r="B1789" i="19"/>
  <c r="O1789" i="19"/>
  <c r="A1790" i="19"/>
  <c r="B1790" i="19"/>
  <c r="O1790" i="19"/>
  <c r="A1791" i="19"/>
  <c r="B1791" i="19"/>
  <c r="O1791" i="19"/>
  <c r="A1792" i="19"/>
  <c r="B1792" i="19"/>
  <c r="O1792" i="19"/>
  <c r="A1793" i="19"/>
  <c r="B1793" i="19"/>
  <c r="O1793" i="19"/>
  <c r="A1794" i="19"/>
  <c r="B1794" i="19"/>
  <c r="O1794" i="19"/>
  <c r="A1795" i="19"/>
  <c r="B1795" i="19"/>
  <c r="O1795" i="19"/>
  <c r="A1796" i="19"/>
  <c r="B1796" i="19"/>
  <c r="O1796" i="19"/>
  <c r="A1797" i="19"/>
  <c r="B1797" i="19"/>
  <c r="O1797" i="19"/>
  <c r="A1798" i="19"/>
  <c r="B1798" i="19"/>
  <c r="O1798" i="19"/>
  <c r="A1799" i="19"/>
  <c r="B1799" i="19"/>
  <c r="O1799" i="19"/>
  <c r="A1800" i="19"/>
  <c r="B1800" i="19"/>
  <c r="O1800" i="19"/>
  <c r="A1801" i="19"/>
  <c r="B1801" i="19"/>
  <c r="O1801" i="19"/>
  <c r="A1802" i="19"/>
  <c r="B1802" i="19"/>
  <c r="O1802" i="19"/>
  <c r="A1803" i="19"/>
  <c r="B1803" i="19"/>
  <c r="O1803" i="19"/>
  <c r="A1804" i="19"/>
  <c r="B1804" i="19"/>
  <c r="O1804" i="19"/>
  <c r="A1805" i="19"/>
  <c r="B1805" i="19"/>
  <c r="O1805" i="19"/>
  <c r="A1806" i="19"/>
  <c r="B1806" i="19"/>
  <c r="O1806" i="19"/>
  <c r="A1807" i="19"/>
  <c r="B1807" i="19"/>
  <c r="O1807" i="19"/>
  <c r="A1808" i="19"/>
  <c r="B1808" i="19"/>
  <c r="O1808" i="19"/>
  <c r="A1809" i="19"/>
  <c r="B1809" i="19"/>
  <c r="O1809" i="19"/>
  <c r="A1810" i="19"/>
  <c r="B1810" i="19"/>
  <c r="O1810" i="19"/>
  <c r="A1811" i="19"/>
  <c r="B1811" i="19"/>
  <c r="O1811" i="19"/>
  <c r="A1812" i="19"/>
  <c r="B1812" i="19"/>
  <c r="O1812" i="19"/>
  <c r="A1813" i="19"/>
  <c r="B1813" i="19"/>
  <c r="O1813" i="19"/>
  <c r="A1814" i="19"/>
  <c r="B1814" i="19"/>
  <c r="O1814" i="19"/>
  <c r="A1815" i="19"/>
  <c r="B1815" i="19"/>
  <c r="O1815" i="19"/>
  <c r="A1816" i="19"/>
  <c r="B1816" i="19"/>
  <c r="O1816" i="19"/>
  <c r="A1817" i="19"/>
  <c r="B1817" i="19"/>
  <c r="O1817" i="19"/>
  <c r="A1818" i="19"/>
  <c r="B1818" i="19"/>
  <c r="O1818" i="19"/>
  <c r="A1819" i="19"/>
  <c r="B1819" i="19"/>
  <c r="O1819" i="19"/>
  <c r="A1820" i="19"/>
  <c r="B1820" i="19"/>
  <c r="O1820" i="19"/>
  <c r="A1821" i="19"/>
  <c r="B1821" i="19"/>
  <c r="O1821" i="19"/>
  <c r="A1822" i="19"/>
  <c r="B1822" i="19"/>
  <c r="O1822" i="19"/>
  <c r="A1823" i="19"/>
  <c r="B1823" i="19"/>
  <c r="O1823" i="19"/>
  <c r="A1824" i="19"/>
  <c r="B1824" i="19"/>
  <c r="O1824" i="19"/>
  <c r="A1825" i="19"/>
  <c r="B1825" i="19"/>
  <c r="O1825" i="19"/>
  <c r="A1826" i="19"/>
  <c r="B1826" i="19"/>
  <c r="O1826" i="19"/>
  <c r="A1827" i="19"/>
  <c r="B1827" i="19"/>
  <c r="O1827" i="19"/>
  <c r="A1828" i="19"/>
  <c r="B1828" i="19"/>
  <c r="O1828" i="19"/>
  <c r="A1829" i="19"/>
  <c r="B1829" i="19"/>
  <c r="O1829" i="19"/>
  <c r="A1830" i="19"/>
  <c r="B1830" i="19"/>
  <c r="O1830" i="19"/>
  <c r="A1831" i="19"/>
  <c r="B1831" i="19"/>
  <c r="O1831" i="19"/>
  <c r="A1832" i="19"/>
  <c r="B1832" i="19"/>
  <c r="O1832" i="19"/>
  <c r="A1833" i="19"/>
  <c r="B1833" i="19"/>
  <c r="O1833" i="19"/>
  <c r="A1834" i="19"/>
  <c r="B1834" i="19"/>
  <c r="O1834" i="19"/>
  <c r="A1835" i="19"/>
  <c r="B1835" i="19"/>
  <c r="O1835" i="19"/>
  <c r="A1836" i="19"/>
  <c r="B1836" i="19"/>
  <c r="O1836" i="19"/>
  <c r="A1837" i="19"/>
  <c r="B1837" i="19"/>
  <c r="O1837" i="19"/>
  <c r="A1838" i="19"/>
  <c r="B1838" i="19"/>
  <c r="O1838" i="19"/>
  <c r="A1839" i="19"/>
  <c r="B1839" i="19"/>
  <c r="O1839" i="19"/>
  <c r="A1840" i="19"/>
  <c r="B1840" i="19"/>
  <c r="O1840" i="19"/>
  <c r="A1841" i="19"/>
  <c r="B1841" i="19"/>
  <c r="O1841" i="19"/>
  <c r="A1842" i="19"/>
  <c r="B1842" i="19"/>
  <c r="O1842" i="19"/>
  <c r="A1843" i="19"/>
  <c r="B1843" i="19"/>
  <c r="O1843" i="19"/>
  <c r="A1844" i="19"/>
  <c r="B1844" i="19"/>
  <c r="O1844" i="19"/>
  <c r="A1845" i="19"/>
  <c r="B1845" i="19"/>
  <c r="O1845" i="19"/>
  <c r="A1846" i="19"/>
  <c r="B1846" i="19"/>
  <c r="O1846" i="19"/>
  <c r="A1847" i="19"/>
  <c r="B1847" i="19"/>
  <c r="O1847" i="19"/>
  <c r="A1848" i="19"/>
  <c r="B1848" i="19"/>
  <c r="O1848" i="19"/>
  <c r="A1849" i="19"/>
  <c r="B1849" i="19"/>
  <c r="O1849" i="19"/>
  <c r="A1850" i="19"/>
  <c r="B1850" i="19"/>
  <c r="O1850" i="19"/>
  <c r="A1851" i="19"/>
  <c r="B1851" i="19"/>
  <c r="O1851" i="19"/>
  <c r="A1852" i="19"/>
  <c r="B1852" i="19"/>
  <c r="O1852" i="19"/>
  <c r="A1853" i="19"/>
  <c r="B1853" i="19"/>
  <c r="O1853" i="19"/>
  <c r="A1854" i="19"/>
  <c r="B1854" i="19"/>
  <c r="O1854" i="19"/>
  <c r="A1855" i="19"/>
  <c r="B1855" i="19"/>
  <c r="O1855" i="19"/>
  <c r="A1856" i="19"/>
  <c r="B1856" i="19"/>
  <c r="O1856" i="19"/>
  <c r="A1857" i="19"/>
  <c r="B1857" i="19"/>
  <c r="O1857" i="19"/>
  <c r="A1858" i="19"/>
  <c r="B1858" i="19"/>
  <c r="O1858" i="19"/>
  <c r="A1859" i="19"/>
  <c r="B1859" i="19"/>
  <c r="O1859" i="19"/>
  <c r="A1860" i="19"/>
  <c r="B1860" i="19"/>
  <c r="O1860" i="19"/>
  <c r="A1861" i="19"/>
  <c r="B1861" i="19"/>
  <c r="O1861" i="19"/>
  <c r="A1862" i="19"/>
  <c r="B1862" i="19"/>
  <c r="O1862" i="19"/>
  <c r="A1863" i="19"/>
  <c r="B1863" i="19"/>
  <c r="O1863" i="19"/>
  <c r="A1864" i="19"/>
  <c r="B1864" i="19"/>
  <c r="O1864" i="19"/>
  <c r="A1865" i="19"/>
  <c r="B1865" i="19"/>
  <c r="O1865" i="19"/>
  <c r="A1866" i="19"/>
  <c r="B1866" i="19"/>
  <c r="O1866" i="19"/>
  <c r="A1867" i="19"/>
  <c r="B1867" i="19"/>
  <c r="O1867" i="19"/>
  <c r="A1868" i="19"/>
  <c r="B1868" i="19"/>
  <c r="O1868" i="19"/>
  <c r="A1869" i="19"/>
  <c r="B1869" i="19"/>
  <c r="O1869" i="19"/>
  <c r="A1870" i="19"/>
  <c r="B1870" i="19"/>
  <c r="O1870" i="19"/>
  <c r="A1871" i="19"/>
  <c r="B1871" i="19"/>
  <c r="O1871" i="19"/>
  <c r="A1872" i="19"/>
  <c r="B1872" i="19"/>
  <c r="O1872" i="19"/>
  <c r="A1873" i="19"/>
  <c r="B1873" i="19"/>
  <c r="O1873" i="19"/>
  <c r="A1874" i="19"/>
  <c r="B1874" i="19"/>
  <c r="O1874" i="19"/>
  <c r="A1875" i="19"/>
  <c r="B1875" i="19"/>
  <c r="O1875" i="19"/>
  <c r="A1876" i="19"/>
  <c r="B1876" i="19"/>
  <c r="O1876" i="19"/>
  <c r="A1877" i="19"/>
  <c r="B1877" i="19"/>
  <c r="O1877" i="19"/>
  <c r="A1878" i="19"/>
  <c r="B1878" i="19"/>
  <c r="O1878" i="19"/>
  <c r="A1879" i="19"/>
  <c r="B1879" i="19"/>
  <c r="O1879" i="19"/>
  <c r="A1880" i="19"/>
  <c r="B1880" i="19"/>
  <c r="O1880" i="19"/>
  <c r="A1881" i="19"/>
  <c r="B1881" i="19"/>
  <c r="O1881" i="19"/>
  <c r="A1882" i="19"/>
  <c r="B1882" i="19"/>
  <c r="O1882" i="19"/>
  <c r="A1883" i="19"/>
  <c r="B1883" i="19"/>
  <c r="O1883" i="19"/>
  <c r="A1884" i="19"/>
  <c r="B1884" i="19"/>
  <c r="O1884" i="19"/>
  <c r="A1885" i="19"/>
  <c r="B1885" i="19"/>
  <c r="O1885" i="19"/>
  <c r="A1886" i="19"/>
  <c r="B1886" i="19"/>
  <c r="O1886" i="19"/>
  <c r="A1887" i="19"/>
  <c r="B1887" i="19"/>
  <c r="O1887" i="19"/>
  <c r="A1888" i="19"/>
  <c r="B1888" i="19"/>
  <c r="O1888" i="19"/>
  <c r="A1889" i="19"/>
  <c r="B1889" i="19"/>
  <c r="O1889" i="19"/>
  <c r="A1890" i="19"/>
  <c r="B1890" i="19"/>
  <c r="O1890" i="19"/>
  <c r="A1891" i="19"/>
  <c r="B1891" i="19"/>
  <c r="O1891" i="19"/>
  <c r="A1892" i="19"/>
  <c r="B1892" i="19"/>
  <c r="O1892" i="19"/>
  <c r="A1893" i="19"/>
  <c r="B1893" i="19"/>
  <c r="O1893" i="19"/>
  <c r="A1894" i="19"/>
  <c r="B1894" i="19"/>
  <c r="O1894" i="19"/>
  <c r="A1895" i="19"/>
  <c r="B1895" i="19"/>
  <c r="O1895" i="19"/>
  <c r="A1896" i="19"/>
  <c r="B1896" i="19"/>
  <c r="O1896" i="19"/>
  <c r="A1897" i="19"/>
  <c r="B1897" i="19"/>
  <c r="O1897" i="19"/>
  <c r="A1898" i="19"/>
  <c r="B1898" i="19"/>
  <c r="O1898" i="19"/>
  <c r="A1899" i="19"/>
  <c r="B1899" i="19"/>
  <c r="O1899" i="19"/>
  <c r="A1900" i="19"/>
  <c r="B1900" i="19"/>
  <c r="O1900" i="19"/>
  <c r="A1901" i="19"/>
  <c r="B1901" i="19"/>
  <c r="O1901" i="19"/>
  <c r="A1902" i="19"/>
  <c r="B1902" i="19"/>
  <c r="O1902" i="19"/>
  <c r="A1903" i="19"/>
  <c r="B1903" i="19"/>
  <c r="O1903" i="19"/>
  <c r="A1904" i="19"/>
  <c r="B1904" i="19"/>
  <c r="O1904" i="19"/>
  <c r="A1905" i="19"/>
  <c r="B1905" i="19"/>
  <c r="O1905" i="19"/>
  <c r="A1906" i="19"/>
  <c r="B1906" i="19"/>
  <c r="O1906" i="19"/>
  <c r="A1907" i="19"/>
  <c r="B1907" i="19"/>
  <c r="O1907" i="19"/>
  <c r="A1908" i="19"/>
  <c r="B1908" i="19"/>
  <c r="O1908" i="19"/>
  <c r="A1909" i="19"/>
  <c r="B1909" i="19"/>
  <c r="O1909" i="19"/>
  <c r="A1910" i="19"/>
  <c r="B1910" i="19"/>
  <c r="O1910" i="19"/>
  <c r="A1911" i="19"/>
  <c r="B1911" i="19"/>
  <c r="O1911" i="19"/>
  <c r="A1912" i="19"/>
  <c r="B1912" i="19"/>
  <c r="O1912" i="19"/>
  <c r="A1913" i="19"/>
  <c r="B1913" i="19"/>
  <c r="O1913" i="19"/>
  <c r="A1914" i="19"/>
  <c r="B1914" i="19"/>
  <c r="O1914" i="19"/>
  <c r="A1915" i="19"/>
  <c r="B1915" i="19"/>
  <c r="O1915" i="19"/>
  <c r="A1916" i="19"/>
  <c r="B1916" i="19"/>
  <c r="O1916" i="19"/>
  <c r="A1917" i="19"/>
  <c r="B1917" i="19"/>
  <c r="O1917" i="19"/>
  <c r="A1918" i="19"/>
  <c r="B1918" i="19"/>
  <c r="O1918" i="19"/>
  <c r="A1919" i="19"/>
  <c r="B1919" i="19"/>
  <c r="O1919" i="19"/>
  <c r="A1920" i="19"/>
  <c r="B1920" i="19"/>
  <c r="O1920" i="19"/>
  <c r="A1921" i="19"/>
  <c r="B1921" i="19"/>
  <c r="O1921" i="19"/>
  <c r="A1922" i="19"/>
  <c r="B1922" i="19"/>
  <c r="O1922" i="19"/>
  <c r="A1923" i="19"/>
  <c r="B1923" i="19"/>
  <c r="O1923" i="19"/>
  <c r="A1924" i="19"/>
  <c r="B1924" i="19"/>
  <c r="O1924" i="19"/>
  <c r="A1925" i="19"/>
  <c r="B1925" i="19"/>
  <c r="O1925" i="19"/>
  <c r="A1926" i="19"/>
  <c r="B1926" i="19"/>
  <c r="O1926" i="19"/>
  <c r="A1927" i="19"/>
  <c r="B1927" i="19"/>
  <c r="O1927" i="19"/>
  <c r="A1928" i="19"/>
  <c r="B1928" i="19"/>
  <c r="O1928" i="19"/>
  <c r="A1929" i="19"/>
  <c r="B1929" i="19"/>
  <c r="O1929" i="19"/>
  <c r="A1930" i="19"/>
  <c r="B1930" i="19"/>
  <c r="O1930" i="19"/>
  <c r="A1931" i="19"/>
  <c r="B1931" i="19"/>
  <c r="O1931" i="19"/>
  <c r="A1932" i="19"/>
  <c r="B1932" i="19"/>
  <c r="O1932" i="19"/>
  <c r="A1933" i="19"/>
  <c r="B1933" i="19"/>
  <c r="O1933" i="19"/>
  <c r="A1934" i="19"/>
  <c r="B1934" i="19"/>
  <c r="O1934" i="19"/>
  <c r="A1935" i="19"/>
  <c r="B1935" i="19"/>
  <c r="O1935" i="19"/>
  <c r="A1936" i="19"/>
  <c r="B1936" i="19"/>
  <c r="O1936" i="19"/>
  <c r="A1937" i="19"/>
  <c r="B1937" i="19"/>
  <c r="O1937" i="19"/>
  <c r="A1938" i="19"/>
  <c r="B1938" i="19"/>
  <c r="O1938" i="19"/>
  <c r="A1939" i="19"/>
  <c r="B1939" i="19"/>
  <c r="O1939" i="19"/>
  <c r="A1940" i="19"/>
  <c r="B1940" i="19"/>
  <c r="O1940" i="19"/>
  <c r="A1941" i="19"/>
  <c r="B1941" i="19"/>
  <c r="O1941" i="19"/>
  <c r="A1942" i="19"/>
  <c r="B1942" i="19"/>
  <c r="O1942" i="19"/>
  <c r="A1943" i="19"/>
  <c r="B1943" i="19"/>
  <c r="O1943" i="19"/>
  <c r="A1944" i="19"/>
  <c r="B1944" i="19"/>
  <c r="O1944" i="19"/>
  <c r="A1945" i="19"/>
  <c r="B1945" i="19"/>
  <c r="O1945" i="19"/>
  <c r="A1946" i="19"/>
  <c r="B1946" i="19"/>
  <c r="O1946" i="19"/>
  <c r="A1947" i="19"/>
  <c r="B1947" i="19"/>
  <c r="O1947" i="19"/>
  <c r="A1948" i="19"/>
  <c r="B1948" i="19"/>
  <c r="O1948" i="19"/>
  <c r="A1949" i="19"/>
  <c r="B1949" i="19"/>
  <c r="O1949" i="19"/>
  <c r="A1950" i="19"/>
  <c r="B1950" i="19"/>
  <c r="O1950" i="19"/>
  <c r="A1951" i="19"/>
  <c r="B1951" i="19"/>
  <c r="O1951" i="19"/>
  <c r="A1952" i="19"/>
  <c r="B1952" i="19"/>
  <c r="O1952" i="19"/>
  <c r="A1953" i="19"/>
  <c r="B1953" i="19"/>
  <c r="O1953" i="19"/>
  <c r="A1954" i="19"/>
  <c r="B1954" i="19"/>
  <c r="O1954" i="19"/>
  <c r="A1955" i="19"/>
  <c r="B1955" i="19"/>
  <c r="O1955" i="19"/>
  <c r="A1956" i="19"/>
  <c r="B1956" i="19"/>
  <c r="O1956" i="19"/>
  <c r="A1957" i="19"/>
  <c r="B1957" i="19"/>
  <c r="O1957" i="19"/>
  <c r="A1958" i="19"/>
  <c r="B1958" i="19"/>
  <c r="O1958" i="19"/>
  <c r="A1959" i="19"/>
  <c r="B1959" i="19"/>
  <c r="O1959" i="19"/>
  <c r="A1960" i="19"/>
  <c r="B1960" i="19"/>
  <c r="O1960" i="19"/>
  <c r="A1961" i="19"/>
  <c r="B1961" i="19"/>
  <c r="O1961" i="19"/>
  <c r="A1962" i="19"/>
  <c r="B1962" i="19"/>
  <c r="O1962" i="19"/>
  <c r="A1963" i="19"/>
  <c r="B1963" i="19"/>
  <c r="O1963" i="19"/>
  <c r="A1964" i="19"/>
  <c r="B1964" i="19"/>
  <c r="O1964" i="19"/>
  <c r="A1965" i="19"/>
  <c r="B1965" i="19"/>
  <c r="O1965" i="19"/>
  <c r="A1966" i="19"/>
  <c r="B1966" i="19"/>
  <c r="O1966" i="19"/>
  <c r="A1967" i="19"/>
  <c r="B1967" i="19"/>
  <c r="O1967" i="19"/>
  <c r="A1968" i="19"/>
  <c r="B1968" i="19"/>
  <c r="O1968" i="19"/>
  <c r="A1969" i="19"/>
  <c r="B1969" i="19"/>
  <c r="O1969" i="19"/>
  <c r="A1970" i="19"/>
  <c r="B1970" i="19"/>
  <c r="O1970" i="19"/>
  <c r="A1971" i="19"/>
  <c r="B1971" i="19"/>
  <c r="O1971" i="19"/>
  <c r="A1972" i="19"/>
  <c r="B1972" i="19"/>
  <c r="O1972" i="19"/>
  <c r="A1973" i="19"/>
  <c r="B1973" i="19"/>
  <c r="O1973" i="19"/>
  <c r="A1974" i="19"/>
  <c r="B1974" i="19"/>
  <c r="O1974" i="19"/>
  <c r="A1975" i="19"/>
  <c r="B1975" i="19"/>
  <c r="O1975" i="19"/>
  <c r="A1976" i="19"/>
  <c r="B1976" i="19"/>
  <c r="O1976" i="19"/>
  <c r="A1977" i="19"/>
  <c r="B1977" i="19"/>
  <c r="O1977" i="19"/>
  <c r="A1978" i="19"/>
  <c r="B1978" i="19"/>
  <c r="O1978" i="19"/>
  <c r="A1979" i="19"/>
  <c r="B1979" i="19"/>
  <c r="O1979" i="19"/>
  <c r="A1980" i="19"/>
  <c r="B1980" i="19"/>
  <c r="O1980" i="19"/>
  <c r="A1981" i="19"/>
  <c r="B1981" i="19"/>
  <c r="O1981" i="19"/>
  <c r="A1982" i="19"/>
  <c r="B1982" i="19"/>
  <c r="O1982" i="19"/>
  <c r="A1983" i="19"/>
  <c r="B1983" i="19"/>
  <c r="O1983" i="19"/>
  <c r="A1984" i="19"/>
  <c r="B1984" i="19"/>
  <c r="O1984" i="19"/>
  <c r="A1985" i="19"/>
  <c r="B1985" i="19"/>
  <c r="O1985" i="19"/>
  <c r="A1986" i="19"/>
  <c r="B1986" i="19"/>
  <c r="O1986" i="19"/>
  <c r="A1987" i="19"/>
  <c r="B1987" i="19"/>
  <c r="O1987" i="19"/>
  <c r="A1988" i="19"/>
  <c r="B1988" i="19"/>
  <c r="O1988" i="19"/>
  <c r="A1989" i="19"/>
  <c r="B1989" i="19"/>
  <c r="O1989" i="19"/>
  <c r="A1990" i="19"/>
  <c r="B1990" i="19"/>
  <c r="O1990" i="19"/>
  <c r="A1991" i="19"/>
  <c r="B1991" i="19"/>
  <c r="O1991" i="19"/>
  <c r="A1992" i="19"/>
  <c r="B1992" i="19"/>
  <c r="O1992" i="19"/>
  <c r="A1993" i="19"/>
  <c r="B1993" i="19"/>
  <c r="O1993" i="19"/>
  <c r="A1994" i="19"/>
  <c r="B1994" i="19"/>
  <c r="O1994" i="19"/>
  <c r="A1995" i="19"/>
  <c r="B1995" i="19"/>
  <c r="O1995" i="19"/>
  <c r="A1996" i="19"/>
  <c r="B1996" i="19"/>
  <c r="O1996" i="19"/>
  <c r="A1997" i="19"/>
  <c r="B1997" i="19"/>
  <c r="O1997" i="19"/>
  <c r="A1998" i="19"/>
  <c r="B1998" i="19"/>
  <c r="O1998" i="19"/>
  <c r="A1999" i="19"/>
  <c r="B1999" i="19"/>
  <c r="O1999" i="19"/>
  <c r="A2000" i="19"/>
  <c r="B2000" i="19"/>
  <c r="O2000" i="19"/>
  <c r="A2001" i="19"/>
  <c r="B2001" i="19"/>
  <c r="O2001" i="19"/>
  <c r="A2002" i="19"/>
  <c r="B2002" i="19"/>
  <c r="O2002" i="19"/>
  <c r="A2003" i="19"/>
  <c r="B2003" i="19"/>
  <c r="O2003" i="19"/>
  <c r="A2004" i="19"/>
  <c r="B2004" i="19"/>
  <c r="O2004" i="19"/>
  <c r="A2005" i="19"/>
  <c r="B2005" i="19"/>
  <c r="O2005" i="19"/>
  <c r="A2006" i="19"/>
  <c r="B2006" i="19"/>
  <c r="O2006" i="19"/>
  <c r="A2007" i="19"/>
  <c r="B2007" i="19"/>
  <c r="O2007" i="19"/>
  <c r="A2008" i="19"/>
  <c r="B2008" i="19"/>
  <c r="O2008" i="19"/>
  <c r="A2009" i="19"/>
  <c r="B2009" i="19"/>
  <c r="O2009" i="19"/>
  <c r="A2010" i="19"/>
  <c r="B2010" i="19"/>
  <c r="O2010" i="19"/>
  <c r="A2011" i="19"/>
  <c r="B2011" i="19"/>
  <c r="O2011" i="19"/>
  <c r="A2012" i="19"/>
  <c r="B2012" i="19"/>
  <c r="O2012" i="19"/>
  <c r="A2013" i="19"/>
  <c r="B2013" i="19"/>
  <c r="O2013" i="19"/>
  <c r="A2014" i="19"/>
  <c r="B2014" i="19"/>
  <c r="O2014" i="19"/>
  <c r="A2015" i="19"/>
  <c r="B2015" i="19"/>
  <c r="O2015" i="19"/>
  <c r="A2016" i="19"/>
  <c r="B2016" i="19"/>
  <c r="O2016" i="19"/>
  <c r="A2017" i="19"/>
  <c r="B2017" i="19"/>
  <c r="O2017" i="19"/>
  <c r="A2018" i="19"/>
  <c r="B2018" i="19"/>
  <c r="O2018" i="19"/>
  <c r="A2019" i="19"/>
  <c r="B2019" i="19"/>
  <c r="O2019" i="19"/>
  <c r="A2020" i="19"/>
  <c r="B2020" i="19"/>
  <c r="O2020" i="19"/>
  <c r="A2021" i="19"/>
  <c r="B2021" i="19"/>
  <c r="O2021" i="19"/>
  <c r="A2022" i="19"/>
  <c r="B2022" i="19"/>
  <c r="O2022" i="19"/>
  <c r="A2023" i="19"/>
  <c r="B2023" i="19"/>
  <c r="O2023" i="19"/>
  <c r="A2024" i="19"/>
  <c r="B2024" i="19"/>
  <c r="O2024" i="19"/>
  <c r="A2025" i="19"/>
  <c r="B2025" i="19"/>
  <c r="O2025" i="19"/>
  <c r="A2026" i="19"/>
  <c r="B2026" i="19"/>
  <c r="O2026" i="19"/>
  <c r="A2027" i="19"/>
  <c r="B2027" i="19"/>
  <c r="O2027" i="19"/>
  <c r="A2028" i="19"/>
  <c r="B2028" i="19"/>
  <c r="O2028" i="19"/>
  <c r="A2029" i="19"/>
  <c r="B2029" i="19"/>
  <c r="O2029" i="19"/>
  <c r="A2030" i="19"/>
  <c r="B2030" i="19"/>
  <c r="O2030" i="19"/>
  <c r="A2031" i="19"/>
  <c r="B2031" i="19"/>
  <c r="O2031" i="19"/>
  <c r="A2032" i="19"/>
  <c r="B2032" i="19"/>
  <c r="O2032" i="19"/>
  <c r="A2033" i="19"/>
  <c r="B2033" i="19"/>
  <c r="O2033" i="19"/>
  <c r="A2034" i="19"/>
  <c r="B2034" i="19"/>
  <c r="O2034" i="19"/>
  <c r="A2035" i="19"/>
  <c r="B2035" i="19"/>
  <c r="O2035" i="19"/>
  <c r="A2036" i="19"/>
  <c r="B2036" i="19"/>
  <c r="O2036" i="19"/>
  <c r="A2037" i="19"/>
  <c r="B2037" i="19"/>
  <c r="O2037" i="19"/>
  <c r="A2038" i="19"/>
  <c r="B2038" i="19"/>
  <c r="O2038" i="19"/>
  <c r="A2039" i="19"/>
  <c r="B2039" i="19"/>
  <c r="O2039" i="19"/>
  <c r="A2040" i="19"/>
  <c r="B2040" i="19"/>
  <c r="O2040" i="19"/>
  <c r="A2041" i="19"/>
  <c r="B2041" i="19"/>
  <c r="O2041" i="19"/>
  <c r="A2042" i="19"/>
  <c r="B2042" i="19"/>
  <c r="O2042" i="19"/>
  <c r="A2043" i="19"/>
  <c r="B2043" i="19"/>
  <c r="O2043" i="19"/>
  <c r="A2044" i="19"/>
  <c r="B2044" i="19"/>
  <c r="O2044" i="19"/>
  <c r="A2045" i="19"/>
  <c r="B2045" i="19"/>
  <c r="O2045" i="19"/>
  <c r="A2046" i="19"/>
  <c r="B2046" i="19"/>
  <c r="O2046" i="19"/>
  <c r="A2047" i="19"/>
  <c r="B2047" i="19"/>
  <c r="O2047" i="19"/>
  <c r="A2048" i="19"/>
  <c r="B2048" i="19"/>
  <c r="O2048" i="19"/>
  <c r="A2049" i="19"/>
  <c r="B2049" i="19"/>
  <c r="O2049" i="19"/>
  <c r="A2050" i="19"/>
  <c r="B2050" i="19"/>
  <c r="O2050" i="19"/>
  <c r="A2051" i="19"/>
  <c r="B2051" i="19"/>
  <c r="O2051" i="19"/>
  <c r="A2052" i="19"/>
  <c r="B2052" i="19"/>
  <c r="O2052" i="19"/>
  <c r="A2053" i="19"/>
  <c r="B2053" i="19"/>
  <c r="O2053" i="19"/>
  <c r="A2054" i="19"/>
  <c r="B2054" i="19"/>
  <c r="O2054" i="19"/>
  <c r="A2055" i="19"/>
  <c r="B2055" i="19"/>
  <c r="O2055" i="19"/>
  <c r="A2056" i="19"/>
  <c r="B2056" i="19"/>
  <c r="O2056" i="19"/>
  <c r="A2057" i="19"/>
  <c r="B2057" i="19"/>
  <c r="O2057" i="19"/>
  <c r="A2058" i="19"/>
  <c r="B2058" i="19"/>
  <c r="O2058" i="19"/>
  <c r="A2059" i="19"/>
  <c r="B2059" i="19"/>
  <c r="O2059" i="19"/>
  <c r="A2060" i="19"/>
  <c r="B2060" i="19"/>
  <c r="O2060" i="19"/>
  <c r="A2061" i="19"/>
  <c r="B2061" i="19"/>
  <c r="O2061" i="19"/>
  <c r="A2062" i="19"/>
  <c r="B2062" i="19"/>
  <c r="O2062" i="19"/>
  <c r="A2063" i="19"/>
  <c r="B2063" i="19"/>
  <c r="O2063" i="19"/>
  <c r="A2064" i="19"/>
  <c r="B2064" i="19"/>
  <c r="O2064" i="19"/>
  <c r="A2065" i="19"/>
  <c r="B2065" i="19"/>
  <c r="O2065" i="19"/>
  <c r="A2066" i="19"/>
  <c r="B2066" i="19"/>
  <c r="O2066" i="19"/>
  <c r="A2067" i="19"/>
  <c r="B2067" i="19"/>
  <c r="O2067" i="19"/>
  <c r="A2068" i="19"/>
  <c r="B2068" i="19"/>
  <c r="O2068" i="19"/>
  <c r="A2069" i="19"/>
  <c r="B2069" i="19"/>
  <c r="O2069" i="19"/>
  <c r="A2070" i="19"/>
  <c r="B2070" i="19"/>
  <c r="O2070" i="19"/>
  <c r="A2071" i="19"/>
  <c r="B2071" i="19"/>
  <c r="O2071" i="19"/>
  <c r="A2072" i="19"/>
  <c r="B2072" i="19"/>
  <c r="O2072" i="19"/>
  <c r="A2073" i="19"/>
  <c r="B2073" i="19"/>
  <c r="O2073" i="19"/>
  <c r="A2074" i="19"/>
  <c r="B2074" i="19"/>
  <c r="O2074" i="19"/>
  <c r="A2075" i="19"/>
  <c r="B2075" i="19"/>
  <c r="O2075" i="19"/>
  <c r="A2076" i="19"/>
  <c r="B2076" i="19"/>
  <c r="O2076" i="19"/>
  <c r="A2077" i="19"/>
  <c r="B2077" i="19"/>
  <c r="O2077" i="19"/>
  <c r="A2078" i="19"/>
  <c r="B2078" i="19"/>
  <c r="O2078" i="19"/>
  <c r="A2079" i="19"/>
  <c r="B2079" i="19"/>
  <c r="O2079" i="19"/>
  <c r="A2080" i="19"/>
  <c r="B2080" i="19"/>
  <c r="O2080" i="19"/>
  <c r="A2081" i="19"/>
  <c r="B2081" i="19"/>
  <c r="O2081" i="19"/>
  <c r="A2082" i="19"/>
  <c r="B2082" i="19"/>
  <c r="O2082" i="19"/>
  <c r="A2083" i="19"/>
  <c r="B2083" i="19"/>
  <c r="O2083" i="19"/>
  <c r="A2084" i="19"/>
  <c r="B2084" i="19"/>
  <c r="O2084" i="19"/>
  <c r="A2085" i="19"/>
  <c r="B2085" i="19"/>
  <c r="O2085" i="19"/>
  <c r="A2086" i="19"/>
  <c r="B2086" i="19"/>
  <c r="O2086" i="19"/>
  <c r="A2087" i="19"/>
  <c r="B2087" i="19"/>
  <c r="O2087" i="19"/>
  <c r="A2088" i="19"/>
  <c r="B2088" i="19"/>
  <c r="O2088" i="19"/>
  <c r="A2089" i="19"/>
  <c r="B2089" i="19"/>
  <c r="O2089" i="19"/>
  <c r="A2090" i="19"/>
  <c r="B2090" i="19"/>
  <c r="O2090" i="19"/>
  <c r="A2091" i="19"/>
  <c r="B2091" i="19"/>
  <c r="O2091" i="19"/>
  <c r="A2092" i="19"/>
  <c r="B2092" i="19"/>
  <c r="O2092" i="19"/>
  <c r="A2093" i="19"/>
  <c r="B2093" i="19"/>
  <c r="O2093" i="19"/>
  <c r="A2094" i="19"/>
  <c r="B2094" i="19"/>
  <c r="O2094" i="19"/>
  <c r="A2095" i="19"/>
  <c r="B2095" i="19"/>
  <c r="O2095" i="19"/>
  <c r="A2096" i="19"/>
  <c r="B2096" i="19"/>
  <c r="O2096" i="19"/>
  <c r="A2097" i="19"/>
  <c r="B2097" i="19"/>
  <c r="O2097" i="19"/>
  <c r="A2098" i="19"/>
  <c r="B2098" i="19"/>
  <c r="O2098" i="19"/>
  <c r="A2099" i="19"/>
  <c r="B2099" i="19"/>
  <c r="O2099" i="19"/>
  <c r="A2100" i="19"/>
  <c r="B2100" i="19"/>
  <c r="O2100" i="19"/>
  <c r="A2101" i="19"/>
  <c r="B2101" i="19"/>
  <c r="O2101" i="19"/>
  <c r="A2102" i="19"/>
  <c r="B2102" i="19"/>
  <c r="O2102" i="19"/>
  <c r="A2103" i="19"/>
  <c r="B2103" i="19"/>
  <c r="O2103" i="19"/>
  <c r="A2104" i="19"/>
  <c r="B2104" i="19"/>
  <c r="O2104" i="19"/>
  <c r="A2105" i="19"/>
  <c r="B2105" i="19"/>
  <c r="O2105" i="19"/>
  <c r="A2106" i="19"/>
  <c r="B2106" i="19"/>
  <c r="O2106" i="19"/>
  <c r="A2107" i="19"/>
  <c r="B2107" i="19"/>
  <c r="O2107" i="19"/>
  <c r="A2108" i="19"/>
  <c r="B2108" i="19"/>
  <c r="O2108" i="19"/>
  <c r="A2109" i="19"/>
  <c r="B2109" i="19"/>
  <c r="O2109" i="19"/>
  <c r="A2110" i="19"/>
  <c r="B2110" i="19"/>
  <c r="O2110" i="19"/>
  <c r="A2111" i="19"/>
  <c r="B2111" i="19"/>
  <c r="O2111" i="19"/>
  <c r="A2112" i="19"/>
  <c r="B2112" i="19"/>
  <c r="O2112" i="19"/>
  <c r="A2113" i="19"/>
  <c r="B2113" i="19"/>
  <c r="O2113" i="19"/>
  <c r="A2114" i="19"/>
  <c r="B2114" i="19"/>
  <c r="O2114" i="19"/>
  <c r="A2115" i="19"/>
  <c r="B2115" i="19"/>
  <c r="O2115" i="19"/>
  <c r="A2116" i="19"/>
  <c r="B2116" i="19"/>
  <c r="O2116" i="19"/>
  <c r="A2117" i="19"/>
  <c r="B2117" i="19"/>
  <c r="O2117" i="19"/>
  <c r="A2118" i="19"/>
  <c r="B2118" i="19"/>
  <c r="O2118" i="19"/>
  <c r="A2119" i="19"/>
  <c r="B2119" i="19"/>
  <c r="O2119" i="19"/>
  <c r="A2120" i="19"/>
  <c r="B2120" i="19"/>
  <c r="O2120" i="19"/>
  <c r="A2121" i="19"/>
  <c r="B2121" i="19"/>
  <c r="O2121" i="19"/>
  <c r="A2122" i="19"/>
  <c r="B2122" i="19"/>
  <c r="O2122" i="19"/>
  <c r="A2123" i="19"/>
  <c r="B2123" i="19"/>
  <c r="O2123" i="19"/>
  <c r="A2124" i="19"/>
  <c r="B2124" i="19"/>
  <c r="O2124" i="19"/>
  <c r="A2125" i="19"/>
  <c r="B2125" i="19"/>
  <c r="O2125" i="19"/>
  <c r="A2126" i="19"/>
  <c r="B2126" i="19"/>
  <c r="O2126" i="19"/>
  <c r="A2127" i="19"/>
  <c r="B2127" i="19"/>
  <c r="O2127" i="19"/>
  <c r="A2128" i="19"/>
  <c r="B2128" i="19"/>
  <c r="O2128" i="19"/>
  <c r="A2129" i="19"/>
  <c r="B2129" i="19"/>
  <c r="O2129" i="19"/>
  <c r="A2130" i="19"/>
  <c r="B2130" i="19"/>
  <c r="O2130" i="19"/>
  <c r="A2131" i="19"/>
  <c r="B2131" i="19"/>
  <c r="O2131" i="19"/>
  <c r="A2132" i="19"/>
  <c r="B2132" i="19"/>
  <c r="O2132" i="19"/>
  <c r="A2133" i="19"/>
  <c r="B2133" i="19"/>
  <c r="O2133" i="19"/>
  <c r="A2134" i="19"/>
  <c r="B2134" i="19"/>
  <c r="O2134" i="19"/>
  <c r="A2135" i="19"/>
  <c r="B2135" i="19"/>
  <c r="O2135" i="19"/>
  <c r="A2136" i="19"/>
  <c r="B2136" i="19"/>
  <c r="O2136" i="19"/>
  <c r="A2137" i="19"/>
  <c r="B2137" i="19"/>
  <c r="O2137" i="19"/>
  <c r="A2138" i="19"/>
  <c r="B2138" i="19"/>
  <c r="O2138" i="19"/>
  <c r="A2139" i="19"/>
  <c r="B2139" i="19"/>
  <c r="O2139" i="19"/>
  <c r="A2140" i="19"/>
  <c r="B2140" i="19"/>
  <c r="O2140" i="19"/>
  <c r="A2141" i="19"/>
  <c r="B2141" i="19"/>
  <c r="O2141" i="19"/>
  <c r="A2142" i="19"/>
  <c r="B2142" i="19"/>
  <c r="O2142" i="19"/>
  <c r="A2143" i="19"/>
  <c r="B2143" i="19"/>
  <c r="O2143" i="19"/>
  <c r="A2144" i="19"/>
  <c r="B2144" i="19"/>
  <c r="O2144" i="19"/>
  <c r="A2145" i="19"/>
  <c r="B2145" i="19"/>
  <c r="O2145" i="19"/>
  <c r="A2146" i="19"/>
  <c r="B2146" i="19"/>
  <c r="O2146" i="19"/>
  <c r="A2147" i="19"/>
  <c r="B2147" i="19"/>
  <c r="O2147" i="19"/>
  <c r="A2148" i="19"/>
  <c r="B2148" i="19"/>
  <c r="O2148" i="19"/>
  <c r="A2149" i="19"/>
  <c r="B2149" i="19"/>
  <c r="O2149" i="19"/>
  <c r="A2150" i="19"/>
  <c r="B2150" i="19"/>
  <c r="O2150" i="19"/>
  <c r="A2151" i="19"/>
  <c r="B2151" i="19"/>
  <c r="O2151" i="19"/>
  <c r="A2152" i="19"/>
  <c r="B2152" i="19"/>
  <c r="O2152" i="19"/>
  <c r="A2153" i="19"/>
  <c r="B2153" i="19"/>
  <c r="O2153" i="19"/>
  <c r="A2154" i="19"/>
  <c r="B2154" i="19"/>
  <c r="O2154" i="19"/>
  <c r="A2155" i="19"/>
  <c r="B2155" i="19"/>
  <c r="O2155" i="19"/>
  <c r="A2156" i="19"/>
  <c r="B2156" i="19"/>
  <c r="O2156" i="19"/>
  <c r="A2157" i="19"/>
  <c r="B2157" i="19"/>
  <c r="O2157" i="19"/>
  <c r="A2158" i="19"/>
  <c r="B2158" i="19"/>
  <c r="O2158" i="19"/>
  <c r="A2159" i="19"/>
  <c r="B2159" i="19"/>
  <c r="O2159" i="19"/>
  <c r="A2160" i="19"/>
  <c r="B2160" i="19"/>
  <c r="O2160" i="19"/>
  <c r="A2161" i="19"/>
  <c r="B2161" i="19"/>
  <c r="O2161" i="19"/>
  <c r="A2162" i="19"/>
  <c r="B2162" i="19"/>
  <c r="O2162" i="19"/>
  <c r="A2163" i="19"/>
  <c r="B2163" i="19"/>
  <c r="O2163" i="19"/>
  <c r="A2164" i="19"/>
  <c r="B2164" i="19"/>
  <c r="O2164" i="19"/>
  <c r="A2165" i="19"/>
  <c r="B2165" i="19"/>
  <c r="O2165" i="19"/>
  <c r="A2166" i="19"/>
  <c r="B2166" i="19"/>
  <c r="O2166" i="19"/>
  <c r="A2167" i="19"/>
  <c r="B2167" i="19"/>
  <c r="O2167" i="19"/>
  <c r="A2168" i="19"/>
  <c r="B2168" i="19"/>
  <c r="O2168" i="19"/>
  <c r="A2169" i="19"/>
  <c r="B2169" i="19"/>
  <c r="O2169" i="19"/>
  <c r="A2170" i="19"/>
  <c r="B2170" i="19"/>
  <c r="O2170" i="19"/>
  <c r="A2171" i="19"/>
  <c r="B2171" i="19"/>
  <c r="O2171" i="19"/>
  <c r="A2172" i="19"/>
  <c r="B2172" i="19"/>
  <c r="O2172" i="19"/>
  <c r="A2173" i="19"/>
  <c r="B2173" i="19"/>
  <c r="O2173" i="19"/>
  <c r="A2174" i="19"/>
  <c r="B2174" i="19"/>
  <c r="O2174" i="19"/>
  <c r="A2175" i="19"/>
  <c r="B2175" i="19"/>
  <c r="O2175" i="19"/>
  <c r="A2176" i="19"/>
  <c r="B2176" i="19"/>
  <c r="O2176" i="19"/>
  <c r="A2177" i="19"/>
  <c r="B2177" i="19"/>
  <c r="O2177" i="19"/>
  <c r="A2178" i="19"/>
  <c r="B2178" i="19"/>
  <c r="O2178" i="19"/>
  <c r="A2179" i="19"/>
  <c r="B2179" i="19"/>
  <c r="O2179" i="19"/>
  <c r="A2180" i="19"/>
  <c r="B2180" i="19"/>
  <c r="O2180" i="19"/>
  <c r="A2181" i="19"/>
  <c r="B2181" i="19"/>
  <c r="O2181" i="19"/>
  <c r="A2182" i="19"/>
  <c r="B2182" i="19"/>
  <c r="O2182" i="19"/>
  <c r="A2183" i="19"/>
  <c r="B2183" i="19"/>
  <c r="O2183" i="19"/>
  <c r="A2184" i="19"/>
  <c r="B2184" i="19"/>
  <c r="O2184" i="19"/>
  <c r="A2185" i="19"/>
  <c r="B2185" i="19"/>
  <c r="O2185" i="19"/>
  <c r="A2186" i="19"/>
  <c r="B2186" i="19"/>
  <c r="O2186" i="19"/>
  <c r="A2187" i="19"/>
  <c r="B2187" i="19"/>
  <c r="O2187" i="19"/>
  <c r="A2188" i="19"/>
  <c r="B2188" i="19"/>
  <c r="O2188" i="19"/>
  <c r="A2189" i="19"/>
  <c r="B2189" i="19"/>
  <c r="O2189" i="19"/>
  <c r="A2190" i="19"/>
  <c r="B2190" i="19"/>
  <c r="O2190" i="19"/>
  <c r="A2191" i="19"/>
  <c r="B2191" i="19"/>
  <c r="O2191" i="19"/>
  <c r="A2192" i="19"/>
  <c r="B2192" i="19"/>
  <c r="O2192" i="19"/>
  <c r="A2193" i="19"/>
  <c r="B2193" i="19"/>
  <c r="O2193" i="19"/>
  <c r="A2194" i="19"/>
  <c r="B2194" i="19"/>
  <c r="O2194" i="19"/>
  <c r="A2195" i="19"/>
  <c r="B2195" i="19"/>
  <c r="O2195" i="19"/>
  <c r="A2196" i="19"/>
  <c r="B2196" i="19"/>
  <c r="O2196" i="19"/>
  <c r="A2197" i="19"/>
  <c r="B2197" i="19"/>
  <c r="O2197" i="19"/>
  <c r="A2198" i="19"/>
  <c r="B2198" i="19"/>
  <c r="O2198" i="19"/>
  <c r="A2199" i="19"/>
  <c r="B2199" i="19"/>
  <c r="O2199" i="19"/>
  <c r="A2200" i="19"/>
  <c r="B2200" i="19"/>
  <c r="O2200" i="19"/>
  <c r="A2201" i="19"/>
  <c r="B2201" i="19"/>
  <c r="O2201" i="19"/>
  <c r="A2202" i="19"/>
  <c r="B2202" i="19"/>
  <c r="O2202" i="19"/>
  <c r="A2203" i="19"/>
  <c r="B2203" i="19"/>
  <c r="O2203" i="19"/>
  <c r="A2204" i="19"/>
  <c r="B2204" i="19"/>
  <c r="O2204" i="19"/>
  <c r="A2205" i="19"/>
  <c r="B2205" i="19"/>
  <c r="O2205" i="19"/>
  <c r="A2206" i="19"/>
  <c r="B2206" i="19"/>
  <c r="O2206" i="19"/>
  <c r="A2207" i="19"/>
  <c r="B2207" i="19"/>
  <c r="O2207" i="19"/>
  <c r="A2208" i="19"/>
  <c r="B2208" i="19"/>
  <c r="O2208" i="19"/>
  <c r="A2209" i="19"/>
  <c r="B2209" i="19"/>
  <c r="O2209" i="19"/>
  <c r="A2210" i="19"/>
  <c r="B2210" i="19"/>
  <c r="O2210" i="19"/>
  <c r="A2211" i="19"/>
  <c r="B2211" i="19"/>
  <c r="O2211" i="19"/>
  <c r="A2212" i="19"/>
  <c r="B2212" i="19"/>
  <c r="O2212" i="19"/>
  <c r="A2213" i="19"/>
  <c r="B2213" i="19"/>
  <c r="O2213" i="19"/>
  <c r="A2214" i="19"/>
  <c r="B2214" i="19"/>
  <c r="O2214" i="19"/>
  <c r="A2215" i="19"/>
  <c r="B2215" i="19"/>
  <c r="O2215" i="19"/>
  <c r="A2216" i="19"/>
  <c r="B2216" i="19"/>
  <c r="O2216" i="19"/>
  <c r="A2217" i="19"/>
  <c r="B2217" i="19"/>
  <c r="O2217" i="19"/>
  <c r="A2218" i="19"/>
  <c r="B2218" i="19"/>
  <c r="O2218" i="19"/>
  <c r="A2219" i="19"/>
  <c r="B2219" i="19"/>
  <c r="O2219" i="19"/>
  <c r="A2220" i="19"/>
  <c r="B2220" i="19"/>
  <c r="O2220" i="19"/>
  <c r="A2221" i="19"/>
  <c r="B2221" i="19"/>
  <c r="O2221" i="19"/>
  <c r="A2222" i="19"/>
  <c r="B2222" i="19"/>
  <c r="O2222" i="19"/>
  <c r="A2223" i="19"/>
  <c r="B2223" i="19"/>
  <c r="O2223" i="19"/>
  <c r="A2224" i="19"/>
  <c r="B2224" i="19"/>
  <c r="O2224" i="19"/>
  <c r="A2225" i="19"/>
  <c r="B2225" i="19"/>
  <c r="O2225" i="19"/>
  <c r="A2226" i="19"/>
  <c r="B2226" i="19"/>
  <c r="O2226" i="19"/>
  <c r="A2227" i="19"/>
  <c r="B2227" i="19"/>
  <c r="O2227" i="19"/>
  <c r="A2228" i="19"/>
  <c r="B2228" i="19"/>
  <c r="O2228" i="19"/>
  <c r="A2229" i="19"/>
  <c r="B2229" i="19"/>
  <c r="O2229" i="19"/>
  <c r="A2230" i="19"/>
  <c r="B2230" i="19"/>
  <c r="O2230" i="19"/>
  <c r="A2231" i="19"/>
  <c r="B2231" i="19"/>
  <c r="O2231" i="19"/>
  <c r="A2232" i="19"/>
  <c r="B2232" i="19"/>
  <c r="O2232" i="19"/>
  <c r="A2233" i="19"/>
  <c r="B2233" i="19"/>
  <c r="O2233" i="19"/>
  <c r="A2234" i="19"/>
  <c r="B2234" i="19"/>
  <c r="O2234" i="19"/>
  <c r="A2235" i="19"/>
  <c r="B2235" i="19"/>
  <c r="O2235" i="19"/>
  <c r="A2236" i="19"/>
  <c r="B2236" i="19"/>
  <c r="O2236" i="19"/>
  <c r="A2237" i="19"/>
  <c r="B2237" i="19"/>
  <c r="O2237" i="19"/>
  <c r="A2238" i="19"/>
  <c r="B2238" i="19"/>
  <c r="O2238" i="19"/>
  <c r="A2239" i="19"/>
  <c r="B2239" i="19"/>
  <c r="O2239" i="19"/>
  <c r="A2240" i="19"/>
  <c r="B2240" i="19"/>
  <c r="O2240" i="19"/>
  <c r="A2241" i="19"/>
  <c r="B2241" i="19"/>
  <c r="O2241" i="19"/>
  <c r="A2242" i="19"/>
  <c r="B2242" i="19"/>
  <c r="O2242" i="19"/>
  <c r="A2243" i="19"/>
  <c r="B2243" i="19"/>
  <c r="O2243" i="19"/>
  <c r="A2244" i="19"/>
  <c r="B2244" i="19"/>
  <c r="O2244" i="19"/>
  <c r="A2245" i="19"/>
  <c r="B2245" i="19"/>
  <c r="O2245" i="19"/>
  <c r="A2246" i="19"/>
  <c r="B2246" i="19"/>
  <c r="O2246" i="19"/>
  <c r="A2247" i="19"/>
  <c r="B2247" i="19"/>
  <c r="O2247" i="19"/>
  <c r="A2248" i="19"/>
  <c r="B2248" i="19"/>
  <c r="O2248" i="19"/>
  <c r="A2249" i="19"/>
  <c r="B2249" i="19"/>
  <c r="O2249" i="19"/>
  <c r="A2250" i="19"/>
  <c r="B2250" i="19"/>
  <c r="O2250" i="19"/>
  <c r="A2251" i="19"/>
  <c r="B2251" i="19"/>
  <c r="O2251" i="19"/>
  <c r="A2252" i="19"/>
  <c r="B2252" i="19"/>
  <c r="O2252" i="19"/>
  <c r="A2253" i="19"/>
  <c r="B2253" i="19"/>
  <c r="O2253" i="19"/>
  <c r="A2254" i="19"/>
  <c r="B2254" i="19"/>
  <c r="O2254" i="19"/>
  <c r="A2255" i="19"/>
  <c r="B2255" i="19"/>
  <c r="O2255" i="19"/>
  <c r="A2256" i="19"/>
  <c r="B2256" i="19"/>
  <c r="O2256" i="19"/>
  <c r="A2257" i="19"/>
  <c r="B2257" i="19"/>
  <c r="O2257" i="19"/>
  <c r="A2258" i="19"/>
  <c r="B2258" i="19"/>
  <c r="O2258" i="19"/>
  <c r="A2259" i="19"/>
  <c r="B2259" i="19"/>
  <c r="O2259" i="19"/>
  <c r="A2260" i="19"/>
  <c r="B2260" i="19"/>
  <c r="O2260" i="19"/>
  <c r="A2261" i="19"/>
  <c r="B2261" i="19"/>
  <c r="O2261" i="19"/>
  <c r="A2262" i="19"/>
  <c r="B2262" i="19"/>
  <c r="O2262" i="19"/>
  <c r="A2263" i="19"/>
  <c r="B2263" i="19"/>
  <c r="O2263" i="19"/>
  <c r="A2264" i="19"/>
  <c r="B2264" i="19"/>
  <c r="O2264" i="19"/>
  <c r="A2265" i="19"/>
  <c r="B2265" i="19"/>
  <c r="O2265" i="19"/>
  <c r="A2266" i="19"/>
  <c r="B2266" i="19"/>
  <c r="O2266" i="19"/>
  <c r="A2267" i="19"/>
  <c r="B2267" i="19"/>
  <c r="O2267" i="19"/>
  <c r="A2268" i="19"/>
  <c r="B2268" i="19"/>
  <c r="O2268" i="19"/>
  <c r="A2269" i="19"/>
  <c r="B2269" i="19"/>
  <c r="O2269" i="19"/>
  <c r="A2270" i="19"/>
  <c r="B2270" i="19"/>
  <c r="O2270" i="19"/>
  <c r="A2271" i="19"/>
  <c r="B2271" i="19"/>
  <c r="O2271" i="19"/>
  <c r="A2272" i="19"/>
  <c r="B2272" i="19"/>
  <c r="O2272" i="19"/>
  <c r="A2273" i="19"/>
  <c r="B2273" i="19"/>
  <c r="O2273" i="19"/>
  <c r="A2274" i="19"/>
  <c r="B2274" i="19"/>
  <c r="O2274" i="19"/>
  <c r="A2275" i="19"/>
  <c r="B2275" i="19"/>
  <c r="O2275" i="19"/>
  <c r="A2276" i="19"/>
  <c r="B2276" i="19"/>
  <c r="O2276" i="19"/>
  <c r="A2277" i="19"/>
  <c r="B2277" i="19"/>
  <c r="O2277" i="19"/>
  <c r="A2278" i="19"/>
  <c r="B2278" i="19"/>
  <c r="O2278" i="19"/>
  <c r="A2279" i="19"/>
  <c r="B2279" i="19"/>
  <c r="O2279" i="19"/>
  <c r="A2280" i="19"/>
  <c r="B2280" i="19"/>
  <c r="O2280" i="19"/>
  <c r="A2281" i="19"/>
  <c r="B2281" i="19"/>
  <c r="O2281" i="19"/>
  <c r="A2282" i="19"/>
  <c r="B2282" i="19"/>
  <c r="O2282" i="19"/>
  <c r="A2283" i="19"/>
  <c r="B2283" i="19"/>
  <c r="O2283" i="19"/>
  <c r="A2284" i="19"/>
  <c r="B2284" i="19"/>
  <c r="O2284" i="19"/>
  <c r="A2285" i="19"/>
  <c r="B2285" i="19"/>
  <c r="O2285" i="19"/>
  <c r="A2286" i="19"/>
  <c r="B2286" i="19"/>
  <c r="O2286" i="19"/>
  <c r="A2287" i="19"/>
  <c r="B2287" i="19"/>
  <c r="O2287" i="19"/>
  <c r="A2288" i="19"/>
  <c r="B2288" i="19"/>
  <c r="O2288" i="19"/>
  <c r="A2289" i="19"/>
  <c r="B2289" i="19"/>
  <c r="O2289" i="19"/>
  <c r="A2290" i="19"/>
  <c r="B2290" i="19"/>
  <c r="O2290" i="19"/>
  <c r="A2291" i="19"/>
  <c r="B2291" i="19"/>
  <c r="O2291" i="19"/>
  <c r="A2292" i="19"/>
  <c r="B2292" i="19"/>
  <c r="O2292" i="19"/>
  <c r="A2293" i="19"/>
  <c r="B2293" i="19"/>
  <c r="O2293" i="19"/>
  <c r="A2294" i="19"/>
  <c r="B2294" i="19"/>
  <c r="O2294" i="19"/>
  <c r="A2295" i="19"/>
  <c r="B2295" i="19"/>
  <c r="O2295" i="19"/>
  <c r="A2296" i="19"/>
  <c r="B2296" i="19"/>
  <c r="O2296" i="19"/>
  <c r="A2297" i="19"/>
  <c r="B2297" i="19"/>
  <c r="O2297" i="19"/>
  <c r="A2298" i="19"/>
  <c r="B2298" i="19"/>
  <c r="O2298" i="19"/>
  <c r="A2299" i="19"/>
  <c r="B2299" i="19"/>
  <c r="O2299" i="19"/>
  <c r="A2300" i="19"/>
  <c r="B2300" i="19"/>
  <c r="O2300" i="19"/>
  <c r="A2301" i="19"/>
  <c r="B2301" i="19"/>
  <c r="O2301" i="19"/>
  <c r="A2302" i="19"/>
  <c r="B2302" i="19"/>
  <c r="O2302" i="19"/>
  <c r="A2303" i="19"/>
  <c r="B2303" i="19"/>
  <c r="O2303" i="19"/>
  <c r="A2304" i="19"/>
  <c r="B2304" i="19"/>
  <c r="O2304" i="19"/>
  <c r="A2305" i="19"/>
  <c r="B2305" i="19"/>
  <c r="O2305" i="19"/>
  <c r="A2306" i="19"/>
  <c r="B2306" i="19"/>
  <c r="O2306" i="19"/>
  <c r="A2307" i="19"/>
  <c r="B2307" i="19"/>
  <c r="O2307" i="19"/>
  <c r="A2308" i="19"/>
  <c r="B2308" i="19"/>
  <c r="O2308" i="19"/>
  <c r="A2309" i="19"/>
  <c r="B2309" i="19"/>
  <c r="O2309" i="19"/>
  <c r="A2310" i="19"/>
  <c r="B2310" i="19"/>
  <c r="O2310" i="19"/>
  <c r="A2311" i="19"/>
  <c r="B2311" i="19"/>
  <c r="O2311" i="19"/>
  <c r="A2312" i="19"/>
  <c r="B2312" i="19"/>
  <c r="O2312" i="19"/>
  <c r="A2313" i="19"/>
  <c r="B2313" i="19"/>
  <c r="O2313" i="19"/>
  <c r="A2314" i="19"/>
  <c r="B2314" i="19"/>
  <c r="O2314" i="19"/>
  <c r="A2315" i="19"/>
  <c r="B2315" i="19"/>
  <c r="O2315" i="19"/>
  <c r="A2316" i="19"/>
  <c r="B2316" i="19"/>
  <c r="O2316" i="19"/>
  <c r="A2317" i="19"/>
  <c r="B2317" i="19"/>
  <c r="O2317" i="19"/>
  <c r="A2318" i="19"/>
  <c r="B2318" i="19"/>
  <c r="O2318" i="19"/>
  <c r="A2319" i="19"/>
  <c r="B2319" i="19"/>
  <c r="O2319" i="19"/>
  <c r="A2320" i="19"/>
  <c r="B2320" i="19"/>
  <c r="O2320" i="19"/>
  <c r="A2321" i="19"/>
  <c r="B2321" i="19"/>
  <c r="O2321" i="19"/>
  <c r="A2322" i="19"/>
  <c r="B2322" i="19"/>
  <c r="O2322" i="19"/>
  <c r="A2323" i="19"/>
  <c r="B2323" i="19"/>
  <c r="O2323" i="19"/>
  <c r="A2324" i="19"/>
  <c r="B2324" i="19"/>
  <c r="O2324" i="19"/>
  <c r="A2325" i="19"/>
  <c r="B2325" i="19"/>
  <c r="O2325" i="19"/>
  <c r="A2326" i="19"/>
  <c r="B2326" i="19"/>
  <c r="O2326" i="19"/>
  <c r="A2327" i="19"/>
  <c r="B2327" i="19"/>
  <c r="O2327" i="19"/>
  <c r="A2328" i="19"/>
  <c r="B2328" i="19"/>
  <c r="O2328" i="19"/>
  <c r="A2329" i="19"/>
  <c r="B2329" i="19"/>
  <c r="O2329" i="19"/>
  <c r="A2330" i="19"/>
  <c r="B2330" i="19"/>
  <c r="O2330" i="19"/>
  <c r="A2331" i="19"/>
  <c r="B2331" i="19"/>
  <c r="O2331" i="19"/>
  <c r="A2332" i="19"/>
  <c r="B2332" i="19"/>
  <c r="O2332" i="19"/>
  <c r="A2333" i="19"/>
  <c r="B2333" i="19"/>
  <c r="O2333" i="19"/>
  <c r="A2334" i="19"/>
  <c r="B2334" i="19"/>
  <c r="O2334" i="19"/>
  <c r="A2335" i="19"/>
  <c r="B2335" i="19"/>
  <c r="O2335" i="19"/>
  <c r="A2336" i="19"/>
  <c r="B2336" i="19"/>
  <c r="O2336" i="19"/>
  <c r="A2337" i="19"/>
  <c r="B2337" i="19"/>
  <c r="O2337" i="19"/>
  <c r="A2338" i="19"/>
  <c r="B2338" i="19"/>
  <c r="O2338" i="19"/>
  <c r="A2339" i="19"/>
  <c r="B2339" i="19"/>
  <c r="O2339" i="19"/>
  <c r="A2340" i="19"/>
  <c r="B2340" i="19"/>
  <c r="O2340" i="19"/>
  <c r="A2341" i="19"/>
  <c r="B2341" i="19"/>
  <c r="O2341" i="19"/>
  <c r="A2342" i="19"/>
  <c r="B2342" i="19"/>
  <c r="O2342" i="19"/>
  <c r="A2343" i="19"/>
  <c r="B2343" i="19"/>
  <c r="O2343" i="19"/>
  <c r="A2344" i="19"/>
  <c r="B2344" i="19"/>
  <c r="O2344" i="19"/>
  <c r="A2345" i="19"/>
  <c r="B2345" i="19"/>
  <c r="O2345" i="19"/>
  <c r="A2346" i="19"/>
  <c r="B2346" i="19"/>
  <c r="O2346" i="19"/>
  <c r="A2347" i="19"/>
  <c r="B2347" i="19"/>
  <c r="O2347" i="19"/>
  <c r="A2348" i="19"/>
  <c r="B2348" i="19"/>
  <c r="O2348" i="19"/>
  <c r="A2349" i="19"/>
  <c r="B2349" i="19"/>
  <c r="O2349" i="19"/>
  <c r="A2350" i="19"/>
  <c r="B2350" i="19"/>
  <c r="O2350" i="19"/>
  <c r="A2351" i="19"/>
  <c r="B2351" i="19"/>
  <c r="O2351" i="19"/>
  <c r="A2352" i="19"/>
  <c r="B2352" i="19"/>
  <c r="O2352" i="19"/>
  <c r="A2353" i="19"/>
  <c r="B2353" i="19"/>
  <c r="O2353" i="19"/>
  <c r="A2354" i="19"/>
  <c r="B2354" i="19"/>
  <c r="O2354" i="19"/>
  <c r="A2355" i="19"/>
  <c r="B2355" i="19"/>
  <c r="O2355" i="19"/>
  <c r="A2356" i="19"/>
  <c r="B2356" i="19"/>
  <c r="O2356" i="19"/>
  <c r="A2357" i="19"/>
  <c r="B2357" i="19"/>
  <c r="O2357" i="19"/>
  <c r="A2358" i="19"/>
  <c r="B2358" i="19"/>
  <c r="O2358" i="19"/>
  <c r="A2359" i="19"/>
  <c r="B2359" i="19"/>
  <c r="O2359" i="19"/>
  <c r="A2360" i="19"/>
  <c r="B2360" i="19"/>
  <c r="O2360" i="19"/>
  <c r="A2361" i="19"/>
  <c r="B2361" i="19"/>
  <c r="O2361" i="19"/>
  <c r="A2362" i="19"/>
  <c r="B2362" i="19"/>
  <c r="O2362" i="19"/>
  <c r="A2363" i="19"/>
  <c r="B2363" i="19"/>
  <c r="O2363" i="19"/>
  <c r="A2364" i="19"/>
  <c r="B2364" i="19"/>
  <c r="O2364" i="19"/>
  <c r="A2365" i="19"/>
  <c r="B2365" i="19"/>
  <c r="O2365" i="19"/>
  <c r="A2366" i="19"/>
  <c r="B2366" i="19"/>
  <c r="O2366" i="19"/>
  <c r="A2367" i="19"/>
  <c r="B2367" i="19"/>
  <c r="O2367" i="19"/>
  <c r="A2368" i="19"/>
  <c r="B2368" i="19"/>
  <c r="O2368" i="19"/>
  <c r="A2369" i="19"/>
  <c r="B2369" i="19"/>
  <c r="O2369" i="19"/>
  <c r="A2370" i="19"/>
  <c r="B2370" i="19"/>
  <c r="O2370" i="19"/>
  <c r="A2371" i="19"/>
  <c r="B2371" i="19"/>
  <c r="O2371" i="19"/>
  <c r="A2372" i="19"/>
  <c r="B2372" i="19"/>
  <c r="O2372" i="19"/>
  <c r="A2373" i="19"/>
  <c r="B2373" i="19"/>
  <c r="O2373" i="19"/>
  <c r="A2374" i="19"/>
  <c r="B2374" i="19"/>
  <c r="O2374" i="19"/>
  <c r="A2375" i="19"/>
  <c r="B2375" i="19"/>
  <c r="O2375" i="19"/>
  <c r="A2376" i="19"/>
  <c r="B2376" i="19"/>
  <c r="O2376" i="19"/>
  <c r="A2377" i="19"/>
  <c r="B2377" i="19"/>
  <c r="O2377" i="19"/>
  <c r="A2378" i="19"/>
  <c r="B2378" i="19"/>
  <c r="O2378" i="19"/>
  <c r="A2379" i="19"/>
  <c r="B2379" i="19"/>
  <c r="O2379" i="19"/>
  <c r="A2380" i="19"/>
  <c r="B2380" i="19"/>
  <c r="O2380" i="19"/>
  <c r="A2381" i="19"/>
  <c r="B2381" i="19"/>
  <c r="O2381" i="19"/>
  <c r="A2382" i="19"/>
  <c r="B2382" i="19"/>
  <c r="O2382" i="19"/>
  <c r="A2383" i="19"/>
  <c r="B2383" i="19"/>
  <c r="O2383" i="19"/>
  <c r="A2384" i="19"/>
  <c r="B2384" i="19"/>
  <c r="O2384" i="19"/>
  <c r="A2385" i="19"/>
  <c r="B2385" i="19"/>
  <c r="O2385" i="19"/>
  <c r="A2386" i="19"/>
  <c r="B2386" i="19"/>
  <c r="O2386" i="19"/>
  <c r="A2387" i="19"/>
  <c r="B2387" i="19"/>
  <c r="O2387" i="19"/>
  <c r="A2388" i="19"/>
  <c r="B2388" i="19"/>
  <c r="O2388" i="19"/>
  <c r="A2389" i="19"/>
  <c r="B2389" i="19"/>
  <c r="O2389" i="19"/>
  <c r="A2390" i="19"/>
  <c r="B2390" i="19"/>
  <c r="O2390" i="19"/>
  <c r="A2391" i="19"/>
  <c r="B2391" i="19"/>
  <c r="O2391" i="19"/>
  <c r="A2392" i="19"/>
  <c r="B2392" i="19"/>
  <c r="O2392" i="19"/>
  <c r="A2393" i="19"/>
  <c r="B2393" i="19"/>
  <c r="O2393" i="19"/>
  <c r="A2394" i="19"/>
  <c r="B2394" i="19"/>
  <c r="O2394" i="19"/>
  <c r="A2395" i="19"/>
  <c r="B2395" i="19"/>
  <c r="O2395" i="19"/>
  <c r="A2396" i="19"/>
  <c r="B2396" i="19"/>
  <c r="O2396" i="19"/>
  <c r="A2397" i="19"/>
  <c r="B2397" i="19"/>
  <c r="O2397" i="19"/>
  <c r="A2398" i="19"/>
  <c r="B2398" i="19"/>
  <c r="O2398" i="19"/>
  <c r="A2399" i="19"/>
  <c r="B2399" i="19"/>
  <c r="O2399" i="19"/>
  <c r="A2400" i="19"/>
  <c r="B2400" i="19"/>
  <c r="O2400" i="19"/>
  <c r="A2401" i="19"/>
  <c r="B2401" i="19"/>
  <c r="O2401" i="19"/>
  <c r="A2402" i="19"/>
  <c r="B2402" i="19"/>
  <c r="O2402" i="19"/>
  <c r="A2403" i="19"/>
  <c r="B2403" i="19"/>
  <c r="O2403" i="19"/>
  <c r="A2404" i="19"/>
  <c r="B2404" i="19"/>
  <c r="O2404" i="19"/>
  <c r="A2405" i="19"/>
  <c r="B2405" i="19"/>
  <c r="O2405" i="19"/>
  <c r="A2406" i="19"/>
  <c r="B2406" i="19"/>
  <c r="O2406" i="19"/>
  <c r="A2407" i="19"/>
  <c r="B2407" i="19"/>
  <c r="O2407" i="19"/>
  <c r="A2408" i="19"/>
  <c r="B2408" i="19"/>
  <c r="O2408" i="19"/>
  <c r="A2409" i="19"/>
  <c r="B2409" i="19"/>
  <c r="O2409" i="19"/>
  <c r="A2410" i="19"/>
  <c r="B2410" i="19"/>
  <c r="O2410" i="19"/>
  <c r="A2411" i="19"/>
  <c r="B2411" i="19"/>
  <c r="O2411" i="19"/>
  <c r="A2412" i="19"/>
  <c r="B2412" i="19"/>
  <c r="O2412" i="19"/>
  <c r="A2413" i="19"/>
  <c r="B2413" i="19"/>
  <c r="O2413" i="19"/>
  <c r="A2414" i="19"/>
  <c r="B2414" i="19"/>
  <c r="O2414" i="19"/>
  <c r="A2415" i="19"/>
  <c r="B2415" i="19"/>
  <c r="O2415" i="19"/>
  <c r="A2416" i="19"/>
  <c r="B2416" i="19"/>
  <c r="O2416" i="19"/>
  <c r="A2417" i="19"/>
  <c r="B2417" i="19"/>
  <c r="O2417" i="19"/>
  <c r="A2418" i="19"/>
  <c r="B2418" i="19"/>
  <c r="O2418" i="19"/>
  <c r="A2419" i="19"/>
  <c r="B2419" i="19"/>
  <c r="O2419" i="19"/>
  <c r="A2420" i="19"/>
  <c r="B2420" i="19"/>
  <c r="O2420" i="19"/>
  <c r="A2421" i="19"/>
  <c r="B2421" i="19"/>
  <c r="O2421" i="19"/>
  <c r="A2422" i="19"/>
  <c r="B2422" i="19"/>
  <c r="O2422" i="19"/>
  <c r="A2423" i="19"/>
  <c r="B2423" i="19"/>
  <c r="O2423" i="19"/>
  <c r="A2424" i="19"/>
  <c r="B2424" i="19"/>
  <c r="O2424" i="19"/>
  <c r="A2425" i="19"/>
  <c r="B2425" i="19"/>
  <c r="O2425" i="19"/>
  <c r="A2426" i="19"/>
  <c r="B2426" i="19"/>
  <c r="O2426" i="19"/>
  <c r="A2427" i="19"/>
  <c r="B2427" i="19"/>
  <c r="O2427" i="19"/>
  <c r="A2428" i="19"/>
  <c r="B2428" i="19"/>
  <c r="O2428" i="19"/>
  <c r="A2429" i="19"/>
  <c r="B2429" i="19"/>
  <c r="O2429" i="19"/>
  <c r="A2430" i="19"/>
  <c r="B2430" i="19"/>
  <c r="O2430" i="19"/>
  <c r="A2431" i="19"/>
  <c r="B2431" i="19"/>
  <c r="O2431" i="19"/>
  <c r="A2432" i="19"/>
  <c r="B2432" i="19"/>
  <c r="O2432" i="19"/>
  <c r="A2433" i="19"/>
  <c r="B2433" i="19"/>
  <c r="O2433" i="19"/>
  <c r="A2434" i="19"/>
  <c r="B2434" i="19"/>
  <c r="O2434" i="19"/>
  <c r="A2435" i="19"/>
  <c r="B2435" i="19"/>
  <c r="O2435" i="19"/>
  <c r="A2436" i="19"/>
  <c r="B2436" i="19"/>
  <c r="O2436" i="19"/>
  <c r="A2437" i="19"/>
  <c r="B2437" i="19"/>
  <c r="O2437" i="19"/>
  <c r="A2438" i="19"/>
  <c r="B2438" i="19"/>
  <c r="O2438" i="19"/>
  <c r="A2439" i="19"/>
  <c r="B2439" i="19"/>
  <c r="O2439" i="19"/>
  <c r="A2440" i="19"/>
  <c r="B2440" i="19"/>
  <c r="O2440" i="19"/>
  <c r="A2441" i="19"/>
  <c r="B2441" i="19"/>
  <c r="O2441" i="19"/>
  <c r="A2442" i="19"/>
  <c r="B2442" i="19"/>
  <c r="O2442" i="19"/>
  <c r="A2443" i="19"/>
  <c r="B2443" i="19"/>
  <c r="O2443" i="19"/>
  <c r="A2444" i="19"/>
  <c r="B2444" i="19"/>
  <c r="O2444" i="19"/>
  <c r="A2445" i="19"/>
  <c r="B2445" i="19"/>
  <c r="O2445" i="19"/>
  <c r="A2446" i="19"/>
  <c r="B2446" i="19"/>
  <c r="O2446" i="19"/>
  <c r="A2447" i="19"/>
  <c r="B2447" i="19"/>
  <c r="O2447" i="19"/>
  <c r="A2448" i="19"/>
  <c r="B2448" i="19"/>
  <c r="O2448" i="19"/>
  <c r="A2449" i="19"/>
  <c r="B2449" i="19"/>
  <c r="O2449" i="19"/>
  <c r="A2450" i="19"/>
  <c r="B2450" i="19"/>
  <c r="O2450" i="19"/>
  <c r="A2451" i="19"/>
  <c r="B2451" i="19"/>
  <c r="O2451" i="19"/>
  <c r="A2452" i="19"/>
  <c r="B2452" i="19"/>
  <c r="O2452" i="19"/>
  <c r="A2453" i="19"/>
  <c r="B2453" i="19"/>
  <c r="O2453" i="19"/>
  <c r="A2454" i="19"/>
  <c r="B2454" i="19"/>
  <c r="O2454" i="19"/>
  <c r="A2455" i="19"/>
  <c r="B2455" i="19"/>
  <c r="O2455" i="19"/>
  <c r="A2456" i="19"/>
  <c r="B2456" i="19"/>
  <c r="O2456" i="19"/>
  <c r="A2457" i="19"/>
  <c r="B2457" i="19"/>
  <c r="O2457" i="19"/>
  <c r="A2458" i="19"/>
  <c r="B2458" i="19"/>
  <c r="O2458" i="19"/>
  <c r="A2459" i="19"/>
  <c r="B2459" i="19"/>
  <c r="O2459" i="19"/>
  <c r="A2460" i="19"/>
  <c r="B2460" i="19"/>
  <c r="O2460" i="19"/>
  <c r="A2461" i="19"/>
  <c r="B2461" i="19"/>
  <c r="O2461" i="19"/>
  <c r="A2462" i="19"/>
  <c r="B2462" i="19"/>
  <c r="O2462" i="19"/>
  <c r="A2463" i="19"/>
  <c r="B2463" i="19"/>
  <c r="O2463" i="19"/>
  <c r="A2464" i="19"/>
  <c r="B2464" i="19"/>
  <c r="O2464" i="19"/>
  <c r="A2465" i="19"/>
  <c r="B2465" i="19"/>
  <c r="O2465" i="19"/>
  <c r="A2466" i="19"/>
  <c r="B2466" i="19"/>
  <c r="O2466" i="19"/>
  <c r="A2467" i="19"/>
  <c r="B2467" i="19"/>
  <c r="O2467" i="19"/>
  <c r="A2468" i="19"/>
  <c r="B2468" i="19"/>
  <c r="O2468" i="19"/>
  <c r="A2469" i="19"/>
  <c r="B2469" i="19"/>
  <c r="O2469" i="19"/>
  <c r="A2470" i="19"/>
  <c r="B2470" i="19"/>
  <c r="O2470" i="19"/>
  <c r="A2471" i="19"/>
  <c r="B2471" i="19"/>
  <c r="O2471" i="19"/>
  <c r="A2472" i="19"/>
  <c r="B2472" i="19"/>
  <c r="O2472" i="19"/>
  <c r="A2473" i="19"/>
  <c r="B2473" i="19"/>
  <c r="O2473" i="19"/>
  <c r="A2474" i="19"/>
  <c r="B2474" i="19"/>
  <c r="O2474" i="19"/>
  <c r="A2475" i="19"/>
  <c r="B2475" i="19"/>
  <c r="O2475" i="19"/>
  <c r="A2476" i="19"/>
  <c r="B2476" i="19"/>
  <c r="O2476" i="19"/>
  <c r="A2477" i="19"/>
  <c r="B2477" i="19"/>
  <c r="O2477" i="19"/>
  <c r="A2478" i="19"/>
  <c r="B2478" i="19"/>
  <c r="O2478" i="19"/>
  <c r="A2479" i="19"/>
  <c r="B2479" i="19"/>
  <c r="O2479" i="19"/>
  <c r="A2480" i="19"/>
  <c r="B2480" i="19"/>
  <c r="O2480" i="19"/>
  <c r="A2481" i="19"/>
  <c r="B2481" i="19"/>
  <c r="O2481" i="19"/>
  <c r="A2482" i="19"/>
  <c r="B2482" i="19"/>
  <c r="O2482" i="19"/>
  <c r="A2483" i="19"/>
  <c r="B2483" i="19"/>
  <c r="O2483" i="19"/>
  <c r="A2484" i="19"/>
  <c r="B2484" i="19"/>
  <c r="O2484" i="19"/>
  <c r="A2485" i="19"/>
  <c r="B2485" i="19"/>
  <c r="O2485" i="19"/>
  <c r="A2486" i="19"/>
  <c r="B2486" i="19"/>
  <c r="O2486" i="19"/>
  <c r="A2487" i="19"/>
  <c r="B2487" i="19"/>
  <c r="O2487" i="19"/>
  <c r="A2488" i="19"/>
  <c r="B2488" i="19"/>
  <c r="O2488" i="19"/>
  <c r="A2489" i="19"/>
  <c r="B2489" i="19"/>
  <c r="O2489" i="19"/>
  <c r="A2490" i="19"/>
  <c r="B2490" i="19"/>
  <c r="O2490" i="19"/>
  <c r="A2491" i="19"/>
  <c r="B2491" i="19"/>
  <c r="O2491" i="19"/>
  <c r="A2492" i="19"/>
  <c r="B2492" i="19"/>
  <c r="O2492" i="19"/>
  <c r="A2493" i="19"/>
  <c r="B2493" i="19"/>
  <c r="O2493" i="19"/>
  <c r="A2494" i="19"/>
  <c r="B2494" i="19"/>
  <c r="O2494" i="19"/>
  <c r="A2495" i="19"/>
  <c r="B2495" i="19"/>
  <c r="O2495" i="19"/>
  <c r="A2496" i="19"/>
  <c r="B2496" i="19"/>
  <c r="O2496" i="19"/>
  <c r="A2497" i="19"/>
  <c r="B2497" i="19"/>
  <c r="O2497" i="19"/>
  <c r="A2498" i="19"/>
  <c r="B2498" i="19"/>
  <c r="O2498" i="19"/>
  <c r="A2499" i="19"/>
  <c r="B2499" i="19"/>
  <c r="O2499" i="19"/>
  <c r="A2500" i="19"/>
  <c r="B2500" i="19"/>
  <c r="O2500" i="19"/>
  <c r="A2501" i="19"/>
  <c r="B2501" i="19"/>
  <c r="O2501" i="19"/>
  <c r="A2502" i="19"/>
  <c r="B2502" i="19"/>
  <c r="O2502" i="19"/>
  <c r="A2503" i="19"/>
  <c r="B2503" i="19"/>
  <c r="O2503" i="19"/>
  <c r="A2504" i="19"/>
  <c r="B2504" i="19"/>
  <c r="O2504" i="19"/>
  <c r="A2505" i="19"/>
  <c r="B2505" i="19"/>
  <c r="O2505" i="19"/>
  <c r="A2506" i="19"/>
  <c r="B2506" i="19"/>
  <c r="O2506" i="19"/>
  <c r="A2507" i="19"/>
  <c r="B2507" i="19"/>
  <c r="O2507" i="19"/>
  <c r="A2508" i="19"/>
  <c r="B2508" i="19"/>
  <c r="O2508" i="19"/>
  <c r="A2509" i="19"/>
  <c r="B2509" i="19"/>
  <c r="O2509" i="19"/>
  <c r="A2510" i="19"/>
  <c r="B2510" i="19"/>
  <c r="O2510" i="19"/>
  <c r="A2511" i="19"/>
  <c r="B2511" i="19"/>
  <c r="O2511" i="19"/>
  <c r="A2512" i="19"/>
  <c r="B2512" i="19"/>
  <c r="O2512" i="19"/>
  <c r="A2513" i="19"/>
  <c r="B2513" i="19"/>
  <c r="O2513" i="19"/>
  <c r="A2514" i="19"/>
  <c r="B2514" i="19"/>
  <c r="O2514" i="19"/>
  <c r="A2515" i="19"/>
  <c r="B2515" i="19"/>
  <c r="O2515" i="19"/>
  <c r="A2516" i="19"/>
  <c r="B2516" i="19"/>
  <c r="O2516" i="19"/>
  <c r="A2517" i="19"/>
  <c r="B2517" i="19"/>
  <c r="O2517" i="19"/>
  <c r="A2518" i="19"/>
  <c r="B2518" i="19"/>
  <c r="O2518" i="19"/>
  <c r="A2519" i="19"/>
  <c r="B2519" i="19"/>
  <c r="O2519" i="19"/>
  <c r="A2520" i="19"/>
  <c r="B2520" i="19"/>
  <c r="O2520" i="19"/>
  <c r="A2521" i="19"/>
  <c r="B2521" i="19"/>
  <c r="O2521" i="19"/>
  <c r="A2522" i="19"/>
  <c r="B2522" i="19"/>
  <c r="O2522" i="19"/>
  <c r="A2523" i="19"/>
  <c r="B2523" i="19"/>
  <c r="O2523" i="19"/>
  <c r="A2524" i="19"/>
  <c r="B2524" i="19"/>
  <c r="O2524" i="19"/>
  <c r="A2525" i="19"/>
  <c r="B2525" i="19"/>
  <c r="O2525" i="19"/>
  <c r="A2526" i="19"/>
  <c r="B2526" i="19"/>
  <c r="O2526" i="19"/>
  <c r="A2527" i="19"/>
  <c r="B2527" i="19"/>
  <c r="O2527" i="19"/>
  <c r="A2528" i="19"/>
  <c r="B2528" i="19"/>
  <c r="O2528" i="19"/>
  <c r="A2529" i="19"/>
  <c r="B2529" i="19"/>
  <c r="O2529" i="19"/>
  <c r="A2530" i="19"/>
  <c r="B2530" i="19"/>
  <c r="O2530" i="19"/>
  <c r="A2531" i="19"/>
  <c r="B2531" i="19"/>
  <c r="O2531" i="19"/>
  <c r="A2532" i="19"/>
  <c r="B2532" i="19"/>
  <c r="O2532" i="19"/>
  <c r="A2533" i="19"/>
  <c r="B2533" i="19"/>
  <c r="O2533" i="19"/>
  <c r="A2534" i="19"/>
  <c r="B2534" i="19"/>
  <c r="O2534" i="19"/>
  <c r="A2535" i="19"/>
  <c r="B2535" i="19"/>
  <c r="O2535" i="19"/>
  <c r="A2536" i="19"/>
  <c r="B2536" i="19"/>
  <c r="O2536" i="19"/>
  <c r="A2537" i="19"/>
  <c r="B2537" i="19"/>
  <c r="O2537" i="19"/>
  <c r="A2538" i="19"/>
  <c r="B2538" i="19"/>
  <c r="O2538" i="19"/>
  <c r="A2539" i="19"/>
  <c r="B2539" i="19"/>
  <c r="O2539" i="19"/>
  <c r="A2540" i="19"/>
  <c r="B2540" i="19"/>
  <c r="O2540" i="19"/>
  <c r="A2541" i="19"/>
  <c r="B2541" i="19"/>
  <c r="O2541" i="19"/>
  <c r="A2542" i="19"/>
  <c r="B2542" i="19"/>
  <c r="O2542" i="19"/>
  <c r="A2543" i="19"/>
  <c r="B2543" i="19"/>
  <c r="O2543" i="19"/>
  <c r="A2544" i="19"/>
  <c r="B2544" i="19"/>
  <c r="O2544" i="19"/>
  <c r="A2545" i="19"/>
  <c r="B2545" i="19"/>
  <c r="O2545" i="19"/>
  <c r="A2546" i="19"/>
  <c r="B2546" i="19"/>
  <c r="O2546" i="19"/>
  <c r="A2547" i="19"/>
  <c r="B2547" i="19"/>
  <c r="O2547" i="19"/>
  <c r="A2548" i="19"/>
  <c r="B2548" i="19"/>
  <c r="O2548" i="19"/>
  <c r="A2549" i="19"/>
  <c r="B2549" i="19"/>
  <c r="O2549" i="19"/>
  <c r="A2550" i="19"/>
  <c r="B2550" i="19"/>
  <c r="O2550" i="19"/>
  <c r="A2551" i="19"/>
  <c r="B2551" i="19"/>
  <c r="O2551" i="19"/>
  <c r="A2552" i="19"/>
  <c r="B2552" i="19"/>
  <c r="O2552" i="19"/>
  <c r="A2553" i="19"/>
  <c r="B2553" i="19"/>
  <c r="O2553" i="19"/>
  <c r="A2554" i="19"/>
  <c r="B2554" i="19"/>
  <c r="O2554" i="19"/>
  <c r="A2555" i="19"/>
  <c r="B2555" i="19"/>
  <c r="O2555" i="19"/>
  <c r="A2556" i="19"/>
  <c r="B2556" i="19"/>
  <c r="O2556" i="19"/>
  <c r="A2557" i="19"/>
  <c r="B2557" i="19"/>
  <c r="O2557" i="19"/>
  <c r="A2558" i="19"/>
  <c r="B2558" i="19"/>
  <c r="O2558" i="19"/>
  <c r="A2559" i="19"/>
  <c r="B2559" i="19"/>
  <c r="O2559" i="19"/>
  <c r="A2560" i="19"/>
  <c r="B2560" i="19"/>
  <c r="O2560" i="19"/>
  <c r="A2561" i="19"/>
  <c r="B2561" i="19"/>
  <c r="O2561" i="19"/>
  <c r="A2562" i="19"/>
  <c r="B2562" i="19"/>
  <c r="O2562" i="19"/>
  <c r="A2563" i="19"/>
  <c r="B2563" i="19"/>
  <c r="O2563" i="19"/>
  <c r="A2564" i="19"/>
  <c r="B2564" i="19"/>
  <c r="O2564" i="19"/>
  <c r="A2565" i="19"/>
  <c r="B2565" i="19"/>
  <c r="O2565" i="19"/>
  <c r="A2566" i="19"/>
  <c r="B2566" i="19"/>
  <c r="O2566" i="19"/>
  <c r="A2567" i="19"/>
  <c r="B2567" i="19"/>
  <c r="O2567" i="19"/>
  <c r="A2568" i="19"/>
  <c r="B2568" i="19"/>
  <c r="O2568" i="19"/>
  <c r="A2569" i="19"/>
  <c r="B2569" i="19"/>
  <c r="O2569" i="19"/>
  <c r="A2570" i="19"/>
  <c r="B2570" i="19"/>
  <c r="O2570" i="19"/>
  <c r="A2571" i="19"/>
  <c r="B2571" i="19"/>
  <c r="O2571" i="19"/>
  <c r="A2572" i="19"/>
  <c r="B2572" i="19"/>
  <c r="O2572" i="19"/>
  <c r="A2573" i="19"/>
  <c r="B2573" i="19"/>
  <c r="O2573" i="19"/>
  <c r="A2574" i="19"/>
  <c r="B2574" i="19"/>
  <c r="O2574" i="19"/>
  <c r="A2575" i="19"/>
  <c r="B2575" i="19"/>
  <c r="O2575" i="19"/>
  <c r="A2576" i="19"/>
  <c r="B2576" i="19"/>
  <c r="O2576" i="19"/>
  <c r="A2577" i="19"/>
  <c r="B2577" i="19"/>
  <c r="O2577" i="19"/>
  <c r="A2578" i="19"/>
  <c r="B2578" i="19"/>
  <c r="O2578" i="19"/>
  <c r="A2579" i="19"/>
  <c r="B2579" i="19"/>
  <c r="O2579" i="19"/>
  <c r="A2580" i="19"/>
  <c r="B2580" i="19"/>
  <c r="O2580" i="19"/>
  <c r="A2581" i="19"/>
  <c r="B2581" i="19"/>
  <c r="O2581" i="19"/>
  <c r="A2582" i="19"/>
  <c r="B2582" i="19"/>
  <c r="O2582" i="19"/>
  <c r="A2583" i="19"/>
  <c r="B2583" i="19"/>
  <c r="O2583" i="19"/>
  <c r="A2584" i="19"/>
  <c r="B2584" i="19"/>
  <c r="O2584" i="19"/>
  <c r="A2585" i="19"/>
  <c r="B2585" i="19"/>
  <c r="O2585" i="19"/>
  <c r="A2586" i="19"/>
  <c r="B2586" i="19"/>
  <c r="O2586" i="19"/>
  <c r="A2587" i="19"/>
  <c r="B2587" i="19"/>
  <c r="O2587" i="19"/>
  <c r="A2588" i="19"/>
  <c r="B2588" i="19"/>
  <c r="O2588" i="19"/>
  <c r="A2589" i="19"/>
  <c r="B2589" i="19"/>
  <c r="O2589" i="19"/>
  <c r="A2590" i="19"/>
  <c r="B2590" i="19"/>
  <c r="O2590" i="19"/>
  <c r="A2591" i="19"/>
  <c r="B2591" i="19"/>
  <c r="O2591" i="19"/>
  <c r="A2592" i="19"/>
  <c r="B2592" i="19"/>
  <c r="O2592" i="19"/>
  <c r="A2593" i="19"/>
  <c r="B2593" i="19"/>
  <c r="O2593" i="19"/>
  <c r="A2594" i="19"/>
  <c r="B2594" i="19"/>
  <c r="O2594" i="19"/>
  <c r="A2595" i="19"/>
  <c r="B2595" i="19"/>
  <c r="O2595" i="19"/>
  <c r="A2596" i="19"/>
  <c r="B2596" i="19"/>
  <c r="O2596" i="19"/>
  <c r="A2597" i="19"/>
  <c r="B2597" i="19"/>
  <c r="O2597" i="19"/>
  <c r="A2598" i="19"/>
  <c r="B2598" i="19"/>
  <c r="O2598" i="19"/>
  <c r="A2599" i="19"/>
  <c r="B2599" i="19"/>
  <c r="O2599" i="19"/>
  <c r="A2600" i="19"/>
  <c r="B2600" i="19"/>
  <c r="O2600" i="19"/>
  <c r="A2601" i="19"/>
  <c r="B2601" i="19"/>
  <c r="O2601" i="19"/>
  <c r="A2602" i="19"/>
  <c r="B2602" i="19"/>
  <c r="O2602" i="19"/>
  <c r="A2603" i="19"/>
  <c r="B2603" i="19"/>
  <c r="O2603" i="19"/>
  <c r="A2604" i="19"/>
  <c r="B2604" i="19"/>
  <c r="O2604" i="19"/>
  <c r="A2605" i="19"/>
  <c r="B2605" i="19"/>
  <c r="O2605" i="19"/>
  <c r="A2606" i="19"/>
  <c r="B2606" i="19"/>
  <c r="O2606" i="19"/>
  <c r="A2607" i="19"/>
  <c r="B2607" i="19"/>
  <c r="O2607" i="19"/>
  <c r="A2608" i="19"/>
  <c r="B2608" i="19"/>
  <c r="O2608" i="19"/>
  <c r="A2609" i="19"/>
  <c r="B2609" i="19"/>
  <c r="O2609" i="19"/>
  <c r="A2610" i="19"/>
  <c r="B2610" i="19"/>
  <c r="O2610" i="19"/>
  <c r="A2611" i="19"/>
  <c r="B2611" i="19"/>
  <c r="O2611" i="19"/>
  <c r="A2612" i="19"/>
  <c r="B2612" i="19"/>
  <c r="O2612" i="19"/>
  <c r="A2613" i="19"/>
  <c r="B2613" i="19"/>
  <c r="O2613" i="19"/>
  <c r="A2614" i="19"/>
  <c r="B2614" i="19"/>
  <c r="O2614" i="19"/>
  <c r="A2615" i="19"/>
  <c r="B2615" i="19"/>
  <c r="O2615" i="19"/>
  <c r="A2616" i="19"/>
  <c r="B2616" i="19"/>
  <c r="O2616" i="19"/>
  <c r="A2617" i="19"/>
  <c r="B2617" i="19"/>
  <c r="O2617" i="19"/>
  <c r="A2618" i="19"/>
  <c r="B2618" i="19"/>
  <c r="O2618" i="19"/>
  <c r="A2619" i="19"/>
  <c r="B2619" i="19"/>
  <c r="O2619" i="19"/>
  <c r="A2620" i="19"/>
  <c r="B2620" i="19"/>
  <c r="O2620" i="19"/>
  <c r="A2621" i="19"/>
  <c r="B2621" i="19"/>
  <c r="O2621" i="19"/>
  <c r="A2622" i="19"/>
  <c r="B2622" i="19"/>
  <c r="O2622" i="19"/>
  <c r="A2623" i="19"/>
  <c r="B2623" i="19"/>
  <c r="O2623" i="19"/>
  <c r="A2624" i="19"/>
  <c r="B2624" i="19"/>
  <c r="O2624" i="19"/>
  <c r="A2625" i="19"/>
  <c r="B2625" i="19"/>
  <c r="O2625" i="19"/>
  <c r="A2626" i="19"/>
  <c r="B2626" i="19"/>
  <c r="O2626" i="19"/>
  <c r="A2627" i="19"/>
  <c r="B2627" i="19"/>
  <c r="O2627" i="19"/>
  <c r="A2628" i="19"/>
  <c r="B2628" i="19"/>
  <c r="O2628" i="19"/>
  <c r="A2629" i="19"/>
  <c r="B2629" i="19"/>
  <c r="O2629" i="19"/>
  <c r="A2630" i="19"/>
  <c r="B2630" i="19"/>
  <c r="O2630" i="19"/>
  <c r="A2631" i="19"/>
  <c r="B2631" i="19"/>
  <c r="O2631" i="19"/>
  <c r="A2632" i="19"/>
  <c r="B2632" i="19"/>
  <c r="O2632" i="19"/>
  <c r="A2633" i="19"/>
  <c r="B2633" i="19"/>
  <c r="O2633" i="19"/>
  <c r="A2634" i="19"/>
  <c r="B2634" i="19"/>
  <c r="O2634" i="19"/>
  <c r="A2635" i="19"/>
  <c r="B2635" i="19"/>
  <c r="O2635" i="19"/>
  <c r="A2636" i="19"/>
  <c r="B2636" i="19"/>
  <c r="O2636" i="19"/>
  <c r="A2637" i="19"/>
  <c r="B2637" i="19"/>
  <c r="O2637" i="19"/>
  <c r="A2638" i="19"/>
  <c r="B2638" i="19"/>
  <c r="O2638" i="19"/>
  <c r="A2639" i="19"/>
  <c r="B2639" i="19"/>
  <c r="O2639" i="19"/>
  <c r="A2640" i="19"/>
  <c r="B2640" i="19"/>
  <c r="O2640" i="19"/>
  <c r="A2641" i="19"/>
  <c r="B2641" i="19"/>
  <c r="O2641" i="19"/>
  <c r="A2642" i="19"/>
  <c r="B2642" i="19"/>
  <c r="O2642" i="19"/>
  <c r="A2643" i="19"/>
  <c r="B2643" i="19"/>
  <c r="O2643" i="19"/>
  <c r="A2644" i="19"/>
  <c r="B2644" i="19"/>
  <c r="O2644" i="19"/>
  <c r="A2645" i="19"/>
  <c r="B2645" i="19"/>
  <c r="O2645" i="19"/>
  <c r="A2646" i="19"/>
  <c r="B2646" i="19"/>
  <c r="O2646" i="19"/>
  <c r="A2647" i="19"/>
  <c r="B2647" i="19"/>
  <c r="O2647" i="19"/>
  <c r="A2648" i="19"/>
  <c r="B2648" i="19"/>
  <c r="O2648" i="19"/>
  <c r="A2649" i="19"/>
  <c r="B2649" i="19"/>
  <c r="O2649" i="19"/>
  <c r="A2650" i="19"/>
  <c r="B2650" i="19"/>
  <c r="O2650" i="19"/>
  <c r="A2651" i="19"/>
  <c r="B2651" i="19"/>
  <c r="O2651" i="19"/>
  <c r="A2652" i="19"/>
  <c r="B2652" i="19"/>
  <c r="O2652" i="19"/>
  <c r="A2653" i="19"/>
  <c r="B2653" i="19"/>
  <c r="O2653" i="19"/>
  <c r="A2654" i="19"/>
  <c r="B2654" i="19"/>
  <c r="O2654" i="19"/>
  <c r="A2655" i="19"/>
  <c r="B2655" i="19"/>
  <c r="O2655" i="19"/>
  <c r="A2656" i="19"/>
  <c r="B2656" i="19"/>
  <c r="O2656" i="19"/>
  <c r="A2657" i="19"/>
  <c r="B2657" i="19"/>
  <c r="O2657" i="19"/>
  <c r="A2658" i="19"/>
  <c r="B2658" i="19"/>
  <c r="O2658" i="19"/>
  <c r="A2659" i="19"/>
  <c r="B2659" i="19"/>
  <c r="O2659" i="19"/>
  <c r="A2660" i="19"/>
  <c r="B2660" i="19"/>
  <c r="O2660" i="19"/>
  <c r="A2661" i="19"/>
  <c r="B2661" i="19"/>
  <c r="O2661" i="19"/>
  <c r="A2662" i="19"/>
  <c r="B2662" i="19"/>
  <c r="O2662" i="19"/>
  <c r="A2663" i="19"/>
  <c r="B2663" i="19"/>
  <c r="O2663" i="19"/>
  <c r="A2664" i="19"/>
  <c r="B2664" i="19"/>
  <c r="O2664" i="19"/>
  <c r="A2665" i="19"/>
  <c r="B2665" i="19"/>
  <c r="O2665" i="19"/>
  <c r="A2666" i="19"/>
  <c r="B2666" i="19"/>
  <c r="O2666" i="19"/>
  <c r="A2667" i="19"/>
  <c r="B2667" i="19"/>
  <c r="O2667" i="19"/>
  <c r="A2668" i="19"/>
  <c r="B2668" i="19"/>
  <c r="O2668" i="19"/>
  <c r="A2669" i="19"/>
  <c r="B2669" i="19"/>
  <c r="O2669" i="19"/>
  <c r="A2670" i="19"/>
  <c r="B2670" i="19"/>
  <c r="O2670" i="19"/>
  <c r="A2671" i="19"/>
  <c r="B2671" i="19"/>
  <c r="O2671" i="19"/>
  <c r="A2672" i="19"/>
  <c r="B2672" i="19"/>
  <c r="O2672" i="19"/>
  <c r="A2673" i="19"/>
  <c r="B2673" i="19"/>
  <c r="O2673" i="19"/>
  <c r="A2674" i="19"/>
  <c r="B2674" i="19"/>
  <c r="O2674" i="19"/>
  <c r="A2675" i="19"/>
  <c r="B2675" i="19"/>
  <c r="O2675" i="19"/>
  <c r="A2676" i="19"/>
  <c r="B2676" i="19"/>
  <c r="O2676" i="19"/>
  <c r="A2677" i="19"/>
  <c r="B2677" i="19"/>
  <c r="O2677" i="19"/>
  <c r="A2678" i="19"/>
  <c r="B2678" i="19"/>
  <c r="O2678" i="19"/>
  <c r="A2679" i="19"/>
  <c r="B2679" i="19"/>
  <c r="O2679" i="19"/>
  <c r="A2680" i="19"/>
  <c r="B2680" i="19"/>
  <c r="O2680" i="19"/>
  <c r="A2681" i="19"/>
  <c r="B2681" i="19"/>
  <c r="O2681" i="19"/>
  <c r="A2682" i="19"/>
  <c r="B2682" i="19"/>
  <c r="O2682" i="19"/>
  <c r="A2683" i="19"/>
  <c r="B2683" i="19"/>
  <c r="O2683" i="19"/>
  <c r="A2684" i="19"/>
  <c r="B2684" i="19"/>
  <c r="O2684" i="19"/>
  <c r="A2685" i="19"/>
  <c r="B2685" i="19"/>
  <c r="O2685" i="19"/>
  <c r="A2686" i="19"/>
  <c r="B2686" i="19"/>
  <c r="O2686" i="19"/>
  <c r="A2687" i="19"/>
  <c r="B2687" i="19"/>
  <c r="O2687" i="19"/>
  <c r="A2688" i="19"/>
  <c r="B2688" i="19"/>
  <c r="O2688" i="19"/>
  <c r="A2689" i="19"/>
  <c r="B2689" i="19"/>
  <c r="O2689" i="19"/>
  <c r="A2690" i="19"/>
  <c r="B2690" i="19"/>
  <c r="O2690" i="19"/>
  <c r="A2691" i="19"/>
  <c r="B2691" i="19"/>
  <c r="O2691" i="19"/>
  <c r="A2692" i="19"/>
  <c r="B2692" i="19"/>
  <c r="O2692" i="19"/>
  <c r="A2693" i="19"/>
  <c r="B2693" i="19"/>
  <c r="O2693" i="19"/>
  <c r="A2694" i="19"/>
  <c r="B2694" i="19"/>
  <c r="O2694" i="19"/>
  <c r="A2695" i="19"/>
  <c r="B2695" i="19"/>
  <c r="O2695" i="19"/>
  <c r="A2696" i="19"/>
  <c r="B2696" i="19"/>
  <c r="O2696" i="19"/>
  <c r="A2697" i="19"/>
  <c r="B2697" i="19"/>
  <c r="O2697" i="19"/>
  <c r="A2698" i="19"/>
  <c r="B2698" i="19"/>
  <c r="O2698" i="19"/>
  <c r="A2699" i="19"/>
  <c r="B2699" i="19"/>
  <c r="O2699" i="19"/>
  <c r="A2700" i="19"/>
  <c r="B2700" i="19"/>
  <c r="O2700" i="19"/>
  <c r="A2701" i="19"/>
  <c r="B2701" i="19"/>
  <c r="O2701" i="19"/>
  <c r="A2702" i="19"/>
  <c r="B2702" i="19"/>
  <c r="O2702" i="19"/>
  <c r="A2703" i="19"/>
  <c r="B2703" i="19"/>
  <c r="O2703" i="19"/>
  <c r="A2704" i="19"/>
  <c r="B2704" i="19"/>
  <c r="O2704" i="19"/>
  <c r="A2705" i="19"/>
  <c r="B2705" i="19"/>
  <c r="O2705" i="19"/>
  <c r="A2706" i="19"/>
  <c r="B2706" i="19"/>
  <c r="O2706" i="19"/>
  <c r="A2707" i="19"/>
  <c r="B2707" i="19"/>
  <c r="O2707" i="19"/>
  <c r="A2708" i="19"/>
  <c r="B2708" i="19"/>
  <c r="O2708" i="19"/>
  <c r="A2709" i="19"/>
  <c r="B2709" i="19"/>
  <c r="O2709" i="19"/>
  <c r="A2710" i="19"/>
  <c r="B2710" i="19"/>
  <c r="O2710" i="19"/>
  <c r="A2711" i="19"/>
  <c r="B2711" i="19"/>
  <c r="O2711" i="19"/>
  <c r="A2712" i="19"/>
  <c r="B2712" i="19"/>
  <c r="O2712" i="19"/>
  <c r="A2713" i="19"/>
  <c r="B2713" i="19"/>
  <c r="O2713" i="19"/>
  <c r="A2714" i="19"/>
  <c r="B2714" i="19"/>
  <c r="O2714" i="19"/>
  <c r="A2715" i="19"/>
  <c r="B2715" i="19"/>
  <c r="O2715" i="19"/>
  <c r="A2716" i="19"/>
  <c r="B2716" i="19"/>
  <c r="O2716" i="19"/>
  <c r="A2717" i="19"/>
  <c r="B2717" i="19"/>
  <c r="O2717" i="19"/>
  <c r="A2718" i="19"/>
  <c r="B2718" i="19"/>
  <c r="O2718" i="19"/>
  <c r="A2719" i="19"/>
  <c r="B2719" i="19"/>
  <c r="O2719" i="19"/>
  <c r="A2720" i="19"/>
  <c r="B2720" i="19"/>
  <c r="O2720" i="19"/>
  <c r="A2721" i="19"/>
  <c r="B2721" i="19"/>
  <c r="O2721" i="19"/>
  <c r="A2722" i="19"/>
  <c r="B2722" i="19"/>
  <c r="O2722" i="19"/>
  <c r="A2723" i="19"/>
  <c r="B2723" i="19"/>
  <c r="O2723" i="19"/>
  <c r="A2724" i="19"/>
  <c r="B2724" i="19"/>
  <c r="O2724" i="19"/>
  <c r="A2725" i="19"/>
  <c r="B2725" i="19"/>
  <c r="O2725" i="19"/>
  <c r="A2726" i="19"/>
  <c r="B2726" i="19"/>
  <c r="O2726" i="19"/>
  <c r="A2727" i="19"/>
  <c r="B2727" i="19"/>
  <c r="O2727" i="19"/>
  <c r="A2728" i="19"/>
  <c r="B2728" i="19"/>
  <c r="O2728" i="19"/>
  <c r="A2729" i="19"/>
  <c r="B2729" i="19"/>
  <c r="O2729" i="19"/>
  <c r="A2730" i="19"/>
  <c r="B2730" i="19"/>
  <c r="O2730" i="19"/>
  <c r="A2731" i="19"/>
  <c r="B2731" i="19"/>
  <c r="O2731" i="19"/>
  <c r="A2732" i="19"/>
  <c r="B2732" i="19"/>
  <c r="O2732" i="19"/>
  <c r="A2733" i="19"/>
  <c r="B2733" i="19"/>
  <c r="O2733" i="19"/>
  <c r="A2734" i="19"/>
  <c r="B2734" i="19"/>
  <c r="O2734" i="19"/>
  <c r="A2735" i="19"/>
  <c r="B2735" i="19"/>
  <c r="O2735" i="19"/>
  <c r="A2736" i="19"/>
  <c r="B2736" i="19"/>
  <c r="O2736" i="19"/>
  <c r="A2737" i="19"/>
  <c r="B2737" i="19"/>
  <c r="O2737" i="19"/>
  <c r="A2738" i="19"/>
  <c r="B2738" i="19"/>
  <c r="O2738" i="19"/>
  <c r="A2739" i="19"/>
  <c r="B2739" i="19"/>
  <c r="O2739" i="19"/>
  <c r="A2740" i="19"/>
  <c r="B2740" i="19"/>
  <c r="O2740" i="19"/>
  <c r="A2741" i="19"/>
  <c r="B2741" i="19"/>
  <c r="O2741" i="19"/>
  <c r="A2742" i="19"/>
  <c r="B2742" i="19"/>
  <c r="O2742" i="19"/>
  <c r="A2743" i="19"/>
  <c r="B2743" i="19"/>
  <c r="O2743" i="19"/>
  <c r="A2744" i="19"/>
  <c r="B2744" i="19"/>
  <c r="O2744" i="19"/>
  <c r="A2745" i="19"/>
  <c r="B2745" i="19"/>
  <c r="O2745" i="19"/>
  <c r="A2746" i="19"/>
  <c r="B2746" i="19"/>
  <c r="O2746" i="19"/>
  <c r="A2747" i="19"/>
  <c r="B2747" i="19"/>
  <c r="O2747" i="19"/>
  <c r="A2748" i="19"/>
  <c r="B2748" i="19"/>
  <c r="O2748" i="19"/>
  <c r="A2749" i="19"/>
  <c r="B2749" i="19"/>
  <c r="O2749" i="19"/>
  <c r="A2750" i="19"/>
  <c r="B2750" i="19"/>
  <c r="O2750" i="19"/>
  <c r="A2751" i="19"/>
  <c r="B2751" i="19"/>
  <c r="O2751" i="19"/>
  <c r="A2752" i="19"/>
  <c r="B2752" i="19"/>
  <c r="O2752" i="19"/>
  <c r="A2753" i="19"/>
  <c r="B2753" i="19"/>
  <c r="O2753" i="19"/>
  <c r="A2754" i="19"/>
  <c r="B2754" i="19"/>
  <c r="O2754" i="19"/>
  <c r="A2755" i="19"/>
  <c r="B2755" i="19"/>
  <c r="O2755" i="19"/>
  <c r="A2756" i="19"/>
  <c r="B2756" i="19"/>
  <c r="O2756" i="19"/>
  <c r="A2757" i="19"/>
  <c r="B2757" i="19"/>
  <c r="O2757" i="19"/>
  <c r="A2758" i="19"/>
  <c r="B2758" i="19"/>
  <c r="O2758" i="19"/>
  <c r="A2759" i="19"/>
  <c r="B2759" i="19"/>
  <c r="O2759" i="19"/>
  <c r="A2760" i="19"/>
  <c r="B2760" i="19"/>
  <c r="O2760" i="19"/>
  <c r="A2761" i="19"/>
  <c r="B2761" i="19"/>
  <c r="O2761" i="19"/>
  <c r="A2762" i="19"/>
  <c r="B2762" i="19"/>
  <c r="O2762" i="19"/>
  <c r="A2763" i="19"/>
  <c r="B2763" i="19"/>
  <c r="O2763" i="19"/>
  <c r="A2764" i="19"/>
  <c r="B2764" i="19"/>
  <c r="O2764" i="19"/>
  <c r="A2765" i="19"/>
  <c r="B2765" i="19"/>
  <c r="O2765" i="19"/>
  <c r="A2766" i="19"/>
  <c r="B2766" i="19"/>
  <c r="O2766" i="19"/>
  <c r="A2767" i="19"/>
  <c r="B2767" i="19"/>
  <c r="O2767" i="19"/>
  <c r="A2768" i="19"/>
  <c r="B2768" i="19"/>
  <c r="O2768" i="19"/>
  <c r="A2769" i="19"/>
  <c r="B2769" i="19"/>
  <c r="O2769" i="19"/>
  <c r="A2770" i="19"/>
  <c r="B2770" i="19"/>
  <c r="O2770" i="19"/>
  <c r="A2771" i="19"/>
  <c r="B2771" i="19"/>
  <c r="O2771" i="19"/>
  <c r="A2772" i="19"/>
  <c r="B2772" i="19"/>
  <c r="O2772" i="19"/>
  <c r="A2773" i="19"/>
  <c r="B2773" i="19"/>
  <c r="O2773" i="19"/>
  <c r="A2774" i="19"/>
  <c r="B2774" i="19"/>
  <c r="O2774" i="19"/>
  <c r="A2775" i="19"/>
  <c r="B2775" i="19"/>
  <c r="O2775" i="19"/>
  <c r="A2776" i="19"/>
  <c r="B2776" i="19"/>
  <c r="O2776" i="19"/>
  <c r="A2777" i="19"/>
  <c r="B2777" i="19"/>
  <c r="O2777" i="19"/>
  <c r="A2778" i="19"/>
  <c r="B2778" i="19"/>
  <c r="O2778" i="19"/>
  <c r="A2779" i="19"/>
  <c r="B2779" i="19"/>
  <c r="O2779" i="19"/>
  <c r="A2780" i="19"/>
  <c r="B2780" i="19"/>
  <c r="O2780" i="19"/>
  <c r="A2781" i="19"/>
  <c r="B2781" i="19"/>
  <c r="O2781" i="19"/>
  <c r="A2782" i="19"/>
  <c r="B2782" i="19"/>
  <c r="O2782" i="19"/>
  <c r="A2783" i="19"/>
  <c r="B2783" i="19"/>
  <c r="O2783" i="19"/>
  <c r="A2784" i="19"/>
  <c r="B2784" i="19"/>
  <c r="O2784" i="19"/>
  <c r="A2785" i="19"/>
  <c r="B2785" i="19"/>
  <c r="O2785" i="19"/>
  <c r="A2786" i="19"/>
  <c r="B2786" i="19"/>
  <c r="O2786" i="19"/>
  <c r="A2787" i="19"/>
  <c r="B2787" i="19"/>
  <c r="O2787" i="19"/>
  <c r="A2788" i="19"/>
  <c r="B2788" i="19"/>
  <c r="O2788" i="19"/>
  <c r="A2789" i="19"/>
  <c r="B2789" i="19"/>
  <c r="O2789" i="19"/>
  <c r="A2790" i="19"/>
  <c r="B2790" i="19"/>
  <c r="O2790" i="19"/>
  <c r="A2791" i="19"/>
  <c r="B2791" i="19"/>
  <c r="O2791" i="19"/>
  <c r="A2792" i="19"/>
  <c r="B2792" i="19"/>
  <c r="O2792" i="19"/>
  <c r="A2793" i="19"/>
  <c r="B2793" i="19"/>
  <c r="O2793" i="19"/>
  <c r="A2794" i="19"/>
  <c r="B2794" i="19"/>
  <c r="O2794" i="19"/>
  <c r="A2795" i="19"/>
  <c r="B2795" i="19"/>
  <c r="O2795" i="19"/>
  <c r="A2796" i="19"/>
  <c r="B2796" i="19"/>
  <c r="O2796" i="19"/>
  <c r="A2797" i="19"/>
  <c r="B2797" i="19"/>
  <c r="O2797" i="19"/>
  <c r="A2798" i="19"/>
  <c r="B2798" i="19"/>
  <c r="O2798" i="19"/>
  <c r="A2799" i="19"/>
  <c r="B2799" i="19"/>
  <c r="O2799" i="19"/>
  <c r="A2800" i="19"/>
  <c r="B2800" i="19"/>
  <c r="O2800" i="19"/>
  <c r="A2801" i="19"/>
  <c r="B2801" i="19"/>
  <c r="O2801" i="19"/>
  <c r="A2802" i="19"/>
  <c r="B2802" i="19"/>
  <c r="O2802" i="19"/>
  <c r="A2803" i="19"/>
  <c r="B2803" i="19"/>
  <c r="O2803" i="19"/>
  <c r="A2804" i="19"/>
  <c r="B2804" i="19"/>
  <c r="O2804" i="19"/>
  <c r="A2805" i="19"/>
  <c r="B2805" i="19"/>
  <c r="O2805" i="19"/>
  <c r="A2806" i="19"/>
  <c r="B2806" i="19"/>
  <c r="O2806" i="19"/>
  <c r="A2807" i="19"/>
  <c r="B2807" i="19"/>
  <c r="O2807" i="19"/>
  <c r="A2808" i="19"/>
  <c r="B2808" i="19"/>
  <c r="O2808" i="19"/>
  <c r="A2809" i="19"/>
  <c r="B2809" i="19"/>
  <c r="O2809" i="19"/>
  <c r="A2810" i="19"/>
  <c r="B2810" i="19"/>
  <c r="O2810" i="19"/>
  <c r="A2811" i="19"/>
  <c r="B2811" i="19"/>
  <c r="O2811" i="19"/>
  <c r="A2812" i="19"/>
  <c r="B2812" i="19"/>
  <c r="O2812" i="19"/>
  <c r="A2813" i="19"/>
  <c r="B2813" i="19"/>
  <c r="O2813" i="19"/>
  <c r="A2814" i="19"/>
  <c r="B2814" i="19"/>
  <c r="O2814" i="19"/>
  <c r="A2815" i="19"/>
  <c r="B2815" i="19"/>
  <c r="O2815" i="19"/>
  <c r="A2816" i="19"/>
  <c r="B2816" i="19"/>
  <c r="O2816" i="19"/>
  <c r="A2817" i="19"/>
  <c r="B2817" i="19"/>
  <c r="O2817" i="19"/>
  <c r="A2818" i="19"/>
  <c r="B2818" i="19"/>
  <c r="O2818" i="19"/>
  <c r="A2819" i="19"/>
  <c r="B2819" i="19"/>
  <c r="O2819" i="19"/>
  <c r="A2820" i="19"/>
  <c r="B2820" i="19"/>
  <c r="O2820" i="19"/>
  <c r="A2821" i="19"/>
  <c r="B2821" i="19"/>
  <c r="O2821" i="19"/>
  <c r="A2822" i="19"/>
  <c r="B2822" i="19"/>
  <c r="O2822" i="19"/>
  <c r="A2823" i="19"/>
  <c r="B2823" i="19"/>
  <c r="O2823" i="19"/>
  <c r="A2824" i="19"/>
  <c r="B2824" i="19"/>
  <c r="O2824" i="19"/>
  <c r="A2825" i="19"/>
  <c r="B2825" i="19"/>
  <c r="O2825" i="19"/>
  <c r="A2826" i="19"/>
  <c r="B2826" i="19"/>
  <c r="O2826" i="19"/>
  <c r="A2827" i="19"/>
  <c r="B2827" i="19"/>
  <c r="O2827" i="19"/>
  <c r="A2828" i="19"/>
  <c r="B2828" i="19"/>
  <c r="O2828" i="19"/>
  <c r="A2829" i="19"/>
  <c r="B2829" i="19"/>
  <c r="O2829" i="19"/>
  <c r="A2830" i="19"/>
  <c r="B2830" i="19"/>
  <c r="O2830" i="19"/>
  <c r="A2831" i="19"/>
  <c r="B2831" i="19"/>
  <c r="O2831" i="19"/>
  <c r="A2832" i="19"/>
  <c r="B2832" i="19"/>
  <c r="O2832" i="19"/>
  <c r="A2833" i="19"/>
  <c r="B2833" i="19"/>
  <c r="O2833" i="19"/>
  <c r="A2834" i="19"/>
  <c r="B2834" i="19"/>
  <c r="O2834" i="19"/>
  <c r="A2835" i="19"/>
  <c r="B2835" i="19"/>
  <c r="O2835" i="19"/>
  <c r="A2836" i="19"/>
  <c r="B2836" i="19"/>
  <c r="O2836" i="19"/>
  <c r="A2837" i="19"/>
  <c r="B2837" i="19"/>
  <c r="O2837" i="19"/>
  <c r="A2838" i="19"/>
  <c r="B2838" i="19"/>
  <c r="O2838" i="19"/>
  <c r="A2839" i="19"/>
  <c r="B2839" i="19"/>
  <c r="O2839" i="19"/>
  <c r="A2840" i="19"/>
  <c r="B2840" i="19"/>
  <c r="O2840" i="19"/>
  <c r="A2841" i="19"/>
  <c r="B2841" i="19"/>
  <c r="O2841" i="19"/>
  <c r="A2842" i="19"/>
  <c r="B2842" i="19"/>
  <c r="O2842" i="19"/>
  <c r="A2843" i="19"/>
  <c r="B2843" i="19"/>
  <c r="O2843" i="19"/>
  <c r="A2844" i="19"/>
  <c r="B2844" i="19"/>
  <c r="O2844" i="19"/>
  <c r="A2845" i="19"/>
  <c r="B2845" i="19"/>
  <c r="O2845" i="19"/>
  <c r="A2846" i="19"/>
  <c r="B2846" i="19"/>
  <c r="O2846" i="19"/>
  <c r="A2847" i="19"/>
  <c r="B2847" i="19"/>
  <c r="O2847" i="19"/>
  <c r="A2848" i="19"/>
  <c r="B2848" i="19"/>
  <c r="O2848" i="19"/>
  <c r="A2849" i="19"/>
  <c r="B2849" i="19"/>
  <c r="O2849" i="19"/>
  <c r="A2850" i="19"/>
  <c r="B2850" i="19"/>
  <c r="O2850" i="19"/>
  <c r="A2851" i="19"/>
  <c r="B2851" i="19"/>
  <c r="O2851" i="19"/>
  <c r="A2852" i="19"/>
  <c r="B2852" i="19"/>
  <c r="O2852" i="19"/>
  <c r="A2853" i="19"/>
  <c r="B2853" i="19"/>
  <c r="O2853" i="19"/>
  <c r="A2854" i="19"/>
  <c r="B2854" i="19"/>
  <c r="O2854" i="19"/>
  <c r="A2855" i="19"/>
  <c r="B2855" i="19"/>
  <c r="O2855" i="19"/>
  <c r="A2856" i="19"/>
  <c r="B2856" i="19"/>
  <c r="O2856" i="19"/>
  <c r="A2857" i="19"/>
  <c r="B2857" i="19"/>
  <c r="O2857" i="19"/>
  <c r="A2858" i="19"/>
  <c r="B2858" i="19"/>
  <c r="O2858" i="19"/>
  <c r="A2859" i="19"/>
  <c r="B2859" i="19"/>
  <c r="O2859" i="19"/>
  <c r="A2860" i="19"/>
  <c r="B2860" i="19"/>
  <c r="O2860" i="19"/>
  <c r="A2861" i="19"/>
  <c r="B2861" i="19"/>
  <c r="O2861" i="19"/>
  <c r="A2862" i="19"/>
  <c r="B2862" i="19"/>
  <c r="O2862" i="19"/>
  <c r="A2863" i="19"/>
  <c r="B2863" i="19"/>
  <c r="O2863" i="19"/>
  <c r="A2864" i="19"/>
  <c r="B2864" i="19"/>
  <c r="O2864" i="19"/>
  <c r="A2865" i="19"/>
  <c r="B2865" i="19"/>
  <c r="O2865" i="19"/>
  <c r="A2866" i="19"/>
  <c r="B2866" i="19"/>
  <c r="O2866" i="19"/>
  <c r="A2867" i="19"/>
  <c r="B2867" i="19"/>
  <c r="O2867" i="19"/>
  <c r="A2868" i="19"/>
  <c r="B2868" i="19"/>
  <c r="O2868" i="19"/>
  <c r="A2869" i="19"/>
  <c r="B2869" i="19"/>
  <c r="O2869" i="19"/>
  <c r="A2870" i="19"/>
  <c r="B2870" i="19"/>
  <c r="O2870" i="19"/>
  <c r="A2871" i="19"/>
  <c r="B2871" i="19"/>
  <c r="O2871" i="19"/>
  <c r="A2872" i="19"/>
  <c r="B2872" i="19"/>
  <c r="O2872" i="19"/>
  <c r="A2873" i="19"/>
  <c r="B2873" i="19"/>
  <c r="O2873" i="19"/>
  <c r="A2874" i="19"/>
  <c r="B2874" i="19"/>
  <c r="O2874" i="19"/>
  <c r="A2875" i="19"/>
  <c r="B2875" i="19"/>
  <c r="O2875" i="19"/>
  <c r="A2876" i="19"/>
  <c r="B2876" i="19"/>
  <c r="O2876" i="19"/>
  <c r="A2877" i="19"/>
  <c r="B2877" i="19"/>
  <c r="O2877" i="19"/>
  <c r="A2878" i="19"/>
  <c r="B2878" i="19"/>
  <c r="O2878" i="19"/>
  <c r="A2879" i="19"/>
  <c r="B2879" i="19"/>
  <c r="O2879" i="19"/>
  <c r="A2880" i="19"/>
  <c r="B2880" i="19"/>
  <c r="O2880" i="19"/>
  <c r="A2881" i="19"/>
  <c r="B2881" i="19"/>
  <c r="O2881" i="19"/>
  <c r="A2882" i="19"/>
  <c r="B2882" i="19"/>
  <c r="O2882" i="19"/>
  <c r="A2883" i="19"/>
  <c r="B2883" i="19"/>
  <c r="O2883" i="19"/>
  <c r="A2884" i="19"/>
  <c r="B2884" i="19"/>
  <c r="O2884" i="19"/>
  <c r="A2885" i="19"/>
  <c r="B2885" i="19"/>
  <c r="O2885" i="19"/>
  <c r="A2886" i="19"/>
  <c r="B2886" i="19"/>
  <c r="O2886" i="19"/>
  <c r="A2887" i="19"/>
  <c r="B2887" i="19"/>
  <c r="O2887" i="19"/>
  <c r="A2888" i="19"/>
  <c r="B2888" i="19"/>
  <c r="O2888" i="19"/>
  <c r="A2889" i="19"/>
  <c r="B2889" i="19"/>
  <c r="O2889" i="19"/>
  <c r="A2890" i="19"/>
  <c r="B2890" i="19"/>
  <c r="O2890" i="19"/>
  <c r="A2891" i="19"/>
  <c r="B2891" i="19"/>
  <c r="O2891" i="19"/>
  <c r="A2892" i="19"/>
  <c r="B2892" i="19"/>
  <c r="O2892" i="19"/>
  <c r="A2893" i="19"/>
  <c r="B2893" i="19"/>
  <c r="O2893" i="19"/>
  <c r="A2894" i="19"/>
  <c r="B2894" i="19"/>
  <c r="O2894" i="19"/>
  <c r="A2895" i="19"/>
  <c r="B2895" i="19"/>
  <c r="O2895" i="19"/>
  <c r="A2896" i="19"/>
  <c r="B2896" i="19"/>
  <c r="O2896" i="19"/>
  <c r="A2897" i="19"/>
  <c r="B2897" i="19"/>
  <c r="O2897" i="19"/>
  <c r="A2898" i="19"/>
  <c r="B2898" i="19"/>
  <c r="O2898" i="19"/>
  <c r="A2899" i="19"/>
  <c r="B2899" i="19"/>
  <c r="O2899" i="19"/>
  <c r="A2900" i="19"/>
  <c r="B2900" i="19"/>
  <c r="O2900" i="19"/>
  <c r="A2901" i="19"/>
  <c r="B2901" i="19"/>
  <c r="O2901" i="19"/>
  <c r="A2902" i="19"/>
  <c r="B2902" i="19"/>
  <c r="O2902" i="19"/>
  <c r="A2903" i="19"/>
  <c r="B2903" i="19"/>
  <c r="O2903" i="19"/>
  <c r="A2904" i="19"/>
  <c r="B2904" i="19"/>
  <c r="O2904" i="19"/>
  <c r="A2905" i="19"/>
  <c r="B2905" i="19"/>
  <c r="O2905" i="19"/>
  <c r="A2906" i="19"/>
  <c r="B2906" i="19"/>
  <c r="O2906" i="19"/>
  <c r="A2907" i="19"/>
  <c r="B2907" i="19"/>
  <c r="O2907" i="19"/>
  <c r="A2908" i="19"/>
  <c r="B2908" i="19"/>
  <c r="O2908" i="19"/>
  <c r="A2909" i="19"/>
  <c r="B2909" i="19"/>
  <c r="O2909" i="19"/>
  <c r="A2910" i="19"/>
  <c r="B2910" i="19"/>
  <c r="O2910" i="19"/>
  <c r="A2911" i="19"/>
  <c r="B2911" i="19"/>
  <c r="O2911" i="19"/>
  <c r="A2912" i="19"/>
  <c r="B2912" i="19"/>
  <c r="O2912" i="19"/>
  <c r="A2913" i="19"/>
  <c r="B2913" i="19"/>
  <c r="O2913" i="19"/>
  <c r="A2914" i="19"/>
  <c r="B2914" i="19"/>
  <c r="O2914" i="19"/>
  <c r="A2915" i="19"/>
  <c r="B2915" i="19"/>
  <c r="O2915" i="19"/>
  <c r="A2916" i="19"/>
  <c r="B2916" i="19"/>
  <c r="O2916" i="19"/>
  <c r="A2917" i="19"/>
  <c r="B2917" i="19"/>
  <c r="O2917" i="19"/>
  <c r="A2918" i="19"/>
  <c r="B2918" i="19"/>
  <c r="O2918" i="19"/>
  <c r="A2919" i="19"/>
  <c r="B2919" i="19"/>
  <c r="O2919" i="19"/>
  <c r="A2920" i="19"/>
  <c r="B2920" i="19"/>
  <c r="O2920" i="19"/>
  <c r="A2921" i="19"/>
  <c r="B2921" i="19"/>
  <c r="O2921" i="19"/>
  <c r="A2922" i="19"/>
  <c r="B2922" i="19"/>
  <c r="O2922" i="19"/>
  <c r="A2923" i="19"/>
  <c r="B2923" i="19"/>
  <c r="O2923" i="19"/>
  <c r="A2924" i="19"/>
  <c r="B2924" i="19"/>
  <c r="O2924" i="19"/>
  <c r="A2925" i="19"/>
  <c r="B2925" i="19"/>
  <c r="O2925" i="19"/>
  <c r="A2926" i="19"/>
  <c r="B2926" i="19"/>
  <c r="O2926" i="19"/>
  <c r="A2927" i="19"/>
  <c r="B2927" i="19"/>
  <c r="O2927" i="19"/>
  <c r="A2928" i="19"/>
  <c r="B2928" i="19"/>
  <c r="O2928" i="19"/>
  <c r="A2929" i="19"/>
  <c r="B2929" i="19"/>
  <c r="O2929" i="19"/>
  <c r="A2930" i="19"/>
  <c r="B2930" i="19"/>
  <c r="O2930" i="19"/>
  <c r="A2931" i="19"/>
  <c r="B2931" i="19"/>
  <c r="O2931" i="19"/>
  <c r="A2932" i="19"/>
  <c r="B2932" i="19"/>
  <c r="O2932" i="19"/>
  <c r="A2933" i="19"/>
  <c r="B2933" i="19"/>
  <c r="O2933" i="19"/>
  <c r="A2934" i="19"/>
  <c r="B2934" i="19"/>
  <c r="O2934" i="19"/>
  <c r="A2935" i="19"/>
  <c r="B2935" i="19"/>
  <c r="O2935" i="19"/>
  <c r="A2936" i="19"/>
  <c r="B2936" i="19"/>
  <c r="O2936" i="19"/>
  <c r="A2937" i="19"/>
  <c r="B2937" i="19"/>
  <c r="O2937" i="19"/>
  <c r="A2938" i="19"/>
  <c r="B2938" i="19"/>
  <c r="O2938" i="19"/>
  <c r="A2939" i="19"/>
  <c r="B2939" i="19"/>
  <c r="O2939" i="19"/>
  <c r="A2940" i="19"/>
  <c r="B2940" i="19"/>
  <c r="O2940" i="19"/>
  <c r="A2941" i="19"/>
  <c r="B2941" i="19"/>
  <c r="O2941" i="19"/>
  <c r="A2942" i="19"/>
  <c r="B2942" i="19"/>
  <c r="O2942" i="19"/>
  <c r="A2943" i="19"/>
  <c r="B2943" i="19"/>
  <c r="O2943" i="19"/>
  <c r="A2944" i="19"/>
  <c r="B2944" i="19"/>
  <c r="O2944" i="19"/>
  <c r="A2945" i="19"/>
  <c r="B2945" i="19"/>
  <c r="O2945" i="19"/>
  <c r="A2946" i="19"/>
  <c r="B2946" i="19"/>
  <c r="O2946" i="19"/>
  <c r="A2947" i="19"/>
  <c r="B2947" i="19"/>
  <c r="O2947" i="19"/>
  <c r="A2948" i="19"/>
  <c r="B2948" i="19"/>
  <c r="O2948" i="19"/>
  <c r="A2949" i="19"/>
  <c r="B2949" i="19"/>
  <c r="O2949" i="19"/>
  <c r="A2950" i="19"/>
  <c r="B2950" i="19"/>
  <c r="O2950" i="19"/>
  <c r="A2951" i="19"/>
  <c r="B2951" i="19"/>
  <c r="O2951" i="19"/>
  <c r="A2952" i="19"/>
  <c r="B2952" i="19"/>
  <c r="O2952" i="19"/>
  <c r="A2953" i="19"/>
  <c r="B2953" i="19"/>
  <c r="O2953" i="19"/>
  <c r="A2954" i="19"/>
  <c r="B2954" i="19"/>
  <c r="O2954" i="19"/>
  <c r="A2955" i="19"/>
  <c r="B2955" i="19"/>
  <c r="O2955" i="19"/>
  <c r="A2956" i="19"/>
  <c r="B2956" i="19"/>
  <c r="O2956" i="19"/>
  <c r="A2957" i="19"/>
  <c r="B2957" i="19"/>
  <c r="O2957" i="19"/>
  <c r="A2958" i="19"/>
  <c r="B2958" i="19"/>
  <c r="O2958" i="19"/>
  <c r="A2959" i="19"/>
  <c r="B2959" i="19"/>
  <c r="O2959" i="19"/>
  <c r="A2960" i="19"/>
  <c r="B2960" i="19"/>
  <c r="O2960" i="19"/>
  <c r="A2961" i="19"/>
  <c r="B2961" i="19"/>
  <c r="O2961" i="19"/>
  <c r="A2962" i="19"/>
  <c r="B2962" i="19"/>
  <c r="O2962" i="19"/>
  <c r="A2963" i="19"/>
  <c r="B2963" i="19"/>
  <c r="O2963" i="19"/>
  <c r="A2964" i="19"/>
  <c r="B2964" i="19"/>
  <c r="O2964" i="19"/>
  <c r="A2965" i="19"/>
  <c r="B2965" i="19"/>
  <c r="O2965" i="19"/>
  <c r="A2966" i="19"/>
  <c r="B2966" i="19"/>
  <c r="O2966" i="19"/>
  <c r="A2967" i="19"/>
  <c r="B2967" i="19"/>
  <c r="O2967" i="19"/>
  <c r="A2968" i="19"/>
  <c r="B2968" i="19"/>
  <c r="O2968" i="19"/>
  <c r="A2969" i="19"/>
  <c r="B2969" i="19"/>
  <c r="O2969" i="19"/>
  <c r="A2970" i="19"/>
  <c r="B2970" i="19"/>
  <c r="O2970" i="19"/>
  <c r="A2971" i="19"/>
  <c r="B2971" i="19"/>
  <c r="O2971" i="19"/>
  <c r="A2972" i="19"/>
  <c r="B2972" i="19"/>
  <c r="O2972" i="19"/>
  <c r="A2973" i="19"/>
  <c r="B2973" i="19"/>
  <c r="O2973" i="19"/>
  <c r="A2974" i="19"/>
  <c r="B2974" i="19"/>
  <c r="O2974" i="19"/>
  <c r="A2975" i="19"/>
  <c r="B2975" i="19"/>
  <c r="O2975" i="19"/>
  <c r="A2976" i="19"/>
  <c r="B2976" i="19"/>
  <c r="O2976" i="19"/>
  <c r="A2977" i="19"/>
  <c r="B2977" i="19"/>
  <c r="O2977" i="19"/>
  <c r="A2978" i="19"/>
  <c r="B2978" i="19"/>
  <c r="O2978" i="19"/>
  <c r="A2979" i="19"/>
  <c r="B2979" i="19"/>
  <c r="O2979" i="19"/>
  <c r="A2980" i="19"/>
  <c r="B2980" i="19"/>
  <c r="O2980" i="19"/>
  <c r="A2981" i="19"/>
  <c r="B2981" i="19"/>
  <c r="O2981" i="19"/>
  <c r="A2982" i="19"/>
  <c r="B2982" i="19"/>
  <c r="O2982" i="19"/>
  <c r="A2983" i="19"/>
  <c r="B2983" i="19"/>
  <c r="O2983" i="19"/>
  <c r="A2984" i="19"/>
  <c r="B2984" i="19"/>
  <c r="O2984" i="19"/>
  <c r="A2985" i="19"/>
  <c r="B2985" i="19"/>
  <c r="O2985" i="19"/>
  <c r="A2986" i="19"/>
  <c r="B2986" i="19"/>
  <c r="O2986" i="19"/>
  <c r="A2987" i="19"/>
  <c r="B2987" i="19"/>
  <c r="O2987" i="19"/>
  <c r="A2988" i="19"/>
  <c r="B2988" i="19"/>
  <c r="O2988" i="19"/>
  <c r="A2989" i="19"/>
  <c r="B2989" i="19"/>
  <c r="O2989" i="19"/>
  <c r="A2990" i="19"/>
  <c r="B2990" i="19"/>
  <c r="O2990" i="19"/>
  <c r="A2991" i="19"/>
  <c r="B2991" i="19"/>
  <c r="O2991" i="19"/>
  <c r="A2992" i="19"/>
  <c r="B2992" i="19"/>
  <c r="O2992" i="19"/>
  <c r="A2993" i="19"/>
  <c r="B2993" i="19"/>
  <c r="O2993" i="19"/>
  <c r="A2994" i="19"/>
  <c r="B2994" i="19"/>
  <c r="O2994" i="19"/>
  <c r="A2995" i="19"/>
  <c r="B2995" i="19"/>
  <c r="O2995" i="19"/>
  <c r="A2996" i="19"/>
  <c r="B2996" i="19"/>
  <c r="O2996" i="19"/>
  <c r="A2997" i="19"/>
  <c r="B2997" i="19"/>
  <c r="O2997" i="19"/>
  <c r="A2998" i="19"/>
  <c r="B2998" i="19"/>
  <c r="O2998" i="19"/>
  <c r="A2999" i="19"/>
  <c r="B2999" i="19"/>
  <c r="O2999" i="19"/>
  <c r="A3000" i="19"/>
  <c r="B3000" i="19"/>
  <c r="O3000" i="19"/>
  <c r="A3001" i="19"/>
  <c r="B3001" i="19"/>
  <c r="O3001" i="19"/>
  <c r="A3002" i="19"/>
  <c r="B3002" i="19"/>
  <c r="O3002" i="19"/>
  <c r="A3003" i="19"/>
  <c r="B3003" i="19"/>
  <c r="O3003" i="19"/>
  <c r="A3004" i="19"/>
  <c r="B3004" i="19"/>
  <c r="O3004" i="19"/>
  <c r="A3005" i="19"/>
  <c r="B3005" i="19"/>
  <c r="O3005" i="19"/>
  <c r="A3006" i="19"/>
  <c r="B3006" i="19"/>
  <c r="O3006" i="19"/>
  <c r="A3007" i="19"/>
  <c r="B3007" i="19"/>
  <c r="O3007" i="19"/>
  <c r="A3008" i="19"/>
  <c r="B3008" i="19"/>
  <c r="O3008" i="19"/>
  <c r="A3009" i="19"/>
  <c r="B3009" i="19"/>
  <c r="O3009" i="19"/>
  <c r="A3010" i="19"/>
  <c r="B3010" i="19"/>
  <c r="O3010" i="19"/>
  <c r="A3011" i="19"/>
  <c r="B3011" i="19"/>
  <c r="O3011" i="19"/>
  <c r="A3012" i="19"/>
  <c r="B3012" i="19"/>
  <c r="O3012" i="19"/>
  <c r="A3013" i="19"/>
  <c r="B3013" i="19"/>
  <c r="O3013" i="19"/>
  <c r="A3014" i="19"/>
  <c r="B3014" i="19"/>
  <c r="O3014" i="19"/>
  <c r="A3015" i="19"/>
  <c r="B3015" i="19"/>
  <c r="O3015" i="19"/>
  <c r="A3016" i="19"/>
  <c r="B3016" i="19"/>
  <c r="O3016" i="19"/>
  <c r="A3017" i="19"/>
  <c r="B3017" i="19"/>
  <c r="O3017" i="19"/>
  <c r="A3018" i="19"/>
  <c r="B3018" i="19"/>
  <c r="O3018" i="19"/>
  <c r="A3019" i="19"/>
  <c r="B3019" i="19"/>
  <c r="O3019" i="19"/>
  <c r="A3020" i="19"/>
  <c r="B3020" i="19"/>
  <c r="O3020" i="19"/>
  <c r="A3021" i="19"/>
  <c r="B3021" i="19"/>
  <c r="O3021" i="19"/>
  <c r="A3022" i="19"/>
  <c r="B3022" i="19"/>
  <c r="O3022" i="19"/>
  <c r="A3023" i="19"/>
  <c r="B3023" i="19"/>
  <c r="O3023" i="19"/>
  <c r="A3024" i="19"/>
  <c r="B3024" i="19"/>
  <c r="O3024" i="19"/>
  <c r="A3025" i="19"/>
  <c r="B3025" i="19"/>
  <c r="O3025" i="19"/>
  <c r="A3026" i="19"/>
  <c r="B3026" i="19"/>
  <c r="O3026" i="19"/>
  <c r="A3027" i="19"/>
  <c r="B3027" i="19"/>
  <c r="O3027" i="19"/>
  <c r="A3028" i="19"/>
  <c r="B3028" i="19"/>
  <c r="O3028" i="19"/>
  <c r="A3029" i="19"/>
  <c r="B3029" i="19"/>
  <c r="O3029" i="19"/>
  <c r="A3030" i="19"/>
  <c r="B3030" i="19"/>
  <c r="O3030" i="19"/>
  <c r="A3031" i="19"/>
  <c r="B3031" i="19"/>
  <c r="O3031" i="19"/>
  <c r="A3032" i="19"/>
  <c r="B3032" i="19"/>
  <c r="O3032" i="19"/>
  <c r="A3033" i="19"/>
  <c r="B3033" i="19"/>
  <c r="O3033" i="19"/>
  <c r="A3034" i="19"/>
  <c r="B3034" i="19"/>
  <c r="O3034" i="19"/>
  <c r="A3035" i="19"/>
  <c r="B3035" i="19"/>
  <c r="O3035" i="19"/>
  <c r="A3036" i="19"/>
  <c r="B3036" i="19"/>
  <c r="O3036" i="19"/>
  <c r="A3037" i="19"/>
  <c r="B3037" i="19"/>
  <c r="O3037" i="19"/>
  <c r="A3038" i="19"/>
  <c r="B3038" i="19"/>
  <c r="O3038" i="19"/>
  <c r="A3039" i="19"/>
  <c r="B3039" i="19"/>
  <c r="O3039" i="19"/>
  <c r="A3040" i="19"/>
  <c r="B3040" i="19"/>
  <c r="O3040" i="19"/>
  <c r="A3041" i="19"/>
  <c r="B3041" i="19"/>
  <c r="O3041" i="19"/>
  <c r="A3042" i="19"/>
  <c r="B3042" i="19"/>
  <c r="O3042" i="19"/>
  <c r="A3043" i="19"/>
  <c r="B3043" i="19"/>
  <c r="O3043" i="19"/>
  <c r="A3044" i="19"/>
  <c r="B3044" i="19"/>
  <c r="O3044" i="19"/>
  <c r="A3045" i="19"/>
  <c r="B3045" i="19"/>
  <c r="O3045" i="19"/>
  <c r="A3046" i="19"/>
  <c r="B3046" i="19"/>
  <c r="O3046" i="19"/>
  <c r="A3047" i="19"/>
  <c r="B3047" i="19"/>
  <c r="O3047" i="19"/>
  <c r="A3048" i="19"/>
  <c r="B3048" i="19"/>
  <c r="O3048" i="19"/>
  <c r="A3049" i="19"/>
  <c r="B3049" i="19"/>
  <c r="O3049" i="19"/>
  <c r="A3050" i="19"/>
  <c r="B3050" i="19"/>
  <c r="O3050" i="19"/>
  <c r="A3051" i="19"/>
  <c r="B3051" i="19"/>
  <c r="O3051" i="19"/>
  <c r="A3052" i="19"/>
  <c r="B3052" i="19"/>
  <c r="O3052" i="19"/>
  <c r="A3053" i="19"/>
  <c r="B3053" i="19"/>
  <c r="O3053" i="19"/>
  <c r="A3054" i="19"/>
  <c r="B3054" i="19"/>
  <c r="O3054" i="19"/>
  <c r="A3055" i="19"/>
  <c r="B3055" i="19"/>
  <c r="O3055" i="19"/>
  <c r="A3056" i="19"/>
  <c r="B3056" i="19"/>
  <c r="O3056" i="19"/>
  <c r="A3057" i="19"/>
  <c r="B3057" i="19"/>
  <c r="O3057" i="19"/>
  <c r="A3058" i="19"/>
  <c r="B3058" i="19"/>
  <c r="O3058" i="19"/>
  <c r="A3059" i="19"/>
  <c r="B3059" i="19"/>
  <c r="O3059" i="19"/>
  <c r="A3060" i="19"/>
  <c r="B3060" i="19"/>
  <c r="O3060" i="19"/>
  <c r="A3061" i="19"/>
  <c r="B3061" i="19"/>
  <c r="O3061" i="19"/>
  <c r="A3062" i="19"/>
  <c r="B3062" i="19"/>
  <c r="O3062" i="19"/>
  <c r="A3063" i="19"/>
  <c r="B3063" i="19"/>
  <c r="O3063" i="19"/>
  <c r="A3064" i="19"/>
  <c r="B3064" i="19"/>
  <c r="O3064" i="19"/>
  <c r="A3065" i="19"/>
  <c r="B3065" i="19"/>
  <c r="O3065" i="19"/>
  <c r="A3066" i="19"/>
  <c r="B3066" i="19"/>
  <c r="O3066" i="19"/>
  <c r="A3067" i="19"/>
  <c r="B3067" i="19"/>
  <c r="O3067" i="19"/>
  <c r="A3068" i="19"/>
  <c r="B3068" i="19"/>
  <c r="O3068" i="19"/>
  <c r="A3069" i="19"/>
  <c r="B3069" i="19"/>
  <c r="O3069" i="19"/>
  <c r="A3070" i="19"/>
  <c r="B3070" i="19"/>
  <c r="O3070" i="19"/>
  <c r="A3071" i="19"/>
  <c r="B3071" i="19"/>
  <c r="O3071" i="19"/>
  <c r="A3072" i="19"/>
  <c r="B3072" i="19"/>
  <c r="O3072" i="19"/>
  <c r="A3073" i="19"/>
  <c r="B3073" i="19"/>
  <c r="O3073" i="19"/>
  <c r="A3074" i="19"/>
  <c r="B3074" i="19"/>
  <c r="O3074" i="19"/>
  <c r="A3075" i="19"/>
  <c r="B3075" i="19"/>
  <c r="O3075" i="19"/>
  <c r="A3076" i="19"/>
  <c r="B3076" i="19"/>
  <c r="O3076" i="19"/>
  <c r="A3077" i="19"/>
  <c r="B3077" i="19"/>
  <c r="O3077" i="19"/>
  <c r="A3078" i="19"/>
  <c r="B3078" i="19"/>
  <c r="O3078" i="19"/>
  <c r="A3079" i="19"/>
  <c r="B3079" i="19"/>
  <c r="O3079" i="19"/>
  <c r="A3080" i="19"/>
  <c r="B3080" i="19"/>
  <c r="O3080" i="19"/>
  <c r="A3081" i="19"/>
  <c r="B3081" i="19"/>
  <c r="O3081" i="19"/>
  <c r="A3082" i="19"/>
  <c r="B3082" i="19"/>
  <c r="O3082" i="19"/>
  <c r="A3083" i="19"/>
  <c r="B3083" i="19"/>
  <c r="O3083" i="19"/>
  <c r="A3084" i="19"/>
  <c r="B3084" i="19"/>
  <c r="O3084" i="19"/>
  <c r="A3085" i="19"/>
  <c r="B3085" i="19"/>
  <c r="O3085" i="19"/>
  <c r="A3086" i="19"/>
  <c r="B3086" i="19"/>
  <c r="O3086" i="19"/>
  <c r="A3087" i="19"/>
  <c r="B3087" i="19"/>
  <c r="O3087" i="19"/>
  <c r="A3088" i="19"/>
  <c r="B3088" i="19"/>
  <c r="O3088" i="19"/>
  <c r="A3089" i="19"/>
  <c r="B3089" i="19"/>
  <c r="O3089" i="19"/>
  <c r="A3090" i="19"/>
  <c r="B3090" i="19"/>
  <c r="O3090" i="19"/>
  <c r="A3091" i="19"/>
  <c r="B3091" i="19"/>
  <c r="O3091" i="19"/>
  <c r="A3092" i="19"/>
  <c r="B3092" i="19"/>
  <c r="O3092" i="19"/>
  <c r="A3093" i="19"/>
  <c r="B3093" i="19"/>
  <c r="O3093" i="19"/>
  <c r="A3094" i="19"/>
  <c r="B3094" i="19"/>
  <c r="O3094" i="19"/>
  <c r="A3095" i="19"/>
  <c r="B3095" i="19"/>
  <c r="O3095" i="19"/>
  <c r="A3096" i="19"/>
  <c r="B3096" i="19"/>
  <c r="O3096" i="19"/>
  <c r="A3097" i="19"/>
  <c r="B3097" i="19"/>
  <c r="O3097" i="19"/>
  <c r="A3098" i="19"/>
  <c r="B3098" i="19"/>
  <c r="O3098" i="19"/>
  <c r="A3099" i="19"/>
  <c r="B3099" i="19"/>
  <c r="O3099" i="19"/>
  <c r="A3100" i="19"/>
  <c r="B3100" i="19"/>
  <c r="O3100" i="19"/>
  <c r="A3101" i="19"/>
  <c r="B3101" i="19"/>
  <c r="O3101" i="19"/>
  <c r="A3102" i="19"/>
  <c r="B3102" i="19"/>
  <c r="O3102" i="19"/>
  <c r="A3103" i="19"/>
  <c r="B3103" i="19"/>
  <c r="O3103" i="19"/>
  <c r="A3104" i="19"/>
  <c r="B3104" i="19"/>
  <c r="O3104" i="19"/>
  <c r="A3105" i="19"/>
  <c r="B3105" i="19"/>
  <c r="O3105" i="19"/>
  <c r="A3106" i="19"/>
  <c r="B3106" i="19"/>
  <c r="O3106" i="19"/>
  <c r="A3107" i="19"/>
  <c r="B3107" i="19"/>
  <c r="O3107" i="19"/>
  <c r="A3108" i="19"/>
  <c r="B3108" i="19"/>
  <c r="O3108" i="19"/>
  <c r="A3109" i="19"/>
  <c r="B3109" i="19"/>
  <c r="O3109" i="19"/>
  <c r="A3110" i="19"/>
  <c r="B3110" i="19"/>
  <c r="O3110" i="19"/>
  <c r="A3111" i="19"/>
  <c r="B3111" i="19"/>
  <c r="O3111" i="19"/>
  <c r="A3112" i="19"/>
  <c r="B3112" i="19"/>
  <c r="O3112" i="19"/>
  <c r="A3113" i="19"/>
  <c r="B3113" i="19"/>
  <c r="O3113" i="19"/>
  <c r="A3114" i="19"/>
  <c r="B3114" i="19"/>
  <c r="O3114" i="19"/>
  <c r="A3115" i="19"/>
  <c r="B3115" i="19"/>
  <c r="O3115" i="19"/>
  <c r="A3116" i="19"/>
  <c r="B3116" i="19"/>
  <c r="O3116" i="19"/>
  <c r="A3117" i="19"/>
  <c r="B3117" i="19"/>
  <c r="O3117" i="19"/>
  <c r="A3118" i="19"/>
  <c r="B3118" i="19"/>
  <c r="O3118" i="19"/>
  <c r="A3119" i="19"/>
  <c r="B3119" i="19"/>
  <c r="O3119" i="19"/>
  <c r="A3120" i="19"/>
  <c r="B3120" i="19"/>
  <c r="O3120" i="19"/>
  <c r="A3121" i="19"/>
  <c r="B3121" i="19"/>
  <c r="O3121" i="19"/>
  <c r="A3122" i="19"/>
  <c r="B3122" i="19"/>
  <c r="O3122" i="19"/>
  <c r="A3123" i="19"/>
  <c r="B3123" i="19"/>
  <c r="O3123" i="19"/>
  <c r="A3124" i="19"/>
  <c r="B3124" i="19"/>
  <c r="O3124" i="19"/>
  <c r="A3125" i="19"/>
  <c r="B3125" i="19"/>
  <c r="O3125" i="19"/>
  <c r="A3126" i="19"/>
  <c r="B3126" i="19"/>
  <c r="O3126" i="19"/>
  <c r="A3127" i="19"/>
  <c r="B3127" i="19"/>
  <c r="O3127" i="19"/>
  <c r="A3128" i="19"/>
  <c r="B3128" i="19"/>
  <c r="O3128" i="19"/>
  <c r="A3129" i="19"/>
  <c r="B3129" i="19"/>
  <c r="O3129" i="19"/>
  <c r="A3130" i="19"/>
  <c r="B3130" i="19"/>
  <c r="O3130" i="19"/>
  <c r="A3131" i="19"/>
  <c r="B3131" i="19"/>
  <c r="O3131" i="19"/>
  <c r="A3132" i="19"/>
  <c r="B3132" i="19"/>
  <c r="O3132" i="19"/>
  <c r="A3133" i="19"/>
  <c r="B3133" i="19"/>
  <c r="O3133" i="19"/>
  <c r="A3134" i="19"/>
  <c r="B3134" i="19"/>
  <c r="O3134" i="19"/>
  <c r="A3135" i="19"/>
  <c r="B3135" i="19"/>
  <c r="O3135" i="19"/>
  <c r="A3136" i="19"/>
  <c r="B3136" i="19"/>
  <c r="O3136" i="19"/>
  <c r="A3137" i="19"/>
  <c r="B3137" i="19"/>
  <c r="O3137" i="19"/>
  <c r="A3138" i="19"/>
  <c r="B3138" i="19"/>
  <c r="O3138" i="19"/>
  <c r="A3139" i="19"/>
  <c r="B3139" i="19"/>
  <c r="O3139" i="19"/>
  <c r="A3140" i="19"/>
  <c r="B3140" i="19"/>
  <c r="O3140" i="19"/>
  <c r="A3141" i="19"/>
  <c r="B3141" i="19"/>
  <c r="O3141" i="19"/>
  <c r="A3142" i="19"/>
  <c r="B3142" i="19"/>
  <c r="O3142" i="19"/>
  <c r="A3143" i="19"/>
  <c r="B3143" i="19"/>
  <c r="O3143" i="19"/>
  <c r="A3144" i="19"/>
  <c r="B3144" i="19"/>
  <c r="O3144" i="19"/>
  <c r="A3145" i="19"/>
  <c r="B3145" i="19"/>
  <c r="O3145" i="19"/>
  <c r="A3146" i="19"/>
  <c r="B3146" i="19"/>
  <c r="O3146" i="19"/>
  <c r="A3147" i="19"/>
  <c r="B3147" i="19"/>
  <c r="O3147" i="19"/>
  <c r="A3148" i="19"/>
  <c r="B3148" i="19"/>
  <c r="O3148" i="19"/>
  <c r="A3149" i="19"/>
  <c r="B3149" i="19"/>
  <c r="O3149" i="19"/>
  <c r="A3150" i="19"/>
  <c r="B3150" i="19"/>
  <c r="O3150" i="19"/>
  <c r="A3151" i="19"/>
  <c r="B3151" i="19"/>
  <c r="O3151" i="19"/>
  <c r="A3152" i="19"/>
  <c r="B3152" i="19"/>
  <c r="O3152" i="19"/>
  <c r="A3153" i="19"/>
  <c r="B3153" i="19"/>
  <c r="O3153" i="19"/>
  <c r="A3154" i="19"/>
  <c r="B3154" i="19"/>
  <c r="O3154" i="19"/>
  <c r="A3155" i="19"/>
  <c r="B3155" i="19"/>
  <c r="O3155" i="19"/>
  <c r="A3156" i="19"/>
  <c r="B3156" i="19"/>
  <c r="O3156" i="19"/>
  <c r="A3157" i="19"/>
  <c r="B3157" i="19"/>
  <c r="O3157" i="19"/>
  <c r="A3158" i="19"/>
  <c r="B3158" i="19"/>
  <c r="O3158" i="19"/>
  <c r="A3159" i="19"/>
  <c r="B3159" i="19"/>
  <c r="O3159" i="19"/>
  <c r="A3160" i="19"/>
  <c r="B3160" i="19"/>
  <c r="O3160" i="19"/>
  <c r="A3161" i="19"/>
  <c r="B3161" i="19"/>
  <c r="O3161" i="19"/>
  <c r="A3162" i="19"/>
  <c r="B3162" i="19"/>
  <c r="O3162" i="19"/>
  <c r="A3163" i="19"/>
  <c r="B3163" i="19"/>
  <c r="O3163" i="19"/>
  <c r="A3164" i="19"/>
  <c r="B3164" i="19"/>
  <c r="O3164" i="19"/>
  <c r="A3165" i="19"/>
  <c r="B3165" i="19"/>
  <c r="O3165" i="19"/>
  <c r="A3166" i="19"/>
  <c r="B3166" i="19"/>
  <c r="O3166" i="19"/>
  <c r="A3167" i="19"/>
  <c r="B3167" i="19"/>
  <c r="O3167" i="19"/>
  <c r="A3168" i="19"/>
  <c r="B3168" i="19"/>
  <c r="O3168" i="19"/>
  <c r="A3169" i="19"/>
  <c r="B3169" i="19"/>
  <c r="O3169" i="19"/>
  <c r="A3170" i="19"/>
  <c r="B3170" i="19"/>
  <c r="O3170" i="19"/>
  <c r="A3171" i="19"/>
  <c r="B3171" i="19"/>
  <c r="O3171" i="19"/>
  <c r="A3172" i="19"/>
  <c r="B3172" i="19"/>
  <c r="O3172" i="19"/>
  <c r="A3173" i="19"/>
  <c r="B3173" i="19"/>
  <c r="O3173" i="19"/>
  <c r="A3174" i="19"/>
  <c r="B3174" i="19"/>
  <c r="O3174" i="19"/>
  <c r="A3175" i="19"/>
  <c r="B3175" i="19"/>
  <c r="O3175" i="19"/>
  <c r="A3176" i="19"/>
  <c r="B3176" i="19"/>
  <c r="O3176" i="19"/>
  <c r="A3177" i="19"/>
  <c r="B3177" i="19"/>
  <c r="O3177" i="19"/>
  <c r="A3178" i="19"/>
  <c r="B3178" i="19"/>
  <c r="O3178" i="19"/>
  <c r="A3179" i="19"/>
  <c r="B3179" i="19"/>
  <c r="O3179" i="19"/>
  <c r="A3180" i="19"/>
  <c r="B3180" i="19"/>
  <c r="O3180" i="19"/>
  <c r="A3181" i="19"/>
  <c r="B3181" i="19"/>
  <c r="O3181" i="19"/>
  <c r="A3182" i="19"/>
  <c r="B3182" i="19"/>
  <c r="O3182" i="19"/>
  <c r="A3183" i="19"/>
  <c r="B3183" i="19"/>
  <c r="O3183" i="19"/>
  <c r="A3184" i="19"/>
  <c r="B3184" i="19"/>
  <c r="O3184" i="19"/>
  <c r="A3185" i="19"/>
  <c r="B3185" i="19"/>
  <c r="O3185" i="19"/>
  <c r="A3186" i="19"/>
  <c r="B3186" i="19"/>
  <c r="O3186" i="19"/>
  <c r="A3187" i="19"/>
  <c r="B3187" i="19"/>
  <c r="O3187" i="19"/>
  <c r="A3188" i="19"/>
  <c r="B3188" i="19"/>
  <c r="O3188" i="19"/>
  <c r="A3189" i="19"/>
  <c r="B3189" i="19"/>
  <c r="O3189" i="19"/>
  <c r="A3190" i="19"/>
  <c r="B3190" i="19"/>
  <c r="O3190" i="19"/>
  <c r="A3191" i="19"/>
  <c r="B3191" i="19"/>
  <c r="O3191" i="19"/>
  <c r="A3192" i="19"/>
  <c r="B3192" i="19"/>
  <c r="O3192" i="19"/>
  <c r="A3193" i="19"/>
  <c r="B3193" i="19"/>
  <c r="O3193" i="19"/>
  <c r="A3194" i="19"/>
  <c r="B3194" i="19"/>
  <c r="O3194" i="19"/>
  <c r="A3195" i="19"/>
  <c r="B3195" i="19"/>
  <c r="O3195" i="19"/>
  <c r="A3196" i="19"/>
  <c r="B3196" i="19"/>
  <c r="O3196" i="19"/>
  <c r="A3197" i="19"/>
  <c r="B3197" i="19"/>
  <c r="O3197" i="19"/>
  <c r="A3198" i="19"/>
  <c r="B3198" i="19"/>
  <c r="O3198" i="19"/>
  <c r="A3199" i="19"/>
  <c r="B3199" i="19"/>
  <c r="O3199" i="19"/>
  <c r="A3200" i="19"/>
  <c r="B3200" i="19"/>
  <c r="O3200" i="19"/>
  <c r="A3201" i="19"/>
  <c r="B3201" i="19"/>
  <c r="O3201" i="19"/>
  <c r="A3202" i="19"/>
  <c r="B3202" i="19"/>
  <c r="O3202" i="19"/>
  <c r="A3203" i="19"/>
  <c r="B3203" i="19"/>
  <c r="O3203" i="19"/>
  <c r="A3204" i="19"/>
  <c r="B3204" i="19"/>
  <c r="O3204" i="19"/>
  <c r="A3205" i="19"/>
  <c r="B3205" i="19"/>
  <c r="O3205" i="19"/>
  <c r="A3206" i="19"/>
  <c r="B3206" i="19"/>
  <c r="O3206" i="19"/>
  <c r="A3207" i="19"/>
  <c r="B3207" i="19"/>
  <c r="O3207" i="19"/>
  <c r="A3208" i="19"/>
  <c r="B3208" i="19"/>
  <c r="O3208" i="19"/>
  <c r="A3209" i="19"/>
  <c r="B3209" i="19"/>
  <c r="O3209" i="19"/>
  <c r="A3210" i="19"/>
  <c r="B3210" i="19"/>
  <c r="O3210" i="19"/>
  <c r="A3211" i="19"/>
  <c r="B3211" i="19"/>
  <c r="O3211" i="19"/>
  <c r="A3212" i="19"/>
  <c r="B3212" i="19"/>
  <c r="O3212" i="19"/>
  <c r="A3213" i="19"/>
  <c r="B3213" i="19"/>
  <c r="O3213" i="19"/>
  <c r="A3214" i="19"/>
  <c r="B3214" i="19"/>
  <c r="O3214" i="19"/>
  <c r="A3215" i="19"/>
  <c r="B3215" i="19"/>
  <c r="O3215" i="19"/>
  <c r="A3216" i="19"/>
  <c r="B3216" i="19"/>
  <c r="O3216" i="19"/>
  <c r="A3217" i="19"/>
  <c r="B3217" i="19"/>
  <c r="O3217" i="19"/>
  <c r="A3218" i="19"/>
  <c r="B3218" i="19"/>
  <c r="O3218" i="19"/>
  <c r="A3219" i="19"/>
  <c r="B3219" i="19"/>
  <c r="O3219" i="19"/>
  <c r="A3220" i="19"/>
  <c r="B3220" i="19"/>
  <c r="O3220" i="19"/>
  <c r="A3221" i="19"/>
  <c r="B3221" i="19"/>
  <c r="O3221" i="19"/>
  <c r="A3222" i="19"/>
  <c r="B3222" i="19"/>
  <c r="O3222" i="19"/>
  <c r="A3223" i="19"/>
  <c r="B3223" i="19"/>
  <c r="O3223" i="19"/>
  <c r="A3224" i="19"/>
  <c r="B3224" i="19"/>
  <c r="O3224" i="19"/>
  <c r="A3225" i="19"/>
  <c r="B3225" i="19"/>
  <c r="O3225" i="19"/>
  <c r="A3226" i="19"/>
  <c r="B3226" i="19"/>
  <c r="O3226" i="19"/>
  <c r="A3227" i="19"/>
  <c r="B3227" i="19"/>
  <c r="O3227" i="19"/>
  <c r="A3228" i="19"/>
  <c r="B3228" i="19"/>
  <c r="O3228" i="19"/>
  <c r="A3229" i="19"/>
  <c r="B3229" i="19"/>
  <c r="O3229" i="19"/>
  <c r="A3230" i="19"/>
  <c r="B3230" i="19"/>
  <c r="O3230" i="19"/>
  <c r="A3231" i="19"/>
  <c r="B3231" i="19"/>
  <c r="O3231" i="19"/>
  <c r="A3232" i="19"/>
  <c r="B3232" i="19"/>
  <c r="O3232" i="19"/>
  <c r="A3233" i="19"/>
  <c r="B3233" i="19"/>
  <c r="O3233" i="19"/>
  <c r="A3234" i="19"/>
  <c r="B3234" i="19"/>
  <c r="O3234" i="19"/>
  <c r="A3235" i="19"/>
  <c r="B3235" i="19"/>
  <c r="O3235" i="19"/>
  <c r="A3236" i="19"/>
  <c r="B3236" i="19"/>
  <c r="O3236" i="19"/>
  <c r="A3237" i="19"/>
  <c r="B3237" i="19"/>
  <c r="O3237" i="19"/>
  <c r="A3238" i="19"/>
  <c r="B3238" i="19"/>
  <c r="O3238" i="19"/>
  <c r="A3239" i="19"/>
  <c r="B3239" i="19"/>
  <c r="O3239" i="19"/>
  <c r="A3240" i="19"/>
  <c r="B3240" i="19"/>
  <c r="O3240" i="19"/>
  <c r="A3241" i="19"/>
  <c r="B3241" i="19"/>
  <c r="O3241" i="19"/>
  <c r="A3242" i="19"/>
  <c r="B3242" i="19"/>
  <c r="O3242" i="19"/>
  <c r="A3243" i="19"/>
  <c r="B3243" i="19"/>
  <c r="O3243" i="19"/>
  <c r="A3244" i="19"/>
  <c r="B3244" i="19"/>
  <c r="O3244" i="19"/>
  <c r="A3245" i="19"/>
  <c r="B3245" i="19"/>
  <c r="O3245" i="19"/>
  <c r="A3246" i="19"/>
  <c r="B3246" i="19"/>
  <c r="O3246" i="19"/>
  <c r="A3247" i="19"/>
  <c r="B3247" i="19"/>
  <c r="O3247" i="19"/>
  <c r="A3248" i="19"/>
  <c r="B3248" i="19"/>
  <c r="O3248" i="19"/>
  <c r="A3249" i="19"/>
  <c r="B3249" i="19"/>
  <c r="O3249" i="19"/>
  <c r="A3250" i="19"/>
  <c r="B3250" i="19"/>
  <c r="O3250" i="19"/>
  <c r="A3251" i="19"/>
  <c r="B3251" i="19"/>
  <c r="O3251" i="19"/>
  <c r="A3252" i="19"/>
  <c r="B3252" i="19"/>
  <c r="O3252" i="19"/>
  <c r="A3253" i="19"/>
  <c r="B3253" i="19"/>
  <c r="O3253" i="19"/>
  <c r="A3254" i="19"/>
  <c r="B3254" i="19"/>
  <c r="O3254" i="19"/>
  <c r="A3255" i="19"/>
  <c r="B3255" i="19"/>
  <c r="O3255" i="19"/>
  <c r="A3256" i="19"/>
  <c r="B3256" i="19"/>
  <c r="O3256" i="19"/>
  <c r="A3257" i="19"/>
  <c r="B3257" i="19"/>
  <c r="O3257" i="19"/>
  <c r="A3258" i="19"/>
  <c r="B3258" i="19"/>
  <c r="O3258" i="19"/>
  <c r="A3259" i="19"/>
  <c r="B3259" i="19"/>
  <c r="O3259" i="19"/>
  <c r="A3260" i="19"/>
  <c r="B3260" i="19"/>
  <c r="O3260" i="19"/>
  <c r="A3261" i="19"/>
  <c r="B3261" i="19"/>
  <c r="O3261" i="19"/>
  <c r="A3262" i="19"/>
  <c r="B3262" i="19"/>
  <c r="O3262" i="19"/>
  <c r="A3263" i="19"/>
  <c r="B3263" i="19"/>
  <c r="O3263" i="19"/>
  <c r="A3264" i="19"/>
  <c r="B3264" i="19"/>
  <c r="O3264" i="19"/>
  <c r="A3265" i="19"/>
  <c r="B3265" i="19"/>
  <c r="O3265" i="19"/>
  <c r="A3266" i="19"/>
  <c r="B3266" i="19"/>
  <c r="O3266" i="19"/>
  <c r="A3267" i="19"/>
  <c r="B3267" i="19"/>
  <c r="O3267" i="19"/>
  <c r="A3268" i="19"/>
  <c r="B3268" i="19"/>
  <c r="O3268" i="19"/>
  <c r="A3269" i="19"/>
  <c r="B3269" i="19"/>
  <c r="O3269" i="19"/>
  <c r="A3270" i="19"/>
  <c r="B3270" i="19"/>
  <c r="O3270" i="19"/>
  <c r="A3271" i="19"/>
  <c r="B3271" i="19"/>
  <c r="O3271" i="19"/>
  <c r="A3272" i="19"/>
  <c r="B3272" i="19"/>
  <c r="O3272" i="19"/>
  <c r="A3273" i="19"/>
  <c r="B3273" i="19"/>
  <c r="O3273" i="19"/>
  <c r="A3274" i="19"/>
  <c r="B3274" i="19"/>
  <c r="O3274" i="19"/>
  <c r="A3275" i="19"/>
  <c r="B3275" i="19"/>
  <c r="O3275" i="19"/>
  <c r="A3276" i="19"/>
  <c r="B3276" i="19"/>
  <c r="O3276" i="19"/>
  <c r="A3277" i="19"/>
  <c r="B3277" i="19"/>
  <c r="O3277" i="19"/>
  <c r="A3278" i="19"/>
  <c r="B3278" i="19"/>
  <c r="O3278" i="19"/>
  <c r="A3279" i="19"/>
  <c r="B3279" i="19"/>
  <c r="O3279" i="19"/>
  <c r="A3280" i="19"/>
  <c r="B3280" i="19"/>
  <c r="O3280" i="19"/>
  <c r="A3281" i="19"/>
  <c r="B3281" i="19"/>
  <c r="O3281" i="19"/>
  <c r="A3282" i="19"/>
  <c r="B3282" i="19"/>
  <c r="O3282" i="19"/>
  <c r="A3283" i="19"/>
  <c r="B3283" i="19"/>
  <c r="O3283" i="19"/>
  <c r="A3284" i="19"/>
  <c r="B3284" i="19"/>
  <c r="O3284" i="19"/>
  <c r="A3285" i="19"/>
  <c r="B3285" i="19"/>
  <c r="O3285" i="19"/>
  <c r="A3286" i="19"/>
  <c r="B3286" i="19"/>
  <c r="O3286" i="19"/>
  <c r="A3287" i="19"/>
  <c r="B3287" i="19"/>
  <c r="O3287" i="19"/>
  <c r="A3288" i="19"/>
  <c r="B3288" i="19"/>
  <c r="O3288" i="19"/>
  <c r="A3289" i="19"/>
  <c r="B3289" i="19"/>
  <c r="O3289" i="19"/>
  <c r="A3290" i="19"/>
  <c r="B3290" i="19"/>
  <c r="O3290" i="19"/>
  <c r="A3291" i="19"/>
  <c r="B3291" i="19"/>
  <c r="O3291" i="19"/>
  <c r="A3292" i="19"/>
  <c r="B3292" i="19"/>
  <c r="O3292" i="19"/>
  <c r="A3293" i="19"/>
  <c r="B3293" i="19"/>
  <c r="O3293" i="19"/>
  <c r="A3294" i="19"/>
  <c r="B3294" i="19"/>
  <c r="O3294" i="19"/>
  <c r="A3295" i="19"/>
  <c r="B3295" i="19"/>
  <c r="O3295" i="19"/>
  <c r="A3296" i="19"/>
  <c r="B3296" i="19"/>
  <c r="O3296" i="19"/>
  <c r="A3297" i="19"/>
  <c r="B3297" i="19"/>
  <c r="O3297" i="19"/>
  <c r="A3298" i="19"/>
  <c r="B3298" i="19"/>
  <c r="O3298" i="19"/>
  <c r="A3299" i="19"/>
  <c r="B3299" i="19"/>
  <c r="O3299" i="19"/>
  <c r="A3300" i="19"/>
  <c r="B3300" i="19"/>
  <c r="O3300" i="19"/>
  <c r="A3301" i="19"/>
  <c r="B3301" i="19"/>
  <c r="O3301" i="19"/>
  <c r="A3302" i="19"/>
  <c r="B3302" i="19"/>
  <c r="O3302" i="19"/>
  <c r="A3303" i="19"/>
  <c r="B3303" i="19"/>
  <c r="O3303" i="19"/>
  <c r="A3304" i="19"/>
  <c r="B3304" i="19"/>
  <c r="O3304" i="19"/>
  <c r="A3305" i="19"/>
  <c r="B3305" i="19"/>
  <c r="O3305" i="19"/>
  <c r="A3306" i="19"/>
  <c r="B3306" i="19"/>
  <c r="O3306" i="19"/>
  <c r="A3307" i="19"/>
  <c r="B3307" i="19"/>
  <c r="O3307" i="19"/>
  <c r="A3308" i="19"/>
  <c r="B3308" i="19"/>
  <c r="O3308" i="19"/>
  <c r="A3309" i="19"/>
  <c r="B3309" i="19"/>
  <c r="O3309" i="19"/>
  <c r="A3310" i="19"/>
  <c r="B3310" i="19"/>
  <c r="O3310" i="19"/>
  <c r="A3311" i="19"/>
  <c r="B3311" i="19"/>
  <c r="O3311" i="19"/>
  <c r="A3312" i="19"/>
  <c r="B3312" i="19"/>
  <c r="O3312" i="19"/>
  <c r="A3313" i="19"/>
  <c r="B3313" i="19"/>
  <c r="O3313" i="19"/>
  <c r="A3314" i="19"/>
  <c r="B3314" i="19"/>
  <c r="O3314" i="19"/>
  <c r="A3315" i="19"/>
  <c r="B3315" i="19"/>
  <c r="O3315" i="19"/>
  <c r="A3316" i="19"/>
  <c r="B3316" i="19"/>
  <c r="O3316" i="19"/>
  <c r="A3317" i="19"/>
  <c r="B3317" i="19"/>
  <c r="O3317" i="19"/>
  <c r="A3318" i="19"/>
  <c r="B3318" i="19"/>
  <c r="O3318" i="19"/>
  <c r="A3319" i="19"/>
  <c r="B3319" i="19"/>
  <c r="O3319" i="19"/>
  <c r="A3320" i="19"/>
  <c r="B3320" i="19"/>
  <c r="O3320" i="19"/>
  <c r="A3321" i="19"/>
  <c r="B3321" i="19"/>
  <c r="O3321" i="19"/>
  <c r="A3322" i="19"/>
  <c r="B3322" i="19"/>
  <c r="O3322" i="19"/>
  <c r="A3323" i="19"/>
  <c r="B3323" i="19"/>
  <c r="O3323" i="19"/>
  <c r="A3324" i="19"/>
  <c r="B3324" i="19"/>
  <c r="O3324" i="19"/>
  <c r="A3325" i="19"/>
  <c r="B3325" i="19"/>
  <c r="O3325" i="19"/>
  <c r="A3326" i="19"/>
  <c r="B3326" i="19"/>
  <c r="O3326" i="19"/>
  <c r="A3327" i="19"/>
  <c r="B3327" i="19"/>
  <c r="O3327" i="19"/>
  <c r="A3328" i="19"/>
  <c r="B3328" i="19"/>
  <c r="O3328" i="19"/>
  <c r="A3329" i="19"/>
  <c r="B3329" i="19"/>
  <c r="O3329" i="19"/>
  <c r="A3330" i="19"/>
  <c r="B3330" i="19"/>
  <c r="O3330" i="19"/>
  <c r="A3331" i="19"/>
  <c r="B3331" i="19"/>
  <c r="O3331" i="19"/>
  <c r="A3332" i="19"/>
  <c r="B3332" i="19"/>
  <c r="O3332" i="19"/>
  <c r="A3333" i="19"/>
  <c r="B3333" i="19"/>
  <c r="O3333" i="19"/>
  <c r="A3334" i="19"/>
  <c r="B3334" i="19"/>
  <c r="O3334" i="19"/>
  <c r="A3335" i="19"/>
  <c r="B3335" i="19"/>
  <c r="O3335" i="19"/>
  <c r="A3336" i="19"/>
  <c r="B3336" i="19"/>
  <c r="O3336" i="19"/>
  <c r="A3337" i="19"/>
  <c r="B3337" i="19"/>
  <c r="O3337" i="19"/>
  <c r="A3338" i="19"/>
  <c r="B3338" i="19"/>
  <c r="O3338" i="19"/>
  <c r="A3339" i="19"/>
  <c r="B3339" i="19"/>
  <c r="O3339" i="19"/>
  <c r="A3340" i="19"/>
  <c r="B3340" i="19"/>
  <c r="O3340" i="19"/>
  <c r="A3341" i="19"/>
  <c r="B3341" i="19"/>
  <c r="O3341" i="19"/>
  <c r="A3342" i="19"/>
  <c r="B3342" i="19"/>
  <c r="O3342" i="19"/>
  <c r="A3343" i="19"/>
  <c r="B3343" i="19"/>
  <c r="O3343" i="19"/>
  <c r="A3344" i="19"/>
  <c r="B3344" i="19"/>
  <c r="O3344" i="19"/>
  <c r="A3345" i="19"/>
  <c r="B3345" i="19"/>
  <c r="O3345" i="19"/>
  <c r="A3346" i="19"/>
  <c r="B3346" i="19"/>
  <c r="O3346" i="19"/>
  <c r="A3347" i="19"/>
  <c r="B3347" i="19"/>
  <c r="O3347" i="19"/>
  <c r="A3348" i="19"/>
  <c r="B3348" i="19"/>
  <c r="O3348" i="19"/>
  <c r="A3349" i="19"/>
  <c r="B3349" i="19"/>
  <c r="O3349" i="19"/>
  <c r="A3350" i="19"/>
  <c r="B3350" i="19"/>
  <c r="O3350" i="19"/>
  <c r="A3351" i="19"/>
  <c r="B3351" i="19"/>
  <c r="O3351" i="19"/>
  <c r="A3352" i="19"/>
  <c r="B3352" i="19"/>
  <c r="O3352" i="19"/>
  <c r="A3353" i="19"/>
  <c r="B3353" i="19"/>
  <c r="O3353" i="19"/>
  <c r="A3354" i="19"/>
  <c r="B3354" i="19"/>
  <c r="O3354" i="19"/>
  <c r="A3355" i="19"/>
  <c r="B3355" i="19"/>
  <c r="O3355" i="19"/>
  <c r="A3356" i="19"/>
  <c r="B3356" i="19"/>
  <c r="O3356" i="19"/>
  <c r="A3357" i="19"/>
  <c r="B3357" i="19"/>
  <c r="O3357" i="19"/>
  <c r="A3358" i="19"/>
  <c r="B3358" i="19"/>
  <c r="O3358" i="19"/>
  <c r="A3359" i="19"/>
  <c r="B3359" i="19"/>
  <c r="O3359" i="19"/>
  <c r="A3360" i="19"/>
  <c r="B3360" i="19"/>
  <c r="O3360" i="19"/>
  <c r="A3361" i="19"/>
  <c r="B3361" i="19"/>
  <c r="O3361" i="19"/>
  <c r="A3362" i="19"/>
  <c r="B3362" i="19"/>
  <c r="O3362" i="19"/>
  <c r="A3363" i="19"/>
  <c r="B3363" i="19"/>
  <c r="O3363" i="19"/>
  <c r="A3364" i="19"/>
  <c r="B3364" i="19"/>
  <c r="O3364" i="19"/>
  <c r="A3365" i="19"/>
  <c r="B3365" i="19"/>
  <c r="O3365" i="19"/>
  <c r="A3366" i="19"/>
  <c r="B3366" i="19"/>
  <c r="O3366" i="19"/>
  <c r="A3367" i="19"/>
  <c r="B3367" i="19"/>
  <c r="O3367" i="19"/>
  <c r="A3368" i="19"/>
  <c r="B3368" i="19"/>
  <c r="O3368" i="19"/>
  <c r="A3369" i="19"/>
  <c r="B3369" i="19"/>
  <c r="O3369" i="19"/>
  <c r="A3370" i="19"/>
  <c r="B3370" i="19"/>
  <c r="O3370" i="19"/>
  <c r="A3371" i="19"/>
  <c r="B3371" i="19"/>
  <c r="O3371" i="19"/>
  <c r="A3372" i="19"/>
  <c r="B3372" i="19"/>
  <c r="O3372" i="19"/>
  <c r="A3373" i="19"/>
  <c r="B3373" i="19"/>
  <c r="O3373" i="19"/>
  <c r="A3374" i="19"/>
  <c r="B3374" i="19"/>
  <c r="O3374" i="19"/>
  <c r="A3375" i="19"/>
  <c r="B3375" i="19"/>
  <c r="O3375" i="19"/>
  <c r="A3376" i="19"/>
  <c r="B3376" i="19"/>
  <c r="O3376" i="19"/>
  <c r="A3377" i="19"/>
  <c r="B3377" i="19"/>
  <c r="O3377" i="19"/>
  <c r="A3378" i="19"/>
  <c r="B3378" i="19"/>
  <c r="O3378" i="19"/>
  <c r="A3379" i="19"/>
  <c r="B3379" i="19"/>
  <c r="O3379" i="19"/>
  <c r="A3380" i="19"/>
  <c r="B3380" i="19"/>
  <c r="O3380" i="19"/>
  <c r="A3381" i="19"/>
  <c r="B3381" i="19"/>
  <c r="O3381" i="19"/>
  <c r="A3382" i="19"/>
  <c r="B3382" i="19"/>
  <c r="O3382" i="19"/>
  <c r="A3383" i="19"/>
  <c r="B3383" i="19"/>
  <c r="O3383" i="19"/>
  <c r="A3384" i="19"/>
  <c r="B3384" i="19"/>
  <c r="O3384" i="19"/>
  <c r="A3385" i="19"/>
  <c r="B3385" i="19"/>
  <c r="O3385" i="19"/>
  <c r="A3386" i="19"/>
  <c r="B3386" i="19"/>
  <c r="O3386" i="19"/>
  <c r="A3387" i="19"/>
  <c r="B3387" i="19"/>
  <c r="O3387" i="19"/>
  <c r="A3388" i="19"/>
  <c r="B3388" i="19"/>
  <c r="O3388" i="19"/>
  <c r="A3389" i="19"/>
  <c r="B3389" i="19"/>
  <c r="O3389" i="19"/>
  <c r="A3390" i="19"/>
  <c r="B3390" i="19"/>
  <c r="O3390" i="19"/>
  <c r="A3391" i="19"/>
  <c r="B3391" i="19"/>
  <c r="O3391" i="19"/>
  <c r="A3392" i="19"/>
  <c r="B3392" i="19"/>
  <c r="O3392" i="19"/>
  <c r="A3393" i="19"/>
  <c r="B3393" i="19"/>
  <c r="O3393" i="19"/>
  <c r="A3394" i="19"/>
  <c r="B3394" i="19"/>
  <c r="O3394" i="19"/>
  <c r="A3395" i="19"/>
  <c r="B3395" i="19"/>
  <c r="O3395" i="19"/>
  <c r="A3396" i="19"/>
  <c r="B3396" i="19"/>
  <c r="O3396" i="19"/>
  <c r="A3397" i="19"/>
  <c r="B3397" i="19"/>
  <c r="O3397" i="19"/>
  <c r="A3398" i="19"/>
  <c r="B3398" i="19"/>
  <c r="O3398" i="19"/>
  <c r="A3399" i="19"/>
  <c r="B3399" i="19"/>
  <c r="O3399" i="19"/>
  <c r="A3400" i="19"/>
  <c r="B3400" i="19"/>
  <c r="O3400" i="19"/>
  <c r="A3401" i="19"/>
  <c r="B3401" i="19"/>
  <c r="O3401" i="19"/>
  <c r="A3402" i="19"/>
  <c r="B3402" i="19"/>
  <c r="O3402" i="19"/>
  <c r="A3403" i="19"/>
  <c r="B3403" i="19"/>
  <c r="O3403" i="19"/>
  <c r="A3404" i="19"/>
  <c r="B3404" i="19"/>
  <c r="O3404" i="19"/>
  <c r="A3405" i="19"/>
  <c r="B3405" i="19"/>
  <c r="O3405" i="19"/>
  <c r="A3406" i="19"/>
  <c r="B3406" i="19"/>
  <c r="O3406" i="19"/>
  <c r="A3407" i="19"/>
  <c r="B3407" i="19"/>
  <c r="O3407" i="19"/>
  <c r="A3408" i="19"/>
  <c r="B3408" i="19"/>
  <c r="O3408" i="19"/>
  <c r="A3409" i="19"/>
  <c r="B3409" i="19"/>
  <c r="O3409" i="19"/>
  <c r="A3410" i="19"/>
  <c r="B3410" i="19"/>
  <c r="O3410" i="19"/>
  <c r="A3411" i="19"/>
  <c r="B3411" i="19"/>
  <c r="O3411" i="19"/>
  <c r="A3412" i="19"/>
  <c r="B3412" i="19"/>
  <c r="O3412" i="19"/>
  <c r="A3413" i="19"/>
  <c r="B3413" i="19"/>
  <c r="O3413" i="19"/>
  <c r="A3414" i="19"/>
  <c r="B3414" i="19"/>
  <c r="O3414" i="19"/>
  <c r="A3415" i="19"/>
  <c r="B3415" i="19"/>
  <c r="O3415" i="19"/>
  <c r="A3416" i="19"/>
  <c r="B3416" i="19"/>
  <c r="O3416" i="19"/>
  <c r="A3417" i="19"/>
  <c r="B3417" i="19"/>
  <c r="O3417" i="19"/>
  <c r="A3418" i="19"/>
  <c r="B3418" i="19"/>
  <c r="O3418" i="19"/>
  <c r="A3419" i="19"/>
  <c r="B3419" i="19"/>
  <c r="O3419" i="19"/>
  <c r="A3420" i="19"/>
  <c r="B3420" i="19"/>
  <c r="O3420" i="19"/>
  <c r="A3421" i="19"/>
  <c r="B3421" i="19"/>
  <c r="O3421" i="19"/>
  <c r="A3422" i="19"/>
  <c r="B3422" i="19"/>
  <c r="O3422" i="19"/>
  <c r="A3423" i="19"/>
  <c r="B3423" i="19"/>
  <c r="O3423" i="19"/>
  <c r="A3424" i="19"/>
  <c r="B3424" i="19"/>
  <c r="O3424" i="19"/>
  <c r="A3425" i="19"/>
  <c r="B3425" i="19"/>
  <c r="O3425" i="19"/>
  <c r="A3426" i="19"/>
  <c r="B3426" i="19"/>
  <c r="O3426" i="19"/>
  <c r="A3427" i="19"/>
  <c r="B3427" i="19"/>
  <c r="O3427" i="19"/>
  <c r="A3428" i="19"/>
  <c r="B3428" i="19"/>
  <c r="O3428" i="19"/>
  <c r="A3429" i="19"/>
  <c r="B3429" i="19"/>
  <c r="O3429" i="19"/>
  <c r="A3430" i="19"/>
  <c r="B3430" i="19"/>
  <c r="O3430" i="19"/>
  <c r="A3431" i="19"/>
  <c r="B3431" i="19"/>
  <c r="O3431" i="19"/>
  <c r="A3432" i="19"/>
  <c r="B3432" i="19"/>
  <c r="O3432" i="19"/>
  <c r="A3433" i="19"/>
  <c r="B3433" i="19"/>
  <c r="O3433" i="19"/>
  <c r="A3434" i="19"/>
  <c r="B3434" i="19"/>
  <c r="O3434" i="19"/>
  <c r="A3435" i="19"/>
  <c r="B3435" i="19"/>
  <c r="O3435" i="19"/>
  <c r="A3436" i="19"/>
  <c r="B3436" i="19"/>
  <c r="O3436" i="19"/>
  <c r="A3437" i="19"/>
  <c r="B3437" i="19"/>
  <c r="O3437" i="19"/>
  <c r="A3438" i="19"/>
  <c r="B3438" i="19"/>
  <c r="O3438" i="19"/>
  <c r="A3439" i="19"/>
  <c r="B3439" i="19"/>
  <c r="O3439" i="19"/>
  <c r="A3440" i="19"/>
  <c r="B3440" i="19"/>
  <c r="O3440" i="19"/>
  <c r="A3441" i="19"/>
  <c r="B3441" i="19"/>
  <c r="O3441" i="19"/>
  <c r="A3442" i="19"/>
  <c r="B3442" i="19"/>
  <c r="O3442" i="19"/>
  <c r="A3443" i="19"/>
  <c r="B3443" i="19"/>
  <c r="O3443" i="19"/>
  <c r="A3444" i="19"/>
  <c r="B3444" i="19"/>
  <c r="O3444" i="19"/>
  <c r="A3445" i="19"/>
  <c r="B3445" i="19"/>
  <c r="O3445" i="19"/>
  <c r="A3446" i="19"/>
  <c r="B3446" i="19"/>
  <c r="O3446" i="19"/>
  <c r="A3447" i="19"/>
  <c r="B3447" i="19"/>
  <c r="O3447" i="19"/>
  <c r="A3448" i="19"/>
  <c r="B3448" i="19"/>
  <c r="O3448" i="19"/>
  <c r="A3449" i="19"/>
  <c r="B3449" i="19"/>
  <c r="O3449" i="19"/>
  <c r="A3450" i="19"/>
  <c r="B3450" i="19"/>
  <c r="O3450" i="19"/>
  <c r="A3451" i="19"/>
  <c r="B3451" i="19"/>
  <c r="O3451" i="19"/>
  <c r="A3452" i="19"/>
  <c r="B3452" i="19"/>
  <c r="O3452" i="19"/>
  <c r="A3453" i="19"/>
  <c r="B3453" i="19"/>
  <c r="O3453" i="19"/>
  <c r="A3454" i="19"/>
  <c r="B3454" i="19"/>
  <c r="O3454" i="19"/>
  <c r="A3455" i="19"/>
  <c r="B3455" i="19"/>
  <c r="O3455" i="19"/>
  <c r="A3456" i="19"/>
  <c r="B3456" i="19"/>
  <c r="O3456" i="19"/>
  <c r="A3457" i="19"/>
  <c r="B3457" i="19"/>
  <c r="O3457" i="19"/>
  <c r="A3458" i="19"/>
  <c r="B3458" i="19"/>
  <c r="O3458" i="19"/>
  <c r="A3459" i="19"/>
  <c r="B3459" i="19"/>
  <c r="O3459" i="19"/>
  <c r="A3460" i="19"/>
  <c r="B3460" i="19"/>
  <c r="O3460" i="19"/>
  <c r="A3461" i="19"/>
  <c r="B3461" i="19"/>
  <c r="O3461" i="19"/>
  <c r="A3462" i="19"/>
  <c r="B3462" i="19"/>
  <c r="O3462" i="19"/>
  <c r="A3463" i="19"/>
  <c r="B3463" i="19"/>
  <c r="O3463" i="19"/>
  <c r="A3464" i="19"/>
  <c r="B3464" i="19"/>
  <c r="O3464" i="19"/>
  <c r="A3465" i="19"/>
  <c r="B3465" i="19"/>
  <c r="O3465" i="19"/>
  <c r="A3466" i="19"/>
  <c r="B3466" i="19"/>
  <c r="O3466" i="19"/>
  <c r="A3467" i="19"/>
  <c r="B3467" i="19"/>
  <c r="O3467" i="19"/>
  <c r="A3468" i="19"/>
  <c r="B3468" i="19"/>
  <c r="O3468" i="19"/>
  <c r="A3469" i="19"/>
  <c r="B3469" i="19"/>
  <c r="O3469" i="19"/>
  <c r="A3470" i="19"/>
  <c r="B3470" i="19"/>
  <c r="O3470" i="19"/>
  <c r="A3471" i="19"/>
  <c r="B3471" i="19"/>
  <c r="O3471" i="19"/>
  <c r="A3472" i="19"/>
  <c r="B3472" i="19"/>
  <c r="O3472" i="19"/>
  <c r="A3473" i="19"/>
  <c r="B3473" i="19"/>
  <c r="O3473" i="19"/>
  <c r="A3474" i="19"/>
  <c r="B3474" i="19"/>
  <c r="O3474" i="19"/>
  <c r="A3475" i="19"/>
  <c r="B3475" i="19"/>
  <c r="O3475" i="19"/>
  <c r="A3476" i="19"/>
  <c r="B3476" i="19"/>
  <c r="O3476" i="19"/>
  <c r="A3477" i="19"/>
  <c r="B3477" i="19"/>
  <c r="O3477" i="19"/>
  <c r="A3478" i="19"/>
  <c r="B3478" i="19"/>
  <c r="O3478" i="19"/>
  <c r="A3479" i="19"/>
  <c r="B3479" i="19"/>
  <c r="O3479" i="19"/>
  <c r="A3480" i="19"/>
  <c r="B3480" i="19"/>
  <c r="O3480" i="19"/>
  <c r="A3481" i="19"/>
  <c r="B3481" i="19"/>
  <c r="O3481" i="19"/>
  <c r="A3482" i="19"/>
  <c r="B3482" i="19"/>
  <c r="O3482" i="19"/>
  <c r="A3483" i="19"/>
  <c r="B3483" i="19"/>
  <c r="O3483" i="19"/>
  <c r="A3484" i="19"/>
  <c r="B3484" i="19"/>
  <c r="O3484" i="19"/>
  <c r="A3485" i="19"/>
  <c r="B3485" i="19"/>
  <c r="O3485" i="19"/>
  <c r="A3486" i="19"/>
  <c r="B3486" i="19"/>
  <c r="O3486" i="19"/>
  <c r="A3487" i="19"/>
  <c r="B3487" i="19"/>
  <c r="O3487" i="19"/>
  <c r="A3488" i="19"/>
  <c r="B3488" i="19"/>
  <c r="O3488" i="19"/>
  <c r="A3489" i="19"/>
  <c r="B3489" i="19"/>
  <c r="O3489" i="19"/>
  <c r="A3490" i="19"/>
  <c r="B3490" i="19"/>
  <c r="O3490" i="19"/>
  <c r="A3491" i="19"/>
  <c r="B3491" i="19"/>
  <c r="O3491" i="19"/>
  <c r="A3492" i="19"/>
  <c r="B3492" i="19"/>
  <c r="O3492" i="19"/>
  <c r="A3493" i="19"/>
  <c r="B3493" i="19"/>
  <c r="O3493" i="19"/>
  <c r="A3494" i="19"/>
  <c r="B3494" i="19"/>
  <c r="O3494" i="19"/>
  <c r="A3495" i="19"/>
  <c r="B3495" i="19"/>
  <c r="O3495" i="19"/>
  <c r="A3496" i="19"/>
  <c r="B3496" i="19"/>
  <c r="O3496" i="19"/>
  <c r="A3497" i="19"/>
  <c r="B3497" i="19"/>
  <c r="O3497" i="19"/>
  <c r="A3498" i="19"/>
  <c r="B3498" i="19"/>
  <c r="O3498" i="19"/>
  <c r="A3499" i="19"/>
  <c r="B3499" i="19"/>
  <c r="O3499" i="19"/>
  <c r="A3500" i="19"/>
  <c r="B3500" i="19"/>
  <c r="O3500" i="19"/>
  <c r="A3501" i="19"/>
  <c r="B3501" i="19"/>
  <c r="O3501" i="19"/>
  <c r="A3502" i="19"/>
  <c r="B3502" i="19"/>
  <c r="O3502" i="19"/>
  <c r="A3503" i="19"/>
  <c r="B3503" i="19"/>
  <c r="O3503" i="19"/>
  <c r="A3504" i="19"/>
  <c r="B3504" i="19"/>
  <c r="O3504" i="19"/>
  <c r="A3505" i="19"/>
  <c r="B3505" i="19"/>
  <c r="O3505" i="19"/>
  <c r="A3506" i="19"/>
  <c r="B3506" i="19"/>
  <c r="O3506" i="19"/>
  <c r="A3507" i="19"/>
  <c r="B3507" i="19"/>
  <c r="O3507" i="19"/>
  <c r="A3508" i="19"/>
  <c r="B3508" i="19"/>
  <c r="O3508" i="19"/>
  <c r="A3509" i="19"/>
  <c r="B3509" i="19"/>
  <c r="O3509" i="19"/>
  <c r="A3510" i="19"/>
  <c r="B3510" i="19"/>
  <c r="O3510" i="19"/>
  <c r="A3511" i="19"/>
  <c r="B3511" i="19"/>
  <c r="O3511" i="19"/>
  <c r="A3512" i="19"/>
  <c r="B3512" i="19"/>
  <c r="O3512" i="19"/>
  <c r="A3513" i="19"/>
  <c r="B3513" i="19"/>
  <c r="O3513" i="19"/>
  <c r="A3514" i="19"/>
  <c r="B3514" i="19"/>
  <c r="O3514" i="19"/>
  <c r="A3515" i="19"/>
  <c r="B3515" i="19"/>
  <c r="O3515" i="19"/>
  <c r="A3516" i="19"/>
  <c r="B3516" i="19"/>
  <c r="O3516" i="19"/>
  <c r="A3517" i="19"/>
  <c r="B3517" i="19"/>
  <c r="O3517" i="19"/>
  <c r="A3518" i="19"/>
  <c r="B3518" i="19"/>
  <c r="O3518" i="19"/>
  <c r="A3519" i="19"/>
  <c r="B3519" i="19"/>
  <c r="O3519" i="19"/>
  <c r="A3520" i="19"/>
  <c r="B3520" i="19"/>
  <c r="O3520" i="19"/>
  <c r="A3521" i="19"/>
  <c r="B3521" i="19"/>
  <c r="O3521" i="19"/>
  <c r="A3522" i="19"/>
  <c r="B3522" i="19"/>
  <c r="O3522" i="19"/>
  <c r="A3523" i="19"/>
  <c r="B3523" i="19"/>
  <c r="O3523" i="19"/>
  <c r="A3524" i="19"/>
  <c r="B3524" i="19"/>
  <c r="O3524" i="19"/>
  <c r="A3525" i="19"/>
  <c r="B3525" i="19"/>
  <c r="O3525" i="19"/>
  <c r="A3526" i="19"/>
  <c r="B3526" i="19"/>
  <c r="O3526" i="19"/>
  <c r="A3527" i="19"/>
  <c r="B3527" i="19"/>
  <c r="O3527" i="19"/>
  <c r="A3528" i="19"/>
  <c r="B3528" i="19"/>
  <c r="O3528" i="19"/>
  <c r="A3529" i="19"/>
  <c r="B3529" i="19"/>
  <c r="O3529" i="19"/>
  <c r="A3530" i="19"/>
  <c r="B3530" i="19"/>
  <c r="O3530" i="19"/>
  <c r="A3531" i="19"/>
  <c r="B3531" i="19"/>
  <c r="O3531" i="19"/>
  <c r="A3532" i="19"/>
  <c r="B3532" i="19"/>
  <c r="O3532" i="19"/>
  <c r="A3533" i="19"/>
  <c r="B3533" i="19"/>
  <c r="O3533" i="19"/>
  <c r="A3534" i="19"/>
  <c r="B3534" i="19"/>
  <c r="O3534" i="19"/>
  <c r="A3535" i="19"/>
  <c r="B3535" i="19"/>
  <c r="O3535" i="19"/>
  <c r="A3536" i="19"/>
  <c r="B3536" i="19"/>
  <c r="O3536" i="19"/>
  <c r="A3537" i="19"/>
  <c r="B3537" i="19"/>
  <c r="O3537" i="19"/>
  <c r="A3538" i="19"/>
  <c r="B3538" i="19"/>
  <c r="O3538" i="19"/>
  <c r="A3539" i="19"/>
  <c r="B3539" i="19"/>
  <c r="O3539" i="19"/>
  <c r="A3540" i="19"/>
  <c r="B3540" i="19"/>
  <c r="O3540" i="19"/>
  <c r="A3541" i="19"/>
  <c r="B3541" i="19"/>
  <c r="O3541" i="19"/>
  <c r="A3542" i="19"/>
  <c r="B3542" i="19"/>
  <c r="O3542" i="19"/>
  <c r="A3543" i="19"/>
  <c r="B3543" i="19"/>
  <c r="O3543" i="19"/>
  <c r="A3544" i="19"/>
  <c r="B3544" i="19"/>
  <c r="O3544" i="19"/>
  <c r="A3545" i="19"/>
  <c r="B3545" i="19"/>
  <c r="O3545" i="19"/>
  <c r="A3546" i="19"/>
  <c r="B3546" i="19"/>
  <c r="O3546" i="19"/>
  <c r="A3547" i="19"/>
  <c r="B3547" i="19"/>
  <c r="O3547" i="19"/>
  <c r="A3548" i="19"/>
  <c r="B3548" i="19"/>
  <c r="O3548" i="19"/>
  <c r="A3549" i="19"/>
  <c r="B3549" i="19"/>
  <c r="O3549" i="19"/>
  <c r="A3550" i="19"/>
  <c r="B3550" i="19"/>
  <c r="O3550" i="19"/>
  <c r="A3551" i="19"/>
  <c r="B3551" i="19"/>
  <c r="O3551" i="19"/>
  <c r="A3552" i="19"/>
  <c r="B3552" i="19"/>
  <c r="O3552" i="19"/>
  <c r="A3553" i="19"/>
  <c r="B3553" i="19"/>
  <c r="O3553" i="19"/>
  <c r="A3554" i="19"/>
  <c r="B3554" i="19"/>
  <c r="O3554" i="19"/>
  <c r="A3555" i="19"/>
  <c r="B3555" i="19"/>
  <c r="O3555" i="19"/>
  <c r="A3556" i="19"/>
  <c r="B3556" i="19"/>
  <c r="O3556" i="19"/>
  <c r="A3557" i="19"/>
  <c r="B3557" i="19"/>
  <c r="O3557" i="19"/>
  <c r="A3558" i="19"/>
  <c r="B3558" i="19"/>
  <c r="O3558" i="19"/>
  <c r="A3559" i="19"/>
  <c r="B3559" i="19"/>
  <c r="O3559" i="19"/>
  <c r="A3560" i="19"/>
  <c r="B3560" i="19"/>
  <c r="O3560" i="19"/>
  <c r="A3561" i="19"/>
  <c r="B3561" i="19"/>
  <c r="O3561" i="19"/>
  <c r="A3562" i="19"/>
  <c r="B3562" i="19"/>
  <c r="O3562" i="19"/>
  <c r="A3563" i="19"/>
  <c r="B3563" i="19"/>
  <c r="O3563" i="19"/>
  <c r="A3564" i="19"/>
  <c r="B3564" i="19"/>
  <c r="O3564" i="19"/>
  <c r="A3565" i="19"/>
  <c r="B3565" i="19"/>
  <c r="O3565" i="19"/>
  <c r="A3566" i="19"/>
  <c r="B3566" i="19"/>
  <c r="O3566" i="19"/>
  <c r="A3567" i="19"/>
  <c r="B3567" i="19"/>
  <c r="O3567" i="19"/>
  <c r="A3568" i="19"/>
  <c r="B3568" i="19"/>
  <c r="O3568" i="19"/>
  <c r="A3569" i="19"/>
  <c r="B3569" i="19"/>
  <c r="O3569" i="19"/>
  <c r="A3570" i="19"/>
  <c r="B3570" i="19"/>
  <c r="O3570" i="19"/>
  <c r="A3571" i="19"/>
  <c r="B3571" i="19"/>
  <c r="O3571" i="19"/>
  <c r="A3572" i="19"/>
  <c r="B3572" i="19"/>
  <c r="O3572" i="19"/>
  <c r="A3573" i="19"/>
  <c r="B3573" i="19"/>
  <c r="O3573" i="19"/>
  <c r="A3574" i="19"/>
  <c r="B3574" i="19"/>
  <c r="O3574" i="19"/>
  <c r="A3575" i="19"/>
  <c r="B3575" i="19"/>
  <c r="O3575" i="19"/>
  <c r="A3576" i="19"/>
  <c r="B3576" i="19"/>
  <c r="O3576" i="19"/>
  <c r="A3577" i="19"/>
  <c r="B3577" i="19"/>
  <c r="O3577" i="19"/>
  <c r="A3578" i="19"/>
  <c r="B3578" i="19"/>
  <c r="O3578" i="19"/>
  <c r="A3579" i="19"/>
  <c r="B3579" i="19"/>
  <c r="O3579" i="19"/>
  <c r="A3580" i="19"/>
  <c r="B3580" i="19"/>
  <c r="O3580" i="19"/>
  <c r="A3581" i="19"/>
  <c r="B3581" i="19"/>
  <c r="O3581" i="19"/>
  <c r="A3582" i="19"/>
  <c r="B3582" i="19"/>
  <c r="O3582" i="19"/>
  <c r="A3583" i="19"/>
  <c r="B3583" i="19"/>
  <c r="O3583" i="19"/>
  <c r="A3584" i="19"/>
  <c r="B3584" i="19"/>
  <c r="O3584" i="19"/>
  <c r="A3585" i="19"/>
  <c r="B3585" i="19"/>
  <c r="O3585" i="19"/>
  <c r="A3586" i="19"/>
  <c r="B3586" i="19"/>
  <c r="O3586" i="19"/>
  <c r="A3587" i="19"/>
  <c r="B3587" i="19"/>
  <c r="O3587" i="19"/>
  <c r="A3588" i="19"/>
  <c r="B3588" i="19"/>
  <c r="O3588" i="19"/>
  <c r="A3589" i="19"/>
  <c r="B3589" i="19"/>
  <c r="O3589" i="19"/>
  <c r="A3590" i="19"/>
  <c r="B3590" i="19"/>
  <c r="O3590" i="19"/>
  <c r="A3591" i="19"/>
  <c r="B3591" i="19"/>
  <c r="O3591" i="19"/>
  <c r="A3592" i="19"/>
  <c r="B3592" i="19"/>
  <c r="O3592" i="19"/>
  <c r="A3593" i="19"/>
  <c r="B3593" i="19"/>
  <c r="O3593" i="19"/>
  <c r="A3594" i="19"/>
  <c r="B3594" i="19"/>
  <c r="O3594" i="19"/>
  <c r="A3595" i="19"/>
  <c r="B3595" i="19"/>
  <c r="O3595" i="19"/>
  <c r="A3596" i="19"/>
  <c r="B3596" i="19"/>
  <c r="O3596" i="19"/>
  <c r="A3597" i="19"/>
  <c r="B3597" i="19"/>
  <c r="O3597" i="19"/>
  <c r="A3598" i="19"/>
  <c r="B3598" i="19"/>
  <c r="O3598" i="19"/>
  <c r="A3599" i="19"/>
  <c r="B3599" i="19"/>
  <c r="O3599" i="19"/>
  <c r="A3600" i="19"/>
  <c r="B3600" i="19"/>
  <c r="O3600" i="19"/>
  <c r="A3601" i="19"/>
  <c r="B3601" i="19"/>
  <c r="O3601" i="19"/>
  <c r="A3602" i="19"/>
  <c r="B3602" i="19"/>
  <c r="O3602" i="19"/>
  <c r="A3603" i="19"/>
  <c r="B3603" i="19"/>
  <c r="O3603" i="19"/>
  <c r="A3604" i="19"/>
  <c r="B3604" i="19"/>
  <c r="O3604" i="19"/>
  <c r="A3605" i="19"/>
  <c r="B3605" i="19"/>
  <c r="O3605" i="19"/>
  <c r="A3606" i="19"/>
  <c r="B3606" i="19"/>
  <c r="O3606" i="19"/>
  <c r="A3607" i="19"/>
  <c r="B3607" i="19"/>
  <c r="O3607" i="19"/>
  <c r="A3608" i="19"/>
  <c r="B3608" i="19"/>
  <c r="O3608" i="19"/>
  <c r="A3609" i="19"/>
  <c r="B3609" i="19"/>
  <c r="O3609" i="19"/>
  <c r="A3610" i="19"/>
  <c r="B3610" i="19"/>
  <c r="O3610" i="19"/>
  <c r="A3611" i="19"/>
  <c r="B3611" i="19"/>
  <c r="O3611" i="19"/>
  <c r="A3612" i="19"/>
  <c r="B3612" i="19"/>
  <c r="O3612" i="19"/>
  <c r="A3613" i="19"/>
  <c r="B3613" i="19"/>
  <c r="O3613" i="19"/>
  <c r="A3614" i="19"/>
  <c r="B3614" i="19"/>
  <c r="O3614" i="19"/>
  <c r="A3615" i="19"/>
  <c r="B3615" i="19"/>
  <c r="O3615" i="19"/>
  <c r="A3616" i="19"/>
  <c r="B3616" i="19"/>
  <c r="O3616" i="19"/>
  <c r="A3617" i="19"/>
  <c r="B3617" i="19"/>
  <c r="O3617" i="19"/>
  <c r="A3618" i="19"/>
  <c r="B3618" i="19"/>
  <c r="O3618" i="19"/>
  <c r="A3619" i="19"/>
  <c r="B3619" i="19"/>
  <c r="O3619" i="19"/>
  <c r="A3620" i="19"/>
  <c r="B3620" i="19"/>
  <c r="O3620" i="19"/>
  <c r="A3621" i="19"/>
  <c r="B3621" i="19"/>
  <c r="O3621" i="19"/>
  <c r="A3622" i="19"/>
  <c r="B3622" i="19"/>
  <c r="O3622" i="19"/>
  <c r="A3623" i="19"/>
  <c r="B3623" i="19"/>
  <c r="O3623" i="19"/>
  <c r="A3624" i="19"/>
  <c r="B3624" i="19"/>
  <c r="O3624" i="19"/>
  <c r="A3625" i="19"/>
  <c r="B3625" i="19"/>
  <c r="O3625" i="19"/>
  <c r="A3626" i="19"/>
  <c r="B3626" i="19"/>
  <c r="O3626" i="19"/>
  <c r="A3627" i="19"/>
  <c r="B3627" i="19"/>
  <c r="O3627" i="19"/>
  <c r="A3628" i="19"/>
  <c r="B3628" i="19"/>
  <c r="O3628" i="19"/>
  <c r="A3629" i="19"/>
  <c r="B3629" i="19"/>
  <c r="O3629" i="19"/>
  <c r="A3630" i="19"/>
  <c r="B3630" i="19"/>
  <c r="O3630" i="19"/>
  <c r="A3631" i="19"/>
  <c r="B3631" i="19"/>
  <c r="O3631" i="19"/>
  <c r="A3632" i="19"/>
  <c r="B3632" i="19"/>
  <c r="O3632" i="19"/>
  <c r="A3633" i="19"/>
  <c r="B3633" i="19"/>
  <c r="O3633" i="19"/>
  <c r="A3634" i="19"/>
  <c r="B3634" i="19"/>
  <c r="O3634" i="19"/>
  <c r="A3635" i="19"/>
  <c r="B3635" i="19"/>
  <c r="O3635" i="19"/>
  <c r="A3636" i="19"/>
  <c r="B3636" i="19"/>
  <c r="O3636" i="19"/>
  <c r="A3637" i="19"/>
  <c r="B3637" i="19"/>
  <c r="O3637" i="19"/>
  <c r="A3638" i="19"/>
  <c r="B3638" i="19"/>
  <c r="O3638" i="19"/>
  <c r="A3639" i="19"/>
  <c r="B3639" i="19"/>
  <c r="O3639" i="19"/>
  <c r="A3640" i="19"/>
  <c r="B3640" i="19"/>
  <c r="O3640" i="19"/>
  <c r="A3641" i="19"/>
  <c r="B3641" i="19"/>
  <c r="O3641" i="19"/>
  <c r="A3642" i="19"/>
  <c r="B3642" i="19"/>
  <c r="O3642" i="19"/>
  <c r="A3643" i="19"/>
  <c r="B3643" i="19"/>
  <c r="O3643" i="19"/>
  <c r="A3644" i="19"/>
  <c r="B3644" i="19"/>
  <c r="O3644" i="19"/>
  <c r="A3645" i="19"/>
  <c r="B3645" i="19"/>
  <c r="O3645" i="19"/>
  <c r="A3646" i="19"/>
  <c r="B3646" i="19"/>
  <c r="O3646" i="19"/>
  <c r="A3647" i="19"/>
  <c r="B3647" i="19"/>
  <c r="O3647" i="19"/>
  <c r="A3648" i="19"/>
  <c r="B3648" i="19"/>
  <c r="O3648" i="19"/>
  <c r="A3649" i="19"/>
  <c r="B3649" i="19"/>
  <c r="O3649" i="19"/>
  <c r="A3650" i="19"/>
  <c r="B3650" i="19"/>
  <c r="O3650" i="19"/>
  <c r="A3651" i="19"/>
  <c r="B3651" i="19"/>
  <c r="O3651" i="19"/>
  <c r="A3652" i="19"/>
  <c r="B3652" i="19"/>
  <c r="O3652" i="19"/>
  <c r="A3653" i="19"/>
  <c r="B3653" i="19"/>
  <c r="O3653" i="19"/>
  <c r="A3654" i="19"/>
  <c r="B3654" i="19"/>
  <c r="O3654" i="19"/>
  <c r="A3655" i="19"/>
  <c r="B3655" i="19"/>
  <c r="O3655" i="19"/>
  <c r="A3656" i="19"/>
  <c r="B3656" i="19"/>
  <c r="O3656" i="19"/>
  <c r="A3657" i="19"/>
  <c r="B3657" i="19"/>
  <c r="O3657" i="19"/>
  <c r="A3658" i="19"/>
  <c r="B3658" i="19"/>
  <c r="O3658" i="19"/>
  <c r="A3659" i="19"/>
  <c r="B3659" i="19"/>
  <c r="O3659" i="19"/>
  <c r="A3660" i="19"/>
  <c r="B3660" i="19"/>
  <c r="O3660" i="19"/>
  <c r="A3661" i="19"/>
  <c r="B3661" i="19"/>
  <c r="O3661" i="19"/>
  <c r="A3662" i="19"/>
  <c r="B3662" i="19"/>
  <c r="O3662" i="19"/>
  <c r="A3663" i="19"/>
  <c r="B3663" i="19"/>
  <c r="O3663" i="19"/>
  <c r="A3664" i="19"/>
  <c r="B3664" i="19"/>
  <c r="O3664" i="19"/>
  <c r="A3665" i="19"/>
  <c r="B3665" i="19"/>
  <c r="O3665" i="19"/>
  <c r="A3666" i="19"/>
  <c r="B3666" i="19"/>
  <c r="O3666" i="19"/>
  <c r="A3667" i="19"/>
  <c r="B3667" i="19"/>
  <c r="O3667" i="19"/>
  <c r="A3668" i="19"/>
  <c r="B3668" i="19"/>
  <c r="O3668" i="19"/>
  <c r="A3669" i="19"/>
  <c r="B3669" i="19"/>
  <c r="O3669" i="19"/>
  <c r="A3670" i="19"/>
  <c r="B3670" i="19"/>
  <c r="O3670" i="19"/>
  <c r="A3671" i="19"/>
  <c r="B3671" i="19"/>
  <c r="O3671" i="19"/>
  <c r="A3672" i="19"/>
  <c r="B3672" i="19"/>
  <c r="O3672" i="19"/>
  <c r="A3673" i="19"/>
  <c r="B3673" i="19"/>
  <c r="O3673" i="19"/>
  <c r="A3674" i="19"/>
  <c r="B3674" i="19"/>
  <c r="O3674" i="19"/>
  <c r="A3675" i="19"/>
  <c r="B3675" i="19"/>
  <c r="O3675" i="19"/>
  <c r="A3676" i="19"/>
  <c r="B3676" i="19"/>
  <c r="O3676" i="19"/>
  <c r="A3677" i="19"/>
  <c r="B3677" i="19"/>
  <c r="O3677" i="19"/>
  <c r="A3678" i="19"/>
  <c r="B3678" i="19"/>
  <c r="O3678" i="19"/>
  <c r="A3679" i="19"/>
  <c r="B3679" i="19"/>
  <c r="O3679" i="19"/>
  <c r="A3680" i="19"/>
  <c r="B3680" i="19"/>
  <c r="O3680" i="19"/>
  <c r="A3681" i="19"/>
  <c r="B3681" i="19"/>
  <c r="O3681" i="19"/>
  <c r="A3682" i="19"/>
  <c r="B3682" i="19"/>
  <c r="O3682" i="19"/>
  <c r="A3683" i="19"/>
  <c r="B3683" i="19"/>
  <c r="O3683" i="19"/>
  <c r="A3684" i="19"/>
  <c r="B3684" i="19"/>
  <c r="O3684" i="19"/>
  <c r="A3685" i="19"/>
  <c r="B3685" i="19"/>
  <c r="O3685" i="19"/>
  <c r="A3686" i="19"/>
  <c r="B3686" i="19"/>
  <c r="O3686" i="19"/>
  <c r="A3687" i="19"/>
  <c r="B3687" i="19"/>
  <c r="O3687" i="19"/>
  <c r="A3688" i="19"/>
  <c r="B3688" i="19"/>
  <c r="O3688" i="19"/>
  <c r="A3689" i="19"/>
  <c r="B3689" i="19"/>
  <c r="O3689" i="19"/>
  <c r="A3690" i="19"/>
  <c r="B3690" i="19"/>
  <c r="O3690" i="19"/>
  <c r="A3691" i="19"/>
  <c r="B3691" i="19"/>
  <c r="O3691" i="19"/>
  <c r="A3692" i="19"/>
  <c r="B3692" i="19"/>
  <c r="O3692" i="19"/>
  <c r="A3693" i="19"/>
  <c r="B3693" i="19"/>
  <c r="O3693" i="19"/>
  <c r="A3694" i="19"/>
  <c r="B3694" i="19"/>
  <c r="O3694" i="19"/>
  <c r="A3695" i="19"/>
  <c r="B3695" i="19"/>
  <c r="O3695" i="19"/>
  <c r="A3696" i="19"/>
  <c r="B3696" i="19"/>
  <c r="O3696" i="19"/>
  <c r="A3697" i="19"/>
  <c r="B3697" i="19"/>
  <c r="O3697" i="19"/>
  <c r="A3698" i="19"/>
  <c r="B3698" i="19"/>
  <c r="O3698" i="19"/>
  <c r="A3699" i="19"/>
  <c r="B3699" i="19"/>
  <c r="O3699" i="19"/>
  <c r="A3700" i="19"/>
  <c r="B3700" i="19"/>
  <c r="O3700" i="19"/>
  <c r="A3701" i="19"/>
  <c r="B3701" i="19"/>
  <c r="O3701" i="19"/>
  <c r="A3702" i="19"/>
  <c r="B3702" i="19"/>
  <c r="O3702" i="19"/>
  <c r="A3703" i="19"/>
  <c r="B3703" i="19"/>
  <c r="O3703" i="19"/>
  <c r="A3704" i="19"/>
  <c r="B3704" i="19"/>
  <c r="O3704" i="19"/>
  <c r="A3705" i="19"/>
  <c r="B3705" i="19"/>
  <c r="O3705" i="19"/>
  <c r="A3706" i="19"/>
  <c r="B3706" i="19"/>
  <c r="O3706" i="19"/>
  <c r="A3707" i="19"/>
  <c r="B3707" i="19"/>
  <c r="O3707" i="19"/>
  <c r="A3708" i="19"/>
  <c r="B3708" i="19"/>
  <c r="O3708" i="19"/>
  <c r="A3709" i="19"/>
  <c r="B3709" i="19"/>
  <c r="O3709" i="19"/>
  <c r="A3710" i="19"/>
  <c r="B3710" i="19"/>
  <c r="O3710" i="19"/>
  <c r="A3711" i="19"/>
  <c r="B3711" i="19"/>
  <c r="O3711" i="19"/>
  <c r="A3712" i="19"/>
  <c r="B3712" i="19"/>
  <c r="O3712" i="19"/>
  <c r="A3713" i="19"/>
  <c r="B3713" i="19"/>
  <c r="O3713" i="19"/>
  <c r="A3714" i="19"/>
  <c r="B3714" i="19"/>
  <c r="O3714" i="19"/>
  <c r="A3715" i="19"/>
  <c r="B3715" i="19"/>
  <c r="O3715" i="19"/>
  <c r="A3716" i="19"/>
  <c r="B3716" i="19"/>
  <c r="O3716" i="19"/>
  <c r="A3717" i="19"/>
  <c r="B3717" i="19"/>
  <c r="O3717" i="19"/>
  <c r="A3718" i="19"/>
  <c r="B3718" i="19"/>
  <c r="O3718" i="19"/>
  <c r="A3719" i="19"/>
  <c r="B3719" i="19"/>
  <c r="O3719" i="19"/>
  <c r="A3720" i="19"/>
  <c r="B3720" i="19"/>
  <c r="O3720" i="19"/>
  <c r="A3721" i="19"/>
  <c r="B3721" i="19"/>
  <c r="O3721" i="19"/>
  <c r="A3722" i="19"/>
  <c r="B3722" i="19"/>
  <c r="O3722" i="19"/>
  <c r="A3723" i="19"/>
  <c r="B3723" i="19"/>
  <c r="O3723" i="19"/>
  <c r="A3724" i="19"/>
  <c r="B3724" i="19"/>
  <c r="O3724" i="19"/>
  <c r="A3725" i="19"/>
  <c r="B3725" i="19"/>
  <c r="O3725" i="19"/>
  <c r="A3726" i="19"/>
  <c r="B3726" i="19"/>
  <c r="O3726" i="19"/>
  <c r="A3727" i="19"/>
  <c r="B3727" i="19"/>
  <c r="O3727" i="19"/>
  <c r="A3728" i="19"/>
  <c r="B3728" i="19"/>
  <c r="O3728" i="19"/>
  <c r="A3729" i="19"/>
  <c r="B3729" i="19"/>
  <c r="O3729" i="19"/>
  <c r="A3730" i="19"/>
  <c r="B3730" i="19"/>
  <c r="O3730" i="19"/>
  <c r="A3731" i="19"/>
  <c r="B3731" i="19"/>
  <c r="O3731" i="19"/>
  <c r="A3732" i="19"/>
  <c r="B3732" i="19"/>
  <c r="O3732" i="19"/>
  <c r="A3733" i="19"/>
  <c r="B3733" i="19"/>
  <c r="O3733" i="19"/>
  <c r="A3734" i="19"/>
  <c r="B3734" i="19"/>
  <c r="O3734" i="19"/>
  <c r="A3735" i="19"/>
  <c r="B3735" i="19"/>
  <c r="O3735" i="19"/>
  <c r="A3736" i="19"/>
  <c r="B3736" i="19"/>
  <c r="O3736" i="19"/>
  <c r="A3737" i="19"/>
  <c r="B3737" i="19"/>
  <c r="O3737" i="19"/>
  <c r="A3738" i="19"/>
  <c r="B3738" i="19"/>
  <c r="O3738" i="19"/>
  <c r="A3739" i="19"/>
  <c r="B3739" i="19"/>
  <c r="O3739" i="19"/>
  <c r="A3740" i="19"/>
  <c r="B3740" i="19"/>
  <c r="O3740" i="19"/>
  <c r="A3741" i="19"/>
  <c r="B3741" i="19"/>
  <c r="O3741" i="19"/>
  <c r="A3742" i="19"/>
  <c r="B3742" i="19"/>
  <c r="O3742" i="19"/>
  <c r="A3743" i="19"/>
  <c r="B3743" i="19"/>
  <c r="O3743" i="19"/>
  <c r="A3744" i="19"/>
  <c r="B3744" i="19"/>
  <c r="O3744" i="19"/>
  <c r="A3745" i="19"/>
  <c r="B3745" i="19"/>
  <c r="O3745" i="19"/>
  <c r="A3746" i="19"/>
  <c r="B3746" i="19"/>
  <c r="O3746" i="19"/>
  <c r="A3747" i="19"/>
  <c r="B3747" i="19"/>
  <c r="O3747" i="19"/>
  <c r="A3748" i="19"/>
  <c r="B3748" i="19"/>
  <c r="O3748" i="19"/>
  <c r="A3749" i="19"/>
  <c r="B3749" i="19"/>
  <c r="O3749" i="19"/>
  <c r="A3750" i="19"/>
  <c r="B3750" i="19"/>
  <c r="O3750" i="19"/>
  <c r="A3751" i="19"/>
  <c r="B3751" i="19"/>
  <c r="O3751" i="19"/>
  <c r="A3752" i="19"/>
  <c r="B3752" i="19"/>
  <c r="O3752" i="19"/>
  <c r="A3753" i="19"/>
  <c r="B3753" i="19"/>
  <c r="O3753" i="19"/>
  <c r="A3754" i="19"/>
  <c r="B3754" i="19"/>
  <c r="O3754" i="19"/>
  <c r="A3755" i="19"/>
  <c r="B3755" i="19"/>
  <c r="O3755" i="19"/>
  <c r="A3756" i="19"/>
  <c r="B3756" i="19"/>
  <c r="O3756" i="19"/>
  <c r="A3757" i="19"/>
  <c r="B3757" i="19"/>
  <c r="O3757" i="19"/>
  <c r="A3758" i="19"/>
  <c r="B3758" i="19"/>
  <c r="O3758" i="19"/>
  <c r="A3759" i="19"/>
  <c r="B3759" i="19"/>
  <c r="O3759" i="19"/>
  <c r="A3760" i="19"/>
  <c r="B3760" i="19"/>
  <c r="O3760" i="19"/>
  <c r="A3761" i="19"/>
  <c r="B3761" i="19"/>
  <c r="O3761" i="19"/>
  <c r="A3762" i="19"/>
  <c r="B3762" i="19"/>
  <c r="O3762" i="19"/>
  <c r="A3763" i="19"/>
  <c r="B3763" i="19"/>
  <c r="O3763" i="19"/>
  <c r="A3764" i="19"/>
  <c r="B3764" i="19"/>
  <c r="O3764" i="19"/>
  <c r="A3765" i="19"/>
  <c r="B3765" i="19"/>
  <c r="O3765" i="19"/>
  <c r="A3766" i="19"/>
  <c r="B3766" i="19"/>
  <c r="O3766" i="19"/>
  <c r="A3767" i="19"/>
  <c r="B3767" i="19"/>
  <c r="O3767" i="19"/>
  <c r="A3768" i="19"/>
  <c r="B3768" i="19"/>
  <c r="O3768" i="19"/>
  <c r="A3769" i="19"/>
  <c r="B3769" i="19"/>
  <c r="O3769" i="19"/>
  <c r="A3770" i="19"/>
  <c r="B3770" i="19"/>
  <c r="O3770" i="19"/>
  <c r="A3771" i="19"/>
  <c r="B3771" i="19"/>
  <c r="O3771" i="19"/>
  <c r="A3772" i="19"/>
  <c r="B3772" i="19"/>
  <c r="O3772" i="19"/>
  <c r="A3773" i="19"/>
  <c r="B3773" i="19"/>
  <c r="O3773" i="19"/>
  <c r="A3774" i="19"/>
  <c r="B3774" i="19"/>
  <c r="O3774" i="19"/>
  <c r="A3775" i="19"/>
  <c r="B3775" i="19"/>
  <c r="O3775" i="19"/>
  <c r="A3776" i="19"/>
  <c r="B3776" i="19"/>
  <c r="O3776" i="19"/>
  <c r="A3777" i="19"/>
  <c r="B3777" i="19"/>
  <c r="O3777" i="19"/>
  <c r="A3778" i="19"/>
  <c r="B3778" i="19"/>
  <c r="O3778" i="19"/>
  <c r="A3779" i="19"/>
  <c r="B3779" i="19"/>
  <c r="O3779" i="19"/>
  <c r="A3780" i="19"/>
  <c r="B3780" i="19"/>
  <c r="O3780" i="19"/>
  <c r="A3781" i="19"/>
  <c r="B3781" i="19"/>
  <c r="O3781" i="19"/>
  <c r="A3782" i="19"/>
  <c r="B3782" i="19"/>
  <c r="O3782" i="19"/>
  <c r="A3783" i="19"/>
  <c r="B3783" i="19"/>
  <c r="O3783" i="19"/>
  <c r="A3784" i="19"/>
  <c r="B3784" i="19"/>
  <c r="O3784" i="19"/>
  <c r="A3785" i="19"/>
  <c r="B3785" i="19"/>
  <c r="O3785" i="19"/>
  <c r="A3786" i="19"/>
  <c r="B3786" i="19"/>
  <c r="O3786" i="19"/>
  <c r="A3787" i="19"/>
  <c r="B3787" i="19"/>
  <c r="O3787" i="19"/>
  <c r="A3788" i="19"/>
  <c r="B3788" i="19"/>
  <c r="O3788" i="19"/>
  <c r="A3789" i="19"/>
  <c r="B3789" i="19"/>
  <c r="O3789" i="19"/>
  <c r="A3790" i="19"/>
  <c r="B3790" i="19"/>
  <c r="O3790" i="19"/>
  <c r="A3791" i="19"/>
  <c r="B3791" i="19"/>
  <c r="O3791" i="19"/>
  <c r="A3792" i="19"/>
  <c r="B3792" i="19"/>
  <c r="O3792" i="19"/>
  <c r="A3793" i="19"/>
  <c r="B3793" i="19"/>
  <c r="O3793" i="19"/>
  <c r="A3794" i="19"/>
  <c r="B3794" i="19"/>
  <c r="O3794" i="19"/>
  <c r="A3795" i="19"/>
  <c r="B3795" i="19"/>
  <c r="O3795" i="19"/>
  <c r="A3796" i="19"/>
  <c r="B3796" i="19"/>
  <c r="O3796" i="19"/>
  <c r="A3797" i="19"/>
  <c r="B3797" i="19"/>
  <c r="O3797" i="19"/>
  <c r="A3798" i="19"/>
  <c r="B3798" i="19"/>
  <c r="O3798" i="19"/>
  <c r="A3799" i="19"/>
  <c r="B3799" i="19"/>
  <c r="O3799" i="19"/>
  <c r="A3800" i="19"/>
  <c r="B3800" i="19"/>
  <c r="O3800" i="19"/>
  <c r="A3801" i="19"/>
  <c r="B3801" i="19"/>
  <c r="O3801" i="19"/>
  <c r="A3802" i="19"/>
  <c r="B3802" i="19"/>
  <c r="O3802" i="19"/>
  <c r="A3803" i="19"/>
  <c r="B3803" i="19"/>
  <c r="O3803" i="19"/>
  <c r="A3804" i="19"/>
  <c r="B3804" i="19"/>
  <c r="O3804" i="19"/>
  <c r="A3805" i="19"/>
  <c r="B3805" i="19"/>
  <c r="O3805" i="19"/>
  <c r="A3806" i="19"/>
  <c r="B3806" i="19"/>
  <c r="O3806" i="19"/>
  <c r="A3807" i="19"/>
  <c r="B3807" i="19"/>
  <c r="O3807" i="19"/>
  <c r="A3808" i="19"/>
  <c r="B3808" i="19"/>
  <c r="O3808" i="19"/>
  <c r="A3809" i="19"/>
  <c r="B3809" i="19"/>
  <c r="O3809" i="19"/>
  <c r="A3810" i="19"/>
  <c r="B3810" i="19"/>
  <c r="O3810" i="19"/>
  <c r="A3811" i="19"/>
  <c r="B3811" i="19"/>
  <c r="O3811" i="19"/>
  <c r="A3812" i="19"/>
  <c r="B3812" i="19"/>
  <c r="O3812" i="19"/>
  <c r="A3813" i="19"/>
  <c r="B3813" i="19"/>
  <c r="O3813" i="19"/>
  <c r="A3814" i="19"/>
  <c r="B3814" i="19"/>
  <c r="O3814" i="19"/>
  <c r="A3815" i="19"/>
  <c r="B3815" i="19"/>
  <c r="O3815" i="19"/>
  <c r="A3816" i="19"/>
  <c r="B3816" i="19"/>
  <c r="O3816" i="19"/>
  <c r="A3817" i="19"/>
  <c r="B3817" i="19"/>
  <c r="O3817" i="19"/>
  <c r="A3818" i="19"/>
  <c r="B3818" i="19"/>
  <c r="O3818" i="19"/>
  <c r="A3819" i="19"/>
  <c r="B3819" i="19"/>
  <c r="O3819" i="19"/>
  <c r="A3820" i="19"/>
  <c r="B3820" i="19"/>
  <c r="O3820" i="19"/>
  <c r="A3821" i="19"/>
  <c r="B3821" i="19"/>
  <c r="O3821" i="19"/>
  <c r="A3822" i="19"/>
  <c r="B3822" i="19"/>
  <c r="O3822" i="19"/>
  <c r="A3823" i="19"/>
  <c r="B3823" i="19"/>
  <c r="O3823" i="19"/>
  <c r="A3824" i="19"/>
  <c r="B3824" i="19"/>
  <c r="O3824" i="19"/>
  <c r="A3825" i="19"/>
  <c r="B3825" i="19"/>
  <c r="O3825" i="19"/>
  <c r="A3826" i="19"/>
  <c r="B3826" i="19"/>
  <c r="O3826" i="19"/>
  <c r="A3827" i="19"/>
  <c r="B3827" i="19"/>
  <c r="O3827" i="19"/>
  <c r="A3828" i="19"/>
  <c r="B3828" i="19"/>
  <c r="O3828" i="19"/>
  <c r="A3829" i="19"/>
  <c r="B3829" i="19"/>
  <c r="O3829" i="19"/>
  <c r="A3830" i="19"/>
  <c r="B3830" i="19"/>
  <c r="O3830" i="19"/>
  <c r="A3831" i="19"/>
  <c r="B3831" i="19"/>
  <c r="O3831" i="19"/>
  <c r="A3832" i="19"/>
  <c r="B3832" i="19"/>
  <c r="O3832" i="19"/>
  <c r="A3833" i="19"/>
  <c r="B3833" i="19"/>
  <c r="O3833" i="19"/>
  <c r="A3834" i="19"/>
  <c r="B3834" i="19"/>
  <c r="O3834" i="19"/>
  <c r="A3835" i="19"/>
  <c r="B3835" i="19"/>
  <c r="O3835" i="19"/>
  <c r="A3836" i="19"/>
  <c r="B3836" i="19"/>
  <c r="O3836" i="19"/>
  <c r="A3837" i="19"/>
  <c r="B3837" i="19"/>
  <c r="O3837" i="19"/>
  <c r="A3838" i="19"/>
  <c r="B3838" i="19"/>
  <c r="O3838" i="19"/>
  <c r="A3839" i="19"/>
  <c r="B3839" i="19"/>
  <c r="O3839" i="19"/>
  <c r="A3840" i="19"/>
  <c r="B3840" i="19"/>
  <c r="O3840" i="19"/>
  <c r="A3841" i="19"/>
  <c r="B3841" i="19"/>
  <c r="O3841" i="19"/>
  <c r="A3842" i="19"/>
  <c r="B3842" i="19"/>
  <c r="O3842" i="19"/>
  <c r="A3843" i="19"/>
  <c r="B3843" i="19"/>
  <c r="O3843" i="19"/>
  <c r="A3844" i="19"/>
  <c r="B3844" i="19"/>
  <c r="O3844" i="19"/>
  <c r="A3845" i="19"/>
  <c r="B3845" i="19"/>
  <c r="O3845" i="19"/>
  <c r="A3846" i="19"/>
  <c r="B3846" i="19"/>
  <c r="O3846" i="19"/>
  <c r="A3847" i="19"/>
  <c r="B3847" i="19"/>
  <c r="O3847" i="19"/>
  <c r="A3848" i="19"/>
  <c r="B3848" i="19"/>
  <c r="O3848" i="19"/>
  <c r="A3849" i="19"/>
  <c r="B3849" i="19"/>
  <c r="O3849" i="19"/>
  <c r="A3850" i="19"/>
  <c r="B3850" i="19"/>
  <c r="O3850" i="19"/>
  <c r="A3851" i="19"/>
  <c r="B3851" i="19"/>
  <c r="O3851" i="19"/>
  <c r="A3852" i="19"/>
  <c r="B3852" i="19"/>
  <c r="O3852" i="19"/>
  <c r="A3853" i="19"/>
  <c r="B3853" i="19"/>
  <c r="O3853" i="19"/>
  <c r="A3854" i="19"/>
  <c r="B3854" i="19"/>
  <c r="O3854" i="19"/>
  <c r="A3855" i="19"/>
  <c r="B3855" i="19"/>
  <c r="O3855" i="19"/>
  <c r="A3856" i="19"/>
  <c r="B3856" i="19"/>
  <c r="O3856" i="19"/>
  <c r="A3857" i="19"/>
  <c r="B3857" i="19"/>
  <c r="O3857" i="19"/>
  <c r="A3858" i="19"/>
  <c r="B3858" i="19"/>
  <c r="O3858" i="19"/>
  <c r="A3859" i="19"/>
  <c r="B3859" i="19"/>
  <c r="O3859" i="19"/>
  <c r="A3860" i="19"/>
  <c r="B3860" i="19"/>
  <c r="O3860" i="19"/>
  <c r="A3861" i="19"/>
  <c r="B3861" i="19"/>
  <c r="O3861" i="19"/>
  <c r="A3862" i="19"/>
  <c r="B3862" i="19"/>
  <c r="O3862" i="19"/>
  <c r="A3863" i="19"/>
  <c r="B3863" i="19"/>
  <c r="O3863" i="19"/>
  <c r="A3864" i="19"/>
  <c r="B3864" i="19"/>
  <c r="O3864" i="19"/>
  <c r="A3865" i="19"/>
  <c r="B3865" i="19"/>
  <c r="O3865" i="19"/>
  <c r="A3866" i="19"/>
  <c r="B3866" i="19"/>
  <c r="O3866" i="19"/>
  <c r="A3867" i="19"/>
  <c r="B3867" i="19"/>
  <c r="O3867" i="19"/>
  <c r="A3868" i="19"/>
  <c r="B3868" i="19"/>
  <c r="O3868" i="19"/>
  <c r="A3869" i="19"/>
  <c r="B3869" i="19"/>
  <c r="O3869" i="19"/>
  <c r="A3870" i="19"/>
  <c r="B3870" i="19"/>
  <c r="O3870" i="19"/>
  <c r="A3871" i="19"/>
  <c r="B3871" i="19"/>
  <c r="O3871" i="19"/>
  <c r="A3872" i="19"/>
  <c r="B3872" i="19"/>
  <c r="O3872" i="19"/>
  <c r="A3873" i="19"/>
  <c r="B3873" i="19"/>
  <c r="O3873" i="19"/>
  <c r="A3874" i="19"/>
  <c r="B3874" i="19"/>
  <c r="O3874" i="19"/>
  <c r="A3875" i="19"/>
  <c r="B3875" i="19"/>
  <c r="O3875" i="19"/>
  <c r="A3876" i="19"/>
  <c r="B3876" i="19"/>
  <c r="O3876" i="19"/>
  <c r="A3877" i="19"/>
  <c r="B3877" i="19"/>
  <c r="O3877" i="19"/>
  <c r="A3878" i="19"/>
  <c r="B3878" i="19"/>
  <c r="O3878" i="19"/>
  <c r="A3879" i="19"/>
  <c r="B3879" i="19"/>
  <c r="O3879" i="19"/>
  <c r="A3880" i="19"/>
  <c r="B3880" i="19"/>
  <c r="O3880" i="19"/>
  <c r="A3881" i="19"/>
  <c r="B3881" i="19"/>
  <c r="O3881" i="19"/>
  <c r="A3882" i="19"/>
  <c r="B3882" i="19"/>
  <c r="O3882" i="19"/>
  <c r="A3883" i="19"/>
  <c r="B3883" i="19"/>
  <c r="O3883" i="19"/>
  <c r="A3884" i="19"/>
  <c r="B3884" i="19"/>
  <c r="O3884" i="19"/>
  <c r="A3885" i="19"/>
  <c r="B3885" i="19"/>
  <c r="O3885" i="19"/>
  <c r="A3886" i="19"/>
  <c r="B3886" i="19"/>
  <c r="O3886" i="19"/>
  <c r="A3887" i="19"/>
  <c r="B3887" i="19"/>
  <c r="O3887" i="19"/>
  <c r="A3888" i="19"/>
  <c r="B3888" i="19"/>
  <c r="O3888" i="19"/>
  <c r="A3889" i="19"/>
  <c r="B3889" i="19"/>
  <c r="O3889" i="19"/>
  <c r="A3890" i="19"/>
  <c r="B3890" i="19"/>
  <c r="O3890" i="19"/>
  <c r="A3891" i="19"/>
  <c r="B3891" i="19"/>
  <c r="O3891" i="19"/>
  <c r="A3892" i="19"/>
  <c r="B3892" i="19"/>
  <c r="O3892" i="19"/>
  <c r="A3893" i="19"/>
  <c r="B3893" i="19"/>
  <c r="O3893" i="19"/>
  <c r="A3894" i="19"/>
  <c r="B3894" i="19"/>
  <c r="O3894" i="19"/>
  <c r="A3895" i="19"/>
  <c r="B3895" i="19"/>
  <c r="O3895" i="19"/>
  <c r="A3896" i="19"/>
  <c r="B3896" i="19"/>
  <c r="O3896" i="19"/>
  <c r="A3897" i="19"/>
  <c r="B3897" i="19"/>
  <c r="O3897" i="19"/>
  <c r="A3898" i="19"/>
  <c r="B3898" i="19"/>
  <c r="O3898" i="19"/>
  <c r="A3899" i="19"/>
  <c r="B3899" i="19"/>
  <c r="O3899" i="19"/>
  <c r="A3900" i="19"/>
  <c r="B3900" i="19"/>
  <c r="O3900" i="19"/>
  <c r="A3901" i="19"/>
  <c r="B3901" i="19"/>
  <c r="O3901" i="19"/>
  <c r="A3902" i="19"/>
  <c r="B3902" i="19"/>
  <c r="O3902" i="19"/>
  <c r="A3903" i="19"/>
  <c r="B3903" i="19"/>
  <c r="O3903" i="19"/>
  <c r="A3904" i="19"/>
  <c r="B3904" i="19"/>
  <c r="O3904" i="19"/>
  <c r="A3905" i="19"/>
  <c r="B3905" i="19"/>
  <c r="O3905" i="19"/>
  <c r="A3906" i="19"/>
  <c r="B3906" i="19"/>
  <c r="O3906" i="19"/>
  <c r="A3907" i="19"/>
  <c r="B3907" i="19"/>
  <c r="O3907" i="19"/>
  <c r="A3908" i="19"/>
  <c r="B3908" i="19"/>
  <c r="O3908" i="19"/>
  <c r="A3909" i="19"/>
  <c r="B3909" i="19"/>
  <c r="O3909" i="19"/>
  <c r="A3910" i="19"/>
  <c r="B3910" i="19"/>
  <c r="O3910" i="19"/>
  <c r="A3911" i="19"/>
  <c r="B3911" i="19"/>
  <c r="O3911" i="19"/>
  <c r="A3912" i="19"/>
  <c r="B3912" i="19"/>
  <c r="O3912" i="19"/>
  <c r="A3913" i="19"/>
  <c r="B3913" i="19"/>
  <c r="O3913" i="19"/>
  <c r="A3914" i="19"/>
  <c r="B3914" i="19"/>
  <c r="O3914" i="19"/>
  <c r="A3915" i="19"/>
  <c r="B3915" i="19"/>
  <c r="O3915" i="19"/>
  <c r="A3916" i="19"/>
  <c r="B3916" i="19"/>
  <c r="O3916" i="19"/>
  <c r="A3917" i="19"/>
  <c r="B3917" i="19"/>
  <c r="O3917" i="19"/>
  <c r="A3918" i="19"/>
  <c r="B3918" i="19"/>
  <c r="O3918" i="19"/>
  <c r="A3919" i="19"/>
  <c r="B3919" i="19"/>
  <c r="O3919" i="19"/>
  <c r="A3920" i="19"/>
  <c r="B3920" i="19"/>
  <c r="O3920" i="19"/>
  <c r="A3921" i="19"/>
  <c r="B3921" i="19"/>
  <c r="O3921" i="19"/>
  <c r="A3922" i="19"/>
  <c r="B3922" i="19"/>
  <c r="O3922" i="19"/>
  <c r="A3923" i="19"/>
  <c r="B3923" i="19"/>
  <c r="O3923" i="19"/>
  <c r="A3924" i="19"/>
  <c r="B3924" i="19"/>
  <c r="O3924" i="19"/>
  <c r="A3925" i="19"/>
  <c r="B3925" i="19"/>
  <c r="O3925" i="19"/>
  <c r="A3926" i="19"/>
  <c r="B3926" i="19"/>
  <c r="O3926" i="19"/>
  <c r="A3927" i="19"/>
  <c r="B3927" i="19"/>
  <c r="O3927" i="19"/>
  <c r="A3928" i="19"/>
  <c r="B3928" i="19"/>
  <c r="O3928" i="19"/>
  <c r="A3929" i="19"/>
  <c r="B3929" i="19"/>
  <c r="O3929" i="19"/>
  <c r="A3930" i="19"/>
  <c r="B3930" i="19"/>
  <c r="O3930" i="19"/>
  <c r="A3931" i="19"/>
  <c r="B3931" i="19"/>
  <c r="O3931" i="19"/>
  <c r="A3932" i="19"/>
  <c r="B3932" i="19"/>
  <c r="O3932" i="19"/>
  <c r="A3933" i="19"/>
  <c r="B3933" i="19"/>
  <c r="O3933" i="19"/>
  <c r="A3934" i="19"/>
  <c r="B3934" i="19"/>
  <c r="O3934" i="19"/>
  <c r="A3935" i="19"/>
  <c r="B3935" i="19"/>
  <c r="O3935" i="19"/>
  <c r="A3936" i="19"/>
  <c r="B3936" i="19"/>
  <c r="O3936" i="19"/>
  <c r="A3937" i="19"/>
  <c r="B3937" i="19"/>
  <c r="O3937" i="19"/>
  <c r="A3938" i="19"/>
  <c r="B3938" i="19"/>
  <c r="O3938" i="19"/>
  <c r="A3939" i="19"/>
  <c r="B3939" i="19"/>
  <c r="O3939" i="19"/>
  <c r="A3940" i="19"/>
  <c r="B3940" i="19"/>
  <c r="O3940" i="19"/>
  <c r="A3941" i="19"/>
  <c r="B3941" i="19"/>
  <c r="O3941" i="19"/>
  <c r="A3942" i="19"/>
  <c r="B3942" i="19"/>
  <c r="O3942" i="19"/>
  <c r="A3943" i="19"/>
  <c r="B3943" i="19"/>
  <c r="O3943" i="19"/>
  <c r="A3944" i="19"/>
  <c r="B3944" i="19"/>
  <c r="O3944" i="19"/>
  <c r="A3945" i="19"/>
  <c r="B3945" i="19"/>
  <c r="O3945" i="19"/>
  <c r="A3946" i="19"/>
  <c r="B3946" i="19"/>
  <c r="O3946" i="19"/>
  <c r="A3947" i="19"/>
  <c r="B3947" i="19"/>
  <c r="O3947" i="19"/>
  <c r="A3948" i="19"/>
  <c r="B3948" i="19"/>
  <c r="O3948" i="19"/>
  <c r="A3949" i="19"/>
  <c r="B3949" i="19"/>
  <c r="O3949" i="19"/>
  <c r="A3950" i="19"/>
  <c r="B3950" i="19"/>
  <c r="O3950" i="19"/>
  <c r="A3951" i="19"/>
  <c r="B3951" i="19"/>
  <c r="O3951" i="19"/>
  <c r="A3952" i="19"/>
  <c r="B3952" i="19"/>
  <c r="O3952" i="19"/>
  <c r="A3953" i="19"/>
  <c r="B3953" i="19"/>
  <c r="O3953" i="19"/>
  <c r="A3954" i="19"/>
  <c r="B3954" i="19"/>
  <c r="O3954" i="19"/>
  <c r="A3955" i="19"/>
  <c r="B3955" i="19"/>
  <c r="O3955" i="19"/>
  <c r="A3956" i="19"/>
  <c r="B3956" i="19"/>
  <c r="O3956" i="19"/>
  <c r="A3957" i="19"/>
  <c r="B3957" i="19"/>
  <c r="O3957" i="19"/>
  <c r="A3958" i="19"/>
  <c r="B3958" i="19"/>
  <c r="O3958" i="19"/>
  <c r="A3959" i="19"/>
  <c r="B3959" i="19"/>
  <c r="O3959" i="19"/>
  <c r="A3960" i="19"/>
  <c r="B3960" i="19"/>
  <c r="O3960" i="19"/>
  <c r="A3961" i="19"/>
  <c r="B3961" i="19"/>
  <c r="O3961" i="19"/>
  <c r="A3962" i="19"/>
  <c r="B3962" i="19"/>
  <c r="O3962" i="19"/>
  <c r="A3963" i="19"/>
  <c r="B3963" i="19"/>
  <c r="O3963" i="19"/>
  <c r="A3964" i="19"/>
  <c r="B3964" i="19"/>
  <c r="O3964" i="19"/>
  <c r="A3965" i="19"/>
  <c r="B3965" i="19"/>
  <c r="O3965" i="19"/>
  <c r="A3966" i="19"/>
  <c r="B3966" i="19"/>
  <c r="O3966" i="19"/>
  <c r="A3967" i="19"/>
  <c r="B3967" i="19"/>
  <c r="O3967" i="19"/>
  <c r="A3968" i="19"/>
  <c r="B3968" i="19"/>
  <c r="O3968" i="19"/>
  <c r="A3969" i="19"/>
  <c r="B3969" i="19"/>
  <c r="O3969" i="19"/>
  <c r="A3970" i="19"/>
  <c r="B3970" i="19"/>
  <c r="O3970" i="19"/>
  <c r="A3971" i="19"/>
  <c r="B3971" i="19"/>
  <c r="O3971" i="19"/>
  <c r="A3972" i="19"/>
  <c r="B3972" i="19"/>
  <c r="O3972" i="19"/>
  <c r="A3973" i="19"/>
  <c r="B3973" i="19"/>
  <c r="O3973" i="19"/>
  <c r="A3974" i="19"/>
  <c r="B3974" i="19"/>
  <c r="O3974" i="19"/>
  <c r="A3975" i="19"/>
  <c r="B3975" i="19"/>
  <c r="O3975" i="19"/>
  <c r="A3976" i="19"/>
  <c r="B3976" i="19"/>
  <c r="O3976" i="19"/>
  <c r="A3977" i="19"/>
  <c r="B3977" i="19"/>
  <c r="O3977" i="19"/>
  <c r="A3978" i="19"/>
  <c r="B3978" i="19"/>
  <c r="O3978" i="19"/>
  <c r="A3979" i="19"/>
  <c r="B3979" i="19"/>
  <c r="O3979" i="19"/>
  <c r="A3980" i="19"/>
  <c r="B3980" i="19"/>
  <c r="O3980" i="19"/>
  <c r="A3981" i="19"/>
  <c r="B3981" i="19"/>
  <c r="O3981" i="19"/>
  <c r="A3982" i="19"/>
  <c r="B3982" i="19"/>
  <c r="O3982" i="19"/>
  <c r="A3983" i="19"/>
  <c r="B3983" i="19"/>
  <c r="O3983" i="19"/>
  <c r="A3984" i="19"/>
  <c r="B3984" i="19"/>
  <c r="O3984" i="19"/>
  <c r="A3985" i="19"/>
  <c r="B3985" i="19"/>
  <c r="O3985" i="19"/>
  <c r="A3986" i="19"/>
  <c r="B3986" i="19"/>
  <c r="O3986" i="19"/>
  <c r="A3987" i="19"/>
  <c r="B3987" i="19"/>
  <c r="O3987" i="19"/>
  <c r="A3988" i="19"/>
  <c r="B3988" i="19"/>
  <c r="O3988" i="19"/>
  <c r="A3989" i="19"/>
  <c r="B3989" i="19"/>
  <c r="O3989" i="19"/>
  <c r="A3990" i="19"/>
  <c r="B3990" i="19"/>
  <c r="O3990" i="19"/>
  <c r="A3991" i="19"/>
  <c r="B3991" i="19"/>
  <c r="O3991" i="19"/>
  <c r="A3992" i="19"/>
  <c r="B3992" i="19"/>
  <c r="O3992" i="19"/>
  <c r="A3993" i="19"/>
  <c r="B3993" i="19"/>
  <c r="O3993" i="19"/>
  <c r="A3994" i="19"/>
  <c r="B3994" i="19"/>
  <c r="O3994" i="19"/>
  <c r="A3995" i="19"/>
  <c r="B3995" i="19"/>
  <c r="O3995" i="19"/>
  <c r="A3996" i="19"/>
  <c r="B3996" i="19"/>
  <c r="O3996" i="19"/>
  <c r="A3997" i="19"/>
  <c r="B3997" i="19"/>
  <c r="O3997" i="19"/>
  <c r="A3998" i="19"/>
  <c r="B3998" i="19"/>
  <c r="O3998" i="19"/>
  <c r="A3999" i="19"/>
  <c r="B3999" i="19"/>
  <c r="O3999" i="19"/>
  <c r="A4000" i="19"/>
  <c r="B4000" i="19"/>
  <c r="O4000" i="19"/>
  <c r="A4001" i="19"/>
  <c r="B4001" i="19"/>
  <c r="O4001" i="19"/>
  <c r="A4002" i="19"/>
  <c r="B4002" i="19"/>
  <c r="O4002" i="19"/>
  <c r="A4003" i="19"/>
  <c r="B4003" i="19"/>
  <c r="O4003" i="19"/>
  <c r="A4004" i="19"/>
  <c r="B4004" i="19"/>
  <c r="O4004" i="19"/>
  <c r="A4005" i="19"/>
  <c r="B4005" i="19"/>
  <c r="O4005" i="19"/>
  <c r="A4006" i="19"/>
  <c r="B4006" i="19"/>
  <c r="O4006" i="19"/>
  <c r="A4007" i="19"/>
  <c r="B4007" i="19"/>
  <c r="O4007" i="19"/>
  <c r="A4008" i="19"/>
  <c r="B4008" i="19"/>
  <c r="O4008" i="19"/>
  <c r="A4009" i="19"/>
  <c r="B4009" i="19"/>
  <c r="O4009" i="19"/>
  <c r="A4010" i="19"/>
  <c r="B4010" i="19"/>
  <c r="O4010" i="19"/>
  <c r="A4011" i="19"/>
  <c r="B4011" i="19"/>
  <c r="O4011" i="19"/>
  <c r="A4012" i="19"/>
  <c r="B4012" i="19"/>
  <c r="O4012" i="19"/>
  <c r="A4013" i="19"/>
  <c r="B4013" i="19"/>
  <c r="O4013" i="19"/>
  <c r="A4014" i="19"/>
  <c r="B4014" i="19"/>
  <c r="O4014" i="19"/>
  <c r="A4015" i="19"/>
  <c r="B4015" i="19"/>
  <c r="O4015" i="19"/>
  <c r="A4016" i="19"/>
  <c r="B4016" i="19"/>
  <c r="O4016" i="19"/>
  <c r="A4017" i="19"/>
  <c r="B4017" i="19"/>
  <c r="O4017" i="19"/>
  <c r="A4018" i="19"/>
  <c r="B4018" i="19"/>
  <c r="O4018" i="19"/>
  <c r="A4019" i="19"/>
  <c r="B4019" i="19"/>
  <c r="O4019" i="19"/>
  <c r="A4020" i="19"/>
  <c r="B4020" i="19"/>
  <c r="O4020" i="19"/>
  <c r="A4021" i="19"/>
  <c r="B4021" i="19"/>
  <c r="O4021" i="19"/>
  <c r="A4022" i="19"/>
  <c r="B4022" i="19"/>
  <c r="O4022" i="19"/>
  <c r="A4023" i="19"/>
  <c r="B4023" i="19"/>
  <c r="O4023" i="19"/>
  <c r="A4024" i="19"/>
  <c r="B4024" i="19"/>
  <c r="O4024" i="19"/>
  <c r="A4025" i="19"/>
  <c r="B4025" i="19"/>
  <c r="O4025" i="19"/>
  <c r="A4026" i="19"/>
  <c r="B4026" i="19"/>
  <c r="O4026" i="19"/>
  <c r="A4027" i="19"/>
  <c r="B4027" i="19"/>
  <c r="O4027" i="19"/>
  <c r="A4028" i="19"/>
  <c r="B4028" i="19"/>
  <c r="O4028" i="19"/>
  <c r="A4029" i="19"/>
  <c r="B4029" i="19"/>
  <c r="O4029" i="19"/>
  <c r="A4030" i="19"/>
  <c r="B4030" i="19"/>
  <c r="O4030" i="19"/>
  <c r="A4031" i="19"/>
  <c r="B4031" i="19"/>
  <c r="O4031" i="19"/>
  <c r="A4032" i="19"/>
  <c r="B4032" i="19"/>
  <c r="O4032" i="19"/>
  <c r="A4033" i="19"/>
  <c r="B4033" i="19"/>
  <c r="O4033" i="19"/>
  <c r="A4034" i="19"/>
  <c r="B4034" i="19"/>
  <c r="O4034" i="19"/>
  <c r="A4035" i="19"/>
  <c r="B4035" i="19"/>
  <c r="O4035" i="19"/>
  <c r="A4036" i="19"/>
  <c r="B4036" i="19"/>
  <c r="O4036" i="19"/>
  <c r="A4037" i="19"/>
  <c r="B4037" i="19"/>
  <c r="O4037" i="19"/>
  <c r="A4038" i="19"/>
  <c r="B4038" i="19"/>
  <c r="O4038" i="19"/>
  <c r="A4039" i="19"/>
  <c r="B4039" i="19"/>
  <c r="O4039" i="19"/>
  <c r="A4040" i="19"/>
  <c r="B4040" i="19"/>
  <c r="O4040" i="19"/>
  <c r="A4041" i="19"/>
  <c r="B4041" i="19"/>
  <c r="O4041" i="19"/>
  <c r="A4042" i="19"/>
  <c r="B4042" i="19"/>
  <c r="O4042" i="19"/>
  <c r="A4043" i="19"/>
  <c r="B4043" i="19"/>
  <c r="O4043" i="19"/>
  <c r="A4044" i="19"/>
  <c r="B4044" i="19"/>
  <c r="O4044" i="19"/>
  <c r="A4045" i="19"/>
  <c r="B4045" i="19"/>
  <c r="O4045" i="19"/>
  <c r="A4046" i="19"/>
  <c r="B4046" i="19"/>
  <c r="O4046" i="19"/>
  <c r="A4047" i="19"/>
  <c r="B4047" i="19"/>
  <c r="O4047" i="19"/>
  <c r="A4048" i="19"/>
  <c r="B4048" i="19"/>
  <c r="O4048" i="19"/>
  <c r="A4049" i="19"/>
  <c r="B4049" i="19"/>
  <c r="O4049" i="19"/>
  <c r="A4050" i="19"/>
  <c r="B4050" i="19"/>
  <c r="O4050" i="19"/>
  <c r="A4051" i="19"/>
  <c r="B4051" i="19"/>
  <c r="O4051" i="19"/>
  <c r="A4052" i="19"/>
  <c r="B4052" i="19"/>
  <c r="O4052" i="19"/>
  <c r="A4053" i="19"/>
  <c r="B4053" i="19"/>
  <c r="O4053" i="19"/>
  <c r="A4054" i="19"/>
  <c r="B4054" i="19"/>
  <c r="O4054" i="19"/>
  <c r="A4055" i="19"/>
  <c r="B4055" i="19"/>
  <c r="O4055" i="19"/>
  <c r="A4056" i="19"/>
  <c r="B4056" i="19"/>
  <c r="O4056" i="19"/>
  <c r="A4057" i="19"/>
  <c r="B4057" i="19"/>
  <c r="O4057" i="19"/>
  <c r="A4058" i="19"/>
  <c r="B4058" i="19"/>
  <c r="O4058" i="19"/>
  <c r="A4059" i="19"/>
  <c r="B4059" i="19"/>
  <c r="O4059" i="19"/>
  <c r="A4060" i="19"/>
  <c r="B4060" i="19"/>
  <c r="O4060" i="19"/>
  <c r="A4061" i="19"/>
  <c r="B4061" i="19"/>
  <c r="O4061" i="19"/>
  <c r="A4062" i="19"/>
  <c r="B4062" i="19"/>
  <c r="O4062" i="19"/>
  <c r="A4063" i="19"/>
  <c r="B4063" i="19"/>
  <c r="O4063" i="19"/>
  <c r="A4064" i="19"/>
  <c r="B4064" i="19"/>
  <c r="O4064" i="19"/>
  <c r="A4065" i="19"/>
  <c r="B4065" i="19"/>
  <c r="O4065" i="19"/>
  <c r="A4066" i="19"/>
  <c r="B4066" i="19"/>
  <c r="O4066" i="19"/>
  <c r="A4067" i="19"/>
  <c r="B4067" i="19"/>
  <c r="O4067" i="19"/>
  <c r="A4068" i="19"/>
  <c r="B4068" i="19"/>
  <c r="O4068" i="19"/>
  <c r="A4069" i="19"/>
  <c r="B4069" i="19"/>
  <c r="O4069" i="19"/>
  <c r="A4070" i="19"/>
  <c r="B4070" i="19"/>
  <c r="O4070" i="19"/>
  <c r="A4071" i="19"/>
  <c r="B4071" i="19"/>
  <c r="O4071" i="19"/>
  <c r="A4072" i="19"/>
  <c r="B4072" i="19"/>
  <c r="O4072" i="19"/>
  <c r="A4073" i="19"/>
  <c r="B4073" i="19"/>
  <c r="O4073" i="19"/>
  <c r="A4074" i="19"/>
  <c r="B4074" i="19"/>
  <c r="O4074" i="19"/>
  <c r="A4075" i="19"/>
  <c r="B4075" i="19"/>
  <c r="O4075" i="19"/>
  <c r="A4076" i="19"/>
  <c r="B4076" i="19"/>
  <c r="O4076" i="19"/>
  <c r="A4077" i="19"/>
  <c r="B4077" i="19"/>
  <c r="O4077" i="19"/>
  <c r="A4078" i="19"/>
  <c r="B4078" i="19"/>
  <c r="O4078" i="19"/>
  <c r="A4079" i="19"/>
  <c r="B4079" i="19"/>
  <c r="O4079" i="19"/>
  <c r="A4080" i="19"/>
  <c r="B4080" i="19"/>
  <c r="O4080" i="19"/>
  <c r="A4081" i="19"/>
  <c r="B4081" i="19"/>
  <c r="O4081" i="19"/>
  <c r="A4082" i="19"/>
  <c r="B4082" i="19"/>
  <c r="O4082" i="19"/>
  <c r="A4083" i="19"/>
  <c r="B4083" i="19"/>
  <c r="O4083" i="19"/>
  <c r="A4084" i="19"/>
  <c r="B4084" i="19"/>
  <c r="O4084" i="19"/>
  <c r="A4085" i="19"/>
  <c r="B4085" i="19"/>
  <c r="O4085" i="19"/>
  <c r="A4086" i="19"/>
  <c r="B4086" i="19"/>
  <c r="O4086" i="19"/>
  <c r="A4087" i="19"/>
  <c r="B4087" i="19"/>
  <c r="O4087" i="19"/>
  <c r="A4088" i="19"/>
  <c r="B4088" i="19"/>
  <c r="O4088" i="19"/>
  <c r="A4089" i="19"/>
  <c r="B4089" i="19"/>
  <c r="O4089" i="19"/>
  <c r="A4090" i="19"/>
  <c r="B4090" i="19"/>
  <c r="O4090" i="19"/>
  <c r="A4091" i="19"/>
  <c r="B4091" i="19"/>
  <c r="O4091" i="19"/>
  <c r="A4092" i="19"/>
  <c r="B4092" i="19"/>
  <c r="O4092" i="19"/>
  <c r="A4093" i="19"/>
  <c r="B4093" i="19"/>
  <c r="O4093" i="19"/>
  <c r="A4094" i="19"/>
  <c r="B4094" i="19"/>
  <c r="O4094" i="19"/>
  <c r="A4095" i="19"/>
  <c r="B4095" i="19"/>
  <c r="O4095" i="19"/>
  <c r="A4096" i="19"/>
  <c r="B4096" i="19"/>
  <c r="O4096" i="19"/>
  <c r="A4097" i="19"/>
  <c r="B4097" i="19"/>
  <c r="O4097" i="19"/>
  <c r="A4098" i="19"/>
  <c r="B4098" i="19"/>
  <c r="O4098" i="19"/>
  <c r="A4099" i="19"/>
  <c r="B4099" i="19"/>
  <c r="O4099" i="19"/>
  <c r="A4100" i="19"/>
  <c r="B4100" i="19"/>
  <c r="O4100" i="19"/>
  <c r="A4101" i="19"/>
  <c r="B4101" i="19"/>
  <c r="O4101" i="19"/>
  <c r="A4102" i="19"/>
  <c r="B4102" i="19"/>
  <c r="O4102" i="19"/>
  <c r="A4103" i="19"/>
  <c r="B4103" i="19"/>
  <c r="O4103" i="19"/>
  <c r="A4104" i="19"/>
  <c r="B4104" i="19"/>
  <c r="O4104" i="19"/>
  <c r="A4105" i="19"/>
  <c r="B4105" i="19"/>
  <c r="O4105" i="19"/>
  <c r="A4106" i="19"/>
  <c r="B4106" i="19"/>
  <c r="O4106" i="19"/>
  <c r="A4107" i="19"/>
  <c r="B4107" i="19"/>
  <c r="O4107" i="19"/>
  <c r="A4108" i="19"/>
  <c r="B4108" i="19"/>
  <c r="O4108" i="19"/>
  <c r="A4109" i="19"/>
  <c r="B4109" i="19"/>
  <c r="O4109" i="19"/>
  <c r="A4110" i="19"/>
  <c r="B4110" i="19"/>
  <c r="O4110" i="19"/>
  <c r="A4111" i="19"/>
  <c r="B4111" i="19"/>
  <c r="O4111" i="19"/>
  <c r="A4112" i="19"/>
  <c r="B4112" i="19"/>
  <c r="O4112" i="19"/>
  <c r="A4113" i="19"/>
  <c r="B4113" i="19"/>
  <c r="O4113" i="19"/>
  <c r="A4114" i="19"/>
  <c r="B4114" i="19"/>
  <c r="O4114" i="19"/>
  <c r="A4115" i="19"/>
  <c r="B4115" i="19"/>
  <c r="O4115" i="19"/>
  <c r="A4116" i="19"/>
  <c r="B4116" i="19"/>
  <c r="O4116" i="19"/>
  <c r="A4117" i="19"/>
  <c r="B4117" i="19"/>
  <c r="O4117" i="19"/>
  <c r="A4118" i="19"/>
  <c r="B4118" i="19"/>
  <c r="O4118" i="19"/>
  <c r="A4119" i="19"/>
  <c r="B4119" i="19"/>
  <c r="O4119" i="19"/>
  <c r="A4120" i="19"/>
  <c r="B4120" i="19"/>
  <c r="O4120" i="19"/>
  <c r="A4121" i="19"/>
  <c r="B4121" i="19"/>
  <c r="O4121" i="19"/>
  <c r="A4122" i="19"/>
  <c r="B4122" i="19"/>
  <c r="O4122" i="19"/>
  <c r="A4123" i="19"/>
  <c r="B4123" i="19"/>
  <c r="O4123" i="19"/>
  <c r="A4124" i="19"/>
  <c r="B4124" i="19"/>
  <c r="O4124" i="19"/>
  <c r="A4125" i="19"/>
  <c r="B4125" i="19"/>
  <c r="O4125" i="19"/>
  <c r="A4126" i="19"/>
  <c r="B4126" i="19"/>
  <c r="O4126" i="19"/>
  <c r="A4127" i="19"/>
  <c r="B4127" i="19"/>
  <c r="O4127" i="19"/>
  <c r="A4128" i="19"/>
  <c r="B4128" i="19"/>
  <c r="O4128" i="19"/>
  <c r="A4129" i="19"/>
  <c r="B4129" i="19"/>
  <c r="O4129" i="19"/>
  <c r="A4130" i="19"/>
  <c r="B4130" i="19"/>
  <c r="O4130" i="19"/>
  <c r="A4131" i="19"/>
  <c r="B4131" i="19"/>
  <c r="O4131" i="19"/>
  <c r="A4132" i="19"/>
  <c r="B4132" i="19"/>
  <c r="O4132" i="19"/>
  <c r="A4133" i="19"/>
  <c r="B4133" i="19"/>
  <c r="O4133" i="19"/>
  <c r="A4134" i="19"/>
  <c r="B4134" i="19"/>
  <c r="O4134" i="19"/>
  <c r="A4135" i="19"/>
  <c r="B4135" i="19"/>
  <c r="O4135" i="19"/>
  <c r="A4136" i="19"/>
  <c r="B4136" i="19"/>
  <c r="O4136" i="19"/>
  <c r="A4137" i="19"/>
  <c r="B4137" i="19"/>
  <c r="O4137" i="19"/>
  <c r="A4138" i="19"/>
  <c r="B4138" i="19"/>
  <c r="O4138" i="19"/>
  <c r="A4139" i="19"/>
  <c r="B4139" i="19"/>
  <c r="O4139" i="19"/>
  <c r="A4140" i="19"/>
  <c r="B4140" i="19"/>
  <c r="O4140" i="19"/>
  <c r="A4141" i="19"/>
  <c r="B4141" i="19"/>
  <c r="O4141" i="19"/>
  <c r="A4142" i="19"/>
  <c r="B4142" i="19"/>
  <c r="O4142" i="19"/>
  <c r="A4143" i="19"/>
  <c r="B4143" i="19"/>
  <c r="O4143" i="19"/>
  <c r="A4144" i="19"/>
  <c r="B4144" i="19"/>
  <c r="O4144" i="19"/>
  <c r="A4145" i="19"/>
  <c r="B4145" i="19"/>
  <c r="O4145" i="19"/>
  <c r="A4146" i="19"/>
  <c r="B4146" i="19"/>
  <c r="O4146" i="19"/>
  <c r="A4147" i="19"/>
  <c r="B4147" i="19"/>
  <c r="O4147" i="19"/>
  <c r="A4148" i="19"/>
  <c r="B4148" i="19"/>
  <c r="O4148" i="19"/>
  <c r="A4149" i="19"/>
  <c r="B4149" i="19"/>
  <c r="O4149" i="19"/>
  <c r="A4150" i="19"/>
  <c r="B4150" i="19"/>
  <c r="O4150" i="19"/>
  <c r="A4151" i="19"/>
  <c r="B4151" i="19"/>
  <c r="O4151" i="19"/>
  <c r="A4152" i="19"/>
  <c r="B4152" i="19"/>
  <c r="O4152" i="19"/>
  <c r="A4153" i="19"/>
  <c r="B4153" i="19"/>
  <c r="O4153" i="19"/>
  <c r="A4154" i="19"/>
  <c r="B4154" i="19"/>
  <c r="O4154" i="19"/>
  <c r="A4155" i="19"/>
  <c r="B4155" i="19"/>
  <c r="O4155" i="19"/>
  <c r="A4156" i="19"/>
  <c r="B4156" i="19"/>
  <c r="O4156" i="19"/>
  <c r="A4157" i="19"/>
  <c r="B4157" i="19"/>
  <c r="O4157" i="19"/>
  <c r="A4158" i="19"/>
  <c r="B4158" i="19"/>
  <c r="O4158" i="19"/>
  <c r="A4159" i="19"/>
  <c r="B4159" i="19"/>
  <c r="O4159" i="19"/>
  <c r="A4160" i="19"/>
  <c r="B4160" i="19"/>
  <c r="O4160" i="19"/>
  <c r="A4161" i="19"/>
  <c r="B4161" i="19"/>
  <c r="O4161" i="19"/>
  <c r="A4162" i="19"/>
  <c r="B4162" i="19"/>
  <c r="O4162" i="19"/>
  <c r="A4163" i="19"/>
  <c r="B4163" i="19"/>
  <c r="O4163" i="19"/>
  <c r="A4164" i="19"/>
  <c r="B4164" i="19"/>
  <c r="O4164" i="19"/>
  <c r="A4165" i="19"/>
  <c r="B4165" i="19"/>
  <c r="O4165" i="19"/>
  <c r="A4166" i="19"/>
  <c r="B4166" i="19"/>
  <c r="O4166" i="19"/>
  <c r="A4167" i="19"/>
  <c r="B4167" i="19"/>
  <c r="O4167" i="19"/>
  <c r="A4168" i="19"/>
  <c r="B4168" i="19"/>
  <c r="O4168" i="19"/>
  <c r="A4169" i="19"/>
  <c r="B4169" i="19"/>
  <c r="O4169" i="19"/>
  <c r="A4170" i="19"/>
  <c r="B4170" i="19"/>
  <c r="O4170" i="19"/>
  <c r="A4171" i="19"/>
  <c r="B4171" i="19"/>
  <c r="O4171" i="19"/>
  <c r="A4172" i="19"/>
  <c r="B4172" i="19"/>
  <c r="O4172" i="19"/>
  <c r="A4173" i="19"/>
  <c r="B4173" i="19"/>
  <c r="O4173" i="19"/>
  <c r="A4174" i="19"/>
  <c r="B4174" i="19"/>
  <c r="O4174" i="19"/>
  <c r="A4175" i="19"/>
  <c r="B4175" i="19"/>
  <c r="O4175" i="19"/>
  <c r="A4176" i="19"/>
  <c r="B4176" i="19"/>
  <c r="O4176" i="19"/>
  <c r="A4177" i="19"/>
  <c r="B4177" i="19"/>
  <c r="O4177" i="19"/>
  <c r="A4178" i="19"/>
  <c r="B4178" i="19"/>
  <c r="O4178" i="19"/>
  <c r="A4179" i="19"/>
  <c r="B4179" i="19"/>
  <c r="O4179" i="19"/>
  <c r="A4180" i="19"/>
  <c r="B4180" i="19"/>
  <c r="O4180" i="19"/>
  <c r="A4181" i="19"/>
  <c r="B4181" i="19"/>
  <c r="O4181" i="19"/>
  <c r="A4182" i="19"/>
  <c r="B4182" i="19"/>
  <c r="O4182" i="19"/>
  <c r="A4183" i="19"/>
  <c r="B4183" i="19"/>
  <c r="O4183" i="19"/>
  <c r="A4184" i="19"/>
  <c r="B4184" i="19"/>
  <c r="O4184" i="19"/>
  <c r="A4185" i="19"/>
  <c r="B4185" i="19"/>
  <c r="O4185" i="19"/>
  <c r="A4186" i="19"/>
  <c r="B4186" i="19"/>
  <c r="O4186" i="19"/>
  <c r="A4187" i="19"/>
  <c r="B4187" i="19"/>
  <c r="O4187" i="19"/>
  <c r="A4188" i="19"/>
  <c r="B4188" i="19"/>
  <c r="O4188" i="19"/>
  <c r="A4189" i="19"/>
  <c r="B4189" i="19"/>
  <c r="O4189" i="19"/>
  <c r="A4190" i="19"/>
  <c r="B4190" i="19"/>
  <c r="O4190" i="19"/>
  <c r="A4191" i="19"/>
  <c r="B4191" i="19"/>
  <c r="O4191" i="19"/>
  <c r="A4192" i="19"/>
  <c r="B4192" i="19"/>
  <c r="O4192" i="19"/>
  <c r="A4193" i="19"/>
  <c r="B4193" i="19"/>
  <c r="O4193" i="19"/>
  <c r="A4194" i="19"/>
  <c r="B4194" i="19"/>
  <c r="O4194" i="19"/>
  <c r="A4195" i="19"/>
  <c r="B4195" i="19"/>
  <c r="O4195" i="19"/>
  <c r="A4196" i="19"/>
  <c r="B4196" i="19"/>
  <c r="O4196" i="19"/>
  <c r="A4197" i="19"/>
  <c r="B4197" i="19"/>
  <c r="O4197" i="19"/>
  <c r="A4198" i="19"/>
  <c r="B4198" i="19"/>
  <c r="O4198" i="19"/>
  <c r="A4199" i="19"/>
  <c r="B4199" i="19"/>
  <c r="O4199" i="19"/>
  <c r="A4200" i="19"/>
  <c r="B4200" i="19"/>
  <c r="O4200" i="19"/>
  <c r="A4201" i="19"/>
  <c r="B4201" i="19"/>
  <c r="O4201" i="19"/>
  <c r="A4202" i="19"/>
  <c r="B4202" i="19"/>
  <c r="O4202" i="19"/>
  <c r="A4203" i="19"/>
  <c r="B4203" i="19"/>
  <c r="O4203" i="19"/>
  <c r="A4204" i="19"/>
  <c r="B4204" i="19"/>
  <c r="O4204" i="19"/>
  <c r="A4205" i="19"/>
  <c r="B4205" i="19"/>
  <c r="O4205" i="19"/>
  <c r="A4206" i="19"/>
  <c r="B4206" i="19"/>
  <c r="O4206" i="19"/>
  <c r="A4207" i="19"/>
  <c r="B4207" i="19"/>
  <c r="O4207" i="19"/>
  <c r="A4208" i="19"/>
  <c r="B4208" i="19"/>
  <c r="O4208" i="19"/>
  <c r="A4209" i="19"/>
  <c r="B4209" i="19"/>
  <c r="O4209" i="19"/>
  <c r="A4210" i="19"/>
  <c r="B4210" i="19"/>
  <c r="O4210" i="19"/>
  <c r="A4211" i="19"/>
  <c r="B4211" i="19"/>
  <c r="O4211" i="19"/>
  <c r="A4212" i="19"/>
  <c r="B4212" i="19"/>
  <c r="O4212" i="19"/>
  <c r="A4213" i="19"/>
  <c r="B4213" i="19"/>
  <c r="O4213" i="19"/>
  <c r="A4214" i="19"/>
  <c r="B4214" i="19"/>
  <c r="O4214" i="19"/>
  <c r="A4215" i="19"/>
  <c r="B4215" i="19"/>
  <c r="O4215" i="19"/>
  <c r="A4216" i="19"/>
  <c r="B4216" i="19"/>
  <c r="O4216" i="19"/>
  <c r="A4217" i="19"/>
  <c r="B4217" i="19"/>
  <c r="O4217" i="19"/>
  <c r="A4218" i="19"/>
  <c r="B4218" i="19"/>
  <c r="O4218" i="19"/>
  <c r="A4219" i="19"/>
  <c r="B4219" i="19"/>
  <c r="O4219" i="19"/>
  <c r="A4220" i="19"/>
  <c r="B4220" i="19"/>
  <c r="O4220" i="19"/>
  <c r="A4221" i="19"/>
  <c r="B4221" i="19"/>
  <c r="O4221" i="19"/>
  <c r="A4222" i="19"/>
  <c r="B4222" i="19"/>
  <c r="O4222" i="19"/>
  <c r="A4223" i="19"/>
  <c r="B4223" i="19"/>
  <c r="O4223" i="19"/>
  <c r="A4224" i="19"/>
  <c r="B4224" i="19"/>
  <c r="O4224" i="19"/>
  <c r="A4225" i="19"/>
  <c r="B4225" i="19"/>
  <c r="O4225" i="19"/>
  <c r="A4226" i="19"/>
  <c r="B4226" i="19"/>
  <c r="O4226" i="19"/>
  <c r="A4227" i="19"/>
  <c r="B4227" i="19"/>
  <c r="O4227" i="19"/>
  <c r="A4228" i="19"/>
  <c r="B4228" i="19"/>
  <c r="O4228" i="19"/>
  <c r="A4229" i="19"/>
  <c r="B4229" i="19"/>
  <c r="O4229" i="19"/>
  <c r="A4230" i="19"/>
  <c r="B4230" i="19"/>
  <c r="O4230" i="19"/>
  <c r="A4231" i="19"/>
  <c r="B4231" i="19"/>
  <c r="O4231" i="19"/>
  <c r="A4232" i="19"/>
  <c r="B4232" i="19"/>
  <c r="O4232" i="19"/>
  <c r="A4233" i="19"/>
  <c r="B4233" i="19"/>
  <c r="O4233" i="19"/>
  <c r="A4234" i="19"/>
  <c r="B4234" i="19"/>
  <c r="O4234" i="19"/>
  <c r="A4235" i="19"/>
  <c r="B4235" i="19"/>
  <c r="O4235" i="19"/>
  <c r="A4236" i="19"/>
  <c r="B4236" i="19"/>
  <c r="O4236" i="19"/>
  <c r="A4237" i="19"/>
  <c r="B4237" i="19"/>
  <c r="O4237" i="19"/>
  <c r="A4238" i="19"/>
  <c r="B4238" i="19"/>
  <c r="O4238" i="19"/>
  <c r="A4239" i="19"/>
  <c r="B4239" i="19"/>
  <c r="O4239" i="19"/>
  <c r="A4240" i="19"/>
  <c r="B4240" i="19"/>
  <c r="O4240" i="19"/>
  <c r="A4241" i="19"/>
  <c r="B4241" i="19"/>
  <c r="O4241" i="19"/>
  <c r="A4242" i="19"/>
  <c r="B4242" i="19"/>
  <c r="O4242" i="19"/>
  <c r="A4243" i="19"/>
  <c r="B4243" i="19"/>
  <c r="O4243" i="19"/>
  <c r="A4244" i="19"/>
  <c r="B4244" i="19"/>
  <c r="O4244" i="19"/>
  <c r="A4245" i="19"/>
  <c r="B4245" i="19"/>
  <c r="O4245" i="19"/>
  <c r="A4246" i="19"/>
  <c r="B4246" i="19"/>
  <c r="O4246" i="19"/>
  <c r="A4247" i="19"/>
  <c r="B4247" i="19"/>
  <c r="O4247" i="19"/>
  <c r="A4248" i="19"/>
  <c r="B4248" i="19"/>
  <c r="O4248" i="19"/>
  <c r="A4249" i="19"/>
  <c r="B4249" i="19"/>
  <c r="O4249" i="19"/>
  <c r="A4250" i="19"/>
  <c r="B4250" i="19"/>
  <c r="O4250" i="19"/>
  <c r="A4251" i="19"/>
  <c r="B4251" i="19"/>
  <c r="O4251" i="19"/>
  <c r="A4252" i="19"/>
  <c r="B4252" i="19"/>
  <c r="O4252" i="19"/>
  <c r="A4253" i="19"/>
  <c r="B4253" i="19"/>
  <c r="O4253" i="19"/>
  <c r="A4254" i="19"/>
  <c r="B4254" i="19"/>
  <c r="O4254" i="19"/>
  <c r="A4255" i="19"/>
  <c r="B4255" i="19"/>
  <c r="O4255" i="19"/>
  <c r="A4256" i="19"/>
  <c r="B4256" i="19"/>
  <c r="O4256" i="19"/>
  <c r="A4257" i="19"/>
  <c r="B4257" i="19"/>
  <c r="O4257" i="19"/>
  <c r="A4258" i="19"/>
  <c r="B4258" i="19"/>
  <c r="O4258" i="19"/>
  <c r="A4259" i="19"/>
  <c r="B4259" i="19"/>
  <c r="O4259" i="19"/>
  <c r="A4260" i="19"/>
  <c r="B4260" i="19"/>
  <c r="O4260" i="19"/>
  <c r="A4261" i="19"/>
  <c r="B4261" i="19"/>
  <c r="O4261" i="19"/>
  <c r="A4262" i="19"/>
  <c r="B4262" i="19"/>
  <c r="O4262" i="19"/>
  <c r="A4263" i="19"/>
  <c r="B4263" i="19"/>
  <c r="O4263" i="19"/>
  <c r="A4264" i="19"/>
  <c r="B4264" i="19"/>
  <c r="O4264" i="19"/>
  <c r="A4265" i="19"/>
  <c r="B4265" i="19"/>
  <c r="O4265" i="19"/>
  <c r="A4266" i="19"/>
  <c r="B4266" i="19"/>
  <c r="O4266" i="19"/>
  <c r="A4267" i="19"/>
  <c r="B4267" i="19"/>
  <c r="O4267" i="19"/>
  <c r="A4268" i="19"/>
  <c r="B4268" i="19"/>
  <c r="O4268" i="19"/>
  <c r="A4269" i="19"/>
  <c r="B4269" i="19"/>
  <c r="O4269" i="19"/>
  <c r="A4270" i="19"/>
  <c r="B4270" i="19"/>
  <c r="O4270" i="19"/>
  <c r="A4271" i="19"/>
  <c r="B4271" i="19"/>
  <c r="O4271" i="19"/>
  <c r="A4272" i="19"/>
  <c r="B4272" i="19"/>
  <c r="O4272" i="19"/>
  <c r="A4273" i="19"/>
  <c r="B4273" i="19"/>
  <c r="O4273" i="19"/>
  <c r="A4274" i="19"/>
  <c r="B4274" i="19"/>
  <c r="O4274" i="19"/>
  <c r="A4275" i="19"/>
  <c r="B4275" i="19"/>
  <c r="O4275" i="19"/>
  <c r="A4276" i="19"/>
  <c r="B4276" i="19"/>
  <c r="O4276" i="19"/>
  <c r="A4277" i="19"/>
  <c r="B4277" i="19"/>
  <c r="O4277" i="19"/>
  <c r="A4278" i="19"/>
  <c r="B4278" i="19"/>
  <c r="O4278" i="19"/>
  <c r="A4279" i="19"/>
  <c r="B4279" i="19"/>
  <c r="O4279" i="19"/>
  <c r="A4280" i="19"/>
  <c r="B4280" i="19"/>
  <c r="O4280" i="19"/>
  <c r="A4281" i="19"/>
  <c r="B4281" i="19"/>
  <c r="O4281" i="19"/>
  <c r="A4282" i="19"/>
  <c r="B4282" i="19"/>
  <c r="O4282" i="19"/>
  <c r="A4283" i="19"/>
  <c r="B4283" i="19"/>
  <c r="O4283" i="19"/>
  <c r="A4284" i="19"/>
  <c r="B4284" i="19"/>
  <c r="O4284" i="19"/>
  <c r="A4285" i="19"/>
  <c r="B4285" i="19"/>
  <c r="O4285" i="19"/>
  <c r="A4286" i="19"/>
  <c r="B4286" i="19"/>
  <c r="O4286" i="19"/>
  <c r="A4287" i="19"/>
  <c r="B4287" i="19"/>
  <c r="O4287" i="19"/>
  <c r="A4288" i="19"/>
  <c r="B4288" i="19"/>
  <c r="O4288" i="19"/>
  <c r="A4289" i="19"/>
  <c r="B4289" i="19"/>
  <c r="O4289" i="19"/>
  <c r="A4290" i="19"/>
  <c r="B4290" i="19"/>
  <c r="O4290" i="19"/>
  <c r="A4291" i="19"/>
  <c r="B4291" i="19"/>
  <c r="O4291" i="19"/>
  <c r="A4292" i="19"/>
  <c r="B4292" i="19"/>
  <c r="O4292" i="19"/>
  <c r="A4293" i="19"/>
  <c r="B4293" i="19"/>
  <c r="O4293" i="19"/>
  <c r="A4294" i="19"/>
  <c r="B4294" i="19"/>
  <c r="O4294" i="19"/>
  <c r="A4295" i="19"/>
  <c r="B4295" i="19"/>
  <c r="O4295" i="19"/>
  <c r="A4296" i="19"/>
  <c r="B4296" i="19"/>
  <c r="O4296" i="19"/>
  <c r="A4297" i="19"/>
  <c r="B4297" i="19"/>
  <c r="O4297" i="19"/>
  <c r="A4298" i="19"/>
  <c r="B4298" i="19"/>
  <c r="O4298" i="19"/>
  <c r="A4299" i="19"/>
  <c r="B4299" i="19"/>
  <c r="O4299" i="19"/>
  <c r="A4300" i="19"/>
  <c r="B4300" i="19"/>
  <c r="O4300" i="19"/>
  <c r="A4301" i="19"/>
  <c r="B4301" i="19"/>
  <c r="O4301" i="19"/>
  <c r="A4302" i="19"/>
  <c r="B4302" i="19"/>
  <c r="O4302" i="19"/>
  <c r="A4303" i="19"/>
  <c r="B4303" i="19"/>
  <c r="O4303" i="19"/>
  <c r="A4304" i="19"/>
  <c r="B4304" i="19"/>
  <c r="O4304" i="19"/>
  <c r="A4305" i="19"/>
  <c r="B4305" i="19"/>
  <c r="O4305" i="19"/>
  <c r="A4306" i="19"/>
  <c r="B4306" i="19"/>
  <c r="O4306" i="19"/>
  <c r="A4307" i="19"/>
  <c r="B4307" i="19"/>
  <c r="O4307" i="19"/>
  <c r="A4308" i="19"/>
  <c r="B4308" i="19"/>
  <c r="O4308" i="19"/>
  <c r="A4309" i="19"/>
  <c r="B4309" i="19"/>
  <c r="O4309" i="19"/>
  <c r="A4310" i="19"/>
  <c r="B4310" i="19"/>
  <c r="O4310" i="19"/>
  <c r="A4311" i="19"/>
  <c r="B4311" i="19"/>
  <c r="O4311" i="19"/>
  <c r="A4312" i="19"/>
  <c r="B4312" i="19"/>
  <c r="O4312" i="19"/>
  <c r="A4313" i="19"/>
  <c r="B4313" i="19"/>
  <c r="O4313" i="19"/>
  <c r="A4314" i="19"/>
  <c r="B4314" i="19"/>
  <c r="O4314" i="19"/>
  <c r="A4315" i="19"/>
  <c r="B4315" i="19"/>
  <c r="O4315" i="19"/>
  <c r="A4316" i="19"/>
  <c r="B4316" i="19"/>
  <c r="O4316" i="19"/>
  <c r="A4317" i="19"/>
  <c r="B4317" i="19"/>
  <c r="O4317" i="19"/>
  <c r="A4318" i="19"/>
  <c r="B4318" i="19"/>
  <c r="O4318" i="19"/>
  <c r="A4319" i="19"/>
  <c r="B4319" i="19"/>
  <c r="O4319" i="19"/>
  <c r="A4320" i="19"/>
  <c r="B4320" i="19"/>
  <c r="O4320" i="19"/>
  <c r="A4321" i="19"/>
  <c r="B4321" i="19"/>
  <c r="O4321" i="19"/>
  <c r="A4322" i="19"/>
  <c r="B4322" i="19"/>
  <c r="O4322" i="19"/>
  <c r="A4323" i="19"/>
  <c r="B4323" i="19"/>
  <c r="O4323" i="19"/>
  <c r="A4324" i="19"/>
  <c r="B4324" i="19"/>
  <c r="O4324" i="19"/>
  <c r="A4325" i="19"/>
  <c r="B4325" i="19"/>
  <c r="O4325" i="19"/>
  <c r="A4326" i="19"/>
  <c r="B4326" i="19"/>
  <c r="O4326" i="19"/>
  <c r="A4327" i="19"/>
  <c r="B4327" i="19"/>
  <c r="O4327" i="19"/>
  <c r="A4328" i="19"/>
  <c r="B4328" i="19"/>
  <c r="O4328" i="19"/>
  <c r="A4329" i="19"/>
  <c r="B4329" i="19"/>
  <c r="O4329" i="19"/>
  <c r="A4330" i="19"/>
  <c r="B4330" i="19"/>
  <c r="O4330" i="19"/>
  <c r="A4331" i="19"/>
  <c r="B4331" i="19"/>
  <c r="O4331" i="19"/>
  <c r="A4332" i="19"/>
  <c r="B4332" i="19"/>
  <c r="O4332" i="19"/>
  <c r="A4333" i="19"/>
  <c r="B4333" i="19"/>
  <c r="O4333" i="19"/>
  <c r="A4334" i="19"/>
  <c r="B4334" i="19"/>
  <c r="O4334" i="19"/>
  <c r="A4335" i="19"/>
  <c r="B4335" i="19"/>
  <c r="O4335" i="19"/>
  <c r="A4336" i="19"/>
  <c r="B4336" i="19"/>
  <c r="O4336" i="19"/>
  <c r="A4337" i="19"/>
  <c r="B4337" i="19"/>
  <c r="O4337" i="19"/>
  <c r="A4338" i="19"/>
  <c r="B4338" i="19"/>
  <c r="O4338" i="19"/>
  <c r="A4339" i="19"/>
  <c r="B4339" i="19"/>
  <c r="O4339" i="19"/>
  <c r="A4340" i="19"/>
  <c r="B4340" i="19"/>
  <c r="O4340" i="19"/>
  <c r="A4341" i="19"/>
  <c r="B4341" i="19"/>
  <c r="O4341" i="19"/>
  <c r="A4342" i="19"/>
  <c r="B4342" i="19"/>
  <c r="O4342" i="19"/>
  <c r="A4343" i="19"/>
  <c r="B4343" i="19"/>
  <c r="O4343" i="19"/>
  <c r="A4344" i="19"/>
  <c r="B4344" i="19"/>
  <c r="O4344" i="19"/>
  <c r="A4345" i="19"/>
  <c r="B4345" i="19"/>
  <c r="O4345" i="19"/>
  <c r="A4346" i="19"/>
  <c r="B4346" i="19"/>
  <c r="O4346" i="19"/>
  <c r="A4347" i="19"/>
  <c r="B4347" i="19"/>
  <c r="O4347" i="19"/>
  <c r="A4348" i="19"/>
  <c r="B4348" i="19"/>
  <c r="O4348" i="19"/>
  <c r="A4349" i="19"/>
  <c r="B4349" i="19"/>
  <c r="O4349" i="19"/>
  <c r="A4350" i="19"/>
  <c r="B4350" i="19"/>
  <c r="O4350" i="19"/>
  <c r="A4351" i="19"/>
  <c r="B4351" i="19"/>
  <c r="O4351" i="19"/>
  <c r="A4352" i="19"/>
  <c r="B4352" i="19"/>
  <c r="O4352" i="19"/>
  <c r="A4353" i="19"/>
  <c r="B4353" i="19"/>
  <c r="O4353" i="19"/>
  <c r="A4354" i="19"/>
  <c r="B4354" i="19"/>
  <c r="O4354" i="19"/>
  <c r="A4355" i="19"/>
  <c r="B4355" i="19"/>
  <c r="O4355" i="19"/>
  <c r="A4356" i="19"/>
  <c r="B4356" i="19"/>
  <c r="O4356" i="19"/>
  <c r="A4357" i="19"/>
  <c r="B4357" i="19"/>
  <c r="O4357" i="19"/>
  <c r="A4358" i="19"/>
  <c r="B4358" i="19"/>
  <c r="O4358" i="19"/>
  <c r="A4359" i="19"/>
  <c r="B4359" i="19"/>
  <c r="O4359" i="19"/>
  <c r="A4360" i="19"/>
  <c r="B4360" i="19"/>
  <c r="O4360" i="19"/>
  <c r="A4361" i="19"/>
  <c r="B4361" i="19"/>
  <c r="O4361" i="19"/>
  <c r="A4362" i="19"/>
  <c r="B4362" i="19"/>
  <c r="O4362" i="19"/>
  <c r="A4363" i="19"/>
  <c r="B4363" i="19"/>
  <c r="O4363" i="19"/>
  <c r="A4364" i="19"/>
  <c r="B4364" i="19"/>
  <c r="O4364" i="19"/>
  <c r="A4365" i="19"/>
  <c r="B4365" i="19"/>
  <c r="O4365" i="19"/>
  <c r="A4366" i="19"/>
  <c r="B4366" i="19"/>
  <c r="O4366" i="19"/>
  <c r="A4367" i="19"/>
  <c r="B4367" i="19"/>
  <c r="O4367" i="19"/>
  <c r="A4368" i="19"/>
  <c r="B4368" i="19"/>
  <c r="O4368" i="19"/>
  <c r="A4369" i="19"/>
  <c r="B4369" i="19"/>
  <c r="O4369" i="19"/>
  <c r="A4370" i="19"/>
  <c r="B4370" i="19"/>
  <c r="O4370" i="19"/>
  <c r="A4371" i="19"/>
  <c r="B4371" i="19"/>
  <c r="O4371" i="19"/>
  <c r="A4372" i="19"/>
  <c r="B4372" i="19"/>
  <c r="O4372" i="19"/>
  <c r="A4373" i="19"/>
  <c r="B4373" i="19"/>
  <c r="O4373" i="19"/>
  <c r="A4374" i="19"/>
  <c r="B4374" i="19"/>
  <c r="O4374" i="19"/>
  <c r="A4375" i="19"/>
  <c r="B4375" i="19"/>
  <c r="O4375" i="19"/>
  <c r="A4376" i="19"/>
  <c r="B4376" i="19"/>
  <c r="O4376" i="19"/>
  <c r="A4377" i="19"/>
  <c r="B4377" i="19"/>
  <c r="O4377" i="19"/>
  <c r="A4378" i="19"/>
  <c r="B4378" i="19"/>
  <c r="O4378" i="19"/>
  <c r="A4379" i="19"/>
  <c r="B4379" i="19"/>
  <c r="O4379" i="19"/>
  <c r="A4380" i="19"/>
  <c r="B4380" i="19"/>
  <c r="O4380" i="19"/>
  <c r="A4381" i="19"/>
  <c r="B4381" i="19"/>
  <c r="O4381" i="19"/>
  <c r="A4382" i="19"/>
  <c r="B4382" i="19"/>
  <c r="O4382" i="19"/>
  <c r="A4383" i="19"/>
  <c r="B4383" i="19"/>
  <c r="O4383" i="19"/>
  <c r="A4384" i="19"/>
  <c r="B4384" i="19"/>
  <c r="O4384" i="19"/>
  <c r="A4385" i="19"/>
  <c r="B4385" i="19"/>
  <c r="O4385" i="19"/>
  <c r="A4386" i="19"/>
  <c r="B4386" i="19"/>
  <c r="O4386" i="19"/>
  <c r="A4387" i="19"/>
  <c r="B4387" i="19"/>
  <c r="O4387" i="19"/>
  <c r="A4388" i="19"/>
  <c r="B4388" i="19"/>
  <c r="O4388" i="19"/>
  <c r="A4389" i="19"/>
  <c r="B4389" i="19"/>
  <c r="O4389" i="19"/>
  <c r="A4390" i="19"/>
  <c r="B4390" i="19"/>
  <c r="O4390" i="19"/>
  <c r="A4391" i="19"/>
  <c r="B4391" i="19"/>
  <c r="O4391" i="19"/>
  <c r="A4392" i="19"/>
  <c r="B4392" i="19"/>
  <c r="O4392" i="19"/>
  <c r="A4393" i="19"/>
  <c r="B4393" i="19"/>
  <c r="O4393" i="19"/>
  <c r="A4394" i="19"/>
  <c r="B4394" i="19"/>
  <c r="O4394" i="19"/>
  <c r="A4395" i="19"/>
  <c r="B4395" i="19"/>
  <c r="O4395" i="19"/>
  <c r="A4396" i="19"/>
  <c r="B4396" i="19"/>
  <c r="O4396" i="19"/>
  <c r="A4397" i="19"/>
  <c r="B4397" i="19"/>
  <c r="O4397" i="19"/>
  <c r="A4398" i="19"/>
  <c r="B4398" i="19"/>
  <c r="O4398" i="19"/>
  <c r="A4399" i="19"/>
  <c r="B4399" i="19"/>
  <c r="O4399" i="19"/>
  <c r="A4400" i="19"/>
  <c r="B4400" i="19"/>
  <c r="O4400" i="19"/>
  <c r="A4401" i="19"/>
  <c r="B4401" i="19"/>
  <c r="O4401" i="19"/>
  <c r="A4402" i="19"/>
  <c r="B4402" i="19"/>
  <c r="O4402" i="19"/>
  <c r="A4403" i="19"/>
  <c r="B4403" i="19"/>
  <c r="O4403" i="19"/>
  <c r="A4404" i="19"/>
  <c r="B4404" i="19"/>
  <c r="O4404" i="19"/>
  <c r="A4405" i="19"/>
  <c r="B4405" i="19"/>
  <c r="O4405" i="19"/>
  <c r="A4406" i="19"/>
  <c r="B4406" i="19"/>
  <c r="O4406" i="19"/>
  <c r="A4407" i="19"/>
  <c r="B4407" i="19"/>
  <c r="O4407" i="19"/>
  <c r="A4408" i="19"/>
  <c r="B4408" i="19"/>
  <c r="O4408" i="19"/>
  <c r="A4409" i="19"/>
  <c r="B4409" i="19"/>
  <c r="O4409" i="19"/>
  <c r="A4410" i="19"/>
  <c r="B4410" i="19"/>
  <c r="O4410" i="19"/>
  <c r="A4411" i="19"/>
  <c r="B4411" i="19"/>
  <c r="O4411" i="19"/>
  <c r="A4412" i="19"/>
  <c r="B4412" i="19"/>
  <c r="O4412" i="19"/>
  <c r="A4413" i="19"/>
  <c r="B4413" i="19"/>
  <c r="O4413" i="19"/>
  <c r="A4414" i="19"/>
  <c r="B4414" i="19"/>
  <c r="O4414" i="19"/>
  <c r="A4415" i="19"/>
  <c r="B4415" i="19"/>
  <c r="O4415" i="19"/>
  <c r="A4416" i="19"/>
  <c r="B4416" i="19"/>
  <c r="O4416" i="19"/>
  <c r="A4417" i="19"/>
  <c r="B4417" i="19"/>
  <c r="O4417" i="19"/>
  <c r="A4418" i="19"/>
  <c r="B4418" i="19"/>
  <c r="O4418" i="19"/>
  <c r="A4419" i="19"/>
  <c r="B4419" i="19"/>
  <c r="O4419" i="19"/>
  <c r="A4420" i="19"/>
  <c r="B4420" i="19"/>
  <c r="O4420" i="19"/>
  <c r="A4421" i="19"/>
  <c r="B4421" i="19"/>
  <c r="O4421" i="19"/>
  <c r="A4422" i="19"/>
  <c r="B4422" i="19"/>
  <c r="O4422" i="19"/>
  <c r="A4423" i="19"/>
  <c r="B4423" i="19"/>
  <c r="O4423" i="19"/>
  <c r="A4424" i="19"/>
  <c r="B4424" i="19"/>
  <c r="O4424" i="19"/>
  <c r="A4425" i="19"/>
  <c r="B4425" i="19"/>
  <c r="O4425" i="19"/>
  <c r="A4426" i="19"/>
  <c r="B4426" i="19"/>
  <c r="O4426" i="19"/>
  <c r="A4427" i="19"/>
  <c r="B4427" i="19"/>
  <c r="O4427" i="19"/>
  <c r="A4428" i="19"/>
  <c r="B4428" i="19"/>
  <c r="O4428" i="19"/>
  <c r="A4429" i="19"/>
  <c r="B4429" i="19"/>
  <c r="O4429" i="19"/>
  <c r="A4430" i="19"/>
  <c r="B4430" i="19"/>
  <c r="O4430" i="19"/>
  <c r="A4431" i="19"/>
  <c r="B4431" i="19"/>
  <c r="O4431" i="19"/>
  <c r="A4432" i="19"/>
  <c r="B4432" i="19"/>
  <c r="O4432" i="19"/>
  <c r="A4433" i="19"/>
  <c r="B4433" i="19"/>
  <c r="O4433" i="19"/>
  <c r="A4434" i="19"/>
  <c r="B4434" i="19"/>
  <c r="O4434" i="19"/>
  <c r="A4435" i="19"/>
  <c r="B4435" i="19"/>
  <c r="O4435" i="19"/>
  <c r="A4436" i="19"/>
  <c r="B4436" i="19"/>
  <c r="O4436" i="19"/>
  <c r="A4437" i="19"/>
  <c r="B4437" i="19"/>
  <c r="O4437" i="19"/>
  <c r="A4438" i="19"/>
  <c r="B4438" i="19"/>
  <c r="O4438" i="19"/>
  <c r="A4439" i="19"/>
  <c r="B4439" i="19"/>
  <c r="O4439" i="19"/>
  <c r="A4440" i="19"/>
  <c r="B4440" i="19"/>
  <c r="O4440" i="19"/>
  <c r="A4441" i="19"/>
  <c r="B4441" i="19"/>
  <c r="O4441" i="19"/>
  <c r="A4442" i="19"/>
  <c r="B4442" i="19"/>
  <c r="O4442" i="19"/>
  <c r="A4443" i="19"/>
  <c r="B4443" i="19"/>
  <c r="O4443" i="19"/>
  <c r="A4444" i="19"/>
  <c r="B4444" i="19"/>
  <c r="O4444" i="19"/>
  <c r="A4445" i="19"/>
  <c r="B4445" i="19"/>
  <c r="O4445" i="19"/>
  <c r="A4446" i="19"/>
  <c r="B4446" i="19"/>
  <c r="O4446" i="19"/>
  <c r="A4447" i="19"/>
  <c r="B4447" i="19"/>
  <c r="O4447" i="19"/>
  <c r="A4448" i="19"/>
  <c r="B4448" i="19"/>
  <c r="O4448" i="19"/>
  <c r="A4449" i="19"/>
  <c r="B4449" i="19"/>
  <c r="O4449" i="19"/>
  <c r="A4450" i="19"/>
  <c r="B4450" i="19"/>
  <c r="O4450" i="19"/>
  <c r="A4451" i="19"/>
  <c r="B4451" i="19"/>
  <c r="O4451" i="19"/>
  <c r="A4452" i="19"/>
  <c r="B4452" i="19"/>
  <c r="O4452" i="19"/>
  <c r="A4453" i="19"/>
  <c r="B4453" i="19"/>
  <c r="O4453" i="19"/>
  <c r="A4454" i="19"/>
  <c r="B4454" i="19"/>
  <c r="O4454" i="19"/>
  <c r="A4455" i="19"/>
  <c r="B4455" i="19"/>
  <c r="O4455" i="19"/>
  <c r="A4456" i="19"/>
  <c r="B4456" i="19"/>
  <c r="O4456" i="19"/>
  <c r="A4457" i="19"/>
  <c r="B4457" i="19"/>
  <c r="O4457" i="19"/>
  <c r="A4458" i="19"/>
  <c r="B4458" i="19"/>
  <c r="O4458" i="19"/>
  <c r="A4459" i="19"/>
  <c r="B4459" i="19"/>
  <c r="O4459" i="19"/>
  <c r="A4460" i="19"/>
  <c r="B4460" i="19"/>
  <c r="O4460" i="19"/>
  <c r="A4461" i="19"/>
  <c r="B4461" i="19"/>
  <c r="O4461" i="19"/>
  <c r="A4462" i="19"/>
  <c r="B4462" i="19"/>
  <c r="O4462" i="19"/>
  <c r="A4463" i="19"/>
  <c r="B4463" i="19"/>
  <c r="O4463" i="19"/>
  <c r="A4464" i="19"/>
  <c r="B4464" i="19"/>
  <c r="O4464" i="19"/>
  <c r="A4465" i="19"/>
  <c r="B4465" i="19"/>
  <c r="O4465" i="19"/>
  <c r="A4466" i="19"/>
  <c r="B4466" i="19"/>
  <c r="O4466" i="19"/>
  <c r="A4467" i="19"/>
  <c r="B4467" i="19"/>
  <c r="O4467" i="19"/>
  <c r="A4468" i="19"/>
  <c r="B4468" i="19"/>
  <c r="O4468" i="19"/>
  <c r="A4469" i="19"/>
  <c r="B4469" i="19"/>
  <c r="O4469" i="19"/>
  <c r="A4470" i="19"/>
  <c r="B4470" i="19"/>
  <c r="O4470" i="19"/>
  <c r="A4471" i="19"/>
  <c r="B4471" i="19"/>
  <c r="O4471" i="19"/>
  <c r="A4472" i="19"/>
  <c r="B4472" i="19"/>
  <c r="O4472" i="19"/>
  <c r="A4473" i="19"/>
  <c r="B4473" i="19"/>
  <c r="O4473" i="19"/>
  <c r="A4474" i="19"/>
  <c r="B4474" i="19"/>
  <c r="O4474" i="19"/>
  <c r="A4475" i="19"/>
  <c r="B4475" i="19"/>
  <c r="O4475" i="19"/>
  <c r="A4476" i="19"/>
  <c r="B4476" i="19"/>
  <c r="O4476" i="19"/>
  <c r="A4477" i="19"/>
  <c r="B4477" i="19"/>
  <c r="O4477" i="19"/>
  <c r="A4478" i="19"/>
  <c r="B4478" i="19"/>
  <c r="O4478" i="19"/>
  <c r="A4479" i="19"/>
  <c r="B4479" i="19"/>
  <c r="O4479" i="19"/>
  <c r="A4480" i="19"/>
  <c r="B4480" i="19"/>
  <c r="O4480" i="19"/>
  <c r="A4481" i="19"/>
  <c r="B4481" i="19"/>
  <c r="O4481" i="19"/>
  <c r="A4482" i="19"/>
  <c r="B4482" i="19"/>
  <c r="O4482" i="19"/>
  <c r="A4483" i="19"/>
  <c r="B4483" i="19"/>
  <c r="O4483" i="19"/>
  <c r="A4484" i="19"/>
  <c r="B4484" i="19"/>
  <c r="O4484" i="19"/>
  <c r="A4485" i="19"/>
  <c r="B4485" i="19"/>
  <c r="O4485" i="19"/>
  <c r="A4486" i="19"/>
  <c r="B4486" i="19"/>
  <c r="O4486" i="19"/>
  <c r="A4487" i="19"/>
  <c r="B4487" i="19"/>
  <c r="O4487" i="19"/>
  <c r="A4488" i="19"/>
  <c r="B4488" i="19"/>
  <c r="O4488" i="19"/>
  <c r="A4489" i="19"/>
  <c r="B4489" i="19"/>
  <c r="O4489" i="19"/>
  <c r="A4490" i="19"/>
  <c r="B4490" i="19"/>
  <c r="O4490" i="19"/>
  <c r="A4491" i="19"/>
  <c r="B4491" i="19"/>
  <c r="O4491" i="19"/>
  <c r="A4492" i="19"/>
  <c r="B4492" i="19"/>
  <c r="O4492" i="19"/>
  <c r="A4493" i="19"/>
  <c r="B4493" i="19"/>
  <c r="O4493" i="19"/>
  <c r="A4494" i="19"/>
  <c r="B4494" i="19"/>
  <c r="O4494" i="19"/>
  <c r="A4495" i="19"/>
  <c r="B4495" i="19"/>
  <c r="O4495" i="19"/>
  <c r="A4496" i="19"/>
  <c r="B4496" i="19"/>
  <c r="O4496" i="19"/>
  <c r="A4497" i="19"/>
  <c r="B4497" i="19"/>
  <c r="O4497" i="19"/>
  <c r="A4498" i="19"/>
  <c r="B4498" i="19"/>
  <c r="O4498" i="19"/>
  <c r="A4499" i="19"/>
  <c r="B4499" i="19"/>
  <c r="O4499" i="19"/>
  <c r="A4500" i="19"/>
  <c r="B4500" i="19"/>
  <c r="O4500" i="19"/>
  <c r="A4501" i="19"/>
  <c r="B4501" i="19"/>
  <c r="O4501" i="19"/>
  <c r="A4502" i="19"/>
  <c r="B4502" i="19"/>
  <c r="O4502" i="19"/>
  <c r="A4503" i="19"/>
  <c r="B4503" i="19"/>
  <c r="O4503" i="19"/>
  <c r="A4504" i="19"/>
  <c r="B4504" i="19"/>
  <c r="O4504" i="19"/>
  <c r="A4505" i="19"/>
  <c r="B4505" i="19"/>
  <c r="O4505" i="19"/>
  <c r="A4506" i="19"/>
  <c r="B4506" i="19"/>
  <c r="O4506" i="19"/>
  <c r="A4507" i="19"/>
  <c r="B4507" i="19"/>
  <c r="O4507" i="19"/>
  <c r="A4508" i="19"/>
  <c r="B4508" i="19"/>
  <c r="O4508" i="19"/>
  <c r="A4509" i="19"/>
  <c r="B4509" i="19"/>
  <c r="O4509" i="19"/>
  <c r="A4510" i="19"/>
  <c r="B4510" i="19"/>
  <c r="O4510" i="19"/>
  <c r="A4511" i="19"/>
  <c r="B4511" i="19"/>
  <c r="O4511" i="19"/>
  <c r="A4512" i="19"/>
  <c r="B4512" i="19"/>
  <c r="O4512" i="19"/>
  <c r="A4513" i="19"/>
  <c r="B4513" i="19"/>
  <c r="O4513" i="19"/>
  <c r="A4514" i="19"/>
  <c r="B4514" i="19"/>
  <c r="O4514" i="19"/>
  <c r="A4515" i="19"/>
  <c r="B4515" i="19"/>
  <c r="O4515" i="19"/>
  <c r="A4516" i="19"/>
  <c r="B4516" i="19"/>
  <c r="O4516" i="19"/>
  <c r="A4517" i="19"/>
  <c r="B4517" i="19"/>
  <c r="O4517" i="19"/>
  <c r="A4518" i="19"/>
  <c r="B4518" i="19"/>
  <c r="O4518" i="19"/>
  <c r="A4519" i="19"/>
  <c r="B4519" i="19"/>
  <c r="O4519" i="19"/>
  <c r="A4520" i="19"/>
  <c r="B4520" i="19"/>
  <c r="O4520" i="19"/>
  <c r="A4521" i="19"/>
  <c r="B4521" i="19"/>
  <c r="O4521" i="19"/>
  <c r="A4522" i="19"/>
  <c r="B4522" i="19"/>
  <c r="O4522" i="19"/>
  <c r="A4523" i="19"/>
  <c r="B4523" i="19"/>
  <c r="O4523" i="19"/>
  <c r="A4524" i="19"/>
  <c r="B4524" i="19"/>
  <c r="O4524" i="19"/>
  <c r="A4525" i="19"/>
  <c r="B4525" i="19"/>
  <c r="O4525" i="19"/>
  <c r="A4526" i="19"/>
  <c r="B4526" i="19"/>
  <c r="O4526" i="19"/>
  <c r="A4527" i="19"/>
  <c r="B4527" i="19"/>
  <c r="O4527" i="19"/>
  <c r="A4528" i="19"/>
  <c r="B4528" i="19"/>
  <c r="O4528" i="19"/>
  <c r="A4529" i="19"/>
  <c r="B4529" i="19"/>
  <c r="O4529" i="19"/>
  <c r="A4530" i="19"/>
  <c r="B4530" i="19"/>
  <c r="O4530" i="19"/>
  <c r="A4531" i="19"/>
  <c r="B4531" i="19"/>
  <c r="O4531" i="19"/>
  <c r="A4532" i="19"/>
  <c r="B4532" i="19"/>
  <c r="O4532" i="19"/>
  <c r="A4533" i="19"/>
  <c r="B4533" i="19"/>
  <c r="O4533" i="19"/>
  <c r="A4534" i="19"/>
  <c r="B4534" i="19"/>
  <c r="O4534" i="19"/>
  <c r="A4535" i="19"/>
  <c r="B4535" i="19"/>
  <c r="O4535" i="19"/>
  <c r="A4536" i="19"/>
  <c r="B4536" i="19"/>
  <c r="O4536" i="19"/>
  <c r="A4537" i="19"/>
  <c r="B4537" i="19"/>
  <c r="O4537" i="19"/>
  <c r="A4538" i="19"/>
  <c r="B4538" i="19"/>
  <c r="O4538" i="19"/>
  <c r="A4539" i="19"/>
  <c r="B4539" i="19"/>
  <c r="O4539" i="19"/>
  <c r="A4540" i="19"/>
  <c r="B4540" i="19"/>
  <c r="O4540" i="19"/>
  <c r="A4541" i="19"/>
  <c r="B4541" i="19"/>
  <c r="O4541" i="19"/>
  <c r="A4542" i="19"/>
  <c r="B4542" i="19"/>
  <c r="O4542" i="19"/>
  <c r="A4543" i="19"/>
  <c r="B4543" i="19"/>
  <c r="O4543" i="19"/>
  <c r="A4544" i="19"/>
  <c r="B4544" i="19"/>
  <c r="O4544" i="19"/>
  <c r="A4545" i="19"/>
  <c r="B4545" i="19"/>
  <c r="O4545" i="19"/>
  <c r="A4546" i="19"/>
  <c r="B4546" i="19"/>
  <c r="O4546" i="19"/>
  <c r="A4547" i="19"/>
  <c r="B4547" i="19"/>
  <c r="O4547" i="19"/>
  <c r="A4548" i="19"/>
  <c r="B4548" i="19"/>
  <c r="O4548" i="19"/>
  <c r="A4549" i="19"/>
  <c r="B4549" i="19"/>
  <c r="O4549" i="19"/>
  <c r="A4550" i="19"/>
  <c r="B4550" i="19"/>
  <c r="O4550" i="19"/>
  <c r="A4551" i="19"/>
  <c r="B4551" i="19"/>
  <c r="O4551" i="19"/>
  <c r="A4552" i="19"/>
  <c r="B4552" i="19"/>
  <c r="O4552" i="19"/>
  <c r="A4553" i="19"/>
  <c r="B4553" i="19"/>
  <c r="O4553" i="19"/>
  <c r="A4554" i="19"/>
  <c r="B4554" i="19"/>
  <c r="O4554" i="19"/>
  <c r="A4555" i="19"/>
  <c r="B4555" i="19"/>
  <c r="O4555" i="19"/>
  <c r="A4556" i="19"/>
  <c r="B4556" i="19"/>
  <c r="O4556" i="19"/>
  <c r="A4557" i="19"/>
  <c r="B4557" i="19"/>
  <c r="O4557" i="19"/>
  <c r="A4558" i="19"/>
  <c r="B4558" i="19"/>
  <c r="O4558" i="19"/>
  <c r="A4559" i="19"/>
  <c r="B4559" i="19"/>
  <c r="O4559" i="19"/>
  <c r="A4560" i="19"/>
  <c r="B4560" i="19"/>
  <c r="O4560" i="19"/>
  <c r="A4561" i="19"/>
  <c r="B4561" i="19"/>
  <c r="O4561" i="19"/>
  <c r="A4562" i="19"/>
  <c r="B4562" i="19"/>
  <c r="O4562" i="19"/>
  <c r="A4563" i="19"/>
  <c r="B4563" i="19"/>
  <c r="O4563" i="19"/>
  <c r="A4564" i="19"/>
  <c r="B4564" i="19"/>
  <c r="O4564" i="19"/>
  <c r="A4565" i="19"/>
  <c r="B4565" i="19"/>
  <c r="O4565" i="19"/>
  <c r="A4566" i="19"/>
  <c r="B4566" i="19"/>
  <c r="O4566" i="19"/>
  <c r="A4567" i="19"/>
  <c r="B4567" i="19"/>
  <c r="O4567" i="19"/>
  <c r="A4568" i="19"/>
  <c r="B4568" i="19"/>
  <c r="O4568" i="19"/>
  <c r="A4569" i="19"/>
  <c r="B4569" i="19"/>
  <c r="O4569" i="19"/>
  <c r="A4570" i="19"/>
  <c r="B4570" i="19"/>
  <c r="O4570" i="19"/>
  <c r="A4571" i="19"/>
  <c r="B4571" i="19"/>
  <c r="O4571" i="19"/>
  <c r="A4572" i="19"/>
  <c r="B4572" i="19"/>
  <c r="O4572" i="19"/>
  <c r="A4573" i="19"/>
  <c r="B4573" i="19"/>
  <c r="O4573" i="19"/>
  <c r="A4574" i="19"/>
  <c r="B4574" i="19"/>
  <c r="O4574" i="19"/>
  <c r="A4575" i="19"/>
  <c r="B4575" i="19"/>
  <c r="O4575" i="19"/>
  <c r="A4576" i="19"/>
  <c r="B4576" i="19"/>
  <c r="O4576" i="19"/>
  <c r="A4577" i="19"/>
  <c r="B4577" i="19"/>
  <c r="O4577" i="19"/>
  <c r="A4578" i="19"/>
  <c r="B4578" i="19"/>
  <c r="O4578" i="19"/>
  <c r="A4579" i="19"/>
  <c r="B4579" i="19"/>
  <c r="O4579" i="19"/>
  <c r="A4580" i="19"/>
  <c r="B4580" i="19"/>
  <c r="O4580" i="19"/>
  <c r="A4581" i="19"/>
  <c r="B4581" i="19"/>
  <c r="O4581" i="19"/>
  <c r="A4582" i="19"/>
  <c r="B4582" i="19"/>
  <c r="O4582" i="19"/>
  <c r="A4583" i="19"/>
  <c r="B4583" i="19"/>
  <c r="O4583" i="19"/>
  <c r="A4584" i="19"/>
  <c r="B4584" i="19"/>
  <c r="O4584" i="19"/>
  <c r="A4585" i="19"/>
  <c r="B4585" i="19"/>
  <c r="O4585" i="19"/>
  <c r="A4586" i="19"/>
  <c r="B4586" i="19"/>
  <c r="O4586" i="19"/>
  <c r="A4587" i="19"/>
  <c r="B4587" i="19"/>
  <c r="O4587" i="19"/>
  <c r="A4588" i="19"/>
  <c r="B4588" i="19"/>
  <c r="O4588" i="19"/>
  <c r="A4589" i="19"/>
  <c r="B4589" i="19"/>
  <c r="O4589" i="19"/>
  <c r="A4590" i="19"/>
  <c r="B4590" i="19"/>
  <c r="O4590" i="19"/>
  <c r="A4591" i="19"/>
  <c r="B4591" i="19"/>
  <c r="O4591" i="19"/>
  <c r="A4592" i="19"/>
  <c r="B4592" i="19"/>
  <c r="O4592" i="19"/>
  <c r="A4593" i="19"/>
  <c r="B4593" i="19"/>
  <c r="O4593" i="19"/>
  <c r="A4594" i="19"/>
  <c r="B4594" i="19"/>
  <c r="O4594" i="19"/>
  <c r="A4595" i="19"/>
  <c r="B4595" i="19"/>
  <c r="O4595" i="19"/>
  <c r="A4596" i="19"/>
  <c r="B4596" i="19"/>
  <c r="O4596" i="19"/>
  <c r="A4597" i="19"/>
  <c r="B4597" i="19"/>
  <c r="O4597" i="19"/>
  <c r="A4598" i="19"/>
  <c r="B4598" i="19"/>
  <c r="O4598" i="19"/>
  <c r="A4599" i="19"/>
  <c r="B4599" i="19"/>
  <c r="O4599" i="19"/>
  <c r="A4600" i="19"/>
  <c r="B4600" i="19"/>
  <c r="O4600" i="19"/>
  <c r="A4601" i="19"/>
  <c r="B4601" i="19"/>
  <c r="O4601" i="19"/>
  <c r="A4602" i="19"/>
  <c r="B4602" i="19"/>
  <c r="O4602" i="19"/>
  <c r="A4603" i="19"/>
  <c r="B4603" i="19"/>
  <c r="O4603" i="19"/>
  <c r="A4604" i="19"/>
  <c r="B4604" i="19"/>
  <c r="O4604" i="19"/>
  <c r="A4605" i="19"/>
  <c r="B4605" i="19"/>
  <c r="O4605" i="19"/>
  <c r="A4606" i="19"/>
  <c r="B4606" i="19"/>
  <c r="O4606" i="19"/>
  <c r="A4607" i="19"/>
  <c r="B4607" i="19"/>
  <c r="O4607" i="19"/>
  <c r="A4608" i="19"/>
  <c r="B4608" i="19"/>
  <c r="O4608" i="19"/>
  <c r="A4609" i="19"/>
  <c r="B4609" i="19"/>
  <c r="O4609" i="19"/>
  <c r="A4610" i="19"/>
  <c r="B4610" i="19"/>
  <c r="O4610" i="19"/>
  <c r="A4611" i="19"/>
  <c r="B4611" i="19"/>
  <c r="O4611" i="19"/>
  <c r="A4612" i="19"/>
  <c r="B4612" i="19"/>
  <c r="O4612" i="19"/>
  <c r="A4613" i="19"/>
  <c r="B4613" i="19"/>
  <c r="O4613" i="19"/>
  <c r="A4614" i="19"/>
  <c r="B4614" i="19"/>
  <c r="O4614" i="19"/>
  <c r="A4615" i="19"/>
  <c r="B4615" i="19"/>
  <c r="O4615" i="19"/>
  <c r="A4616" i="19"/>
  <c r="B4616" i="19"/>
  <c r="O4616" i="19"/>
  <c r="A4617" i="19"/>
  <c r="B4617" i="19"/>
  <c r="O4617" i="19"/>
  <c r="A4618" i="19"/>
  <c r="B4618" i="19"/>
  <c r="O4618" i="19"/>
  <c r="A4619" i="19"/>
  <c r="B4619" i="19"/>
  <c r="O4619" i="19"/>
  <c r="A4620" i="19"/>
  <c r="B4620" i="19"/>
  <c r="O4620" i="19"/>
  <c r="A4621" i="19"/>
  <c r="B4621" i="19"/>
  <c r="O4621" i="19"/>
  <c r="A4622" i="19"/>
  <c r="B4622" i="19"/>
  <c r="O4622" i="19"/>
  <c r="A4623" i="19"/>
  <c r="B4623" i="19"/>
  <c r="O4623" i="19"/>
  <c r="A4624" i="19"/>
  <c r="B4624" i="19"/>
  <c r="O4624" i="19"/>
  <c r="A4625" i="19"/>
  <c r="B4625" i="19"/>
  <c r="O4625" i="19"/>
  <c r="A4626" i="19"/>
  <c r="B4626" i="19"/>
  <c r="O4626" i="19"/>
  <c r="A4627" i="19"/>
  <c r="B4627" i="19"/>
  <c r="O4627" i="19"/>
  <c r="A4628" i="19"/>
  <c r="B4628" i="19"/>
  <c r="O4628" i="19"/>
  <c r="A4629" i="19"/>
  <c r="B4629" i="19"/>
  <c r="O4629" i="19"/>
  <c r="A4630" i="19"/>
  <c r="B4630" i="19"/>
  <c r="O4630" i="19"/>
  <c r="A4631" i="19"/>
  <c r="B4631" i="19"/>
  <c r="O4631" i="19"/>
  <c r="A4632" i="19"/>
  <c r="B4632" i="19"/>
  <c r="O4632" i="19"/>
  <c r="A4633" i="19"/>
  <c r="B4633" i="19"/>
  <c r="O4633" i="19"/>
  <c r="A4634" i="19"/>
  <c r="B4634" i="19"/>
  <c r="O4634" i="19"/>
  <c r="A4635" i="19"/>
  <c r="B4635" i="19"/>
  <c r="O4635" i="19"/>
  <c r="A4636" i="19"/>
  <c r="B4636" i="19"/>
  <c r="O4636" i="19"/>
  <c r="A4637" i="19"/>
  <c r="B4637" i="19"/>
  <c r="O4637" i="19"/>
  <c r="A4638" i="19"/>
  <c r="B4638" i="19"/>
  <c r="O4638" i="19"/>
  <c r="A4639" i="19"/>
  <c r="B4639" i="19"/>
  <c r="O4639" i="19"/>
  <c r="A4640" i="19"/>
  <c r="B4640" i="19"/>
  <c r="O4640" i="19"/>
  <c r="A4641" i="19"/>
  <c r="B4641" i="19"/>
  <c r="O4641" i="19"/>
  <c r="A4642" i="19"/>
  <c r="B4642" i="19"/>
  <c r="O4642" i="19"/>
  <c r="A4643" i="19"/>
  <c r="B4643" i="19"/>
  <c r="O4643" i="19"/>
  <c r="A4644" i="19"/>
  <c r="B4644" i="19"/>
  <c r="O4644" i="19"/>
  <c r="A4645" i="19"/>
  <c r="B4645" i="19"/>
  <c r="O4645" i="19"/>
  <c r="A4646" i="19"/>
  <c r="B4646" i="19"/>
  <c r="O4646" i="19"/>
  <c r="A4647" i="19"/>
  <c r="B4647" i="19"/>
  <c r="O4647" i="19"/>
  <c r="A4648" i="19"/>
  <c r="B4648" i="19"/>
  <c r="O4648" i="19"/>
  <c r="A4649" i="19"/>
  <c r="B4649" i="19"/>
  <c r="O4649" i="19"/>
  <c r="A4650" i="19"/>
  <c r="B4650" i="19"/>
  <c r="O4650" i="19"/>
  <c r="A4651" i="19"/>
  <c r="B4651" i="19"/>
  <c r="O4651" i="19"/>
  <c r="A4652" i="19"/>
  <c r="B4652" i="19"/>
  <c r="O4652" i="19"/>
  <c r="A4653" i="19"/>
  <c r="B4653" i="19"/>
  <c r="O4653" i="19"/>
  <c r="A4654" i="19"/>
  <c r="B4654" i="19"/>
  <c r="O4654" i="19"/>
  <c r="A4655" i="19"/>
  <c r="B4655" i="19"/>
  <c r="O4655" i="19"/>
  <c r="A4656" i="19"/>
  <c r="B4656" i="19"/>
  <c r="O4656" i="19"/>
  <c r="A4657" i="19"/>
  <c r="B4657" i="19"/>
  <c r="O4657" i="19"/>
  <c r="A4658" i="19"/>
  <c r="B4658" i="19"/>
  <c r="O4658" i="19"/>
  <c r="A4659" i="19"/>
  <c r="B4659" i="19"/>
  <c r="O4659" i="19"/>
  <c r="A4660" i="19"/>
  <c r="B4660" i="19"/>
  <c r="O4660" i="19"/>
  <c r="A4661" i="19"/>
  <c r="B4661" i="19"/>
  <c r="O4661" i="19"/>
  <c r="A4662" i="19"/>
  <c r="B4662" i="19"/>
  <c r="O4662" i="19"/>
  <c r="A4663" i="19"/>
  <c r="B4663" i="19"/>
  <c r="O4663" i="19"/>
  <c r="A4664" i="19"/>
  <c r="B4664" i="19"/>
  <c r="O4664" i="19"/>
  <c r="A4665" i="19"/>
  <c r="B4665" i="19"/>
  <c r="O4665" i="19"/>
  <c r="A4666" i="19"/>
  <c r="B4666" i="19"/>
  <c r="O4666" i="19"/>
  <c r="A4667" i="19"/>
  <c r="B4667" i="19"/>
  <c r="O4667" i="19"/>
  <c r="A4668" i="19"/>
  <c r="B4668" i="19"/>
  <c r="O4668" i="19"/>
  <c r="A4669" i="19"/>
  <c r="B4669" i="19"/>
  <c r="O4669" i="19"/>
  <c r="A4670" i="19"/>
  <c r="B4670" i="19"/>
  <c r="O4670" i="19"/>
  <c r="A4671" i="19"/>
  <c r="B4671" i="19"/>
  <c r="O4671" i="19"/>
  <c r="A4672" i="19"/>
  <c r="B4672" i="19"/>
  <c r="O4672" i="19"/>
  <c r="A4673" i="19"/>
  <c r="B4673" i="19"/>
  <c r="O4673" i="19"/>
  <c r="A4674" i="19"/>
  <c r="B4674" i="19"/>
  <c r="O4674" i="19"/>
  <c r="A4675" i="19"/>
  <c r="B4675" i="19"/>
  <c r="O4675" i="19"/>
  <c r="A4676" i="19"/>
  <c r="B4676" i="19"/>
  <c r="O4676" i="19"/>
  <c r="A4677" i="19"/>
  <c r="B4677" i="19"/>
  <c r="O4677" i="19"/>
  <c r="A4678" i="19"/>
  <c r="B4678" i="19"/>
  <c r="O4678" i="19"/>
  <c r="A4679" i="19"/>
  <c r="B4679" i="19"/>
  <c r="O4679" i="19"/>
  <c r="A4680" i="19"/>
  <c r="B4680" i="19"/>
  <c r="O4680" i="19"/>
  <c r="A4681" i="19"/>
  <c r="B4681" i="19"/>
  <c r="O4681" i="19"/>
  <c r="A4682" i="19"/>
  <c r="B4682" i="19"/>
  <c r="O4682" i="19"/>
  <c r="A4683" i="19"/>
  <c r="B4683" i="19"/>
  <c r="O4683" i="19"/>
  <c r="A4684" i="19"/>
  <c r="B4684" i="19"/>
  <c r="O4684" i="19"/>
  <c r="A4685" i="19"/>
  <c r="B4685" i="19"/>
  <c r="O4685" i="19"/>
  <c r="A4686" i="19"/>
  <c r="B4686" i="19"/>
  <c r="O4686" i="19"/>
  <c r="A4687" i="19"/>
  <c r="B4687" i="19"/>
  <c r="O4687" i="19"/>
  <c r="A4688" i="19"/>
  <c r="B4688" i="19"/>
  <c r="O4688" i="19"/>
  <c r="A4689" i="19"/>
  <c r="B4689" i="19"/>
  <c r="O4689" i="19"/>
  <c r="A4690" i="19"/>
  <c r="B4690" i="19"/>
  <c r="O4690" i="19"/>
  <c r="A4691" i="19"/>
  <c r="B4691" i="19"/>
  <c r="O4691" i="19"/>
  <c r="A4692" i="19"/>
  <c r="B4692" i="19"/>
  <c r="O4692" i="19"/>
  <c r="A4693" i="19"/>
  <c r="B4693" i="19"/>
  <c r="O4693" i="19"/>
  <c r="A4694" i="19"/>
  <c r="B4694" i="19"/>
  <c r="O4694" i="19"/>
  <c r="A4695" i="19"/>
  <c r="B4695" i="19"/>
  <c r="O4695" i="19"/>
  <c r="A4696" i="19"/>
  <c r="B4696" i="19"/>
  <c r="O4696" i="19"/>
  <c r="A4697" i="19"/>
  <c r="B4697" i="19"/>
  <c r="O4697" i="19"/>
  <c r="A4698" i="19"/>
  <c r="B4698" i="19"/>
  <c r="O4698" i="19"/>
  <c r="A4699" i="19"/>
  <c r="B4699" i="19"/>
  <c r="O4699" i="19"/>
  <c r="A4700" i="19"/>
  <c r="B4700" i="19"/>
  <c r="O4700" i="19"/>
  <c r="A4701" i="19"/>
  <c r="B4701" i="19"/>
  <c r="O4701" i="19"/>
  <c r="A4702" i="19"/>
  <c r="B4702" i="19"/>
  <c r="O4702" i="19"/>
  <c r="A4703" i="19"/>
  <c r="B4703" i="19"/>
  <c r="O4703" i="19"/>
  <c r="A4704" i="19"/>
  <c r="B4704" i="19"/>
  <c r="O4704" i="19"/>
  <c r="A4705" i="19"/>
  <c r="B4705" i="19"/>
  <c r="O4705" i="19"/>
  <c r="A4706" i="19"/>
  <c r="B4706" i="19"/>
  <c r="O4706" i="19"/>
  <c r="A4707" i="19"/>
  <c r="B4707" i="19"/>
  <c r="O4707" i="19"/>
  <c r="A4708" i="19"/>
  <c r="B4708" i="19"/>
  <c r="O4708" i="19"/>
  <c r="A4709" i="19"/>
  <c r="B4709" i="19"/>
  <c r="O4709" i="19"/>
  <c r="A4710" i="19"/>
  <c r="B4710" i="19"/>
  <c r="O4710" i="19"/>
  <c r="A4711" i="19"/>
  <c r="B4711" i="19"/>
  <c r="O4711" i="19"/>
  <c r="A4712" i="19"/>
  <c r="B4712" i="19"/>
  <c r="O4712" i="19"/>
  <c r="A4713" i="19"/>
  <c r="B4713" i="19"/>
  <c r="O4713" i="19"/>
  <c r="A4714" i="19"/>
  <c r="B4714" i="19"/>
  <c r="O4714" i="19"/>
  <c r="A4715" i="19"/>
  <c r="B4715" i="19"/>
  <c r="O4715" i="19"/>
  <c r="A4716" i="19"/>
  <c r="B4716" i="19"/>
  <c r="O4716" i="19"/>
  <c r="A4717" i="19"/>
  <c r="B4717" i="19"/>
  <c r="O4717" i="19"/>
  <c r="A4718" i="19"/>
  <c r="B4718" i="19"/>
  <c r="O4718" i="19"/>
  <c r="A4719" i="19"/>
  <c r="B4719" i="19"/>
  <c r="O4719" i="19"/>
  <c r="A4720" i="19"/>
  <c r="B4720" i="19"/>
  <c r="O4720" i="19"/>
  <c r="A4721" i="19"/>
  <c r="B4721" i="19"/>
  <c r="O4721" i="19"/>
  <c r="A4722" i="19"/>
  <c r="B4722" i="19"/>
  <c r="O4722" i="19"/>
  <c r="A4723" i="19"/>
  <c r="B4723" i="19"/>
  <c r="O4723" i="19"/>
  <c r="A4724" i="19"/>
  <c r="B4724" i="19"/>
  <c r="O4724" i="19"/>
  <c r="A4725" i="19"/>
  <c r="B4725" i="19"/>
  <c r="O4725" i="19"/>
  <c r="A4726" i="19"/>
  <c r="B4726" i="19"/>
  <c r="O4726" i="19"/>
  <c r="A4727" i="19"/>
  <c r="B4727" i="19"/>
  <c r="O4727" i="19"/>
  <c r="A4728" i="19"/>
  <c r="B4728" i="19"/>
  <c r="O4728" i="19"/>
  <c r="A4729" i="19"/>
  <c r="B4729" i="19"/>
  <c r="O4729" i="19"/>
  <c r="A4730" i="19"/>
  <c r="B4730" i="19"/>
  <c r="O4730" i="19"/>
  <c r="A4731" i="19"/>
  <c r="B4731" i="19"/>
  <c r="O4731" i="19"/>
  <c r="A4732" i="19"/>
  <c r="B4732" i="19"/>
  <c r="O4732" i="19"/>
  <c r="A4733" i="19"/>
  <c r="B4733" i="19"/>
  <c r="O4733" i="19"/>
  <c r="A4734" i="19"/>
  <c r="B4734" i="19"/>
  <c r="O4734" i="19"/>
  <c r="A4735" i="19"/>
  <c r="B4735" i="19"/>
  <c r="O4735" i="19"/>
  <c r="A4736" i="19"/>
  <c r="B4736" i="19"/>
  <c r="O4736" i="19"/>
  <c r="A4737" i="19"/>
  <c r="B4737" i="19"/>
  <c r="O4737" i="19"/>
  <c r="A4738" i="19"/>
  <c r="B4738" i="19"/>
  <c r="O4738" i="19"/>
  <c r="A4739" i="19"/>
  <c r="B4739" i="19"/>
  <c r="O4739" i="19"/>
  <c r="A4740" i="19"/>
  <c r="B4740" i="19"/>
  <c r="O4740" i="19"/>
  <c r="A4741" i="19"/>
  <c r="B4741" i="19"/>
  <c r="O4741" i="19"/>
  <c r="A4742" i="19"/>
  <c r="B4742" i="19"/>
  <c r="O4742" i="19"/>
  <c r="A4743" i="19"/>
  <c r="B4743" i="19"/>
  <c r="O4743" i="19"/>
  <c r="A4744" i="19"/>
  <c r="B4744" i="19"/>
  <c r="O4744" i="19"/>
  <c r="A4745" i="19"/>
  <c r="B4745" i="19"/>
  <c r="O4745" i="19"/>
  <c r="A4746" i="19"/>
  <c r="B4746" i="19"/>
  <c r="O4746" i="19"/>
  <c r="A4747" i="19"/>
  <c r="B4747" i="19"/>
  <c r="O4747" i="19"/>
  <c r="A4748" i="19"/>
  <c r="B4748" i="19"/>
  <c r="O4748" i="19"/>
  <c r="A4749" i="19"/>
  <c r="B4749" i="19"/>
  <c r="O4749" i="19"/>
  <c r="A4750" i="19"/>
  <c r="B4750" i="19"/>
  <c r="O4750" i="19"/>
  <c r="A4751" i="19"/>
  <c r="B4751" i="19"/>
  <c r="O4751" i="19"/>
  <c r="A4752" i="19"/>
  <c r="B4752" i="19"/>
  <c r="O4752" i="19"/>
  <c r="A4753" i="19"/>
  <c r="B4753" i="19"/>
  <c r="O4753" i="19"/>
  <c r="A4754" i="19"/>
  <c r="B4754" i="19"/>
  <c r="O4754" i="19"/>
  <c r="A4755" i="19"/>
  <c r="B4755" i="19"/>
  <c r="O4755" i="19"/>
  <c r="A4756" i="19"/>
  <c r="B4756" i="19"/>
  <c r="O4756" i="19"/>
  <c r="A4757" i="19"/>
  <c r="B4757" i="19"/>
  <c r="O4757" i="19"/>
  <c r="A4758" i="19"/>
  <c r="B4758" i="19"/>
  <c r="O4758" i="19"/>
  <c r="A4759" i="19"/>
  <c r="B4759" i="19"/>
  <c r="O4759" i="19"/>
  <c r="A4760" i="19"/>
  <c r="B4760" i="19"/>
  <c r="O4760" i="19"/>
  <c r="A4761" i="19"/>
  <c r="B4761" i="19"/>
  <c r="O4761" i="19"/>
  <c r="A4762" i="19"/>
  <c r="B4762" i="19"/>
  <c r="O4762" i="19"/>
  <c r="A4763" i="19"/>
  <c r="B4763" i="19"/>
  <c r="O4763" i="19"/>
  <c r="A4764" i="19"/>
  <c r="B4764" i="19"/>
  <c r="O4764" i="19"/>
  <c r="A4765" i="19"/>
  <c r="B4765" i="19"/>
  <c r="O4765" i="19"/>
  <c r="A4766" i="19"/>
  <c r="B4766" i="19"/>
  <c r="O4766" i="19"/>
  <c r="A4767" i="19"/>
  <c r="B4767" i="19"/>
  <c r="O4767" i="19"/>
  <c r="A4768" i="19"/>
  <c r="B4768" i="19"/>
  <c r="O4768" i="19"/>
  <c r="A4769" i="19"/>
  <c r="B4769" i="19"/>
  <c r="O4769" i="19"/>
  <c r="A4770" i="19"/>
  <c r="B4770" i="19"/>
  <c r="O4770" i="19"/>
  <c r="A4771" i="19"/>
  <c r="B4771" i="19"/>
  <c r="O4771" i="19"/>
  <c r="A4772" i="19"/>
  <c r="B4772" i="19"/>
  <c r="O4772" i="19"/>
  <c r="A4773" i="19"/>
  <c r="B4773" i="19"/>
  <c r="O4773" i="19"/>
  <c r="A4774" i="19"/>
  <c r="B4774" i="19"/>
  <c r="O4774" i="19"/>
  <c r="A4775" i="19"/>
  <c r="B4775" i="19"/>
  <c r="O4775" i="19"/>
  <c r="A4776" i="19"/>
  <c r="B4776" i="19"/>
  <c r="O4776" i="19"/>
  <c r="A4777" i="19"/>
  <c r="B4777" i="19"/>
  <c r="O4777" i="19"/>
  <c r="A4778" i="19"/>
  <c r="B4778" i="19"/>
  <c r="O4778" i="19"/>
  <c r="A4779" i="19"/>
  <c r="B4779" i="19"/>
  <c r="O4779" i="19"/>
  <c r="A4780" i="19"/>
  <c r="B4780" i="19"/>
  <c r="O4780" i="19"/>
  <c r="A4781" i="19"/>
  <c r="B4781" i="19"/>
  <c r="O4781" i="19"/>
  <c r="A4782" i="19"/>
  <c r="B4782" i="19"/>
  <c r="O4782" i="19"/>
  <c r="A4783" i="19"/>
  <c r="B4783" i="19"/>
  <c r="O4783" i="19"/>
  <c r="A4784" i="19"/>
  <c r="B4784" i="19"/>
  <c r="O4784" i="19"/>
  <c r="A4785" i="19"/>
  <c r="B4785" i="19"/>
  <c r="O4785" i="19"/>
  <c r="A4786" i="19"/>
  <c r="B4786" i="19"/>
  <c r="O4786" i="19"/>
  <c r="A4787" i="19"/>
  <c r="B4787" i="19"/>
  <c r="O4787" i="19"/>
  <c r="A4788" i="19"/>
  <c r="B4788" i="19"/>
  <c r="O4788" i="19"/>
  <c r="A4789" i="19"/>
  <c r="B4789" i="19"/>
  <c r="O4789" i="19"/>
  <c r="A4790" i="19"/>
  <c r="B4790" i="19"/>
  <c r="O4790" i="19"/>
  <c r="A4791" i="19"/>
  <c r="B4791" i="19"/>
  <c r="O4791" i="19"/>
  <c r="A4792" i="19"/>
  <c r="B4792" i="19"/>
  <c r="O4792" i="19"/>
  <c r="A4793" i="19"/>
  <c r="B4793" i="19"/>
  <c r="O4793" i="19"/>
  <c r="A4794" i="19"/>
  <c r="B4794" i="19"/>
  <c r="O4794" i="19"/>
  <c r="A4795" i="19"/>
  <c r="B4795" i="19"/>
  <c r="O4795" i="19"/>
  <c r="A4796" i="19"/>
  <c r="B4796" i="19"/>
  <c r="O4796" i="19"/>
  <c r="A4797" i="19"/>
  <c r="B4797" i="19"/>
  <c r="O4797" i="19"/>
  <c r="A4798" i="19"/>
  <c r="B4798" i="19"/>
  <c r="O4798" i="19"/>
  <c r="A4799" i="19"/>
  <c r="B4799" i="19"/>
  <c r="O4799" i="19"/>
  <c r="A4800" i="19"/>
  <c r="B4800" i="19"/>
  <c r="O4800" i="19"/>
  <c r="A4801" i="19"/>
  <c r="B4801" i="19"/>
  <c r="O4801" i="19"/>
  <c r="A4802" i="19"/>
  <c r="B4802" i="19"/>
  <c r="O4802" i="19"/>
  <c r="A4803" i="19"/>
  <c r="B4803" i="19"/>
  <c r="O4803" i="19"/>
  <c r="A4804" i="19"/>
  <c r="B4804" i="19"/>
  <c r="O4804" i="19"/>
  <c r="A4805" i="19"/>
  <c r="B4805" i="19"/>
  <c r="O4805" i="19"/>
  <c r="A4806" i="19"/>
  <c r="B4806" i="19"/>
  <c r="O4806" i="19"/>
  <c r="A4807" i="19"/>
  <c r="B4807" i="19"/>
  <c r="O4807" i="19"/>
  <c r="A4808" i="19"/>
  <c r="B4808" i="19"/>
  <c r="O4808" i="19"/>
  <c r="A4809" i="19"/>
  <c r="B4809" i="19"/>
  <c r="O4809" i="19"/>
  <c r="A4810" i="19"/>
  <c r="B4810" i="19"/>
  <c r="O4810" i="19"/>
  <c r="A4811" i="19"/>
  <c r="B4811" i="19"/>
  <c r="O4811" i="19"/>
  <c r="A4812" i="19"/>
  <c r="B4812" i="19"/>
  <c r="O4812" i="19"/>
  <c r="A4813" i="19"/>
  <c r="B4813" i="19"/>
  <c r="O4813" i="19"/>
  <c r="A4814" i="19"/>
  <c r="B4814" i="19"/>
  <c r="O4814" i="19"/>
  <c r="A4815" i="19"/>
  <c r="B4815" i="19"/>
  <c r="O4815" i="19"/>
  <c r="A4816" i="19"/>
  <c r="B4816" i="19"/>
  <c r="O4816" i="19"/>
  <c r="A4817" i="19"/>
  <c r="B4817" i="19"/>
  <c r="O4817" i="19"/>
  <c r="A4818" i="19"/>
  <c r="B4818" i="19"/>
  <c r="O4818" i="19"/>
  <c r="A4819" i="19"/>
  <c r="B4819" i="19"/>
  <c r="O4819" i="19"/>
  <c r="A4820" i="19"/>
  <c r="B4820" i="19"/>
  <c r="O4820" i="19"/>
  <c r="A4821" i="19"/>
  <c r="B4821" i="19"/>
  <c r="O4821" i="19"/>
  <c r="A4822" i="19"/>
  <c r="B4822" i="19"/>
  <c r="O4822" i="19"/>
  <c r="A4823" i="19"/>
  <c r="B4823" i="19"/>
  <c r="O4823" i="19"/>
  <c r="A4824" i="19"/>
  <c r="B4824" i="19"/>
  <c r="O4824" i="19"/>
  <c r="A4825" i="19"/>
  <c r="B4825" i="19"/>
  <c r="O4825" i="19"/>
  <c r="A4826" i="19"/>
  <c r="B4826" i="19"/>
  <c r="O4826" i="19"/>
  <c r="A4827" i="19"/>
  <c r="B4827" i="19"/>
  <c r="O4827" i="19"/>
  <c r="A4828" i="19"/>
  <c r="B4828" i="19"/>
  <c r="O4828" i="19"/>
  <c r="A4829" i="19"/>
  <c r="B4829" i="19"/>
  <c r="O4829" i="19"/>
  <c r="A4830" i="19"/>
  <c r="B4830" i="19"/>
  <c r="O4830" i="19"/>
  <c r="A4831" i="19"/>
  <c r="B4831" i="19"/>
  <c r="O4831" i="19"/>
  <c r="A4832" i="19"/>
  <c r="B4832" i="19"/>
  <c r="O4832" i="19"/>
  <c r="A4833" i="19"/>
  <c r="B4833" i="19"/>
  <c r="O4833" i="19"/>
  <c r="A4834" i="19"/>
  <c r="B4834" i="19"/>
  <c r="O4834" i="19"/>
  <c r="A4835" i="19"/>
  <c r="B4835" i="19"/>
  <c r="O4835" i="19"/>
  <c r="A4836" i="19"/>
  <c r="B4836" i="19"/>
  <c r="O4836" i="19"/>
  <c r="A4837" i="19"/>
  <c r="B4837" i="19"/>
  <c r="O4837" i="19"/>
  <c r="A4838" i="19"/>
  <c r="B4838" i="19"/>
  <c r="O4838" i="19"/>
  <c r="A4839" i="19"/>
  <c r="B4839" i="19"/>
  <c r="O4839" i="19"/>
  <c r="A4840" i="19"/>
  <c r="B4840" i="19"/>
  <c r="O4840" i="19"/>
  <c r="A4841" i="19"/>
  <c r="B4841" i="19"/>
  <c r="O4841" i="19"/>
  <c r="A4842" i="19"/>
  <c r="B4842" i="19"/>
  <c r="O4842" i="19"/>
  <c r="A4843" i="19"/>
  <c r="B4843" i="19"/>
  <c r="O4843" i="19"/>
  <c r="A4844" i="19"/>
  <c r="B4844" i="19"/>
  <c r="O4844" i="19"/>
  <c r="A4845" i="19"/>
  <c r="B4845" i="19"/>
  <c r="O4845" i="19"/>
  <c r="A4846" i="19"/>
  <c r="B4846" i="19"/>
  <c r="O4846" i="19"/>
  <c r="A4847" i="19"/>
  <c r="B4847" i="19"/>
  <c r="O4847" i="19"/>
  <c r="A4848" i="19"/>
  <c r="B4848" i="19"/>
  <c r="O4848" i="19"/>
  <c r="A4849" i="19"/>
  <c r="B4849" i="19"/>
  <c r="O4849" i="19"/>
  <c r="A4850" i="19"/>
  <c r="B4850" i="19"/>
  <c r="O4850" i="19"/>
  <c r="A4851" i="19"/>
  <c r="B4851" i="19"/>
  <c r="O4851" i="19"/>
  <c r="A4852" i="19"/>
  <c r="B4852" i="19"/>
  <c r="O4852" i="19"/>
  <c r="A4853" i="19"/>
  <c r="B4853" i="19"/>
  <c r="O4853" i="19"/>
  <c r="A4854" i="19"/>
  <c r="B4854" i="19"/>
  <c r="O4854" i="19"/>
  <c r="A4855" i="19"/>
  <c r="B4855" i="19"/>
  <c r="O4855" i="19"/>
  <c r="A4856" i="19"/>
  <c r="B4856" i="19"/>
  <c r="O4856" i="19"/>
  <c r="A4857" i="19"/>
  <c r="B4857" i="19"/>
  <c r="O4857" i="19"/>
  <c r="A4858" i="19"/>
  <c r="B4858" i="19"/>
  <c r="O4858" i="19"/>
  <c r="A4859" i="19"/>
  <c r="B4859" i="19"/>
  <c r="O4859" i="19"/>
  <c r="A4860" i="19"/>
  <c r="B4860" i="19"/>
  <c r="O4860" i="19"/>
  <c r="A4861" i="19"/>
  <c r="B4861" i="19"/>
  <c r="O4861" i="19"/>
  <c r="A4862" i="19"/>
  <c r="B4862" i="19"/>
  <c r="O4862" i="19"/>
  <c r="A4863" i="19"/>
  <c r="B4863" i="19"/>
  <c r="O4863" i="19"/>
  <c r="A4864" i="19"/>
  <c r="B4864" i="19"/>
  <c r="O4864" i="19"/>
  <c r="A4865" i="19"/>
  <c r="B4865" i="19"/>
  <c r="O4865" i="19"/>
  <c r="A4866" i="19"/>
  <c r="B4866" i="19"/>
  <c r="O4866" i="19"/>
  <c r="A4867" i="19"/>
  <c r="B4867" i="19"/>
  <c r="O4867" i="19"/>
  <c r="A4868" i="19"/>
  <c r="B4868" i="19"/>
  <c r="O4868" i="19"/>
  <c r="A4869" i="19"/>
  <c r="B4869" i="19"/>
  <c r="O4869" i="19"/>
  <c r="A4870" i="19"/>
  <c r="B4870" i="19"/>
  <c r="O4870" i="19"/>
  <c r="A4871" i="19"/>
  <c r="B4871" i="19"/>
  <c r="O4871" i="19"/>
  <c r="A4872" i="19"/>
  <c r="B4872" i="19"/>
  <c r="O4872" i="19"/>
  <c r="A4873" i="19"/>
  <c r="B4873" i="19"/>
  <c r="O4873" i="19"/>
  <c r="A4874" i="19"/>
  <c r="B4874" i="19"/>
  <c r="O4874" i="19"/>
  <c r="A4875" i="19"/>
  <c r="B4875" i="19"/>
  <c r="O4875" i="19"/>
  <c r="A4876" i="19"/>
  <c r="B4876" i="19"/>
  <c r="O4876" i="19"/>
  <c r="A4877" i="19"/>
  <c r="B4877" i="19"/>
  <c r="O4877" i="19"/>
  <c r="A4878" i="19"/>
  <c r="B4878" i="19"/>
  <c r="O4878" i="19"/>
  <c r="A4879" i="19"/>
  <c r="B4879" i="19"/>
  <c r="O4879" i="19"/>
  <c r="A4880" i="19"/>
  <c r="B4880" i="19"/>
  <c r="O4880" i="19"/>
  <c r="A4881" i="19"/>
  <c r="B4881" i="19"/>
  <c r="O4881" i="19"/>
  <c r="A4882" i="19"/>
  <c r="B4882" i="19"/>
  <c r="O4882" i="19"/>
  <c r="A4883" i="19"/>
  <c r="B4883" i="19"/>
  <c r="O4883" i="19"/>
  <c r="A4884" i="19"/>
  <c r="B4884" i="19"/>
  <c r="O4884" i="19"/>
  <c r="A4885" i="19"/>
  <c r="B4885" i="19"/>
  <c r="O4885" i="19"/>
  <c r="A4886" i="19"/>
  <c r="B4886" i="19"/>
  <c r="O4886" i="19"/>
  <c r="A4887" i="19"/>
  <c r="B4887" i="19"/>
  <c r="O4887" i="19"/>
  <c r="A4888" i="19"/>
  <c r="B4888" i="19"/>
  <c r="O4888" i="19"/>
  <c r="A4889" i="19"/>
  <c r="B4889" i="19"/>
  <c r="O4889" i="19"/>
  <c r="A4890" i="19"/>
  <c r="B4890" i="19"/>
  <c r="O4890" i="19"/>
  <c r="A4891" i="19"/>
  <c r="B4891" i="19"/>
  <c r="O4891" i="19"/>
  <c r="A4892" i="19"/>
  <c r="B4892" i="19"/>
  <c r="O4892" i="19"/>
  <c r="A4893" i="19"/>
  <c r="B4893" i="19"/>
  <c r="O4893" i="19"/>
  <c r="A4894" i="19"/>
  <c r="B4894" i="19"/>
  <c r="O4894" i="19"/>
  <c r="A4895" i="19"/>
  <c r="B4895" i="19"/>
  <c r="O4895" i="19"/>
  <c r="A4896" i="19"/>
  <c r="B4896" i="19"/>
  <c r="O4896" i="19"/>
  <c r="A4897" i="19"/>
  <c r="B4897" i="19"/>
  <c r="O4897" i="19"/>
  <c r="A4898" i="19"/>
  <c r="B4898" i="19"/>
  <c r="O4898" i="19"/>
  <c r="A4899" i="19"/>
  <c r="B4899" i="19"/>
  <c r="O4899" i="19"/>
  <c r="A4900" i="19"/>
  <c r="B4900" i="19"/>
  <c r="O4900" i="19"/>
  <c r="A4901" i="19"/>
  <c r="B4901" i="19"/>
  <c r="O4901" i="19"/>
  <c r="A4902" i="19"/>
  <c r="B4902" i="19"/>
  <c r="O4902" i="19"/>
  <c r="A4903" i="19"/>
  <c r="B4903" i="19"/>
  <c r="O4903" i="19"/>
  <c r="A4904" i="19"/>
  <c r="B4904" i="19"/>
  <c r="O4904" i="19"/>
  <c r="A4905" i="19"/>
  <c r="B4905" i="19"/>
  <c r="O4905" i="19"/>
  <c r="A4906" i="19"/>
  <c r="B4906" i="19"/>
  <c r="O4906" i="19"/>
  <c r="A4907" i="19"/>
  <c r="B4907" i="19"/>
  <c r="O4907" i="19"/>
  <c r="A4908" i="19"/>
  <c r="B4908" i="19"/>
  <c r="O4908" i="19"/>
  <c r="A4909" i="19"/>
  <c r="B4909" i="19"/>
  <c r="O4909" i="19"/>
  <c r="A4910" i="19"/>
  <c r="B4910" i="19"/>
  <c r="O4910" i="19"/>
  <c r="A4911" i="19"/>
  <c r="B4911" i="19"/>
  <c r="O4911" i="19"/>
  <c r="A4912" i="19"/>
  <c r="B4912" i="19"/>
  <c r="O4912" i="19"/>
  <c r="A4913" i="19"/>
  <c r="B4913" i="19"/>
  <c r="O4913" i="19"/>
  <c r="A4914" i="19"/>
  <c r="B4914" i="19"/>
  <c r="O4914" i="19"/>
  <c r="A4915" i="19"/>
  <c r="B4915" i="19"/>
  <c r="O4915" i="19"/>
  <c r="A4916" i="19"/>
  <c r="B4916" i="19"/>
  <c r="O4916" i="19"/>
  <c r="A4917" i="19"/>
  <c r="B4917" i="19"/>
  <c r="O4917" i="19"/>
  <c r="A4918" i="19"/>
  <c r="B4918" i="19"/>
  <c r="O4918" i="19"/>
  <c r="A4919" i="19"/>
  <c r="B4919" i="19"/>
  <c r="O4919" i="19"/>
  <c r="A4920" i="19"/>
  <c r="B4920" i="19"/>
  <c r="O4920" i="19"/>
  <c r="A4921" i="19"/>
  <c r="B4921" i="19"/>
  <c r="O4921" i="19"/>
  <c r="A4922" i="19"/>
  <c r="B4922" i="19"/>
  <c r="O4922" i="19"/>
  <c r="A4923" i="19"/>
  <c r="B4923" i="19"/>
  <c r="O4923" i="19"/>
  <c r="A4924" i="19"/>
  <c r="B4924" i="19"/>
  <c r="O4924" i="19"/>
  <c r="A4925" i="19"/>
  <c r="B4925" i="19"/>
  <c r="O4925" i="19"/>
  <c r="A4926" i="19"/>
  <c r="B4926" i="19"/>
  <c r="O4926" i="19"/>
  <c r="A4927" i="19"/>
  <c r="B4927" i="19"/>
  <c r="O4927" i="19"/>
  <c r="A4928" i="19"/>
  <c r="B4928" i="19"/>
  <c r="O4928" i="19"/>
  <c r="A4929" i="19"/>
  <c r="B4929" i="19"/>
  <c r="O4929" i="19"/>
  <c r="A4930" i="19"/>
  <c r="B4930" i="19"/>
  <c r="O4930" i="19"/>
  <c r="A4931" i="19"/>
  <c r="B4931" i="19"/>
  <c r="O4931" i="19"/>
  <c r="A4932" i="19"/>
  <c r="B4932" i="19"/>
  <c r="O4932" i="19"/>
  <c r="A4933" i="19"/>
  <c r="B4933" i="19"/>
  <c r="O4933" i="19"/>
  <c r="A4934" i="19"/>
  <c r="B4934" i="19"/>
  <c r="O4934" i="19"/>
  <c r="A4935" i="19"/>
  <c r="B4935" i="19"/>
  <c r="O4935" i="19"/>
  <c r="A4936" i="19"/>
  <c r="B4936" i="19"/>
  <c r="O4936" i="19"/>
  <c r="A4937" i="19"/>
  <c r="B4937" i="19"/>
  <c r="O4937" i="19"/>
  <c r="A4938" i="19"/>
  <c r="B4938" i="19"/>
  <c r="O4938" i="19"/>
  <c r="A4939" i="19"/>
  <c r="B4939" i="19"/>
  <c r="O4939" i="19"/>
  <c r="A4940" i="19"/>
  <c r="B4940" i="19"/>
  <c r="O4940" i="19"/>
  <c r="A4941" i="19"/>
  <c r="B4941" i="19"/>
  <c r="O4941" i="19"/>
  <c r="A4942" i="19"/>
  <c r="B4942" i="19"/>
  <c r="O4942" i="19"/>
  <c r="A4943" i="19"/>
  <c r="B4943" i="19"/>
  <c r="O4943" i="19"/>
  <c r="A4944" i="19"/>
  <c r="B4944" i="19"/>
  <c r="O4944" i="19"/>
  <c r="A4945" i="19"/>
  <c r="B4945" i="19"/>
  <c r="O4945" i="19"/>
  <c r="A4946" i="19"/>
  <c r="B4946" i="19"/>
  <c r="O4946" i="19"/>
  <c r="A4947" i="19"/>
  <c r="B4947" i="19"/>
  <c r="O4947" i="19"/>
  <c r="A4948" i="19"/>
  <c r="B4948" i="19"/>
  <c r="O4948" i="19"/>
  <c r="A4949" i="19"/>
  <c r="B4949" i="19"/>
  <c r="O4949" i="19"/>
  <c r="A4950" i="19"/>
  <c r="B4950" i="19"/>
  <c r="O4950" i="19"/>
  <c r="A4951" i="19"/>
  <c r="B4951" i="19"/>
  <c r="O4951" i="19"/>
  <c r="A4952" i="19"/>
  <c r="B4952" i="19"/>
  <c r="O4952" i="19"/>
  <c r="A4953" i="19"/>
  <c r="B4953" i="19"/>
  <c r="O4953" i="19"/>
  <c r="A4954" i="19"/>
  <c r="B4954" i="19"/>
  <c r="O4954" i="19"/>
  <c r="A4955" i="19"/>
  <c r="B4955" i="19"/>
  <c r="O4955" i="19"/>
  <c r="A4956" i="19"/>
  <c r="B4956" i="19"/>
  <c r="O4956" i="19"/>
  <c r="A4957" i="19"/>
  <c r="B4957" i="19"/>
  <c r="O4957" i="19"/>
  <c r="A4958" i="19"/>
  <c r="B4958" i="19"/>
  <c r="O4958" i="19"/>
  <c r="A4959" i="19"/>
  <c r="B4959" i="19"/>
  <c r="O4959" i="19"/>
  <c r="A4960" i="19"/>
  <c r="B4960" i="19"/>
  <c r="O4960" i="19"/>
  <c r="A4961" i="19"/>
  <c r="B4961" i="19"/>
  <c r="O4961" i="19"/>
  <c r="A4962" i="19"/>
  <c r="B4962" i="19"/>
  <c r="O4962" i="19"/>
  <c r="A4963" i="19"/>
  <c r="B4963" i="19"/>
  <c r="O4963" i="19"/>
  <c r="A4964" i="19"/>
  <c r="B4964" i="19"/>
  <c r="O4964" i="19"/>
  <c r="A4965" i="19"/>
  <c r="B4965" i="19"/>
  <c r="O4965" i="19"/>
  <c r="A4966" i="19"/>
  <c r="B4966" i="19"/>
  <c r="O4966" i="19"/>
  <c r="A4967" i="19"/>
  <c r="B4967" i="19"/>
  <c r="O4967" i="19"/>
  <c r="A4968" i="19"/>
  <c r="B4968" i="19"/>
  <c r="O4968" i="19"/>
  <c r="A4969" i="19"/>
  <c r="B4969" i="19"/>
  <c r="O4969" i="19"/>
  <c r="A4970" i="19"/>
  <c r="B4970" i="19"/>
  <c r="O4970" i="19"/>
  <c r="A4971" i="19"/>
  <c r="B4971" i="19"/>
  <c r="O4971" i="19"/>
  <c r="A4972" i="19"/>
  <c r="B4972" i="19"/>
  <c r="O4972" i="19"/>
  <c r="A4973" i="19"/>
  <c r="B4973" i="19"/>
  <c r="O4973" i="19"/>
  <c r="A4974" i="19"/>
  <c r="B4974" i="19"/>
  <c r="O4974" i="19"/>
  <c r="A4975" i="19"/>
  <c r="B4975" i="19"/>
  <c r="O4975" i="19"/>
  <c r="A4976" i="19"/>
  <c r="B4976" i="19"/>
  <c r="O4976" i="19"/>
  <c r="A4977" i="19"/>
  <c r="B4977" i="19"/>
  <c r="O4977" i="19"/>
  <c r="A4978" i="19"/>
  <c r="B4978" i="19"/>
  <c r="O4978" i="19"/>
  <c r="A4979" i="19"/>
  <c r="B4979" i="19"/>
  <c r="O4979" i="19"/>
  <c r="A4980" i="19"/>
  <c r="B4980" i="19"/>
  <c r="O4980" i="19"/>
  <c r="A4981" i="19"/>
  <c r="B4981" i="19"/>
  <c r="O4981" i="19"/>
  <c r="A4982" i="19"/>
  <c r="B4982" i="19"/>
  <c r="O4982" i="19"/>
  <c r="A4983" i="19"/>
  <c r="B4983" i="19"/>
  <c r="O4983" i="19"/>
  <c r="A4984" i="19"/>
  <c r="B4984" i="19"/>
  <c r="O4984" i="19"/>
  <c r="A4985" i="19"/>
  <c r="B4985" i="19"/>
  <c r="O4985" i="19"/>
  <c r="A4986" i="19"/>
  <c r="B4986" i="19"/>
  <c r="O4986" i="19"/>
  <c r="A4987" i="19"/>
  <c r="B4987" i="19"/>
  <c r="O4987" i="19"/>
  <c r="A4988" i="19"/>
  <c r="B4988" i="19"/>
  <c r="O4988" i="19"/>
  <c r="A4989" i="19"/>
  <c r="B4989" i="19"/>
  <c r="O4989" i="19"/>
  <c r="A4990" i="19"/>
  <c r="B4990" i="19"/>
  <c r="O4990" i="19"/>
  <c r="A4991" i="19"/>
  <c r="B4991" i="19"/>
  <c r="O4991" i="19"/>
  <c r="A4992" i="19"/>
  <c r="B4992" i="19"/>
  <c r="O4992" i="19"/>
  <c r="A4993" i="19"/>
  <c r="B4993" i="19"/>
  <c r="O4993" i="19"/>
  <c r="A4994" i="19"/>
  <c r="B4994" i="19"/>
  <c r="O4994" i="19"/>
  <c r="A4995" i="19"/>
  <c r="B4995" i="19"/>
  <c r="O4995" i="19"/>
  <c r="A4996" i="19"/>
  <c r="B4996" i="19"/>
  <c r="O4996" i="19"/>
  <c r="A4997" i="19"/>
  <c r="B4997" i="19"/>
  <c r="O4997" i="19"/>
  <c r="A4998" i="19"/>
  <c r="B4998" i="19"/>
  <c r="O4998" i="19"/>
  <c r="A4999" i="19"/>
  <c r="B4999" i="19"/>
  <c r="O4999" i="19"/>
  <c r="A5000" i="19"/>
  <c r="B5000" i="19"/>
  <c r="O5000" i="19"/>
  <c r="A5001" i="19"/>
  <c r="B5001" i="19"/>
  <c r="O5001" i="19"/>
  <c r="A5002" i="19"/>
  <c r="B5002" i="19"/>
  <c r="O5002" i="19"/>
  <c r="A5003" i="19"/>
  <c r="B5003" i="19"/>
  <c r="O5003" i="19"/>
  <c r="A5004" i="19"/>
  <c r="B5004" i="19"/>
  <c r="O5004" i="19"/>
  <c r="A5005" i="19"/>
  <c r="B5005" i="19"/>
  <c r="O5005" i="19"/>
  <c r="A5006" i="19"/>
  <c r="B5006" i="19"/>
  <c r="O5006" i="19"/>
  <c r="A5007" i="19"/>
  <c r="B5007" i="19"/>
  <c r="O5007" i="19"/>
  <c r="A5008" i="19"/>
  <c r="B5008" i="19"/>
  <c r="O5008" i="19"/>
  <c r="A5009" i="19"/>
  <c r="B5009" i="19"/>
  <c r="O5009" i="19"/>
  <c r="A5010" i="19"/>
  <c r="B5010" i="19"/>
  <c r="O5010" i="19"/>
  <c r="A5011" i="19"/>
  <c r="B5011" i="19"/>
  <c r="O5011" i="19"/>
  <c r="A5012" i="19"/>
  <c r="B5012" i="19"/>
  <c r="O5012" i="19"/>
  <c r="A5013" i="19"/>
  <c r="B5013" i="19"/>
  <c r="O5013" i="19"/>
  <c r="A5014" i="19"/>
  <c r="B5014" i="19"/>
  <c r="O5014" i="19"/>
  <c r="A5015" i="19"/>
  <c r="B5015" i="19"/>
  <c r="O5015" i="19"/>
  <c r="A5016" i="19"/>
  <c r="B5016" i="19"/>
  <c r="O5016" i="19"/>
  <c r="A5017" i="19"/>
  <c r="B5017" i="19"/>
  <c r="O5017" i="19"/>
  <c r="A5018" i="19"/>
  <c r="B5018" i="19"/>
  <c r="O5018" i="19"/>
  <c r="A5019" i="19"/>
  <c r="B5019" i="19"/>
  <c r="O5019" i="19"/>
  <c r="A5020" i="19"/>
  <c r="B5020" i="19"/>
  <c r="O5020" i="19"/>
  <c r="A5021" i="19"/>
  <c r="B5021" i="19"/>
  <c r="O5021" i="19"/>
  <c r="A5022" i="19"/>
  <c r="B5022" i="19"/>
  <c r="O5022" i="19"/>
  <c r="A5023" i="19"/>
  <c r="B5023" i="19"/>
  <c r="O5023" i="19"/>
  <c r="A5024" i="19"/>
  <c r="B5024" i="19"/>
  <c r="O5024" i="19"/>
  <c r="A5025" i="19"/>
  <c r="B5025" i="19"/>
  <c r="O5025" i="19"/>
  <c r="A5026" i="19"/>
  <c r="B5026" i="19"/>
  <c r="O5026" i="19"/>
  <c r="A5027" i="19"/>
  <c r="B5027" i="19"/>
  <c r="O5027" i="19"/>
  <c r="A5028" i="19"/>
  <c r="B5028" i="19"/>
  <c r="O5028" i="19"/>
  <c r="A5029" i="19"/>
  <c r="B5029" i="19"/>
  <c r="O5029" i="19"/>
  <c r="A5030" i="19"/>
  <c r="B5030" i="19"/>
  <c r="O5030" i="19"/>
  <c r="A5031" i="19"/>
  <c r="B5031" i="19"/>
  <c r="O5031" i="19"/>
  <c r="A5032" i="19"/>
  <c r="B5032" i="19"/>
  <c r="O5032" i="19"/>
  <c r="A5033" i="19"/>
  <c r="B5033" i="19"/>
  <c r="O5033" i="19"/>
  <c r="A5034" i="19"/>
  <c r="B5034" i="19"/>
  <c r="O5034" i="19"/>
  <c r="A5035" i="19"/>
  <c r="B5035" i="19"/>
  <c r="O5035" i="19"/>
  <c r="A5036" i="19"/>
  <c r="B5036" i="19"/>
  <c r="O5036" i="19"/>
  <c r="A5037" i="19"/>
  <c r="B5037" i="19"/>
  <c r="O5037" i="19"/>
  <c r="A5038" i="19"/>
  <c r="B5038" i="19"/>
  <c r="O5038" i="19"/>
  <c r="A5039" i="19"/>
  <c r="B5039" i="19"/>
  <c r="O5039" i="19"/>
  <c r="A5040" i="19"/>
  <c r="B5040" i="19"/>
  <c r="O5040" i="19"/>
  <c r="A5041" i="19"/>
  <c r="B5041" i="19"/>
  <c r="O5041" i="19"/>
  <c r="A5042" i="19"/>
  <c r="B5042" i="19"/>
  <c r="O5042" i="19"/>
  <c r="A5043" i="19"/>
  <c r="B5043" i="19"/>
  <c r="O5043" i="19"/>
  <c r="A5044" i="19"/>
  <c r="B5044" i="19"/>
  <c r="O5044" i="19"/>
  <c r="A5045" i="19"/>
  <c r="B5045" i="19"/>
  <c r="O5045" i="19"/>
  <c r="A5046" i="19"/>
  <c r="B5046" i="19"/>
  <c r="O5046" i="19"/>
  <c r="A5047" i="19"/>
  <c r="B5047" i="19"/>
  <c r="O5047" i="19"/>
  <c r="A5048" i="19"/>
  <c r="B5048" i="19"/>
  <c r="O5048" i="19"/>
  <c r="A5049" i="19"/>
  <c r="B5049" i="19"/>
  <c r="O5049" i="19"/>
  <c r="A5050" i="19"/>
  <c r="B5050" i="19"/>
  <c r="O5050" i="19"/>
  <c r="A5051" i="19"/>
  <c r="B5051" i="19"/>
  <c r="O5051" i="19"/>
  <c r="A5052" i="19"/>
  <c r="B5052" i="19"/>
  <c r="O5052" i="19"/>
  <c r="A5053" i="19"/>
  <c r="B5053" i="19"/>
  <c r="O5053" i="19"/>
  <c r="A5054" i="19"/>
  <c r="B5054" i="19"/>
  <c r="O5054" i="19"/>
  <c r="A5055" i="19"/>
  <c r="B5055" i="19"/>
  <c r="O5055" i="19"/>
  <c r="A5056" i="19"/>
  <c r="B5056" i="19"/>
  <c r="O5056" i="19"/>
  <c r="A5057" i="19"/>
  <c r="B5057" i="19"/>
  <c r="O5057" i="19"/>
  <c r="A5058" i="19"/>
  <c r="B5058" i="19"/>
  <c r="O5058" i="19"/>
  <c r="A5059" i="19"/>
  <c r="B5059" i="19"/>
  <c r="O5059" i="19"/>
  <c r="A5060" i="19"/>
  <c r="B5060" i="19"/>
  <c r="O5060" i="19"/>
  <c r="A5061" i="19"/>
  <c r="B5061" i="19"/>
  <c r="O5061" i="19"/>
  <c r="A5062" i="19"/>
  <c r="B5062" i="19"/>
  <c r="O5062" i="19"/>
  <c r="A5063" i="19"/>
  <c r="B5063" i="19"/>
  <c r="O5063" i="19"/>
  <c r="A5064" i="19"/>
  <c r="B5064" i="19"/>
  <c r="O5064" i="19"/>
  <c r="A5065" i="19"/>
  <c r="B5065" i="19"/>
  <c r="O5065" i="19"/>
  <c r="A5066" i="19"/>
  <c r="B5066" i="19"/>
  <c r="O5066" i="19"/>
  <c r="A5067" i="19"/>
  <c r="B5067" i="19"/>
  <c r="O5067" i="19"/>
  <c r="A5068" i="19"/>
  <c r="B5068" i="19"/>
  <c r="O5068" i="19"/>
  <c r="A5069" i="19"/>
  <c r="B5069" i="19"/>
  <c r="O5069" i="19"/>
  <c r="A5070" i="19"/>
  <c r="B5070" i="19"/>
  <c r="O5070" i="19"/>
  <c r="A5071" i="19"/>
  <c r="B5071" i="19"/>
  <c r="O5071" i="19"/>
  <c r="A5072" i="19"/>
  <c r="B5072" i="19"/>
  <c r="O5072" i="19"/>
  <c r="A5073" i="19"/>
  <c r="B5073" i="19"/>
  <c r="O5073" i="19"/>
  <c r="A5074" i="19"/>
  <c r="B5074" i="19"/>
  <c r="O5074" i="19"/>
  <c r="A5075" i="19"/>
  <c r="B5075" i="19"/>
  <c r="O5075" i="19"/>
  <c r="A5076" i="19"/>
  <c r="B5076" i="19"/>
  <c r="O5076" i="19"/>
  <c r="A5077" i="19"/>
  <c r="B5077" i="19"/>
  <c r="O5077" i="19"/>
  <c r="A5078" i="19"/>
  <c r="B5078" i="19"/>
  <c r="O5078" i="19"/>
  <c r="A5079" i="19"/>
  <c r="B5079" i="19"/>
  <c r="O5079" i="19"/>
  <c r="A5080" i="19"/>
  <c r="B5080" i="19"/>
  <c r="O5080" i="19"/>
  <c r="A5081" i="19"/>
  <c r="B5081" i="19"/>
  <c r="O5081" i="19"/>
  <c r="A5082" i="19"/>
  <c r="B5082" i="19"/>
  <c r="O5082" i="19"/>
  <c r="A5083" i="19"/>
  <c r="B5083" i="19"/>
  <c r="O5083" i="19"/>
  <c r="A5084" i="19"/>
  <c r="B5084" i="19"/>
  <c r="O5084" i="19"/>
  <c r="A5085" i="19"/>
  <c r="B5085" i="19"/>
  <c r="O5085" i="19"/>
  <c r="A5086" i="19"/>
  <c r="B5086" i="19"/>
  <c r="O5086" i="19"/>
  <c r="A5087" i="19"/>
  <c r="B5087" i="19"/>
  <c r="O5087" i="19"/>
  <c r="A5088" i="19"/>
  <c r="B5088" i="19"/>
  <c r="O5088" i="19"/>
  <c r="A5089" i="19"/>
  <c r="B5089" i="19"/>
  <c r="O5089" i="19"/>
  <c r="A5090" i="19"/>
  <c r="B5090" i="19"/>
  <c r="O5090" i="19"/>
  <c r="A5091" i="19"/>
  <c r="B5091" i="19"/>
  <c r="O5091" i="19"/>
  <c r="A5092" i="19"/>
  <c r="B5092" i="19"/>
  <c r="O5092" i="19"/>
  <c r="A5093" i="19"/>
  <c r="B5093" i="19"/>
  <c r="O5093" i="19"/>
  <c r="A5094" i="19"/>
  <c r="B5094" i="19"/>
  <c r="O5094" i="19"/>
  <c r="A5095" i="19"/>
  <c r="B5095" i="19"/>
  <c r="O5095" i="19"/>
  <c r="A5096" i="19"/>
  <c r="B5096" i="19"/>
  <c r="O5096" i="19"/>
  <c r="A5097" i="19"/>
  <c r="B5097" i="19"/>
  <c r="O5097" i="19"/>
  <c r="A5098" i="19"/>
  <c r="B5098" i="19"/>
  <c r="O5098" i="19"/>
  <c r="A5099" i="19"/>
  <c r="B5099" i="19"/>
  <c r="O5099" i="19"/>
  <c r="A5100" i="19"/>
  <c r="B5100" i="19"/>
  <c r="O5100" i="19"/>
  <c r="A5101" i="19"/>
  <c r="B5101" i="19"/>
  <c r="O5101" i="19"/>
  <c r="A5102" i="19"/>
  <c r="B5102" i="19"/>
  <c r="O5102" i="19"/>
  <c r="A5103" i="19"/>
  <c r="B5103" i="19"/>
  <c r="O5103" i="19"/>
  <c r="A5104" i="19"/>
  <c r="B5104" i="19"/>
  <c r="O5104" i="19"/>
  <c r="A5105" i="19"/>
  <c r="B5105" i="19"/>
  <c r="O5105" i="19"/>
  <c r="A5106" i="19"/>
  <c r="B5106" i="19"/>
  <c r="O5106" i="19"/>
  <c r="A5107" i="19"/>
  <c r="B5107" i="19"/>
  <c r="O5107" i="19"/>
  <c r="A5108" i="19"/>
  <c r="B5108" i="19"/>
  <c r="O5108" i="19"/>
  <c r="A5109" i="19"/>
  <c r="B5109" i="19"/>
  <c r="O5109" i="19"/>
  <c r="A5110" i="19"/>
  <c r="B5110" i="19"/>
  <c r="O5110" i="19"/>
  <c r="A5111" i="19"/>
  <c r="B5111" i="19"/>
  <c r="O5111" i="19"/>
  <c r="A5112" i="19"/>
  <c r="B5112" i="19"/>
  <c r="O5112" i="19"/>
  <c r="A5113" i="19"/>
  <c r="B5113" i="19"/>
  <c r="O5113" i="19"/>
  <c r="A5114" i="19"/>
  <c r="B5114" i="19"/>
  <c r="O5114" i="19"/>
  <c r="A5115" i="19"/>
  <c r="B5115" i="19"/>
  <c r="O5115" i="19"/>
  <c r="A5116" i="19"/>
  <c r="B5116" i="19"/>
  <c r="O5116" i="19"/>
  <c r="A5117" i="19"/>
  <c r="B5117" i="19"/>
  <c r="O5117" i="19"/>
  <c r="A5118" i="19"/>
  <c r="B5118" i="19"/>
  <c r="O5118" i="19"/>
  <c r="A5119" i="19"/>
  <c r="B5119" i="19"/>
  <c r="O5119" i="19"/>
  <c r="A5120" i="19"/>
  <c r="B5120" i="19"/>
  <c r="O5120" i="19"/>
  <c r="A5121" i="19"/>
  <c r="B5121" i="19"/>
  <c r="O5121" i="19"/>
  <c r="A5122" i="19"/>
  <c r="B5122" i="19"/>
  <c r="O5122" i="19"/>
  <c r="A5123" i="19"/>
  <c r="B5123" i="19"/>
  <c r="O5123" i="19"/>
  <c r="A5124" i="19"/>
  <c r="B5124" i="19"/>
  <c r="O5124" i="19"/>
  <c r="A5125" i="19"/>
  <c r="B5125" i="19"/>
  <c r="O5125" i="19"/>
  <c r="A5126" i="19"/>
  <c r="B5126" i="19"/>
  <c r="O5126" i="19"/>
  <c r="A5127" i="19"/>
  <c r="B5127" i="19"/>
  <c r="O5127" i="19"/>
  <c r="A5128" i="19"/>
  <c r="B5128" i="19"/>
  <c r="O5128" i="19"/>
  <c r="A5129" i="19"/>
  <c r="B5129" i="19"/>
  <c r="O5129" i="19"/>
  <c r="A5130" i="19"/>
  <c r="B5130" i="19"/>
  <c r="O5130" i="19"/>
  <c r="A5131" i="19"/>
  <c r="B5131" i="19"/>
  <c r="O5131" i="19"/>
  <c r="A5132" i="19"/>
  <c r="B5132" i="19"/>
  <c r="O5132" i="19"/>
  <c r="A5133" i="19"/>
  <c r="B5133" i="19"/>
  <c r="O5133" i="19"/>
  <c r="A5134" i="19"/>
  <c r="B5134" i="19"/>
  <c r="O5134" i="19"/>
  <c r="A5135" i="19"/>
  <c r="B5135" i="19"/>
  <c r="O5135" i="19"/>
  <c r="A5136" i="19"/>
  <c r="B5136" i="19"/>
  <c r="O5136" i="19"/>
  <c r="A5137" i="19"/>
  <c r="B5137" i="19"/>
  <c r="O5137" i="19"/>
  <c r="A5138" i="19"/>
  <c r="B5138" i="19"/>
  <c r="O5138" i="19"/>
  <c r="A5139" i="19"/>
  <c r="B5139" i="19"/>
  <c r="O5139" i="19"/>
  <c r="A5140" i="19"/>
  <c r="B5140" i="19"/>
  <c r="O5140" i="19"/>
  <c r="A5141" i="19"/>
  <c r="B5141" i="19"/>
  <c r="O5141" i="19"/>
  <c r="A5142" i="19"/>
  <c r="B5142" i="19"/>
  <c r="O5142" i="19"/>
  <c r="A5143" i="19"/>
  <c r="B5143" i="19"/>
  <c r="O5143" i="19"/>
  <c r="A5144" i="19"/>
  <c r="B5144" i="19"/>
  <c r="O5144" i="19"/>
  <c r="A5145" i="19"/>
  <c r="B5145" i="19"/>
  <c r="O5145" i="19"/>
  <c r="A5146" i="19"/>
  <c r="B5146" i="19"/>
  <c r="O5146" i="19"/>
  <c r="A5147" i="19"/>
  <c r="B5147" i="19"/>
  <c r="O5147" i="19"/>
  <c r="A5148" i="19"/>
  <c r="B5148" i="19"/>
  <c r="O5148" i="19"/>
  <c r="A5149" i="19"/>
  <c r="B5149" i="19"/>
  <c r="O5149" i="19"/>
  <c r="A5150" i="19"/>
  <c r="B5150" i="19"/>
  <c r="O5150" i="19"/>
  <c r="A5151" i="19"/>
  <c r="B5151" i="19"/>
  <c r="O5151" i="19"/>
  <c r="A5152" i="19"/>
  <c r="B5152" i="19"/>
  <c r="O5152" i="19"/>
  <c r="A5153" i="19"/>
  <c r="B5153" i="19"/>
  <c r="O5153" i="19"/>
  <c r="A5154" i="19"/>
  <c r="B5154" i="19"/>
  <c r="O5154" i="19"/>
  <c r="A5155" i="19"/>
  <c r="B5155" i="19"/>
  <c r="O5155" i="19"/>
  <c r="A5156" i="19"/>
  <c r="B5156" i="19"/>
  <c r="O5156" i="19"/>
  <c r="A5157" i="19"/>
  <c r="B5157" i="19"/>
  <c r="O5157" i="19"/>
  <c r="A5158" i="19"/>
  <c r="B5158" i="19"/>
  <c r="O5158" i="19"/>
  <c r="A5159" i="19"/>
  <c r="B5159" i="19"/>
  <c r="O5159" i="19"/>
  <c r="A5160" i="19"/>
  <c r="B5160" i="19"/>
  <c r="O5160" i="19"/>
  <c r="A5161" i="19"/>
  <c r="B5161" i="19"/>
  <c r="O5161" i="19"/>
  <c r="A5162" i="19"/>
  <c r="B5162" i="19"/>
  <c r="O5162" i="19"/>
  <c r="A5163" i="19"/>
  <c r="B5163" i="19"/>
  <c r="O5163" i="19"/>
  <c r="A5164" i="19"/>
  <c r="B5164" i="19"/>
  <c r="O5164" i="19"/>
  <c r="A5165" i="19"/>
  <c r="B5165" i="19"/>
  <c r="O5165" i="19"/>
  <c r="A5166" i="19"/>
  <c r="B5166" i="19"/>
  <c r="O5166" i="19"/>
  <c r="A5167" i="19"/>
  <c r="B5167" i="19"/>
  <c r="O5167" i="19"/>
  <c r="A5168" i="19"/>
  <c r="B5168" i="19"/>
  <c r="O5168" i="19"/>
  <c r="A5169" i="19"/>
  <c r="B5169" i="19"/>
  <c r="O5169" i="19"/>
  <c r="A5170" i="19"/>
  <c r="B5170" i="19"/>
  <c r="O5170" i="19"/>
  <c r="A5171" i="19"/>
  <c r="B5171" i="19"/>
  <c r="O5171" i="19"/>
  <c r="A5172" i="19"/>
  <c r="B5172" i="19"/>
  <c r="O5172" i="19"/>
  <c r="A5173" i="19"/>
  <c r="B5173" i="19"/>
  <c r="O5173" i="19"/>
  <c r="A5174" i="19"/>
  <c r="B5174" i="19"/>
  <c r="O5174" i="19"/>
  <c r="A5175" i="19"/>
  <c r="B5175" i="19"/>
  <c r="O5175" i="19"/>
  <c r="A5176" i="19"/>
  <c r="B5176" i="19"/>
  <c r="O5176" i="19"/>
  <c r="A5177" i="19"/>
  <c r="B5177" i="19"/>
  <c r="O5177" i="19"/>
  <c r="A5178" i="19"/>
  <c r="B5178" i="19"/>
  <c r="O5178" i="19"/>
  <c r="A5179" i="19"/>
  <c r="B5179" i="19"/>
  <c r="O5179" i="19"/>
  <c r="A5180" i="19"/>
  <c r="B5180" i="19"/>
  <c r="O5180" i="19"/>
  <c r="A5181" i="19"/>
  <c r="B5181" i="19"/>
  <c r="O5181" i="19"/>
  <c r="A5182" i="19"/>
  <c r="B5182" i="19"/>
  <c r="O5182" i="19"/>
  <c r="A5183" i="19"/>
  <c r="B5183" i="19"/>
  <c r="O5183" i="19"/>
  <c r="A5184" i="19"/>
  <c r="B5184" i="19"/>
  <c r="O5184" i="19"/>
  <c r="A5185" i="19"/>
  <c r="B5185" i="19"/>
  <c r="O5185" i="19"/>
  <c r="A5186" i="19"/>
  <c r="B5186" i="19"/>
  <c r="O5186" i="19"/>
  <c r="A5187" i="19"/>
  <c r="B5187" i="19"/>
  <c r="O5187" i="19"/>
  <c r="A5188" i="19"/>
  <c r="B5188" i="19"/>
  <c r="O5188" i="19"/>
  <c r="A5189" i="19"/>
  <c r="B5189" i="19"/>
  <c r="O5189" i="19"/>
  <c r="A5190" i="19"/>
  <c r="B5190" i="19"/>
  <c r="O5190" i="19"/>
  <c r="A5191" i="19"/>
  <c r="B5191" i="19"/>
  <c r="O5191" i="19"/>
  <c r="A5192" i="19"/>
  <c r="B5192" i="19"/>
  <c r="O5192" i="19"/>
  <c r="A5193" i="19"/>
  <c r="B5193" i="19"/>
  <c r="O5193" i="19"/>
  <c r="A5194" i="19"/>
  <c r="B5194" i="19"/>
  <c r="O5194" i="19"/>
  <c r="A5195" i="19"/>
  <c r="B5195" i="19"/>
  <c r="O5195" i="19"/>
  <c r="A5196" i="19"/>
  <c r="B5196" i="19"/>
  <c r="O5196" i="19"/>
  <c r="A5197" i="19"/>
  <c r="B5197" i="19"/>
  <c r="O5197" i="19"/>
  <c r="A5198" i="19"/>
  <c r="B5198" i="19"/>
  <c r="O5198" i="19"/>
  <c r="A5199" i="19"/>
  <c r="B5199" i="19"/>
  <c r="O5199" i="19"/>
  <c r="A5200" i="19"/>
  <c r="B5200" i="19"/>
  <c r="O5200" i="19"/>
  <c r="A5201" i="19"/>
  <c r="B5201" i="19"/>
  <c r="O5201" i="19"/>
  <c r="A5202" i="19"/>
  <c r="B5202" i="19"/>
  <c r="O5202" i="19"/>
  <c r="A5203" i="19"/>
  <c r="B5203" i="19"/>
  <c r="O5203" i="19"/>
  <c r="A5204" i="19"/>
  <c r="B5204" i="19"/>
  <c r="O5204" i="19"/>
  <c r="A5205" i="19"/>
  <c r="B5205" i="19"/>
  <c r="O5205" i="19"/>
  <c r="A5206" i="19"/>
  <c r="B5206" i="19"/>
  <c r="O5206" i="19"/>
  <c r="A5207" i="19"/>
  <c r="B5207" i="19"/>
  <c r="O5207" i="19"/>
  <c r="A5208" i="19"/>
  <c r="B5208" i="19"/>
  <c r="O5208" i="19"/>
  <c r="A5209" i="19"/>
  <c r="B5209" i="19"/>
  <c r="O5209" i="19"/>
  <c r="A5210" i="19"/>
  <c r="B5210" i="19"/>
  <c r="O5210" i="19"/>
  <c r="A5211" i="19"/>
  <c r="B5211" i="19"/>
  <c r="O5211" i="19"/>
  <c r="A5212" i="19"/>
  <c r="B5212" i="19"/>
  <c r="O5212" i="19"/>
  <c r="A5213" i="19"/>
  <c r="B5213" i="19"/>
  <c r="O5213" i="19"/>
  <c r="A5214" i="19"/>
  <c r="B5214" i="19"/>
  <c r="O5214" i="19"/>
  <c r="A5215" i="19"/>
  <c r="B5215" i="19"/>
  <c r="O5215" i="19"/>
  <c r="A5216" i="19"/>
  <c r="B5216" i="19"/>
  <c r="O5216" i="19"/>
  <c r="A5217" i="19"/>
  <c r="B5217" i="19"/>
  <c r="O5217" i="19"/>
  <c r="A5218" i="19"/>
  <c r="B5218" i="19"/>
  <c r="O5218" i="19"/>
  <c r="A5219" i="19"/>
  <c r="B5219" i="19"/>
  <c r="O5219" i="19"/>
  <c r="A5220" i="19"/>
  <c r="B5220" i="19"/>
  <c r="O5220" i="19"/>
  <c r="A5221" i="19"/>
  <c r="B5221" i="19"/>
  <c r="O5221" i="19"/>
  <c r="A5222" i="19"/>
  <c r="B5222" i="19"/>
  <c r="O5222" i="19"/>
  <c r="A5223" i="19"/>
  <c r="B5223" i="19"/>
  <c r="O5223" i="19"/>
  <c r="A5224" i="19"/>
  <c r="B5224" i="19"/>
  <c r="O5224" i="19"/>
  <c r="A5225" i="19"/>
  <c r="B5225" i="19"/>
  <c r="O5225" i="19"/>
  <c r="A5226" i="19"/>
  <c r="B5226" i="19"/>
  <c r="O5226" i="19"/>
  <c r="A5227" i="19"/>
  <c r="B5227" i="19"/>
  <c r="O5227" i="19"/>
  <c r="A5228" i="19"/>
  <c r="B5228" i="19"/>
  <c r="O5228" i="19"/>
  <c r="A5229" i="19"/>
  <c r="B5229" i="19"/>
  <c r="O5229" i="19"/>
  <c r="A5230" i="19"/>
  <c r="B5230" i="19"/>
  <c r="O5230" i="19"/>
  <c r="A5231" i="19"/>
  <c r="B5231" i="19"/>
  <c r="O5231" i="19"/>
  <c r="A5232" i="19"/>
  <c r="B5232" i="19"/>
  <c r="O5232" i="19"/>
  <c r="A5233" i="19"/>
  <c r="B5233" i="19"/>
  <c r="O5233" i="19"/>
  <c r="A5234" i="19"/>
  <c r="B5234" i="19"/>
  <c r="O5234" i="19"/>
  <c r="A5235" i="19"/>
  <c r="B5235" i="19"/>
  <c r="O5235" i="19"/>
  <c r="A5236" i="19"/>
  <c r="B5236" i="19"/>
  <c r="O5236" i="19"/>
  <c r="A5237" i="19"/>
  <c r="B5237" i="19"/>
  <c r="O5237" i="19"/>
  <c r="A5238" i="19"/>
  <c r="B5238" i="19"/>
  <c r="O5238" i="19"/>
  <c r="A5239" i="19"/>
  <c r="B5239" i="19"/>
  <c r="O5239" i="19"/>
  <c r="A5240" i="19"/>
  <c r="B5240" i="19"/>
  <c r="O5240" i="19"/>
  <c r="A5241" i="19"/>
  <c r="B5241" i="19"/>
  <c r="O5241" i="19"/>
  <c r="A5242" i="19"/>
  <c r="B5242" i="19"/>
  <c r="O5242" i="19"/>
  <c r="A5243" i="19"/>
  <c r="B5243" i="19"/>
  <c r="O5243" i="19"/>
  <c r="A5244" i="19"/>
  <c r="B5244" i="19"/>
  <c r="O5244" i="19"/>
  <c r="A5245" i="19"/>
  <c r="B5245" i="19"/>
  <c r="O5245" i="19"/>
  <c r="A5246" i="19"/>
  <c r="B5246" i="19"/>
  <c r="O5246" i="19"/>
  <c r="A5247" i="19"/>
  <c r="B5247" i="19"/>
  <c r="O5247" i="19"/>
  <c r="A5248" i="19"/>
  <c r="B5248" i="19"/>
  <c r="O5248" i="19"/>
  <c r="A5249" i="19"/>
  <c r="B5249" i="19"/>
  <c r="O5249" i="19"/>
  <c r="A5250" i="19"/>
  <c r="B5250" i="19"/>
  <c r="O5250" i="19"/>
  <c r="A5251" i="19"/>
  <c r="B5251" i="19"/>
  <c r="O5251" i="19"/>
  <c r="A5252" i="19"/>
  <c r="B5252" i="19"/>
  <c r="O5252" i="19"/>
  <c r="A5253" i="19"/>
  <c r="B5253" i="19"/>
  <c r="O5253" i="19"/>
  <c r="A5254" i="19"/>
  <c r="B5254" i="19"/>
  <c r="O5254" i="19"/>
  <c r="A5255" i="19"/>
  <c r="B5255" i="19"/>
  <c r="O5255" i="19"/>
  <c r="A5256" i="19"/>
  <c r="B5256" i="19"/>
  <c r="O5256" i="19"/>
  <c r="A5257" i="19"/>
  <c r="B5257" i="19"/>
  <c r="O5257" i="19"/>
  <c r="A5258" i="19"/>
  <c r="B5258" i="19"/>
  <c r="O5258" i="19"/>
  <c r="A5259" i="19"/>
  <c r="B5259" i="19"/>
  <c r="O5259" i="19"/>
  <c r="A5260" i="19"/>
  <c r="B5260" i="19"/>
  <c r="O5260" i="19"/>
  <c r="A5261" i="19"/>
  <c r="B5261" i="19"/>
  <c r="O5261" i="19"/>
  <c r="A5262" i="19"/>
  <c r="B5262" i="19"/>
  <c r="O5262" i="19"/>
  <c r="A5263" i="19"/>
  <c r="B5263" i="19"/>
  <c r="O5263" i="19"/>
  <c r="A5264" i="19"/>
  <c r="B5264" i="19"/>
  <c r="O5264" i="19"/>
  <c r="A5265" i="19"/>
  <c r="B5265" i="19"/>
  <c r="O5265" i="19"/>
  <c r="A5266" i="19"/>
  <c r="B5266" i="19"/>
  <c r="O5266" i="19"/>
  <c r="A5267" i="19"/>
  <c r="B5267" i="19"/>
  <c r="O5267" i="19"/>
  <c r="A5268" i="19"/>
  <c r="B5268" i="19"/>
  <c r="O5268" i="19"/>
  <c r="A5269" i="19"/>
  <c r="B5269" i="19"/>
  <c r="O5269" i="19"/>
  <c r="A5270" i="19"/>
  <c r="B5270" i="19"/>
  <c r="O5270" i="19"/>
  <c r="A5271" i="19"/>
  <c r="B5271" i="19"/>
  <c r="O5271" i="19"/>
  <c r="A5272" i="19"/>
  <c r="B5272" i="19"/>
  <c r="O5272" i="19"/>
  <c r="A5273" i="19"/>
  <c r="B5273" i="19"/>
  <c r="O5273" i="19"/>
  <c r="A5274" i="19"/>
  <c r="B5274" i="19"/>
  <c r="O5274" i="19"/>
  <c r="A5275" i="19"/>
  <c r="B5275" i="19"/>
  <c r="O5275" i="19"/>
  <c r="A5276" i="19"/>
  <c r="B5276" i="19"/>
  <c r="O5276" i="19"/>
  <c r="A5277" i="19"/>
  <c r="B5277" i="19"/>
  <c r="O5277" i="19"/>
  <c r="A5278" i="19"/>
  <c r="B5278" i="19"/>
  <c r="O5278" i="19"/>
  <c r="A5279" i="19"/>
  <c r="B5279" i="19"/>
  <c r="O5279" i="19"/>
  <c r="A5280" i="19"/>
  <c r="B5280" i="19"/>
  <c r="O5280" i="19"/>
  <c r="A5281" i="19"/>
  <c r="B5281" i="19"/>
  <c r="O5281" i="19"/>
  <c r="A5282" i="19"/>
  <c r="B5282" i="19"/>
  <c r="O5282" i="19"/>
  <c r="A5283" i="19"/>
  <c r="B5283" i="19"/>
  <c r="O5283" i="19"/>
  <c r="A5284" i="19"/>
  <c r="B5284" i="19"/>
  <c r="O5284" i="19"/>
  <c r="A5285" i="19"/>
  <c r="B5285" i="19"/>
  <c r="O5285" i="19"/>
  <c r="A5286" i="19"/>
  <c r="B5286" i="19"/>
  <c r="O5286" i="19"/>
  <c r="A5287" i="19"/>
  <c r="B5287" i="19"/>
  <c r="O5287" i="19"/>
  <c r="A5288" i="19"/>
  <c r="B5288" i="19"/>
  <c r="O5288" i="19"/>
  <c r="A5289" i="19"/>
  <c r="B5289" i="19"/>
  <c r="O5289" i="19"/>
  <c r="A5290" i="19"/>
  <c r="B5290" i="19"/>
  <c r="O5290" i="19"/>
  <c r="A5291" i="19"/>
  <c r="B5291" i="19"/>
  <c r="O5291" i="19"/>
  <c r="A5292" i="19"/>
  <c r="B5292" i="19"/>
  <c r="O5292" i="19"/>
  <c r="A5293" i="19"/>
  <c r="B5293" i="19"/>
  <c r="O5293" i="19"/>
  <c r="A5294" i="19"/>
  <c r="B5294" i="19"/>
  <c r="O5294" i="19"/>
  <c r="A5295" i="19"/>
  <c r="B5295" i="19"/>
  <c r="O5295" i="19"/>
  <c r="A5296" i="19"/>
  <c r="B5296" i="19"/>
  <c r="O5296" i="19"/>
  <c r="A5297" i="19"/>
  <c r="B5297" i="19"/>
  <c r="O5297" i="19"/>
  <c r="A5298" i="19"/>
  <c r="B5298" i="19"/>
  <c r="O5298" i="19"/>
  <c r="A5299" i="19"/>
  <c r="B5299" i="19"/>
  <c r="O5299" i="19"/>
  <c r="A5300" i="19"/>
  <c r="B5300" i="19"/>
  <c r="O5300" i="19"/>
  <c r="A5301" i="19"/>
  <c r="B5301" i="19"/>
  <c r="O5301" i="19"/>
  <c r="A5302" i="19"/>
  <c r="B5302" i="19"/>
  <c r="O5302" i="19"/>
  <c r="A5303" i="19"/>
  <c r="B5303" i="19"/>
  <c r="O5303" i="19"/>
  <c r="A5304" i="19"/>
  <c r="B5304" i="19"/>
  <c r="O5304" i="19"/>
  <c r="A5305" i="19"/>
  <c r="B5305" i="19"/>
  <c r="O5305" i="19"/>
  <c r="A5306" i="19"/>
  <c r="B5306" i="19"/>
  <c r="O5306" i="19"/>
  <c r="A5307" i="19"/>
  <c r="B5307" i="19"/>
  <c r="O5307" i="19"/>
  <c r="A5308" i="19"/>
  <c r="B5308" i="19"/>
  <c r="O5308" i="19"/>
  <c r="A5309" i="19"/>
  <c r="B5309" i="19"/>
  <c r="O5309" i="19"/>
  <c r="A5310" i="19"/>
  <c r="B5310" i="19"/>
  <c r="O5310" i="19"/>
  <c r="A5311" i="19"/>
  <c r="B5311" i="19"/>
  <c r="O5311" i="19"/>
  <c r="A5312" i="19"/>
  <c r="B5312" i="19"/>
  <c r="O5312" i="19"/>
  <c r="A5313" i="19"/>
  <c r="B5313" i="19"/>
  <c r="O5313" i="19"/>
  <c r="A5314" i="19"/>
  <c r="B5314" i="19"/>
  <c r="O5314" i="19"/>
  <c r="A5315" i="19"/>
  <c r="B5315" i="19"/>
  <c r="O5315" i="19"/>
  <c r="A5316" i="19"/>
  <c r="B5316" i="19"/>
  <c r="O5316" i="19"/>
  <c r="A5317" i="19"/>
  <c r="B5317" i="19"/>
  <c r="O5317" i="19"/>
  <c r="A5318" i="19"/>
  <c r="B5318" i="19"/>
  <c r="O5318" i="19"/>
  <c r="A5319" i="19"/>
  <c r="B5319" i="19"/>
  <c r="O5319" i="19"/>
  <c r="A5320" i="19"/>
  <c r="B5320" i="19"/>
  <c r="O5320" i="19"/>
  <c r="A5321" i="19"/>
  <c r="B5321" i="19"/>
  <c r="O5321" i="19"/>
  <c r="A5322" i="19"/>
  <c r="B5322" i="19"/>
  <c r="O5322" i="19"/>
  <c r="A5323" i="19"/>
  <c r="B5323" i="19"/>
  <c r="O5323" i="19"/>
  <c r="A5324" i="19"/>
  <c r="B5324" i="19"/>
  <c r="O5324" i="19"/>
  <c r="A5325" i="19"/>
  <c r="B5325" i="19"/>
  <c r="O5325" i="19"/>
  <c r="A5326" i="19"/>
  <c r="B5326" i="19"/>
  <c r="O5326" i="19"/>
  <c r="A5327" i="19"/>
  <c r="B5327" i="19"/>
  <c r="O5327" i="19"/>
  <c r="A5328" i="19"/>
  <c r="B5328" i="19"/>
  <c r="O5328" i="19"/>
  <c r="A5329" i="19"/>
  <c r="B5329" i="19"/>
  <c r="O5329" i="19"/>
  <c r="A5330" i="19"/>
  <c r="B5330" i="19"/>
  <c r="O5330" i="19"/>
  <c r="A5331" i="19"/>
  <c r="B5331" i="19"/>
  <c r="O5331" i="19"/>
  <c r="A5332" i="19"/>
  <c r="B5332" i="19"/>
  <c r="O5332" i="19"/>
  <c r="A5333" i="19"/>
  <c r="B5333" i="19"/>
  <c r="O5333" i="19"/>
  <c r="A5334" i="19"/>
  <c r="B5334" i="19"/>
  <c r="O5334" i="19"/>
  <c r="A5335" i="19"/>
  <c r="B5335" i="19"/>
  <c r="O5335" i="19"/>
  <c r="A5336" i="19"/>
  <c r="B5336" i="19"/>
  <c r="O5336" i="19"/>
  <c r="A5337" i="19"/>
  <c r="B5337" i="19"/>
  <c r="O5337" i="19"/>
  <c r="A5338" i="19"/>
  <c r="B5338" i="19"/>
  <c r="O5338" i="19"/>
  <c r="A5339" i="19"/>
  <c r="B5339" i="19"/>
  <c r="O5339" i="19"/>
  <c r="A5340" i="19"/>
  <c r="B5340" i="19"/>
  <c r="O5340" i="19"/>
  <c r="A5341" i="19"/>
  <c r="B5341" i="19"/>
  <c r="O5341" i="19"/>
  <c r="A5342" i="19"/>
  <c r="B5342" i="19"/>
  <c r="O5342" i="19"/>
  <c r="A5343" i="19"/>
  <c r="B5343" i="19"/>
  <c r="O5343" i="19"/>
  <c r="A5344" i="19"/>
  <c r="B5344" i="19"/>
  <c r="O5344" i="19"/>
  <c r="A5345" i="19"/>
  <c r="B5345" i="19"/>
  <c r="O5345" i="19"/>
  <c r="A5346" i="19"/>
  <c r="B5346" i="19"/>
  <c r="O5346" i="19"/>
  <c r="A5347" i="19"/>
  <c r="B5347" i="19"/>
  <c r="O5347" i="19"/>
  <c r="A5348" i="19"/>
  <c r="B5348" i="19"/>
  <c r="O5348" i="19"/>
  <c r="A5349" i="19"/>
  <c r="B5349" i="19"/>
  <c r="O5349" i="19"/>
  <c r="A5350" i="19"/>
  <c r="B5350" i="19"/>
  <c r="O5350" i="19"/>
  <c r="A5351" i="19"/>
  <c r="B5351" i="19"/>
  <c r="O5351" i="19"/>
  <c r="A5352" i="19"/>
  <c r="B5352" i="19"/>
  <c r="O5352" i="19"/>
  <c r="A5353" i="19"/>
  <c r="B5353" i="19"/>
  <c r="O5353" i="19"/>
  <c r="A5354" i="19"/>
  <c r="B5354" i="19"/>
  <c r="O5354" i="19"/>
  <c r="A5355" i="19"/>
  <c r="B5355" i="19"/>
  <c r="O5355" i="19"/>
  <c r="A5356" i="19"/>
  <c r="B5356" i="19"/>
  <c r="O5356" i="19"/>
  <c r="A5357" i="19"/>
  <c r="B5357" i="19"/>
  <c r="O5357" i="19"/>
  <c r="A5358" i="19"/>
  <c r="B5358" i="19"/>
  <c r="O5358" i="19"/>
  <c r="A5359" i="19"/>
  <c r="B5359" i="19"/>
  <c r="O5359" i="19"/>
  <c r="A5360" i="19"/>
  <c r="B5360" i="19"/>
  <c r="O5360" i="19"/>
  <c r="A5361" i="19"/>
  <c r="B5361" i="19"/>
  <c r="O5361" i="19"/>
  <c r="A5362" i="19"/>
  <c r="B5362" i="19"/>
  <c r="O5362" i="19"/>
  <c r="A5363" i="19"/>
  <c r="B5363" i="19"/>
  <c r="O5363" i="19"/>
  <c r="A5364" i="19"/>
  <c r="B5364" i="19"/>
  <c r="O5364" i="19"/>
  <c r="A5365" i="19"/>
  <c r="B5365" i="19"/>
  <c r="O5365" i="19"/>
  <c r="A5366" i="19"/>
  <c r="B5366" i="19"/>
  <c r="O5366" i="19"/>
  <c r="A5367" i="19"/>
  <c r="B5367" i="19"/>
  <c r="O5367" i="19"/>
  <c r="A5368" i="19"/>
  <c r="B5368" i="19"/>
  <c r="O5368" i="19"/>
  <c r="A5369" i="19"/>
  <c r="B5369" i="19"/>
  <c r="O5369" i="19"/>
  <c r="A5370" i="19"/>
  <c r="B5370" i="19"/>
  <c r="O5370" i="19"/>
  <c r="A5371" i="19"/>
  <c r="B5371" i="19"/>
  <c r="O5371" i="19"/>
  <c r="A5372" i="19"/>
  <c r="B5372" i="19"/>
  <c r="O5372" i="19"/>
  <c r="A5373" i="19"/>
  <c r="B5373" i="19"/>
  <c r="O5373" i="19"/>
  <c r="A5374" i="19"/>
  <c r="B5374" i="19"/>
  <c r="O5374" i="19"/>
  <c r="A5375" i="19"/>
  <c r="B5375" i="19"/>
  <c r="O5375" i="19"/>
  <c r="A5376" i="19"/>
  <c r="B5376" i="19"/>
  <c r="O5376" i="19"/>
  <c r="A5377" i="19"/>
  <c r="B5377" i="19"/>
  <c r="O5377" i="19"/>
  <c r="A5378" i="19"/>
  <c r="B5378" i="19"/>
  <c r="O5378" i="19"/>
  <c r="A5379" i="19"/>
  <c r="B5379" i="19"/>
  <c r="O5379" i="19"/>
  <c r="A5380" i="19"/>
  <c r="B5380" i="19"/>
  <c r="O5380" i="19"/>
  <c r="A5381" i="19"/>
  <c r="B5381" i="19"/>
  <c r="O5381" i="19"/>
  <c r="A5382" i="19"/>
  <c r="B5382" i="19"/>
  <c r="O5382" i="19"/>
  <c r="A5383" i="19"/>
  <c r="B5383" i="19"/>
  <c r="O5383" i="19"/>
  <c r="A5384" i="19"/>
  <c r="B5384" i="19"/>
  <c r="O5384" i="19"/>
  <c r="A5385" i="19"/>
  <c r="B5385" i="19"/>
  <c r="O5385" i="19"/>
  <c r="A5386" i="19"/>
  <c r="B5386" i="19"/>
  <c r="O5386" i="19"/>
  <c r="A5387" i="19"/>
  <c r="B5387" i="19"/>
  <c r="O5387" i="19"/>
  <c r="A5388" i="19"/>
  <c r="B5388" i="19"/>
  <c r="O5388" i="19"/>
  <c r="A5389" i="19"/>
  <c r="B5389" i="19"/>
  <c r="O5389" i="19"/>
  <c r="A5390" i="19"/>
  <c r="B5390" i="19"/>
  <c r="O5390" i="19"/>
  <c r="A5391" i="19"/>
  <c r="B5391" i="19"/>
  <c r="O5391" i="19"/>
  <c r="A5392" i="19"/>
  <c r="B5392" i="19"/>
  <c r="O5392" i="19"/>
  <c r="A5393" i="19"/>
  <c r="B5393" i="19"/>
  <c r="O5393" i="19"/>
  <c r="A5394" i="19"/>
  <c r="B5394" i="19"/>
  <c r="O5394" i="19"/>
  <c r="A5395" i="19"/>
  <c r="B5395" i="19"/>
  <c r="O5395" i="19"/>
  <c r="A5396" i="19"/>
  <c r="B5396" i="19"/>
  <c r="O5396" i="19"/>
  <c r="A5397" i="19"/>
  <c r="B5397" i="19"/>
  <c r="O5397" i="19"/>
  <c r="A5398" i="19"/>
  <c r="B5398" i="19"/>
  <c r="O5398" i="19"/>
  <c r="A5399" i="19"/>
  <c r="B5399" i="19"/>
  <c r="O5399" i="19"/>
  <c r="A5400" i="19"/>
  <c r="B5400" i="19"/>
  <c r="O5400" i="19"/>
  <c r="A5401" i="19"/>
  <c r="B5401" i="19"/>
  <c r="O5401" i="19"/>
  <c r="A5402" i="19"/>
  <c r="B5402" i="19"/>
  <c r="O5402" i="19"/>
  <c r="A5403" i="19"/>
  <c r="B5403" i="19"/>
  <c r="O5403" i="19"/>
  <c r="A5404" i="19"/>
  <c r="B5404" i="19"/>
  <c r="O5404" i="19"/>
  <c r="A5405" i="19"/>
  <c r="B5405" i="19"/>
  <c r="O5405" i="19"/>
  <c r="A5406" i="19"/>
  <c r="B5406" i="19"/>
  <c r="O5406" i="19"/>
  <c r="A5407" i="19"/>
  <c r="B5407" i="19"/>
  <c r="O5407" i="19"/>
  <c r="A5408" i="19"/>
  <c r="B5408" i="19"/>
  <c r="O5408" i="19"/>
  <c r="A5409" i="19"/>
  <c r="B5409" i="19"/>
  <c r="O5409" i="19"/>
  <c r="A5410" i="19"/>
  <c r="B5410" i="19"/>
  <c r="O5410" i="19"/>
  <c r="A5411" i="19"/>
  <c r="B5411" i="19"/>
  <c r="O5411" i="19"/>
  <c r="A5412" i="19"/>
  <c r="B5412" i="19"/>
  <c r="O5412" i="19"/>
  <c r="A5413" i="19"/>
  <c r="B5413" i="19"/>
  <c r="O5413" i="19"/>
  <c r="A5414" i="19"/>
  <c r="B5414" i="19"/>
  <c r="O5414" i="19"/>
  <c r="A5415" i="19"/>
  <c r="B5415" i="19"/>
  <c r="O5415" i="19"/>
  <c r="A5416" i="19"/>
  <c r="B5416" i="19"/>
  <c r="O5416" i="19"/>
  <c r="A5417" i="19"/>
  <c r="B5417" i="19"/>
  <c r="O5417" i="19"/>
  <c r="A5418" i="19"/>
  <c r="B5418" i="19"/>
  <c r="O5418" i="19"/>
  <c r="A5419" i="19"/>
  <c r="B5419" i="19"/>
  <c r="O5419" i="19"/>
  <c r="A5420" i="19"/>
  <c r="B5420" i="19"/>
  <c r="O5420" i="19"/>
  <c r="A5421" i="19"/>
  <c r="B5421" i="19"/>
  <c r="O5421" i="19"/>
  <c r="A5422" i="19"/>
  <c r="B5422" i="19"/>
  <c r="O5422" i="19"/>
  <c r="A5423" i="19"/>
  <c r="B5423" i="19"/>
  <c r="O5423" i="19"/>
  <c r="A5424" i="19"/>
  <c r="B5424" i="19"/>
  <c r="O5424" i="19"/>
  <c r="A5425" i="19"/>
  <c r="B5425" i="19"/>
  <c r="O5425" i="19"/>
  <c r="A5426" i="19"/>
  <c r="B5426" i="19"/>
  <c r="O5426" i="19"/>
  <c r="A5427" i="19"/>
  <c r="B5427" i="19"/>
  <c r="O5427" i="19"/>
  <c r="A5428" i="19"/>
  <c r="B5428" i="19"/>
  <c r="O5428" i="19"/>
  <c r="A5429" i="19"/>
  <c r="B5429" i="19"/>
  <c r="O5429" i="19"/>
  <c r="A5430" i="19"/>
  <c r="B5430" i="19"/>
  <c r="O5430" i="19"/>
  <c r="A5431" i="19"/>
  <c r="B5431" i="19"/>
  <c r="O5431" i="19"/>
  <c r="A5432" i="19"/>
  <c r="B5432" i="19"/>
  <c r="O5432" i="19"/>
  <c r="A5433" i="19"/>
  <c r="B5433" i="19"/>
  <c r="O5433" i="19"/>
  <c r="A5434" i="19"/>
  <c r="B5434" i="19"/>
  <c r="O5434" i="19"/>
  <c r="A5435" i="19"/>
  <c r="B5435" i="19"/>
  <c r="O5435" i="19"/>
  <c r="A5436" i="19"/>
  <c r="B5436" i="19"/>
  <c r="O5436" i="19"/>
  <c r="A5437" i="19"/>
  <c r="B5437" i="19"/>
  <c r="O5437" i="19"/>
  <c r="A5438" i="19"/>
  <c r="B5438" i="19"/>
  <c r="O5438" i="19"/>
  <c r="A5439" i="19"/>
  <c r="B5439" i="19"/>
  <c r="O5439" i="19"/>
  <c r="A5440" i="19"/>
  <c r="B5440" i="19"/>
  <c r="O5440" i="19"/>
  <c r="A5441" i="19"/>
  <c r="B5441" i="19"/>
  <c r="O5441" i="19"/>
  <c r="A5442" i="19"/>
  <c r="B5442" i="19"/>
  <c r="O5442" i="19"/>
  <c r="A5443" i="19"/>
  <c r="B5443" i="19"/>
  <c r="O5443" i="19"/>
  <c r="A5444" i="19"/>
  <c r="B5444" i="19"/>
  <c r="O5444" i="19"/>
  <c r="A5445" i="19"/>
  <c r="B5445" i="19"/>
  <c r="O5445" i="19"/>
  <c r="A5446" i="19"/>
  <c r="B5446" i="19"/>
  <c r="O5446" i="19"/>
  <c r="A5447" i="19"/>
  <c r="B5447" i="19"/>
  <c r="O5447" i="19"/>
  <c r="A5448" i="19"/>
  <c r="B5448" i="19"/>
  <c r="O5448" i="19"/>
  <c r="A5449" i="19"/>
  <c r="B5449" i="19"/>
  <c r="O5449" i="19"/>
  <c r="A5450" i="19"/>
  <c r="B5450" i="19"/>
  <c r="O5450" i="19"/>
  <c r="A5451" i="19"/>
  <c r="B5451" i="19"/>
  <c r="O5451" i="19"/>
  <c r="A5452" i="19"/>
  <c r="B5452" i="19"/>
  <c r="O5452" i="19"/>
  <c r="A5453" i="19"/>
  <c r="B5453" i="19"/>
  <c r="O5453" i="19"/>
  <c r="A5454" i="19"/>
  <c r="B5454" i="19"/>
  <c r="O5454" i="19"/>
  <c r="A5455" i="19"/>
  <c r="B5455" i="19"/>
  <c r="O5455" i="19"/>
  <c r="A5456" i="19"/>
  <c r="B5456" i="19"/>
  <c r="O5456" i="19"/>
  <c r="A5457" i="19"/>
  <c r="B5457" i="19"/>
  <c r="O5457" i="19"/>
  <c r="A5458" i="19"/>
  <c r="B5458" i="19"/>
  <c r="O5458" i="19"/>
  <c r="A5459" i="19"/>
  <c r="B5459" i="19"/>
  <c r="O5459" i="19"/>
  <c r="A5460" i="19"/>
  <c r="B5460" i="19"/>
  <c r="O5460" i="19"/>
  <c r="A5461" i="19"/>
  <c r="B5461" i="19"/>
  <c r="O5461" i="19"/>
  <c r="A5462" i="19"/>
  <c r="B5462" i="19"/>
  <c r="O5462" i="19"/>
  <c r="A5463" i="19"/>
  <c r="B5463" i="19"/>
  <c r="O5463" i="19"/>
  <c r="A5464" i="19"/>
  <c r="B5464" i="19"/>
  <c r="O5464" i="19"/>
  <c r="A5465" i="19"/>
  <c r="B5465" i="19"/>
  <c r="O5465" i="19"/>
  <c r="A5466" i="19"/>
  <c r="B5466" i="19"/>
  <c r="O5466" i="19"/>
  <c r="A5467" i="19"/>
  <c r="B5467" i="19"/>
  <c r="O5467" i="19"/>
  <c r="A5468" i="19"/>
  <c r="B5468" i="19"/>
  <c r="O5468" i="19"/>
  <c r="A5469" i="19"/>
  <c r="B5469" i="19"/>
  <c r="O5469" i="19"/>
  <c r="A5470" i="19"/>
  <c r="B5470" i="19"/>
  <c r="O5470" i="19"/>
  <c r="A5471" i="19"/>
  <c r="B5471" i="19"/>
  <c r="O5471" i="19"/>
  <c r="A5472" i="19"/>
  <c r="B5472" i="19"/>
  <c r="O5472" i="19"/>
  <c r="A5473" i="19"/>
  <c r="B5473" i="19"/>
  <c r="O5473" i="19"/>
  <c r="A5474" i="19"/>
  <c r="B5474" i="19"/>
  <c r="O5474" i="19"/>
  <c r="A5475" i="19"/>
  <c r="B5475" i="19"/>
  <c r="O5475" i="19"/>
  <c r="A5476" i="19"/>
  <c r="B5476" i="19"/>
  <c r="O5476" i="19"/>
  <c r="A5477" i="19"/>
  <c r="B5477" i="19"/>
  <c r="O5477" i="19"/>
  <c r="A5478" i="19"/>
  <c r="B5478" i="19"/>
  <c r="O5478" i="19"/>
  <c r="A5479" i="19"/>
  <c r="B5479" i="19"/>
  <c r="O5479" i="19"/>
  <c r="A5480" i="19"/>
  <c r="B5480" i="19"/>
  <c r="O5480" i="19"/>
  <c r="A5481" i="19"/>
  <c r="B5481" i="19"/>
  <c r="O5481" i="19"/>
  <c r="A5482" i="19"/>
  <c r="B5482" i="19"/>
  <c r="O5482" i="19"/>
  <c r="A5483" i="19"/>
  <c r="B5483" i="19"/>
  <c r="O5483" i="19"/>
  <c r="A5484" i="19"/>
  <c r="B5484" i="19"/>
  <c r="O5484" i="19"/>
  <c r="A5485" i="19"/>
  <c r="B5485" i="19"/>
  <c r="O5485" i="19"/>
  <c r="A5486" i="19"/>
  <c r="B5486" i="19"/>
  <c r="O5486" i="19"/>
  <c r="A5487" i="19"/>
  <c r="B5487" i="19"/>
  <c r="O5487" i="19"/>
  <c r="A5488" i="19"/>
  <c r="B5488" i="19"/>
  <c r="O5488" i="19"/>
  <c r="A5489" i="19"/>
  <c r="B5489" i="19"/>
  <c r="O5489" i="19"/>
  <c r="A5490" i="19"/>
  <c r="B5490" i="19"/>
  <c r="O5490" i="19"/>
  <c r="A5491" i="19"/>
  <c r="B5491" i="19"/>
  <c r="O5491" i="19"/>
  <c r="A5492" i="19"/>
  <c r="B5492" i="19"/>
  <c r="O5492" i="19"/>
  <c r="A5493" i="19"/>
  <c r="B5493" i="19"/>
  <c r="O5493" i="19"/>
  <c r="A5494" i="19"/>
  <c r="B5494" i="19"/>
  <c r="O5494" i="19"/>
  <c r="A5495" i="19"/>
  <c r="B5495" i="19"/>
  <c r="O5495" i="19"/>
  <c r="A5496" i="19"/>
  <c r="B5496" i="19"/>
  <c r="O5496" i="19"/>
  <c r="A5497" i="19"/>
  <c r="B5497" i="19"/>
  <c r="O5497" i="19"/>
  <c r="A5498" i="19"/>
  <c r="B5498" i="19"/>
  <c r="O5498" i="19"/>
  <c r="A5499" i="19"/>
  <c r="B5499" i="19"/>
  <c r="O5499" i="19"/>
  <c r="A5500" i="19"/>
  <c r="B5500" i="19"/>
  <c r="O5500" i="19"/>
  <c r="A5501" i="19"/>
  <c r="B5501" i="19"/>
  <c r="O5501" i="19"/>
  <c r="A5502" i="19"/>
  <c r="B5502" i="19"/>
  <c r="O5502" i="19"/>
  <c r="A5503" i="19"/>
  <c r="B5503" i="19"/>
  <c r="O5503" i="19"/>
  <c r="A5504" i="19"/>
  <c r="B5504" i="19"/>
  <c r="O5504" i="19"/>
  <c r="A5505" i="19"/>
  <c r="B5505" i="19"/>
  <c r="O5505" i="19"/>
  <c r="A5506" i="19"/>
  <c r="B5506" i="19"/>
  <c r="O5506" i="19"/>
  <c r="A5507" i="19"/>
  <c r="B5507" i="19"/>
  <c r="O5507" i="19"/>
  <c r="A5508" i="19"/>
  <c r="B5508" i="19"/>
  <c r="O5508" i="19"/>
  <c r="A5509" i="19"/>
  <c r="B5509" i="19"/>
  <c r="O5509" i="19"/>
  <c r="A5510" i="19"/>
  <c r="B5510" i="19"/>
  <c r="O5510" i="19"/>
  <c r="A5511" i="19"/>
  <c r="B5511" i="19"/>
  <c r="O5511" i="19"/>
  <c r="A5512" i="19"/>
  <c r="B5512" i="19"/>
  <c r="O5512" i="19"/>
  <c r="A5513" i="19"/>
  <c r="B5513" i="19"/>
  <c r="O5513" i="19"/>
  <c r="A5514" i="19"/>
  <c r="B5514" i="19"/>
  <c r="O5514" i="19"/>
  <c r="A5515" i="19"/>
  <c r="B5515" i="19"/>
  <c r="O5515" i="19"/>
  <c r="A5516" i="19"/>
  <c r="B5516" i="19"/>
  <c r="O5516" i="19"/>
  <c r="A5517" i="19"/>
  <c r="B5517" i="19"/>
  <c r="O5517" i="19"/>
  <c r="A5518" i="19"/>
  <c r="B5518" i="19"/>
  <c r="O5518" i="19"/>
  <c r="A5519" i="19"/>
  <c r="B5519" i="19"/>
  <c r="O5519" i="19"/>
  <c r="A5520" i="19"/>
  <c r="B5520" i="19"/>
  <c r="O5520" i="19"/>
  <c r="A5521" i="19"/>
  <c r="B5521" i="19"/>
  <c r="O5521" i="19"/>
  <c r="A5522" i="19"/>
  <c r="B5522" i="19"/>
  <c r="O5522" i="19"/>
  <c r="A5523" i="19"/>
  <c r="B5523" i="19"/>
  <c r="O5523" i="19"/>
  <c r="A5524" i="19"/>
  <c r="B5524" i="19"/>
  <c r="O5524" i="19"/>
  <c r="A5525" i="19"/>
  <c r="B5525" i="19"/>
  <c r="O5525" i="19"/>
  <c r="A5526" i="19"/>
  <c r="B5526" i="19"/>
  <c r="O5526" i="19"/>
  <c r="A5527" i="19"/>
  <c r="B5527" i="19"/>
  <c r="O5527" i="19"/>
  <c r="A5528" i="19"/>
  <c r="B5528" i="19"/>
  <c r="O5528" i="19"/>
  <c r="A5529" i="19"/>
  <c r="B5529" i="19"/>
  <c r="O5529" i="19"/>
  <c r="A5530" i="19"/>
  <c r="B5530" i="19"/>
  <c r="O5530" i="19"/>
  <c r="A5531" i="19"/>
  <c r="B5531" i="19"/>
  <c r="O5531" i="19"/>
  <c r="A5532" i="19"/>
  <c r="B5532" i="19"/>
  <c r="O5532" i="19"/>
  <c r="A5533" i="19"/>
  <c r="B5533" i="19"/>
  <c r="O5533" i="19"/>
  <c r="A5534" i="19"/>
  <c r="B5534" i="19"/>
  <c r="O5534" i="19"/>
  <c r="A5535" i="19"/>
  <c r="B5535" i="19"/>
  <c r="O5535" i="19"/>
  <c r="A5536" i="19"/>
  <c r="B5536" i="19"/>
  <c r="O5536" i="19"/>
  <c r="A5537" i="19"/>
  <c r="B5537" i="19"/>
  <c r="O5537" i="19"/>
  <c r="A5538" i="19"/>
  <c r="B5538" i="19"/>
  <c r="O5538" i="19"/>
  <c r="A5539" i="19"/>
  <c r="B5539" i="19"/>
  <c r="O5539" i="19"/>
  <c r="A5540" i="19"/>
  <c r="B5540" i="19"/>
  <c r="O5540" i="19"/>
  <c r="A5541" i="19"/>
  <c r="B5541" i="19"/>
  <c r="O5541" i="19"/>
  <c r="A5542" i="19"/>
  <c r="B5542" i="19"/>
  <c r="O5542" i="19"/>
  <c r="A5543" i="19"/>
  <c r="B5543" i="19"/>
  <c r="O5543" i="19"/>
  <c r="A5544" i="19"/>
  <c r="B5544" i="19"/>
  <c r="O5544" i="19"/>
  <c r="A5545" i="19"/>
  <c r="B5545" i="19"/>
  <c r="O5545" i="19"/>
  <c r="A5546" i="19"/>
  <c r="B5546" i="19"/>
  <c r="O5546" i="19"/>
  <c r="A5547" i="19"/>
  <c r="B5547" i="19"/>
  <c r="O5547" i="19"/>
  <c r="A5548" i="19"/>
  <c r="B5548" i="19"/>
  <c r="O5548" i="19"/>
  <c r="A5549" i="19"/>
  <c r="B5549" i="19"/>
  <c r="O5549" i="19"/>
  <c r="A5550" i="19"/>
  <c r="B5550" i="19"/>
  <c r="O5550" i="19"/>
  <c r="A5551" i="19"/>
  <c r="B5551" i="19"/>
  <c r="O5551" i="19"/>
  <c r="A5552" i="19"/>
  <c r="B5552" i="19"/>
  <c r="O5552" i="19"/>
  <c r="A5553" i="19"/>
  <c r="B5553" i="19"/>
  <c r="O5553" i="19"/>
  <c r="A5554" i="19"/>
  <c r="B5554" i="19"/>
  <c r="O5554" i="19"/>
  <c r="A5555" i="19"/>
  <c r="B5555" i="19"/>
  <c r="O5555" i="19"/>
  <c r="A5556" i="19"/>
  <c r="B5556" i="19"/>
  <c r="O5556" i="19"/>
  <c r="A5557" i="19"/>
  <c r="B5557" i="19"/>
  <c r="O5557" i="19"/>
  <c r="A5558" i="19"/>
  <c r="B5558" i="19"/>
  <c r="O5558" i="19"/>
  <c r="A5559" i="19"/>
  <c r="B5559" i="19"/>
  <c r="O5559" i="19"/>
  <c r="A5560" i="19"/>
  <c r="B5560" i="19"/>
  <c r="O5560" i="19"/>
  <c r="A5561" i="19"/>
  <c r="B5561" i="19"/>
  <c r="O5561" i="19"/>
  <c r="A5562" i="19"/>
  <c r="B5562" i="19"/>
  <c r="O5562" i="19"/>
  <c r="A5563" i="19"/>
  <c r="B5563" i="19"/>
  <c r="O5563" i="19"/>
  <c r="A5564" i="19"/>
  <c r="B5564" i="19"/>
  <c r="O5564" i="19"/>
  <c r="A5565" i="19"/>
  <c r="B5565" i="19"/>
  <c r="O5565" i="19"/>
  <c r="A5566" i="19"/>
  <c r="B5566" i="19"/>
  <c r="O5566" i="19"/>
  <c r="A5567" i="19"/>
  <c r="B5567" i="19"/>
  <c r="O5567" i="19"/>
  <c r="A5568" i="19"/>
  <c r="B5568" i="19"/>
  <c r="O5568" i="19"/>
  <c r="A5569" i="19"/>
  <c r="B5569" i="19"/>
  <c r="O5569" i="19"/>
  <c r="A5570" i="19"/>
  <c r="B5570" i="19"/>
  <c r="O5570" i="19"/>
  <c r="A5571" i="19"/>
  <c r="B5571" i="19"/>
  <c r="O5571" i="19"/>
  <c r="A5572" i="19"/>
  <c r="B5572" i="19"/>
  <c r="O5572" i="19"/>
  <c r="A5573" i="19"/>
  <c r="B5573" i="19"/>
  <c r="O5573" i="19"/>
  <c r="A5574" i="19"/>
  <c r="B5574" i="19"/>
  <c r="O5574" i="19"/>
  <c r="A5575" i="19"/>
  <c r="B5575" i="19"/>
  <c r="O5575" i="19"/>
  <c r="A5576" i="19"/>
  <c r="B5576" i="19"/>
  <c r="O5576" i="19"/>
  <c r="A5577" i="19"/>
  <c r="B5577" i="19"/>
  <c r="O5577" i="19"/>
  <c r="A5578" i="19"/>
  <c r="B5578" i="19"/>
  <c r="O5578" i="19"/>
  <c r="A5579" i="19"/>
  <c r="B5579" i="19"/>
  <c r="O5579" i="19"/>
  <c r="A5580" i="19"/>
  <c r="B5580" i="19"/>
  <c r="O5580" i="19"/>
  <c r="A5581" i="19"/>
  <c r="B5581" i="19"/>
  <c r="O5581" i="19"/>
  <c r="A5582" i="19"/>
  <c r="B5582" i="19"/>
  <c r="O5582" i="19"/>
  <c r="A5583" i="19"/>
  <c r="B5583" i="19"/>
  <c r="O5583" i="19"/>
  <c r="A5584" i="19"/>
  <c r="B5584" i="19"/>
  <c r="O5584" i="19"/>
  <c r="A5585" i="19"/>
  <c r="B5585" i="19"/>
  <c r="O5585" i="19"/>
  <c r="A5586" i="19"/>
  <c r="B5586" i="19"/>
  <c r="O5586" i="19"/>
  <c r="A5587" i="19"/>
  <c r="B5587" i="19"/>
  <c r="O5587" i="19"/>
  <c r="A5588" i="19"/>
  <c r="B5588" i="19"/>
  <c r="O5588" i="19"/>
  <c r="A5589" i="19"/>
  <c r="B5589" i="19"/>
  <c r="O5589" i="19"/>
  <c r="A5590" i="19"/>
  <c r="B5590" i="19"/>
  <c r="O5590" i="19"/>
  <c r="A5591" i="19"/>
  <c r="B5591" i="19"/>
  <c r="O5591" i="19"/>
  <c r="A5592" i="19"/>
  <c r="B5592" i="19"/>
  <c r="O5592" i="19"/>
  <c r="A5593" i="19"/>
  <c r="B5593" i="19"/>
  <c r="O5593" i="19"/>
  <c r="A5594" i="19"/>
  <c r="B5594" i="19"/>
  <c r="O5594" i="19"/>
  <c r="A5595" i="19"/>
  <c r="B5595" i="19"/>
  <c r="O5595" i="19"/>
  <c r="A5596" i="19"/>
  <c r="B5596" i="19"/>
  <c r="O5596" i="19"/>
  <c r="A5597" i="19"/>
  <c r="B5597" i="19"/>
  <c r="O5597" i="19"/>
  <c r="A5598" i="19"/>
  <c r="B5598" i="19"/>
  <c r="O5598" i="19"/>
  <c r="A5599" i="19"/>
  <c r="B5599" i="19"/>
  <c r="O5599" i="19"/>
  <c r="A5600" i="19"/>
  <c r="B5600" i="19"/>
  <c r="O5600" i="19"/>
  <c r="A5601" i="19"/>
  <c r="B5601" i="19"/>
  <c r="O5601" i="19"/>
  <c r="A5602" i="19"/>
  <c r="B5602" i="19"/>
  <c r="O5602" i="19"/>
  <c r="A5603" i="19"/>
  <c r="B5603" i="19"/>
  <c r="O5603" i="19"/>
  <c r="A5604" i="19"/>
  <c r="B5604" i="19"/>
  <c r="O5604" i="19"/>
  <c r="A5605" i="19"/>
  <c r="B5605" i="19"/>
  <c r="O5605" i="19"/>
  <c r="A5606" i="19"/>
  <c r="B5606" i="19"/>
  <c r="O5606" i="19"/>
  <c r="A5607" i="19"/>
  <c r="B5607" i="19"/>
  <c r="O5607" i="19"/>
  <c r="A5608" i="19"/>
  <c r="B5608" i="19"/>
  <c r="O5608" i="19"/>
  <c r="A5609" i="19"/>
  <c r="B5609" i="19"/>
  <c r="O5609" i="19"/>
  <c r="A5610" i="19"/>
  <c r="B5610" i="19"/>
  <c r="O5610" i="19"/>
  <c r="A5611" i="19"/>
  <c r="B5611" i="19"/>
  <c r="O5611" i="19"/>
  <c r="A5612" i="19"/>
  <c r="B5612" i="19"/>
  <c r="O5612" i="19"/>
  <c r="A5613" i="19"/>
  <c r="B5613" i="19"/>
  <c r="O5613" i="19"/>
  <c r="A5614" i="19"/>
  <c r="B5614" i="19"/>
  <c r="O5614" i="19"/>
  <c r="A5615" i="19"/>
  <c r="B5615" i="19"/>
  <c r="O5615" i="19"/>
  <c r="A5616" i="19"/>
  <c r="B5616" i="19"/>
  <c r="O5616" i="19"/>
  <c r="A5617" i="19"/>
  <c r="B5617" i="19"/>
  <c r="O5617" i="19"/>
  <c r="A5618" i="19"/>
  <c r="B5618" i="19"/>
  <c r="O5618" i="19"/>
  <c r="A5619" i="19"/>
  <c r="B5619" i="19"/>
  <c r="O5619" i="19"/>
  <c r="A5620" i="19"/>
  <c r="B5620" i="19"/>
  <c r="O5620" i="19"/>
  <c r="A5621" i="19"/>
  <c r="B5621" i="19"/>
  <c r="O5621" i="19"/>
  <c r="A5622" i="19"/>
  <c r="B5622" i="19"/>
  <c r="O5622" i="19"/>
  <c r="A5623" i="19"/>
  <c r="B5623" i="19"/>
  <c r="O5623" i="19"/>
  <c r="A5624" i="19"/>
  <c r="B5624" i="19"/>
  <c r="O5624" i="19"/>
  <c r="A5625" i="19"/>
  <c r="B5625" i="19"/>
  <c r="O5625" i="19"/>
  <c r="A5626" i="19"/>
  <c r="B5626" i="19"/>
  <c r="O5626" i="19"/>
  <c r="A5627" i="19"/>
  <c r="B5627" i="19"/>
  <c r="O5627" i="19"/>
  <c r="A5628" i="19"/>
  <c r="B5628" i="19"/>
  <c r="O5628" i="19"/>
  <c r="A5629" i="19"/>
  <c r="B5629" i="19"/>
  <c r="O5629" i="19"/>
  <c r="A5630" i="19"/>
  <c r="B5630" i="19"/>
  <c r="O5630" i="19"/>
  <c r="A5631" i="19"/>
  <c r="B5631" i="19"/>
  <c r="O5631" i="19"/>
  <c r="A5632" i="19"/>
  <c r="B5632" i="19"/>
  <c r="O5632" i="19"/>
  <c r="A5633" i="19"/>
  <c r="B5633" i="19"/>
  <c r="O5633" i="19"/>
  <c r="A5634" i="19"/>
  <c r="B5634" i="19"/>
  <c r="O5634" i="19"/>
  <c r="A5635" i="19"/>
  <c r="B5635" i="19"/>
  <c r="O5635" i="19"/>
  <c r="A5636" i="19"/>
  <c r="B5636" i="19"/>
  <c r="O5636" i="19"/>
  <c r="A5637" i="19"/>
  <c r="B5637" i="19"/>
  <c r="O5637" i="19"/>
  <c r="A5638" i="19"/>
  <c r="B5638" i="19"/>
  <c r="O5638" i="19"/>
  <c r="A5639" i="19"/>
  <c r="B5639" i="19"/>
  <c r="O5639" i="19"/>
  <c r="A5640" i="19"/>
  <c r="B5640" i="19"/>
  <c r="O5640" i="19"/>
  <c r="A5641" i="19"/>
  <c r="B5641" i="19"/>
  <c r="O5641" i="19"/>
  <c r="A5642" i="19"/>
  <c r="B5642" i="19"/>
  <c r="O5642" i="19"/>
  <c r="A5643" i="19"/>
  <c r="B5643" i="19"/>
  <c r="O5643" i="19"/>
  <c r="A5644" i="19"/>
  <c r="B5644" i="19"/>
  <c r="O5644" i="19"/>
  <c r="A5645" i="19"/>
  <c r="B5645" i="19"/>
  <c r="O5645" i="19"/>
  <c r="A5646" i="19"/>
  <c r="B5646" i="19"/>
  <c r="O5646" i="19"/>
  <c r="A5647" i="19"/>
  <c r="B5647" i="19"/>
  <c r="O5647" i="19"/>
  <c r="A5648" i="19"/>
  <c r="B5648" i="19"/>
  <c r="O5648" i="19"/>
  <c r="A5649" i="19"/>
  <c r="B5649" i="19"/>
  <c r="O5649" i="19"/>
  <c r="A5650" i="19"/>
  <c r="B5650" i="19"/>
  <c r="O5650" i="19"/>
  <c r="A5651" i="19"/>
  <c r="B5651" i="19"/>
  <c r="O5651" i="19"/>
  <c r="A5652" i="19"/>
  <c r="B5652" i="19"/>
  <c r="O5652" i="19"/>
  <c r="A5653" i="19"/>
  <c r="B5653" i="19"/>
  <c r="O5653" i="19"/>
  <c r="A5654" i="19"/>
  <c r="B5654" i="19"/>
  <c r="O5654" i="19"/>
  <c r="A5655" i="19"/>
  <c r="B5655" i="19"/>
  <c r="O5655" i="19"/>
  <c r="A5656" i="19"/>
  <c r="B5656" i="19"/>
  <c r="O5656" i="19"/>
  <c r="A5657" i="19"/>
  <c r="B5657" i="19"/>
  <c r="O5657" i="19"/>
  <c r="A5658" i="19"/>
  <c r="B5658" i="19"/>
  <c r="O5658" i="19"/>
  <c r="A5659" i="19"/>
  <c r="B5659" i="19"/>
  <c r="O5659" i="19"/>
  <c r="A5660" i="19"/>
  <c r="B5660" i="19"/>
  <c r="O5660" i="19"/>
  <c r="A5661" i="19"/>
  <c r="B5661" i="19"/>
  <c r="O5661" i="19"/>
  <c r="A5662" i="19"/>
  <c r="B5662" i="19"/>
  <c r="O5662" i="19"/>
  <c r="A5663" i="19"/>
  <c r="B5663" i="19"/>
  <c r="O5663" i="19"/>
  <c r="A5664" i="19"/>
  <c r="B5664" i="19"/>
  <c r="O5664" i="19"/>
  <c r="A5665" i="19"/>
  <c r="B5665" i="19"/>
  <c r="O5665" i="19"/>
  <c r="A5666" i="19"/>
  <c r="B5666" i="19"/>
  <c r="O5666" i="19"/>
  <c r="A5667" i="19"/>
  <c r="B5667" i="19"/>
  <c r="O5667" i="19"/>
  <c r="A5668" i="19"/>
  <c r="B5668" i="19"/>
  <c r="O5668" i="19"/>
  <c r="A5669" i="19"/>
  <c r="B5669" i="19"/>
  <c r="O5669" i="19"/>
  <c r="A5670" i="19"/>
  <c r="B5670" i="19"/>
  <c r="O5670" i="19"/>
  <c r="A5671" i="19"/>
  <c r="B5671" i="19"/>
  <c r="O5671" i="19"/>
  <c r="A5672" i="19"/>
  <c r="B5672" i="19"/>
  <c r="O5672" i="19"/>
  <c r="A5673" i="19"/>
  <c r="B5673" i="19"/>
  <c r="O5673" i="19"/>
  <c r="A5674" i="19"/>
  <c r="B5674" i="19"/>
  <c r="O5674" i="19"/>
  <c r="A5675" i="19"/>
  <c r="B5675" i="19"/>
  <c r="O5675" i="19"/>
  <c r="A5676" i="19"/>
  <c r="B5676" i="19"/>
  <c r="O5676" i="19"/>
  <c r="A5677" i="19"/>
  <c r="B5677" i="19"/>
  <c r="O5677" i="19"/>
  <c r="A5678" i="19"/>
  <c r="B5678" i="19"/>
  <c r="O5678" i="19"/>
  <c r="A5679" i="19"/>
  <c r="B5679" i="19"/>
  <c r="O5679" i="19"/>
  <c r="A5680" i="19"/>
  <c r="B5680" i="19"/>
  <c r="O5680" i="19"/>
  <c r="A5681" i="19"/>
  <c r="B5681" i="19"/>
  <c r="O5681" i="19"/>
  <c r="A5682" i="19"/>
  <c r="B5682" i="19"/>
  <c r="O5682" i="19"/>
  <c r="A5683" i="19"/>
  <c r="B5683" i="19"/>
  <c r="O5683" i="19"/>
  <c r="A5684" i="19"/>
  <c r="B5684" i="19"/>
  <c r="O5684" i="19"/>
  <c r="A5685" i="19"/>
  <c r="B5685" i="19"/>
  <c r="O5685" i="19"/>
  <c r="A5686" i="19"/>
  <c r="B5686" i="19"/>
  <c r="O5686" i="19"/>
  <c r="A5687" i="19"/>
  <c r="B5687" i="19"/>
  <c r="O5687" i="19"/>
  <c r="A5688" i="19"/>
  <c r="B5688" i="19"/>
  <c r="O5688" i="19"/>
  <c r="A5689" i="19"/>
  <c r="B5689" i="19"/>
  <c r="O5689" i="19"/>
  <c r="A5690" i="19"/>
  <c r="B5690" i="19"/>
  <c r="O5690" i="19"/>
  <c r="A5691" i="19"/>
  <c r="B5691" i="19"/>
  <c r="O5691" i="19"/>
  <c r="A5692" i="19"/>
  <c r="B5692" i="19"/>
  <c r="O5692" i="19"/>
  <c r="A5693" i="19"/>
  <c r="B5693" i="19"/>
  <c r="O5693" i="19"/>
  <c r="A5694" i="19"/>
  <c r="B5694" i="19"/>
  <c r="O5694" i="19"/>
  <c r="A5695" i="19"/>
  <c r="B5695" i="19"/>
  <c r="O5695" i="19"/>
  <c r="A5696" i="19"/>
  <c r="B5696" i="19"/>
  <c r="O5696" i="19"/>
  <c r="A5697" i="19"/>
  <c r="B5697" i="19"/>
  <c r="O5697" i="19"/>
  <c r="A5698" i="19"/>
  <c r="B5698" i="19"/>
  <c r="O5698" i="19"/>
  <c r="A5699" i="19"/>
  <c r="B5699" i="19"/>
  <c r="O5699" i="19"/>
  <c r="A5700" i="19"/>
  <c r="B5700" i="19"/>
  <c r="O5700" i="19"/>
  <c r="A5701" i="19"/>
  <c r="B5701" i="19"/>
  <c r="O5701" i="19"/>
  <c r="A5702" i="19"/>
  <c r="B5702" i="19"/>
  <c r="O5702" i="19"/>
  <c r="A5703" i="19"/>
  <c r="B5703" i="19"/>
  <c r="O5703" i="19"/>
  <c r="A5704" i="19"/>
  <c r="B5704" i="19"/>
  <c r="O5704" i="19"/>
  <c r="A5705" i="19"/>
  <c r="B5705" i="19"/>
  <c r="O5705" i="19"/>
  <c r="A5706" i="19"/>
  <c r="B5706" i="19"/>
  <c r="O5706" i="19"/>
  <c r="A5707" i="19"/>
  <c r="B5707" i="19"/>
  <c r="O5707" i="19"/>
  <c r="A5708" i="19"/>
  <c r="B5708" i="19"/>
  <c r="O5708" i="19"/>
  <c r="A5709" i="19"/>
  <c r="B5709" i="19"/>
  <c r="O5709" i="19"/>
  <c r="A5710" i="19"/>
  <c r="B5710" i="19"/>
  <c r="O5710" i="19"/>
  <c r="A5711" i="19"/>
  <c r="B5711" i="19"/>
  <c r="O5711" i="19"/>
  <c r="A5712" i="19"/>
  <c r="B5712" i="19"/>
  <c r="O5712" i="19"/>
  <c r="A5713" i="19"/>
  <c r="B5713" i="19"/>
  <c r="O5713" i="19"/>
  <c r="A5714" i="19"/>
  <c r="B5714" i="19"/>
  <c r="O5714" i="19"/>
  <c r="A5715" i="19"/>
  <c r="B5715" i="19"/>
  <c r="O5715" i="19"/>
  <c r="A5716" i="19"/>
  <c r="B5716" i="19"/>
  <c r="O5716" i="19"/>
  <c r="A5717" i="19"/>
  <c r="B5717" i="19"/>
  <c r="O5717" i="19"/>
  <c r="A5718" i="19"/>
  <c r="B5718" i="19"/>
  <c r="O5718" i="19"/>
  <c r="A5719" i="19"/>
  <c r="B5719" i="19"/>
  <c r="O5719" i="19"/>
  <c r="A5720" i="19"/>
  <c r="B5720" i="19"/>
  <c r="O5720" i="19"/>
  <c r="A5721" i="19"/>
  <c r="B5721" i="19"/>
  <c r="O5721" i="19"/>
  <c r="A5722" i="19"/>
  <c r="B5722" i="19"/>
  <c r="O5722" i="19"/>
  <c r="A5723" i="19"/>
  <c r="B5723" i="19"/>
  <c r="O5723" i="19"/>
  <c r="A5724" i="19"/>
  <c r="B5724" i="19"/>
  <c r="O5724" i="19"/>
  <c r="A5725" i="19"/>
  <c r="B5725" i="19"/>
  <c r="O5725" i="19"/>
  <c r="A5726" i="19"/>
  <c r="B5726" i="19"/>
  <c r="O5726" i="19"/>
  <c r="A5727" i="19"/>
  <c r="B5727" i="19"/>
  <c r="O5727" i="19"/>
  <c r="A5728" i="19"/>
  <c r="B5728" i="19"/>
  <c r="O5728" i="19"/>
  <c r="A5729" i="19"/>
  <c r="B5729" i="19"/>
  <c r="O5729" i="19"/>
  <c r="A5730" i="19"/>
  <c r="B5730" i="19"/>
  <c r="O5730" i="19"/>
  <c r="A5731" i="19"/>
  <c r="B5731" i="19"/>
  <c r="O5731" i="19"/>
  <c r="A5732" i="19"/>
  <c r="B5732" i="19"/>
  <c r="O5732" i="19"/>
  <c r="A5733" i="19"/>
  <c r="B5733" i="19"/>
  <c r="O5733" i="19"/>
  <c r="A5734" i="19"/>
  <c r="B5734" i="19"/>
  <c r="O5734" i="19"/>
  <c r="A5735" i="19"/>
  <c r="B5735" i="19"/>
  <c r="O5735" i="19"/>
  <c r="A5736" i="19"/>
  <c r="B5736" i="19"/>
  <c r="O5736" i="19"/>
  <c r="A5737" i="19"/>
  <c r="B5737" i="19"/>
  <c r="O5737" i="19"/>
  <c r="A5738" i="19"/>
  <c r="B5738" i="19"/>
  <c r="O5738" i="19"/>
  <c r="A5739" i="19"/>
  <c r="B5739" i="19"/>
  <c r="O5739" i="19"/>
  <c r="A5740" i="19"/>
  <c r="B5740" i="19"/>
  <c r="O5740" i="19"/>
  <c r="A5741" i="19"/>
  <c r="B5741" i="19"/>
  <c r="O5741" i="19"/>
  <c r="A5742" i="19"/>
  <c r="B5742" i="19"/>
  <c r="O5742" i="19"/>
  <c r="A5743" i="19"/>
  <c r="B5743" i="19"/>
  <c r="O5743" i="19"/>
  <c r="A5744" i="19"/>
  <c r="B5744" i="19"/>
  <c r="O5744" i="19"/>
  <c r="A5745" i="19"/>
  <c r="B5745" i="19"/>
  <c r="O5745" i="19"/>
  <c r="A5746" i="19"/>
  <c r="B5746" i="19"/>
  <c r="O5746" i="19"/>
  <c r="A5747" i="19"/>
  <c r="B5747" i="19"/>
  <c r="O5747" i="19"/>
  <c r="A5748" i="19"/>
  <c r="B5748" i="19"/>
  <c r="O5748" i="19"/>
  <c r="A5749" i="19"/>
  <c r="B5749" i="19"/>
  <c r="O5749" i="19"/>
  <c r="A5750" i="19"/>
  <c r="B5750" i="19"/>
  <c r="O5750" i="19"/>
  <c r="A5751" i="19"/>
  <c r="B5751" i="19"/>
  <c r="O5751" i="19"/>
  <c r="A5752" i="19"/>
  <c r="B5752" i="19"/>
  <c r="O5752" i="19"/>
  <c r="A5753" i="19"/>
  <c r="B5753" i="19"/>
  <c r="O5753" i="19"/>
  <c r="A5754" i="19"/>
  <c r="B5754" i="19"/>
  <c r="O5754" i="19"/>
  <c r="A5755" i="19"/>
  <c r="B5755" i="19"/>
  <c r="O5755" i="19"/>
  <c r="A5756" i="19"/>
  <c r="B5756" i="19"/>
  <c r="O5756" i="19"/>
  <c r="A5757" i="19"/>
  <c r="B5757" i="19"/>
  <c r="O5757" i="19"/>
  <c r="A5758" i="19"/>
  <c r="B5758" i="19"/>
  <c r="O5758" i="19"/>
  <c r="A5759" i="19"/>
  <c r="B5759" i="19"/>
  <c r="O5759" i="19"/>
  <c r="A5760" i="19"/>
  <c r="B5760" i="19"/>
  <c r="O5760" i="19"/>
  <c r="A5761" i="19"/>
  <c r="B5761" i="19"/>
  <c r="O5761" i="19"/>
  <c r="A5762" i="19"/>
  <c r="B5762" i="19"/>
  <c r="O5762" i="19"/>
  <c r="A5763" i="19"/>
  <c r="B5763" i="19"/>
  <c r="O5763" i="19"/>
  <c r="A5764" i="19"/>
  <c r="B5764" i="19"/>
  <c r="O5764" i="19"/>
  <c r="A5765" i="19"/>
  <c r="B5765" i="19"/>
  <c r="O5765" i="19"/>
  <c r="A5766" i="19"/>
  <c r="B5766" i="19"/>
  <c r="O5766" i="19"/>
  <c r="A5767" i="19"/>
  <c r="B5767" i="19"/>
  <c r="O5767" i="19"/>
  <c r="A5768" i="19"/>
  <c r="B5768" i="19"/>
  <c r="O5768" i="19"/>
  <c r="A5769" i="19"/>
  <c r="B5769" i="19"/>
  <c r="O5769" i="19"/>
  <c r="A5770" i="19"/>
  <c r="B5770" i="19"/>
  <c r="O5770" i="19"/>
  <c r="A5771" i="19"/>
  <c r="B5771" i="19"/>
  <c r="O5771" i="19"/>
  <c r="A5772" i="19"/>
  <c r="B5772" i="19"/>
  <c r="O5772" i="19"/>
  <c r="A5773" i="19"/>
  <c r="B5773" i="19"/>
  <c r="O5773" i="19"/>
  <c r="A5774" i="19"/>
  <c r="B5774" i="19"/>
  <c r="O5774" i="19"/>
  <c r="A5775" i="19"/>
  <c r="B5775" i="19"/>
  <c r="O5775" i="19"/>
  <c r="A5776" i="19"/>
  <c r="B5776" i="19"/>
  <c r="O5776" i="19"/>
  <c r="A5777" i="19"/>
  <c r="B5777" i="19"/>
  <c r="O5777" i="19"/>
  <c r="A5778" i="19"/>
  <c r="B5778" i="19"/>
  <c r="O5778" i="19"/>
  <c r="A5779" i="19"/>
  <c r="B5779" i="19"/>
  <c r="O5779" i="19"/>
  <c r="A5780" i="19"/>
  <c r="B5780" i="19"/>
  <c r="O5780" i="19"/>
  <c r="A5781" i="19"/>
  <c r="B5781" i="19"/>
  <c r="O5781" i="19"/>
  <c r="A5782" i="19"/>
  <c r="B5782" i="19"/>
  <c r="O5782" i="19"/>
  <c r="A5783" i="19"/>
  <c r="B5783" i="19"/>
  <c r="O5783" i="19"/>
  <c r="A5784" i="19"/>
  <c r="B5784" i="19"/>
  <c r="O5784" i="19"/>
  <c r="A5785" i="19"/>
  <c r="B5785" i="19"/>
  <c r="O5785" i="19"/>
  <c r="A5786" i="19"/>
  <c r="B5786" i="19"/>
  <c r="O5786" i="19"/>
  <c r="A5787" i="19"/>
  <c r="B5787" i="19"/>
  <c r="O5787" i="19"/>
  <c r="A5788" i="19"/>
  <c r="B5788" i="19"/>
  <c r="O5788" i="19"/>
  <c r="A5789" i="19"/>
  <c r="B5789" i="19"/>
  <c r="O5789" i="19"/>
  <c r="A5790" i="19"/>
  <c r="B5790" i="19"/>
  <c r="O5790" i="19"/>
  <c r="A5791" i="19"/>
  <c r="B5791" i="19"/>
  <c r="O5791" i="19"/>
  <c r="A5792" i="19"/>
  <c r="B5792" i="19"/>
  <c r="O5792" i="19"/>
  <c r="A5793" i="19"/>
  <c r="B5793" i="19"/>
  <c r="O5793" i="19"/>
  <c r="A5794" i="19"/>
  <c r="B5794" i="19"/>
  <c r="O5794" i="19"/>
  <c r="A5795" i="19"/>
  <c r="B5795" i="19"/>
  <c r="O5795" i="19"/>
  <c r="A5796" i="19"/>
  <c r="B5796" i="19"/>
  <c r="O5796" i="19"/>
  <c r="A5797" i="19"/>
  <c r="B5797" i="19"/>
  <c r="O5797" i="19"/>
  <c r="A5798" i="19"/>
  <c r="B5798" i="19"/>
  <c r="O5798" i="19"/>
  <c r="A5799" i="19"/>
  <c r="B5799" i="19"/>
  <c r="O5799" i="19"/>
  <c r="A5800" i="19"/>
  <c r="B5800" i="19"/>
  <c r="O5800" i="19"/>
  <c r="A5801" i="19"/>
  <c r="B5801" i="19"/>
  <c r="O5801" i="19"/>
  <c r="A5802" i="19"/>
  <c r="B5802" i="19"/>
  <c r="O5802" i="19"/>
  <c r="A5803" i="19"/>
  <c r="B5803" i="19"/>
  <c r="O5803" i="19"/>
  <c r="A5804" i="19"/>
  <c r="B5804" i="19"/>
  <c r="O5804" i="19"/>
  <c r="A5805" i="19"/>
  <c r="B5805" i="19"/>
  <c r="O5805" i="19"/>
  <c r="A5806" i="19"/>
  <c r="B5806" i="19"/>
  <c r="O5806" i="19"/>
  <c r="A5807" i="19"/>
  <c r="B5807" i="19"/>
  <c r="O5807" i="19"/>
  <c r="A5808" i="19"/>
  <c r="B5808" i="19"/>
  <c r="O5808" i="19"/>
  <c r="A5809" i="19"/>
  <c r="B5809" i="19"/>
  <c r="O5809" i="19"/>
  <c r="A5810" i="19"/>
  <c r="B5810" i="19"/>
  <c r="O5810" i="19"/>
  <c r="A5811" i="19"/>
  <c r="B5811" i="19"/>
  <c r="O5811" i="19"/>
  <c r="A5812" i="19"/>
  <c r="B5812" i="19"/>
  <c r="O5812" i="19"/>
  <c r="A5813" i="19"/>
  <c r="B5813" i="19"/>
  <c r="O5813" i="19"/>
  <c r="A5814" i="19"/>
  <c r="B5814" i="19"/>
  <c r="O5814" i="19"/>
  <c r="A5815" i="19"/>
  <c r="B5815" i="19"/>
  <c r="O5815" i="19"/>
  <c r="A5816" i="19"/>
  <c r="B5816" i="19"/>
  <c r="O5816" i="19"/>
  <c r="A5817" i="19"/>
  <c r="B5817" i="19"/>
  <c r="O5817" i="19"/>
  <c r="A5818" i="19"/>
  <c r="B5818" i="19"/>
  <c r="O5818" i="19"/>
  <c r="A5819" i="19"/>
  <c r="B5819" i="19"/>
  <c r="O5819" i="19"/>
  <c r="A5820" i="19"/>
  <c r="B5820" i="19"/>
  <c r="O5820" i="19"/>
  <c r="A5821" i="19"/>
  <c r="B5821" i="19"/>
  <c r="O5821" i="19"/>
  <c r="A5822" i="19"/>
  <c r="B5822" i="19"/>
  <c r="O5822" i="19"/>
  <c r="A5823" i="19"/>
  <c r="B5823" i="19"/>
  <c r="O5823" i="19"/>
  <c r="A5824" i="19"/>
  <c r="B5824" i="19"/>
  <c r="O5824" i="19"/>
  <c r="A5825" i="19"/>
  <c r="B5825" i="19"/>
  <c r="O5825" i="19"/>
  <c r="A5826" i="19"/>
  <c r="B5826" i="19"/>
  <c r="O5826" i="19"/>
  <c r="A5827" i="19"/>
  <c r="B5827" i="19"/>
  <c r="O5827" i="19"/>
  <c r="A5828" i="19"/>
  <c r="B5828" i="19"/>
  <c r="O5828" i="19"/>
  <c r="A5829" i="19"/>
  <c r="B5829" i="19"/>
  <c r="O5829" i="19"/>
  <c r="A5830" i="19"/>
  <c r="B5830" i="19"/>
  <c r="O5830" i="19"/>
  <c r="A5831" i="19"/>
  <c r="B5831" i="19"/>
  <c r="O5831" i="19"/>
  <c r="A5832" i="19"/>
  <c r="B5832" i="19"/>
  <c r="O5832" i="19"/>
  <c r="A5833" i="19"/>
  <c r="B5833" i="19"/>
  <c r="O5833" i="19"/>
  <c r="A5834" i="19"/>
  <c r="B5834" i="19"/>
  <c r="O5834" i="19"/>
  <c r="A5835" i="19"/>
  <c r="B5835" i="19"/>
  <c r="O5835" i="19"/>
  <c r="A5836" i="19"/>
  <c r="B5836" i="19"/>
  <c r="O5836" i="19"/>
  <c r="A5837" i="19"/>
  <c r="B5837" i="19"/>
  <c r="O5837" i="19"/>
  <c r="A5838" i="19"/>
  <c r="B5838" i="19"/>
  <c r="O5838" i="19"/>
  <c r="A5839" i="19"/>
  <c r="B5839" i="19"/>
  <c r="O5839" i="19"/>
  <c r="A5840" i="19"/>
  <c r="B5840" i="19"/>
  <c r="O5840" i="19"/>
  <c r="A5841" i="19"/>
  <c r="B5841" i="19"/>
  <c r="O5841" i="19"/>
  <c r="A5842" i="19"/>
  <c r="B5842" i="19"/>
  <c r="O5842" i="19"/>
  <c r="A5843" i="19"/>
  <c r="B5843" i="19"/>
  <c r="O5843" i="19"/>
  <c r="A5844" i="19"/>
  <c r="B5844" i="19"/>
  <c r="O5844" i="19"/>
  <c r="A5845" i="19"/>
  <c r="B5845" i="19"/>
  <c r="O5845" i="19"/>
  <c r="A5846" i="19"/>
  <c r="B5846" i="19"/>
  <c r="O5846" i="19"/>
  <c r="A5847" i="19"/>
  <c r="B5847" i="19"/>
  <c r="O5847" i="19"/>
  <c r="A5848" i="19"/>
  <c r="B5848" i="19"/>
  <c r="O5848" i="19"/>
  <c r="A5849" i="19"/>
  <c r="B5849" i="19"/>
  <c r="O5849" i="19"/>
  <c r="A5850" i="19"/>
  <c r="B5850" i="19"/>
  <c r="O5850" i="19"/>
  <c r="A5851" i="19"/>
  <c r="B5851" i="19"/>
  <c r="O5851" i="19"/>
  <c r="A5852" i="19"/>
  <c r="B5852" i="19"/>
  <c r="O5852" i="19"/>
  <c r="A5853" i="19"/>
  <c r="B5853" i="19"/>
  <c r="O5853" i="19"/>
  <c r="A5854" i="19"/>
  <c r="B5854" i="19"/>
  <c r="O5854" i="19"/>
  <c r="A5855" i="19"/>
  <c r="B5855" i="19"/>
  <c r="O5855" i="19"/>
  <c r="A5856" i="19"/>
  <c r="B5856" i="19"/>
  <c r="O5856" i="19"/>
  <c r="A5857" i="19"/>
  <c r="B5857" i="19"/>
  <c r="O5857" i="19"/>
  <c r="A5858" i="19"/>
  <c r="B5858" i="19"/>
  <c r="O5858" i="19"/>
  <c r="A5859" i="19"/>
  <c r="B5859" i="19"/>
  <c r="O5859" i="19"/>
  <c r="A5860" i="19"/>
  <c r="B5860" i="19"/>
  <c r="O5860" i="19"/>
  <c r="A5861" i="19"/>
  <c r="B5861" i="19"/>
  <c r="O5861" i="19"/>
  <c r="A5862" i="19"/>
  <c r="B5862" i="19"/>
  <c r="O5862" i="19"/>
  <c r="A5863" i="19"/>
  <c r="B5863" i="19"/>
  <c r="O5863" i="19"/>
  <c r="A5864" i="19"/>
  <c r="B5864" i="19"/>
  <c r="O5864" i="19"/>
  <c r="A5865" i="19"/>
  <c r="B5865" i="19"/>
  <c r="O5865" i="19"/>
  <c r="A5866" i="19"/>
  <c r="B5866" i="19"/>
  <c r="O5866" i="19"/>
  <c r="A5867" i="19"/>
  <c r="B5867" i="19"/>
  <c r="O5867" i="19"/>
  <c r="A5868" i="19"/>
  <c r="B5868" i="19"/>
  <c r="O5868" i="19"/>
  <c r="A5869" i="19"/>
  <c r="B5869" i="19"/>
  <c r="O5869" i="19"/>
  <c r="A5870" i="19"/>
  <c r="B5870" i="19"/>
  <c r="O5870" i="19"/>
  <c r="A5871" i="19"/>
  <c r="B5871" i="19"/>
  <c r="O5871" i="19"/>
  <c r="A5872" i="19"/>
  <c r="B5872" i="19"/>
  <c r="O5872" i="19"/>
  <c r="A5873" i="19"/>
  <c r="B5873" i="19"/>
  <c r="O5873" i="19"/>
  <c r="A5874" i="19"/>
  <c r="B5874" i="19"/>
  <c r="O5874" i="19"/>
  <c r="A5875" i="19"/>
  <c r="B5875" i="19"/>
  <c r="O5875" i="19"/>
  <c r="A5876" i="19"/>
  <c r="B5876" i="19"/>
  <c r="O5876" i="19"/>
  <c r="A5877" i="19"/>
  <c r="B5877" i="19"/>
  <c r="O5877" i="19"/>
  <c r="A5878" i="19"/>
  <c r="B5878" i="19"/>
  <c r="O5878" i="19"/>
  <c r="A5879" i="19"/>
  <c r="B5879" i="19"/>
  <c r="O5879" i="19"/>
  <c r="A5880" i="19"/>
  <c r="B5880" i="19"/>
  <c r="O5880" i="19"/>
  <c r="A5881" i="19"/>
  <c r="B5881" i="19"/>
  <c r="O5881" i="19"/>
  <c r="A5882" i="19"/>
  <c r="B5882" i="19"/>
  <c r="O5882" i="19"/>
  <c r="A5883" i="19"/>
  <c r="B5883" i="19"/>
  <c r="O5883" i="19"/>
  <c r="A5884" i="19"/>
  <c r="B5884" i="19"/>
  <c r="O5884" i="19"/>
  <c r="A5885" i="19"/>
  <c r="B5885" i="19"/>
  <c r="O5885" i="19"/>
  <c r="A5886" i="19"/>
  <c r="B5886" i="19"/>
  <c r="O5886" i="19"/>
  <c r="A5887" i="19"/>
  <c r="B5887" i="19"/>
  <c r="O5887" i="19"/>
  <c r="A5888" i="19"/>
  <c r="B5888" i="19"/>
  <c r="O5888" i="19"/>
  <c r="A5889" i="19"/>
  <c r="B5889" i="19"/>
  <c r="O5889" i="19"/>
  <c r="A5890" i="19"/>
  <c r="B5890" i="19"/>
  <c r="O5890" i="19"/>
  <c r="A5891" i="19"/>
  <c r="B5891" i="19"/>
  <c r="O5891" i="19"/>
  <c r="A5892" i="19"/>
  <c r="B5892" i="19"/>
  <c r="O5892" i="19"/>
  <c r="A5893" i="19"/>
  <c r="B5893" i="19"/>
  <c r="O5893" i="19"/>
  <c r="A5894" i="19"/>
  <c r="B5894" i="19"/>
  <c r="O5894" i="19"/>
  <c r="A5895" i="19"/>
  <c r="B5895" i="19"/>
  <c r="O5895" i="19"/>
  <c r="A5896" i="19"/>
  <c r="B5896" i="19"/>
  <c r="O5896" i="19"/>
  <c r="A5897" i="19"/>
  <c r="B5897" i="19"/>
  <c r="O5897" i="19"/>
  <c r="A5898" i="19"/>
  <c r="B5898" i="19"/>
  <c r="O5898" i="19"/>
  <c r="A5899" i="19"/>
  <c r="B5899" i="19"/>
  <c r="O5899" i="19"/>
  <c r="A5900" i="19"/>
  <c r="B5900" i="19"/>
  <c r="O5900" i="19"/>
  <c r="A5901" i="19"/>
  <c r="B5901" i="19"/>
  <c r="O5901" i="19"/>
  <c r="A5902" i="19"/>
  <c r="B5902" i="19"/>
  <c r="O5902" i="19"/>
  <c r="A5903" i="19"/>
  <c r="B5903" i="19"/>
  <c r="O5903" i="19"/>
  <c r="A5904" i="19"/>
  <c r="B5904" i="19"/>
  <c r="O5904" i="19"/>
  <c r="A5905" i="19"/>
  <c r="B5905" i="19"/>
  <c r="O5905" i="19"/>
  <c r="A5906" i="19"/>
  <c r="B5906" i="19"/>
  <c r="O5906" i="19"/>
  <c r="A5907" i="19"/>
  <c r="B5907" i="19"/>
  <c r="O5907" i="19"/>
  <c r="A5908" i="19"/>
  <c r="B5908" i="19"/>
  <c r="O5908" i="19"/>
  <c r="A5909" i="19"/>
  <c r="B5909" i="19"/>
  <c r="O5909" i="19"/>
  <c r="A5910" i="19"/>
  <c r="B5910" i="19"/>
  <c r="O5910" i="19"/>
  <c r="A5911" i="19"/>
  <c r="B5911" i="19"/>
  <c r="O5911" i="19"/>
  <c r="A5912" i="19"/>
  <c r="B5912" i="19"/>
  <c r="O5912" i="19"/>
  <c r="A5913" i="19"/>
  <c r="B5913" i="19"/>
  <c r="O5913" i="19"/>
  <c r="A5914" i="19"/>
  <c r="B5914" i="19"/>
  <c r="O5914" i="19"/>
  <c r="A5915" i="19"/>
  <c r="B5915" i="19"/>
  <c r="O5915" i="19"/>
  <c r="A5916" i="19"/>
  <c r="B5916" i="19"/>
  <c r="O5916" i="19"/>
  <c r="A5917" i="19"/>
  <c r="B5917" i="19"/>
  <c r="O5917" i="19"/>
  <c r="A5918" i="19"/>
  <c r="B5918" i="19"/>
  <c r="O5918" i="19"/>
  <c r="A5919" i="19"/>
  <c r="B5919" i="19"/>
  <c r="O5919" i="19"/>
  <c r="A5920" i="19"/>
  <c r="B5920" i="19"/>
  <c r="O5920" i="19"/>
  <c r="A5921" i="19"/>
  <c r="B5921" i="19"/>
  <c r="O5921" i="19"/>
  <c r="A5922" i="19"/>
  <c r="B5922" i="19"/>
  <c r="O5922" i="19"/>
  <c r="A5923" i="19"/>
  <c r="B5923" i="19"/>
  <c r="O5923" i="19"/>
  <c r="A5924" i="19"/>
  <c r="B5924" i="19"/>
  <c r="O5924" i="19"/>
  <c r="A5925" i="19"/>
  <c r="B5925" i="19"/>
  <c r="O5925" i="19"/>
  <c r="A5926" i="19"/>
  <c r="B5926" i="19"/>
  <c r="O5926" i="19"/>
  <c r="A5927" i="19"/>
  <c r="B5927" i="19"/>
  <c r="O5927" i="19"/>
  <c r="A5928" i="19"/>
  <c r="B5928" i="19"/>
  <c r="O5928" i="19"/>
  <c r="A5929" i="19"/>
  <c r="B5929" i="19"/>
  <c r="O5929" i="19"/>
  <c r="A5930" i="19"/>
  <c r="B5930" i="19"/>
  <c r="O5930" i="19"/>
  <c r="A5931" i="19"/>
  <c r="B5931" i="19"/>
  <c r="O5931" i="19"/>
  <c r="A5932" i="19"/>
  <c r="B5932" i="19"/>
  <c r="O5932" i="19"/>
  <c r="A5933" i="19"/>
  <c r="B5933" i="19"/>
  <c r="O5933" i="19"/>
  <c r="A5934" i="19"/>
  <c r="B5934" i="19"/>
  <c r="O5934" i="19"/>
  <c r="A5935" i="19"/>
  <c r="B5935" i="19"/>
  <c r="O5935" i="19"/>
  <c r="A5936" i="19"/>
  <c r="B5936" i="19"/>
  <c r="O5936" i="19"/>
  <c r="A5937" i="19"/>
  <c r="B5937" i="19"/>
  <c r="O5937" i="19"/>
  <c r="A5938" i="19"/>
  <c r="B5938" i="19"/>
  <c r="O5938" i="19"/>
  <c r="A5939" i="19"/>
  <c r="B5939" i="19"/>
  <c r="O5939" i="19"/>
  <c r="A5940" i="19"/>
  <c r="B5940" i="19"/>
  <c r="O5940" i="19"/>
  <c r="A5941" i="19"/>
  <c r="B5941" i="19"/>
  <c r="O5941" i="19"/>
  <c r="A5942" i="19"/>
  <c r="B5942" i="19"/>
  <c r="O5942" i="19"/>
  <c r="A5943" i="19"/>
  <c r="B5943" i="19"/>
  <c r="O5943" i="19"/>
  <c r="A5944" i="19"/>
  <c r="B5944" i="19"/>
  <c r="O5944" i="19"/>
  <c r="A5945" i="19"/>
  <c r="B5945" i="19"/>
  <c r="O5945" i="19"/>
  <c r="A5946" i="19"/>
  <c r="B5946" i="19"/>
  <c r="O5946" i="19"/>
  <c r="A5947" i="19"/>
  <c r="B5947" i="19"/>
  <c r="O5947" i="19"/>
  <c r="A5948" i="19"/>
  <c r="B5948" i="19"/>
  <c r="O5948" i="19"/>
  <c r="A5949" i="19"/>
  <c r="B5949" i="19"/>
  <c r="O5949" i="19"/>
  <c r="A5950" i="19"/>
  <c r="B5950" i="19"/>
  <c r="O5950" i="19"/>
  <c r="A5951" i="19"/>
  <c r="B5951" i="19"/>
  <c r="O5951" i="19"/>
  <c r="A5952" i="19"/>
  <c r="B5952" i="19"/>
  <c r="O5952" i="19"/>
  <c r="A5953" i="19"/>
  <c r="B5953" i="19"/>
  <c r="O5953" i="19"/>
  <c r="A5954" i="19"/>
  <c r="B5954" i="19"/>
  <c r="O5954" i="19"/>
  <c r="A5955" i="19"/>
  <c r="B5955" i="19"/>
  <c r="O5955" i="19"/>
  <c r="A5956" i="19"/>
  <c r="B5956" i="19"/>
  <c r="O5956" i="19"/>
  <c r="A5957" i="19"/>
  <c r="B5957" i="19"/>
  <c r="O5957" i="19"/>
  <c r="A5958" i="19"/>
  <c r="B5958" i="19"/>
  <c r="O5958" i="19"/>
  <c r="A5959" i="19"/>
  <c r="B5959" i="19"/>
  <c r="O5959" i="19"/>
  <c r="A5960" i="19"/>
  <c r="B5960" i="19"/>
  <c r="O5960" i="19"/>
  <c r="A5961" i="19"/>
  <c r="B5961" i="19"/>
  <c r="O5961" i="19"/>
  <c r="A5962" i="19"/>
  <c r="B5962" i="19"/>
  <c r="O5962" i="19"/>
  <c r="A5963" i="19"/>
  <c r="B5963" i="19"/>
  <c r="O5963" i="19"/>
  <c r="A5964" i="19"/>
  <c r="B5964" i="19"/>
  <c r="O5964" i="19"/>
  <c r="A5965" i="19"/>
  <c r="B5965" i="19"/>
  <c r="O5965" i="19"/>
  <c r="A5966" i="19"/>
  <c r="B5966" i="19"/>
  <c r="O5966" i="19"/>
  <c r="A5967" i="19"/>
  <c r="B5967" i="19"/>
  <c r="O5967" i="19"/>
  <c r="A5968" i="19"/>
  <c r="B5968" i="19"/>
  <c r="O5968" i="19"/>
  <c r="A5969" i="19"/>
  <c r="B5969" i="19"/>
  <c r="O5969" i="19"/>
  <c r="A5970" i="19"/>
  <c r="B5970" i="19"/>
  <c r="O5970" i="19"/>
  <c r="A5971" i="19"/>
  <c r="B5971" i="19"/>
  <c r="O5971" i="19"/>
  <c r="A5972" i="19"/>
  <c r="B5972" i="19"/>
  <c r="O5972" i="19"/>
  <c r="A5973" i="19"/>
  <c r="B5973" i="19"/>
  <c r="O5973" i="19"/>
  <c r="A5974" i="19"/>
  <c r="B5974" i="19"/>
  <c r="O5974" i="19"/>
  <c r="A5975" i="19"/>
  <c r="B5975" i="19"/>
  <c r="O5975" i="19"/>
  <c r="A5976" i="19"/>
  <c r="B5976" i="19"/>
  <c r="O5976" i="19"/>
  <c r="A5977" i="19"/>
  <c r="B5977" i="19"/>
  <c r="O5977" i="19"/>
  <c r="A5978" i="19"/>
  <c r="B5978" i="19"/>
  <c r="O5978" i="19"/>
  <c r="A5979" i="19"/>
  <c r="B5979" i="19"/>
  <c r="O5979" i="19"/>
  <c r="A5980" i="19"/>
  <c r="B5980" i="19"/>
  <c r="O5980" i="19"/>
  <c r="A5981" i="19"/>
  <c r="B5981" i="19"/>
  <c r="O5981" i="19"/>
  <c r="A5982" i="19"/>
  <c r="B5982" i="19"/>
  <c r="O5982" i="19"/>
  <c r="A5983" i="19"/>
  <c r="B5983" i="19"/>
  <c r="O5983" i="19"/>
  <c r="A5984" i="19"/>
  <c r="B5984" i="19"/>
  <c r="O5984" i="19"/>
  <c r="A5985" i="19"/>
  <c r="B5985" i="19"/>
  <c r="O5985" i="19"/>
  <c r="A5986" i="19"/>
  <c r="B5986" i="19"/>
  <c r="O5986" i="19"/>
  <c r="A5987" i="19"/>
  <c r="B5987" i="19"/>
  <c r="O5987" i="19"/>
  <c r="A5988" i="19"/>
  <c r="B5988" i="19"/>
  <c r="O5988" i="19"/>
  <c r="A5989" i="19"/>
  <c r="B5989" i="19"/>
  <c r="O5989" i="19"/>
  <c r="A5990" i="19"/>
  <c r="B5990" i="19"/>
  <c r="O5990" i="19"/>
  <c r="A5991" i="19"/>
  <c r="B5991" i="19"/>
  <c r="O5991" i="19"/>
  <c r="A5992" i="19"/>
  <c r="B5992" i="19"/>
  <c r="O5992" i="19"/>
  <c r="A5993" i="19"/>
  <c r="B5993" i="19"/>
  <c r="O5993" i="19"/>
  <c r="A5994" i="19"/>
  <c r="B5994" i="19"/>
  <c r="O5994" i="19"/>
  <c r="A5995" i="19"/>
  <c r="B5995" i="19"/>
  <c r="O5995" i="19"/>
  <c r="A5996" i="19"/>
  <c r="B5996" i="19"/>
  <c r="O5996" i="19"/>
  <c r="A5997" i="19"/>
  <c r="B5997" i="19"/>
  <c r="O5997" i="19"/>
  <c r="A5998" i="19"/>
  <c r="B5998" i="19"/>
  <c r="O5998" i="19"/>
  <c r="A5999" i="19"/>
  <c r="B5999" i="19"/>
  <c r="O5999" i="19"/>
  <c r="A6000" i="19"/>
  <c r="B6000" i="19"/>
  <c r="O6000" i="19"/>
  <c r="A6001" i="19"/>
  <c r="B6001" i="19"/>
  <c r="O6001" i="19"/>
  <c r="A6002" i="19"/>
  <c r="B6002" i="19"/>
  <c r="O6002" i="19"/>
  <c r="A6003" i="19"/>
  <c r="B6003" i="19"/>
  <c r="O6003" i="19"/>
  <c r="A6004" i="19"/>
  <c r="B6004" i="19"/>
  <c r="O6004" i="19"/>
  <c r="A6005" i="19"/>
  <c r="B6005" i="19"/>
  <c r="O6005" i="19"/>
  <c r="A6006" i="19"/>
  <c r="B6006" i="19"/>
  <c r="O6006" i="19"/>
  <c r="A6007" i="19"/>
  <c r="B6007" i="19"/>
  <c r="O6007" i="19"/>
  <c r="A6008" i="19"/>
  <c r="B6008" i="19"/>
  <c r="O6008" i="19"/>
  <c r="A6009" i="19"/>
  <c r="B6009" i="19"/>
  <c r="O6009" i="19"/>
  <c r="A6010" i="19"/>
  <c r="B6010" i="19"/>
  <c r="O6010" i="19"/>
  <c r="A6011" i="19"/>
  <c r="B6011" i="19"/>
  <c r="O6011" i="19"/>
  <c r="A6012" i="19"/>
  <c r="B6012" i="19"/>
  <c r="O6012" i="19"/>
  <c r="A6013" i="19"/>
  <c r="B6013" i="19"/>
  <c r="O6013" i="19"/>
  <c r="A6014" i="19"/>
  <c r="B6014" i="19"/>
  <c r="O6014" i="19"/>
  <c r="A6015" i="19"/>
  <c r="B6015" i="19"/>
  <c r="O6015" i="19"/>
  <c r="A6016" i="19"/>
  <c r="B6016" i="19"/>
  <c r="O6016" i="19"/>
  <c r="A6017" i="19"/>
  <c r="B6017" i="19"/>
  <c r="O6017" i="19"/>
  <c r="A6018" i="19"/>
  <c r="B6018" i="19"/>
  <c r="O6018" i="19"/>
  <c r="A6019" i="19"/>
  <c r="B6019" i="19"/>
  <c r="O6019" i="19"/>
  <c r="A6020" i="19"/>
  <c r="B6020" i="19"/>
  <c r="O6020" i="19"/>
  <c r="A6021" i="19"/>
  <c r="B6021" i="19"/>
  <c r="O6021" i="19"/>
  <c r="A6022" i="19"/>
  <c r="B6022" i="19"/>
  <c r="O6022" i="19"/>
  <c r="A6023" i="19"/>
  <c r="B6023" i="19"/>
  <c r="O6023" i="19"/>
  <c r="A6024" i="19"/>
  <c r="B6024" i="19"/>
  <c r="O6024" i="19"/>
  <c r="A6025" i="19"/>
  <c r="B6025" i="19"/>
  <c r="O6025" i="19"/>
  <c r="A6026" i="19"/>
  <c r="B6026" i="19"/>
  <c r="O6026" i="19"/>
  <c r="A6027" i="19"/>
  <c r="B6027" i="19"/>
  <c r="O6027" i="19"/>
  <c r="A6028" i="19"/>
  <c r="B6028" i="19"/>
  <c r="O6028" i="19"/>
  <c r="A6029" i="19"/>
  <c r="B6029" i="19"/>
  <c r="O6029" i="19"/>
  <c r="A6030" i="19"/>
  <c r="B6030" i="19"/>
  <c r="O6030" i="19"/>
  <c r="A6031" i="19"/>
  <c r="B6031" i="19"/>
  <c r="O6031" i="19"/>
  <c r="A6032" i="19"/>
  <c r="B6032" i="19"/>
  <c r="O6032" i="19"/>
  <c r="A6033" i="19"/>
  <c r="B6033" i="19"/>
  <c r="O6033" i="19"/>
  <c r="A6034" i="19"/>
  <c r="B6034" i="19"/>
  <c r="O6034" i="19"/>
  <c r="A6035" i="19"/>
  <c r="B6035" i="19"/>
  <c r="O6035" i="19"/>
  <c r="A6036" i="19"/>
  <c r="B6036" i="19"/>
  <c r="O6036" i="19"/>
  <c r="A6037" i="19"/>
  <c r="B6037" i="19"/>
  <c r="O6037" i="19"/>
  <c r="A6038" i="19"/>
  <c r="B6038" i="19"/>
  <c r="O6038" i="19"/>
  <c r="A6039" i="19"/>
  <c r="B6039" i="19"/>
  <c r="O6039" i="19"/>
  <c r="A6040" i="19"/>
  <c r="B6040" i="19"/>
  <c r="O6040" i="19"/>
  <c r="A6041" i="19"/>
  <c r="B6041" i="19"/>
  <c r="O6041" i="19"/>
  <c r="A6042" i="19"/>
  <c r="B6042" i="19"/>
  <c r="O6042" i="19"/>
  <c r="A6043" i="19"/>
  <c r="B6043" i="19"/>
  <c r="O6043" i="19"/>
  <c r="A6044" i="19"/>
  <c r="B6044" i="19"/>
  <c r="O6044" i="19"/>
  <c r="A6045" i="19"/>
  <c r="B6045" i="19"/>
  <c r="O6045" i="19"/>
  <c r="A6046" i="19"/>
  <c r="B6046" i="19"/>
  <c r="O6046" i="19"/>
  <c r="A6047" i="19"/>
  <c r="B6047" i="19"/>
  <c r="O6047" i="19"/>
  <c r="A6048" i="19"/>
  <c r="B6048" i="19"/>
  <c r="O6048" i="19"/>
  <c r="A6049" i="19"/>
  <c r="B6049" i="19"/>
  <c r="O6049" i="19"/>
  <c r="A6050" i="19"/>
  <c r="B6050" i="19"/>
  <c r="O6050" i="19"/>
  <c r="A6051" i="19"/>
  <c r="B6051" i="19"/>
  <c r="O6051" i="19"/>
  <c r="A6052" i="19"/>
  <c r="B6052" i="19"/>
  <c r="O6052" i="19"/>
  <c r="A6053" i="19"/>
  <c r="B6053" i="19"/>
  <c r="O6053" i="19"/>
  <c r="A6054" i="19"/>
  <c r="B6054" i="19"/>
  <c r="O6054" i="19"/>
  <c r="A6055" i="19"/>
  <c r="B6055" i="19"/>
  <c r="O6055" i="19"/>
  <c r="A6056" i="19"/>
  <c r="B6056" i="19"/>
  <c r="O6056" i="19"/>
  <c r="A6057" i="19"/>
  <c r="B6057" i="19"/>
  <c r="O6057" i="19"/>
  <c r="A6058" i="19"/>
  <c r="B6058" i="19"/>
  <c r="O6058" i="19"/>
  <c r="A6059" i="19"/>
  <c r="B6059" i="19"/>
  <c r="O6059" i="19"/>
  <c r="A6060" i="19"/>
  <c r="B6060" i="19"/>
  <c r="O6060" i="19"/>
  <c r="A6061" i="19"/>
  <c r="B6061" i="19"/>
  <c r="O6061" i="19"/>
  <c r="A6062" i="19"/>
  <c r="B6062" i="19"/>
  <c r="O6062" i="19"/>
  <c r="A6063" i="19"/>
  <c r="B6063" i="19"/>
  <c r="O6063" i="19"/>
  <c r="A6064" i="19"/>
  <c r="B6064" i="19"/>
  <c r="O6064" i="19"/>
  <c r="A6065" i="19"/>
  <c r="B6065" i="19"/>
  <c r="O6065" i="19"/>
  <c r="A6066" i="19"/>
  <c r="B6066" i="19"/>
  <c r="O6066" i="19"/>
  <c r="A6067" i="19"/>
  <c r="B6067" i="19"/>
  <c r="O6067" i="19"/>
  <c r="A6068" i="19"/>
  <c r="B6068" i="19"/>
  <c r="O6068" i="19"/>
  <c r="A6069" i="19"/>
  <c r="B6069" i="19"/>
  <c r="O6069" i="19"/>
  <c r="A6070" i="19"/>
  <c r="B6070" i="19"/>
  <c r="O6070" i="19"/>
  <c r="A6071" i="19"/>
  <c r="B6071" i="19"/>
  <c r="O6071" i="19"/>
  <c r="A6072" i="19"/>
  <c r="B6072" i="19"/>
  <c r="O6072" i="19"/>
  <c r="A6073" i="19"/>
  <c r="B6073" i="19"/>
  <c r="O6073" i="19"/>
  <c r="A6074" i="19"/>
  <c r="B6074" i="19"/>
  <c r="O6074" i="19"/>
  <c r="A6075" i="19"/>
  <c r="B6075" i="19"/>
  <c r="O6075" i="19"/>
  <c r="A6076" i="19"/>
  <c r="B6076" i="19"/>
  <c r="O6076" i="19"/>
  <c r="A6077" i="19"/>
  <c r="B6077" i="19"/>
  <c r="O6077" i="19"/>
  <c r="A6078" i="19"/>
  <c r="B6078" i="19"/>
  <c r="O6078" i="19"/>
  <c r="A6079" i="19"/>
  <c r="B6079" i="19"/>
  <c r="O6079" i="19"/>
  <c r="A6080" i="19"/>
  <c r="B6080" i="19"/>
  <c r="O6080" i="19"/>
  <c r="A6081" i="19"/>
  <c r="B6081" i="19"/>
  <c r="O6081" i="19"/>
  <c r="A6082" i="19"/>
  <c r="B6082" i="19"/>
  <c r="O6082" i="19"/>
  <c r="A6083" i="19"/>
  <c r="B6083" i="19"/>
  <c r="O6083" i="19"/>
  <c r="A6084" i="19"/>
  <c r="B6084" i="19"/>
  <c r="O6084" i="19"/>
  <c r="A6085" i="19"/>
  <c r="B6085" i="19"/>
  <c r="O6085" i="19"/>
  <c r="A6086" i="19"/>
  <c r="B6086" i="19"/>
  <c r="O6086" i="19"/>
  <c r="A6087" i="19"/>
  <c r="B6087" i="19"/>
  <c r="O6087" i="19"/>
  <c r="A6088" i="19"/>
  <c r="B6088" i="19"/>
  <c r="O6088" i="19"/>
  <c r="A6089" i="19"/>
  <c r="B6089" i="19"/>
  <c r="O6089" i="19"/>
  <c r="A6090" i="19"/>
  <c r="B6090" i="19"/>
  <c r="O6090" i="19"/>
  <c r="A6091" i="19"/>
  <c r="B6091" i="19"/>
  <c r="O6091" i="19"/>
  <c r="A6092" i="19"/>
  <c r="B6092" i="19"/>
  <c r="O6092" i="19"/>
  <c r="A6093" i="19"/>
  <c r="B6093" i="19"/>
  <c r="O6093" i="19"/>
  <c r="A6094" i="19"/>
  <c r="B6094" i="19"/>
  <c r="O6094" i="19"/>
  <c r="A6095" i="19"/>
  <c r="B6095" i="19"/>
  <c r="O6095" i="19"/>
  <c r="A6096" i="19"/>
  <c r="B6096" i="19"/>
  <c r="O6096" i="19"/>
  <c r="A6097" i="19"/>
  <c r="B6097" i="19"/>
  <c r="O6097" i="19"/>
  <c r="A6098" i="19"/>
  <c r="B6098" i="19"/>
  <c r="O6098" i="19"/>
  <c r="A6099" i="19"/>
  <c r="B6099" i="19"/>
  <c r="O6099" i="19"/>
  <c r="A6100" i="19"/>
  <c r="B6100" i="19"/>
  <c r="O6100" i="19"/>
  <c r="A6101" i="19"/>
  <c r="B6101" i="19"/>
  <c r="O6101" i="19"/>
  <c r="A6102" i="19"/>
  <c r="B6102" i="19"/>
  <c r="O6102" i="19"/>
  <c r="A6103" i="19"/>
  <c r="B6103" i="19"/>
  <c r="O6103" i="19"/>
  <c r="A6104" i="19"/>
  <c r="B6104" i="19"/>
  <c r="O6104" i="19"/>
  <c r="A6105" i="19"/>
  <c r="B6105" i="19"/>
  <c r="O6105" i="19"/>
  <c r="A6106" i="19"/>
  <c r="B6106" i="19"/>
  <c r="O6106" i="19"/>
  <c r="A6107" i="19"/>
  <c r="B6107" i="19"/>
  <c r="O6107" i="19"/>
  <c r="A6108" i="19"/>
  <c r="B6108" i="19"/>
  <c r="O6108" i="19"/>
  <c r="A6109" i="19"/>
  <c r="B6109" i="19"/>
  <c r="O6109" i="19"/>
  <c r="A6110" i="19"/>
  <c r="B6110" i="19"/>
  <c r="O6110" i="19"/>
  <c r="A6111" i="19"/>
  <c r="B6111" i="19"/>
  <c r="O6111" i="19"/>
  <c r="A6112" i="19"/>
  <c r="B6112" i="19"/>
  <c r="O6112" i="19"/>
  <c r="A6113" i="19"/>
  <c r="B6113" i="19"/>
  <c r="O6113" i="19"/>
  <c r="A6114" i="19"/>
  <c r="B6114" i="19"/>
  <c r="O6114" i="19"/>
  <c r="A6115" i="19"/>
  <c r="B6115" i="19"/>
  <c r="O6115" i="19"/>
  <c r="A6116" i="19"/>
  <c r="B6116" i="19"/>
  <c r="O6116" i="19"/>
  <c r="A6117" i="19"/>
  <c r="B6117" i="19"/>
  <c r="O6117" i="19"/>
  <c r="A6118" i="19"/>
  <c r="B6118" i="19"/>
  <c r="O6118" i="19"/>
  <c r="A6119" i="19"/>
  <c r="B6119" i="19"/>
  <c r="O6119" i="19"/>
  <c r="A6120" i="19"/>
  <c r="B6120" i="19"/>
  <c r="O6120" i="19"/>
  <c r="A6121" i="19"/>
  <c r="B6121" i="19"/>
  <c r="O6121" i="19"/>
  <c r="A6122" i="19"/>
  <c r="B6122" i="19"/>
  <c r="O6122" i="19"/>
  <c r="A6123" i="19"/>
  <c r="B6123" i="19"/>
  <c r="O6123" i="19"/>
  <c r="A6124" i="19"/>
  <c r="B6124" i="19"/>
  <c r="O6124" i="19"/>
  <c r="A6125" i="19"/>
  <c r="B6125" i="19"/>
  <c r="O6125" i="19"/>
  <c r="A6126" i="19"/>
  <c r="B6126" i="19"/>
  <c r="O6126" i="19"/>
  <c r="A6127" i="19"/>
  <c r="B6127" i="19"/>
  <c r="O6127" i="19"/>
  <c r="A6128" i="19"/>
  <c r="B6128" i="19"/>
  <c r="O6128" i="19"/>
  <c r="A6129" i="19"/>
  <c r="B6129" i="19"/>
  <c r="O6129" i="19"/>
  <c r="A6130" i="19"/>
  <c r="B6130" i="19"/>
  <c r="O6130" i="19"/>
  <c r="A6131" i="19"/>
  <c r="B6131" i="19"/>
  <c r="O6131" i="19"/>
  <c r="A6132" i="19"/>
  <c r="B6132" i="19"/>
  <c r="O6132" i="19"/>
  <c r="A6133" i="19"/>
  <c r="B6133" i="19"/>
  <c r="O6133" i="19"/>
  <c r="A6134" i="19"/>
  <c r="B6134" i="19"/>
  <c r="O6134" i="19"/>
  <c r="A6135" i="19"/>
  <c r="B6135" i="19"/>
  <c r="O6135" i="19"/>
  <c r="A6136" i="19"/>
  <c r="B6136" i="19"/>
  <c r="O6136" i="19"/>
  <c r="A6137" i="19"/>
  <c r="B6137" i="19"/>
  <c r="O6137" i="19"/>
  <c r="A6138" i="19"/>
  <c r="B6138" i="19"/>
  <c r="O6138" i="19"/>
  <c r="A6139" i="19"/>
  <c r="B6139" i="19"/>
  <c r="O6139" i="19"/>
  <c r="A6140" i="19"/>
  <c r="B6140" i="19"/>
  <c r="O6140" i="19"/>
  <c r="A6141" i="19"/>
  <c r="B6141" i="19"/>
  <c r="O6141" i="19"/>
  <c r="A6142" i="19"/>
  <c r="B6142" i="19"/>
  <c r="O6142" i="19"/>
  <c r="A6143" i="19"/>
  <c r="B6143" i="19"/>
  <c r="O6143" i="19"/>
  <c r="A6144" i="19"/>
  <c r="B6144" i="19"/>
  <c r="O6144" i="19"/>
  <c r="A6145" i="19"/>
  <c r="B6145" i="19"/>
  <c r="O6145" i="19"/>
  <c r="A6146" i="19"/>
  <c r="B6146" i="19"/>
  <c r="O6146" i="19"/>
  <c r="A6147" i="19"/>
  <c r="B6147" i="19"/>
  <c r="O6147" i="19"/>
  <c r="A6148" i="19"/>
  <c r="B6148" i="19"/>
  <c r="O6148" i="19"/>
  <c r="A6149" i="19"/>
  <c r="B6149" i="19"/>
  <c r="O6149" i="19"/>
  <c r="A6150" i="19"/>
  <c r="B6150" i="19"/>
  <c r="O6150" i="19"/>
  <c r="A6151" i="19"/>
  <c r="B6151" i="19"/>
  <c r="O6151" i="19"/>
  <c r="A6152" i="19"/>
  <c r="B6152" i="19"/>
  <c r="O6152" i="19"/>
  <c r="A6153" i="19"/>
  <c r="B6153" i="19"/>
  <c r="O6153" i="19"/>
  <c r="A6154" i="19"/>
  <c r="B6154" i="19"/>
  <c r="O6154" i="19"/>
  <c r="A6155" i="19"/>
  <c r="B6155" i="19"/>
  <c r="O6155" i="19"/>
  <c r="A6156" i="19"/>
  <c r="B6156" i="19"/>
  <c r="O6156" i="19"/>
  <c r="A6157" i="19"/>
  <c r="B6157" i="19"/>
  <c r="O6157" i="19"/>
  <c r="A6158" i="19"/>
  <c r="B6158" i="19"/>
  <c r="O6158" i="19"/>
  <c r="A6159" i="19"/>
  <c r="B6159" i="19"/>
  <c r="O6159" i="19"/>
  <c r="A6160" i="19"/>
  <c r="B6160" i="19"/>
  <c r="O6160" i="19"/>
  <c r="A6161" i="19"/>
  <c r="B6161" i="19"/>
  <c r="O6161" i="19"/>
  <c r="A6162" i="19"/>
  <c r="B6162" i="19"/>
  <c r="O6162" i="19"/>
  <c r="A6163" i="19"/>
  <c r="B6163" i="19"/>
  <c r="O6163" i="19"/>
  <c r="A6164" i="19"/>
  <c r="B6164" i="19"/>
  <c r="O6164" i="19"/>
  <c r="A6165" i="19"/>
  <c r="B6165" i="19"/>
  <c r="O6165" i="19"/>
  <c r="A6166" i="19"/>
  <c r="B6166" i="19"/>
  <c r="O6166" i="19"/>
  <c r="A6167" i="19"/>
  <c r="B6167" i="19"/>
  <c r="O6167" i="19"/>
  <c r="A6168" i="19"/>
  <c r="B6168" i="19"/>
  <c r="O6168" i="19"/>
  <c r="A6169" i="19"/>
  <c r="B6169" i="19"/>
  <c r="O6169" i="19"/>
  <c r="A6170" i="19"/>
  <c r="B6170" i="19"/>
  <c r="O6170" i="19"/>
  <c r="A6171" i="19"/>
  <c r="B6171" i="19"/>
  <c r="O6171" i="19"/>
  <c r="A6172" i="19"/>
  <c r="B6172" i="19"/>
  <c r="O6172" i="19"/>
  <c r="A6173" i="19"/>
  <c r="B6173" i="19"/>
  <c r="O6173" i="19"/>
  <c r="A6174" i="19"/>
  <c r="B6174" i="19"/>
  <c r="O6174" i="19"/>
  <c r="A6175" i="19"/>
  <c r="B6175" i="19"/>
  <c r="O6175" i="19"/>
  <c r="A6176" i="19"/>
  <c r="B6176" i="19"/>
  <c r="O6176" i="19"/>
  <c r="A6177" i="19"/>
  <c r="B6177" i="19"/>
  <c r="O6177" i="19"/>
  <c r="A6178" i="19"/>
  <c r="B6178" i="19"/>
  <c r="O6178" i="19"/>
  <c r="A6179" i="19"/>
  <c r="B6179" i="19"/>
  <c r="O6179" i="19"/>
  <c r="A6180" i="19"/>
  <c r="B6180" i="19"/>
  <c r="O6180" i="19"/>
  <c r="A6181" i="19"/>
  <c r="B6181" i="19"/>
  <c r="O6181" i="19"/>
  <c r="A6182" i="19"/>
  <c r="B6182" i="19"/>
  <c r="O6182" i="19"/>
  <c r="A6183" i="19"/>
  <c r="B6183" i="19"/>
  <c r="O6183" i="19"/>
  <c r="A6184" i="19"/>
  <c r="B6184" i="19"/>
  <c r="O6184" i="19"/>
  <c r="A6185" i="19"/>
  <c r="B6185" i="19"/>
  <c r="O6185" i="19"/>
  <c r="A6186" i="19"/>
  <c r="B6186" i="19"/>
  <c r="O6186" i="19"/>
  <c r="A6187" i="19"/>
  <c r="B6187" i="19"/>
  <c r="O6187" i="19"/>
  <c r="A6188" i="19"/>
  <c r="B6188" i="19"/>
  <c r="O6188" i="19"/>
  <c r="A6189" i="19"/>
  <c r="B6189" i="19"/>
  <c r="O6189" i="19"/>
  <c r="A6190" i="19"/>
  <c r="B6190" i="19"/>
  <c r="O6190" i="19"/>
  <c r="A6191" i="19"/>
  <c r="B6191" i="19"/>
  <c r="O6191" i="19"/>
  <c r="A6192" i="19"/>
  <c r="B6192" i="19"/>
  <c r="O6192" i="19"/>
  <c r="A6193" i="19"/>
  <c r="B6193" i="19"/>
  <c r="O6193" i="19"/>
  <c r="A6194" i="19"/>
  <c r="B6194" i="19"/>
  <c r="O6194" i="19"/>
  <c r="A6195" i="19"/>
  <c r="B6195" i="19"/>
  <c r="O6195" i="19"/>
  <c r="A6196" i="19"/>
  <c r="B6196" i="19"/>
  <c r="O6196" i="19"/>
  <c r="A6197" i="19"/>
  <c r="B6197" i="19"/>
  <c r="O6197" i="19"/>
  <c r="A6198" i="19"/>
  <c r="B6198" i="19"/>
  <c r="O6198" i="19"/>
  <c r="A6199" i="19"/>
  <c r="B6199" i="19"/>
  <c r="O6199" i="19"/>
  <c r="A6200" i="19"/>
  <c r="B6200" i="19"/>
  <c r="O6200" i="19"/>
  <c r="A6201" i="19"/>
  <c r="B6201" i="19"/>
  <c r="O6201" i="19"/>
  <c r="A6202" i="19"/>
  <c r="B6202" i="19"/>
  <c r="O6202" i="19"/>
  <c r="A6203" i="19"/>
  <c r="B6203" i="19"/>
  <c r="O6203" i="19"/>
  <c r="A6204" i="19"/>
  <c r="B6204" i="19"/>
  <c r="O6204" i="19"/>
  <c r="A6205" i="19"/>
  <c r="B6205" i="19"/>
  <c r="O6205" i="19"/>
  <c r="A6206" i="19"/>
  <c r="B6206" i="19"/>
  <c r="O6206" i="19"/>
  <c r="A6207" i="19"/>
  <c r="B6207" i="19"/>
  <c r="O6207" i="19"/>
  <c r="A6208" i="19"/>
  <c r="B6208" i="19"/>
  <c r="O6208" i="19"/>
  <c r="A6209" i="19"/>
  <c r="B6209" i="19"/>
  <c r="O6209" i="19"/>
  <c r="A6210" i="19"/>
  <c r="B6210" i="19"/>
  <c r="O6210" i="19"/>
  <c r="A6211" i="19"/>
  <c r="B6211" i="19"/>
  <c r="O6211" i="19"/>
  <c r="A6212" i="19"/>
  <c r="B6212" i="19"/>
  <c r="O6212" i="19"/>
  <c r="A6213" i="19"/>
  <c r="B6213" i="19"/>
  <c r="O6213" i="19"/>
  <c r="A6214" i="19"/>
  <c r="B6214" i="19"/>
  <c r="O6214" i="19"/>
  <c r="A6215" i="19"/>
  <c r="B6215" i="19"/>
  <c r="O6215" i="19"/>
  <c r="A6216" i="19"/>
  <c r="B6216" i="19"/>
  <c r="O6216" i="19"/>
  <c r="A6217" i="19"/>
  <c r="B6217" i="19"/>
  <c r="O6217" i="19"/>
  <c r="A6218" i="19"/>
  <c r="B6218" i="19"/>
  <c r="O6218" i="19"/>
  <c r="A6219" i="19"/>
  <c r="B6219" i="19"/>
  <c r="O6219" i="19"/>
  <c r="A6220" i="19"/>
  <c r="B6220" i="19"/>
  <c r="O6220" i="19"/>
  <c r="A6221" i="19"/>
  <c r="B6221" i="19"/>
  <c r="O6221" i="19"/>
  <c r="A6222" i="19"/>
  <c r="B6222" i="19"/>
  <c r="O6222" i="19"/>
  <c r="A6223" i="19"/>
  <c r="B6223" i="19"/>
  <c r="O6223" i="19"/>
  <c r="A6224" i="19"/>
  <c r="B6224" i="19"/>
  <c r="O6224" i="19"/>
  <c r="A6225" i="19"/>
  <c r="B6225" i="19"/>
  <c r="O6225" i="19"/>
  <c r="A6226" i="19"/>
  <c r="B6226" i="19"/>
  <c r="O6226" i="19"/>
  <c r="A6227" i="19"/>
  <c r="B6227" i="19"/>
  <c r="O6227" i="19"/>
  <c r="A6228" i="19"/>
  <c r="B6228" i="19"/>
  <c r="O6228" i="19"/>
  <c r="A6229" i="19"/>
  <c r="B6229" i="19"/>
  <c r="O6229" i="19"/>
  <c r="A6230" i="19"/>
  <c r="B6230" i="19"/>
  <c r="O6230" i="19"/>
  <c r="A6231" i="19"/>
  <c r="B6231" i="19"/>
  <c r="O6231" i="19"/>
  <c r="A6232" i="19"/>
  <c r="B6232" i="19"/>
  <c r="O6232" i="19"/>
  <c r="A6233" i="19"/>
  <c r="B6233" i="19"/>
  <c r="O6233" i="19"/>
  <c r="A6234" i="19"/>
  <c r="B6234" i="19"/>
  <c r="O6234" i="19"/>
  <c r="A6235" i="19"/>
  <c r="B6235" i="19"/>
  <c r="O6235" i="19"/>
  <c r="A6236" i="19"/>
  <c r="B6236" i="19"/>
  <c r="O6236" i="19"/>
  <c r="A6237" i="19"/>
  <c r="B6237" i="19"/>
  <c r="O6237" i="19"/>
  <c r="A6238" i="19"/>
  <c r="B6238" i="19"/>
  <c r="O6238" i="19"/>
  <c r="A6239" i="19"/>
  <c r="B6239" i="19"/>
  <c r="O6239" i="19"/>
  <c r="A6240" i="19"/>
  <c r="B6240" i="19"/>
  <c r="O6240" i="19"/>
  <c r="A6241" i="19"/>
  <c r="B6241" i="19"/>
  <c r="O6241" i="19"/>
  <c r="A6242" i="19"/>
  <c r="B6242" i="19"/>
  <c r="O6242" i="19"/>
  <c r="A6243" i="19"/>
  <c r="B6243" i="19"/>
  <c r="O6243" i="19"/>
  <c r="A6244" i="19"/>
  <c r="B6244" i="19"/>
  <c r="O6244" i="19"/>
  <c r="A6245" i="19"/>
  <c r="B6245" i="19"/>
  <c r="O6245" i="19"/>
  <c r="A6246" i="19"/>
  <c r="B6246" i="19"/>
  <c r="O6246" i="19"/>
  <c r="A6247" i="19"/>
  <c r="B6247" i="19"/>
  <c r="O6247" i="19"/>
  <c r="A6248" i="19"/>
  <c r="B6248" i="19"/>
  <c r="O6248" i="19"/>
  <c r="A6249" i="19"/>
  <c r="B6249" i="19"/>
  <c r="O6249" i="19"/>
  <c r="A6250" i="19"/>
  <c r="B6250" i="19"/>
  <c r="O6250" i="19"/>
  <c r="A6251" i="19"/>
  <c r="B6251" i="19"/>
  <c r="O6251" i="19"/>
  <c r="A6252" i="19"/>
  <c r="B6252" i="19"/>
  <c r="O6252" i="19"/>
  <c r="A6253" i="19"/>
  <c r="B6253" i="19"/>
  <c r="O6253" i="19"/>
  <c r="A6254" i="19"/>
  <c r="B6254" i="19"/>
  <c r="O6254" i="19"/>
  <c r="A6255" i="19"/>
  <c r="B6255" i="19"/>
  <c r="O6255" i="19"/>
  <c r="A6256" i="19"/>
  <c r="B6256" i="19"/>
  <c r="O6256" i="19"/>
  <c r="A6257" i="19"/>
  <c r="B6257" i="19"/>
  <c r="O6257" i="19"/>
  <c r="A6258" i="19"/>
  <c r="B6258" i="19"/>
  <c r="O6258" i="19"/>
  <c r="A6259" i="19"/>
  <c r="B6259" i="19"/>
  <c r="O6259" i="19"/>
  <c r="A6260" i="19"/>
  <c r="B6260" i="19"/>
  <c r="O6260" i="19"/>
  <c r="A6261" i="19"/>
  <c r="B6261" i="19"/>
  <c r="O6261" i="19"/>
  <c r="A6262" i="19"/>
  <c r="B6262" i="19"/>
  <c r="O6262" i="19"/>
  <c r="A6263" i="19"/>
  <c r="B6263" i="19"/>
  <c r="O6263" i="19"/>
  <c r="A6264" i="19"/>
  <c r="B6264" i="19"/>
  <c r="O6264" i="19"/>
  <c r="A6265" i="19"/>
  <c r="B6265" i="19"/>
  <c r="O6265" i="19"/>
  <c r="A6266" i="19"/>
  <c r="B6266" i="19"/>
  <c r="O6266" i="19"/>
  <c r="A6267" i="19"/>
  <c r="B6267" i="19"/>
  <c r="O6267" i="19"/>
  <c r="A6268" i="19"/>
  <c r="B6268" i="19"/>
  <c r="O6268" i="19"/>
  <c r="A6269" i="19"/>
  <c r="B6269" i="19"/>
  <c r="O6269" i="19"/>
  <c r="A6270" i="19"/>
  <c r="B6270" i="19"/>
  <c r="O6270" i="19"/>
  <c r="A6271" i="19"/>
  <c r="B6271" i="19"/>
  <c r="O6271" i="19"/>
  <c r="A6272" i="19"/>
  <c r="B6272" i="19"/>
  <c r="O6272" i="19"/>
  <c r="A6273" i="19"/>
  <c r="B6273" i="19"/>
  <c r="O6273" i="19"/>
  <c r="A6274" i="19"/>
  <c r="B6274" i="19"/>
  <c r="O6274" i="19"/>
  <c r="A6275" i="19"/>
  <c r="B6275" i="19"/>
  <c r="O6275" i="19"/>
  <c r="A6276" i="19"/>
  <c r="B6276" i="19"/>
  <c r="O6276" i="19"/>
  <c r="A6277" i="19"/>
  <c r="B6277" i="19"/>
  <c r="O6277" i="19"/>
  <c r="A6278" i="19"/>
  <c r="B6278" i="19"/>
  <c r="O6278" i="19"/>
  <c r="A6279" i="19"/>
  <c r="B6279" i="19"/>
  <c r="O6279" i="19"/>
  <c r="A6280" i="19"/>
  <c r="B6280" i="19"/>
  <c r="O6280" i="19"/>
  <c r="A6281" i="19"/>
  <c r="B6281" i="19"/>
  <c r="O6281" i="19"/>
  <c r="A6282" i="19"/>
  <c r="B6282" i="19"/>
  <c r="O6282" i="19"/>
  <c r="A6283" i="19"/>
  <c r="B6283" i="19"/>
  <c r="O6283" i="19"/>
  <c r="A6284" i="19"/>
  <c r="B6284" i="19"/>
  <c r="O6284" i="19"/>
  <c r="A6285" i="19"/>
  <c r="B6285" i="19"/>
  <c r="O6285" i="19"/>
  <c r="A6286" i="19"/>
  <c r="B6286" i="19"/>
  <c r="O6286" i="19"/>
  <c r="A6287" i="19"/>
  <c r="B6287" i="19"/>
  <c r="O6287" i="19"/>
  <c r="A6288" i="19"/>
  <c r="B6288" i="19"/>
  <c r="O6288" i="19"/>
  <c r="A6289" i="19"/>
  <c r="B6289" i="19"/>
  <c r="O6289" i="19"/>
  <c r="A6290" i="19"/>
  <c r="B6290" i="19"/>
  <c r="O6290" i="19"/>
  <c r="A6291" i="19"/>
  <c r="B6291" i="19"/>
  <c r="O6291" i="19"/>
  <c r="A6292" i="19"/>
  <c r="B6292" i="19"/>
  <c r="O6292" i="19"/>
  <c r="A6293" i="19"/>
  <c r="B6293" i="19"/>
  <c r="O6293" i="19"/>
  <c r="A6294" i="19"/>
  <c r="B6294" i="19"/>
  <c r="O6294" i="19"/>
  <c r="A6295" i="19"/>
  <c r="B6295" i="19"/>
  <c r="O6295" i="19"/>
  <c r="A6296" i="19"/>
  <c r="B6296" i="19"/>
  <c r="O6296" i="19"/>
  <c r="A6297" i="19"/>
  <c r="B6297" i="19"/>
  <c r="O6297" i="19"/>
  <c r="A6298" i="19"/>
  <c r="B6298" i="19"/>
  <c r="O6298" i="19"/>
  <c r="A6299" i="19"/>
  <c r="B6299" i="19"/>
  <c r="O6299" i="19"/>
  <c r="A6300" i="19"/>
  <c r="B6300" i="19"/>
  <c r="O6300" i="19"/>
  <c r="A6301" i="19"/>
  <c r="B6301" i="19"/>
  <c r="O6301" i="19"/>
  <c r="A6302" i="19"/>
  <c r="B6302" i="19"/>
  <c r="O6302" i="19"/>
  <c r="A6303" i="19"/>
  <c r="B6303" i="19"/>
  <c r="O6303" i="19"/>
  <c r="A6304" i="19"/>
  <c r="B6304" i="19"/>
  <c r="O6304" i="19"/>
  <c r="A6305" i="19"/>
  <c r="B6305" i="19"/>
  <c r="O6305" i="19"/>
  <c r="A6306" i="19"/>
  <c r="B6306" i="19"/>
  <c r="O6306" i="19"/>
  <c r="A6307" i="19"/>
  <c r="B6307" i="19"/>
  <c r="O6307" i="19"/>
  <c r="A6308" i="19"/>
  <c r="B6308" i="19"/>
  <c r="O6308" i="19"/>
  <c r="A6309" i="19"/>
  <c r="B6309" i="19"/>
  <c r="O6309" i="19"/>
  <c r="A6310" i="19"/>
  <c r="B6310" i="19"/>
  <c r="O6310" i="19"/>
  <c r="A6311" i="19"/>
  <c r="B6311" i="19"/>
  <c r="O6311" i="19"/>
  <c r="A6312" i="19"/>
  <c r="B6312" i="19"/>
  <c r="O6312" i="19"/>
  <c r="A6313" i="19"/>
  <c r="B6313" i="19"/>
  <c r="O6313" i="19"/>
  <c r="A6314" i="19"/>
  <c r="B6314" i="19"/>
  <c r="O6314" i="19"/>
  <c r="A6315" i="19"/>
  <c r="B6315" i="19"/>
  <c r="O6315" i="19"/>
  <c r="A6316" i="19"/>
  <c r="B6316" i="19"/>
  <c r="O6316" i="19"/>
  <c r="A6317" i="19"/>
  <c r="B6317" i="19"/>
  <c r="O6317" i="19"/>
  <c r="A6318" i="19"/>
  <c r="B6318" i="19"/>
  <c r="O6318" i="19"/>
  <c r="A6319" i="19"/>
  <c r="B6319" i="19"/>
  <c r="O6319" i="19"/>
  <c r="A6320" i="19"/>
  <c r="B6320" i="19"/>
  <c r="O6320" i="19"/>
  <c r="A6321" i="19"/>
  <c r="B6321" i="19"/>
  <c r="O6321" i="19"/>
  <c r="A6322" i="19"/>
  <c r="B6322" i="19"/>
  <c r="O6322" i="19"/>
  <c r="A6323" i="19"/>
  <c r="B6323" i="19"/>
  <c r="O6323" i="19"/>
  <c r="A6324" i="19"/>
  <c r="B6324" i="19"/>
  <c r="O6324" i="19"/>
  <c r="A6325" i="19"/>
  <c r="B6325" i="19"/>
  <c r="O6325" i="19"/>
  <c r="A6326" i="19"/>
  <c r="B6326" i="19"/>
  <c r="O6326" i="19"/>
  <c r="A6327" i="19"/>
  <c r="B6327" i="19"/>
  <c r="O6327" i="19"/>
  <c r="A6328" i="19"/>
  <c r="B6328" i="19"/>
  <c r="O6328" i="19"/>
  <c r="A6329" i="19"/>
  <c r="B6329" i="19"/>
  <c r="O6329" i="19"/>
  <c r="A6330" i="19"/>
  <c r="B6330" i="19"/>
  <c r="O6330" i="19"/>
  <c r="A6331" i="19"/>
  <c r="B6331" i="19"/>
  <c r="O6331" i="19"/>
  <c r="A6332" i="19"/>
  <c r="B6332" i="19"/>
  <c r="O6332" i="19"/>
  <c r="A6333" i="19"/>
  <c r="B6333" i="19"/>
  <c r="O6333" i="19"/>
  <c r="A6334" i="19"/>
  <c r="B6334" i="19"/>
  <c r="O6334" i="19"/>
  <c r="A6335" i="19"/>
  <c r="B6335" i="19"/>
  <c r="O6335" i="19"/>
  <c r="A6336" i="19"/>
  <c r="B6336" i="19"/>
  <c r="O6336" i="19"/>
  <c r="A6337" i="19"/>
  <c r="B6337" i="19"/>
  <c r="O6337" i="19"/>
  <c r="A6338" i="19"/>
  <c r="B6338" i="19"/>
  <c r="O6338" i="19"/>
  <c r="A6339" i="19"/>
  <c r="B6339" i="19"/>
  <c r="O6339" i="19"/>
  <c r="A6340" i="19"/>
  <c r="B6340" i="19"/>
  <c r="O6340" i="19"/>
  <c r="A6341" i="19"/>
  <c r="B6341" i="19"/>
  <c r="O6341" i="19"/>
  <c r="A6342" i="19"/>
  <c r="B6342" i="19"/>
  <c r="O6342" i="19"/>
  <c r="A6343" i="19"/>
  <c r="B6343" i="19"/>
  <c r="O6343" i="19"/>
  <c r="A6344" i="19"/>
  <c r="B6344" i="19"/>
  <c r="O6344" i="19"/>
  <c r="A6345" i="19"/>
  <c r="B6345" i="19"/>
  <c r="O6345" i="19"/>
  <c r="A6346" i="19"/>
  <c r="B6346" i="19"/>
  <c r="O6346" i="19"/>
  <c r="A6347" i="19"/>
  <c r="B6347" i="19"/>
  <c r="O6347" i="19"/>
  <c r="A6348" i="19"/>
  <c r="B6348" i="19"/>
  <c r="O6348" i="19"/>
  <c r="A6349" i="19"/>
  <c r="B6349" i="19"/>
  <c r="O6349" i="19"/>
  <c r="A6350" i="19"/>
  <c r="B6350" i="19"/>
  <c r="O6350" i="19"/>
  <c r="A6351" i="19"/>
  <c r="B6351" i="19"/>
  <c r="O6351" i="19"/>
  <c r="A6352" i="19"/>
  <c r="B6352" i="19"/>
  <c r="O6352" i="19"/>
  <c r="A6353" i="19"/>
  <c r="B6353" i="19"/>
  <c r="O6353" i="19"/>
  <c r="A6354" i="19"/>
  <c r="B6354" i="19"/>
  <c r="O6354" i="19"/>
  <c r="A6355" i="19"/>
  <c r="B6355" i="19"/>
  <c r="O6355" i="19"/>
  <c r="A6356" i="19"/>
  <c r="B6356" i="19"/>
  <c r="O6356" i="19"/>
  <c r="A6357" i="19"/>
  <c r="B6357" i="19"/>
  <c r="O6357" i="19"/>
  <c r="A6358" i="19"/>
  <c r="B6358" i="19"/>
  <c r="O6358" i="19"/>
  <c r="A6359" i="19"/>
  <c r="B6359" i="19"/>
  <c r="O6359" i="19"/>
  <c r="A6360" i="19"/>
  <c r="B6360" i="19"/>
  <c r="O6360" i="19"/>
  <c r="A6361" i="19"/>
  <c r="B6361" i="19"/>
  <c r="O6361" i="19"/>
  <c r="A6362" i="19"/>
  <c r="B6362" i="19"/>
  <c r="O6362" i="19"/>
  <c r="A6363" i="19"/>
  <c r="B6363" i="19"/>
  <c r="O6363" i="19"/>
  <c r="A6364" i="19"/>
  <c r="B6364" i="19"/>
  <c r="O6364" i="19"/>
  <c r="A6365" i="19"/>
  <c r="B6365" i="19"/>
  <c r="O6365" i="19"/>
  <c r="A6366" i="19"/>
  <c r="B6366" i="19"/>
  <c r="O6366" i="19"/>
  <c r="A6367" i="19"/>
  <c r="B6367" i="19"/>
  <c r="O6367" i="19"/>
  <c r="A6368" i="19"/>
  <c r="B6368" i="19"/>
  <c r="O6368" i="19"/>
  <c r="A6369" i="19"/>
  <c r="B6369" i="19"/>
  <c r="O6369" i="19"/>
  <c r="A6370" i="19"/>
  <c r="B6370" i="19"/>
  <c r="O6370" i="19"/>
  <c r="A6371" i="19"/>
  <c r="B6371" i="19"/>
  <c r="O6371" i="19"/>
  <c r="A6372" i="19"/>
  <c r="B6372" i="19"/>
  <c r="O6372" i="19"/>
  <c r="A6373" i="19"/>
  <c r="B6373" i="19"/>
  <c r="O6373" i="19"/>
  <c r="A6374" i="19"/>
  <c r="B6374" i="19"/>
  <c r="O6374" i="19"/>
  <c r="A6375" i="19"/>
  <c r="B6375" i="19"/>
  <c r="O6375" i="19"/>
  <c r="A6376" i="19"/>
  <c r="B6376" i="19"/>
  <c r="O6376" i="19"/>
  <c r="A6377" i="19"/>
  <c r="B6377" i="19"/>
  <c r="O6377" i="19"/>
  <c r="A6378" i="19"/>
  <c r="B6378" i="19"/>
  <c r="O6378" i="19"/>
  <c r="A6379" i="19"/>
  <c r="B6379" i="19"/>
  <c r="O6379" i="19"/>
  <c r="A6380" i="19"/>
  <c r="B6380" i="19"/>
  <c r="O6380" i="19"/>
  <c r="A6381" i="19"/>
  <c r="B6381" i="19"/>
  <c r="O6381" i="19"/>
  <c r="A6382" i="19"/>
  <c r="B6382" i="19"/>
  <c r="O6382" i="19"/>
  <c r="A6383" i="19"/>
  <c r="B6383" i="19"/>
  <c r="O6383" i="19"/>
  <c r="A6384" i="19"/>
  <c r="B6384" i="19"/>
  <c r="O6384" i="19"/>
  <c r="A6385" i="19"/>
  <c r="B6385" i="19"/>
  <c r="O6385" i="19"/>
  <c r="A6386" i="19"/>
  <c r="B6386" i="19"/>
  <c r="O6386" i="19"/>
  <c r="A6387" i="19"/>
  <c r="B6387" i="19"/>
  <c r="O6387" i="19"/>
  <c r="A6388" i="19"/>
  <c r="B6388" i="19"/>
  <c r="O6388" i="19"/>
  <c r="A6389" i="19"/>
  <c r="B6389" i="19"/>
  <c r="O6389" i="19"/>
  <c r="A6390" i="19"/>
  <c r="B6390" i="19"/>
  <c r="O6390" i="19"/>
  <c r="A6391" i="19"/>
  <c r="B6391" i="19"/>
  <c r="O6391" i="19"/>
  <c r="A6392" i="19"/>
  <c r="B6392" i="19"/>
  <c r="O6392" i="19"/>
  <c r="A6393" i="19"/>
  <c r="B6393" i="19"/>
  <c r="O6393" i="19"/>
  <c r="A6394" i="19"/>
  <c r="B6394" i="19"/>
  <c r="O6394" i="19"/>
  <c r="A6395" i="19"/>
  <c r="B6395" i="19"/>
  <c r="O6395" i="19"/>
  <c r="A6396" i="19"/>
  <c r="B6396" i="19"/>
  <c r="O6396" i="19"/>
  <c r="A6397" i="19"/>
  <c r="B6397" i="19"/>
  <c r="O6397" i="19"/>
  <c r="A6398" i="19"/>
  <c r="B6398" i="19"/>
  <c r="O6398" i="19"/>
  <c r="A6399" i="19"/>
  <c r="B6399" i="19"/>
  <c r="O6399" i="19"/>
  <c r="A6400" i="19"/>
  <c r="B6400" i="19"/>
  <c r="O6400" i="19"/>
  <c r="A6401" i="19"/>
  <c r="B6401" i="19"/>
  <c r="O6401" i="19"/>
  <c r="A6402" i="19"/>
  <c r="B6402" i="19"/>
  <c r="O6402" i="19"/>
  <c r="A6403" i="19"/>
  <c r="B6403" i="19"/>
  <c r="O6403" i="19"/>
  <c r="A6404" i="19"/>
  <c r="B6404" i="19"/>
  <c r="O6404" i="19"/>
  <c r="A6405" i="19"/>
  <c r="B6405" i="19"/>
  <c r="O6405" i="19"/>
  <c r="A6406" i="19"/>
  <c r="B6406" i="19"/>
  <c r="O6406" i="19"/>
  <c r="A6407" i="19"/>
  <c r="B6407" i="19"/>
  <c r="O6407" i="19"/>
  <c r="A6408" i="19"/>
  <c r="B6408" i="19"/>
  <c r="O6408" i="19"/>
  <c r="A6409" i="19"/>
  <c r="B6409" i="19"/>
  <c r="O6409" i="19"/>
  <c r="A6410" i="19"/>
  <c r="B6410" i="19"/>
  <c r="O6410" i="19"/>
  <c r="A6411" i="19"/>
  <c r="B6411" i="19"/>
  <c r="O6411" i="19"/>
  <c r="A6412" i="19"/>
  <c r="B6412" i="19"/>
  <c r="O6412" i="19"/>
  <c r="A6413" i="19"/>
  <c r="B6413" i="19"/>
  <c r="O6413" i="19"/>
  <c r="A6414" i="19"/>
  <c r="B6414" i="19"/>
  <c r="O6414" i="19"/>
  <c r="A6415" i="19"/>
  <c r="B6415" i="19"/>
  <c r="O6415" i="19"/>
  <c r="A6416" i="19"/>
  <c r="B6416" i="19"/>
  <c r="O6416" i="19"/>
  <c r="A6417" i="19"/>
  <c r="B6417" i="19"/>
  <c r="O6417" i="19"/>
  <c r="A6418" i="19"/>
  <c r="B6418" i="19"/>
  <c r="O6418" i="19"/>
  <c r="A6419" i="19"/>
  <c r="B6419" i="19"/>
  <c r="O6419" i="19"/>
  <c r="A6420" i="19"/>
  <c r="B6420" i="19"/>
  <c r="O6420" i="19"/>
  <c r="A6421" i="19"/>
  <c r="B6421" i="19"/>
  <c r="O6421" i="19"/>
  <c r="A6422" i="19"/>
  <c r="B6422" i="19"/>
  <c r="O6422" i="19"/>
  <c r="A6423" i="19"/>
  <c r="B6423" i="19"/>
  <c r="O6423" i="19"/>
  <c r="A6424" i="19"/>
  <c r="B6424" i="19"/>
  <c r="O6424" i="19"/>
  <c r="A6425" i="19"/>
  <c r="B6425" i="19"/>
  <c r="O6425" i="19"/>
  <c r="A6426" i="19"/>
  <c r="B6426" i="19"/>
  <c r="O6426" i="19"/>
  <c r="A6427" i="19"/>
  <c r="B6427" i="19"/>
  <c r="O6427" i="19"/>
  <c r="A6428" i="19"/>
  <c r="B6428" i="19"/>
  <c r="O6428" i="19"/>
  <c r="A6429" i="19"/>
  <c r="B6429" i="19"/>
  <c r="O6429" i="19"/>
  <c r="A6430" i="19"/>
  <c r="B6430" i="19"/>
  <c r="O6430" i="19"/>
  <c r="A6431" i="19"/>
  <c r="B6431" i="19"/>
  <c r="O6431" i="19"/>
  <c r="A6432" i="19"/>
  <c r="B6432" i="19"/>
  <c r="O6432" i="19"/>
  <c r="A6433" i="19"/>
  <c r="B6433" i="19"/>
  <c r="O6433" i="19"/>
  <c r="A6434" i="19"/>
  <c r="B6434" i="19"/>
  <c r="O6434" i="19"/>
  <c r="A6435" i="19"/>
  <c r="B6435" i="19"/>
  <c r="O6435" i="19"/>
  <c r="A6436" i="19"/>
  <c r="B6436" i="19"/>
  <c r="O6436" i="19"/>
  <c r="A6437" i="19"/>
  <c r="B6437" i="19"/>
  <c r="O6437" i="19"/>
  <c r="A6438" i="19"/>
  <c r="B6438" i="19"/>
  <c r="O6438" i="19"/>
  <c r="A6439" i="19"/>
  <c r="B6439" i="19"/>
  <c r="O6439" i="19"/>
  <c r="A6440" i="19"/>
  <c r="B6440" i="19"/>
  <c r="O6440" i="19"/>
  <c r="A6441" i="19"/>
  <c r="B6441" i="19"/>
  <c r="O6441" i="19"/>
  <c r="A6442" i="19"/>
  <c r="B6442" i="19"/>
  <c r="O6442" i="19"/>
  <c r="A6443" i="19"/>
  <c r="B6443" i="19"/>
  <c r="O6443" i="19"/>
  <c r="A6444" i="19"/>
  <c r="B6444" i="19"/>
  <c r="O6444" i="19"/>
  <c r="A6445" i="19"/>
  <c r="B6445" i="19"/>
  <c r="O6445" i="19"/>
  <c r="A6446" i="19"/>
  <c r="B6446" i="19"/>
  <c r="O6446" i="19"/>
  <c r="A6447" i="19"/>
  <c r="B6447" i="19"/>
  <c r="O6447" i="19"/>
  <c r="A6448" i="19"/>
  <c r="B6448" i="19"/>
  <c r="O6448" i="19"/>
  <c r="A6449" i="19"/>
  <c r="B6449" i="19"/>
  <c r="O6449" i="19"/>
  <c r="A6450" i="19"/>
  <c r="B6450" i="19"/>
  <c r="O6450" i="19"/>
  <c r="A6451" i="19"/>
  <c r="B6451" i="19"/>
  <c r="O6451" i="19"/>
  <c r="A6452" i="19"/>
  <c r="B6452" i="19"/>
  <c r="O6452" i="19"/>
  <c r="A6453" i="19"/>
  <c r="B6453" i="19"/>
  <c r="O6453" i="19"/>
  <c r="A6454" i="19"/>
  <c r="B6454" i="19"/>
  <c r="O6454" i="19"/>
  <c r="A6455" i="19"/>
  <c r="B6455" i="19"/>
  <c r="O6455" i="19"/>
  <c r="A6456" i="19"/>
  <c r="B6456" i="19"/>
  <c r="O6456" i="19"/>
  <c r="A6457" i="19"/>
  <c r="B6457" i="19"/>
  <c r="O6457" i="19"/>
  <c r="A6458" i="19"/>
  <c r="B6458" i="19"/>
  <c r="O6458" i="19"/>
  <c r="A6459" i="19"/>
  <c r="B6459" i="19"/>
  <c r="O6459" i="19"/>
  <c r="A6460" i="19"/>
  <c r="B6460" i="19"/>
  <c r="O6460" i="19"/>
  <c r="A6461" i="19"/>
  <c r="B6461" i="19"/>
  <c r="O6461" i="19"/>
  <c r="A6462" i="19"/>
  <c r="B6462" i="19"/>
  <c r="O6462" i="19"/>
  <c r="A6463" i="19"/>
  <c r="B6463" i="19"/>
  <c r="O6463" i="19"/>
  <c r="A6464" i="19"/>
  <c r="B6464" i="19"/>
  <c r="O6464" i="19"/>
  <c r="A6465" i="19"/>
  <c r="B6465" i="19"/>
  <c r="O6465" i="19"/>
  <c r="A6466" i="19"/>
  <c r="B6466" i="19"/>
  <c r="O6466" i="19"/>
  <c r="A6467" i="19"/>
  <c r="B6467" i="19"/>
  <c r="O6467" i="19"/>
  <c r="A6468" i="19"/>
  <c r="B6468" i="19"/>
  <c r="O6468" i="19"/>
  <c r="A6469" i="19"/>
  <c r="B6469" i="19"/>
  <c r="O6469" i="19"/>
  <c r="A6470" i="19"/>
  <c r="B6470" i="19"/>
  <c r="O6470" i="19"/>
  <c r="A6471" i="19"/>
  <c r="B6471" i="19"/>
  <c r="O6471" i="19"/>
  <c r="A6472" i="19"/>
  <c r="B6472" i="19"/>
  <c r="O6472" i="19"/>
  <c r="A6473" i="19"/>
  <c r="B6473" i="19"/>
  <c r="O6473" i="19"/>
  <c r="A6474" i="19"/>
  <c r="B6474" i="19"/>
  <c r="O6474" i="19"/>
  <c r="A6475" i="19"/>
  <c r="B6475" i="19"/>
  <c r="O6475" i="19"/>
  <c r="A6476" i="19"/>
  <c r="B6476" i="19"/>
  <c r="O6476" i="19"/>
  <c r="A6477" i="19"/>
  <c r="B6477" i="19"/>
  <c r="O6477" i="19"/>
  <c r="A6478" i="19"/>
  <c r="B6478" i="19"/>
  <c r="O6478" i="19"/>
  <c r="A6479" i="19"/>
  <c r="B6479" i="19"/>
  <c r="O6479" i="19"/>
  <c r="A6480" i="19"/>
  <c r="B6480" i="19"/>
  <c r="O6480" i="19"/>
  <c r="A6481" i="19"/>
  <c r="B6481" i="19"/>
  <c r="O6481" i="19"/>
  <c r="A6482" i="19"/>
  <c r="B6482" i="19"/>
  <c r="O6482" i="19"/>
  <c r="A6483" i="19"/>
  <c r="B6483" i="19"/>
  <c r="O6483" i="19"/>
  <c r="A6484" i="19"/>
  <c r="B6484" i="19"/>
  <c r="O6484" i="19"/>
  <c r="A6485" i="19"/>
  <c r="B6485" i="19"/>
  <c r="O6485" i="19"/>
  <c r="A6486" i="19"/>
  <c r="B6486" i="19"/>
  <c r="O6486" i="19"/>
  <c r="A6487" i="19"/>
  <c r="B6487" i="19"/>
  <c r="O6487" i="19"/>
  <c r="A6488" i="19"/>
  <c r="B6488" i="19"/>
  <c r="O6488" i="19"/>
  <c r="A6489" i="19"/>
  <c r="B6489" i="19"/>
  <c r="O6489" i="19"/>
  <c r="A6490" i="19"/>
  <c r="B6490" i="19"/>
  <c r="O6490" i="19"/>
  <c r="A6491" i="19"/>
  <c r="B6491" i="19"/>
  <c r="O6491" i="19"/>
  <c r="A6492" i="19"/>
  <c r="B6492" i="19"/>
  <c r="O6492" i="19"/>
  <c r="A6493" i="19"/>
  <c r="B6493" i="19"/>
  <c r="O6493" i="19"/>
  <c r="A6494" i="19"/>
  <c r="B6494" i="19"/>
  <c r="O6494" i="19"/>
  <c r="A6495" i="19"/>
  <c r="B6495" i="19"/>
  <c r="O6495" i="19"/>
  <c r="A6496" i="19"/>
  <c r="B6496" i="19"/>
  <c r="O6496" i="19"/>
  <c r="A6497" i="19"/>
  <c r="B6497" i="19"/>
  <c r="O6497" i="19"/>
  <c r="A6498" i="19"/>
  <c r="B6498" i="19"/>
  <c r="O6498" i="19"/>
  <c r="A6499" i="19"/>
  <c r="B6499" i="19"/>
  <c r="O6499" i="19"/>
  <c r="A6500" i="19"/>
  <c r="B6500" i="19"/>
  <c r="O6500" i="19"/>
  <c r="A6501" i="19"/>
  <c r="B6501" i="19"/>
  <c r="O6501" i="19"/>
  <c r="A6502" i="19"/>
  <c r="B6502" i="19"/>
  <c r="O6502" i="19"/>
  <c r="A6503" i="19"/>
  <c r="B6503" i="19"/>
  <c r="O6503" i="19"/>
  <c r="A6504" i="19"/>
  <c r="B6504" i="19"/>
  <c r="O6504" i="19"/>
  <c r="A6505" i="19"/>
  <c r="B6505" i="19"/>
  <c r="O6505" i="19"/>
  <c r="A6506" i="19"/>
  <c r="B6506" i="19"/>
  <c r="O6506" i="19"/>
  <c r="A6507" i="19"/>
  <c r="B6507" i="19"/>
  <c r="O6507" i="19"/>
  <c r="A6508" i="19"/>
  <c r="B6508" i="19"/>
  <c r="O6508" i="19"/>
  <c r="A6509" i="19"/>
  <c r="B6509" i="19"/>
  <c r="O6509" i="19"/>
  <c r="A6510" i="19"/>
  <c r="B6510" i="19"/>
  <c r="O6510" i="19"/>
  <c r="A6511" i="19"/>
  <c r="B6511" i="19"/>
  <c r="O6511" i="19"/>
  <c r="A6512" i="19"/>
  <c r="B6512" i="19"/>
  <c r="O6512" i="19"/>
  <c r="A6513" i="19"/>
  <c r="B6513" i="19"/>
  <c r="O6513" i="19"/>
  <c r="A6514" i="19"/>
  <c r="B6514" i="19"/>
  <c r="O6514" i="19"/>
  <c r="A6515" i="19"/>
  <c r="B6515" i="19"/>
  <c r="O6515" i="19"/>
  <c r="A6516" i="19"/>
  <c r="B6516" i="19"/>
  <c r="O6516" i="19"/>
  <c r="A6517" i="19"/>
  <c r="B6517" i="19"/>
  <c r="O6517" i="19"/>
  <c r="A6518" i="19"/>
  <c r="B6518" i="19"/>
  <c r="O6518" i="19"/>
  <c r="A6519" i="19"/>
  <c r="B6519" i="19"/>
  <c r="O6519" i="19"/>
  <c r="A6520" i="19"/>
  <c r="B6520" i="19"/>
  <c r="O6520" i="19"/>
  <c r="A6521" i="19"/>
  <c r="B6521" i="19"/>
  <c r="O6521" i="19"/>
  <c r="A6522" i="19"/>
  <c r="B6522" i="19"/>
  <c r="O6522" i="19"/>
  <c r="A6523" i="19"/>
  <c r="B6523" i="19"/>
  <c r="O6523" i="19"/>
  <c r="A6524" i="19"/>
  <c r="B6524" i="19"/>
  <c r="O6524" i="19"/>
  <c r="A6525" i="19"/>
  <c r="B6525" i="19"/>
  <c r="O6525" i="19"/>
  <c r="A6526" i="19"/>
  <c r="B6526" i="19"/>
  <c r="O6526" i="19"/>
  <c r="A6527" i="19"/>
  <c r="B6527" i="19"/>
  <c r="O6527" i="19"/>
  <c r="A6528" i="19"/>
  <c r="B6528" i="19"/>
  <c r="O6528" i="19"/>
  <c r="A6529" i="19"/>
  <c r="B6529" i="19"/>
  <c r="O6529" i="19"/>
  <c r="A6530" i="19"/>
  <c r="B6530" i="19"/>
  <c r="O6530" i="19"/>
  <c r="A6531" i="19"/>
  <c r="B6531" i="19"/>
  <c r="O6531" i="19"/>
  <c r="A6532" i="19"/>
  <c r="B6532" i="19"/>
  <c r="O6532" i="19"/>
  <c r="A6533" i="19"/>
  <c r="B6533" i="19"/>
  <c r="O6533" i="19"/>
  <c r="A6534" i="19"/>
  <c r="B6534" i="19"/>
  <c r="O6534" i="19"/>
  <c r="A6535" i="19"/>
  <c r="B6535" i="19"/>
  <c r="O6535" i="19"/>
  <c r="A6536" i="19"/>
  <c r="B6536" i="19"/>
  <c r="O6536" i="19"/>
  <c r="A6537" i="19"/>
  <c r="B6537" i="19"/>
  <c r="O6537" i="19"/>
  <c r="A6538" i="19"/>
  <c r="B6538" i="19"/>
  <c r="O6538" i="19"/>
  <c r="A6539" i="19"/>
  <c r="B6539" i="19"/>
  <c r="O6539" i="19"/>
  <c r="A6540" i="19"/>
  <c r="B6540" i="19"/>
  <c r="O6540" i="19"/>
  <c r="A6541" i="19"/>
  <c r="B6541" i="19"/>
  <c r="O6541" i="19"/>
  <c r="A6542" i="19"/>
  <c r="B6542" i="19"/>
  <c r="O6542" i="19"/>
  <c r="A6543" i="19"/>
  <c r="B6543" i="19"/>
  <c r="O6543" i="19"/>
  <c r="A6544" i="19"/>
  <c r="B6544" i="19"/>
  <c r="O6544" i="19"/>
  <c r="A6545" i="19"/>
  <c r="B6545" i="19"/>
  <c r="O6545" i="19"/>
  <c r="A6546" i="19"/>
  <c r="B6546" i="19"/>
  <c r="O6546" i="19"/>
  <c r="A6547" i="19"/>
  <c r="B6547" i="19"/>
  <c r="O6547" i="19"/>
  <c r="A6548" i="19"/>
  <c r="B6548" i="19"/>
  <c r="O6548" i="19"/>
  <c r="A6549" i="19"/>
  <c r="B6549" i="19"/>
  <c r="O6549" i="19"/>
  <c r="A6550" i="19"/>
  <c r="B6550" i="19"/>
  <c r="O6550" i="19"/>
  <c r="A6551" i="19"/>
  <c r="B6551" i="19"/>
  <c r="O6551" i="19"/>
  <c r="A6552" i="19"/>
  <c r="B6552" i="19"/>
  <c r="O6552" i="19"/>
  <c r="A6553" i="19"/>
  <c r="B6553" i="19"/>
  <c r="O6553" i="19"/>
  <c r="A6554" i="19"/>
  <c r="B6554" i="19"/>
  <c r="O6554" i="19"/>
  <c r="A6555" i="19"/>
  <c r="B6555" i="19"/>
  <c r="O6555" i="19"/>
  <c r="A6556" i="19"/>
  <c r="B6556" i="19"/>
  <c r="O6556" i="19"/>
  <c r="A6557" i="19"/>
  <c r="B6557" i="19"/>
  <c r="O6557" i="19"/>
  <c r="A6558" i="19"/>
  <c r="B6558" i="19"/>
  <c r="O6558" i="19"/>
  <c r="A6559" i="19"/>
  <c r="B6559" i="19"/>
  <c r="O6559" i="19"/>
  <c r="A6560" i="19"/>
  <c r="B6560" i="19"/>
  <c r="O6560" i="19"/>
  <c r="A6561" i="19"/>
  <c r="B6561" i="19"/>
  <c r="O6561" i="19"/>
  <c r="A6562" i="19"/>
  <c r="B6562" i="19"/>
  <c r="O6562" i="19"/>
  <c r="A6563" i="19"/>
  <c r="B6563" i="19"/>
  <c r="O6563" i="19"/>
  <c r="A6564" i="19"/>
  <c r="B6564" i="19"/>
  <c r="O6564" i="19"/>
  <c r="A6565" i="19"/>
  <c r="B6565" i="19"/>
  <c r="O6565" i="19"/>
  <c r="A6566" i="19"/>
  <c r="B6566" i="19"/>
  <c r="O6566" i="19"/>
  <c r="A6567" i="19"/>
  <c r="B6567" i="19"/>
  <c r="O6567" i="19"/>
  <c r="A6568" i="19"/>
  <c r="B6568" i="19"/>
  <c r="O6568" i="19"/>
  <c r="A6569" i="19"/>
  <c r="B6569" i="19"/>
  <c r="O6569" i="19"/>
  <c r="A6570" i="19"/>
  <c r="B6570" i="19"/>
  <c r="O6570" i="19"/>
  <c r="A6571" i="19"/>
  <c r="B6571" i="19"/>
  <c r="O6571" i="19"/>
  <c r="A6572" i="19"/>
  <c r="B6572" i="19"/>
  <c r="O6572" i="19"/>
  <c r="A6573" i="19"/>
  <c r="B6573" i="19"/>
  <c r="O6573" i="19"/>
  <c r="A6574" i="19"/>
  <c r="B6574" i="19"/>
  <c r="O6574" i="19"/>
  <c r="A6575" i="19"/>
  <c r="B6575" i="19"/>
  <c r="O6575" i="19"/>
  <c r="A6576" i="19"/>
  <c r="B6576" i="19"/>
  <c r="O6576" i="19"/>
  <c r="A6577" i="19"/>
  <c r="B6577" i="19"/>
  <c r="O6577" i="19"/>
  <c r="A6578" i="19"/>
  <c r="B6578" i="19"/>
  <c r="O6578" i="19"/>
  <c r="A6579" i="19"/>
  <c r="B6579" i="19"/>
  <c r="O6579" i="19"/>
  <c r="A6580" i="19"/>
  <c r="B6580" i="19"/>
  <c r="O6580" i="19"/>
  <c r="A6581" i="19"/>
  <c r="B6581" i="19"/>
  <c r="O6581" i="19"/>
  <c r="A6582" i="19"/>
  <c r="B6582" i="19"/>
  <c r="O6582" i="19"/>
  <c r="A6583" i="19"/>
  <c r="B6583" i="19"/>
  <c r="O6583" i="19"/>
  <c r="A6584" i="19"/>
  <c r="B6584" i="19"/>
  <c r="O6584" i="19"/>
  <c r="A6585" i="19"/>
  <c r="B6585" i="19"/>
  <c r="O6585" i="19"/>
  <c r="A6586" i="19"/>
  <c r="B6586" i="19"/>
  <c r="O6586" i="19"/>
  <c r="A6587" i="19"/>
  <c r="B6587" i="19"/>
  <c r="O6587" i="19"/>
  <c r="A6588" i="19"/>
  <c r="B6588" i="19"/>
  <c r="O6588" i="19"/>
  <c r="A6589" i="19"/>
  <c r="B6589" i="19"/>
  <c r="O6589" i="19"/>
  <c r="A6590" i="19"/>
  <c r="B6590" i="19"/>
  <c r="O6590" i="19"/>
  <c r="A6591" i="19"/>
  <c r="B6591" i="19"/>
  <c r="O6591" i="19"/>
  <c r="A6592" i="19"/>
  <c r="B6592" i="19"/>
  <c r="O6592" i="19"/>
  <c r="A6593" i="19"/>
  <c r="B6593" i="19"/>
  <c r="O6593" i="19"/>
  <c r="A6594" i="19"/>
  <c r="B6594" i="19"/>
  <c r="O6594" i="19"/>
  <c r="A6595" i="19"/>
  <c r="B6595" i="19"/>
  <c r="O6595" i="19"/>
  <c r="A6596" i="19"/>
  <c r="B6596" i="19"/>
  <c r="O6596" i="19"/>
  <c r="A6597" i="19"/>
  <c r="B6597" i="19"/>
  <c r="O6597" i="19"/>
  <c r="A6598" i="19"/>
  <c r="B6598" i="19"/>
  <c r="O6598" i="19"/>
  <c r="A6599" i="19"/>
  <c r="B6599" i="19"/>
  <c r="O6599" i="19"/>
  <c r="A6600" i="19"/>
  <c r="B6600" i="19"/>
  <c r="O6600" i="19"/>
  <c r="A6601" i="19"/>
  <c r="B6601" i="19"/>
  <c r="O6601" i="19"/>
  <c r="A6602" i="19"/>
  <c r="B6602" i="19"/>
  <c r="O6602" i="19"/>
  <c r="A6603" i="19"/>
  <c r="B6603" i="19"/>
  <c r="O6603" i="19"/>
  <c r="A6604" i="19"/>
  <c r="B6604" i="19"/>
  <c r="O6604" i="19"/>
  <c r="A6605" i="19"/>
  <c r="B6605" i="19"/>
  <c r="O6605" i="19"/>
  <c r="A6606" i="19"/>
  <c r="B6606" i="19"/>
  <c r="O6606" i="19"/>
  <c r="A6607" i="19"/>
  <c r="B6607" i="19"/>
  <c r="O6607" i="19"/>
  <c r="A6608" i="19"/>
  <c r="B6608" i="19"/>
  <c r="O6608" i="19"/>
  <c r="A6609" i="19"/>
  <c r="B6609" i="19"/>
  <c r="O6609" i="19"/>
  <c r="A6610" i="19"/>
  <c r="B6610" i="19"/>
  <c r="O6610" i="19"/>
  <c r="A6611" i="19"/>
  <c r="B6611" i="19"/>
  <c r="O6611" i="19"/>
  <c r="A6612" i="19"/>
  <c r="B6612" i="19"/>
  <c r="O6612" i="19"/>
  <c r="A6613" i="19"/>
  <c r="B6613" i="19"/>
  <c r="O6613" i="19"/>
  <c r="A6614" i="19"/>
  <c r="B6614" i="19"/>
  <c r="O6614" i="19"/>
  <c r="A6615" i="19"/>
  <c r="B6615" i="19"/>
  <c r="O6615" i="19"/>
  <c r="A6616" i="19"/>
  <c r="B6616" i="19"/>
  <c r="O6616" i="19"/>
  <c r="A6617" i="19"/>
  <c r="B6617" i="19"/>
  <c r="O6617" i="19"/>
  <c r="A6618" i="19"/>
  <c r="B6618" i="19"/>
  <c r="O6618" i="19"/>
  <c r="A6619" i="19"/>
  <c r="B6619" i="19"/>
  <c r="O6619" i="19"/>
  <c r="A6620" i="19"/>
  <c r="B6620" i="19"/>
  <c r="O6620" i="19"/>
  <c r="A6621" i="19"/>
  <c r="B6621" i="19"/>
  <c r="O6621" i="19"/>
  <c r="A6622" i="19"/>
  <c r="B6622" i="19"/>
  <c r="O6622" i="19"/>
  <c r="A6623" i="19"/>
  <c r="B6623" i="19"/>
  <c r="O6623" i="19"/>
  <c r="A6624" i="19"/>
  <c r="B6624" i="19"/>
  <c r="O6624" i="19"/>
  <c r="A6625" i="19"/>
  <c r="B6625" i="19"/>
  <c r="O6625" i="19"/>
  <c r="A6626" i="19"/>
  <c r="B6626" i="19"/>
  <c r="O6626" i="19"/>
  <c r="A6627" i="19"/>
  <c r="B6627" i="19"/>
  <c r="O6627" i="19"/>
  <c r="A6628" i="19"/>
  <c r="B6628" i="19"/>
  <c r="O6628" i="19"/>
  <c r="A6629" i="19"/>
  <c r="B6629" i="19"/>
  <c r="O6629" i="19"/>
  <c r="A6630" i="19"/>
  <c r="B6630" i="19"/>
  <c r="O6630" i="19"/>
  <c r="A6631" i="19"/>
  <c r="B6631" i="19"/>
  <c r="O6631" i="19"/>
  <c r="A6632" i="19"/>
  <c r="B6632" i="19"/>
  <c r="O6632" i="19"/>
  <c r="A6633" i="19"/>
  <c r="B6633" i="19"/>
  <c r="O6633" i="19"/>
  <c r="A6634" i="19"/>
  <c r="B6634" i="19"/>
  <c r="O6634" i="19"/>
  <c r="A6635" i="19"/>
  <c r="B6635" i="19"/>
  <c r="O6635" i="19"/>
  <c r="A6636" i="19"/>
  <c r="B6636" i="19"/>
  <c r="O6636" i="19"/>
  <c r="A6637" i="19"/>
  <c r="B6637" i="19"/>
  <c r="O6637" i="19"/>
  <c r="A6638" i="19"/>
  <c r="B6638" i="19"/>
  <c r="O6638" i="19"/>
  <c r="A6639" i="19"/>
  <c r="B6639" i="19"/>
  <c r="O6639" i="19"/>
  <c r="A6640" i="19"/>
  <c r="B6640" i="19"/>
  <c r="O6640" i="19"/>
  <c r="A6641" i="19"/>
  <c r="B6641" i="19"/>
  <c r="O6641" i="19"/>
  <c r="A6642" i="19"/>
  <c r="B6642" i="19"/>
  <c r="O6642" i="19"/>
  <c r="A6643" i="19"/>
  <c r="B6643" i="19"/>
  <c r="O6643" i="19"/>
  <c r="A6644" i="19"/>
  <c r="B6644" i="19"/>
  <c r="O6644" i="19"/>
  <c r="A6645" i="19"/>
  <c r="B6645" i="19"/>
  <c r="O6645" i="19"/>
  <c r="A6646" i="19"/>
  <c r="B6646" i="19"/>
  <c r="O6646" i="19"/>
  <c r="A6647" i="19"/>
  <c r="B6647" i="19"/>
  <c r="O6647" i="19"/>
  <c r="A6648" i="19"/>
  <c r="B6648" i="19"/>
  <c r="O6648" i="19"/>
  <c r="A6649" i="19"/>
  <c r="B6649" i="19"/>
  <c r="O6649" i="19"/>
  <c r="A6650" i="19"/>
  <c r="B6650" i="19"/>
  <c r="O6650" i="19"/>
  <c r="A6651" i="19"/>
  <c r="B6651" i="19"/>
  <c r="O6651" i="19"/>
  <c r="A6652" i="19"/>
  <c r="B6652" i="19"/>
  <c r="O6652" i="19"/>
  <c r="A6653" i="19"/>
  <c r="B6653" i="19"/>
  <c r="O6653" i="19"/>
  <c r="A6654" i="19"/>
  <c r="B6654" i="19"/>
  <c r="O6654" i="19"/>
  <c r="A6655" i="19"/>
  <c r="B6655" i="19"/>
  <c r="O6655" i="19"/>
  <c r="A6656" i="19"/>
  <c r="B6656" i="19"/>
  <c r="O6656" i="19"/>
  <c r="A6657" i="19"/>
  <c r="B6657" i="19"/>
  <c r="O6657" i="19"/>
  <c r="A6658" i="19"/>
  <c r="B6658" i="19"/>
  <c r="O6658" i="19"/>
  <c r="A6659" i="19"/>
  <c r="B6659" i="19"/>
  <c r="O6659" i="19"/>
  <c r="A6660" i="19"/>
  <c r="B6660" i="19"/>
  <c r="O6660" i="19"/>
  <c r="A6661" i="19"/>
  <c r="B6661" i="19"/>
  <c r="O6661" i="19"/>
  <c r="A6662" i="19"/>
  <c r="B6662" i="19"/>
  <c r="O6662" i="19"/>
  <c r="A6663" i="19"/>
  <c r="B6663" i="19"/>
  <c r="O6663" i="19"/>
  <c r="A6664" i="19"/>
  <c r="B6664" i="19"/>
  <c r="O6664" i="19"/>
  <c r="A6665" i="19"/>
  <c r="B6665" i="19"/>
  <c r="O6665" i="19"/>
  <c r="A6666" i="19"/>
  <c r="B6666" i="19"/>
  <c r="O6666" i="19"/>
  <c r="A6667" i="19"/>
  <c r="B6667" i="19"/>
  <c r="O6667" i="19"/>
  <c r="A6668" i="19"/>
  <c r="B6668" i="19"/>
  <c r="O6668" i="19"/>
  <c r="A6669" i="19"/>
  <c r="B6669" i="19"/>
  <c r="O6669" i="19"/>
  <c r="A6670" i="19"/>
  <c r="B6670" i="19"/>
  <c r="O6670" i="19"/>
  <c r="A6671" i="19"/>
  <c r="B6671" i="19"/>
  <c r="O6671" i="19"/>
  <c r="A6672" i="19"/>
  <c r="B6672" i="19"/>
  <c r="O6672" i="19"/>
  <c r="A6673" i="19"/>
  <c r="B6673" i="19"/>
  <c r="O6673" i="19"/>
  <c r="A6674" i="19"/>
  <c r="B6674" i="19"/>
  <c r="O6674" i="19"/>
  <c r="A6675" i="19"/>
  <c r="B6675" i="19"/>
  <c r="O6675" i="19"/>
  <c r="A6676" i="19"/>
  <c r="B6676" i="19"/>
  <c r="O6676" i="19"/>
  <c r="A6677" i="19"/>
  <c r="B6677" i="19"/>
  <c r="O6677" i="19"/>
  <c r="A6678" i="19"/>
  <c r="B6678" i="19"/>
  <c r="O6678" i="19"/>
  <c r="A6679" i="19"/>
  <c r="B6679" i="19"/>
  <c r="O6679" i="19"/>
  <c r="A6680" i="19"/>
  <c r="B6680" i="19"/>
  <c r="O6680" i="19"/>
  <c r="A6681" i="19"/>
  <c r="B6681" i="19"/>
  <c r="O6681" i="19"/>
  <c r="A6682" i="19"/>
  <c r="B6682" i="19"/>
  <c r="O6682" i="19"/>
  <c r="A6683" i="19"/>
  <c r="B6683" i="19"/>
  <c r="O6683" i="19"/>
  <c r="A6684" i="19"/>
  <c r="B6684" i="19"/>
  <c r="O6684" i="19"/>
  <c r="A6685" i="19"/>
  <c r="B6685" i="19"/>
  <c r="O6685" i="19"/>
  <c r="A6686" i="19"/>
  <c r="B6686" i="19"/>
  <c r="O6686" i="19"/>
  <c r="A6687" i="19"/>
  <c r="B6687" i="19"/>
  <c r="O6687" i="19"/>
  <c r="A6688" i="19"/>
  <c r="B6688" i="19"/>
  <c r="O6688" i="19"/>
  <c r="A6689" i="19"/>
  <c r="B6689" i="19"/>
  <c r="O6689" i="19"/>
  <c r="A6690" i="19"/>
  <c r="B6690" i="19"/>
  <c r="O6690" i="19"/>
  <c r="A6691" i="19"/>
  <c r="B6691" i="19"/>
  <c r="O6691" i="19"/>
  <c r="A6692" i="19"/>
  <c r="B6692" i="19"/>
  <c r="O6692" i="19"/>
  <c r="A6693" i="19"/>
  <c r="B6693" i="19"/>
  <c r="O6693" i="19"/>
  <c r="A6694" i="19"/>
  <c r="B6694" i="19"/>
  <c r="O6694" i="19"/>
  <c r="A6695" i="19"/>
  <c r="B6695" i="19"/>
  <c r="O6695" i="19"/>
  <c r="A6696" i="19"/>
  <c r="B6696" i="19"/>
  <c r="O6696" i="19"/>
  <c r="A6697" i="19"/>
  <c r="B6697" i="19"/>
  <c r="O6697" i="19"/>
  <c r="A6698" i="19"/>
  <c r="B6698" i="19"/>
  <c r="O6698" i="19"/>
  <c r="A6699" i="19"/>
  <c r="B6699" i="19"/>
  <c r="O6699" i="19"/>
  <c r="A6700" i="19"/>
  <c r="B6700" i="19"/>
  <c r="O6700" i="19"/>
  <c r="A6701" i="19"/>
  <c r="B6701" i="19"/>
  <c r="O6701" i="19"/>
  <c r="A6702" i="19"/>
  <c r="B6702" i="19"/>
  <c r="O6702" i="19"/>
  <c r="A6703" i="19"/>
  <c r="B6703" i="19"/>
  <c r="O6703" i="19"/>
  <c r="A6704" i="19"/>
  <c r="B6704" i="19"/>
  <c r="O6704" i="19"/>
  <c r="A6705" i="19"/>
  <c r="B6705" i="19"/>
  <c r="O6705" i="19"/>
  <c r="A6706" i="19"/>
  <c r="B6706" i="19"/>
  <c r="O6706" i="19"/>
  <c r="A6707" i="19"/>
  <c r="B6707" i="19"/>
  <c r="O6707" i="19"/>
  <c r="A6708" i="19"/>
  <c r="B6708" i="19"/>
  <c r="O6708" i="19"/>
  <c r="A6709" i="19"/>
  <c r="B6709" i="19"/>
  <c r="O6709" i="19"/>
  <c r="A6710" i="19"/>
  <c r="B6710" i="19"/>
  <c r="O6710" i="19"/>
  <c r="A6711" i="19"/>
  <c r="B6711" i="19"/>
  <c r="O6711" i="19"/>
  <c r="A6712" i="19"/>
  <c r="B6712" i="19"/>
  <c r="O6712" i="19"/>
  <c r="A6713" i="19"/>
  <c r="B6713" i="19"/>
  <c r="O6713" i="19"/>
  <c r="A6714" i="19"/>
  <c r="B6714" i="19"/>
  <c r="O6714" i="19"/>
  <c r="A6715" i="19"/>
  <c r="B6715" i="19"/>
  <c r="O6715" i="19"/>
  <c r="A6716" i="19"/>
  <c r="B6716" i="19"/>
  <c r="O6716" i="19"/>
  <c r="A6717" i="19"/>
  <c r="B6717" i="19"/>
  <c r="O6717" i="19"/>
  <c r="A6718" i="19"/>
  <c r="B6718" i="19"/>
  <c r="O6718" i="19"/>
  <c r="A6719" i="19"/>
  <c r="B6719" i="19"/>
  <c r="O6719" i="19"/>
  <c r="A6720" i="19"/>
  <c r="B6720" i="19"/>
  <c r="O6720" i="19"/>
  <c r="A6721" i="19"/>
  <c r="B6721" i="19"/>
  <c r="O6721" i="19"/>
  <c r="A6722" i="19"/>
  <c r="B6722" i="19"/>
  <c r="O6722" i="19"/>
  <c r="A6723" i="19"/>
  <c r="B6723" i="19"/>
  <c r="O6723" i="19"/>
  <c r="A6724" i="19"/>
  <c r="B6724" i="19"/>
  <c r="O6724" i="19"/>
  <c r="A6725" i="19"/>
  <c r="B6725" i="19"/>
  <c r="O6725" i="19"/>
  <c r="A6726" i="19"/>
  <c r="B6726" i="19"/>
  <c r="O6726" i="19"/>
  <c r="A6727" i="19"/>
  <c r="B6727" i="19"/>
  <c r="O6727" i="19"/>
  <c r="A6728" i="19"/>
  <c r="B6728" i="19"/>
  <c r="O6728" i="19"/>
  <c r="A6729" i="19"/>
  <c r="B6729" i="19"/>
  <c r="O6729" i="19"/>
  <c r="A6730" i="19"/>
  <c r="B6730" i="19"/>
  <c r="O6730" i="19"/>
  <c r="A6731" i="19"/>
  <c r="B6731" i="19"/>
  <c r="O6731" i="19"/>
  <c r="A6732" i="19"/>
  <c r="B6732" i="19"/>
  <c r="O6732" i="19"/>
  <c r="A6733" i="19"/>
  <c r="B6733" i="19"/>
  <c r="O6733" i="19"/>
  <c r="A6734" i="19"/>
  <c r="B6734" i="19"/>
  <c r="O6734" i="19"/>
  <c r="A6735" i="19"/>
  <c r="B6735" i="19"/>
  <c r="O6735" i="19"/>
  <c r="A6736" i="19"/>
  <c r="B6736" i="19"/>
  <c r="O6736" i="19"/>
  <c r="A6737" i="19"/>
  <c r="B6737" i="19"/>
  <c r="O6737" i="19"/>
  <c r="A6738" i="19"/>
  <c r="B6738" i="19"/>
  <c r="O6738" i="19"/>
  <c r="A6739" i="19"/>
  <c r="B6739" i="19"/>
  <c r="O6739" i="19"/>
  <c r="A6740" i="19"/>
  <c r="B6740" i="19"/>
  <c r="O6740" i="19"/>
  <c r="A6741" i="19"/>
  <c r="B6741" i="19"/>
  <c r="O6741" i="19"/>
  <c r="A6742" i="19"/>
  <c r="B6742" i="19"/>
  <c r="O6742" i="19"/>
  <c r="A6743" i="19"/>
  <c r="B6743" i="19"/>
  <c r="O6743" i="19"/>
  <c r="A6744" i="19"/>
  <c r="B6744" i="19"/>
  <c r="O6744" i="19"/>
  <c r="A6745" i="19"/>
  <c r="B6745" i="19"/>
  <c r="O6745" i="19"/>
  <c r="A6746" i="19"/>
  <c r="B6746" i="19"/>
  <c r="O6746" i="19"/>
  <c r="A6747" i="19"/>
  <c r="B6747" i="19"/>
  <c r="O6747" i="19"/>
  <c r="A6748" i="19"/>
  <c r="B6748" i="19"/>
  <c r="O6748" i="19"/>
  <c r="A6749" i="19"/>
  <c r="B6749" i="19"/>
  <c r="O6749" i="19"/>
  <c r="A6750" i="19"/>
  <c r="B6750" i="19"/>
  <c r="O6750" i="19"/>
  <c r="A6751" i="19"/>
  <c r="B6751" i="19"/>
  <c r="O6751" i="19"/>
  <c r="A6752" i="19"/>
  <c r="B6752" i="19"/>
  <c r="O6752" i="19"/>
  <c r="A6753" i="19"/>
  <c r="B6753" i="19"/>
  <c r="O6753" i="19"/>
  <c r="A6754" i="19"/>
  <c r="B6754" i="19"/>
  <c r="O6754" i="19"/>
  <c r="A6755" i="19"/>
  <c r="B6755" i="19"/>
  <c r="O6755" i="19"/>
  <c r="A6756" i="19"/>
  <c r="B6756" i="19"/>
  <c r="O6756" i="19"/>
  <c r="A6757" i="19"/>
  <c r="B6757" i="19"/>
  <c r="O6757" i="19"/>
  <c r="A6758" i="19"/>
  <c r="B6758" i="19"/>
  <c r="O6758" i="19"/>
  <c r="A6759" i="19"/>
  <c r="B6759" i="19"/>
  <c r="O6759" i="19"/>
  <c r="A6760" i="19"/>
  <c r="B6760" i="19"/>
  <c r="O6760" i="19"/>
  <c r="A6761" i="19"/>
  <c r="B6761" i="19"/>
  <c r="O6761" i="19"/>
  <c r="A6762" i="19"/>
  <c r="B6762" i="19"/>
  <c r="O6762" i="19"/>
  <c r="A6763" i="19"/>
  <c r="B6763" i="19"/>
  <c r="O6763" i="19"/>
  <c r="A6764" i="19"/>
  <c r="B6764" i="19"/>
  <c r="O6764" i="19"/>
  <c r="A6765" i="19"/>
  <c r="B6765" i="19"/>
  <c r="O6765" i="19"/>
  <c r="A6766" i="19"/>
  <c r="B6766" i="19"/>
  <c r="O6766" i="19"/>
  <c r="A6767" i="19"/>
  <c r="B6767" i="19"/>
  <c r="O6767" i="19"/>
  <c r="A6768" i="19"/>
  <c r="B6768" i="19"/>
  <c r="O6768" i="19"/>
  <c r="A6769" i="19"/>
  <c r="B6769" i="19"/>
  <c r="O6769" i="19"/>
  <c r="A6770" i="19"/>
  <c r="B6770" i="19"/>
  <c r="O6770" i="19"/>
  <c r="A6771" i="19"/>
  <c r="B6771" i="19"/>
  <c r="O6771" i="19"/>
  <c r="A6772" i="19"/>
  <c r="B6772" i="19"/>
  <c r="O6772" i="19"/>
  <c r="A6773" i="19"/>
  <c r="B6773" i="19"/>
  <c r="O6773" i="19"/>
  <c r="A6774" i="19"/>
  <c r="B6774" i="19"/>
  <c r="O6774" i="19"/>
  <c r="A6775" i="19"/>
  <c r="B6775" i="19"/>
  <c r="O6775" i="19"/>
  <c r="A6776" i="19"/>
  <c r="B6776" i="19"/>
  <c r="O6776" i="19"/>
  <c r="A6777" i="19"/>
  <c r="B6777" i="19"/>
  <c r="O6777" i="19"/>
  <c r="A6778" i="19"/>
  <c r="B6778" i="19"/>
  <c r="O6778" i="19"/>
  <c r="A6779" i="19"/>
  <c r="B6779" i="19"/>
  <c r="O6779" i="19"/>
  <c r="A6780" i="19"/>
  <c r="B6780" i="19"/>
  <c r="O6780" i="19"/>
  <c r="A6781" i="19"/>
  <c r="B6781" i="19"/>
  <c r="O6781" i="19"/>
  <c r="A6782" i="19"/>
  <c r="B6782" i="19"/>
  <c r="O6782" i="19"/>
  <c r="A6783" i="19"/>
  <c r="B6783" i="19"/>
  <c r="O6783" i="19"/>
  <c r="A6784" i="19"/>
  <c r="B6784" i="19"/>
  <c r="O6784" i="19"/>
  <c r="A6785" i="19"/>
  <c r="B6785" i="19"/>
  <c r="O6785" i="19"/>
  <c r="A6786" i="19"/>
  <c r="B6786" i="19"/>
  <c r="O6786" i="19"/>
  <c r="A6787" i="19"/>
  <c r="B6787" i="19"/>
  <c r="O6787" i="19"/>
  <c r="A6788" i="19"/>
  <c r="B6788" i="19"/>
  <c r="O6788" i="19"/>
  <c r="A6789" i="19"/>
  <c r="B6789" i="19"/>
  <c r="O6789" i="19"/>
  <c r="A6790" i="19"/>
  <c r="B6790" i="19"/>
  <c r="O6790" i="19"/>
  <c r="A6791" i="19"/>
  <c r="B6791" i="19"/>
  <c r="O6791" i="19"/>
  <c r="A6792" i="19"/>
  <c r="B6792" i="19"/>
  <c r="O6792" i="19"/>
  <c r="A6793" i="19"/>
  <c r="B6793" i="19"/>
  <c r="O6793" i="19"/>
  <c r="A6794" i="19"/>
  <c r="B6794" i="19"/>
  <c r="O6794" i="19"/>
  <c r="A6795" i="19"/>
  <c r="B6795" i="19"/>
  <c r="O6795" i="19"/>
  <c r="A6796" i="19"/>
  <c r="B6796" i="19"/>
  <c r="O6796" i="19"/>
  <c r="A6797" i="19"/>
  <c r="B6797" i="19"/>
  <c r="O6797" i="19"/>
  <c r="A6798" i="19"/>
  <c r="B6798" i="19"/>
  <c r="O6798" i="19"/>
  <c r="A6799" i="19"/>
  <c r="B6799" i="19"/>
  <c r="O6799" i="19"/>
  <c r="A6800" i="19"/>
  <c r="B6800" i="19"/>
  <c r="O6800" i="19"/>
  <c r="A6801" i="19"/>
  <c r="B6801" i="19"/>
  <c r="O6801" i="19"/>
  <c r="A6802" i="19"/>
  <c r="B6802" i="19"/>
  <c r="O6802" i="19"/>
  <c r="A6803" i="19"/>
  <c r="B6803" i="19"/>
  <c r="O6803" i="19"/>
  <c r="A6804" i="19"/>
  <c r="B6804" i="19"/>
  <c r="O6804" i="19"/>
  <c r="A6805" i="19"/>
  <c r="B6805" i="19"/>
  <c r="O6805" i="19"/>
  <c r="A6806" i="19"/>
  <c r="B6806" i="19"/>
  <c r="O6806" i="19"/>
  <c r="A6807" i="19"/>
  <c r="B6807" i="19"/>
  <c r="O6807" i="19"/>
  <c r="A6808" i="19"/>
  <c r="B6808" i="19"/>
  <c r="O6808" i="19"/>
  <c r="A6809" i="19"/>
  <c r="B6809" i="19"/>
  <c r="O6809" i="19"/>
  <c r="A6810" i="19"/>
  <c r="B6810" i="19"/>
  <c r="O6810" i="19"/>
  <c r="A6811" i="19"/>
  <c r="B6811" i="19"/>
  <c r="O6811" i="19"/>
  <c r="A6812" i="19"/>
  <c r="B6812" i="19"/>
  <c r="O6812" i="19"/>
  <c r="A6813" i="19"/>
  <c r="B6813" i="19"/>
  <c r="O6813" i="19"/>
  <c r="A6814" i="19"/>
  <c r="B6814" i="19"/>
  <c r="O6814" i="19"/>
  <c r="A6815" i="19"/>
  <c r="B6815" i="19"/>
  <c r="O6815" i="19"/>
  <c r="A6816" i="19"/>
  <c r="B6816" i="19"/>
  <c r="O6816" i="19"/>
  <c r="A6817" i="19"/>
  <c r="B6817" i="19"/>
  <c r="O6817" i="19"/>
  <c r="A6818" i="19"/>
  <c r="B6818" i="19"/>
  <c r="O6818" i="19"/>
  <c r="A6819" i="19"/>
  <c r="B6819" i="19"/>
  <c r="O6819" i="19"/>
  <c r="A6820" i="19"/>
  <c r="B6820" i="19"/>
  <c r="O6820" i="19"/>
  <c r="A6821" i="19"/>
  <c r="B6821" i="19"/>
  <c r="O6821" i="19"/>
  <c r="A6822" i="19"/>
  <c r="B6822" i="19"/>
  <c r="O6822" i="19"/>
  <c r="A6823" i="19"/>
  <c r="B6823" i="19"/>
  <c r="O6823" i="19"/>
  <c r="A6824" i="19"/>
  <c r="B6824" i="19"/>
  <c r="O6824" i="19"/>
  <c r="A6825" i="19"/>
  <c r="B6825" i="19"/>
  <c r="O6825" i="19"/>
  <c r="A6826" i="19"/>
  <c r="B6826" i="19"/>
  <c r="O6826" i="19"/>
  <c r="A6827" i="19"/>
  <c r="B6827" i="19"/>
  <c r="O6827" i="19"/>
  <c r="A6828" i="19"/>
  <c r="B6828" i="19"/>
  <c r="O6828" i="19"/>
  <c r="A6829" i="19"/>
  <c r="B6829" i="19"/>
  <c r="O6829" i="19"/>
  <c r="A6830" i="19"/>
  <c r="B6830" i="19"/>
  <c r="O6830" i="19"/>
  <c r="A6831" i="19"/>
  <c r="B6831" i="19"/>
  <c r="O6831" i="19"/>
  <c r="A6832" i="19"/>
  <c r="B6832" i="19"/>
  <c r="O6832" i="19"/>
  <c r="A6833" i="19"/>
  <c r="B6833" i="19"/>
  <c r="O6833" i="19"/>
  <c r="A6834" i="19"/>
  <c r="B6834" i="19"/>
  <c r="O6834" i="19"/>
  <c r="A6835" i="19"/>
  <c r="B6835" i="19"/>
  <c r="O6835" i="19"/>
  <c r="A6836" i="19"/>
  <c r="B6836" i="19"/>
  <c r="O6836" i="19"/>
  <c r="A6837" i="19"/>
  <c r="B6837" i="19"/>
  <c r="O6837" i="19"/>
  <c r="A6838" i="19"/>
  <c r="B6838" i="19"/>
  <c r="O6838" i="19"/>
  <c r="A6839" i="19"/>
  <c r="B6839" i="19"/>
  <c r="O6839" i="19"/>
  <c r="A6840" i="19"/>
  <c r="B6840" i="19"/>
  <c r="O6840" i="19"/>
  <c r="A6841" i="19"/>
  <c r="B6841" i="19"/>
  <c r="O6841" i="19"/>
  <c r="A6842" i="19"/>
  <c r="B6842" i="19"/>
  <c r="O6842" i="19"/>
  <c r="A6843" i="19"/>
  <c r="B6843" i="19"/>
  <c r="O6843" i="19"/>
  <c r="A6844" i="19"/>
  <c r="B6844" i="19"/>
  <c r="O6844" i="19"/>
  <c r="A6845" i="19"/>
  <c r="B6845" i="19"/>
  <c r="O6845" i="19"/>
  <c r="A6846" i="19"/>
  <c r="B6846" i="19"/>
  <c r="O6846" i="19"/>
  <c r="A6847" i="19"/>
  <c r="B6847" i="19"/>
  <c r="O6847" i="19"/>
  <c r="A6848" i="19"/>
  <c r="B6848" i="19"/>
  <c r="O6848" i="19"/>
  <c r="A6849" i="19"/>
  <c r="B6849" i="19"/>
  <c r="O6849" i="19"/>
  <c r="A6850" i="19"/>
  <c r="B6850" i="19"/>
  <c r="O6850" i="19"/>
  <c r="A6851" i="19"/>
  <c r="B6851" i="19"/>
  <c r="O6851" i="19"/>
  <c r="A6852" i="19"/>
  <c r="B6852" i="19"/>
  <c r="O6852" i="19"/>
  <c r="A6853" i="19"/>
  <c r="B6853" i="19"/>
  <c r="O6853" i="19"/>
  <c r="A6854" i="19"/>
  <c r="B6854" i="19"/>
  <c r="O6854" i="19"/>
  <c r="A6855" i="19"/>
  <c r="B6855" i="19"/>
  <c r="O6855" i="19"/>
  <c r="A6856" i="19"/>
  <c r="B6856" i="19"/>
  <c r="O6856" i="19"/>
  <c r="A6857" i="19"/>
  <c r="B6857" i="19"/>
  <c r="O6857" i="19"/>
  <c r="A6858" i="19"/>
  <c r="B6858" i="19"/>
  <c r="O6858" i="19"/>
  <c r="A6859" i="19"/>
  <c r="B6859" i="19"/>
  <c r="O6859" i="19"/>
  <c r="A6860" i="19"/>
  <c r="B6860" i="19"/>
  <c r="O6860" i="19"/>
  <c r="A6861" i="19"/>
  <c r="B6861" i="19"/>
  <c r="O6861" i="19"/>
  <c r="A6862" i="19"/>
  <c r="B6862" i="19"/>
  <c r="O6862" i="19"/>
  <c r="A6863" i="19"/>
  <c r="B6863" i="19"/>
  <c r="O6863" i="19"/>
  <c r="A6864" i="19"/>
  <c r="B6864" i="19"/>
  <c r="O6864" i="19"/>
  <c r="A6865" i="19"/>
  <c r="B6865" i="19"/>
  <c r="O6865" i="19"/>
  <c r="A6866" i="19"/>
  <c r="B6866" i="19"/>
  <c r="O6866" i="19"/>
  <c r="A6867" i="19"/>
  <c r="B6867" i="19"/>
  <c r="O6867" i="19"/>
  <c r="A6868" i="19"/>
  <c r="B6868" i="19"/>
  <c r="O6868" i="19"/>
  <c r="A6869" i="19"/>
  <c r="B6869" i="19"/>
  <c r="O6869" i="19"/>
  <c r="A6870" i="19"/>
  <c r="B6870" i="19"/>
  <c r="O6870" i="19"/>
  <c r="A6871" i="19"/>
  <c r="B6871" i="19"/>
  <c r="O6871" i="19"/>
  <c r="A6872" i="19"/>
  <c r="B6872" i="19"/>
  <c r="O6872" i="19"/>
  <c r="A6873" i="19"/>
  <c r="B6873" i="19"/>
  <c r="O6873" i="19"/>
  <c r="A6874" i="19"/>
  <c r="B6874" i="19"/>
  <c r="O6874" i="19"/>
  <c r="A6875" i="19"/>
  <c r="B6875" i="19"/>
  <c r="O6875" i="19"/>
  <c r="A6876" i="19"/>
  <c r="B6876" i="19"/>
  <c r="O6876" i="19"/>
  <c r="A6877" i="19"/>
  <c r="B6877" i="19"/>
  <c r="O6877" i="19"/>
  <c r="A6878" i="19"/>
  <c r="B6878" i="19"/>
  <c r="O6878" i="19"/>
  <c r="A6879" i="19"/>
  <c r="B6879" i="19"/>
  <c r="O6879" i="19"/>
  <c r="A6880" i="19"/>
  <c r="B6880" i="19"/>
  <c r="O6880" i="19"/>
  <c r="A6881" i="19"/>
  <c r="B6881" i="19"/>
  <c r="O6881" i="19"/>
  <c r="A6882" i="19"/>
  <c r="B6882" i="19"/>
  <c r="O6882" i="19"/>
  <c r="A6883" i="19"/>
  <c r="B6883" i="19"/>
  <c r="O6883" i="19"/>
  <c r="A6884" i="19"/>
  <c r="B6884" i="19"/>
  <c r="O6884" i="19"/>
  <c r="A6885" i="19"/>
  <c r="B6885" i="19"/>
  <c r="O6885" i="19"/>
  <c r="A6886" i="19"/>
  <c r="B6886" i="19"/>
  <c r="O6886" i="19"/>
  <c r="A6887" i="19"/>
  <c r="B6887" i="19"/>
  <c r="O6887" i="19"/>
  <c r="A6888" i="19"/>
  <c r="B6888" i="19"/>
  <c r="O6888" i="19"/>
  <c r="A6889" i="19"/>
  <c r="B6889" i="19"/>
  <c r="O6889" i="19"/>
  <c r="A6890" i="19"/>
  <c r="B6890" i="19"/>
  <c r="O6890" i="19"/>
  <c r="A6891" i="19"/>
  <c r="B6891" i="19"/>
  <c r="O6891" i="19"/>
  <c r="A6892" i="19"/>
  <c r="B6892" i="19"/>
  <c r="O6892" i="19"/>
  <c r="A6893" i="19"/>
  <c r="B6893" i="19"/>
  <c r="O6893" i="19"/>
  <c r="A6894" i="19"/>
  <c r="B6894" i="19"/>
  <c r="O6894" i="19"/>
  <c r="A6895" i="19"/>
  <c r="B6895" i="19"/>
  <c r="O6895" i="19"/>
  <c r="A6896" i="19"/>
  <c r="B6896" i="19"/>
  <c r="O6896" i="19"/>
  <c r="A6897" i="19"/>
  <c r="B6897" i="19"/>
  <c r="O6897" i="19"/>
  <c r="A6898" i="19"/>
  <c r="B6898" i="19"/>
  <c r="O6898" i="19"/>
  <c r="A6899" i="19"/>
  <c r="B6899" i="19"/>
  <c r="O6899" i="19"/>
  <c r="A6900" i="19"/>
  <c r="B6900" i="19"/>
  <c r="O6900" i="19"/>
  <c r="A6901" i="19"/>
  <c r="B6901" i="19"/>
  <c r="O6901" i="19"/>
  <c r="A6902" i="19"/>
  <c r="B6902" i="19"/>
  <c r="O6902" i="19"/>
  <c r="A6903" i="19"/>
  <c r="B6903" i="19"/>
  <c r="O6903" i="19"/>
  <c r="A6904" i="19"/>
  <c r="B6904" i="19"/>
  <c r="O6904" i="19"/>
  <c r="A6905" i="19"/>
  <c r="B6905" i="19"/>
  <c r="O6905" i="19"/>
  <c r="A6906" i="19"/>
  <c r="B6906" i="19"/>
  <c r="O6906" i="19"/>
  <c r="A6907" i="19"/>
  <c r="B6907" i="19"/>
  <c r="O6907" i="19"/>
  <c r="A6908" i="19"/>
  <c r="B6908" i="19"/>
  <c r="O6908" i="19"/>
  <c r="A6909" i="19"/>
  <c r="B6909" i="19"/>
  <c r="O6909" i="19"/>
  <c r="A6910" i="19"/>
  <c r="B6910" i="19"/>
  <c r="O6910" i="19"/>
  <c r="A6911" i="19"/>
  <c r="B6911" i="19"/>
  <c r="O6911" i="19"/>
  <c r="A6912" i="19"/>
  <c r="B6912" i="19"/>
  <c r="O6912" i="19"/>
  <c r="A6913" i="19"/>
  <c r="B6913" i="19"/>
  <c r="O6913" i="19"/>
  <c r="A6914" i="19"/>
  <c r="B6914" i="19"/>
  <c r="O6914" i="19"/>
  <c r="A6915" i="19"/>
  <c r="B6915" i="19"/>
  <c r="O6915" i="19"/>
  <c r="A6916" i="19"/>
  <c r="B6916" i="19"/>
  <c r="O6916" i="19"/>
  <c r="A6917" i="19"/>
  <c r="B6917" i="19"/>
  <c r="O6917" i="19"/>
  <c r="A6918" i="19"/>
  <c r="B6918" i="19"/>
  <c r="O6918" i="19"/>
  <c r="A6919" i="19"/>
  <c r="B6919" i="19"/>
  <c r="O6919" i="19"/>
  <c r="A6920" i="19"/>
  <c r="B6920" i="19"/>
  <c r="O6920" i="19"/>
  <c r="A6921" i="19"/>
  <c r="B6921" i="19"/>
  <c r="O6921" i="19"/>
  <c r="A6922" i="19"/>
  <c r="B6922" i="19"/>
  <c r="O6922" i="19"/>
  <c r="A6923" i="19"/>
  <c r="B6923" i="19"/>
  <c r="O6923" i="19"/>
  <c r="A6924" i="19"/>
  <c r="B6924" i="19"/>
  <c r="O6924" i="19"/>
  <c r="A6925" i="19"/>
  <c r="B6925" i="19"/>
  <c r="O6925" i="19"/>
  <c r="A6926" i="19"/>
  <c r="B6926" i="19"/>
  <c r="O6926" i="19"/>
  <c r="A6927" i="19"/>
  <c r="B6927" i="19"/>
  <c r="O6927" i="19"/>
  <c r="A6928" i="19"/>
  <c r="B6928" i="19"/>
  <c r="O6928" i="19"/>
  <c r="A6929" i="19"/>
  <c r="B6929" i="19"/>
  <c r="O6929" i="19"/>
  <c r="A6930" i="19"/>
  <c r="B6930" i="19"/>
  <c r="O6930" i="19"/>
  <c r="A6931" i="19"/>
  <c r="B6931" i="19"/>
  <c r="O6931" i="19"/>
  <c r="A6932" i="19"/>
  <c r="B6932" i="19"/>
  <c r="O6932" i="19"/>
  <c r="A6933" i="19"/>
  <c r="B6933" i="19"/>
  <c r="O6933" i="19"/>
  <c r="A6934" i="19"/>
  <c r="B6934" i="19"/>
  <c r="O6934" i="19"/>
  <c r="A6935" i="19"/>
  <c r="B6935" i="19"/>
  <c r="O6935" i="19"/>
  <c r="A6936" i="19"/>
  <c r="B6936" i="19"/>
  <c r="O6936" i="19"/>
  <c r="A6937" i="19"/>
  <c r="B6937" i="19"/>
  <c r="O6937" i="19"/>
  <c r="A6938" i="19"/>
  <c r="B6938" i="19"/>
  <c r="O6938" i="19"/>
  <c r="A6939" i="19"/>
  <c r="B6939" i="19"/>
  <c r="O6939" i="19"/>
  <c r="A6940" i="19"/>
  <c r="B6940" i="19"/>
  <c r="O6940" i="19"/>
  <c r="A6941" i="19"/>
  <c r="B6941" i="19"/>
  <c r="O6941" i="19"/>
  <c r="A6942" i="19"/>
  <c r="B6942" i="19"/>
  <c r="O6942" i="19"/>
  <c r="A6943" i="19"/>
  <c r="B6943" i="19"/>
  <c r="O6943" i="19"/>
  <c r="A6944" i="19"/>
  <c r="B6944" i="19"/>
  <c r="O6944" i="19"/>
  <c r="A6945" i="19"/>
  <c r="B6945" i="19"/>
  <c r="O6945" i="19"/>
  <c r="A6946" i="19"/>
  <c r="B6946" i="19"/>
  <c r="O6946" i="19"/>
  <c r="A6947" i="19"/>
  <c r="B6947" i="19"/>
  <c r="O6947" i="19"/>
  <c r="A6948" i="19"/>
  <c r="B6948" i="19"/>
  <c r="O6948" i="19"/>
  <c r="A6949" i="19"/>
  <c r="B6949" i="19"/>
  <c r="O6949" i="19"/>
  <c r="A6950" i="19"/>
  <c r="B6950" i="19"/>
  <c r="O6950" i="19"/>
  <c r="A6951" i="19"/>
  <c r="B6951" i="19"/>
  <c r="O6951" i="19"/>
  <c r="A6952" i="19"/>
  <c r="B6952" i="19"/>
  <c r="O6952" i="19"/>
  <c r="A6953" i="19"/>
  <c r="B6953" i="19"/>
  <c r="O6953" i="19"/>
  <c r="A6954" i="19"/>
  <c r="B6954" i="19"/>
  <c r="O6954" i="19"/>
  <c r="A6955" i="19"/>
  <c r="B6955" i="19"/>
  <c r="O6955" i="19"/>
  <c r="A6956" i="19"/>
  <c r="B6956" i="19"/>
  <c r="O6956" i="19"/>
  <c r="A6957" i="19"/>
  <c r="B6957" i="19"/>
  <c r="O6957" i="19"/>
  <c r="A6958" i="19"/>
  <c r="B6958" i="19"/>
  <c r="O6958" i="19"/>
  <c r="A6959" i="19"/>
  <c r="B6959" i="19"/>
  <c r="O6959" i="19"/>
  <c r="A6960" i="19"/>
  <c r="B6960" i="19"/>
  <c r="O6960" i="19"/>
  <c r="A6961" i="19"/>
  <c r="B6961" i="19"/>
  <c r="O6961" i="19"/>
  <c r="A6962" i="19"/>
  <c r="B6962" i="19"/>
  <c r="O6962" i="19"/>
  <c r="A6963" i="19"/>
  <c r="B6963" i="19"/>
  <c r="O6963" i="19"/>
  <c r="A6964" i="19"/>
  <c r="B6964" i="19"/>
  <c r="O6964" i="19"/>
  <c r="A6965" i="19"/>
  <c r="B6965" i="19"/>
  <c r="O6965" i="19"/>
  <c r="A6966" i="19"/>
  <c r="B6966" i="19"/>
  <c r="O6966" i="19"/>
  <c r="A6967" i="19"/>
  <c r="B6967" i="19"/>
  <c r="O6967" i="19"/>
  <c r="A6968" i="19"/>
  <c r="B6968" i="19"/>
  <c r="O6968" i="19"/>
  <c r="A6969" i="19"/>
  <c r="B6969" i="19"/>
  <c r="O6969" i="19"/>
  <c r="A6970" i="19"/>
  <c r="B6970" i="19"/>
  <c r="O6970" i="19"/>
  <c r="A6971" i="19"/>
  <c r="B6971" i="19"/>
  <c r="O6971" i="19"/>
  <c r="A6972" i="19"/>
  <c r="B6972" i="19"/>
  <c r="O6972" i="19"/>
  <c r="A6973" i="19"/>
  <c r="B6973" i="19"/>
  <c r="O6973" i="19"/>
  <c r="A6974" i="19"/>
  <c r="B6974" i="19"/>
  <c r="O6974" i="19"/>
  <c r="A6975" i="19"/>
  <c r="B6975" i="19"/>
  <c r="O6975" i="19"/>
  <c r="A6976" i="19"/>
  <c r="B6976" i="19"/>
  <c r="O6976" i="19"/>
  <c r="A6977" i="19"/>
  <c r="B6977" i="19"/>
  <c r="O6977" i="19"/>
  <c r="A6978" i="19"/>
  <c r="B6978" i="19"/>
  <c r="O6978" i="19"/>
  <c r="A6979" i="19"/>
  <c r="B6979" i="19"/>
  <c r="O6979" i="19"/>
  <c r="A6980" i="19"/>
  <c r="B6980" i="19"/>
  <c r="O6980" i="19"/>
  <c r="A6981" i="19"/>
  <c r="B6981" i="19"/>
  <c r="O6981" i="19"/>
  <c r="A6982" i="19"/>
  <c r="B6982" i="19"/>
  <c r="O6982" i="19"/>
  <c r="A6983" i="19"/>
  <c r="B6983" i="19"/>
  <c r="O6983" i="19"/>
  <c r="A6984" i="19"/>
  <c r="B6984" i="19"/>
  <c r="O6984" i="19"/>
  <c r="A6985" i="19"/>
  <c r="B6985" i="19"/>
  <c r="O6985" i="19"/>
  <c r="A6986" i="19"/>
  <c r="B6986" i="19"/>
  <c r="O6986" i="19"/>
  <c r="A6987" i="19"/>
  <c r="B6987" i="19"/>
  <c r="O6987" i="19"/>
  <c r="A6988" i="19"/>
  <c r="B6988" i="19"/>
  <c r="O6988" i="19"/>
  <c r="A6989" i="19"/>
  <c r="B6989" i="19"/>
  <c r="O6989" i="19"/>
  <c r="A6990" i="19"/>
  <c r="B6990" i="19"/>
  <c r="O6990" i="19"/>
  <c r="A6991" i="19"/>
  <c r="B6991" i="19"/>
  <c r="O6991" i="19"/>
  <c r="A6992" i="19"/>
  <c r="B6992" i="19"/>
  <c r="O6992" i="19"/>
  <c r="A6993" i="19"/>
  <c r="B6993" i="19"/>
  <c r="O6993" i="19"/>
  <c r="A6994" i="19"/>
  <c r="B6994" i="19"/>
  <c r="O6994" i="19"/>
  <c r="A6995" i="19"/>
  <c r="B6995" i="19"/>
  <c r="O6995" i="19"/>
  <c r="A6996" i="19"/>
  <c r="B6996" i="19"/>
  <c r="O6996" i="19"/>
  <c r="A6997" i="19"/>
  <c r="B6997" i="19"/>
  <c r="O6997" i="19"/>
  <c r="A6998" i="19"/>
  <c r="B6998" i="19"/>
  <c r="O6998" i="19"/>
  <c r="A6999" i="19"/>
  <c r="B6999" i="19"/>
  <c r="O6999" i="19"/>
  <c r="A7000" i="19"/>
  <c r="B7000" i="19"/>
  <c r="O7000" i="19"/>
  <c r="A7001" i="19"/>
  <c r="B7001" i="19"/>
  <c r="O7001" i="19"/>
  <c r="A7002" i="19"/>
  <c r="B7002" i="19"/>
  <c r="O7002" i="19"/>
  <c r="A7003" i="19"/>
  <c r="B7003" i="19"/>
  <c r="O7003" i="19"/>
  <c r="A7004" i="19"/>
  <c r="B7004" i="19"/>
  <c r="O7004" i="19"/>
  <c r="A7005" i="19"/>
  <c r="B7005" i="19"/>
  <c r="O7005" i="19"/>
  <c r="A7006" i="19"/>
  <c r="B7006" i="19"/>
  <c r="O7006" i="19"/>
  <c r="A7007" i="19"/>
  <c r="B7007" i="19"/>
  <c r="O7007" i="19"/>
  <c r="A7008" i="19"/>
  <c r="B7008" i="19"/>
  <c r="O7008" i="19"/>
  <c r="A7009" i="19"/>
  <c r="B7009" i="19"/>
  <c r="O7009" i="19"/>
  <c r="A7010" i="19"/>
  <c r="B7010" i="19"/>
  <c r="O7010" i="19"/>
  <c r="A7011" i="19"/>
  <c r="B7011" i="19"/>
  <c r="O7011" i="19"/>
  <c r="A7012" i="19"/>
  <c r="B7012" i="19"/>
  <c r="O7012" i="19"/>
  <c r="A7013" i="19"/>
  <c r="B7013" i="19"/>
  <c r="O7013" i="19"/>
  <c r="A7014" i="19"/>
  <c r="B7014" i="19"/>
  <c r="O7014" i="19"/>
  <c r="A7015" i="19"/>
  <c r="B7015" i="19"/>
  <c r="O7015" i="19"/>
  <c r="A7016" i="19"/>
  <c r="B7016" i="19"/>
  <c r="O7016" i="19"/>
  <c r="A7017" i="19"/>
  <c r="B7017" i="19"/>
  <c r="O7017" i="19"/>
  <c r="A7018" i="19"/>
  <c r="B7018" i="19"/>
  <c r="O7018" i="19"/>
  <c r="A7019" i="19"/>
  <c r="B7019" i="19"/>
  <c r="O7019" i="19"/>
  <c r="A7020" i="19"/>
  <c r="B7020" i="19"/>
  <c r="O7020" i="19"/>
  <c r="A7021" i="19"/>
  <c r="B7021" i="19"/>
  <c r="O7021" i="19"/>
  <c r="A7022" i="19"/>
  <c r="B7022" i="19"/>
  <c r="O7022" i="19"/>
  <c r="A7023" i="19"/>
  <c r="B7023" i="19"/>
  <c r="O7023" i="19"/>
  <c r="A7024" i="19"/>
  <c r="B7024" i="19"/>
  <c r="O7024" i="19"/>
  <c r="A7025" i="19"/>
  <c r="B7025" i="19"/>
  <c r="O7025" i="19"/>
  <c r="A7026" i="19"/>
  <c r="B7026" i="19"/>
  <c r="O7026" i="19"/>
  <c r="A7027" i="19"/>
  <c r="B7027" i="19"/>
  <c r="O7027" i="19"/>
  <c r="A7028" i="19"/>
  <c r="B7028" i="19"/>
  <c r="O7028" i="19"/>
  <c r="A7029" i="19"/>
  <c r="B7029" i="19"/>
  <c r="O7029" i="19"/>
  <c r="A7030" i="19"/>
  <c r="B7030" i="19"/>
  <c r="O7030" i="19"/>
  <c r="A7031" i="19"/>
  <c r="B7031" i="19"/>
  <c r="O7031" i="19"/>
  <c r="A7032" i="19"/>
  <c r="B7032" i="19"/>
  <c r="O7032" i="19"/>
  <c r="A7033" i="19"/>
  <c r="B7033" i="19"/>
  <c r="O7033" i="19"/>
  <c r="A7034" i="19"/>
  <c r="B7034" i="19"/>
  <c r="O7034" i="19"/>
  <c r="A7035" i="19"/>
  <c r="B7035" i="19"/>
  <c r="O7035" i="19"/>
  <c r="A7036" i="19"/>
  <c r="B7036" i="19"/>
  <c r="O7036" i="19"/>
  <c r="A7037" i="19"/>
  <c r="B7037" i="19"/>
  <c r="O7037" i="19"/>
  <c r="A7038" i="19"/>
  <c r="B7038" i="19"/>
  <c r="O7038" i="19"/>
  <c r="A7039" i="19"/>
  <c r="B7039" i="19"/>
  <c r="O7039" i="19"/>
  <c r="A7040" i="19"/>
  <c r="B7040" i="19"/>
  <c r="O7040" i="19"/>
  <c r="A7041" i="19"/>
  <c r="B7041" i="19"/>
  <c r="O7041" i="19"/>
  <c r="A7042" i="19"/>
  <c r="B7042" i="19"/>
  <c r="O7042" i="19"/>
  <c r="A7043" i="19"/>
  <c r="B7043" i="19"/>
  <c r="O7043" i="19"/>
  <c r="A7044" i="19"/>
  <c r="B7044" i="19"/>
  <c r="O7044" i="19"/>
  <c r="A7045" i="19"/>
  <c r="B7045" i="19"/>
  <c r="O7045" i="19"/>
  <c r="A7046" i="19"/>
  <c r="B7046" i="19"/>
  <c r="O7046" i="19"/>
  <c r="A7047" i="19"/>
  <c r="B7047" i="19"/>
  <c r="O7047" i="19"/>
  <c r="A7048" i="19"/>
  <c r="B7048" i="19"/>
  <c r="O7048" i="19"/>
  <c r="A7049" i="19"/>
  <c r="B7049" i="19"/>
  <c r="O7049" i="19"/>
  <c r="A7050" i="19"/>
  <c r="B7050" i="19"/>
  <c r="O7050" i="19"/>
  <c r="A7051" i="19"/>
  <c r="B7051" i="19"/>
  <c r="O7051" i="19"/>
  <c r="A7052" i="19"/>
  <c r="B7052" i="19"/>
  <c r="O7052" i="19"/>
  <c r="A7053" i="19"/>
  <c r="B7053" i="19"/>
  <c r="O7053" i="19"/>
  <c r="A7054" i="19"/>
  <c r="B7054" i="19"/>
  <c r="O7054" i="19"/>
  <c r="A7055" i="19"/>
  <c r="B7055" i="19"/>
  <c r="O7055" i="19"/>
  <c r="A7056" i="19"/>
  <c r="B7056" i="19"/>
  <c r="O7056" i="19"/>
  <c r="A7057" i="19"/>
  <c r="B7057" i="19"/>
  <c r="O7057" i="19"/>
  <c r="A7058" i="19"/>
  <c r="B7058" i="19"/>
  <c r="O7058" i="19"/>
  <c r="A7059" i="19"/>
  <c r="B7059" i="19"/>
  <c r="O7059" i="19"/>
  <c r="A7060" i="19"/>
  <c r="B7060" i="19"/>
  <c r="O7060" i="19"/>
  <c r="A7061" i="19"/>
  <c r="B7061" i="19"/>
  <c r="O7061" i="19"/>
  <c r="A7062" i="19"/>
  <c r="B7062" i="19"/>
  <c r="O7062" i="19"/>
  <c r="A7063" i="19"/>
  <c r="B7063" i="19"/>
  <c r="O7063" i="19"/>
  <c r="A7064" i="19"/>
  <c r="B7064" i="19"/>
  <c r="O7064" i="19"/>
  <c r="A7065" i="19"/>
  <c r="B7065" i="19"/>
  <c r="O7065" i="19"/>
  <c r="A7066" i="19"/>
  <c r="B7066" i="19"/>
  <c r="O7066" i="19"/>
  <c r="A7067" i="19"/>
  <c r="B7067" i="19"/>
  <c r="O7067" i="19"/>
  <c r="A7068" i="19"/>
  <c r="B7068" i="19"/>
  <c r="O7068" i="19"/>
  <c r="A7069" i="19"/>
  <c r="B7069" i="19"/>
  <c r="O7069" i="19"/>
  <c r="A7070" i="19"/>
  <c r="B7070" i="19"/>
  <c r="O7070" i="19"/>
  <c r="A7071" i="19"/>
  <c r="B7071" i="19"/>
  <c r="O7071" i="19"/>
  <c r="A7072" i="19"/>
  <c r="B7072" i="19"/>
  <c r="O7072" i="19"/>
  <c r="A7073" i="19"/>
  <c r="B7073" i="19"/>
  <c r="O7073" i="19"/>
  <c r="A7074" i="19"/>
  <c r="B7074" i="19"/>
  <c r="O7074" i="19"/>
  <c r="A7075" i="19"/>
  <c r="B7075" i="19"/>
  <c r="O7075" i="19"/>
  <c r="A7076" i="19"/>
  <c r="B7076" i="19"/>
  <c r="O7076" i="19"/>
  <c r="A7077" i="19"/>
  <c r="B7077" i="19"/>
  <c r="O7077" i="19"/>
  <c r="A7078" i="19"/>
  <c r="B7078" i="19"/>
  <c r="O7078" i="19"/>
  <c r="A7079" i="19"/>
  <c r="B7079" i="19"/>
  <c r="O7079" i="19"/>
  <c r="A7080" i="19"/>
  <c r="B7080" i="19"/>
  <c r="O7080" i="19"/>
  <c r="A7081" i="19"/>
  <c r="B7081" i="19"/>
  <c r="O7081" i="19"/>
  <c r="A7082" i="19"/>
  <c r="B7082" i="19"/>
  <c r="O7082" i="19"/>
  <c r="A7083" i="19"/>
  <c r="B7083" i="19"/>
  <c r="O7083" i="19"/>
  <c r="A7084" i="19"/>
  <c r="B7084" i="19"/>
  <c r="O7084" i="19"/>
  <c r="A7085" i="19"/>
  <c r="B7085" i="19"/>
  <c r="O7085" i="19"/>
  <c r="A7086" i="19"/>
  <c r="B7086" i="19"/>
  <c r="O7086" i="19"/>
  <c r="A7087" i="19"/>
  <c r="B7087" i="19"/>
  <c r="O7087" i="19"/>
  <c r="A7088" i="19"/>
  <c r="B7088" i="19"/>
  <c r="O7088" i="19"/>
  <c r="A7089" i="19"/>
  <c r="B7089" i="19"/>
  <c r="O7089" i="19"/>
  <c r="A7090" i="19"/>
  <c r="B7090" i="19"/>
  <c r="O7090" i="19"/>
  <c r="A7091" i="19"/>
  <c r="B7091" i="19"/>
  <c r="O7091" i="19"/>
  <c r="A7092" i="19"/>
  <c r="B7092" i="19"/>
  <c r="O7092" i="19"/>
  <c r="A7093" i="19"/>
  <c r="B7093" i="19"/>
  <c r="O7093" i="19"/>
  <c r="A7094" i="19"/>
  <c r="B7094" i="19"/>
  <c r="O7094" i="19"/>
  <c r="A7095" i="19"/>
  <c r="B7095" i="19"/>
  <c r="O7095" i="19"/>
  <c r="A7096" i="19"/>
  <c r="B7096" i="19"/>
  <c r="O7096" i="19"/>
  <c r="A7097" i="19"/>
  <c r="B7097" i="19"/>
  <c r="O7097" i="19"/>
  <c r="A7098" i="19"/>
  <c r="B7098" i="19"/>
  <c r="O7098" i="19"/>
  <c r="A7099" i="19"/>
  <c r="B7099" i="19"/>
  <c r="O7099" i="19"/>
  <c r="A7100" i="19"/>
  <c r="B7100" i="19"/>
  <c r="O7100" i="19"/>
  <c r="A7101" i="19"/>
  <c r="B7101" i="19"/>
  <c r="O7101" i="19"/>
  <c r="A7102" i="19"/>
  <c r="B7102" i="19"/>
  <c r="O7102" i="19"/>
  <c r="A7103" i="19"/>
  <c r="B7103" i="19"/>
  <c r="O7103" i="19"/>
  <c r="A7104" i="19"/>
  <c r="B7104" i="19"/>
  <c r="O7104" i="19"/>
  <c r="A7105" i="19"/>
  <c r="B7105" i="19"/>
  <c r="O7105" i="19"/>
  <c r="A7106" i="19"/>
  <c r="B7106" i="19"/>
  <c r="O7106" i="19"/>
  <c r="A7107" i="19"/>
  <c r="B7107" i="19"/>
  <c r="O7107" i="19"/>
  <c r="A7108" i="19"/>
  <c r="B7108" i="19"/>
  <c r="O7108" i="19"/>
  <c r="A7109" i="19"/>
  <c r="B7109" i="19"/>
  <c r="O7109" i="19"/>
  <c r="A7110" i="19"/>
  <c r="B7110" i="19"/>
  <c r="O7110" i="19"/>
  <c r="A7111" i="19"/>
  <c r="B7111" i="19"/>
  <c r="O7111" i="19"/>
  <c r="A7112" i="19"/>
  <c r="B7112" i="19"/>
  <c r="O7112" i="19"/>
  <c r="A7113" i="19"/>
  <c r="B7113" i="19"/>
  <c r="O7113" i="19"/>
  <c r="A7114" i="19"/>
  <c r="B7114" i="19"/>
  <c r="O7114" i="19"/>
  <c r="A7115" i="19"/>
  <c r="B7115" i="19"/>
  <c r="O7115" i="19"/>
  <c r="A7116" i="19"/>
  <c r="B7116" i="19"/>
  <c r="O7116" i="19"/>
  <c r="A7117" i="19"/>
  <c r="B7117" i="19"/>
  <c r="O7117" i="19"/>
  <c r="A7118" i="19"/>
  <c r="B7118" i="19"/>
  <c r="O7118" i="19"/>
  <c r="A7119" i="19"/>
  <c r="B7119" i="19"/>
  <c r="O7119" i="19"/>
  <c r="A7120" i="19"/>
  <c r="B7120" i="19"/>
  <c r="O7120" i="19"/>
  <c r="A7121" i="19"/>
  <c r="B7121" i="19"/>
  <c r="O7121" i="19"/>
  <c r="A7122" i="19"/>
  <c r="B7122" i="19"/>
  <c r="O7122" i="19"/>
  <c r="A7123" i="19"/>
  <c r="B7123" i="19"/>
  <c r="O7123" i="19"/>
  <c r="A7124" i="19"/>
  <c r="B7124" i="19"/>
  <c r="O7124" i="19"/>
  <c r="A7125" i="19"/>
  <c r="B7125" i="19"/>
  <c r="O7125" i="19"/>
  <c r="A7126" i="19"/>
  <c r="B7126" i="19"/>
  <c r="O7126" i="19"/>
  <c r="A7127" i="19"/>
  <c r="B7127" i="19"/>
  <c r="O7127" i="19"/>
  <c r="A7128" i="19"/>
  <c r="B7128" i="19"/>
  <c r="O7128" i="19"/>
  <c r="A7129" i="19"/>
  <c r="B7129" i="19"/>
  <c r="O7129" i="19"/>
  <c r="A7130" i="19"/>
  <c r="B7130" i="19"/>
  <c r="O7130" i="19"/>
  <c r="A7131" i="19"/>
  <c r="B7131" i="19"/>
  <c r="O7131" i="19"/>
  <c r="A7132" i="19"/>
  <c r="B7132" i="19"/>
  <c r="O7132" i="19"/>
  <c r="A7133" i="19"/>
  <c r="B7133" i="19"/>
  <c r="O7133" i="19"/>
  <c r="A7134" i="19"/>
  <c r="B7134" i="19"/>
  <c r="O7134" i="19"/>
  <c r="A7135" i="19"/>
  <c r="B7135" i="19"/>
  <c r="O7135" i="19"/>
  <c r="A7136" i="19"/>
  <c r="B7136" i="19"/>
  <c r="O7136" i="19"/>
  <c r="A7137" i="19"/>
  <c r="B7137" i="19"/>
  <c r="O7137" i="19"/>
  <c r="A7138" i="19"/>
  <c r="B7138" i="19"/>
  <c r="O7138" i="19"/>
  <c r="A7139" i="19"/>
  <c r="B7139" i="19"/>
  <c r="O7139" i="19"/>
  <c r="A7140" i="19"/>
  <c r="B7140" i="19"/>
  <c r="O7140" i="19"/>
  <c r="A7141" i="19"/>
  <c r="B7141" i="19"/>
  <c r="O7141" i="19"/>
  <c r="A7142" i="19"/>
  <c r="B7142" i="19"/>
  <c r="O7142" i="19"/>
  <c r="A7143" i="19"/>
  <c r="B7143" i="19"/>
  <c r="O7143" i="19"/>
  <c r="A7144" i="19"/>
  <c r="B7144" i="19"/>
  <c r="O7144" i="19"/>
  <c r="A7145" i="19"/>
  <c r="B7145" i="19"/>
  <c r="O7145" i="19"/>
  <c r="A7146" i="19"/>
  <c r="B7146" i="19"/>
  <c r="O7146" i="19"/>
  <c r="A7147" i="19"/>
  <c r="B7147" i="19"/>
  <c r="O7147" i="19"/>
  <c r="A7148" i="19"/>
  <c r="B7148" i="19"/>
  <c r="O7148" i="19"/>
  <c r="A7149" i="19"/>
  <c r="B7149" i="19"/>
  <c r="O7149" i="19"/>
  <c r="A7150" i="19"/>
  <c r="B7150" i="19"/>
  <c r="O7150" i="19"/>
  <c r="A7151" i="19"/>
  <c r="B7151" i="19"/>
  <c r="O7151" i="19"/>
  <c r="A7152" i="19"/>
  <c r="B7152" i="19"/>
  <c r="O7152" i="19"/>
  <c r="A7153" i="19"/>
  <c r="B7153" i="19"/>
  <c r="O7153" i="19"/>
  <c r="A7154" i="19"/>
  <c r="B7154" i="19"/>
  <c r="O7154" i="19"/>
  <c r="A7155" i="19"/>
  <c r="B7155" i="19"/>
  <c r="O7155" i="19"/>
  <c r="A7156" i="19"/>
  <c r="B7156" i="19"/>
  <c r="O7156" i="19"/>
  <c r="A7157" i="19"/>
  <c r="B7157" i="19"/>
  <c r="O7157" i="19"/>
  <c r="A7158" i="19"/>
  <c r="B7158" i="19"/>
  <c r="O7158" i="19"/>
  <c r="A7159" i="19"/>
  <c r="B7159" i="19"/>
  <c r="O7159" i="19"/>
  <c r="A7160" i="19"/>
  <c r="B7160" i="19"/>
  <c r="O7160" i="19"/>
  <c r="A7161" i="19"/>
  <c r="B7161" i="19"/>
  <c r="O7161" i="19"/>
  <c r="A7162" i="19"/>
  <c r="B7162" i="19"/>
  <c r="O7162" i="19"/>
  <c r="A7163" i="19"/>
  <c r="B7163" i="19"/>
  <c r="O7163" i="19"/>
  <c r="A7164" i="19"/>
  <c r="B7164" i="19"/>
  <c r="O7164" i="19"/>
  <c r="A7165" i="19"/>
  <c r="B7165" i="19"/>
  <c r="O7165" i="19"/>
  <c r="A7166" i="19"/>
  <c r="B7166" i="19"/>
  <c r="O7166" i="19"/>
  <c r="A7167" i="19"/>
  <c r="B7167" i="19"/>
  <c r="O7167" i="19"/>
  <c r="A7168" i="19"/>
  <c r="B7168" i="19"/>
  <c r="O7168" i="19"/>
  <c r="A7169" i="19"/>
  <c r="B7169" i="19"/>
  <c r="O7169" i="19"/>
  <c r="A7170" i="19"/>
  <c r="B7170" i="19"/>
  <c r="O7170" i="19"/>
  <c r="A7171" i="19"/>
  <c r="B7171" i="19"/>
  <c r="O7171" i="19"/>
  <c r="A7172" i="19"/>
  <c r="B7172" i="19"/>
  <c r="O7172" i="19"/>
  <c r="A7173" i="19"/>
  <c r="B7173" i="19"/>
  <c r="O7173" i="19"/>
  <c r="A7174" i="19"/>
  <c r="B7174" i="19"/>
  <c r="O7174" i="19"/>
  <c r="A7175" i="19"/>
  <c r="B7175" i="19"/>
  <c r="O7175" i="19"/>
  <c r="A7176" i="19"/>
  <c r="B7176" i="19"/>
  <c r="O7176" i="19"/>
  <c r="A7177" i="19"/>
  <c r="B7177" i="19"/>
  <c r="O7177" i="19"/>
  <c r="A7178" i="19"/>
  <c r="B7178" i="19"/>
  <c r="O7178" i="19"/>
  <c r="A7179" i="19"/>
  <c r="B7179" i="19"/>
  <c r="O7179" i="19"/>
  <c r="A7180" i="19"/>
  <c r="B7180" i="19"/>
  <c r="O7180" i="19"/>
  <c r="A7181" i="19"/>
  <c r="B7181" i="19"/>
  <c r="O7181" i="19"/>
  <c r="A7182" i="19"/>
  <c r="B7182" i="19"/>
  <c r="O7182" i="19"/>
  <c r="A7183" i="19"/>
  <c r="B7183" i="19"/>
  <c r="O7183" i="19"/>
  <c r="A7184" i="19"/>
  <c r="B7184" i="19"/>
  <c r="O7184" i="19"/>
  <c r="A7185" i="19"/>
  <c r="B7185" i="19"/>
  <c r="O7185" i="19"/>
  <c r="A7186" i="19"/>
  <c r="B7186" i="19"/>
  <c r="O7186" i="19"/>
  <c r="A7187" i="19"/>
  <c r="B7187" i="19"/>
  <c r="O7187" i="19"/>
  <c r="A7188" i="19"/>
  <c r="B7188" i="19"/>
  <c r="O7188" i="19"/>
  <c r="A7189" i="19"/>
  <c r="B7189" i="19"/>
  <c r="O7189" i="19"/>
  <c r="A7190" i="19"/>
  <c r="B7190" i="19"/>
  <c r="O7190" i="19"/>
  <c r="A7191" i="19"/>
  <c r="B7191" i="19"/>
  <c r="O7191" i="19"/>
  <c r="A7192" i="19"/>
  <c r="B7192" i="19"/>
  <c r="O7192" i="19"/>
  <c r="A7193" i="19"/>
  <c r="B7193" i="19"/>
  <c r="O7193" i="19"/>
  <c r="A7194" i="19"/>
  <c r="B7194" i="19"/>
  <c r="O7194" i="19"/>
  <c r="A7195" i="19"/>
  <c r="B7195" i="19"/>
  <c r="O7195" i="19"/>
  <c r="A7196" i="19"/>
  <c r="B7196" i="19"/>
  <c r="O7196" i="19"/>
  <c r="A7197" i="19"/>
  <c r="B7197" i="19"/>
  <c r="O7197" i="19"/>
  <c r="A7198" i="19"/>
  <c r="B7198" i="19"/>
  <c r="O7198" i="19"/>
  <c r="A7199" i="19"/>
  <c r="B7199" i="19"/>
  <c r="O7199" i="19"/>
  <c r="A7200" i="19"/>
  <c r="B7200" i="19"/>
  <c r="O7200" i="19"/>
  <c r="A7201" i="19"/>
  <c r="B7201" i="19"/>
  <c r="O7201" i="19"/>
  <c r="A7202" i="19"/>
  <c r="B7202" i="19"/>
  <c r="O7202" i="19"/>
  <c r="A7203" i="19"/>
  <c r="B7203" i="19"/>
  <c r="O7203" i="19"/>
  <c r="A7204" i="19"/>
  <c r="B7204" i="19"/>
  <c r="O7204" i="19"/>
  <c r="A7205" i="19"/>
  <c r="B7205" i="19"/>
  <c r="O7205" i="19"/>
  <c r="A7206" i="19"/>
  <c r="B7206" i="19"/>
  <c r="O7206" i="19"/>
  <c r="A7207" i="19"/>
  <c r="B7207" i="19"/>
  <c r="O7207" i="19"/>
  <c r="A7208" i="19"/>
  <c r="B7208" i="19"/>
  <c r="O7208" i="19"/>
  <c r="A7209" i="19"/>
  <c r="B7209" i="19"/>
  <c r="O7209" i="19"/>
  <c r="A7210" i="19"/>
  <c r="B7210" i="19"/>
  <c r="O7210" i="19"/>
  <c r="A7211" i="19"/>
  <c r="B7211" i="19"/>
  <c r="O7211" i="19"/>
  <c r="A7212" i="19"/>
  <c r="B7212" i="19"/>
  <c r="O7212" i="19"/>
  <c r="A7213" i="19"/>
  <c r="B7213" i="19"/>
  <c r="O7213" i="19"/>
  <c r="A7214" i="19"/>
  <c r="B7214" i="19"/>
  <c r="O7214" i="19"/>
  <c r="A7215" i="19"/>
  <c r="B7215" i="19"/>
  <c r="O7215" i="19"/>
  <c r="A7216" i="19"/>
  <c r="B7216" i="19"/>
  <c r="O7216" i="19"/>
  <c r="A7217" i="19"/>
  <c r="B7217" i="19"/>
  <c r="O7217" i="19"/>
  <c r="A7218" i="19"/>
  <c r="B7218" i="19"/>
  <c r="O7218" i="19"/>
  <c r="A7219" i="19"/>
  <c r="B7219" i="19"/>
  <c r="O7219" i="19"/>
  <c r="A7220" i="19"/>
  <c r="B7220" i="19"/>
  <c r="O7220" i="19"/>
  <c r="A7221" i="19"/>
  <c r="B7221" i="19"/>
  <c r="O7221" i="19"/>
  <c r="A7222" i="19"/>
  <c r="B7222" i="19"/>
  <c r="O7222" i="19"/>
  <c r="A7223" i="19"/>
  <c r="B7223" i="19"/>
  <c r="O7223" i="19"/>
  <c r="A7224" i="19"/>
  <c r="B7224" i="19"/>
  <c r="O7224" i="19"/>
  <c r="A7225" i="19"/>
  <c r="B7225" i="19"/>
  <c r="O7225" i="19"/>
  <c r="A7226" i="19"/>
  <c r="B7226" i="19"/>
  <c r="O7226" i="19"/>
  <c r="A7227" i="19"/>
  <c r="B7227" i="19"/>
  <c r="O7227" i="19"/>
  <c r="A7228" i="19"/>
  <c r="B7228" i="19"/>
  <c r="O7228" i="19"/>
  <c r="A7229" i="19"/>
  <c r="B7229" i="19"/>
  <c r="O7229" i="19"/>
  <c r="A7230" i="19"/>
  <c r="B7230" i="19"/>
  <c r="O7230" i="19"/>
  <c r="A7231" i="19"/>
  <c r="B7231" i="19"/>
  <c r="O7231" i="19"/>
  <c r="A7232" i="19"/>
  <c r="B7232" i="19"/>
  <c r="O7232" i="19"/>
  <c r="A7233" i="19"/>
  <c r="B7233" i="19"/>
  <c r="O7233" i="19"/>
  <c r="A7234" i="19"/>
  <c r="B7234" i="19"/>
  <c r="O7234" i="19"/>
  <c r="A7235" i="19"/>
  <c r="B7235" i="19"/>
  <c r="O7235" i="19"/>
  <c r="A7236" i="19"/>
  <c r="B7236" i="19"/>
  <c r="O7236" i="19"/>
  <c r="A7237" i="19"/>
  <c r="B7237" i="19"/>
  <c r="O7237" i="19"/>
  <c r="A7238" i="19"/>
  <c r="B7238" i="19"/>
  <c r="O7238" i="19"/>
  <c r="A7239" i="19"/>
  <c r="B7239" i="19"/>
  <c r="O7239" i="19"/>
  <c r="A7240" i="19"/>
  <c r="B7240" i="19"/>
  <c r="O7240" i="19"/>
  <c r="A7241" i="19"/>
  <c r="B7241" i="19"/>
  <c r="O7241" i="19"/>
  <c r="A7242" i="19"/>
  <c r="B7242" i="19"/>
  <c r="O7242" i="19"/>
  <c r="A7243" i="19"/>
  <c r="B7243" i="19"/>
  <c r="O7243" i="19"/>
  <c r="A7244" i="19"/>
  <c r="B7244" i="19"/>
  <c r="O7244" i="19"/>
  <c r="A7245" i="19"/>
  <c r="B7245" i="19"/>
  <c r="O7245" i="19"/>
  <c r="A7246" i="19"/>
  <c r="B7246" i="19"/>
  <c r="O7246" i="19"/>
  <c r="A7247" i="19"/>
  <c r="B7247" i="19"/>
  <c r="O7247" i="19"/>
  <c r="A7248" i="19"/>
  <c r="B7248" i="19"/>
  <c r="O7248" i="19"/>
  <c r="A7249" i="19"/>
  <c r="B7249" i="19"/>
  <c r="O7249" i="19"/>
  <c r="A7250" i="19"/>
  <c r="B7250" i="19"/>
  <c r="O7250" i="19"/>
  <c r="A7251" i="19"/>
  <c r="B7251" i="19"/>
  <c r="O7251" i="19"/>
  <c r="A7252" i="19"/>
  <c r="B7252" i="19"/>
  <c r="O7252" i="19"/>
  <c r="A7253" i="19"/>
  <c r="B7253" i="19"/>
  <c r="O7253" i="19"/>
  <c r="A7254" i="19"/>
  <c r="B7254" i="19"/>
  <c r="O7254" i="19"/>
  <c r="A7255" i="19"/>
  <c r="B7255" i="19"/>
  <c r="O7255" i="19"/>
  <c r="A7256" i="19"/>
  <c r="B7256" i="19"/>
  <c r="O7256" i="19"/>
  <c r="A7257" i="19"/>
  <c r="B7257" i="19"/>
  <c r="O7257" i="19"/>
  <c r="A7258" i="19"/>
  <c r="B7258" i="19"/>
  <c r="O7258" i="19"/>
  <c r="A7259" i="19"/>
  <c r="B7259" i="19"/>
  <c r="O7259" i="19"/>
  <c r="A7260" i="19"/>
  <c r="B7260" i="19"/>
  <c r="O7260" i="19"/>
  <c r="A7261" i="19"/>
  <c r="B7261" i="19"/>
  <c r="O7261" i="19"/>
  <c r="A7262" i="19"/>
  <c r="B7262" i="19"/>
  <c r="O7262" i="19"/>
  <c r="A7263" i="19"/>
  <c r="B7263" i="19"/>
  <c r="O7263" i="19"/>
  <c r="A7264" i="19"/>
  <c r="B7264" i="19"/>
  <c r="O7264" i="19"/>
  <c r="A7265" i="19"/>
  <c r="B7265" i="19"/>
  <c r="O7265" i="19"/>
  <c r="A7266" i="19"/>
  <c r="B7266" i="19"/>
  <c r="O7266" i="19"/>
  <c r="A7267" i="19"/>
  <c r="B7267" i="19"/>
  <c r="O7267" i="19"/>
  <c r="A7268" i="19"/>
  <c r="B7268" i="19"/>
  <c r="O7268" i="19"/>
  <c r="A7269" i="19"/>
  <c r="B7269" i="19"/>
  <c r="O7269" i="19"/>
  <c r="A7270" i="19"/>
  <c r="B7270" i="19"/>
  <c r="O7270" i="19"/>
  <c r="A7271" i="19"/>
  <c r="B7271" i="19"/>
  <c r="O7271" i="19"/>
  <c r="A7272" i="19"/>
  <c r="B7272" i="19"/>
  <c r="O7272" i="19"/>
  <c r="A7273" i="19"/>
  <c r="B7273" i="19"/>
  <c r="O7273" i="19"/>
  <c r="A7274" i="19"/>
  <c r="B7274" i="19"/>
  <c r="O7274" i="19"/>
  <c r="A7275" i="19"/>
  <c r="B7275" i="19"/>
  <c r="O7275" i="19"/>
  <c r="A7276" i="19"/>
  <c r="B7276" i="19"/>
  <c r="O7276" i="19"/>
  <c r="A7277" i="19"/>
  <c r="B7277" i="19"/>
  <c r="O7277" i="19"/>
  <c r="A7278" i="19"/>
  <c r="B7278" i="19"/>
  <c r="O7278" i="19"/>
  <c r="A7279" i="19"/>
  <c r="B7279" i="19"/>
  <c r="O7279" i="19"/>
  <c r="A7280" i="19"/>
  <c r="B7280" i="19"/>
  <c r="O7280" i="19"/>
  <c r="A7281" i="19"/>
  <c r="B7281" i="19"/>
  <c r="O7281" i="19"/>
  <c r="A7282" i="19"/>
  <c r="B7282" i="19"/>
  <c r="O7282" i="19"/>
  <c r="A7283" i="19"/>
  <c r="B7283" i="19"/>
  <c r="O7283" i="19"/>
  <c r="A7284" i="19"/>
  <c r="B7284" i="19"/>
  <c r="O7284" i="19"/>
  <c r="A7285" i="19"/>
  <c r="B7285" i="19"/>
  <c r="O7285" i="19"/>
  <c r="A7286" i="19"/>
  <c r="B7286" i="19"/>
  <c r="O7286" i="19"/>
  <c r="A7287" i="19"/>
  <c r="B7287" i="19"/>
  <c r="O7287" i="19"/>
  <c r="A7288" i="19"/>
  <c r="B7288" i="19"/>
  <c r="O7288" i="19"/>
  <c r="A7289" i="19"/>
  <c r="B7289" i="19"/>
  <c r="O7289" i="19"/>
  <c r="A7290" i="19"/>
  <c r="B7290" i="19"/>
  <c r="O7290" i="19"/>
  <c r="A7291" i="19"/>
  <c r="B7291" i="19"/>
  <c r="O7291" i="19"/>
  <c r="A7292" i="19"/>
  <c r="B7292" i="19"/>
  <c r="O7292" i="19"/>
  <c r="A7293" i="19"/>
  <c r="B7293" i="19"/>
  <c r="O7293" i="19"/>
  <c r="A7294" i="19"/>
  <c r="B7294" i="19"/>
  <c r="O7294" i="19"/>
  <c r="A7295" i="19"/>
  <c r="B7295" i="19"/>
  <c r="O7295" i="19"/>
  <c r="A7296" i="19"/>
  <c r="B7296" i="19"/>
  <c r="O7296" i="19"/>
  <c r="A7297" i="19"/>
  <c r="B7297" i="19"/>
  <c r="O7297" i="19"/>
  <c r="A7298" i="19"/>
  <c r="B7298" i="19"/>
  <c r="O7298" i="19"/>
  <c r="A7299" i="19"/>
  <c r="B7299" i="19"/>
  <c r="O7299" i="19"/>
  <c r="A7300" i="19"/>
  <c r="B7300" i="19"/>
  <c r="O7300" i="19"/>
  <c r="A7301" i="19"/>
  <c r="B7301" i="19"/>
  <c r="O7301" i="19"/>
  <c r="A7302" i="19"/>
  <c r="B7302" i="19"/>
  <c r="O7302" i="19"/>
  <c r="A7303" i="19"/>
  <c r="B7303" i="19"/>
  <c r="O7303" i="19"/>
  <c r="A7304" i="19"/>
  <c r="B7304" i="19"/>
  <c r="O7304" i="19"/>
  <c r="A7305" i="19"/>
  <c r="B7305" i="19"/>
  <c r="O7305" i="19"/>
  <c r="A7306" i="19"/>
  <c r="B7306" i="19"/>
  <c r="O7306" i="19"/>
  <c r="A7307" i="19"/>
  <c r="B7307" i="19"/>
  <c r="O7307" i="19"/>
  <c r="A7308" i="19"/>
  <c r="B7308" i="19"/>
  <c r="O7308" i="19"/>
  <c r="A7309" i="19"/>
  <c r="B7309" i="19"/>
  <c r="O7309" i="19"/>
  <c r="A7310" i="19"/>
  <c r="B7310" i="19"/>
  <c r="O7310" i="19"/>
  <c r="A7311" i="19"/>
  <c r="B7311" i="19"/>
  <c r="O7311" i="19"/>
  <c r="A7312" i="19"/>
  <c r="B7312" i="19"/>
  <c r="O7312" i="19"/>
  <c r="A7313" i="19"/>
  <c r="B7313" i="19"/>
  <c r="O7313" i="19"/>
  <c r="A7314" i="19"/>
  <c r="B7314" i="19"/>
  <c r="O7314" i="19"/>
  <c r="A7315" i="19"/>
  <c r="B7315" i="19"/>
  <c r="O7315" i="19"/>
  <c r="A7316" i="19"/>
  <c r="B7316" i="19"/>
  <c r="O7316" i="19"/>
  <c r="A7317" i="19"/>
  <c r="B7317" i="19"/>
  <c r="O7317" i="19"/>
  <c r="A7318" i="19"/>
  <c r="B7318" i="19"/>
  <c r="O7318" i="19"/>
  <c r="A7319" i="19"/>
  <c r="B7319" i="19"/>
  <c r="O7319" i="19"/>
  <c r="A7320" i="19"/>
  <c r="B7320" i="19"/>
  <c r="O7320" i="19"/>
  <c r="A7321" i="19"/>
  <c r="B7321" i="19"/>
  <c r="O7321" i="19"/>
  <c r="A7322" i="19"/>
  <c r="B7322" i="19"/>
  <c r="O7322" i="19"/>
  <c r="A7323" i="19"/>
  <c r="B7323" i="19"/>
  <c r="O7323" i="19"/>
  <c r="A7324" i="19"/>
  <c r="B7324" i="19"/>
  <c r="O7324" i="19"/>
  <c r="A7325" i="19"/>
  <c r="B7325" i="19"/>
  <c r="O7325" i="19"/>
  <c r="A7326" i="19"/>
  <c r="B7326" i="19"/>
  <c r="O7326" i="19"/>
  <c r="A7327" i="19"/>
  <c r="B7327" i="19"/>
  <c r="O7327" i="19"/>
  <c r="A7328" i="19"/>
  <c r="B7328" i="19"/>
  <c r="O7328" i="19"/>
  <c r="A7329" i="19"/>
  <c r="B7329" i="19"/>
  <c r="O7329" i="19"/>
  <c r="A7330" i="19"/>
  <c r="B7330" i="19"/>
  <c r="O7330" i="19"/>
  <c r="A7331" i="19"/>
  <c r="B7331" i="19"/>
  <c r="O7331" i="19"/>
  <c r="A7332" i="19"/>
  <c r="B7332" i="19"/>
  <c r="O7332" i="19"/>
  <c r="A7333" i="19"/>
  <c r="B7333" i="19"/>
  <c r="O7333" i="19"/>
  <c r="A7334" i="19"/>
  <c r="B7334" i="19"/>
  <c r="O7334" i="19"/>
  <c r="A7335" i="19"/>
  <c r="B7335" i="19"/>
  <c r="O7335" i="19"/>
  <c r="A7336" i="19"/>
  <c r="B7336" i="19"/>
  <c r="O7336" i="19"/>
  <c r="A7337" i="19"/>
  <c r="B7337" i="19"/>
  <c r="O7337" i="19"/>
  <c r="A7338" i="19"/>
  <c r="B7338" i="19"/>
  <c r="O7338" i="19"/>
  <c r="A7339" i="19"/>
  <c r="B7339" i="19"/>
  <c r="O7339" i="19"/>
  <c r="A7340" i="19"/>
  <c r="B7340" i="19"/>
  <c r="O7340" i="19"/>
  <c r="A7341" i="19"/>
  <c r="B7341" i="19"/>
  <c r="O7341" i="19"/>
  <c r="A7342" i="19"/>
  <c r="B7342" i="19"/>
  <c r="O7342" i="19"/>
  <c r="A7343" i="19"/>
  <c r="B7343" i="19"/>
  <c r="O7343" i="19"/>
  <c r="A7344" i="19"/>
  <c r="B7344" i="19"/>
  <c r="O7344" i="19"/>
  <c r="A7345" i="19"/>
  <c r="B7345" i="19"/>
  <c r="O7345" i="19"/>
  <c r="A7346" i="19"/>
  <c r="B7346" i="19"/>
  <c r="O7346" i="19"/>
  <c r="A7347" i="19"/>
  <c r="B7347" i="19"/>
  <c r="O7347" i="19"/>
  <c r="A7348" i="19"/>
  <c r="B7348" i="19"/>
  <c r="O7348" i="19"/>
  <c r="A7349" i="19"/>
  <c r="B7349" i="19"/>
  <c r="O7349" i="19"/>
  <c r="A7350" i="19"/>
  <c r="B7350" i="19"/>
  <c r="O7350" i="19"/>
  <c r="A7351" i="19"/>
  <c r="B7351" i="19"/>
  <c r="O7351" i="19"/>
  <c r="A7352" i="19"/>
  <c r="B7352" i="19"/>
  <c r="O7352" i="19"/>
  <c r="A7353" i="19"/>
  <c r="B7353" i="19"/>
  <c r="O7353" i="19"/>
  <c r="A7354" i="19"/>
  <c r="B7354" i="19"/>
  <c r="O7354" i="19"/>
  <c r="A7355" i="19"/>
  <c r="B7355" i="19"/>
  <c r="O7355" i="19"/>
  <c r="A7356" i="19"/>
  <c r="B7356" i="19"/>
  <c r="O7356" i="19"/>
  <c r="A7357" i="19"/>
  <c r="B7357" i="19"/>
  <c r="O7357" i="19"/>
  <c r="A7358" i="19"/>
  <c r="B7358" i="19"/>
  <c r="O7358" i="19"/>
  <c r="A7359" i="19"/>
  <c r="B7359" i="19"/>
  <c r="O7359" i="19"/>
  <c r="A7360" i="19"/>
  <c r="B7360" i="19"/>
  <c r="O7360" i="19"/>
  <c r="A7361" i="19"/>
  <c r="B7361" i="19"/>
  <c r="O7361" i="19"/>
  <c r="A7362" i="19"/>
  <c r="B7362" i="19"/>
  <c r="O7362" i="19"/>
  <c r="A7363" i="19"/>
  <c r="B7363" i="19"/>
  <c r="O7363" i="19"/>
  <c r="A7364" i="19"/>
  <c r="B7364" i="19"/>
  <c r="O7364" i="19"/>
  <c r="A7365" i="19"/>
  <c r="B7365" i="19"/>
  <c r="O7365" i="19"/>
  <c r="A7366" i="19"/>
  <c r="B7366" i="19"/>
  <c r="O7366" i="19"/>
  <c r="A7367" i="19"/>
  <c r="B7367" i="19"/>
  <c r="O7367" i="19"/>
  <c r="A7368" i="19"/>
  <c r="B7368" i="19"/>
  <c r="O7368" i="19"/>
  <c r="A7369" i="19"/>
  <c r="B7369" i="19"/>
  <c r="O7369" i="19"/>
  <c r="A7370" i="19"/>
  <c r="B7370" i="19"/>
  <c r="O7370" i="19"/>
  <c r="A7371" i="19"/>
  <c r="B7371" i="19"/>
  <c r="O7371" i="19"/>
  <c r="A7372" i="19"/>
  <c r="B7372" i="19"/>
  <c r="O7372" i="19"/>
  <c r="A7373" i="19"/>
  <c r="B7373" i="19"/>
  <c r="O7373" i="19"/>
  <c r="A7374" i="19"/>
  <c r="B7374" i="19"/>
  <c r="O7374" i="19"/>
  <c r="A7375" i="19"/>
  <c r="B7375" i="19"/>
  <c r="O7375" i="19"/>
  <c r="A7376" i="19"/>
  <c r="B7376" i="19"/>
  <c r="O7376" i="19"/>
  <c r="A7377" i="19"/>
  <c r="B7377" i="19"/>
  <c r="O7377" i="19"/>
  <c r="A7378" i="19"/>
  <c r="B7378" i="19"/>
  <c r="O7378" i="19"/>
  <c r="A7379" i="19"/>
  <c r="B7379" i="19"/>
  <c r="O7379" i="19"/>
  <c r="A7380" i="19"/>
  <c r="B7380" i="19"/>
  <c r="O7380" i="19"/>
  <c r="A7381" i="19"/>
  <c r="B7381" i="19"/>
  <c r="O7381" i="19"/>
  <c r="A7382" i="19"/>
  <c r="B7382" i="19"/>
  <c r="O7382" i="19"/>
  <c r="A7383" i="19"/>
  <c r="B7383" i="19"/>
  <c r="O7383" i="19"/>
  <c r="A7384" i="19"/>
  <c r="B7384" i="19"/>
  <c r="O7384" i="19"/>
  <c r="A7385" i="19"/>
  <c r="B7385" i="19"/>
  <c r="O7385" i="19"/>
  <c r="A7386" i="19"/>
  <c r="B7386" i="19"/>
  <c r="O7386" i="19"/>
  <c r="A7387" i="19"/>
  <c r="B7387" i="19"/>
  <c r="O7387" i="19"/>
  <c r="A7388" i="19"/>
  <c r="B7388" i="19"/>
  <c r="O7388" i="19"/>
  <c r="A7389" i="19"/>
  <c r="B7389" i="19"/>
  <c r="O7389" i="19"/>
  <c r="A7390" i="19"/>
  <c r="B7390" i="19"/>
  <c r="O7390" i="19"/>
  <c r="A7391" i="19"/>
  <c r="B7391" i="19"/>
  <c r="O7391" i="19"/>
  <c r="A7392" i="19"/>
  <c r="B7392" i="19"/>
  <c r="O7392" i="19"/>
  <c r="A7393" i="19"/>
  <c r="B7393" i="19"/>
  <c r="O7393" i="19"/>
  <c r="A7394" i="19"/>
  <c r="B7394" i="19"/>
  <c r="O7394" i="19"/>
  <c r="A7395" i="19"/>
  <c r="B7395" i="19"/>
  <c r="O7395" i="19"/>
  <c r="A7396" i="19"/>
  <c r="B7396" i="19"/>
  <c r="O7396" i="19"/>
  <c r="A7397" i="19"/>
  <c r="B7397" i="19"/>
  <c r="O7397" i="19"/>
  <c r="A7398" i="19"/>
  <c r="B7398" i="19"/>
  <c r="O7398" i="19"/>
  <c r="A7399" i="19"/>
  <c r="B7399" i="19"/>
  <c r="O7399" i="19"/>
  <c r="A7400" i="19"/>
  <c r="B7400" i="19"/>
  <c r="O7400" i="19"/>
  <c r="A7401" i="19"/>
  <c r="B7401" i="19"/>
  <c r="O7401" i="19"/>
  <c r="A7402" i="19"/>
  <c r="B7402" i="19"/>
  <c r="O7402" i="19"/>
  <c r="A7403" i="19"/>
  <c r="B7403" i="19"/>
  <c r="O7403" i="19"/>
  <c r="A7404" i="19"/>
  <c r="B7404" i="19"/>
  <c r="O7404" i="19"/>
  <c r="A7405" i="19"/>
  <c r="B7405" i="19"/>
  <c r="O7405" i="19"/>
  <c r="A7406" i="19"/>
  <c r="B7406" i="19"/>
  <c r="O7406" i="19"/>
  <c r="A7407" i="19"/>
  <c r="B7407" i="19"/>
  <c r="O7407" i="19"/>
  <c r="A7408" i="19"/>
  <c r="B7408" i="19"/>
  <c r="O7408" i="19"/>
  <c r="A7409" i="19"/>
  <c r="B7409" i="19"/>
  <c r="O7409" i="19"/>
  <c r="A7410" i="19"/>
  <c r="B7410" i="19"/>
  <c r="O7410" i="19"/>
  <c r="A7411" i="19"/>
  <c r="B7411" i="19"/>
  <c r="O7411" i="19"/>
  <c r="A7412" i="19"/>
  <c r="B7412" i="19"/>
  <c r="O7412" i="19"/>
  <c r="A7413" i="19"/>
  <c r="B7413" i="19"/>
  <c r="O7413" i="19"/>
  <c r="A7414" i="19"/>
  <c r="B7414" i="19"/>
  <c r="O7414" i="19"/>
  <c r="A7415" i="19"/>
  <c r="B7415" i="19"/>
  <c r="O7415" i="19"/>
  <c r="A7416" i="19"/>
  <c r="B7416" i="19"/>
  <c r="O7416" i="19"/>
  <c r="A7417" i="19"/>
  <c r="B7417" i="19"/>
  <c r="O7417" i="19"/>
  <c r="A7418" i="19"/>
  <c r="B7418" i="19"/>
  <c r="O7418" i="19"/>
  <c r="A7419" i="19"/>
  <c r="B7419" i="19"/>
  <c r="O7419" i="19"/>
  <c r="A7420" i="19"/>
  <c r="B7420" i="19"/>
  <c r="O7420" i="19"/>
  <c r="A7421" i="19"/>
  <c r="B7421" i="19"/>
  <c r="O7421" i="19"/>
  <c r="A7422" i="19"/>
  <c r="B7422" i="19"/>
  <c r="O7422" i="19"/>
  <c r="A7423" i="19"/>
  <c r="B7423" i="19"/>
  <c r="O7423" i="19"/>
  <c r="A7424" i="19"/>
  <c r="B7424" i="19"/>
  <c r="O7424" i="19"/>
  <c r="A7425" i="19"/>
  <c r="B7425" i="19"/>
  <c r="O7425" i="19"/>
  <c r="A7426" i="19"/>
  <c r="B7426" i="19"/>
  <c r="O7426" i="19"/>
  <c r="A7427" i="19"/>
  <c r="B7427" i="19"/>
  <c r="O7427" i="19"/>
  <c r="A7428" i="19"/>
  <c r="B7428" i="19"/>
  <c r="O7428" i="19"/>
  <c r="A7429" i="19"/>
  <c r="B7429" i="19"/>
  <c r="O7429" i="19"/>
  <c r="A7430" i="19"/>
  <c r="B7430" i="19"/>
  <c r="O7430" i="19"/>
  <c r="A7431" i="19"/>
  <c r="B7431" i="19"/>
  <c r="O7431" i="19"/>
  <c r="A7432" i="19"/>
  <c r="B7432" i="19"/>
  <c r="O7432" i="19"/>
  <c r="A7433" i="19"/>
  <c r="B7433" i="19"/>
  <c r="O7433" i="19"/>
  <c r="A7434" i="19"/>
  <c r="B7434" i="19"/>
  <c r="O7434" i="19"/>
  <c r="A7435" i="19"/>
  <c r="B7435" i="19"/>
  <c r="O7435" i="19"/>
  <c r="A7436" i="19"/>
  <c r="B7436" i="19"/>
  <c r="O7436" i="19"/>
  <c r="A7437" i="19"/>
  <c r="B7437" i="19"/>
  <c r="O7437" i="19"/>
  <c r="A7438" i="19"/>
  <c r="B7438" i="19"/>
  <c r="O7438" i="19"/>
  <c r="A7439" i="19"/>
  <c r="B7439" i="19"/>
  <c r="O7439" i="19"/>
  <c r="A7440" i="19"/>
  <c r="B7440" i="19"/>
  <c r="O7440" i="19"/>
  <c r="A7441" i="19"/>
  <c r="B7441" i="19"/>
  <c r="O7441" i="19"/>
  <c r="A7442" i="19"/>
  <c r="B7442" i="19"/>
  <c r="O7442" i="19"/>
  <c r="A7443" i="19"/>
  <c r="B7443" i="19"/>
  <c r="O7443" i="19"/>
  <c r="A7444" i="19"/>
  <c r="B7444" i="19"/>
  <c r="O7444" i="19"/>
  <c r="A7445" i="19"/>
  <c r="B7445" i="19"/>
  <c r="O7445" i="19"/>
  <c r="A7446" i="19"/>
  <c r="B7446" i="19"/>
  <c r="O7446" i="19"/>
  <c r="A7447" i="19"/>
  <c r="B7447" i="19"/>
  <c r="O7447" i="19"/>
  <c r="A7448" i="19"/>
  <c r="B7448" i="19"/>
  <c r="O7448" i="19"/>
  <c r="A7449" i="19"/>
  <c r="B7449" i="19"/>
  <c r="O7449" i="19"/>
  <c r="A7450" i="19"/>
  <c r="B7450" i="19"/>
  <c r="O7450" i="19"/>
  <c r="A7451" i="19"/>
  <c r="B7451" i="19"/>
  <c r="O7451" i="19"/>
  <c r="A7452" i="19"/>
  <c r="B7452" i="19"/>
  <c r="O7452" i="19"/>
  <c r="A7453" i="19"/>
  <c r="B7453" i="19"/>
  <c r="O7453" i="19"/>
  <c r="A7454" i="19"/>
  <c r="B7454" i="19"/>
  <c r="O7454" i="19"/>
  <c r="A7455" i="19"/>
  <c r="B7455" i="19"/>
  <c r="O7455" i="19"/>
  <c r="A7456" i="19"/>
  <c r="B7456" i="19"/>
  <c r="O7456" i="19"/>
  <c r="A7457" i="19"/>
  <c r="B7457" i="19"/>
  <c r="O7457" i="19"/>
  <c r="A7458" i="19"/>
  <c r="B7458" i="19"/>
  <c r="O7458" i="19"/>
  <c r="A7459" i="19"/>
  <c r="B7459" i="19"/>
  <c r="O7459" i="19"/>
  <c r="A7460" i="19"/>
  <c r="B7460" i="19"/>
  <c r="O7460" i="19"/>
  <c r="A7461" i="19"/>
  <c r="B7461" i="19"/>
  <c r="O7461" i="19"/>
  <c r="A7462" i="19"/>
  <c r="B7462" i="19"/>
  <c r="O7462" i="19"/>
  <c r="A7463" i="19"/>
  <c r="B7463" i="19"/>
  <c r="O7463" i="19"/>
  <c r="A7464" i="19"/>
  <c r="B7464" i="19"/>
  <c r="O7464" i="19"/>
  <c r="A7465" i="19"/>
  <c r="B7465" i="19"/>
  <c r="O7465" i="19"/>
  <c r="A7466" i="19"/>
  <c r="B7466" i="19"/>
  <c r="O7466" i="19"/>
  <c r="A7467" i="19"/>
  <c r="B7467" i="19"/>
  <c r="O7467" i="19"/>
  <c r="A7468" i="19"/>
  <c r="B7468" i="19"/>
  <c r="O7468" i="19"/>
  <c r="A7469" i="19"/>
  <c r="B7469" i="19"/>
  <c r="O7469" i="19"/>
  <c r="A7470" i="19"/>
  <c r="B7470" i="19"/>
  <c r="O7470" i="19"/>
  <c r="A7471" i="19"/>
  <c r="B7471" i="19"/>
  <c r="O7471" i="19"/>
  <c r="A7472" i="19"/>
  <c r="B7472" i="19"/>
  <c r="O7472" i="19"/>
  <c r="A7473" i="19"/>
  <c r="B7473" i="19"/>
  <c r="O7473" i="19"/>
  <c r="A7474" i="19"/>
  <c r="B7474" i="19"/>
  <c r="O7474" i="19"/>
  <c r="A7475" i="19"/>
  <c r="B7475" i="19"/>
  <c r="O7475" i="19"/>
  <c r="A7476" i="19"/>
  <c r="B7476" i="19"/>
  <c r="O7476" i="19"/>
  <c r="A7477" i="19"/>
  <c r="B7477" i="19"/>
  <c r="O7477" i="19"/>
  <c r="A7478" i="19"/>
  <c r="B7478" i="19"/>
  <c r="O7478" i="19"/>
  <c r="A7479" i="19"/>
  <c r="B7479" i="19"/>
  <c r="O7479" i="19"/>
  <c r="A7480" i="19"/>
  <c r="B7480" i="19"/>
  <c r="O7480" i="19"/>
  <c r="A7481" i="19"/>
  <c r="B7481" i="19"/>
  <c r="O7481" i="19"/>
  <c r="A7482" i="19"/>
  <c r="B7482" i="19"/>
  <c r="O7482" i="19"/>
  <c r="A7483" i="19"/>
  <c r="B7483" i="19"/>
  <c r="O7483" i="19"/>
  <c r="A7484" i="19"/>
  <c r="B7484" i="19"/>
  <c r="O7484" i="19"/>
  <c r="A7485" i="19"/>
  <c r="B7485" i="19"/>
  <c r="O7485" i="19"/>
  <c r="A7486" i="19"/>
  <c r="B7486" i="19"/>
  <c r="O7486" i="19"/>
  <c r="A7487" i="19"/>
  <c r="B7487" i="19"/>
  <c r="O7487" i="19"/>
  <c r="A7488" i="19"/>
  <c r="B7488" i="19"/>
  <c r="O7488" i="19"/>
  <c r="A7489" i="19"/>
  <c r="B7489" i="19"/>
  <c r="O7489" i="19"/>
  <c r="A7490" i="19"/>
  <c r="B7490" i="19"/>
  <c r="O7490" i="19"/>
  <c r="A7491" i="19"/>
  <c r="B7491" i="19"/>
  <c r="O7491" i="19"/>
  <c r="A7492" i="19"/>
  <c r="B7492" i="19"/>
  <c r="O7492" i="19"/>
  <c r="A7493" i="19"/>
  <c r="B7493" i="19"/>
  <c r="O7493" i="19"/>
  <c r="A7494" i="19"/>
  <c r="B7494" i="19"/>
  <c r="O7494" i="19"/>
  <c r="A7495" i="19"/>
  <c r="B7495" i="19"/>
  <c r="O7495" i="19"/>
  <c r="A7496" i="19"/>
  <c r="B7496" i="19"/>
  <c r="O7496" i="19"/>
  <c r="A7497" i="19"/>
  <c r="B7497" i="19"/>
  <c r="O7497" i="19"/>
  <c r="A7498" i="19"/>
  <c r="B7498" i="19"/>
  <c r="O7498" i="19"/>
  <c r="A7499" i="19"/>
  <c r="B7499" i="19"/>
  <c r="O7499" i="19"/>
  <c r="A7500" i="19"/>
  <c r="B7500" i="19"/>
  <c r="O7500" i="19"/>
  <c r="A7501" i="19"/>
  <c r="B7501" i="19"/>
  <c r="O7501" i="19"/>
  <c r="A7502" i="19"/>
  <c r="B7502" i="19"/>
  <c r="O7502" i="19"/>
  <c r="A7503" i="19"/>
  <c r="B7503" i="19"/>
  <c r="O7503" i="19"/>
  <c r="A7504" i="19"/>
  <c r="B7504" i="19"/>
  <c r="O7504" i="19"/>
  <c r="A7505" i="19"/>
  <c r="B7505" i="19"/>
  <c r="O7505" i="19"/>
  <c r="A7506" i="19"/>
  <c r="B7506" i="19"/>
  <c r="O7506" i="19"/>
  <c r="A7507" i="19"/>
  <c r="B7507" i="19"/>
  <c r="O7507" i="19"/>
  <c r="A7508" i="19"/>
  <c r="B7508" i="19"/>
  <c r="O7508" i="19"/>
  <c r="A7509" i="19"/>
  <c r="B7509" i="19"/>
  <c r="O7509" i="19"/>
  <c r="A7510" i="19"/>
  <c r="B7510" i="19"/>
  <c r="O7510" i="19"/>
  <c r="A7511" i="19"/>
  <c r="B7511" i="19"/>
  <c r="O7511" i="19"/>
  <c r="A7512" i="19"/>
  <c r="B7512" i="19"/>
  <c r="O7512" i="19"/>
  <c r="A7513" i="19"/>
  <c r="B7513" i="19"/>
  <c r="O7513" i="19"/>
  <c r="A7514" i="19"/>
  <c r="B7514" i="19"/>
  <c r="O7514" i="19"/>
  <c r="A7515" i="19"/>
  <c r="B7515" i="19"/>
  <c r="O7515" i="19"/>
  <c r="A7516" i="19"/>
  <c r="B7516" i="19"/>
  <c r="O7516" i="19"/>
  <c r="A7517" i="19"/>
  <c r="B7517" i="19"/>
  <c r="O7517" i="19"/>
  <c r="A7518" i="19"/>
  <c r="B7518" i="19"/>
  <c r="O7518" i="19"/>
  <c r="A7519" i="19"/>
  <c r="B7519" i="19"/>
  <c r="O7519" i="19"/>
  <c r="A7520" i="19"/>
  <c r="B7520" i="19"/>
  <c r="O7520" i="19"/>
  <c r="A7521" i="19"/>
  <c r="B7521" i="19"/>
  <c r="O7521" i="19"/>
  <c r="A7522" i="19"/>
  <c r="B7522" i="19"/>
  <c r="O7522" i="19"/>
  <c r="A7523" i="19"/>
  <c r="B7523" i="19"/>
  <c r="O7523" i="19"/>
  <c r="A7524" i="19"/>
  <c r="B7524" i="19"/>
  <c r="O7524" i="19"/>
  <c r="A7525" i="19"/>
  <c r="B7525" i="19"/>
  <c r="O7525" i="19"/>
  <c r="A7526" i="19"/>
  <c r="B7526" i="19"/>
  <c r="O7526" i="19"/>
  <c r="A7527" i="19"/>
  <c r="B7527" i="19"/>
  <c r="O7527" i="19"/>
  <c r="A7528" i="19"/>
  <c r="B7528" i="19"/>
  <c r="O7528" i="19"/>
  <c r="A7529" i="19"/>
  <c r="B7529" i="19"/>
  <c r="O7529" i="19"/>
  <c r="A7530" i="19"/>
  <c r="B7530" i="19"/>
  <c r="O7530" i="19"/>
  <c r="A7531" i="19"/>
  <c r="B7531" i="19"/>
  <c r="O7531" i="19"/>
  <c r="A7532" i="19"/>
  <c r="B7532" i="19"/>
  <c r="O7532" i="19"/>
  <c r="A7533" i="19"/>
  <c r="B7533" i="19"/>
  <c r="O7533" i="19"/>
  <c r="A7534" i="19"/>
  <c r="B7534" i="19"/>
  <c r="O7534" i="19"/>
  <c r="A7535" i="19"/>
  <c r="B7535" i="19"/>
  <c r="O7535" i="19"/>
  <c r="A7536" i="19"/>
  <c r="B7536" i="19"/>
  <c r="O7536" i="19"/>
  <c r="A7537" i="19"/>
  <c r="B7537" i="19"/>
  <c r="O7537" i="19"/>
  <c r="A7538" i="19"/>
  <c r="B7538" i="19"/>
  <c r="O7538" i="19"/>
  <c r="A7539" i="19"/>
  <c r="B7539" i="19"/>
  <c r="O7539" i="19"/>
  <c r="A7540" i="19"/>
  <c r="B7540" i="19"/>
  <c r="O7540" i="19"/>
  <c r="A7541" i="19"/>
  <c r="B7541" i="19"/>
  <c r="O7541" i="19"/>
  <c r="A7542" i="19"/>
  <c r="B7542" i="19"/>
  <c r="O7542" i="19"/>
  <c r="A7543" i="19"/>
  <c r="B7543" i="19"/>
  <c r="O7543" i="19"/>
  <c r="A7544" i="19"/>
  <c r="B7544" i="19"/>
  <c r="O7544" i="19"/>
  <c r="A7545" i="19"/>
  <c r="B7545" i="19"/>
  <c r="O7545" i="19"/>
  <c r="A7546" i="19"/>
  <c r="B7546" i="19"/>
  <c r="O7546" i="19"/>
  <c r="A7547" i="19"/>
  <c r="B7547" i="19"/>
  <c r="O7547" i="19"/>
  <c r="A7548" i="19"/>
  <c r="B7548" i="19"/>
  <c r="O7548" i="19"/>
  <c r="A7549" i="19"/>
  <c r="B7549" i="19"/>
  <c r="O7549" i="19"/>
  <c r="A7550" i="19"/>
  <c r="B7550" i="19"/>
  <c r="O7550" i="19"/>
  <c r="A7551" i="19"/>
  <c r="B7551" i="19"/>
  <c r="O7551" i="19"/>
  <c r="A7552" i="19"/>
  <c r="B7552" i="19"/>
  <c r="O7552" i="19"/>
  <c r="A7553" i="19"/>
  <c r="B7553" i="19"/>
  <c r="O7553" i="19"/>
  <c r="A7554" i="19"/>
  <c r="B7554" i="19"/>
  <c r="O7554" i="19"/>
  <c r="A7555" i="19"/>
  <c r="B7555" i="19"/>
  <c r="O7555" i="19"/>
  <c r="A7556" i="19"/>
  <c r="B7556" i="19"/>
  <c r="O7556" i="19"/>
  <c r="A7557" i="19"/>
  <c r="B7557" i="19"/>
  <c r="O7557" i="19"/>
  <c r="A7558" i="19"/>
  <c r="B7558" i="19"/>
  <c r="O7558" i="19"/>
  <c r="A7559" i="19"/>
  <c r="B7559" i="19"/>
  <c r="O7559" i="19"/>
  <c r="A7560" i="19"/>
  <c r="B7560" i="19"/>
  <c r="O7560" i="19"/>
  <c r="A7561" i="19"/>
  <c r="B7561" i="19"/>
  <c r="O7561" i="19"/>
  <c r="A7562" i="19"/>
  <c r="B7562" i="19"/>
  <c r="O7562" i="19"/>
  <c r="A7563" i="19"/>
  <c r="B7563" i="19"/>
  <c r="O7563" i="19"/>
  <c r="A7564" i="19"/>
  <c r="B7564" i="19"/>
  <c r="O7564" i="19"/>
  <c r="A7565" i="19"/>
  <c r="B7565" i="19"/>
  <c r="O7565" i="19"/>
  <c r="A7566" i="19"/>
  <c r="B7566" i="19"/>
  <c r="O7566" i="19"/>
  <c r="A7567" i="19"/>
  <c r="B7567" i="19"/>
  <c r="O7567" i="19"/>
  <c r="A7568" i="19"/>
  <c r="B7568" i="19"/>
  <c r="O7568" i="19"/>
  <c r="A7569" i="19"/>
  <c r="B7569" i="19"/>
  <c r="O7569" i="19"/>
  <c r="A7570" i="19"/>
  <c r="B7570" i="19"/>
  <c r="O7570" i="19"/>
  <c r="A7571" i="19"/>
  <c r="B7571" i="19"/>
  <c r="O7571" i="19"/>
  <c r="A7572" i="19"/>
  <c r="B7572" i="19"/>
  <c r="O7572" i="19"/>
  <c r="A7573" i="19"/>
  <c r="B7573" i="19"/>
  <c r="O7573" i="19"/>
  <c r="A7574" i="19"/>
  <c r="B7574" i="19"/>
  <c r="O7574" i="19"/>
  <c r="A7575" i="19"/>
  <c r="B7575" i="19"/>
  <c r="O7575" i="19"/>
  <c r="A7576" i="19"/>
  <c r="B7576" i="19"/>
  <c r="O7576" i="19"/>
  <c r="A7577" i="19"/>
  <c r="B7577" i="19"/>
  <c r="O7577" i="19"/>
  <c r="A7578" i="19"/>
  <c r="B7578" i="19"/>
  <c r="O7578" i="19"/>
  <c r="A7579" i="19"/>
  <c r="B7579" i="19"/>
  <c r="O7579" i="19"/>
  <c r="A7580" i="19"/>
  <c r="B7580" i="19"/>
  <c r="O7580" i="19"/>
  <c r="A7581" i="19"/>
  <c r="B7581" i="19"/>
  <c r="O7581" i="19"/>
  <c r="A7582" i="19"/>
  <c r="B7582" i="19"/>
  <c r="O7582" i="19"/>
  <c r="A7583" i="19"/>
  <c r="B7583" i="19"/>
  <c r="O7583" i="19"/>
  <c r="A7584" i="19"/>
  <c r="B7584" i="19"/>
  <c r="O7584" i="19"/>
  <c r="A7585" i="19"/>
  <c r="B7585" i="19"/>
  <c r="O7585" i="19"/>
  <c r="A7586" i="19"/>
  <c r="B7586" i="19"/>
  <c r="O7586" i="19"/>
  <c r="A7587" i="19"/>
  <c r="B7587" i="19"/>
  <c r="O7587" i="19"/>
  <c r="A7588" i="19"/>
  <c r="B7588" i="19"/>
  <c r="O7588" i="19"/>
  <c r="A7589" i="19"/>
  <c r="B7589" i="19"/>
  <c r="O7589" i="19"/>
  <c r="A7590" i="19"/>
  <c r="B7590" i="19"/>
  <c r="O7590" i="19"/>
  <c r="A7591" i="19"/>
  <c r="B7591" i="19"/>
  <c r="O7591" i="19"/>
  <c r="A7592" i="19"/>
  <c r="B7592" i="19"/>
  <c r="O7592" i="19"/>
  <c r="A7593" i="19"/>
  <c r="B7593" i="19"/>
  <c r="O7593" i="19"/>
  <c r="A7594" i="19"/>
  <c r="B7594" i="19"/>
  <c r="O7594" i="19"/>
  <c r="A7595" i="19"/>
  <c r="B7595" i="19"/>
  <c r="O7595" i="19"/>
  <c r="A7596" i="19"/>
  <c r="B7596" i="19"/>
  <c r="O7596" i="19"/>
  <c r="A7597" i="19"/>
  <c r="B7597" i="19"/>
  <c r="O7597" i="19"/>
  <c r="A7598" i="19"/>
  <c r="B7598" i="19"/>
  <c r="O7598" i="19"/>
  <c r="A7599" i="19"/>
  <c r="B7599" i="19"/>
  <c r="O7599" i="19"/>
  <c r="A7600" i="19"/>
  <c r="B7600" i="19"/>
  <c r="O7600" i="19"/>
  <c r="A7601" i="19"/>
  <c r="B7601" i="19"/>
  <c r="O7601" i="19"/>
  <c r="A7602" i="19"/>
  <c r="B7602" i="19"/>
  <c r="O7602" i="19"/>
  <c r="A7603" i="19"/>
  <c r="B7603" i="19"/>
  <c r="O7603" i="19"/>
  <c r="A7604" i="19"/>
  <c r="B7604" i="19"/>
  <c r="O7604" i="19"/>
  <c r="A7605" i="19"/>
  <c r="B7605" i="19"/>
  <c r="O7605" i="19"/>
  <c r="A7606" i="19"/>
  <c r="B7606" i="19"/>
  <c r="O7606" i="19"/>
  <c r="A7607" i="19"/>
  <c r="B7607" i="19"/>
  <c r="O7607" i="19"/>
  <c r="A7608" i="19"/>
  <c r="B7608" i="19"/>
  <c r="O7608" i="19"/>
  <c r="A7609" i="19"/>
  <c r="B7609" i="19"/>
  <c r="O7609" i="19"/>
  <c r="A7610" i="19"/>
  <c r="B7610" i="19"/>
  <c r="O7610" i="19"/>
  <c r="A7611" i="19"/>
  <c r="B7611" i="19"/>
  <c r="O7611" i="19"/>
  <c r="A7612" i="19"/>
  <c r="B7612" i="19"/>
  <c r="O7612" i="19"/>
  <c r="A7613" i="19"/>
  <c r="B7613" i="19"/>
  <c r="O7613" i="19"/>
  <c r="A7614" i="19"/>
  <c r="B7614" i="19"/>
  <c r="O7614" i="19"/>
  <c r="A7615" i="19"/>
  <c r="B7615" i="19"/>
  <c r="O7615" i="19"/>
  <c r="A7616" i="19"/>
  <c r="B7616" i="19"/>
  <c r="O7616" i="19"/>
  <c r="A7617" i="19"/>
  <c r="B7617" i="19"/>
  <c r="O7617" i="19"/>
  <c r="A7618" i="19"/>
  <c r="B7618" i="19"/>
  <c r="O7618" i="19"/>
  <c r="A7619" i="19"/>
  <c r="B7619" i="19"/>
  <c r="O7619" i="19"/>
  <c r="A7620" i="19"/>
  <c r="B7620" i="19"/>
  <c r="O7620" i="19"/>
  <c r="A7621" i="19"/>
  <c r="B7621" i="19"/>
  <c r="O7621" i="19"/>
  <c r="A7622" i="19"/>
  <c r="B7622" i="19"/>
  <c r="O7622" i="19"/>
  <c r="A7623" i="19"/>
  <c r="B7623" i="19"/>
  <c r="O7623" i="19"/>
  <c r="A7624" i="19"/>
  <c r="B7624" i="19"/>
  <c r="O7624" i="19"/>
  <c r="A7625" i="19"/>
  <c r="B7625" i="19"/>
  <c r="O7625" i="19"/>
  <c r="A7626" i="19"/>
  <c r="B7626" i="19"/>
  <c r="O7626" i="19"/>
  <c r="A7627" i="19"/>
  <c r="B7627" i="19"/>
  <c r="O7627" i="19"/>
  <c r="A7628" i="19"/>
  <c r="B7628" i="19"/>
  <c r="O7628" i="19"/>
  <c r="A7629" i="19"/>
  <c r="B7629" i="19"/>
  <c r="O7629" i="19"/>
  <c r="A7630" i="19"/>
  <c r="B7630" i="19"/>
  <c r="O7630" i="19"/>
  <c r="A7631" i="19"/>
  <c r="B7631" i="19"/>
  <c r="O7631" i="19"/>
  <c r="A7632" i="19"/>
  <c r="B7632" i="19"/>
  <c r="O7632" i="19"/>
  <c r="A7633" i="19"/>
  <c r="B7633" i="19"/>
  <c r="O7633" i="19"/>
  <c r="A7634" i="19"/>
  <c r="B7634" i="19"/>
  <c r="O7634" i="19"/>
  <c r="A7635" i="19"/>
  <c r="B7635" i="19"/>
  <c r="O7635" i="19"/>
  <c r="A7636" i="19"/>
  <c r="B7636" i="19"/>
  <c r="O7636" i="19"/>
  <c r="A7637" i="19"/>
  <c r="B7637" i="19"/>
  <c r="O7637" i="19"/>
  <c r="A7638" i="19"/>
  <c r="B7638" i="19"/>
  <c r="O7638" i="19"/>
  <c r="A7639" i="19"/>
  <c r="B7639" i="19"/>
  <c r="O7639" i="19"/>
  <c r="A7640" i="19"/>
  <c r="B7640" i="19"/>
  <c r="O7640" i="19"/>
  <c r="A7641" i="19"/>
  <c r="B7641" i="19"/>
  <c r="O7641" i="19"/>
  <c r="A7642" i="19"/>
  <c r="B7642" i="19"/>
  <c r="O7642" i="19"/>
  <c r="A7643" i="19"/>
  <c r="B7643" i="19"/>
  <c r="O7643" i="19"/>
  <c r="A7644" i="19"/>
  <c r="B7644" i="19"/>
  <c r="O7644" i="19"/>
  <c r="A7645" i="19"/>
  <c r="B7645" i="19"/>
  <c r="O7645" i="19"/>
  <c r="A7646" i="19"/>
  <c r="B7646" i="19"/>
  <c r="O7646" i="19"/>
  <c r="A7647" i="19"/>
  <c r="B7647" i="19"/>
  <c r="O7647" i="19"/>
  <c r="A7648" i="19"/>
  <c r="B7648" i="19"/>
  <c r="O7648" i="19"/>
  <c r="A7649" i="19"/>
  <c r="B7649" i="19"/>
  <c r="O7649" i="19"/>
  <c r="A7650" i="19"/>
  <c r="B7650" i="19"/>
  <c r="O7650" i="19"/>
  <c r="A7651" i="19"/>
  <c r="B7651" i="19"/>
  <c r="O7651" i="19"/>
  <c r="A7652" i="19"/>
  <c r="B7652" i="19"/>
  <c r="O7652" i="19"/>
  <c r="A7653" i="19"/>
  <c r="B7653" i="19"/>
  <c r="O7653" i="19"/>
  <c r="A7654" i="19"/>
  <c r="B7654" i="19"/>
  <c r="O7654" i="19"/>
  <c r="A7655" i="19"/>
  <c r="B7655" i="19"/>
  <c r="O7655" i="19"/>
  <c r="A7656" i="19"/>
  <c r="B7656" i="19"/>
  <c r="O7656" i="19"/>
  <c r="A7657" i="19"/>
  <c r="B7657" i="19"/>
  <c r="O7657" i="19"/>
  <c r="A7658" i="19"/>
  <c r="B7658" i="19"/>
  <c r="O7658" i="19"/>
  <c r="A7659" i="19"/>
  <c r="B7659" i="19"/>
  <c r="O7659" i="19"/>
  <c r="A7660" i="19"/>
  <c r="B7660" i="19"/>
  <c r="O7660" i="19"/>
  <c r="A7661" i="19"/>
  <c r="B7661" i="19"/>
  <c r="O7661" i="19"/>
  <c r="A7662" i="19"/>
  <c r="B7662" i="19"/>
  <c r="O7662" i="19"/>
  <c r="A7663" i="19"/>
  <c r="B7663" i="19"/>
  <c r="O7663" i="19"/>
  <c r="A7664" i="19"/>
  <c r="B7664" i="19"/>
  <c r="O7664" i="19"/>
  <c r="A7665" i="19"/>
  <c r="B7665" i="19"/>
  <c r="O7665" i="19"/>
  <c r="A7666" i="19"/>
  <c r="B7666" i="19"/>
  <c r="O7666" i="19"/>
  <c r="A7667" i="19"/>
  <c r="B7667" i="19"/>
  <c r="O7667" i="19"/>
  <c r="A7668" i="19"/>
  <c r="B7668" i="19"/>
  <c r="O7668" i="19"/>
  <c r="A7669" i="19"/>
  <c r="B7669" i="19"/>
  <c r="O7669" i="19"/>
  <c r="A7670" i="19"/>
  <c r="B7670" i="19"/>
  <c r="O7670" i="19"/>
  <c r="A7671" i="19"/>
  <c r="B7671" i="19"/>
  <c r="O7671" i="19"/>
  <c r="A7672" i="19"/>
  <c r="B7672" i="19"/>
  <c r="O7672" i="19"/>
  <c r="A7673" i="19"/>
  <c r="B7673" i="19"/>
  <c r="O7673" i="19"/>
  <c r="A7674" i="19"/>
  <c r="B7674" i="19"/>
  <c r="O7674" i="19"/>
  <c r="A7675" i="19"/>
  <c r="B7675" i="19"/>
  <c r="O7675" i="19"/>
  <c r="A7676" i="19"/>
  <c r="B7676" i="19"/>
  <c r="O7676" i="19"/>
  <c r="A7677" i="19"/>
  <c r="B7677" i="19"/>
  <c r="O7677" i="19"/>
  <c r="A7678" i="19"/>
  <c r="B7678" i="19"/>
  <c r="O7678" i="19"/>
  <c r="A7679" i="19"/>
  <c r="B7679" i="19"/>
  <c r="O7679" i="19"/>
  <c r="A7680" i="19"/>
  <c r="B7680" i="19"/>
  <c r="O7680" i="19"/>
  <c r="A7681" i="19"/>
  <c r="B7681" i="19"/>
  <c r="O7681" i="19"/>
  <c r="A7682" i="19"/>
  <c r="B7682" i="19"/>
  <c r="O7682" i="19"/>
  <c r="A7683" i="19"/>
  <c r="B7683" i="19"/>
  <c r="O7683" i="19"/>
  <c r="A7684" i="19"/>
  <c r="B7684" i="19"/>
  <c r="O7684" i="19"/>
  <c r="A7685" i="19"/>
  <c r="B7685" i="19"/>
  <c r="O7685" i="19"/>
  <c r="A7686" i="19"/>
  <c r="B7686" i="19"/>
  <c r="O7686" i="19"/>
  <c r="A7687" i="19"/>
  <c r="B7687" i="19"/>
  <c r="O7687" i="19"/>
  <c r="A7688" i="19"/>
  <c r="B7688" i="19"/>
  <c r="O7688" i="19"/>
  <c r="A7689" i="19"/>
  <c r="B7689" i="19"/>
  <c r="O7689" i="19"/>
  <c r="A7690" i="19"/>
  <c r="B7690" i="19"/>
  <c r="O7690" i="19"/>
  <c r="A7691" i="19"/>
  <c r="B7691" i="19"/>
  <c r="O7691" i="19"/>
  <c r="A7692" i="19"/>
  <c r="B7692" i="19"/>
  <c r="O7692" i="19"/>
  <c r="A7693" i="19"/>
  <c r="B7693" i="19"/>
  <c r="O7693" i="19"/>
  <c r="A7694" i="19"/>
  <c r="B7694" i="19"/>
  <c r="O7694" i="19"/>
  <c r="A7695" i="19"/>
  <c r="B7695" i="19"/>
  <c r="O7695" i="19"/>
  <c r="A7696" i="19"/>
  <c r="B7696" i="19"/>
  <c r="O7696" i="19"/>
  <c r="A7697" i="19"/>
  <c r="B7697" i="19"/>
  <c r="O7697" i="19"/>
  <c r="A7698" i="19"/>
  <c r="B7698" i="19"/>
  <c r="O7698" i="19"/>
  <c r="A7699" i="19"/>
  <c r="B7699" i="19"/>
  <c r="O7699" i="19"/>
  <c r="A7700" i="19"/>
  <c r="B7700" i="19"/>
  <c r="O7700" i="19"/>
  <c r="A7701" i="19"/>
  <c r="B7701" i="19"/>
  <c r="O7701" i="19"/>
  <c r="A7702" i="19"/>
  <c r="B7702" i="19"/>
  <c r="O7702" i="19"/>
  <c r="A7703" i="19"/>
  <c r="B7703" i="19"/>
  <c r="O7703" i="19"/>
  <c r="A7704" i="19"/>
  <c r="B7704" i="19"/>
  <c r="O7704" i="19"/>
  <c r="A7705" i="19"/>
  <c r="B7705" i="19"/>
  <c r="O7705" i="19"/>
  <c r="A7706" i="19"/>
  <c r="B7706" i="19"/>
  <c r="O7706" i="19"/>
  <c r="A7707" i="19"/>
  <c r="B7707" i="19"/>
  <c r="O7707" i="19"/>
  <c r="A7708" i="19"/>
  <c r="B7708" i="19"/>
  <c r="O7708" i="19"/>
  <c r="A7709" i="19"/>
  <c r="B7709" i="19"/>
  <c r="O7709" i="19"/>
  <c r="A7710" i="19"/>
  <c r="B7710" i="19"/>
  <c r="O7710" i="19"/>
  <c r="A7711" i="19"/>
  <c r="B7711" i="19"/>
  <c r="O7711" i="19"/>
  <c r="A7712" i="19"/>
  <c r="B7712" i="19"/>
  <c r="O7712" i="19"/>
  <c r="A7713" i="19"/>
  <c r="B7713" i="19"/>
  <c r="O7713" i="19"/>
  <c r="A7714" i="19"/>
  <c r="B7714" i="19"/>
  <c r="O7714" i="19"/>
  <c r="A7715" i="19"/>
  <c r="B7715" i="19"/>
  <c r="O7715" i="19"/>
  <c r="A7716" i="19"/>
  <c r="B7716" i="19"/>
  <c r="O7716" i="19"/>
  <c r="A7717" i="19"/>
  <c r="B7717" i="19"/>
  <c r="O7717" i="19"/>
  <c r="A7718" i="19"/>
  <c r="B7718" i="19"/>
  <c r="O7718" i="19"/>
  <c r="A7719" i="19"/>
  <c r="B7719" i="19"/>
  <c r="O7719" i="19"/>
  <c r="A7720" i="19"/>
  <c r="B7720" i="19"/>
  <c r="O7720" i="19"/>
  <c r="A7721" i="19"/>
  <c r="B7721" i="19"/>
  <c r="O7721" i="19"/>
  <c r="A7722" i="19"/>
  <c r="B7722" i="19"/>
  <c r="O7722" i="19"/>
  <c r="A7723" i="19"/>
  <c r="B7723" i="19"/>
  <c r="O7723" i="19"/>
  <c r="A7724" i="19"/>
  <c r="B7724" i="19"/>
  <c r="O7724" i="19"/>
  <c r="A7725" i="19"/>
  <c r="B7725" i="19"/>
  <c r="O7725" i="19"/>
  <c r="A7726" i="19"/>
  <c r="B7726" i="19"/>
  <c r="O7726" i="19"/>
  <c r="A7727" i="19"/>
  <c r="B7727" i="19"/>
  <c r="O7727" i="19"/>
  <c r="A7728" i="19"/>
  <c r="B7728" i="19"/>
  <c r="O7728" i="19"/>
  <c r="A7729" i="19"/>
  <c r="B7729" i="19"/>
  <c r="O7729" i="19"/>
  <c r="A7730" i="19"/>
  <c r="B7730" i="19"/>
  <c r="O7730" i="19"/>
  <c r="A7731" i="19"/>
  <c r="B7731" i="19"/>
  <c r="O7731" i="19"/>
  <c r="A7732" i="19"/>
  <c r="B7732" i="19"/>
  <c r="O7732" i="19"/>
  <c r="A7733" i="19"/>
  <c r="B7733" i="19"/>
  <c r="O7733" i="19"/>
  <c r="A7734" i="19"/>
  <c r="B7734" i="19"/>
  <c r="O7734" i="19"/>
  <c r="A7735" i="19"/>
  <c r="B7735" i="19"/>
  <c r="O7735" i="19"/>
  <c r="A7736" i="19"/>
  <c r="B7736" i="19"/>
  <c r="O7736" i="19"/>
  <c r="A7737" i="19"/>
  <c r="B7737" i="19"/>
  <c r="O7737" i="19"/>
  <c r="A7738" i="19"/>
  <c r="B7738" i="19"/>
  <c r="O7738" i="19"/>
  <c r="A7739" i="19"/>
  <c r="B7739" i="19"/>
  <c r="O7739" i="19"/>
  <c r="A7740" i="19"/>
  <c r="B7740" i="19"/>
  <c r="O7740" i="19"/>
  <c r="A7741" i="19"/>
  <c r="B7741" i="19"/>
  <c r="O7741" i="19"/>
  <c r="A7742" i="19"/>
  <c r="B7742" i="19"/>
  <c r="O7742" i="19"/>
  <c r="A7743" i="19"/>
  <c r="B7743" i="19"/>
  <c r="O7743" i="19"/>
  <c r="A7744" i="19"/>
  <c r="B7744" i="19"/>
  <c r="O7744" i="19"/>
  <c r="A7745" i="19"/>
  <c r="B7745" i="19"/>
  <c r="O7745" i="19"/>
  <c r="A7746" i="19"/>
  <c r="B7746" i="19"/>
  <c r="O7746" i="19"/>
  <c r="A7747" i="19"/>
  <c r="B7747" i="19"/>
  <c r="O7747" i="19"/>
  <c r="A7748" i="19"/>
  <c r="B7748" i="19"/>
  <c r="O7748" i="19"/>
  <c r="A7749" i="19"/>
  <c r="B7749" i="19"/>
  <c r="O7749" i="19"/>
  <c r="A7750" i="19"/>
  <c r="B7750" i="19"/>
  <c r="O7750" i="19"/>
  <c r="A7751" i="19"/>
  <c r="B7751" i="19"/>
  <c r="O7751" i="19"/>
  <c r="A7752" i="19"/>
  <c r="B7752" i="19"/>
  <c r="O7752" i="19"/>
  <c r="A7753" i="19"/>
  <c r="B7753" i="19"/>
  <c r="O7753" i="19"/>
  <c r="A7754" i="19"/>
  <c r="B7754" i="19"/>
  <c r="O7754" i="19"/>
  <c r="A7755" i="19"/>
  <c r="B7755" i="19"/>
  <c r="O7755" i="19"/>
  <c r="A7756" i="19"/>
  <c r="B7756" i="19"/>
  <c r="O7756" i="19"/>
  <c r="A7757" i="19"/>
  <c r="B7757" i="19"/>
  <c r="O7757" i="19"/>
  <c r="A7758" i="19"/>
  <c r="B7758" i="19"/>
  <c r="O7758" i="19"/>
  <c r="A7759" i="19"/>
  <c r="B7759" i="19"/>
  <c r="O7759" i="19"/>
  <c r="A7760" i="19"/>
  <c r="B7760" i="19"/>
  <c r="O7760" i="19"/>
  <c r="A7761" i="19"/>
  <c r="B7761" i="19"/>
  <c r="O7761" i="19"/>
  <c r="A7762" i="19"/>
  <c r="B7762" i="19"/>
  <c r="O7762" i="19"/>
  <c r="A7763" i="19"/>
  <c r="B7763" i="19"/>
  <c r="O7763" i="19"/>
  <c r="A7764" i="19"/>
  <c r="B7764" i="19"/>
  <c r="O7764" i="19"/>
  <c r="A7765" i="19"/>
  <c r="B7765" i="19"/>
  <c r="O7765" i="19"/>
  <c r="A7766" i="19"/>
  <c r="B7766" i="19"/>
  <c r="O7766" i="19"/>
  <c r="A7767" i="19"/>
  <c r="B7767" i="19"/>
  <c r="O7767" i="19"/>
  <c r="A7768" i="19"/>
  <c r="B7768" i="19"/>
  <c r="O7768" i="19"/>
  <c r="A7769" i="19"/>
  <c r="B7769" i="19"/>
  <c r="O7769" i="19"/>
  <c r="A7770" i="19"/>
  <c r="B7770" i="19"/>
  <c r="O7770" i="19"/>
  <c r="A7771" i="19"/>
  <c r="B7771" i="19"/>
  <c r="O7771" i="19"/>
  <c r="A7772" i="19"/>
  <c r="B7772" i="19"/>
  <c r="O7772" i="19"/>
  <c r="A7773" i="19"/>
  <c r="B7773" i="19"/>
  <c r="O7773" i="19"/>
  <c r="A7774" i="19"/>
  <c r="B7774" i="19"/>
  <c r="O7774" i="19"/>
  <c r="A7775" i="19"/>
  <c r="B7775" i="19"/>
  <c r="O7775" i="19"/>
  <c r="A7776" i="19"/>
  <c r="B7776" i="19"/>
  <c r="O7776" i="19"/>
  <c r="A7777" i="19"/>
  <c r="B7777" i="19"/>
  <c r="O7777" i="19"/>
  <c r="A7778" i="19"/>
  <c r="B7778" i="19"/>
  <c r="O7778" i="19"/>
  <c r="A7779" i="19"/>
  <c r="B7779" i="19"/>
  <c r="O7779" i="19"/>
  <c r="A7780" i="19"/>
  <c r="B7780" i="19"/>
  <c r="O7780" i="19"/>
  <c r="A7781" i="19"/>
  <c r="B7781" i="19"/>
  <c r="O7781" i="19"/>
  <c r="A7782" i="19"/>
  <c r="B7782" i="19"/>
  <c r="O7782" i="19"/>
  <c r="A7783" i="19"/>
  <c r="B7783" i="19"/>
  <c r="O7783" i="19"/>
  <c r="A7784" i="19"/>
  <c r="B7784" i="19"/>
  <c r="O7784" i="19"/>
  <c r="A7785" i="19"/>
  <c r="B7785" i="19"/>
  <c r="O7785" i="19"/>
  <c r="A7786" i="19"/>
  <c r="B7786" i="19"/>
  <c r="O7786" i="19"/>
  <c r="A7787" i="19"/>
  <c r="B7787" i="19"/>
  <c r="O7787" i="19"/>
  <c r="A7788" i="19"/>
  <c r="B7788" i="19"/>
  <c r="O7788" i="19"/>
  <c r="A7789" i="19"/>
  <c r="B7789" i="19"/>
  <c r="O7789" i="19"/>
  <c r="A7790" i="19"/>
  <c r="B7790" i="19"/>
  <c r="O7790" i="19"/>
  <c r="A7791" i="19"/>
  <c r="B7791" i="19"/>
  <c r="O7791" i="19"/>
  <c r="A7792" i="19"/>
  <c r="B7792" i="19"/>
  <c r="O7792" i="19"/>
  <c r="A7793" i="19"/>
  <c r="B7793" i="19"/>
  <c r="O7793" i="19"/>
  <c r="A7794" i="19"/>
  <c r="B7794" i="19"/>
  <c r="O7794" i="19"/>
  <c r="A7795" i="19"/>
  <c r="B7795" i="19"/>
  <c r="O7795" i="19"/>
  <c r="A7796" i="19"/>
  <c r="B7796" i="19"/>
  <c r="O7796" i="19"/>
  <c r="A7797" i="19"/>
  <c r="B7797" i="19"/>
  <c r="O7797" i="19"/>
  <c r="A7798" i="19"/>
  <c r="B7798" i="19"/>
  <c r="O7798" i="19"/>
  <c r="A7799" i="19"/>
  <c r="B7799" i="19"/>
  <c r="O7799" i="19"/>
  <c r="A7800" i="19"/>
  <c r="B7800" i="19"/>
  <c r="O7800" i="19"/>
  <c r="A7801" i="19"/>
  <c r="B7801" i="19"/>
  <c r="O7801" i="19"/>
  <c r="A7802" i="19"/>
  <c r="B7802" i="19"/>
  <c r="O7802" i="19"/>
  <c r="A7803" i="19"/>
  <c r="B7803" i="19"/>
  <c r="O7803" i="19"/>
  <c r="A7804" i="19"/>
  <c r="B7804" i="19"/>
  <c r="O7804" i="19"/>
  <c r="A7805" i="19"/>
  <c r="B7805" i="19"/>
  <c r="O7805" i="19"/>
  <c r="A7806" i="19"/>
  <c r="B7806" i="19"/>
  <c r="O7806" i="19"/>
  <c r="A7807" i="19"/>
  <c r="B7807" i="19"/>
  <c r="O7807" i="19"/>
  <c r="A7808" i="19"/>
  <c r="B7808" i="19"/>
  <c r="O7808" i="19"/>
  <c r="A7809" i="19"/>
  <c r="B7809" i="19"/>
  <c r="O7809" i="19"/>
  <c r="A7810" i="19"/>
  <c r="B7810" i="19"/>
  <c r="O7810" i="19"/>
  <c r="A7811" i="19"/>
  <c r="B7811" i="19"/>
  <c r="O7811" i="19"/>
  <c r="A7812" i="19"/>
  <c r="B7812" i="19"/>
  <c r="O7812" i="19"/>
  <c r="A7813" i="19"/>
  <c r="B7813" i="19"/>
  <c r="O7813" i="19"/>
  <c r="A7814" i="19"/>
  <c r="B7814" i="19"/>
  <c r="O7814" i="19"/>
  <c r="A7815" i="19"/>
  <c r="B7815" i="19"/>
  <c r="O7815" i="19"/>
  <c r="A7816" i="19"/>
  <c r="B7816" i="19"/>
  <c r="O7816" i="19"/>
  <c r="A7817" i="19"/>
  <c r="B7817" i="19"/>
  <c r="O7817" i="19"/>
  <c r="A7818" i="19"/>
  <c r="B7818" i="19"/>
  <c r="O7818" i="19"/>
  <c r="A7819" i="19"/>
  <c r="B7819" i="19"/>
  <c r="O7819" i="19"/>
  <c r="A7820" i="19"/>
  <c r="B7820" i="19"/>
  <c r="O7820" i="19"/>
  <c r="A7821" i="19"/>
  <c r="B7821" i="19"/>
  <c r="O7821" i="19"/>
  <c r="A7822" i="19"/>
  <c r="B7822" i="19"/>
  <c r="O7822" i="19"/>
  <c r="A7823" i="19"/>
  <c r="B7823" i="19"/>
  <c r="O7823" i="19"/>
  <c r="A7824" i="19"/>
  <c r="B7824" i="19"/>
  <c r="O7824" i="19"/>
  <c r="A7825" i="19"/>
  <c r="B7825" i="19"/>
  <c r="O7825" i="19"/>
  <c r="A7826" i="19"/>
  <c r="B7826" i="19"/>
  <c r="O7826" i="19"/>
  <c r="A7827" i="19"/>
  <c r="B7827" i="19"/>
  <c r="O7827" i="19"/>
  <c r="A7828" i="19"/>
  <c r="B7828" i="19"/>
  <c r="O7828" i="19"/>
  <c r="A7829" i="19"/>
  <c r="B7829" i="19"/>
  <c r="O7829" i="19"/>
  <c r="A7830" i="19"/>
  <c r="B7830" i="19"/>
  <c r="O7830" i="19"/>
  <c r="A7831" i="19"/>
  <c r="B7831" i="19"/>
  <c r="O7831" i="19"/>
  <c r="A7832" i="19"/>
  <c r="B7832" i="19"/>
  <c r="O7832" i="19"/>
  <c r="A7833" i="19"/>
  <c r="B7833" i="19"/>
  <c r="O7833" i="19"/>
  <c r="A7834" i="19"/>
  <c r="B7834" i="19"/>
  <c r="O7834" i="19"/>
  <c r="A7835" i="19"/>
  <c r="B7835" i="19"/>
  <c r="O7835" i="19"/>
  <c r="A7836" i="19"/>
  <c r="B7836" i="19"/>
  <c r="O7836" i="19"/>
  <c r="A7837" i="19"/>
  <c r="B7837" i="19"/>
  <c r="O7837" i="19"/>
  <c r="A7838" i="19"/>
  <c r="B7838" i="19"/>
  <c r="O7838" i="19"/>
  <c r="A7839" i="19"/>
  <c r="B7839" i="19"/>
  <c r="O7839" i="19"/>
  <c r="A7840" i="19"/>
  <c r="B7840" i="19"/>
  <c r="O7840" i="19"/>
  <c r="A7841" i="19"/>
  <c r="B7841" i="19"/>
  <c r="O7841" i="19"/>
  <c r="A7842" i="19"/>
  <c r="B7842" i="19"/>
  <c r="O7842" i="19"/>
  <c r="A7843" i="19"/>
  <c r="B7843" i="19"/>
  <c r="O7843" i="19"/>
  <c r="A7844" i="19"/>
  <c r="B7844" i="19"/>
  <c r="O7844" i="19"/>
  <c r="A7845" i="19"/>
  <c r="B7845" i="19"/>
  <c r="O7845" i="19"/>
  <c r="A7846" i="19"/>
  <c r="B7846" i="19"/>
  <c r="O7846" i="19"/>
  <c r="A7847" i="19"/>
  <c r="B7847" i="19"/>
  <c r="O7847" i="19"/>
  <c r="A7848" i="19"/>
  <c r="B7848" i="19"/>
  <c r="O7848" i="19"/>
  <c r="A7849" i="19"/>
  <c r="B7849" i="19"/>
  <c r="O7849" i="19"/>
  <c r="A7850" i="19"/>
  <c r="B7850" i="19"/>
  <c r="O7850" i="19"/>
  <c r="A7851" i="19"/>
  <c r="B7851" i="19"/>
  <c r="O7851" i="19"/>
  <c r="A7852" i="19"/>
  <c r="B7852" i="19"/>
  <c r="O7852" i="19"/>
  <c r="A7853" i="19"/>
  <c r="B7853" i="19"/>
  <c r="O7853" i="19"/>
  <c r="A7854" i="19"/>
  <c r="B7854" i="19"/>
  <c r="O7854" i="19"/>
  <c r="A7855" i="19"/>
  <c r="B7855" i="19"/>
  <c r="O7855" i="19"/>
  <c r="A7856" i="19"/>
  <c r="B7856" i="19"/>
  <c r="O7856" i="19"/>
  <c r="A7857" i="19"/>
  <c r="B7857" i="19"/>
  <c r="O7857" i="19"/>
  <c r="A7858" i="19"/>
  <c r="B7858" i="19"/>
  <c r="O7858" i="19"/>
  <c r="A7859" i="19"/>
  <c r="B7859" i="19"/>
  <c r="O7859" i="19"/>
  <c r="A7860" i="19"/>
  <c r="B7860" i="19"/>
  <c r="O7860" i="19"/>
  <c r="A7861" i="19"/>
  <c r="B7861" i="19"/>
  <c r="O7861" i="19"/>
  <c r="A7862" i="19"/>
  <c r="B7862" i="19"/>
  <c r="O7862" i="19"/>
  <c r="A7863" i="19"/>
  <c r="B7863" i="19"/>
  <c r="O7863" i="19"/>
  <c r="A7864" i="19"/>
  <c r="B7864" i="19"/>
  <c r="O7864" i="19"/>
  <c r="A7865" i="19"/>
  <c r="B7865" i="19"/>
  <c r="O7865" i="19"/>
  <c r="A7866" i="19"/>
  <c r="B7866" i="19"/>
  <c r="O7866" i="19"/>
  <c r="A7867" i="19"/>
  <c r="B7867" i="19"/>
  <c r="O7867" i="19"/>
  <c r="A7868" i="19"/>
  <c r="B7868" i="19"/>
  <c r="O7868" i="19"/>
  <c r="A7869" i="19"/>
  <c r="B7869" i="19"/>
  <c r="O7869" i="19"/>
  <c r="A7870" i="19"/>
  <c r="B7870" i="19"/>
  <c r="O7870" i="19"/>
  <c r="A7871" i="19"/>
  <c r="B7871" i="19"/>
  <c r="O7871" i="19"/>
  <c r="A7872" i="19"/>
  <c r="B7872" i="19"/>
  <c r="O7872" i="19"/>
  <c r="A7873" i="19"/>
  <c r="B7873" i="19"/>
  <c r="O7873" i="19"/>
  <c r="A7874" i="19"/>
  <c r="B7874" i="19"/>
  <c r="O7874" i="19"/>
  <c r="A7875" i="19"/>
  <c r="B7875" i="19"/>
  <c r="O7875" i="19"/>
  <c r="A7876" i="19"/>
  <c r="B7876" i="19"/>
  <c r="O7876" i="19"/>
  <c r="A7877" i="19"/>
  <c r="B7877" i="19"/>
  <c r="O7877" i="19"/>
  <c r="A7878" i="19"/>
  <c r="B7878" i="19"/>
  <c r="O7878" i="19"/>
  <c r="A7879" i="19"/>
  <c r="B7879" i="19"/>
  <c r="O7879" i="19"/>
  <c r="A7880" i="19"/>
  <c r="B7880" i="19"/>
  <c r="O7880" i="19"/>
  <c r="A7881" i="19"/>
  <c r="B7881" i="19"/>
  <c r="O7881" i="19"/>
  <c r="A7882" i="19"/>
  <c r="B7882" i="19"/>
  <c r="O7882" i="19"/>
  <c r="A7883" i="19"/>
  <c r="B7883" i="19"/>
  <c r="O7883" i="19"/>
  <c r="A7884" i="19"/>
  <c r="B7884" i="19"/>
  <c r="O7884" i="19"/>
  <c r="A7885" i="19"/>
  <c r="B7885" i="19"/>
  <c r="O7885" i="19"/>
  <c r="A7886" i="19"/>
  <c r="B7886" i="19"/>
  <c r="O7886" i="19"/>
  <c r="A7887" i="19"/>
  <c r="B7887" i="19"/>
  <c r="O7887" i="19"/>
  <c r="A7888" i="19"/>
  <c r="B7888" i="19"/>
  <c r="O7888" i="19"/>
  <c r="A7889" i="19"/>
  <c r="B7889" i="19"/>
  <c r="O7889" i="19"/>
  <c r="A7890" i="19"/>
  <c r="B7890" i="19"/>
  <c r="O7890" i="19"/>
  <c r="A7891" i="19"/>
  <c r="B7891" i="19"/>
  <c r="O7891" i="19"/>
  <c r="A7892" i="19"/>
  <c r="B7892" i="19"/>
  <c r="O7892" i="19"/>
  <c r="A7893" i="19"/>
  <c r="B7893" i="19"/>
  <c r="O7893" i="19"/>
  <c r="A7894" i="19"/>
  <c r="B7894" i="19"/>
  <c r="O7894" i="19"/>
  <c r="A7895" i="19"/>
  <c r="B7895" i="19"/>
  <c r="O7895" i="19"/>
  <c r="A7896" i="19"/>
  <c r="B7896" i="19"/>
  <c r="O7896" i="19"/>
  <c r="A7897" i="19"/>
  <c r="B7897" i="19"/>
  <c r="O7897" i="19"/>
  <c r="A7898" i="19"/>
  <c r="B7898" i="19"/>
  <c r="O7898" i="19"/>
  <c r="A7899" i="19"/>
  <c r="B7899" i="19"/>
  <c r="O7899" i="19"/>
  <c r="A7900" i="19"/>
  <c r="B7900" i="19"/>
  <c r="O7900" i="19"/>
  <c r="A7901" i="19"/>
  <c r="B7901" i="19"/>
  <c r="O7901" i="19"/>
  <c r="A7902" i="19"/>
  <c r="B7902" i="19"/>
  <c r="O7902" i="19"/>
  <c r="A7903" i="19"/>
  <c r="B7903" i="19"/>
  <c r="O7903" i="19"/>
  <c r="A7904" i="19"/>
  <c r="B7904" i="19"/>
  <c r="O7904" i="19"/>
  <c r="A7905" i="19"/>
  <c r="B7905" i="19"/>
  <c r="O7905" i="19"/>
  <c r="A7906" i="19"/>
  <c r="B7906" i="19"/>
  <c r="O7906" i="19"/>
  <c r="A7907" i="19"/>
  <c r="B7907" i="19"/>
  <c r="O7907" i="19"/>
  <c r="A7908" i="19"/>
  <c r="B7908" i="19"/>
  <c r="O7908" i="19"/>
  <c r="A7909" i="19"/>
  <c r="B7909" i="19"/>
  <c r="O7909" i="19"/>
  <c r="A7910" i="19"/>
  <c r="B7910" i="19"/>
  <c r="O7910" i="19"/>
  <c r="A7911" i="19"/>
  <c r="B7911" i="19"/>
  <c r="O7911" i="19"/>
  <c r="A7912" i="19"/>
  <c r="B7912" i="19"/>
  <c r="O7912" i="19"/>
  <c r="A7913" i="19"/>
  <c r="B7913" i="19"/>
  <c r="O7913" i="19"/>
  <c r="A7914" i="19"/>
  <c r="B7914" i="19"/>
  <c r="O7914" i="19"/>
  <c r="A7915" i="19"/>
  <c r="B7915" i="19"/>
  <c r="O7915" i="19"/>
  <c r="A7916" i="19"/>
  <c r="B7916" i="19"/>
  <c r="O7916" i="19"/>
  <c r="A7917" i="19"/>
  <c r="B7917" i="19"/>
  <c r="O7917" i="19"/>
  <c r="A7918" i="19"/>
  <c r="B7918" i="19"/>
  <c r="O7918" i="19"/>
  <c r="A7919" i="19"/>
  <c r="B7919" i="19"/>
  <c r="O7919" i="19"/>
  <c r="A7920" i="19"/>
  <c r="B7920" i="19"/>
  <c r="O7920" i="19"/>
  <c r="A7921" i="19"/>
  <c r="B7921" i="19"/>
  <c r="O7921" i="19"/>
  <c r="A7922" i="19"/>
  <c r="B7922" i="19"/>
  <c r="O7922" i="19"/>
  <c r="A7923" i="19"/>
  <c r="B7923" i="19"/>
  <c r="O7923" i="19"/>
  <c r="A7924" i="19"/>
  <c r="B7924" i="19"/>
  <c r="O7924" i="19"/>
  <c r="A7925" i="19"/>
  <c r="B7925" i="19"/>
  <c r="O7925" i="19"/>
  <c r="A7926" i="19"/>
  <c r="B7926" i="19"/>
  <c r="O7926" i="19"/>
  <c r="A7927" i="19"/>
  <c r="B7927" i="19"/>
  <c r="O7927" i="19"/>
  <c r="A7928" i="19"/>
  <c r="B7928" i="19"/>
  <c r="O7928" i="19"/>
  <c r="A7929" i="19"/>
  <c r="B7929" i="19"/>
  <c r="O7929" i="19"/>
  <c r="A7930" i="19"/>
  <c r="B7930" i="19"/>
  <c r="O7930" i="19"/>
  <c r="A7931" i="19"/>
  <c r="B7931" i="19"/>
  <c r="O7931" i="19"/>
  <c r="A7932" i="19"/>
  <c r="B7932" i="19"/>
  <c r="O7932" i="19"/>
  <c r="A7933" i="19"/>
  <c r="B7933" i="19"/>
  <c r="O7933" i="19"/>
  <c r="A7934" i="19"/>
  <c r="B7934" i="19"/>
  <c r="O7934" i="19"/>
  <c r="A7935" i="19"/>
  <c r="B7935" i="19"/>
  <c r="O7935" i="19"/>
  <c r="A7936" i="19"/>
  <c r="B7936" i="19"/>
  <c r="O7936" i="19"/>
  <c r="A7937" i="19"/>
  <c r="B7937" i="19"/>
  <c r="O7937" i="19"/>
  <c r="A7938" i="19"/>
  <c r="B7938" i="19"/>
  <c r="O7938" i="19"/>
  <c r="A7939" i="19"/>
  <c r="B7939" i="19"/>
  <c r="O7939" i="19"/>
  <c r="A7940" i="19"/>
  <c r="B7940" i="19"/>
  <c r="O7940" i="19"/>
  <c r="A7941" i="19"/>
  <c r="B7941" i="19"/>
  <c r="O7941" i="19"/>
  <c r="A7942" i="19"/>
  <c r="B7942" i="19"/>
  <c r="O7942" i="19"/>
  <c r="A7943" i="19"/>
  <c r="B7943" i="19"/>
  <c r="O7943" i="19"/>
  <c r="A7944" i="19"/>
  <c r="B7944" i="19"/>
  <c r="O7944" i="19"/>
  <c r="A7945" i="19"/>
  <c r="B7945" i="19"/>
  <c r="O7945" i="19"/>
  <c r="A7946" i="19"/>
  <c r="B7946" i="19"/>
  <c r="O7946" i="19"/>
  <c r="A7947" i="19"/>
  <c r="B7947" i="19"/>
  <c r="O7947" i="19"/>
  <c r="A7948" i="19"/>
  <c r="B7948" i="19"/>
  <c r="O7948" i="19"/>
  <c r="A7949" i="19"/>
  <c r="B7949" i="19"/>
  <c r="O7949" i="19"/>
  <c r="A7950" i="19"/>
  <c r="B7950" i="19"/>
  <c r="O7950" i="19"/>
  <c r="A7951" i="19"/>
  <c r="B7951" i="19"/>
  <c r="O7951" i="19"/>
  <c r="A7952" i="19"/>
  <c r="B7952" i="19"/>
  <c r="O7952" i="19"/>
  <c r="A7953" i="19"/>
  <c r="B7953" i="19"/>
  <c r="O7953" i="19"/>
  <c r="A7954" i="19"/>
  <c r="B7954" i="19"/>
  <c r="O7954" i="19"/>
  <c r="A7955" i="19"/>
  <c r="B7955" i="19"/>
  <c r="O7955" i="19"/>
  <c r="A7956" i="19"/>
  <c r="B7956" i="19"/>
  <c r="O7956" i="19"/>
  <c r="A7957" i="19"/>
  <c r="B7957" i="19"/>
  <c r="O7957" i="19"/>
  <c r="A7958" i="19"/>
  <c r="B7958" i="19"/>
  <c r="O7958" i="19"/>
  <c r="A7959" i="19"/>
  <c r="B7959" i="19"/>
  <c r="O7959" i="19"/>
  <c r="A7960" i="19"/>
  <c r="B7960" i="19"/>
  <c r="O7960" i="19"/>
  <c r="A7961" i="19"/>
  <c r="B7961" i="19"/>
  <c r="O7961" i="19"/>
  <c r="A7962" i="19"/>
  <c r="B7962" i="19"/>
  <c r="O7962" i="19"/>
  <c r="A7963" i="19"/>
  <c r="B7963" i="19"/>
  <c r="O7963" i="19"/>
  <c r="A7964" i="19"/>
  <c r="B7964" i="19"/>
  <c r="O7964" i="19"/>
  <c r="A7965" i="19"/>
  <c r="B7965" i="19"/>
  <c r="O7965" i="19"/>
  <c r="A7966" i="19"/>
  <c r="B7966" i="19"/>
  <c r="O7966" i="19"/>
  <c r="A7967" i="19"/>
  <c r="B7967" i="19"/>
  <c r="O7967" i="19"/>
  <c r="A7968" i="19"/>
  <c r="B7968" i="19"/>
  <c r="O7968" i="19"/>
  <c r="A7969" i="19"/>
  <c r="B7969" i="19"/>
  <c r="O7969" i="19"/>
  <c r="A7970" i="19"/>
  <c r="B7970" i="19"/>
  <c r="O7970" i="19"/>
  <c r="A7971" i="19"/>
  <c r="B7971" i="19"/>
  <c r="O7971" i="19"/>
  <c r="A7972" i="19"/>
  <c r="B7972" i="19"/>
  <c r="O7972" i="19"/>
  <c r="A7973" i="19"/>
  <c r="B7973" i="19"/>
  <c r="O7973" i="19"/>
  <c r="A7974" i="19"/>
  <c r="B7974" i="19"/>
  <c r="O7974" i="19"/>
  <c r="A7975" i="19"/>
  <c r="B7975" i="19"/>
  <c r="O7975" i="19"/>
  <c r="A7976" i="19"/>
  <c r="B7976" i="19"/>
  <c r="O7976" i="19"/>
  <c r="A7977" i="19"/>
  <c r="B7977" i="19"/>
  <c r="O7977" i="19"/>
  <c r="A7978" i="19"/>
  <c r="B7978" i="19"/>
  <c r="O7978" i="19"/>
  <c r="A7979" i="19"/>
  <c r="B7979" i="19"/>
  <c r="O7979" i="19"/>
  <c r="A7980" i="19"/>
  <c r="B7980" i="19"/>
  <c r="O7980" i="19"/>
  <c r="A7981" i="19"/>
  <c r="B7981" i="19"/>
  <c r="O7981" i="19"/>
  <c r="A7982" i="19"/>
  <c r="B7982" i="19"/>
  <c r="O7982" i="19"/>
  <c r="A7983" i="19"/>
  <c r="B7983" i="19"/>
  <c r="O7983" i="19"/>
  <c r="A7984" i="19"/>
  <c r="B7984" i="19"/>
  <c r="O7984" i="19"/>
  <c r="A7985" i="19"/>
  <c r="B7985" i="19"/>
  <c r="O7985" i="19"/>
  <c r="A7986" i="19"/>
  <c r="B7986" i="19"/>
  <c r="O7986" i="19"/>
  <c r="A7987" i="19"/>
  <c r="B7987" i="19"/>
  <c r="O7987" i="19"/>
  <c r="A7988" i="19"/>
  <c r="B7988" i="19"/>
  <c r="O7988" i="19"/>
  <c r="A7989" i="19"/>
  <c r="B7989" i="19"/>
  <c r="O7989" i="19"/>
  <c r="A7990" i="19"/>
  <c r="B7990" i="19"/>
  <c r="O7990" i="19"/>
  <c r="A7991" i="19"/>
  <c r="B7991" i="19"/>
  <c r="O7991" i="19"/>
  <c r="A7992" i="19"/>
  <c r="B7992" i="19"/>
  <c r="O7992" i="19"/>
  <c r="A7993" i="19"/>
  <c r="B7993" i="19"/>
  <c r="O7993" i="19"/>
  <c r="A7994" i="19"/>
  <c r="B7994" i="19"/>
  <c r="O7994" i="19"/>
  <c r="A7995" i="19"/>
  <c r="B7995" i="19"/>
  <c r="O7995" i="19"/>
  <c r="A7996" i="19"/>
  <c r="B7996" i="19"/>
  <c r="O7996" i="19"/>
  <c r="A7997" i="19"/>
  <c r="B7997" i="19"/>
  <c r="O7997" i="19"/>
  <c r="A7998" i="19"/>
  <c r="B7998" i="19"/>
  <c r="O7998" i="19"/>
  <c r="A7999" i="19"/>
  <c r="B7999" i="19"/>
  <c r="O7999" i="19"/>
  <c r="A8000" i="19"/>
  <c r="B8000" i="19"/>
  <c r="O8000" i="19"/>
  <c r="A8001" i="19"/>
  <c r="B8001" i="19"/>
  <c r="O8001" i="19"/>
  <c r="A8002" i="19"/>
  <c r="B8002" i="19"/>
  <c r="O8002" i="19"/>
  <c r="A8003" i="19"/>
  <c r="B8003" i="19"/>
  <c r="O8003" i="19"/>
  <c r="A8004" i="19"/>
  <c r="B8004" i="19"/>
  <c r="O8004" i="19"/>
  <c r="A8005" i="19"/>
  <c r="B8005" i="19"/>
  <c r="O8005" i="19"/>
  <c r="A8006" i="19"/>
  <c r="B8006" i="19"/>
  <c r="O8006" i="19"/>
  <c r="A8007" i="19"/>
  <c r="B8007" i="19"/>
  <c r="O8007" i="19"/>
  <c r="A8008" i="19"/>
  <c r="B8008" i="19"/>
  <c r="O8008" i="19"/>
  <c r="A8009" i="19"/>
  <c r="B8009" i="19"/>
  <c r="O8009" i="19"/>
  <c r="A8010" i="19"/>
  <c r="B8010" i="19"/>
  <c r="O8010" i="19"/>
  <c r="A8011" i="19"/>
  <c r="B8011" i="19"/>
  <c r="O8011" i="19"/>
  <c r="A8012" i="19"/>
  <c r="B8012" i="19"/>
  <c r="O8012" i="19"/>
  <c r="A8013" i="19"/>
  <c r="B8013" i="19"/>
  <c r="O8013" i="19"/>
  <c r="A8014" i="19"/>
  <c r="B8014" i="19"/>
  <c r="O8014" i="19"/>
  <c r="A8015" i="19"/>
  <c r="B8015" i="19"/>
  <c r="O8015" i="19"/>
  <c r="A8016" i="19"/>
  <c r="B8016" i="19"/>
  <c r="O8016" i="19"/>
  <c r="A8017" i="19"/>
  <c r="B8017" i="19"/>
  <c r="O8017" i="19"/>
  <c r="A8018" i="19"/>
  <c r="B8018" i="19"/>
  <c r="O8018" i="19"/>
  <c r="A8019" i="19"/>
  <c r="B8019" i="19"/>
  <c r="O8019" i="19"/>
  <c r="A8020" i="19"/>
  <c r="B8020" i="19"/>
  <c r="O8020" i="19"/>
  <c r="A8021" i="19"/>
  <c r="B8021" i="19"/>
  <c r="O8021" i="19"/>
  <c r="A8022" i="19"/>
  <c r="B8022" i="19"/>
  <c r="O8022" i="19"/>
  <c r="A8023" i="19"/>
  <c r="B8023" i="19"/>
  <c r="O8023" i="19"/>
  <c r="A8024" i="19"/>
  <c r="B8024" i="19"/>
  <c r="O8024" i="19"/>
  <c r="A8025" i="19"/>
  <c r="B8025" i="19"/>
  <c r="O8025" i="19"/>
  <c r="A8026" i="19"/>
  <c r="B8026" i="19"/>
  <c r="O8026" i="19"/>
  <c r="A8027" i="19"/>
  <c r="B8027" i="19"/>
  <c r="O8027" i="19"/>
  <c r="A8028" i="19"/>
  <c r="B8028" i="19"/>
  <c r="O8028" i="19"/>
  <c r="A8029" i="19"/>
  <c r="B8029" i="19"/>
  <c r="O8029" i="19"/>
  <c r="A8030" i="19"/>
  <c r="B8030" i="19"/>
  <c r="O8030" i="19"/>
  <c r="A8031" i="19"/>
  <c r="B8031" i="19"/>
  <c r="O8031" i="19"/>
  <c r="A8032" i="19"/>
  <c r="B8032" i="19"/>
  <c r="O8032" i="19"/>
  <c r="A8033" i="19"/>
  <c r="B8033" i="19"/>
  <c r="O8033" i="19"/>
  <c r="A8034" i="19"/>
  <c r="B8034" i="19"/>
  <c r="O8034" i="19"/>
  <c r="A8035" i="19"/>
  <c r="B8035" i="19"/>
  <c r="O8035" i="19"/>
  <c r="A8036" i="19"/>
  <c r="B8036" i="19"/>
  <c r="O8036" i="19"/>
  <c r="A8037" i="19"/>
  <c r="B8037" i="19"/>
  <c r="O8037" i="19"/>
  <c r="A8038" i="19"/>
  <c r="B8038" i="19"/>
  <c r="O8038" i="19"/>
  <c r="A8039" i="19"/>
  <c r="B8039" i="19"/>
  <c r="O8039" i="19"/>
  <c r="A8040" i="19"/>
  <c r="B8040" i="19"/>
  <c r="O8040" i="19"/>
  <c r="A8041" i="19"/>
  <c r="B8041" i="19"/>
  <c r="O8041" i="19"/>
  <c r="A8042" i="19"/>
  <c r="B8042" i="19"/>
  <c r="O8042" i="19"/>
  <c r="A8043" i="19"/>
  <c r="B8043" i="19"/>
  <c r="O8043" i="19"/>
  <c r="A8044" i="19"/>
  <c r="B8044" i="19"/>
  <c r="O8044" i="19"/>
  <c r="A8045" i="19"/>
  <c r="B8045" i="19"/>
  <c r="O8045" i="19"/>
  <c r="A8046" i="19"/>
  <c r="B8046" i="19"/>
  <c r="O8046" i="19"/>
  <c r="A8047" i="19"/>
  <c r="B8047" i="19"/>
  <c r="O8047" i="19"/>
  <c r="A8048" i="19"/>
  <c r="B8048" i="19"/>
  <c r="O8048" i="19"/>
  <c r="A8049" i="19"/>
  <c r="B8049" i="19"/>
  <c r="O8049" i="19"/>
  <c r="A8050" i="19"/>
  <c r="B8050" i="19"/>
  <c r="O8050" i="19"/>
  <c r="A8051" i="19"/>
  <c r="B8051" i="19"/>
  <c r="O8051" i="19"/>
  <c r="A8052" i="19"/>
  <c r="B8052" i="19"/>
  <c r="O8052" i="19"/>
  <c r="A8053" i="19"/>
  <c r="B8053" i="19"/>
  <c r="O8053" i="19"/>
  <c r="A8054" i="19"/>
  <c r="B8054" i="19"/>
  <c r="O8054" i="19"/>
  <c r="A8055" i="19"/>
  <c r="B8055" i="19"/>
  <c r="O8055" i="19"/>
  <c r="A8056" i="19"/>
  <c r="B8056" i="19"/>
  <c r="O8056" i="19"/>
  <c r="A8057" i="19"/>
  <c r="B8057" i="19"/>
  <c r="O8057" i="19"/>
  <c r="A8058" i="19"/>
  <c r="B8058" i="19"/>
  <c r="O8058" i="19"/>
  <c r="A8059" i="19"/>
  <c r="B8059" i="19"/>
  <c r="O8059" i="19"/>
  <c r="A8060" i="19"/>
  <c r="B8060" i="19"/>
  <c r="O8060" i="19"/>
  <c r="A8061" i="19"/>
  <c r="B8061" i="19"/>
  <c r="O8061" i="19"/>
  <c r="A8062" i="19"/>
  <c r="B8062" i="19"/>
  <c r="O8062" i="19"/>
  <c r="A8063" i="19"/>
  <c r="B8063" i="19"/>
  <c r="O8063" i="19"/>
  <c r="A8064" i="19"/>
  <c r="B8064" i="19"/>
  <c r="O8064" i="19"/>
  <c r="A8065" i="19"/>
  <c r="B8065" i="19"/>
  <c r="O8065" i="19"/>
  <c r="A8066" i="19"/>
  <c r="B8066" i="19"/>
  <c r="O8066" i="19"/>
  <c r="A8067" i="19"/>
  <c r="B8067" i="19"/>
  <c r="O8067" i="19"/>
  <c r="A8068" i="19"/>
  <c r="B8068" i="19"/>
  <c r="O8068" i="19"/>
  <c r="A8069" i="19"/>
  <c r="B8069" i="19"/>
  <c r="O8069" i="19"/>
  <c r="A8070" i="19"/>
  <c r="B8070" i="19"/>
  <c r="O8070" i="19"/>
  <c r="A8071" i="19"/>
  <c r="B8071" i="19"/>
  <c r="O8071" i="19"/>
  <c r="A8072" i="19"/>
  <c r="B8072" i="19"/>
  <c r="O8072" i="19"/>
  <c r="A8073" i="19"/>
  <c r="B8073" i="19"/>
  <c r="O8073" i="19"/>
  <c r="A8074" i="19"/>
  <c r="B8074" i="19"/>
  <c r="O8074" i="19"/>
  <c r="A8075" i="19"/>
  <c r="B8075" i="19"/>
  <c r="O8075" i="19"/>
  <c r="A8076" i="19"/>
  <c r="B8076" i="19"/>
  <c r="O8076" i="19"/>
  <c r="A8077" i="19"/>
  <c r="B8077" i="19"/>
  <c r="O8077" i="19"/>
  <c r="A8078" i="19"/>
  <c r="B8078" i="19"/>
  <c r="O8078" i="19"/>
  <c r="A8079" i="19"/>
  <c r="B8079" i="19"/>
  <c r="O8079" i="19"/>
  <c r="A8080" i="19"/>
  <c r="B8080" i="19"/>
  <c r="O8080" i="19"/>
  <c r="A8081" i="19"/>
  <c r="B8081" i="19"/>
  <c r="O8081" i="19"/>
  <c r="A8082" i="19"/>
  <c r="B8082" i="19"/>
  <c r="O8082" i="19"/>
  <c r="A8083" i="19"/>
  <c r="B8083" i="19"/>
  <c r="O8083" i="19"/>
  <c r="A8084" i="19"/>
  <c r="B8084" i="19"/>
  <c r="O8084" i="19"/>
  <c r="A8085" i="19"/>
  <c r="B8085" i="19"/>
  <c r="O8085" i="19"/>
  <c r="A8086" i="19"/>
  <c r="B8086" i="19"/>
  <c r="O8086" i="19"/>
  <c r="A8087" i="19"/>
  <c r="B8087" i="19"/>
  <c r="O8087" i="19"/>
  <c r="A8088" i="19"/>
  <c r="B8088" i="19"/>
  <c r="O8088" i="19"/>
  <c r="A8089" i="19"/>
  <c r="B8089" i="19"/>
  <c r="O8089" i="19"/>
  <c r="A8090" i="19"/>
  <c r="B8090" i="19"/>
  <c r="O8090" i="19"/>
  <c r="A8091" i="19"/>
  <c r="B8091" i="19"/>
  <c r="O8091" i="19"/>
  <c r="A8092" i="19"/>
  <c r="B8092" i="19"/>
  <c r="O8092" i="19"/>
  <c r="A8093" i="19"/>
  <c r="B8093" i="19"/>
  <c r="O8093" i="19"/>
  <c r="A8094" i="19"/>
  <c r="B8094" i="19"/>
  <c r="O8094" i="19"/>
  <c r="A8095" i="19"/>
  <c r="B8095" i="19"/>
  <c r="O8095" i="19"/>
  <c r="A8096" i="19"/>
  <c r="B8096" i="19"/>
  <c r="O8096" i="19"/>
  <c r="A8097" i="19"/>
  <c r="B8097" i="19"/>
  <c r="O8097" i="19"/>
  <c r="A8098" i="19"/>
  <c r="B8098" i="19"/>
  <c r="O8098" i="19"/>
  <c r="A8099" i="19"/>
  <c r="B8099" i="19"/>
  <c r="O8099" i="19"/>
  <c r="A8100" i="19"/>
  <c r="B8100" i="19"/>
  <c r="O8100" i="19"/>
  <c r="A8101" i="19"/>
  <c r="B8101" i="19"/>
  <c r="O8101" i="19"/>
  <c r="A8102" i="19"/>
  <c r="B8102" i="19"/>
  <c r="O8102" i="19"/>
  <c r="A8103" i="19"/>
  <c r="B8103" i="19"/>
  <c r="O8103" i="19"/>
  <c r="A8104" i="19"/>
  <c r="B8104" i="19"/>
  <c r="O8104" i="19"/>
  <c r="A8105" i="19"/>
  <c r="B8105" i="19"/>
  <c r="O8105" i="19"/>
  <c r="A8106" i="19"/>
  <c r="B8106" i="19"/>
  <c r="O8106" i="19"/>
  <c r="A8107" i="19"/>
  <c r="B8107" i="19"/>
  <c r="O8107" i="19"/>
  <c r="A8108" i="19"/>
  <c r="B8108" i="19"/>
  <c r="O8108" i="19"/>
  <c r="A8109" i="19"/>
  <c r="B8109" i="19"/>
  <c r="O8109" i="19"/>
  <c r="A8110" i="19"/>
  <c r="B8110" i="19"/>
  <c r="O8110" i="19"/>
  <c r="A8111" i="19"/>
  <c r="B8111" i="19"/>
  <c r="O8111" i="19"/>
  <c r="A8112" i="19"/>
  <c r="B8112" i="19"/>
  <c r="O8112" i="19"/>
  <c r="A8113" i="19"/>
  <c r="B8113" i="19"/>
  <c r="O8113" i="19"/>
  <c r="A8114" i="19"/>
  <c r="B8114" i="19"/>
  <c r="O8114" i="19"/>
  <c r="A8115" i="19"/>
  <c r="B8115" i="19"/>
  <c r="O8115" i="19"/>
  <c r="A8116" i="19"/>
  <c r="B8116" i="19"/>
  <c r="O8116" i="19"/>
  <c r="A8117" i="19"/>
  <c r="B8117" i="19"/>
  <c r="O8117" i="19"/>
  <c r="A8118" i="19"/>
  <c r="B8118" i="19"/>
  <c r="O8118" i="19"/>
  <c r="A8119" i="19"/>
  <c r="B8119" i="19"/>
  <c r="O8119" i="19"/>
  <c r="A8120" i="19"/>
  <c r="B8120" i="19"/>
  <c r="O8120" i="19"/>
  <c r="A8121" i="19"/>
  <c r="B8121" i="19"/>
  <c r="O8121" i="19"/>
  <c r="A8122" i="19"/>
  <c r="B8122" i="19"/>
  <c r="O8122" i="19"/>
  <c r="A8123" i="19"/>
  <c r="B8123" i="19"/>
  <c r="O8123" i="19"/>
  <c r="A8124" i="19"/>
  <c r="B8124" i="19"/>
  <c r="O8124" i="19"/>
  <c r="A8125" i="19"/>
  <c r="B8125" i="19"/>
  <c r="O8125" i="19"/>
  <c r="A8126" i="19"/>
  <c r="B8126" i="19"/>
  <c r="O8126" i="19"/>
  <c r="A8127" i="19"/>
  <c r="B8127" i="19"/>
  <c r="O8127" i="19"/>
  <c r="A8128" i="19"/>
  <c r="B8128" i="19"/>
  <c r="O8128" i="19"/>
  <c r="A8129" i="19"/>
  <c r="B8129" i="19"/>
  <c r="O8129" i="19"/>
  <c r="A8130" i="19"/>
  <c r="B8130" i="19"/>
  <c r="O8130" i="19"/>
  <c r="A8131" i="19"/>
  <c r="B8131" i="19"/>
  <c r="O8131" i="19"/>
  <c r="A8132" i="19"/>
  <c r="B8132" i="19"/>
  <c r="O8132" i="19"/>
  <c r="A8133" i="19"/>
  <c r="B8133" i="19"/>
  <c r="O8133" i="19"/>
  <c r="A8134" i="19"/>
  <c r="B8134" i="19"/>
  <c r="O8134" i="19"/>
  <c r="A8135" i="19"/>
  <c r="B8135" i="19"/>
  <c r="O8135" i="19"/>
  <c r="A8136" i="19"/>
  <c r="B8136" i="19"/>
  <c r="O8136" i="19"/>
  <c r="A8137" i="19"/>
  <c r="B8137" i="19"/>
  <c r="O8137" i="19"/>
  <c r="A8138" i="19"/>
  <c r="B8138" i="19"/>
  <c r="O8138" i="19"/>
  <c r="A8139" i="19"/>
  <c r="B8139" i="19"/>
  <c r="O8139" i="19"/>
  <c r="A8140" i="19"/>
  <c r="B8140" i="19"/>
  <c r="O8140" i="19"/>
  <c r="A8141" i="19"/>
  <c r="B8141" i="19"/>
  <c r="O8141" i="19"/>
  <c r="A8142" i="19"/>
  <c r="B8142" i="19"/>
  <c r="O8142" i="19"/>
  <c r="A8143" i="19"/>
  <c r="B8143" i="19"/>
  <c r="O8143" i="19"/>
  <c r="A8144" i="19"/>
  <c r="B8144" i="19"/>
  <c r="O8144" i="19"/>
  <c r="A8145" i="19"/>
  <c r="B8145" i="19"/>
  <c r="O8145" i="19"/>
  <c r="A8146" i="19"/>
  <c r="B8146" i="19"/>
  <c r="O8146" i="19"/>
  <c r="A8147" i="19"/>
  <c r="B8147" i="19"/>
  <c r="O8147" i="19"/>
  <c r="A8148" i="19"/>
  <c r="B8148" i="19"/>
  <c r="O8148" i="19"/>
  <c r="A8149" i="19"/>
  <c r="B8149" i="19"/>
  <c r="O8149" i="19"/>
  <c r="A8150" i="19"/>
  <c r="B8150" i="19"/>
  <c r="O8150" i="19"/>
  <c r="A8151" i="19"/>
  <c r="B8151" i="19"/>
  <c r="O8151" i="19"/>
  <c r="A8152" i="19"/>
  <c r="B8152" i="19"/>
  <c r="O8152" i="19"/>
  <c r="A8153" i="19"/>
  <c r="B8153" i="19"/>
  <c r="O8153" i="19"/>
  <c r="A8154" i="19"/>
  <c r="B8154" i="19"/>
  <c r="O8154" i="19"/>
  <c r="A8155" i="19"/>
  <c r="B8155" i="19"/>
  <c r="O8155" i="19"/>
  <c r="A8156" i="19"/>
  <c r="B8156" i="19"/>
  <c r="O8156" i="19"/>
  <c r="A8157" i="19"/>
  <c r="B8157" i="19"/>
  <c r="O8157" i="19"/>
  <c r="A8158" i="19"/>
  <c r="B8158" i="19"/>
  <c r="O8158" i="19"/>
  <c r="A8159" i="19"/>
  <c r="B8159" i="19"/>
  <c r="O8159" i="19"/>
  <c r="A8160" i="19"/>
  <c r="B8160" i="19"/>
  <c r="O8160" i="19"/>
  <c r="A8161" i="19"/>
  <c r="B8161" i="19"/>
  <c r="O8161" i="19"/>
  <c r="A8162" i="19"/>
  <c r="B8162" i="19"/>
  <c r="O8162" i="19"/>
  <c r="A8163" i="19"/>
  <c r="B8163" i="19"/>
  <c r="O8163" i="19"/>
  <c r="A8164" i="19"/>
  <c r="B8164" i="19"/>
  <c r="O8164" i="19"/>
  <c r="A8165" i="19"/>
  <c r="B8165" i="19"/>
  <c r="O8165" i="19"/>
  <c r="A8166" i="19"/>
  <c r="B8166" i="19"/>
  <c r="O8166" i="19"/>
  <c r="A8167" i="19"/>
  <c r="B8167" i="19"/>
  <c r="O8167" i="19"/>
  <c r="A8168" i="19"/>
  <c r="B8168" i="19"/>
  <c r="O8168" i="19"/>
  <c r="A8169" i="19"/>
  <c r="B8169" i="19"/>
  <c r="O8169" i="19"/>
  <c r="A8170" i="19"/>
  <c r="B8170" i="19"/>
  <c r="O8170" i="19"/>
  <c r="A8171" i="19"/>
  <c r="B8171" i="19"/>
  <c r="O8171" i="19"/>
  <c r="A8172" i="19"/>
  <c r="B8172" i="19"/>
  <c r="O8172" i="19"/>
  <c r="A8173" i="19"/>
  <c r="B8173" i="19"/>
  <c r="O8173" i="19"/>
  <c r="A8174" i="19"/>
  <c r="B8174" i="19"/>
  <c r="O8174" i="19"/>
  <c r="A8175" i="19"/>
  <c r="B8175" i="19"/>
  <c r="O8175" i="19"/>
  <c r="A8176" i="19"/>
  <c r="B8176" i="19"/>
  <c r="O8176" i="19"/>
  <c r="A8177" i="19"/>
  <c r="B8177" i="19"/>
  <c r="O8177" i="19"/>
  <c r="A8178" i="19"/>
  <c r="B8178" i="19"/>
  <c r="O8178" i="19"/>
  <c r="A8179" i="19"/>
  <c r="B8179" i="19"/>
  <c r="O8179" i="19"/>
  <c r="A8180" i="19"/>
  <c r="B8180" i="19"/>
  <c r="O8180" i="19"/>
  <c r="A8181" i="19"/>
  <c r="B8181" i="19"/>
  <c r="O8181" i="19"/>
  <c r="A8182" i="19"/>
  <c r="B8182" i="19"/>
  <c r="O8182" i="19"/>
  <c r="A8183" i="19"/>
  <c r="B8183" i="19"/>
  <c r="O8183" i="19"/>
  <c r="A8184" i="19"/>
  <c r="B8184" i="19"/>
  <c r="O8184" i="19"/>
  <c r="A8185" i="19"/>
  <c r="B8185" i="19"/>
  <c r="O8185" i="19"/>
  <c r="A8186" i="19"/>
  <c r="B8186" i="19"/>
  <c r="O8186" i="19"/>
  <c r="A8187" i="19"/>
  <c r="B8187" i="19"/>
  <c r="O8187" i="19"/>
  <c r="A8188" i="19"/>
  <c r="B8188" i="19"/>
  <c r="O8188" i="19"/>
  <c r="A8189" i="19"/>
  <c r="B8189" i="19"/>
  <c r="O8189" i="19"/>
  <c r="A8190" i="19"/>
  <c r="B8190" i="19"/>
  <c r="O8190" i="19"/>
  <c r="A8191" i="19"/>
  <c r="B8191" i="19"/>
  <c r="O8191" i="19"/>
  <c r="A8192" i="19"/>
  <c r="B8192" i="19"/>
  <c r="O8192" i="19"/>
  <c r="A8193" i="19"/>
  <c r="B8193" i="19"/>
  <c r="O8193" i="19"/>
  <c r="A8194" i="19"/>
  <c r="B8194" i="19"/>
  <c r="O8194" i="19"/>
  <c r="A8195" i="19"/>
  <c r="B8195" i="19"/>
  <c r="O8195" i="19"/>
  <c r="A8196" i="19"/>
  <c r="B8196" i="19"/>
  <c r="O8196" i="19"/>
  <c r="A8197" i="19"/>
  <c r="B8197" i="19"/>
  <c r="O8197" i="19"/>
  <c r="A8198" i="19"/>
  <c r="B8198" i="19"/>
  <c r="O8198" i="19"/>
  <c r="A8199" i="19"/>
  <c r="B8199" i="19"/>
  <c r="O8199" i="19"/>
  <c r="A8200" i="19"/>
  <c r="B8200" i="19"/>
  <c r="O8200" i="19"/>
  <c r="A8201" i="19"/>
  <c r="B8201" i="19"/>
  <c r="O8201" i="19"/>
  <c r="A8202" i="19"/>
  <c r="B8202" i="19"/>
  <c r="O8202" i="19"/>
  <c r="A8203" i="19"/>
  <c r="B8203" i="19"/>
  <c r="O8203" i="19"/>
  <c r="A8204" i="19"/>
  <c r="B8204" i="19"/>
  <c r="O8204" i="19"/>
  <c r="A8205" i="19"/>
  <c r="B8205" i="19"/>
  <c r="O8205" i="19"/>
  <c r="A8206" i="19"/>
  <c r="B8206" i="19"/>
  <c r="O8206" i="19"/>
  <c r="A8207" i="19"/>
  <c r="B8207" i="19"/>
  <c r="O8207" i="19"/>
  <c r="A8208" i="19"/>
  <c r="B8208" i="19"/>
  <c r="O8208" i="19"/>
  <c r="A8209" i="19"/>
  <c r="B8209" i="19"/>
  <c r="O8209" i="19"/>
  <c r="A8210" i="19"/>
  <c r="B8210" i="19"/>
  <c r="O8210" i="19"/>
  <c r="A8211" i="19"/>
  <c r="B8211" i="19"/>
  <c r="O8211" i="19"/>
  <c r="A8212" i="19"/>
  <c r="B8212" i="19"/>
  <c r="O8212" i="19"/>
  <c r="A8213" i="19"/>
  <c r="B8213" i="19"/>
  <c r="O8213" i="19"/>
  <c r="A8214" i="19"/>
  <c r="B8214" i="19"/>
  <c r="O8214" i="19"/>
  <c r="A8215" i="19"/>
  <c r="B8215" i="19"/>
  <c r="O8215" i="19"/>
  <c r="A8216" i="19"/>
  <c r="B8216" i="19"/>
  <c r="O8216" i="19"/>
  <c r="A8217" i="19"/>
  <c r="B8217" i="19"/>
  <c r="O8217" i="19"/>
  <c r="A8218" i="19"/>
  <c r="B8218" i="19"/>
  <c r="O8218" i="19"/>
  <c r="A8219" i="19"/>
  <c r="B8219" i="19"/>
  <c r="O8219" i="19"/>
  <c r="A8220" i="19"/>
  <c r="B8220" i="19"/>
  <c r="O8220" i="19"/>
  <c r="A8221" i="19"/>
  <c r="B8221" i="19"/>
  <c r="O8221" i="19"/>
  <c r="A8222" i="19"/>
  <c r="B8222" i="19"/>
  <c r="O8222" i="19"/>
  <c r="A8223" i="19"/>
  <c r="B8223" i="19"/>
  <c r="O8223" i="19"/>
  <c r="A8224" i="19"/>
  <c r="B8224" i="19"/>
  <c r="O8224" i="19"/>
  <c r="A8225" i="19"/>
  <c r="B8225" i="19"/>
  <c r="O8225" i="19"/>
  <c r="A8226" i="19"/>
  <c r="B8226" i="19"/>
  <c r="O8226" i="19"/>
  <c r="A8227" i="19"/>
  <c r="B8227" i="19"/>
  <c r="O8227" i="19"/>
  <c r="A8228" i="19"/>
  <c r="B8228" i="19"/>
  <c r="O8228" i="19"/>
  <c r="A8229" i="19"/>
  <c r="B8229" i="19"/>
  <c r="O8229" i="19"/>
  <c r="A8230" i="19"/>
  <c r="B8230" i="19"/>
  <c r="O8230" i="19"/>
  <c r="A8231" i="19"/>
  <c r="B8231" i="19"/>
  <c r="O8231" i="19"/>
  <c r="A8232" i="19"/>
  <c r="B8232" i="19"/>
  <c r="O8232" i="19"/>
  <c r="A8233" i="19"/>
  <c r="B8233" i="19"/>
  <c r="O8233" i="19"/>
  <c r="A8234" i="19"/>
  <c r="B8234" i="19"/>
  <c r="O8234" i="19"/>
  <c r="A8235" i="19"/>
  <c r="B8235" i="19"/>
  <c r="O8235" i="19"/>
  <c r="A8236" i="19"/>
  <c r="B8236" i="19"/>
  <c r="O8236" i="19"/>
  <c r="A8237" i="19"/>
  <c r="B8237" i="19"/>
  <c r="O8237" i="19"/>
  <c r="A8238" i="19"/>
  <c r="B8238" i="19"/>
  <c r="O8238" i="19"/>
  <c r="A8239" i="19"/>
  <c r="B8239" i="19"/>
  <c r="O8239" i="19"/>
  <c r="A8240" i="19"/>
  <c r="B8240" i="19"/>
  <c r="O8240" i="19"/>
  <c r="A8241" i="19"/>
  <c r="B8241" i="19"/>
  <c r="O8241" i="19"/>
  <c r="A8242" i="19"/>
  <c r="B8242" i="19"/>
  <c r="O8242" i="19"/>
  <c r="A8243" i="19"/>
  <c r="B8243" i="19"/>
  <c r="O8243" i="19"/>
  <c r="A8244" i="19"/>
  <c r="B8244" i="19"/>
  <c r="O8244" i="19"/>
  <c r="A8245" i="19"/>
  <c r="B8245" i="19"/>
  <c r="O8245" i="19"/>
  <c r="A8246" i="19"/>
  <c r="B8246" i="19"/>
  <c r="O8246" i="19"/>
  <c r="A8247" i="19"/>
  <c r="B8247" i="19"/>
  <c r="O8247" i="19"/>
  <c r="A8248" i="19"/>
  <c r="B8248" i="19"/>
  <c r="O8248" i="19"/>
  <c r="A8249" i="19"/>
  <c r="B8249" i="19"/>
  <c r="O8249" i="19"/>
  <c r="A8250" i="19"/>
  <c r="B8250" i="19"/>
  <c r="O8250" i="19"/>
  <c r="A8251" i="19"/>
  <c r="B8251" i="19"/>
  <c r="O8251" i="19"/>
  <c r="A8252" i="19"/>
  <c r="B8252" i="19"/>
  <c r="O8252" i="19"/>
  <c r="A8253" i="19"/>
  <c r="B8253" i="19"/>
  <c r="O8253" i="19"/>
  <c r="A8254" i="19"/>
  <c r="B8254" i="19"/>
  <c r="O8254" i="19"/>
  <c r="A8255" i="19"/>
  <c r="B8255" i="19"/>
  <c r="O8255" i="19"/>
  <c r="A8256" i="19"/>
  <c r="B8256" i="19"/>
  <c r="O8256" i="19"/>
  <c r="A8257" i="19"/>
  <c r="B8257" i="19"/>
  <c r="O8257" i="19"/>
  <c r="A8258" i="19"/>
  <c r="B8258" i="19"/>
  <c r="O8258" i="19"/>
  <c r="A8259" i="19"/>
  <c r="B8259" i="19"/>
  <c r="O8259" i="19"/>
  <c r="A8260" i="19"/>
  <c r="B8260" i="19"/>
  <c r="O8260" i="19"/>
  <c r="A8261" i="19"/>
  <c r="B8261" i="19"/>
  <c r="O8261" i="19"/>
  <c r="A8262" i="19"/>
  <c r="B8262" i="19"/>
  <c r="O8262" i="19"/>
  <c r="A8263" i="19"/>
  <c r="B8263" i="19"/>
  <c r="O8263" i="19"/>
  <c r="A8264" i="19"/>
  <c r="B8264" i="19"/>
  <c r="O8264" i="19"/>
  <c r="A8265" i="19"/>
  <c r="B8265" i="19"/>
  <c r="O8265" i="19"/>
  <c r="A8266" i="19"/>
  <c r="B8266" i="19"/>
  <c r="O8266" i="19"/>
  <c r="A8267" i="19"/>
  <c r="B8267" i="19"/>
  <c r="O8267" i="19"/>
  <c r="A8268" i="19"/>
  <c r="B8268" i="19"/>
  <c r="O8268" i="19"/>
  <c r="A8269" i="19"/>
  <c r="B8269" i="19"/>
  <c r="O8269" i="19"/>
  <c r="A8270" i="19"/>
  <c r="B8270" i="19"/>
  <c r="O8270" i="19"/>
  <c r="A8271" i="19"/>
  <c r="B8271" i="19"/>
  <c r="O8271" i="19"/>
  <c r="A8272" i="19"/>
  <c r="B8272" i="19"/>
  <c r="O8272" i="19"/>
  <c r="A8273" i="19"/>
  <c r="B8273" i="19"/>
  <c r="O8273" i="19"/>
  <c r="A8274" i="19"/>
  <c r="B8274" i="19"/>
  <c r="O8274" i="19"/>
  <c r="A8275" i="19"/>
  <c r="B8275" i="19"/>
  <c r="O8275" i="19"/>
  <c r="A8276" i="19"/>
  <c r="B8276" i="19"/>
  <c r="O8276" i="19"/>
  <c r="A8277" i="19"/>
  <c r="B8277" i="19"/>
  <c r="O8277" i="19"/>
  <c r="A8278" i="19"/>
  <c r="B8278" i="19"/>
  <c r="O8278" i="19"/>
  <c r="A8279" i="19"/>
  <c r="B8279" i="19"/>
  <c r="O8279" i="19"/>
  <c r="A8280" i="19"/>
  <c r="B8280" i="19"/>
  <c r="O8280" i="19"/>
  <c r="A8281" i="19"/>
  <c r="B8281" i="19"/>
  <c r="O8281" i="19"/>
  <c r="A8282" i="19"/>
  <c r="B8282" i="19"/>
  <c r="O8282" i="19"/>
  <c r="A8283" i="19"/>
  <c r="B8283" i="19"/>
  <c r="O8283" i="19"/>
  <c r="A8284" i="19"/>
  <c r="B8284" i="19"/>
  <c r="O8284" i="19"/>
  <c r="A8285" i="19"/>
  <c r="B8285" i="19"/>
  <c r="O8285" i="19"/>
  <c r="A8286" i="19"/>
  <c r="B8286" i="19"/>
  <c r="O8286" i="19"/>
  <c r="A8287" i="19"/>
  <c r="B8287" i="19"/>
  <c r="O8287" i="19"/>
  <c r="A8288" i="19"/>
  <c r="B8288" i="19"/>
  <c r="O8288" i="19"/>
  <c r="A8289" i="19"/>
  <c r="B8289" i="19"/>
  <c r="O8289" i="19"/>
  <c r="A8290" i="19"/>
  <c r="B8290" i="19"/>
  <c r="O8290" i="19"/>
  <c r="A8291" i="19"/>
  <c r="B8291" i="19"/>
  <c r="O8291" i="19"/>
  <c r="A8292" i="19"/>
  <c r="B8292" i="19"/>
  <c r="O8292" i="19"/>
  <c r="A8293" i="19"/>
  <c r="B8293" i="19"/>
  <c r="O8293" i="19"/>
  <c r="A8294" i="19"/>
  <c r="B8294" i="19"/>
  <c r="O8294" i="19"/>
  <c r="A8295" i="19"/>
  <c r="B8295" i="19"/>
  <c r="O8295" i="19"/>
  <c r="A8296" i="19"/>
  <c r="B8296" i="19"/>
  <c r="O8296" i="19"/>
  <c r="A8297" i="19"/>
  <c r="B8297" i="19"/>
  <c r="O8297" i="19"/>
  <c r="A8298" i="19"/>
  <c r="B8298" i="19"/>
  <c r="O8298" i="19"/>
  <c r="A8299" i="19"/>
  <c r="B8299" i="19"/>
  <c r="O8299" i="19"/>
  <c r="A8300" i="19"/>
  <c r="B8300" i="19"/>
  <c r="O8300" i="19"/>
  <c r="A8301" i="19"/>
  <c r="B8301" i="19"/>
  <c r="O8301" i="19"/>
  <c r="A8302" i="19"/>
  <c r="B8302" i="19"/>
  <c r="O8302" i="19"/>
  <c r="A8303" i="19"/>
  <c r="B8303" i="19"/>
  <c r="O8303" i="19"/>
  <c r="A8304" i="19"/>
  <c r="B8304" i="19"/>
  <c r="O8304" i="19"/>
  <c r="A8305" i="19"/>
  <c r="B8305" i="19"/>
  <c r="O8305" i="19"/>
  <c r="A8306" i="19"/>
  <c r="B8306" i="19"/>
  <c r="O8306" i="19"/>
  <c r="A8307" i="19"/>
  <c r="B8307" i="19"/>
  <c r="O8307" i="19"/>
  <c r="A8308" i="19"/>
  <c r="B8308" i="19"/>
  <c r="O8308" i="19"/>
  <c r="A8309" i="19"/>
  <c r="B8309" i="19"/>
  <c r="O8309" i="19"/>
  <c r="A8310" i="19"/>
  <c r="B8310" i="19"/>
  <c r="O8310" i="19"/>
  <c r="A8311" i="19"/>
  <c r="B8311" i="19"/>
  <c r="O8311" i="19"/>
  <c r="A8312" i="19"/>
  <c r="B8312" i="19"/>
  <c r="O8312" i="19"/>
  <c r="A8313" i="19"/>
  <c r="B8313" i="19"/>
  <c r="O8313" i="19"/>
  <c r="A8314" i="19"/>
  <c r="B8314" i="19"/>
  <c r="O8314" i="19"/>
  <c r="A8315" i="19"/>
  <c r="B8315" i="19"/>
  <c r="O8315" i="19"/>
  <c r="A8316" i="19"/>
  <c r="B8316" i="19"/>
  <c r="O8316" i="19"/>
  <c r="A8317" i="19"/>
  <c r="B8317" i="19"/>
  <c r="O8317" i="19"/>
  <c r="A8318" i="19"/>
  <c r="B8318" i="19"/>
  <c r="O8318" i="19"/>
  <c r="A8319" i="19"/>
  <c r="B8319" i="19"/>
  <c r="O8319" i="19"/>
  <c r="A8320" i="19"/>
  <c r="B8320" i="19"/>
  <c r="O8320" i="19"/>
  <c r="A8321" i="19"/>
  <c r="B8321" i="19"/>
  <c r="O8321" i="19"/>
  <c r="A8322" i="19"/>
  <c r="B8322" i="19"/>
  <c r="O8322" i="19"/>
  <c r="A8323" i="19"/>
  <c r="B8323" i="19"/>
  <c r="O8323" i="19"/>
  <c r="A8324" i="19"/>
  <c r="B8324" i="19"/>
  <c r="O8324" i="19"/>
  <c r="A8325" i="19"/>
  <c r="B8325" i="19"/>
  <c r="O8325" i="19"/>
  <c r="A8326" i="19"/>
  <c r="B8326" i="19"/>
  <c r="O8326" i="19"/>
  <c r="A8327" i="19"/>
  <c r="B8327" i="19"/>
  <c r="O8327" i="19"/>
  <c r="A8328" i="19"/>
  <c r="B8328" i="19"/>
  <c r="O8328" i="19"/>
  <c r="A8329" i="19"/>
  <c r="B8329" i="19"/>
  <c r="O8329" i="19"/>
  <c r="A8330" i="19"/>
  <c r="B8330" i="19"/>
  <c r="O8330" i="19"/>
  <c r="A8331" i="19"/>
  <c r="B8331" i="19"/>
  <c r="O8331" i="19"/>
  <c r="A8332" i="19"/>
  <c r="B8332" i="19"/>
  <c r="O8332" i="19"/>
  <c r="A8333" i="19"/>
  <c r="B8333" i="19"/>
  <c r="O8333" i="19"/>
  <c r="A8334" i="19"/>
  <c r="B8334" i="19"/>
  <c r="O8334" i="19"/>
  <c r="A8335" i="19"/>
  <c r="B8335" i="19"/>
  <c r="O8335" i="19"/>
  <c r="A8336" i="19"/>
  <c r="B8336" i="19"/>
  <c r="O8336" i="19"/>
  <c r="A8337" i="19"/>
  <c r="B8337" i="19"/>
  <c r="O8337" i="19"/>
  <c r="A8338" i="19"/>
  <c r="B8338" i="19"/>
  <c r="O8338" i="19"/>
  <c r="A8339" i="19"/>
  <c r="B8339" i="19"/>
  <c r="O8339" i="19"/>
  <c r="A8340" i="19"/>
  <c r="B8340" i="19"/>
  <c r="O8340" i="19"/>
  <c r="A8341" i="19"/>
  <c r="B8341" i="19"/>
  <c r="O8341" i="19"/>
  <c r="A8342" i="19"/>
  <c r="B8342" i="19"/>
  <c r="O8342" i="19"/>
  <c r="A8343" i="19"/>
  <c r="B8343" i="19"/>
  <c r="O8343" i="19"/>
  <c r="A8344" i="19"/>
  <c r="B8344" i="19"/>
  <c r="O8344" i="19"/>
  <c r="A8345" i="19"/>
  <c r="B8345" i="19"/>
  <c r="O8345" i="19"/>
  <c r="A8346" i="19"/>
  <c r="B8346" i="19"/>
  <c r="O8346" i="19"/>
  <c r="A8347" i="19"/>
  <c r="B8347" i="19"/>
  <c r="O8347" i="19"/>
  <c r="A8348" i="19"/>
  <c r="B8348" i="19"/>
  <c r="O8348" i="19"/>
  <c r="A8349" i="19"/>
  <c r="B8349" i="19"/>
  <c r="O8349" i="19"/>
  <c r="A8350" i="19"/>
  <c r="B8350" i="19"/>
  <c r="O8350" i="19"/>
  <c r="A8351" i="19"/>
  <c r="B8351" i="19"/>
  <c r="O8351" i="19"/>
  <c r="A8352" i="19"/>
  <c r="B8352" i="19"/>
  <c r="O8352" i="19"/>
  <c r="A8353" i="19"/>
  <c r="B8353" i="19"/>
  <c r="O8353" i="19"/>
  <c r="A8354" i="19"/>
  <c r="B8354" i="19"/>
  <c r="O8354" i="19"/>
  <c r="A8355" i="19"/>
  <c r="B8355" i="19"/>
  <c r="O8355" i="19"/>
  <c r="A8356" i="19"/>
  <c r="B8356" i="19"/>
  <c r="O8356" i="19"/>
  <c r="A8357" i="19"/>
  <c r="B8357" i="19"/>
  <c r="O8357" i="19"/>
  <c r="A8358" i="19"/>
  <c r="B8358" i="19"/>
  <c r="O8358" i="19"/>
  <c r="A8359" i="19"/>
  <c r="B8359" i="19"/>
  <c r="O8359" i="19"/>
  <c r="A8360" i="19"/>
  <c r="B8360" i="19"/>
  <c r="O8360" i="19"/>
  <c r="A8361" i="19"/>
  <c r="B8361" i="19"/>
  <c r="O8361" i="19"/>
  <c r="A8362" i="19"/>
  <c r="B8362" i="19"/>
  <c r="O8362" i="19"/>
  <c r="A8363" i="19"/>
  <c r="B8363" i="19"/>
  <c r="O8363" i="19"/>
  <c r="A8364" i="19"/>
  <c r="B8364" i="19"/>
  <c r="O8364" i="19"/>
  <c r="A8365" i="19"/>
  <c r="B8365" i="19"/>
  <c r="O8365" i="19"/>
  <c r="A8366" i="19"/>
  <c r="B8366" i="19"/>
  <c r="O8366" i="19"/>
  <c r="A8367" i="19"/>
  <c r="B8367" i="19"/>
  <c r="O8367" i="19"/>
  <c r="A8368" i="19"/>
  <c r="B8368" i="19"/>
  <c r="O8368" i="19"/>
  <c r="A8369" i="19"/>
  <c r="B8369" i="19"/>
  <c r="O8369" i="19"/>
  <c r="A8370" i="19"/>
  <c r="B8370" i="19"/>
  <c r="O8370" i="19"/>
  <c r="A8371" i="19"/>
  <c r="B8371" i="19"/>
  <c r="O8371" i="19"/>
  <c r="A8372" i="19"/>
  <c r="B8372" i="19"/>
  <c r="O8372" i="19"/>
  <c r="A8373" i="19"/>
  <c r="B8373" i="19"/>
  <c r="O8373" i="19"/>
  <c r="A8374" i="19"/>
  <c r="B8374" i="19"/>
  <c r="O8374" i="19"/>
  <c r="A8375" i="19"/>
  <c r="B8375" i="19"/>
  <c r="O8375" i="19"/>
  <c r="A8376" i="19"/>
  <c r="B8376" i="19"/>
  <c r="O8376" i="19"/>
  <c r="A8377" i="19"/>
  <c r="B8377" i="19"/>
  <c r="O8377" i="19"/>
  <c r="A8378" i="19"/>
  <c r="B8378" i="19"/>
  <c r="O8378" i="19"/>
  <c r="A8379" i="19"/>
  <c r="B8379" i="19"/>
  <c r="O8379" i="19"/>
  <c r="A8380" i="19"/>
  <c r="B8380" i="19"/>
  <c r="O8380" i="19"/>
  <c r="A8381" i="19"/>
  <c r="B8381" i="19"/>
  <c r="O8381" i="19"/>
  <c r="A8382" i="19"/>
  <c r="B8382" i="19"/>
  <c r="O8382" i="19"/>
  <c r="A8383" i="19"/>
  <c r="B8383" i="19"/>
  <c r="O8383" i="19"/>
  <c r="A8384" i="19"/>
  <c r="B8384" i="19"/>
  <c r="O8384" i="19"/>
  <c r="A8385" i="19"/>
  <c r="B8385" i="19"/>
  <c r="O8385" i="19"/>
  <c r="A8386" i="19"/>
  <c r="B8386" i="19"/>
  <c r="O8386" i="19"/>
  <c r="A8387" i="19"/>
  <c r="B8387" i="19"/>
  <c r="O8387" i="19"/>
  <c r="A8388" i="19"/>
  <c r="B8388" i="19"/>
  <c r="O8388" i="19"/>
  <c r="A8389" i="19"/>
  <c r="B8389" i="19"/>
  <c r="O8389" i="19"/>
  <c r="A8390" i="19"/>
  <c r="B8390" i="19"/>
  <c r="O8390" i="19"/>
  <c r="A8391" i="19"/>
  <c r="B8391" i="19"/>
  <c r="O8391" i="19"/>
  <c r="A8392" i="19"/>
  <c r="B8392" i="19"/>
  <c r="O8392" i="19"/>
  <c r="A8393" i="19"/>
  <c r="B8393" i="19"/>
  <c r="O8393" i="19"/>
  <c r="A8394" i="19"/>
  <c r="B8394" i="19"/>
  <c r="O8394" i="19"/>
  <c r="A8395" i="19"/>
  <c r="B8395" i="19"/>
  <c r="O8395" i="19"/>
  <c r="A8396" i="19"/>
  <c r="B8396" i="19"/>
  <c r="O8396" i="19"/>
  <c r="A8397" i="19"/>
  <c r="B8397" i="19"/>
  <c r="O8397" i="19"/>
  <c r="A8398" i="19"/>
  <c r="B8398" i="19"/>
  <c r="O8398" i="19"/>
  <c r="A8399" i="19"/>
  <c r="B8399" i="19"/>
  <c r="O8399" i="19"/>
  <c r="A8400" i="19"/>
  <c r="B8400" i="19"/>
  <c r="O8400" i="19"/>
  <c r="A8401" i="19"/>
  <c r="B8401" i="19"/>
  <c r="O8401" i="19"/>
  <c r="A8402" i="19"/>
  <c r="B8402" i="19"/>
  <c r="O8402" i="19"/>
  <c r="A8403" i="19"/>
  <c r="B8403" i="19"/>
  <c r="O8403" i="19"/>
  <c r="A8404" i="19"/>
  <c r="B8404" i="19"/>
  <c r="O8404" i="19"/>
  <c r="A8405" i="19"/>
  <c r="B8405" i="19"/>
  <c r="O8405" i="19"/>
  <c r="A8406" i="19"/>
  <c r="B8406" i="19"/>
  <c r="O8406" i="19"/>
  <c r="A8407" i="19"/>
  <c r="B8407" i="19"/>
  <c r="O8407" i="19"/>
  <c r="A8408" i="19"/>
  <c r="B8408" i="19"/>
  <c r="O8408" i="19"/>
  <c r="A8409" i="19"/>
  <c r="B8409" i="19"/>
  <c r="O8409" i="19"/>
  <c r="A8410" i="19"/>
  <c r="B8410" i="19"/>
  <c r="O8410" i="19"/>
  <c r="A8411" i="19"/>
  <c r="B8411" i="19"/>
  <c r="O8411" i="19"/>
  <c r="A8412" i="19"/>
  <c r="B8412" i="19"/>
  <c r="O8412" i="19"/>
  <c r="A8413" i="19"/>
  <c r="B8413" i="19"/>
  <c r="O8413" i="19"/>
  <c r="A8414" i="19"/>
  <c r="B8414" i="19"/>
  <c r="O8414" i="19"/>
  <c r="A8415" i="19"/>
  <c r="B8415" i="19"/>
  <c r="O8415" i="19"/>
  <c r="A8416" i="19"/>
  <c r="B8416" i="19"/>
  <c r="O8416" i="19"/>
  <c r="A8417" i="19"/>
  <c r="B8417" i="19"/>
  <c r="O8417" i="19"/>
  <c r="A8418" i="19"/>
  <c r="B8418" i="19"/>
  <c r="O8418" i="19"/>
  <c r="A8419" i="19"/>
  <c r="B8419" i="19"/>
  <c r="O8419" i="19"/>
  <c r="A8420" i="19"/>
  <c r="B8420" i="19"/>
  <c r="O8420" i="19"/>
  <c r="A8421" i="19"/>
  <c r="B8421" i="19"/>
  <c r="O8421" i="19"/>
  <c r="A8422" i="19"/>
  <c r="B8422" i="19"/>
  <c r="O8422" i="19"/>
  <c r="A8423" i="19"/>
  <c r="B8423" i="19"/>
  <c r="O8423" i="19"/>
  <c r="A8424" i="19"/>
  <c r="B8424" i="19"/>
  <c r="O8424" i="19"/>
  <c r="A8425" i="19"/>
  <c r="B8425" i="19"/>
  <c r="O8425" i="19"/>
  <c r="A8426" i="19"/>
  <c r="B8426" i="19"/>
  <c r="O8426" i="19"/>
  <c r="A8427" i="19"/>
  <c r="B8427" i="19"/>
  <c r="O8427" i="19"/>
  <c r="A8428" i="19"/>
  <c r="B8428" i="19"/>
  <c r="O8428" i="19"/>
  <c r="A8429" i="19"/>
  <c r="B8429" i="19"/>
  <c r="O8429" i="19"/>
  <c r="A8430" i="19"/>
  <c r="B8430" i="19"/>
  <c r="O8430" i="19"/>
  <c r="A8431" i="19"/>
  <c r="B8431" i="19"/>
  <c r="O8431" i="19"/>
  <c r="A8432" i="19"/>
  <c r="B8432" i="19"/>
  <c r="O8432" i="19"/>
  <c r="A8433" i="19"/>
  <c r="B8433" i="19"/>
  <c r="O8433" i="19"/>
  <c r="A8434" i="19"/>
  <c r="B8434" i="19"/>
  <c r="O8434" i="19"/>
  <c r="A8435" i="19"/>
  <c r="B8435" i="19"/>
  <c r="O8435" i="19"/>
  <c r="A8436" i="19"/>
  <c r="B8436" i="19"/>
  <c r="O8436" i="19"/>
  <c r="A8437" i="19"/>
  <c r="B8437" i="19"/>
  <c r="O8437" i="19"/>
  <c r="A8438" i="19"/>
  <c r="B8438" i="19"/>
  <c r="O8438" i="19"/>
  <c r="A8439" i="19"/>
  <c r="B8439" i="19"/>
  <c r="O8439" i="19"/>
  <c r="A8440" i="19"/>
  <c r="B8440" i="19"/>
  <c r="O8440" i="19"/>
  <c r="A8441" i="19"/>
  <c r="B8441" i="19"/>
  <c r="O8441" i="19"/>
  <c r="A8442" i="19"/>
  <c r="B8442" i="19"/>
  <c r="O8442" i="19"/>
  <c r="A8443" i="19"/>
  <c r="B8443" i="19"/>
  <c r="O8443" i="19"/>
  <c r="A8444" i="19"/>
  <c r="B8444" i="19"/>
  <c r="O8444" i="19"/>
  <c r="A8445" i="19"/>
  <c r="B8445" i="19"/>
  <c r="O8445" i="19"/>
  <c r="A8446" i="19"/>
  <c r="B8446" i="19"/>
  <c r="O8446" i="19"/>
  <c r="A8447" i="19"/>
  <c r="B8447" i="19"/>
  <c r="O8447" i="19"/>
  <c r="A8448" i="19"/>
  <c r="B8448" i="19"/>
  <c r="O8448" i="19"/>
  <c r="A8449" i="19"/>
  <c r="B8449" i="19"/>
  <c r="O8449" i="19"/>
  <c r="A8450" i="19"/>
  <c r="B8450" i="19"/>
  <c r="O8450" i="19"/>
  <c r="A8451" i="19"/>
  <c r="B8451" i="19"/>
  <c r="O8451" i="19"/>
  <c r="A8452" i="19"/>
  <c r="B8452" i="19"/>
  <c r="O8452" i="19"/>
  <c r="A8453" i="19"/>
  <c r="B8453" i="19"/>
  <c r="O8453" i="19"/>
  <c r="A8454" i="19"/>
  <c r="B8454" i="19"/>
  <c r="O8454" i="19"/>
  <c r="A8455" i="19"/>
  <c r="B8455" i="19"/>
  <c r="O8455" i="19"/>
  <c r="A8456" i="19"/>
  <c r="B8456" i="19"/>
  <c r="O8456" i="19"/>
  <c r="A8457" i="19"/>
  <c r="B8457" i="19"/>
  <c r="O8457" i="19"/>
  <c r="A8458" i="19"/>
  <c r="B8458" i="19"/>
  <c r="O8458" i="19"/>
  <c r="A8459" i="19"/>
  <c r="B8459" i="19"/>
  <c r="O8459" i="19"/>
  <c r="A8460" i="19"/>
  <c r="B8460" i="19"/>
  <c r="O8460" i="19"/>
  <c r="A8461" i="19"/>
  <c r="B8461" i="19"/>
  <c r="O8461" i="19"/>
  <c r="A8462" i="19"/>
  <c r="B8462" i="19"/>
  <c r="O8462" i="19"/>
  <c r="A8463" i="19"/>
  <c r="B8463" i="19"/>
  <c r="O8463" i="19"/>
  <c r="A8464" i="19"/>
  <c r="B8464" i="19"/>
  <c r="O8464" i="19"/>
  <c r="A8465" i="19"/>
  <c r="B8465" i="19"/>
  <c r="O8465" i="19"/>
  <c r="A8466" i="19"/>
  <c r="B8466" i="19"/>
  <c r="O8466" i="19"/>
  <c r="A8467" i="19"/>
  <c r="B8467" i="19"/>
  <c r="O8467" i="19"/>
  <c r="A8468" i="19"/>
  <c r="B8468" i="19"/>
  <c r="O8468" i="19"/>
  <c r="A8469" i="19"/>
  <c r="B8469" i="19"/>
  <c r="O8469" i="19"/>
  <c r="A8470" i="19"/>
  <c r="B8470" i="19"/>
  <c r="O8470" i="19"/>
  <c r="A8471" i="19"/>
  <c r="B8471" i="19"/>
  <c r="O8471" i="19"/>
  <c r="A8472" i="19"/>
  <c r="B8472" i="19"/>
  <c r="O8472" i="19"/>
  <c r="A8473" i="19"/>
  <c r="B8473" i="19"/>
  <c r="O8473" i="19"/>
  <c r="A8474" i="19"/>
  <c r="B8474" i="19"/>
  <c r="O8474" i="19"/>
  <c r="A8475" i="19"/>
  <c r="B8475" i="19"/>
  <c r="O8475" i="19"/>
  <c r="A8476" i="19"/>
  <c r="B8476" i="19"/>
  <c r="O8476" i="19"/>
  <c r="A8477" i="19"/>
  <c r="B8477" i="19"/>
  <c r="O8477" i="19"/>
  <c r="A8478" i="19"/>
  <c r="B8478" i="19"/>
  <c r="O8478" i="19"/>
  <c r="A8479" i="19"/>
  <c r="B8479" i="19"/>
  <c r="O8479" i="19"/>
  <c r="A8480" i="19"/>
  <c r="B8480" i="19"/>
  <c r="O8480" i="19"/>
  <c r="A8481" i="19"/>
  <c r="B8481" i="19"/>
  <c r="O8481" i="19"/>
  <c r="A8482" i="19"/>
  <c r="B8482" i="19"/>
  <c r="O8482" i="19"/>
  <c r="A8483" i="19"/>
  <c r="B8483" i="19"/>
  <c r="O8483" i="19"/>
  <c r="A8484" i="19"/>
  <c r="B8484" i="19"/>
  <c r="O8484" i="19"/>
  <c r="A8485" i="19"/>
  <c r="B8485" i="19"/>
  <c r="O8485" i="19"/>
  <c r="A8486" i="19"/>
  <c r="B8486" i="19"/>
  <c r="O8486" i="19"/>
  <c r="A8487" i="19"/>
  <c r="B8487" i="19"/>
  <c r="O8487" i="19"/>
  <c r="A8488" i="19"/>
  <c r="B8488" i="19"/>
  <c r="O8488" i="19"/>
  <c r="A8489" i="19"/>
  <c r="B8489" i="19"/>
  <c r="O8489" i="19"/>
  <c r="A8490" i="19"/>
  <c r="B8490" i="19"/>
  <c r="O8490" i="19"/>
  <c r="A8491" i="19"/>
  <c r="B8491" i="19"/>
  <c r="O8491" i="19"/>
  <c r="A8492" i="19"/>
  <c r="B8492" i="19"/>
  <c r="O8492" i="19"/>
  <c r="A8493" i="19"/>
  <c r="B8493" i="19"/>
  <c r="O8493" i="19"/>
  <c r="A8494" i="19"/>
  <c r="B8494" i="19"/>
  <c r="O8494" i="19"/>
  <c r="A8495" i="19"/>
  <c r="B8495" i="19"/>
  <c r="O8495" i="19"/>
  <c r="A8496" i="19"/>
  <c r="B8496" i="19"/>
  <c r="O8496" i="19"/>
  <c r="A8497" i="19"/>
  <c r="B8497" i="19"/>
  <c r="O8497" i="19"/>
  <c r="A8498" i="19"/>
  <c r="B8498" i="19"/>
  <c r="O8498" i="19"/>
  <c r="A8499" i="19"/>
  <c r="B8499" i="19"/>
  <c r="O8499" i="19"/>
  <c r="A8500" i="19"/>
  <c r="B8500" i="19"/>
  <c r="O8500" i="19"/>
  <c r="A8501" i="19"/>
  <c r="B8501" i="19"/>
  <c r="O8501" i="19"/>
  <c r="A8502" i="19"/>
  <c r="B8502" i="19"/>
  <c r="O8502" i="19"/>
  <c r="A8503" i="19"/>
  <c r="B8503" i="19"/>
  <c r="O8503" i="19"/>
  <c r="A8504" i="19"/>
  <c r="B8504" i="19"/>
  <c r="O8504" i="19"/>
  <c r="A8505" i="19"/>
  <c r="B8505" i="19"/>
  <c r="O8505" i="19"/>
  <c r="A8506" i="19"/>
  <c r="B8506" i="19"/>
  <c r="O8506" i="19"/>
  <c r="A8507" i="19"/>
  <c r="B8507" i="19"/>
  <c r="O8507" i="19"/>
  <c r="A8508" i="19"/>
  <c r="B8508" i="19"/>
  <c r="O8508" i="19"/>
  <c r="A8509" i="19"/>
  <c r="B8509" i="19"/>
  <c r="O8509" i="19"/>
  <c r="A8510" i="19"/>
  <c r="B8510" i="19"/>
  <c r="O8510" i="19"/>
  <c r="A8511" i="19"/>
  <c r="B8511" i="19"/>
  <c r="O8511" i="19"/>
  <c r="A8512" i="19"/>
  <c r="B8512" i="19"/>
  <c r="O8512" i="19"/>
  <c r="A8513" i="19"/>
  <c r="B8513" i="19"/>
  <c r="O8513" i="19"/>
  <c r="A8514" i="19"/>
  <c r="B8514" i="19"/>
  <c r="O8514" i="19"/>
  <c r="A8515" i="19"/>
  <c r="B8515" i="19"/>
  <c r="O8515" i="19"/>
  <c r="A8516" i="19"/>
  <c r="B8516" i="19"/>
  <c r="O8516" i="19"/>
  <c r="A8517" i="19"/>
  <c r="B8517" i="19"/>
  <c r="O8517" i="19"/>
  <c r="A8518" i="19"/>
  <c r="B8518" i="19"/>
  <c r="O8518" i="19"/>
  <c r="A8519" i="19"/>
  <c r="B8519" i="19"/>
  <c r="O8519" i="19"/>
  <c r="A8520" i="19"/>
  <c r="B8520" i="19"/>
  <c r="O8520" i="19"/>
  <c r="A8521" i="19"/>
  <c r="B8521" i="19"/>
  <c r="O8521" i="19"/>
  <c r="A8522" i="19"/>
  <c r="B8522" i="19"/>
  <c r="O8522" i="19"/>
  <c r="A8523" i="19"/>
  <c r="B8523" i="19"/>
  <c r="O8523" i="19"/>
  <c r="A8524" i="19"/>
  <c r="B8524" i="19"/>
  <c r="O8524" i="19"/>
  <c r="A8525" i="19"/>
  <c r="B8525" i="19"/>
  <c r="O8525" i="19"/>
  <c r="A8526" i="19"/>
  <c r="B8526" i="19"/>
  <c r="O8526" i="19"/>
  <c r="A8527" i="19"/>
  <c r="B8527" i="19"/>
  <c r="O8527" i="19"/>
  <c r="A8528" i="19"/>
  <c r="B8528" i="19"/>
  <c r="O8528" i="19"/>
  <c r="A8529" i="19"/>
  <c r="B8529" i="19"/>
  <c r="O8529" i="19"/>
  <c r="A8530" i="19"/>
  <c r="B8530" i="19"/>
  <c r="O8530" i="19"/>
  <c r="A8531" i="19"/>
  <c r="B8531" i="19"/>
  <c r="O8531" i="19"/>
  <c r="A8532" i="19"/>
  <c r="B8532" i="19"/>
  <c r="O8532" i="19"/>
  <c r="A8533" i="19"/>
  <c r="B8533" i="19"/>
  <c r="O8533" i="19"/>
  <c r="A8534" i="19"/>
  <c r="B8534" i="19"/>
  <c r="O8534" i="19"/>
  <c r="A8535" i="19"/>
  <c r="B8535" i="19"/>
  <c r="O8535" i="19"/>
  <c r="A8536" i="19"/>
  <c r="B8536" i="19"/>
  <c r="O8536" i="19"/>
  <c r="A8537" i="19"/>
  <c r="B8537" i="19"/>
  <c r="O8537" i="19"/>
  <c r="A8538" i="19"/>
  <c r="B8538" i="19"/>
  <c r="O8538" i="19"/>
  <c r="A8539" i="19"/>
  <c r="B8539" i="19"/>
  <c r="O8539" i="19"/>
  <c r="A8540" i="19"/>
  <c r="B8540" i="19"/>
  <c r="O8540" i="19"/>
  <c r="A8541" i="19"/>
  <c r="B8541" i="19"/>
  <c r="O8541" i="19"/>
  <c r="A8542" i="19"/>
  <c r="B8542" i="19"/>
  <c r="O8542" i="19"/>
  <c r="A8543" i="19"/>
  <c r="B8543" i="19"/>
  <c r="O8543" i="19"/>
  <c r="A8544" i="19"/>
  <c r="B8544" i="19"/>
  <c r="O8544" i="19"/>
  <c r="A8545" i="19"/>
  <c r="B8545" i="19"/>
  <c r="O8545" i="19"/>
  <c r="A8546" i="19"/>
  <c r="B8546" i="19"/>
  <c r="O8546" i="19"/>
  <c r="A8547" i="19"/>
  <c r="B8547" i="19"/>
  <c r="O8547" i="19"/>
  <c r="A8548" i="19"/>
  <c r="B8548" i="19"/>
  <c r="O8548" i="19"/>
  <c r="A8549" i="19"/>
  <c r="B8549" i="19"/>
  <c r="O8549" i="19"/>
  <c r="A8550" i="19"/>
  <c r="B8550" i="19"/>
  <c r="O8550" i="19"/>
  <c r="A8551" i="19"/>
  <c r="B8551" i="19"/>
  <c r="O8551" i="19"/>
  <c r="A8552" i="19"/>
  <c r="B8552" i="19"/>
  <c r="O8552" i="19"/>
  <c r="A8553" i="19"/>
  <c r="B8553" i="19"/>
  <c r="O8553" i="19"/>
  <c r="A8554" i="19"/>
  <c r="B8554" i="19"/>
  <c r="O8554" i="19"/>
  <c r="A8555" i="19"/>
  <c r="B8555" i="19"/>
  <c r="O8555" i="19"/>
  <c r="A8556" i="19"/>
  <c r="B8556" i="19"/>
  <c r="O8556" i="19"/>
  <c r="A8557" i="19"/>
  <c r="B8557" i="19"/>
  <c r="O8557" i="19"/>
  <c r="A8558" i="19"/>
  <c r="B8558" i="19"/>
  <c r="O8558" i="19"/>
  <c r="A8559" i="19"/>
  <c r="B8559" i="19"/>
  <c r="O8559" i="19"/>
  <c r="A8560" i="19"/>
  <c r="B8560" i="19"/>
  <c r="O8560" i="19"/>
  <c r="A8561" i="19"/>
  <c r="B8561" i="19"/>
  <c r="O8561" i="19"/>
  <c r="A8562" i="19"/>
  <c r="B8562" i="19"/>
  <c r="O8562" i="19"/>
  <c r="A8563" i="19"/>
  <c r="B8563" i="19"/>
  <c r="O8563" i="19"/>
  <c r="A8564" i="19"/>
  <c r="B8564" i="19"/>
  <c r="O8564" i="19"/>
  <c r="A8565" i="19"/>
  <c r="B8565" i="19"/>
  <c r="O8565" i="19"/>
  <c r="A8566" i="19"/>
  <c r="B8566" i="19"/>
  <c r="O8566" i="19"/>
  <c r="A8567" i="19"/>
  <c r="B8567" i="19"/>
  <c r="O8567" i="19"/>
  <c r="A8568" i="19"/>
  <c r="B8568" i="19"/>
  <c r="O8568" i="19"/>
  <c r="A8569" i="19"/>
  <c r="B8569" i="19"/>
  <c r="O8569" i="19"/>
  <c r="A8570" i="19"/>
  <c r="B8570" i="19"/>
  <c r="O8570" i="19"/>
  <c r="A8571" i="19"/>
  <c r="B8571" i="19"/>
  <c r="O8571" i="19"/>
  <c r="A8572" i="19"/>
  <c r="B8572" i="19"/>
  <c r="O8572" i="19"/>
  <c r="A8573" i="19"/>
  <c r="B8573" i="19"/>
  <c r="O8573" i="19"/>
  <c r="A8574" i="19"/>
  <c r="B8574" i="19"/>
  <c r="O8574" i="19"/>
  <c r="A8575" i="19"/>
  <c r="B8575" i="19"/>
  <c r="O8575" i="19"/>
  <c r="A8576" i="19"/>
  <c r="B8576" i="19"/>
  <c r="O8576" i="19"/>
  <c r="A8577" i="19"/>
  <c r="B8577" i="19"/>
  <c r="O8577" i="19"/>
  <c r="A8578" i="19"/>
  <c r="B8578" i="19"/>
  <c r="O8578" i="19"/>
  <c r="A8579" i="19"/>
  <c r="B8579" i="19"/>
  <c r="O8579" i="19"/>
  <c r="A8580" i="19"/>
  <c r="B8580" i="19"/>
  <c r="O8580" i="19"/>
  <c r="A8581" i="19"/>
  <c r="B8581" i="19"/>
  <c r="O8581" i="19"/>
  <c r="A8582" i="19"/>
  <c r="B8582" i="19"/>
  <c r="O8582" i="19"/>
  <c r="A8583" i="19"/>
  <c r="B8583" i="19"/>
  <c r="O8583" i="19"/>
  <c r="A8584" i="19"/>
  <c r="B8584" i="19"/>
  <c r="O8584" i="19"/>
  <c r="A8585" i="19"/>
  <c r="B8585" i="19"/>
  <c r="O8585" i="19"/>
  <c r="A8586" i="19"/>
  <c r="B8586" i="19"/>
  <c r="O8586" i="19"/>
  <c r="A8587" i="19"/>
  <c r="B8587" i="19"/>
  <c r="O8587" i="19"/>
  <c r="A8588" i="19"/>
  <c r="B8588" i="19"/>
  <c r="O8588" i="19"/>
  <c r="A8589" i="19"/>
  <c r="B8589" i="19"/>
  <c r="O8589" i="19"/>
  <c r="A8590" i="19"/>
  <c r="B8590" i="19"/>
  <c r="O8590" i="19"/>
  <c r="A8591" i="19"/>
  <c r="B8591" i="19"/>
  <c r="O8591" i="19"/>
  <c r="A8592" i="19"/>
  <c r="B8592" i="19"/>
  <c r="O8592" i="19"/>
  <c r="A8593" i="19"/>
  <c r="B8593" i="19"/>
  <c r="O8593" i="19"/>
  <c r="A8594" i="19"/>
  <c r="B8594" i="19"/>
  <c r="O8594" i="19"/>
  <c r="A8595" i="19"/>
  <c r="B8595" i="19"/>
  <c r="O8595" i="19"/>
  <c r="A8596" i="19"/>
  <c r="B8596" i="19"/>
  <c r="O8596" i="19"/>
  <c r="A8597" i="19"/>
  <c r="B8597" i="19"/>
  <c r="O8597" i="19"/>
  <c r="A8598" i="19"/>
  <c r="B8598" i="19"/>
  <c r="O8598" i="19"/>
  <c r="A8599" i="19"/>
  <c r="B8599" i="19"/>
  <c r="O8599" i="19"/>
  <c r="A8600" i="19"/>
  <c r="B8600" i="19"/>
  <c r="O8600" i="19"/>
  <c r="A8601" i="19"/>
  <c r="B8601" i="19"/>
  <c r="O8601" i="19"/>
  <c r="A8602" i="19"/>
  <c r="B8602" i="19"/>
  <c r="O8602" i="19"/>
  <c r="A8603" i="19"/>
  <c r="B8603" i="19"/>
  <c r="O8603" i="19"/>
  <c r="A8604" i="19"/>
  <c r="B8604" i="19"/>
  <c r="O8604" i="19"/>
  <c r="A8605" i="19"/>
  <c r="B8605" i="19"/>
  <c r="O8605" i="19"/>
  <c r="A8606" i="19"/>
  <c r="B8606" i="19"/>
  <c r="O8606" i="19"/>
  <c r="A8607" i="19"/>
  <c r="B8607" i="19"/>
  <c r="O8607" i="19"/>
  <c r="A8608" i="19"/>
  <c r="B8608" i="19"/>
  <c r="O8608" i="19"/>
  <c r="A8609" i="19"/>
  <c r="B8609" i="19"/>
  <c r="O8609" i="19"/>
  <c r="A8610" i="19"/>
  <c r="B8610" i="19"/>
  <c r="O8610" i="19"/>
  <c r="A8611" i="19"/>
  <c r="B8611" i="19"/>
  <c r="O8611" i="19"/>
  <c r="A8612" i="19"/>
  <c r="B8612" i="19"/>
  <c r="O8612" i="19"/>
  <c r="A8613" i="19"/>
  <c r="B8613" i="19"/>
  <c r="O8613" i="19"/>
  <c r="A8614" i="19"/>
  <c r="B8614" i="19"/>
  <c r="O8614" i="19"/>
  <c r="A8615" i="19"/>
  <c r="B8615" i="19"/>
  <c r="O8615" i="19"/>
  <c r="A8616" i="19"/>
  <c r="B8616" i="19"/>
  <c r="O8616" i="19"/>
  <c r="A8617" i="19"/>
  <c r="B8617" i="19"/>
  <c r="O8617" i="19"/>
  <c r="A8618" i="19"/>
  <c r="B8618" i="19"/>
  <c r="O8618" i="19"/>
  <c r="A8619" i="19"/>
  <c r="B8619" i="19"/>
  <c r="O8619" i="19"/>
  <c r="A8620" i="19"/>
  <c r="B8620" i="19"/>
  <c r="O8620" i="19"/>
  <c r="A8621" i="19"/>
  <c r="B8621" i="19"/>
  <c r="O8621" i="19"/>
  <c r="A8622" i="19"/>
  <c r="B8622" i="19"/>
  <c r="O8622" i="19"/>
  <c r="A8623" i="19"/>
  <c r="B8623" i="19"/>
  <c r="O8623" i="19"/>
  <c r="A8624" i="19"/>
  <c r="B8624" i="19"/>
  <c r="O8624" i="19"/>
  <c r="A8625" i="19"/>
  <c r="B8625" i="19"/>
  <c r="O8625" i="19"/>
  <c r="A8626" i="19"/>
  <c r="B8626" i="19"/>
  <c r="O8626" i="19"/>
  <c r="A8627" i="19"/>
  <c r="B8627" i="19"/>
  <c r="O8627" i="19"/>
  <c r="A8628" i="19"/>
  <c r="B8628" i="19"/>
  <c r="O8628" i="19"/>
  <c r="A8629" i="19"/>
  <c r="B8629" i="19"/>
  <c r="O8629" i="19"/>
  <c r="A8630" i="19"/>
  <c r="B8630" i="19"/>
  <c r="O8630" i="19"/>
  <c r="A8631" i="19"/>
  <c r="B8631" i="19"/>
  <c r="O8631" i="19"/>
  <c r="A8632" i="19"/>
  <c r="B8632" i="19"/>
  <c r="O8632" i="19"/>
  <c r="A8633" i="19"/>
  <c r="B8633" i="19"/>
  <c r="O8633" i="19"/>
  <c r="A8634" i="19"/>
  <c r="B8634" i="19"/>
  <c r="O8634" i="19"/>
  <c r="A8635" i="19"/>
  <c r="B8635" i="19"/>
  <c r="O8635" i="19"/>
  <c r="A8636" i="19"/>
  <c r="B8636" i="19"/>
  <c r="O8636" i="19"/>
  <c r="A8637" i="19"/>
  <c r="B8637" i="19"/>
  <c r="O8637" i="19"/>
  <c r="A8638" i="19"/>
  <c r="B8638" i="19"/>
  <c r="O8638" i="19"/>
  <c r="A8639" i="19"/>
  <c r="B8639" i="19"/>
  <c r="O8639" i="19"/>
  <c r="A8640" i="19"/>
  <c r="B8640" i="19"/>
  <c r="O8640" i="19"/>
  <c r="A8641" i="19"/>
  <c r="B8641" i="19"/>
  <c r="O8641" i="19"/>
  <c r="A8642" i="19"/>
  <c r="B8642" i="19"/>
  <c r="O8642" i="19"/>
  <c r="A8643" i="19"/>
  <c r="B8643" i="19"/>
  <c r="O8643" i="19"/>
  <c r="A8644" i="19"/>
  <c r="B8644" i="19"/>
  <c r="O8644" i="19"/>
  <c r="A8645" i="19"/>
  <c r="B8645" i="19"/>
  <c r="O8645" i="19"/>
  <c r="A8646" i="19"/>
  <c r="B8646" i="19"/>
  <c r="O8646" i="19"/>
  <c r="A8647" i="19"/>
  <c r="B8647" i="19"/>
  <c r="O8647" i="19"/>
  <c r="A8648" i="19"/>
  <c r="B8648" i="19"/>
  <c r="O8648" i="19"/>
  <c r="A8649" i="19"/>
  <c r="B8649" i="19"/>
  <c r="O8649" i="19"/>
  <c r="A8650" i="19"/>
  <c r="B8650" i="19"/>
  <c r="O8650" i="19"/>
  <c r="A8651" i="19"/>
  <c r="B8651" i="19"/>
  <c r="O8651" i="19"/>
  <c r="A8652" i="19"/>
  <c r="B8652" i="19"/>
  <c r="O8652" i="19"/>
  <c r="A8653" i="19"/>
  <c r="B8653" i="19"/>
  <c r="O8653" i="19"/>
  <c r="A8654" i="19"/>
  <c r="B8654" i="19"/>
  <c r="O8654" i="19"/>
  <c r="A8655" i="19"/>
  <c r="B8655" i="19"/>
  <c r="O8655" i="19"/>
  <c r="A8656" i="19"/>
  <c r="B8656" i="19"/>
  <c r="O8656" i="19"/>
  <c r="A8657" i="19"/>
  <c r="B8657" i="19"/>
  <c r="O8657" i="19"/>
  <c r="A8658" i="19"/>
  <c r="B8658" i="19"/>
  <c r="O8658" i="19"/>
  <c r="A8659" i="19"/>
  <c r="B8659" i="19"/>
  <c r="O8659" i="19"/>
  <c r="A8660" i="19"/>
  <c r="B8660" i="19"/>
  <c r="O8660" i="19"/>
  <c r="A8661" i="19"/>
  <c r="B8661" i="19"/>
  <c r="O8661" i="19"/>
  <c r="A8662" i="19"/>
  <c r="B8662" i="19"/>
  <c r="O8662" i="19"/>
  <c r="A8663" i="19"/>
  <c r="B8663" i="19"/>
  <c r="O8663" i="19"/>
  <c r="A8664" i="19"/>
  <c r="B8664" i="19"/>
  <c r="O8664" i="19"/>
  <c r="A8665" i="19"/>
  <c r="B8665" i="19"/>
  <c r="O8665" i="19"/>
  <c r="A8666" i="19"/>
  <c r="B8666" i="19"/>
  <c r="O8666" i="19"/>
  <c r="A8667" i="19"/>
  <c r="B8667" i="19"/>
  <c r="O8667" i="19"/>
  <c r="A8668" i="19"/>
  <c r="B8668" i="19"/>
  <c r="O8668" i="19"/>
  <c r="A8669" i="19"/>
  <c r="B8669" i="19"/>
  <c r="O8669" i="19"/>
  <c r="A8670" i="19"/>
  <c r="B8670" i="19"/>
  <c r="O8670" i="19"/>
  <c r="A8671" i="19"/>
  <c r="B8671" i="19"/>
  <c r="O8671" i="19"/>
  <c r="A8672" i="19"/>
  <c r="B8672" i="19"/>
  <c r="O8672" i="19"/>
  <c r="A8673" i="19"/>
  <c r="B8673" i="19"/>
  <c r="O8673" i="19"/>
  <c r="A8674" i="19"/>
  <c r="B8674" i="19"/>
  <c r="O8674" i="19"/>
  <c r="A8675" i="19"/>
  <c r="B8675" i="19"/>
  <c r="O8675" i="19"/>
  <c r="A8676" i="19"/>
  <c r="B8676" i="19"/>
  <c r="O8676" i="19"/>
  <c r="A8677" i="19"/>
  <c r="B8677" i="19"/>
  <c r="O8677" i="19"/>
  <c r="A8678" i="19"/>
  <c r="B8678" i="19"/>
  <c r="O8678" i="19"/>
  <c r="A8679" i="19"/>
  <c r="B8679" i="19"/>
  <c r="O8679" i="19"/>
  <c r="A8680" i="19"/>
  <c r="B8680" i="19"/>
  <c r="O8680" i="19"/>
  <c r="A8681" i="19"/>
  <c r="B8681" i="19"/>
  <c r="O8681" i="19"/>
  <c r="A8682" i="19"/>
  <c r="B8682" i="19"/>
  <c r="O8682" i="19"/>
  <c r="A8683" i="19"/>
  <c r="B8683" i="19"/>
  <c r="O8683" i="19"/>
  <c r="A8684" i="19"/>
  <c r="B8684" i="19"/>
  <c r="O8684" i="19"/>
  <c r="A8685" i="19"/>
  <c r="B8685" i="19"/>
  <c r="O8685" i="19"/>
  <c r="A8686" i="19"/>
  <c r="B8686" i="19"/>
  <c r="O8686" i="19"/>
  <c r="A8687" i="19"/>
  <c r="B8687" i="19"/>
  <c r="O8687" i="19"/>
  <c r="A8688" i="19"/>
  <c r="B8688" i="19"/>
  <c r="O8688" i="19"/>
  <c r="A8689" i="19"/>
  <c r="B8689" i="19"/>
  <c r="O8689" i="19"/>
  <c r="A8690" i="19"/>
  <c r="B8690" i="19"/>
  <c r="O8690" i="19"/>
  <c r="A8691" i="19"/>
  <c r="B8691" i="19"/>
  <c r="O8691" i="19"/>
  <c r="A8692" i="19"/>
  <c r="B8692" i="19"/>
  <c r="O8692" i="19"/>
  <c r="A8693" i="19"/>
  <c r="B8693" i="19"/>
  <c r="O8693" i="19"/>
  <c r="A8694" i="19"/>
  <c r="B8694" i="19"/>
  <c r="O8694" i="19"/>
  <c r="A8695" i="19"/>
  <c r="B8695" i="19"/>
  <c r="O8695" i="19"/>
  <c r="A8696" i="19"/>
  <c r="B8696" i="19"/>
  <c r="O8696" i="19"/>
  <c r="A8697" i="19"/>
  <c r="B8697" i="19"/>
  <c r="O8697" i="19"/>
  <c r="A8698" i="19"/>
  <c r="B8698" i="19"/>
  <c r="O8698" i="19"/>
  <c r="A8699" i="19"/>
  <c r="B8699" i="19"/>
  <c r="O8699" i="19"/>
  <c r="A8700" i="19"/>
  <c r="B8700" i="19"/>
  <c r="O8700" i="19"/>
  <c r="A8701" i="19"/>
  <c r="B8701" i="19"/>
  <c r="O8701" i="19"/>
  <c r="A8702" i="19"/>
  <c r="B8702" i="19"/>
  <c r="O8702" i="19"/>
  <c r="A8703" i="19"/>
  <c r="B8703" i="19"/>
  <c r="O8703" i="19"/>
  <c r="A8704" i="19"/>
  <c r="B8704" i="19"/>
  <c r="O8704" i="19"/>
  <c r="A8705" i="19"/>
  <c r="B8705" i="19"/>
  <c r="O8705" i="19"/>
  <c r="A8706" i="19"/>
  <c r="B8706" i="19"/>
  <c r="O8706" i="19"/>
  <c r="A8707" i="19"/>
  <c r="B8707" i="19"/>
  <c r="O8707" i="19"/>
  <c r="A8708" i="19"/>
  <c r="B8708" i="19"/>
  <c r="O8708" i="19"/>
  <c r="A8709" i="19"/>
  <c r="B8709" i="19"/>
  <c r="O8709" i="19"/>
  <c r="A8710" i="19"/>
  <c r="B8710" i="19"/>
  <c r="O8710" i="19"/>
  <c r="A8711" i="19"/>
  <c r="B8711" i="19"/>
  <c r="O8711" i="19"/>
  <c r="A8712" i="19"/>
  <c r="B8712" i="19"/>
  <c r="O8712" i="19"/>
  <c r="A8713" i="19"/>
  <c r="B8713" i="19"/>
  <c r="O8713" i="19"/>
  <c r="A8714" i="19"/>
  <c r="B8714" i="19"/>
  <c r="O8714" i="19"/>
  <c r="A8715" i="19"/>
  <c r="B8715" i="19"/>
  <c r="O8715" i="19"/>
  <c r="A8716" i="19"/>
  <c r="B8716" i="19"/>
  <c r="O8716" i="19"/>
  <c r="A8717" i="19"/>
  <c r="B8717" i="19"/>
  <c r="O8717" i="19"/>
  <c r="A8718" i="19"/>
  <c r="B8718" i="19"/>
  <c r="O8718" i="19"/>
  <c r="A8719" i="19"/>
  <c r="B8719" i="19"/>
  <c r="O8719" i="19"/>
  <c r="A8720" i="19"/>
  <c r="B8720" i="19"/>
  <c r="O8720" i="19"/>
  <c r="A8721" i="19"/>
  <c r="B8721" i="19"/>
  <c r="O8721" i="19"/>
  <c r="A8722" i="19"/>
  <c r="B8722" i="19"/>
  <c r="O8722" i="19"/>
  <c r="A8723" i="19"/>
  <c r="B8723" i="19"/>
  <c r="O8723" i="19"/>
  <c r="A8724" i="19"/>
  <c r="B8724" i="19"/>
  <c r="O8724" i="19"/>
  <c r="A8725" i="19"/>
  <c r="B8725" i="19"/>
  <c r="O8725" i="19"/>
  <c r="A8726" i="19"/>
  <c r="B8726" i="19"/>
  <c r="O8726" i="19"/>
  <c r="A8727" i="19"/>
  <c r="B8727" i="19"/>
  <c r="O8727" i="19"/>
  <c r="A8728" i="19"/>
  <c r="B8728" i="19"/>
  <c r="O8728" i="19"/>
  <c r="A8729" i="19"/>
  <c r="B8729" i="19"/>
  <c r="O8729" i="19"/>
  <c r="A8730" i="19"/>
  <c r="B8730" i="19"/>
  <c r="O8730" i="19"/>
  <c r="A8731" i="19"/>
  <c r="B8731" i="19"/>
  <c r="O8731" i="19"/>
  <c r="A8732" i="19"/>
  <c r="B8732" i="19"/>
  <c r="O8732" i="19"/>
  <c r="A8733" i="19"/>
  <c r="B8733" i="19"/>
  <c r="O8733" i="19"/>
  <c r="A8734" i="19"/>
  <c r="B8734" i="19"/>
  <c r="O8734" i="19"/>
  <c r="A8735" i="19"/>
  <c r="B8735" i="19"/>
  <c r="O8735" i="19"/>
  <c r="A8736" i="19"/>
  <c r="B8736" i="19"/>
  <c r="O8736" i="19"/>
  <c r="A8737" i="19"/>
  <c r="B8737" i="19"/>
  <c r="O8737" i="19"/>
  <c r="A8738" i="19"/>
  <c r="B8738" i="19"/>
  <c r="O8738" i="19"/>
  <c r="A8739" i="19"/>
  <c r="B8739" i="19"/>
  <c r="O8739" i="19"/>
  <c r="A8740" i="19"/>
  <c r="B8740" i="19"/>
  <c r="O8740" i="19"/>
  <c r="A8741" i="19"/>
  <c r="B8741" i="19"/>
  <c r="O8741" i="19"/>
  <c r="A8742" i="19"/>
  <c r="B8742" i="19"/>
  <c r="O8742" i="19"/>
  <c r="A8743" i="19"/>
  <c r="B8743" i="19"/>
  <c r="O8743" i="19"/>
  <c r="A8744" i="19"/>
  <c r="B8744" i="19"/>
  <c r="O8744" i="19"/>
  <c r="A8745" i="19"/>
  <c r="B8745" i="19"/>
  <c r="O8745" i="19"/>
  <c r="A8746" i="19"/>
  <c r="B8746" i="19"/>
  <c r="O8746" i="19"/>
  <c r="A8747" i="19"/>
  <c r="B8747" i="19"/>
  <c r="O8747" i="19"/>
  <c r="A8748" i="19"/>
  <c r="B8748" i="19"/>
  <c r="O8748" i="19"/>
  <c r="A8749" i="19"/>
  <c r="B8749" i="19"/>
  <c r="O8749" i="19"/>
  <c r="A8750" i="19"/>
  <c r="B8750" i="19"/>
  <c r="O8750" i="19"/>
  <c r="A8751" i="19"/>
  <c r="B8751" i="19"/>
  <c r="O8751" i="19"/>
  <c r="A8752" i="19"/>
  <c r="B8752" i="19"/>
  <c r="O8752" i="19"/>
  <c r="A8753" i="19"/>
  <c r="B8753" i="19"/>
  <c r="O8753" i="19"/>
  <c r="A8754" i="19"/>
  <c r="B8754" i="19"/>
  <c r="O8754" i="19"/>
  <c r="A8755" i="19"/>
  <c r="B8755" i="19"/>
  <c r="O8755" i="19"/>
  <c r="A8756" i="19"/>
  <c r="B8756" i="19"/>
  <c r="O8756" i="19"/>
  <c r="A8757" i="19"/>
  <c r="B8757" i="19"/>
  <c r="O8757" i="19"/>
  <c r="A8758" i="19"/>
  <c r="B8758" i="19"/>
  <c r="O8758" i="19"/>
  <c r="A8759" i="19"/>
  <c r="B8759" i="19"/>
  <c r="O8759" i="19"/>
  <c r="A8760" i="19"/>
  <c r="B8760" i="19"/>
  <c r="O8760" i="19"/>
  <c r="A8761" i="19"/>
  <c r="B8761" i="19"/>
  <c r="O8761" i="19"/>
  <c r="A8762" i="19"/>
  <c r="B8762" i="19"/>
  <c r="O8762" i="19"/>
  <c r="A8763" i="19"/>
  <c r="B8763" i="19"/>
  <c r="O8763" i="19"/>
  <c r="A8764" i="19"/>
  <c r="B8764" i="19"/>
  <c r="O8764" i="19"/>
  <c r="A8765" i="19"/>
  <c r="B8765" i="19"/>
  <c r="O8765" i="19"/>
  <c r="A8766" i="19"/>
  <c r="B8766" i="19"/>
  <c r="O8766" i="19"/>
  <c r="A8767" i="19"/>
  <c r="B8767" i="19"/>
  <c r="O8767" i="19"/>
  <c r="A8768" i="19"/>
  <c r="B8768" i="19"/>
  <c r="O8768" i="19"/>
  <c r="A8769" i="19"/>
  <c r="B8769" i="19"/>
  <c r="O8769" i="19"/>
  <c r="A8770" i="19"/>
  <c r="B8770" i="19"/>
  <c r="O8770" i="19"/>
  <c r="A8771" i="19"/>
  <c r="B8771" i="19"/>
  <c r="O8771" i="19"/>
  <c r="A8772" i="19"/>
  <c r="B8772" i="19"/>
  <c r="O8772" i="19"/>
  <c r="A8773" i="19"/>
  <c r="B8773" i="19"/>
  <c r="O8773" i="19"/>
  <c r="A8774" i="19"/>
  <c r="B8774" i="19"/>
  <c r="O8774" i="19"/>
  <c r="A8775" i="19"/>
  <c r="B8775" i="19"/>
  <c r="O8775" i="19"/>
  <c r="A8776" i="19"/>
  <c r="B8776" i="19"/>
  <c r="O8776" i="19"/>
  <c r="A8777" i="19"/>
  <c r="B8777" i="19"/>
  <c r="O8777" i="19"/>
  <c r="A8778" i="19"/>
  <c r="B8778" i="19"/>
  <c r="O8778" i="19"/>
  <c r="A8779" i="19"/>
  <c r="B8779" i="19"/>
  <c r="O8779" i="19"/>
  <c r="A8780" i="19"/>
  <c r="B8780" i="19"/>
  <c r="O8780" i="19"/>
  <c r="A8781" i="19"/>
  <c r="B8781" i="19"/>
  <c r="O8781" i="19"/>
  <c r="A8782" i="19"/>
  <c r="B8782" i="19"/>
  <c r="O8782" i="19"/>
  <c r="A8783" i="19"/>
  <c r="B8783" i="19"/>
  <c r="O8783" i="19"/>
  <c r="A8784" i="19"/>
  <c r="B8784" i="19"/>
  <c r="O8784" i="19"/>
  <c r="A8785" i="19"/>
  <c r="B8785" i="19"/>
  <c r="O8785" i="19"/>
  <c r="A8786" i="19"/>
  <c r="B8786" i="19"/>
  <c r="O8786" i="19"/>
  <c r="A8787" i="19"/>
  <c r="B8787" i="19"/>
  <c r="O8787" i="19"/>
  <c r="A8788" i="19"/>
  <c r="B8788" i="19"/>
  <c r="O8788" i="19"/>
  <c r="A8789" i="19"/>
  <c r="B8789" i="19"/>
  <c r="O8789" i="19"/>
  <c r="A8790" i="19"/>
  <c r="B8790" i="19"/>
  <c r="O8790" i="19"/>
  <c r="A8791" i="19"/>
  <c r="B8791" i="19"/>
  <c r="O8791" i="19"/>
  <c r="A8792" i="19"/>
  <c r="B8792" i="19"/>
  <c r="O8792" i="19"/>
  <c r="A8793" i="19"/>
  <c r="B8793" i="19"/>
  <c r="O8793" i="19"/>
  <c r="A8794" i="19"/>
  <c r="B8794" i="19"/>
  <c r="O8794" i="19"/>
  <c r="A8795" i="19"/>
  <c r="B8795" i="19"/>
  <c r="O8795" i="19"/>
  <c r="A8796" i="19"/>
  <c r="B8796" i="19"/>
  <c r="O8796" i="19"/>
  <c r="A8797" i="19"/>
  <c r="B8797" i="19"/>
  <c r="O8797" i="19"/>
  <c r="A8798" i="19"/>
  <c r="B8798" i="19"/>
  <c r="O8798" i="19"/>
  <c r="A8799" i="19"/>
  <c r="B8799" i="19"/>
  <c r="O8799" i="19"/>
  <c r="A8800" i="19"/>
  <c r="B8800" i="19"/>
  <c r="O8800" i="19"/>
  <c r="A8801" i="19"/>
  <c r="B8801" i="19"/>
  <c r="O8801" i="19"/>
  <c r="A8802" i="19"/>
  <c r="B8802" i="19"/>
  <c r="O8802" i="19"/>
  <c r="A8803" i="19"/>
  <c r="B8803" i="19"/>
  <c r="O8803" i="19"/>
  <c r="A8804" i="19"/>
  <c r="B8804" i="19"/>
  <c r="O8804" i="19"/>
  <c r="A8805" i="19"/>
  <c r="B8805" i="19"/>
  <c r="O8805" i="19"/>
  <c r="A8806" i="19"/>
  <c r="B8806" i="19"/>
  <c r="O8806" i="19"/>
  <c r="A8807" i="19"/>
  <c r="B8807" i="19"/>
  <c r="O8807" i="19"/>
  <c r="A8808" i="19"/>
  <c r="B8808" i="19"/>
  <c r="O8808" i="19"/>
  <c r="A8809" i="19"/>
  <c r="B8809" i="19"/>
  <c r="O8809" i="19"/>
  <c r="A8810" i="19"/>
  <c r="B8810" i="19"/>
  <c r="O8810" i="19"/>
  <c r="A8811" i="19"/>
  <c r="B8811" i="19"/>
  <c r="O8811" i="19"/>
  <c r="A8812" i="19"/>
  <c r="B8812" i="19"/>
  <c r="O8812" i="19"/>
  <c r="A8813" i="19"/>
  <c r="B8813" i="19"/>
  <c r="O8813" i="19"/>
  <c r="A8814" i="19"/>
  <c r="B8814" i="19"/>
  <c r="O8814" i="19"/>
  <c r="A8815" i="19"/>
  <c r="B8815" i="19"/>
  <c r="O8815" i="19"/>
  <c r="A8816" i="19"/>
  <c r="B8816" i="19"/>
  <c r="O8816" i="19"/>
  <c r="A8817" i="19"/>
  <c r="B8817" i="19"/>
  <c r="O8817" i="19"/>
  <c r="A8818" i="19"/>
  <c r="B8818" i="19"/>
  <c r="O8818" i="19"/>
  <c r="A8819" i="19"/>
  <c r="B8819" i="19"/>
  <c r="O8819" i="19"/>
  <c r="A8820" i="19"/>
  <c r="B8820" i="19"/>
  <c r="O8820" i="19"/>
  <c r="A8821" i="19"/>
  <c r="B8821" i="19"/>
  <c r="O8821" i="19"/>
  <c r="A8822" i="19"/>
  <c r="B8822" i="19"/>
  <c r="O8822" i="19"/>
  <c r="A8823" i="19"/>
  <c r="B8823" i="19"/>
  <c r="O8823" i="19"/>
  <c r="A8824" i="19"/>
  <c r="B8824" i="19"/>
  <c r="O8824" i="19"/>
  <c r="A8825" i="19"/>
  <c r="B8825" i="19"/>
  <c r="O8825" i="19"/>
  <c r="A8826" i="19"/>
  <c r="B8826" i="19"/>
  <c r="O8826" i="19"/>
  <c r="A8827" i="19"/>
  <c r="B8827" i="19"/>
  <c r="O8827" i="19"/>
  <c r="A8828" i="19"/>
  <c r="B8828" i="19"/>
  <c r="O8828" i="19"/>
  <c r="A8829" i="19"/>
  <c r="B8829" i="19"/>
  <c r="O8829" i="19"/>
  <c r="A8830" i="19"/>
  <c r="B8830" i="19"/>
  <c r="O8830" i="19"/>
  <c r="A8831" i="19"/>
  <c r="B8831" i="19"/>
  <c r="O8831" i="19"/>
  <c r="A8832" i="19"/>
  <c r="B8832" i="19"/>
  <c r="O8832" i="19"/>
  <c r="A8833" i="19"/>
  <c r="B8833" i="19"/>
  <c r="O8833" i="19"/>
  <c r="A8834" i="19"/>
  <c r="B8834" i="19"/>
  <c r="O8834" i="19"/>
  <c r="A8835" i="19"/>
  <c r="B8835" i="19"/>
  <c r="O8835" i="19"/>
  <c r="A8836" i="19"/>
  <c r="B8836" i="19"/>
  <c r="O8836" i="19"/>
  <c r="A8837" i="19"/>
  <c r="B8837" i="19"/>
  <c r="O8837" i="19"/>
  <c r="A8838" i="19"/>
  <c r="B8838" i="19"/>
  <c r="O8838" i="19"/>
  <c r="A8839" i="19"/>
  <c r="B8839" i="19"/>
  <c r="O8839" i="19"/>
  <c r="A8840" i="19"/>
  <c r="B8840" i="19"/>
  <c r="O8840" i="19"/>
  <c r="A8841" i="19"/>
  <c r="B8841" i="19"/>
  <c r="O8841" i="19"/>
  <c r="A8842" i="19"/>
  <c r="B8842" i="19"/>
  <c r="O8842" i="19"/>
  <c r="A8843" i="19"/>
  <c r="B8843" i="19"/>
  <c r="O8843" i="19"/>
  <c r="A8844" i="19"/>
  <c r="B8844" i="19"/>
  <c r="O8844" i="19"/>
  <c r="A8845" i="19"/>
  <c r="B8845" i="19"/>
  <c r="O8845" i="19"/>
  <c r="A8846" i="19"/>
  <c r="B8846" i="19"/>
  <c r="O8846" i="19"/>
  <c r="A8847" i="19"/>
  <c r="B8847" i="19"/>
  <c r="O8847" i="19"/>
  <c r="A8848" i="19"/>
  <c r="B8848" i="19"/>
  <c r="O8848" i="19"/>
  <c r="A8849" i="19"/>
  <c r="B8849" i="19"/>
  <c r="O8849" i="19"/>
  <c r="A8850" i="19"/>
  <c r="B8850" i="19"/>
  <c r="O8850" i="19"/>
  <c r="A8851" i="19"/>
  <c r="B8851" i="19"/>
  <c r="O8851" i="19"/>
  <c r="A8852" i="19"/>
  <c r="B8852" i="19"/>
  <c r="O8852" i="19"/>
  <c r="A8853" i="19"/>
  <c r="B8853" i="19"/>
  <c r="O8853" i="19"/>
  <c r="A8854" i="19"/>
  <c r="B8854" i="19"/>
  <c r="O8854" i="19"/>
  <c r="A8855" i="19"/>
  <c r="B8855" i="19"/>
  <c r="O8855" i="19"/>
  <c r="A8856" i="19"/>
  <c r="B8856" i="19"/>
  <c r="O8856" i="19"/>
  <c r="A8857" i="19"/>
  <c r="B8857" i="19"/>
  <c r="O8857" i="19"/>
  <c r="A8858" i="19"/>
  <c r="B8858" i="19"/>
  <c r="O8858" i="19"/>
  <c r="A8859" i="19"/>
  <c r="B8859" i="19"/>
  <c r="O8859" i="19"/>
  <c r="A8860" i="19"/>
  <c r="B8860" i="19"/>
  <c r="O8860" i="19"/>
  <c r="A8861" i="19"/>
  <c r="B8861" i="19"/>
  <c r="O8861" i="19"/>
  <c r="A8862" i="19"/>
  <c r="B8862" i="19"/>
  <c r="O8862" i="19"/>
  <c r="A8863" i="19"/>
  <c r="B8863" i="19"/>
  <c r="O8863" i="19"/>
  <c r="A8864" i="19"/>
  <c r="B8864" i="19"/>
  <c r="O8864" i="19"/>
  <c r="A8865" i="19"/>
  <c r="B8865" i="19"/>
  <c r="O8865" i="19"/>
  <c r="A8866" i="19"/>
  <c r="B8866" i="19"/>
  <c r="O8866" i="19"/>
  <c r="A8867" i="19"/>
  <c r="B8867" i="19"/>
  <c r="O8867" i="19"/>
  <c r="A8868" i="19"/>
  <c r="B8868" i="19"/>
  <c r="O8868" i="19"/>
  <c r="A8869" i="19"/>
  <c r="B8869" i="19"/>
  <c r="O8869" i="19"/>
  <c r="A8870" i="19"/>
  <c r="B8870" i="19"/>
  <c r="O8870" i="19"/>
  <c r="A8871" i="19"/>
  <c r="B8871" i="19"/>
  <c r="O8871" i="19"/>
  <c r="A8872" i="19"/>
  <c r="B8872" i="19"/>
  <c r="O8872" i="19"/>
  <c r="A8873" i="19"/>
  <c r="B8873" i="19"/>
  <c r="O8873" i="19"/>
  <c r="A8874" i="19"/>
  <c r="B8874" i="19"/>
  <c r="O8874" i="19"/>
  <c r="A8875" i="19"/>
  <c r="B8875" i="19"/>
  <c r="O8875" i="19"/>
  <c r="A8876" i="19"/>
  <c r="B8876" i="19"/>
  <c r="O8876" i="19"/>
  <c r="A8877" i="19"/>
  <c r="B8877" i="19"/>
  <c r="O8877" i="19"/>
  <c r="A8878" i="19"/>
  <c r="B8878" i="19"/>
  <c r="O8878" i="19"/>
  <c r="A8879" i="19"/>
  <c r="B8879" i="19"/>
  <c r="O8879" i="19"/>
  <c r="A8880" i="19"/>
  <c r="B8880" i="19"/>
  <c r="O8880" i="19"/>
  <c r="A8881" i="19"/>
  <c r="B8881" i="19"/>
  <c r="O8881" i="19"/>
  <c r="A8882" i="19"/>
  <c r="B8882" i="19"/>
  <c r="O8882" i="19"/>
  <c r="A8883" i="19"/>
  <c r="B8883" i="19"/>
  <c r="O8883" i="19"/>
  <c r="A8884" i="19"/>
  <c r="B8884" i="19"/>
  <c r="O8884" i="19"/>
  <c r="A8885" i="19"/>
  <c r="B8885" i="19"/>
  <c r="O8885" i="19"/>
  <c r="A8886" i="19"/>
  <c r="B8886" i="19"/>
  <c r="O8886" i="19"/>
  <c r="A8887" i="19"/>
  <c r="B8887" i="19"/>
  <c r="O8887" i="19"/>
  <c r="A8888" i="19"/>
  <c r="B8888" i="19"/>
  <c r="O8888" i="19"/>
  <c r="A8889" i="19"/>
  <c r="B8889" i="19"/>
  <c r="O8889" i="19"/>
  <c r="A8890" i="19"/>
  <c r="B8890" i="19"/>
  <c r="O8890" i="19"/>
  <c r="A8891" i="19"/>
  <c r="B8891" i="19"/>
  <c r="O8891" i="19"/>
  <c r="A8892" i="19"/>
  <c r="B8892" i="19"/>
  <c r="O8892" i="19"/>
  <c r="A8893" i="19"/>
  <c r="B8893" i="19"/>
  <c r="O8893" i="19"/>
  <c r="A8894" i="19"/>
  <c r="B8894" i="19"/>
  <c r="O8894" i="19"/>
  <c r="A8895" i="19"/>
  <c r="B8895" i="19"/>
  <c r="O8895" i="19"/>
  <c r="A8896" i="19"/>
  <c r="B8896" i="19"/>
  <c r="O8896" i="19"/>
  <c r="A8897" i="19"/>
  <c r="B8897" i="19"/>
  <c r="O8897" i="19"/>
  <c r="A8898" i="19"/>
  <c r="B8898" i="19"/>
  <c r="O8898" i="19"/>
  <c r="A8899" i="19"/>
  <c r="B8899" i="19"/>
  <c r="O8899" i="19"/>
  <c r="A8900" i="19"/>
  <c r="B8900" i="19"/>
  <c r="O8900" i="19"/>
  <c r="A8901" i="19"/>
  <c r="B8901" i="19"/>
  <c r="O8901" i="19"/>
  <c r="A8902" i="19"/>
  <c r="B8902" i="19"/>
  <c r="O8902" i="19"/>
  <c r="A8903" i="19"/>
  <c r="B8903" i="19"/>
  <c r="O8903" i="19"/>
  <c r="A8904" i="19"/>
  <c r="B8904" i="19"/>
  <c r="O8904" i="19"/>
  <c r="A8905" i="19"/>
  <c r="B8905" i="19"/>
  <c r="O8905" i="19"/>
  <c r="A8906" i="19"/>
  <c r="B8906" i="19"/>
  <c r="O8906" i="19"/>
  <c r="A8907" i="19"/>
  <c r="B8907" i="19"/>
  <c r="O8907" i="19"/>
  <c r="A8908" i="19"/>
  <c r="B8908" i="19"/>
  <c r="O8908" i="19"/>
  <c r="A8909" i="19"/>
  <c r="B8909" i="19"/>
  <c r="O8909" i="19"/>
  <c r="A8910" i="19"/>
  <c r="B8910" i="19"/>
  <c r="O8910" i="19"/>
  <c r="A8911" i="19"/>
  <c r="B8911" i="19"/>
  <c r="O8911" i="19"/>
  <c r="A8912" i="19"/>
  <c r="B8912" i="19"/>
  <c r="O8912" i="19"/>
  <c r="A8913" i="19"/>
  <c r="B8913" i="19"/>
  <c r="O8913" i="19"/>
  <c r="A8914" i="19"/>
  <c r="B8914" i="19"/>
  <c r="O8914" i="19"/>
  <c r="A8915" i="19"/>
  <c r="B8915" i="19"/>
  <c r="O8915" i="19"/>
  <c r="A8916" i="19"/>
  <c r="B8916" i="19"/>
  <c r="O8916" i="19"/>
  <c r="A8917" i="19"/>
  <c r="B8917" i="19"/>
  <c r="O8917" i="19"/>
  <c r="A8918" i="19"/>
  <c r="B8918" i="19"/>
  <c r="O8918" i="19"/>
  <c r="A8919" i="19"/>
  <c r="B8919" i="19"/>
  <c r="O8919" i="19"/>
  <c r="A8920" i="19"/>
  <c r="B8920" i="19"/>
  <c r="O8920" i="19"/>
  <c r="A8921" i="19"/>
  <c r="B8921" i="19"/>
  <c r="O8921" i="19"/>
  <c r="A8922" i="19"/>
  <c r="B8922" i="19"/>
  <c r="O8922" i="19"/>
  <c r="A8923" i="19"/>
  <c r="B8923" i="19"/>
  <c r="O8923" i="19"/>
  <c r="A8924" i="19"/>
  <c r="B8924" i="19"/>
  <c r="O8924" i="19"/>
  <c r="A8925" i="19"/>
  <c r="B8925" i="19"/>
  <c r="O8925" i="19"/>
  <c r="A8926" i="19"/>
  <c r="B8926" i="19"/>
  <c r="O8926" i="19"/>
  <c r="A8927" i="19"/>
  <c r="B8927" i="19"/>
  <c r="O8927" i="19"/>
  <c r="A8928" i="19"/>
  <c r="B8928" i="19"/>
  <c r="O8928" i="19"/>
  <c r="A8929" i="19"/>
  <c r="B8929" i="19"/>
  <c r="O8929" i="19"/>
  <c r="A8930" i="19"/>
  <c r="B8930" i="19"/>
  <c r="O8930" i="19"/>
  <c r="A8931" i="19"/>
  <c r="B8931" i="19"/>
  <c r="O8931" i="19"/>
  <c r="A8932" i="19"/>
  <c r="B8932" i="19"/>
  <c r="O8932" i="19"/>
  <c r="A8933" i="19"/>
  <c r="B8933" i="19"/>
  <c r="O8933" i="19"/>
  <c r="A8934" i="19"/>
  <c r="B8934" i="19"/>
  <c r="O8934" i="19"/>
  <c r="A8935" i="19"/>
  <c r="B8935" i="19"/>
  <c r="O8935" i="19"/>
  <c r="A8936" i="19"/>
  <c r="B8936" i="19"/>
  <c r="O8936" i="19"/>
  <c r="A8937" i="19"/>
  <c r="B8937" i="19"/>
  <c r="O8937" i="19"/>
  <c r="A8938" i="19"/>
  <c r="B8938" i="19"/>
  <c r="O8938" i="19"/>
  <c r="A8939" i="19"/>
  <c r="B8939" i="19"/>
  <c r="O8939" i="19"/>
  <c r="A8940" i="19"/>
  <c r="B8940" i="19"/>
  <c r="O8940" i="19"/>
  <c r="A8941" i="19"/>
  <c r="B8941" i="19"/>
  <c r="O8941" i="19"/>
  <c r="A8942" i="19"/>
  <c r="B8942" i="19"/>
  <c r="O8942" i="19"/>
  <c r="A8943" i="19"/>
  <c r="B8943" i="19"/>
  <c r="O8943" i="19"/>
  <c r="A8944" i="19"/>
  <c r="B8944" i="19"/>
  <c r="O8944" i="19"/>
  <c r="A8945" i="19"/>
  <c r="B8945" i="19"/>
  <c r="O8945" i="19"/>
  <c r="A8946" i="19"/>
  <c r="B8946" i="19"/>
  <c r="O8946" i="19"/>
  <c r="A8947" i="19"/>
  <c r="B8947" i="19"/>
  <c r="O8947" i="19"/>
  <c r="A8948" i="19"/>
  <c r="B8948" i="19"/>
  <c r="O8948" i="19"/>
  <c r="A8949" i="19"/>
  <c r="B8949" i="19"/>
  <c r="O8949" i="19"/>
  <c r="A8950" i="19"/>
  <c r="B8950" i="19"/>
  <c r="O8950" i="19"/>
  <c r="A8951" i="19"/>
  <c r="B8951" i="19"/>
  <c r="O8951" i="19"/>
  <c r="A8952" i="19"/>
  <c r="B8952" i="19"/>
  <c r="O8952" i="19"/>
  <c r="A8953" i="19"/>
  <c r="B8953" i="19"/>
  <c r="O8953" i="19"/>
  <c r="A8954" i="19"/>
  <c r="B8954" i="19"/>
  <c r="O8954" i="19"/>
  <c r="A8955" i="19"/>
  <c r="B8955" i="19"/>
  <c r="O8955" i="19"/>
  <c r="A8956" i="19"/>
  <c r="B8956" i="19"/>
  <c r="O8956" i="19"/>
  <c r="A8957" i="19"/>
  <c r="B8957" i="19"/>
  <c r="O8957" i="19"/>
  <c r="A8958" i="19"/>
  <c r="B8958" i="19"/>
  <c r="O8958" i="19"/>
  <c r="A8959" i="19"/>
  <c r="B8959" i="19"/>
  <c r="O8959" i="19"/>
  <c r="A8960" i="19"/>
  <c r="B8960" i="19"/>
  <c r="O8960" i="19"/>
  <c r="A8961" i="19"/>
  <c r="B8961" i="19"/>
  <c r="O8961" i="19"/>
  <c r="A8962" i="19"/>
  <c r="B8962" i="19"/>
  <c r="O8962" i="19"/>
  <c r="A8963" i="19"/>
  <c r="B8963" i="19"/>
  <c r="O8963" i="19"/>
  <c r="A8964" i="19"/>
  <c r="B8964" i="19"/>
  <c r="O8964" i="19"/>
  <c r="A8965" i="19"/>
  <c r="B8965" i="19"/>
  <c r="O8965" i="19"/>
  <c r="A8966" i="19"/>
  <c r="B8966" i="19"/>
  <c r="O8966" i="19"/>
  <c r="A8967" i="19"/>
  <c r="B8967" i="19"/>
  <c r="O8967" i="19"/>
  <c r="A8968" i="19"/>
  <c r="B8968" i="19"/>
  <c r="O8968" i="19"/>
  <c r="A8969" i="19"/>
  <c r="B8969" i="19"/>
  <c r="O8969" i="19"/>
  <c r="A8970" i="19"/>
  <c r="B8970" i="19"/>
  <c r="O8970" i="19"/>
  <c r="A8971" i="19"/>
  <c r="B8971" i="19"/>
  <c r="O8971" i="19"/>
  <c r="A8972" i="19"/>
  <c r="B8972" i="19"/>
  <c r="O8972" i="19"/>
  <c r="A8973" i="19"/>
  <c r="B8973" i="19"/>
  <c r="O8973" i="19"/>
  <c r="A8974" i="19"/>
  <c r="B8974" i="19"/>
  <c r="O8974" i="19"/>
  <c r="A8975" i="19"/>
  <c r="B8975" i="19"/>
  <c r="O8975" i="19"/>
  <c r="A8976" i="19"/>
  <c r="B8976" i="19"/>
  <c r="O8976" i="19"/>
  <c r="A8977" i="19"/>
  <c r="B8977" i="19"/>
  <c r="O8977" i="19"/>
  <c r="A8978" i="19"/>
  <c r="B8978" i="19"/>
  <c r="O8978" i="19"/>
  <c r="A8979" i="19"/>
  <c r="B8979" i="19"/>
  <c r="O8979" i="19"/>
  <c r="A8980" i="19"/>
  <c r="B8980" i="19"/>
  <c r="O8980" i="19"/>
  <c r="A8981" i="19"/>
  <c r="B8981" i="19"/>
  <c r="O8981" i="19"/>
  <c r="A8982" i="19"/>
  <c r="B8982" i="19"/>
  <c r="O8982" i="19"/>
  <c r="A8983" i="19"/>
  <c r="B8983" i="19"/>
  <c r="O8983" i="19"/>
  <c r="A8984" i="19"/>
  <c r="B8984" i="19"/>
  <c r="O8984" i="19"/>
  <c r="A8985" i="19"/>
  <c r="B8985" i="19"/>
  <c r="O8985" i="19"/>
  <c r="A8986" i="19"/>
  <c r="B8986" i="19"/>
  <c r="O8986" i="19"/>
  <c r="A8987" i="19"/>
  <c r="B8987" i="19"/>
  <c r="O8987" i="19"/>
  <c r="A8988" i="19"/>
  <c r="B8988" i="19"/>
  <c r="O8988" i="19"/>
  <c r="A8989" i="19"/>
  <c r="B8989" i="19"/>
  <c r="O8989" i="19"/>
  <c r="A8990" i="19"/>
  <c r="B8990" i="19"/>
  <c r="O8990" i="19"/>
  <c r="A8991" i="19"/>
  <c r="B8991" i="19"/>
  <c r="O8991" i="19"/>
  <c r="A8992" i="19"/>
  <c r="B8992" i="19"/>
  <c r="O8992" i="19"/>
  <c r="A8993" i="19"/>
  <c r="B8993" i="19"/>
  <c r="O8993" i="19"/>
  <c r="A8994" i="19"/>
  <c r="B8994" i="19"/>
  <c r="O8994" i="19"/>
  <c r="A8995" i="19"/>
  <c r="B8995" i="19"/>
  <c r="O8995" i="19"/>
  <c r="A8996" i="19"/>
  <c r="B8996" i="19"/>
  <c r="O8996" i="19"/>
  <c r="A8997" i="19"/>
  <c r="B8997" i="19"/>
  <c r="O8997" i="19"/>
  <c r="A8998" i="19"/>
  <c r="B8998" i="19"/>
  <c r="O8998" i="19"/>
  <c r="A8999" i="19"/>
  <c r="B8999" i="19"/>
  <c r="O8999" i="19"/>
  <c r="A9000" i="19"/>
  <c r="B9000" i="19"/>
  <c r="O9000" i="19"/>
  <c r="A9001" i="19"/>
  <c r="B9001" i="19"/>
  <c r="O9001" i="19"/>
  <c r="A9002" i="19"/>
  <c r="B9002" i="19"/>
  <c r="O9002" i="19"/>
  <c r="A9003" i="19"/>
  <c r="B9003" i="19"/>
  <c r="O9003" i="19"/>
  <c r="A9004" i="19"/>
  <c r="B9004" i="19"/>
  <c r="O9004" i="19"/>
  <c r="A9005" i="19"/>
  <c r="B9005" i="19"/>
  <c r="O9005" i="19"/>
  <c r="A9006" i="19"/>
  <c r="B9006" i="19"/>
  <c r="O9006" i="19"/>
  <c r="A9007" i="19"/>
  <c r="B9007" i="19"/>
  <c r="O9007" i="19"/>
  <c r="A9008" i="19"/>
  <c r="B9008" i="19"/>
  <c r="O9008" i="19"/>
  <c r="A9009" i="19"/>
  <c r="B9009" i="19"/>
  <c r="O9009" i="19"/>
  <c r="A9010" i="19"/>
  <c r="B9010" i="19"/>
  <c r="O9010" i="19"/>
  <c r="A9011" i="19"/>
  <c r="B9011" i="19"/>
  <c r="O9011" i="19"/>
  <c r="A9012" i="19"/>
  <c r="B9012" i="19"/>
  <c r="O9012" i="19"/>
  <c r="A9013" i="19"/>
  <c r="B9013" i="19"/>
  <c r="O9013" i="19"/>
  <c r="A9014" i="19"/>
  <c r="B9014" i="19"/>
  <c r="O9014" i="19"/>
  <c r="A9015" i="19"/>
  <c r="B9015" i="19"/>
  <c r="O9015" i="19"/>
  <c r="A9016" i="19"/>
  <c r="B9016" i="19"/>
  <c r="O9016" i="19"/>
  <c r="A9017" i="19"/>
  <c r="B9017" i="19"/>
  <c r="O9017" i="19"/>
  <c r="A9018" i="19"/>
  <c r="B9018" i="19"/>
  <c r="O9018" i="19"/>
  <c r="A9019" i="19"/>
  <c r="B9019" i="19"/>
  <c r="O9019" i="19"/>
  <c r="A9020" i="19"/>
  <c r="B9020" i="19"/>
  <c r="O9020" i="19"/>
  <c r="A9021" i="19"/>
  <c r="B9021" i="19"/>
  <c r="O9021" i="19"/>
  <c r="A9022" i="19"/>
  <c r="B9022" i="19"/>
  <c r="O9022" i="19"/>
  <c r="A9023" i="19"/>
  <c r="B9023" i="19"/>
  <c r="O9023" i="19"/>
  <c r="A9024" i="19"/>
  <c r="B9024" i="19"/>
  <c r="O9024" i="19"/>
  <c r="A9025" i="19"/>
  <c r="B9025" i="19"/>
  <c r="O9025" i="19"/>
  <c r="A9026" i="19"/>
  <c r="B9026" i="19"/>
  <c r="O9026" i="19"/>
  <c r="A9027" i="19"/>
  <c r="B9027" i="19"/>
  <c r="O9027" i="19"/>
  <c r="A9028" i="19"/>
  <c r="B9028" i="19"/>
  <c r="O9028" i="19"/>
  <c r="A9029" i="19"/>
  <c r="B9029" i="19"/>
  <c r="O9029" i="19"/>
  <c r="A9030" i="19"/>
  <c r="B9030" i="19"/>
  <c r="O9030" i="19"/>
  <c r="A9031" i="19"/>
  <c r="B9031" i="19"/>
  <c r="O9031" i="19"/>
  <c r="A9032" i="19"/>
  <c r="B9032" i="19"/>
  <c r="O9032" i="19"/>
  <c r="A9033" i="19"/>
  <c r="B9033" i="19"/>
  <c r="O9033" i="19"/>
  <c r="A9034" i="19"/>
  <c r="B9034" i="19"/>
  <c r="O9034" i="19"/>
  <c r="A9035" i="19"/>
  <c r="B9035" i="19"/>
  <c r="O9035" i="19"/>
  <c r="A9036" i="19"/>
  <c r="B9036" i="19"/>
  <c r="O9036" i="19"/>
  <c r="A9037" i="19"/>
  <c r="B9037" i="19"/>
  <c r="O9037" i="19"/>
  <c r="A9038" i="19"/>
  <c r="B9038" i="19"/>
  <c r="O9038" i="19"/>
  <c r="A9039" i="19"/>
  <c r="B9039" i="19"/>
  <c r="O9039" i="19"/>
  <c r="A9040" i="19"/>
  <c r="B9040" i="19"/>
  <c r="O9040" i="19"/>
  <c r="A9041" i="19"/>
  <c r="B9041" i="19"/>
  <c r="O9041" i="19"/>
  <c r="A9042" i="19"/>
  <c r="B9042" i="19"/>
  <c r="O9042" i="19"/>
  <c r="A9043" i="19"/>
  <c r="B9043" i="19"/>
  <c r="O9043" i="19"/>
  <c r="A9044" i="19"/>
  <c r="B9044" i="19"/>
  <c r="O9044" i="19"/>
  <c r="A9045" i="19"/>
  <c r="B9045" i="19"/>
  <c r="O9045" i="19"/>
  <c r="A9046" i="19"/>
  <c r="B9046" i="19"/>
  <c r="O9046" i="19"/>
  <c r="A9047" i="19"/>
  <c r="B9047" i="19"/>
  <c r="O9047" i="19"/>
  <c r="A9048" i="19"/>
  <c r="B9048" i="19"/>
  <c r="O9048" i="19"/>
  <c r="A9049" i="19"/>
  <c r="B9049" i="19"/>
  <c r="O9049" i="19"/>
  <c r="A9050" i="19"/>
  <c r="B9050" i="19"/>
  <c r="O9050" i="19"/>
  <c r="A9051" i="19"/>
  <c r="B9051" i="19"/>
  <c r="O9051" i="19"/>
  <c r="A9052" i="19"/>
  <c r="B9052" i="19"/>
  <c r="O9052" i="19"/>
  <c r="A9053" i="19"/>
  <c r="B9053" i="19"/>
  <c r="O9053" i="19"/>
  <c r="A9054" i="19"/>
  <c r="B9054" i="19"/>
  <c r="O9054" i="19"/>
  <c r="A9055" i="19"/>
  <c r="B9055" i="19"/>
  <c r="O9055" i="19"/>
  <c r="A9056" i="19"/>
  <c r="B9056" i="19"/>
  <c r="O9056" i="19"/>
  <c r="A9057" i="19"/>
  <c r="B9057" i="19"/>
  <c r="O9057" i="19"/>
  <c r="A9058" i="19"/>
  <c r="B9058" i="19"/>
  <c r="O9058" i="19"/>
  <c r="A9059" i="19"/>
  <c r="B9059" i="19"/>
  <c r="O9059" i="19"/>
  <c r="A9060" i="19"/>
  <c r="B9060" i="19"/>
  <c r="O9060" i="19"/>
  <c r="A9061" i="19"/>
  <c r="B9061" i="19"/>
  <c r="O9061" i="19"/>
  <c r="A9062" i="19"/>
  <c r="B9062" i="19"/>
  <c r="O9062" i="19"/>
  <c r="A9063" i="19"/>
  <c r="B9063" i="19"/>
  <c r="O9063" i="19"/>
  <c r="A9064" i="19"/>
  <c r="B9064" i="19"/>
  <c r="O9064" i="19"/>
  <c r="A9065" i="19"/>
  <c r="B9065" i="19"/>
  <c r="O9065" i="19"/>
  <c r="A9066" i="19"/>
  <c r="B9066" i="19"/>
  <c r="O9066" i="19"/>
  <c r="A9067" i="19"/>
  <c r="B9067" i="19"/>
  <c r="O9067" i="19"/>
  <c r="A9068" i="19"/>
  <c r="B9068" i="19"/>
  <c r="O9068" i="19"/>
  <c r="A9069" i="19"/>
  <c r="B9069" i="19"/>
  <c r="O9069" i="19"/>
  <c r="A9070" i="19"/>
  <c r="B9070" i="19"/>
  <c r="O9070" i="19"/>
  <c r="A9071" i="19"/>
  <c r="B9071" i="19"/>
  <c r="O9071" i="19"/>
  <c r="A9072" i="19"/>
  <c r="B9072" i="19"/>
  <c r="O9072" i="19"/>
  <c r="A9073" i="19"/>
  <c r="B9073" i="19"/>
  <c r="O9073" i="19"/>
  <c r="A9074" i="19"/>
  <c r="B9074" i="19"/>
  <c r="O9074" i="19"/>
  <c r="A9075" i="19"/>
  <c r="B9075" i="19"/>
  <c r="O9075" i="19"/>
  <c r="A9076" i="19"/>
  <c r="B9076" i="19"/>
  <c r="O9076" i="19"/>
  <c r="A9077" i="19"/>
  <c r="B9077" i="19"/>
  <c r="O9077" i="19"/>
  <c r="A9078" i="19"/>
  <c r="B9078" i="19"/>
  <c r="O9078" i="19"/>
  <c r="A9079" i="19"/>
  <c r="B9079" i="19"/>
  <c r="O9079" i="19"/>
  <c r="A9080" i="19"/>
  <c r="B9080" i="19"/>
  <c r="O9080" i="19"/>
  <c r="A9081" i="19"/>
  <c r="B9081" i="19"/>
  <c r="O9081" i="19"/>
  <c r="A9082" i="19"/>
  <c r="B9082" i="19"/>
  <c r="O9082" i="19"/>
  <c r="A9083" i="19"/>
  <c r="B9083" i="19"/>
  <c r="O9083" i="19"/>
  <c r="A9084" i="19"/>
  <c r="B9084" i="19"/>
  <c r="O9084" i="19"/>
  <c r="A9085" i="19"/>
  <c r="B9085" i="19"/>
  <c r="O9085" i="19"/>
  <c r="A9086" i="19"/>
  <c r="B9086" i="19"/>
  <c r="O9086" i="19"/>
  <c r="A9087" i="19"/>
  <c r="B9087" i="19"/>
  <c r="O9087" i="19"/>
  <c r="A9088" i="19"/>
  <c r="B9088" i="19"/>
  <c r="O9088" i="19"/>
  <c r="A9089" i="19"/>
  <c r="B9089" i="19"/>
  <c r="O9089" i="19"/>
  <c r="A9090" i="19"/>
  <c r="B9090" i="19"/>
  <c r="O9090" i="19"/>
  <c r="A9091" i="19"/>
  <c r="B9091" i="19"/>
  <c r="O9091" i="19"/>
  <c r="A9092" i="19"/>
  <c r="B9092" i="19"/>
  <c r="O9092" i="19"/>
  <c r="A9093" i="19"/>
  <c r="B9093" i="19"/>
  <c r="O9093" i="19"/>
  <c r="A9094" i="19"/>
  <c r="B9094" i="19"/>
  <c r="O9094" i="19"/>
  <c r="A9095" i="19"/>
  <c r="B9095" i="19"/>
  <c r="O9095" i="19"/>
  <c r="A9096" i="19"/>
  <c r="B9096" i="19"/>
  <c r="O9096" i="19"/>
  <c r="A9097" i="19"/>
  <c r="B9097" i="19"/>
  <c r="O9097" i="19"/>
  <c r="A9098" i="19"/>
  <c r="B9098" i="19"/>
  <c r="O9098" i="19"/>
  <c r="A9099" i="19"/>
  <c r="B9099" i="19"/>
  <c r="O9099" i="19"/>
  <c r="A9100" i="19"/>
  <c r="B9100" i="19"/>
  <c r="O9100" i="19"/>
  <c r="A9101" i="19"/>
  <c r="B9101" i="19"/>
  <c r="O9101" i="19"/>
  <c r="A9102" i="19"/>
  <c r="B9102" i="19"/>
  <c r="O9102" i="19"/>
  <c r="A9103" i="19"/>
  <c r="B9103" i="19"/>
  <c r="O9103" i="19"/>
  <c r="A9104" i="19"/>
  <c r="B9104" i="19"/>
  <c r="O9104" i="19"/>
  <c r="A9105" i="19"/>
  <c r="B9105" i="19"/>
  <c r="O9105" i="19"/>
  <c r="A9106" i="19"/>
  <c r="B9106" i="19"/>
  <c r="O9106" i="19"/>
  <c r="A9107" i="19"/>
  <c r="B9107" i="19"/>
  <c r="O9107" i="19"/>
  <c r="A9108" i="19"/>
  <c r="B9108" i="19"/>
  <c r="O9108" i="19"/>
  <c r="A9109" i="19"/>
  <c r="B9109" i="19"/>
  <c r="O9109" i="19"/>
  <c r="A9110" i="19"/>
  <c r="B9110" i="19"/>
  <c r="O9110" i="19"/>
  <c r="A9111" i="19"/>
  <c r="B9111" i="19"/>
  <c r="O9111" i="19"/>
  <c r="A9112" i="19"/>
  <c r="B9112" i="19"/>
  <c r="O9112" i="19"/>
  <c r="A9113" i="19"/>
  <c r="B9113" i="19"/>
  <c r="O9113" i="19"/>
  <c r="A9114" i="19"/>
  <c r="B9114" i="19"/>
  <c r="O9114" i="19"/>
  <c r="A9115" i="19"/>
  <c r="B9115" i="19"/>
  <c r="O9115" i="19"/>
  <c r="A9116" i="19"/>
  <c r="B9116" i="19"/>
  <c r="O9116" i="19"/>
  <c r="A9117" i="19"/>
  <c r="B9117" i="19"/>
  <c r="O9117" i="19"/>
  <c r="A9118" i="19"/>
  <c r="B9118" i="19"/>
  <c r="O9118" i="19"/>
  <c r="A9119" i="19"/>
  <c r="B9119" i="19"/>
  <c r="O9119" i="19"/>
  <c r="A9120" i="19"/>
  <c r="B9120" i="19"/>
  <c r="O9120" i="19"/>
  <c r="A9121" i="19"/>
  <c r="B9121" i="19"/>
  <c r="O9121" i="19"/>
  <c r="A9122" i="19"/>
  <c r="B9122" i="19"/>
  <c r="O9122" i="19"/>
  <c r="A9123" i="19"/>
  <c r="B9123" i="19"/>
  <c r="O9123" i="19"/>
  <c r="A9124" i="19"/>
  <c r="B9124" i="19"/>
  <c r="O9124" i="19"/>
  <c r="A9125" i="19"/>
  <c r="B9125" i="19"/>
  <c r="O9125" i="19"/>
  <c r="A9126" i="19"/>
  <c r="B9126" i="19"/>
  <c r="O9126" i="19"/>
  <c r="A9127" i="19"/>
  <c r="B9127" i="19"/>
  <c r="O9127" i="19"/>
  <c r="A9128" i="19"/>
  <c r="B9128" i="19"/>
  <c r="O9128" i="19"/>
  <c r="A9129" i="19"/>
  <c r="B9129" i="19"/>
  <c r="O9129" i="19"/>
  <c r="A9130" i="19"/>
  <c r="B9130" i="19"/>
  <c r="O9130" i="19"/>
  <c r="A9131" i="19"/>
  <c r="B9131" i="19"/>
  <c r="O9131" i="19"/>
  <c r="A9132" i="19"/>
  <c r="B9132" i="19"/>
  <c r="O9132" i="19"/>
  <c r="A9133" i="19"/>
  <c r="B9133" i="19"/>
  <c r="O9133" i="19"/>
  <c r="A9134" i="19"/>
  <c r="B9134" i="19"/>
  <c r="O9134" i="19"/>
  <c r="A9135" i="19"/>
  <c r="B9135" i="19"/>
  <c r="O9135" i="19"/>
  <c r="A9136" i="19"/>
  <c r="B9136" i="19"/>
  <c r="O9136" i="19"/>
  <c r="A9137" i="19"/>
  <c r="B9137" i="19"/>
  <c r="O9137" i="19"/>
  <c r="A9138" i="19"/>
  <c r="B9138" i="19"/>
  <c r="O9138" i="19"/>
  <c r="A9139" i="19"/>
  <c r="B9139" i="19"/>
  <c r="O9139" i="19"/>
  <c r="A9140" i="19"/>
  <c r="B9140" i="19"/>
  <c r="O9140" i="19"/>
  <c r="A9141" i="19"/>
  <c r="B9141" i="19"/>
  <c r="O9141" i="19"/>
  <c r="A9142" i="19"/>
  <c r="B9142" i="19"/>
  <c r="O9142" i="19"/>
  <c r="A9143" i="19"/>
  <c r="B9143" i="19"/>
  <c r="O9143" i="19"/>
  <c r="A9144" i="19"/>
  <c r="B9144" i="19"/>
  <c r="O9144" i="19"/>
  <c r="A9145" i="19"/>
  <c r="B9145" i="19"/>
  <c r="O9145" i="19"/>
  <c r="A9146" i="19"/>
  <c r="B9146" i="19"/>
  <c r="O9146" i="19"/>
  <c r="A9147" i="19"/>
  <c r="B9147" i="19"/>
  <c r="O9147" i="19"/>
  <c r="A9148" i="19"/>
  <c r="B9148" i="19"/>
  <c r="O9148" i="19"/>
  <c r="A9149" i="19"/>
  <c r="B9149" i="19"/>
  <c r="O9149" i="19"/>
  <c r="A9150" i="19"/>
  <c r="B9150" i="19"/>
  <c r="O9150" i="19"/>
  <c r="A9151" i="19"/>
  <c r="B9151" i="19"/>
  <c r="O9151" i="19"/>
  <c r="A9152" i="19"/>
  <c r="B9152" i="19"/>
  <c r="O9152" i="19"/>
  <c r="A9153" i="19"/>
  <c r="B9153" i="19"/>
  <c r="O9153" i="19"/>
  <c r="A9154" i="19"/>
  <c r="B9154" i="19"/>
  <c r="O9154" i="19"/>
  <c r="A9155" i="19"/>
  <c r="B9155" i="19"/>
  <c r="O9155" i="19"/>
  <c r="A9156" i="19"/>
  <c r="B9156" i="19"/>
  <c r="O9156" i="19"/>
  <c r="A9157" i="19"/>
  <c r="B9157" i="19"/>
  <c r="O9157" i="19"/>
  <c r="A9158" i="19"/>
  <c r="B9158" i="19"/>
  <c r="O9158" i="19"/>
  <c r="A9159" i="19"/>
  <c r="B9159" i="19"/>
  <c r="O9159" i="19"/>
  <c r="A9160" i="19"/>
  <c r="B9160" i="19"/>
  <c r="O9160" i="19"/>
  <c r="A9161" i="19"/>
  <c r="B9161" i="19"/>
  <c r="O9161" i="19"/>
  <c r="A9162" i="19"/>
  <c r="B9162" i="19"/>
  <c r="O9162" i="19"/>
  <c r="A9163" i="19"/>
  <c r="B9163" i="19"/>
  <c r="O9163" i="19"/>
  <c r="A9164" i="19"/>
  <c r="B9164" i="19"/>
  <c r="O9164" i="19"/>
  <c r="A9165" i="19"/>
  <c r="B9165" i="19"/>
  <c r="O9165" i="19"/>
  <c r="A9166" i="19"/>
  <c r="B9166" i="19"/>
  <c r="O9166" i="19"/>
  <c r="A9167" i="19"/>
  <c r="B9167" i="19"/>
  <c r="O9167" i="19"/>
  <c r="A9168" i="19"/>
  <c r="B9168" i="19"/>
  <c r="O9168" i="19"/>
  <c r="A9169" i="19"/>
  <c r="B9169" i="19"/>
  <c r="O9169" i="19"/>
  <c r="A9170" i="19"/>
  <c r="B9170" i="19"/>
  <c r="O9170" i="19"/>
  <c r="A9171" i="19"/>
  <c r="B9171" i="19"/>
  <c r="O9171" i="19"/>
  <c r="A9172" i="19"/>
  <c r="B9172" i="19"/>
  <c r="O9172" i="19"/>
  <c r="A9173" i="19"/>
  <c r="B9173" i="19"/>
  <c r="O9173" i="19"/>
  <c r="A9174" i="19"/>
  <c r="B9174" i="19"/>
  <c r="O9174" i="19"/>
  <c r="A9175" i="19"/>
  <c r="B9175" i="19"/>
  <c r="O9175" i="19"/>
  <c r="A9176" i="19"/>
  <c r="B9176" i="19"/>
  <c r="O9176" i="19"/>
  <c r="A9177" i="19"/>
  <c r="B9177" i="19"/>
  <c r="O9177" i="19"/>
  <c r="A9178" i="19"/>
  <c r="B9178" i="19"/>
  <c r="O9178" i="19"/>
  <c r="A9179" i="19"/>
  <c r="B9179" i="19"/>
  <c r="O9179" i="19"/>
  <c r="A9180" i="19"/>
  <c r="B9180" i="19"/>
  <c r="O9180" i="19"/>
  <c r="A9181" i="19"/>
  <c r="B9181" i="19"/>
  <c r="O9181" i="19"/>
  <c r="A9182" i="19"/>
  <c r="B9182" i="19"/>
  <c r="O9182" i="19"/>
  <c r="A9183" i="19"/>
  <c r="B9183" i="19"/>
  <c r="O9183" i="19"/>
  <c r="A9184" i="19"/>
  <c r="B9184" i="19"/>
  <c r="O9184" i="19"/>
  <c r="A9185" i="19"/>
  <c r="B9185" i="19"/>
  <c r="O9185" i="19"/>
  <c r="A9186" i="19"/>
  <c r="B9186" i="19"/>
  <c r="O9186" i="19"/>
  <c r="A9187" i="19"/>
  <c r="B9187" i="19"/>
  <c r="O9187" i="19"/>
  <c r="A9188" i="19"/>
  <c r="B9188" i="19"/>
  <c r="O9188" i="19"/>
  <c r="A9189" i="19"/>
  <c r="B9189" i="19"/>
  <c r="O9189" i="19"/>
  <c r="A9190" i="19"/>
  <c r="B9190" i="19"/>
  <c r="O9190" i="19"/>
  <c r="A9191" i="19"/>
  <c r="B9191" i="19"/>
  <c r="O9191" i="19"/>
  <c r="A9192" i="19"/>
  <c r="B9192" i="19"/>
  <c r="O9192" i="19"/>
  <c r="A9193" i="19"/>
  <c r="B9193" i="19"/>
  <c r="O9193" i="19"/>
  <c r="A9194" i="19"/>
  <c r="B9194" i="19"/>
  <c r="O9194" i="19"/>
  <c r="A9195" i="19"/>
  <c r="B9195" i="19"/>
  <c r="O9195" i="19"/>
  <c r="A9196" i="19"/>
  <c r="B9196" i="19"/>
  <c r="O9196" i="19"/>
  <c r="A9197" i="19"/>
  <c r="B9197" i="19"/>
  <c r="O9197" i="19"/>
  <c r="A9198" i="19"/>
  <c r="B9198" i="19"/>
  <c r="O9198" i="19"/>
  <c r="A9199" i="19"/>
  <c r="B9199" i="19"/>
  <c r="O9199" i="19"/>
  <c r="A9200" i="19"/>
  <c r="B9200" i="19"/>
  <c r="O9200" i="19"/>
  <c r="A9201" i="19"/>
  <c r="B9201" i="19"/>
  <c r="O9201" i="19"/>
  <c r="A9202" i="19"/>
  <c r="B9202" i="19"/>
  <c r="O9202" i="19"/>
  <c r="A9203" i="19"/>
  <c r="B9203" i="19"/>
  <c r="O9203" i="19"/>
  <c r="A9204" i="19"/>
  <c r="B9204" i="19"/>
  <c r="O9204" i="19"/>
  <c r="A9205" i="19"/>
  <c r="B9205" i="19"/>
  <c r="O9205" i="19"/>
  <c r="A9206" i="19"/>
  <c r="B9206" i="19"/>
  <c r="O9206" i="19"/>
  <c r="A9207" i="19"/>
  <c r="B9207" i="19"/>
  <c r="O9207" i="19"/>
  <c r="A9208" i="19"/>
  <c r="B9208" i="19"/>
  <c r="O9208" i="19"/>
  <c r="A9209" i="19"/>
  <c r="B9209" i="19"/>
  <c r="O9209" i="19"/>
  <c r="A9210" i="19"/>
  <c r="B9210" i="19"/>
  <c r="O9210" i="19"/>
  <c r="A9211" i="19"/>
  <c r="B9211" i="19"/>
  <c r="O9211" i="19"/>
  <c r="A9212" i="19"/>
  <c r="B9212" i="19"/>
  <c r="O9212" i="19"/>
  <c r="A9213" i="19"/>
  <c r="B9213" i="19"/>
  <c r="O9213" i="19"/>
  <c r="A9214" i="19"/>
  <c r="B9214" i="19"/>
  <c r="O9214" i="19"/>
  <c r="A9215" i="19"/>
  <c r="B9215" i="19"/>
  <c r="O9215" i="19"/>
  <c r="A9216" i="19"/>
  <c r="B9216" i="19"/>
  <c r="O9216" i="19"/>
  <c r="A9217" i="19"/>
  <c r="B9217" i="19"/>
  <c r="O9217" i="19"/>
  <c r="A9218" i="19"/>
  <c r="B9218" i="19"/>
  <c r="O9218" i="19"/>
  <c r="A9219" i="19"/>
  <c r="B9219" i="19"/>
  <c r="O9219" i="19"/>
  <c r="A9220" i="19"/>
  <c r="B9220" i="19"/>
  <c r="O9220" i="19"/>
  <c r="A9221" i="19"/>
  <c r="B9221" i="19"/>
  <c r="O9221" i="19"/>
  <c r="A9222" i="19"/>
  <c r="B9222" i="19"/>
  <c r="O9222" i="19"/>
  <c r="A9223" i="19"/>
  <c r="B9223" i="19"/>
  <c r="O9223" i="19"/>
  <c r="A9224" i="19"/>
  <c r="B9224" i="19"/>
  <c r="O9224" i="19"/>
  <c r="A9225" i="19"/>
  <c r="B9225" i="19"/>
  <c r="O9225" i="19"/>
  <c r="A9226" i="19"/>
  <c r="B9226" i="19"/>
  <c r="O9226" i="19"/>
  <c r="A9227" i="19"/>
  <c r="B9227" i="19"/>
  <c r="O9227" i="19"/>
  <c r="A9228" i="19"/>
  <c r="B9228" i="19"/>
  <c r="O9228" i="19"/>
  <c r="A9229" i="19"/>
  <c r="B9229" i="19"/>
  <c r="O9229" i="19"/>
  <c r="A9230" i="19"/>
  <c r="B9230" i="19"/>
  <c r="O9230" i="19"/>
  <c r="A9231" i="19"/>
  <c r="B9231" i="19"/>
  <c r="O9231" i="19"/>
  <c r="A9232" i="19"/>
  <c r="B9232" i="19"/>
  <c r="O9232" i="19"/>
  <c r="A9233" i="19"/>
  <c r="B9233" i="19"/>
  <c r="O9233" i="19"/>
  <c r="A9234" i="19"/>
  <c r="B9234" i="19"/>
  <c r="O9234" i="19"/>
  <c r="A9235" i="19"/>
  <c r="B9235" i="19"/>
  <c r="O9235" i="19"/>
  <c r="A9236" i="19"/>
  <c r="B9236" i="19"/>
  <c r="O9236" i="19"/>
  <c r="A9237" i="19"/>
  <c r="B9237" i="19"/>
  <c r="O9237" i="19"/>
  <c r="A9238" i="19"/>
  <c r="B9238" i="19"/>
  <c r="O9238" i="19"/>
  <c r="A9239" i="19"/>
  <c r="B9239" i="19"/>
  <c r="O9239" i="19"/>
  <c r="A9240" i="19"/>
  <c r="B9240" i="19"/>
  <c r="O9240" i="19"/>
  <c r="A9241" i="19"/>
  <c r="B9241" i="19"/>
  <c r="O9241" i="19"/>
  <c r="A9242" i="19"/>
  <c r="B9242" i="19"/>
  <c r="O9242" i="19"/>
  <c r="A9243" i="19"/>
  <c r="B9243" i="19"/>
  <c r="O9243" i="19"/>
  <c r="A9244" i="19"/>
  <c r="B9244" i="19"/>
  <c r="O9244" i="19"/>
  <c r="A9245" i="19"/>
  <c r="B9245" i="19"/>
  <c r="O9245" i="19"/>
  <c r="A9246" i="19"/>
  <c r="B9246" i="19"/>
  <c r="O9246" i="19"/>
  <c r="A9247" i="19"/>
  <c r="B9247" i="19"/>
  <c r="O9247" i="19"/>
  <c r="A9248" i="19"/>
  <c r="B9248" i="19"/>
  <c r="O9248" i="19"/>
  <c r="A9249" i="19"/>
  <c r="B9249" i="19"/>
  <c r="O9249" i="19"/>
  <c r="A9250" i="19"/>
  <c r="B9250" i="19"/>
  <c r="O9250" i="19"/>
  <c r="A9251" i="19"/>
  <c r="B9251" i="19"/>
  <c r="O9251" i="19"/>
  <c r="A9252" i="19"/>
  <c r="B9252" i="19"/>
  <c r="O9252" i="19"/>
  <c r="A9253" i="19"/>
  <c r="B9253" i="19"/>
  <c r="O9253" i="19"/>
  <c r="A9254" i="19"/>
  <c r="B9254" i="19"/>
  <c r="O9254" i="19"/>
  <c r="A9255" i="19"/>
  <c r="B9255" i="19"/>
  <c r="O9255" i="19"/>
  <c r="A9256" i="19"/>
  <c r="B9256" i="19"/>
  <c r="O9256" i="19"/>
  <c r="A9257" i="19"/>
  <c r="B9257" i="19"/>
  <c r="O9257" i="19"/>
  <c r="A9258" i="19"/>
  <c r="B9258" i="19"/>
  <c r="O9258" i="19"/>
  <c r="A9259" i="19"/>
  <c r="B9259" i="19"/>
  <c r="O9259" i="19"/>
  <c r="A9260" i="19"/>
  <c r="B9260" i="19"/>
  <c r="O9260" i="19"/>
  <c r="A9261" i="19"/>
  <c r="B9261" i="19"/>
  <c r="O9261" i="19"/>
  <c r="A9262" i="19"/>
  <c r="B9262" i="19"/>
  <c r="O9262" i="19"/>
  <c r="A9263" i="19"/>
  <c r="B9263" i="19"/>
  <c r="O9263" i="19"/>
  <c r="A9264" i="19"/>
  <c r="B9264" i="19"/>
  <c r="O9264" i="19"/>
  <c r="A9265" i="19"/>
  <c r="B9265" i="19"/>
  <c r="O9265" i="19"/>
  <c r="A9266" i="19"/>
  <c r="B9266" i="19"/>
  <c r="O9266" i="19"/>
  <c r="A9267" i="19"/>
  <c r="B9267" i="19"/>
  <c r="O9267" i="19"/>
  <c r="A9268" i="19"/>
  <c r="B9268" i="19"/>
  <c r="O9268" i="19"/>
  <c r="A9269" i="19"/>
  <c r="B9269" i="19"/>
  <c r="O9269" i="19"/>
  <c r="A9270" i="19"/>
  <c r="B9270" i="19"/>
  <c r="O9270" i="19"/>
  <c r="A9271" i="19"/>
  <c r="B9271" i="19"/>
  <c r="O9271" i="19"/>
  <c r="A9272" i="19"/>
  <c r="B9272" i="19"/>
  <c r="O9272" i="19"/>
  <c r="A9273" i="19"/>
  <c r="B9273" i="19"/>
  <c r="O9273" i="19"/>
  <c r="A9274" i="19"/>
  <c r="B9274" i="19"/>
  <c r="O9274" i="19"/>
  <c r="A9275" i="19"/>
  <c r="B9275" i="19"/>
  <c r="O9275" i="19"/>
  <c r="A9276" i="19"/>
  <c r="B9276" i="19"/>
  <c r="O9276" i="19"/>
  <c r="A9277" i="19"/>
  <c r="B9277" i="19"/>
  <c r="O9277" i="19"/>
  <c r="A9278" i="19"/>
  <c r="B9278" i="19"/>
  <c r="O9278" i="19"/>
  <c r="A9279" i="19"/>
  <c r="B9279" i="19"/>
  <c r="O9279" i="19"/>
  <c r="A9280" i="19"/>
  <c r="B9280" i="19"/>
  <c r="O9280" i="19"/>
  <c r="A9281" i="19"/>
  <c r="B9281" i="19"/>
  <c r="O9281" i="19"/>
  <c r="A9282" i="19"/>
  <c r="B9282" i="19"/>
  <c r="O9282" i="19"/>
  <c r="A9283" i="19"/>
  <c r="B9283" i="19"/>
  <c r="O9283" i="19"/>
  <c r="A9284" i="19"/>
  <c r="B9284" i="19"/>
  <c r="O9284" i="19"/>
  <c r="A9285" i="19"/>
  <c r="B9285" i="19"/>
  <c r="O9285" i="19"/>
  <c r="A9286" i="19"/>
  <c r="B9286" i="19"/>
  <c r="O9286" i="19"/>
  <c r="A9287" i="19"/>
  <c r="B9287" i="19"/>
  <c r="O9287" i="19"/>
  <c r="A9288" i="19"/>
  <c r="B9288" i="19"/>
  <c r="O9288" i="19"/>
  <c r="A9289" i="19"/>
  <c r="B9289" i="19"/>
  <c r="O9289" i="19"/>
  <c r="A9290" i="19"/>
  <c r="B9290" i="19"/>
  <c r="O9290" i="19"/>
  <c r="A9291" i="19"/>
  <c r="B9291" i="19"/>
  <c r="O9291" i="19"/>
  <c r="A9292" i="19"/>
  <c r="B9292" i="19"/>
  <c r="O9292" i="19"/>
  <c r="A9293" i="19"/>
  <c r="B9293" i="19"/>
  <c r="O9293" i="19"/>
  <c r="A9294" i="19"/>
  <c r="B9294" i="19"/>
  <c r="O9294" i="19"/>
  <c r="A9295" i="19"/>
  <c r="B9295" i="19"/>
  <c r="O9295" i="19"/>
  <c r="A9296" i="19"/>
  <c r="B9296" i="19"/>
  <c r="O9296" i="19"/>
  <c r="A9297" i="19"/>
  <c r="B9297" i="19"/>
  <c r="O9297" i="19"/>
  <c r="A9298" i="19"/>
  <c r="B9298" i="19"/>
  <c r="O9298" i="19"/>
  <c r="A9299" i="19"/>
  <c r="B9299" i="19"/>
  <c r="O9299" i="19"/>
  <c r="A9300" i="19"/>
  <c r="B9300" i="19"/>
  <c r="O9300" i="19"/>
  <c r="A9301" i="19"/>
  <c r="B9301" i="19"/>
  <c r="O9301" i="19"/>
  <c r="A9302" i="19"/>
  <c r="B9302" i="19"/>
  <c r="O9302" i="19"/>
  <c r="A9303" i="19"/>
  <c r="B9303" i="19"/>
  <c r="O9303" i="19"/>
  <c r="A9304" i="19"/>
  <c r="B9304" i="19"/>
  <c r="O9304" i="19"/>
  <c r="A9305" i="19"/>
  <c r="B9305" i="19"/>
  <c r="O9305" i="19"/>
  <c r="A9306" i="19"/>
  <c r="B9306" i="19"/>
  <c r="O9306" i="19"/>
  <c r="A9307" i="19"/>
  <c r="B9307" i="19"/>
  <c r="O9307" i="19"/>
  <c r="A9308" i="19"/>
  <c r="B9308" i="19"/>
  <c r="O9308" i="19"/>
  <c r="A9309" i="19"/>
  <c r="B9309" i="19"/>
  <c r="O9309" i="19"/>
  <c r="A9310" i="19"/>
  <c r="B9310" i="19"/>
  <c r="O9310" i="19"/>
  <c r="A9311" i="19"/>
  <c r="B9311" i="19"/>
  <c r="O9311" i="19"/>
  <c r="A9312" i="19"/>
  <c r="B9312" i="19"/>
  <c r="O9312" i="19"/>
  <c r="A9313" i="19"/>
  <c r="B9313" i="19"/>
  <c r="O9313" i="19"/>
  <c r="A9314" i="19"/>
  <c r="B9314" i="19"/>
  <c r="O9314" i="19"/>
  <c r="A9315" i="19"/>
  <c r="B9315" i="19"/>
  <c r="O9315" i="19"/>
  <c r="A9316" i="19"/>
  <c r="B9316" i="19"/>
  <c r="O9316" i="19"/>
  <c r="A9317" i="19"/>
  <c r="B9317" i="19"/>
  <c r="O9317" i="19"/>
  <c r="A9318" i="19"/>
  <c r="B9318" i="19"/>
  <c r="O9318" i="19"/>
  <c r="A9319" i="19"/>
  <c r="B9319" i="19"/>
  <c r="O9319" i="19"/>
  <c r="A9320" i="19"/>
  <c r="B9320" i="19"/>
  <c r="O9320" i="19"/>
  <c r="A9321" i="19"/>
  <c r="B9321" i="19"/>
  <c r="O9321" i="19"/>
  <c r="A9322" i="19"/>
  <c r="B9322" i="19"/>
  <c r="O9322" i="19"/>
  <c r="A9323" i="19"/>
  <c r="B9323" i="19"/>
  <c r="O9323" i="19"/>
  <c r="A9324" i="19"/>
  <c r="B9324" i="19"/>
  <c r="O9324" i="19"/>
  <c r="A9325" i="19"/>
  <c r="B9325" i="19"/>
  <c r="O9325" i="19"/>
  <c r="A9326" i="19"/>
  <c r="B9326" i="19"/>
  <c r="O9326" i="19"/>
  <c r="A9327" i="19"/>
  <c r="B9327" i="19"/>
  <c r="O9327" i="19"/>
  <c r="A9328" i="19"/>
  <c r="B9328" i="19"/>
  <c r="O9328" i="19"/>
  <c r="A9329" i="19"/>
  <c r="B9329" i="19"/>
  <c r="O9329" i="19"/>
  <c r="A9330" i="19"/>
  <c r="B9330" i="19"/>
  <c r="O9330" i="19"/>
  <c r="A9331" i="19"/>
  <c r="B9331" i="19"/>
  <c r="O9331" i="19"/>
  <c r="A9332" i="19"/>
  <c r="B9332" i="19"/>
  <c r="O9332" i="19"/>
  <c r="A9333" i="19"/>
  <c r="B9333" i="19"/>
  <c r="O9333" i="19"/>
  <c r="A9334" i="19"/>
  <c r="B9334" i="19"/>
  <c r="O9334" i="19"/>
  <c r="A9335" i="19"/>
  <c r="B9335" i="19"/>
  <c r="O9335" i="19"/>
  <c r="A9336" i="19"/>
  <c r="B9336" i="19"/>
  <c r="O9336" i="19"/>
  <c r="A9337" i="19"/>
  <c r="B9337" i="19"/>
  <c r="O9337" i="19"/>
  <c r="A9338" i="19"/>
  <c r="B9338" i="19"/>
  <c r="O9338" i="19"/>
  <c r="A9339" i="19"/>
  <c r="B9339" i="19"/>
  <c r="O9339" i="19"/>
  <c r="A9340" i="19"/>
  <c r="B9340" i="19"/>
  <c r="O9340" i="19"/>
  <c r="A9341" i="19"/>
  <c r="B9341" i="19"/>
  <c r="O9341" i="19"/>
  <c r="A9342" i="19"/>
  <c r="B9342" i="19"/>
  <c r="O9342" i="19"/>
  <c r="A9343" i="19"/>
  <c r="B9343" i="19"/>
  <c r="O9343" i="19"/>
  <c r="A9344" i="19"/>
  <c r="B9344" i="19"/>
  <c r="O9344" i="19"/>
  <c r="A9345" i="19"/>
  <c r="B9345" i="19"/>
  <c r="O9345" i="19"/>
  <c r="A9346" i="19"/>
  <c r="B9346" i="19"/>
  <c r="O9346" i="19"/>
  <c r="A9347" i="19"/>
  <c r="B9347" i="19"/>
  <c r="O9347" i="19"/>
  <c r="A9348" i="19"/>
  <c r="B9348" i="19"/>
  <c r="O9348" i="19"/>
  <c r="A9349" i="19"/>
  <c r="B9349" i="19"/>
  <c r="O9349" i="19"/>
  <c r="A9350" i="19"/>
  <c r="B9350" i="19"/>
  <c r="O9350" i="19"/>
  <c r="A9351" i="19"/>
  <c r="B9351" i="19"/>
  <c r="O9351" i="19"/>
  <c r="A9352" i="19"/>
  <c r="B9352" i="19"/>
  <c r="O9352" i="19"/>
  <c r="A9353" i="19"/>
  <c r="B9353" i="19"/>
  <c r="O9353" i="19"/>
  <c r="A9354" i="19"/>
  <c r="B9354" i="19"/>
  <c r="O9354" i="19"/>
  <c r="A9355" i="19"/>
  <c r="B9355" i="19"/>
  <c r="O9355" i="19"/>
  <c r="A9356" i="19"/>
  <c r="B9356" i="19"/>
  <c r="O9356" i="19"/>
  <c r="A9357" i="19"/>
  <c r="B9357" i="19"/>
  <c r="O9357" i="19"/>
  <c r="A9358" i="19"/>
  <c r="B9358" i="19"/>
  <c r="O9358" i="19"/>
  <c r="A9359" i="19"/>
  <c r="B9359" i="19"/>
  <c r="O9359" i="19"/>
  <c r="A9360" i="19"/>
  <c r="B9360" i="19"/>
  <c r="O9360" i="19"/>
  <c r="A9361" i="19"/>
  <c r="B9361" i="19"/>
  <c r="O9361" i="19"/>
  <c r="A9362" i="19"/>
  <c r="B9362" i="19"/>
  <c r="O9362" i="19"/>
  <c r="A9363" i="19"/>
  <c r="B9363" i="19"/>
  <c r="O9363" i="19"/>
  <c r="A9364" i="19"/>
  <c r="B9364" i="19"/>
  <c r="O9364" i="19"/>
  <c r="A9365" i="19"/>
  <c r="B9365" i="19"/>
  <c r="O9365" i="19"/>
  <c r="A9366" i="19"/>
  <c r="B9366" i="19"/>
  <c r="O9366" i="19"/>
  <c r="A9367" i="19"/>
  <c r="B9367" i="19"/>
  <c r="O9367" i="19"/>
  <c r="A9368" i="19"/>
  <c r="B9368" i="19"/>
  <c r="O9368" i="19"/>
  <c r="A9369" i="19"/>
  <c r="B9369" i="19"/>
  <c r="O9369" i="19"/>
  <c r="A9370" i="19"/>
  <c r="B9370" i="19"/>
  <c r="O9370" i="19"/>
  <c r="A9371" i="19"/>
  <c r="B9371" i="19"/>
  <c r="O9371" i="19"/>
  <c r="A9372" i="19"/>
  <c r="B9372" i="19"/>
  <c r="O9372" i="19"/>
  <c r="A9373" i="19"/>
  <c r="B9373" i="19"/>
  <c r="O9373" i="19"/>
  <c r="A9374" i="19"/>
  <c r="B9374" i="19"/>
  <c r="O9374" i="19"/>
  <c r="A9375" i="19"/>
  <c r="B9375" i="19"/>
  <c r="O9375" i="19"/>
  <c r="A9376" i="19"/>
  <c r="B9376" i="19"/>
  <c r="O9376" i="19"/>
  <c r="A9377" i="19"/>
  <c r="B9377" i="19"/>
  <c r="O9377" i="19"/>
  <c r="A9378" i="19"/>
  <c r="B9378" i="19"/>
  <c r="O9378" i="19"/>
  <c r="A9379" i="19"/>
  <c r="B9379" i="19"/>
  <c r="O9379" i="19"/>
  <c r="A9380" i="19"/>
  <c r="B9380" i="19"/>
  <c r="O9380" i="19"/>
  <c r="A9381" i="19"/>
  <c r="B9381" i="19"/>
  <c r="O9381" i="19"/>
  <c r="A9382" i="19"/>
  <c r="B9382" i="19"/>
  <c r="O9382" i="19"/>
  <c r="A9383" i="19"/>
  <c r="B9383" i="19"/>
  <c r="O9383" i="19"/>
  <c r="A9384" i="19"/>
  <c r="B9384" i="19"/>
  <c r="O9384" i="19"/>
  <c r="A9385" i="19"/>
  <c r="B9385" i="19"/>
  <c r="O9385" i="19"/>
  <c r="A9386" i="19"/>
  <c r="B9386" i="19"/>
  <c r="O9386" i="19"/>
  <c r="A9387" i="19"/>
  <c r="B9387" i="19"/>
  <c r="O9387" i="19"/>
  <c r="A9388" i="19"/>
  <c r="B9388" i="19"/>
  <c r="O9388" i="19"/>
  <c r="A9389" i="19"/>
  <c r="B9389" i="19"/>
  <c r="O9389" i="19"/>
  <c r="A9390" i="19"/>
  <c r="B9390" i="19"/>
  <c r="O9390" i="19"/>
  <c r="A9391" i="19"/>
  <c r="B9391" i="19"/>
  <c r="O9391" i="19"/>
  <c r="A9392" i="19"/>
  <c r="B9392" i="19"/>
  <c r="O9392" i="19"/>
  <c r="A9393" i="19"/>
  <c r="B9393" i="19"/>
  <c r="O9393" i="19"/>
  <c r="A9394" i="19"/>
  <c r="B9394" i="19"/>
  <c r="O9394" i="19"/>
  <c r="A9395" i="19"/>
  <c r="B9395" i="19"/>
  <c r="O9395" i="19"/>
  <c r="A9396" i="19"/>
  <c r="B9396" i="19"/>
  <c r="O9396" i="19"/>
  <c r="A9397" i="19"/>
  <c r="B9397" i="19"/>
  <c r="O9397" i="19"/>
  <c r="A9398" i="19"/>
  <c r="B9398" i="19"/>
  <c r="O9398" i="19"/>
  <c r="A9399" i="19"/>
  <c r="B9399" i="19"/>
  <c r="O9399" i="19"/>
  <c r="A9400" i="19"/>
  <c r="B9400" i="19"/>
  <c r="O9400" i="19"/>
  <c r="A9401" i="19"/>
  <c r="B9401" i="19"/>
  <c r="O9401" i="19"/>
  <c r="A9402" i="19"/>
  <c r="B9402" i="19"/>
  <c r="O9402" i="19"/>
  <c r="A9403" i="19"/>
  <c r="B9403" i="19"/>
  <c r="O9403" i="19"/>
  <c r="A9404" i="19"/>
  <c r="B9404" i="19"/>
  <c r="O9404" i="19"/>
  <c r="A9405" i="19"/>
  <c r="B9405" i="19"/>
  <c r="O9405" i="19"/>
  <c r="A9406" i="19"/>
  <c r="B9406" i="19"/>
  <c r="O9406" i="19"/>
  <c r="A9407" i="19"/>
  <c r="B9407" i="19"/>
  <c r="O9407" i="19"/>
  <c r="A9408" i="19"/>
  <c r="B9408" i="19"/>
  <c r="O9408" i="19"/>
  <c r="A9409" i="19"/>
  <c r="B9409" i="19"/>
  <c r="O9409" i="19"/>
  <c r="A9410" i="19"/>
  <c r="B9410" i="19"/>
  <c r="O9410" i="19"/>
  <c r="A9411" i="19"/>
  <c r="B9411" i="19"/>
  <c r="O9411" i="19"/>
  <c r="A9412" i="19"/>
  <c r="B9412" i="19"/>
  <c r="O9412" i="19"/>
  <c r="A9413" i="19"/>
  <c r="B9413" i="19"/>
  <c r="O9413" i="19"/>
  <c r="A9414" i="19"/>
  <c r="B9414" i="19"/>
  <c r="O9414" i="19"/>
  <c r="A9415" i="19"/>
  <c r="B9415" i="19"/>
  <c r="O9415" i="19"/>
  <c r="A9416" i="19"/>
  <c r="B9416" i="19"/>
  <c r="O9416" i="19"/>
  <c r="A9417" i="19"/>
  <c r="B9417" i="19"/>
  <c r="O9417" i="19"/>
  <c r="A9418" i="19"/>
  <c r="B9418" i="19"/>
  <c r="O9418" i="19"/>
  <c r="A9419" i="19"/>
  <c r="B9419" i="19"/>
  <c r="O9419" i="19"/>
  <c r="A9420" i="19"/>
  <c r="B9420" i="19"/>
  <c r="O9420" i="19"/>
  <c r="A9421" i="19"/>
  <c r="B9421" i="19"/>
  <c r="O9421" i="19"/>
  <c r="A9422" i="19"/>
  <c r="B9422" i="19"/>
  <c r="O9422" i="19"/>
  <c r="A9423" i="19"/>
  <c r="B9423" i="19"/>
  <c r="O9423" i="19"/>
  <c r="A9424" i="19"/>
  <c r="B9424" i="19"/>
  <c r="O9424" i="19"/>
  <c r="A9425" i="19"/>
  <c r="B9425" i="19"/>
  <c r="O9425" i="19"/>
  <c r="A9426" i="19"/>
  <c r="B9426" i="19"/>
  <c r="O9426" i="19"/>
  <c r="A9427" i="19"/>
  <c r="B9427" i="19"/>
  <c r="O9427" i="19"/>
  <c r="A9428" i="19"/>
  <c r="B9428" i="19"/>
  <c r="O9428" i="19"/>
  <c r="A9429" i="19"/>
  <c r="B9429" i="19"/>
  <c r="O9429" i="19"/>
  <c r="A9430" i="19"/>
  <c r="B9430" i="19"/>
  <c r="O9430" i="19"/>
  <c r="A9431" i="19"/>
  <c r="B9431" i="19"/>
  <c r="O9431" i="19"/>
  <c r="A9432" i="19"/>
  <c r="B9432" i="19"/>
  <c r="O9432" i="19"/>
  <c r="A9433" i="19"/>
  <c r="B9433" i="19"/>
  <c r="O9433" i="19"/>
  <c r="A9434" i="19"/>
  <c r="B9434" i="19"/>
  <c r="O9434" i="19"/>
  <c r="A9435" i="19"/>
  <c r="B9435" i="19"/>
  <c r="O9435" i="19"/>
  <c r="A9436" i="19"/>
  <c r="B9436" i="19"/>
  <c r="O9436" i="19"/>
  <c r="A9437" i="19"/>
  <c r="B9437" i="19"/>
  <c r="O9437" i="19"/>
  <c r="A9438" i="19"/>
  <c r="B9438" i="19"/>
  <c r="O9438" i="19"/>
  <c r="A9439" i="19"/>
  <c r="B9439" i="19"/>
  <c r="O9439" i="19"/>
  <c r="A9440" i="19"/>
  <c r="B9440" i="19"/>
  <c r="O9440" i="19"/>
  <c r="A9441" i="19"/>
  <c r="B9441" i="19"/>
  <c r="O9441" i="19"/>
  <c r="A9442" i="19"/>
  <c r="B9442" i="19"/>
  <c r="O9442" i="19"/>
  <c r="A9443" i="19"/>
  <c r="B9443" i="19"/>
  <c r="O9443" i="19"/>
  <c r="A9444" i="19"/>
  <c r="B9444" i="19"/>
  <c r="O9444" i="19"/>
  <c r="A9445" i="19"/>
  <c r="B9445" i="19"/>
  <c r="O9445" i="19"/>
  <c r="A9446" i="19"/>
  <c r="B9446" i="19"/>
  <c r="O9446" i="19"/>
  <c r="A9447" i="19"/>
  <c r="B9447" i="19"/>
  <c r="O9447" i="19"/>
  <c r="A9448" i="19"/>
  <c r="B9448" i="19"/>
  <c r="O9448" i="19"/>
  <c r="A9449" i="19"/>
  <c r="B9449" i="19"/>
  <c r="O9449" i="19"/>
  <c r="A9450" i="19"/>
  <c r="B9450" i="19"/>
  <c r="O9450" i="19"/>
  <c r="A9451" i="19"/>
  <c r="B9451" i="19"/>
  <c r="O9451" i="19"/>
  <c r="A9452" i="19"/>
  <c r="B9452" i="19"/>
  <c r="O9452" i="19"/>
  <c r="A9453" i="19"/>
  <c r="B9453" i="19"/>
  <c r="O9453" i="19"/>
  <c r="A9454" i="19"/>
  <c r="B9454" i="19"/>
  <c r="O9454" i="19"/>
  <c r="A9455" i="19"/>
  <c r="B9455" i="19"/>
  <c r="O9455" i="19"/>
  <c r="A9456" i="19"/>
  <c r="B9456" i="19"/>
  <c r="O9456" i="19"/>
  <c r="A9457" i="19"/>
  <c r="B9457" i="19"/>
  <c r="O9457" i="19"/>
  <c r="A9458" i="19"/>
  <c r="B9458" i="19"/>
  <c r="O9458" i="19"/>
  <c r="A9459" i="19"/>
  <c r="B9459" i="19"/>
  <c r="O9459" i="19"/>
  <c r="A9460" i="19"/>
  <c r="B9460" i="19"/>
  <c r="O9460" i="19"/>
  <c r="A9461" i="19"/>
  <c r="B9461" i="19"/>
  <c r="O9461" i="19"/>
  <c r="A9462" i="19"/>
  <c r="B9462" i="19"/>
  <c r="O9462" i="19"/>
  <c r="A9463" i="19"/>
  <c r="B9463" i="19"/>
  <c r="O9463" i="19"/>
  <c r="A9464" i="19"/>
  <c r="B9464" i="19"/>
  <c r="O9464" i="19"/>
  <c r="A9465" i="19"/>
  <c r="B9465" i="19"/>
  <c r="O9465" i="19"/>
  <c r="A9466" i="19"/>
  <c r="B9466" i="19"/>
  <c r="O9466" i="19"/>
  <c r="A9467" i="19"/>
  <c r="B9467" i="19"/>
  <c r="O9467" i="19"/>
  <c r="A9468" i="19"/>
  <c r="B9468" i="19"/>
  <c r="O9468" i="19"/>
  <c r="A9469" i="19"/>
  <c r="B9469" i="19"/>
  <c r="O9469" i="19"/>
  <c r="A9470" i="19"/>
  <c r="B9470" i="19"/>
  <c r="O9470" i="19"/>
  <c r="A9471" i="19"/>
  <c r="B9471" i="19"/>
  <c r="O9471" i="19"/>
  <c r="A9472" i="19"/>
  <c r="B9472" i="19"/>
  <c r="O9472" i="19"/>
  <c r="A9473" i="19"/>
  <c r="B9473" i="19"/>
  <c r="O9473" i="19"/>
  <c r="A9474" i="19"/>
  <c r="B9474" i="19"/>
  <c r="O9474" i="19"/>
  <c r="A9475" i="19"/>
  <c r="B9475" i="19"/>
  <c r="O9475" i="19"/>
  <c r="A9476" i="19"/>
  <c r="B9476" i="19"/>
  <c r="O9476" i="19"/>
  <c r="A9477" i="19"/>
  <c r="B9477" i="19"/>
  <c r="O9477" i="19"/>
  <c r="A9478" i="19"/>
  <c r="B9478" i="19"/>
  <c r="O9478" i="19"/>
  <c r="A9479" i="19"/>
  <c r="B9479" i="19"/>
  <c r="O9479" i="19"/>
  <c r="A9480" i="19"/>
  <c r="B9480" i="19"/>
  <c r="O9480" i="19"/>
  <c r="A9481" i="19"/>
  <c r="B9481" i="19"/>
  <c r="O9481" i="19"/>
  <c r="A9482" i="19"/>
  <c r="B9482" i="19"/>
  <c r="O9482" i="19"/>
  <c r="A9483" i="19"/>
  <c r="B9483" i="19"/>
  <c r="O9483" i="19"/>
  <c r="A9484" i="19"/>
  <c r="B9484" i="19"/>
  <c r="O9484" i="19"/>
  <c r="A9485" i="19"/>
  <c r="B9485" i="19"/>
  <c r="O9485" i="19"/>
  <c r="A9486" i="19"/>
  <c r="B9486" i="19"/>
  <c r="O9486" i="19"/>
  <c r="A9487" i="19"/>
  <c r="B9487" i="19"/>
  <c r="O9487" i="19"/>
  <c r="A9488" i="19"/>
  <c r="B9488" i="19"/>
  <c r="O9488" i="19"/>
  <c r="A9489" i="19"/>
  <c r="B9489" i="19"/>
  <c r="O9489" i="19"/>
  <c r="A9490" i="19"/>
  <c r="B9490" i="19"/>
  <c r="O9490" i="19"/>
  <c r="A9491" i="19"/>
  <c r="B9491" i="19"/>
  <c r="O9491" i="19"/>
  <c r="A9492" i="19"/>
  <c r="B9492" i="19"/>
  <c r="O9492" i="19"/>
  <c r="A9493" i="19"/>
  <c r="B9493" i="19"/>
  <c r="O9493" i="19"/>
  <c r="A9494" i="19"/>
  <c r="B9494" i="19"/>
  <c r="O9494" i="19"/>
  <c r="A9495" i="19"/>
  <c r="B9495" i="19"/>
  <c r="O9495" i="19"/>
  <c r="A9496" i="19"/>
  <c r="B9496" i="19"/>
  <c r="O9496" i="19"/>
  <c r="A9497" i="19"/>
  <c r="B9497" i="19"/>
  <c r="O9497" i="19"/>
  <c r="A9498" i="19"/>
  <c r="B9498" i="19"/>
  <c r="O9498" i="19"/>
  <c r="A9499" i="19"/>
  <c r="B9499" i="19"/>
  <c r="O9499" i="19"/>
  <c r="A9500" i="19"/>
  <c r="B9500" i="19"/>
  <c r="O9500" i="19"/>
  <c r="A9501" i="19"/>
  <c r="B9501" i="19"/>
  <c r="O9501" i="19"/>
  <c r="A9502" i="19"/>
  <c r="B9502" i="19"/>
  <c r="O9502" i="19"/>
  <c r="A9503" i="19"/>
  <c r="B9503" i="19"/>
  <c r="O9503" i="19"/>
  <c r="A9504" i="19"/>
  <c r="B9504" i="19"/>
  <c r="O9504" i="19"/>
  <c r="A9505" i="19"/>
  <c r="B9505" i="19"/>
  <c r="O9505" i="19"/>
  <c r="A9506" i="19"/>
  <c r="B9506" i="19"/>
  <c r="O9506" i="19"/>
  <c r="A9507" i="19"/>
  <c r="B9507" i="19"/>
  <c r="O9507" i="19"/>
  <c r="A9508" i="19"/>
  <c r="B9508" i="19"/>
  <c r="O9508" i="19"/>
  <c r="A9509" i="19"/>
  <c r="B9509" i="19"/>
  <c r="O9509" i="19"/>
  <c r="A9510" i="19"/>
  <c r="B9510" i="19"/>
  <c r="O9510" i="19"/>
  <c r="A9511" i="19"/>
  <c r="B9511" i="19"/>
  <c r="O9511" i="19"/>
  <c r="A9512" i="19"/>
  <c r="B9512" i="19"/>
  <c r="O9512" i="19"/>
  <c r="A9513" i="19"/>
  <c r="B9513" i="19"/>
  <c r="O9513" i="19"/>
  <c r="A9514" i="19"/>
  <c r="B9514" i="19"/>
  <c r="O9514" i="19"/>
  <c r="A9515" i="19"/>
  <c r="B9515" i="19"/>
  <c r="O9515" i="19"/>
  <c r="A9516" i="19"/>
  <c r="B9516" i="19"/>
  <c r="O9516" i="19"/>
  <c r="A9517" i="19"/>
  <c r="B9517" i="19"/>
  <c r="O9517" i="19"/>
  <c r="A9518" i="19"/>
  <c r="B9518" i="19"/>
  <c r="O9518" i="19"/>
  <c r="A9519" i="19"/>
  <c r="B9519" i="19"/>
  <c r="O9519" i="19"/>
  <c r="A9520" i="19"/>
  <c r="B9520" i="19"/>
  <c r="O9520" i="19"/>
  <c r="A9521" i="19"/>
  <c r="B9521" i="19"/>
  <c r="O9521" i="19"/>
  <c r="A9522" i="19"/>
  <c r="B9522" i="19"/>
  <c r="O9522" i="19"/>
  <c r="A9523" i="19"/>
  <c r="B9523" i="19"/>
  <c r="O9523" i="19"/>
  <c r="A9524" i="19"/>
  <c r="B9524" i="19"/>
  <c r="O9524" i="19"/>
  <c r="A9525" i="19"/>
  <c r="B9525" i="19"/>
  <c r="O9525" i="19"/>
  <c r="A9526" i="19"/>
  <c r="B9526" i="19"/>
  <c r="O9526" i="19"/>
  <c r="A9527" i="19"/>
  <c r="B9527" i="19"/>
  <c r="O9527" i="19"/>
  <c r="A9528" i="19"/>
  <c r="B9528" i="19"/>
  <c r="O9528" i="19"/>
  <c r="A9529" i="19"/>
  <c r="B9529" i="19"/>
  <c r="O9529" i="19"/>
  <c r="A9530" i="19"/>
  <c r="B9530" i="19"/>
  <c r="O9530" i="19"/>
  <c r="A9531" i="19"/>
  <c r="B9531" i="19"/>
  <c r="O9531" i="19"/>
  <c r="A9532" i="19"/>
  <c r="B9532" i="19"/>
  <c r="O9532" i="19"/>
  <c r="A9533" i="19"/>
  <c r="B9533" i="19"/>
  <c r="O9533" i="19"/>
  <c r="A9534" i="19"/>
  <c r="B9534" i="19"/>
  <c r="O9534" i="19"/>
  <c r="A9535" i="19"/>
  <c r="B9535" i="19"/>
  <c r="O9535" i="19"/>
  <c r="A9536" i="19"/>
  <c r="B9536" i="19"/>
  <c r="O9536" i="19"/>
  <c r="A9537" i="19"/>
  <c r="B9537" i="19"/>
  <c r="O9537" i="19"/>
  <c r="A9538" i="19"/>
  <c r="B9538" i="19"/>
  <c r="O9538" i="19"/>
  <c r="A9539" i="19"/>
  <c r="B9539" i="19"/>
  <c r="O9539" i="19"/>
  <c r="A9540" i="19"/>
  <c r="B9540" i="19"/>
  <c r="O9540" i="19"/>
  <c r="A9541" i="19"/>
  <c r="B9541" i="19"/>
  <c r="O9541" i="19"/>
  <c r="A9542" i="19"/>
  <c r="B9542" i="19"/>
  <c r="O9542" i="19"/>
  <c r="A9543" i="19"/>
  <c r="B9543" i="19"/>
  <c r="O9543" i="19"/>
  <c r="A9544" i="19"/>
  <c r="B9544" i="19"/>
  <c r="O9544" i="19"/>
  <c r="A9545" i="19"/>
  <c r="B9545" i="19"/>
  <c r="O9545" i="19"/>
  <c r="A9546" i="19"/>
  <c r="B9546" i="19"/>
  <c r="O9546" i="19"/>
  <c r="A9547" i="19"/>
  <c r="B9547" i="19"/>
  <c r="O9547" i="19"/>
  <c r="A9548" i="19"/>
  <c r="B9548" i="19"/>
  <c r="O9548" i="19"/>
  <c r="A9549" i="19"/>
  <c r="B9549" i="19"/>
  <c r="O9549" i="19"/>
  <c r="A9550" i="19"/>
  <c r="B9550" i="19"/>
  <c r="O9550" i="19"/>
  <c r="A9551" i="19"/>
  <c r="B9551" i="19"/>
  <c r="O9551" i="19"/>
  <c r="A9552" i="19"/>
  <c r="B9552" i="19"/>
  <c r="O9552" i="19"/>
  <c r="A9553" i="19"/>
  <c r="B9553" i="19"/>
  <c r="O9553" i="19"/>
  <c r="A9554" i="19"/>
  <c r="B9554" i="19"/>
  <c r="O9554" i="19"/>
  <c r="A9555" i="19"/>
  <c r="B9555" i="19"/>
  <c r="O9555" i="19"/>
  <c r="A9556" i="19"/>
  <c r="B9556" i="19"/>
  <c r="O9556" i="19"/>
  <c r="A9557" i="19"/>
  <c r="B9557" i="19"/>
  <c r="O9557" i="19"/>
  <c r="A9558" i="19"/>
  <c r="B9558" i="19"/>
  <c r="O9558" i="19"/>
  <c r="A9559" i="19"/>
  <c r="B9559" i="19"/>
  <c r="O9559" i="19"/>
  <c r="A9560" i="19"/>
  <c r="B9560" i="19"/>
  <c r="O9560" i="19"/>
  <c r="A9561" i="19"/>
  <c r="B9561" i="19"/>
  <c r="O9561" i="19"/>
  <c r="A9562" i="19"/>
  <c r="B9562" i="19"/>
  <c r="O9562" i="19"/>
  <c r="A9563" i="19"/>
  <c r="B9563" i="19"/>
  <c r="O9563" i="19"/>
  <c r="A9564" i="19"/>
  <c r="B9564" i="19"/>
  <c r="O9564" i="19"/>
  <c r="A9565" i="19"/>
  <c r="B9565" i="19"/>
  <c r="O9565" i="19"/>
  <c r="A9566" i="19"/>
  <c r="B9566" i="19"/>
  <c r="O9566" i="19"/>
  <c r="A9567" i="19"/>
  <c r="B9567" i="19"/>
  <c r="O9567" i="19"/>
  <c r="A9568" i="19"/>
  <c r="B9568" i="19"/>
  <c r="O9568" i="19"/>
  <c r="A9569" i="19"/>
  <c r="B9569" i="19"/>
  <c r="O9569" i="19"/>
  <c r="A9570" i="19"/>
  <c r="B9570" i="19"/>
  <c r="O9570" i="19"/>
  <c r="A9571" i="19"/>
  <c r="B9571" i="19"/>
  <c r="O9571" i="19"/>
  <c r="A9572" i="19"/>
  <c r="B9572" i="19"/>
  <c r="O9572" i="19"/>
  <c r="A9573" i="19"/>
  <c r="B9573" i="19"/>
  <c r="O9573" i="19"/>
  <c r="A9574" i="19"/>
  <c r="B9574" i="19"/>
  <c r="O9574" i="19"/>
  <c r="A9575" i="19"/>
  <c r="B9575" i="19"/>
  <c r="O9575" i="19"/>
  <c r="A9576" i="19"/>
  <c r="B9576" i="19"/>
  <c r="O9576" i="19"/>
  <c r="A9577" i="19"/>
  <c r="B9577" i="19"/>
  <c r="O9577" i="19"/>
  <c r="A9578" i="19"/>
  <c r="B9578" i="19"/>
  <c r="O9578" i="19"/>
  <c r="A9579" i="19"/>
  <c r="B9579" i="19"/>
  <c r="O9579" i="19"/>
  <c r="A9580" i="19"/>
  <c r="B9580" i="19"/>
  <c r="O9580" i="19"/>
  <c r="A9581" i="19"/>
  <c r="B9581" i="19"/>
  <c r="O9581" i="19"/>
  <c r="A9582" i="19"/>
  <c r="B9582" i="19"/>
  <c r="O9582" i="19"/>
  <c r="A9583" i="19"/>
  <c r="B9583" i="19"/>
  <c r="O9583" i="19"/>
  <c r="A9584" i="19"/>
  <c r="B9584" i="19"/>
  <c r="O9584" i="19"/>
  <c r="A9585" i="19"/>
  <c r="B9585" i="19"/>
  <c r="O9585" i="19"/>
  <c r="A9586" i="19"/>
  <c r="B9586" i="19"/>
  <c r="O9586" i="19"/>
  <c r="A9587" i="19"/>
  <c r="B9587" i="19"/>
  <c r="O9587" i="19"/>
  <c r="A9588" i="19"/>
  <c r="B9588" i="19"/>
  <c r="O9588" i="19"/>
  <c r="A9589" i="19"/>
  <c r="B9589" i="19"/>
  <c r="O9589" i="19"/>
  <c r="A9590" i="19"/>
  <c r="B9590" i="19"/>
  <c r="O9590" i="19"/>
  <c r="A9591" i="19"/>
  <c r="B9591" i="19"/>
  <c r="O9591" i="19"/>
  <c r="A9592" i="19"/>
  <c r="B9592" i="19"/>
  <c r="O9592" i="19"/>
  <c r="A9593" i="19"/>
  <c r="B9593" i="19"/>
  <c r="O9593" i="19"/>
  <c r="A9594" i="19"/>
  <c r="B9594" i="19"/>
  <c r="O9594" i="19"/>
  <c r="A9595" i="19"/>
  <c r="B9595" i="19"/>
  <c r="O9595" i="19"/>
  <c r="A9596" i="19"/>
  <c r="B9596" i="19"/>
  <c r="O9596" i="19"/>
  <c r="A9597" i="19"/>
  <c r="B9597" i="19"/>
  <c r="O9597" i="19"/>
  <c r="A9598" i="19"/>
  <c r="B9598" i="19"/>
  <c r="O9598" i="19"/>
  <c r="A9599" i="19"/>
  <c r="B9599" i="19"/>
  <c r="O9599" i="19"/>
  <c r="A9600" i="19"/>
  <c r="B9600" i="19"/>
  <c r="O9600" i="19"/>
  <c r="A9601" i="19"/>
  <c r="B9601" i="19"/>
  <c r="O9601" i="19"/>
  <c r="A9602" i="19"/>
  <c r="B9602" i="19"/>
  <c r="O9602" i="19"/>
  <c r="A9603" i="19"/>
  <c r="B9603" i="19"/>
  <c r="O9603" i="19"/>
  <c r="A9604" i="19"/>
  <c r="B9604" i="19"/>
  <c r="O9604" i="19"/>
  <c r="A9605" i="19"/>
  <c r="B9605" i="19"/>
  <c r="O9605" i="19"/>
  <c r="A9606" i="19"/>
  <c r="B9606" i="19"/>
  <c r="O9606" i="19"/>
  <c r="A9607" i="19"/>
  <c r="B9607" i="19"/>
  <c r="O9607" i="19"/>
  <c r="A9608" i="19"/>
  <c r="B9608" i="19"/>
  <c r="O9608" i="19"/>
  <c r="A9609" i="19"/>
  <c r="B9609" i="19"/>
  <c r="O9609" i="19"/>
  <c r="A9610" i="19"/>
  <c r="B9610" i="19"/>
  <c r="O9610" i="19"/>
  <c r="A9611" i="19"/>
  <c r="B9611" i="19"/>
  <c r="O9611" i="19"/>
  <c r="A9612" i="19"/>
  <c r="B9612" i="19"/>
  <c r="O9612" i="19"/>
  <c r="A9613" i="19"/>
  <c r="B9613" i="19"/>
  <c r="O9613" i="19"/>
  <c r="A9614" i="19"/>
  <c r="B9614" i="19"/>
  <c r="O9614" i="19"/>
  <c r="A9615" i="19"/>
  <c r="B9615" i="19"/>
  <c r="O9615" i="19"/>
  <c r="A9616" i="19"/>
  <c r="B9616" i="19"/>
  <c r="O9616" i="19"/>
  <c r="A9617" i="19"/>
  <c r="B9617" i="19"/>
  <c r="O9617" i="19"/>
  <c r="A9618" i="19"/>
  <c r="B9618" i="19"/>
  <c r="O9618" i="19"/>
  <c r="A9619" i="19"/>
  <c r="B9619" i="19"/>
  <c r="O9619" i="19"/>
  <c r="A9620" i="19"/>
  <c r="B9620" i="19"/>
  <c r="O9620" i="19"/>
  <c r="A9621" i="19"/>
  <c r="B9621" i="19"/>
  <c r="O9621" i="19"/>
  <c r="A9622" i="19"/>
  <c r="B9622" i="19"/>
  <c r="O9622" i="19"/>
  <c r="A9623" i="19"/>
  <c r="B9623" i="19"/>
  <c r="O9623" i="19"/>
  <c r="A9624" i="19"/>
  <c r="B9624" i="19"/>
  <c r="O9624" i="19"/>
  <c r="A9625" i="19"/>
  <c r="B9625" i="19"/>
  <c r="O9625" i="19"/>
  <c r="A9626" i="19"/>
  <c r="B9626" i="19"/>
  <c r="O9626" i="19"/>
  <c r="A9627" i="19"/>
  <c r="B9627" i="19"/>
  <c r="O9627" i="19"/>
  <c r="A9628" i="19"/>
  <c r="B9628" i="19"/>
  <c r="O9628" i="19"/>
  <c r="A9629" i="19"/>
  <c r="B9629" i="19"/>
  <c r="O9629" i="19"/>
  <c r="A9630" i="19"/>
  <c r="B9630" i="19"/>
  <c r="O9630" i="19"/>
  <c r="A9631" i="19"/>
  <c r="B9631" i="19"/>
  <c r="O9631" i="19"/>
  <c r="A9632" i="19"/>
  <c r="B9632" i="19"/>
  <c r="O9632" i="19"/>
  <c r="A9633" i="19"/>
  <c r="B9633" i="19"/>
  <c r="O9633" i="19"/>
  <c r="A9634" i="19"/>
  <c r="B9634" i="19"/>
  <c r="O9634" i="19"/>
  <c r="A9635" i="19"/>
  <c r="B9635" i="19"/>
  <c r="O9635" i="19"/>
  <c r="A9636" i="19"/>
  <c r="B9636" i="19"/>
  <c r="O9636" i="19"/>
  <c r="A9637" i="19"/>
  <c r="B9637" i="19"/>
  <c r="O9637" i="19"/>
  <c r="A9638" i="19"/>
  <c r="B9638" i="19"/>
  <c r="O9638" i="19"/>
  <c r="A9639" i="19"/>
  <c r="B9639" i="19"/>
  <c r="O9639" i="19"/>
  <c r="A9640" i="19"/>
  <c r="B9640" i="19"/>
  <c r="O9640" i="19"/>
  <c r="A9641" i="19"/>
  <c r="B9641" i="19"/>
  <c r="O9641" i="19"/>
  <c r="A9642" i="19"/>
  <c r="B9642" i="19"/>
  <c r="O9642" i="19"/>
  <c r="A9643" i="19"/>
  <c r="B9643" i="19"/>
  <c r="O9643" i="19"/>
  <c r="A9644" i="19"/>
  <c r="B9644" i="19"/>
  <c r="O9644" i="19"/>
  <c r="A9645" i="19"/>
  <c r="B9645" i="19"/>
  <c r="O9645" i="19"/>
  <c r="A9646" i="19"/>
  <c r="B9646" i="19"/>
  <c r="O9646" i="19"/>
  <c r="A9647" i="19"/>
  <c r="B9647" i="19"/>
  <c r="O9647" i="19"/>
  <c r="A9648" i="19"/>
  <c r="B9648" i="19"/>
  <c r="O9648" i="19"/>
  <c r="A9649" i="19"/>
  <c r="B9649" i="19"/>
  <c r="O9649" i="19"/>
  <c r="A9650" i="19"/>
  <c r="B9650" i="19"/>
  <c r="O9650" i="19"/>
  <c r="A9651" i="19"/>
  <c r="B9651" i="19"/>
  <c r="O9651" i="19"/>
  <c r="A9652" i="19"/>
  <c r="B9652" i="19"/>
  <c r="O9652" i="19"/>
  <c r="A9653" i="19"/>
  <c r="B9653" i="19"/>
  <c r="O9653" i="19"/>
  <c r="A9654" i="19"/>
  <c r="B9654" i="19"/>
  <c r="O9654" i="19"/>
  <c r="A9655" i="19"/>
  <c r="B9655" i="19"/>
  <c r="O9655" i="19"/>
  <c r="A9656" i="19"/>
  <c r="B9656" i="19"/>
  <c r="O9656" i="19"/>
  <c r="A9657" i="19"/>
  <c r="B9657" i="19"/>
  <c r="O9657" i="19"/>
  <c r="A9658" i="19"/>
  <c r="B9658" i="19"/>
  <c r="O9658" i="19"/>
  <c r="A9659" i="19"/>
  <c r="B9659" i="19"/>
  <c r="O9659" i="19"/>
  <c r="A9660" i="19"/>
  <c r="B9660" i="19"/>
  <c r="O9660" i="19"/>
  <c r="A9661" i="19"/>
  <c r="B9661" i="19"/>
  <c r="O9661" i="19"/>
  <c r="A9662" i="19"/>
  <c r="B9662" i="19"/>
  <c r="O9662" i="19"/>
  <c r="A9663" i="19"/>
  <c r="B9663" i="19"/>
  <c r="O9663" i="19"/>
  <c r="A9664" i="19"/>
  <c r="B9664" i="19"/>
  <c r="O9664" i="19"/>
  <c r="A9665" i="19"/>
  <c r="B9665" i="19"/>
  <c r="O9665" i="19"/>
  <c r="A9666" i="19"/>
  <c r="B9666" i="19"/>
  <c r="O9666" i="19"/>
  <c r="A9667" i="19"/>
  <c r="B9667" i="19"/>
  <c r="O9667" i="19"/>
  <c r="A9668" i="19"/>
  <c r="B9668" i="19"/>
  <c r="O9668" i="19"/>
  <c r="A9669" i="19"/>
  <c r="B9669" i="19"/>
  <c r="O9669" i="19"/>
  <c r="A9670" i="19"/>
  <c r="B9670" i="19"/>
  <c r="O9670" i="19"/>
  <c r="A9671" i="19"/>
  <c r="B9671" i="19"/>
  <c r="O9671" i="19"/>
  <c r="A9672" i="19"/>
  <c r="B9672" i="19"/>
  <c r="O9672" i="19"/>
  <c r="A9673" i="19"/>
  <c r="B9673" i="19"/>
  <c r="O9673" i="19"/>
  <c r="A9674" i="19"/>
  <c r="B9674" i="19"/>
  <c r="O9674" i="19"/>
  <c r="A9675" i="19"/>
  <c r="B9675" i="19"/>
  <c r="O9675" i="19"/>
  <c r="A9676" i="19"/>
  <c r="B9676" i="19"/>
  <c r="O9676" i="19"/>
  <c r="A9677" i="19"/>
  <c r="B9677" i="19"/>
  <c r="O9677" i="19"/>
  <c r="A9678" i="19"/>
  <c r="B9678" i="19"/>
  <c r="O9678" i="19"/>
  <c r="A9679" i="19"/>
  <c r="B9679" i="19"/>
  <c r="O9679" i="19"/>
  <c r="A9680" i="19"/>
  <c r="B9680" i="19"/>
  <c r="O9680" i="19"/>
  <c r="A9681" i="19"/>
  <c r="B9681" i="19"/>
  <c r="O9681" i="19"/>
  <c r="A9682" i="19"/>
  <c r="B9682" i="19"/>
  <c r="O9682" i="19"/>
  <c r="A9683" i="19"/>
  <c r="B9683" i="19"/>
  <c r="O9683" i="19"/>
  <c r="A9684" i="19"/>
  <c r="B9684" i="19"/>
  <c r="O9684" i="19"/>
  <c r="A9685" i="19"/>
  <c r="B9685" i="19"/>
  <c r="O9685" i="19"/>
  <c r="A9686" i="19"/>
  <c r="B9686" i="19"/>
  <c r="O9686" i="19"/>
  <c r="A9687" i="19"/>
  <c r="B9687" i="19"/>
  <c r="O9687" i="19"/>
  <c r="A9688" i="19"/>
  <c r="B9688" i="19"/>
  <c r="O9688" i="19"/>
  <c r="A9689" i="19"/>
  <c r="B9689" i="19"/>
  <c r="O9689" i="19"/>
  <c r="A9690" i="19"/>
  <c r="B9690" i="19"/>
  <c r="O9690" i="19"/>
  <c r="A9691" i="19"/>
  <c r="B9691" i="19"/>
  <c r="O9691" i="19"/>
  <c r="A9692" i="19"/>
  <c r="B9692" i="19"/>
  <c r="O9692" i="19"/>
  <c r="A9693" i="19"/>
  <c r="B9693" i="19"/>
  <c r="O9693" i="19"/>
  <c r="A9694" i="19"/>
  <c r="B9694" i="19"/>
  <c r="O9694" i="19"/>
  <c r="A9695" i="19"/>
  <c r="B9695" i="19"/>
  <c r="O9695" i="19"/>
  <c r="A9696" i="19"/>
  <c r="B9696" i="19"/>
  <c r="O9696" i="19"/>
  <c r="A9697" i="19"/>
  <c r="B9697" i="19"/>
  <c r="O9697" i="19"/>
  <c r="A9698" i="19"/>
  <c r="B9698" i="19"/>
  <c r="O9698" i="19"/>
  <c r="A9699" i="19"/>
  <c r="B9699" i="19"/>
  <c r="O9699" i="19"/>
  <c r="A9700" i="19"/>
  <c r="B9700" i="19"/>
  <c r="O9700" i="19"/>
  <c r="A9701" i="19"/>
  <c r="B9701" i="19"/>
  <c r="O9701" i="19"/>
  <c r="A9702" i="19"/>
  <c r="B9702" i="19"/>
  <c r="O9702" i="19"/>
  <c r="A9703" i="19"/>
  <c r="B9703" i="19"/>
  <c r="O9703" i="19"/>
  <c r="A9704" i="19"/>
  <c r="B9704" i="19"/>
  <c r="O9704" i="19"/>
  <c r="A9705" i="19"/>
  <c r="B9705" i="19"/>
  <c r="O9705" i="19"/>
  <c r="A9706" i="19"/>
  <c r="B9706" i="19"/>
  <c r="O9706" i="19"/>
  <c r="A9707" i="19"/>
  <c r="B9707" i="19"/>
  <c r="O9707" i="19"/>
  <c r="A9708" i="19"/>
  <c r="B9708" i="19"/>
  <c r="O9708" i="19"/>
  <c r="A9709" i="19"/>
  <c r="B9709" i="19"/>
  <c r="O9709" i="19"/>
  <c r="A9710" i="19"/>
  <c r="B9710" i="19"/>
  <c r="O9710" i="19"/>
  <c r="A9711" i="19"/>
  <c r="B9711" i="19"/>
  <c r="O9711" i="19"/>
  <c r="A9712" i="19"/>
  <c r="B9712" i="19"/>
  <c r="O9712" i="19"/>
  <c r="A9713" i="19"/>
  <c r="B9713" i="19"/>
  <c r="O9713" i="19"/>
  <c r="A9714" i="19"/>
  <c r="B9714" i="19"/>
  <c r="O9714" i="19"/>
  <c r="A9715" i="19"/>
  <c r="B9715" i="19"/>
  <c r="O9715" i="19"/>
  <c r="A9716" i="19"/>
  <c r="B9716" i="19"/>
  <c r="O9716" i="19"/>
  <c r="A9717" i="19"/>
  <c r="B9717" i="19"/>
  <c r="O9717" i="19"/>
  <c r="A9718" i="19"/>
  <c r="B9718" i="19"/>
  <c r="O9718" i="19"/>
  <c r="A9719" i="19"/>
  <c r="B9719" i="19"/>
  <c r="O9719" i="19"/>
  <c r="A9720" i="19"/>
  <c r="B9720" i="19"/>
  <c r="O9720" i="19"/>
  <c r="A9721" i="19"/>
  <c r="B9721" i="19"/>
  <c r="O9721" i="19"/>
  <c r="A9722" i="19"/>
  <c r="B9722" i="19"/>
  <c r="O9722" i="19"/>
  <c r="A9723" i="19"/>
  <c r="B9723" i="19"/>
  <c r="O9723" i="19"/>
  <c r="A9724" i="19"/>
  <c r="B9724" i="19"/>
  <c r="O9724" i="19"/>
  <c r="A9725" i="19"/>
  <c r="B9725" i="19"/>
  <c r="O9725" i="19"/>
  <c r="A9726" i="19"/>
  <c r="B9726" i="19"/>
  <c r="O9726" i="19"/>
  <c r="A9727" i="19"/>
  <c r="B9727" i="19"/>
  <c r="O9727" i="19"/>
  <c r="A9728" i="19"/>
  <c r="B9728" i="19"/>
  <c r="O9728" i="19"/>
  <c r="A9729" i="19"/>
  <c r="B9729" i="19"/>
  <c r="O9729" i="19"/>
  <c r="A9730" i="19"/>
  <c r="B9730" i="19"/>
  <c r="O9730" i="19"/>
  <c r="A9731" i="19"/>
  <c r="B9731" i="19"/>
  <c r="O9731" i="19"/>
  <c r="A9732" i="19"/>
  <c r="B9732" i="19"/>
  <c r="O9732" i="19"/>
  <c r="A9733" i="19"/>
  <c r="B9733" i="19"/>
  <c r="O9733" i="19"/>
  <c r="A9734" i="19"/>
  <c r="B9734" i="19"/>
  <c r="O9734" i="19"/>
  <c r="A9735" i="19"/>
  <c r="B9735" i="19"/>
  <c r="O9735" i="19"/>
  <c r="A9736" i="19"/>
  <c r="B9736" i="19"/>
  <c r="O9736" i="19"/>
  <c r="A9737" i="19"/>
  <c r="B9737" i="19"/>
  <c r="O9737" i="19"/>
  <c r="A9738" i="19"/>
  <c r="B9738" i="19"/>
  <c r="O9738" i="19"/>
  <c r="A9739" i="19"/>
  <c r="B9739" i="19"/>
  <c r="O9739" i="19"/>
  <c r="A9740" i="19"/>
  <c r="B9740" i="19"/>
  <c r="O9740" i="19"/>
  <c r="A9741" i="19"/>
  <c r="B9741" i="19"/>
  <c r="O9741" i="19"/>
  <c r="A9742" i="19"/>
  <c r="B9742" i="19"/>
  <c r="O9742" i="19"/>
  <c r="A9743" i="19"/>
  <c r="B9743" i="19"/>
  <c r="O9743" i="19"/>
  <c r="A9744" i="19"/>
  <c r="B9744" i="19"/>
  <c r="O9744" i="19"/>
  <c r="A9745" i="19"/>
  <c r="B9745" i="19"/>
  <c r="O9745" i="19"/>
  <c r="A9746" i="19"/>
  <c r="B9746" i="19"/>
  <c r="O9746" i="19"/>
  <c r="A9747" i="19"/>
  <c r="B9747" i="19"/>
  <c r="O9747" i="19"/>
  <c r="A9748" i="19"/>
  <c r="B9748" i="19"/>
  <c r="O9748" i="19"/>
  <c r="A9749" i="19"/>
  <c r="B9749" i="19"/>
  <c r="O9749" i="19"/>
  <c r="A9750" i="19"/>
  <c r="B9750" i="19"/>
  <c r="O9750" i="19"/>
  <c r="A9751" i="19"/>
  <c r="B9751" i="19"/>
  <c r="O9751" i="19"/>
  <c r="A9752" i="19"/>
  <c r="B9752" i="19"/>
  <c r="O9752" i="19"/>
  <c r="A9753" i="19"/>
  <c r="B9753" i="19"/>
  <c r="O9753" i="19"/>
  <c r="A9754" i="19"/>
  <c r="B9754" i="19"/>
  <c r="O9754" i="19"/>
  <c r="A9755" i="19"/>
  <c r="B9755" i="19"/>
  <c r="O9755" i="19"/>
  <c r="A9756" i="19"/>
  <c r="B9756" i="19"/>
  <c r="O9756" i="19"/>
  <c r="A9757" i="19"/>
  <c r="B9757" i="19"/>
  <c r="O9757" i="19"/>
  <c r="A9758" i="19"/>
  <c r="B9758" i="19"/>
  <c r="O9758" i="19"/>
  <c r="A9759" i="19"/>
  <c r="B9759" i="19"/>
  <c r="O9759" i="19"/>
  <c r="A9760" i="19"/>
  <c r="B9760" i="19"/>
  <c r="O9760" i="19"/>
  <c r="A9761" i="19"/>
  <c r="B9761" i="19"/>
  <c r="O9761" i="19"/>
  <c r="A9762" i="19"/>
  <c r="B9762" i="19"/>
  <c r="O9762" i="19"/>
  <c r="A9763" i="19"/>
  <c r="B9763" i="19"/>
  <c r="O9763" i="19"/>
  <c r="A9764" i="19"/>
  <c r="B9764" i="19"/>
  <c r="O9764" i="19"/>
  <c r="A9765" i="19"/>
  <c r="B9765" i="19"/>
  <c r="O9765" i="19"/>
  <c r="A9766" i="19"/>
  <c r="B9766" i="19"/>
  <c r="O9766" i="19"/>
  <c r="A9767" i="19"/>
  <c r="B9767" i="19"/>
  <c r="O9767" i="19"/>
  <c r="A9768" i="19"/>
  <c r="B9768" i="19"/>
  <c r="O9768" i="19"/>
  <c r="A9769" i="19"/>
  <c r="B9769" i="19"/>
  <c r="O9769" i="19"/>
  <c r="A9770" i="19"/>
  <c r="B9770" i="19"/>
  <c r="O9770" i="19"/>
  <c r="A9771" i="19"/>
  <c r="B9771" i="19"/>
  <c r="O9771" i="19"/>
  <c r="A9772" i="19"/>
  <c r="B9772" i="19"/>
  <c r="O9772" i="19"/>
  <c r="A9773" i="19"/>
  <c r="B9773" i="19"/>
  <c r="O9773" i="19"/>
  <c r="A9774" i="19"/>
  <c r="B9774" i="19"/>
  <c r="O9774" i="19"/>
  <c r="A9775" i="19"/>
  <c r="B9775" i="19"/>
  <c r="O9775" i="19"/>
  <c r="A9776" i="19"/>
  <c r="B9776" i="19"/>
  <c r="O9776" i="19"/>
  <c r="A9777" i="19"/>
  <c r="B9777" i="19"/>
  <c r="O9777" i="19"/>
  <c r="A9778" i="19"/>
  <c r="B9778" i="19"/>
  <c r="O9778" i="19"/>
  <c r="A9779" i="19"/>
  <c r="B9779" i="19"/>
  <c r="O9779" i="19"/>
  <c r="A9780" i="19"/>
  <c r="B9780" i="19"/>
  <c r="O9780" i="19"/>
  <c r="A9781" i="19"/>
  <c r="B9781" i="19"/>
  <c r="O9781" i="19"/>
  <c r="A9782" i="19"/>
  <c r="B9782" i="19"/>
  <c r="O9782" i="19"/>
  <c r="A9783" i="19"/>
  <c r="B9783" i="19"/>
  <c r="O9783" i="19"/>
  <c r="A9784" i="19"/>
  <c r="B9784" i="19"/>
  <c r="O9784" i="19"/>
  <c r="A9785" i="19"/>
  <c r="B9785" i="19"/>
  <c r="O9785" i="19"/>
  <c r="A9786" i="19"/>
  <c r="B9786" i="19"/>
  <c r="O9786" i="19"/>
  <c r="A9787" i="19"/>
  <c r="B9787" i="19"/>
  <c r="O9787" i="19"/>
  <c r="A9788" i="19"/>
  <c r="B9788" i="19"/>
  <c r="O9788" i="19"/>
  <c r="A9789" i="19"/>
  <c r="B9789" i="19"/>
  <c r="O9789" i="19"/>
  <c r="A9790" i="19"/>
  <c r="B9790" i="19"/>
  <c r="O9790" i="19"/>
  <c r="A9791" i="19"/>
  <c r="B9791" i="19"/>
  <c r="O9791" i="19"/>
  <c r="A9792" i="19"/>
  <c r="B9792" i="19"/>
  <c r="O9792" i="19"/>
  <c r="A9793" i="19"/>
  <c r="B9793" i="19"/>
  <c r="O9793" i="19"/>
  <c r="A9794" i="19"/>
  <c r="B9794" i="19"/>
  <c r="O9794" i="19"/>
  <c r="A9795" i="19"/>
  <c r="B9795" i="19"/>
  <c r="O9795" i="19"/>
  <c r="A9796" i="19"/>
  <c r="B9796" i="19"/>
  <c r="O9796" i="19"/>
  <c r="A9797" i="19"/>
  <c r="B9797" i="19"/>
  <c r="O9797" i="19"/>
  <c r="A9798" i="19"/>
  <c r="B9798" i="19"/>
  <c r="O9798" i="19"/>
  <c r="A9799" i="19"/>
  <c r="B9799" i="19"/>
  <c r="O9799" i="19"/>
  <c r="A9800" i="19"/>
  <c r="B9800" i="19"/>
  <c r="O9800" i="19"/>
  <c r="A9801" i="19"/>
  <c r="B9801" i="19"/>
  <c r="O9801" i="19"/>
  <c r="A9802" i="19"/>
  <c r="B9802" i="19"/>
  <c r="O9802" i="19"/>
  <c r="A9803" i="19"/>
  <c r="B9803" i="19"/>
  <c r="O9803" i="19"/>
  <c r="A9804" i="19"/>
  <c r="B9804" i="19"/>
  <c r="O9804" i="19"/>
  <c r="A9805" i="19"/>
  <c r="B9805" i="19"/>
  <c r="O9805" i="19"/>
  <c r="A9806" i="19"/>
  <c r="B9806" i="19"/>
  <c r="O9806" i="19"/>
  <c r="A9807" i="19"/>
  <c r="B9807" i="19"/>
  <c r="O9807" i="19"/>
  <c r="A9808" i="19"/>
  <c r="B9808" i="19"/>
  <c r="O9808" i="19"/>
  <c r="A9809" i="19"/>
  <c r="B9809" i="19"/>
  <c r="O9809" i="19"/>
  <c r="A9810" i="19"/>
  <c r="B9810" i="19"/>
  <c r="O9810" i="19"/>
  <c r="A9811" i="19"/>
  <c r="B9811" i="19"/>
  <c r="O9811" i="19"/>
  <c r="A9812" i="19"/>
  <c r="B9812" i="19"/>
  <c r="O9812" i="19"/>
  <c r="A9813" i="19"/>
  <c r="B9813" i="19"/>
  <c r="O9813" i="19"/>
  <c r="A9814" i="19"/>
  <c r="B9814" i="19"/>
  <c r="O9814" i="19"/>
  <c r="A9815" i="19"/>
  <c r="B9815" i="19"/>
  <c r="O9815" i="19"/>
  <c r="A9816" i="19"/>
  <c r="B9816" i="19"/>
  <c r="O9816" i="19"/>
  <c r="A9817" i="19"/>
  <c r="B9817" i="19"/>
  <c r="O9817" i="19"/>
  <c r="A9818" i="19"/>
  <c r="B9818" i="19"/>
  <c r="O9818" i="19"/>
  <c r="A9819" i="19"/>
  <c r="B9819" i="19"/>
  <c r="O9819" i="19"/>
  <c r="A9820" i="19"/>
  <c r="B9820" i="19"/>
  <c r="O9820" i="19"/>
  <c r="A9821" i="19"/>
  <c r="B9821" i="19"/>
  <c r="O9821" i="19"/>
  <c r="A9822" i="19"/>
  <c r="B9822" i="19"/>
  <c r="O9822" i="19"/>
  <c r="A9823" i="19"/>
  <c r="B9823" i="19"/>
  <c r="O9823" i="19"/>
  <c r="A9824" i="19"/>
  <c r="B9824" i="19"/>
  <c r="O9824" i="19"/>
  <c r="A9825" i="19"/>
  <c r="B9825" i="19"/>
  <c r="O9825" i="19"/>
  <c r="A9826" i="19"/>
  <c r="B9826" i="19"/>
  <c r="O9826" i="19"/>
  <c r="A9827" i="19"/>
  <c r="B9827" i="19"/>
  <c r="O9827" i="19"/>
  <c r="A9828" i="19"/>
  <c r="B9828" i="19"/>
  <c r="O9828" i="19"/>
  <c r="A9829" i="19"/>
  <c r="B9829" i="19"/>
  <c r="O9829" i="19"/>
  <c r="A9830" i="19"/>
  <c r="B9830" i="19"/>
  <c r="O9830" i="19"/>
  <c r="A9831" i="19"/>
  <c r="B9831" i="19"/>
  <c r="O9831" i="19"/>
  <c r="A9832" i="19"/>
  <c r="B9832" i="19"/>
  <c r="O9832" i="19"/>
  <c r="A9833" i="19"/>
  <c r="B9833" i="19"/>
  <c r="O9833" i="19"/>
  <c r="A9834" i="19"/>
  <c r="B9834" i="19"/>
  <c r="O9834" i="19"/>
  <c r="A9835" i="19"/>
  <c r="B9835" i="19"/>
  <c r="O9835" i="19"/>
  <c r="A9836" i="19"/>
  <c r="B9836" i="19"/>
  <c r="O9836" i="19"/>
  <c r="A9837" i="19"/>
  <c r="B9837" i="19"/>
  <c r="O9837" i="19"/>
  <c r="A9838" i="19"/>
  <c r="B9838" i="19"/>
  <c r="O9838" i="19"/>
  <c r="A9839" i="19"/>
  <c r="B9839" i="19"/>
  <c r="O9839" i="19"/>
  <c r="A9840" i="19"/>
  <c r="B9840" i="19"/>
  <c r="O9840" i="19"/>
  <c r="A9841" i="19"/>
  <c r="B9841" i="19"/>
  <c r="O9841" i="19"/>
  <c r="A9842" i="19"/>
  <c r="B9842" i="19"/>
  <c r="O9842" i="19"/>
  <c r="A9843" i="19"/>
  <c r="B9843" i="19"/>
  <c r="O9843" i="19"/>
  <c r="A9844" i="19"/>
  <c r="B9844" i="19"/>
  <c r="O9844" i="19"/>
  <c r="A9845" i="19"/>
  <c r="B9845" i="19"/>
  <c r="O9845" i="19"/>
  <c r="A9846" i="19"/>
  <c r="B9846" i="19"/>
  <c r="O9846" i="19"/>
  <c r="A9847" i="19"/>
  <c r="B9847" i="19"/>
  <c r="O9847" i="19"/>
  <c r="A9848" i="19"/>
  <c r="B9848" i="19"/>
  <c r="O9848" i="19"/>
  <c r="A9849" i="19"/>
  <c r="B9849" i="19"/>
  <c r="O9849" i="19"/>
  <c r="A9850" i="19"/>
  <c r="B9850" i="19"/>
  <c r="O9850" i="19"/>
  <c r="A9851" i="19"/>
  <c r="B9851" i="19"/>
  <c r="O9851" i="19"/>
  <c r="A9852" i="19"/>
  <c r="B9852" i="19"/>
  <c r="O9852" i="19"/>
  <c r="A9853" i="19"/>
  <c r="B9853" i="19"/>
  <c r="O9853" i="19"/>
  <c r="A9854" i="19"/>
  <c r="B9854" i="19"/>
  <c r="O9854" i="19"/>
  <c r="A9855" i="19"/>
  <c r="B9855" i="19"/>
  <c r="O9855" i="19"/>
  <c r="A9856" i="19"/>
  <c r="B9856" i="19"/>
  <c r="O9856" i="19"/>
  <c r="A9857" i="19"/>
  <c r="B9857" i="19"/>
  <c r="O9857" i="19"/>
  <c r="A9858" i="19"/>
  <c r="B9858" i="19"/>
  <c r="O9858" i="19"/>
  <c r="A9859" i="19"/>
  <c r="B9859" i="19"/>
  <c r="O9859" i="19"/>
  <c r="A9860" i="19"/>
  <c r="B9860" i="19"/>
  <c r="O9860" i="19"/>
  <c r="A9861" i="19"/>
  <c r="B9861" i="19"/>
  <c r="O9861" i="19"/>
  <c r="A9862" i="19"/>
  <c r="B9862" i="19"/>
  <c r="O9862" i="19"/>
  <c r="A9863" i="19"/>
  <c r="B9863" i="19"/>
  <c r="O9863" i="19"/>
  <c r="A9864" i="19"/>
  <c r="B9864" i="19"/>
  <c r="O9864" i="19"/>
  <c r="A9865" i="19"/>
  <c r="B9865" i="19"/>
  <c r="O9865" i="19"/>
  <c r="A9866" i="19"/>
  <c r="B9866" i="19"/>
  <c r="O9866" i="19"/>
  <c r="A9867" i="19"/>
  <c r="B9867" i="19"/>
  <c r="O9867" i="19"/>
  <c r="A9868" i="19"/>
  <c r="B9868" i="19"/>
  <c r="O9868" i="19"/>
  <c r="A9869" i="19"/>
  <c r="B9869" i="19"/>
  <c r="O9869" i="19"/>
  <c r="A9870" i="19"/>
  <c r="B9870" i="19"/>
  <c r="O9870" i="19"/>
  <c r="A9871" i="19"/>
  <c r="B9871" i="19"/>
  <c r="O9871" i="19"/>
  <c r="A9872" i="19"/>
  <c r="B9872" i="19"/>
  <c r="O9872" i="19"/>
  <c r="A9873" i="19"/>
  <c r="B9873" i="19"/>
  <c r="O9873" i="19"/>
  <c r="A9874" i="19"/>
  <c r="B9874" i="19"/>
  <c r="O9874" i="19"/>
  <c r="A9875" i="19"/>
  <c r="B9875" i="19"/>
  <c r="O9875" i="19"/>
  <c r="A9876" i="19"/>
  <c r="B9876" i="19"/>
  <c r="O9876" i="19"/>
  <c r="A9877" i="19"/>
  <c r="B9877" i="19"/>
  <c r="O9877" i="19"/>
  <c r="A9878" i="19"/>
  <c r="B9878" i="19"/>
  <c r="O9878" i="19"/>
  <c r="A9879" i="19"/>
  <c r="B9879" i="19"/>
  <c r="O9879" i="19"/>
  <c r="A9880" i="19"/>
  <c r="B9880" i="19"/>
  <c r="O9880" i="19"/>
  <c r="A9881" i="19"/>
  <c r="B9881" i="19"/>
  <c r="O9881" i="19"/>
  <c r="A9882" i="19"/>
  <c r="B9882" i="19"/>
  <c r="O9882" i="19"/>
  <c r="A9883" i="19"/>
  <c r="B9883" i="19"/>
  <c r="O9883" i="19"/>
  <c r="A9884" i="19"/>
  <c r="B9884" i="19"/>
  <c r="O9884" i="19"/>
  <c r="A9885" i="19"/>
  <c r="B9885" i="19"/>
  <c r="O9885" i="19"/>
  <c r="A9886" i="19"/>
  <c r="B9886" i="19"/>
  <c r="O9886" i="19"/>
  <c r="A9887" i="19"/>
  <c r="B9887" i="19"/>
  <c r="O9887" i="19"/>
  <c r="A9888" i="19"/>
  <c r="B9888" i="19"/>
  <c r="O9888" i="19"/>
  <c r="A9889" i="19"/>
  <c r="B9889" i="19"/>
  <c r="O9889" i="19"/>
  <c r="A9890" i="19"/>
  <c r="B9890" i="19"/>
  <c r="O9890" i="19"/>
  <c r="A9891" i="19"/>
  <c r="B9891" i="19"/>
  <c r="O9891" i="19"/>
  <c r="A9892" i="19"/>
  <c r="B9892" i="19"/>
  <c r="O9892" i="19"/>
  <c r="A9893" i="19"/>
  <c r="B9893" i="19"/>
  <c r="O9893" i="19"/>
  <c r="A9894" i="19"/>
  <c r="B9894" i="19"/>
  <c r="O9894" i="19"/>
  <c r="A9895" i="19"/>
  <c r="B9895" i="19"/>
  <c r="O9895" i="19"/>
  <c r="A9896" i="19"/>
  <c r="B9896" i="19"/>
  <c r="O9896" i="19"/>
  <c r="A9897" i="19"/>
  <c r="B9897" i="19"/>
  <c r="O9897" i="19"/>
  <c r="A9898" i="19"/>
  <c r="B9898" i="19"/>
  <c r="O9898" i="19"/>
  <c r="A9899" i="19"/>
  <c r="B9899" i="19"/>
  <c r="O9899" i="19"/>
  <c r="A9900" i="19"/>
  <c r="B9900" i="19"/>
  <c r="O9900" i="19"/>
  <c r="A9901" i="19"/>
  <c r="B9901" i="19"/>
  <c r="O9901" i="19"/>
  <c r="A9902" i="19"/>
  <c r="B9902" i="19"/>
  <c r="O9902" i="19"/>
  <c r="A9903" i="19"/>
  <c r="B9903" i="19"/>
  <c r="O9903" i="19"/>
  <c r="A9904" i="19"/>
  <c r="B9904" i="19"/>
  <c r="O9904" i="19"/>
  <c r="A9905" i="19"/>
  <c r="B9905" i="19"/>
  <c r="O9905" i="19"/>
  <c r="A9906" i="19"/>
  <c r="B9906" i="19"/>
  <c r="O9906" i="19"/>
  <c r="A9907" i="19"/>
  <c r="B9907" i="19"/>
  <c r="O9907" i="19"/>
  <c r="A9908" i="19"/>
  <c r="B9908" i="19"/>
  <c r="O9908" i="19"/>
  <c r="A9909" i="19"/>
  <c r="B9909" i="19"/>
  <c r="O9909" i="19"/>
  <c r="A9910" i="19"/>
  <c r="B9910" i="19"/>
  <c r="O9910" i="19"/>
  <c r="A9911" i="19"/>
  <c r="B9911" i="19"/>
  <c r="O9911" i="19"/>
  <c r="A9912" i="19"/>
  <c r="B9912" i="19"/>
  <c r="O9912" i="19"/>
  <c r="A9913" i="19"/>
  <c r="B9913" i="19"/>
  <c r="O9913" i="19"/>
  <c r="A9914" i="19"/>
  <c r="B9914" i="19"/>
  <c r="O9914" i="19"/>
  <c r="A9915" i="19"/>
  <c r="B9915" i="19"/>
  <c r="O9915" i="19"/>
  <c r="A9916" i="19"/>
  <c r="B9916" i="19"/>
  <c r="O9916" i="19"/>
  <c r="A9917" i="19"/>
  <c r="B9917" i="19"/>
  <c r="O9917" i="19"/>
  <c r="A9918" i="19"/>
  <c r="B9918" i="19"/>
  <c r="O9918" i="19"/>
  <c r="A9919" i="19"/>
  <c r="B9919" i="19"/>
  <c r="O9919" i="19"/>
  <c r="A9920" i="19"/>
  <c r="B9920" i="19"/>
  <c r="O9920" i="19"/>
  <c r="A9921" i="19"/>
  <c r="B9921" i="19"/>
  <c r="O9921" i="19"/>
  <c r="A9922" i="19"/>
  <c r="B9922" i="19"/>
  <c r="O9922" i="19"/>
  <c r="A9923" i="19"/>
  <c r="B9923" i="19"/>
  <c r="O9923" i="19"/>
  <c r="A9924" i="19"/>
  <c r="B9924" i="19"/>
  <c r="O9924" i="19"/>
  <c r="A9925" i="19"/>
  <c r="B9925" i="19"/>
  <c r="O9925" i="19"/>
  <c r="A9926" i="19"/>
  <c r="B9926" i="19"/>
  <c r="O9926" i="19"/>
  <c r="A9927" i="19"/>
  <c r="B9927" i="19"/>
  <c r="O9927" i="19"/>
  <c r="A9928" i="19"/>
  <c r="B9928" i="19"/>
  <c r="O9928" i="19"/>
  <c r="A9929" i="19"/>
  <c r="B9929" i="19"/>
  <c r="O9929" i="19"/>
  <c r="A9930" i="19"/>
  <c r="B9930" i="19"/>
  <c r="O9930" i="19"/>
  <c r="A9931" i="19"/>
  <c r="B9931" i="19"/>
  <c r="O9931" i="19"/>
  <c r="A9932" i="19"/>
  <c r="B9932" i="19"/>
  <c r="O9932" i="19"/>
  <c r="A9933" i="19"/>
  <c r="B9933" i="19"/>
  <c r="O9933" i="19"/>
  <c r="A9934" i="19"/>
  <c r="B9934" i="19"/>
  <c r="O9934" i="19"/>
  <c r="A9935" i="19"/>
  <c r="B9935" i="19"/>
  <c r="O9935" i="19"/>
  <c r="A9936" i="19"/>
  <c r="B9936" i="19"/>
  <c r="O9936" i="19"/>
  <c r="A9937" i="19"/>
  <c r="B9937" i="19"/>
  <c r="O9937" i="19"/>
  <c r="A9938" i="19"/>
  <c r="B9938" i="19"/>
  <c r="O9938" i="19"/>
  <c r="A9939" i="19"/>
  <c r="B9939" i="19"/>
  <c r="O9939" i="19"/>
  <c r="A9940" i="19"/>
  <c r="B9940" i="19"/>
  <c r="O9940" i="19"/>
  <c r="A9941" i="19"/>
  <c r="B9941" i="19"/>
  <c r="O9941" i="19"/>
  <c r="A9942" i="19"/>
  <c r="B9942" i="19"/>
  <c r="O9942" i="19"/>
  <c r="A9943" i="19"/>
  <c r="B9943" i="19"/>
  <c r="O9943" i="19"/>
  <c r="A9944" i="19"/>
  <c r="B9944" i="19"/>
  <c r="O9944" i="19"/>
  <c r="A9945" i="19"/>
  <c r="B9945" i="19"/>
  <c r="O9945" i="19"/>
  <c r="A9946" i="19"/>
  <c r="B9946" i="19"/>
  <c r="O9946" i="19"/>
  <c r="A9947" i="19"/>
  <c r="B9947" i="19"/>
  <c r="O9947" i="19"/>
  <c r="A9948" i="19"/>
  <c r="B9948" i="19"/>
  <c r="O9948" i="19"/>
  <c r="A9949" i="19"/>
  <c r="B9949" i="19"/>
  <c r="O9949" i="19"/>
  <c r="A9950" i="19"/>
  <c r="B9950" i="19"/>
  <c r="O9950" i="19"/>
  <c r="A9951" i="19"/>
  <c r="B9951" i="19"/>
  <c r="O9951" i="19"/>
  <c r="A9952" i="19"/>
  <c r="B9952" i="19"/>
  <c r="O9952" i="19"/>
  <c r="A9953" i="19"/>
  <c r="B9953" i="19"/>
  <c r="O9953" i="19"/>
  <c r="A9954" i="19"/>
  <c r="B9954" i="19"/>
  <c r="O9954" i="19"/>
  <c r="A9955" i="19"/>
  <c r="B9955" i="19"/>
  <c r="O9955" i="19"/>
  <c r="A9956" i="19"/>
  <c r="B9956" i="19"/>
  <c r="O9956" i="19"/>
  <c r="A9957" i="19"/>
  <c r="B9957" i="19"/>
  <c r="O9957" i="19"/>
  <c r="A9958" i="19"/>
  <c r="B9958" i="19"/>
  <c r="O9958" i="19"/>
  <c r="A9959" i="19"/>
  <c r="B9959" i="19"/>
  <c r="O9959" i="19"/>
  <c r="A9960" i="19"/>
  <c r="B9960" i="19"/>
  <c r="O9960" i="19"/>
  <c r="A9961" i="19"/>
  <c r="B9961" i="19"/>
  <c r="O9961" i="19"/>
  <c r="A9962" i="19"/>
  <c r="B9962" i="19"/>
  <c r="O9962" i="19"/>
  <c r="A9963" i="19"/>
  <c r="B9963" i="19"/>
  <c r="O9963" i="19"/>
  <c r="A9964" i="19"/>
  <c r="B9964" i="19"/>
  <c r="O9964" i="19"/>
  <c r="A9965" i="19"/>
  <c r="B9965" i="19"/>
  <c r="O9965" i="19"/>
  <c r="A9966" i="19"/>
  <c r="B9966" i="19"/>
  <c r="O9966" i="19"/>
  <c r="A9967" i="19"/>
  <c r="B9967" i="19"/>
  <c r="O9967" i="19"/>
  <c r="A9968" i="19"/>
  <c r="B9968" i="19"/>
  <c r="O9968" i="19"/>
  <c r="A9969" i="19"/>
  <c r="B9969" i="19"/>
  <c r="O9969" i="19"/>
  <c r="A9970" i="19"/>
  <c r="B9970" i="19"/>
  <c r="O9970" i="19"/>
  <c r="A9971" i="19"/>
  <c r="B9971" i="19"/>
  <c r="O9971" i="19"/>
  <c r="A9972" i="19"/>
  <c r="B9972" i="19"/>
  <c r="O9972" i="19"/>
  <c r="A9973" i="19"/>
  <c r="B9973" i="19"/>
  <c r="O9973" i="19"/>
  <c r="A9974" i="19"/>
  <c r="B9974" i="19"/>
  <c r="O9974" i="19"/>
  <c r="A9975" i="19"/>
  <c r="B9975" i="19"/>
  <c r="O9975" i="19"/>
  <c r="A9976" i="19"/>
  <c r="B9976" i="19"/>
  <c r="O9976" i="19"/>
  <c r="A9977" i="19"/>
  <c r="B9977" i="19"/>
  <c r="O9977" i="19"/>
  <c r="A9978" i="19"/>
  <c r="B9978" i="19"/>
  <c r="O9978" i="19"/>
  <c r="A9979" i="19"/>
  <c r="B9979" i="19"/>
  <c r="O9979" i="19"/>
  <c r="A9980" i="19"/>
  <c r="B9980" i="19"/>
  <c r="O9980" i="19"/>
  <c r="A9981" i="19"/>
  <c r="B9981" i="19"/>
  <c r="O9981" i="19"/>
  <c r="A9982" i="19"/>
  <c r="B9982" i="19"/>
  <c r="O9982" i="19"/>
  <c r="A9983" i="19"/>
  <c r="B9983" i="19"/>
  <c r="O9983" i="19"/>
  <c r="A9984" i="19"/>
  <c r="B9984" i="19"/>
  <c r="O9984" i="19"/>
  <c r="A9985" i="19"/>
  <c r="B9985" i="19"/>
  <c r="O9985" i="19"/>
  <c r="A9986" i="19"/>
  <c r="B9986" i="19"/>
  <c r="O9986" i="19"/>
  <c r="A9987" i="19"/>
  <c r="B9987" i="19"/>
  <c r="O9987" i="19"/>
  <c r="A9988" i="19"/>
  <c r="B9988" i="19"/>
  <c r="O9988" i="19"/>
  <c r="A9989" i="19"/>
  <c r="B9989" i="19"/>
  <c r="O9989" i="19"/>
  <c r="A9990" i="19"/>
  <c r="B9990" i="19"/>
  <c r="O9990" i="19"/>
  <c r="A9991" i="19"/>
  <c r="B9991" i="19"/>
  <c r="O9991" i="19"/>
  <c r="A9992" i="19"/>
  <c r="B9992" i="19"/>
  <c r="O9992" i="19"/>
  <c r="A9993" i="19"/>
  <c r="B9993" i="19"/>
  <c r="O9993" i="19"/>
  <c r="A9994" i="19"/>
  <c r="B9994" i="19"/>
  <c r="O9994" i="19"/>
  <c r="A9995" i="19"/>
  <c r="B9995" i="19"/>
  <c r="O9995" i="19"/>
  <c r="A9996" i="19"/>
  <c r="B9996" i="19"/>
  <c r="O9996" i="19"/>
  <c r="A9997" i="19"/>
  <c r="B9997" i="19"/>
  <c r="O9997" i="19"/>
  <c r="A9998" i="19"/>
  <c r="B9998" i="19"/>
  <c r="O9998" i="19"/>
  <c r="A9999" i="19"/>
  <c r="B9999" i="19"/>
  <c r="O9999" i="19"/>
  <c r="A10000" i="19"/>
  <c r="B10000" i="19"/>
  <c r="O10000" i="19"/>
  <c r="A10001" i="19"/>
  <c r="B10001" i="19"/>
  <c r="O10001" i="19"/>
  <c r="A10002" i="19"/>
  <c r="B10002" i="19"/>
  <c r="O10002" i="19"/>
  <c r="A10003" i="19"/>
  <c r="B10003" i="19"/>
  <c r="O10003" i="19"/>
  <c r="A10004" i="19"/>
  <c r="B10004" i="19"/>
  <c r="O10004" i="19"/>
  <c r="A10005" i="19"/>
  <c r="B10005" i="19"/>
  <c r="O10005" i="19"/>
  <c r="A10006" i="19"/>
  <c r="B10006" i="19"/>
  <c r="O10006" i="19"/>
  <c r="A10007" i="19"/>
  <c r="B10007" i="19"/>
  <c r="O10007" i="19"/>
  <c r="A10008" i="19"/>
  <c r="B10008" i="19"/>
  <c r="O10008" i="19"/>
  <c r="A10009" i="19"/>
  <c r="B10009" i="19"/>
  <c r="O10009" i="19"/>
  <c r="A10010" i="19"/>
  <c r="B10010" i="19"/>
  <c r="O10010" i="19"/>
  <c r="A10011" i="19"/>
  <c r="B10011" i="19"/>
  <c r="O10011" i="19"/>
  <c r="A10012" i="19"/>
  <c r="B10012" i="19"/>
  <c r="O10012" i="19"/>
  <c r="A10013" i="19"/>
  <c r="B10013" i="19"/>
  <c r="O10013" i="19"/>
  <c r="A10014" i="19"/>
  <c r="B10014" i="19"/>
  <c r="O10014" i="19"/>
  <c r="A10015" i="19"/>
  <c r="B10015" i="19"/>
  <c r="O10015" i="19"/>
  <c r="A10016" i="19"/>
  <c r="B10016" i="19"/>
  <c r="O10016" i="19"/>
  <c r="A10017" i="19"/>
  <c r="B10017" i="19"/>
  <c r="O10017" i="19"/>
  <c r="A10018" i="19"/>
  <c r="B10018" i="19"/>
  <c r="O10018" i="19"/>
  <c r="A10019" i="19"/>
  <c r="B10019" i="19"/>
  <c r="O10019" i="19"/>
  <c r="A10020" i="19"/>
  <c r="B10020" i="19"/>
  <c r="O10020" i="19"/>
  <c r="A10021" i="19"/>
  <c r="B10021" i="19"/>
  <c r="O10021" i="19"/>
  <c r="A10022" i="19"/>
  <c r="B10022" i="19"/>
  <c r="O10022" i="19"/>
  <c r="A10023" i="19"/>
  <c r="B10023" i="19"/>
  <c r="O10023" i="19"/>
  <c r="A10024" i="19"/>
  <c r="B10024" i="19"/>
  <c r="O10024" i="19"/>
  <c r="A10025" i="19"/>
  <c r="B10025" i="19"/>
  <c r="O10025" i="19"/>
  <c r="A10026" i="19"/>
  <c r="B10026" i="19"/>
  <c r="O10026" i="19"/>
  <c r="A10027" i="19"/>
  <c r="B10027" i="19"/>
  <c r="O10027" i="19"/>
  <c r="A10028" i="19"/>
  <c r="B10028" i="19"/>
  <c r="O10028" i="19"/>
  <c r="A10029" i="19"/>
  <c r="B10029" i="19"/>
  <c r="O10029" i="19"/>
  <c r="A10030" i="19"/>
  <c r="B10030" i="19"/>
  <c r="O10030" i="19"/>
  <c r="A10031" i="19"/>
  <c r="B10031" i="19"/>
  <c r="O10031" i="19"/>
  <c r="A10032" i="19"/>
  <c r="B10032" i="19"/>
  <c r="O10032" i="19"/>
  <c r="A10033" i="19"/>
  <c r="B10033" i="19"/>
  <c r="O10033" i="19"/>
  <c r="A10034" i="19"/>
  <c r="B10034" i="19"/>
  <c r="O10034" i="19"/>
  <c r="A10035" i="19"/>
  <c r="B10035" i="19"/>
  <c r="O10035" i="19"/>
  <c r="A10036" i="19"/>
  <c r="B10036" i="19"/>
  <c r="O10036" i="19"/>
  <c r="A10037" i="19"/>
  <c r="B10037" i="19"/>
  <c r="O10037" i="19"/>
  <c r="A10038" i="19"/>
  <c r="B10038" i="19"/>
  <c r="O10038" i="19"/>
  <c r="A10039" i="19"/>
  <c r="B10039" i="19"/>
  <c r="O10039" i="19"/>
  <c r="A10040" i="19"/>
  <c r="B10040" i="19"/>
  <c r="O10040" i="19"/>
  <c r="A10041" i="19"/>
  <c r="B10041" i="19"/>
  <c r="O10041" i="19"/>
  <c r="A10042" i="19"/>
  <c r="B10042" i="19"/>
  <c r="O10042" i="19"/>
  <c r="A10043" i="19"/>
  <c r="B10043" i="19"/>
  <c r="O10043" i="19"/>
  <c r="A10044" i="19"/>
  <c r="B10044" i="19"/>
  <c r="O10044" i="19"/>
  <c r="A10045" i="19"/>
  <c r="B10045" i="19"/>
  <c r="O10045" i="19"/>
  <c r="A10046" i="19"/>
  <c r="B10046" i="19"/>
  <c r="O10046" i="19"/>
  <c r="A10047" i="19"/>
  <c r="B10047" i="19"/>
  <c r="O10047" i="19"/>
  <c r="A10048" i="19"/>
  <c r="B10048" i="19"/>
  <c r="O10048" i="19"/>
  <c r="A10049" i="19"/>
  <c r="B10049" i="19"/>
  <c r="O10049" i="19"/>
  <c r="A10050" i="19"/>
  <c r="B10050" i="19"/>
  <c r="O10050" i="19"/>
  <c r="A10051" i="19"/>
  <c r="B10051" i="19"/>
  <c r="O10051" i="19"/>
  <c r="A10052" i="19"/>
  <c r="B10052" i="19"/>
  <c r="O10052" i="19"/>
  <c r="A10053" i="19"/>
  <c r="B10053" i="19"/>
  <c r="O10053" i="19"/>
  <c r="A10054" i="19"/>
  <c r="B10054" i="19"/>
  <c r="O10054" i="19"/>
  <c r="A10055" i="19"/>
  <c r="B10055" i="19"/>
  <c r="O10055" i="19"/>
  <c r="A10056" i="19"/>
  <c r="B10056" i="19"/>
  <c r="O10056" i="19"/>
  <c r="A10057" i="19"/>
  <c r="B10057" i="19"/>
  <c r="O10057" i="19"/>
  <c r="A10058" i="19"/>
  <c r="B10058" i="19"/>
  <c r="O10058" i="19"/>
  <c r="A10059" i="19"/>
  <c r="B10059" i="19"/>
  <c r="O10059" i="19"/>
  <c r="A10060" i="19"/>
  <c r="B10060" i="19"/>
  <c r="O10060" i="19"/>
  <c r="A10061" i="19"/>
  <c r="B10061" i="19"/>
  <c r="O10061" i="19"/>
  <c r="A10062" i="19"/>
  <c r="B10062" i="19"/>
  <c r="O10062" i="19"/>
  <c r="A10063" i="19"/>
  <c r="B10063" i="19"/>
  <c r="O10063" i="19"/>
  <c r="A10064" i="19"/>
  <c r="B10064" i="19"/>
  <c r="O10064" i="19"/>
  <c r="A10065" i="19"/>
  <c r="B10065" i="19"/>
  <c r="O10065" i="19"/>
  <c r="A10066" i="19"/>
  <c r="B10066" i="19"/>
  <c r="O10066" i="19"/>
  <c r="A10067" i="19"/>
  <c r="B10067" i="19"/>
  <c r="O10067" i="19"/>
  <c r="A10068" i="19"/>
  <c r="B10068" i="19"/>
  <c r="O10068" i="19"/>
  <c r="A10069" i="19"/>
  <c r="B10069" i="19"/>
  <c r="O10069" i="19"/>
  <c r="A10070" i="19"/>
  <c r="B10070" i="19"/>
  <c r="O10070" i="19"/>
  <c r="A10071" i="19"/>
  <c r="B10071" i="19"/>
  <c r="O10071" i="19"/>
  <c r="A10072" i="19"/>
  <c r="B10072" i="19"/>
  <c r="O10072" i="19"/>
  <c r="A10073" i="19"/>
  <c r="B10073" i="19"/>
  <c r="O10073" i="19"/>
  <c r="A10074" i="19"/>
  <c r="B10074" i="19"/>
  <c r="O10074" i="19"/>
  <c r="A10075" i="19"/>
  <c r="B10075" i="19"/>
  <c r="O10075" i="19"/>
  <c r="A10076" i="19"/>
  <c r="B10076" i="19"/>
  <c r="O10076" i="19"/>
  <c r="A10077" i="19"/>
  <c r="B10077" i="19"/>
  <c r="O10077" i="19"/>
  <c r="A10078" i="19"/>
  <c r="B10078" i="19"/>
  <c r="O10078" i="19"/>
  <c r="A10079" i="19"/>
  <c r="B10079" i="19"/>
  <c r="O10079" i="19"/>
  <c r="A10080" i="19"/>
  <c r="B10080" i="19"/>
  <c r="O10080" i="19"/>
  <c r="A10081" i="19"/>
  <c r="B10081" i="19"/>
  <c r="O10081" i="19"/>
  <c r="A10082" i="19"/>
  <c r="B10082" i="19"/>
  <c r="O10082" i="19"/>
  <c r="A10083" i="19"/>
  <c r="B10083" i="19"/>
  <c r="O10083" i="19"/>
  <c r="A10084" i="19"/>
  <c r="B10084" i="19"/>
  <c r="O10084" i="19"/>
  <c r="A10085" i="19"/>
  <c r="B10085" i="19"/>
  <c r="O10085" i="19"/>
  <c r="A10086" i="19"/>
  <c r="B10086" i="19"/>
  <c r="O10086" i="19"/>
  <c r="A10087" i="19"/>
  <c r="B10087" i="19"/>
  <c r="O10087" i="19"/>
  <c r="A10088" i="19"/>
  <c r="B10088" i="19"/>
  <c r="O10088" i="19"/>
  <c r="A10089" i="19"/>
  <c r="B10089" i="19"/>
  <c r="O10089" i="19"/>
  <c r="A10090" i="19"/>
  <c r="B10090" i="19"/>
  <c r="O10090" i="19"/>
  <c r="A10091" i="19"/>
  <c r="B10091" i="19"/>
  <c r="O10091" i="19"/>
  <c r="A10092" i="19"/>
  <c r="B10092" i="19"/>
  <c r="O10092" i="19"/>
  <c r="A10093" i="19"/>
  <c r="B10093" i="19"/>
  <c r="O10093" i="19"/>
  <c r="A10094" i="19"/>
  <c r="B10094" i="19"/>
  <c r="O10094" i="19"/>
  <c r="A10095" i="19"/>
  <c r="B10095" i="19"/>
  <c r="O10095" i="19"/>
  <c r="A10096" i="19"/>
  <c r="B10096" i="19"/>
  <c r="O10096" i="19"/>
  <c r="A10097" i="19"/>
  <c r="B10097" i="19"/>
  <c r="O10097" i="19"/>
  <c r="A10098" i="19"/>
  <c r="B10098" i="19"/>
  <c r="O10098" i="19"/>
  <c r="A10099" i="19"/>
  <c r="B10099" i="19"/>
  <c r="O10099" i="19"/>
  <c r="A10100" i="19"/>
  <c r="B10100" i="19"/>
  <c r="O10100" i="19"/>
  <c r="A10101" i="19"/>
  <c r="B10101" i="19"/>
  <c r="O10101" i="19"/>
  <c r="A10102" i="19"/>
  <c r="B10102" i="19"/>
  <c r="O10102" i="19"/>
  <c r="A10103" i="19"/>
  <c r="B10103" i="19"/>
  <c r="O10103" i="19"/>
  <c r="A10104" i="19"/>
  <c r="B10104" i="19"/>
  <c r="O10104" i="19"/>
  <c r="A10105" i="19"/>
  <c r="B10105" i="19"/>
  <c r="O10105" i="19"/>
  <c r="A10106" i="19"/>
  <c r="B10106" i="19"/>
  <c r="O10106" i="19"/>
  <c r="A10107" i="19"/>
  <c r="B10107" i="19"/>
  <c r="O10107" i="19"/>
  <c r="A10108" i="19"/>
  <c r="B10108" i="19"/>
  <c r="O10108" i="19"/>
  <c r="A10109" i="19"/>
  <c r="B10109" i="19"/>
  <c r="O10109" i="19"/>
  <c r="A10110" i="19"/>
  <c r="B10110" i="19"/>
  <c r="O10110" i="19"/>
  <c r="A10111" i="19"/>
  <c r="B10111" i="19"/>
  <c r="O10111" i="19"/>
  <c r="A10112" i="19"/>
  <c r="B10112" i="19"/>
  <c r="O10112" i="19"/>
  <c r="A10113" i="19"/>
  <c r="B10113" i="19"/>
  <c r="O10113" i="19"/>
  <c r="A10114" i="19"/>
  <c r="B10114" i="19"/>
  <c r="O10114" i="19"/>
  <c r="A10115" i="19"/>
  <c r="B10115" i="19"/>
  <c r="O10115" i="19"/>
  <c r="A10116" i="19"/>
  <c r="B10116" i="19"/>
  <c r="O10116" i="19"/>
  <c r="A10117" i="19"/>
  <c r="B10117" i="19"/>
  <c r="O10117" i="19"/>
  <c r="A10118" i="19"/>
  <c r="B10118" i="19"/>
  <c r="O10118" i="19"/>
  <c r="A10119" i="19"/>
  <c r="B10119" i="19"/>
  <c r="O10119" i="19"/>
  <c r="A10120" i="19"/>
  <c r="B10120" i="19"/>
  <c r="O10120" i="19"/>
  <c r="A10121" i="19"/>
  <c r="B10121" i="19"/>
  <c r="O10121" i="19"/>
  <c r="A10122" i="19"/>
  <c r="B10122" i="19"/>
  <c r="O10122" i="19"/>
  <c r="A10123" i="19"/>
  <c r="B10123" i="19"/>
  <c r="O10123" i="19"/>
  <c r="A10124" i="19"/>
  <c r="B10124" i="19"/>
  <c r="O10124" i="19"/>
  <c r="A10125" i="19"/>
  <c r="B10125" i="19"/>
  <c r="O10125" i="19"/>
  <c r="A10126" i="19"/>
  <c r="B10126" i="19"/>
  <c r="O10126" i="19"/>
  <c r="A10127" i="19"/>
  <c r="B10127" i="19"/>
  <c r="O10127" i="19"/>
  <c r="A10128" i="19"/>
  <c r="B10128" i="19"/>
  <c r="O10128" i="19"/>
  <c r="A10129" i="19"/>
  <c r="B10129" i="19"/>
  <c r="O10129" i="19"/>
  <c r="A10130" i="19"/>
  <c r="B10130" i="19"/>
  <c r="O10130" i="19"/>
  <c r="A10131" i="19"/>
  <c r="B10131" i="19"/>
  <c r="O10131" i="19"/>
  <c r="A10132" i="19"/>
  <c r="B10132" i="19"/>
  <c r="O10132" i="19"/>
  <c r="A10133" i="19"/>
  <c r="B10133" i="19"/>
  <c r="O10133" i="19"/>
  <c r="A10134" i="19"/>
  <c r="B10134" i="19"/>
  <c r="O10134" i="19"/>
  <c r="A10135" i="19"/>
  <c r="B10135" i="19"/>
  <c r="O10135" i="19"/>
  <c r="A10136" i="19"/>
  <c r="B10136" i="19"/>
  <c r="O10136" i="19"/>
  <c r="A10137" i="19"/>
  <c r="B10137" i="19"/>
  <c r="O10137" i="19"/>
  <c r="A10138" i="19"/>
  <c r="B10138" i="19"/>
  <c r="O10138" i="19"/>
  <c r="A10139" i="19"/>
  <c r="B10139" i="19"/>
  <c r="O10139" i="19"/>
  <c r="A10140" i="19"/>
  <c r="B10140" i="19"/>
  <c r="O10140" i="19"/>
  <c r="A10141" i="19"/>
  <c r="B10141" i="19"/>
  <c r="O10141" i="19"/>
  <c r="A10142" i="19"/>
  <c r="B10142" i="19"/>
  <c r="O10142" i="19"/>
  <c r="A10143" i="19"/>
  <c r="B10143" i="19"/>
  <c r="O10143" i="19"/>
  <c r="A10144" i="19"/>
  <c r="B10144" i="19"/>
  <c r="O10144" i="19"/>
  <c r="A10145" i="19"/>
  <c r="B10145" i="19"/>
  <c r="O10145" i="19"/>
  <c r="A10146" i="19"/>
  <c r="B10146" i="19"/>
  <c r="O10146" i="19"/>
  <c r="A10147" i="19"/>
  <c r="B10147" i="19"/>
  <c r="O10147" i="19"/>
  <c r="A10148" i="19"/>
  <c r="B10148" i="19"/>
  <c r="O10148" i="19"/>
  <c r="A10149" i="19"/>
  <c r="B10149" i="19"/>
  <c r="O10149" i="19"/>
  <c r="A10150" i="19"/>
  <c r="B10150" i="19"/>
  <c r="O10150" i="19"/>
  <c r="A10151" i="19"/>
  <c r="B10151" i="19"/>
  <c r="O10151" i="19"/>
  <c r="A10152" i="19"/>
  <c r="B10152" i="19"/>
  <c r="O10152" i="19"/>
  <c r="A10153" i="19"/>
  <c r="B10153" i="19"/>
  <c r="O10153" i="19"/>
  <c r="A10154" i="19"/>
  <c r="B10154" i="19"/>
  <c r="O10154" i="19"/>
  <c r="A10155" i="19"/>
  <c r="B10155" i="19"/>
  <c r="O10155" i="19"/>
  <c r="A10156" i="19"/>
  <c r="B10156" i="19"/>
  <c r="O10156" i="19"/>
  <c r="A10157" i="19"/>
  <c r="B10157" i="19"/>
  <c r="O10157" i="19"/>
  <c r="A10158" i="19"/>
  <c r="B10158" i="19"/>
  <c r="O10158" i="19"/>
  <c r="A10159" i="19"/>
  <c r="B10159" i="19"/>
  <c r="O10159" i="19"/>
  <c r="A10160" i="19"/>
  <c r="B10160" i="19"/>
  <c r="O10160" i="19"/>
  <c r="A10161" i="19"/>
  <c r="B10161" i="19"/>
  <c r="O10161" i="19"/>
  <c r="A10162" i="19"/>
  <c r="B10162" i="19"/>
  <c r="O10162" i="19"/>
  <c r="A10163" i="19"/>
  <c r="B10163" i="19"/>
  <c r="O10163" i="19"/>
  <c r="A10164" i="19"/>
  <c r="B10164" i="19"/>
  <c r="O10164" i="19"/>
  <c r="A10165" i="19"/>
  <c r="B10165" i="19"/>
  <c r="O10165" i="19"/>
  <c r="A10166" i="19"/>
  <c r="B10166" i="19"/>
  <c r="O10166" i="19"/>
  <c r="A10167" i="19"/>
  <c r="B10167" i="19"/>
  <c r="O10167" i="19"/>
  <c r="A10168" i="19"/>
  <c r="B10168" i="19"/>
  <c r="O10168" i="19"/>
  <c r="A10169" i="19"/>
  <c r="B10169" i="19"/>
  <c r="O10169" i="19"/>
  <c r="A10170" i="19"/>
  <c r="B10170" i="19"/>
  <c r="O10170" i="19"/>
  <c r="A10171" i="19"/>
  <c r="B10171" i="19"/>
  <c r="O10171" i="19"/>
  <c r="A10172" i="19"/>
  <c r="B10172" i="19"/>
  <c r="O10172" i="19"/>
  <c r="A10173" i="19"/>
  <c r="B10173" i="19"/>
  <c r="O10173" i="19"/>
  <c r="A10174" i="19"/>
  <c r="B10174" i="19"/>
  <c r="O10174" i="19"/>
  <c r="A10175" i="19"/>
  <c r="B10175" i="19"/>
  <c r="O10175" i="19"/>
  <c r="A10176" i="19"/>
  <c r="B10176" i="19"/>
  <c r="O10176" i="19"/>
  <c r="A10177" i="19"/>
  <c r="B10177" i="19"/>
  <c r="O10177" i="19"/>
  <c r="A10178" i="19"/>
  <c r="B10178" i="19"/>
  <c r="O10178" i="19"/>
  <c r="A10179" i="19"/>
  <c r="B10179" i="19"/>
  <c r="O10179" i="19"/>
  <c r="A10180" i="19"/>
  <c r="B10180" i="19"/>
  <c r="O10180" i="19"/>
  <c r="A10181" i="19"/>
  <c r="B10181" i="19"/>
  <c r="O10181" i="19"/>
  <c r="A10182" i="19"/>
  <c r="B10182" i="19"/>
  <c r="O10182" i="19"/>
  <c r="A10183" i="19"/>
  <c r="B10183" i="19"/>
  <c r="O10183" i="19"/>
  <c r="A10184" i="19"/>
  <c r="B10184" i="19"/>
  <c r="O10184" i="19"/>
  <c r="A10185" i="19"/>
  <c r="B10185" i="19"/>
  <c r="O10185" i="19"/>
  <c r="A10186" i="19"/>
  <c r="B10186" i="19"/>
  <c r="O10186" i="19"/>
  <c r="A10187" i="19"/>
  <c r="B10187" i="19"/>
  <c r="O10187" i="19"/>
  <c r="A10188" i="19"/>
  <c r="B10188" i="19"/>
  <c r="O10188" i="19"/>
  <c r="A10189" i="19"/>
  <c r="B10189" i="19"/>
  <c r="O10189" i="19"/>
  <c r="A10190" i="19"/>
  <c r="B10190" i="19"/>
  <c r="O10190" i="19"/>
  <c r="A10191" i="19"/>
  <c r="B10191" i="19"/>
  <c r="O10191" i="19"/>
  <c r="A10192" i="19"/>
  <c r="B10192" i="19"/>
  <c r="O10192" i="19"/>
  <c r="A10193" i="19"/>
  <c r="B10193" i="19"/>
  <c r="O10193" i="19"/>
  <c r="A10194" i="19"/>
  <c r="B10194" i="19"/>
  <c r="O10194" i="19"/>
  <c r="A10195" i="19"/>
  <c r="B10195" i="19"/>
  <c r="O10195" i="19"/>
  <c r="A10196" i="19"/>
  <c r="B10196" i="19"/>
  <c r="O10196" i="19"/>
  <c r="A10197" i="19"/>
  <c r="B10197" i="19"/>
  <c r="O10197" i="19"/>
  <c r="A10198" i="19"/>
  <c r="B10198" i="19"/>
  <c r="O10198" i="19"/>
  <c r="A10199" i="19"/>
  <c r="B10199" i="19"/>
  <c r="O10199" i="19"/>
  <c r="A10200" i="19"/>
  <c r="B10200" i="19"/>
  <c r="O10200" i="19"/>
  <c r="A10201" i="19"/>
  <c r="B10201" i="19"/>
  <c r="O10201" i="19"/>
  <c r="A10202" i="19"/>
  <c r="B10202" i="19"/>
  <c r="O10202" i="19"/>
  <c r="A10203" i="19"/>
  <c r="B10203" i="19"/>
  <c r="O10203" i="19"/>
  <c r="A10204" i="19"/>
  <c r="B10204" i="19"/>
  <c r="O10204" i="19"/>
  <c r="A10205" i="19"/>
  <c r="B10205" i="19"/>
  <c r="O10205" i="19"/>
  <c r="A10206" i="19"/>
  <c r="B10206" i="19"/>
  <c r="O10206" i="19"/>
  <c r="A10207" i="19"/>
  <c r="B10207" i="19"/>
  <c r="O10207" i="19"/>
  <c r="A10208" i="19"/>
  <c r="B10208" i="19"/>
  <c r="O10208" i="19"/>
  <c r="A10209" i="19"/>
  <c r="B10209" i="19"/>
  <c r="O10209" i="19"/>
  <c r="A10210" i="19"/>
  <c r="B10210" i="19"/>
  <c r="O10210" i="19"/>
  <c r="A10211" i="19"/>
  <c r="B10211" i="19"/>
  <c r="O10211" i="19"/>
  <c r="A10212" i="19"/>
  <c r="B10212" i="19"/>
  <c r="O10212" i="19"/>
  <c r="A10213" i="19"/>
  <c r="B10213" i="19"/>
  <c r="O10213" i="19"/>
  <c r="A10214" i="19"/>
  <c r="B10214" i="19"/>
  <c r="O10214" i="19"/>
  <c r="A10215" i="19"/>
  <c r="B10215" i="19"/>
  <c r="O10215" i="19"/>
  <c r="A10216" i="19"/>
  <c r="B10216" i="19"/>
  <c r="O10216" i="19"/>
  <c r="A10217" i="19"/>
  <c r="B10217" i="19"/>
  <c r="O10217" i="19"/>
  <c r="A10218" i="19"/>
  <c r="B10218" i="19"/>
  <c r="O10218" i="19"/>
  <c r="A10219" i="19"/>
  <c r="B10219" i="19"/>
  <c r="O10219" i="19"/>
  <c r="A10220" i="19"/>
  <c r="B10220" i="19"/>
  <c r="O10220" i="19"/>
  <c r="A10221" i="19"/>
  <c r="B10221" i="19"/>
  <c r="O10221" i="19"/>
  <c r="A10222" i="19"/>
  <c r="B10222" i="19"/>
  <c r="O10222" i="19"/>
  <c r="A10223" i="19"/>
  <c r="B10223" i="19"/>
  <c r="O10223" i="19"/>
  <c r="A10224" i="19"/>
  <c r="B10224" i="19"/>
  <c r="O10224" i="19"/>
  <c r="A10225" i="19"/>
  <c r="B10225" i="19"/>
  <c r="O10225" i="19"/>
  <c r="A10226" i="19"/>
  <c r="B10226" i="19"/>
  <c r="O10226" i="19"/>
  <c r="A10227" i="19"/>
  <c r="B10227" i="19"/>
  <c r="O10227" i="19"/>
  <c r="A10228" i="19"/>
  <c r="B10228" i="19"/>
  <c r="O10228" i="19"/>
  <c r="A10229" i="19"/>
  <c r="B10229" i="19"/>
  <c r="O10229" i="19"/>
  <c r="A10230" i="19"/>
  <c r="B10230" i="19"/>
  <c r="O10230" i="19"/>
  <c r="A10231" i="19"/>
  <c r="B10231" i="19"/>
  <c r="O10231" i="19"/>
  <c r="A10232" i="19"/>
  <c r="B10232" i="19"/>
  <c r="O10232" i="19"/>
  <c r="A10233" i="19"/>
  <c r="B10233" i="19"/>
  <c r="O10233" i="19"/>
  <c r="A10234" i="19"/>
  <c r="B10234" i="19"/>
  <c r="O10234" i="19"/>
  <c r="A10235" i="19"/>
  <c r="B10235" i="19"/>
  <c r="O10235" i="19"/>
  <c r="A10236" i="19"/>
  <c r="B10236" i="19"/>
  <c r="O10236" i="19"/>
  <c r="A10237" i="19"/>
  <c r="B10237" i="19"/>
  <c r="O10237" i="19"/>
  <c r="A10238" i="19"/>
  <c r="B10238" i="19"/>
  <c r="O10238" i="19"/>
  <c r="A10239" i="19"/>
  <c r="B10239" i="19"/>
  <c r="O10239" i="19"/>
  <c r="A10240" i="19"/>
  <c r="B10240" i="19"/>
  <c r="O10240" i="19"/>
  <c r="A10241" i="19"/>
  <c r="B10241" i="19"/>
  <c r="O10241" i="19"/>
  <c r="A10242" i="19"/>
  <c r="B10242" i="19"/>
  <c r="O10242" i="19"/>
  <c r="A10243" i="19"/>
  <c r="B10243" i="19"/>
  <c r="O10243" i="19"/>
  <c r="A10244" i="19"/>
  <c r="B10244" i="19"/>
  <c r="O10244" i="19"/>
  <c r="A10245" i="19"/>
  <c r="B10245" i="19"/>
  <c r="O10245" i="19"/>
  <c r="A10246" i="19"/>
  <c r="B10246" i="19"/>
  <c r="O10246" i="19"/>
  <c r="A10247" i="19"/>
  <c r="B10247" i="19"/>
  <c r="O10247" i="19"/>
  <c r="A10248" i="19"/>
  <c r="B10248" i="19"/>
  <c r="O10248" i="19"/>
  <c r="A10249" i="19"/>
  <c r="B10249" i="19"/>
  <c r="O10249" i="19"/>
  <c r="A10250" i="19"/>
  <c r="B10250" i="19"/>
  <c r="O10250" i="19"/>
  <c r="A10251" i="19"/>
  <c r="B10251" i="19"/>
  <c r="O10251" i="19"/>
  <c r="A10252" i="19"/>
  <c r="B10252" i="19"/>
  <c r="O10252" i="19"/>
  <c r="A10253" i="19"/>
  <c r="B10253" i="19"/>
  <c r="O10253" i="19"/>
  <c r="A10254" i="19"/>
  <c r="B10254" i="19"/>
  <c r="O10254" i="19"/>
  <c r="A10255" i="19"/>
  <c r="B10255" i="19"/>
  <c r="O10255" i="19"/>
  <c r="A10256" i="19"/>
  <c r="B10256" i="19"/>
  <c r="O10256" i="19"/>
  <c r="A10257" i="19"/>
  <c r="B10257" i="19"/>
  <c r="O10257" i="19"/>
  <c r="A10258" i="19"/>
  <c r="B10258" i="19"/>
  <c r="O10258" i="19"/>
  <c r="A10259" i="19"/>
  <c r="B10259" i="19"/>
  <c r="O10259" i="19"/>
  <c r="A10260" i="19"/>
  <c r="B10260" i="19"/>
  <c r="O10260" i="19"/>
  <c r="A10261" i="19"/>
  <c r="B10261" i="19"/>
  <c r="O10261" i="19"/>
  <c r="A10262" i="19"/>
  <c r="B10262" i="19"/>
  <c r="O10262" i="19"/>
  <c r="A10263" i="19"/>
  <c r="B10263" i="19"/>
  <c r="O10263" i="19"/>
  <c r="A10264" i="19"/>
  <c r="B10264" i="19"/>
  <c r="O10264" i="19"/>
  <c r="A10265" i="19"/>
  <c r="B10265" i="19"/>
  <c r="O10265" i="19"/>
  <c r="A10266" i="19"/>
  <c r="B10266" i="19"/>
  <c r="O10266" i="19"/>
  <c r="A10267" i="19"/>
  <c r="B10267" i="19"/>
  <c r="O10267" i="19"/>
  <c r="A10268" i="19"/>
  <c r="B10268" i="19"/>
  <c r="O10268" i="19"/>
  <c r="A10269" i="19"/>
  <c r="B10269" i="19"/>
  <c r="O10269" i="19"/>
  <c r="A10270" i="19"/>
  <c r="B10270" i="19"/>
  <c r="O10270" i="19"/>
  <c r="A10271" i="19"/>
  <c r="B10271" i="19"/>
  <c r="O10271" i="19"/>
  <c r="A10272" i="19"/>
  <c r="B10272" i="19"/>
  <c r="O10272" i="19"/>
  <c r="A10273" i="19"/>
  <c r="B10273" i="19"/>
  <c r="O10273" i="19"/>
  <c r="A10274" i="19"/>
  <c r="B10274" i="19"/>
  <c r="O10274" i="19"/>
  <c r="A10275" i="19"/>
  <c r="B10275" i="19"/>
  <c r="O10275" i="19"/>
  <c r="A10276" i="19"/>
  <c r="B10276" i="19"/>
  <c r="O10276" i="19"/>
  <c r="A10277" i="19"/>
  <c r="B10277" i="19"/>
  <c r="O10277" i="19"/>
  <c r="A10278" i="19"/>
  <c r="B10278" i="19"/>
  <c r="O10278" i="19"/>
  <c r="A10279" i="19"/>
  <c r="B10279" i="19"/>
  <c r="O10279" i="19"/>
  <c r="A10280" i="19"/>
  <c r="B10280" i="19"/>
  <c r="O10280" i="19"/>
  <c r="A10281" i="19"/>
  <c r="B10281" i="19"/>
  <c r="O10281" i="19"/>
  <c r="A10282" i="19"/>
  <c r="B10282" i="19"/>
  <c r="O10282" i="19"/>
  <c r="A10283" i="19"/>
  <c r="B10283" i="19"/>
  <c r="O10283" i="19"/>
  <c r="A10284" i="19"/>
  <c r="B10284" i="19"/>
  <c r="O10284" i="19"/>
  <c r="A10285" i="19"/>
  <c r="B10285" i="19"/>
  <c r="O10285" i="19"/>
  <c r="A10286" i="19"/>
  <c r="B10286" i="19"/>
  <c r="O10286" i="19"/>
  <c r="A10287" i="19"/>
  <c r="B10287" i="19"/>
  <c r="O10287" i="19"/>
  <c r="A10288" i="19"/>
  <c r="B10288" i="19"/>
  <c r="O10288" i="19"/>
  <c r="A10289" i="19"/>
  <c r="B10289" i="19"/>
  <c r="O10289" i="19"/>
  <c r="A10290" i="19"/>
  <c r="B10290" i="19"/>
  <c r="O10290" i="19"/>
  <c r="A10291" i="19"/>
  <c r="B10291" i="19"/>
  <c r="O10291" i="19"/>
  <c r="A10292" i="19"/>
  <c r="B10292" i="19"/>
  <c r="O10292" i="19"/>
  <c r="A10293" i="19"/>
  <c r="B10293" i="19"/>
  <c r="O10293" i="19"/>
  <c r="A10294" i="19"/>
  <c r="B10294" i="19"/>
  <c r="O10294" i="19"/>
  <c r="A10295" i="19"/>
  <c r="B10295" i="19"/>
  <c r="O10295" i="19"/>
  <c r="A10296" i="19"/>
  <c r="B10296" i="19"/>
  <c r="O10296" i="19"/>
  <c r="A10297" i="19"/>
  <c r="B10297" i="19"/>
  <c r="O10297" i="19"/>
  <c r="A10298" i="19"/>
  <c r="B10298" i="19"/>
  <c r="O10298" i="19"/>
  <c r="A10299" i="19"/>
  <c r="B10299" i="19"/>
  <c r="O10299" i="19"/>
  <c r="A10300" i="19"/>
  <c r="B10300" i="19"/>
  <c r="O10300" i="19"/>
  <c r="A10301" i="19"/>
  <c r="B10301" i="19"/>
  <c r="O10301" i="19"/>
  <c r="A10302" i="19"/>
  <c r="B10302" i="19"/>
  <c r="O10302" i="19"/>
  <c r="A10303" i="19"/>
  <c r="B10303" i="19"/>
  <c r="O10303" i="19"/>
  <c r="A10304" i="19"/>
  <c r="B10304" i="19"/>
  <c r="O10304" i="19"/>
  <c r="A10305" i="19"/>
  <c r="B10305" i="19"/>
  <c r="O10305" i="19"/>
  <c r="A10306" i="19"/>
  <c r="B10306" i="19"/>
  <c r="O10306" i="19"/>
  <c r="A10307" i="19"/>
  <c r="B10307" i="19"/>
  <c r="O10307" i="19"/>
  <c r="A10308" i="19"/>
  <c r="B10308" i="19"/>
  <c r="O10308" i="19"/>
  <c r="A10309" i="19"/>
  <c r="B10309" i="19"/>
  <c r="O10309" i="19"/>
  <c r="A10310" i="19"/>
  <c r="B10310" i="19"/>
  <c r="O10310" i="19"/>
  <c r="A10311" i="19"/>
  <c r="B10311" i="19"/>
  <c r="O10311" i="19"/>
  <c r="A10312" i="19"/>
  <c r="B10312" i="19"/>
  <c r="O10312" i="19"/>
  <c r="A10313" i="19"/>
  <c r="B10313" i="19"/>
  <c r="O10313" i="19"/>
  <c r="A10314" i="19"/>
  <c r="B10314" i="19"/>
  <c r="O10314" i="19"/>
  <c r="A10315" i="19"/>
  <c r="B10315" i="19"/>
  <c r="O10315" i="19"/>
  <c r="A10316" i="19"/>
  <c r="B10316" i="19"/>
  <c r="O10316" i="19"/>
  <c r="A10317" i="19"/>
  <c r="B10317" i="19"/>
  <c r="O10317" i="19"/>
  <c r="A10318" i="19"/>
  <c r="B10318" i="19"/>
  <c r="O10318" i="19"/>
  <c r="A10319" i="19"/>
  <c r="B10319" i="19"/>
  <c r="O10319" i="19"/>
  <c r="A10320" i="19"/>
  <c r="B10320" i="19"/>
  <c r="O10320" i="19"/>
  <c r="A10321" i="19"/>
  <c r="B10321" i="19"/>
  <c r="O10321" i="19"/>
  <c r="A10322" i="19"/>
  <c r="B10322" i="19"/>
  <c r="O10322" i="19"/>
  <c r="A10323" i="19"/>
  <c r="B10323" i="19"/>
  <c r="O10323" i="19"/>
  <c r="A10324" i="19"/>
  <c r="B10324" i="19"/>
  <c r="O10324" i="19"/>
  <c r="A10325" i="19"/>
  <c r="B10325" i="19"/>
  <c r="O10325" i="19"/>
  <c r="A10326" i="19"/>
  <c r="B10326" i="19"/>
  <c r="O10326" i="19"/>
  <c r="A10327" i="19"/>
  <c r="B10327" i="19"/>
  <c r="O10327" i="19"/>
  <c r="A10328" i="19"/>
  <c r="B10328" i="19"/>
  <c r="O10328" i="19"/>
  <c r="A10329" i="19"/>
  <c r="B10329" i="19"/>
  <c r="O10329" i="19"/>
  <c r="A10330" i="19"/>
  <c r="B10330" i="19"/>
  <c r="O10330" i="19"/>
  <c r="A10331" i="19"/>
  <c r="B10331" i="19"/>
  <c r="O10331" i="19"/>
  <c r="A10332" i="19"/>
  <c r="B10332" i="19"/>
  <c r="O10332" i="19"/>
  <c r="A10333" i="19"/>
  <c r="B10333" i="19"/>
  <c r="O10333" i="19"/>
  <c r="A10334" i="19"/>
  <c r="B10334" i="19"/>
  <c r="O10334" i="19"/>
  <c r="A10335" i="19"/>
  <c r="B10335" i="19"/>
  <c r="O10335" i="19"/>
  <c r="A10336" i="19"/>
  <c r="B10336" i="19"/>
  <c r="O10336" i="19"/>
  <c r="A10337" i="19"/>
  <c r="B10337" i="19"/>
  <c r="O10337" i="19"/>
  <c r="A10338" i="19"/>
  <c r="B10338" i="19"/>
  <c r="O10338" i="19"/>
  <c r="A10339" i="19"/>
  <c r="B10339" i="19"/>
  <c r="O10339" i="19"/>
  <c r="A10340" i="19"/>
  <c r="B10340" i="19"/>
  <c r="O10340" i="19"/>
  <c r="A10341" i="19"/>
  <c r="B10341" i="19"/>
  <c r="O10341" i="19"/>
  <c r="A10342" i="19"/>
  <c r="B10342" i="19"/>
  <c r="O10342" i="19"/>
  <c r="A10343" i="19"/>
  <c r="B10343" i="19"/>
  <c r="O10343" i="19"/>
  <c r="A10344" i="19"/>
  <c r="B10344" i="19"/>
  <c r="O10344" i="19"/>
  <c r="A10345" i="19"/>
  <c r="B10345" i="19"/>
  <c r="O10345" i="19"/>
  <c r="A10346" i="19"/>
  <c r="B10346" i="19"/>
  <c r="O10346" i="19"/>
  <c r="A10347" i="19"/>
  <c r="B10347" i="19"/>
  <c r="O10347" i="19"/>
  <c r="A10348" i="19"/>
  <c r="B10348" i="19"/>
  <c r="O10348" i="19"/>
  <c r="A10349" i="19"/>
  <c r="B10349" i="19"/>
  <c r="O10349" i="19"/>
  <c r="A10350" i="19"/>
  <c r="B10350" i="19"/>
  <c r="O10350" i="19"/>
  <c r="A10351" i="19"/>
  <c r="B10351" i="19"/>
  <c r="O10351" i="19"/>
  <c r="A10352" i="19"/>
  <c r="B10352" i="19"/>
  <c r="O10352" i="19"/>
  <c r="A10353" i="19"/>
  <c r="B10353" i="19"/>
  <c r="O10353" i="19"/>
  <c r="A10354" i="19"/>
  <c r="B10354" i="19"/>
  <c r="O10354" i="19"/>
  <c r="A10355" i="19"/>
  <c r="B10355" i="19"/>
  <c r="O10355" i="19"/>
  <c r="A10356" i="19"/>
  <c r="B10356" i="19"/>
  <c r="O10356" i="19"/>
  <c r="A10357" i="19"/>
  <c r="B10357" i="19"/>
  <c r="O10357" i="19"/>
  <c r="A10358" i="19"/>
  <c r="B10358" i="19"/>
  <c r="O10358" i="19"/>
  <c r="A10359" i="19"/>
  <c r="B10359" i="19"/>
  <c r="O10359" i="19"/>
  <c r="A10360" i="19"/>
  <c r="B10360" i="19"/>
  <c r="O10360" i="19"/>
  <c r="A10361" i="19"/>
  <c r="B10361" i="19"/>
  <c r="O10361" i="19"/>
  <c r="A10362" i="19"/>
  <c r="B10362" i="19"/>
  <c r="O10362" i="19"/>
  <c r="A10363" i="19"/>
  <c r="B10363" i="19"/>
  <c r="O10363" i="19"/>
  <c r="A10364" i="19"/>
  <c r="B10364" i="19"/>
  <c r="O10364" i="19"/>
  <c r="A10365" i="19"/>
  <c r="B10365" i="19"/>
  <c r="O10365" i="19"/>
  <c r="A10366" i="19"/>
  <c r="B10366" i="19"/>
  <c r="O10366" i="19"/>
  <c r="A10367" i="19"/>
  <c r="B10367" i="19"/>
  <c r="O10367" i="19"/>
  <c r="A10368" i="19"/>
  <c r="B10368" i="19"/>
  <c r="O10368" i="19"/>
  <c r="A10369" i="19"/>
  <c r="B10369" i="19"/>
  <c r="O10369" i="19"/>
  <c r="A10370" i="19"/>
  <c r="B10370" i="19"/>
  <c r="O10370" i="19"/>
  <c r="A10371" i="19"/>
  <c r="B10371" i="19"/>
  <c r="O10371" i="19"/>
  <c r="A10372" i="19"/>
  <c r="B10372" i="19"/>
  <c r="O10372" i="19"/>
  <c r="A10373" i="19"/>
  <c r="B10373" i="19"/>
  <c r="O10373" i="19"/>
  <c r="A10374" i="19"/>
  <c r="B10374" i="19"/>
  <c r="O10374" i="19"/>
  <c r="A10375" i="19"/>
  <c r="B10375" i="19"/>
  <c r="O10375" i="19"/>
  <c r="A10376" i="19"/>
  <c r="B10376" i="19"/>
  <c r="O10376" i="19"/>
  <c r="A10377" i="19"/>
  <c r="B10377" i="19"/>
  <c r="O10377" i="19"/>
  <c r="A10378" i="19"/>
  <c r="B10378" i="19"/>
  <c r="O10378" i="19"/>
  <c r="A10379" i="19"/>
  <c r="B10379" i="19"/>
  <c r="O10379" i="19"/>
  <c r="A10380" i="19"/>
  <c r="B10380" i="19"/>
  <c r="O10380" i="19"/>
  <c r="A10381" i="19"/>
  <c r="B10381" i="19"/>
  <c r="O10381" i="19"/>
  <c r="A10382" i="19"/>
  <c r="B10382" i="19"/>
  <c r="O10382" i="19"/>
  <c r="A10383" i="19"/>
  <c r="B10383" i="19"/>
  <c r="O10383" i="19"/>
  <c r="A10384" i="19"/>
  <c r="B10384" i="19"/>
  <c r="O10384" i="19"/>
  <c r="A10385" i="19"/>
  <c r="B10385" i="19"/>
  <c r="O10385" i="19"/>
  <c r="A10386" i="19"/>
  <c r="B10386" i="19"/>
  <c r="O10386" i="19"/>
  <c r="A10387" i="19"/>
  <c r="B10387" i="19"/>
  <c r="O10387" i="19"/>
  <c r="A10388" i="19"/>
  <c r="B10388" i="19"/>
  <c r="O10388" i="19"/>
  <c r="A10389" i="19"/>
  <c r="B10389" i="19"/>
  <c r="O10389" i="19"/>
  <c r="A10390" i="19"/>
  <c r="B10390" i="19"/>
  <c r="O10390" i="19"/>
  <c r="A10391" i="19"/>
  <c r="B10391" i="19"/>
  <c r="O10391" i="19"/>
  <c r="A10392" i="19"/>
  <c r="B10392" i="19"/>
  <c r="O10392" i="19"/>
  <c r="A10393" i="19"/>
  <c r="B10393" i="19"/>
  <c r="O10393" i="19"/>
  <c r="A10394" i="19"/>
  <c r="B10394" i="19"/>
  <c r="O10394" i="19"/>
  <c r="A10395" i="19"/>
  <c r="B10395" i="19"/>
  <c r="O10395" i="19"/>
  <c r="A10396" i="19"/>
  <c r="B10396" i="19"/>
  <c r="O10396" i="19"/>
  <c r="A10397" i="19"/>
  <c r="B10397" i="19"/>
  <c r="O10397" i="19"/>
  <c r="A10398" i="19"/>
  <c r="B10398" i="19"/>
  <c r="O10398" i="19"/>
  <c r="A10399" i="19"/>
  <c r="B10399" i="19"/>
  <c r="O10399" i="19"/>
  <c r="A10400" i="19"/>
  <c r="B10400" i="19"/>
  <c r="O10400" i="19"/>
  <c r="A10401" i="19"/>
  <c r="B10401" i="19"/>
  <c r="O10401" i="19"/>
  <c r="A10402" i="19"/>
  <c r="B10402" i="19"/>
  <c r="O10402" i="19"/>
  <c r="A10403" i="19"/>
  <c r="B10403" i="19"/>
  <c r="O10403" i="19"/>
  <c r="A10404" i="19"/>
  <c r="B10404" i="19"/>
  <c r="O10404" i="19"/>
  <c r="A10405" i="19"/>
  <c r="B10405" i="19"/>
  <c r="O10405" i="19"/>
  <c r="A10406" i="19"/>
  <c r="B10406" i="19"/>
  <c r="O10406" i="19"/>
  <c r="A10407" i="19"/>
  <c r="B10407" i="19"/>
  <c r="O10407" i="19"/>
  <c r="A10408" i="19"/>
  <c r="B10408" i="19"/>
  <c r="O10408" i="19"/>
  <c r="A10409" i="19"/>
  <c r="B10409" i="19"/>
  <c r="O10409" i="19"/>
  <c r="A10410" i="19"/>
  <c r="B10410" i="19"/>
  <c r="O10410" i="19"/>
  <c r="A10411" i="19"/>
  <c r="B10411" i="19"/>
  <c r="O10411" i="19"/>
  <c r="A10412" i="19"/>
  <c r="B10412" i="19"/>
  <c r="O10412" i="19"/>
  <c r="A10413" i="19"/>
  <c r="B10413" i="19"/>
  <c r="O10413" i="19"/>
  <c r="A10414" i="19"/>
  <c r="B10414" i="19"/>
  <c r="O10414" i="19"/>
  <c r="A10415" i="19"/>
  <c r="B10415" i="19"/>
  <c r="O10415" i="19"/>
  <c r="A10416" i="19"/>
  <c r="B10416" i="19"/>
  <c r="O10416" i="19"/>
  <c r="A10417" i="19"/>
  <c r="B10417" i="19"/>
  <c r="O10417" i="19"/>
  <c r="A10418" i="19"/>
  <c r="B10418" i="19"/>
  <c r="O10418" i="19"/>
  <c r="A10419" i="19"/>
  <c r="B10419" i="19"/>
  <c r="O10419" i="19"/>
  <c r="A10420" i="19"/>
  <c r="B10420" i="19"/>
  <c r="O10420" i="19"/>
  <c r="A10421" i="19"/>
  <c r="B10421" i="19"/>
  <c r="O10421" i="19"/>
  <c r="A10422" i="19"/>
  <c r="B10422" i="19"/>
  <c r="O10422" i="19"/>
  <c r="A10423" i="19"/>
  <c r="B10423" i="19"/>
  <c r="O10423" i="19"/>
  <c r="A10424" i="19"/>
  <c r="B10424" i="19"/>
  <c r="O10424" i="19"/>
  <c r="A10425" i="19"/>
  <c r="B10425" i="19"/>
  <c r="O10425" i="19"/>
  <c r="A10426" i="19"/>
  <c r="B10426" i="19"/>
  <c r="O10426" i="19"/>
  <c r="A10427" i="19"/>
  <c r="B10427" i="19"/>
  <c r="O10427" i="19"/>
  <c r="A10428" i="19"/>
  <c r="B10428" i="19"/>
  <c r="O10428" i="19"/>
  <c r="A10429" i="19"/>
  <c r="B10429" i="19"/>
  <c r="O10429" i="19"/>
  <c r="A10430" i="19"/>
  <c r="B10430" i="19"/>
  <c r="O10430" i="19"/>
  <c r="A10431" i="19"/>
  <c r="B10431" i="19"/>
  <c r="O10431" i="19"/>
  <c r="A10432" i="19"/>
  <c r="B10432" i="19"/>
  <c r="O10432" i="19"/>
  <c r="A10433" i="19"/>
  <c r="B10433" i="19"/>
  <c r="O10433" i="19"/>
  <c r="A10434" i="19"/>
  <c r="B10434" i="19"/>
  <c r="O10434" i="19"/>
  <c r="A10435" i="19"/>
  <c r="B10435" i="19"/>
  <c r="O10435" i="19"/>
  <c r="A10436" i="19"/>
  <c r="B10436" i="19"/>
  <c r="O10436" i="19"/>
  <c r="A10437" i="19"/>
  <c r="B10437" i="19"/>
  <c r="O10437" i="19"/>
  <c r="A10438" i="19"/>
  <c r="B10438" i="19"/>
  <c r="O10438" i="19"/>
  <c r="A10439" i="19"/>
  <c r="B10439" i="19"/>
  <c r="O10439" i="19"/>
  <c r="A10440" i="19"/>
  <c r="B10440" i="19"/>
  <c r="O10440" i="19"/>
  <c r="A10441" i="19"/>
  <c r="B10441" i="19"/>
  <c r="O10441" i="19"/>
  <c r="A10442" i="19"/>
  <c r="B10442" i="19"/>
  <c r="O10442" i="19"/>
  <c r="A10443" i="19"/>
  <c r="B10443" i="19"/>
  <c r="O10443" i="19"/>
  <c r="A10444" i="19"/>
  <c r="B10444" i="19"/>
  <c r="O10444" i="19"/>
  <c r="A10445" i="19"/>
  <c r="B10445" i="19"/>
  <c r="O10445" i="19"/>
  <c r="A10446" i="19"/>
  <c r="B10446" i="19"/>
  <c r="O10446" i="19"/>
  <c r="A10447" i="19"/>
  <c r="B10447" i="19"/>
  <c r="O10447" i="19"/>
  <c r="A10448" i="19"/>
  <c r="B10448" i="19"/>
  <c r="O10448" i="19"/>
  <c r="A10449" i="19"/>
  <c r="B10449" i="19"/>
  <c r="O10449" i="19"/>
  <c r="A10450" i="19"/>
  <c r="B10450" i="19"/>
  <c r="O10450" i="19"/>
  <c r="A10451" i="19"/>
  <c r="B10451" i="19"/>
  <c r="O10451" i="19"/>
  <c r="A10452" i="19"/>
  <c r="B10452" i="19"/>
  <c r="O10452" i="19"/>
  <c r="A10453" i="19"/>
  <c r="B10453" i="19"/>
  <c r="O10453" i="19"/>
  <c r="A10454" i="19"/>
  <c r="B10454" i="19"/>
  <c r="O10454" i="19"/>
  <c r="A10455" i="19"/>
  <c r="B10455" i="19"/>
  <c r="O10455" i="19"/>
  <c r="A10456" i="19"/>
  <c r="B10456" i="19"/>
  <c r="O10456" i="19"/>
  <c r="A10457" i="19"/>
  <c r="B10457" i="19"/>
  <c r="O10457" i="19"/>
  <c r="A10458" i="19"/>
  <c r="B10458" i="19"/>
  <c r="O10458" i="19"/>
  <c r="A10459" i="19"/>
  <c r="B10459" i="19"/>
  <c r="O10459" i="19"/>
  <c r="A10460" i="19"/>
  <c r="B10460" i="19"/>
  <c r="O10460" i="19"/>
  <c r="A10461" i="19"/>
  <c r="B10461" i="19"/>
  <c r="O10461" i="19"/>
  <c r="A10462" i="19"/>
  <c r="B10462" i="19"/>
  <c r="O10462" i="19"/>
  <c r="A10463" i="19"/>
  <c r="B10463" i="19"/>
  <c r="O10463" i="19"/>
  <c r="A10464" i="19"/>
  <c r="B10464" i="19"/>
  <c r="O10464" i="19"/>
  <c r="A10465" i="19"/>
  <c r="B10465" i="19"/>
  <c r="O10465" i="19"/>
  <c r="A10466" i="19"/>
  <c r="B10466" i="19"/>
  <c r="O10466" i="19"/>
  <c r="A10467" i="19"/>
  <c r="B10467" i="19"/>
  <c r="O10467" i="19"/>
  <c r="A10468" i="19"/>
  <c r="B10468" i="19"/>
  <c r="O10468" i="19"/>
  <c r="A10469" i="19"/>
  <c r="B10469" i="19"/>
  <c r="O10469" i="19"/>
  <c r="A10470" i="19"/>
  <c r="B10470" i="19"/>
  <c r="O10470" i="19"/>
  <c r="A10471" i="19"/>
  <c r="B10471" i="19"/>
  <c r="O10471" i="19"/>
  <c r="A10472" i="19"/>
  <c r="B10472" i="19"/>
  <c r="O10472" i="19"/>
  <c r="A10473" i="19"/>
  <c r="B10473" i="19"/>
  <c r="O10473" i="19"/>
  <c r="A10474" i="19"/>
  <c r="B10474" i="19"/>
  <c r="O10474" i="19"/>
  <c r="A10475" i="19"/>
  <c r="B10475" i="19"/>
  <c r="O10475" i="19"/>
  <c r="A10476" i="19"/>
  <c r="B10476" i="19"/>
  <c r="O10476" i="19"/>
  <c r="A10477" i="19"/>
  <c r="B10477" i="19"/>
  <c r="O10477" i="19"/>
  <c r="A10478" i="19"/>
  <c r="B10478" i="19"/>
  <c r="O10478" i="19"/>
  <c r="A10479" i="19"/>
  <c r="B10479" i="19"/>
  <c r="O10479" i="19"/>
  <c r="A10480" i="19"/>
  <c r="B10480" i="19"/>
  <c r="O10480" i="19"/>
  <c r="A10481" i="19"/>
  <c r="B10481" i="19"/>
  <c r="O10481" i="19"/>
  <c r="A10482" i="19"/>
  <c r="B10482" i="19"/>
  <c r="O10482" i="19"/>
  <c r="A10483" i="19"/>
  <c r="B10483" i="19"/>
  <c r="O10483" i="19"/>
  <c r="A10484" i="19"/>
  <c r="B10484" i="19"/>
  <c r="O10484" i="19"/>
  <c r="A10485" i="19"/>
  <c r="B10485" i="19"/>
  <c r="O10485" i="19"/>
  <c r="A10486" i="19"/>
  <c r="B10486" i="19"/>
  <c r="O10486" i="19"/>
  <c r="A10487" i="19"/>
  <c r="B10487" i="19"/>
  <c r="O10487" i="19"/>
  <c r="A10488" i="19"/>
  <c r="B10488" i="19"/>
  <c r="O10488" i="19"/>
  <c r="A10489" i="19"/>
  <c r="B10489" i="19"/>
  <c r="O10489" i="19"/>
  <c r="A10490" i="19"/>
  <c r="B10490" i="19"/>
  <c r="O10490" i="19"/>
  <c r="A10491" i="19"/>
  <c r="B10491" i="19"/>
  <c r="O10491" i="19"/>
  <c r="A10492" i="19"/>
  <c r="B10492" i="19"/>
  <c r="O10492" i="19"/>
  <c r="A10493" i="19"/>
  <c r="B10493" i="19"/>
  <c r="O10493" i="19"/>
  <c r="A10494" i="19"/>
  <c r="B10494" i="19"/>
  <c r="O10494" i="19"/>
  <c r="A10495" i="19"/>
  <c r="B10495" i="19"/>
  <c r="O10495" i="19"/>
  <c r="A10496" i="19"/>
  <c r="B10496" i="19"/>
  <c r="O10496" i="19"/>
  <c r="A10497" i="19"/>
  <c r="B10497" i="19"/>
  <c r="O10497" i="19"/>
  <c r="A10498" i="19"/>
  <c r="B10498" i="19"/>
  <c r="O10498" i="19"/>
  <c r="A10499" i="19"/>
  <c r="B10499" i="19"/>
  <c r="O10499" i="19"/>
  <c r="A10500" i="19"/>
  <c r="B10500" i="19"/>
  <c r="O10500" i="19"/>
  <c r="A10501" i="19"/>
  <c r="B10501" i="19"/>
  <c r="O10501" i="19"/>
  <c r="A10502" i="19"/>
  <c r="B10502" i="19"/>
  <c r="O10502" i="19"/>
  <c r="A10503" i="19"/>
  <c r="B10503" i="19"/>
  <c r="O10503" i="19"/>
  <c r="A10504" i="19"/>
  <c r="B10504" i="19"/>
  <c r="O10504" i="19"/>
  <c r="A10505" i="19"/>
  <c r="B10505" i="19"/>
  <c r="O10505" i="19"/>
  <c r="A10506" i="19"/>
  <c r="B10506" i="19"/>
  <c r="O10506" i="19"/>
  <c r="A10507" i="19"/>
  <c r="B10507" i="19"/>
  <c r="O10507" i="19"/>
  <c r="A10508" i="19"/>
  <c r="B10508" i="19"/>
  <c r="O10508" i="19"/>
  <c r="A10509" i="19"/>
  <c r="B10509" i="19"/>
  <c r="O10509" i="19"/>
  <c r="A10510" i="19"/>
  <c r="B10510" i="19"/>
  <c r="O10510" i="19"/>
  <c r="A10511" i="19"/>
  <c r="B10511" i="19"/>
  <c r="O10511" i="19"/>
  <c r="A10512" i="19"/>
  <c r="B10512" i="19"/>
  <c r="O10512" i="19"/>
  <c r="A10513" i="19"/>
  <c r="B10513" i="19"/>
  <c r="O10513" i="19"/>
  <c r="A10514" i="19"/>
  <c r="B10514" i="19"/>
  <c r="O10514" i="19"/>
  <c r="A10515" i="19"/>
  <c r="B10515" i="19"/>
  <c r="O10515" i="19"/>
  <c r="A10516" i="19"/>
  <c r="B10516" i="19"/>
  <c r="O10516" i="19"/>
  <c r="A10517" i="19"/>
  <c r="B10517" i="19"/>
  <c r="O10517" i="19"/>
  <c r="A10518" i="19"/>
  <c r="B10518" i="19"/>
  <c r="O10518" i="19"/>
  <c r="A10519" i="19"/>
  <c r="B10519" i="19"/>
  <c r="O10519" i="19"/>
  <c r="A10520" i="19"/>
  <c r="B10520" i="19"/>
  <c r="O10520" i="19"/>
  <c r="A10521" i="19"/>
  <c r="B10521" i="19"/>
  <c r="O10521" i="19"/>
  <c r="A10522" i="19"/>
  <c r="B10522" i="19"/>
  <c r="O10522" i="19"/>
  <c r="A10523" i="19"/>
  <c r="B10523" i="19"/>
  <c r="O10523" i="19"/>
  <c r="A10524" i="19"/>
  <c r="B10524" i="19"/>
  <c r="O10524" i="19"/>
  <c r="A10525" i="19"/>
  <c r="B10525" i="19"/>
  <c r="O10525" i="19"/>
  <c r="A10526" i="19"/>
  <c r="B10526" i="19"/>
  <c r="O10526" i="19"/>
  <c r="A10527" i="19"/>
  <c r="B10527" i="19"/>
  <c r="O10527" i="19"/>
  <c r="A10528" i="19"/>
  <c r="B10528" i="19"/>
  <c r="O10528" i="19"/>
  <c r="A10529" i="19"/>
  <c r="B10529" i="19"/>
  <c r="O10529" i="19"/>
  <c r="A10530" i="19"/>
  <c r="B10530" i="19"/>
  <c r="O10530" i="19"/>
  <c r="A10531" i="19"/>
  <c r="B10531" i="19"/>
  <c r="O10531" i="19"/>
  <c r="A10532" i="19"/>
  <c r="B10532" i="19"/>
  <c r="O10532" i="19"/>
  <c r="A10533" i="19"/>
  <c r="B10533" i="19"/>
  <c r="O10533" i="19"/>
  <c r="A10534" i="19"/>
  <c r="B10534" i="19"/>
  <c r="O10534" i="19"/>
  <c r="A10535" i="19"/>
  <c r="B10535" i="19"/>
  <c r="O10535" i="19"/>
  <c r="A10536" i="19"/>
  <c r="B10536" i="19"/>
  <c r="O10536" i="19"/>
  <c r="A10537" i="19"/>
  <c r="B10537" i="19"/>
  <c r="O10537" i="19"/>
  <c r="A10538" i="19"/>
  <c r="B10538" i="19"/>
  <c r="O10538" i="19"/>
  <c r="A10539" i="19"/>
  <c r="B10539" i="19"/>
  <c r="O10539" i="19"/>
  <c r="A10540" i="19"/>
  <c r="B10540" i="19"/>
  <c r="O10540" i="19"/>
  <c r="A10541" i="19"/>
  <c r="B10541" i="19"/>
  <c r="O10541" i="19"/>
  <c r="A10542" i="19"/>
  <c r="B10542" i="19"/>
  <c r="O10542" i="19"/>
  <c r="A10543" i="19"/>
  <c r="B10543" i="19"/>
  <c r="O10543" i="19"/>
  <c r="A10544" i="19"/>
  <c r="B10544" i="19"/>
  <c r="O10544" i="19"/>
  <c r="A10545" i="19"/>
  <c r="B10545" i="19"/>
  <c r="O10545" i="19"/>
  <c r="A10546" i="19"/>
  <c r="B10546" i="19"/>
  <c r="O10546" i="19"/>
  <c r="A10547" i="19"/>
  <c r="B10547" i="19"/>
  <c r="O10547" i="19"/>
  <c r="A10548" i="19"/>
  <c r="B10548" i="19"/>
  <c r="O10548" i="19"/>
  <c r="A10549" i="19"/>
  <c r="B10549" i="19"/>
  <c r="O10549" i="19"/>
  <c r="A10550" i="19"/>
  <c r="B10550" i="19"/>
  <c r="O10550" i="19"/>
  <c r="A10551" i="19"/>
  <c r="B10551" i="19"/>
  <c r="O10551" i="19"/>
  <c r="A10552" i="19"/>
  <c r="B10552" i="19"/>
  <c r="O10552" i="19"/>
  <c r="A10553" i="19"/>
  <c r="B10553" i="19"/>
  <c r="O10553" i="19"/>
  <c r="A10554" i="19"/>
  <c r="B10554" i="19"/>
  <c r="O10554" i="19"/>
  <c r="A10555" i="19"/>
  <c r="B10555" i="19"/>
  <c r="O10555" i="19"/>
  <c r="A10556" i="19"/>
  <c r="B10556" i="19"/>
  <c r="O10556" i="19"/>
  <c r="A10557" i="19"/>
  <c r="B10557" i="19"/>
  <c r="O10557" i="19"/>
  <c r="A10558" i="19"/>
  <c r="B10558" i="19"/>
  <c r="O10558" i="19"/>
  <c r="A10559" i="19"/>
  <c r="B10559" i="19"/>
  <c r="O10559" i="19"/>
  <c r="A10560" i="19"/>
  <c r="B10560" i="19"/>
  <c r="O10560" i="19"/>
  <c r="A10561" i="19"/>
  <c r="B10561" i="19"/>
  <c r="O10561" i="19"/>
  <c r="A10562" i="19"/>
  <c r="B10562" i="19"/>
  <c r="O10562" i="19"/>
  <c r="A10563" i="19"/>
  <c r="B10563" i="19"/>
  <c r="O10563" i="19"/>
  <c r="A10564" i="19"/>
  <c r="B10564" i="19"/>
  <c r="O10564" i="19"/>
  <c r="A10565" i="19"/>
  <c r="B10565" i="19"/>
  <c r="O10565" i="19"/>
  <c r="A10566" i="19"/>
  <c r="B10566" i="19"/>
  <c r="O10566" i="19"/>
  <c r="A10567" i="19"/>
  <c r="B10567" i="19"/>
  <c r="O10567" i="19"/>
  <c r="A10568" i="19"/>
  <c r="B10568" i="19"/>
  <c r="O10568" i="19"/>
  <c r="A10569" i="19"/>
  <c r="B10569" i="19"/>
  <c r="O10569" i="19"/>
  <c r="A10570" i="19"/>
  <c r="B10570" i="19"/>
  <c r="O10570" i="19"/>
  <c r="A10571" i="19"/>
  <c r="B10571" i="19"/>
  <c r="O10571" i="19"/>
  <c r="A10572" i="19"/>
  <c r="B10572" i="19"/>
  <c r="O10572" i="19"/>
  <c r="A10573" i="19"/>
  <c r="B10573" i="19"/>
  <c r="O10573" i="19"/>
  <c r="A10574" i="19"/>
  <c r="B10574" i="19"/>
  <c r="O10574" i="19"/>
  <c r="A10575" i="19"/>
  <c r="B10575" i="19"/>
  <c r="O10575" i="19"/>
  <c r="A10576" i="19"/>
  <c r="B10576" i="19"/>
  <c r="O10576" i="19"/>
  <c r="A10577" i="19"/>
  <c r="B10577" i="19"/>
  <c r="O10577" i="19"/>
  <c r="A10578" i="19"/>
  <c r="B10578" i="19"/>
  <c r="O10578" i="19"/>
  <c r="A10579" i="19"/>
  <c r="B10579" i="19"/>
  <c r="O10579" i="19"/>
  <c r="A10580" i="19"/>
  <c r="B10580" i="19"/>
  <c r="O10580" i="19"/>
  <c r="A10581" i="19"/>
  <c r="B10581" i="19"/>
  <c r="O10581" i="19"/>
  <c r="A10582" i="19"/>
  <c r="B10582" i="19"/>
  <c r="O10582" i="19"/>
  <c r="A10583" i="19"/>
  <c r="B10583" i="19"/>
  <c r="O10583" i="19"/>
  <c r="A10584" i="19"/>
  <c r="B10584" i="19"/>
  <c r="O10584" i="19"/>
  <c r="A10585" i="19"/>
  <c r="B10585" i="19"/>
  <c r="O10585" i="19"/>
  <c r="A10586" i="19"/>
  <c r="B10586" i="19"/>
  <c r="O10586" i="19"/>
  <c r="A10587" i="19"/>
  <c r="B10587" i="19"/>
  <c r="O10587" i="19"/>
  <c r="A10588" i="19"/>
  <c r="B10588" i="19"/>
  <c r="O10588" i="19"/>
  <c r="A10589" i="19"/>
  <c r="B10589" i="19"/>
  <c r="O10589" i="19"/>
  <c r="A10590" i="19"/>
  <c r="B10590" i="19"/>
  <c r="O10590" i="19"/>
  <c r="A10591" i="19"/>
  <c r="B10591" i="19"/>
  <c r="O10591" i="19"/>
  <c r="A10592" i="19"/>
  <c r="B10592" i="19"/>
  <c r="O10592" i="19"/>
  <c r="A10593" i="19"/>
  <c r="B10593" i="19"/>
  <c r="O10593" i="19"/>
  <c r="A10594" i="19"/>
  <c r="B10594" i="19"/>
  <c r="O10594" i="19"/>
  <c r="A10595" i="19"/>
  <c r="B10595" i="19"/>
  <c r="O10595" i="19"/>
  <c r="A10596" i="19"/>
  <c r="B10596" i="19"/>
  <c r="O10596" i="19"/>
  <c r="A10597" i="19"/>
  <c r="B10597" i="19"/>
  <c r="O10597" i="19"/>
  <c r="A10598" i="19"/>
  <c r="B10598" i="19"/>
  <c r="O10598" i="19"/>
  <c r="A10599" i="19"/>
  <c r="B10599" i="19"/>
  <c r="O10599" i="19"/>
  <c r="A10600" i="19"/>
  <c r="B10600" i="19"/>
  <c r="O10600" i="19"/>
  <c r="A10601" i="19"/>
  <c r="B10601" i="19"/>
  <c r="O10601" i="19"/>
  <c r="A10602" i="19"/>
  <c r="B10602" i="19"/>
  <c r="O10602" i="19"/>
  <c r="A10603" i="19"/>
  <c r="B10603" i="19"/>
  <c r="O10603" i="19"/>
  <c r="A10604" i="19"/>
  <c r="B10604" i="19"/>
  <c r="O10604" i="19"/>
  <c r="A10605" i="19"/>
  <c r="B10605" i="19"/>
  <c r="O10605" i="19"/>
  <c r="A10606" i="19"/>
  <c r="B10606" i="19"/>
  <c r="O10606" i="19"/>
  <c r="A10607" i="19"/>
  <c r="B10607" i="19"/>
  <c r="O10607" i="19"/>
  <c r="A10608" i="19"/>
  <c r="B10608" i="19"/>
  <c r="O10608" i="19"/>
  <c r="A10609" i="19"/>
  <c r="B10609" i="19"/>
  <c r="O10609" i="19"/>
  <c r="A10610" i="19"/>
  <c r="B10610" i="19"/>
  <c r="O10610" i="19"/>
  <c r="A10611" i="19"/>
  <c r="B10611" i="19"/>
  <c r="O10611" i="19"/>
  <c r="A10612" i="19"/>
  <c r="B10612" i="19"/>
  <c r="O10612" i="19"/>
  <c r="A10613" i="19"/>
  <c r="B10613" i="19"/>
  <c r="O10613" i="19"/>
  <c r="A10614" i="19"/>
  <c r="B10614" i="19"/>
  <c r="O10614" i="19"/>
  <c r="A10615" i="19"/>
  <c r="B10615" i="19"/>
  <c r="O10615" i="19"/>
  <c r="A10616" i="19"/>
  <c r="B10616" i="19"/>
  <c r="O10616" i="19"/>
  <c r="A10617" i="19"/>
  <c r="B10617" i="19"/>
  <c r="O10617" i="19"/>
  <c r="A10618" i="19"/>
  <c r="B10618" i="19"/>
  <c r="O10618" i="19"/>
  <c r="A10619" i="19"/>
  <c r="B10619" i="19"/>
  <c r="O10619" i="19"/>
  <c r="A10620" i="19"/>
  <c r="B10620" i="19"/>
  <c r="O10620" i="19"/>
  <c r="A10621" i="19"/>
  <c r="B10621" i="19"/>
  <c r="O10621" i="19"/>
  <c r="A10622" i="19"/>
  <c r="B10622" i="19"/>
  <c r="O10622" i="19"/>
  <c r="A10623" i="19"/>
  <c r="B10623" i="19"/>
  <c r="O10623" i="19"/>
  <c r="A10624" i="19"/>
  <c r="B10624" i="19"/>
  <c r="O10624" i="19"/>
  <c r="A10625" i="19"/>
  <c r="B10625" i="19"/>
  <c r="O10625" i="19"/>
  <c r="A10626" i="19"/>
  <c r="B10626" i="19"/>
  <c r="O10626" i="19"/>
  <c r="A10627" i="19"/>
  <c r="B10627" i="19"/>
  <c r="O10627" i="19"/>
  <c r="A10628" i="19"/>
  <c r="B10628" i="19"/>
  <c r="O10628" i="19"/>
  <c r="A10629" i="19"/>
  <c r="B10629" i="19"/>
  <c r="O10629" i="19"/>
  <c r="A10630" i="19"/>
  <c r="B10630" i="19"/>
  <c r="O10630" i="19"/>
  <c r="A10631" i="19"/>
  <c r="B10631" i="19"/>
  <c r="O10631" i="19"/>
  <c r="A10632" i="19"/>
  <c r="B10632" i="19"/>
  <c r="O10632" i="19"/>
  <c r="A10633" i="19"/>
  <c r="B10633" i="19"/>
  <c r="O10633" i="19"/>
  <c r="A10634" i="19"/>
  <c r="B10634" i="19"/>
  <c r="O10634" i="19"/>
  <c r="A10635" i="19"/>
  <c r="B10635" i="19"/>
  <c r="O10635" i="19"/>
  <c r="A10636" i="19"/>
  <c r="B10636" i="19"/>
  <c r="O10636" i="19"/>
  <c r="A10637" i="19"/>
  <c r="B10637" i="19"/>
  <c r="O10637" i="19"/>
  <c r="A10638" i="19"/>
  <c r="B10638" i="19"/>
  <c r="O10638" i="19"/>
  <c r="A10639" i="19"/>
  <c r="B10639" i="19"/>
  <c r="O10639" i="19"/>
  <c r="A10640" i="19"/>
  <c r="B10640" i="19"/>
  <c r="O10640" i="19"/>
  <c r="A10641" i="19"/>
  <c r="B10641" i="19"/>
  <c r="O10641" i="19"/>
  <c r="A10642" i="19"/>
  <c r="B10642" i="19"/>
  <c r="O10642" i="19"/>
  <c r="A10643" i="19"/>
  <c r="B10643" i="19"/>
  <c r="O10643" i="19"/>
  <c r="A10644" i="19"/>
  <c r="B10644" i="19"/>
  <c r="O10644" i="19"/>
  <c r="A10645" i="19"/>
  <c r="B10645" i="19"/>
  <c r="O10645" i="19"/>
  <c r="A10646" i="19"/>
  <c r="B10646" i="19"/>
  <c r="O10646" i="19"/>
  <c r="A10647" i="19"/>
  <c r="B10647" i="19"/>
  <c r="O10647" i="19"/>
  <c r="A10648" i="19"/>
  <c r="B10648" i="19"/>
  <c r="O10648" i="19"/>
  <c r="A10649" i="19"/>
  <c r="B10649" i="19"/>
  <c r="O10649" i="19"/>
  <c r="A10650" i="19"/>
  <c r="B10650" i="19"/>
  <c r="O10650" i="19"/>
  <c r="A10651" i="19"/>
  <c r="B10651" i="19"/>
  <c r="O10651" i="19"/>
  <c r="A10652" i="19"/>
  <c r="B10652" i="19"/>
  <c r="O10652" i="19"/>
  <c r="A10653" i="19"/>
  <c r="B10653" i="19"/>
  <c r="O10653" i="19"/>
  <c r="A10654" i="19"/>
  <c r="B10654" i="19"/>
  <c r="O10654" i="19"/>
  <c r="A10655" i="19"/>
  <c r="B10655" i="19"/>
  <c r="O10655" i="19"/>
  <c r="A10656" i="19"/>
  <c r="B10656" i="19"/>
  <c r="O10656" i="19"/>
  <c r="A10657" i="19"/>
  <c r="B10657" i="19"/>
  <c r="O10657" i="19"/>
  <c r="A10658" i="19"/>
  <c r="B10658" i="19"/>
  <c r="O10658" i="19"/>
  <c r="A10659" i="19"/>
  <c r="B10659" i="19"/>
  <c r="O10659" i="19"/>
  <c r="A10660" i="19"/>
  <c r="B10660" i="19"/>
  <c r="O10660" i="19"/>
  <c r="A10661" i="19"/>
  <c r="B10661" i="19"/>
  <c r="O10661" i="19"/>
  <c r="A10662" i="19"/>
  <c r="B10662" i="19"/>
  <c r="O10662" i="19"/>
  <c r="A10663" i="19"/>
  <c r="B10663" i="19"/>
  <c r="O10663" i="19"/>
  <c r="A10664" i="19"/>
  <c r="B10664" i="19"/>
  <c r="O10664" i="19"/>
  <c r="A10665" i="19"/>
  <c r="B10665" i="19"/>
  <c r="O10665" i="19"/>
  <c r="A10666" i="19"/>
  <c r="B10666" i="19"/>
  <c r="O10666" i="19"/>
  <c r="A10667" i="19"/>
  <c r="B10667" i="19"/>
  <c r="O10667" i="19"/>
  <c r="A10668" i="19"/>
  <c r="B10668" i="19"/>
  <c r="O10668" i="19"/>
  <c r="A10669" i="19"/>
  <c r="B10669" i="19"/>
  <c r="O10669" i="19"/>
  <c r="A10670" i="19"/>
  <c r="B10670" i="19"/>
  <c r="O10670" i="19"/>
  <c r="A10671" i="19"/>
  <c r="B10671" i="19"/>
  <c r="O10671" i="19"/>
  <c r="A10672" i="19"/>
  <c r="B10672" i="19"/>
  <c r="O10672" i="19"/>
  <c r="A10673" i="19"/>
  <c r="B10673" i="19"/>
  <c r="O10673" i="19"/>
  <c r="A10674" i="19"/>
  <c r="B10674" i="19"/>
  <c r="O10674" i="19"/>
  <c r="A10675" i="19"/>
  <c r="B10675" i="19"/>
  <c r="O10675" i="19"/>
  <c r="A10676" i="19"/>
  <c r="B10676" i="19"/>
  <c r="O10676" i="19"/>
  <c r="A10677" i="19"/>
  <c r="B10677" i="19"/>
  <c r="O10677" i="19"/>
  <c r="A10678" i="19"/>
  <c r="B10678" i="19"/>
  <c r="O10678" i="19"/>
  <c r="A10679" i="19"/>
  <c r="B10679" i="19"/>
  <c r="O10679" i="19"/>
  <c r="A10680" i="19"/>
  <c r="B10680" i="19"/>
  <c r="O10680" i="19"/>
  <c r="A10681" i="19"/>
  <c r="B10681" i="19"/>
  <c r="O10681" i="19"/>
  <c r="A10682" i="19"/>
  <c r="B10682" i="19"/>
  <c r="O10682" i="19"/>
  <c r="A10683" i="19"/>
  <c r="B10683" i="19"/>
  <c r="O10683" i="19"/>
  <c r="A10684" i="19"/>
  <c r="B10684" i="19"/>
  <c r="O10684" i="19"/>
  <c r="A10685" i="19"/>
  <c r="B10685" i="19"/>
  <c r="O10685" i="19"/>
  <c r="A10686" i="19"/>
  <c r="B10686" i="19"/>
  <c r="O10686" i="19"/>
  <c r="A10687" i="19"/>
  <c r="B10687" i="19"/>
  <c r="O10687" i="19"/>
  <c r="A10688" i="19"/>
  <c r="B10688" i="19"/>
  <c r="O10688" i="19"/>
  <c r="A10689" i="19"/>
  <c r="B10689" i="19"/>
  <c r="O10689" i="19"/>
  <c r="A10690" i="19"/>
  <c r="B10690" i="19"/>
  <c r="O10690" i="19"/>
  <c r="A10691" i="19"/>
  <c r="B10691" i="19"/>
  <c r="O10691" i="19"/>
  <c r="A10692" i="19"/>
  <c r="B10692" i="19"/>
  <c r="O10692" i="19"/>
  <c r="A10693" i="19"/>
  <c r="B10693" i="19"/>
  <c r="O10693" i="19"/>
  <c r="A10694" i="19"/>
  <c r="B10694" i="19"/>
  <c r="O10694" i="19"/>
  <c r="A10695" i="19"/>
  <c r="B10695" i="19"/>
  <c r="O10695" i="19"/>
  <c r="A10696" i="19"/>
  <c r="B10696" i="19"/>
  <c r="O10696" i="19"/>
  <c r="A10697" i="19"/>
  <c r="B10697" i="19"/>
  <c r="O10697" i="19"/>
  <c r="A10698" i="19"/>
  <c r="B10698" i="19"/>
  <c r="O10698" i="19"/>
  <c r="A10699" i="19"/>
  <c r="B10699" i="19"/>
  <c r="O10699" i="19"/>
  <c r="A10700" i="19"/>
  <c r="B10700" i="19"/>
  <c r="O10700" i="19"/>
  <c r="A10701" i="19"/>
  <c r="B10701" i="19"/>
  <c r="O10701" i="19"/>
  <c r="A10702" i="19"/>
  <c r="B10702" i="19"/>
  <c r="O10702" i="19"/>
  <c r="A10703" i="19"/>
  <c r="B10703" i="19"/>
  <c r="O10703" i="19"/>
  <c r="A10704" i="19"/>
  <c r="B10704" i="19"/>
  <c r="O10704" i="19"/>
  <c r="A10705" i="19"/>
  <c r="B10705" i="19"/>
  <c r="O10705" i="19"/>
  <c r="A10706" i="19"/>
  <c r="B10706" i="19"/>
  <c r="O10706" i="19"/>
  <c r="A10707" i="19"/>
  <c r="B10707" i="19"/>
  <c r="O10707" i="19"/>
  <c r="A10708" i="19"/>
  <c r="B10708" i="19"/>
  <c r="O10708" i="19"/>
  <c r="A10709" i="19"/>
  <c r="B10709" i="19"/>
  <c r="O10709" i="19"/>
  <c r="A10710" i="19"/>
  <c r="B10710" i="19"/>
  <c r="O10710" i="19"/>
  <c r="A10711" i="19"/>
  <c r="B10711" i="19"/>
  <c r="O10711" i="19"/>
  <c r="A10712" i="19"/>
  <c r="B10712" i="19"/>
  <c r="O10712" i="19"/>
  <c r="A10713" i="19"/>
  <c r="B10713" i="19"/>
  <c r="O10713" i="19"/>
  <c r="A10714" i="19"/>
  <c r="B10714" i="19"/>
  <c r="O10714" i="19"/>
  <c r="A10715" i="19"/>
  <c r="B10715" i="19"/>
  <c r="O10715" i="19"/>
  <c r="A10716" i="19"/>
  <c r="B10716" i="19"/>
  <c r="O10716" i="19"/>
  <c r="A10717" i="19"/>
  <c r="B10717" i="19"/>
  <c r="O10717" i="19"/>
  <c r="A10718" i="19"/>
  <c r="B10718" i="19"/>
  <c r="O10718" i="19"/>
  <c r="A10719" i="19"/>
  <c r="B10719" i="19"/>
  <c r="O10719" i="19"/>
  <c r="A10720" i="19"/>
  <c r="B10720" i="19"/>
  <c r="O10720" i="19"/>
  <c r="A10721" i="19"/>
  <c r="B10721" i="19"/>
  <c r="O10721" i="19"/>
  <c r="A10722" i="19"/>
  <c r="B10722" i="19"/>
  <c r="O10722" i="19"/>
  <c r="A10723" i="19"/>
  <c r="B10723" i="19"/>
  <c r="O10723" i="19"/>
  <c r="A10724" i="19"/>
  <c r="B10724" i="19"/>
  <c r="O10724" i="19"/>
  <c r="A10725" i="19"/>
  <c r="B10725" i="19"/>
  <c r="O10725" i="19"/>
  <c r="A10726" i="19"/>
  <c r="B10726" i="19"/>
  <c r="O10726" i="19"/>
  <c r="A10727" i="19"/>
  <c r="B10727" i="19"/>
  <c r="O10727" i="19"/>
  <c r="A10728" i="19"/>
  <c r="B10728" i="19"/>
  <c r="O10728" i="19"/>
  <c r="A10729" i="19"/>
  <c r="B10729" i="19"/>
  <c r="O10729" i="19"/>
  <c r="A10730" i="19"/>
  <c r="B10730" i="19"/>
  <c r="O10730" i="19"/>
  <c r="A10731" i="19"/>
  <c r="B10731" i="19"/>
  <c r="O10731" i="19"/>
  <c r="A10732" i="19"/>
  <c r="B10732" i="19"/>
  <c r="O10732" i="19"/>
  <c r="A10733" i="19"/>
  <c r="B10733" i="19"/>
  <c r="O10733" i="19"/>
  <c r="A10734" i="19"/>
  <c r="B10734" i="19"/>
  <c r="O10734" i="19"/>
  <c r="A10735" i="19"/>
  <c r="B10735" i="19"/>
  <c r="O10735" i="19"/>
  <c r="A10736" i="19"/>
  <c r="B10736" i="19"/>
  <c r="O10736" i="19"/>
  <c r="A10737" i="19"/>
  <c r="B10737" i="19"/>
  <c r="O10737" i="19"/>
  <c r="A10738" i="19"/>
  <c r="B10738" i="19"/>
  <c r="O10738" i="19"/>
  <c r="A10739" i="19"/>
  <c r="B10739" i="19"/>
  <c r="O10739" i="19"/>
  <c r="A10740" i="19"/>
  <c r="B10740" i="19"/>
  <c r="O10740" i="19"/>
  <c r="A10741" i="19"/>
  <c r="B10741" i="19"/>
  <c r="O10741" i="19"/>
  <c r="A10742" i="19"/>
  <c r="B10742" i="19"/>
  <c r="O10742" i="19"/>
  <c r="A10743" i="19"/>
  <c r="B10743" i="19"/>
  <c r="O10743" i="19"/>
  <c r="A10744" i="19"/>
  <c r="B10744" i="19"/>
  <c r="O10744" i="19"/>
  <c r="A10745" i="19"/>
  <c r="B10745" i="19"/>
  <c r="O10745" i="19"/>
  <c r="A10746" i="19"/>
  <c r="B10746" i="19"/>
  <c r="O10746" i="19"/>
  <c r="A10747" i="19"/>
  <c r="B10747" i="19"/>
  <c r="O10747" i="19"/>
  <c r="A10748" i="19"/>
  <c r="B10748" i="19"/>
  <c r="O10748" i="19"/>
  <c r="A10749" i="19"/>
  <c r="B10749" i="19"/>
  <c r="O10749" i="19"/>
  <c r="A10750" i="19"/>
  <c r="B10750" i="19"/>
  <c r="O10750" i="19"/>
  <c r="A10751" i="19"/>
  <c r="B10751" i="19"/>
  <c r="O10751" i="19"/>
  <c r="A10752" i="19"/>
  <c r="B10752" i="19"/>
  <c r="O10752" i="19"/>
  <c r="A10753" i="19"/>
  <c r="B10753" i="19"/>
  <c r="O10753" i="19"/>
  <c r="A10754" i="19"/>
  <c r="B10754" i="19"/>
  <c r="O10754" i="19"/>
  <c r="A10755" i="19"/>
  <c r="B10755" i="19"/>
  <c r="O10755" i="19"/>
  <c r="A10756" i="19"/>
  <c r="B10756" i="19"/>
  <c r="O10756" i="19"/>
  <c r="A10757" i="19"/>
  <c r="B10757" i="19"/>
  <c r="O10757" i="19"/>
  <c r="A10758" i="19"/>
  <c r="B10758" i="19"/>
  <c r="O10758" i="19"/>
  <c r="A10759" i="19"/>
  <c r="B10759" i="19"/>
  <c r="O10759" i="19"/>
  <c r="A10760" i="19"/>
  <c r="B10760" i="19"/>
  <c r="O10760" i="19"/>
  <c r="A10761" i="19"/>
  <c r="B10761" i="19"/>
  <c r="O10761" i="19"/>
  <c r="A10762" i="19"/>
  <c r="B10762" i="19"/>
  <c r="O10762" i="19"/>
  <c r="A10763" i="19"/>
  <c r="B10763" i="19"/>
  <c r="O10763" i="19"/>
  <c r="A10764" i="19"/>
  <c r="B10764" i="19"/>
  <c r="O10764" i="19"/>
  <c r="A10765" i="19"/>
  <c r="B10765" i="19"/>
  <c r="O10765" i="19"/>
  <c r="A10766" i="19"/>
  <c r="B10766" i="19"/>
  <c r="O10766" i="19"/>
  <c r="A10767" i="19"/>
  <c r="B10767" i="19"/>
  <c r="O10767" i="19"/>
  <c r="A10768" i="19"/>
  <c r="B10768" i="19"/>
  <c r="O10768" i="19"/>
  <c r="A10769" i="19"/>
  <c r="B10769" i="19"/>
  <c r="O10769" i="19"/>
  <c r="A10770" i="19"/>
  <c r="B10770" i="19"/>
  <c r="O10770" i="19"/>
  <c r="A10771" i="19"/>
  <c r="B10771" i="19"/>
  <c r="O10771" i="19"/>
  <c r="A10772" i="19"/>
  <c r="B10772" i="19"/>
  <c r="O10772" i="19"/>
  <c r="A10773" i="19"/>
  <c r="B10773" i="19"/>
  <c r="O10773" i="19"/>
  <c r="A10774" i="19"/>
  <c r="B10774" i="19"/>
  <c r="O10774" i="19"/>
  <c r="A10775" i="19"/>
  <c r="B10775" i="19"/>
  <c r="O10775" i="19"/>
  <c r="A10776" i="19"/>
  <c r="B10776" i="19"/>
  <c r="O10776" i="19"/>
  <c r="A10777" i="19"/>
  <c r="B10777" i="19"/>
  <c r="O10777" i="19"/>
  <c r="A10778" i="19"/>
  <c r="B10778" i="19"/>
  <c r="O10778" i="19"/>
  <c r="A10779" i="19"/>
  <c r="B10779" i="19"/>
  <c r="O10779" i="19"/>
  <c r="A10780" i="19"/>
  <c r="B10780" i="19"/>
  <c r="O10780" i="19"/>
  <c r="A10781" i="19"/>
  <c r="B10781" i="19"/>
  <c r="O10781" i="19"/>
  <c r="A10782" i="19"/>
  <c r="B10782" i="19"/>
  <c r="O10782" i="19"/>
  <c r="A10783" i="19"/>
  <c r="B10783" i="19"/>
  <c r="O10783" i="19"/>
  <c r="A10784" i="19"/>
  <c r="B10784" i="19"/>
  <c r="O10784" i="19"/>
  <c r="A10785" i="19"/>
  <c r="B10785" i="19"/>
  <c r="O10785" i="19"/>
  <c r="A10786" i="19"/>
  <c r="B10786" i="19"/>
  <c r="O10786" i="19"/>
  <c r="A10787" i="19"/>
  <c r="B10787" i="19"/>
  <c r="O10787" i="19"/>
  <c r="A10788" i="19"/>
  <c r="B10788" i="19"/>
  <c r="O10788" i="19"/>
  <c r="A10789" i="19"/>
  <c r="B10789" i="19"/>
  <c r="O10789" i="19"/>
  <c r="A10790" i="19"/>
  <c r="B10790" i="19"/>
  <c r="O10790" i="19"/>
  <c r="A10791" i="19"/>
  <c r="B10791" i="19"/>
  <c r="O10791" i="19"/>
  <c r="A10792" i="19"/>
  <c r="B10792" i="19"/>
  <c r="O10792" i="19"/>
  <c r="A10793" i="19"/>
  <c r="B10793" i="19"/>
  <c r="O10793" i="19"/>
  <c r="A10794" i="19"/>
  <c r="B10794" i="19"/>
  <c r="O10794" i="19"/>
  <c r="A10795" i="19"/>
  <c r="B10795" i="19"/>
  <c r="O10795" i="19"/>
  <c r="A10796" i="19"/>
  <c r="B10796" i="19"/>
  <c r="O10796" i="19"/>
  <c r="A10797" i="19"/>
  <c r="B10797" i="19"/>
  <c r="O10797" i="19"/>
  <c r="A10798" i="19"/>
  <c r="B10798" i="19"/>
  <c r="O10798" i="19"/>
  <c r="A10799" i="19"/>
  <c r="B10799" i="19"/>
  <c r="O10799" i="19"/>
  <c r="A10800" i="19"/>
  <c r="B10800" i="19"/>
  <c r="O10800" i="19"/>
  <c r="A10801" i="19"/>
  <c r="B10801" i="19"/>
  <c r="O10801" i="19"/>
  <c r="A10802" i="19"/>
  <c r="B10802" i="19"/>
  <c r="O10802" i="19"/>
  <c r="A10803" i="19"/>
  <c r="B10803" i="19"/>
  <c r="O10803" i="19"/>
  <c r="A10804" i="19"/>
  <c r="B10804" i="19"/>
  <c r="O10804" i="19"/>
  <c r="A10805" i="19"/>
  <c r="B10805" i="19"/>
  <c r="O10805" i="19"/>
  <c r="A10806" i="19"/>
  <c r="B10806" i="19"/>
  <c r="O10806" i="19"/>
  <c r="A10807" i="19"/>
  <c r="B10807" i="19"/>
  <c r="O10807" i="19"/>
  <c r="A10808" i="19"/>
  <c r="B10808" i="19"/>
  <c r="O10808" i="19"/>
  <c r="A10809" i="19"/>
  <c r="B10809" i="19"/>
  <c r="O10809" i="19"/>
  <c r="A10810" i="19"/>
  <c r="B10810" i="19"/>
  <c r="O10810" i="19"/>
  <c r="A10811" i="19"/>
  <c r="B10811" i="19"/>
  <c r="O10811" i="19"/>
  <c r="A10812" i="19"/>
  <c r="B10812" i="19"/>
  <c r="O10812" i="19"/>
  <c r="A10813" i="19"/>
  <c r="B10813" i="19"/>
  <c r="O10813" i="19"/>
  <c r="A10814" i="19"/>
  <c r="B10814" i="19"/>
  <c r="O10814" i="19"/>
  <c r="A10815" i="19"/>
  <c r="B10815" i="19"/>
  <c r="O10815" i="19"/>
  <c r="A10816" i="19"/>
  <c r="B10816" i="19"/>
  <c r="O10816" i="19"/>
  <c r="A10817" i="19"/>
  <c r="B10817" i="19"/>
  <c r="O10817" i="19"/>
  <c r="A10818" i="19"/>
  <c r="B10818" i="19"/>
  <c r="O10818" i="19"/>
  <c r="A10819" i="19"/>
  <c r="B10819" i="19"/>
  <c r="O10819" i="19"/>
  <c r="A10820" i="19"/>
  <c r="B10820" i="19"/>
  <c r="O10820" i="19"/>
  <c r="A10821" i="19"/>
  <c r="B10821" i="19"/>
  <c r="O10821" i="19"/>
  <c r="A10822" i="19"/>
  <c r="B10822" i="19"/>
  <c r="O10822" i="19"/>
  <c r="A10823" i="19"/>
  <c r="B10823" i="19"/>
  <c r="O10823" i="19"/>
  <c r="A10824" i="19"/>
  <c r="B10824" i="19"/>
  <c r="O10824" i="19"/>
  <c r="A10825" i="19"/>
  <c r="B10825" i="19"/>
  <c r="O10825" i="19"/>
  <c r="A10826" i="19"/>
  <c r="B10826" i="19"/>
  <c r="O10826" i="19"/>
  <c r="A10827" i="19"/>
  <c r="B10827" i="19"/>
  <c r="O10827" i="19"/>
  <c r="A10828" i="19"/>
  <c r="B10828" i="19"/>
  <c r="O10828" i="19"/>
  <c r="A10829" i="19"/>
  <c r="B10829" i="19"/>
  <c r="O10829" i="19"/>
  <c r="A10830" i="19"/>
  <c r="B10830" i="19"/>
  <c r="O10830" i="19"/>
  <c r="A10831" i="19"/>
  <c r="B10831" i="19"/>
  <c r="O10831" i="19"/>
  <c r="A10832" i="19"/>
  <c r="B10832" i="19"/>
  <c r="O10832" i="19"/>
  <c r="A10833" i="19"/>
  <c r="B10833" i="19"/>
  <c r="O10833" i="19"/>
  <c r="A10834" i="19"/>
  <c r="B10834" i="19"/>
  <c r="O10834" i="19"/>
  <c r="A10835" i="19"/>
  <c r="B10835" i="19"/>
  <c r="O10835" i="19"/>
  <c r="A10836" i="19"/>
  <c r="B10836" i="19"/>
  <c r="O10836" i="19"/>
  <c r="A10837" i="19"/>
  <c r="B10837" i="19"/>
  <c r="O10837" i="19"/>
  <c r="A10838" i="19"/>
  <c r="B10838" i="19"/>
  <c r="O10838" i="19"/>
  <c r="A10839" i="19"/>
  <c r="B10839" i="19"/>
  <c r="O10839" i="19"/>
  <c r="A10840" i="19"/>
  <c r="B10840" i="19"/>
  <c r="O10840" i="19"/>
  <c r="A10841" i="19"/>
  <c r="B10841" i="19"/>
  <c r="O10841" i="19"/>
  <c r="A10842" i="19"/>
  <c r="B10842" i="19"/>
  <c r="O10842" i="19"/>
  <c r="A10843" i="19"/>
  <c r="B10843" i="19"/>
  <c r="O10843" i="19"/>
  <c r="A10844" i="19"/>
  <c r="B10844" i="19"/>
  <c r="O10844" i="19"/>
  <c r="A10845" i="19"/>
  <c r="B10845" i="19"/>
  <c r="O10845" i="19"/>
  <c r="A10846" i="19"/>
  <c r="B10846" i="19"/>
  <c r="O10846" i="19"/>
  <c r="A10847" i="19"/>
  <c r="B10847" i="19"/>
  <c r="O10847" i="19"/>
  <c r="A10848" i="19"/>
  <c r="B10848" i="19"/>
  <c r="O10848" i="19"/>
  <c r="A10849" i="19"/>
  <c r="B10849" i="19"/>
  <c r="O10849" i="19"/>
  <c r="A10850" i="19"/>
  <c r="B10850" i="19"/>
  <c r="O10850" i="19"/>
  <c r="A10851" i="19"/>
  <c r="B10851" i="19"/>
  <c r="O10851" i="19"/>
  <c r="A10852" i="19"/>
  <c r="B10852" i="19"/>
  <c r="O10852" i="19"/>
  <c r="A10853" i="19"/>
  <c r="B10853" i="19"/>
  <c r="O10853" i="19"/>
  <c r="A10854" i="19"/>
  <c r="B10854" i="19"/>
  <c r="O10854" i="19"/>
  <c r="A10855" i="19"/>
  <c r="B10855" i="19"/>
  <c r="O10855" i="19"/>
  <c r="A10856" i="19"/>
  <c r="B10856" i="19"/>
  <c r="O10856" i="19"/>
  <c r="A10857" i="19"/>
  <c r="B10857" i="19"/>
  <c r="O10857" i="19"/>
  <c r="A10858" i="19"/>
  <c r="B10858" i="19"/>
  <c r="O10858" i="19"/>
  <c r="A10859" i="19"/>
  <c r="B10859" i="19"/>
  <c r="O10859" i="19"/>
  <c r="A10860" i="19"/>
  <c r="B10860" i="19"/>
  <c r="O10860" i="19"/>
  <c r="A10861" i="19"/>
  <c r="B10861" i="19"/>
  <c r="O10861" i="19"/>
  <c r="A10862" i="19"/>
  <c r="B10862" i="19"/>
  <c r="O10862" i="19"/>
  <c r="A10863" i="19"/>
  <c r="B10863" i="19"/>
  <c r="O10863" i="19"/>
  <c r="A10864" i="19"/>
  <c r="B10864" i="19"/>
  <c r="O10864" i="19"/>
  <c r="A10865" i="19"/>
  <c r="B10865" i="19"/>
  <c r="O10865" i="19"/>
  <c r="A10866" i="19"/>
  <c r="B10866" i="19"/>
  <c r="O10866" i="19"/>
  <c r="A10867" i="19"/>
  <c r="B10867" i="19"/>
  <c r="O10867" i="19"/>
  <c r="A10868" i="19"/>
  <c r="B10868" i="19"/>
  <c r="O10868" i="19"/>
  <c r="A10869" i="19"/>
  <c r="B10869" i="19"/>
  <c r="O10869" i="19"/>
  <c r="A10870" i="19"/>
  <c r="B10870" i="19"/>
  <c r="O10870" i="19"/>
  <c r="A10871" i="19"/>
  <c r="B10871" i="19"/>
  <c r="O10871" i="19"/>
  <c r="A10872" i="19"/>
  <c r="B10872" i="19"/>
  <c r="O10872" i="19"/>
  <c r="A10873" i="19"/>
  <c r="B10873" i="19"/>
  <c r="O10873" i="19"/>
  <c r="A10874" i="19"/>
  <c r="B10874" i="19"/>
  <c r="O10874" i="19"/>
  <c r="A10875" i="19"/>
  <c r="B10875" i="19"/>
  <c r="O10875" i="19"/>
  <c r="A10876" i="19"/>
  <c r="B10876" i="19"/>
  <c r="O10876" i="19"/>
  <c r="A10877" i="19"/>
  <c r="B10877" i="19"/>
  <c r="O10877" i="19"/>
  <c r="A10878" i="19"/>
  <c r="B10878" i="19"/>
  <c r="O10878" i="19"/>
  <c r="A10879" i="19"/>
  <c r="B10879" i="19"/>
  <c r="O10879" i="19"/>
  <c r="A10880" i="19"/>
  <c r="B10880" i="19"/>
  <c r="O10880" i="19"/>
  <c r="A10881" i="19"/>
  <c r="B10881" i="19"/>
  <c r="O10881" i="19"/>
  <c r="A10882" i="19"/>
  <c r="B10882" i="19"/>
  <c r="O10882" i="19"/>
  <c r="A10883" i="19"/>
  <c r="B10883" i="19"/>
  <c r="O10883" i="19"/>
  <c r="A10884" i="19"/>
  <c r="B10884" i="19"/>
  <c r="O10884" i="19"/>
  <c r="A10885" i="19"/>
  <c r="B10885" i="19"/>
  <c r="O10885" i="19"/>
  <c r="A10886" i="19"/>
  <c r="B10886" i="19"/>
  <c r="O10886" i="19"/>
  <c r="A10887" i="19"/>
  <c r="B10887" i="19"/>
  <c r="O10887" i="19"/>
  <c r="A10888" i="19"/>
  <c r="B10888" i="19"/>
  <c r="O10888" i="19"/>
  <c r="A10889" i="19"/>
  <c r="B10889" i="19"/>
  <c r="O10889" i="19"/>
  <c r="A10890" i="19"/>
  <c r="B10890" i="19"/>
  <c r="O10890" i="19"/>
  <c r="A10891" i="19"/>
  <c r="B10891" i="19"/>
  <c r="O10891" i="19"/>
  <c r="A10892" i="19"/>
  <c r="B10892" i="19"/>
  <c r="O10892" i="19"/>
  <c r="A10893" i="19"/>
  <c r="B10893" i="19"/>
  <c r="O10893" i="19"/>
  <c r="A10894" i="19"/>
  <c r="B10894" i="19"/>
  <c r="O10894" i="19"/>
  <c r="A10895" i="19"/>
  <c r="B10895" i="19"/>
  <c r="O10895" i="19"/>
  <c r="A10896" i="19"/>
  <c r="B10896" i="19"/>
  <c r="O10896" i="19"/>
  <c r="A10897" i="19"/>
  <c r="B10897" i="19"/>
  <c r="O10897" i="19"/>
  <c r="A10898" i="19"/>
  <c r="B10898" i="19"/>
  <c r="O10898" i="19"/>
  <c r="A10899" i="19"/>
  <c r="B10899" i="19"/>
  <c r="O10899" i="19"/>
  <c r="A10900" i="19"/>
  <c r="B10900" i="19"/>
  <c r="O10900" i="19"/>
  <c r="A10901" i="19"/>
  <c r="B10901" i="19"/>
  <c r="O10901" i="19"/>
  <c r="A10902" i="19"/>
  <c r="B10902" i="19"/>
  <c r="O10902" i="19"/>
  <c r="A10903" i="19"/>
  <c r="B10903" i="19"/>
  <c r="O10903" i="19"/>
  <c r="A10904" i="19"/>
  <c r="B10904" i="19"/>
  <c r="O10904" i="19"/>
  <c r="A10905" i="19"/>
  <c r="B10905" i="19"/>
  <c r="O10905" i="19"/>
  <c r="A10906" i="19"/>
  <c r="B10906" i="19"/>
  <c r="O10906" i="19"/>
  <c r="A10907" i="19"/>
  <c r="B10907" i="19"/>
  <c r="O10907" i="19"/>
  <c r="A10908" i="19"/>
  <c r="B10908" i="19"/>
  <c r="O10908" i="19"/>
  <c r="A10909" i="19"/>
  <c r="B10909" i="19"/>
  <c r="O10909" i="19"/>
  <c r="A10910" i="19"/>
  <c r="B10910" i="19"/>
  <c r="O10910" i="19"/>
  <c r="A10911" i="19"/>
  <c r="B10911" i="19"/>
  <c r="O10911" i="19"/>
  <c r="A10912" i="19"/>
  <c r="B10912" i="19"/>
  <c r="O10912" i="19"/>
  <c r="A10913" i="19"/>
  <c r="B10913" i="19"/>
  <c r="O10913" i="19"/>
  <c r="A10914" i="19"/>
  <c r="B10914" i="19"/>
  <c r="O10914" i="19"/>
  <c r="A10915" i="19"/>
  <c r="B10915" i="19"/>
  <c r="O10915" i="19"/>
  <c r="A10916" i="19"/>
  <c r="B10916" i="19"/>
  <c r="O10916" i="19"/>
  <c r="A10917" i="19"/>
  <c r="B10917" i="19"/>
  <c r="O10917" i="19"/>
  <c r="A10918" i="19"/>
  <c r="B10918" i="19"/>
  <c r="O10918" i="19"/>
  <c r="A10919" i="19"/>
  <c r="B10919" i="19"/>
  <c r="O10919" i="19"/>
  <c r="A10920" i="19"/>
  <c r="B10920" i="19"/>
  <c r="O10920" i="19"/>
  <c r="A10921" i="19"/>
  <c r="B10921" i="19"/>
  <c r="O10921" i="19"/>
  <c r="A10922" i="19"/>
  <c r="B10922" i="19"/>
  <c r="O10922" i="19"/>
  <c r="A10923" i="19"/>
  <c r="B10923" i="19"/>
  <c r="O10923" i="19"/>
  <c r="A10924" i="19"/>
  <c r="B10924" i="19"/>
  <c r="O10924" i="19"/>
  <c r="A10925" i="19"/>
  <c r="B10925" i="19"/>
  <c r="O10925" i="19"/>
  <c r="A10926" i="19"/>
  <c r="B10926" i="19"/>
  <c r="O10926" i="19"/>
  <c r="A10927" i="19"/>
  <c r="B10927" i="19"/>
  <c r="O10927" i="19"/>
  <c r="A10928" i="19"/>
  <c r="B10928" i="19"/>
  <c r="O10928" i="19"/>
  <c r="A10929" i="19"/>
  <c r="B10929" i="19"/>
  <c r="O10929" i="19"/>
  <c r="A10930" i="19"/>
  <c r="B10930" i="19"/>
  <c r="O10930" i="19"/>
  <c r="A10931" i="19"/>
  <c r="B10931" i="19"/>
  <c r="O10931" i="19"/>
  <c r="A10932" i="19"/>
  <c r="B10932" i="19"/>
  <c r="O10932" i="19"/>
  <c r="A10933" i="19"/>
  <c r="B10933" i="19"/>
  <c r="O10933" i="19"/>
  <c r="A10934" i="19"/>
  <c r="B10934" i="19"/>
  <c r="O10934" i="19"/>
  <c r="A10935" i="19"/>
  <c r="B10935" i="19"/>
  <c r="O10935" i="19"/>
  <c r="A10936" i="19"/>
  <c r="B10936" i="19"/>
  <c r="O10936" i="19"/>
  <c r="A10937" i="19"/>
  <c r="B10937" i="19"/>
  <c r="O10937" i="19"/>
  <c r="A10938" i="19"/>
  <c r="B10938" i="19"/>
  <c r="O10938" i="19"/>
  <c r="A10939" i="19"/>
  <c r="B10939" i="19"/>
  <c r="O10939" i="19"/>
  <c r="A10940" i="19"/>
  <c r="B10940" i="19"/>
  <c r="O10940" i="19"/>
  <c r="A10941" i="19"/>
  <c r="B10941" i="19"/>
  <c r="O10941" i="19"/>
  <c r="A10942" i="19"/>
  <c r="B10942" i="19"/>
  <c r="O10942" i="19"/>
  <c r="A10943" i="19"/>
  <c r="B10943" i="19"/>
  <c r="O10943" i="19"/>
  <c r="A10944" i="19"/>
  <c r="B10944" i="19"/>
  <c r="O10944" i="19"/>
  <c r="A10945" i="19"/>
  <c r="B10945" i="19"/>
  <c r="O10945" i="19"/>
  <c r="A10946" i="19"/>
  <c r="B10946" i="19"/>
  <c r="O10946" i="19"/>
  <c r="A10947" i="19"/>
  <c r="B10947" i="19"/>
  <c r="O10947" i="19"/>
  <c r="A10948" i="19"/>
  <c r="B10948" i="19"/>
  <c r="O10948" i="19"/>
  <c r="A10949" i="19"/>
  <c r="B10949" i="19"/>
  <c r="O10949" i="19"/>
  <c r="A10950" i="19"/>
  <c r="B10950" i="19"/>
  <c r="O10950" i="19"/>
  <c r="A10951" i="19"/>
  <c r="B10951" i="19"/>
  <c r="O10951" i="19"/>
  <c r="A10952" i="19"/>
  <c r="B10952" i="19"/>
  <c r="O10952" i="19"/>
  <c r="A10953" i="19"/>
  <c r="B10953" i="19"/>
  <c r="O10953" i="19"/>
  <c r="A10954" i="19"/>
  <c r="B10954" i="19"/>
  <c r="O10954" i="19"/>
  <c r="A10955" i="19"/>
  <c r="B10955" i="19"/>
  <c r="O10955" i="19"/>
  <c r="A10956" i="19"/>
  <c r="B10956" i="19"/>
  <c r="O10956" i="19"/>
  <c r="A10957" i="19"/>
  <c r="B10957" i="19"/>
  <c r="O10957" i="19"/>
  <c r="A10958" i="19"/>
  <c r="B10958" i="19"/>
  <c r="O10958" i="19"/>
  <c r="A10959" i="19"/>
  <c r="B10959" i="19"/>
  <c r="O10959" i="19"/>
  <c r="A10960" i="19"/>
  <c r="B10960" i="19"/>
  <c r="O10960" i="19"/>
  <c r="A10961" i="19"/>
  <c r="B10961" i="19"/>
  <c r="O10961" i="19"/>
  <c r="A10962" i="19"/>
  <c r="B10962" i="19"/>
  <c r="O10962" i="19"/>
  <c r="A10963" i="19"/>
  <c r="B10963" i="19"/>
  <c r="O10963" i="19"/>
  <c r="A10964" i="19"/>
  <c r="B10964" i="19"/>
  <c r="O10964" i="19"/>
  <c r="A10965" i="19"/>
  <c r="B10965" i="19"/>
  <c r="O10965" i="19"/>
  <c r="A10966" i="19"/>
  <c r="B10966" i="19"/>
  <c r="O10966" i="19"/>
  <c r="A10967" i="19"/>
  <c r="B10967" i="19"/>
  <c r="O10967" i="19"/>
  <c r="A10968" i="19"/>
  <c r="B10968" i="19"/>
  <c r="O10968" i="19"/>
  <c r="A10969" i="19"/>
  <c r="B10969" i="19"/>
  <c r="O10969" i="19"/>
  <c r="A10970" i="19"/>
  <c r="B10970" i="19"/>
  <c r="O10970" i="19"/>
  <c r="A10971" i="19"/>
  <c r="B10971" i="19"/>
  <c r="O10971" i="19"/>
  <c r="A10972" i="19"/>
  <c r="B10972" i="19"/>
  <c r="O10972" i="19"/>
  <c r="A10973" i="19"/>
  <c r="B10973" i="19"/>
  <c r="O10973" i="19"/>
  <c r="A10974" i="19"/>
  <c r="B10974" i="19"/>
  <c r="O10974" i="19"/>
  <c r="A10975" i="19"/>
  <c r="B10975" i="19"/>
  <c r="O10975" i="19"/>
  <c r="A10976" i="19"/>
  <c r="B10976" i="19"/>
  <c r="O10976" i="19"/>
  <c r="A10977" i="19"/>
  <c r="B10977" i="19"/>
  <c r="O10977" i="19"/>
  <c r="A10978" i="19"/>
  <c r="B10978" i="19"/>
  <c r="O10978" i="19"/>
  <c r="A10979" i="19"/>
  <c r="B10979" i="19"/>
  <c r="O10979" i="19"/>
  <c r="A10980" i="19"/>
  <c r="B10980" i="19"/>
  <c r="O10980" i="19"/>
  <c r="A10981" i="19"/>
  <c r="B10981" i="19"/>
  <c r="O10981" i="19"/>
  <c r="A10982" i="19"/>
  <c r="B10982" i="19"/>
  <c r="O10982" i="19"/>
  <c r="A10983" i="19"/>
  <c r="B10983" i="19"/>
  <c r="O10983" i="19"/>
  <c r="A10984" i="19"/>
  <c r="B10984" i="19"/>
  <c r="O10984" i="19"/>
  <c r="A10985" i="19"/>
  <c r="B10985" i="19"/>
  <c r="O10985" i="19"/>
  <c r="A10986" i="19"/>
  <c r="B10986" i="19"/>
  <c r="O10986" i="19"/>
  <c r="A10987" i="19"/>
  <c r="B10987" i="19"/>
  <c r="O10987" i="19"/>
  <c r="A10988" i="19"/>
  <c r="B10988" i="19"/>
  <c r="O10988" i="19"/>
  <c r="A10989" i="19"/>
  <c r="B10989" i="19"/>
  <c r="O10989" i="19"/>
  <c r="A10990" i="19"/>
  <c r="B10990" i="19"/>
  <c r="O10990" i="19"/>
  <c r="A10991" i="19"/>
  <c r="B10991" i="19"/>
  <c r="O10991" i="19"/>
  <c r="A10992" i="19"/>
  <c r="B10992" i="19"/>
  <c r="O10992" i="19"/>
  <c r="A10993" i="19"/>
  <c r="B10993" i="19"/>
  <c r="O10993" i="19"/>
  <c r="A10994" i="19"/>
  <c r="B10994" i="19"/>
  <c r="O10994" i="19"/>
  <c r="A10995" i="19"/>
  <c r="B10995" i="19"/>
  <c r="O10995" i="19"/>
  <c r="A10996" i="19"/>
  <c r="B10996" i="19"/>
  <c r="O10996" i="19"/>
  <c r="A10997" i="19"/>
  <c r="B10997" i="19"/>
  <c r="O10997" i="19"/>
  <c r="A10998" i="19"/>
  <c r="B10998" i="19"/>
  <c r="O10998" i="19"/>
  <c r="A10999" i="19"/>
  <c r="B10999" i="19"/>
  <c r="O10999" i="19"/>
  <c r="A11000" i="19"/>
  <c r="B11000" i="19"/>
  <c r="O11000" i="19"/>
  <c r="A11001" i="19"/>
  <c r="B11001" i="19"/>
  <c r="O11001" i="19"/>
  <c r="A11002" i="19"/>
  <c r="B11002" i="19"/>
  <c r="O11002" i="19"/>
  <c r="A11003" i="19"/>
  <c r="B11003" i="19"/>
  <c r="O11003" i="19"/>
  <c r="A11004" i="19"/>
  <c r="B11004" i="19"/>
  <c r="O11004" i="19"/>
  <c r="A11005" i="19"/>
  <c r="B11005" i="19"/>
  <c r="O11005" i="19"/>
  <c r="A11006" i="19"/>
  <c r="B11006" i="19"/>
  <c r="O11006" i="19"/>
  <c r="A11007" i="19"/>
  <c r="B11007" i="19"/>
  <c r="O11007" i="19"/>
  <c r="A11008" i="19"/>
  <c r="B11008" i="19"/>
  <c r="O11008" i="19"/>
  <c r="A11009" i="19"/>
  <c r="B11009" i="19"/>
  <c r="O11009" i="19"/>
  <c r="A11010" i="19"/>
  <c r="B11010" i="19"/>
  <c r="O11010" i="19"/>
  <c r="A11011" i="19"/>
  <c r="B11011" i="19"/>
  <c r="O11011" i="19"/>
  <c r="A11012" i="19"/>
  <c r="B11012" i="19"/>
  <c r="O11012" i="19"/>
  <c r="A11013" i="19"/>
  <c r="B11013" i="19"/>
  <c r="O11013" i="19"/>
  <c r="A11014" i="19"/>
  <c r="B11014" i="19"/>
  <c r="O11014" i="19"/>
  <c r="A11015" i="19"/>
  <c r="B11015" i="19"/>
  <c r="O11015" i="19"/>
  <c r="A11016" i="19"/>
  <c r="B11016" i="19"/>
  <c r="O11016" i="19"/>
  <c r="A11017" i="19"/>
  <c r="B11017" i="19"/>
  <c r="O11017" i="19"/>
  <c r="A11018" i="19"/>
  <c r="B11018" i="19"/>
  <c r="O11018" i="19"/>
  <c r="A11019" i="19"/>
  <c r="B11019" i="19"/>
  <c r="O11019" i="19"/>
  <c r="A11020" i="19"/>
  <c r="B11020" i="19"/>
  <c r="O11020" i="19"/>
  <c r="A11021" i="19"/>
  <c r="B11021" i="19"/>
  <c r="O11021" i="19"/>
  <c r="A11022" i="19"/>
  <c r="B11022" i="19"/>
  <c r="O11022" i="19"/>
  <c r="A11023" i="19"/>
  <c r="B11023" i="19"/>
  <c r="O11023" i="19"/>
  <c r="A11024" i="19"/>
  <c r="B11024" i="19"/>
  <c r="O11024" i="19"/>
  <c r="A11025" i="19"/>
  <c r="B11025" i="19"/>
  <c r="O11025" i="19"/>
  <c r="A11026" i="19"/>
  <c r="B11026" i="19"/>
  <c r="O11026" i="19"/>
  <c r="A11027" i="19"/>
  <c r="B11027" i="19"/>
  <c r="O11027" i="19"/>
  <c r="A11028" i="19"/>
  <c r="B11028" i="19"/>
  <c r="O11028" i="19"/>
  <c r="A11029" i="19"/>
  <c r="B11029" i="19"/>
  <c r="O11029" i="19"/>
  <c r="A11030" i="19"/>
  <c r="B11030" i="19"/>
  <c r="O11030" i="19"/>
  <c r="A11031" i="19"/>
  <c r="B11031" i="19"/>
  <c r="O11031" i="19"/>
  <c r="A11032" i="19"/>
  <c r="B11032" i="19"/>
  <c r="O11032" i="19"/>
  <c r="A11033" i="19"/>
  <c r="B11033" i="19"/>
  <c r="O11033" i="19"/>
  <c r="A11034" i="19"/>
  <c r="B11034" i="19"/>
  <c r="O11034" i="19"/>
  <c r="A11035" i="19"/>
  <c r="B11035" i="19"/>
  <c r="O11035" i="19"/>
  <c r="A11036" i="19"/>
  <c r="B11036" i="19"/>
  <c r="O11036" i="19"/>
  <c r="A11037" i="19"/>
  <c r="B11037" i="19"/>
  <c r="O11037" i="19"/>
  <c r="A11038" i="19"/>
  <c r="B11038" i="19"/>
  <c r="O11038" i="19"/>
  <c r="A11039" i="19"/>
  <c r="B11039" i="19"/>
  <c r="O11039" i="19"/>
  <c r="A11040" i="19"/>
  <c r="B11040" i="19"/>
  <c r="O11040" i="19"/>
  <c r="A11041" i="19"/>
  <c r="B11041" i="19"/>
  <c r="O11041" i="19"/>
  <c r="A11042" i="19"/>
  <c r="B11042" i="19"/>
  <c r="O11042" i="19"/>
  <c r="A11043" i="19"/>
  <c r="B11043" i="19"/>
  <c r="O11043" i="19"/>
  <c r="A11044" i="19"/>
  <c r="B11044" i="19"/>
  <c r="O11044" i="19"/>
  <c r="A11045" i="19"/>
  <c r="B11045" i="19"/>
  <c r="O11045" i="19"/>
  <c r="A11046" i="19"/>
  <c r="B11046" i="19"/>
  <c r="O11046" i="19"/>
  <c r="A11047" i="19"/>
  <c r="B11047" i="19"/>
  <c r="O11047" i="19"/>
  <c r="A11048" i="19"/>
  <c r="B11048" i="19"/>
  <c r="O11048" i="19"/>
  <c r="A11049" i="19"/>
  <c r="B11049" i="19"/>
  <c r="O11049" i="19"/>
  <c r="A11050" i="19"/>
  <c r="B11050" i="19"/>
  <c r="O11050" i="19"/>
  <c r="A11051" i="19"/>
  <c r="B11051" i="19"/>
  <c r="O11051" i="19"/>
  <c r="A11052" i="19"/>
  <c r="B11052" i="19"/>
  <c r="O11052" i="19"/>
  <c r="A11053" i="19"/>
  <c r="B11053" i="19"/>
  <c r="O11053" i="19"/>
  <c r="A11054" i="19"/>
  <c r="B11054" i="19"/>
  <c r="O11054" i="19"/>
  <c r="A11055" i="19"/>
  <c r="B11055" i="19"/>
  <c r="O11055" i="19"/>
  <c r="A11056" i="19"/>
  <c r="B11056" i="19"/>
  <c r="O11056" i="19"/>
  <c r="A11057" i="19"/>
  <c r="B11057" i="19"/>
  <c r="O11057" i="19"/>
  <c r="A11058" i="19"/>
  <c r="B11058" i="19"/>
  <c r="O11058" i="19"/>
  <c r="A11059" i="19"/>
  <c r="B11059" i="19"/>
  <c r="O11059" i="19"/>
  <c r="A11060" i="19"/>
  <c r="B11060" i="19"/>
  <c r="O11060" i="19"/>
  <c r="A11061" i="19"/>
  <c r="B11061" i="19"/>
  <c r="O11061" i="19"/>
  <c r="A11062" i="19"/>
  <c r="B11062" i="19"/>
  <c r="O11062" i="19"/>
  <c r="A11063" i="19"/>
  <c r="B11063" i="19"/>
  <c r="O11063" i="19"/>
  <c r="A11064" i="19"/>
  <c r="B11064" i="19"/>
  <c r="O11064" i="19"/>
  <c r="A11065" i="19"/>
  <c r="B11065" i="19"/>
  <c r="O11065" i="19"/>
  <c r="A11066" i="19"/>
  <c r="B11066" i="19"/>
  <c r="O11066" i="19"/>
  <c r="A11067" i="19"/>
  <c r="B11067" i="19"/>
  <c r="O11067" i="19"/>
  <c r="A11068" i="19"/>
  <c r="B11068" i="19"/>
  <c r="O11068" i="19"/>
  <c r="A11069" i="19"/>
  <c r="B11069" i="19"/>
  <c r="O11069" i="19"/>
  <c r="A11070" i="19"/>
  <c r="B11070" i="19"/>
  <c r="O11070" i="19"/>
  <c r="A11071" i="19"/>
  <c r="B11071" i="19"/>
  <c r="O11071" i="19"/>
  <c r="A11072" i="19"/>
  <c r="B11072" i="19"/>
  <c r="O11072" i="19"/>
  <c r="A11073" i="19"/>
  <c r="B11073" i="19"/>
  <c r="O11073" i="19"/>
  <c r="A11074" i="19"/>
  <c r="B11074" i="19"/>
  <c r="O11074" i="19"/>
  <c r="A11075" i="19"/>
  <c r="B11075" i="19"/>
  <c r="O11075" i="19"/>
  <c r="A11076" i="19"/>
  <c r="B11076" i="19"/>
  <c r="O11076" i="19"/>
  <c r="A11077" i="19"/>
  <c r="B11077" i="19"/>
  <c r="O11077" i="19"/>
  <c r="A11078" i="19"/>
  <c r="B11078" i="19"/>
  <c r="O11078" i="19"/>
  <c r="A11079" i="19"/>
  <c r="B11079" i="19"/>
  <c r="O11079" i="19"/>
  <c r="A11080" i="19"/>
  <c r="B11080" i="19"/>
  <c r="O11080" i="19"/>
  <c r="A11081" i="19"/>
  <c r="B11081" i="19"/>
  <c r="O11081" i="19"/>
  <c r="A11082" i="19"/>
  <c r="B11082" i="19"/>
  <c r="O11082" i="19"/>
  <c r="A11083" i="19"/>
  <c r="B11083" i="19"/>
  <c r="O11083" i="19"/>
  <c r="A11084" i="19"/>
  <c r="B11084" i="19"/>
  <c r="O11084" i="19"/>
  <c r="A11085" i="19"/>
  <c r="B11085" i="19"/>
  <c r="O11085" i="19"/>
  <c r="A11086" i="19"/>
  <c r="B11086" i="19"/>
  <c r="O11086" i="19"/>
  <c r="A11087" i="19"/>
  <c r="B11087" i="19"/>
  <c r="O11087" i="19"/>
  <c r="A11088" i="19"/>
  <c r="B11088" i="19"/>
  <c r="O11088" i="19"/>
  <c r="A11089" i="19"/>
  <c r="B11089" i="19"/>
  <c r="O11089" i="19"/>
  <c r="A11090" i="19"/>
  <c r="B11090" i="19"/>
  <c r="O11090" i="19"/>
  <c r="A11091" i="19"/>
  <c r="B11091" i="19"/>
  <c r="O11091" i="19"/>
  <c r="A11092" i="19"/>
  <c r="B11092" i="19"/>
  <c r="O11092" i="19"/>
  <c r="A11093" i="19"/>
  <c r="B11093" i="19"/>
  <c r="O11093" i="19"/>
  <c r="A11094" i="19"/>
  <c r="B11094" i="19"/>
  <c r="O11094" i="19"/>
  <c r="A11095" i="19"/>
  <c r="B11095" i="19"/>
  <c r="O11095" i="19"/>
  <c r="A11096" i="19"/>
  <c r="B11096" i="19"/>
  <c r="O11096" i="19"/>
  <c r="A11097" i="19"/>
  <c r="B11097" i="19"/>
  <c r="O11097" i="19"/>
  <c r="A11098" i="19"/>
  <c r="B11098" i="19"/>
  <c r="O11098" i="19"/>
  <c r="A11099" i="19"/>
  <c r="B11099" i="19"/>
  <c r="O11099" i="19"/>
  <c r="A11100" i="19"/>
  <c r="B11100" i="19"/>
  <c r="O11100" i="19"/>
  <c r="A11101" i="19"/>
  <c r="B11101" i="19"/>
  <c r="O11101" i="19"/>
  <c r="A11102" i="19"/>
  <c r="B11102" i="19"/>
  <c r="O11102" i="19"/>
  <c r="A11103" i="19"/>
  <c r="B11103" i="19"/>
  <c r="O11103" i="19"/>
  <c r="A11104" i="19"/>
  <c r="B11104" i="19"/>
  <c r="O11104" i="19"/>
  <c r="A11105" i="19"/>
  <c r="B11105" i="19"/>
  <c r="O11105" i="19"/>
  <c r="A11106" i="19"/>
  <c r="B11106" i="19"/>
  <c r="O11106" i="19"/>
  <c r="A11107" i="19"/>
  <c r="B11107" i="19"/>
  <c r="O11107" i="19"/>
  <c r="A11108" i="19"/>
  <c r="B11108" i="19"/>
  <c r="O11108" i="19"/>
  <c r="A11109" i="19"/>
  <c r="B11109" i="19"/>
  <c r="O11109" i="19"/>
  <c r="A11110" i="19"/>
  <c r="B11110" i="19"/>
  <c r="O11110" i="19"/>
  <c r="A11111" i="19"/>
  <c r="B11111" i="19"/>
  <c r="O11111" i="19"/>
  <c r="A11112" i="19"/>
  <c r="B11112" i="19"/>
  <c r="O11112" i="19"/>
  <c r="A11113" i="19"/>
  <c r="B11113" i="19"/>
  <c r="O11113" i="19"/>
  <c r="A11114" i="19"/>
  <c r="B11114" i="19"/>
  <c r="O11114" i="19"/>
  <c r="A11115" i="19"/>
  <c r="B11115" i="19"/>
  <c r="O11115" i="19"/>
  <c r="A11116" i="19"/>
  <c r="B11116" i="19"/>
  <c r="O11116" i="19"/>
  <c r="A11117" i="19"/>
  <c r="B11117" i="19"/>
  <c r="O11117" i="19"/>
  <c r="A11118" i="19"/>
  <c r="B11118" i="19"/>
  <c r="O11118" i="19"/>
  <c r="A11119" i="19"/>
  <c r="B11119" i="19"/>
  <c r="O11119" i="19"/>
  <c r="A11120" i="19"/>
  <c r="B11120" i="19"/>
  <c r="O11120" i="19"/>
  <c r="A11121" i="19"/>
  <c r="B11121" i="19"/>
  <c r="O11121" i="19"/>
  <c r="A11122" i="19"/>
  <c r="B11122" i="19"/>
  <c r="O11122" i="19"/>
  <c r="A11123" i="19"/>
  <c r="B11123" i="19"/>
  <c r="O11123" i="19"/>
  <c r="A11124" i="19"/>
  <c r="B11124" i="19"/>
  <c r="O11124" i="19"/>
  <c r="A11125" i="19"/>
  <c r="B11125" i="19"/>
  <c r="O11125" i="19"/>
  <c r="A11126" i="19"/>
  <c r="B11126" i="19"/>
  <c r="O11126" i="19"/>
  <c r="A11127" i="19"/>
  <c r="B11127" i="19"/>
  <c r="O11127" i="19"/>
  <c r="A11128" i="19"/>
  <c r="B11128" i="19"/>
  <c r="O11128" i="19"/>
  <c r="A11129" i="19"/>
  <c r="B11129" i="19"/>
  <c r="O11129" i="19"/>
  <c r="A11130" i="19"/>
  <c r="B11130" i="19"/>
  <c r="O11130" i="19"/>
  <c r="A11131" i="19"/>
  <c r="B11131" i="19"/>
  <c r="O11131" i="19"/>
  <c r="A11132" i="19"/>
  <c r="B11132" i="19"/>
  <c r="O11132" i="19"/>
  <c r="A11133" i="19"/>
  <c r="B11133" i="19"/>
  <c r="O11133" i="19"/>
  <c r="A11134" i="19"/>
  <c r="B11134" i="19"/>
  <c r="O11134" i="19"/>
  <c r="A11135" i="19"/>
  <c r="B11135" i="19"/>
  <c r="O11135" i="19"/>
  <c r="A11136" i="19"/>
  <c r="B11136" i="19"/>
  <c r="O11136" i="19"/>
  <c r="A11137" i="19"/>
  <c r="B11137" i="19"/>
  <c r="O11137" i="19"/>
  <c r="A11138" i="19"/>
  <c r="B11138" i="19"/>
  <c r="O11138" i="19"/>
  <c r="A11139" i="19"/>
  <c r="B11139" i="19"/>
  <c r="O11139" i="19"/>
  <c r="A11140" i="19"/>
  <c r="B11140" i="19"/>
  <c r="O11140" i="19"/>
  <c r="A11141" i="19"/>
  <c r="B11141" i="19"/>
  <c r="O11141" i="19"/>
  <c r="A11142" i="19"/>
  <c r="B11142" i="19"/>
  <c r="O11142" i="19"/>
  <c r="A11143" i="19"/>
  <c r="B11143" i="19"/>
  <c r="O11143" i="19"/>
  <c r="A11144" i="19"/>
  <c r="B11144" i="19"/>
  <c r="O11144" i="19"/>
  <c r="A11145" i="19"/>
  <c r="B11145" i="19"/>
  <c r="O11145" i="19"/>
  <c r="A11146" i="19"/>
  <c r="B11146" i="19"/>
  <c r="O11146" i="19"/>
  <c r="A11147" i="19"/>
  <c r="B11147" i="19"/>
  <c r="O11147" i="19"/>
  <c r="A11148" i="19"/>
  <c r="B11148" i="19"/>
  <c r="O11148" i="19"/>
  <c r="A11149" i="19"/>
  <c r="B11149" i="19"/>
  <c r="O11149" i="19"/>
  <c r="A11150" i="19"/>
  <c r="B11150" i="19"/>
  <c r="O11150" i="19"/>
  <c r="A11151" i="19"/>
  <c r="B11151" i="19"/>
  <c r="O11151" i="19"/>
  <c r="A11152" i="19"/>
  <c r="B11152" i="19"/>
  <c r="O11152" i="19"/>
  <c r="A11153" i="19"/>
  <c r="B11153" i="19"/>
  <c r="O11153" i="19"/>
  <c r="A11154" i="19"/>
  <c r="B11154" i="19"/>
  <c r="O11154" i="19"/>
  <c r="A11155" i="19"/>
  <c r="B11155" i="19"/>
  <c r="O11155" i="19"/>
  <c r="A11156" i="19"/>
  <c r="B11156" i="19"/>
  <c r="O11156" i="19"/>
  <c r="A11157" i="19"/>
  <c r="B11157" i="19"/>
  <c r="O11157" i="19"/>
  <c r="A11158" i="19"/>
  <c r="B11158" i="19"/>
  <c r="O11158" i="19"/>
  <c r="A11159" i="19"/>
  <c r="B11159" i="19"/>
  <c r="O11159" i="19"/>
  <c r="A11160" i="19"/>
  <c r="B11160" i="19"/>
  <c r="O11160" i="19"/>
  <c r="A11161" i="19"/>
  <c r="B11161" i="19"/>
  <c r="O11161" i="19"/>
  <c r="A11162" i="19"/>
  <c r="B11162" i="19"/>
  <c r="O11162" i="19"/>
  <c r="A11163" i="19"/>
  <c r="B11163" i="19"/>
  <c r="O11163" i="19"/>
  <c r="A11164" i="19"/>
  <c r="B11164" i="19"/>
  <c r="O11164" i="19"/>
  <c r="A11165" i="19"/>
  <c r="B11165" i="19"/>
  <c r="O11165" i="19"/>
  <c r="A11166" i="19"/>
  <c r="B11166" i="19"/>
  <c r="O11166" i="19"/>
  <c r="A11167" i="19"/>
  <c r="B11167" i="19"/>
  <c r="O11167" i="19"/>
  <c r="A11168" i="19"/>
  <c r="B11168" i="19"/>
  <c r="O11168" i="19"/>
  <c r="A11169" i="19"/>
  <c r="B11169" i="19"/>
  <c r="O11169" i="19"/>
  <c r="A11170" i="19"/>
  <c r="B11170" i="19"/>
  <c r="O11170" i="19"/>
  <c r="A11171" i="19"/>
  <c r="B11171" i="19"/>
  <c r="O11171" i="19"/>
  <c r="A11172" i="19"/>
  <c r="B11172" i="19"/>
  <c r="O11172" i="19"/>
  <c r="A11173" i="19"/>
  <c r="B11173" i="19"/>
  <c r="O11173" i="19"/>
  <c r="A11174" i="19"/>
  <c r="B11174" i="19"/>
  <c r="O11174" i="19"/>
  <c r="A11175" i="19"/>
  <c r="B11175" i="19"/>
  <c r="O11175" i="19"/>
  <c r="A11176" i="19"/>
  <c r="B11176" i="19"/>
  <c r="O11176" i="19"/>
  <c r="A11177" i="19"/>
  <c r="B11177" i="19"/>
  <c r="O11177" i="19"/>
  <c r="A11178" i="19"/>
  <c r="B11178" i="19"/>
  <c r="O11178" i="19"/>
  <c r="A11179" i="19"/>
  <c r="B11179" i="19"/>
  <c r="O11179" i="19"/>
  <c r="A11180" i="19"/>
  <c r="B11180" i="19"/>
  <c r="O11180" i="19"/>
  <c r="A11181" i="19"/>
  <c r="B11181" i="19"/>
  <c r="O11181" i="19"/>
  <c r="A11182" i="19"/>
  <c r="B11182" i="19"/>
  <c r="O11182" i="19"/>
  <c r="A11183" i="19"/>
  <c r="B11183" i="19"/>
  <c r="O11183" i="19"/>
  <c r="A11184" i="19"/>
  <c r="B11184" i="19"/>
  <c r="O11184" i="19"/>
  <c r="A11185" i="19"/>
  <c r="B11185" i="19"/>
  <c r="O11185" i="19"/>
  <c r="A11186" i="19"/>
  <c r="B11186" i="19"/>
  <c r="O11186" i="19"/>
  <c r="A11187" i="19"/>
  <c r="B11187" i="19"/>
  <c r="O11187" i="19"/>
  <c r="A11188" i="19"/>
  <c r="B11188" i="19"/>
  <c r="O11188" i="19"/>
  <c r="A11189" i="19"/>
  <c r="B11189" i="19"/>
  <c r="O11189" i="19"/>
  <c r="A11190" i="19"/>
  <c r="B11190" i="19"/>
  <c r="O11190" i="19"/>
  <c r="A11191" i="19"/>
  <c r="B11191" i="19"/>
  <c r="O11191" i="19"/>
  <c r="A11192" i="19"/>
  <c r="B11192" i="19"/>
  <c r="O11192" i="19"/>
  <c r="A11193" i="19"/>
  <c r="B11193" i="19"/>
  <c r="O11193" i="19"/>
  <c r="A11194" i="19"/>
  <c r="B11194" i="19"/>
  <c r="O11194" i="19"/>
  <c r="A11195" i="19"/>
  <c r="B11195" i="19"/>
  <c r="O11195" i="19"/>
  <c r="A11196" i="19"/>
  <c r="B11196" i="19"/>
  <c r="O11196" i="19"/>
  <c r="A11197" i="19"/>
  <c r="B11197" i="19"/>
  <c r="O11197" i="19"/>
  <c r="A11198" i="19"/>
  <c r="B11198" i="19"/>
  <c r="O11198" i="19"/>
  <c r="A11199" i="19"/>
  <c r="B11199" i="19"/>
  <c r="O11199" i="19"/>
  <c r="A11200" i="19"/>
  <c r="B11200" i="19"/>
  <c r="O11200" i="19"/>
  <c r="A11201" i="19"/>
  <c r="B11201" i="19"/>
  <c r="O11201" i="19"/>
  <c r="A11202" i="19"/>
  <c r="B11202" i="19"/>
  <c r="O11202" i="19"/>
  <c r="A11203" i="19"/>
  <c r="B11203" i="19"/>
  <c r="O11203" i="19"/>
  <c r="A11204" i="19"/>
  <c r="B11204" i="19"/>
  <c r="O11204" i="19"/>
  <c r="A11205" i="19"/>
  <c r="B11205" i="19"/>
  <c r="O11205" i="19"/>
  <c r="A11206" i="19"/>
  <c r="B11206" i="19"/>
  <c r="O11206" i="19"/>
  <c r="A11207" i="19"/>
  <c r="B11207" i="19"/>
  <c r="O11207" i="19"/>
  <c r="A11208" i="19"/>
  <c r="B11208" i="19"/>
  <c r="O11208" i="19"/>
  <c r="A11209" i="19"/>
  <c r="B11209" i="19"/>
  <c r="O11209" i="19"/>
  <c r="A11210" i="19"/>
  <c r="B11210" i="19"/>
  <c r="O11210" i="19"/>
  <c r="A11211" i="19"/>
  <c r="B11211" i="19"/>
  <c r="O11211" i="19"/>
  <c r="A11212" i="19"/>
  <c r="B11212" i="19"/>
  <c r="O11212" i="19"/>
  <c r="A11213" i="19"/>
  <c r="B11213" i="19"/>
  <c r="O11213" i="19"/>
  <c r="A11214" i="19"/>
  <c r="B11214" i="19"/>
  <c r="O11214" i="19"/>
  <c r="A11215" i="19"/>
  <c r="B11215" i="19"/>
  <c r="O11215" i="19"/>
  <c r="A11216" i="19"/>
  <c r="B11216" i="19"/>
  <c r="O11216" i="19"/>
  <c r="A11217" i="19"/>
  <c r="B11217" i="19"/>
  <c r="O11217" i="19"/>
  <c r="A11218" i="19"/>
  <c r="B11218" i="19"/>
  <c r="O11218" i="19"/>
  <c r="A11219" i="19"/>
  <c r="B11219" i="19"/>
  <c r="O11219" i="19"/>
  <c r="A11220" i="19"/>
  <c r="B11220" i="19"/>
  <c r="O11220" i="19"/>
  <c r="A11221" i="19"/>
  <c r="B11221" i="19"/>
  <c r="O11221" i="19"/>
  <c r="A11222" i="19"/>
  <c r="B11222" i="19"/>
  <c r="O11222" i="19"/>
  <c r="A11223" i="19"/>
  <c r="B11223" i="19"/>
  <c r="O11223" i="19"/>
  <c r="A11224" i="19"/>
  <c r="B11224" i="19"/>
  <c r="O11224" i="19"/>
  <c r="A11225" i="19"/>
  <c r="B11225" i="19"/>
  <c r="O11225" i="19"/>
  <c r="A11226" i="19"/>
  <c r="B11226" i="19"/>
  <c r="O11226" i="19"/>
  <c r="A11227" i="19"/>
  <c r="B11227" i="19"/>
  <c r="O11227" i="19"/>
  <c r="A11228" i="19"/>
  <c r="B11228" i="19"/>
  <c r="O11228" i="19"/>
  <c r="A11229" i="19"/>
  <c r="B11229" i="19"/>
  <c r="O11229" i="19"/>
  <c r="A11230" i="19"/>
  <c r="B11230" i="19"/>
  <c r="O11230" i="19"/>
  <c r="A11231" i="19"/>
  <c r="B11231" i="19"/>
  <c r="O11231" i="19"/>
  <c r="A11232" i="19"/>
  <c r="B11232" i="19"/>
  <c r="O11232" i="19"/>
  <c r="A11233" i="19"/>
  <c r="B11233" i="19"/>
  <c r="O11233" i="19"/>
  <c r="A11234" i="19"/>
  <c r="B11234" i="19"/>
  <c r="O11234" i="19"/>
  <c r="A11235" i="19"/>
  <c r="B11235" i="19"/>
  <c r="O11235" i="19"/>
  <c r="A11236" i="19"/>
  <c r="B11236" i="19"/>
  <c r="O11236" i="19"/>
  <c r="A11237" i="19"/>
  <c r="B11237" i="19"/>
  <c r="O11237" i="19"/>
  <c r="A11238" i="19"/>
  <c r="B11238" i="19"/>
  <c r="O11238" i="19"/>
  <c r="A11239" i="19"/>
  <c r="B11239" i="19"/>
  <c r="O11239" i="19"/>
  <c r="A11240" i="19"/>
  <c r="B11240" i="19"/>
  <c r="O11240" i="19"/>
  <c r="A11241" i="19"/>
  <c r="B11241" i="19"/>
  <c r="O11241" i="19"/>
  <c r="A11242" i="19"/>
  <c r="B11242" i="19"/>
  <c r="O11242" i="19"/>
  <c r="A11243" i="19"/>
  <c r="B11243" i="19"/>
  <c r="O11243" i="19"/>
  <c r="A11244" i="19"/>
  <c r="B11244" i="19"/>
  <c r="O11244" i="19"/>
  <c r="A11245" i="19"/>
  <c r="B11245" i="19"/>
  <c r="O11245" i="19"/>
  <c r="A11246" i="19"/>
  <c r="B11246" i="19"/>
  <c r="O11246" i="19"/>
  <c r="A11247" i="19"/>
  <c r="B11247" i="19"/>
  <c r="O11247" i="19"/>
  <c r="A11248" i="19"/>
  <c r="B11248" i="19"/>
  <c r="O11248" i="19"/>
  <c r="A11249" i="19"/>
  <c r="B11249" i="19"/>
  <c r="O11249" i="19"/>
  <c r="A11250" i="19"/>
  <c r="B11250" i="19"/>
  <c r="O11250" i="19"/>
  <c r="A11251" i="19"/>
  <c r="B11251" i="19"/>
  <c r="O11251" i="19"/>
  <c r="A11252" i="19"/>
  <c r="B11252" i="19"/>
  <c r="O11252" i="19"/>
  <c r="A11253" i="19"/>
  <c r="B11253" i="19"/>
  <c r="O11253" i="19"/>
  <c r="A11254" i="19"/>
  <c r="B11254" i="19"/>
  <c r="O11254" i="19"/>
  <c r="A11255" i="19"/>
  <c r="B11255" i="19"/>
  <c r="O11255" i="19"/>
  <c r="A11256" i="19"/>
  <c r="B11256" i="19"/>
  <c r="O11256" i="19"/>
  <c r="A11257" i="19"/>
  <c r="B11257" i="19"/>
  <c r="O11257" i="19"/>
  <c r="A11258" i="19"/>
  <c r="B11258" i="19"/>
  <c r="O11258" i="19"/>
  <c r="A11259" i="19"/>
  <c r="B11259" i="19"/>
  <c r="O11259" i="19"/>
  <c r="A11260" i="19"/>
  <c r="B11260" i="19"/>
  <c r="O11260" i="19"/>
  <c r="A11261" i="19"/>
  <c r="B11261" i="19"/>
  <c r="O11261" i="19"/>
  <c r="A11262" i="19"/>
  <c r="B11262" i="19"/>
  <c r="O11262" i="19"/>
  <c r="A11263" i="19"/>
  <c r="B11263" i="19"/>
  <c r="O11263" i="19"/>
  <c r="A11264" i="19"/>
  <c r="B11264" i="19"/>
  <c r="O11264" i="19"/>
  <c r="A11265" i="19"/>
  <c r="B11265" i="19"/>
  <c r="O11265" i="19"/>
  <c r="A11266" i="19"/>
  <c r="B11266" i="19"/>
  <c r="O11266" i="19"/>
  <c r="A11267" i="19"/>
  <c r="B11267" i="19"/>
  <c r="O11267" i="19"/>
  <c r="A11268" i="19"/>
  <c r="B11268" i="19"/>
  <c r="O11268" i="19"/>
  <c r="A11269" i="19"/>
  <c r="B11269" i="19"/>
  <c r="O11269" i="19"/>
  <c r="A11270" i="19"/>
  <c r="B11270" i="19"/>
  <c r="O11270" i="19"/>
  <c r="A11271" i="19"/>
  <c r="B11271" i="19"/>
  <c r="O11271" i="19"/>
  <c r="A11272" i="19"/>
  <c r="B11272" i="19"/>
  <c r="O11272" i="19"/>
  <c r="A11273" i="19"/>
  <c r="B11273" i="19"/>
  <c r="O11273" i="19"/>
  <c r="A11274" i="19"/>
  <c r="B11274" i="19"/>
  <c r="O11274" i="19"/>
  <c r="A11275" i="19"/>
  <c r="B11275" i="19"/>
  <c r="O11275" i="19"/>
  <c r="A11276" i="19"/>
  <c r="B11276" i="19"/>
  <c r="O11276" i="19"/>
  <c r="A11277" i="19"/>
  <c r="B11277" i="19"/>
  <c r="O11277" i="19"/>
  <c r="A11278" i="19"/>
  <c r="B11278" i="19"/>
  <c r="O11278" i="19"/>
  <c r="A11279" i="19"/>
  <c r="B11279" i="19"/>
  <c r="O11279" i="19"/>
  <c r="A11280" i="19"/>
  <c r="B11280" i="19"/>
  <c r="O11280" i="19"/>
  <c r="A11281" i="19"/>
  <c r="B11281" i="19"/>
  <c r="O11281" i="19"/>
  <c r="A11282" i="19"/>
  <c r="B11282" i="19"/>
  <c r="O11282" i="19"/>
  <c r="A11283" i="19"/>
  <c r="B11283" i="19"/>
  <c r="O11283" i="19"/>
  <c r="A11284" i="19"/>
  <c r="B11284" i="19"/>
  <c r="O11284" i="19"/>
  <c r="A11285" i="19"/>
  <c r="B11285" i="19"/>
  <c r="O11285" i="19"/>
  <c r="A11286" i="19"/>
  <c r="B11286" i="19"/>
  <c r="O11286" i="19"/>
  <c r="A11287" i="19"/>
  <c r="B11287" i="19"/>
  <c r="O11287" i="19"/>
  <c r="A11288" i="19"/>
  <c r="B11288" i="19"/>
  <c r="O11288" i="19"/>
  <c r="A11289" i="19"/>
  <c r="B11289" i="19"/>
  <c r="O11289" i="19"/>
  <c r="A11290" i="19"/>
  <c r="B11290" i="19"/>
  <c r="O11290" i="19"/>
  <c r="A11291" i="19"/>
  <c r="B11291" i="19"/>
  <c r="O11291" i="19"/>
  <c r="A11292" i="19"/>
  <c r="B11292" i="19"/>
  <c r="O11292" i="19"/>
  <c r="A11293" i="19"/>
  <c r="B11293" i="19"/>
  <c r="O11293" i="19"/>
  <c r="A11294" i="19"/>
  <c r="B11294" i="19"/>
  <c r="O11294" i="19"/>
  <c r="A11295" i="19"/>
  <c r="B11295" i="19"/>
  <c r="O11295" i="19"/>
  <c r="A11296" i="19"/>
  <c r="B11296" i="19"/>
  <c r="O11296" i="19"/>
  <c r="A11297" i="19"/>
  <c r="B11297" i="19"/>
  <c r="O11297" i="19"/>
  <c r="A11298" i="19"/>
  <c r="B11298" i="19"/>
  <c r="O11298" i="19"/>
  <c r="A11299" i="19"/>
  <c r="B11299" i="19"/>
  <c r="O11299" i="19"/>
  <c r="A11300" i="19"/>
  <c r="B11300" i="19"/>
  <c r="O11300" i="19"/>
  <c r="A11301" i="19"/>
  <c r="B11301" i="19"/>
  <c r="O11301" i="19"/>
  <c r="A11302" i="19"/>
  <c r="B11302" i="19"/>
  <c r="O11302" i="19"/>
  <c r="A11303" i="19"/>
  <c r="B11303" i="19"/>
  <c r="O11303" i="19"/>
  <c r="A11304" i="19"/>
  <c r="B11304" i="19"/>
  <c r="O11304" i="19"/>
  <c r="A11305" i="19"/>
  <c r="B11305" i="19"/>
  <c r="O11305" i="19"/>
  <c r="A11306" i="19"/>
  <c r="B11306" i="19"/>
  <c r="O11306" i="19"/>
  <c r="A11307" i="19"/>
  <c r="B11307" i="19"/>
  <c r="O11307" i="19"/>
  <c r="A11308" i="19"/>
  <c r="B11308" i="19"/>
  <c r="O11308" i="19"/>
  <c r="A11309" i="19"/>
  <c r="B11309" i="19"/>
  <c r="O11309" i="19"/>
  <c r="A11310" i="19"/>
  <c r="B11310" i="19"/>
  <c r="O11310" i="19"/>
  <c r="A11311" i="19"/>
  <c r="B11311" i="19"/>
  <c r="O11311" i="19"/>
  <c r="A11312" i="19"/>
  <c r="B11312" i="19"/>
  <c r="O11312" i="19"/>
  <c r="A11313" i="19"/>
  <c r="B11313" i="19"/>
  <c r="O11313" i="19"/>
  <c r="A11314" i="19"/>
  <c r="B11314" i="19"/>
  <c r="O11314" i="19"/>
  <c r="A11315" i="19"/>
  <c r="B11315" i="19"/>
  <c r="O11315" i="19"/>
  <c r="A11316" i="19"/>
  <c r="B11316" i="19"/>
  <c r="O11316" i="19"/>
  <c r="A11317" i="19"/>
  <c r="B11317" i="19"/>
  <c r="O11317" i="19"/>
  <c r="A11318" i="19"/>
  <c r="B11318" i="19"/>
  <c r="O11318" i="19"/>
  <c r="A11319" i="19"/>
  <c r="B11319" i="19"/>
  <c r="O11319" i="19"/>
  <c r="A11320" i="19"/>
  <c r="B11320" i="19"/>
  <c r="O11320" i="19"/>
  <c r="A11321" i="19"/>
  <c r="B11321" i="19"/>
  <c r="O11321" i="19"/>
  <c r="A11322" i="19"/>
  <c r="B11322" i="19"/>
  <c r="O11322" i="19"/>
  <c r="A11323" i="19"/>
  <c r="B11323" i="19"/>
  <c r="O11323" i="19"/>
  <c r="A11324" i="19"/>
  <c r="B11324" i="19"/>
  <c r="O11324" i="19"/>
  <c r="A11325" i="19"/>
  <c r="B11325" i="19"/>
  <c r="O11325" i="19"/>
  <c r="A11326" i="19"/>
  <c r="B11326" i="19"/>
  <c r="O11326" i="19"/>
  <c r="A11327" i="19"/>
  <c r="B11327" i="19"/>
  <c r="O11327" i="19"/>
  <c r="A11328" i="19"/>
  <c r="B11328" i="19"/>
  <c r="O11328" i="19"/>
  <c r="A11329" i="19"/>
  <c r="B11329" i="19"/>
  <c r="O11329" i="19"/>
  <c r="A11330" i="19"/>
  <c r="B11330" i="19"/>
  <c r="O11330" i="19"/>
  <c r="A11331" i="19"/>
  <c r="B11331" i="19"/>
  <c r="O11331" i="19"/>
  <c r="A11332" i="19"/>
  <c r="B11332" i="19"/>
  <c r="O11332" i="19"/>
  <c r="A11333" i="19"/>
  <c r="B11333" i="19"/>
  <c r="O11333" i="19"/>
  <c r="A11334" i="19"/>
  <c r="B11334" i="19"/>
  <c r="O11334" i="19"/>
  <c r="A11335" i="19"/>
  <c r="B11335" i="19"/>
  <c r="O11335" i="19"/>
  <c r="A11336" i="19"/>
  <c r="B11336" i="19"/>
  <c r="O11336" i="19"/>
  <c r="A11337" i="19"/>
  <c r="B11337" i="19"/>
  <c r="O11337" i="19"/>
  <c r="A11338" i="19"/>
  <c r="B11338" i="19"/>
  <c r="O11338" i="19"/>
  <c r="A11339" i="19"/>
  <c r="B11339" i="19"/>
  <c r="O11339" i="19"/>
  <c r="A11340" i="19"/>
  <c r="B11340" i="19"/>
  <c r="O11340" i="19"/>
  <c r="A11341" i="19"/>
  <c r="B11341" i="19"/>
  <c r="O11341" i="19"/>
  <c r="A11342" i="19"/>
  <c r="B11342" i="19"/>
  <c r="O11342" i="19"/>
  <c r="A11343" i="19"/>
  <c r="B11343" i="19"/>
  <c r="O11343" i="19"/>
  <c r="A11344" i="19"/>
  <c r="B11344" i="19"/>
  <c r="O11344" i="19"/>
  <c r="A11345" i="19"/>
  <c r="B11345" i="19"/>
  <c r="O11345" i="19"/>
  <c r="A11346" i="19"/>
  <c r="B11346" i="19"/>
  <c r="O11346" i="19"/>
  <c r="A11347" i="19"/>
  <c r="B11347" i="19"/>
  <c r="O11347" i="19"/>
  <c r="A11348" i="19"/>
  <c r="B11348" i="19"/>
  <c r="O11348" i="19"/>
  <c r="A11349" i="19"/>
  <c r="B11349" i="19"/>
  <c r="O11349" i="19"/>
  <c r="A11350" i="19"/>
  <c r="B11350" i="19"/>
  <c r="O11350" i="19"/>
  <c r="A11351" i="19"/>
  <c r="B11351" i="19"/>
  <c r="O11351" i="19"/>
  <c r="A11352" i="19"/>
  <c r="B11352" i="19"/>
  <c r="O11352" i="19"/>
  <c r="A11353" i="19"/>
  <c r="B11353" i="19"/>
  <c r="O11353" i="19"/>
  <c r="A11354" i="19"/>
  <c r="B11354" i="19"/>
  <c r="O11354" i="19"/>
  <c r="A11355" i="19"/>
  <c r="B11355" i="19"/>
  <c r="O11355" i="19"/>
  <c r="A11356" i="19"/>
  <c r="B11356" i="19"/>
  <c r="O11356" i="19"/>
  <c r="A11357" i="19"/>
  <c r="B11357" i="19"/>
  <c r="O11357" i="19"/>
  <c r="A11358" i="19"/>
  <c r="B11358" i="19"/>
  <c r="O11358" i="19"/>
  <c r="A11359" i="19"/>
  <c r="B11359" i="19"/>
  <c r="O11359" i="19"/>
  <c r="A11360" i="19"/>
  <c r="B11360" i="19"/>
  <c r="O11360" i="19"/>
  <c r="A11361" i="19"/>
  <c r="B11361" i="19"/>
  <c r="O11361" i="19"/>
  <c r="A11362" i="19"/>
  <c r="B11362" i="19"/>
  <c r="O11362" i="19"/>
  <c r="A11363" i="19"/>
  <c r="B11363" i="19"/>
  <c r="O11363" i="19"/>
  <c r="A11364" i="19"/>
  <c r="B11364" i="19"/>
  <c r="O11364" i="19"/>
  <c r="A11365" i="19"/>
  <c r="B11365" i="19"/>
  <c r="O11365" i="19"/>
  <c r="A11366" i="19"/>
  <c r="B11366" i="19"/>
  <c r="O11366" i="19"/>
  <c r="A11367" i="19"/>
  <c r="B11367" i="19"/>
  <c r="O11367" i="19"/>
  <c r="A11368" i="19"/>
  <c r="B11368" i="19"/>
  <c r="O11368" i="19"/>
  <c r="A11369" i="19"/>
  <c r="B11369" i="19"/>
  <c r="O11369" i="19"/>
  <c r="A11370" i="19"/>
  <c r="B11370" i="19"/>
  <c r="O11370" i="19"/>
  <c r="A11371" i="19"/>
  <c r="B11371" i="19"/>
  <c r="O11371" i="19"/>
  <c r="A11372" i="19"/>
  <c r="B11372" i="19"/>
  <c r="O11372" i="19"/>
  <c r="A11373" i="19"/>
  <c r="B11373" i="19"/>
  <c r="O11373" i="19"/>
  <c r="A11374" i="19"/>
  <c r="B11374" i="19"/>
  <c r="O11374" i="19"/>
  <c r="A11375" i="19"/>
  <c r="B11375" i="19"/>
  <c r="O11375" i="19"/>
  <c r="A11376" i="19"/>
  <c r="B11376" i="19"/>
  <c r="O11376" i="19"/>
  <c r="A11377" i="19"/>
  <c r="B11377" i="19"/>
  <c r="O11377" i="19"/>
  <c r="A11378" i="19"/>
  <c r="B11378" i="19"/>
  <c r="O11378" i="19"/>
  <c r="A11379" i="19"/>
  <c r="B11379" i="19"/>
  <c r="O11379" i="19"/>
  <c r="A11380" i="19"/>
  <c r="B11380" i="19"/>
  <c r="O11380" i="19"/>
  <c r="A11381" i="19"/>
  <c r="B11381" i="19"/>
  <c r="O11381" i="19"/>
  <c r="A11382" i="19"/>
  <c r="B11382" i="19"/>
  <c r="O11382" i="19"/>
  <c r="A11383" i="19"/>
  <c r="B11383" i="19"/>
  <c r="O11383" i="19"/>
  <c r="A11384" i="19"/>
  <c r="B11384" i="19"/>
  <c r="O11384" i="19"/>
  <c r="A11385" i="19"/>
  <c r="B11385" i="19"/>
  <c r="O11385" i="19"/>
  <c r="A11386" i="19"/>
  <c r="B11386" i="19"/>
  <c r="O11386" i="19"/>
  <c r="A11387" i="19"/>
  <c r="B11387" i="19"/>
  <c r="O11387" i="19"/>
  <c r="A11388" i="19"/>
  <c r="B11388" i="19"/>
  <c r="O11388" i="19"/>
  <c r="A11389" i="19"/>
  <c r="B11389" i="19"/>
  <c r="O11389" i="19"/>
  <c r="A11390" i="19"/>
  <c r="B11390" i="19"/>
  <c r="O11390" i="19"/>
  <c r="A11391" i="19"/>
  <c r="B11391" i="19"/>
  <c r="O11391" i="19"/>
  <c r="A11392" i="19"/>
  <c r="B11392" i="19"/>
  <c r="O11392" i="19"/>
  <c r="A11393" i="19"/>
  <c r="B11393" i="19"/>
  <c r="O11393" i="19"/>
  <c r="A11394" i="19"/>
  <c r="B11394" i="19"/>
  <c r="O11394" i="19"/>
  <c r="A11395" i="19"/>
  <c r="B11395" i="19"/>
  <c r="O11395" i="19"/>
  <c r="A11396" i="19"/>
  <c r="B11396" i="19"/>
  <c r="O11396" i="19"/>
  <c r="A11397" i="19"/>
  <c r="B11397" i="19"/>
  <c r="O11397" i="19"/>
  <c r="A11398" i="19"/>
  <c r="B11398" i="19"/>
  <c r="O11398" i="19"/>
  <c r="A11399" i="19"/>
  <c r="B11399" i="19"/>
  <c r="O11399" i="19"/>
  <c r="A11400" i="19"/>
  <c r="B11400" i="19"/>
  <c r="O11400" i="19"/>
  <c r="A11401" i="19"/>
  <c r="B11401" i="19"/>
  <c r="O11401" i="19"/>
  <c r="A11402" i="19"/>
  <c r="B11402" i="19"/>
  <c r="O11402" i="19"/>
  <c r="A11403" i="19"/>
  <c r="B11403" i="19"/>
  <c r="O11403" i="19"/>
  <c r="A11404" i="19"/>
  <c r="B11404" i="19"/>
  <c r="O11404" i="19"/>
  <c r="A11405" i="19"/>
  <c r="B11405" i="19"/>
  <c r="O11405" i="19"/>
  <c r="A11406" i="19"/>
  <c r="B11406" i="19"/>
  <c r="O11406" i="19"/>
  <c r="A11407" i="19"/>
  <c r="B11407" i="19"/>
  <c r="O11407" i="19"/>
  <c r="A11408" i="19"/>
  <c r="B11408" i="19"/>
  <c r="O11408" i="19"/>
  <c r="A11409" i="19"/>
  <c r="B11409" i="19"/>
  <c r="O11409" i="19"/>
  <c r="A11410" i="19"/>
  <c r="B11410" i="19"/>
  <c r="O11410" i="19"/>
  <c r="A11411" i="19"/>
  <c r="B11411" i="19"/>
  <c r="O11411" i="19"/>
  <c r="A11412" i="19"/>
  <c r="B11412" i="19"/>
  <c r="O11412" i="19"/>
  <c r="A11413" i="19"/>
  <c r="B11413" i="19"/>
  <c r="O11413" i="19"/>
  <c r="A11414" i="19"/>
  <c r="B11414" i="19"/>
  <c r="O11414" i="19"/>
  <c r="A11415" i="19"/>
  <c r="B11415" i="19"/>
  <c r="O11415" i="19"/>
  <c r="A11416" i="19"/>
  <c r="B11416" i="19"/>
  <c r="O11416" i="19"/>
  <c r="A11417" i="19"/>
  <c r="B11417" i="19"/>
  <c r="O11417" i="19"/>
  <c r="A11418" i="19"/>
  <c r="B11418" i="19"/>
  <c r="O11418" i="19"/>
  <c r="A11419" i="19"/>
  <c r="B11419" i="19"/>
  <c r="O11419" i="19"/>
  <c r="A11420" i="19"/>
  <c r="B11420" i="19"/>
  <c r="O11420" i="19"/>
  <c r="A11421" i="19"/>
  <c r="B11421" i="19"/>
  <c r="O11421" i="19"/>
  <c r="A11422" i="19"/>
  <c r="B11422" i="19"/>
  <c r="O11422" i="19"/>
  <c r="A11423" i="19"/>
  <c r="B11423" i="19"/>
  <c r="O11423" i="19"/>
  <c r="A11424" i="19"/>
  <c r="B11424" i="19"/>
  <c r="O11424" i="19"/>
  <c r="A11425" i="19"/>
  <c r="B11425" i="19"/>
  <c r="O11425" i="19"/>
  <c r="A11426" i="19"/>
  <c r="B11426" i="19"/>
  <c r="O11426" i="19"/>
  <c r="A11427" i="19"/>
  <c r="B11427" i="19"/>
  <c r="O11427" i="19"/>
  <c r="A11428" i="19"/>
  <c r="B11428" i="19"/>
  <c r="O11428" i="19"/>
  <c r="A11429" i="19"/>
  <c r="B11429" i="19"/>
  <c r="O11429" i="19"/>
  <c r="A11430" i="19"/>
  <c r="B11430" i="19"/>
  <c r="O11430" i="19"/>
  <c r="A11431" i="19"/>
  <c r="B11431" i="19"/>
  <c r="O11431" i="19"/>
  <c r="A11432" i="19"/>
  <c r="B11432" i="19"/>
  <c r="O11432" i="19"/>
  <c r="A11433" i="19"/>
  <c r="B11433" i="19"/>
  <c r="O11433" i="19"/>
  <c r="A11434" i="19"/>
  <c r="B11434" i="19"/>
  <c r="O11434" i="19"/>
  <c r="A11435" i="19"/>
  <c r="B11435" i="19"/>
  <c r="O11435" i="19"/>
  <c r="A11436" i="19"/>
  <c r="B11436" i="19"/>
  <c r="O11436" i="19"/>
  <c r="A11437" i="19"/>
  <c r="B11437" i="19"/>
  <c r="O11437" i="19"/>
  <c r="A11438" i="19"/>
  <c r="B11438" i="19"/>
  <c r="O11438" i="19"/>
  <c r="A11439" i="19"/>
  <c r="B11439" i="19"/>
  <c r="O11439" i="19"/>
  <c r="A11440" i="19"/>
  <c r="B11440" i="19"/>
  <c r="O11440" i="19"/>
  <c r="A11441" i="19"/>
  <c r="B11441" i="19"/>
  <c r="O11441" i="19"/>
  <c r="A11442" i="19"/>
  <c r="B11442" i="19"/>
  <c r="O11442" i="19"/>
  <c r="A11443" i="19"/>
  <c r="B11443" i="19"/>
  <c r="O11443" i="19"/>
  <c r="A11444" i="19"/>
  <c r="B11444" i="19"/>
  <c r="O11444" i="19"/>
  <c r="A11445" i="19"/>
  <c r="B11445" i="19"/>
  <c r="O11445" i="19"/>
  <c r="A11446" i="19"/>
  <c r="B11446" i="19"/>
  <c r="O11446" i="19"/>
  <c r="A11447" i="19"/>
  <c r="B11447" i="19"/>
  <c r="O11447" i="19"/>
  <c r="A11448" i="19"/>
  <c r="B11448" i="19"/>
  <c r="O11448" i="19"/>
  <c r="A11449" i="19"/>
  <c r="B11449" i="19"/>
  <c r="O11449" i="19"/>
  <c r="A11450" i="19"/>
  <c r="B11450" i="19"/>
  <c r="O11450" i="19"/>
  <c r="A11451" i="19"/>
  <c r="B11451" i="19"/>
  <c r="O11451" i="19"/>
  <c r="A11452" i="19"/>
  <c r="B11452" i="19"/>
  <c r="O11452" i="19"/>
  <c r="A11453" i="19"/>
  <c r="B11453" i="19"/>
  <c r="O11453" i="19"/>
  <c r="A11454" i="19"/>
  <c r="B11454" i="19"/>
  <c r="O11454" i="19"/>
  <c r="A11455" i="19"/>
  <c r="B11455" i="19"/>
  <c r="O11455" i="19"/>
  <c r="A11456" i="19"/>
  <c r="B11456" i="19"/>
  <c r="O11456" i="19"/>
  <c r="A11457" i="19"/>
  <c r="B11457" i="19"/>
  <c r="O11457" i="19"/>
  <c r="A11458" i="19"/>
  <c r="B11458" i="19"/>
  <c r="O11458" i="19"/>
  <c r="A11459" i="19"/>
  <c r="B11459" i="19"/>
  <c r="O11459" i="19"/>
  <c r="A11460" i="19"/>
  <c r="B11460" i="19"/>
  <c r="O11460" i="19"/>
  <c r="A11461" i="19"/>
  <c r="B11461" i="19"/>
  <c r="O11461" i="19"/>
  <c r="A11462" i="19"/>
  <c r="B11462" i="19"/>
  <c r="O11462" i="19"/>
  <c r="A11463" i="19"/>
  <c r="B11463" i="19"/>
  <c r="O11463" i="19"/>
  <c r="A11464" i="19"/>
  <c r="B11464" i="19"/>
  <c r="O11464" i="19"/>
  <c r="A11465" i="19"/>
  <c r="B11465" i="19"/>
  <c r="O11465" i="19"/>
  <c r="A11466" i="19"/>
  <c r="B11466" i="19"/>
  <c r="O11466" i="19"/>
  <c r="A11467" i="19"/>
  <c r="B11467" i="19"/>
  <c r="O11467" i="19"/>
  <c r="A11468" i="19"/>
  <c r="B11468" i="19"/>
  <c r="O11468" i="19"/>
  <c r="A11469" i="19"/>
  <c r="B11469" i="19"/>
  <c r="O11469" i="19"/>
  <c r="A11470" i="19"/>
  <c r="B11470" i="19"/>
  <c r="O11470" i="19"/>
  <c r="A11471" i="19"/>
  <c r="B11471" i="19"/>
  <c r="O11471" i="19"/>
  <c r="A11472" i="19"/>
  <c r="B11472" i="19"/>
  <c r="O11472" i="19"/>
  <c r="A11473" i="19"/>
  <c r="B11473" i="19"/>
  <c r="O11473" i="19"/>
  <c r="A11474" i="19"/>
  <c r="B11474" i="19"/>
  <c r="O11474" i="19"/>
  <c r="A11475" i="19"/>
  <c r="B11475" i="19"/>
  <c r="O11475" i="19"/>
  <c r="A11476" i="19"/>
  <c r="B11476" i="19"/>
  <c r="O11476" i="19"/>
  <c r="A11477" i="19"/>
  <c r="B11477" i="19"/>
  <c r="O11477" i="19"/>
  <c r="A11478" i="19"/>
  <c r="B11478" i="19"/>
  <c r="O11478" i="19"/>
  <c r="A11479" i="19"/>
  <c r="B11479" i="19"/>
  <c r="O11479" i="19"/>
  <c r="A11480" i="19"/>
  <c r="B11480" i="19"/>
  <c r="O11480" i="19"/>
  <c r="A11481" i="19"/>
  <c r="B11481" i="19"/>
  <c r="O11481" i="19"/>
  <c r="A11482" i="19"/>
  <c r="B11482" i="19"/>
  <c r="O11482" i="19"/>
  <c r="A11483" i="19"/>
  <c r="B11483" i="19"/>
  <c r="O11483" i="19"/>
  <c r="A11484" i="19"/>
  <c r="B11484" i="19"/>
  <c r="O11484" i="19"/>
  <c r="A11485" i="19"/>
  <c r="B11485" i="19"/>
  <c r="O11485" i="19"/>
  <c r="A11486" i="19"/>
  <c r="B11486" i="19"/>
  <c r="O11486" i="19"/>
  <c r="A11487" i="19"/>
  <c r="B11487" i="19"/>
  <c r="O11487" i="19"/>
  <c r="A11488" i="19"/>
  <c r="B11488" i="19"/>
  <c r="O11488" i="19"/>
  <c r="A11489" i="19"/>
  <c r="B11489" i="19"/>
  <c r="O11489" i="19"/>
  <c r="A11490" i="19"/>
  <c r="B11490" i="19"/>
  <c r="O11490" i="19"/>
  <c r="A11491" i="19"/>
  <c r="B11491" i="19"/>
  <c r="O11491" i="19"/>
  <c r="A11492" i="19"/>
  <c r="B11492" i="19"/>
  <c r="O11492" i="19"/>
  <c r="A11493" i="19"/>
  <c r="B11493" i="19"/>
  <c r="O11493" i="19"/>
  <c r="A11494" i="19"/>
  <c r="B11494" i="19"/>
  <c r="O11494" i="19"/>
  <c r="A11495" i="19"/>
  <c r="B11495" i="19"/>
  <c r="O11495" i="19"/>
  <c r="A11496" i="19"/>
  <c r="B11496" i="19"/>
  <c r="O11496" i="19"/>
  <c r="A11497" i="19"/>
  <c r="B11497" i="19"/>
  <c r="O11497" i="19"/>
  <c r="A11498" i="19"/>
  <c r="B11498" i="19"/>
  <c r="O11498" i="19"/>
  <c r="A11499" i="19"/>
  <c r="B11499" i="19"/>
  <c r="O11499" i="19"/>
  <c r="A11500" i="19"/>
  <c r="B11500" i="19"/>
  <c r="O11500" i="19"/>
  <c r="A11501" i="19"/>
  <c r="B11501" i="19"/>
  <c r="O11501" i="19"/>
  <c r="A11502" i="19"/>
  <c r="B11502" i="19"/>
  <c r="O11502" i="19"/>
  <c r="A11503" i="19"/>
  <c r="B11503" i="19"/>
  <c r="O11503" i="19"/>
  <c r="A11504" i="19"/>
  <c r="B11504" i="19"/>
  <c r="O11504" i="19"/>
  <c r="A11505" i="19"/>
  <c r="B11505" i="19"/>
  <c r="O11505" i="19"/>
  <c r="A11506" i="19"/>
  <c r="B11506" i="19"/>
  <c r="O11506" i="19"/>
  <c r="A11507" i="19"/>
  <c r="B11507" i="19"/>
  <c r="O11507" i="19"/>
  <c r="A11508" i="19"/>
  <c r="B11508" i="19"/>
  <c r="O11508" i="19"/>
  <c r="A11509" i="19"/>
  <c r="B11509" i="19"/>
  <c r="O11509" i="19"/>
  <c r="A11510" i="19"/>
  <c r="B11510" i="19"/>
  <c r="O11510" i="19"/>
  <c r="A11511" i="19"/>
  <c r="B11511" i="19"/>
  <c r="O11511" i="19"/>
  <c r="A11512" i="19"/>
  <c r="B11512" i="19"/>
  <c r="O11512" i="19"/>
  <c r="A11513" i="19"/>
  <c r="B11513" i="19"/>
  <c r="O11513" i="19"/>
  <c r="A11514" i="19"/>
  <c r="B11514" i="19"/>
  <c r="O11514" i="19"/>
  <c r="A11515" i="19"/>
  <c r="B11515" i="19"/>
  <c r="O11515" i="19"/>
  <c r="A11516" i="19"/>
  <c r="B11516" i="19"/>
  <c r="O11516" i="19"/>
  <c r="A11517" i="19"/>
  <c r="B11517" i="19"/>
  <c r="O11517" i="19"/>
  <c r="A11518" i="19"/>
  <c r="B11518" i="19"/>
  <c r="O11518" i="19"/>
  <c r="A11519" i="19"/>
  <c r="B11519" i="19"/>
  <c r="O11519" i="19"/>
  <c r="A11520" i="19"/>
  <c r="B11520" i="19"/>
  <c r="O11520" i="19"/>
  <c r="A11521" i="19"/>
  <c r="B11521" i="19"/>
  <c r="O11521" i="19"/>
  <c r="A11522" i="19"/>
  <c r="B11522" i="19"/>
  <c r="O11522" i="19"/>
  <c r="A11523" i="19"/>
  <c r="B11523" i="19"/>
  <c r="O11523" i="19"/>
  <c r="A11524" i="19"/>
  <c r="B11524" i="19"/>
  <c r="O11524" i="19"/>
  <c r="A11525" i="19"/>
  <c r="B11525" i="19"/>
  <c r="O11525" i="19"/>
  <c r="A11526" i="19"/>
  <c r="B11526" i="19"/>
  <c r="O11526" i="19"/>
  <c r="A11527" i="19"/>
  <c r="B11527" i="19"/>
  <c r="O11527" i="19"/>
  <c r="A11528" i="19"/>
  <c r="B11528" i="19"/>
  <c r="O11528" i="19"/>
  <c r="A11529" i="19"/>
  <c r="B11529" i="19"/>
  <c r="O11529" i="19"/>
  <c r="A11530" i="19"/>
  <c r="B11530" i="19"/>
  <c r="O11530" i="19"/>
  <c r="A11531" i="19"/>
  <c r="B11531" i="19"/>
  <c r="O11531" i="19"/>
  <c r="A11532" i="19"/>
  <c r="B11532" i="19"/>
  <c r="O11532" i="19"/>
  <c r="A11533" i="19"/>
  <c r="B11533" i="19"/>
  <c r="O11533" i="19"/>
  <c r="A11534" i="19"/>
  <c r="B11534" i="19"/>
  <c r="O11534" i="19"/>
  <c r="A11535" i="19"/>
  <c r="B11535" i="19"/>
  <c r="O11535" i="19"/>
  <c r="A11536" i="19"/>
  <c r="B11536" i="19"/>
  <c r="O11536" i="19"/>
  <c r="A11537" i="19"/>
  <c r="B11537" i="19"/>
  <c r="O11537" i="19"/>
  <c r="A11538" i="19"/>
  <c r="B11538" i="19"/>
  <c r="O11538" i="19"/>
  <c r="A11539" i="19"/>
  <c r="B11539" i="19"/>
  <c r="O11539" i="19"/>
  <c r="A11540" i="19"/>
  <c r="B11540" i="19"/>
  <c r="O11540" i="19"/>
  <c r="A11541" i="19"/>
  <c r="B11541" i="19"/>
  <c r="O11541" i="19"/>
  <c r="A11542" i="19"/>
  <c r="B11542" i="19"/>
  <c r="O11542" i="19"/>
  <c r="A11543" i="19"/>
  <c r="B11543" i="19"/>
  <c r="O11543" i="19"/>
  <c r="A11544" i="19"/>
  <c r="B11544" i="19"/>
  <c r="O11544" i="19"/>
  <c r="A11545" i="19"/>
  <c r="B11545" i="19"/>
  <c r="O11545" i="19"/>
  <c r="A11546" i="19"/>
  <c r="B11546" i="19"/>
  <c r="O11546" i="19"/>
  <c r="A11547" i="19"/>
  <c r="B11547" i="19"/>
  <c r="O11547" i="19"/>
  <c r="A11548" i="19"/>
  <c r="B11548" i="19"/>
  <c r="O11548" i="19"/>
  <c r="A11549" i="19"/>
  <c r="B11549" i="19"/>
  <c r="O11549" i="19"/>
  <c r="A11550" i="19"/>
  <c r="B11550" i="19"/>
  <c r="O11550" i="19"/>
  <c r="A11551" i="19"/>
  <c r="B11551" i="19"/>
  <c r="O11551" i="19"/>
  <c r="A11552" i="19"/>
  <c r="B11552" i="19"/>
  <c r="O11552" i="19"/>
  <c r="A11553" i="19"/>
  <c r="B11553" i="19"/>
  <c r="O11553" i="19"/>
  <c r="A11554" i="19"/>
  <c r="B11554" i="19"/>
  <c r="O11554" i="19"/>
  <c r="A11555" i="19"/>
  <c r="B11555" i="19"/>
  <c r="O11555" i="19"/>
  <c r="A11556" i="19"/>
  <c r="B11556" i="19"/>
  <c r="O11556" i="19"/>
  <c r="A11557" i="19"/>
  <c r="B11557" i="19"/>
  <c r="O11557" i="19"/>
  <c r="A11558" i="19"/>
  <c r="B11558" i="19"/>
  <c r="O11558" i="19"/>
  <c r="A11559" i="19"/>
  <c r="B11559" i="19"/>
  <c r="O11559" i="19"/>
  <c r="A11560" i="19"/>
  <c r="B11560" i="19"/>
  <c r="O11560" i="19"/>
  <c r="A11561" i="19"/>
  <c r="B11561" i="19"/>
  <c r="O11561" i="19"/>
  <c r="A11562" i="19"/>
  <c r="B11562" i="19"/>
  <c r="O11562" i="19"/>
  <c r="A11563" i="19"/>
  <c r="B11563" i="19"/>
  <c r="O11563" i="19"/>
  <c r="A11564" i="19"/>
  <c r="B11564" i="19"/>
  <c r="O11564" i="19"/>
  <c r="A11565" i="19"/>
  <c r="B11565" i="19"/>
  <c r="O11565" i="19"/>
  <c r="A11566" i="19"/>
  <c r="B11566" i="19"/>
  <c r="O11566" i="19"/>
  <c r="A11567" i="19"/>
  <c r="B11567" i="19"/>
  <c r="O11567" i="19"/>
  <c r="A11568" i="19"/>
  <c r="B11568" i="19"/>
  <c r="O11568" i="19"/>
  <c r="A11569" i="19"/>
  <c r="B11569" i="19"/>
  <c r="O11569" i="19"/>
  <c r="A11570" i="19"/>
  <c r="B11570" i="19"/>
  <c r="O11570" i="19"/>
  <c r="A11571" i="19"/>
  <c r="B11571" i="19"/>
  <c r="O11571" i="19"/>
  <c r="A11572" i="19"/>
  <c r="B11572" i="19"/>
  <c r="O11572" i="19"/>
  <c r="A11573" i="19"/>
  <c r="B11573" i="19"/>
  <c r="O11573" i="19"/>
  <c r="A11574" i="19"/>
  <c r="B11574" i="19"/>
  <c r="O11574" i="19"/>
  <c r="A11575" i="19"/>
  <c r="B11575" i="19"/>
  <c r="O11575" i="19"/>
  <c r="A11576" i="19"/>
  <c r="B11576" i="19"/>
  <c r="O11576" i="19"/>
  <c r="A11577" i="19"/>
  <c r="B11577" i="19"/>
  <c r="O11577" i="19"/>
  <c r="A11578" i="19"/>
  <c r="B11578" i="19"/>
  <c r="O11578" i="19"/>
  <c r="A11579" i="19"/>
  <c r="B11579" i="19"/>
  <c r="O11579" i="19"/>
  <c r="A11580" i="19"/>
  <c r="B11580" i="19"/>
  <c r="O11580" i="19"/>
  <c r="A11581" i="19"/>
  <c r="B11581" i="19"/>
  <c r="O11581" i="19"/>
  <c r="A11582" i="19"/>
  <c r="B11582" i="19"/>
  <c r="O11582" i="19"/>
  <c r="A11583" i="19"/>
  <c r="B11583" i="19"/>
  <c r="O11583" i="19"/>
  <c r="A11584" i="19"/>
  <c r="B11584" i="19"/>
  <c r="O11584" i="19"/>
  <c r="A11585" i="19"/>
  <c r="B11585" i="19"/>
  <c r="O11585" i="19"/>
  <c r="A11586" i="19"/>
  <c r="B11586" i="19"/>
  <c r="O11586" i="19"/>
  <c r="A11587" i="19"/>
  <c r="B11587" i="19"/>
  <c r="O11587" i="19"/>
  <c r="A11588" i="19"/>
  <c r="B11588" i="19"/>
  <c r="O11588" i="19"/>
  <c r="A11589" i="19"/>
  <c r="B11589" i="19"/>
  <c r="O11589" i="19"/>
  <c r="A11590" i="19"/>
  <c r="B11590" i="19"/>
  <c r="O11590" i="19"/>
  <c r="A11591" i="19"/>
  <c r="B11591" i="19"/>
  <c r="O11591" i="19"/>
  <c r="A11592" i="19"/>
  <c r="B11592" i="19"/>
  <c r="O11592" i="19"/>
  <c r="A11593" i="19"/>
  <c r="B11593" i="19"/>
  <c r="O11593" i="19"/>
  <c r="A11594" i="19"/>
  <c r="B11594" i="19"/>
  <c r="O11594" i="19"/>
  <c r="A11595" i="19"/>
  <c r="B11595" i="19"/>
  <c r="O11595" i="19"/>
  <c r="A11596" i="19"/>
  <c r="B11596" i="19"/>
  <c r="O11596" i="19"/>
  <c r="A11597" i="19"/>
  <c r="B11597" i="19"/>
  <c r="O11597" i="19"/>
  <c r="A11598" i="19"/>
  <c r="B11598" i="19"/>
  <c r="O11598" i="19"/>
  <c r="A11599" i="19"/>
  <c r="B11599" i="19"/>
  <c r="O11599" i="19"/>
  <c r="A11600" i="19"/>
  <c r="B11600" i="19"/>
  <c r="O11600" i="19"/>
  <c r="A11601" i="19"/>
  <c r="B11601" i="19"/>
  <c r="O11601" i="19"/>
  <c r="A11602" i="19"/>
  <c r="B11602" i="19"/>
  <c r="O11602" i="19"/>
  <c r="A11603" i="19"/>
  <c r="B11603" i="19"/>
  <c r="O11603" i="19"/>
  <c r="A11604" i="19"/>
  <c r="B11604" i="19"/>
  <c r="O11604" i="19"/>
  <c r="A11605" i="19"/>
  <c r="B11605" i="19"/>
  <c r="O11605" i="19"/>
  <c r="A11606" i="19"/>
  <c r="B11606" i="19"/>
  <c r="O11606" i="19"/>
  <c r="A11607" i="19"/>
  <c r="B11607" i="19"/>
  <c r="O11607" i="19"/>
  <c r="A11608" i="19"/>
  <c r="B11608" i="19"/>
  <c r="O11608" i="19"/>
  <c r="A11609" i="19"/>
  <c r="B11609" i="19"/>
  <c r="O11609" i="19"/>
  <c r="A11610" i="19"/>
  <c r="B11610" i="19"/>
  <c r="O11610" i="19"/>
  <c r="A11611" i="19"/>
  <c r="B11611" i="19"/>
  <c r="O11611" i="19"/>
  <c r="A11612" i="19"/>
  <c r="B11612" i="19"/>
  <c r="O11612" i="19"/>
  <c r="A11613" i="19"/>
  <c r="B11613" i="19"/>
  <c r="O11613" i="19"/>
  <c r="A11614" i="19"/>
  <c r="B11614" i="19"/>
  <c r="O11614" i="19"/>
  <c r="A11615" i="19"/>
  <c r="B11615" i="19"/>
  <c r="O11615" i="19"/>
  <c r="A11616" i="19"/>
  <c r="B11616" i="19"/>
  <c r="O11616" i="19"/>
  <c r="A11617" i="19"/>
  <c r="B11617" i="19"/>
  <c r="O11617" i="19"/>
  <c r="A11618" i="19"/>
  <c r="B11618" i="19"/>
  <c r="O11618" i="19"/>
  <c r="A11619" i="19"/>
  <c r="B11619" i="19"/>
  <c r="O11619" i="19"/>
  <c r="A11620" i="19"/>
  <c r="B11620" i="19"/>
  <c r="O11620" i="19"/>
  <c r="A11621" i="19"/>
  <c r="B11621" i="19"/>
  <c r="O11621" i="19"/>
  <c r="A11622" i="19"/>
  <c r="B11622" i="19"/>
  <c r="O11622" i="19"/>
  <c r="A11623" i="19"/>
  <c r="B11623" i="19"/>
  <c r="O11623" i="19"/>
  <c r="A11624" i="19"/>
  <c r="B11624" i="19"/>
  <c r="O11624" i="19"/>
  <c r="A11625" i="19"/>
  <c r="B11625" i="19"/>
  <c r="O11625" i="19"/>
  <c r="A11626" i="19"/>
  <c r="B11626" i="19"/>
  <c r="O11626" i="19"/>
  <c r="A11627" i="19"/>
  <c r="B11627" i="19"/>
  <c r="O11627" i="19"/>
  <c r="A11628" i="19"/>
  <c r="B11628" i="19"/>
  <c r="O11628" i="19"/>
  <c r="A11629" i="19"/>
  <c r="B11629" i="19"/>
  <c r="O11629" i="19"/>
  <c r="A11630" i="19"/>
  <c r="B11630" i="19"/>
  <c r="O11630" i="19"/>
  <c r="A11631" i="19"/>
  <c r="B11631" i="19"/>
  <c r="O11631" i="19"/>
  <c r="A11632" i="19"/>
  <c r="B11632" i="19"/>
  <c r="O11632" i="19"/>
  <c r="A11633" i="19"/>
  <c r="B11633" i="19"/>
  <c r="O11633" i="19"/>
  <c r="A11634" i="19"/>
  <c r="B11634" i="19"/>
  <c r="O11634" i="19"/>
  <c r="A11635" i="19"/>
  <c r="B11635" i="19"/>
  <c r="O11635" i="19"/>
  <c r="A11636" i="19"/>
  <c r="B11636" i="19"/>
  <c r="O11636" i="19"/>
  <c r="A11637" i="19"/>
  <c r="B11637" i="19"/>
  <c r="O11637" i="19"/>
  <c r="A11638" i="19"/>
  <c r="B11638" i="19"/>
  <c r="O11638" i="19"/>
  <c r="A11639" i="19"/>
  <c r="B11639" i="19"/>
  <c r="O11639" i="19"/>
  <c r="A11640" i="19"/>
  <c r="B11640" i="19"/>
  <c r="O11640" i="19"/>
  <c r="A11641" i="19"/>
  <c r="B11641" i="19"/>
  <c r="O11641" i="19"/>
  <c r="A11642" i="19"/>
  <c r="B11642" i="19"/>
  <c r="O11642" i="19"/>
  <c r="A11643" i="19"/>
  <c r="B11643" i="19"/>
  <c r="O11643" i="19"/>
  <c r="A11644" i="19"/>
  <c r="B11644" i="19"/>
  <c r="O11644" i="19"/>
  <c r="A11645" i="19"/>
  <c r="B11645" i="19"/>
  <c r="O11645" i="19"/>
  <c r="A11646" i="19"/>
  <c r="B11646" i="19"/>
  <c r="O11646" i="19"/>
  <c r="A11647" i="19"/>
  <c r="B11647" i="19"/>
  <c r="O11647" i="19"/>
  <c r="A11648" i="19"/>
  <c r="B11648" i="19"/>
  <c r="O11648" i="19"/>
  <c r="A11649" i="19"/>
  <c r="B11649" i="19"/>
  <c r="O11649" i="19"/>
  <c r="A11650" i="19"/>
  <c r="B11650" i="19"/>
  <c r="O11650" i="19"/>
  <c r="A11651" i="19"/>
  <c r="B11651" i="19"/>
  <c r="O11651" i="19"/>
  <c r="A11652" i="19"/>
  <c r="B11652" i="19"/>
  <c r="O11652" i="19"/>
  <c r="A11653" i="19"/>
  <c r="B11653" i="19"/>
  <c r="O11653" i="19"/>
  <c r="A11654" i="19"/>
  <c r="B11654" i="19"/>
  <c r="O11654" i="19"/>
  <c r="A11655" i="19"/>
  <c r="B11655" i="19"/>
  <c r="O11655" i="19"/>
  <c r="A11656" i="19"/>
  <c r="B11656" i="19"/>
  <c r="O11656" i="19"/>
  <c r="A11657" i="19"/>
  <c r="B11657" i="19"/>
  <c r="O11657" i="19"/>
  <c r="A11658" i="19"/>
  <c r="B11658" i="19"/>
  <c r="O11658" i="19"/>
  <c r="A11659" i="19"/>
  <c r="B11659" i="19"/>
  <c r="O11659" i="19"/>
  <c r="A11660" i="19"/>
  <c r="B11660" i="19"/>
  <c r="O11660" i="19"/>
  <c r="A11661" i="19"/>
  <c r="B11661" i="19"/>
  <c r="O11661" i="19"/>
  <c r="A11662" i="19"/>
  <c r="B11662" i="19"/>
  <c r="O11662" i="19"/>
  <c r="A11663" i="19"/>
  <c r="B11663" i="19"/>
  <c r="O11663" i="19"/>
  <c r="A11664" i="19"/>
  <c r="B11664" i="19"/>
  <c r="O11664" i="19"/>
  <c r="A11665" i="19"/>
  <c r="B11665" i="19"/>
  <c r="O11665" i="19"/>
  <c r="A11666" i="19"/>
  <c r="B11666" i="19"/>
  <c r="O11666" i="19"/>
  <c r="A11667" i="19"/>
  <c r="B11667" i="19"/>
  <c r="O11667" i="19"/>
  <c r="A11668" i="19"/>
  <c r="B11668" i="19"/>
  <c r="O11668" i="19"/>
  <c r="A11669" i="19"/>
  <c r="B11669" i="19"/>
  <c r="O11669" i="19"/>
  <c r="A11670" i="19"/>
  <c r="B11670" i="19"/>
  <c r="O11670" i="19"/>
  <c r="A11671" i="19"/>
  <c r="B11671" i="19"/>
  <c r="O11671" i="19"/>
  <c r="A11672" i="19"/>
  <c r="B11672" i="19"/>
  <c r="O11672" i="19"/>
  <c r="A11673" i="19"/>
  <c r="B11673" i="19"/>
  <c r="O11673" i="19"/>
  <c r="A11674" i="19"/>
  <c r="B11674" i="19"/>
  <c r="O11674" i="19"/>
  <c r="A11675" i="19"/>
  <c r="B11675" i="19"/>
  <c r="O11675" i="19"/>
  <c r="A11676" i="19"/>
  <c r="B11676" i="19"/>
  <c r="O11676" i="19"/>
  <c r="A11677" i="19"/>
  <c r="B11677" i="19"/>
  <c r="O11677" i="19"/>
  <c r="A11678" i="19"/>
  <c r="B11678" i="19"/>
  <c r="O11678" i="19"/>
  <c r="A11679" i="19"/>
  <c r="B11679" i="19"/>
  <c r="O11679" i="19"/>
  <c r="A11680" i="19"/>
  <c r="B11680" i="19"/>
  <c r="O11680" i="19"/>
  <c r="A11681" i="19"/>
  <c r="B11681" i="19"/>
  <c r="O11681" i="19"/>
  <c r="A11682" i="19"/>
  <c r="B11682" i="19"/>
  <c r="O11682" i="19"/>
  <c r="A11683" i="19"/>
  <c r="B11683" i="19"/>
  <c r="O11683" i="19"/>
  <c r="A11684" i="19"/>
  <c r="B11684" i="19"/>
  <c r="O11684" i="19"/>
  <c r="A11685" i="19"/>
  <c r="B11685" i="19"/>
  <c r="O11685" i="19"/>
  <c r="A11686" i="19"/>
  <c r="B11686" i="19"/>
  <c r="O11686" i="19"/>
  <c r="A11687" i="19"/>
  <c r="B11687" i="19"/>
  <c r="O11687" i="19"/>
  <c r="A11688" i="19"/>
  <c r="B11688" i="19"/>
  <c r="O11688" i="19"/>
  <c r="A11689" i="19"/>
  <c r="B11689" i="19"/>
  <c r="O11689" i="19"/>
  <c r="A11690" i="19"/>
  <c r="B11690" i="19"/>
  <c r="O11690" i="19"/>
  <c r="A11691" i="19"/>
  <c r="B11691" i="19"/>
  <c r="O11691" i="19"/>
  <c r="A11692" i="19"/>
  <c r="B11692" i="19"/>
  <c r="O11692" i="19"/>
  <c r="A11693" i="19"/>
  <c r="B11693" i="19"/>
  <c r="O11693" i="19"/>
  <c r="A11694" i="19"/>
  <c r="B11694" i="19"/>
  <c r="O11694" i="19"/>
  <c r="A11695" i="19"/>
  <c r="B11695" i="19"/>
  <c r="O11695" i="19"/>
  <c r="A11696" i="19"/>
  <c r="B11696" i="19"/>
  <c r="O11696" i="19"/>
  <c r="A11697" i="19"/>
  <c r="B11697" i="19"/>
  <c r="O11697" i="19"/>
  <c r="A11698" i="19"/>
  <c r="B11698" i="19"/>
  <c r="O11698" i="19"/>
  <c r="A11699" i="19"/>
  <c r="B11699" i="19"/>
  <c r="O11699" i="19"/>
  <c r="A11700" i="19"/>
  <c r="B11700" i="19"/>
  <c r="O11700" i="19"/>
  <c r="A11701" i="19"/>
  <c r="B11701" i="19"/>
  <c r="O11701" i="19"/>
  <c r="A11702" i="19"/>
  <c r="B11702" i="19"/>
  <c r="O11702" i="19"/>
  <c r="A11703" i="19"/>
  <c r="B11703" i="19"/>
  <c r="O11703" i="19"/>
  <c r="A11704" i="19"/>
  <c r="B11704" i="19"/>
  <c r="O11704" i="19"/>
  <c r="A11705" i="19"/>
  <c r="B11705" i="19"/>
  <c r="O11705" i="19"/>
  <c r="A11706" i="19"/>
  <c r="B11706" i="19"/>
  <c r="O11706" i="19"/>
  <c r="A11707" i="19"/>
  <c r="B11707" i="19"/>
  <c r="O11707" i="19"/>
  <c r="A11708" i="19"/>
  <c r="B11708" i="19"/>
  <c r="O11708" i="19"/>
  <c r="A11709" i="19"/>
  <c r="B11709" i="19"/>
  <c r="O11709" i="19"/>
  <c r="A11710" i="19"/>
  <c r="B11710" i="19"/>
  <c r="O11710" i="19"/>
  <c r="A11711" i="19"/>
  <c r="B11711" i="19"/>
  <c r="O11711" i="19"/>
  <c r="A11712" i="19"/>
  <c r="B11712" i="19"/>
  <c r="O11712" i="19"/>
  <c r="A11713" i="19"/>
  <c r="B11713" i="19"/>
  <c r="O11713" i="19"/>
  <c r="A11714" i="19"/>
  <c r="B11714" i="19"/>
  <c r="O11714" i="19"/>
  <c r="A11715" i="19"/>
  <c r="B11715" i="19"/>
  <c r="O11715" i="19"/>
  <c r="A11716" i="19"/>
  <c r="B11716" i="19"/>
  <c r="O11716" i="19"/>
  <c r="A11717" i="19"/>
  <c r="B11717" i="19"/>
  <c r="O11717" i="19"/>
  <c r="A11718" i="19"/>
  <c r="B11718" i="19"/>
  <c r="O11718" i="19"/>
  <c r="A11719" i="19"/>
  <c r="B11719" i="19"/>
  <c r="O11719" i="19"/>
  <c r="D9" i="35"/>
  <c r="D9" i="26"/>
  <c r="D87" i="26"/>
  <c r="D9" i="20"/>
  <c r="D25" i="20"/>
  <c r="D26" i="20"/>
  <c r="D40" i="20"/>
  <c r="D41" i="20"/>
  <c r="D44" i="20"/>
  <c r="E8" i="35" a="1"/>
  <c r="M8" i="35" s="1"/>
  <c r="H8" i="35"/>
  <c r="I8" i="35"/>
  <c r="T8" i="35"/>
  <c r="AA8" i="35"/>
  <c r="AC8" i="35"/>
  <c r="AG8" i="35"/>
  <c r="AI8" i="35"/>
  <c r="AS8" i="35"/>
  <c r="AZ8" i="35"/>
  <c r="BD8" i="35"/>
  <c r="BG8" i="35"/>
  <c r="E9" i="35" a="1"/>
  <c r="AV9" i="35" s="1"/>
  <c r="E8" i="26" a="1"/>
  <c r="M8" i="26" s="1"/>
  <c r="E9" i="26" a="1"/>
  <c r="Q9" i="26" s="1"/>
  <c r="E8" i="20" a="1"/>
  <c r="H8" i="20" s="1"/>
  <c r="E9" i="20" a="1"/>
  <c r="E9" i="20" s="1"/>
  <c r="AV150" i="35" l="1" a="1"/>
  <c r="AV150" i="35" s="1"/>
  <c r="AV152" i="35" a="1"/>
  <c r="AV152" i="35" s="1"/>
  <c r="AV144" i="35" a="1"/>
  <c r="AV144" i="35" s="1"/>
  <c r="AV148" i="35" a="1"/>
  <c r="AV148" i="35" s="1"/>
  <c r="AV158" i="35" a="1"/>
  <c r="AV158" i="35" s="1"/>
  <c r="AV172" i="35" a="1"/>
  <c r="AV172" i="35" s="1"/>
  <c r="AV88" i="35"/>
  <c r="AV114" i="35"/>
  <c r="AV123" i="35"/>
  <c r="AV174" i="35" a="1"/>
  <c r="AV174" i="35" s="1"/>
  <c r="AV42" i="35"/>
  <c r="AV43" i="35" s="1"/>
  <c r="AV132" i="35"/>
  <c r="AV138" i="35"/>
  <c r="AV113" i="35"/>
  <c r="AQ9" i="35"/>
  <c r="AQ12" i="35" s="1"/>
  <c r="J9" i="35"/>
  <c r="J23" i="35" s="1"/>
  <c r="L9" i="35"/>
  <c r="L18" i="35" s="1"/>
  <c r="AE9" i="35"/>
  <c r="W9" i="35"/>
  <c r="AM9" i="35"/>
  <c r="BD9" i="35"/>
  <c r="AV8" i="35"/>
  <c r="AV36" i="35" s="1"/>
  <c r="U8" i="35"/>
  <c r="AQ8" i="35"/>
  <c r="AQ29" i="35" s="1"/>
  <c r="Q8" i="35"/>
  <c r="AN8" i="35"/>
  <c r="J8" i="35"/>
  <c r="E8" i="35"/>
  <c r="S8" i="35"/>
  <c r="AF8" i="35"/>
  <c r="AR8" i="35"/>
  <c r="BE8" i="35"/>
  <c r="K8" i="35"/>
  <c r="X8" i="35"/>
  <c r="AJ8" i="35"/>
  <c r="AW8" i="35"/>
  <c r="L8" i="35"/>
  <c r="Y8" i="35"/>
  <c r="AK8" i="35"/>
  <c r="AY8" i="35"/>
  <c r="P8" i="35"/>
  <c r="AB8" i="35"/>
  <c r="AO8" i="35"/>
  <c r="BA8" i="35"/>
  <c r="AB9" i="20"/>
  <c r="AB8" i="20"/>
  <c r="AB207" i="20" s="1"/>
  <c r="AB22" i="20" s="1"/>
  <c r="Y9" i="20"/>
  <c r="T8" i="20"/>
  <c r="T9" i="20"/>
  <c r="L8" i="20"/>
  <c r="Q9" i="20"/>
  <c r="L9" i="20"/>
  <c r="I9" i="20"/>
  <c r="AR9" i="26"/>
  <c r="BM9" i="26"/>
  <c r="BJ9" i="26"/>
  <c r="AU9" i="26"/>
  <c r="AC9" i="26"/>
  <c r="AA9" i="26"/>
  <c r="K9" i="26"/>
  <c r="CC9" i="26"/>
  <c r="I9" i="26"/>
  <c r="BO9" i="26"/>
  <c r="AX9" i="26"/>
  <c r="AD9" i="26"/>
  <c r="L9" i="26"/>
  <c r="AQ8" i="26"/>
  <c r="BY9" i="26"/>
  <c r="BI9" i="26"/>
  <c r="AQ9" i="26"/>
  <c r="Z9" i="26"/>
  <c r="G9" i="26"/>
  <c r="BW9" i="26"/>
  <c r="BG9" i="26"/>
  <c r="AM9" i="26"/>
  <c r="V9" i="26"/>
  <c r="F9" i="26"/>
  <c r="T9" i="26"/>
  <c r="BU9" i="26"/>
  <c r="BA9" i="26"/>
  <c r="AK9" i="26"/>
  <c r="S9" i="26"/>
  <c r="BV9" i="26"/>
  <c r="BE9" i="26"/>
  <c r="AL9" i="26"/>
  <c r="BS9" i="26"/>
  <c r="AZ9" i="26"/>
  <c r="AJ9" i="26"/>
  <c r="BW8" i="26"/>
  <c r="W8" i="20"/>
  <c r="O8" i="20"/>
  <c r="G8" i="20"/>
  <c r="AA9" i="20"/>
  <c r="S9" i="20"/>
  <c r="K9" i="20"/>
  <c r="V8" i="20"/>
  <c r="N8" i="20"/>
  <c r="F8" i="20"/>
  <c r="Z9" i="20"/>
  <c r="R9" i="20"/>
  <c r="J9" i="20"/>
  <c r="AC8" i="20"/>
  <c r="U8" i="20"/>
  <c r="M8" i="20"/>
  <c r="E8" i="20"/>
  <c r="E207" i="20" s="1"/>
  <c r="X9" i="20"/>
  <c r="P9" i="20"/>
  <c r="H9" i="20"/>
  <c r="H207" i="20" s="1"/>
  <c r="AA8" i="20"/>
  <c r="AA207" i="20" s="1"/>
  <c r="S8" i="20"/>
  <c r="S207" i="20" s="1"/>
  <c r="K8" i="20"/>
  <c r="K207" i="20" s="1"/>
  <c r="W9" i="20"/>
  <c r="O9" i="20"/>
  <c r="G9" i="20"/>
  <c r="Z8" i="20"/>
  <c r="Z207" i="20" s="1"/>
  <c r="R8" i="20"/>
  <c r="R207" i="20" s="1"/>
  <c r="J8" i="20"/>
  <c r="J207" i="20" s="1"/>
  <c r="V9" i="20"/>
  <c r="N9" i="20"/>
  <c r="F9" i="20"/>
  <c r="Y8" i="20"/>
  <c r="Q8" i="20"/>
  <c r="Q207" i="20" s="1"/>
  <c r="I8" i="20"/>
  <c r="I207" i="20" s="1"/>
  <c r="AC9" i="20"/>
  <c r="U9" i="20"/>
  <c r="M9" i="20"/>
  <c r="X8" i="20"/>
  <c r="P8" i="20"/>
  <c r="BE8" i="26"/>
  <c r="R8" i="26"/>
  <c r="CC8" i="26"/>
  <c r="AT8" i="26"/>
  <c r="O8" i="26"/>
  <c r="BY8" i="26"/>
  <c r="AS8" i="26"/>
  <c r="BW207" i="26"/>
  <c r="BW20" i="26" s="1"/>
  <c r="H8" i="26"/>
  <c r="P8" i="26"/>
  <c r="X8" i="26"/>
  <c r="AF8" i="26"/>
  <c r="AN8" i="26"/>
  <c r="AV8" i="26"/>
  <c r="BD8" i="26"/>
  <c r="BL8" i="26"/>
  <c r="BT8" i="26"/>
  <c r="CB8" i="26"/>
  <c r="L8" i="26"/>
  <c r="U8" i="26"/>
  <c r="AD8" i="26"/>
  <c r="AM8" i="26"/>
  <c r="AW8" i="26"/>
  <c r="BF8" i="26"/>
  <c r="BO8" i="26"/>
  <c r="BX8" i="26"/>
  <c r="J8" i="26"/>
  <c r="T8" i="26"/>
  <c r="AE8" i="26"/>
  <c r="AP8" i="26"/>
  <c r="AZ8" i="26"/>
  <c r="BJ8" i="26"/>
  <c r="BU8" i="26"/>
  <c r="G8" i="26"/>
  <c r="S8" i="26"/>
  <c r="AG8" i="26"/>
  <c r="AR8" i="26"/>
  <c r="BC8" i="26"/>
  <c r="BP8" i="26"/>
  <c r="CA8" i="26"/>
  <c r="N8" i="26"/>
  <c r="AA8" i="26"/>
  <c r="AO8" i="26"/>
  <c r="BB8" i="26"/>
  <c r="BQ8" i="26"/>
  <c r="CD8" i="26"/>
  <c r="E8" i="26"/>
  <c r="V8" i="26"/>
  <c r="AJ8" i="26"/>
  <c r="AY8" i="26"/>
  <c r="BN8" i="26"/>
  <c r="F8" i="26"/>
  <c r="W8" i="26"/>
  <c r="AK8" i="26"/>
  <c r="BA8" i="26"/>
  <c r="BR8" i="26"/>
  <c r="Q8" i="26"/>
  <c r="AL8" i="26"/>
  <c r="BH8" i="26"/>
  <c r="BZ8" i="26"/>
  <c r="I8" i="26"/>
  <c r="AB8" i="26"/>
  <c r="AU8" i="26"/>
  <c r="BS8" i="26"/>
  <c r="K8" i="26"/>
  <c r="AC8" i="26"/>
  <c r="AX8" i="26"/>
  <c r="BV8" i="26"/>
  <c r="BM8" i="26"/>
  <c r="AI8" i="26"/>
  <c r="BK8" i="26"/>
  <c r="AH8" i="26"/>
  <c r="BI8" i="26"/>
  <c r="Z8" i="26"/>
  <c r="BG8" i="26"/>
  <c r="Y8" i="26"/>
  <c r="H9" i="26"/>
  <c r="P9" i="26"/>
  <c r="X9" i="26"/>
  <c r="AF9" i="26"/>
  <c r="AN9" i="26"/>
  <c r="AV9" i="26"/>
  <c r="BD9" i="26"/>
  <c r="BL9" i="26"/>
  <c r="BT9" i="26"/>
  <c r="CB9" i="26"/>
  <c r="E9" i="26"/>
  <c r="N9" i="26"/>
  <c r="W9" i="26"/>
  <c r="AG9" i="26"/>
  <c r="AP9" i="26"/>
  <c r="AY9" i="26"/>
  <c r="BH9" i="26"/>
  <c r="BQ9" i="26"/>
  <c r="BZ9" i="26"/>
  <c r="M9" i="26"/>
  <c r="M207" i="26" s="1"/>
  <c r="Y9" i="26"/>
  <c r="AI9" i="26"/>
  <c r="AS9" i="26"/>
  <c r="BC9" i="26"/>
  <c r="BN9" i="26"/>
  <c r="BX9" i="26"/>
  <c r="J9" i="26"/>
  <c r="U9" i="26"/>
  <c r="AH9" i="26"/>
  <c r="AT9" i="26"/>
  <c r="BF9" i="26"/>
  <c r="BR9" i="26"/>
  <c r="CD9" i="26"/>
  <c r="O9" i="26"/>
  <c r="AB9" i="26"/>
  <c r="AO9" i="26"/>
  <c r="BB9" i="26"/>
  <c r="BP9" i="26"/>
  <c r="CA9" i="26"/>
  <c r="BK9" i="26"/>
  <c r="AW9" i="26"/>
  <c r="AE9" i="26"/>
  <c r="R9" i="26"/>
  <c r="L13" i="35"/>
  <c r="L11" i="35"/>
  <c r="J20" i="35"/>
  <c r="J11" i="35"/>
  <c r="J45" i="35"/>
  <c r="J47" i="35"/>
  <c r="BD11" i="35"/>
  <c r="BD20" i="35"/>
  <c r="BD22" i="35"/>
  <c r="BD13" i="35"/>
  <c r="BD18" i="35"/>
  <c r="BD19" i="35"/>
  <c r="BD30" i="35"/>
  <c r="BD35" i="35"/>
  <c r="BD31" i="35"/>
  <c r="BD23" i="35"/>
  <c r="BD28" i="35"/>
  <c r="BD14" i="35"/>
  <c r="AV14" i="35"/>
  <c r="AV29" i="35"/>
  <c r="AV35" i="35"/>
  <c r="AV22" i="35"/>
  <c r="AV30" i="35"/>
  <c r="AQ30" i="35"/>
  <c r="AQ31" i="35"/>
  <c r="AQ35" i="35"/>
  <c r="AQ13" i="35"/>
  <c r="I9" i="35"/>
  <c r="Q9" i="35"/>
  <c r="Y9" i="35"/>
  <c r="AG9" i="35"/>
  <c r="AO9" i="35"/>
  <c r="AW9" i="35"/>
  <c r="BE9" i="35"/>
  <c r="E9" i="35"/>
  <c r="M9" i="35"/>
  <c r="U9" i="35"/>
  <c r="AC9" i="35"/>
  <c r="AK9" i="35"/>
  <c r="AS9" i="35"/>
  <c r="BA9" i="35"/>
  <c r="F9" i="35"/>
  <c r="N9" i="35"/>
  <c r="V9" i="35"/>
  <c r="AD9" i="35"/>
  <c r="AL9" i="35"/>
  <c r="AT9" i="35"/>
  <c r="BB9" i="35"/>
  <c r="H9" i="35"/>
  <c r="T9" i="35"/>
  <c r="AH9" i="35"/>
  <c r="AU9" i="35"/>
  <c r="BG9" i="35"/>
  <c r="K9" i="35"/>
  <c r="X9" i="35"/>
  <c r="AJ9" i="35"/>
  <c r="AX9" i="35"/>
  <c r="O9" i="35"/>
  <c r="AA9" i="35"/>
  <c r="AN9" i="35"/>
  <c r="AZ9" i="35"/>
  <c r="P9" i="35"/>
  <c r="AB9" i="35"/>
  <c r="AP9" i="35"/>
  <c r="BC9" i="35"/>
  <c r="G9" i="35"/>
  <c r="AF9" i="35"/>
  <c r="BF9" i="35"/>
  <c r="S9" i="35"/>
  <c r="AR9" i="35"/>
  <c r="AI9" i="35"/>
  <c r="Z9" i="35"/>
  <c r="AY9" i="35"/>
  <c r="R9" i="35"/>
  <c r="BC8" i="35"/>
  <c r="AU8" i="35"/>
  <c r="AM8" i="35"/>
  <c r="AM12" i="35" s="1"/>
  <c r="AE8" i="35"/>
  <c r="W8" i="35"/>
  <c r="W18" i="35" s="1"/>
  <c r="O8" i="35"/>
  <c r="O207" i="35" s="1"/>
  <c r="G8" i="35"/>
  <c r="G207" i="35" s="1"/>
  <c r="BB8" i="35"/>
  <c r="AT8" i="35"/>
  <c r="AL8" i="35"/>
  <c r="AD8" i="35"/>
  <c r="V8" i="35"/>
  <c r="N8" i="35"/>
  <c r="F8" i="35"/>
  <c r="F207" i="35" s="1"/>
  <c r="BF8" i="35"/>
  <c r="AX8" i="35"/>
  <c r="AP8" i="35"/>
  <c r="AH8" i="35"/>
  <c r="Z8" i="35"/>
  <c r="R8" i="35"/>
  <c r="Z207" i="35" l="1"/>
  <c r="J38" i="35"/>
  <c r="J19" i="35"/>
  <c r="L36" i="35"/>
  <c r="AV23" i="35"/>
  <c r="AQ36" i="35"/>
  <c r="AV21" i="35"/>
  <c r="AQ23" i="35"/>
  <c r="AQ14" i="35"/>
  <c r="AV31" i="35"/>
  <c r="AV20" i="35"/>
  <c r="J35" i="35"/>
  <c r="J27" i="35"/>
  <c r="L23" i="35"/>
  <c r="L20" i="35"/>
  <c r="J207" i="35"/>
  <c r="AV184" i="35" a="1"/>
  <c r="AV184" i="35" s="1"/>
  <c r="AV175" i="35" a="1"/>
  <c r="AV175" i="35" s="1"/>
  <c r="AV161" i="35" a="1"/>
  <c r="AV161" i="35" s="1"/>
  <c r="AV133" i="35"/>
  <c r="AV171" i="35" a="1"/>
  <c r="AV171" i="35" s="1"/>
  <c r="AV183" i="35" a="1"/>
  <c r="AV183" i="35" s="1"/>
  <c r="AV127" i="35"/>
  <c r="AV62" i="35"/>
  <c r="AV119" i="35"/>
  <c r="AV65" i="35"/>
  <c r="AV60" i="35"/>
  <c r="AQ21" i="35"/>
  <c r="AV11" i="35"/>
  <c r="AV19" i="35"/>
  <c r="J51" i="35"/>
  <c r="L19" i="35"/>
  <c r="Y207" i="20"/>
  <c r="AB34" i="20"/>
  <c r="AV180" i="35" a="1"/>
  <c r="AV180" i="35" s="1"/>
  <c r="AV193" i="35" s="1"/>
  <c r="AV166" i="35" a="1"/>
  <c r="AV166" i="35" s="1"/>
  <c r="AV107" i="35"/>
  <c r="AV108" i="35"/>
  <c r="AV168" i="35" a="1"/>
  <c r="AV168" i="35" s="1"/>
  <c r="AV182" i="35" a="1"/>
  <c r="AV182" i="35" s="1"/>
  <c r="AV195" i="35" s="1"/>
  <c r="AV124" i="35"/>
  <c r="AV38" i="35"/>
  <c r="AV92" i="35"/>
  <c r="AV12" i="35"/>
  <c r="AV121" i="35"/>
  <c r="L29" i="35"/>
  <c r="L47" i="35"/>
  <c r="L63" i="35"/>
  <c r="L88" i="35"/>
  <c r="L108" i="35"/>
  <c r="L114" i="35"/>
  <c r="L123" i="35"/>
  <c r="L12" i="35"/>
  <c r="L22" i="35"/>
  <c r="L38" i="35"/>
  <c r="L62" i="35"/>
  <c r="L81" i="35"/>
  <c r="L107" i="35"/>
  <c r="L113" i="35"/>
  <c r="L122" i="35"/>
  <c r="L27" i="35"/>
  <c r="L34" i="35"/>
  <c r="L51" i="35"/>
  <c r="L70" i="35"/>
  <c r="L76" i="35"/>
  <c r="L92" i="35"/>
  <c r="L119" i="35"/>
  <c r="L127" i="35"/>
  <c r="L28" i="35"/>
  <c r="L61" i="35"/>
  <c r="L72" i="35"/>
  <c r="L78" i="35"/>
  <c r="L106" i="35"/>
  <c r="L109" i="35" s="1"/>
  <c r="L112" i="35"/>
  <c r="L121" i="35"/>
  <c r="L91" i="35"/>
  <c r="L126" i="35"/>
  <c r="L133" i="35"/>
  <c r="L166" i="35" a="1"/>
  <c r="L166" i="35" s="1"/>
  <c r="L175" i="35" a="1"/>
  <c r="L175" i="35" s="1"/>
  <c r="L89" i="35"/>
  <c r="L115" i="35"/>
  <c r="L124" i="35"/>
  <c r="L132" i="35"/>
  <c r="L138" i="35"/>
  <c r="L173" i="35" a="1"/>
  <c r="L173" i="35" s="1"/>
  <c r="L180" i="35" a="1"/>
  <c r="L180" i="35" s="1"/>
  <c r="L193" i="35" s="1"/>
  <c r="L181" i="35" a="1"/>
  <c r="L181" i="35" s="1"/>
  <c r="L194" i="35" s="1"/>
  <c r="L184" i="35" a="1"/>
  <c r="L184" i="35" s="1"/>
  <c r="L185" i="35" a="1"/>
  <c r="L185" i="35" s="1"/>
  <c r="L42" i="35"/>
  <c r="L43" i="35" s="1"/>
  <c r="L69" i="35"/>
  <c r="L129" i="35"/>
  <c r="L145" i="35" a="1"/>
  <c r="L145" i="35" s="1"/>
  <c r="L150" i="35" a="1"/>
  <c r="L150" i="35" s="1"/>
  <c r="L153" i="35" a="1"/>
  <c r="L153" i="35" s="1"/>
  <c r="L162" i="35" a="1"/>
  <c r="L162" i="35" s="1"/>
  <c r="L168" i="35" a="1"/>
  <c r="L168" i="35" s="1"/>
  <c r="L171" i="35" a="1"/>
  <c r="L171" i="35" s="1"/>
  <c r="L172" i="35" a="1"/>
  <c r="L172" i="35" s="1"/>
  <c r="L179" i="35" a="1"/>
  <c r="L179" i="35" s="1"/>
  <c r="L192" i="35" s="1"/>
  <c r="L90" i="35"/>
  <c r="L125" i="35"/>
  <c r="L131" i="35"/>
  <c r="L137" i="35"/>
  <c r="L149" i="35" a="1"/>
  <c r="L149" i="35" s="1"/>
  <c r="L167" i="35" a="1"/>
  <c r="L167" i="35" s="1"/>
  <c r="L130" i="35"/>
  <c r="L128" i="35"/>
  <c r="L65" i="35"/>
  <c r="L147" i="35" a="1"/>
  <c r="L147" i="35" s="1"/>
  <c r="L174" i="35" a="1"/>
  <c r="L174" i="35" s="1"/>
  <c r="L183" i="35" a="1"/>
  <c r="L183" i="35" s="1"/>
  <c r="L144" i="35" a="1"/>
  <c r="L144" i="35" s="1"/>
  <c r="L158" i="35" a="1"/>
  <c r="L158" i="35" s="1"/>
  <c r="L159" i="35" s="1"/>
  <c r="L35" i="35"/>
  <c r="L71" i="35"/>
  <c r="L100" i="35"/>
  <c r="L186" i="35" a="1"/>
  <c r="L186" i="35" s="1"/>
  <c r="L45" i="35"/>
  <c r="L64" i="35"/>
  <c r="L152" i="35" a="1"/>
  <c r="L152" i="35" s="1"/>
  <c r="L77" i="35"/>
  <c r="L120" i="35"/>
  <c r="L157" i="35" a="1"/>
  <c r="L157" i="35" s="1"/>
  <c r="L60" i="35"/>
  <c r="L66" i="35" s="1"/>
  <c r="L148" i="35" a="1"/>
  <c r="L148" i="35" s="1"/>
  <c r="L151" i="35" a="1"/>
  <c r="L151" i="35" s="1"/>
  <c r="L154" i="35" a="1"/>
  <c r="L154" i="35" s="1"/>
  <c r="L163" i="35" a="1"/>
  <c r="L163" i="35" s="1"/>
  <c r="L182" i="35" a="1"/>
  <c r="L182" i="35" s="1"/>
  <c r="L195" i="35" s="1"/>
  <c r="L165" i="35" a="1"/>
  <c r="L165" i="35" s="1"/>
  <c r="L161" i="35" a="1"/>
  <c r="L161" i="35" s="1"/>
  <c r="L178" i="35"/>
  <c r="L143" i="35" a="1"/>
  <c r="L143" i="35" s="1"/>
  <c r="L93" i="35"/>
  <c r="AV47" i="35"/>
  <c r="AV162" i="35" a="1"/>
  <c r="AV162" i="35" s="1"/>
  <c r="AV165" i="35" a="1"/>
  <c r="AV165" i="35" s="1"/>
  <c r="AV169" i="35" s="1"/>
  <c r="AV115" i="35"/>
  <c r="AV149" i="35" a="1"/>
  <c r="AV149" i="35" s="1"/>
  <c r="AV76" i="35"/>
  <c r="AV27" i="35"/>
  <c r="AV112" i="35"/>
  <c r="AV116" i="35" s="1"/>
  <c r="AV167" i="35" a="1"/>
  <c r="AV167" i="35" s="1"/>
  <c r="AV153" i="35" a="1"/>
  <c r="AV153" i="35" s="1"/>
  <c r="AV163" i="35" a="1"/>
  <c r="AV163" i="35" s="1"/>
  <c r="AV89" i="35"/>
  <c r="AV137" i="35"/>
  <c r="AV70" i="35"/>
  <c r="AV120" i="35"/>
  <c r="AV106" i="35"/>
  <c r="AV109" i="35" s="1"/>
  <c r="L31" i="35"/>
  <c r="J14" i="35"/>
  <c r="J60" i="35"/>
  <c r="J71" i="35"/>
  <c r="J77" i="35"/>
  <c r="J79" i="35" s="1"/>
  <c r="J93" i="35"/>
  <c r="J100" i="35"/>
  <c r="J120" i="35"/>
  <c r="J21" i="35"/>
  <c r="J34" i="35"/>
  <c r="J70" i="35"/>
  <c r="J76" i="35"/>
  <c r="J92" i="35"/>
  <c r="J119" i="35"/>
  <c r="J127" i="35"/>
  <c r="J64" i="35"/>
  <c r="J89" i="35"/>
  <c r="J115" i="35"/>
  <c r="J124" i="35"/>
  <c r="J13" i="35"/>
  <c r="J69" i="35"/>
  <c r="J91" i="35"/>
  <c r="J126" i="35"/>
  <c r="J88" i="35"/>
  <c r="J108" i="35"/>
  <c r="J114" i="35"/>
  <c r="J123" i="35"/>
  <c r="J130" i="35"/>
  <c r="J165" i="35" a="1"/>
  <c r="J165" i="35" s="1"/>
  <c r="J186" i="35" a="1"/>
  <c r="J186" i="35" s="1"/>
  <c r="J72" i="35"/>
  <c r="J78" i="35"/>
  <c r="J106" i="35"/>
  <c r="J112" i="35"/>
  <c r="J121" i="35"/>
  <c r="J129" i="35"/>
  <c r="J145" i="35" a="1"/>
  <c r="J145" i="35" s="1"/>
  <c r="J153" i="35" a="1"/>
  <c r="J153" i="35" s="1"/>
  <c r="J162" i="35" a="1"/>
  <c r="J162" i="35" s="1"/>
  <c r="J168" i="35" a="1"/>
  <c r="J168" i="35" s="1"/>
  <c r="J171" i="35" a="1"/>
  <c r="J171" i="35" s="1"/>
  <c r="J179" i="35" a="1"/>
  <c r="J179" i="35" s="1"/>
  <c r="J192" i="35" s="1"/>
  <c r="J63" i="35"/>
  <c r="J149" i="35" a="1"/>
  <c r="J149" i="35" s="1"/>
  <c r="J161" i="35" a="1"/>
  <c r="J161" i="35" s="1"/>
  <c r="J178" i="35" a="1"/>
  <c r="J178" i="35" s="1"/>
  <c r="J31" i="35"/>
  <c r="J81" i="35"/>
  <c r="J107" i="35"/>
  <c r="J113" i="35"/>
  <c r="J122" i="35"/>
  <c r="J128" i="35"/>
  <c r="J144" i="35" a="1"/>
  <c r="J144" i="35" s="1"/>
  <c r="J148" i="35" a="1"/>
  <c r="J148" i="35" s="1"/>
  <c r="J152" i="35" a="1"/>
  <c r="J152" i="35" s="1"/>
  <c r="J158" i="35" a="1"/>
  <c r="J158" i="35" s="1"/>
  <c r="J183" i="35" a="1"/>
  <c r="J183" i="35" s="1"/>
  <c r="J150" i="35" a="1"/>
  <c r="J150" i="35" s="1"/>
  <c r="J172" i="35" a="1"/>
  <c r="J172" i="35" s="1"/>
  <c r="J181" i="35" a="1"/>
  <c r="J181" i="35" s="1"/>
  <c r="J194" i="35" s="1"/>
  <c r="J185" i="35" a="1"/>
  <c r="J185" i="35" s="1"/>
  <c r="J175" i="35" a="1"/>
  <c r="J175" i="35" s="1"/>
  <c r="J151" i="35" a="1"/>
  <c r="J151" i="35" s="1"/>
  <c r="J154" i="35" a="1"/>
  <c r="J154" i="35" s="1"/>
  <c r="J163" i="35" a="1"/>
  <c r="J163" i="35" s="1"/>
  <c r="J182" i="35" a="1"/>
  <c r="J182" i="35" s="1"/>
  <c r="J195" i="35" s="1"/>
  <c r="J133" i="35"/>
  <c r="J30" i="35"/>
  <c r="J62" i="35"/>
  <c r="J132" i="35"/>
  <c r="J138" i="35"/>
  <c r="J173" i="35" a="1"/>
  <c r="J173" i="35" s="1"/>
  <c r="J180" i="35" a="1"/>
  <c r="J180" i="35" s="1"/>
  <c r="J193" i="35" s="1"/>
  <c r="J184" i="35" a="1"/>
  <c r="J184" i="35" s="1"/>
  <c r="J143" i="35" a="1"/>
  <c r="J143" i="35" s="1"/>
  <c r="J65" i="35"/>
  <c r="J131" i="35"/>
  <c r="J166" i="35" a="1"/>
  <c r="J166" i="35" s="1"/>
  <c r="J90" i="35"/>
  <c r="J125" i="35"/>
  <c r="J167" i="35" a="1"/>
  <c r="J167" i="35" s="1"/>
  <c r="J147" i="35" a="1"/>
  <c r="J147" i="35" s="1"/>
  <c r="J155" i="35" s="1"/>
  <c r="J157" i="35" a="1"/>
  <c r="J157" i="35" s="1"/>
  <c r="J174" i="35" a="1"/>
  <c r="J174" i="35" s="1"/>
  <c r="J137" i="35"/>
  <c r="J61" i="35"/>
  <c r="AQ28" i="35"/>
  <c r="AQ42" i="35"/>
  <c r="AQ43" i="35" s="1"/>
  <c r="AQ69" i="35"/>
  <c r="AQ91" i="35"/>
  <c r="AQ126" i="35"/>
  <c r="AQ65" i="35"/>
  <c r="AQ90" i="35"/>
  <c r="AQ125" i="35"/>
  <c r="AQ38" i="35"/>
  <c r="AQ62" i="35"/>
  <c r="AQ81" i="35"/>
  <c r="AQ107" i="35"/>
  <c r="AQ113" i="35"/>
  <c r="AQ122" i="35"/>
  <c r="AQ34" i="35"/>
  <c r="AQ33" i="35" s="1"/>
  <c r="AQ39" i="35" s="1"/>
  <c r="AQ45" i="35"/>
  <c r="AQ64" i="35"/>
  <c r="AQ89" i="35"/>
  <c r="AQ115" i="35"/>
  <c r="AQ124" i="35"/>
  <c r="AQ61" i="35"/>
  <c r="AQ128" i="35"/>
  <c r="AQ144" i="35" a="1"/>
  <c r="AQ144" i="35" s="1"/>
  <c r="AQ148" i="35" a="1"/>
  <c r="AQ148" i="35" s="1"/>
  <c r="AQ152" i="35" a="1"/>
  <c r="AQ152" i="35" s="1"/>
  <c r="AQ158" i="35" a="1"/>
  <c r="AQ158" i="35" s="1"/>
  <c r="AQ51" i="35"/>
  <c r="AQ92" i="35"/>
  <c r="AQ127" i="35"/>
  <c r="AQ147" i="35" a="1"/>
  <c r="AQ147" i="35" s="1"/>
  <c r="AQ151" i="35" a="1"/>
  <c r="AQ151" i="35" s="1"/>
  <c r="AQ154" i="35" a="1"/>
  <c r="AQ154" i="35" s="1"/>
  <c r="AQ157" i="35" a="1"/>
  <c r="AQ157" i="35" s="1"/>
  <c r="AQ159" i="35" s="1"/>
  <c r="AQ163" i="35" a="1"/>
  <c r="AQ163" i="35" s="1"/>
  <c r="AQ165" i="35" a="1"/>
  <c r="AQ165" i="35" s="1"/>
  <c r="AQ182" i="35" a="1"/>
  <c r="AQ182" i="35" s="1"/>
  <c r="AQ195" i="35" s="1"/>
  <c r="AQ183" i="35" a="1"/>
  <c r="AQ183" i="35" s="1"/>
  <c r="AQ72" i="35"/>
  <c r="AQ78" i="35"/>
  <c r="AQ106" i="35"/>
  <c r="AQ112" i="35"/>
  <c r="AQ121" i="35"/>
  <c r="AQ132" i="35"/>
  <c r="AQ138" i="35"/>
  <c r="AQ173" i="35" a="1"/>
  <c r="AQ173" i="35" s="1"/>
  <c r="AQ174" i="35" a="1"/>
  <c r="AQ174" i="35" s="1"/>
  <c r="AQ180" i="35" a="1"/>
  <c r="AQ180" i="35" s="1"/>
  <c r="AQ193" i="35" s="1"/>
  <c r="AQ181" i="35" a="1"/>
  <c r="AQ181" i="35" s="1"/>
  <c r="AQ194" i="35" s="1"/>
  <c r="AQ184" i="35" a="1"/>
  <c r="AQ184" i="35" s="1"/>
  <c r="AQ185" i="35" a="1"/>
  <c r="AQ185" i="35" s="1"/>
  <c r="AQ60" i="35"/>
  <c r="AQ93" i="35"/>
  <c r="AQ161" i="35" a="1"/>
  <c r="AQ161" i="35" s="1"/>
  <c r="AQ178" i="35" a="1"/>
  <c r="AQ178" i="35" s="1"/>
  <c r="AQ70" i="35"/>
  <c r="AQ77" i="35"/>
  <c r="AQ120" i="35"/>
  <c r="AQ130" i="35"/>
  <c r="AQ143" i="35" a="1"/>
  <c r="AQ143" i="35" s="1"/>
  <c r="AQ150" i="35" a="1"/>
  <c r="AQ150" i="35" s="1"/>
  <c r="AQ179" i="35" a="1"/>
  <c r="AQ179" i="35" s="1"/>
  <c r="AQ192" i="35" s="1"/>
  <c r="AQ131" i="35"/>
  <c r="AQ88" i="35"/>
  <c r="AQ114" i="35"/>
  <c r="AQ123" i="35"/>
  <c r="AQ166" i="35" a="1"/>
  <c r="AQ166" i="35" s="1"/>
  <c r="AQ175" i="35" a="1"/>
  <c r="AQ175" i="35" s="1"/>
  <c r="AQ119" i="35"/>
  <c r="AQ167" i="35" a="1"/>
  <c r="AQ167" i="35" s="1"/>
  <c r="AQ47" i="35"/>
  <c r="AQ133" i="35"/>
  <c r="AQ162" i="35" a="1"/>
  <c r="AQ162" i="35" s="1"/>
  <c r="AQ71" i="35"/>
  <c r="AQ100" i="35"/>
  <c r="AQ186" i="35" a="1"/>
  <c r="AQ186" i="35" s="1"/>
  <c r="AQ63" i="35"/>
  <c r="AQ129" i="35"/>
  <c r="AQ145" i="35" a="1"/>
  <c r="AQ145" i="35" s="1"/>
  <c r="AQ171" i="35" a="1"/>
  <c r="AQ171" i="35" s="1"/>
  <c r="AQ149" i="35" a="1"/>
  <c r="AQ149" i="35" s="1"/>
  <c r="AQ172" i="35" a="1"/>
  <c r="AQ172" i="35" s="1"/>
  <c r="AQ76" i="35"/>
  <c r="AQ108" i="35"/>
  <c r="AQ153" i="35" a="1"/>
  <c r="AQ153" i="35" s="1"/>
  <c r="AQ168" i="35" a="1"/>
  <c r="AQ168" i="35" s="1"/>
  <c r="AQ137" i="35"/>
  <c r="AV157" i="35" a="1"/>
  <c r="AV157" i="35" s="1"/>
  <c r="AV159" i="35" s="1"/>
  <c r="AV28" i="35"/>
  <c r="AV131" i="35"/>
  <c r="AV51" i="35"/>
  <c r="AV100" i="35"/>
  <c r="AV78" i="35"/>
  <c r="J42" i="35"/>
  <c r="J43" i="35" s="1"/>
  <c r="J18" i="35"/>
  <c r="L30" i="35"/>
  <c r="AV128" i="35"/>
  <c r="AV91" i="35"/>
  <c r="AV145" i="35" a="1"/>
  <c r="AV145" i="35" s="1"/>
  <c r="AV154" i="35" a="1"/>
  <c r="AV154" i="35" s="1"/>
  <c r="AV186" i="35" a="1"/>
  <c r="AV186" i="35" s="1"/>
  <c r="AV64" i="35"/>
  <c r="AV45" i="35"/>
  <c r="AV93" i="35"/>
  <c r="AV72" i="35"/>
  <c r="AQ27" i="35"/>
  <c r="AQ18" i="35"/>
  <c r="J28" i="35"/>
  <c r="J22" i="35"/>
  <c r="L21" i="35"/>
  <c r="L207" i="35"/>
  <c r="BD64" i="35"/>
  <c r="BD89" i="35"/>
  <c r="BD115" i="35"/>
  <c r="BD124" i="35"/>
  <c r="BD47" i="35"/>
  <c r="BD63" i="35"/>
  <c r="BD88" i="35"/>
  <c r="BD108" i="35"/>
  <c r="BD114" i="35"/>
  <c r="BD123" i="35"/>
  <c r="BD60" i="35"/>
  <c r="BD71" i="35"/>
  <c r="BD77" i="35"/>
  <c r="BD93" i="35"/>
  <c r="BD100" i="35"/>
  <c r="BD120" i="35"/>
  <c r="BD38" i="35"/>
  <c r="BD62" i="35"/>
  <c r="BD81" i="35"/>
  <c r="BD107" i="35"/>
  <c r="BD113" i="35"/>
  <c r="BD122" i="35"/>
  <c r="BD45" i="35"/>
  <c r="BD70" i="35"/>
  <c r="BD76" i="35"/>
  <c r="BD119" i="35"/>
  <c r="BD153" i="35" a="1"/>
  <c r="BD153" i="35" s="1"/>
  <c r="BD161" i="35" a="1"/>
  <c r="BD161" i="35" s="1"/>
  <c r="BD168" i="35" a="1"/>
  <c r="BD168" i="35" s="1"/>
  <c r="BD178" i="35" a="1"/>
  <c r="BD178" i="35" s="1"/>
  <c r="BD27" i="35"/>
  <c r="BD65" i="35"/>
  <c r="BD133" i="35"/>
  <c r="BD148" i="35" a="1"/>
  <c r="BD148" i="35" s="1"/>
  <c r="BD175" i="35" a="1"/>
  <c r="BD175" i="35" s="1"/>
  <c r="BD51" i="35"/>
  <c r="BD92" i="35"/>
  <c r="BD130" i="35"/>
  <c r="BD166" i="35" a="1"/>
  <c r="BD166" i="35" s="1"/>
  <c r="BD186" i="35" a="1"/>
  <c r="BD186" i="35" s="1"/>
  <c r="BD42" i="35"/>
  <c r="BD43" i="35" s="1"/>
  <c r="BD69" i="35"/>
  <c r="BD132" i="35"/>
  <c r="BD138" i="35"/>
  <c r="BD154" i="35" a="1"/>
  <c r="BD154" i="35" s="1"/>
  <c r="BD165" i="35" a="1"/>
  <c r="BD165" i="35" s="1"/>
  <c r="BD169" i="35" s="1"/>
  <c r="BD174" i="35" a="1"/>
  <c r="BD174" i="35" s="1"/>
  <c r="BD180" i="35" a="1"/>
  <c r="BD180" i="35" s="1"/>
  <c r="BD193" i="35" s="1"/>
  <c r="BD181" i="35" a="1"/>
  <c r="BD181" i="35" s="1"/>
  <c r="BD194" i="35" s="1"/>
  <c r="BD184" i="35" a="1"/>
  <c r="BD184" i="35" s="1"/>
  <c r="BD185" i="35" a="1"/>
  <c r="BD185" i="35" s="1"/>
  <c r="BD150" i="35" a="1"/>
  <c r="BD150" i="35" s="1"/>
  <c r="BD21" i="35"/>
  <c r="BD91" i="35"/>
  <c r="BD126" i="35"/>
  <c r="BD152" i="35" a="1"/>
  <c r="BD152" i="35" s="1"/>
  <c r="BD167" i="35" a="1"/>
  <c r="BD167" i="35" s="1"/>
  <c r="BD179" i="35" a="1"/>
  <c r="BD179" i="35" s="1"/>
  <c r="BD192" i="35" s="1"/>
  <c r="BD147" i="35" a="1"/>
  <c r="BD147" i="35" s="1"/>
  <c r="BD183" i="35" a="1"/>
  <c r="BD183" i="35" s="1"/>
  <c r="BD162" i="35" a="1"/>
  <c r="BD162" i="35" s="1"/>
  <c r="BD34" i="35"/>
  <c r="BD33" i="35" s="1"/>
  <c r="BD39" i="35" s="1"/>
  <c r="BD61" i="35"/>
  <c r="BD66" i="35" s="1"/>
  <c r="BD131" i="35"/>
  <c r="BD137" i="35"/>
  <c r="BD172" i="35" a="1"/>
  <c r="BD172" i="35" s="1"/>
  <c r="BD12" i="35"/>
  <c r="BD15" i="35" s="1"/>
  <c r="BD90" i="35"/>
  <c r="BD125" i="35"/>
  <c r="BD145" i="35" a="1"/>
  <c r="BD145" i="35" s="1"/>
  <c r="BD171" i="35" a="1"/>
  <c r="BD171" i="35" s="1"/>
  <c r="BD127" i="35"/>
  <c r="BD36" i="35"/>
  <c r="BD128" i="35"/>
  <c r="BD144" i="35" a="1"/>
  <c r="BD144" i="35" s="1"/>
  <c r="BD158" i="35" a="1"/>
  <c r="BD158" i="35" s="1"/>
  <c r="BD173" i="35" a="1"/>
  <c r="BD173" i="35" s="1"/>
  <c r="BD149" i="35" a="1"/>
  <c r="BD149" i="35" s="1"/>
  <c r="BD112" i="35"/>
  <c r="BD157" i="35" a="1"/>
  <c r="BD157" i="35" s="1"/>
  <c r="BD72" i="35"/>
  <c r="BD106" i="35"/>
  <c r="BD151" i="35" a="1"/>
  <c r="BD151" i="35" s="1"/>
  <c r="BD163" i="35" a="1"/>
  <c r="BD163" i="35" s="1"/>
  <c r="BD182" i="35" a="1"/>
  <c r="BD182" i="35" s="1"/>
  <c r="BD195" i="35" s="1"/>
  <c r="BD78" i="35"/>
  <c r="BD143" i="35" a="1"/>
  <c r="BD143" i="35" s="1"/>
  <c r="BD129" i="35"/>
  <c r="BD29" i="35"/>
  <c r="BD121" i="35"/>
  <c r="AV185" i="35" a="1"/>
  <c r="AV185" i="35" s="1"/>
  <c r="AV69" i="35"/>
  <c r="AV181" i="35" a="1"/>
  <c r="AV181" i="35" s="1"/>
  <c r="AV194" i="35" s="1"/>
  <c r="AV81" i="35"/>
  <c r="AV179" i="35" a="1"/>
  <c r="AV179" i="35" s="1"/>
  <c r="AV192" i="35" s="1"/>
  <c r="AV129" i="35"/>
  <c r="AV151" i="35" a="1"/>
  <c r="AV151" i="35" s="1"/>
  <c r="AV143" i="35" a="1"/>
  <c r="AV143" i="35" s="1"/>
  <c r="AV34" i="35"/>
  <c r="AV33" i="35" s="1"/>
  <c r="AV39" i="35" s="1"/>
  <c r="AV125" i="35"/>
  <c r="AV77" i="35"/>
  <c r="AV61" i="35"/>
  <c r="AQ20" i="35"/>
  <c r="AQ22" i="35"/>
  <c r="AQ19" i="35"/>
  <c r="AQ11" i="35"/>
  <c r="J29" i="35"/>
  <c r="J36" i="35"/>
  <c r="J12" i="35"/>
  <c r="J15" i="35" s="1"/>
  <c r="L14" i="35"/>
  <c r="AV18" i="35"/>
  <c r="AV126" i="35"/>
  <c r="AV178" i="35" a="1"/>
  <c r="AV178" i="35" s="1"/>
  <c r="AV122" i="35"/>
  <c r="AV173" i="35" a="1"/>
  <c r="AV173" i="35" s="1"/>
  <c r="AV63" i="35"/>
  <c r="AV147" i="35" a="1"/>
  <c r="AV147" i="35" s="1"/>
  <c r="AV155" i="35" s="1"/>
  <c r="AV130" i="35"/>
  <c r="AV13" i="35"/>
  <c r="AV90" i="35"/>
  <c r="AV94" i="35" s="1"/>
  <c r="AV96" i="35" s="1"/>
  <c r="AV71" i="35"/>
  <c r="AB14" i="20"/>
  <c r="AC207" i="20"/>
  <c r="AB18" i="20"/>
  <c r="AB31" i="20"/>
  <c r="P207" i="20"/>
  <c r="AB30" i="20"/>
  <c r="AB29" i="20"/>
  <c r="AB27" i="20"/>
  <c r="AB19" i="20"/>
  <c r="AB21" i="20"/>
  <c r="L207" i="20"/>
  <c r="N207" i="20"/>
  <c r="AB13" i="20"/>
  <c r="AB11" i="20"/>
  <c r="M207" i="20"/>
  <c r="V207" i="20"/>
  <c r="AB28" i="20"/>
  <c r="T207" i="20"/>
  <c r="AB20" i="20"/>
  <c r="AB47" i="20"/>
  <c r="AB69" i="20"/>
  <c r="AB88" i="20"/>
  <c r="AB107" i="20"/>
  <c r="AB121" i="20"/>
  <c r="AB129" i="20"/>
  <c r="AB144" i="20"/>
  <c r="AB153" i="20"/>
  <c r="AB166" i="20"/>
  <c r="AB178" i="20"/>
  <c r="AB186" i="20"/>
  <c r="AB78" i="20"/>
  <c r="AB138" i="20"/>
  <c r="AB163" i="20"/>
  <c r="AB184" i="20"/>
  <c r="AB115" i="20"/>
  <c r="AB126" i="20"/>
  <c r="AB137" i="20"/>
  <c r="AB150" i="20"/>
  <c r="AB162" i="20"/>
  <c r="AB173" i="20"/>
  <c r="AB183" i="20"/>
  <c r="AB38" i="20"/>
  <c r="AB61" i="20"/>
  <c r="AB72" i="20"/>
  <c r="AB91" i="20"/>
  <c r="AB113" i="20"/>
  <c r="AB124" i="20"/>
  <c r="AB132" i="20"/>
  <c r="AB148" i="20"/>
  <c r="AB158" i="20"/>
  <c r="AB171" i="20"/>
  <c r="AB181" i="20"/>
  <c r="AB194" i="20" s="1"/>
  <c r="AB64" i="20"/>
  <c r="AB100" i="20"/>
  <c r="AB119" i="20"/>
  <c r="AB127" i="20"/>
  <c r="AB151" i="20"/>
  <c r="AB174" i="20"/>
  <c r="AB51" i="20"/>
  <c r="AB70" i="20"/>
  <c r="AB89" i="20"/>
  <c r="AB108" i="20"/>
  <c r="AB122" i="20"/>
  <c r="AB130" i="20"/>
  <c r="AB145" i="20"/>
  <c r="AB154" i="20"/>
  <c r="AB167" i="20"/>
  <c r="AB179" i="20"/>
  <c r="AB192" i="20" s="1"/>
  <c r="AB63" i="20"/>
  <c r="AB93" i="20"/>
  <c r="AB62" i="20"/>
  <c r="AB76" i="20"/>
  <c r="AB92" i="20"/>
  <c r="AB114" i="20"/>
  <c r="AB125" i="20"/>
  <c r="AB133" i="20"/>
  <c r="AB149" i="20"/>
  <c r="AB161" i="20"/>
  <c r="AB172" i="20"/>
  <c r="AB182" i="20"/>
  <c r="AB195" i="20" s="1"/>
  <c r="AB35" i="20"/>
  <c r="AB45" i="20"/>
  <c r="AB65" i="20"/>
  <c r="AB81" i="20"/>
  <c r="AB106" i="20"/>
  <c r="AB120" i="20"/>
  <c r="AB128" i="20"/>
  <c r="AB143" i="20"/>
  <c r="AB152" i="20"/>
  <c r="AB165" i="20"/>
  <c r="AB175" i="20"/>
  <c r="AB185" i="20"/>
  <c r="AB77" i="20"/>
  <c r="AB36" i="20"/>
  <c r="AB42" i="20"/>
  <c r="AB43" i="20" s="1"/>
  <c r="AB60" i="20"/>
  <c r="AB71" i="20"/>
  <c r="AB90" i="20"/>
  <c r="AB112" i="20"/>
  <c r="AB116" i="20" s="1"/>
  <c r="AB123" i="20"/>
  <c r="AB131" i="20"/>
  <c r="AB147" i="20"/>
  <c r="AB157" i="20"/>
  <c r="AB168" i="20"/>
  <c r="AB180" i="20"/>
  <c r="AB193" i="20" s="1"/>
  <c r="AB12" i="20"/>
  <c r="AQ207" i="26"/>
  <c r="AQ14" i="26" s="1"/>
  <c r="AQ36" i="26"/>
  <c r="AQ28" i="26"/>
  <c r="AQ19" i="26"/>
  <c r="AQ13" i="26"/>
  <c r="BW18" i="26"/>
  <c r="BW35" i="26"/>
  <c r="BW42" i="26"/>
  <c r="BW43" i="26" s="1"/>
  <c r="BW19" i="26"/>
  <c r="BW12" i="26"/>
  <c r="BW34" i="26"/>
  <c r="BW36" i="26"/>
  <c r="H11" i="20"/>
  <c r="H13" i="20"/>
  <c r="H19" i="20"/>
  <c r="H29" i="20"/>
  <c r="H35" i="20"/>
  <c r="H14" i="20"/>
  <c r="H20" i="20"/>
  <c r="H30" i="20"/>
  <c r="H21" i="20"/>
  <c r="H27" i="20"/>
  <c r="H31" i="20"/>
  <c r="H12" i="20"/>
  <c r="H18" i="20"/>
  <c r="H36" i="20"/>
  <c r="H61" i="20"/>
  <c r="H71" i="20"/>
  <c r="H77" i="20"/>
  <c r="H119" i="20"/>
  <c r="H127" i="20"/>
  <c r="H152" i="20"/>
  <c r="H161" i="20"/>
  <c r="H181" i="20"/>
  <c r="H194" i="20" s="1"/>
  <c r="H38" i="20"/>
  <c r="H144" i="20"/>
  <c r="H153" i="20"/>
  <c r="H168" i="20"/>
  <c r="H175" i="20"/>
  <c r="H72" i="20"/>
  <c r="H88" i="20"/>
  <c r="H92" i="20"/>
  <c r="H114" i="20"/>
  <c r="H120" i="20"/>
  <c r="H128" i="20"/>
  <c r="H154" i="20"/>
  <c r="H182" i="20"/>
  <c r="H195" i="20" s="1"/>
  <c r="H186" i="20"/>
  <c r="H180" i="20"/>
  <c r="H193" i="20" s="1"/>
  <c r="H28" i="20"/>
  <c r="H51" i="20"/>
  <c r="H62" i="20"/>
  <c r="H78" i="20"/>
  <c r="H108" i="20"/>
  <c r="H124" i="20"/>
  <c r="H132" i="20"/>
  <c r="H137" i="20"/>
  <c r="H145" i="20"/>
  <c r="H162" i="20"/>
  <c r="H178" i="20"/>
  <c r="H149" i="20"/>
  <c r="H157" i="20"/>
  <c r="H184" i="20"/>
  <c r="H147" i="20"/>
  <c r="H171" i="20"/>
  <c r="H93" i="20"/>
  <c r="H100" i="20"/>
  <c r="H115" i="20"/>
  <c r="H125" i="20"/>
  <c r="H133" i="20"/>
  <c r="H138" i="20"/>
  <c r="H183" i="20"/>
  <c r="H22" i="20"/>
  <c r="H45" i="20"/>
  <c r="H63" i="20"/>
  <c r="H69" i="20"/>
  <c r="H89" i="20"/>
  <c r="H121" i="20"/>
  <c r="H129" i="20"/>
  <c r="H148" i="20"/>
  <c r="H163" i="20"/>
  <c r="H179" i="20"/>
  <c r="H192" i="20" s="1"/>
  <c r="H47" i="20"/>
  <c r="H60" i="20"/>
  <c r="H64" i="20"/>
  <c r="H70" i="20"/>
  <c r="H76" i="20"/>
  <c r="H79" i="20" s="1"/>
  <c r="H81" i="20"/>
  <c r="H90" i="20"/>
  <c r="H106" i="20"/>
  <c r="H112" i="20"/>
  <c r="H122" i="20"/>
  <c r="H126" i="20"/>
  <c r="H130" i="20"/>
  <c r="H150" i="20"/>
  <c r="H158" i="20"/>
  <c r="H165" i="20"/>
  <c r="H172" i="20"/>
  <c r="H34" i="20"/>
  <c r="H42" i="20"/>
  <c r="H43" i="20" s="1"/>
  <c r="H151" i="20"/>
  <c r="H166" i="20"/>
  <c r="H173" i="20"/>
  <c r="H65" i="20"/>
  <c r="H91" i="20"/>
  <c r="H107" i="20"/>
  <c r="H113" i="20"/>
  <c r="H123" i="20"/>
  <c r="H131" i="20"/>
  <c r="H143" i="20"/>
  <c r="H167" i="20"/>
  <c r="H174" i="20"/>
  <c r="H185" i="20"/>
  <c r="M70" i="26"/>
  <c r="M81" i="26"/>
  <c r="M113" i="26"/>
  <c r="M123" i="26"/>
  <c r="M69" i="26"/>
  <c r="M112" i="26"/>
  <c r="M122" i="26"/>
  <c r="M88" i="26"/>
  <c r="M106" i="26"/>
  <c r="M120" i="26"/>
  <c r="M132" i="26"/>
  <c r="M65" i="26"/>
  <c r="M62" i="26"/>
  <c r="M63" i="26"/>
  <c r="M60" i="26"/>
  <c r="M76" i="26"/>
  <c r="M90" i="26"/>
  <c r="M72" i="26"/>
  <c r="M107" i="26"/>
  <c r="M61" i="26"/>
  <c r="M91" i="26"/>
  <c r="M93" i="26"/>
  <c r="M100" i="26"/>
  <c r="M77" i="26"/>
  <c r="M89" i="26"/>
  <c r="M64" i="26"/>
  <c r="M71" i="26"/>
  <c r="M108" i="26"/>
  <c r="M78" i="26"/>
  <c r="M92" i="26"/>
  <c r="M129" i="26"/>
  <c r="M144" i="26"/>
  <c r="M147" i="26"/>
  <c r="M152" i="26"/>
  <c r="M124" i="26"/>
  <c r="M126" i="26"/>
  <c r="M138" i="26"/>
  <c r="M149" i="26"/>
  <c r="M157" i="26"/>
  <c r="M114" i="26"/>
  <c r="M131" i="26"/>
  <c r="M151" i="26"/>
  <c r="M128" i="26"/>
  <c r="M143" i="26"/>
  <c r="M121" i="26"/>
  <c r="M125" i="26"/>
  <c r="M137" i="26"/>
  <c r="M145" i="26"/>
  <c r="M148" i="26"/>
  <c r="M150" i="26"/>
  <c r="M154" i="26"/>
  <c r="M161" i="26"/>
  <c r="M119" i="26"/>
  <c r="M130" i="26"/>
  <c r="M133" i="26"/>
  <c r="M115" i="26"/>
  <c r="M127" i="26"/>
  <c r="M153" i="26"/>
  <c r="M158" i="26"/>
  <c r="M163" i="26"/>
  <c r="M183" i="26"/>
  <c r="M168" i="26"/>
  <c r="M174" i="26"/>
  <c r="M182" i="26"/>
  <c r="M195" i="26" s="1"/>
  <c r="M181" i="26"/>
  <c r="M194" i="26" s="1"/>
  <c r="M167" i="26"/>
  <c r="M173" i="26"/>
  <c r="M180" i="26"/>
  <c r="M193" i="26" s="1"/>
  <c r="M179" i="26"/>
  <c r="M192" i="26" s="1"/>
  <c r="M166" i="26"/>
  <c r="M171" i="26"/>
  <c r="M172" i="26"/>
  <c r="M178" i="26"/>
  <c r="M186" i="26"/>
  <c r="M185" i="26"/>
  <c r="M162" i="26"/>
  <c r="M165" i="26"/>
  <c r="M175" i="26"/>
  <c r="M184" i="26"/>
  <c r="M47" i="26"/>
  <c r="M22" i="26"/>
  <c r="M34" i="26"/>
  <c r="M19" i="26"/>
  <c r="M29" i="26"/>
  <c r="M45" i="26"/>
  <c r="M30" i="26"/>
  <c r="M36" i="26"/>
  <c r="M38" i="26"/>
  <c r="M12" i="26"/>
  <c r="M18" i="26"/>
  <c r="M11" i="26"/>
  <c r="M42" i="26"/>
  <c r="M43" i="26" s="1"/>
  <c r="M21" i="26"/>
  <c r="M23" i="26"/>
  <c r="M31" i="26"/>
  <c r="M13" i="26"/>
  <c r="M35" i="26"/>
  <c r="M27" i="26"/>
  <c r="M51" i="26"/>
  <c r="M14" i="26"/>
  <c r="M20" i="26"/>
  <c r="M28" i="26"/>
  <c r="AY12" i="35"/>
  <c r="AY11" i="35"/>
  <c r="AY18" i="35"/>
  <c r="AY19" i="35"/>
  <c r="AY29" i="35"/>
  <c r="AY30" i="35"/>
  <c r="AY31" i="35"/>
  <c r="AY27" i="35"/>
  <c r="AY14" i="35"/>
  <c r="AY35" i="35"/>
  <c r="AY20" i="35"/>
  <c r="AY34" i="35"/>
  <c r="AY21" i="35"/>
  <c r="AY36" i="35"/>
  <c r="AY13" i="35"/>
  <c r="AY42" i="35"/>
  <c r="AY43" i="35" s="1"/>
  <c r="AY23" i="35"/>
  <c r="AY28" i="35"/>
  <c r="AY22" i="35"/>
  <c r="AY38" i="35"/>
  <c r="AY45" i="35"/>
  <c r="AY51" i="35"/>
  <c r="AY69" i="35"/>
  <c r="AY62" i="35"/>
  <c r="AY47" i="35"/>
  <c r="AY61" i="35"/>
  <c r="AY64" i="35"/>
  <c r="AY63" i="35"/>
  <c r="AY65" i="35"/>
  <c r="AY77" i="35"/>
  <c r="AY91" i="35"/>
  <c r="AY78" i="35"/>
  <c r="AY81" i="35"/>
  <c r="AY72" i="35"/>
  <c r="AY88" i="35"/>
  <c r="AY60" i="35"/>
  <c r="AY71" i="35"/>
  <c r="AY70" i="35"/>
  <c r="AY76" i="35"/>
  <c r="AY90" i="35"/>
  <c r="AY92" i="35"/>
  <c r="AY89" i="35"/>
  <c r="AY100" i="35"/>
  <c r="AY106" i="35"/>
  <c r="AY107" i="35"/>
  <c r="AY119" i="35"/>
  <c r="AY108" i="35"/>
  <c r="AY120" i="35"/>
  <c r="AY93" i="35"/>
  <c r="AY112" i="35"/>
  <c r="AY113" i="35"/>
  <c r="AY123" i="35"/>
  <c r="AY114" i="35"/>
  <c r="AY115" i="35"/>
  <c r="AY128" i="35"/>
  <c r="AY137" i="35"/>
  <c r="AY129" i="35"/>
  <c r="AY138" i="35"/>
  <c r="AY130" i="35"/>
  <c r="AY131" i="35"/>
  <c r="AY122" i="35"/>
  <c r="AY124" i="35"/>
  <c r="AY132" i="35"/>
  <c r="AY125" i="35"/>
  <c r="AY133" i="35"/>
  <c r="AY126" i="35"/>
  <c r="AY121" i="35"/>
  <c r="AY127" i="35"/>
  <c r="AY143" i="35" a="1"/>
  <c r="AY143" i="35" s="1"/>
  <c r="AY144" i="35" a="1"/>
  <c r="AY144" i="35" s="1"/>
  <c r="AY145" i="35" a="1"/>
  <c r="AY145" i="35" s="1"/>
  <c r="AY147" i="35" a="1"/>
  <c r="AY147" i="35" s="1"/>
  <c r="AY150" i="35" a="1"/>
  <c r="AY150" i="35" s="1"/>
  <c r="AY148" i="35" a="1"/>
  <c r="AY148" i="35" s="1"/>
  <c r="AY151" i="35" a="1"/>
  <c r="AY151" i="35" s="1"/>
  <c r="AY149" i="35" a="1"/>
  <c r="AY149" i="35" s="1"/>
  <c r="AY153" i="35" a="1"/>
  <c r="AY153" i="35" s="1"/>
  <c r="AY154" i="35" a="1"/>
  <c r="AY154" i="35" s="1"/>
  <c r="AY161" i="35" a="1"/>
  <c r="AY161" i="35" s="1"/>
  <c r="AY171" i="35" a="1"/>
  <c r="AY171" i="35" s="1"/>
  <c r="AY162" i="35" a="1"/>
  <c r="AY162" i="35" s="1"/>
  <c r="AY163" i="35" a="1"/>
  <c r="AY163" i="35" s="1"/>
  <c r="AY165" i="35" a="1"/>
  <c r="AY165" i="35" s="1"/>
  <c r="AY157" i="35" a="1"/>
  <c r="AY157" i="35" s="1"/>
  <c r="AY159" i="35" s="1"/>
  <c r="AY166" i="35" a="1"/>
  <c r="AY166" i="35" s="1"/>
  <c r="AY152" i="35" a="1"/>
  <c r="AY152" i="35" s="1"/>
  <c r="AY168" i="35" a="1"/>
  <c r="AY168" i="35" s="1"/>
  <c r="AY183" i="35" a="1"/>
  <c r="AY183" i="35" s="1"/>
  <c r="AY158" i="35" a="1"/>
  <c r="AY158" i="35" s="1"/>
  <c r="AY167" i="35" a="1"/>
  <c r="AY167" i="35" s="1"/>
  <c r="AY181" i="35" a="1"/>
  <c r="AY181" i="35" s="1"/>
  <c r="AY194" i="35" s="1"/>
  <c r="AY185" i="35" a="1"/>
  <c r="AY185" i="35" s="1"/>
  <c r="AY172" i="35" a="1"/>
  <c r="AY172" i="35" s="1"/>
  <c r="AY173" i="35" a="1"/>
  <c r="AY173" i="35" s="1"/>
  <c r="AY178" i="35" a="1"/>
  <c r="AY178" i="35" s="1"/>
  <c r="AY182" i="35" a="1"/>
  <c r="AY182" i="35" s="1"/>
  <c r="AY195" i="35" s="1"/>
  <c r="AY186" i="35" a="1"/>
  <c r="AY186" i="35" s="1"/>
  <c r="AY180" i="35" a="1"/>
  <c r="AY180" i="35" s="1"/>
  <c r="AY193" i="35" s="1"/>
  <c r="AY174" i="35" a="1"/>
  <c r="AY174" i="35" s="1"/>
  <c r="AY184" i="35" a="1"/>
  <c r="AY184" i="35" s="1"/>
  <c r="AY175" i="35" a="1"/>
  <c r="AY175" i="35" s="1"/>
  <c r="AY179" i="35" a="1"/>
  <c r="AY179" i="35" s="1"/>
  <c r="AY192" i="35" s="1"/>
  <c r="AM35" i="35"/>
  <c r="AB14" i="35"/>
  <c r="AB20" i="35"/>
  <c r="AB22" i="35"/>
  <c r="AB12" i="35"/>
  <c r="AB21" i="35"/>
  <c r="AB13" i="35"/>
  <c r="AB11" i="35"/>
  <c r="AB27" i="35"/>
  <c r="AB23" i="35"/>
  <c r="AB36" i="35"/>
  <c r="AB19" i="35"/>
  <c r="AB38" i="35"/>
  <c r="AB42" i="35"/>
  <c r="AB43" i="35" s="1"/>
  <c r="AB45" i="35"/>
  <c r="AB47" i="35"/>
  <c r="AB51" i="35"/>
  <c r="AB35" i="35"/>
  <c r="AB31" i="35"/>
  <c r="AB29" i="35"/>
  <c r="AB34" i="35"/>
  <c r="AB18" i="35"/>
  <c r="AB28" i="35"/>
  <c r="AB30" i="35"/>
  <c r="AB64" i="35"/>
  <c r="AB62" i="35"/>
  <c r="AB65" i="35"/>
  <c r="AB71" i="35"/>
  <c r="AB70" i="35"/>
  <c r="AB63" i="35"/>
  <c r="AB72" i="35"/>
  <c r="AB88" i="35"/>
  <c r="AB94" i="35" s="1"/>
  <c r="AB96" i="35" s="1"/>
  <c r="AB61" i="35"/>
  <c r="AB60" i="35"/>
  <c r="AB66" i="35" s="1"/>
  <c r="AB76" i="35"/>
  <c r="AB90" i="35"/>
  <c r="AB77" i="35"/>
  <c r="AB78" i="35"/>
  <c r="AB69" i="35"/>
  <c r="AB81" i="35"/>
  <c r="AB89" i="35"/>
  <c r="AB92" i="35"/>
  <c r="AB100" i="35"/>
  <c r="AB106" i="35"/>
  <c r="AB93" i="35"/>
  <c r="AB113" i="35"/>
  <c r="AB114" i="35"/>
  <c r="AB119" i="35"/>
  <c r="AB107" i="35"/>
  <c r="AB108" i="35"/>
  <c r="AB121" i="35"/>
  <c r="AB91" i="35"/>
  <c r="AB112" i="35"/>
  <c r="AB120" i="35"/>
  <c r="AB132" i="35"/>
  <c r="AB124" i="35"/>
  <c r="AB125" i="35"/>
  <c r="AB133" i="35"/>
  <c r="AB126" i="35"/>
  <c r="AB127" i="35"/>
  <c r="AB128" i="35"/>
  <c r="AB137" i="35"/>
  <c r="AB123" i="35"/>
  <c r="AB129" i="35"/>
  <c r="AB130" i="35"/>
  <c r="AB115" i="35"/>
  <c r="AB122" i="35"/>
  <c r="AB131" i="35"/>
  <c r="AB143" i="35" a="1"/>
  <c r="AB143" i="35" s="1"/>
  <c r="AB144" i="35" a="1"/>
  <c r="AB144" i="35" s="1"/>
  <c r="AB145" i="35" a="1"/>
  <c r="AB145" i="35" s="1"/>
  <c r="AB147" i="35" a="1"/>
  <c r="AB147" i="35" s="1"/>
  <c r="AB138" i="35"/>
  <c r="AB149" i="35" a="1"/>
  <c r="AB149" i="35" s="1"/>
  <c r="AB148" i="35" a="1"/>
  <c r="AB148" i="35" s="1"/>
  <c r="AB150" i="35" a="1"/>
  <c r="AB150" i="35" s="1"/>
  <c r="AB151" i="35" a="1"/>
  <c r="AB151" i="35" s="1"/>
  <c r="AB157" i="35" a="1"/>
  <c r="AB157" i="35" s="1"/>
  <c r="AB165" i="35" a="1"/>
  <c r="AB165" i="35" s="1"/>
  <c r="AB153" i="35" a="1"/>
  <c r="AB153" i="35" s="1"/>
  <c r="AB154" i="35" a="1"/>
  <c r="AB154" i="35" s="1"/>
  <c r="AB152" i="35" a="1"/>
  <c r="AB152" i="35" s="1"/>
  <c r="AB161" i="35" a="1"/>
  <c r="AB161" i="35" s="1"/>
  <c r="AB162" i="35" a="1"/>
  <c r="AB162" i="35" s="1"/>
  <c r="AB166" i="35" a="1"/>
  <c r="AB166" i="35" s="1"/>
  <c r="AB158" i="35" a="1"/>
  <c r="AB158" i="35" s="1"/>
  <c r="AB167" i="35" a="1"/>
  <c r="AB167" i="35" s="1"/>
  <c r="AB172" i="35" a="1"/>
  <c r="AB172" i="35" s="1"/>
  <c r="AB178" i="35" a="1"/>
  <c r="AB178" i="35" s="1"/>
  <c r="AB184" i="35" a="1"/>
  <c r="AB184" i="35" s="1"/>
  <c r="AB163" i="35" a="1"/>
  <c r="AB163" i="35" s="1"/>
  <c r="AB168" i="35" a="1"/>
  <c r="AB168" i="35" s="1"/>
  <c r="AB179" i="35" a="1"/>
  <c r="AB179" i="35" s="1"/>
  <c r="AB192" i="35" s="1"/>
  <c r="AB173" i="35" a="1"/>
  <c r="AB173" i="35" s="1"/>
  <c r="AB174" i="35" a="1"/>
  <c r="AB174" i="35" s="1"/>
  <c r="AB171" i="35" a="1"/>
  <c r="AB171" i="35" s="1"/>
  <c r="AB175" i="35" a="1"/>
  <c r="AB175" i="35" s="1"/>
  <c r="AB180" i="35" a="1"/>
  <c r="AB180" i="35" s="1"/>
  <c r="AB193" i="35" s="1"/>
  <c r="AB183" i="35" a="1"/>
  <c r="AB183" i="35" s="1"/>
  <c r="AB185" i="35" a="1"/>
  <c r="AB185" i="35" s="1"/>
  <c r="AB182" i="35" a="1"/>
  <c r="AB182" i="35" s="1"/>
  <c r="AB195" i="35" s="1"/>
  <c r="AB186" i="35" a="1"/>
  <c r="AB186" i="35" s="1"/>
  <c r="AB181" i="35" a="1"/>
  <c r="AB181" i="35" s="1"/>
  <c r="AB194" i="35" s="1"/>
  <c r="AB207" i="35"/>
  <c r="X13" i="35"/>
  <c r="X11" i="35"/>
  <c r="X14" i="35"/>
  <c r="X20" i="35"/>
  <c r="X12" i="35"/>
  <c r="X21" i="35"/>
  <c r="X22" i="35"/>
  <c r="X36" i="35"/>
  <c r="X18" i="35"/>
  <c r="X30" i="35"/>
  <c r="X35" i="35"/>
  <c r="X23" i="35"/>
  <c r="X31" i="35"/>
  <c r="X29" i="35"/>
  <c r="X45" i="35"/>
  <c r="X19" i="35"/>
  <c r="X34" i="35"/>
  <c r="X47" i="35"/>
  <c r="X27" i="35"/>
  <c r="X28" i="35"/>
  <c r="X38" i="35"/>
  <c r="X51" i="35"/>
  <c r="X42" i="35"/>
  <c r="X43" i="35" s="1"/>
  <c r="X69" i="35"/>
  <c r="X61" i="35"/>
  <c r="X63" i="35"/>
  <c r="X64" i="35"/>
  <c r="X60" i="35"/>
  <c r="X65" i="35"/>
  <c r="X62" i="35"/>
  <c r="X76" i="35"/>
  <c r="X79" i="35" s="1"/>
  <c r="X90" i="35"/>
  <c r="X77" i="35"/>
  <c r="X91" i="35"/>
  <c r="X71" i="35"/>
  <c r="X78" i="35"/>
  <c r="X81" i="35"/>
  <c r="X70" i="35"/>
  <c r="X72" i="35"/>
  <c r="X88" i="35"/>
  <c r="X94" i="35" s="1"/>
  <c r="X96" i="35" s="1"/>
  <c r="X89" i="35"/>
  <c r="X93" i="35"/>
  <c r="X100" i="35"/>
  <c r="X92" i="35"/>
  <c r="X119" i="35"/>
  <c r="X108" i="35"/>
  <c r="X107" i="35"/>
  <c r="X121" i="35"/>
  <c r="X112" i="35"/>
  <c r="X122" i="35"/>
  <c r="X106" i="35"/>
  <c r="X113" i="35"/>
  <c r="X114" i="35"/>
  <c r="X115" i="35"/>
  <c r="X127" i="35"/>
  <c r="X128" i="35"/>
  <c r="X137" i="35"/>
  <c r="X123" i="35"/>
  <c r="X129" i="35"/>
  <c r="X130" i="35"/>
  <c r="X131" i="35"/>
  <c r="X132" i="35"/>
  <c r="X124" i="35"/>
  <c r="X125" i="35"/>
  <c r="X133" i="35"/>
  <c r="X120" i="35"/>
  <c r="X126" i="35"/>
  <c r="X138" i="35"/>
  <c r="X143" i="35" a="1"/>
  <c r="X143" i="35" s="1"/>
  <c r="X144" i="35" a="1"/>
  <c r="X144" i="35" s="1"/>
  <c r="X145" i="35" a="1"/>
  <c r="X145" i="35" s="1"/>
  <c r="X152" i="35" a="1"/>
  <c r="X152" i="35" s="1"/>
  <c r="X150" i="35" a="1"/>
  <c r="X150" i="35" s="1"/>
  <c r="X147" i="35" a="1"/>
  <c r="X147" i="35" s="1"/>
  <c r="X149" i="35" a="1"/>
  <c r="X149" i="35" s="1"/>
  <c r="X151" i="35" a="1"/>
  <c r="X151" i="35" s="1"/>
  <c r="X148" i="35" a="1"/>
  <c r="X148" i="35" s="1"/>
  <c r="X161" i="35" a="1"/>
  <c r="X161" i="35" s="1"/>
  <c r="X162" i="35" a="1"/>
  <c r="X162" i="35" s="1"/>
  <c r="X163" i="35" a="1"/>
  <c r="X163" i="35" s="1"/>
  <c r="X165" i="35" a="1"/>
  <c r="X165" i="35" s="1"/>
  <c r="X157" i="35" a="1"/>
  <c r="X157" i="35" s="1"/>
  <c r="X153" i="35" a="1"/>
  <c r="X153" i="35" s="1"/>
  <c r="X154" i="35" a="1"/>
  <c r="X154" i="35" s="1"/>
  <c r="X166" i="35" a="1"/>
  <c r="X166" i="35" s="1"/>
  <c r="X158" i="35" a="1"/>
  <c r="X158" i="35" s="1"/>
  <c r="X168" i="35" a="1"/>
  <c r="X168" i="35" s="1"/>
  <c r="X180" i="35" a="1"/>
  <c r="X180" i="35" s="1"/>
  <c r="X193" i="35" s="1"/>
  <c r="X167" i="35" a="1"/>
  <c r="X167" i="35" s="1"/>
  <c r="X185" i="35" a="1"/>
  <c r="X185" i="35" s="1"/>
  <c r="X171" i="35" a="1"/>
  <c r="X171" i="35" s="1"/>
  <c r="X174" i="35" a="1"/>
  <c r="X174" i="35" s="1"/>
  <c r="X175" i="35" a="1"/>
  <c r="X175" i="35" s="1"/>
  <c r="X172" i="35" a="1"/>
  <c r="X172" i="35" s="1"/>
  <c r="X173" i="35" a="1"/>
  <c r="X173" i="35" s="1"/>
  <c r="X182" i="35" a="1"/>
  <c r="X182" i="35" s="1"/>
  <c r="X195" i="35" s="1"/>
  <c r="X179" i="35" a="1"/>
  <c r="X179" i="35" s="1"/>
  <c r="X192" i="35" s="1"/>
  <c r="X181" i="35" a="1"/>
  <c r="X181" i="35" s="1"/>
  <c r="X194" i="35" s="1"/>
  <c r="X184" i="35" a="1"/>
  <c r="X184" i="35" s="1"/>
  <c r="X178" i="35" a="1"/>
  <c r="X178" i="35" s="1"/>
  <c r="X183" i="35" a="1"/>
  <c r="X183" i="35" s="1"/>
  <c r="X186" i="35" a="1"/>
  <c r="X186" i="35" s="1"/>
  <c r="X207" i="35"/>
  <c r="AT11" i="35"/>
  <c r="AT15" i="35" s="1"/>
  <c r="AT12" i="35"/>
  <c r="AT13" i="35"/>
  <c r="AT14" i="35"/>
  <c r="AT18" i="35"/>
  <c r="AT19" i="35"/>
  <c r="AT20" i="35"/>
  <c r="AT21" i="35"/>
  <c r="AT22" i="35"/>
  <c r="AT23" i="35"/>
  <c r="AT27" i="35"/>
  <c r="AT28" i="35"/>
  <c r="AT35" i="35"/>
  <c r="AT38" i="35"/>
  <c r="AT42" i="35"/>
  <c r="AT43" i="35" s="1"/>
  <c r="AT45" i="35"/>
  <c r="AT47" i="35"/>
  <c r="AT51" i="35"/>
  <c r="AT60" i="35"/>
  <c r="AT61" i="35"/>
  <c r="AT62" i="35"/>
  <c r="AT63" i="35"/>
  <c r="AT29" i="35"/>
  <c r="AT31" i="35"/>
  <c r="AT34" i="35"/>
  <c r="AT33" i="35" s="1"/>
  <c r="AT30" i="35"/>
  <c r="AT36" i="35"/>
  <c r="AT64" i="35"/>
  <c r="AT65" i="35"/>
  <c r="AT69" i="35"/>
  <c r="AT70" i="35"/>
  <c r="AT72" i="35"/>
  <c r="AT88" i="35"/>
  <c r="AT71" i="35"/>
  <c r="AT76" i="35"/>
  <c r="AT90" i="35"/>
  <c r="AT77" i="35"/>
  <c r="AT78" i="35"/>
  <c r="AT81" i="35"/>
  <c r="AT89" i="35"/>
  <c r="AT92" i="35"/>
  <c r="AT91" i="35"/>
  <c r="AT93" i="35"/>
  <c r="AT113" i="35"/>
  <c r="AT114" i="35"/>
  <c r="AT106" i="35"/>
  <c r="AT107" i="35"/>
  <c r="AT119" i="35"/>
  <c r="AT108" i="35"/>
  <c r="AT100" i="35"/>
  <c r="AT121" i="35"/>
  <c r="AT112" i="35"/>
  <c r="AT124" i="35"/>
  <c r="AT132" i="35"/>
  <c r="AT122" i="35"/>
  <c r="AT125" i="35"/>
  <c r="AT133" i="35"/>
  <c r="AT115" i="35"/>
  <c r="AT126" i="35"/>
  <c r="AT123" i="35"/>
  <c r="AT127" i="35"/>
  <c r="AT120" i="35"/>
  <c r="AT128" i="35"/>
  <c r="AT137" i="35"/>
  <c r="AT129" i="35"/>
  <c r="AT130" i="35"/>
  <c r="AT131" i="35"/>
  <c r="AT143" i="35" a="1"/>
  <c r="AT143" i="35" s="1"/>
  <c r="AT150" i="35" a="1"/>
  <c r="AT150" i="35" s="1"/>
  <c r="AT144" i="35" a="1"/>
  <c r="AT144" i="35" s="1"/>
  <c r="AT145" i="35" a="1"/>
  <c r="AT145" i="35" s="1"/>
  <c r="AT147" i="35" a="1"/>
  <c r="AT147" i="35" s="1"/>
  <c r="AT138" i="35"/>
  <c r="AT151" i="35" a="1"/>
  <c r="AT151" i="35" s="1"/>
  <c r="AT152" i="35" a="1"/>
  <c r="AT152" i="35" s="1"/>
  <c r="AT153" i="35" a="1"/>
  <c r="AT153" i="35" s="1"/>
  <c r="AT149" i="35" a="1"/>
  <c r="AT149" i="35" s="1"/>
  <c r="AT148" i="35" a="1"/>
  <c r="AT148" i="35" s="1"/>
  <c r="AT162" i="35" a="1"/>
  <c r="AT162" i="35" s="1"/>
  <c r="AT165" i="35" a="1"/>
  <c r="AT165" i="35" s="1"/>
  <c r="AT166" i="35" a="1"/>
  <c r="AT166" i="35" s="1"/>
  <c r="AT154" i="35" a="1"/>
  <c r="AT154" i="35" s="1"/>
  <c r="AT157" i="35" a="1"/>
  <c r="AT157" i="35" s="1"/>
  <c r="AT161" i="35" a="1"/>
  <c r="AT161" i="35" s="1"/>
  <c r="AT158" i="35" a="1"/>
  <c r="AT158" i="35" s="1"/>
  <c r="AT167" i="35" a="1"/>
  <c r="AT167" i="35" s="1"/>
  <c r="AT163" i="35" a="1"/>
  <c r="AT163" i="35" s="1"/>
  <c r="AT168" i="35" a="1"/>
  <c r="AT168" i="35" s="1"/>
  <c r="AT171" i="35" a="1"/>
  <c r="AT171" i="35" s="1"/>
  <c r="AT186" i="35" a="1"/>
  <c r="AT186" i="35" s="1"/>
  <c r="AT172" i="35" a="1"/>
  <c r="AT172" i="35" s="1"/>
  <c r="AT178" i="35" a="1"/>
  <c r="AT178" i="35" s="1"/>
  <c r="AT179" i="35" a="1"/>
  <c r="AT179" i="35" s="1"/>
  <c r="AT192" i="35" s="1"/>
  <c r="AT183" i="35" a="1"/>
  <c r="AT183" i="35" s="1"/>
  <c r="AT173" i="35" a="1"/>
  <c r="AT173" i="35" s="1"/>
  <c r="AT174" i="35" a="1"/>
  <c r="AT174" i="35" s="1"/>
  <c r="AT181" i="35" a="1"/>
  <c r="AT181" i="35" s="1"/>
  <c r="AT194" i="35" s="1"/>
  <c r="AT184" i="35" a="1"/>
  <c r="AT184" i="35" s="1"/>
  <c r="AT175" i="35" a="1"/>
  <c r="AT175" i="35" s="1"/>
  <c r="AT180" i="35" a="1"/>
  <c r="AT180" i="35" s="1"/>
  <c r="AT193" i="35" s="1"/>
  <c r="AT182" i="35" a="1"/>
  <c r="AT182" i="35" s="1"/>
  <c r="AT195" i="35" s="1"/>
  <c r="AT185" i="35" a="1"/>
  <c r="AT185" i="35" s="1"/>
  <c r="AK12" i="35"/>
  <c r="AK21" i="35"/>
  <c r="AK18" i="35"/>
  <c r="AK11" i="35"/>
  <c r="AK19" i="35"/>
  <c r="AK20" i="35"/>
  <c r="AK22" i="35"/>
  <c r="AK28" i="35"/>
  <c r="AK29" i="35"/>
  <c r="AK23" i="35"/>
  <c r="AK30" i="35"/>
  <c r="AK13" i="35"/>
  <c r="AK31" i="35"/>
  <c r="AK35" i="35"/>
  <c r="AK36" i="35"/>
  <c r="AK14" i="35"/>
  <c r="AK27" i="35"/>
  <c r="AK45" i="35"/>
  <c r="AK34" i="35"/>
  <c r="AK33" i="35" s="1"/>
  <c r="AK47" i="35"/>
  <c r="AK38" i="35"/>
  <c r="AK42" i="35"/>
  <c r="AK43" i="35" s="1"/>
  <c r="AK51" i="35"/>
  <c r="AK62" i="35"/>
  <c r="AK60" i="35"/>
  <c r="AK64" i="35"/>
  <c r="AK65" i="35"/>
  <c r="AK61" i="35"/>
  <c r="AK63" i="35"/>
  <c r="AK69" i="35"/>
  <c r="AK72" i="35"/>
  <c r="AK88" i="35"/>
  <c r="AK71" i="35"/>
  <c r="AK76" i="35"/>
  <c r="AK79" i="35" s="1"/>
  <c r="AK90" i="35"/>
  <c r="AK77" i="35"/>
  <c r="AK70" i="35"/>
  <c r="AK78" i="35"/>
  <c r="AK81" i="35"/>
  <c r="AK89" i="35"/>
  <c r="AK92" i="35"/>
  <c r="AK93" i="35"/>
  <c r="AK91" i="35"/>
  <c r="AK113" i="35"/>
  <c r="AK114" i="35"/>
  <c r="AK106" i="35"/>
  <c r="AK107" i="35"/>
  <c r="AK119" i="35"/>
  <c r="AK108" i="35"/>
  <c r="AK121" i="35"/>
  <c r="AK100" i="35"/>
  <c r="AK112" i="35"/>
  <c r="AK115" i="35"/>
  <c r="AK124" i="35"/>
  <c r="AK132" i="35"/>
  <c r="AK125" i="35"/>
  <c r="AK133" i="35"/>
  <c r="AK120" i="35"/>
  <c r="AK126" i="35"/>
  <c r="AK122" i="35"/>
  <c r="AK127" i="35"/>
  <c r="AK123" i="35"/>
  <c r="AK128" i="35"/>
  <c r="AK137" i="35"/>
  <c r="AK129" i="35"/>
  <c r="AK130" i="35"/>
  <c r="AK131" i="35"/>
  <c r="AK138" i="35"/>
  <c r="AK143" i="35" a="1"/>
  <c r="AK143" i="35" s="1"/>
  <c r="AK144" i="35" a="1"/>
  <c r="AK144" i="35" s="1"/>
  <c r="AK145" i="35" a="1"/>
  <c r="AK145" i="35" s="1"/>
  <c r="AK147" i="35" a="1"/>
  <c r="AK147" i="35" s="1"/>
  <c r="AK152" i="35" a="1"/>
  <c r="AK152" i="35" s="1"/>
  <c r="AK149" i="35" a="1"/>
  <c r="AK149" i="35" s="1"/>
  <c r="AK148" i="35" a="1"/>
  <c r="AK148" i="35" s="1"/>
  <c r="AK161" i="35" a="1"/>
  <c r="AK161" i="35" s="1"/>
  <c r="AK150" i="35" a="1"/>
  <c r="AK150" i="35" s="1"/>
  <c r="AK153" i="35" a="1"/>
  <c r="AK153" i="35" s="1"/>
  <c r="AK154" i="35" a="1"/>
  <c r="AK154" i="35" s="1"/>
  <c r="AK165" i="35" a="1"/>
  <c r="AK165" i="35" s="1"/>
  <c r="AK151" i="35" a="1"/>
  <c r="AK151" i="35" s="1"/>
  <c r="AK157" i="35" a="1"/>
  <c r="AK157" i="35" s="1"/>
  <c r="AK158" i="35" a="1"/>
  <c r="AK158" i="35" s="1"/>
  <c r="AK162" i="35" a="1"/>
  <c r="AK162" i="35" s="1"/>
  <c r="AK168" i="35" a="1"/>
  <c r="AK168" i="35" s="1"/>
  <c r="AK163" i="35" a="1"/>
  <c r="AK163" i="35" s="1"/>
  <c r="AK171" i="35" a="1"/>
  <c r="AK171" i="35" s="1"/>
  <c r="AK172" i="35" a="1"/>
  <c r="AK172" i="35" s="1"/>
  <c r="AK185" i="35" a="1"/>
  <c r="AK185" i="35" s="1"/>
  <c r="AK167" i="35" a="1"/>
  <c r="AK167" i="35" s="1"/>
  <c r="AK178" i="35" a="1"/>
  <c r="AK178" i="35" s="1"/>
  <c r="AK179" i="35" a="1"/>
  <c r="AK179" i="35" s="1"/>
  <c r="AK192" i="35" s="1"/>
  <c r="AK173" i="35" a="1"/>
  <c r="AK173" i="35" s="1"/>
  <c r="AK174" i="35" a="1"/>
  <c r="AK174" i="35" s="1"/>
  <c r="AK166" i="35" a="1"/>
  <c r="AK166" i="35" s="1"/>
  <c r="AK183" i="35" a="1"/>
  <c r="AK183" i="35" s="1"/>
  <c r="AK181" i="35" a="1"/>
  <c r="AK181" i="35" s="1"/>
  <c r="AK194" i="35" s="1"/>
  <c r="AK184" i="35" a="1"/>
  <c r="AK184" i="35" s="1"/>
  <c r="AK175" i="35" a="1"/>
  <c r="AK175" i="35" s="1"/>
  <c r="AK182" i="35" a="1"/>
  <c r="AK182" i="35" s="1"/>
  <c r="AK195" i="35" s="1"/>
  <c r="AK180" i="35" a="1"/>
  <c r="AK180" i="35" s="1"/>
  <c r="AK193" i="35" s="1"/>
  <c r="AK186" i="35" a="1"/>
  <c r="AK186" i="35" s="1"/>
  <c r="AG13" i="35"/>
  <c r="AG11" i="35"/>
  <c r="AG15" i="35" s="1"/>
  <c r="AG19" i="35"/>
  <c r="AG20" i="35"/>
  <c r="AG12" i="35"/>
  <c r="AG22" i="35"/>
  <c r="AG23" i="35"/>
  <c r="AG27" i="35"/>
  <c r="AG28" i="35"/>
  <c r="AG21" i="35"/>
  <c r="AG14" i="35"/>
  <c r="AG18" i="35"/>
  <c r="AG35" i="35"/>
  <c r="AG29" i="35"/>
  <c r="AG36" i="35"/>
  <c r="AG45" i="35"/>
  <c r="AG61" i="35"/>
  <c r="AG30" i="35"/>
  <c r="AG42" i="35"/>
  <c r="AG43" i="35" s="1"/>
  <c r="AG34" i="35"/>
  <c r="AG31" i="35"/>
  <c r="AG47" i="35"/>
  <c r="AG62" i="35"/>
  <c r="AG51" i="35"/>
  <c r="AG38" i="35"/>
  <c r="AG60" i="35"/>
  <c r="AG69" i="35"/>
  <c r="AG63" i="35"/>
  <c r="AG71" i="35"/>
  <c r="AG72" i="35"/>
  <c r="AG76" i="35"/>
  <c r="AG77" i="35"/>
  <c r="AG78" i="35"/>
  <c r="AG81" i="35"/>
  <c r="AG88" i="35"/>
  <c r="AG89" i="35"/>
  <c r="AG90" i="35"/>
  <c r="AG91" i="35"/>
  <c r="AG92" i="35"/>
  <c r="AG93" i="35"/>
  <c r="AG64" i="35"/>
  <c r="AG65" i="35"/>
  <c r="AG70" i="35"/>
  <c r="AG119" i="35"/>
  <c r="AG107" i="35"/>
  <c r="AG108" i="35"/>
  <c r="AG106" i="35"/>
  <c r="AG109" i="35" s="1"/>
  <c r="AG121" i="35"/>
  <c r="AG112" i="35"/>
  <c r="AG122" i="35"/>
  <c r="AG113" i="35"/>
  <c r="AG100" i="35"/>
  <c r="AG114" i="35"/>
  <c r="AG115" i="35"/>
  <c r="AG127" i="35"/>
  <c r="AG120" i="35"/>
  <c r="AG123" i="35"/>
  <c r="AG128" i="35"/>
  <c r="AG137" i="35"/>
  <c r="AG129" i="35"/>
  <c r="AG130" i="35"/>
  <c r="AG131" i="35"/>
  <c r="AG124" i="35"/>
  <c r="AG132" i="35"/>
  <c r="AG125" i="35"/>
  <c r="AG133" i="35"/>
  <c r="AG126" i="35"/>
  <c r="AG138" i="35"/>
  <c r="AG143" i="35" a="1"/>
  <c r="AG143" i="35" s="1"/>
  <c r="AG144" i="35" a="1"/>
  <c r="AG144" i="35" s="1"/>
  <c r="AG145" i="35" a="1"/>
  <c r="AG145" i="35" s="1"/>
  <c r="AG147" i="35" a="1"/>
  <c r="AG147" i="35" s="1"/>
  <c r="AG148" i="35" a="1"/>
  <c r="AG148" i="35" s="1"/>
  <c r="AG149" i="35" a="1"/>
  <c r="AG149" i="35" s="1"/>
  <c r="AG152" i="35" a="1"/>
  <c r="AG152" i="35" s="1"/>
  <c r="AG157" i="35" a="1"/>
  <c r="AG157" i="35" s="1"/>
  <c r="AG159" i="35" s="1"/>
  <c r="AG161" i="35" a="1"/>
  <c r="AG161" i="35" s="1"/>
  <c r="AG150" i="35" a="1"/>
  <c r="AG150" i="35" s="1"/>
  <c r="AG153" i="35" a="1"/>
  <c r="AG153" i="35" s="1"/>
  <c r="AG154" i="35" a="1"/>
  <c r="AG154" i="35" s="1"/>
  <c r="AG162" i="35" a="1"/>
  <c r="AG162" i="35" s="1"/>
  <c r="AG163" i="35" a="1"/>
  <c r="AG163" i="35" s="1"/>
  <c r="AG165" i="35" a="1"/>
  <c r="AG165" i="35" s="1"/>
  <c r="AG151" i="35" a="1"/>
  <c r="AG151" i="35" s="1"/>
  <c r="AG167" i="35" a="1"/>
  <c r="AG167" i="35" s="1"/>
  <c r="AG158" i="35" a="1"/>
  <c r="AG158" i="35" s="1"/>
  <c r="AG181" i="35" a="1"/>
  <c r="AG181" i="35" s="1"/>
  <c r="AG194" i="35" s="1"/>
  <c r="AG166" i="35" a="1"/>
  <c r="AG166" i="35" s="1"/>
  <c r="AG185" i="35" a="1"/>
  <c r="AG185" i="35" s="1"/>
  <c r="AG172" i="35" a="1"/>
  <c r="AG172" i="35" s="1"/>
  <c r="AG168" i="35" a="1"/>
  <c r="AG168" i="35" s="1"/>
  <c r="AG173" i="35" a="1"/>
  <c r="AG173" i="35" s="1"/>
  <c r="AG184" i="35" a="1"/>
  <c r="AG184" i="35" s="1"/>
  <c r="AG178" i="35" a="1"/>
  <c r="AG178" i="35" s="1"/>
  <c r="AG171" i="35" a="1"/>
  <c r="AG171" i="35" s="1"/>
  <c r="AG174" i="35" a="1"/>
  <c r="AG174" i="35" s="1"/>
  <c r="AG180" i="35" a="1"/>
  <c r="AG180" i="35" s="1"/>
  <c r="AG193" i="35" s="1"/>
  <c r="AG182" i="35" a="1"/>
  <c r="AG182" i="35" s="1"/>
  <c r="AG195" i="35" s="1"/>
  <c r="AG186" i="35" a="1"/>
  <c r="AG186" i="35" s="1"/>
  <c r="AG175" i="35" a="1"/>
  <c r="AG175" i="35" s="1"/>
  <c r="AG183" i="35" a="1"/>
  <c r="AG183" i="35" s="1"/>
  <c r="AG179" i="35" a="1"/>
  <c r="AG179" i="35" s="1"/>
  <c r="AG192" i="35" s="1"/>
  <c r="AM27" i="35"/>
  <c r="R207" i="35"/>
  <c r="V207" i="35"/>
  <c r="AE23" i="35"/>
  <c r="AE42" i="35"/>
  <c r="AE43" i="35" s="1"/>
  <c r="AE47" i="35"/>
  <c r="AE38" i="35"/>
  <c r="AE45" i="35"/>
  <c r="AE61" i="35"/>
  <c r="AE51" i="35"/>
  <c r="AE63" i="35"/>
  <c r="AE60" i="35"/>
  <c r="AE64" i="35"/>
  <c r="AE62" i="35"/>
  <c r="AE69" i="35"/>
  <c r="AE78" i="35"/>
  <c r="AE70" i="35"/>
  <c r="AE72" i="35"/>
  <c r="AE89" i="35"/>
  <c r="AE76" i="35"/>
  <c r="AE65" i="35"/>
  <c r="AE71" i="35"/>
  <c r="AE77" i="35"/>
  <c r="AE91" i="35"/>
  <c r="AE90" i="35"/>
  <c r="AE92" i="35"/>
  <c r="AE81" i="35"/>
  <c r="AE88" i="35"/>
  <c r="AE107" i="35"/>
  <c r="AE108" i="35"/>
  <c r="AE120" i="35"/>
  <c r="AE93" i="35"/>
  <c r="AE106" i="35"/>
  <c r="AE121" i="35"/>
  <c r="AE112" i="35"/>
  <c r="AE113" i="35"/>
  <c r="AE100" i="35"/>
  <c r="AE114" i="35"/>
  <c r="AE124" i="35"/>
  <c r="AE115" i="35"/>
  <c r="AE119" i="35"/>
  <c r="AE122" i="35"/>
  <c r="AE123" i="35"/>
  <c r="AE129" i="35"/>
  <c r="AE138" i="35"/>
  <c r="AE130" i="35"/>
  <c r="AE131" i="35"/>
  <c r="AE132" i="35"/>
  <c r="AE125" i="35"/>
  <c r="AE133" i="35"/>
  <c r="AE126" i="35"/>
  <c r="AE127" i="35"/>
  <c r="AE128" i="35"/>
  <c r="AE137" i="35"/>
  <c r="AE143" i="35" a="1"/>
  <c r="AE143" i="35" s="1"/>
  <c r="AE144" i="35" a="1"/>
  <c r="AE144" i="35" s="1"/>
  <c r="AE145" i="35" a="1"/>
  <c r="AE145" i="35" s="1"/>
  <c r="AE147" i="35" a="1"/>
  <c r="AE147" i="35" s="1"/>
  <c r="AE148" i="35" a="1"/>
  <c r="AE148" i="35" s="1"/>
  <c r="AE149" i="35" a="1"/>
  <c r="AE149" i="35" s="1"/>
  <c r="AE151" i="35" a="1"/>
  <c r="AE151" i="35" s="1"/>
  <c r="AE157" i="35" a="1"/>
  <c r="AE157" i="35" s="1"/>
  <c r="AE159" i="35" s="1"/>
  <c r="AE150" i="35" a="1"/>
  <c r="AE150" i="35" s="1"/>
  <c r="AE152" i="35" a="1"/>
  <c r="AE152" i="35" s="1"/>
  <c r="AE153" i="35" a="1"/>
  <c r="AE153" i="35" s="1"/>
  <c r="AE154" i="35" a="1"/>
  <c r="AE154" i="35" s="1"/>
  <c r="AE163" i="35" a="1"/>
  <c r="AE163" i="35" s="1"/>
  <c r="AE167" i="35" a="1"/>
  <c r="AE167" i="35" s="1"/>
  <c r="AE158" i="35" a="1"/>
  <c r="AE158" i="35" s="1"/>
  <c r="AE166" i="35" a="1"/>
  <c r="AE166" i="35" s="1"/>
  <c r="AE171" i="35" a="1"/>
  <c r="AE171" i="35" s="1"/>
  <c r="AE172" i="35" a="1"/>
  <c r="AE172" i="35" s="1"/>
  <c r="AE162" i="35" a="1"/>
  <c r="AE162" i="35" s="1"/>
  <c r="AE179" i="35" a="1"/>
  <c r="AE179" i="35" s="1"/>
  <c r="AE192" i="35" s="1"/>
  <c r="AE161" i="35" a="1"/>
  <c r="AE161" i="35" s="1"/>
  <c r="AE165" i="35" a="1"/>
  <c r="AE165" i="35" s="1"/>
  <c r="AE168" i="35" a="1"/>
  <c r="AE168" i="35" s="1"/>
  <c r="AE178" i="35" a="1"/>
  <c r="AE178" i="35" s="1"/>
  <c r="AE182" i="35" a="1"/>
  <c r="AE182" i="35" s="1"/>
  <c r="AE195" i="35" s="1"/>
  <c r="AE173" i="35" a="1"/>
  <c r="AE173" i="35" s="1"/>
  <c r="AE174" i="35" a="1"/>
  <c r="AE174" i="35" s="1"/>
  <c r="AE183" i="35" a="1"/>
  <c r="AE183" i="35" s="1"/>
  <c r="AE185" i="35" a="1"/>
  <c r="AE185" i="35" s="1"/>
  <c r="AE181" i="35" a="1"/>
  <c r="AE181" i="35" s="1"/>
  <c r="AE194" i="35" s="1"/>
  <c r="AE184" i="35" a="1"/>
  <c r="AE184" i="35" s="1"/>
  <c r="AE175" i="35" a="1"/>
  <c r="AE175" i="35" s="1"/>
  <c r="AE186" i="35" a="1"/>
  <c r="AE186" i="35" s="1"/>
  <c r="AE180" i="35" a="1"/>
  <c r="AE180" i="35" s="1"/>
  <c r="AE193" i="35" s="1"/>
  <c r="S18" i="35"/>
  <c r="S14" i="35"/>
  <c r="S12" i="35"/>
  <c r="S13" i="35"/>
  <c r="S19" i="35"/>
  <c r="S36" i="35"/>
  <c r="S29" i="35"/>
  <c r="S30" i="35"/>
  <c r="S31" i="35"/>
  <c r="S34" i="35"/>
  <c r="S22" i="35"/>
  <c r="S11" i="35"/>
  <c r="S15" i="35" s="1"/>
  <c r="S20" i="35"/>
  <c r="S21" i="35"/>
  <c r="S51" i="35"/>
  <c r="S42" i="35"/>
  <c r="S43" i="35" s="1"/>
  <c r="S47" i="35"/>
  <c r="S27" i="35"/>
  <c r="S28" i="35"/>
  <c r="S23" i="35"/>
  <c r="S35" i="35"/>
  <c r="S38" i="35"/>
  <c r="S61" i="35"/>
  <c r="S45" i="35"/>
  <c r="S60" i="35"/>
  <c r="S63" i="35"/>
  <c r="S64" i="35"/>
  <c r="S65" i="35"/>
  <c r="S62" i="35"/>
  <c r="S71" i="35"/>
  <c r="S72" i="35"/>
  <c r="S88" i="35"/>
  <c r="S69" i="35"/>
  <c r="S70" i="35"/>
  <c r="S76" i="35"/>
  <c r="S90" i="35"/>
  <c r="S77" i="35"/>
  <c r="S78" i="35"/>
  <c r="S81" i="35"/>
  <c r="S100" i="35"/>
  <c r="S106" i="35"/>
  <c r="S109" i="35" s="1"/>
  <c r="S107" i="35"/>
  <c r="S91" i="35"/>
  <c r="S92" i="35"/>
  <c r="S89" i="35"/>
  <c r="S93" i="35"/>
  <c r="S113" i="35"/>
  <c r="S114" i="35"/>
  <c r="S119" i="35"/>
  <c r="S108" i="35"/>
  <c r="S121" i="35"/>
  <c r="S112" i="35"/>
  <c r="S116" i="35" s="1"/>
  <c r="S132" i="35"/>
  <c r="S125" i="35"/>
  <c r="S133" i="35"/>
  <c r="S124" i="35"/>
  <c r="S126" i="35"/>
  <c r="S122" i="35"/>
  <c r="S127" i="35"/>
  <c r="S128" i="35"/>
  <c r="S137" i="35"/>
  <c r="S129" i="35"/>
  <c r="S115" i="35"/>
  <c r="S120" i="35"/>
  <c r="S123" i="35"/>
  <c r="S130" i="35"/>
  <c r="S131" i="35"/>
  <c r="S138" i="35"/>
  <c r="S151" i="35" a="1"/>
  <c r="S151" i="35" s="1"/>
  <c r="S144" i="35" a="1"/>
  <c r="S144" i="35" s="1"/>
  <c r="S145" i="35" a="1"/>
  <c r="S145" i="35" s="1"/>
  <c r="S147" i="35" a="1"/>
  <c r="S147" i="35" s="1"/>
  <c r="S143" i="35" a="1"/>
  <c r="S143" i="35" s="1"/>
  <c r="S148" i="35" a="1"/>
  <c r="S148" i="35" s="1"/>
  <c r="S150" i="35" a="1"/>
  <c r="S150" i="35" s="1"/>
  <c r="S149" i="35" a="1"/>
  <c r="S149" i="35" s="1"/>
  <c r="S152" i="35" a="1"/>
  <c r="S152" i="35" s="1"/>
  <c r="S153" i="35" a="1"/>
  <c r="S153" i="35" s="1"/>
  <c r="S154" i="35" a="1"/>
  <c r="S154" i="35" s="1"/>
  <c r="S171" i="35" a="1"/>
  <c r="S171" i="35" s="1"/>
  <c r="S167" i="35" a="1"/>
  <c r="S167" i="35" s="1"/>
  <c r="S165" i="35" a="1"/>
  <c r="S165" i="35" s="1"/>
  <c r="S166" i="35" a="1"/>
  <c r="S166" i="35" s="1"/>
  <c r="S161" i="35" a="1"/>
  <c r="S161" i="35" s="1"/>
  <c r="S172" i="35" a="1"/>
  <c r="S172" i="35" s="1"/>
  <c r="S157" i="35" a="1"/>
  <c r="S157" i="35" s="1"/>
  <c r="S159" i="35" s="1"/>
  <c r="S162" i="35" a="1"/>
  <c r="S162" i="35" s="1"/>
  <c r="S163" i="35" a="1"/>
  <c r="S163" i="35" s="1"/>
  <c r="S168" i="35" a="1"/>
  <c r="S168" i="35" s="1"/>
  <c r="S183" i="35" a="1"/>
  <c r="S183" i="35" s="1"/>
  <c r="S158" i="35" a="1"/>
  <c r="S158" i="35" s="1"/>
  <c r="S179" i="35" a="1"/>
  <c r="S179" i="35" s="1"/>
  <c r="S192" i="35" s="1"/>
  <c r="S173" i="35" a="1"/>
  <c r="S173" i="35" s="1"/>
  <c r="S181" i="35" a="1"/>
  <c r="S181" i="35" s="1"/>
  <c r="S194" i="35" s="1"/>
  <c r="S186" i="35" a="1"/>
  <c r="S186" i="35" s="1"/>
  <c r="S180" i="35" a="1"/>
  <c r="S180" i="35" s="1"/>
  <c r="S193" i="35" s="1"/>
  <c r="S185" i="35" a="1"/>
  <c r="S185" i="35" s="1"/>
  <c r="S174" i="35" a="1"/>
  <c r="S174" i="35" s="1"/>
  <c r="S175" i="35" a="1"/>
  <c r="S175" i="35" s="1"/>
  <c r="S184" i="35" a="1"/>
  <c r="S184" i="35" s="1"/>
  <c r="S178" i="35" a="1"/>
  <c r="S178" i="35" s="1"/>
  <c r="S182" i="35" a="1"/>
  <c r="S182" i="35" s="1"/>
  <c r="S195" i="35" s="1"/>
  <c r="S207" i="35"/>
  <c r="AZ19" i="35"/>
  <c r="AZ21" i="35"/>
  <c r="AZ22" i="35"/>
  <c r="AZ20" i="35"/>
  <c r="AZ13" i="35"/>
  <c r="AZ14" i="35"/>
  <c r="AZ35" i="35"/>
  <c r="AZ12" i="35"/>
  <c r="AZ23" i="35"/>
  <c r="AZ28" i="35"/>
  <c r="AZ38" i="35"/>
  <c r="AZ42" i="35"/>
  <c r="AZ43" i="35" s="1"/>
  <c r="AZ45" i="35"/>
  <c r="AZ47" i="35"/>
  <c r="AZ51" i="35"/>
  <c r="AZ11" i="35"/>
  <c r="AZ30" i="35"/>
  <c r="AZ18" i="35"/>
  <c r="AZ24" i="35" s="1"/>
  <c r="AZ29" i="35"/>
  <c r="AZ31" i="35"/>
  <c r="AZ36" i="35"/>
  <c r="AZ27" i="35"/>
  <c r="AZ60" i="35"/>
  <c r="AZ63" i="35"/>
  <c r="AZ34" i="35"/>
  <c r="AZ62" i="35"/>
  <c r="AZ61" i="35"/>
  <c r="AZ64" i="35"/>
  <c r="AZ71" i="35"/>
  <c r="AZ65" i="35"/>
  <c r="AZ69" i="35"/>
  <c r="AZ73" i="35" s="1"/>
  <c r="AZ70" i="35"/>
  <c r="AZ76" i="35"/>
  <c r="AZ90" i="35"/>
  <c r="AZ77" i="35"/>
  <c r="AZ81" i="35"/>
  <c r="AZ72" i="35"/>
  <c r="AZ89" i="35"/>
  <c r="AZ78" i="35"/>
  <c r="AZ93" i="35"/>
  <c r="AZ100" i="35"/>
  <c r="AZ106" i="35"/>
  <c r="AZ88" i="35"/>
  <c r="AZ107" i="35"/>
  <c r="AZ119" i="35"/>
  <c r="AZ108" i="35"/>
  <c r="AZ91" i="35"/>
  <c r="AZ112" i="35"/>
  <c r="AZ122" i="35"/>
  <c r="AZ92" i="35"/>
  <c r="AZ113" i="35"/>
  <c r="AZ114" i="35"/>
  <c r="AZ115" i="35"/>
  <c r="AZ121" i="35"/>
  <c r="AZ127" i="35"/>
  <c r="AZ128" i="35"/>
  <c r="AZ137" i="35"/>
  <c r="AZ129" i="35"/>
  <c r="AZ130" i="35"/>
  <c r="AZ131" i="35"/>
  <c r="AZ124" i="35"/>
  <c r="AZ132" i="35"/>
  <c r="AZ120" i="35"/>
  <c r="AZ125" i="35"/>
  <c r="AZ133" i="35"/>
  <c r="AZ123" i="35"/>
  <c r="AZ126" i="35"/>
  <c r="AZ138" i="35"/>
  <c r="AZ143" i="35" a="1"/>
  <c r="AZ143" i="35" s="1"/>
  <c r="AZ144" i="35" a="1"/>
  <c r="AZ144" i="35" s="1"/>
  <c r="AZ145" i="35" a="1"/>
  <c r="AZ145" i="35" s="1"/>
  <c r="AZ147" i="35" a="1"/>
  <c r="AZ147" i="35" s="1"/>
  <c r="AZ151" i="35" a="1"/>
  <c r="AZ151" i="35" s="1"/>
  <c r="AZ149" i="35" a="1"/>
  <c r="AZ149" i="35" s="1"/>
  <c r="AZ148" i="35" a="1"/>
  <c r="AZ148" i="35" s="1"/>
  <c r="AZ150" i="35" a="1"/>
  <c r="AZ150" i="35" s="1"/>
  <c r="AZ158" i="35" a="1"/>
  <c r="AZ158" i="35" s="1"/>
  <c r="AZ161" i="35" a="1"/>
  <c r="AZ161" i="35" s="1"/>
  <c r="AZ153" i="35" a="1"/>
  <c r="AZ153" i="35" s="1"/>
  <c r="AZ154" i="35" a="1"/>
  <c r="AZ154" i="35" s="1"/>
  <c r="AZ162" i="35" a="1"/>
  <c r="AZ162" i="35" s="1"/>
  <c r="AZ163" i="35" a="1"/>
  <c r="AZ163" i="35" s="1"/>
  <c r="AZ165" i="35" a="1"/>
  <c r="AZ165" i="35" s="1"/>
  <c r="AZ157" i="35" a="1"/>
  <c r="AZ157" i="35" s="1"/>
  <c r="AZ152" i="35" a="1"/>
  <c r="AZ152" i="35" s="1"/>
  <c r="AZ167" i="35" a="1"/>
  <c r="AZ167" i="35" s="1"/>
  <c r="AZ178" i="35" a="1"/>
  <c r="AZ178" i="35" s="1"/>
  <c r="AZ184" i="35" a="1"/>
  <c r="AZ184" i="35" s="1"/>
  <c r="AZ166" i="35" a="1"/>
  <c r="AZ166" i="35" s="1"/>
  <c r="AZ171" i="35" a="1"/>
  <c r="AZ171" i="35" s="1"/>
  <c r="AZ172" i="35" a="1"/>
  <c r="AZ172" i="35" s="1"/>
  <c r="AZ168" i="35" a="1"/>
  <c r="AZ168" i="35" s="1"/>
  <c r="AZ183" i="35" a="1"/>
  <c r="AZ183" i="35" s="1"/>
  <c r="AZ174" i="35" a="1"/>
  <c r="AZ174" i="35" s="1"/>
  <c r="AZ185" i="35" a="1"/>
  <c r="AZ185" i="35" s="1"/>
  <c r="AZ179" i="35" a="1"/>
  <c r="AZ179" i="35" s="1"/>
  <c r="AZ192" i="35" s="1"/>
  <c r="AZ186" i="35" a="1"/>
  <c r="AZ186" i="35" s="1"/>
  <c r="AZ173" i="35" a="1"/>
  <c r="AZ173" i="35" s="1"/>
  <c r="AZ175" i="35" a="1"/>
  <c r="AZ175" i="35" s="1"/>
  <c r="AZ180" i="35" a="1"/>
  <c r="AZ180" i="35" s="1"/>
  <c r="AZ193" i="35" s="1"/>
  <c r="AZ181" i="35" a="1"/>
  <c r="AZ181" i="35" s="1"/>
  <c r="AZ194" i="35" s="1"/>
  <c r="AZ182" i="35" a="1"/>
  <c r="AZ182" i="35" s="1"/>
  <c r="AZ195" i="35" s="1"/>
  <c r="BG13" i="35"/>
  <c r="BG11" i="35"/>
  <c r="BG12" i="35"/>
  <c r="BG19" i="35"/>
  <c r="BG20" i="35"/>
  <c r="BG28" i="35"/>
  <c r="BG29" i="35"/>
  <c r="BG30" i="35"/>
  <c r="BG31" i="35"/>
  <c r="BG35" i="35"/>
  <c r="BG21" i="35"/>
  <c r="BG27" i="35"/>
  <c r="BG23" i="35"/>
  <c r="BG45" i="35"/>
  <c r="BG22" i="35"/>
  <c r="BG18" i="35"/>
  <c r="BG42" i="35"/>
  <c r="BG43" i="35" s="1"/>
  <c r="BG14" i="35"/>
  <c r="BG34" i="35"/>
  <c r="BG36" i="35"/>
  <c r="BG60" i="35"/>
  <c r="BG51" i="35"/>
  <c r="BG61" i="35"/>
  <c r="BG38" i="35"/>
  <c r="BG63" i="35"/>
  <c r="BG47" i="35"/>
  <c r="BG62" i="35"/>
  <c r="BG78" i="35"/>
  <c r="BG65" i="35"/>
  <c r="BG69" i="35"/>
  <c r="BG70" i="35"/>
  <c r="BG71" i="35"/>
  <c r="BG72" i="35"/>
  <c r="BG89" i="35"/>
  <c r="BG76" i="35"/>
  <c r="BG64" i="35"/>
  <c r="BG77" i="35"/>
  <c r="BG88" i="35"/>
  <c r="BG91" i="35"/>
  <c r="BG92" i="35"/>
  <c r="BG81" i="35"/>
  <c r="BG90" i="35"/>
  <c r="BG100" i="35"/>
  <c r="BG106" i="35"/>
  <c r="BG109" i="35" s="1"/>
  <c r="BG108" i="35"/>
  <c r="BG120" i="35"/>
  <c r="BG121" i="35"/>
  <c r="BG112" i="35"/>
  <c r="BG113" i="35"/>
  <c r="BG114" i="35"/>
  <c r="BG93" i="35"/>
  <c r="BG115" i="35"/>
  <c r="BG107" i="35"/>
  <c r="BG119" i="35"/>
  <c r="BG129" i="35"/>
  <c r="BG138" i="35"/>
  <c r="BG130" i="35"/>
  <c r="BG122" i="35"/>
  <c r="BG131" i="35"/>
  <c r="BG124" i="35"/>
  <c r="BG132" i="35"/>
  <c r="BG125" i="35"/>
  <c r="BG133" i="35"/>
  <c r="BG123" i="35"/>
  <c r="BG126" i="35"/>
  <c r="BG127" i="35"/>
  <c r="BG128" i="35"/>
  <c r="BG137" i="35"/>
  <c r="BG144" i="35" a="1"/>
  <c r="BG144" i="35" s="1"/>
  <c r="BG145" i="35" a="1"/>
  <c r="BG145" i="35" s="1"/>
  <c r="BG147" i="35" a="1"/>
  <c r="BG147" i="35" s="1"/>
  <c r="BG143" i="35" a="1"/>
  <c r="BG143" i="35" s="1"/>
  <c r="BG148" i="35" a="1"/>
  <c r="BG148" i="35" s="1"/>
  <c r="BG149" i="35" a="1"/>
  <c r="BG149" i="35" s="1"/>
  <c r="BG162" i="35" a="1"/>
  <c r="BG162" i="35" s="1"/>
  <c r="BG165" i="35" a="1"/>
  <c r="BG165" i="35" s="1"/>
  <c r="BG171" i="35" a="1"/>
  <c r="BG171" i="35" s="1"/>
  <c r="BG163" i="35" a="1"/>
  <c r="BG163" i="35" s="1"/>
  <c r="BG150" i="35" a="1"/>
  <c r="BG150" i="35" s="1"/>
  <c r="BG151" i="35" a="1"/>
  <c r="BG151" i="35" s="1"/>
  <c r="BG153" i="35" a="1"/>
  <c r="BG153" i="35" s="1"/>
  <c r="BG154" i="35" a="1"/>
  <c r="BG154" i="35" s="1"/>
  <c r="BG166" i="35" a="1"/>
  <c r="BG166" i="35" s="1"/>
  <c r="BG152" i="35" a="1"/>
  <c r="BG152" i="35" s="1"/>
  <c r="BG158" i="35" a="1"/>
  <c r="BG158" i="35" s="1"/>
  <c r="BG157" i="35" a="1"/>
  <c r="BG157" i="35" s="1"/>
  <c r="BG161" i="35" a="1"/>
  <c r="BG161" i="35" s="1"/>
  <c r="BG168" i="35" a="1"/>
  <c r="BG168" i="35" s="1"/>
  <c r="BG183" i="35" a="1"/>
  <c r="BG183" i="35" s="1"/>
  <c r="BG174" i="35" a="1"/>
  <c r="BG174" i="35" s="1"/>
  <c r="BG175" i="35" a="1"/>
  <c r="BG175" i="35" s="1"/>
  <c r="BG186" i="35" a="1"/>
  <c r="BG186" i="35" s="1"/>
  <c r="BG167" i="35" a="1"/>
  <c r="BG167" i="35" s="1"/>
  <c r="BG172" i="35" a="1"/>
  <c r="BG172" i="35" s="1"/>
  <c r="BG173" i="35" a="1"/>
  <c r="BG173" i="35" s="1"/>
  <c r="BG180" i="35" a="1"/>
  <c r="BG180" i="35" s="1"/>
  <c r="BG193" i="35" s="1"/>
  <c r="BG182" i="35" a="1"/>
  <c r="BG182" i="35" s="1"/>
  <c r="BG195" i="35" s="1"/>
  <c r="BG181" i="35" a="1"/>
  <c r="BG181" i="35" s="1"/>
  <c r="BG194" i="35" s="1"/>
  <c r="BG184" i="35" a="1"/>
  <c r="BG184" i="35" s="1"/>
  <c r="BG178" i="35" a="1"/>
  <c r="BG178" i="35" s="1"/>
  <c r="BG179" i="35" a="1"/>
  <c r="BG179" i="35" s="1"/>
  <c r="BG192" i="35" s="1"/>
  <c r="BG185" i="35" a="1"/>
  <c r="BG185" i="35" s="1"/>
  <c r="AD11" i="35"/>
  <c r="AD12" i="35"/>
  <c r="AD13" i="35"/>
  <c r="AD14" i="35"/>
  <c r="AD18" i="35"/>
  <c r="AD19" i="35"/>
  <c r="AD20" i="35"/>
  <c r="AD22" i="35"/>
  <c r="AD23" i="35"/>
  <c r="AD27" i="35"/>
  <c r="AD28" i="35"/>
  <c r="AD21" i="35"/>
  <c r="AD36" i="35"/>
  <c r="AD35" i="35"/>
  <c r="AD38" i="35"/>
  <c r="AD42" i="35"/>
  <c r="AD43" i="35" s="1"/>
  <c r="AD45" i="35"/>
  <c r="AD47" i="35"/>
  <c r="AD51" i="35"/>
  <c r="AD60" i="35"/>
  <c r="AD61" i="35"/>
  <c r="AD62" i="35"/>
  <c r="AD63" i="35"/>
  <c r="AD30" i="35"/>
  <c r="AD29" i="35"/>
  <c r="AD31" i="35"/>
  <c r="AD34" i="35"/>
  <c r="AD64" i="35"/>
  <c r="AD65" i="35"/>
  <c r="AD69" i="35"/>
  <c r="AD70" i="35"/>
  <c r="AD81" i="35"/>
  <c r="AD72" i="35"/>
  <c r="AD88" i="35"/>
  <c r="AD76" i="35"/>
  <c r="AD90" i="35"/>
  <c r="AD71" i="35"/>
  <c r="AD77" i="35"/>
  <c r="AD78" i="35"/>
  <c r="AD93" i="35"/>
  <c r="AD89" i="35"/>
  <c r="AD91" i="35"/>
  <c r="AD92" i="35"/>
  <c r="AD106" i="35"/>
  <c r="AD121" i="35"/>
  <c r="AD112" i="35"/>
  <c r="AD122" i="35"/>
  <c r="AD113" i="35"/>
  <c r="AD100" i="35"/>
  <c r="AD114" i="35"/>
  <c r="AD115" i="35"/>
  <c r="AD119" i="35"/>
  <c r="AD107" i="35"/>
  <c r="AD108" i="35"/>
  <c r="AD120" i="35"/>
  <c r="AD130" i="35"/>
  <c r="AD131" i="35"/>
  <c r="AD132" i="35"/>
  <c r="AD124" i="35"/>
  <c r="AD125" i="35"/>
  <c r="AD126" i="35"/>
  <c r="AD127" i="35"/>
  <c r="AD128" i="35"/>
  <c r="AD137" i="35"/>
  <c r="AD123" i="35"/>
  <c r="AD129" i="35"/>
  <c r="AD138" i="35"/>
  <c r="AD143" i="35" a="1"/>
  <c r="AD143" i="35" s="1"/>
  <c r="AD144" i="35" a="1"/>
  <c r="AD144" i="35" s="1"/>
  <c r="AD145" i="35" a="1"/>
  <c r="AD145" i="35" s="1"/>
  <c r="AD147" i="35" a="1"/>
  <c r="AD147" i="35" s="1"/>
  <c r="AD133" i="35"/>
  <c r="AD150" i="35" a="1"/>
  <c r="AD150" i="35" s="1"/>
  <c r="AD149" i="35" a="1"/>
  <c r="AD149" i="35" s="1"/>
  <c r="AD152" i="35" a="1"/>
  <c r="AD152" i="35" s="1"/>
  <c r="AD148" i="35" a="1"/>
  <c r="AD148" i="35" s="1"/>
  <c r="AD157" i="35" a="1"/>
  <c r="AD157" i="35" s="1"/>
  <c r="AD162" i="35" a="1"/>
  <c r="AD162" i="35" s="1"/>
  <c r="AD154" i="35" a="1"/>
  <c r="AD154" i="35" s="1"/>
  <c r="AD163" i="35" a="1"/>
  <c r="AD163" i="35" s="1"/>
  <c r="AD151" i="35" a="1"/>
  <c r="AD151" i="35" s="1"/>
  <c r="AD158" i="35" a="1"/>
  <c r="AD158" i="35" s="1"/>
  <c r="AD166" i="35" a="1"/>
  <c r="AD166" i="35" s="1"/>
  <c r="AD153" i="35" a="1"/>
  <c r="AD153" i="35" s="1"/>
  <c r="AD161" i="35" a="1"/>
  <c r="AD161" i="35" s="1"/>
  <c r="AD165" i="35" a="1"/>
  <c r="AD165" i="35" s="1"/>
  <c r="AD171" i="35" a="1"/>
  <c r="AD171" i="35" s="1"/>
  <c r="AD168" i="35" a="1"/>
  <c r="AD168" i="35" s="1"/>
  <c r="AD186" i="35" a="1"/>
  <c r="AD186" i="35" s="1"/>
  <c r="AD167" i="35" a="1"/>
  <c r="AD167" i="35" s="1"/>
  <c r="AD182" i="35" a="1"/>
  <c r="AD182" i="35" s="1"/>
  <c r="AD195" i="35" s="1"/>
  <c r="AD174" i="35" a="1"/>
  <c r="AD174" i="35" s="1"/>
  <c r="AD172" i="35" a="1"/>
  <c r="AD172" i="35" s="1"/>
  <c r="AD173" i="35" a="1"/>
  <c r="AD173" i="35" s="1"/>
  <c r="AD181" i="35" a="1"/>
  <c r="AD181" i="35" s="1"/>
  <c r="AD194" i="35" s="1"/>
  <c r="AD180" i="35" a="1"/>
  <c r="AD180" i="35" s="1"/>
  <c r="AD193" i="35" s="1"/>
  <c r="AD183" i="35" a="1"/>
  <c r="AD183" i="35" s="1"/>
  <c r="AD178" i="35" a="1"/>
  <c r="AD178" i="35" s="1"/>
  <c r="AD175" i="35" a="1"/>
  <c r="AD175" i="35" s="1"/>
  <c r="AD179" i="35" a="1"/>
  <c r="AD179" i="35" s="1"/>
  <c r="AD192" i="35" s="1"/>
  <c r="AD185" i="35" a="1"/>
  <c r="AD185" i="35" s="1"/>
  <c r="AD184" i="35" a="1"/>
  <c r="AD184" i="35" s="1"/>
  <c r="U18" i="35"/>
  <c r="U14" i="35"/>
  <c r="U21" i="35"/>
  <c r="U36" i="35"/>
  <c r="U13" i="35"/>
  <c r="U27" i="35"/>
  <c r="U31" i="35"/>
  <c r="U29" i="35"/>
  <c r="U22" i="35"/>
  <c r="U34" i="35"/>
  <c r="U45" i="35"/>
  <c r="U35" i="35"/>
  <c r="U42" i="35"/>
  <c r="U43" i="35" s="1"/>
  <c r="U12" i="35"/>
  <c r="U11" i="35"/>
  <c r="U19" i="35"/>
  <c r="U20" i="35"/>
  <c r="U28" i="35"/>
  <c r="U60" i="35"/>
  <c r="U23" i="35"/>
  <c r="U30" i="35"/>
  <c r="U38" i="35"/>
  <c r="U61" i="35"/>
  <c r="U47" i="35"/>
  <c r="U51" i="35"/>
  <c r="U63" i="35"/>
  <c r="U64" i="35"/>
  <c r="U62" i="35"/>
  <c r="U69" i="35"/>
  <c r="U71" i="35"/>
  <c r="U81" i="35"/>
  <c r="U72" i="35"/>
  <c r="U88" i="35"/>
  <c r="U65" i="35"/>
  <c r="U70" i="35"/>
  <c r="U76" i="35"/>
  <c r="U79" i="35" s="1"/>
  <c r="U90" i="35"/>
  <c r="U77" i="35"/>
  <c r="U78" i="35"/>
  <c r="U93" i="35"/>
  <c r="U89" i="35"/>
  <c r="U91" i="35"/>
  <c r="U92" i="35"/>
  <c r="U107" i="35"/>
  <c r="U121" i="35"/>
  <c r="U112" i="35"/>
  <c r="U122" i="35"/>
  <c r="U106" i="35"/>
  <c r="U113" i="35"/>
  <c r="U114" i="35"/>
  <c r="U115" i="35"/>
  <c r="U100" i="35"/>
  <c r="U119" i="35"/>
  <c r="U108" i="35"/>
  <c r="U120" i="35"/>
  <c r="U123" i="35"/>
  <c r="U130" i="35"/>
  <c r="U131" i="35"/>
  <c r="U132" i="35"/>
  <c r="U125" i="35"/>
  <c r="U124" i="35"/>
  <c r="U126" i="35"/>
  <c r="U127" i="35"/>
  <c r="U128" i="35"/>
  <c r="U137" i="35"/>
  <c r="U129" i="35"/>
  <c r="U138" i="35"/>
  <c r="U144" i="35" a="1"/>
  <c r="U144" i="35" s="1"/>
  <c r="U145" i="35" a="1"/>
  <c r="U145" i="35" s="1"/>
  <c r="U147" i="35" a="1"/>
  <c r="U147" i="35" s="1"/>
  <c r="U133" i="35"/>
  <c r="U143" i="35" a="1"/>
  <c r="U143" i="35" s="1"/>
  <c r="U150" i="35" a="1"/>
  <c r="U150" i="35" s="1"/>
  <c r="U149" i="35" a="1"/>
  <c r="U149" i="35" s="1"/>
  <c r="U152" i="35" a="1"/>
  <c r="U152" i="35" s="1"/>
  <c r="U148" i="35" a="1"/>
  <c r="U148" i="35" s="1"/>
  <c r="U157" i="35" a="1"/>
  <c r="U157" i="35" s="1"/>
  <c r="U161" i="35" a="1"/>
  <c r="U161" i="35" s="1"/>
  <c r="U163" i="35" a="1"/>
  <c r="U163" i="35" s="1"/>
  <c r="U158" i="35" a="1"/>
  <c r="U158" i="35" s="1"/>
  <c r="U153" i="35" a="1"/>
  <c r="U153" i="35" s="1"/>
  <c r="U154" i="35" a="1"/>
  <c r="U154" i="35" s="1"/>
  <c r="U151" i="35" a="1"/>
  <c r="U151" i="35" s="1"/>
  <c r="U165" i="35" a="1"/>
  <c r="U165" i="35" s="1"/>
  <c r="U168" i="35" a="1"/>
  <c r="U168" i="35" s="1"/>
  <c r="U185" i="35" a="1"/>
  <c r="U185" i="35" s="1"/>
  <c r="U166" i="35" a="1"/>
  <c r="U166" i="35" s="1"/>
  <c r="U162" i="35" a="1"/>
  <c r="U162" i="35" s="1"/>
  <c r="U167" i="35" a="1"/>
  <c r="U167" i="35" s="1"/>
  <c r="U182" i="35" a="1"/>
  <c r="U182" i="35" s="1"/>
  <c r="U195" i="35" s="1"/>
  <c r="U207" i="35"/>
  <c r="U171" i="35" a="1"/>
  <c r="U171" i="35" s="1"/>
  <c r="U172" i="35" a="1"/>
  <c r="U172" i="35" s="1"/>
  <c r="U178" i="35" a="1"/>
  <c r="U178" i="35" s="1"/>
  <c r="U173" i="35" a="1"/>
  <c r="U173" i="35" s="1"/>
  <c r="U174" i="35" a="1"/>
  <c r="U174" i="35" s="1"/>
  <c r="U175" i="35" a="1"/>
  <c r="U175" i="35" s="1"/>
  <c r="U179" i="35" a="1"/>
  <c r="U179" i="35" s="1"/>
  <c r="U192" i="35" s="1"/>
  <c r="U181" i="35" a="1"/>
  <c r="U181" i="35" s="1"/>
  <c r="U194" i="35" s="1"/>
  <c r="U180" i="35" a="1"/>
  <c r="U180" i="35" s="1"/>
  <c r="U193" i="35" s="1"/>
  <c r="U184" i="35" a="1"/>
  <c r="U184" i="35" s="1"/>
  <c r="U183" i="35" a="1"/>
  <c r="U183" i="35" s="1"/>
  <c r="U186" i="35" a="1"/>
  <c r="U186" i="35" s="1"/>
  <c r="Q11" i="35"/>
  <c r="Q20" i="35"/>
  <c r="Q21" i="35"/>
  <c r="Q22" i="35"/>
  <c r="Q23" i="35"/>
  <c r="Q27" i="35"/>
  <c r="Q28" i="35"/>
  <c r="Q36" i="35"/>
  <c r="Q18" i="35"/>
  <c r="Q12" i="35"/>
  <c r="Q34" i="35"/>
  <c r="Q14" i="35"/>
  <c r="Q19" i="35"/>
  <c r="Q31" i="35"/>
  <c r="Q42" i="35"/>
  <c r="Q43" i="35" s="1"/>
  <c r="Q13" i="35"/>
  <c r="Q47" i="35"/>
  <c r="Q38" i="35"/>
  <c r="Q30" i="35"/>
  <c r="Q35" i="35"/>
  <c r="Q29" i="35"/>
  <c r="Q45" i="35"/>
  <c r="Q60" i="35"/>
  <c r="Q51" i="35"/>
  <c r="Q63" i="35"/>
  <c r="Q65" i="35"/>
  <c r="Q61" i="35"/>
  <c r="Q69" i="35"/>
  <c r="Q62" i="35"/>
  <c r="Q70" i="35"/>
  <c r="Q72" i="35"/>
  <c r="Q76" i="35"/>
  <c r="Q77" i="35"/>
  <c r="Q78" i="35"/>
  <c r="Q81" i="35"/>
  <c r="Q88" i="35"/>
  <c r="Q89" i="35"/>
  <c r="Q90" i="35"/>
  <c r="Q91" i="35"/>
  <c r="Q92" i="35"/>
  <c r="Q93" i="35"/>
  <c r="Q64" i="35"/>
  <c r="Q71" i="35"/>
  <c r="Q114" i="35"/>
  <c r="Q106" i="35"/>
  <c r="Q115" i="35"/>
  <c r="Q119" i="35"/>
  <c r="Q100" i="35"/>
  <c r="Q108" i="35"/>
  <c r="Q120" i="35"/>
  <c r="Q107" i="35"/>
  <c r="Q112" i="35"/>
  <c r="Q122" i="35"/>
  <c r="Q113" i="35"/>
  <c r="Q125" i="35"/>
  <c r="Q133" i="35"/>
  <c r="Q143" i="35" a="1"/>
  <c r="Q143" i="35" s="1"/>
  <c r="Q124" i="35"/>
  <c r="Q126" i="35"/>
  <c r="Q127" i="35"/>
  <c r="Q128" i="35"/>
  <c r="Q129" i="35"/>
  <c r="Q138" i="35"/>
  <c r="Q123" i="35"/>
  <c r="Q130" i="35"/>
  <c r="Q121" i="35"/>
  <c r="Q131" i="35"/>
  <c r="Q132" i="35"/>
  <c r="Q137" i="35"/>
  <c r="Q144" i="35" a="1"/>
  <c r="Q144" i="35" s="1"/>
  <c r="Q145" i="35" a="1"/>
  <c r="Q145" i="35" s="1"/>
  <c r="Q147" i="35" a="1"/>
  <c r="Q147" i="35" s="1"/>
  <c r="Q148" i="35" a="1"/>
  <c r="Q148" i="35" s="1"/>
  <c r="Q149" i="35" a="1"/>
  <c r="Q149" i="35" s="1"/>
  <c r="Q150" i="35" a="1"/>
  <c r="Q150" i="35" s="1"/>
  <c r="Q152" i="35" a="1"/>
  <c r="Q152" i="35" s="1"/>
  <c r="Q153" i="35" a="1"/>
  <c r="Q153" i="35" s="1"/>
  <c r="Q154" i="35" a="1"/>
  <c r="Q154" i="35" s="1"/>
  <c r="Q172" i="35" a="1"/>
  <c r="Q172" i="35" s="1"/>
  <c r="Q151" i="35" a="1"/>
  <c r="Q151" i="35" s="1"/>
  <c r="Q157" i="35" a="1"/>
  <c r="Q157" i="35" s="1"/>
  <c r="Q159" i="35" s="1"/>
  <c r="Q158" i="35" a="1"/>
  <c r="Q158" i="35" s="1"/>
  <c r="Q161" i="35" a="1"/>
  <c r="Q161" i="35" s="1"/>
  <c r="Q162" i="35" a="1"/>
  <c r="Q162" i="35" s="1"/>
  <c r="Q163" i="35" a="1"/>
  <c r="Q163" i="35" s="1"/>
  <c r="Q165" i="35" a="1"/>
  <c r="Q165" i="35" s="1"/>
  <c r="Q166" i="35" a="1"/>
  <c r="Q166" i="35" s="1"/>
  <c r="Q167" i="35" a="1"/>
  <c r="Q167" i="35" s="1"/>
  <c r="Q181" i="35" a="1"/>
  <c r="Q181" i="35" s="1"/>
  <c r="Q194" i="35" s="1"/>
  <c r="Q180" i="35" a="1"/>
  <c r="Q180" i="35" s="1"/>
  <c r="Q193" i="35" s="1"/>
  <c r="Q174" i="35" a="1"/>
  <c r="Q174" i="35" s="1"/>
  <c r="Q179" i="35" a="1"/>
  <c r="Q179" i="35" s="1"/>
  <c r="Q192" i="35" s="1"/>
  <c r="Q171" i="35" a="1"/>
  <c r="Q171" i="35" s="1"/>
  <c r="Q168" i="35" a="1"/>
  <c r="Q168" i="35" s="1"/>
  <c r="Q175" i="35" a="1"/>
  <c r="Q175" i="35" s="1"/>
  <c r="Q185" i="35" a="1"/>
  <c r="Q185" i="35" s="1"/>
  <c r="Q173" i="35" a="1"/>
  <c r="Q173" i="35" s="1"/>
  <c r="Q182" i="35" a="1"/>
  <c r="Q182" i="35" s="1"/>
  <c r="Q195" i="35" s="1"/>
  <c r="Q186" i="35" a="1"/>
  <c r="Q186" i="35" s="1"/>
  <c r="Q184" i="35" a="1"/>
  <c r="Q184" i="35" s="1"/>
  <c r="Q183" i="35" a="1"/>
  <c r="Q183" i="35" s="1"/>
  <c r="Q178" i="35" a="1"/>
  <c r="Q178" i="35" s="1"/>
  <c r="Q207" i="35"/>
  <c r="AM18" i="35"/>
  <c r="AQ15" i="35"/>
  <c r="W31" i="35"/>
  <c r="W13" i="35"/>
  <c r="AE31" i="35"/>
  <c r="AE14" i="35"/>
  <c r="BG207" i="26"/>
  <c r="BG23" i="26" s="1"/>
  <c r="BK207" i="26"/>
  <c r="BK12" i="26" s="1"/>
  <c r="AX207" i="26"/>
  <c r="AX47" i="26" s="1"/>
  <c r="BH207" i="26"/>
  <c r="BH19" i="26" s="1"/>
  <c r="BH22" i="26"/>
  <c r="BN207" i="26"/>
  <c r="AO207" i="26"/>
  <c r="S207" i="26"/>
  <c r="S45" i="26"/>
  <c r="J207" i="26"/>
  <c r="J42" i="26" s="1"/>
  <c r="J43" i="26" s="1"/>
  <c r="L207" i="26"/>
  <c r="L20" i="26" s="1"/>
  <c r="L11" i="26"/>
  <c r="L34" i="26"/>
  <c r="L45" i="26"/>
  <c r="L12" i="26"/>
  <c r="L161" i="26"/>
  <c r="L162" i="26"/>
  <c r="L184" i="26"/>
  <c r="X21" i="26"/>
  <c r="X207" i="26"/>
  <c r="X35" i="26" s="1"/>
  <c r="AQ62" i="26"/>
  <c r="AQ78" i="26"/>
  <c r="AQ93" i="26"/>
  <c r="AQ121" i="26"/>
  <c r="AQ61" i="26"/>
  <c r="AQ65" i="26"/>
  <c r="AQ77" i="26"/>
  <c r="AQ92" i="26"/>
  <c r="AQ108" i="26"/>
  <c r="AQ120" i="26"/>
  <c r="AQ71" i="26"/>
  <c r="AQ130" i="26"/>
  <c r="AQ64" i="26"/>
  <c r="AQ47" i="26"/>
  <c r="AQ12" i="26"/>
  <c r="AQ42" i="26"/>
  <c r="AQ43" i="26" s="1"/>
  <c r="AQ45" i="26"/>
  <c r="AQ60" i="26"/>
  <c r="AQ63" i="26"/>
  <c r="AQ69" i="26"/>
  <c r="AQ106" i="26"/>
  <c r="AQ76" i="26"/>
  <c r="AQ90" i="26"/>
  <c r="AQ51" i="26"/>
  <c r="AQ72" i="26"/>
  <c r="AQ81" i="26"/>
  <c r="AQ88" i="26"/>
  <c r="AQ70" i="26"/>
  <c r="AQ107" i="26"/>
  <c r="AQ100" i="26"/>
  <c r="AQ89" i="26"/>
  <c r="AQ91" i="26"/>
  <c r="AQ112" i="26"/>
  <c r="AQ119" i="26"/>
  <c r="AQ123" i="26"/>
  <c r="AQ125" i="26"/>
  <c r="AQ127" i="26"/>
  <c r="AQ151" i="26"/>
  <c r="AQ115" i="26"/>
  <c r="AQ113" i="26"/>
  <c r="AQ129" i="26"/>
  <c r="AQ132" i="26"/>
  <c r="AQ144" i="26"/>
  <c r="AQ147" i="26"/>
  <c r="AQ150" i="26"/>
  <c r="AQ154" i="26"/>
  <c r="AQ161" i="26"/>
  <c r="AQ126" i="26"/>
  <c r="AQ138" i="26"/>
  <c r="AQ124" i="26"/>
  <c r="AQ149" i="26"/>
  <c r="AQ153" i="26"/>
  <c r="AQ114" i="26"/>
  <c r="AQ122" i="26"/>
  <c r="AQ128" i="26"/>
  <c r="AQ131" i="26"/>
  <c r="AQ158" i="26"/>
  <c r="AQ137" i="26"/>
  <c r="AQ143" i="26"/>
  <c r="AQ145" i="26"/>
  <c r="AQ152" i="26"/>
  <c r="AQ133" i="26"/>
  <c r="AQ148" i="26"/>
  <c r="AQ157" i="26"/>
  <c r="AQ181" i="26"/>
  <c r="AQ194" i="26" s="1"/>
  <c r="AQ167" i="26"/>
  <c r="AQ173" i="26"/>
  <c r="AQ180" i="26"/>
  <c r="AQ193" i="26" s="1"/>
  <c r="AQ179" i="26"/>
  <c r="AQ192" i="26" s="1"/>
  <c r="AQ166" i="26"/>
  <c r="AQ171" i="26"/>
  <c r="AQ172" i="26"/>
  <c r="AQ178" i="26"/>
  <c r="AQ186" i="26"/>
  <c r="AQ185" i="26"/>
  <c r="AQ165" i="26"/>
  <c r="AQ175" i="26"/>
  <c r="AQ184" i="26"/>
  <c r="AQ163" i="26"/>
  <c r="AQ183" i="26"/>
  <c r="AQ162" i="26"/>
  <c r="AQ168" i="26"/>
  <c r="AQ174" i="26"/>
  <c r="AQ182" i="26"/>
  <c r="AQ195" i="26" s="1"/>
  <c r="BW13" i="26"/>
  <c r="BW11" i="26"/>
  <c r="R207" i="26"/>
  <c r="R145" i="26" s="1"/>
  <c r="R36" i="26"/>
  <c r="X207" i="20"/>
  <c r="K21" i="20"/>
  <c r="K27" i="20"/>
  <c r="K31" i="20"/>
  <c r="K12" i="20"/>
  <c r="K18" i="20"/>
  <c r="K22" i="20"/>
  <c r="K28" i="20"/>
  <c r="K35" i="20"/>
  <c r="K11" i="20"/>
  <c r="K14" i="20"/>
  <c r="K20" i="20"/>
  <c r="K30" i="20"/>
  <c r="K149" i="20"/>
  <c r="K157" i="20"/>
  <c r="K159" i="20" s="1"/>
  <c r="K13" i="20"/>
  <c r="K19" i="20"/>
  <c r="K29" i="20"/>
  <c r="K47" i="20"/>
  <c r="K60" i="20"/>
  <c r="K64" i="20"/>
  <c r="K70" i="20"/>
  <c r="K76" i="20"/>
  <c r="K81" i="20"/>
  <c r="K90" i="20"/>
  <c r="K106" i="20"/>
  <c r="K112" i="20"/>
  <c r="K122" i="20"/>
  <c r="K126" i="20"/>
  <c r="K130" i="20"/>
  <c r="K150" i="20"/>
  <c r="K158" i="20"/>
  <c r="K165" i="20"/>
  <c r="K172" i="20"/>
  <c r="K180" i="20"/>
  <c r="K193" i="20" s="1"/>
  <c r="K184" i="20"/>
  <c r="K151" i="20"/>
  <c r="K166" i="20"/>
  <c r="K42" i="20"/>
  <c r="K43" i="20" s="1"/>
  <c r="K173" i="20"/>
  <c r="K92" i="20"/>
  <c r="K114" i="20"/>
  <c r="K120" i="20"/>
  <c r="K128" i="20"/>
  <c r="K145" i="20"/>
  <c r="K154" i="20"/>
  <c r="K162" i="20"/>
  <c r="K61" i="20"/>
  <c r="K65" i="20"/>
  <c r="K71" i="20"/>
  <c r="K77" i="20"/>
  <c r="K91" i="20"/>
  <c r="K107" i="20"/>
  <c r="K113" i="20"/>
  <c r="K119" i="20"/>
  <c r="K123" i="20"/>
  <c r="K127" i="20"/>
  <c r="K131" i="20"/>
  <c r="K143" i="20"/>
  <c r="K152" i="20"/>
  <c r="K161" i="20"/>
  <c r="K167" i="20"/>
  <c r="K174" i="20"/>
  <c r="K181" i="20"/>
  <c r="K194" i="20" s="1"/>
  <c r="K185" i="20"/>
  <c r="K153" i="20"/>
  <c r="K168" i="20"/>
  <c r="K38" i="20"/>
  <c r="K144" i="20"/>
  <c r="K175" i="20"/>
  <c r="K178" i="20"/>
  <c r="K182" i="20"/>
  <c r="K195" i="20" s="1"/>
  <c r="K186" i="20"/>
  <c r="K34" i="20"/>
  <c r="K36" i="20"/>
  <c r="K147" i="20"/>
  <c r="K171" i="20"/>
  <c r="K45" i="20"/>
  <c r="K63" i="20"/>
  <c r="K69" i="20"/>
  <c r="K89" i="20"/>
  <c r="K93" i="20"/>
  <c r="K100" i="20"/>
  <c r="K115" i="20"/>
  <c r="K121" i="20"/>
  <c r="K125" i="20"/>
  <c r="K129" i="20"/>
  <c r="K133" i="20"/>
  <c r="K138" i="20"/>
  <c r="K148" i="20"/>
  <c r="K163" i="20"/>
  <c r="K179" i="20"/>
  <c r="K192" i="20" s="1"/>
  <c r="K183" i="20"/>
  <c r="K51" i="20"/>
  <c r="K62" i="20"/>
  <c r="K72" i="20"/>
  <c r="K78" i="20"/>
  <c r="K88" i="20"/>
  <c r="K108" i="20"/>
  <c r="K124" i="20"/>
  <c r="K132" i="20"/>
  <c r="K137" i="20"/>
  <c r="U207" i="20"/>
  <c r="L24" i="35"/>
  <c r="W30" i="35"/>
  <c r="W12" i="35"/>
  <c r="AE30" i="35"/>
  <c r="AE13" i="35"/>
  <c r="AC207" i="26"/>
  <c r="AC162" i="26"/>
  <c r="AL207" i="26"/>
  <c r="AL14" i="26" s="1"/>
  <c r="AY207" i="26"/>
  <c r="AY162" i="26" s="1"/>
  <c r="AA207" i="26"/>
  <c r="AA21" i="26" s="1"/>
  <c r="AA14" i="26"/>
  <c r="AA20" i="26"/>
  <c r="G207" i="26"/>
  <c r="G13" i="26" s="1"/>
  <c r="BX207" i="26"/>
  <c r="BX20" i="26" s="1"/>
  <c r="BX22" i="26"/>
  <c r="BX145" i="26"/>
  <c r="CB207" i="26"/>
  <c r="CB30" i="26" s="1"/>
  <c r="CB27" i="26"/>
  <c r="CB34" i="26"/>
  <c r="CB163" i="26"/>
  <c r="P207" i="26"/>
  <c r="P23" i="26" s="1"/>
  <c r="P20" i="26"/>
  <c r="BW27" i="26"/>
  <c r="AS207" i="26"/>
  <c r="AS27" i="26" s="1"/>
  <c r="BE207" i="26"/>
  <c r="BE42" i="26" s="1"/>
  <c r="BE43" i="26" s="1"/>
  <c r="S21" i="20"/>
  <c r="S27" i="20"/>
  <c r="S31" i="20"/>
  <c r="S12" i="20"/>
  <c r="S18" i="20"/>
  <c r="S22" i="20"/>
  <c r="S28" i="20"/>
  <c r="S11" i="20"/>
  <c r="S14" i="20"/>
  <c r="S20" i="20"/>
  <c r="S30" i="20"/>
  <c r="S35" i="20"/>
  <c r="S149" i="20"/>
  <c r="S157" i="20"/>
  <c r="S36" i="20"/>
  <c r="S47" i="20"/>
  <c r="S60" i="20"/>
  <c r="S64" i="20"/>
  <c r="S70" i="20"/>
  <c r="S76" i="20"/>
  <c r="S81" i="20"/>
  <c r="S90" i="20"/>
  <c r="S106" i="20"/>
  <c r="S112" i="20"/>
  <c r="S122" i="20"/>
  <c r="S126" i="20"/>
  <c r="S130" i="20"/>
  <c r="S150" i="20"/>
  <c r="S158" i="20"/>
  <c r="S165" i="20"/>
  <c r="S172" i="20"/>
  <c r="S180" i="20"/>
  <c r="S193" i="20" s="1"/>
  <c r="S184" i="20"/>
  <c r="S151" i="20"/>
  <c r="S166" i="20"/>
  <c r="S13" i="20"/>
  <c r="S42" i="20"/>
  <c r="S43" i="20" s="1"/>
  <c r="S173" i="20"/>
  <c r="S108" i="20"/>
  <c r="S124" i="20"/>
  <c r="S132" i="20"/>
  <c r="S137" i="20"/>
  <c r="S145" i="20"/>
  <c r="S154" i="20"/>
  <c r="S162" i="20"/>
  <c r="S19" i="20"/>
  <c r="S29" i="20"/>
  <c r="S61" i="20"/>
  <c r="S65" i="20"/>
  <c r="S71" i="20"/>
  <c r="S77" i="20"/>
  <c r="S91" i="20"/>
  <c r="S107" i="20"/>
  <c r="S113" i="20"/>
  <c r="S119" i="20"/>
  <c r="S123" i="20"/>
  <c r="S127" i="20"/>
  <c r="S131" i="20"/>
  <c r="S143" i="20"/>
  <c r="S152" i="20"/>
  <c r="S161" i="20"/>
  <c r="S167" i="20"/>
  <c r="S174" i="20"/>
  <c r="S181" i="20"/>
  <c r="S194" i="20" s="1"/>
  <c r="S185" i="20"/>
  <c r="S153" i="20"/>
  <c r="S168" i="20"/>
  <c r="S38" i="20"/>
  <c r="S144" i="20"/>
  <c r="S175" i="20"/>
  <c r="S178" i="20"/>
  <c r="S182" i="20"/>
  <c r="S195" i="20" s="1"/>
  <c r="S186" i="20"/>
  <c r="S147" i="20"/>
  <c r="S171" i="20"/>
  <c r="S34" i="20"/>
  <c r="S45" i="20"/>
  <c r="S63" i="20"/>
  <c r="S69" i="20"/>
  <c r="S89" i="20"/>
  <c r="S93" i="20"/>
  <c r="S100" i="20"/>
  <c r="S115" i="20"/>
  <c r="S121" i="20"/>
  <c r="S125" i="20"/>
  <c r="S129" i="20"/>
  <c r="S133" i="20"/>
  <c r="S138" i="20"/>
  <c r="S148" i="20"/>
  <c r="S163" i="20"/>
  <c r="S179" i="20"/>
  <c r="S192" i="20" s="1"/>
  <c r="S183" i="20"/>
  <c r="S51" i="20"/>
  <c r="S62" i="20"/>
  <c r="S72" i="20"/>
  <c r="S78" i="20"/>
  <c r="S88" i="20"/>
  <c r="S92" i="20"/>
  <c r="S114" i="20"/>
  <c r="S120" i="20"/>
  <c r="S128" i="20"/>
  <c r="AC14" i="20"/>
  <c r="AC20" i="20"/>
  <c r="AC30" i="20"/>
  <c r="AC11" i="20"/>
  <c r="AC21" i="20"/>
  <c r="AC27" i="20"/>
  <c r="AC31" i="20"/>
  <c r="AC13" i="20"/>
  <c r="AC19" i="20"/>
  <c r="AC29" i="20"/>
  <c r="AC12" i="20"/>
  <c r="AC36" i="20"/>
  <c r="AC22" i="20"/>
  <c r="AC45" i="20"/>
  <c r="AC63" i="20"/>
  <c r="AC69" i="20"/>
  <c r="AC89" i="20"/>
  <c r="AC93" i="20"/>
  <c r="AC100" i="20"/>
  <c r="AC115" i="20"/>
  <c r="AC121" i="20"/>
  <c r="AC125" i="20"/>
  <c r="AC129" i="20"/>
  <c r="AC133" i="20"/>
  <c r="AC138" i="20"/>
  <c r="AC148" i="20"/>
  <c r="AC163" i="20"/>
  <c r="AC179" i="20"/>
  <c r="AC192" i="20" s="1"/>
  <c r="AC183" i="20"/>
  <c r="AC157" i="20"/>
  <c r="AC149" i="20"/>
  <c r="AC65" i="20"/>
  <c r="AC91" i="20"/>
  <c r="AC107" i="20"/>
  <c r="AC123" i="20"/>
  <c r="AC131" i="20"/>
  <c r="AC152" i="20"/>
  <c r="AC161" i="20"/>
  <c r="AC167" i="20"/>
  <c r="AC174" i="20"/>
  <c r="AC47" i="20"/>
  <c r="AC60" i="20"/>
  <c r="AC64" i="20"/>
  <c r="AC70" i="20"/>
  <c r="AC76" i="20"/>
  <c r="AC81" i="20"/>
  <c r="AC90" i="20"/>
  <c r="AC106" i="20"/>
  <c r="AC112" i="20"/>
  <c r="AC122" i="20"/>
  <c r="AC126" i="20"/>
  <c r="AC130" i="20"/>
  <c r="AC150" i="20"/>
  <c r="AC158" i="20"/>
  <c r="AC165" i="20"/>
  <c r="AC172" i="20"/>
  <c r="AC180" i="20"/>
  <c r="AC193" i="20" s="1"/>
  <c r="AC184" i="20"/>
  <c r="AC173" i="20"/>
  <c r="AC42" i="20"/>
  <c r="AC43" i="20" s="1"/>
  <c r="AC151" i="20"/>
  <c r="AC166" i="20"/>
  <c r="AC181" i="20"/>
  <c r="AC194" i="20" s="1"/>
  <c r="AC185" i="20"/>
  <c r="AC34" i="20"/>
  <c r="AC38" i="20"/>
  <c r="AC144" i="20"/>
  <c r="AC153" i="20"/>
  <c r="AC168" i="20"/>
  <c r="AC175" i="20"/>
  <c r="AC18" i="20"/>
  <c r="AC28" i="20"/>
  <c r="AC35" i="20"/>
  <c r="AC51" i="20"/>
  <c r="AC62" i="20"/>
  <c r="AC72" i="20"/>
  <c r="AC78" i="20"/>
  <c r="AC88" i="20"/>
  <c r="AC92" i="20"/>
  <c r="AC108" i="20"/>
  <c r="AC114" i="20"/>
  <c r="AC120" i="20"/>
  <c r="AC124" i="20"/>
  <c r="AC128" i="20"/>
  <c r="AC132" i="20"/>
  <c r="AC137" i="20"/>
  <c r="AC145" i="20"/>
  <c r="AC154" i="20"/>
  <c r="AC162" i="20"/>
  <c r="AC178" i="20"/>
  <c r="AC182" i="20"/>
  <c r="AC195" i="20" s="1"/>
  <c r="AC186" i="20"/>
  <c r="AC147" i="20"/>
  <c r="AC171" i="20"/>
  <c r="AC61" i="20"/>
  <c r="AC71" i="20"/>
  <c r="AC77" i="20"/>
  <c r="AC113" i="20"/>
  <c r="AC119" i="20"/>
  <c r="AC127" i="20"/>
  <c r="AC143" i="20"/>
  <c r="AF18" i="35"/>
  <c r="AF14" i="35"/>
  <c r="AF12" i="35"/>
  <c r="AF13" i="35"/>
  <c r="AF11" i="35"/>
  <c r="AF31" i="35"/>
  <c r="AF35" i="35"/>
  <c r="AF22" i="35"/>
  <c r="AF29" i="35"/>
  <c r="AF28" i="35"/>
  <c r="AF27" i="35"/>
  <c r="AF30" i="35"/>
  <c r="AF51" i="35"/>
  <c r="AF23" i="35"/>
  <c r="AF34" i="35"/>
  <c r="AF42" i="35"/>
  <c r="AF43" i="35" s="1"/>
  <c r="AF36" i="35"/>
  <c r="AF47" i="35"/>
  <c r="AF60" i="35"/>
  <c r="AF19" i="35"/>
  <c r="AF20" i="35"/>
  <c r="AF21" i="35"/>
  <c r="AF38" i="35"/>
  <c r="AF45" i="35"/>
  <c r="AF61" i="35"/>
  <c r="AF63" i="35"/>
  <c r="AF62" i="35"/>
  <c r="AF65" i="35"/>
  <c r="AF69" i="35"/>
  <c r="AF71" i="35"/>
  <c r="AF77" i="35"/>
  <c r="AF91" i="35"/>
  <c r="AF78" i="35"/>
  <c r="AF70" i="35"/>
  <c r="AF81" i="35"/>
  <c r="AF72" i="35"/>
  <c r="AF88" i="35"/>
  <c r="AF64" i="35"/>
  <c r="AF76" i="35"/>
  <c r="AF90" i="35"/>
  <c r="AF92" i="35"/>
  <c r="AF89" i="35"/>
  <c r="AF119" i="35"/>
  <c r="AF107" i="35"/>
  <c r="AF108" i="35"/>
  <c r="AF120" i="35"/>
  <c r="AF93" i="35"/>
  <c r="AF106" i="35"/>
  <c r="AF112" i="35"/>
  <c r="AF113" i="35"/>
  <c r="AF123" i="35"/>
  <c r="AF100" i="35"/>
  <c r="AF114" i="35"/>
  <c r="AF115" i="35"/>
  <c r="AF128" i="35"/>
  <c r="AF137" i="35"/>
  <c r="AF121" i="35"/>
  <c r="AF122" i="35"/>
  <c r="AF129" i="35"/>
  <c r="AF138" i="35"/>
  <c r="AF130" i="35"/>
  <c r="AF131" i="35"/>
  <c r="AF124" i="35"/>
  <c r="AF132" i="35"/>
  <c r="AF125" i="35"/>
  <c r="AF133" i="35"/>
  <c r="AF126" i="35"/>
  <c r="AF127" i="35"/>
  <c r="AF143" i="35" a="1"/>
  <c r="AF143" i="35" s="1"/>
  <c r="AF144" i="35" a="1"/>
  <c r="AF144" i="35" s="1"/>
  <c r="AF145" i="35" a="1"/>
  <c r="AF145" i="35" s="1"/>
  <c r="AF147" i="35" a="1"/>
  <c r="AF147" i="35" s="1"/>
  <c r="AF148" i="35" a="1"/>
  <c r="AF148" i="35" s="1"/>
  <c r="AF152" i="35" a="1"/>
  <c r="AF152" i="35" s="1"/>
  <c r="AF153" i="35" a="1"/>
  <c r="AF153" i="35" s="1"/>
  <c r="AF154" i="35" a="1"/>
  <c r="AF154" i="35" s="1"/>
  <c r="AF149" i="35" a="1"/>
  <c r="AF149" i="35" s="1"/>
  <c r="AF150" i="35" a="1"/>
  <c r="AF150" i="35" s="1"/>
  <c r="AF162" i="35" a="1"/>
  <c r="AF162" i="35" s="1"/>
  <c r="AF165" i="35" a="1"/>
  <c r="AF165" i="35" s="1"/>
  <c r="AF163" i="35" a="1"/>
  <c r="AF163" i="35" s="1"/>
  <c r="AF151" i="35" a="1"/>
  <c r="AF151" i="35" s="1"/>
  <c r="AF157" i="35" a="1"/>
  <c r="AF157" i="35" s="1"/>
  <c r="AF158" i="35" a="1"/>
  <c r="AF158" i="35" s="1"/>
  <c r="AF166" i="35" a="1"/>
  <c r="AF166" i="35" s="1"/>
  <c r="AF167" i="35" a="1"/>
  <c r="AF167" i="35" s="1"/>
  <c r="AF168" i="35" a="1"/>
  <c r="AF168" i="35" s="1"/>
  <c r="AF180" i="35" a="1"/>
  <c r="AF180" i="35" s="1"/>
  <c r="AF193" i="35" s="1"/>
  <c r="AF161" i="35" a="1"/>
  <c r="AF161" i="35" s="1"/>
  <c r="AF171" i="35" a="1"/>
  <c r="AF171" i="35" s="1"/>
  <c r="AF173" i="35" a="1"/>
  <c r="AF173" i="35" s="1"/>
  <c r="AF174" i="35" a="1"/>
  <c r="AF174" i="35" s="1"/>
  <c r="AF181" i="35" a="1"/>
  <c r="AF181" i="35" s="1"/>
  <c r="AF194" i="35" s="1"/>
  <c r="AF186" i="35" a="1"/>
  <c r="AF186" i="35" s="1"/>
  <c r="AF183" i="35" a="1"/>
  <c r="AF183" i="35" s="1"/>
  <c r="AF172" i="35" a="1"/>
  <c r="AF172" i="35" s="1"/>
  <c r="AF175" i="35" a="1"/>
  <c r="AF175" i="35" s="1"/>
  <c r="AF179" i="35" a="1"/>
  <c r="AF179" i="35" s="1"/>
  <c r="AF192" i="35" s="1"/>
  <c r="AF178" i="35" a="1"/>
  <c r="AF178" i="35" s="1"/>
  <c r="AF182" i="35" a="1"/>
  <c r="AF182" i="35" s="1"/>
  <c r="AF195" i="35" s="1"/>
  <c r="AF185" i="35" a="1"/>
  <c r="AF185" i="35" s="1"/>
  <c r="AF184" i="35" a="1"/>
  <c r="AF184" i="35" s="1"/>
  <c r="AA13" i="35"/>
  <c r="AA18" i="35"/>
  <c r="AA19" i="35"/>
  <c r="AA20" i="35"/>
  <c r="AA36" i="35"/>
  <c r="AA14" i="35"/>
  <c r="AA29" i="35"/>
  <c r="AA30" i="35"/>
  <c r="AA31" i="35"/>
  <c r="AA22" i="35"/>
  <c r="AA34" i="35"/>
  <c r="AA28" i="35"/>
  <c r="AA12" i="35"/>
  <c r="AA23" i="35"/>
  <c r="AA38" i="35"/>
  <c r="AA35" i="35"/>
  <c r="AA11" i="35"/>
  <c r="AA21" i="35"/>
  <c r="AA51" i="35"/>
  <c r="AA42" i="35"/>
  <c r="AA43" i="35" s="1"/>
  <c r="AA60" i="35"/>
  <c r="AA45" i="35"/>
  <c r="AA64" i="35"/>
  <c r="AA62" i="35"/>
  <c r="AA65" i="35"/>
  <c r="AA69" i="35"/>
  <c r="AA27" i="35"/>
  <c r="AA61" i="35"/>
  <c r="AA63" i="35"/>
  <c r="AA47" i="35"/>
  <c r="AA72" i="35"/>
  <c r="AA88" i="35"/>
  <c r="AA89" i="35"/>
  <c r="AA76" i="35"/>
  <c r="AA77" i="35"/>
  <c r="AA71" i="35"/>
  <c r="AA78" i="35"/>
  <c r="AA81" i="35"/>
  <c r="AA70" i="35"/>
  <c r="AA91" i="35"/>
  <c r="AA92" i="35"/>
  <c r="AA100" i="35"/>
  <c r="AA106" i="35"/>
  <c r="AA107" i="35"/>
  <c r="AA93" i="35"/>
  <c r="AA90" i="35"/>
  <c r="AA114" i="35"/>
  <c r="AA115" i="35"/>
  <c r="AA119" i="35"/>
  <c r="AA108" i="35"/>
  <c r="AA120" i="35"/>
  <c r="AA112" i="35"/>
  <c r="AA122" i="35"/>
  <c r="AA113" i="35"/>
  <c r="AA121" i="35"/>
  <c r="AA124" i="35"/>
  <c r="AA125" i="35"/>
  <c r="AA133" i="35"/>
  <c r="AA126" i="35"/>
  <c r="AA127" i="35"/>
  <c r="AA128" i="35"/>
  <c r="AA123" i="35"/>
  <c r="AA129" i="35"/>
  <c r="AA138" i="35"/>
  <c r="AA130" i="35"/>
  <c r="AA131" i="35"/>
  <c r="AA132" i="35"/>
  <c r="AA137" i="35"/>
  <c r="AA143" i="35" a="1"/>
  <c r="AA143" i="35" s="1"/>
  <c r="AA144" i="35" a="1"/>
  <c r="AA144" i="35" s="1"/>
  <c r="AA145" i="35" a="1"/>
  <c r="AA145" i="35" s="1"/>
  <c r="AA147" i="35" a="1"/>
  <c r="AA147" i="35" s="1"/>
  <c r="AA151" i="35" a="1"/>
  <c r="AA151" i="35" s="1"/>
  <c r="AA148" i="35" a="1"/>
  <c r="AA148" i="35" s="1"/>
  <c r="AA149" i="35" a="1"/>
  <c r="AA149" i="35" s="1"/>
  <c r="AA150" i="35" a="1"/>
  <c r="AA150" i="35" s="1"/>
  <c r="AA157" i="35" a="1"/>
  <c r="AA157" i="35" s="1"/>
  <c r="AA165" i="35" a="1"/>
  <c r="AA165" i="35" s="1"/>
  <c r="AA169" i="35" s="1"/>
  <c r="AA171" i="35" a="1"/>
  <c r="AA171" i="35" s="1"/>
  <c r="AA153" i="35" a="1"/>
  <c r="AA153" i="35" s="1"/>
  <c r="AA154" i="35" a="1"/>
  <c r="AA154" i="35" s="1"/>
  <c r="AA167" i="35" a="1"/>
  <c r="AA167" i="35" s="1"/>
  <c r="AA152" i="35" a="1"/>
  <c r="AA152" i="35" s="1"/>
  <c r="AA161" i="35" a="1"/>
  <c r="AA161" i="35" s="1"/>
  <c r="AA166" i="35" a="1"/>
  <c r="AA166" i="35" s="1"/>
  <c r="AA158" i="35" a="1"/>
  <c r="AA158" i="35" s="1"/>
  <c r="AA162" i="35" a="1"/>
  <c r="AA162" i="35" s="1"/>
  <c r="AA172" i="35" a="1"/>
  <c r="AA172" i="35" s="1"/>
  <c r="AA163" i="35" a="1"/>
  <c r="AA163" i="35" s="1"/>
  <c r="AA168" i="35" a="1"/>
  <c r="AA168" i="35" s="1"/>
  <c r="AA183" i="35" a="1"/>
  <c r="AA183" i="35" s="1"/>
  <c r="AA174" i="35" a="1"/>
  <c r="AA174" i="35" s="1"/>
  <c r="AA175" i="35" a="1"/>
  <c r="AA175" i="35" s="1"/>
  <c r="AA178" i="35" a="1"/>
  <c r="AA178" i="35" s="1"/>
  <c r="AA180" i="35" a="1"/>
  <c r="AA180" i="35" s="1"/>
  <c r="AA193" i="35" s="1"/>
  <c r="AA173" i="35" a="1"/>
  <c r="AA173" i="35" s="1"/>
  <c r="AA179" i="35" a="1"/>
  <c r="AA179" i="35" s="1"/>
  <c r="AA192" i="35" s="1"/>
  <c r="AA182" i="35" a="1"/>
  <c r="AA182" i="35" s="1"/>
  <c r="AA195" i="35" s="1"/>
  <c r="AA186" i="35" a="1"/>
  <c r="AA186" i="35" s="1"/>
  <c r="AA185" i="35" a="1"/>
  <c r="AA185" i="35" s="1"/>
  <c r="AA207" i="35"/>
  <c r="AA181" i="35" a="1"/>
  <c r="AA181" i="35" s="1"/>
  <c r="AA194" i="35" s="1"/>
  <c r="AA184" i="35" a="1"/>
  <c r="AA184" i="35" s="1"/>
  <c r="AH11" i="35"/>
  <c r="AH12" i="35"/>
  <c r="AH13" i="35"/>
  <c r="AH14" i="35"/>
  <c r="AH18" i="35"/>
  <c r="AH19" i="35"/>
  <c r="AH20" i="35"/>
  <c r="AH21" i="35"/>
  <c r="AH23" i="35"/>
  <c r="AH27" i="35"/>
  <c r="AH30" i="35"/>
  <c r="AH35" i="35"/>
  <c r="AH38" i="35"/>
  <c r="AH42" i="35"/>
  <c r="AH43" i="35" s="1"/>
  <c r="AH45" i="35"/>
  <c r="AH47" i="35"/>
  <c r="AH51" i="35"/>
  <c r="AH60" i="35"/>
  <c r="AH61" i="35"/>
  <c r="AH62" i="35"/>
  <c r="AH63" i="35"/>
  <c r="AH31" i="35"/>
  <c r="AH28" i="35"/>
  <c r="AH22" i="35"/>
  <c r="AH29" i="35"/>
  <c r="AH34" i="35"/>
  <c r="AH36" i="35"/>
  <c r="AH69" i="35"/>
  <c r="AH70" i="35"/>
  <c r="AH64" i="35"/>
  <c r="AH76" i="35"/>
  <c r="AH79" i="35" s="1"/>
  <c r="AH90" i="35"/>
  <c r="AH65" i="35"/>
  <c r="AH71" i="35"/>
  <c r="AH77" i="35"/>
  <c r="AH91" i="35"/>
  <c r="AH78" i="35"/>
  <c r="AH81" i="35"/>
  <c r="AH72" i="35"/>
  <c r="AH88" i="35"/>
  <c r="AH89" i="35"/>
  <c r="AH93" i="35"/>
  <c r="AH100" i="35"/>
  <c r="AH106" i="35"/>
  <c r="AH107" i="35"/>
  <c r="AH108" i="35"/>
  <c r="AH112" i="35"/>
  <c r="AH116" i="35" s="1"/>
  <c r="AH113" i="35"/>
  <c r="AH114" i="35"/>
  <c r="AH115" i="35"/>
  <c r="AH119" i="35"/>
  <c r="AH120" i="35"/>
  <c r="AH121" i="35"/>
  <c r="AH122" i="35"/>
  <c r="AH123" i="35"/>
  <c r="AH124" i="35"/>
  <c r="AH125" i="35"/>
  <c r="AH126" i="35"/>
  <c r="AH127" i="35"/>
  <c r="AH128" i="35"/>
  <c r="AH129" i="35"/>
  <c r="AH130" i="35"/>
  <c r="AH131" i="35"/>
  <c r="AH132" i="35"/>
  <c r="AH133" i="35"/>
  <c r="AH137" i="35"/>
  <c r="AH138" i="35"/>
  <c r="AH92" i="35"/>
  <c r="AH147" i="35" a="1"/>
  <c r="AH147" i="35" s="1"/>
  <c r="AH150" i="35" a="1"/>
  <c r="AH150" i="35" s="1"/>
  <c r="AH143" i="35" a="1"/>
  <c r="AH143" i="35" s="1"/>
  <c r="AH144" i="35" a="1"/>
  <c r="AH144" i="35" s="1"/>
  <c r="AH145" i="35" a="1"/>
  <c r="AH145" i="35" s="1"/>
  <c r="AH148" i="35" a="1"/>
  <c r="AH148" i="35" s="1"/>
  <c r="AH151" i="35" a="1"/>
  <c r="AH151" i="35" s="1"/>
  <c r="AH149" i="35" a="1"/>
  <c r="AH149" i="35" s="1"/>
  <c r="AH152" i="35" a="1"/>
  <c r="AH152" i="35" s="1"/>
  <c r="AH158" i="35" a="1"/>
  <c r="AH158" i="35" s="1"/>
  <c r="AH157" i="35" a="1"/>
  <c r="AH157" i="35" s="1"/>
  <c r="AH159" i="35" s="1"/>
  <c r="AH161" i="35" a="1"/>
  <c r="AH161" i="35" s="1"/>
  <c r="AH166" i="35" a="1"/>
  <c r="AH166" i="35" s="1"/>
  <c r="AH153" i="35" a="1"/>
  <c r="AH153" i="35" s="1"/>
  <c r="AH162" i="35" a="1"/>
  <c r="AH162" i="35" s="1"/>
  <c r="AH154" i="35" a="1"/>
  <c r="AH154" i="35" s="1"/>
  <c r="AH163" i="35" a="1"/>
  <c r="AH163" i="35" s="1"/>
  <c r="AH165" i="35" a="1"/>
  <c r="AH165" i="35" s="1"/>
  <c r="AH167" i="35" a="1"/>
  <c r="AH167" i="35" s="1"/>
  <c r="AH182" i="35" a="1"/>
  <c r="AH182" i="35" s="1"/>
  <c r="AH195" i="35" s="1"/>
  <c r="AH171" i="35" a="1"/>
  <c r="AH171" i="35" s="1"/>
  <c r="AH184" i="35" a="1"/>
  <c r="AH184" i="35" s="1"/>
  <c r="AH168" i="35" a="1"/>
  <c r="AH168" i="35" s="1"/>
  <c r="AH173" i="35" a="1"/>
  <c r="AH173" i="35" s="1"/>
  <c r="AH172" i="35" a="1"/>
  <c r="AH172" i="35" s="1"/>
  <c r="AH179" i="35" a="1"/>
  <c r="AH179" i="35" s="1"/>
  <c r="AH192" i="35" s="1"/>
  <c r="AH181" i="35" a="1"/>
  <c r="AH181" i="35" s="1"/>
  <c r="AH194" i="35" s="1"/>
  <c r="AH174" i="35" a="1"/>
  <c r="AH174" i="35" s="1"/>
  <c r="AH178" i="35" a="1"/>
  <c r="AH178" i="35" s="1"/>
  <c r="AH183" i="35" a="1"/>
  <c r="AH183" i="35" s="1"/>
  <c r="AH175" i="35" a="1"/>
  <c r="AH175" i="35" s="1"/>
  <c r="AH180" i="35" a="1"/>
  <c r="AH180" i="35" s="1"/>
  <c r="AH193" i="35" s="1"/>
  <c r="AH185" i="35" a="1"/>
  <c r="AH185" i="35" s="1"/>
  <c r="AH186" i="35" a="1"/>
  <c r="AH186" i="35" s="1"/>
  <c r="N11" i="35"/>
  <c r="N15" i="35" s="1"/>
  <c r="N12" i="35"/>
  <c r="N13" i="35"/>
  <c r="N14" i="35"/>
  <c r="N18" i="35"/>
  <c r="N19" i="35"/>
  <c r="N20" i="35"/>
  <c r="N21" i="35"/>
  <c r="N22" i="35"/>
  <c r="N23" i="35"/>
  <c r="N27" i="35"/>
  <c r="N28" i="35"/>
  <c r="N36" i="35"/>
  <c r="N35" i="35"/>
  <c r="N38" i="35"/>
  <c r="N42" i="35"/>
  <c r="N43" i="35" s="1"/>
  <c r="N45" i="35"/>
  <c r="N47" i="35"/>
  <c r="N51" i="35"/>
  <c r="N60" i="35"/>
  <c r="N61" i="35"/>
  <c r="N62" i="35"/>
  <c r="N63" i="35"/>
  <c r="N30" i="35"/>
  <c r="N29" i="35"/>
  <c r="N34" i="35"/>
  <c r="N31" i="35"/>
  <c r="N64" i="35"/>
  <c r="N65" i="35"/>
  <c r="N69" i="35"/>
  <c r="N70" i="35"/>
  <c r="N71" i="35"/>
  <c r="N77" i="35"/>
  <c r="N91" i="35"/>
  <c r="N78" i="35"/>
  <c r="N81" i="35"/>
  <c r="N72" i="35"/>
  <c r="N88" i="35"/>
  <c r="N76" i="35"/>
  <c r="N90" i="35"/>
  <c r="N92" i="35"/>
  <c r="N89" i="35"/>
  <c r="N119" i="35"/>
  <c r="N100" i="35"/>
  <c r="N108" i="35"/>
  <c r="N120" i="35"/>
  <c r="N107" i="35"/>
  <c r="N112" i="35"/>
  <c r="N93" i="35"/>
  <c r="N113" i="35"/>
  <c r="N123" i="35"/>
  <c r="N114" i="35"/>
  <c r="N106" i="35"/>
  <c r="N109" i="35" s="1"/>
  <c r="N115" i="35"/>
  <c r="N128" i="35"/>
  <c r="N137" i="35"/>
  <c r="N122" i="35"/>
  <c r="N129" i="35"/>
  <c r="N138" i="35"/>
  <c r="N130" i="35"/>
  <c r="N131" i="35"/>
  <c r="N132" i="35"/>
  <c r="N121" i="35"/>
  <c r="N125" i="35"/>
  <c r="N133" i="35"/>
  <c r="N124" i="35"/>
  <c r="N126" i="35"/>
  <c r="N127" i="35"/>
  <c r="N144" i="35" a="1"/>
  <c r="N144" i="35" s="1"/>
  <c r="N145" i="35" a="1"/>
  <c r="N145" i="35" s="1"/>
  <c r="N147" i="35" a="1"/>
  <c r="N147" i="35" s="1"/>
  <c r="N148" i="35" a="1"/>
  <c r="N148" i="35" s="1"/>
  <c r="N143" i="35" a="1"/>
  <c r="N143" i="35" s="1"/>
  <c r="N149" i="35" a="1"/>
  <c r="N149" i="35" s="1"/>
  <c r="N152" i="35" a="1"/>
  <c r="N152" i="35" s="1"/>
  <c r="N153" i="35" a="1"/>
  <c r="N153" i="35" s="1"/>
  <c r="N150" i="35" a="1"/>
  <c r="N150" i="35" s="1"/>
  <c r="N162" i="35" a="1"/>
  <c r="N162" i="35" s="1"/>
  <c r="N151" i="35" a="1"/>
  <c r="N151" i="35" s="1"/>
  <c r="N154" i="35" a="1"/>
  <c r="N154" i="35" s="1"/>
  <c r="N165" i="35" a="1"/>
  <c r="N165" i="35" s="1"/>
  <c r="N169" i="35" s="1"/>
  <c r="N166" i="35" a="1"/>
  <c r="N166" i="35" s="1"/>
  <c r="N163" i="35" a="1"/>
  <c r="N163" i="35" s="1"/>
  <c r="N157" i="35" a="1"/>
  <c r="N157" i="35" s="1"/>
  <c r="N161" i="35" a="1"/>
  <c r="N161" i="35" s="1"/>
  <c r="N171" i="35" a="1"/>
  <c r="N171" i="35" s="1"/>
  <c r="N158" i="35" a="1"/>
  <c r="N158" i="35" s="1"/>
  <c r="N168" i="35" a="1"/>
  <c r="N168" i="35" s="1"/>
  <c r="N186" i="35" a="1"/>
  <c r="N186" i="35" s="1"/>
  <c r="N167" i="35" a="1"/>
  <c r="N167" i="35" s="1"/>
  <c r="N181" i="35" a="1"/>
  <c r="N181" i="35" s="1"/>
  <c r="N194" i="35" s="1"/>
  <c r="N173" i="35" a="1"/>
  <c r="N173" i="35" s="1"/>
  <c r="N174" i="35" a="1"/>
  <c r="N174" i="35" s="1"/>
  <c r="N175" i="35" a="1"/>
  <c r="N175" i="35" s="1"/>
  <c r="N172" i="35" a="1"/>
  <c r="N172" i="35" s="1"/>
  <c r="N179" i="35" a="1"/>
  <c r="N179" i="35" s="1"/>
  <c r="N192" i="35" s="1"/>
  <c r="N180" i="35" a="1"/>
  <c r="N180" i="35" s="1"/>
  <c r="N193" i="35" s="1"/>
  <c r="N184" i="35" a="1"/>
  <c r="N184" i="35" s="1"/>
  <c r="N183" i="35" a="1"/>
  <c r="N183" i="35" s="1"/>
  <c r="N178" i="35" a="1"/>
  <c r="N178" i="35" s="1"/>
  <c r="N182" i="35" a="1"/>
  <c r="N182" i="35" s="1"/>
  <c r="N195" i="35" s="1"/>
  <c r="N185" i="35" a="1"/>
  <c r="N185" i="35" s="1"/>
  <c r="E18" i="35"/>
  <c r="D18" i="35" s="1"/>
  <c r="E14" i="35"/>
  <c r="D14" i="35" s="1"/>
  <c r="E12" i="35"/>
  <c r="D12" i="35" s="1"/>
  <c r="E19" i="35"/>
  <c r="D19" i="35" s="1"/>
  <c r="E20" i="35"/>
  <c r="D20" i="35" s="1"/>
  <c r="E22" i="35"/>
  <c r="D22" i="35" s="1"/>
  <c r="E36" i="35"/>
  <c r="D36" i="35" s="1"/>
  <c r="E13" i="35"/>
  <c r="D13" i="35" s="1"/>
  <c r="E23" i="35"/>
  <c r="D23" i="35" s="1"/>
  <c r="E29" i="35"/>
  <c r="D29" i="35" s="1"/>
  <c r="E11" i="35"/>
  <c r="D11" i="35" s="1"/>
  <c r="E30" i="35"/>
  <c r="D30" i="35" s="1"/>
  <c r="E31" i="35"/>
  <c r="D31" i="35" s="1"/>
  <c r="E28" i="35"/>
  <c r="D28" i="35" s="1"/>
  <c r="E34" i="35"/>
  <c r="D34" i="35" s="1"/>
  <c r="E42" i="35"/>
  <c r="E43" i="35" s="1"/>
  <c r="D43" i="35" s="1"/>
  <c r="E27" i="35"/>
  <c r="D27" i="35" s="1"/>
  <c r="E35" i="35"/>
  <c r="D35" i="35" s="1"/>
  <c r="E47" i="35"/>
  <c r="D47" i="35" s="1"/>
  <c r="E21" i="35"/>
  <c r="D21" i="35" s="1"/>
  <c r="E38" i="35"/>
  <c r="D38" i="35" s="1"/>
  <c r="E45" i="35"/>
  <c r="D45" i="35" s="1"/>
  <c r="E51" i="35"/>
  <c r="D51" i="35" s="1"/>
  <c r="E60" i="35"/>
  <c r="D60" i="35" s="1"/>
  <c r="E63" i="35"/>
  <c r="D63" i="35" s="1"/>
  <c r="E69" i="35"/>
  <c r="D69" i="35" s="1"/>
  <c r="E62" i="35"/>
  <c r="D62" i="35" s="1"/>
  <c r="E61" i="35"/>
  <c r="D61" i="35" s="1"/>
  <c r="E64" i="35"/>
  <c r="D64" i="35" s="1"/>
  <c r="E65" i="35"/>
  <c r="D65" i="35" s="1"/>
  <c r="E77" i="35"/>
  <c r="D77" i="35" s="1"/>
  <c r="E91" i="35"/>
  <c r="D91" i="35" s="1"/>
  <c r="E78" i="35"/>
  <c r="D78" i="35" s="1"/>
  <c r="E81" i="35"/>
  <c r="D81" i="35" s="1"/>
  <c r="E70" i="35"/>
  <c r="D70" i="35" s="1"/>
  <c r="E72" i="35"/>
  <c r="D72" i="35" s="1"/>
  <c r="E88" i="35"/>
  <c r="D88" i="35" s="1"/>
  <c r="E71" i="35"/>
  <c r="D71" i="35" s="1"/>
  <c r="E76" i="35"/>
  <c r="D76" i="35" s="1"/>
  <c r="E90" i="35"/>
  <c r="D90" i="35" s="1"/>
  <c r="E89" i="35"/>
  <c r="D89" i="35" s="1"/>
  <c r="E92" i="35"/>
  <c r="D92" i="35" s="1"/>
  <c r="E100" i="35"/>
  <c r="D100" i="35" s="1"/>
  <c r="E93" i="35"/>
  <c r="D93" i="35" s="1"/>
  <c r="E119" i="35"/>
  <c r="D119" i="35" s="1"/>
  <c r="E108" i="35"/>
  <c r="D108" i="35" s="1"/>
  <c r="E120" i="35"/>
  <c r="D120" i="35" s="1"/>
  <c r="E112" i="35"/>
  <c r="D112" i="35" s="1"/>
  <c r="E107" i="35"/>
  <c r="D107" i="35" s="1"/>
  <c r="E113" i="35"/>
  <c r="D113" i="35" s="1"/>
  <c r="E123" i="35"/>
  <c r="D123" i="35" s="1"/>
  <c r="E114" i="35"/>
  <c r="D114" i="35" s="1"/>
  <c r="E115" i="35"/>
  <c r="D115" i="35" s="1"/>
  <c r="E106" i="35"/>
  <c r="E128" i="35"/>
  <c r="D128" i="35" s="1"/>
  <c r="E137" i="35"/>
  <c r="D137" i="35" s="1"/>
  <c r="E121" i="35"/>
  <c r="D121" i="35" s="1"/>
  <c r="E129" i="35"/>
  <c r="D129" i="35" s="1"/>
  <c r="E138" i="35"/>
  <c r="D138" i="35" s="1"/>
  <c r="E130" i="35"/>
  <c r="D130" i="35" s="1"/>
  <c r="E131" i="35"/>
  <c r="D131" i="35" s="1"/>
  <c r="E122" i="35"/>
  <c r="D122" i="35" s="1"/>
  <c r="E132" i="35"/>
  <c r="D132" i="35" s="1"/>
  <c r="E125" i="35"/>
  <c r="D125" i="35" s="1"/>
  <c r="E133" i="35"/>
  <c r="D133" i="35" s="1"/>
  <c r="E124" i="35"/>
  <c r="D124" i="35" s="1"/>
  <c r="E126" i="35"/>
  <c r="D126" i="35" s="1"/>
  <c r="E127" i="35"/>
  <c r="D127" i="35" s="1"/>
  <c r="E143" i="35" a="1"/>
  <c r="E143" i="35" s="1"/>
  <c r="E144" i="35" a="1"/>
  <c r="E144" i="35" s="1"/>
  <c r="E145" i="35" a="1"/>
  <c r="E145" i="35" s="1"/>
  <c r="E147" i="35" a="1"/>
  <c r="E147" i="35" s="1"/>
  <c r="E148" i="35" a="1"/>
  <c r="E148" i="35" s="1"/>
  <c r="E152" i="35" a="1"/>
  <c r="E152" i="35" s="1"/>
  <c r="E150" i="35" a="1"/>
  <c r="E150" i="35" s="1"/>
  <c r="E149" i="35" a="1"/>
  <c r="E149" i="35" s="1"/>
  <c r="E158" i="35" a="1"/>
  <c r="E158" i="35" s="1"/>
  <c r="E163" i="35" a="1"/>
  <c r="E163" i="35" s="1"/>
  <c r="D163" i="35" s="1"/>
  <c r="E171" i="35" a="1"/>
  <c r="E171" i="35" s="1"/>
  <c r="D171" i="35" s="1"/>
  <c r="E172" i="35" a="1"/>
  <c r="E172" i="35" s="1"/>
  <c r="E157" i="35" a="1"/>
  <c r="E157" i="35" s="1"/>
  <c r="E165" i="35" a="1"/>
  <c r="E165" i="35" s="1"/>
  <c r="E166" i="35" a="1"/>
  <c r="E166" i="35" s="1"/>
  <c r="E151" i="35" a="1"/>
  <c r="E151" i="35" s="1"/>
  <c r="E154" i="35" a="1"/>
  <c r="E154" i="35" s="1"/>
  <c r="E153" i="35" a="1"/>
  <c r="E153" i="35" s="1"/>
  <c r="E168" i="35" a="1"/>
  <c r="E168" i="35" s="1"/>
  <c r="E162" i="35" a="1"/>
  <c r="E162" i="35" s="1"/>
  <c r="D162" i="35" s="1"/>
  <c r="E183" i="35" a="1"/>
  <c r="E183" i="35" s="1"/>
  <c r="D183" i="35" s="1"/>
  <c r="E161" i="35" a="1"/>
  <c r="E161" i="35" s="1"/>
  <c r="D161" i="35" s="1"/>
  <c r="E167" i="35" a="1"/>
  <c r="E167" i="35" s="1"/>
  <c r="E173" i="35" a="1"/>
  <c r="E173" i="35" s="1"/>
  <c r="E174" i="35" a="1"/>
  <c r="E174" i="35" s="1"/>
  <c r="E175" i="35" a="1"/>
  <c r="E175" i="35" s="1"/>
  <c r="E184" i="35" a="1"/>
  <c r="E184" i="35" s="1"/>
  <c r="D184" i="35" s="1"/>
  <c r="E207" i="35"/>
  <c r="E180" i="35" a="1"/>
  <c r="E180" i="35" s="1"/>
  <c r="E193" i="35" s="1"/>
  <c r="E182" i="35" a="1"/>
  <c r="E182" i="35" s="1"/>
  <c r="E195" i="35" s="1"/>
  <c r="E185" i="35" a="1"/>
  <c r="E185" i="35" s="1"/>
  <c r="D185" i="35" s="1"/>
  <c r="E186" i="35" a="1"/>
  <c r="E186" i="35" s="1"/>
  <c r="D186" i="35" s="1"/>
  <c r="E178" i="35" a="1"/>
  <c r="E178" i="35" s="1"/>
  <c r="D178" i="35" s="1"/>
  <c r="E181" i="35" a="1"/>
  <c r="E181" i="35" s="1"/>
  <c r="E194" i="35" s="1"/>
  <c r="E179" i="35" a="1"/>
  <c r="E179" i="35" s="1"/>
  <c r="E192" i="35" s="1"/>
  <c r="AM23" i="35"/>
  <c r="AM13" i="35"/>
  <c r="L15" i="35"/>
  <c r="W29" i="35"/>
  <c r="W11" i="35"/>
  <c r="AE29" i="35"/>
  <c r="AE12" i="35"/>
  <c r="AI207" i="26"/>
  <c r="AI20" i="26" s="1"/>
  <c r="AI30" i="26"/>
  <c r="K207" i="26"/>
  <c r="K19" i="26" s="1"/>
  <c r="Q31" i="26"/>
  <c r="Q207" i="26"/>
  <c r="Q18" i="26" s="1"/>
  <c r="Q163" i="26"/>
  <c r="AJ207" i="26"/>
  <c r="AJ21" i="26" s="1"/>
  <c r="AJ47" i="26"/>
  <c r="AJ145" i="26"/>
  <c r="AJ161" i="26"/>
  <c r="N28" i="26"/>
  <c r="N207" i="26"/>
  <c r="N45" i="26" s="1"/>
  <c r="N27" i="26"/>
  <c r="N162" i="26"/>
  <c r="N163" i="26"/>
  <c r="BU207" i="26"/>
  <c r="BU45" i="26" s="1"/>
  <c r="BO207" i="26"/>
  <c r="BT207" i="26"/>
  <c r="BT29" i="26" s="1"/>
  <c r="H207" i="26"/>
  <c r="BW45" i="26"/>
  <c r="BY207" i="26"/>
  <c r="BY21" i="26" s="1"/>
  <c r="BW22" i="26"/>
  <c r="J12" i="20"/>
  <c r="J18" i="20"/>
  <c r="J22" i="20"/>
  <c r="J28" i="20"/>
  <c r="J35" i="20"/>
  <c r="J13" i="20"/>
  <c r="J19" i="20"/>
  <c r="J29" i="20"/>
  <c r="J11" i="20"/>
  <c r="J14" i="20"/>
  <c r="J20" i="20"/>
  <c r="J30" i="20"/>
  <c r="J47" i="20"/>
  <c r="J60" i="20"/>
  <c r="J70" i="20"/>
  <c r="J76" i="20"/>
  <c r="J81" i="20"/>
  <c r="J126" i="20"/>
  <c r="J150" i="20"/>
  <c r="J158" i="20"/>
  <c r="J180" i="20"/>
  <c r="J193" i="20" s="1"/>
  <c r="J42" i="20"/>
  <c r="J43" i="20" s="1"/>
  <c r="J151" i="20"/>
  <c r="J166" i="20"/>
  <c r="J173" i="20"/>
  <c r="J71" i="20"/>
  <c r="J91" i="20"/>
  <c r="J113" i="20"/>
  <c r="J119" i="20"/>
  <c r="J127" i="20"/>
  <c r="J152" i="20"/>
  <c r="J167" i="20"/>
  <c r="J181" i="20"/>
  <c r="J194" i="20" s="1"/>
  <c r="J185" i="20"/>
  <c r="J186" i="20"/>
  <c r="J179" i="20"/>
  <c r="J192" i="20" s="1"/>
  <c r="J61" i="20"/>
  <c r="J65" i="20"/>
  <c r="J77" i="20"/>
  <c r="J107" i="20"/>
  <c r="J123" i="20"/>
  <c r="J131" i="20"/>
  <c r="J143" i="20"/>
  <c r="J161" i="20"/>
  <c r="J174" i="20"/>
  <c r="J147" i="20"/>
  <c r="J171" i="20"/>
  <c r="J183" i="20"/>
  <c r="J34" i="20"/>
  <c r="J38" i="20"/>
  <c r="J144" i="20"/>
  <c r="J153" i="20"/>
  <c r="J168" i="20"/>
  <c r="J175" i="20"/>
  <c r="J92" i="20"/>
  <c r="J114" i="20"/>
  <c r="J124" i="20"/>
  <c r="J132" i="20"/>
  <c r="J137" i="20"/>
  <c r="J154" i="20"/>
  <c r="J182" i="20"/>
  <c r="J195" i="20" s="1"/>
  <c r="J27" i="20"/>
  <c r="J36" i="20"/>
  <c r="J51" i="20"/>
  <c r="J62" i="20"/>
  <c r="J72" i="20"/>
  <c r="J78" i="20"/>
  <c r="J88" i="20"/>
  <c r="J108" i="20"/>
  <c r="J120" i="20"/>
  <c r="J128" i="20"/>
  <c r="J145" i="20"/>
  <c r="J162" i="20"/>
  <c r="J178" i="20"/>
  <c r="J21" i="20"/>
  <c r="J31" i="20"/>
  <c r="J45" i="20"/>
  <c r="J63" i="20"/>
  <c r="J69" i="20"/>
  <c r="J89" i="20"/>
  <c r="J93" i="20"/>
  <c r="J100" i="20"/>
  <c r="J115" i="20"/>
  <c r="J121" i="20"/>
  <c r="J125" i="20"/>
  <c r="J129" i="20"/>
  <c r="J133" i="20"/>
  <c r="J138" i="20"/>
  <c r="J148" i="20"/>
  <c r="J163" i="20"/>
  <c r="J149" i="20"/>
  <c r="J157" i="20"/>
  <c r="J159" i="20" s="1"/>
  <c r="J64" i="20"/>
  <c r="J90" i="20"/>
  <c r="J106" i="20"/>
  <c r="J112" i="20"/>
  <c r="J122" i="20"/>
  <c r="J130" i="20"/>
  <c r="J165" i="20"/>
  <c r="J172" i="20"/>
  <c r="J184" i="20"/>
  <c r="AA21" i="20"/>
  <c r="AA27" i="20"/>
  <c r="AA31" i="20"/>
  <c r="AA12" i="20"/>
  <c r="AA18" i="20"/>
  <c r="AA22" i="20"/>
  <c r="AA28" i="20"/>
  <c r="AA11" i="20"/>
  <c r="AA14" i="20"/>
  <c r="AA20" i="20"/>
  <c r="AA30" i="20"/>
  <c r="AA36" i="20"/>
  <c r="AA149" i="20"/>
  <c r="AA157" i="20"/>
  <c r="AA159" i="20" s="1"/>
  <c r="AA47" i="20"/>
  <c r="AA60" i="20"/>
  <c r="AA64" i="20"/>
  <c r="AA70" i="20"/>
  <c r="AA76" i="20"/>
  <c r="AA81" i="20"/>
  <c r="AA90" i="20"/>
  <c r="AA106" i="20"/>
  <c r="AA112" i="20"/>
  <c r="AA122" i="20"/>
  <c r="AA126" i="20"/>
  <c r="AA130" i="20"/>
  <c r="AA150" i="20"/>
  <c r="AA158" i="20"/>
  <c r="AA165" i="20"/>
  <c r="AA172" i="20"/>
  <c r="AA180" i="20"/>
  <c r="AA193" i="20" s="1"/>
  <c r="AA184" i="20"/>
  <c r="AA151" i="20"/>
  <c r="AA166" i="20"/>
  <c r="AA42" i="20"/>
  <c r="AA43" i="20" s="1"/>
  <c r="AA173" i="20"/>
  <c r="AA92" i="20"/>
  <c r="AA108" i="20"/>
  <c r="AA114" i="20"/>
  <c r="AA120" i="20"/>
  <c r="AA128" i="20"/>
  <c r="AA145" i="20"/>
  <c r="AA154" i="20"/>
  <c r="AA162" i="20"/>
  <c r="AA13" i="20"/>
  <c r="AA61" i="20"/>
  <c r="AA65" i="20"/>
  <c r="AA71" i="20"/>
  <c r="AA77" i="20"/>
  <c r="AA91" i="20"/>
  <c r="AA107" i="20"/>
  <c r="AA113" i="20"/>
  <c r="AA119" i="20"/>
  <c r="AA123" i="20"/>
  <c r="AA127" i="20"/>
  <c r="AA131" i="20"/>
  <c r="AA143" i="20"/>
  <c r="AA152" i="20"/>
  <c r="AA161" i="20"/>
  <c r="AA167" i="20"/>
  <c r="AA174" i="20"/>
  <c r="AA181" i="20"/>
  <c r="AA194" i="20" s="1"/>
  <c r="AA185" i="20"/>
  <c r="AA153" i="20"/>
  <c r="AA168" i="20"/>
  <c r="AA38" i="20"/>
  <c r="AA144" i="20"/>
  <c r="AA175" i="20"/>
  <c r="AA178" i="20"/>
  <c r="AA182" i="20"/>
  <c r="AA195" i="20" s="1"/>
  <c r="AA186" i="20"/>
  <c r="AA19" i="20"/>
  <c r="AA29" i="20"/>
  <c r="AA34" i="20"/>
  <c r="AA147" i="20"/>
  <c r="AA171" i="20"/>
  <c r="AA35" i="20"/>
  <c r="AA45" i="20"/>
  <c r="AA63" i="20"/>
  <c r="AA69" i="20"/>
  <c r="AA89" i="20"/>
  <c r="AA93" i="20"/>
  <c r="AA100" i="20"/>
  <c r="AA115" i="20"/>
  <c r="AA121" i="20"/>
  <c r="AA125" i="20"/>
  <c r="AA129" i="20"/>
  <c r="AA133" i="20"/>
  <c r="AA138" i="20"/>
  <c r="AA148" i="20"/>
  <c r="AA163" i="20"/>
  <c r="AA179" i="20"/>
  <c r="AA192" i="20" s="1"/>
  <c r="AA183" i="20"/>
  <c r="AA51" i="20"/>
  <c r="AA62" i="20"/>
  <c r="AA72" i="20"/>
  <c r="AA78" i="20"/>
  <c r="AA88" i="20"/>
  <c r="AA124" i="20"/>
  <c r="AA132" i="20"/>
  <c r="AA137" i="20"/>
  <c r="AB24" i="20"/>
  <c r="Z11" i="35"/>
  <c r="Z12" i="35"/>
  <c r="Z13" i="35"/>
  <c r="Z14" i="35"/>
  <c r="Z18" i="35"/>
  <c r="Z19" i="35"/>
  <c r="Z20" i="35"/>
  <c r="Z21" i="35"/>
  <c r="Z28" i="35"/>
  <c r="Z36" i="35"/>
  <c r="Z29" i="35"/>
  <c r="Z38" i="35"/>
  <c r="Z42" i="35"/>
  <c r="Z43" i="35" s="1"/>
  <c r="Z45" i="35"/>
  <c r="Z47" i="35"/>
  <c r="Z51" i="35"/>
  <c r="Z60" i="35"/>
  <c r="Z61" i="35"/>
  <c r="Z62" i="35"/>
  <c r="Z63" i="35"/>
  <c r="Z27" i="35"/>
  <c r="Z30" i="35"/>
  <c r="Z31" i="35"/>
  <c r="Z34" i="35"/>
  <c r="Z33" i="35" s="1"/>
  <c r="Z35" i="35"/>
  <c r="Z22" i="35"/>
  <c r="Z23" i="35"/>
  <c r="Z65" i="35"/>
  <c r="Z69" i="35"/>
  <c r="Z70" i="35"/>
  <c r="Z89" i="35"/>
  <c r="Z76" i="35"/>
  <c r="Z90" i="35"/>
  <c r="Z77" i="35"/>
  <c r="Z71" i="35"/>
  <c r="Z78" i="35"/>
  <c r="Z64" i="35"/>
  <c r="Z81" i="35"/>
  <c r="Z72" i="35"/>
  <c r="Z88" i="35"/>
  <c r="Z91" i="35"/>
  <c r="Z92" i="35"/>
  <c r="Z100" i="35"/>
  <c r="Z106" i="35"/>
  <c r="Z107" i="35"/>
  <c r="Z108" i="35"/>
  <c r="Z112" i="35"/>
  <c r="Z113" i="35"/>
  <c r="Z114" i="35"/>
  <c r="Z115" i="35"/>
  <c r="Z119" i="35"/>
  <c r="Z120" i="35"/>
  <c r="Z121" i="35"/>
  <c r="Z122" i="35"/>
  <c r="Z123" i="35"/>
  <c r="Z124" i="35"/>
  <c r="Z125" i="35"/>
  <c r="Z126" i="35"/>
  <c r="Z127" i="35"/>
  <c r="Z128" i="35"/>
  <c r="Z129" i="35"/>
  <c r="Z130" i="35"/>
  <c r="Z131" i="35"/>
  <c r="Z132" i="35"/>
  <c r="Z133" i="35"/>
  <c r="Z137" i="35"/>
  <c r="Z138" i="35"/>
  <c r="Z93" i="35"/>
  <c r="Z143" i="35" a="1"/>
  <c r="Z143" i="35" s="1"/>
  <c r="Z144" i="35" a="1"/>
  <c r="Z144" i="35" s="1"/>
  <c r="Z145" i="35" a="1"/>
  <c r="Z145" i="35" s="1"/>
  <c r="Z147" i="35" a="1"/>
  <c r="Z147" i="35" s="1"/>
  <c r="Z148" i="35" a="1"/>
  <c r="Z148" i="35" s="1"/>
  <c r="Z149" i="35" a="1"/>
  <c r="Z149" i="35" s="1"/>
  <c r="Z150" i="35" a="1"/>
  <c r="Z150" i="35" s="1"/>
  <c r="Z152" i="35" a="1"/>
  <c r="Z152" i="35" s="1"/>
  <c r="Z154" i="35" a="1"/>
  <c r="Z154" i="35" s="1"/>
  <c r="Z151" i="35" a="1"/>
  <c r="Z151" i="35" s="1"/>
  <c r="Z153" i="35" a="1"/>
  <c r="Z153" i="35" s="1"/>
  <c r="Z166" i="35" a="1"/>
  <c r="Z166" i="35" s="1"/>
  <c r="Z158" i="35" a="1"/>
  <c r="Z158" i="35" s="1"/>
  <c r="Z161" i="35" a="1"/>
  <c r="Z161" i="35" s="1"/>
  <c r="Z162" i="35" a="1"/>
  <c r="Z162" i="35" s="1"/>
  <c r="Z163" i="35" a="1"/>
  <c r="Z163" i="35" s="1"/>
  <c r="Z167" i="35" a="1"/>
  <c r="Z167" i="35" s="1"/>
  <c r="Z157" i="35" a="1"/>
  <c r="Z157" i="35" s="1"/>
  <c r="Z171" i="35" a="1"/>
  <c r="Z171" i="35" s="1"/>
  <c r="Z182" i="35" a="1"/>
  <c r="Z182" i="35" s="1"/>
  <c r="Z195" i="35" s="1"/>
  <c r="Z165" i="35" a="1"/>
  <c r="Z165" i="35" s="1"/>
  <c r="Z172" i="35" a="1"/>
  <c r="Z172" i="35" s="1"/>
  <c r="Z173" i="35" a="1"/>
  <c r="Z173" i="35" s="1"/>
  <c r="Z185" i="35" a="1"/>
  <c r="Z185" i="35" s="1"/>
  <c r="Z168" i="35" a="1"/>
  <c r="Z168" i="35" s="1"/>
  <c r="Z180" i="35" a="1"/>
  <c r="Z180" i="35" s="1"/>
  <c r="Z193" i="35" s="1"/>
  <c r="Z174" i="35" a="1"/>
  <c r="Z174" i="35" s="1"/>
  <c r="Z184" i="35" a="1"/>
  <c r="Z184" i="35" s="1"/>
  <c r="Z178" i="35" a="1"/>
  <c r="Z178" i="35" s="1"/>
  <c r="Z186" i="35" a="1"/>
  <c r="Z186" i="35" s="1"/>
  <c r="Z175" i="35" a="1"/>
  <c r="Z175" i="35" s="1"/>
  <c r="Z179" i="35" a="1"/>
  <c r="Z179" i="35" s="1"/>
  <c r="Z192" i="35" s="1"/>
  <c r="Z181" i="35" a="1"/>
  <c r="Z181" i="35" s="1"/>
  <c r="Z194" i="35" s="1"/>
  <c r="Z183" i="35" a="1"/>
  <c r="Z183" i="35" s="1"/>
  <c r="G11" i="35"/>
  <c r="G15" i="35" s="1"/>
  <c r="G12" i="35"/>
  <c r="G13" i="35"/>
  <c r="G14" i="35"/>
  <c r="G18" i="35"/>
  <c r="G19" i="35"/>
  <c r="G20" i="35"/>
  <c r="G21" i="35"/>
  <c r="G28" i="35"/>
  <c r="G36" i="35"/>
  <c r="G22" i="35"/>
  <c r="G31" i="35"/>
  <c r="G38" i="35"/>
  <c r="G42" i="35"/>
  <c r="G43" i="35" s="1"/>
  <c r="G45" i="35"/>
  <c r="G47" i="35"/>
  <c r="G51" i="35"/>
  <c r="G60" i="35"/>
  <c r="G61" i="35"/>
  <c r="G62" i="35"/>
  <c r="G63" i="35"/>
  <c r="G23" i="35"/>
  <c r="G29" i="35"/>
  <c r="G34" i="35"/>
  <c r="G30" i="35"/>
  <c r="G35" i="35"/>
  <c r="G27" i="35"/>
  <c r="G64" i="35"/>
  <c r="G65" i="35"/>
  <c r="G71" i="35"/>
  <c r="G72" i="35"/>
  <c r="G88" i="35"/>
  <c r="G76" i="35"/>
  <c r="G79" i="35" s="1"/>
  <c r="G90" i="35"/>
  <c r="G77" i="35"/>
  <c r="G78" i="35"/>
  <c r="G70" i="35"/>
  <c r="G69" i="35"/>
  <c r="G81" i="35"/>
  <c r="G89" i="35"/>
  <c r="G100" i="35"/>
  <c r="G106" i="35"/>
  <c r="G109" i="35" s="1"/>
  <c r="G107" i="35"/>
  <c r="G108" i="35"/>
  <c r="G112" i="35"/>
  <c r="G113" i="35"/>
  <c r="G114" i="35"/>
  <c r="G115" i="35"/>
  <c r="G119" i="35"/>
  <c r="G120" i="35"/>
  <c r="G121" i="35"/>
  <c r="G122" i="35"/>
  <c r="G123" i="35"/>
  <c r="G124" i="35"/>
  <c r="G125" i="35"/>
  <c r="G126" i="35"/>
  <c r="G127" i="35"/>
  <c r="G128" i="35"/>
  <c r="G129" i="35"/>
  <c r="G130" i="35"/>
  <c r="G131" i="35"/>
  <c r="G132" i="35"/>
  <c r="G133" i="35"/>
  <c r="G137" i="35"/>
  <c r="G138" i="35"/>
  <c r="G92" i="35"/>
  <c r="G93" i="35"/>
  <c r="G91" i="35"/>
  <c r="G145" i="35" a="1"/>
  <c r="G145" i="35" s="1"/>
  <c r="G147" i="35" a="1"/>
  <c r="G147" i="35" s="1"/>
  <c r="G144" i="35" a="1"/>
  <c r="G144" i="35" s="1"/>
  <c r="G148" i="35" a="1"/>
  <c r="G148" i="35" s="1"/>
  <c r="G151" i="35" a="1"/>
  <c r="G151" i="35" s="1"/>
  <c r="G143" i="35" a="1"/>
  <c r="G143" i="35" s="1"/>
  <c r="G149" i="35" a="1"/>
  <c r="G149" i="35" s="1"/>
  <c r="G152" i="35" a="1"/>
  <c r="G152" i="35" s="1"/>
  <c r="G150" i="35" a="1"/>
  <c r="G150" i="35" s="1"/>
  <c r="G157" i="35" a="1"/>
  <c r="G157" i="35" s="1"/>
  <c r="G158" i="35" a="1"/>
  <c r="G158" i="35" s="1"/>
  <c r="G154" i="35" a="1"/>
  <c r="G154" i="35" s="1"/>
  <c r="G153" i="35" a="1"/>
  <c r="G153" i="35" s="1"/>
  <c r="G167" i="35" a="1"/>
  <c r="G167" i="35" s="1"/>
  <c r="G161" i="35" a="1"/>
  <c r="G161" i="35" s="1"/>
  <c r="G162" i="35" a="1"/>
  <c r="G162" i="35" s="1"/>
  <c r="G163" i="35" a="1"/>
  <c r="G163" i="35" s="1"/>
  <c r="G172" i="35" a="1"/>
  <c r="G172" i="35" s="1"/>
  <c r="G165" i="35" a="1"/>
  <c r="G165" i="35" s="1"/>
  <c r="G166" i="35" a="1"/>
  <c r="G166" i="35" s="1"/>
  <c r="G168" i="35" a="1"/>
  <c r="G168" i="35" s="1"/>
  <c r="G180" i="35" a="1"/>
  <c r="G180" i="35" s="1"/>
  <c r="G193" i="35" s="1"/>
  <c r="G184" i="35" a="1"/>
  <c r="G184" i="35" s="1"/>
  <c r="G171" i="35" a="1"/>
  <c r="G171" i="35" s="1"/>
  <c r="G181" i="35" a="1"/>
  <c r="G181" i="35" s="1"/>
  <c r="G194" i="35" s="1"/>
  <c r="G173" i="35" a="1"/>
  <c r="G173" i="35" s="1"/>
  <c r="G179" i="35" a="1"/>
  <c r="G179" i="35" s="1"/>
  <c r="G192" i="35" s="1"/>
  <c r="G175" i="35" a="1"/>
  <c r="G175" i="35" s="1"/>
  <c r="G185" i="35" a="1"/>
  <c r="G185" i="35" s="1"/>
  <c r="G174" i="35" a="1"/>
  <c r="G174" i="35" s="1"/>
  <c r="G183" i="35" a="1"/>
  <c r="G183" i="35" s="1"/>
  <c r="G178" i="35" a="1"/>
  <c r="G178" i="35" s="1"/>
  <c r="G182" i="35" a="1"/>
  <c r="G182" i="35" s="1"/>
  <c r="G195" i="35" s="1"/>
  <c r="G186" i="35" a="1"/>
  <c r="G186" i="35" s="1"/>
  <c r="O11" i="35"/>
  <c r="O12" i="35"/>
  <c r="O13" i="35"/>
  <c r="O14" i="35"/>
  <c r="O18" i="35"/>
  <c r="O21" i="35"/>
  <c r="O19" i="35"/>
  <c r="O28" i="35"/>
  <c r="O29" i="35"/>
  <c r="O30" i="35"/>
  <c r="O31" i="35"/>
  <c r="O36" i="35"/>
  <c r="O22" i="35"/>
  <c r="O20" i="35"/>
  <c r="O27" i="35"/>
  <c r="O34" i="35"/>
  <c r="O33" i="35" s="1"/>
  <c r="O23" i="35"/>
  <c r="O35" i="35"/>
  <c r="O38" i="35"/>
  <c r="O60" i="35"/>
  <c r="O51" i="35"/>
  <c r="O42" i="35"/>
  <c r="O43" i="35" s="1"/>
  <c r="O45" i="35"/>
  <c r="O47" i="35"/>
  <c r="O61" i="35"/>
  <c r="O69" i="35"/>
  <c r="O62" i="35"/>
  <c r="O64" i="35"/>
  <c r="O63" i="35"/>
  <c r="O65" i="35"/>
  <c r="O76" i="35"/>
  <c r="O79" i="35" s="1"/>
  <c r="O90" i="35"/>
  <c r="O70" i="35"/>
  <c r="O77" i="35"/>
  <c r="O91" i="35"/>
  <c r="O78" i="35"/>
  <c r="O71" i="35"/>
  <c r="O81" i="35"/>
  <c r="O72" i="35"/>
  <c r="O88" i="35"/>
  <c r="O89" i="35"/>
  <c r="O93" i="35"/>
  <c r="O92" i="35"/>
  <c r="O119" i="35"/>
  <c r="O100" i="35"/>
  <c r="O108" i="35"/>
  <c r="O121" i="35"/>
  <c r="O107" i="35"/>
  <c r="O112" i="35"/>
  <c r="O122" i="35"/>
  <c r="O113" i="35"/>
  <c r="O114" i="35"/>
  <c r="O106" i="35"/>
  <c r="O115" i="35"/>
  <c r="O127" i="35"/>
  <c r="O128" i="35"/>
  <c r="O137" i="35"/>
  <c r="O129" i="35"/>
  <c r="O123" i="35"/>
  <c r="O130" i="35"/>
  <c r="O131" i="35"/>
  <c r="O120" i="35"/>
  <c r="O132" i="35"/>
  <c r="O125" i="35"/>
  <c r="O133" i="35"/>
  <c r="O124" i="35"/>
  <c r="O126" i="35"/>
  <c r="O138" i="35"/>
  <c r="O143" i="35" a="1"/>
  <c r="O143" i="35" s="1"/>
  <c r="O151" i="35" a="1"/>
  <c r="O151" i="35" s="1"/>
  <c r="O144" i="35" a="1"/>
  <c r="O144" i="35" s="1"/>
  <c r="O145" i="35" a="1"/>
  <c r="O145" i="35" s="1"/>
  <c r="O147" i="35" a="1"/>
  <c r="O147" i="35" s="1"/>
  <c r="O149" i="35" a="1"/>
  <c r="O149" i="35" s="1"/>
  <c r="O152" i="35" a="1"/>
  <c r="O152" i="35" s="1"/>
  <c r="O163" i="35" a="1"/>
  <c r="O163" i="35" s="1"/>
  <c r="O148" i="35" a="1"/>
  <c r="O148" i="35" s="1"/>
  <c r="O150" i="35" a="1"/>
  <c r="O150" i="35" s="1"/>
  <c r="O157" i="35" a="1"/>
  <c r="O157" i="35" s="1"/>
  <c r="O158" i="35" a="1"/>
  <c r="O158" i="35" s="1"/>
  <c r="O161" i="35" a="1"/>
  <c r="O161" i="35" s="1"/>
  <c r="O153" i="35" a="1"/>
  <c r="O153" i="35" s="1"/>
  <c r="O154" i="35" a="1"/>
  <c r="O154" i="35" s="1"/>
  <c r="O162" i="35" a="1"/>
  <c r="O162" i="35" s="1"/>
  <c r="O167" i="35" a="1"/>
  <c r="O167" i="35" s="1"/>
  <c r="O165" i="35" a="1"/>
  <c r="O165" i="35" s="1"/>
  <c r="O166" i="35" a="1"/>
  <c r="O166" i="35" s="1"/>
  <c r="O171" i="35" a="1"/>
  <c r="O171" i="35" s="1"/>
  <c r="O172" i="35" a="1"/>
  <c r="O172" i="35" s="1"/>
  <c r="O179" i="35" a="1"/>
  <c r="O179" i="35" s="1"/>
  <c r="O192" i="35" s="1"/>
  <c r="O185" i="35" a="1"/>
  <c r="O185" i="35" s="1"/>
  <c r="O168" i="35" a="1"/>
  <c r="O168" i="35" s="1"/>
  <c r="O173" i="35" a="1"/>
  <c r="O173" i="35" s="1"/>
  <c r="O175" i="35" a="1"/>
  <c r="O175" i="35" s="1"/>
  <c r="O182" i="35" a="1"/>
  <c r="O182" i="35" s="1"/>
  <c r="O195" i="35" s="1"/>
  <c r="O180" i="35" a="1"/>
  <c r="O180" i="35" s="1"/>
  <c r="O193" i="35" s="1"/>
  <c r="O181" i="35" a="1"/>
  <c r="O181" i="35" s="1"/>
  <c r="O194" i="35" s="1"/>
  <c r="O174" i="35" a="1"/>
  <c r="O174" i="35" s="1"/>
  <c r="O184" i="35" a="1"/>
  <c r="O184" i="35" s="1"/>
  <c r="O183" i="35" a="1"/>
  <c r="O183" i="35" s="1"/>
  <c r="O178" i="35" a="1"/>
  <c r="O178" i="35" s="1"/>
  <c r="O186" i="35" a="1"/>
  <c r="O186" i="35" s="1"/>
  <c r="T13" i="35"/>
  <c r="T19" i="35"/>
  <c r="T22" i="35"/>
  <c r="T11" i="35"/>
  <c r="T20" i="35"/>
  <c r="T21" i="35"/>
  <c r="T12" i="35"/>
  <c r="T28" i="35"/>
  <c r="T36" i="35"/>
  <c r="T23" i="35"/>
  <c r="T38" i="35"/>
  <c r="T42" i="35"/>
  <c r="T43" i="35" s="1"/>
  <c r="T45" i="35"/>
  <c r="T47" i="35"/>
  <c r="T51" i="35"/>
  <c r="T35" i="35"/>
  <c r="T14" i="35"/>
  <c r="T30" i="35"/>
  <c r="T31" i="35"/>
  <c r="T18" i="35"/>
  <c r="T27" i="35"/>
  <c r="T34" i="35"/>
  <c r="T63" i="35"/>
  <c r="T29" i="35"/>
  <c r="T64" i="35"/>
  <c r="T61" i="35"/>
  <c r="T65" i="35"/>
  <c r="T60" i="35"/>
  <c r="T62" i="35"/>
  <c r="T70" i="35"/>
  <c r="T81" i="35"/>
  <c r="T72" i="35"/>
  <c r="T89" i="35"/>
  <c r="T69" i="35"/>
  <c r="T73" i="35" s="1"/>
  <c r="T76" i="35"/>
  <c r="T77" i="35"/>
  <c r="T78" i="35"/>
  <c r="T71" i="35"/>
  <c r="T88" i="35"/>
  <c r="T90" i="35"/>
  <c r="T100" i="35"/>
  <c r="T106" i="35"/>
  <c r="T109" i="35" s="1"/>
  <c r="T91" i="35"/>
  <c r="T92" i="35"/>
  <c r="T112" i="35"/>
  <c r="T122" i="35"/>
  <c r="T113" i="35"/>
  <c r="T114" i="35"/>
  <c r="T115" i="35"/>
  <c r="T93" i="35"/>
  <c r="T119" i="35"/>
  <c r="T108" i="35"/>
  <c r="T120" i="35"/>
  <c r="T107" i="35"/>
  <c r="T121" i="35"/>
  <c r="T131" i="35"/>
  <c r="T132" i="35"/>
  <c r="T125" i="35"/>
  <c r="T133" i="35"/>
  <c r="T124" i="35"/>
  <c r="T126" i="35"/>
  <c r="T127" i="35"/>
  <c r="T128" i="35"/>
  <c r="T137" i="35"/>
  <c r="T129" i="35"/>
  <c r="T123" i="35"/>
  <c r="T130" i="35"/>
  <c r="T143" i="35" a="1"/>
  <c r="T143" i="35" s="1"/>
  <c r="T138" i="35"/>
  <c r="T144" i="35" a="1"/>
  <c r="T144" i="35" s="1"/>
  <c r="T145" i="35" a="1"/>
  <c r="T145" i="35" s="1"/>
  <c r="T149" i="35" a="1"/>
  <c r="T149" i="35" s="1"/>
  <c r="T147" i="35" a="1"/>
  <c r="T147" i="35" s="1"/>
  <c r="T148" i="35" a="1"/>
  <c r="T148" i="35" s="1"/>
  <c r="T150" i="35" a="1"/>
  <c r="T150" i="35" s="1"/>
  <c r="T152" i="35" a="1"/>
  <c r="T152" i="35" s="1"/>
  <c r="T153" i="35" a="1"/>
  <c r="T153" i="35" s="1"/>
  <c r="T154" i="35" a="1"/>
  <c r="T154" i="35" s="1"/>
  <c r="T158" i="35" a="1"/>
  <c r="T158" i="35" s="1"/>
  <c r="T151" i="35" a="1"/>
  <c r="T151" i="35" s="1"/>
  <c r="T165" i="35" a="1"/>
  <c r="T165" i="35" s="1"/>
  <c r="T161" i="35" a="1"/>
  <c r="T161" i="35" s="1"/>
  <c r="T166" i="35" a="1"/>
  <c r="T166" i="35" s="1"/>
  <c r="T171" i="35" a="1"/>
  <c r="T171" i="35" s="1"/>
  <c r="T162" i="35" a="1"/>
  <c r="T162" i="35" s="1"/>
  <c r="T167" i="35" a="1"/>
  <c r="T167" i="35" s="1"/>
  <c r="T157" i="35" a="1"/>
  <c r="T157" i="35" s="1"/>
  <c r="T159" i="35" s="1"/>
  <c r="T178" i="35" a="1"/>
  <c r="T178" i="35" s="1"/>
  <c r="T184" i="35" a="1"/>
  <c r="T184" i="35" s="1"/>
  <c r="T163" i="35" a="1"/>
  <c r="T163" i="35" s="1"/>
  <c r="T183" i="35" a="1"/>
  <c r="T183" i="35" s="1"/>
  <c r="T168" i="35" a="1"/>
  <c r="T168" i="35" s="1"/>
  <c r="T173" i="35" a="1"/>
  <c r="T173" i="35" s="1"/>
  <c r="T182" i="35" a="1"/>
  <c r="T182" i="35" s="1"/>
  <c r="T195" i="35" s="1"/>
  <c r="T172" i="35" a="1"/>
  <c r="T172" i="35" s="1"/>
  <c r="T174" i="35" a="1"/>
  <c r="T174" i="35" s="1"/>
  <c r="T207" i="35"/>
  <c r="T185" i="35" a="1"/>
  <c r="T185" i="35" s="1"/>
  <c r="T175" i="35" a="1"/>
  <c r="T175" i="35" s="1"/>
  <c r="T179" i="35" a="1"/>
  <c r="T179" i="35" s="1"/>
  <c r="T192" i="35" s="1"/>
  <c r="T180" i="35" a="1"/>
  <c r="T180" i="35" s="1"/>
  <c r="T193" i="35" s="1"/>
  <c r="T181" i="35" a="1"/>
  <c r="T181" i="35" s="1"/>
  <c r="T194" i="35" s="1"/>
  <c r="T186" i="35" a="1"/>
  <c r="T186" i="35" s="1"/>
  <c r="F19" i="35"/>
  <c r="F18" i="35"/>
  <c r="F20" i="35"/>
  <c r="F14" i="35"/>
  <c r="F21" i="35"/>
  <c r="F22" i="35"/>
  <c r="F23" i="35"/>
  <c r="F27" i="35"/>
  <c r="F28" i="35"/>
  <c r="F36" i="35"/>
  <c r="F12" i="35"/>
  <c r="F34" i="35"/>
  <c r="F13" i="35"/>
  <c r="F30" i="35"/>
  <c r="F45" i="35"/>
  <c r="F51" i="35"/>
  <c r="F11" i="35"/>
  <c r="F29" i="35"/>
  <c r="F31" i="35"/>
  <c r="F38" i="35"/>
  <c r="F47" i="35"/>
  <c r="F63" i="35"/>
  <c r="F42" i="35"/>
  <c r="F43" i="35" s="1"/>
  <c r="F35" i="35"/>
  <c r="F64" i="35"/>
  <c r="F60" i="35"/>
  <c r="F65" i="35"/>
  <c r="F69" i="35"/>
  <c r="F72" i="35"/>
  <c r="F76" i="35"/>
  <c r="F79" i="35" s="1"/>
  <c r="F77" i="35"/>
  <c r="F78" i="35"/>
  <c r="F81" i="35"/>
  <c r="F88" i="35"/>
  <c r="F89" i="35"/>
  <c r="F90" i="35"/>
  <c r="F91" i="35"/>
  <c r="F92" i="35"/>
  <c r="F93" i="35"/>
  <c r="F61" i="35"/>
  <c r="F62" i="35"/>
  <c r="F71" i="35"/>
  <c r="F70" i="35"/>
  <c r="F107" i="35"/>
  <c r="F113" i="35"/>
  <c r="F114" i="35"/>
  <c r="F106" i="35"/>
  <c r="F119" i="35"/>
  <c r="F108" i="35"/>
  <c r="F100" i="35"/>
  <c r="F121" i="35"/>
  <c r="F112" i="35"/>
  <c r="F132" i="35"/>
  <c r="F125" i="35"/>
  <c r="F133" i="35"/>
  <c r="F120" i="35"/>
  <c r="F124" i="35"/>
  <c r="F126" i="35"/>
  <c r="F115" i="35"/>
  <c r="F127" i="35"/>
  <c r="F128" i="35"/>
  <c r="F137" i="35"/>
  <c r="F129" i="35"/>
  <c r="F122" i="35"/>
  <c r="F130" i="35"/>
  <c r="F123" i="35"/>
  <c r="F131" i="35"/>
  <c r="F143" i="35" a="1"/>
  <c r="F143" i="35" s="1"/>
  <c r="F138" i="35"/>
  <c r="F145" i="35" a="1"/>
  <c r="F145" i="35" s="1"/>
  <c r="F144" i="35" a="1"/>
  <c r="F144" i="35" s="1"/>
  <c r="F148" i="35" a="1"/>
  <c r="F148" i="35" s="1"/>
  <c r="F152" i="35" a="1"/>
  <c r="F152" i="35" s="1"/>
  <c r="F151" i="35" a="1"/>
  <c r="F151" i="35" s="1"/>
  <c r="F147" i="35" a="1"/>
  <c r="F147" i="35" s="1"/>
  <c r="F150" i="35" a="1"/>
  <c r="F150" i="35" s="1"/>
  <c r="F163" i="35" a="1"/>
  <c r="F163" i="35" s="1"/>
  <c r="F149" i="35" a="1"/>
  <c r="F149" i="35" s="1"/>
  <c r="F153" i="35" a="1"/>
  <c r="F153" i="35" s="1"/>
  <c r="F154" i="35" a="1"/>
  <c r="F154" i="35" s="1"/>
  <c r="F161" i="35" a="1"/>
  <c r="F161" i="35" s="1"/>
  <c r="F158" i="35" a="1"/>
  <c r="F158" i="35" s="1"/>
  <c r="F162" i="35" a="1"/>
  <c r="F162" i="35" s="1"/>
  <c r="F157" i="35" a="1"/>
  <c r="F157" i="35" s="1"/>
  <c r="F165" i="35" a="1"/>
  <c r="F165" i="35" s="1"/>
  <c r="F166" i="35" a="1"/>
  <c r="F166" i="35" s="1"/>
  <c r="F171" i="35" a="1"/>
  <c r="F171" i="35" s="1"/>
  <c r="F167" i="35" a="1"/>
  <c r="F167" i="35" s="1"/>
  <c r="F168" i="35" a="1"/>
  <c r="F168" i="35" s="1"/>
  <c r="F179" i="35" a="1"/>
  <c r="F179" i="35" s="1"/>
  <c r="F192" i="35" s="1"/>
  <c r="F173" i="35" a="1"/>
  <c r="F173" i="35" s="1"/>
  <c r="F172" i="35" a="1"/>
  <c r="F172" i="35" s="1"/>
  <c r="F174" i="35" a="1"/>
  <c r="F174" i="35" s="1"/>
  <c r="F175" i="35" a="1"/>
  <c r="F175" i="35" s="1"/>
  <c r="F183" i="35" a="1"/>
  <c r="F183" i="35" s="1"/>
  <c r="F178" i="35" a="1"/>
  <c r="F178" i="35" s="1"/>
  <c r="F185" i="35" a="1"/>
  <c r="F185" i="35" s="1"/>
  <c r="F180" i="35" a="1"/>
  <c r="F180" i="35" s="1"/>
  <c r="F193" i="35" s="1"/>
  <c r="F181" i="35" a="1"/>
  <c r="F181" i="35" s="1"/>
  <c r="F194" i="35" s="1"/>
  <c r="F182" i="35" a="1"/>
  <c r="F182" i="35" s="1"/>
  <c r="F195" i="35" s="1"/>
  <c r="F184" i="35" a="1"/>
  <c r="F184" i="35" s="1"/>
  <c r="F186" i="35" a="1"/>
  <c r="F186" i="35" s="1"/>
  <c r="BE14" i="35"/>
  <c r="BE18" i="35"/>
  <c r="BE12" i="35"/>
  <c r="BE19" i="35"/>
  <c r="BE21" i="35"/>
  <c r="BE22" i="35"/>
  <c r="BE23" i="35"/>
  <c r="BE27" i="35"/>
  <c r="BE13" i="35"/>
  <c r="BE20" i="35"/>
  <c r="BE35" i="35"/>
  <c r="BE28" i="35"/>
  <c r="BE11" i="35"/>
  <c r="BE15" i="35" s="1"/>
  <c r="BE34" i="35"/>
  <c r="BE33" i="35" s="1"/>
  <c r="BE51" i="35"/>
  <c r="BE60" i="35"/>
  <c r="BE66" i="35" s="1"/>
  <c r="BE36" i="35"/>
  <c r="BE42" i="35"/>
  <c r="BE43" i="35" s="1"/>
  <c r="BE30" i="35"/>
  <c r="BE47" i="35"/>
  <c r="BE29" i="35"/>
  <c r="BE31" i="35"/>
  <c r="BE61" i="35"/>
  <c r="BE38" i="35"/>
  <c r="BE63" i="35"/>
  <c r="BE64" i="35"/>
  <c r="BE65" i="35"/>
  <c r="BE71" i="35"/>
  <c r="BE72" i="35"/>
  <c r="BE76" i="35"/>
  <c r="BE77" i="35"/>
  <c r="BE78" i="35"/>
  <c r="BE81" i="35"/>
  <c r="BE88" i="35"/>
  <c r="BE89" i="35"/>
  <c r="BE90" i="35"/>
  <c r="BE91" i="35"/>
  <c r="BE92" i="35"/>
  <c r="BE93" i="35"/>
  <c r="BE45" i="35"/>
  <c r="BE62" i="35"/>
  <c r="BE70" i="35"/>
  <c r="BE69" i="35"/>
  <c r="BE121" i="35"/>
  <c r="BE112" i="35"/>
  <c r="BE113" i="35"/>
  <c r="BE106" i="35"/>
  <c r="BE114" i="35"/>
  <c r="BE115" i="35"/>
  <c r="BE100" i="35"/>
  <c r="BE107" i="35"/>
  <c r="BE119" i="35"/>
  <c r="BE108" i="35"/>
  <c r="BE120" i="35"/>
  <c r="BE130" i="35"/>
  <c r="BE122" i="35"/>
  <c r="BE131" i="35"/>
  <c r="BE124" i="35"/>
  <c r="BE132" i="35"/>
  <c r="BE125" i="35"/>
  <c r="BE123" i="35"/>
  <c r="BE126" i="35"/>
  <c r="BE127" i="35"/>
  <c r="BE128" i="35"/>
  <c r="BE129" i="35"/>
  <c r="BE138" i="35"/>
  <c r="BE133" i="35"/>
  <c r="BE145" i="35" a="1"/>
  <c r="BE145" i="35" s="1"/>
  <c r="BE137" i="35"/>
  <c r="BE143" i="35" a="1"/>
  <c r="BE143" i="35" s="1"/>
  <c r="BE144" i="35" a="1"/>
  <c r="BE144" i="35" s="1"/>
  <c r="BE149" i="35" a="1"/>
  <c r="BE149" i="35" s="1"/>
  <c r="BE148" i="35" a="1"/>
  <c r="BE148" i="35" s="1"/>
  <c r="BE150" i="35" a="1"/>
  <c r="BE150" i="35" s="1"/>
  <c r="BE147" i="35" a="1"/>
  <c r="BE147" i="35" s="1"/>
  <c r="BE158" i="35" a="1"/>
  <c r="BE158" i="35" s="1"/>
  <c r="BE153" i="35" a="1"/>
  <c r="BE153" i="35" s="1"/>
  <c r="BE154" i="35" a="1"/>
  <c r="BE154" i="35" s="1"/>
  <c r="BE151" i="35" a="1"/>
  <c r="BE151" i="35" s="1"/>
  <c r="BE152" i="35" a="1"/>
  <c r="BE152" i="35" s="1"/>
  <c r="BE157" i="35" a="1"/>
  <c r="BE157" i="35" s="1"/>
  <c r="BE165" i="35" a="1"/>
  <c r="BE165" i="35" s="1"/>
  <c r="BE161" i="35" a="1"/>
  <c r="BE161" i="35" s="1"/>
  <c r="BE162" i="35" a="1"/>
  <c r="BE162" i="35" s="1"/>
  <c r="BE167" i="35" a="1"/>
  <c r="BE167" i="35" s="1"/>
  <c r="BE166" i="35" a="1"/>
  <c r="BE166" i="35" s="1"/>
  <c r="BE171" i="35" a="1"/>
  <c r="BE171" i="35" s="1"/>
  <c r="BE181" i="35" a="1"/>
  <c r="BE181" i="35" s="1"/>
  <c r="BE194" i="35" s="1"/>
  <c r="BE163" i="35" a="1"/>
  <c r="BE163" i="35" s="1"/>
  <c r="BE182" i="35" a="1"/>
  <c r="BE182" i="35" s="1"/>
  <c r="BE195" i="35" s="1"/>
  <c r="BE168" i="35" a="1"/>
  <c r="BE168" i="35" s="1"/>
  <c r="BE180" i="35" a="1"/>
  <c r="BE180" i="35" s="1"/>
  <c r="BE193" i="35" s="1"/>
  <c r="BE185" i="35" a="1"/>
  <c r="BE185" i="35" s="1"/>
  <c r="BE172" i="35" a="1"/>
  <c r="BE172" i="35" s="1"/>
  <c r="BE173" i="35" a="1"/>
  <c r="BE173" i="35" s="1"/>
  <c r="BE175" i="35" a="1"/>
  <c r="BE175" i="35" s="1"/>
  <c r="BE179" i="35" a="1"/>
  <c r="BE179" i="35" s="1"/>
  <c r="BE192" i="35" s="1"/>
  <c r="BE174" i="35" a="1"/>
  <c r="BE174" i="35" s="1"/>
  <c r="BE178" i="35" a="1"/>
  <c r="BE178" i="35" s="1"/>
  <c r="BE184" i="35" a="1"/>
  <c r="BE184" i="35" s="1"/>
  <c r="BE183" i="35" a="1"/>
  <c r="BE183" i="35" s="1"/>
  <c r="BE186" i="35" a="1"/>
  <c r="BE186" i="35" s="1"/>
  <c r="AM31" i="35"/>
  <c r="J24" i="35"/>
  <c r="W35" i="35"/>
  <c r="W23" i="35"/>
  <c r="AE35" i="35"/>
  <c r="AE22" i="35"/>
  <c r="AE11" i="35"/>
  <c r="AE15" i="35" s="1"/>
  <c r="Z207" i="26"/>
  <c r="Z36" i="26" s="1"/>
  <c r="Z143" i="26"/>
  <c r="BM207" i="26"/>
  <c r="BM145" i="26" s="1"/>
  <c r="BM13" i="26"/>
  <c r="BM143" i="26"/>
  <c r="BM144" i="26"/>
  <c r="BM161" i="26"/>
  <c r="BS207" i="26"/>
  <c r="BS144" i="26" s="1"/>
  <c r="BR207" i="26"/>
  <c r="BR19" i="26" s="1"/>
  <c r="BR51" i="26"/>
  <c r="V207" i="26"/>
  <c r="V42" i="26" s="1"/>
  <c r="V43" i="26" s="1"/>
  <c r="CA207" i="26"/>
  <c r="CA30" i="26" s="1"/>
  <c r="CA23" i="26"/>
  <c r="CA28" i="26"/>
  <c r="BJ207" i="26"/>
  <c r="BJ42" i="26" s="1"/>
  <c r="BJ43" i="26" s="1"/>
  <c r="BF207" i="26"/>
  <c r="BF22" i="26" s="1"/>
  <c r="BF19" i="26"/>
  <c r="BF162" i="26"/>
  <c r="BL207" i="26"/>
  <c r="BL22" i="26" s="1"/>
  <c r="BW31" i="26"/>
  <c r="BW28" i="26"/>
  <c r="BW38" i="26"/>
  <c r="BW30" i="26"/>
  <c r="R12" i="20"/>
  <c r="R18" i="20"/>
  <c r="R22" i="20"/>
  <c r="R28" i="20"/>
  <c r="R13" i="20"/>
  <c r="R19" i="20"/>
  <c r="R29" i="20"/>
  <c r="R11" i="20"/>
  <c r="R14" i="20"/>
  <c r="R20" i="20"/>
  <c r="R30" i="20"/>
  <c r="R21" i="20"/>
  <c r="R31" i="20"/>
  <c r="R47" i="20"/>
  <c r="R60" i="20"/>
  <c r="R70" i="20"/>
  <c r="R76" i="20"/>
  <c r="R81" i="20"/>
  <c r="R126" i="20"/>
  <c r="R150" i="20"/>
  <c r="R158" i="20"/>
  <c r="R180" i="20"/>
  <c r="R193" i="20" s="1"/>
  <c r="R42" i="20"/>
  <c r="R43" i="20" s="1"/>
  <c r="R151" i="20"/>
  <c r="R166" i="20"/>
  <c r="R173" i="20"/>
  <c r="R71" i="20"/>
  <c r="R91" i="20"/>
  <c r="R113" i="20"/>
  <c r="R119" i="20"/>
  <c r="R127" i="20"/>
  <c r="R152" i="20"/>
  <c r="R167" i="20"/>
  <c r="R181" i="20"/>
  <c r="R194" i="20" s="1"/>
  <c r="R185" i="20"/>
  <c r="R186" i="20"/>
  <c r="R179" i="20"/>
  <c r="R192" i="20" s="1"/>
  <c r="R61" i="20"/>
  <c r="R65" i="20"/>
  <c r="R77" i="20"/>
  <c r="R107" i="20"/>
  <c r="R123" i="20"/>
  <c r="R131" i="20"/>
  <c r="R143" i="20"/>
  <c r="R161" i="20"/>
  <c r="R174" i="20"/>
  <c r="R147" i="20"/>
  <c r="R171" i="20"/>
  <c r="R183" i="20"/>
  <c r="R38" i="20"/>
  <c r="R144" i="20"/>
  <c r="R153" i="20"/>
  <c r="R168" i="20"/>
  <c r="R175" i="20"/>
  <c r="R92" i="20"/>
  <c r="R114" i="20"/>
  <c r="R124" i="20"/>
  <c r="R132" i="20"/>
  <c r="R137" i="20"/>
  <c r="R154" i="20"/>
  <c r="R182" i="20"/>
  <c r="R195" i="20" s="1"/>
  <c r="R34" i="20"/>
  <c r="R51" i="20"/>
  <c r="R62" i="20"/>
  <c r="R72" i="20"/>
  <c r="R78" i="20"/>
  <c r="R88" i="20"/>
  <c r="R108" i="20"/>
  <c r="R120" i="20"/>
  <c r="R128" i="20"/>
  <c r="R145" i="20"/>
  <c r="R162" i="20"/>
  <c r="R178" i="20"/>
  <c r="R35" i="20"/>
  <c r="R27" i="20"/>
  <c r="R36" i="20"/>
  <c r="R45" i="20"/>
  <c r="R63" i="20"/>
  <c r="R69" i="20"/>
  <c r="R89" i="20"/>
  <c r="R93" i="20"/>
  <c r="R100" i="20"/>
  <c r="R115" i="20"/>
  <c r="R121" i="20"/>
  <c r="R125" i="20"/>
  <c r="R129" i="20"/>
  <c r="R133" i="20"/>
  <c r="R138" i="20"/>
  <c r="R148" i="20"/>
  <c r="R163" i="20"/>
  <c r="R149" i="20"/>
  <c r="R157" i="20"/>
  <c r="R64" i="20"/>
  <c r="R90" i="20"/>
  <c r="R106" i="20"/>
  <c r="R112" i="20"/>
  <c r="R122" i="20"/>
  <c r="R130" i="20"/>
  <c r="R165" i="20"/>
  <c r="R172" i="20"/>
  <c r="R184" i="20"/>
  <c r="G207" i="20"/>
  <c r="AM22" i="35"/>
  <c r="AM36" i="35"/>
  <c r="AM28" i="35"/>
  <c r="AM42" i="35"/>
  <c r="AM43" i="35" s="1"/>
  <c r="AM45" i="35"/>
  <c r="AM19" i="35"/>
  <c r="AM34" i="35"/>
  <c r="AM47" i="35"/>
  <c r="AM62" i="35"/>
  <c r="AM60" i="35"/>
  <c r="AM64" i="35"/>
  <c r="AM51" i="35"/>
  <c r="AM65" i="35"/>
  <c r="AM61" i="35"/>
  <c r="AM38" i="35"/>
  <c r="AM63" i="35"/>
  <c r="AM70" i="35"/>
  <c r="AM81" i="35"/>
  <c r="AM69" i="35"/>
  <c r="AM72" i="35"/>
  <c r="AM88" i="35"/>
  <c r="AM71" i="35"/>
  <c r="AM76" i="35"/>
  <c r="AM90" i="35"/>
  <c r="AM77" i="35"/>
  <c r="AM78" i="35"/>
  <c r="AM93" i="35"/>
  <c r="AM91" i="35"/>
  <c r="AM89" i="35"/>
  <c r="AM92" i="35"/>
  <c r="AM121" i="35"/>
  <c r="AM100" i="35"/>
  <c r="AM112" i="35"/>
  <c r="AM122" i="35"/>
  <c r="AM113" i="35"/>
  <c r="AM114" i="35"/>
  <c r="AM115" i="35"/>
  <c r="AM106" i="35"/>
  <c r="AM107" i="35"/>
  <c r="AM119" i="35"/>
  <c r="AM108" i="35"/>
  <c r="AM120" i="35"/>
  <c r="AM130" i="35"/>
  <c r="AM131" i="35"/>
  <c r="AM124" i="35"/>
  <c r="AM132" i="35"/>
  <c r="AM125" i="35"/>
  <c r="AM126" i="35"/>
  <c r="AM127" i="35"/>
  <c r="AM123" i="35"/>
  <c r="AM128" i="35"/>
  <c r="AM137" i="35"/>
  <c r="AM129" i="35"/>
  <c r="AM138" i="35"/>
  <c r="AM144" i="35" a="1"/>
  <c r="AM144" i="35" s="1"/>
  <c r="AM145" i="35" a="1"/>
  <c r="AM145" i="35" s="1"/>
  <c r="AM147" i="35" a="1"/>
  <c r="AM147" i="35" s="1"/>
  <c r="AM151" i="35" a="1"/>
  <c r="AM151" i="35" s="1"/>
  <c r="AM133" i="35"/>
  <c r="AM143" i="35" a="1"/>
  <c r="AM143" i="35" s="1"/>
  <c r="AM148" i="35" a="1"/>
  <c r="AM148" i="35" s="1"/>
  <c r="AM152" i="35" a="1"/>
  <c r="AM152" i="35" s="1"/>
  <c r="AM149" i="35" a="1"/>
  <c r="AM149" i="35" s="1"/>
  <c r="AM157" i="35" a="1"/>
  <c r="AM157" i="35" s="1"/>
  <c r="AM163" i="35" a="1"/>
  <c r="AM163" i="35" s="1"/>
  <c r="AM153" i="35" a="1"/>
  <c r="AM153" i="35" s="1"/>
  <c r="AM154" i="35" a="1"/>
  <c r="AM154" i="35" s="1"/>
  <c r="AM158" i="35" a="1"/>
  <c r="AM158" i="35" s="1"/>
  <c r="AM167" i="35" a="1"/>
  <c r="AM167" i="35" s="1"/>
  <c r="AM150" i="35" a="1"/>
  <c r="AM150" i="35" s="1"/>
  <c r="AM166" i="35" a="1"/>
  <c r="AM166" i="35" s="1"/>
  <c r="AM171" i="35" a="1"/>
  <c r="AM171" i="35" s="1"/>
  <c r="AM172" i="35" a="1"/>
  <c r="AM172" i="35" s="1"/>
  <c r="AM161" i="35" a="1"/>
  <c r="AM161" i="35" s="1"/>
  <c r="AM165" i="35" a="1"/>
  <c r="AM165" i="35" s="1"/>
  <c r="AM162" i="35" a="1"/>
  <c r="AM162" i="35" s="1"/>
  <c r="AM179" i="35" a="1"/>
  <c r="AM179" i="35" s="1"/>
  <c r="AM192" i="35" s="1"/>
  <c r="AM182" i="35" a="1"/>
  <c r="AM182" i="35" s="1"/>
  <c r="AM195" i="35" s="1"/>
  <c r="AM168" i="35" a="1"/>
  <c r="AM168" i="35" s="1"/>
  <c r="AM181" i="35" a="1"/>
  <c r="AM181" i="35" s="1"/>
  <c r="AM194" i="35" s="1"/>
  <c r="AM175" i="35" a="1"/>
  <c r="AM175" i="35" s="1"/>
  <c r="AM174" i="35" a="1"/>
  <c r="AM174" i="35" s="1"/>
  <c r="AM180" i="35" a="1"/>
  <c r="AM180" i="35" s="1"/>
  <c r="AM193" i="35" s="1"/>
  <c r="AM173" i="35" a="1"/>
  <c r="AM173" i="35" s="1"/>
  <c r="AM178" i="35" a="1"/>
  <c r="AM178" i="35" s="1"/>
  <c r="AM186" i="35" a="1"/>
  <c r="AM186" i="35" s="1"/>
  <c r="AM184" i="35" a="1"/>
  <c r="AM184" i="35" s="1"/>
  <c r="AM183" i="35" a="1"/>
  <c r="AM183" i="35" s="1"/>
  <c r="AM185" i="35" a="1"/>
  <c r="AM185" i="35" s="1"/>
  <c r="BF11" i="35"/>
  <c r="BF12" i="35"/>
  <c r="BF13" i="35"/>
  <c r="BF14" i="35"/>
  <c r="BF18" i="35"/>
  <c r="BF19" i="35"/>
  <c r="BF20" i="35"/>
  <c r="BF29" i="35"/>
  <c r="BF35" i="35"/>
  <c r="BF38" i="35"/>
  <c r="BF42" i="35"/>
  <c r="BF43" i="35" s="1"/>
  <c r="BF45" i="35"/>
  <c r="BF47" i="35"/>
  <c r="BF51" i="35"/>
  <c r="BF60" i="35"/>
  <c r="BF61" i="35"/>
  <c r="BF62" i="35"/>
  <c r="BF63" i="35"/>
  <c r="BF30" i="35"/>
  <c r="BF21" i="35"/>
  <c r="BF27" i="35"/>
  <c r="BF31" i="35"/>
  <c r="BF23" i="35"/>
  <c r="BF22" i="35"/>
  <c r="BF28" i="35"/>
  <c r="BF34" i="35"/>
  <c r="BF36" i="35"/>
  <c r="BF64" i="35"/>
  <c r="BF69" i="35"/>
  <c r="BF81" i="35"/>
  <c r="BF65" i="35"/>
  <c r="BF70" i="35"/>
  <c r="BF71" i="35"/>
  <c r="BF72" i="35"/>
  <c r="BF88" i="35"/>
  <c r="BF76" i="35"/>
  <c r="BF77" i="35"/>
  <c r="BF78" i="35"/>
  <c r="BF90" i="35"/>
  <c r="BF100" i="35"/>
  <c r="BF106" i="35"/>
  <c r="BF107" i="35"/>
  <c r="BF108" i="35"/>
  <c r="BF112" i="35"/>
  <c r="BF113" i="35"/>
  <c r="BF114" i="35"/>
  <c r="BF115" i="35"/>
  <c r="BF119" i="35"/>
  <c r="BF120" i="35"/>
  <c r="BF121" i="35"/>
  <c r="BF122" i="35"/>
  <c r="BF123" i="35"/>
  <c r="BF124" i="35"/>
  <c r="BF125" i="35"/>
  <c r="BF126" i="35"/>
  <c r="BF127" i="35"/>
  <c r="BF128" i="35"/>
  <c r="BF129" i="35"/>
  <c r="BF130" i="35"/>
  <c r="BF131" i="35"/>
  <c r="BF132" i="35"/>
  <c r="BF133" i="35"/>
  <c r="BF137" i="35"/>
  <c r="BF138" i="35"/>
  <c r="BF89" i="35"/>
  <c r="BF91" i="35"/>
  <c r="BF93" i="35"/>
  <c r="BF92" i="35"/>
  <c r="BF143" i="35" a="1"/>
  <c r="BF143" i="35" s="1"/>
  <c r="BF144" i="35" a="1"/>
  <c r="BF144" i="35" s="1"/>
  <c r="BF145" i="35" a="1"/>
  <c r="BF145" i="35" s="1"/>
  <c r="BF147" i="35" a="1"/>
  <c r="BF147" i="35" s="1"/>
  <c r="BF148" i="35" a="1"/>
  <c r="BF148" i="35" s="1"/>
  <c r="BF149" i="35" a="1"/>
  <c r="BF149" i="35" s="1"/>
  <c r="BF150" i="35" a="1"/>
  <c r="BF150" i="35" s="1"/>
  <c r="BF151" i="35" a="1"/>
  <c r="BF151" i="35" s="1"/>
  <c r="BF152" i="35" a="1"/>
  <c r="BF152" i="35" s="1"/>
  <c r="BF154" i="35" a="1"/>
  <c r="BF154" i="35" s="1"/>
  <c r="BF163" i="35" a="1"/>
  <c r="BF163" i="35" s="1"/>
  <c r="BF166" i="35" a="1"/>
  <c r="BF166" i="35" s="1"/>
  <c r="BF153" i="35" a="1"/>
  <c r="BF153" i="35" s="1"/>
  <c r="BF158" i="35" a="1"/>
  <c r="BF158" i="35" s="1"/>
  <c r="BF157" i="35" a="1"/>
  <c r="BF157" i="35" s="1"/>
  <c r="BF165" i="35" a="1"/>
  <c r="BF165" i="35" s="1"/>
  <c r="BF162" i="35" a="1"/>
  <c r="BF162" i="35" s="1"/>
  <c r="BF167" i="35" a="1"/>
  <c r="BF167" i="35" s="1"/>
  <c r="BF182" i="35" a="1"/>
  <c r="BF182" i="35" s="1"/>
  <c r="BF195" i="35" s="1"/>
  <c r="BF161" i="35" a="1"/>
  <c r="BF161" i="35" s="1"/>
  <c r="BF168" i="35" a="1"/>
  <c r="BF168" i="35" s="1"/>
  <c r="BF171" i="35" a="1"/>
  <c r="BF171" i="35" s="1"/>
  <c r="BF173" i="35" a="1"/>
  <c r="BF173" i="35" s="1"/>
  <c r="BF179" i="35" a="1"/>
  <c r="BF179" i="35" s="1"/>
  <c r="BF192" i="35" s="1"/>
  <c r="BF172" i="35" a="1"/>
  <c r="BF172" i="35" s="1"/>
  <c r="BF175" i="35" a="1"/>
  <c r="BF175" i="35" s="1"/>
  <c r="BF184" i="35" a="1"/>
  <c r="BF184" i="35" s="1"/>
  <c r="BF178" i="35" a="1"/>
  <c r="BF178" i="35" s="1"/>
  <c r="BF183" i="35" a="1"/>
  <c r="BF183" i="35" s="1"/>
  <c r="BF174" i="35" a="1"/>
  <c r="BF174" i="35" s="1"/>
  <c r="BF185" i="35" a="1"/>
  <c r="BF185" i="35" s="1"/>
  <c r="BF186" i="35" a="1"/>
  <c r="BF186" i="35" s="1"/>
  <c r="BF181" i="35" a="1"/>
  <c r="BF181" i="35" s="1"/>
  <c r="BF194" i="35" s="1"/>
  <c r="BF180" i="35" a="1"/>
  <c r="BF180" i="35" s="1"/>
  <c r="BF193" i="35" s="1"/>
  <c r="AN13" i="35"/>
  <c r="AN18" i="35"/>
  <c r="AN21" i="35"/>
  <c r="AN14" i="35"/>
  <c r="AN19" i="35"/>
  <c r="AN35" i="35"/>
  <c r="AN11" i="35"/>
  <c r="AN27" i="35"/>
  <c r="AN28" i="35"/>
  <c r="AN29" i="35"/>
  <c r="AN30" i="35"/>
  <c r="AN31" i="35"/>
  <c r="AN38" i="35"/>
  <c r="AN34" i="35"/>
  <c r="AN33" i="35" s="1"/>
  <c r="AN36" i="35"/>
  <c r="AN23" i="35"/>
  <c r="AN22" i="35"/>
  <c r="AN12" i="35"/>
  <c r="AN51" i="35"/>
  <c r="AN42" i="35"/>
  <c r="AN43" i="35" s="1"/>
  <c r="AN45" i="35"/>
  <c r="AN60" i="35"/>
  <c r="AN20" i="35"/>
  <c r="AN47" i="35"/>
  <c r="AN62" i="35"/>
  <c r="AN64" i="35"/>
  <c r="AN61" i="35"/>
  <c r="AN69" i="35"/>
  <c r="AN78" i="35"/>
  <c r="AN63" i="35"/>
  <c r="AN65" i="35"/>
  <c r="AN72" i="35"/>
  <c r="AN89" i="35"/>
  <c r="AN70" i="35"/>
  <c r="AN71" i="35"/>
  <c r="AN76" i="35"/>
  <c r="AN77" i="35"/>
  <c r="AN92" i="35"/>
  <c r="AN88" i="35"/>
  <c r="AN90" i="35"/>
  <c r="AN81" i="35"/>
  <c r="AN91" i="35"/>
  <c r="AN108" i="35"/>
  <c r="AN120" i="35"/>
  <c r="AN121" i="35"/>
  <c r="AN100" i="35"/>
  <c r="AN112" i="35"/>
  <c r="AN113" i="35"/>
  <c r="AN93" i="35"/>
  <c r="AN114" i="35"/>
  <c r="AN115" i="35"/>
  <c r="AN106" i="35"/>
  <c r="AN107" i="35"/>
  <c r="AN119" i="35"/>
  <c r="AN129" i="35"/>
  <c r="AN138" i="35"/>
  <c r="AN143" i="35" a="1"/>
  <c r="AN143" i="35" s="1"/>
  <c r="AN130" i="35"/>
  <c r="AN131" i="35"/>
  <c r="AN124" i="35"/>
  <c r="AN132" i="35"/>
  <c r="AN122" i="35"/>
  <c r="AN125" i="35"/>
  <c r="AN133" i="35"/>
  <c r="AN126" i="35"/>
  <c r="AN127" i="35"/>
  <c r="AN123" i="35"/>
  <c r="AN128" i="35"/>
  <c r="AN137" i="35"/>
  <c r="AN144" i="35" a="1"/>
  <c r="AN144" i="35" s="1"/>
  <c r="AN145" i="35" a="1"/>
  <c r="AN145" i="35" s="1"/>
  <c r="AN147" i="35" a="1"/>
  <c r="AN147" i="35" s="1"/>
  <c r="AN148" i="35" a="1"/>
  <c r="AN148" i="35" s="1"/>
  <c r="AN149" i="35" a="1"/>
  <c r="AN149" i="35" s="1"/>
  <c r="AN150" i="35" a="1"/>
  <c r="AN150" i="35" s="1"/>
  <c r="AN151" i="35" a="1"/>
  <c r="AN151" i="35" s="1"/>
  <c r="AN152" i="35" a="1"/>
  <c r="AN152" i="35" s="1"/>
  <c r="AN153" i="35" a="1"/>
  <c r="AN153" i="35" s="1"/>
  <c r="AN154" i="35" a="1"/>
  <c r="AN154" i="35" s="1"/>
  <c r="AN163" i="35" a="1"/>
  <c r="AN163" i="35" s="1"/>
  <c r="AN157" i="35" a="1"/>
  <c r="AN157" i="35" s="1"/>
  <c r="AN159" i="35" s="1"/>
  <c r="AN158" i="35" a="1"/>
  <c r="AN158" i="35" s="1"/>
  <c r="AN166" i="35" a="1"/>
  <c r="AN166" i="35" s="1"/>
  <c r="AN161" i="35" a="1"/>
  <c r="AN161" i="35" s="1"/>
  <c r="AN168" i="35" a="1"/>
  <c r="AN168" i="35" s="1"/>
  <c r="AN165" i="35" a="1"/>
  <c r="AN165" i="35" s="1"/>
  <c r="AN180" i="35" a="1"/>
  <c r="AN180" i="35" s="1"/>
  <c r="AN193" i="35" s="1"/>
  <c r="AN162" i="35" a="1"/>
  <c r="AN162" i="35" s="1"/>
  <c r="AN167" i="35" a="1"/>
  <c r="AN167" i="35" s="1"/>
  <c r="AN171" i="35" a="1"/>
  <c r="AN171" i="35" s="1"/>
  <c r="AN173" i="35" a="1"/>
  <c r="AN173" i="35" s="1"/>
  <c r="AN186" i="35" a="1"/>
  <c r="AN186" i="35" s="1"/>
  <c r="AN172" i="35" a="1"/>
  <c r="AN172" i="35" s="1"/>
  <c r="AN183" i="35" a="1"/>
  <c r="AN183" i="35" s="1"/>
  <c r="AN185" i="35" a="1"/>
  <c r="AN185" i="35" s="1"/>
  <c r="AN179" i="35" a="1"/>
  <c r="AN179" i="35" s="1"/>
  <c r="AN192" i="35" s="1"/>
  <c r="AN184" i="35" a="1"/>
  <c r="AN184" i="35" s="1"/>
  <c r="AN174" i="35" a="1"/>
  <c r="AN174" i="35" s="1"/>
  <c r="AN175" i="35" a="1"/>
  <c r="AN175" i="35" s="1"/>
  <c r="AN181" i="35" a="1"/>
  <c r="AN181" i="35" s="1"/>
  <c r="AN194" i="35" s="1"/>
  <c r="AN178" i="35" a="1"/>
  <c r="AN178" i="35" s="1"/>
  <c r="AN182" i="35" a="1"/>
  <c r="AN182" i="35" s="1"/>
  <c r="AN195" i="35" s="1"/>
  <c r="AU11" i="35"/>
  <c r="AU12" i="35"/>
  <c r="AU13" i="35"/>
  <c r="AU14" i="35"/>
  <c r="AU18" i="35"/>
  <c r="AU19" i="35"/>
  <c r="AU29" i="35"/>
  <c r="AU30" i="35"/>
  <c r="AU31" i="35"/>
  <c r="AU35" i="35"/>
  <c r="AU20" i="35"/>
  <c r="AU36" i="35"/>
  <c r="AU45" i="35"/>
  <c r="AU60" i="35"/>
  <c r="AU21" i="35"/>
  <c r="AU42" i="35"/>
  <c r="AU43" i="35" s="1"/>
  <c r="AU27" i="35"/>
  <c r="AU28" i="35"/>
  <c r="AU23" i="35"/>
  <c r="AU22" i="35"/>
  <c r="AU38" i="35"/>
  <c r="AU51" i="35"/>
  <c r="AU61" i="35"/>
  <c r="AU47" i="35"/>
  <c r="AU64" i="35"/>
  <c r="AU65" i="35"/>
  <c r="AU34" i="35"/>
  <c r="AU63" i="35"/>
  <c r="AU62" i="35"/>
  <c r="AU81" i="35"/>
  <c r="AU72" i="35"/>
  <c r="AU70" i="35"/>
  <c r="AU71" i="35"/>
  <c r="AU89" i="35"/>
  <c r="AU76" i="35"/>
  <c r="AU69" i="35"/>
  <c r="AU77" i="35"/>
  <c r="AU78" i="35"/>
  <c r="AU88" i="35"/>
  <c r="AU90" i="35"/>
  <c r="AU92" i="35"/>
  <c r="AU91" i="35"/>
  <c r="AU112" i="35"/>
  <c r="AU122" i="35"/>
  <c r="AU113" i="35"/>
  <c r="AU114" i="35"/>
  <c r="AU115" i="35"/>
  <c r="AU106" i="35"/>
  <c r="AU107" i="35"/>
  <c r="AU119" i="35"/>
  <c r="AU108" i="35"/>
  <c r="AU120" i="35"/>
  <c r="AU93" i="35"/>
  <c r="AU100" i="35"/>
  <c r="AU121" i="35"/>
  <c r="AU131" i="35"/>
  <c r="AU124" i="35"/>
  <c r="AU132" i="35"/>
  <c r="AU125" i="35"/>
  <c r="AU133" i="35"/>
  <c r="AU126" i="35"/>
  <c r="AU123" i="35"/>
  <c r="AU127" i="35"/>
  <c r="AU128" i="35"/>
  <c r="AU137" i="35"/>
  <c r="AU129" i="35"/>
  <c r="AU130" i="35"/>
  <c r="AU143" i="35" a="1"/>
  <c r="AU143" i="35" s="1"/>
  <c r="AU144" i="35" a="1"/>
  <c r="AU144" i="35" s="1"/>
  <c r="AU145" i="35" a="1"/>
  <c r="AU145" i="35" s="1"/>
  <c r="AU138" i="35"/>
  <c r="AU148" i="35" a="1"/>
  <c r="AU148" i="35" s="1"/>
  <c r="AU151" i="35" a="1"/>
  <c r="AU151" i="35" s="1"/>
  <c r="AU152" i="35" a="1"/>
  <c r="AU152" i="35" s="1"/>
  <c r="AU149" i="35" a="1"/>
  <c r="AU149" i="35" s="1"/>
  <c r="AU150" i="35" a="1"/>
  <c r="AU150" i="35" s="1"/>
  <c r="AU147" i="35" a="1"/>
  <c r="AU147" i="35" s="1"/>
  <c r="AU163" i="35" a="1"/>
  <c r="AU163" i="35" s="1"/>
  <c r="AU153" i="35" a="1"/>
  <c r="AU153" i="35" s="1"/>
  <c r="AU154" i="35" a="1"/>
  <c r="AU154" i="35" s="1"/>
  <c r="AU165" i="35" a="1"/>
  <c r="AU165" i="35" s="1"/>
  <c r="AU166" i="35" a="1"/>
  <c r="AU166" i="35" s="1"/>
  <c r="AU161" i="35" a="1"/>
  <c r="AU161" i="35" s="1"/>
  <c r="AU171" i="35" a="1"/>
  <c r="AU171" i="35" s="1"/>
  <c r="AU157" i="35" a="1"/>
  <c r="AU157" i="35" s="1"/>
  <c r="AU162" i="35" a="1"/>
  <c r="AU162" i="35" s="1"/>
  <c r="AU167" i="35" a="1"/>
  <c r="AU167" i="35" s="1"/>
  <c r="AU158" i="35" a="1"/>
  <c r="AU158" i="35" s="1"/>
  <c r="AU179" i="35" a="1"/>
  <c r="AU179" i="35" s="1"/>
  <c r="AU192" i="35" s="1"/>
  <c r="AU168" i="35" a="1"/>
  <c r="AU168" i="35" s="1"/>
  <c r="AU173" i="35" a="1"/>
  <c r="AU173" i="35" s="1"/>
  <c r="AU174" i="35" a="1"/>
  <c r="AU174" i="35" s="1"/>
  <c r="AU185" i="35" a="1"/>
  <c r="AU185" i="35" s="1"/>
  <c r="AU172" i="35" a="1"/>
  <c r="AU172" i="35" s="1"/>
  <c r="AU182" i="35" a="1"/>
  <c r="AU182" i="35" s="1"/>
  <c r="AU195" i="35" s="1"/>
  <c r="AU184" i="35" a="1"/>
  <c r="AU184" i="35" s="1"/>
  <c r="AU180" i="35" a="1"/>
  <c r="AU180" i="35" s="1"/>
  <c r="AU193" i="35" s="1"/>
  <c r="AU186" i="35" a="1"/>
  <c r="AU186" i="35" s="1"/>
  <c r="AU178" i="35" a="1"/>
  <c r="AU178" i="35" s="1"/>
  <c r="AU175" i="35" a="1"/>
  <c r="AU175" i="35" s="1"/>
  <c r="AU181" i="35" a="1"/>
  <c r="AU181" i="35" s="1"/>
  <c r="AU194" i="35" s="1"/>
  <c r="AU183" i="35" a="1"/>
  <c r="AU183" i="35" s="1"/>
  <c r="V11" i="35"/>
  <c r="V12" i="35"/>
  <c r="V13" i="35"/>
  <c r="V14" i="35"/>
  <c r="V18" i="35"/>
  <c r="V19" i="35"/>
  <c r="V20" i="35"/>
  <c r="V21" i="35"/>
  <c r="V22" i="35"/>
  <c r="V23" i="35"/>
  <c r="V27" i="35"/>
  <c r="V28" i="35"/>
  <c r="V36" i="35"/>
  <c r="V35" i="35"/>
  <c r="V38" i="35"/>
  <c r="V42" i="35"/>
  <c r="V43" i="35" s="1"/>
  <c r="V45" i="35"/>
  <c r="V47" i="35"/>
  <c r="V51" i="35"/>
  <c r="V60" i="35"/>
  <c r="V61" i="35"/>
  <c r="V62" i="35"/>
  <c r="V63" i="35"/>
  <c r="V29" i="35"/>
  <c r="V31" i="35"/>
  <c r="V34" i="35"/>
  <c r="V30" i="35"/>
  <c r="V64" i="35"/>
  <c r="V65" i="35"/>
  <c r="V69" i="35"/>
  <c r="V70" i="35"/>
  <c r="V71" i="35"/>
  <c r="V78" i="35"/>
  <c r="V72" i="35"/>
  <c r="V89" i="35"/>
  <c r="V76" i="35"/>
  <c r="V77" i="35"/>
  <c r="V91" i="35"/>
  <c r="V92" i="35"/>
  <c r="V81" i="35"/>
  <c r="V88" i="35"/>
  <c r="V90" i="35"/>
  <c r="V108" i="35"/>
  <c r="V120" i="35"/>
  <c r="V107" i="35"/>
  <c r="V121" i="35"/>
  <c r="V112" i="35"/>
  <c r="V106" i="35"/>
  <c r="V113" i="35"/>
  <c r="V114" i="35"/>
  <c r="V124" i="35"/>
  <c r="V115" i="35"/>
  <c r="V93" i="35"/>
  <c r="V100" i="35"/>
  <c r="V119" i="35"/>
  <c r="V129" i="35"/>
  <c r="V138" i="35"/>
  <c r="V123" i="35"/>
  <c r="V130" i="35"/>
  <c r="V131" i="35"/>
  <c r="V132" i="35"/>
  <c r="V122" i="35"/>
  <c r="V125" i="35"/>
  <c r="V133" i="35"/>
  <c r="V126" i="35"/>
  <c r="V127" i="35"/>
  <c r="V128" i="35"/>
  <c r="V137" i="35"/>
  <c r="V144" i="35" a="1"/>
  <c r="V144" i="35" s="1"/>
  <c r="V145" i="35" a="1"/>
  <c r="V145" i="35" s="1"/>
  <c r="V143" i="35" a="1"/>
  <c r="V143" i="35" s="1"/>
  <c r="V147" i="35" a="1"/>
  <c r="V147" i="35" s="1"/>
  <c r="V148" i="35" a="1"/>
  <c r="V148" i="35" s="1"/>
  <c r="V149" i="35" a="1"/>
  <c r="V149" i="35" s="1"/>
  <c r="V150" i="35" a="1"/>
  <c r="V150" i="35" s="1"/>
  <c r="V157" i="35" a="1"/>
  <c r="V157" i="35" s="1"/>
  <c r="V159" i="35" s="1"/>
  <c r="V152" i="35" a="1"/>
  <c r="V152" i="35" s="1"/>
  <c r="V153" i="35" a="1"/>
  <c r="V153" i="35" s="1"/>
  <c r="V162" i="35" a="1"/>
  <c r="V162" i="35" s="1"/>
  <c r="V163" i="35" a="1"/>
  <c r="V163" i="35" s="1"/>
  <c r="V166" i="35" a="1"/>
  <c r="V166" i="35" s="1"/>
  <c r="V154" i="35" a="1"/>
  <c r="V154" i="35" s="1"/>
  <c r="V158" i="35" a="1"/>
  <c r="V158" i="35" s="1"/>
  <c r="V151" i="35" a="1"/>
  <c r="V151" i="35" s="1"/>
  <c r="V168" i="35" a="1"/>
  <c r="V168" i="35" s="1"/>
  <c r="V161" i="35" a="1"/>
  <c r="V161" i="35" s="1"/>
  <c r="V167" i="35" a="1"/>
  <c r="V167" i="35" s="1"/>
  <c r="V186" i="35" a="1"/>
  <c r="V186" i="35" s="1"/>
  <c r="V165" i="35" a="1"/>
  <c r="V165" i="35" s="1"/>
  <c r="V172" i="35" a="1"/>
  <c r="V172" i="35" s="1"/>
  <c r="V174" i="35" a="1"/>
  <c r="V174" i="35" s="1"/>
  <c r="V175" i="35" a="1"/>
  <c r="V175" i="35" s="1"/>
  <c r="V183" i="35" a="1"/>
  <c r="V183" i="35" s="1"/>
  <c r="V171" i="35" a="1"/>
  <c r="V171" i="35" s="1"/>
  <c r="V173" i="35" a="1"/>
  <c r="V173" i="35" s="1"/>
  <c r="V178" i="35" a="1"/>
  <c r="V178" i="35" s="1"/>
  <c r="V184" i="35" a="1"/>
  <c r="V184" i="35" s="1"/>
  <c r="V179" i="35" a="1"/>
  <c r="V179" i="35" s="1"/>
  <c r="V192" i="35" s="1"/>
  <c r="V180" i="35" a="1"/>
  <c r="V180" i="35" s="1"/>
  <c r="V193" i="35" s="1"/>
  <c r="V181" i="35" a="1"/>
  <c r="V181" i="35" s="1"/>
  <c r="V194" i="35" s="1"/>
  <c r="V182" i="35" a="1"/>
  <c r="V182" i="35" s="1"/>
  <c r="V195" i="35" s="1"/>
  <c r="V185" i="35" a="1"/>
  <c r="V185" i="35" s="1"/>
  <c r="M13" i="35"/>
  <c r="M11" i="35"/>
  <c r="M12" i="35"/>
  <c r="M19" i="35"/>
  <c r="M36" i="35"/>
  <c r="M27" i="35"/>
  <c r="M28" i="35"/>
  <c r="M35" i="35"/>
  <c r="M14" i="35"/>
  <c r="M20" i="35"/>
  <c r="M21" i="35"/>
  <c r="M29" i="35"/>
  <c r="M18" i="35"/>
  <c r="M30" i="35"/>
  <c r="M45" i="35"/>
  <c r="M23" i="35"/>
  <c r="M42" i="35"/>
  <c r="M43" i="35" s="1"/>
  <c r="M22" i="35"/>
  <c r="M34" i="35"/>
  <c r="M47" i="35"/>
  <c r="M61" i="35"/>
  <c r="M31" i="35"/>
  <c r="M60" i="35"/>
  <c r="M65" i="35"/>
  <c r="M63" i="35"/>
  <c r="M69" i="35"/>
  <c r="M38" i="35"/>
  <c r="M70" i="35"/>
  <c r="M62" i="35"/>
  <c r="M51" i="35"/>
  <c r="M64" i="35"/>
  <c r="M72" i="35"/>
  <c r="M88" i="35"/>
  <c r="M89" i="35"/>
  <c r="M76" i="35"/>
  <c r="M77" i="35"/>
  <c r="M78" i="35"/>
  <c r="M81" i="35"/>
  <c r="M71" i="35"/>
  <c r="M92" i="35"/>
  <c r="M93" i="35"/>
  <c r="M91" i="35"/>
  <c r="M90" i="35"/>
  <c r="M114" i="35"/>
  <c r="M115" i="35"/>
  <c r="M106" i="35"/>
  <c r="M119" i="35"/>
  <c r="M108" i="35"/>
  <c r="M120" i="35"/>
  <c r="M100" i="35"/>
  <c r="M112" i="35"/>
  <c r="M122" i="35"/>
  <c r="M107" i="35"/>
  <c r="M113" i="35"/>
  <c r="M125" i="35"/>
  <c r="M133" i="35"/>
  <c r="M124" i="35"/>
  <c r="M126" i="35"/>
  <c r="M121" i="35"/>
  <c r="M127" i="35"/>
  <c r="M128" i="35"/>
  <c r="M129" i="35"/>
  <c r="M138" i="35"/>
  <c r="M130" i="35"/>
  <c r="M123" i="35"/>
  <c r="M131" i="35"/>
  <c r="M132" i="35"/>
  <c r="M144" i="35" a="1"/>
  <c r="M144" i="35" s="1"/>
  <c r="M145" i="35" a="1"/>
  <c r="M145" i="35" s="1"/>
  <c r="M147" i="35" a="1"/>
  <c r="M147" i="35" s="1"/>
  <c r="M148" i="35" a="1"/>
  <c r="M148" i="35" s="1"/>
  <c r="M149" i="35" a="1"/>
  <c r="M149" i="35" s="1"/>
  <c r="M150" i="35" a="1"/>
  <c r="M150" i="35" s="1"/>
  <c r="M137" i="35"/>
  <c r="M143" i="35" a="1"/>
  <c r="M143" i="35" s="1"/>
  <c r="M157" i="35" a="1"/>
  <c r="M157" i="35" s="1"/>
  <c r="M159" i="35" s="1"/>
  <c r="M151" i="35" a="1"/>
  <c r="M151" i="35" s="1"/>
  <c r="M152" i="35" a="1"/>
  <c r="M152" i="35" s="1"/>
  <c r="M161" i="35" a="1"/>
  <c r="M161" i="35" s="1"/>
  <c r="M153" i="35" a="1"/>
  <c r="M153" i="35" s="1"/>
  <c r="M154" i="35" a="1"/>
  <c r="M154" i="35" s="1"/>
  <c r="M162" i="35" a="1"/>
  <c r="M162" i="35" s="1"/>
  <c r="M172" i="35" a="1"/>
  <c r="M172" i="35" s="1"/>
  <c r="M163" i="35" a="1"/>
  <c r="M163" i="35" s="1"/>
  <c r="M158" i="35" a="1"/>
  <c r="M158" i="35" s="1"/>
  <c r="M166" i="35" a="1"/>
  <c r="M166" i="35" s="1"/>
  <c r="M167" i="35" a="1"/>
  <c r="M167" i="35" s="1"/>
  <c r="M168" i="35" a="1"/>
  <c r="M168" i="35" s="1"/>
  <c r="M185" i="35" a="1"/>
  <c r="M185" i="35" s="1"/>
  <c r="M171" i="35" a="1"/>
  <c r="M171" i="35" s="1"/>
  <c r="M186" i="35" a="1"/>
  <c r="M186" i="35" s="1"/>
  <c r="M165" i="35" a="1"/>
  <c r="M165" i="35" s="1"/>
  <c r="M184" i="35" a="1"/>
  <c r="M184" i="35" s="1"/>
  <c r="M173" i="35" a="1"/>
  <c r="M173" i="35" s="1"/>
  <c r="M178" i="35" a="1"/>
  <c r="M178" i="35" s="1"/>
  <c r="M174" i="35" a="1"/>
  <c r="M174" i="35" s="1"/>
  <c r="M175" i="35" a="1"/>
  <c r="M175" i="35" s="1"/>
  <c r="M182" i="35" a="1"/>
  <c r="M182" i="35" s="1"/>
  <c r="M195" i="35" s="1"/>
  <c r="M179" i="35" a="1"/>
  <c r="M179" i="35" s="1"/>
  <c r="M192" i="35" s="1"/>
  <c r="M180" i="35" a="1"/>
  <c r="M180" i="35" s="1"/>
  <c r="M193" i="35" s="1"/>
  <c r="M183" i="35" a="1"/>
  <c r="M183" i="35" s="1"/>
  <c r="M181" i="35" a="1"/>
  <c r="M181" i="35" s="1"/>
  <c r="M194" i="35" s="1"/>
  <c r="M207" i="35"/>
  <c r="I13" i="35"/>
  <c r="I11" i="35"/>
  <c r="I14" i="35"/>
  <c r="I21" i="35"/>
  <c r="I36" i="35"/>
  <c r="I12" i="35"/>
  <c r="I22" i="35"/>
  <c r="I29" i="35"/>
  <c r="I30" i="35"/>
  <c r="I31" i="35"/>
  <c r="I34" i="35"/>
  <c r="I27" i="35"/>
  <c r="I18" i="35"/>
  <c r="I28" i="35"/>
  <c r="I35" i="35"/>
  <c r="I45" i="35"/>
  <c r="I19" i="35"/>
  <c r="I20" i="35"/>
  <c r="I23" i="35"/>
  <c r="I47" i="35"/>
  <c r="I60" i="35"/>
  <c r="I38" i="35"/>
  <c r="I51" i="35"/>
  <c r="I61" i="35"/>
  <c r="I42" i="35"/>
  <c r="I43" i="35" s="1"/>
  <c r="I64" i="35"/>
  <c r="I63" i="35"/>
  <c r="I65" i="35"/>
  <c r="I62" i="35"/>
  <c r="I70" i="35"/>
  <c r="I69" i="35"/>
  <c r="I81" i="35"/>
  <c r="I71" i="35"/>
  <c r="I72" i="35"/>
  <c r="I89" i="35"/>
  <c r="I76" i="35"/>
  <c r="I77" i="35"/>
  <c r="I78" i="35"/>
  <c r="I90" i="35"/>
  <c r="I91" i="35"/>
  <c r="I88" i="35"/>
  <c r="I100" i="35"/>
  <c r="I106" i="35"/>
  <c r="I107" i="35"/>
  <c r="I92" i="35"/>
  <c r="I112" i="35"/>
  <c r="I122" i="35"/>
  <c r="I93" i="35"/>
  <c r="I113" i="35"/>
  <c r="I114" i="35"/>
  <c r="I115" i="35"/>
  <c r="I119" i="35"/>
  <c r="I108" i="35"/>
  <c r="I120" i="35"/>
  <c r="I121" i="35"/>
  <c r="I123" i="35"/>
  <c r="I131" i="35"/>
  <c r="I132" i="35"/>
  <c r="I125" i="35"/>
  <c r="I133" i="35"/>
  <c r="I124" i="35"/>
  <c r="I126" i="35"/>
  <c r="I127" i="35"/>
  <c r="I128" i="35"/>
  <c r="I137" i="35"/>
  <c r="I129" i="35"/>
  <c r="I130" i="35"/>
  <c r="I144" i="35" a="1"/>
  <c r="I144" i="35" s="1"/>
  <c r="I145" i="35" a="1"/>
  <c r="I145" i="35" s="1"/>
  <c r="I147" i="35" a="1"/>
  <c r="I147" i="35" s="1"/>
  <c r="I148" i="35" a="1"/>
  <c r="I148" i="35" s="1"/>
  <c r="I149" i="35" a="1"/>
  <c r="I149" i="35" s="1"/>
  <c r="I138" i="35"/>
  <c r="I143" i="35" a="1"/>
  <c r="I143" i="35" s="1"/>
  <c r="I153" i="35" a="1"/>
  <c r="I153" i="35" s="1"/>
  <c r="I154" i="35" a="1"/>
  <c r="I154" i="35" s="1"/>
  <c r="I150" i="35" a="1"/>
  <c r="I150" i="35" s="1"/>
  <c r="I152" i="35" a="1"/>
  <c r="I152" i="35" s="1"/>
  <c r="I165" i="35" a="1"/>
  <c r="I165" i="35" s="1"/>
  <c r="I166" i="35" a="1"/>
  <c r="I166" i="35" s="1"/>
  <c r="I172" i="35" a="1"/>
  <c r="I172" i="35" s="1"/>
  <c r="I161" i="35" a="1"/>
  <c r="I161" i="35" s="1"/>
  <c r="I162" i="35" a="1"/>
  <c r="I162" i="35" s="1"/>
  <c r="I151" i="35" a="1"/>
  <c r="I151" i="35" s="1"/>
  <c r="I163" i="35" a="1"/>
  <c r="I163" i="35" s="1"/>
  <c r="I171" i="35" a="1"/>
  <c r="I171" i="35" s="1"/>
  <c r="I158" i="35" a="1"/>
  <c r="I158" i="35" s="1"/>
  <c r="I167" i="35" a="1"/>
  <c r="I167" i="35" s="1"/>
  <c r="I181" i="35" a="1"/>
  <c r="I181" i="35" s="1"/>
  <c r="I194" i="35" s="1"/>
  <c r="I157" i="35" a="1"/>
  <c r="I157" i="35" s="1"/>
  <c r="I173" i="35" a="1"/>
  <c r="I173" i="35" s="1"/>
  <c r="I174" i="35" a="1"/>
  <c r="I174" i="35" s="1"/>
  <c r="I175" i="35" a="1"/>
  <c r="I175" i="35" s="1"/>
  <c r="I180" i="35" a="1"/>
  <c r="I180" i="35" s="1"/>
  <c r="I193" i="35" s="1"/>
  <c r="I168" i="35" a="1"/>
  <c r="I168" i="35" s="1"/>
  <c r="I186" i="35" a="1"/>
  <c r="I186" i="35" s="1"/>
  <c r="I178" i="35" a="1"/>
  <c r="I178" i="35" s="1"/>
  <c r="I179" i="35" a="1"/>
  <c r="I179" i="35" s="1"/>
  <c r="I192" i="35" s="1"/>
  <c r="I183" i="35" a="1"/>
  <c r="I183" i="35" s="1"/>
  <c r="I184" i="35" a="1"/>
  <c r="I184" i="35" s="1"/>
  <c r="I182" i="35" a="1"/>
  <c r="I182" i="35" s="1"/>
  <c r="I195" i="35" s="1"/>
  <c r="I185" i="35" a="1"/>
  <c r="I185" i="35" s="1"/>
  <c r="I207" i="35"/>
  <c r="AM14" i="35"/>
  <c r="AI21" i="35"/>
  <c r="AI18" i="35"/>
  <c r="AI14" i="35"/>
  <c r="AI20" i="35"/>
  <c r="AI29" i="35"/>
  <c r="AI30" i="35"/>
  <c r="AI31" i="35"/>
  <c r="AI23" i="35"/>
  <c r="AI19" i="35"/>
  <c r="AI22" i="35"/>
  <c r="AI35" i="35"/>
  <c r="AI36" i="35"/>
  <c r="AI27" i="35"/>
  <c r="AI28" i="35"/>
  <c r="AI45" i="35"/>
  <c r="AI51" i="35"/>
  <c r="AI13" i="35"/>
  <c r="AI12" i="35"/>
  <c r="AI38" i="35"/>
  <c r="AI11" i="35"/>
  <c r="AI34" i="35"/>
  <c r="AI47" i="35"/>
  <c r="AI42" i="35"/>
  <c r="AI43" i="35" s="1"/>
  <c r="AI61" i="35"/>
  <c r="AI60" i="35"/>
  <c r="AI65" i="35"/>
  <c r="AI69" i="35"/>
  <c r="AI63" i="35"/>
  <c r="AI70" i="35"/>
  <c r="AI62" i="35"/>
  <c r="AI89" i="35"/>
  <c r="AI76" i="35"/>
  <c r="AI90" i="35"/>
  <c r="AI71" i="35"/>
  <c r="AI77" i="35"/>
  <c r="AI78" i="35"/>
  <c r="AI81" i="35"/>
  <c r="AI64" i="35"/>
  <c r="AI72" i="35"/>
  <c r="AI88" i="35"/>
  <c r="AI92" i="35"/>
  <c r="AI93" i="35"/>
  <c r="AI100" i="35"/>
  <c r="AI106" i="35"/>
  <c r="AI107" i="35"/>
  <c r="AI91" i="35"/>
  <c r="AI115" i="35"/>
  <c r="AI108" i="35"/>
  <c r="AI120" i="35"/>
  <c r="AI121" i="35"/>
  <c r="AI112" i="35"/>
  <c r="AI113" i="35"/>
  <c r="AI114" i="35"/>
  <c r="AI126" i="35"/>
  <c r="AI143" i="35" a="1"/>
  <c r="AI143" i="35" s="1"/>
  <c r="AI127" i="35"/>
  <c r="AI122" i="35"/>
  <c r="AI123" i="35"/>
  <c r="AI128" i="35"/>
  <c r="AI137" i="35"/>
  <c r="AI119" i="35"/>
  <c r="AI129" i="35"/>
  <c r="AI130" i="35"/>
  <c r="AI131" i="35"/>
  <c r="AI124" i="35"/>
  <c r="AI132" i="35"/>
  <c r="AI125" i="35"/>
  <c r="AI133" i="35"/>
  <c r="AI138" i="35"/>
  <c r="AI144" i="35" a="1"/>
  <c r="AI144" i="35" s="1"/>
  <c r="AI145" i="35" a="1"/>
  <c r="AI145" i="35" s="1"/>
  <c r="AI147" i="35" a="1"/>
  <c r="AI147" i="35" s="1"/>
  <c r="AI148" i="35" a="1"/>
  <c r="AI148" i="35" s="1"/>
  <c r="AI149" i="35" a="1"/>
  <c r="AI149" i="35" s="1"/>
  <c r="AI151" i="35" a="1"/>
  <c r="AI151" i="35" s="1"/>
  <c r="AI150" i="35" a="1"/>
  <c r="AI150" i="35" s="1"/>
  <c r="AI152" i="35" a="1"/>
  <c r="AI152" i="35" s="1"/>
  <c r="AI171" i="35" a="1"/>
  <c r="AI171" i="35" s="1"/>
  <c r="AI167" i="35" a="1"/>
  <c r="AI167" i="35" s="1"/>
  <c r="AI157" i="35" a="1"/>
  <c r="AI157" i="35" s="1"/>
  <c r="AI158" i="35" a="1"/>
  <c r="AI158" i="35" s="1"/>
  <c r="AI161" i="35" a="1"/>
  <c r="AI161" i="35" s="1"/>
  <c r="AI162" i="35" a="1"/>
  <c r="AI162" i="35" s="1"/>
  <c r="AI166" i="35" a="1"/>
  <c r="AI166" i="35" s="1"/>
  <c r="AI153" i="35" a="1"/>
  <c r="AI153" i="35" s="1"/>
  <c r="AI154" i="35" a="1"/>
  <c r="AI154" i="35" s="1"/>
  <c r="AI163" i="35" a="1"/>
  <c r="AI163" i="35" s="1"/>
  <c r="AI172" i="35" a="1"/>
  <c r="AI172" i="35" s="1"/>
  <c r="AI165" i="35" a="1"/>
  <c r="AI165" i="35" s="1"/>
  <c r="AI168" i="35" a="1"/>
  <c r="AI168" i="35" s="1"/>
  <c r="AI183" i="35" a="1"/>
  <c r="AI183" i="35" s="1"/>
  <c r="AI179" i="35" a="1"/>
  <c r="AI179" i="35" s="1"/>
  <c r="AI192" i="35" s="1"/>
  <c r="AI173" i="35" a="1"/>
  <c r="AI173" i="35" s="1"/>
  <c r="AI174" i="35" a="1"/>
  <c r="AI174" i="35" s="1"/>
  <c r="AI178" i="35" a="1"/>
  <c r="AI178" i="35" s="1"/>
  <c r="AI184" i="35" a="1"/>
  <c r="AI184" i="35" s="1"/>
  <c r="AI175" i="35" a="1"/>
  <c r="AI175" i="35" s="1"/>
  <c r="AI185" i="35" a="1"/>
  <c r="AI185" i="35" s="1"/>
  <c r="AI180" i="35" a="1"/>
  <c r="AI180" i="35" s="1"/>
  <c r="AI193" i="35" s="1"/>
  <c r="AI182" i="35" a="1"/>
  <c r="AI182" i="35" s="1"/>
  <c r="AI195" i="35" s="1"/>
  <c r="AI181" i="35" a="1"/>
  <c r="AI181" i="35" s="1"/>
  <c r="AI194" i="35" s="1"/>
  <c r="AI186" i="35" a="1"/>
  <c r="AI186" i="35" s="1"/>
  <c r="BC11" i="35"/>
  <c r="BC12" i="35"/>
  <c r="BC13" i="35"/>
  <c r="BC14" i="35"/>
  <c r="BC18" i="35"/>
  <c r="BC19" i="35"/>
  <c r="BC20" i="35"/>
  <c r="BC23" i="35"/>
  <c r="BC28" i="35"/>
  <c r="BC29" i="35"/>
  <c r="BC30" i="35"/>
  <c r="BC31" i="35"/>
  <c r="BC21" i="35"/>
  <c r="BC27" i="35"/>
  <c r="BC35" i="35"/>
  <c r="BC22" i="35"/>
  <c r="BC47" i="35"/>
  <c r="BC38" i="35"/>
  <c r="BC45" i="35"/>
  <c r="BC36" i="35"/>
  <c r="BC42" i="35"/>
  <c r="BC43" i="35" s="1"/>
  <c r="BC60" i="35"/>
  <c r="BC62" i="35"/>
  <c r="BC51" i="35"/>
  <c r="BC63" i="35"/>
  <c r="BC64" i="35"/>
  <c r="BC65" i="35"/>
  <c r="BC69" i="35"/>
  <c r="BC61" i="35"/>
  <c r="BC34" i="35"/>
  <c r="BC70" i="35"/>
  <c r="BC71" i="35"/>
  <c r="BC72" i="35"/>
  <c r="BC88" i="35"/>
  <c r="BC76" i="35"/>
  <c r="BC79" i="35" s="1"/>
  <c r="BC90" i="35"/>
  <c r="BC77" i="35"/>
  <c r="BC78" i="35"/>
  <c r="BC81" i="35"/>
  <c r="BC89" i="35"/>
  <c r="BC91" i="35"/>
  <c r="BC92" i="35"/>
  <c r="BC93" i="35"/>
  <c r="BC113" i="35"/>
  <c r="BC106" i="35"/>
  <c r="BC114" i="35"/>
  <c r="BC100" i="35"/>
  <c r="BC107" i="35"/>
  <c r="BC119" i="35"/>
  <c r="BC108" i="35"/>
  <c r="BC121" i="35"/>
  <c r="BC112" i="35"/>
  <c r="BC124" i="35"/>
  <c r="BC132" i="35"/>
  <c r="BC125" i="35"/>
  <c r="BC133" i="35"/>
  <c r="BC123" i="35"/>
  <c r="BC126" i="35"/>
  <c r="BC127" i="35"/>
  <c r="BC115" i="35"/>
  <c r="BC128" i="35"/>
  <c r="BC137" i="35"/>
  <c r="BC129" i="35"/>
  <c r="BC130" i="35"/>
  <c r="BC120" i="35"/>
  <c r="BC122" i="35"/>
  <c r="BC131" i="35"/>
  <c r="BC138" i="35"/>
  <c r="BC144" i="35" a="1"/>
  <c r="BC144" i="35" s="1"/>
  <c r="BC145" i="35" a="1"/>
  <c r="BC145" i="35" s="1"/>
  <c r="BC147" i="35" a="1"/>
  <c r="BC147" i="35" s="1"/>
  <c r="BC143" i="35" a="1"/>
  <c r="BC143" i="35" s="1"/>
  <c r="BC148" i="35" a="1"/>
  <c r="BC148" i="35" s="1"/>
  <c r="BC151" i="35" a="1"/>
  <c r="BC151" i="35" s="1"/>
  <c r="BC152" i="35" a="1"/>
  <c r="BC152" i="35" s="1"/>
  <c r="BC153" i="35" a="1"/>
  <c r="BC153" i="35" s="1"/>
  <c r="BC154" i="35" a="1"/>
  <c r="BC154" i="35" s="1"/>
  <c r="BC149" i="35" a="1"/>
  <c r="BC149" i="35" s="1"/>
  <c r="BC163" i="35" a="1"/>
  <c r="BC163" i="35" s="1"/>
  <c r="BC150" i="35" a="1"/>
  <c r="BC150" i="35" s="1"/>
  <c r="BC157" i="35" a="1"/>
  <c r="BC157" i="35" s="1"/>
  <c r="BC165" i="35" a="1"/>
  <c r="BC165" i="35" s="1"/>
  <c r="BC161" i="35" a="1"/>
  <c r="BC161" i="35" s="1"/>
  <c r="BC166" i="35" a="1"/>
  <c r="BC166" i="35" s="1"/>
  <c r="BC162" i="35" a="1"/>
  <c r="BC162" i="35" s="1"/>
  <c r="BC171" i="35" a="1"/>
  <c r="BC171" i="35" s="1"/>
  <c r="BC158" i="35" a="1"/>
  <c r="BC158" i="35" s="1"/>
  <c r="BC167" i="35" a="1"/>
  <c r="BC167" i="35" s="1"/>
  <c r="BC179" i="35" a="1"/>
  <c r="BC179" i="35" s="1"/>
  <c r="BC192" i="35" s="1"/>
  <c r="BC168" i="35" a="1"/>
  <c r="BC168" i="35" s="1"/>
  <c r="BC172" i="35" a="1"/>
  <c r="BC172" i="35" s="1"/>
  <c r="BC173" i="35" a="1"/>
  <c r="BC173" i="35" s="1"/>
  <c r="BC178" i="35" a="1"/>
  <c r="BC178" i="35" s="1"/>
  <c r="BC183" i="35" a="1"/>
  <c r="BC183" i="35" s="1"/>
  <c r="BC174" i="35" a="1"/>
  <c r="BC174" i="35" s="1"/>
  <c r="BC185" i="35" a="1"/>
  <c r="BC185" i="35" s="1"/>
  <c r="BC175" i="35" a="1"/>
  <c r="BC175" i="35" s="1"/>
  <c r="BC182" i="35" a="1"/>
  <c r="BC182" i="35" s="1"/>
  <c r="BC195" i="35" s="1"/>
  <c r="BC184" i="35" a="1"/>
  <c r="BC184" i="35" s="1"/>
  <c r="BC181" i="35" a="1"/>
  <c r="BC181" i="35" s="1"/>
  <c r="BC194" i="35" s="1"/>
  <c r="BC180" i="35" a="1"/>
  <c r="BC180" i="35" s="1"/>
  <c r="BC193" i="35" s="1"/>
  <c r="BC186" i="35" a="1"/>
  <c r="BC186" i="35" s="1"/>
  <c r="AX11" i="35"/>
  <c r="AX12" i="35"/>
  <c r="AX13" i="35"/>
  <c r="AX14" i="35"/>
  <c r="AX18" i="35"/>
  <c r="AX19" i="35"/>
  <c r="AX20" i="35"/>
  <c r="AX27" i="35"/>
  <c r="AX22" i="35"/>
  <c r="AX23" i="35"/>
  <c r="AX28" i="35"/>
  <c r="AX21" i="35"/>
  <c r="AX35" i="35"/>
  <c r="AX38" i="35"/>
  <c r="AX42" i="35"/>
  <c r="AX43" i="35" s="1"/>
  <c r="AX45" i="35"/>
  <c r="AX47" i="35"/>
  <c r="AX51" i="35"/>
  <c r="AX60" i="35"/>
  <c r="AX61" i="35"/>
  <c r="AX62" i="35"/>
  <c r="AX63" i="35"/>
  <c r="AX29" i="35"/>
  <c r="AX30" i="35"/>
  <c r="AX36" i="35"/>
  <c r="AX31" i="35"/>
  <c r="AX34" i="35"/>
  <c r="AX78" i="35"/>
  <c r="AX64" i="35"/>
  <c r="AX72" i="35"/>
  <c r="AX71" i="35"/>
  <c r="AX89" i="35"/>
  <c r="AX70" i="35"/>
  <c r="AX76" i="35"/>
  <c r="AX65" i="35"/>
  <c r="AX69" i="35"/>
  <c r="AX77" i="35"/>
  <c r="AX81" i="35"/>
  <c r="AX90" i="35"/>
  <c r="AX92" i="35"/>
  <c r="AX91" i="35"/>
  <c r="AX100" i="35"/>
  <c r="AX106" i="35"/>
  <c r="AX107" i="35"/>
  <c r="AX108" i="35"/>
  <c r="AX112" i="35"/>
  <c r="AX113" i="35"/>
  <c r="AX114" i="35"/>
  <c r="AX115" i="35"/>
  <c r="AX119" i="35"/>
  <c r="AX120" i="35"/>
  <c r="AX121" i="35"/>
  <c r="AX122" i="35"/>
  <c r="AX123" i="35"/>
  <c r="AX124" i="35"/>
  <c r="AX125" i="35"/>
  <c r="AX126" i="35"/>
  <c r="AX127" i="35"/>
  <c r="AX128" i="35"/>
  <c r="AX129" i="35"/>
  <c r="AX130" i="35"/>
  <c r="AX131" i="35"/>
  <c r="AX132" i="35"/>
  <c r="AX133" i="35"/>
  <c r="AX137" i="35"/>
  <c r="AX138" i="35"/>
  <c r="AX88" i="35"/>
  <c r="AX93" i="35"/>
  <c r="AX144" i="35" a="1"/>
  <c r="AX144" i="35" s="1"/>
  <c r="AX145" i="35" a="1"/>
  <c r="AX145" i="35" s="1"/>
  <c r="AX150" i="35" a="1"/>
  <c r="AX150" i="35" s="1"/>
  <c r="AX147" i="35" a="1"/>
  <c r="AX147" i="35" s="1"/>
  <c r="AX148" i="35" a="1"/>
  <c r="AX148" i="35" s="1"/>
  <c r="AX149" i="35" a="1"/>
  <c r="AX149" i="35" s="1"/>
  <c r="AX143" i="35" a="1"/>
  <c r="AX143" i="35" s="1"/>
  <c r="AX154" i="35" a="1"/>
  <c r="AX154" i="35" s="1"/>
  <c r="AX153" i="35" a="1"/>
  <c r="AX153" i="35" s="1"/>
  <c r="AX162" i="35" a="1"/>
  <c r="AX162" i="35" s="1"/>
  <c r="AX165" i="35" a="1"/>
  <c r="AX165" i="35" s="1"/>
  <c r="AX157" i="35" a="1"/>
  <c r="AX157" i="35" s="1"/>
  <c r="AX163" i="35" a="1"/>
  <c r="AX163" i="35" s="1"/>
  <c r="AX166" i="35" a="1"/>
  <c r="AX166" i="35" s="1"/>
  <c r="AX152" i="35" a="1"/>
  <c r="AX152" i="35" s="1"/>
  <c r="AX158" i="35" a="1"/>
  <c r="AX158" i="35" s="1"/>
  <c r="AX151" i="35" a="1"/>
  <c r="AX151" i="35" s="1"/>
  <c r="AX171" i="35" a="1"/>
  <c r="AX171" i="35" s="1"/>
  <c r="AX167" i="35" a="1"/>
  <c r="AX167" i="35" s="1"/>
  <c r="AX161" i="35" a="1"/>
  <c r="AX161" i="35" s="1"/>
  <c r="AX182" i="35" a="1"/>
  <c r="AX182" i="35" s="1"/>
  <c r="AX195" i="35" s="1"/>
  <c r="AX173" i="35" a="1"/>
  <c r="AX173" i="35" s="1"/>
  <c r="AX174" i="35" a="1"/>
  <c r="AX174" i="35" s="1"/>
  <c r="AX175" i="35" a="1"/>
  <c r="AX175" i="35" s="1"/>
  <c r="AX186" i="35" a="1"/>
  <c r="AX186" i="35" s="1"/>
  <c r="AX168" i="35" a="1"/>
  <c r="AX168" i="35" s="1"/>
  <c r="AX181" i="35" a="1"/>
  <c r="AX181" i="35" s="1"/>
  <c r="AX194" i="35" s="1"/>
  <c r="AX172" i="35" a="1"/>
  <c r="AX172" i="35" s="1"/>
  <c r="AX179" i="35" a="1"/>
  <c r="AX179" i="35" s="1"/>
  <c r="AX192" i="35" s="1"/>
  <c r="AX183" i="35" a="1"/>
  <c r="AX183" i="35" s="1"/>
  <c r="AX178" i="35" a="1"/>
  <c r="AX178" i="35" s="1"/>
  <c r="AX180" i="35" a="1"/>
  <c r="AX180" i="35" s="1"/>
  <c r="AX193" i="35" s="1"/>
  <c r="AX184" i="35" a="1"/>
  <c r="AX184" i="35" s="1"/>
  <c r="AX185" i="35" a="1"/>
  <c r="AX185" i="35" s="1"/>
  <c r="H11" i="35"/>
  <c r="H12" i="35"/>
  <c r="H13" i="35"/>
  <c r="H14" i="35"/>
  <c r="H18" i="35"/>
  <c r="H19" i="35"/>
  <c r="H20" i="35"/>
  <c r="H21" i="35"/>
  <c r="H22" i="35"/>
  <c r="H23" i="35"/>
  <c r="H27" i="35"/>
  <c r="H28" i="35"/>
  <c r="H36" i="35"/>
  <c r="H35" i="35"/>
  <c r="H38" i="35"/>
  <c r="H42" i="35"/>
  <c r="H43" i="35" s="1"/>
  <c r="H45" i="35"/>
  <c r="H47" i="35"/>
  <c r="H51" i="35"/>
  <c r="H60" i="35"/>
  <c r="H61" i="35"/>
  <c r="H62" i="35"/>
  <c r="H63" i="35"/>
  <c r="H31" i="35"/>
  <c r="H29" i="35"/>
  <c r="H34" i="35"/>
  <c r="H30" i="35"/>
  <c r="H64" i="35"/>
  <c r="H65" i="35"/>
  <c r="H69" i="35"/>
  <c r="H70" i="35"/>
  <c r="H71" i="35"/>
  <c r="H76" i="35"/>
  <c r="H90" i="35"/>
  <c r="H77" i="35"/>
  <c r="H91" i="35"/>
  <c r="H78" i="35"/>
  <c r="H81" i="35"/>
  <c r="H72" i="35"/>
  <c r="H88" i="35"/>
  <c r="H89" i="35"/>
  <c r="H93" i="35"/>
  <c r="H106" i="35"/>
  <c r="H119" i="35"/>
  <c r="H108" i="35"/>
  <c r="H100" i="35"/>
  <c r="H121" i="35"/>
  <c r="H112" i="35"/>
  <c r="H122" i="35"/>
  <c r="H92" i="35"/>
  <c r="H107" i="35"/>
  <c r="H113" i="35"/>
  <c r="H114" i="35"/>
  <c r="H115" i="35"/>
  <c r="H127" i="35"/>
  <c r="H143" i="35" a="1"/>
  <c r="H143" i="35" s="1"/>
  <c r="H120" i="35"/>
  <c r="H128" i="35"/>
  <c r="H137" i="35"/>
  <c r="H129" i="35"/>
  <c r="H130" i="35"/>
  <c r="H123" i="35"/>
  <c r="H131" i="35"/>
  <c r="H132" i="35"/>
  <c r="H125" i="35"/>
  <c r="H133" i="35"/>
  <c r="H124" i="35"/>
  <c r="H126" i="35"/>
  <c r="H138" i="35"/>
  <c r="H144" i="35" a="1"/>
  <c r="H144" i="35" s="1"/>
  <c r="H145" i="35" a="1"/>
  <c r="H145" i="35" s="1"/>
  <c r="H147" i="35" a="1"/>
  <c r="H147" i="35" s="1"/>
  <c r="H148" i="35" a="1"/>
  <c r="H148" i="35" s="1"/>
  <c r="H149" i="35" a="1"/>
  <c r="H149" i="35" s="1"/>
  <c r="H150" i="35" a="1"/>
  <c r="H150" i="35" s="1"/>
  <c r="H151" i="35" a="1"/>
  <c r="H151" i="35" s="1"/>
  <c r="H152" i="35" a="1"/>
  <c r="H152" i="35" s="1"/>
  <c r="H153" i="35" a="1"/>
  <c r="H153" i="35" s="1"/>
  <c r="H154" i="35" a="1"/>
  <c r="H154" i="35" s="1"/>
  <c r="H161" i="35" a="1"/>
  <c r="H161" i="35" s="1"/>
  <c r="H162" i="35" a="1"/>
  <c r="H162" i="35" s="1"/>
  <c r="H163" i="35" a="1"/>
  <c r="H163" i="35" s="1"/>
  <c r="H167" i="35" a="1"/>
  <c r="H167" i="35" s="1"/>
  <c r="H157" i="35" a="1"/>
  <c r="H157" i="35" s="1"/>
  <c r="H158" i="35" a="1"/>
  <c r="H158" i="35" s="1"/>
  <c r="H168" i="35" a="1"/>
  <c r="H168" i="35" s="1"/>
  <c r="H165" i="35" a="1"/>
  <c r="H165" i="35" s="1"/>
  <c r="H166" i="35" a="1"/>
  <c r="H166" i="35" s="1"/>
  <c r="H171" i="35" a="1"/>
  <c r="H171" i="35" s="1"/>
  <c r="H172" i="35" a="1"/>
  <c r="H172" i="35" s="1"/>
  <c r="H185" i="35" a="1"/>
  <c r="H185" i="35" s="1"/>
  <c r="H181" i="35" a="1"/>
  <c r="H181" i="35" s="1"/>
  <c r="H194" i="35" s="1"/>
  <c r="H179" i="35" a="1"/>
  <c r="H179" i="35" s="1"/>
  <c r="H192" i="35" s="1"/>
  <c r="H178" i="35" a="1"/>
  <c r="H178" i="35" s="1"/>
  <c r="H175" i="35" a="1"/>
  <c r="H175" i="35" s="1"/>
  <c r="H173" i="35" a="1"/>
  <c r="H173" i="35" s="1"/>
  <c r="H174" i="35" a="1"/>
  <c r="H174" i="35" s="1"/>
  <c r="H180" i="35" a="1"/>
  <c r="H180" i="35" s="1"/>
  <c r="H193" i="35" s="1"/>
  <c r="H182" i="35" a="1"/>
  <c r="H182" i="35" s="1"/>
  <c r="H195" i="35" s="1"/>
  <c r="H184" i="35" a="1"/>
  <c r="H184" i="35" s="1"/>
  <c r="H183" i="35" a="1"/>
  <c r="H183" i="35" s="1"/>
  <c r="H186" i="35" a="1"/>
  <c r="H186" i="35" s="1"/>
  <c r="H207" i="35"/>
  <c r="BA14" i="35"/>
  <c r="BA12" i="35"/>
  <c r="BA13" i="35"/>
  <c r="BA11" i="35"/>
  <c r="BA18" i="35"/>
  <c r="BA31" i="35"/>
  <c r="BA21" i="35"/>
  <c r="BA27" i="35"/>
  <c r="BA22" i="35"/>
  <c r="BA29" i="35"/>
  <c r="BA35" i="35"/>
  <c r="BA30" i="35"/>
  <c r="BA38" i="35"/>
  <c r="BA19" i="35"/>
  <c r="BA20" i="35"/>
  <c r="BA51" i="35"/>
  <c r="BA34" i="35"/>
  <c r="BA42" i="35"/>
  <c r="BA43" i="35" s="1"/>
  <c r="BA47" i="35"/>
  <c r="BA23" i="35"/>
  <c r="BA28" i="35"/>
  <c r="BA45" i="35"/>
  <c r="BA60" i="35"/>
  <c r="BA65" i="35"/>
  <c r="BA69" i="35"/>
  <c r="BA62" i="35"/>
  <c r="BA70" i="35"/>
  <c r="BA61" i="35"/>
  <c r="BA36" i="35"/>
  <c r="BA89" i="35"/>
  <c r="BA76" i="35"/>
  <c r="BA90" i="35"/>
  <c r="BA77" i="35"/>
  <c r="BA78" i="35"/>
  <c r="BA63" i="35"/>
  <c r="BA64" i="35"/>
  <c r="BA81" i="35"/>
  <c r="BA71" i="35"/>
  <c r="BA72" i="35"/>
  <c r="BA88" i="35"/>
  <c r="BA91" i="35"/>
  <c r="BA92" i="35"/>
  <c r="BA93" i="35"/>
  <c r="BA115" i="35"/>
  <c r="BA100" i="35"/>
  <c r="BA107" i="35"/>
  <c r="BA108" i="35"/>
  <c r="BA120" i="35"/>
  <c r="BA121" i="35"/>
  <c r="BA112" i="35"/>
  <c r="BA113" i="35"/>
  <c r="BA106" i="35"/>
  <c r="BA114" i="35"/>
  <c r="BA123" i="35"/>
  <c r="BA126" i="35"/>
  <c r="BA127" i="35"/>
  <c r="BA128" i="35"/>
  <c r="BA129" i="35"/>
  <c r="BA130" i="35"/>
  <c r="BA122" i="35"/>
  <c r="BA131" i="35"/>
  <c r="BA124" i="35"/>
  <c r="BA132" i="35"/>
  <c r="BA119" i="35"/>
  <c r="BA125" i="35"/>
  <c r="BA133" i="35"/>
  <c r="BA144" i="35" a="1"/>
  <c r="BA144" i="35" s="1"/>
  <c r="BA145" i="35" a="1"/>
  <c r="BA145" i="35" s="1"/>
  <c r="BA147" i="35" a="1"/>
  <c r="BA147" i="35" s="1"/>
  <c r="BA138" i="35"/>
  <c r="BA143" i="35" a="1"/>
  <c r="BA143" i="35" s="1"/>
  <c r="BA137" i="35"/>
  <c r="BA149" i="35" a="1"/>
  <c r="BA149" i="35" s="1"/>
  <c r="BA151" i="35" a="1"/>
  <c r="BA151" i="35" s="1"/>
  <c r="BA157" i="35" a="1"/>
  <c r="BA157" i="35" s="1"/>
  <c r="BA161" i="35" a="1"/>
  <c r="BA161" i="35" s="1"/>
  <c r="BA148" i="35" a="1"/>
  <c r="BA148" i="35" s="1"/>
  <c r="BA152" i="35" a="1"/>
  <c r="BA152" i="35" s="1"/>
  <c r="BA150" i="35" a="1"/>
  <c r="BA150" i="35" s="1"/>
  <c r="BA158" i="35" a="1"/>
  <c r="BA158" i="35" s="1"/>
  <c r="BA162" i="35" a="1"/>
  <c r="BA162" i="35" s="1"/>
  <c r="BA153" i="35" a="1"/>
  <c r="BA153" i="35" s="1"/>
  <c r="BA154" i="35" a="1"/>
  <c r="BA154" i="35" s="1"/>
  <c r="BA163" i="35" a="1"/>
  <c r="BA163" i="35" s="1"/>
  <c r="BA165" i="35" a="1"/>
  <c r="BA165" i="35" s="1"/>
  <c r="BA168" i="35" a="1"/>
  <c r="BA168" i="35" s="1"/>
  <c r="BA166" i="35" a="1"/>
  <c r="BA166" i="35" s="1"/>
  <c r="BA167" i="35" a="1"/>
  <c r="BA167" i="35" s="1"/>
  <c r="BA185" i="35" a="1"/>
  <c r="BA185" i="35" s="1"/>
  <c r="BA180" i="35" a="1"/>
  <c r="BA180" i="35" s="1"/>
  <c r="BA193" i="35" s="1"/>
  <c r="BA184" i="35" a="1"/>
  <c r="BA184" i="35" s="1"/>
  <c r="BA171" i="35" a="1"/>
  <c r="BA171" i="35" s="1"/>
  <c r="BA173" i="35" a="1"/>
  <c r="BA173" i="35" s="1"/>
  <c r="BA174" i="35" a="1"/>
  <c r="BA174" i="35" s="1"/>
  <c r="BA172" i="35" a="1"/>
  <c r="BA172" i="35" s="1"/>
  <c r="BA181" i="35" a="1"/>
  <c r="BA181" i="35" s="1"/>
  <c r="BA194" i="35" s="1"/>
  <c r="BA178" i="35" a="1"/>
  <c r="BA178" i="35" s="1"/>
  <c r="BA179" i="35" a="1"/>
  <c r="BA179" i="35" s="1"/>
  <c r="BA192" i="35" s="1"/>
  <c r="BA183" i="35" a="1"/>
  <c r="BA183" i="35" s="1"/>
  <c r="BA175" i="35" a="1"/>
  <c r="BA175" i="35" s="1"/>
  <c r="BA182" i="35" a="1"/>
  <c r="BA182" i="35" s="1"/>
  <c r="BA195" i="35" s="1"/>
  <c r="BA186" i="35" a="1"/>
  <c r="BA186" i="35" s="1"/>
  <c r="AW20" i="35"/>
  <c r="AW13" i="35"/>
  <c r="AW11" i="35"/>
  <c r="AW18" i="35"/>
  <c r="AW14" i="35"/>
  <c r="AW21" i="35"/>
  <c r="AW22" i="35"/>
  <c r="AW23" i="35"/>
  <c r="AW27" i="35"/>
  <c r="AW12" i="35"/>
  <c r="AW28" i="35"/>
  <c r="AW35" i="35"/>
  <c r="AW31" i="35"/>
  <c r="AW19" i="35"/>
  <c r="AW29" i="35"/>
  <c r="AW45" i="35"/>
  <c r="AW36" i="35"/>
  <c r="AW47" i="35"/>
  <c r="AW38" i="35"/>
  <c r="AW42" i="35"/>
  <c r="AW43" i="35" s="1"/>
  <c r="AW34" i="35"/>
  <c r="AW51" i="35"/>
  <c r="AW30" i="35"/>
  <c r="AW62" i="35"/>
  <c r="AW61" i="35"/>
  <c r="AW64" i="35"/>
  <c r="AW71" i="35"/>
  <c r="AW72" i="35"/>
  <c r="AW76" i="35"/>
  <c r="AW77" i="35"/>
  <c r="AW78" i="35"/>
  <c r="AW81" i="35"/>
  <c r="AW88" i="35"/>
  <c r="AW89" i="35"/>
  <c r="AW90" i="35"/>
  <c r="AW91" i="35"/>
  <c r="AW92" i="35"/>
  <c r="AW93" i="35"/>
  <c r="AW63" i="35"/>
  <c r="AW60" i="35"/>
  <c r="AW69" i="35"/>
  <c r="AW70" i="35"/>
  <c r="AW65" i="35"/>
  <c r="AW108" i="35"/>
  <c r="AW120" i="35"/>
  <c r="AW100" i="35"/>
  <c r="AW121" i="35"/>
  <c r="AW112" i="35"/>
  <c r="AW113" i="35"/>
  <c r="AW114" i="35"/>
  <c r="AW115" i="35"/>
  <c r="AW106" i="35"/>
  <c r="AW107" i="35"/>
  <c r="AW119" i="35"/>
  <c r="AW129" i="35"/>
  <c r="AW138" i="35"/>
  <c r="AW143" i="35" a="1"/>
  <c r="AW143" i="35" s="1"/>
  <c r="AW130" i="35"/>
  <c r="AW131" i="35"/>
  <c r="AW122" i="35"/>
  <c r="AW124" i="35"/>
  <c r="AW132" i="35"/>
  <c r="AW125" i="35"/>
  <c r="AW133" i="35"/>
  <c r="AW126" i="35"/>
  <c r="AW123" i="35"/>
  <c r="AW127" i="35"/>
  <c r="AW128" i="35"/>
  <c r="AW137" i="35"/>
  <c r="AW144" i="35" a="1"/>
  <c r="AW144" i="35" s="1"/>
  <c r="AW145" i="35" a="1"/>
  <c r="AW145" i="35" s="1"/>
  <c r="AW147" i="35" a="1"/>
  <c r="AW147" i="35" s="1"/>
  <c r="AW148" i="35" a="1"/>
  <c r="AW148" i="35" s="1"/>
  <c r="AW149" i="35" a="1"/>
  <c r="AW149" i="35" s="1"/>
  <c r="AW151" i="35" a="1"/>
  <c r="AW151" i="35" s="1"/>
  <c r="AW152" i="35" a="1"/>
  <c r="AW152" i="35" s="1"/>
  <c r="AW153" i="35" a="1"/>
  <c r="AW153" i="35" s="1"/>
  <c r="AW154" i="35" a="1"/>
  <c r="AW154" i="35" s="1"/>
  <c r="AW150" i="35" a="1"/>
  <c r="AW150" i="35" s="1"/>
  <c r="AW163" i="35" a="1"/>
  <c r="AW163" i="35" s="1"/>
  <c r="AW158" i="35" a="1"/>
  <c r="AW158" i="35" s="1"/>
  <c r="AW162" i="35" a="1"/>
  <c r="AW162" i="35" s="1"/>
  <c r="AW157" i="35" a="1"/>
  <c r="AW157" i="35" s="1"/>
  <c r="AW161" i="35" a="1"/>
  <c r="AW161" i="35" s="1"/>
  <c r="AW165" i="35" a="1"/>
  <c r="AW165" i="35" s="1"/>
  <c r="AW166" i="35" a="1"/>
  <c r="AW166" i="35" s="1"/>
  <c r="AW181" i="35" a="1"/>
  <c r="AW181" i="35" s="1"/>
  <c r="AW194" i="35" s="1"/>
  <c r="AW167" i="35" a="1"/>
  <c r="AW167" i="35" s="1"/>
  <c r="AW168" i="35" a="1"/>
  <c r="AW168" i="35" s="1"/>
  <c r="AW175" i="35" a="1"/>
  <c r="AW175" i="35" s="1"/>
  <c r="AW179" i="35" a="1"/>
  <c r="AW179" i="35" s="1"/>
  <c r="AW192" i="35" s="1"/>
  <c r="AW171" i="35" a="1"/>
  <c r="AW171" i="35" s="1"/>
  <c r="AW173" i="35" a="1"/>
  <c r="AW173" i="35" s="1"/>
  <c r="AW172" i="35" a="1"/>
  <c r="AW172" i="35" s="1"/>
  <c r="AW180" i="35" a="1"/>
  <c r="AW180" i="35" s="1"/>
  <c r="AW193" i="35" s="1"/>
  <c r="AW182" i="35" a="1"/>
  <c r="AW182" i="35" s="1"/>
  <c r="AW195" i="35" s="1"/>
  <c r="AW185" i="35" a="1"/>
  <c r="AW185" i="35" s="1"/>
  <c r="AW178" i="35" a="1"/>
  <c r="AW178" i="35" s="1"/>
  <c r="AW183" i="35" a="1"/>
  <c r="AW183" i="35" s="1"/>
  <c r="AW174" i="35" a="1"/>
  <c r="AW174" i="35" s="1"/>
  <c r="AW186" i="35" a="1"/>
  <c r="AW186" i="35" s="1"/>
  <c r="AW184" i="35" a="1"/>
  <c r="AW184" i="35" s="1"/>
  <c r="AM30" i="35"/>
  <c r="AM11" i="35"/>
  <c r="AM15" i="35" s="1"/>
  <c r="AV15" i="35"/>
  <c r="W34" i="35"/>
  <c r="W20" i="35"/>
  <c r="AE27" i="35"/>
  <c r="AE21" i="35"/>
  <c r="BI207" i="26"/>
  <c r="BI145" i="26" s="1"/>
  <c r="AU207" i="26"/>
  <c r="AU38" i="26" s="1"/>
  <c r="BA207" i="26"/>
  <c r="BA35" i="26" s="1"/>
  <c r="BA27" i="26"/>
  <c r="BA144" i="26"/>
  <c r="BA145" i="26"/>
  <c r="E207" i="26"/>
  <c r="E21" i="26" s="1"/>
  <c r="BP207" i="26"/>
  <c r="BP11" i="26" s="1"/>
  <c r="BP38" i="26"/>
  <c r="AZ207" i="26"/>
  <c r="AZ30" i="26" s="1"/>
  <c r="AW207" i="26"/>
  <c r="AW29" i="26" s="1"/>
  <c r="BD207" i="26"/>
  <c r="BD36" i="26" s="1"/>
  <c r="BW29" i="26"/>
  <c r="O207" i="26"/>
  <c r="O45" i="26" s="1"/>
  <c r="I12" i="20"/>
  <c r="I18" i="20"/>
  <c r="I22" i="20"/>
  <c r="I28" i="20"/>
  <c r="I11" i="20"/>
  <c r="I13" i="20"/>
  <c r="I19" i="20"/>
  <c r="I29" i="20"/>
  <c r="I35" i="20"/>
  <c r="I21" i="20"/>
  <c r="I27" i="20"/>
  <c r="I31" i="20"/>
  <c r="I36" i="20"/>
  <c r="I42" i="20"/>
  <c r="I43" i="20" s="1"/>
  <c r="I151" i="20"/>
  <c r="I34" i="20"/>
  <c r="I61" i="20"/>
  <c r="I65" i="20"/>
  <c r="I71" i="20"/>
  <c r="I77" i="20"/>
  <c r="I91" i="20"/>
  <c r="I107" i="20"/>
  <c r="I113" i="20"/>
  <c r="I119" i="20"/>
  <c r="I123" i="20"/>
  <c r="I127" i="20"/>
  <c r="I131" i="20"/>
  <c r="I143" i="20"/>
  <c r="I152" i="20"/>
  <c r="I161" i="20"/>
  <c r="I167" i="20"/>
  <c r="I174" i="20"/>
  <c r="I181" i="20"/>
  <c r="I194" i="20" s="1"/>
  <c r="I185" i="20"/>
  <c r="I153" i="20"/>
  <c r="I168" i="20"/>
  <c r="I38" i="20"/>
  <c r="I144" i="20"/>
  <c r="I175" i="20"/>
  <c r="I89" i="20"/>
  <c r="I125" i="20"/>
  <c r="I133" i="20"/>
  <c r="I138" i="20"/>
  <c r="I148" i="20"/>
  <c r="I163" i="20"/>
  <c r="I51" i="20"/>
  <c r="I62" i="20"/>
  <c r="I72" i="20"/>
  <c r="I78" i="20"/>
  <c r="I88" i="20"/>
  <c r="I92" i="20"/>
  <c r="I108" i="20"/>
  <c r="I114" i="20"/>
  <c r="I120" i="20"/>
  <c r="I124" i="20"/>
  <c r="I128" i="20"/>
  <c r="I132" i="20"/>
  <c r="I137" i="20"/>
  <c r="I145" i="20"/>
  <c r="I154" i="20"/>
  <c r="I162" i="20"/>
  <c r="I178" i="20"/>
  <c r="I182" i="20"/>
  <c r="I195" i="20" s="1"/>
  <c r="I186" i="20"/>
  <c r="I171" i="20"/>
  <c r="I14" i="20"/>
  <c r="I147" i="20"/>
  <c r="I179" i="20"/>
  <c r="I192" i="20" s="1"/>
  <c r="I183" i="20"/>
  <c r="I149" i="20"/>
  <c r="I157" i="20"/>
  <c r="I20" i="20"/>
  <c r="I30" i="20"/>
  <c r="I47" i="20"/>
  <c r="I60" i="20"/>
  <c r="I64" i="20"/>
  <c r="I70" i="20"/>
  <c r="I76" i="20"/>
  <c r="I81" i="20"/>
  <c r="I90" i="20"/>
  <c r="I106" i="20"/>
  <c r="I112" i="20"/>
  <c r="I122" i="20"/>
  <c r="I126" i="20"/>
  <c r="I130" i="20"/>
  <c r="I150" i="20"/>
  <c r="I158" i="20"/>
  <c r="I165" i="20"/>
  <c r="I172" i="20"/>
  <c r="I180" i="20"/>
  <c r="I193" i="20" s="1"/>
  <c r="I184" i="20"/>
  <c r="I166" i="20"/>
  <c r="I173" i="20"/>
  <c r="I45" i="20"/>
  <c r="I63" i="20"/>
  <c r="I69" i="20"/>
  <c r="I93" i="20"/>
  <c r="I100" i="20"/>
  <c r="I115" i="20"/>
  <c r="I121" i="20"/>
  <c r="I129" i="20"/>
  <c r="Z12" i="20"/>
  <c r="Z18" i="20"/>
  <c r="Z22" i="20"/>
  <c r="Z28" i="20"/>
  <c r="Z13" i="20"/>
  <c r="Z19" i="20"/>
  <c r="Z29" i="20"/>
  <c r="Z11" i="20"/>
  <c r="Z14" i="20"/>
  <c r="Z20" i="20"/>
  <c r="Z30" i="20"/>
  <c r="Z27" i="20"/>
  <c r="Z47" i="20"/>
  <c r="Z60" i="20"/>
  <c r="Z70" i="20"/>
  <c r="Z76" i="20"/>
  <c r="Z81" i="20"/>
  <c r="Z126" i="20"/>
  <c r="Z150" i="20"/>
  <c r="Z158" i="20"/>
  <c r="Z180" i="20"/>
  <c r="Z193" i="20" s="1"/>
  <c r="Z42" i="20"/>
  <c r="Z43" i="20" s="1"/>
  <c r="Z151" i="20"/>
  <c r="Z166" i="20"/>
  <c r="Z173" i="20"/>
  <c r="Z71" i="20"/>
  <c r="Z91" i="20"/>
  <c r="Z113" i="20"/>
  <c r="Z119" i="20"/>
  <c r="Z127" i="20"/>
  <c r="Z152" i="20"/>
  <c r="Z167" i="20"/>
  <c r="Z181" i="20"/>
  <c r="Z194" i="20" s="1"/>
  <c r="Z185" i="20"/>
  <c r="Z186" i="20"/>
  <c r="Z179" i="20"/>
  <c r="Z192" i="20" s="1"/>
  <c r="Z21" i="20"/>
  <c r="Z31" i="20"/>
  <c r="Z34" i="20"/>
  <c r="Z61" i="20"/>
  <c r="Z65" i="20"/>
  <c r="Z77" i="20"/>
  <c r="Z107" i="20"/>
  <c r="Z123" i="20"/>
  <c r="Z131" i="20"/>
  <c r="Z143" i="20"/>
  <c r="Z161" i="20"/>
  <c r="Z174" i="20"/>
  <c r="Z147" i="20"/>
  <c r="Z171" i="20"/>
  <c r="Z183" i="20"/>
  <c r="Z35" i="20"/>
  <c r="Z38" i="20"/>
  <c r="Z144" i="20"/>
  <c r="Z153" i="20"/>
  <c r="Z168" i="20"/>
  <c r="Z175" i="20"/>
  <c r="Z92" i="20"/>
  <c r="Z114" i="20"/>
  <c r="Z124" i="20"/>
  <c r="Z132" i="20"/>
  <c r="Z137" i="20"/>
  <c r="Z154" i="20"/>
  <c r="Z182" i="20"/>
  <c r="Z195" i="20" s="1"/>
  <c r="Z36" i="20"/>
  <c r="Z51" i="20"/>
  <c r="Z62" i="20"/>
  <c r="Z72" i="20"/>
  <c r="Z78" i="20"/>
  <c r="Z88" i="20"/>
  <c r="Z108" i="20"/>
  <c r="Z120" i="20"/>
  <c r="Z128" i="20"/>
  <c r="Z145" i="20"/>
  <c r="Z162" i="20"/>
  <c r="Z178" i="20"/>
  <c r="Z45" i="20"/>
  <c r="Z63" i="20"/>
  <c r="Z69" i="20"/>
  <c r="Z89" i="20"/>
  <c r="Z93" i="20"/>
  <c r="Z100" i="20"/>
  <c r="Z115" i="20"/>
  <c r="Z121" i="20"/>
  <c r="Z125" i="20"/>
  <c r="Z129" i="20"/>
  <c r="Z133" i="20"/>
  <c r="Z138" i="20"/>
  <c r="Z148" i="20"/>
  <c r="Z163" i="20"/>
  <c r="Z149" i="20"/>
  <c r="Z157" i="20"/>
  <c r="Z159" i="20" s="1"/>
  <c r="Z64" i="20"/>
  <c r="Z90" i="20"/>
  <c r="Z106" i="20"/>
  <c r="Z112" i="20"/>
  <c r="Z122" i="20"/>
  <c r="Z130" i="20"/>
  <c r="Z165" i="20"/>
  <c r="Z172" i="20"/>
  <c r="Z184" i="20"/>
  <c r="O207" i="20"/>
  <c r="R11" i="35"/>
  <c r="R15" i="35" s="1"/>
  <c r="R12" i="35"/>
  <c r="R13" i="35"/>
  <c r="R14" i="35"/>
  <c r="R18" i="35"/>
  <c r="R19" i="35"/>
  <c r="R20" i="35"/>
  <c r="R21" i="35"/>
  <c r="R22" i="35"/>
  <c r="R27" i="35"/>
  <c r="R23" i="35"/>
  <c r="R36" i="35"/>
  <c r="R38" i="35"/>
  <c r="R42" i="35"/>
  <c r="R43" i="35" s="1"/>
  <c r="R45" i="35"/>
  <c r="R47" i="35"/>
  <c r="R51" i="35"/>
  <c r="R60" i="35"/>
  <c r="R61" i="35"/>
  <c r="R62" i="35"/>
  <c r="R63" i="35"/>
  <c r="R29" i="35"/>
  <c r="R30" i="35"/>
  <c r="R28" i="35"/>
  <c r="R34" i="35"/>
  <c r="R33" i="35" s="1"/>
  <c r="R31" i="35"/>
  <c r="R35" i="35"/>
  <c r="R64" i="35"/>
  <c r="R65" i="35"/>
  <c r="R69" i="35"/>
  <c r="R72" i="35"/>
  <c r="R88" i="35"/>
  <c r="R89" i="35"/>
  <c r="R70" i="35"/>
  <c r="R76" i="35"/>
  <c r="R77" i="35"/>
  <c r="R78" i="35"/>
  <c r="R71" i="35"/>
  <c r="R81" i="35"/>
  <c r="R90" i="35"/>
  <c r="R100" i="35"/>
  <c r="R106" i="35"/>
  <c r="R107" i="35"/>
  <c r="R108" i="35"/>
  <c r="R112" i="35"/>
  <c r="R113" i="35"/>
  <c r="R114" i="35"/>
  <c r="R115" i="35"/>
  <c r="R119" i="35"/>
  <c r="R120" i="35"/>
  <c r="R121" i="35"/>
  <c r="R122" i="35"/>
  <c r="R123" i="35"/>
  <c r="R124" i="35"/>
  <c r="R125" i="35"/>
  <c r="R126" i="35"/>
  <c r="R127" i="35"/>
  <c r="R128" i="35"/>
  <c r="R129" i="35"/>
  <c r="R130" i="35"/>
  <c r="R131" i="35"/>
  <c r="R132" i="35"/>
  <c r="R133" i="35"/>
  <c r="R137" i="35"/>
  <c r="R138" i="35"/>
  <c r="R91" i="35"/>
  <c r="R92" i="35"/>
  <c r="R93" i="35"/>
  <c r="R144" i="35" a="1"/>
  <c r="R144" i="35" s="1"/>
  <c r="R145" i="35" a="1"/>
  <c r="R145" i="35" s="1"/>
  <c r="R147" i="35" a="1"/>
  <c r="R147" i="35" s="1"/>
  <c r="R148" i="35" a="1"/>
  <c r="R148" i="35" s="1"/>
  <c r="R149" i="35" a="1"/>
  <c r="R149" i="35" s="1"/>
  <c r="R150" i="35" a="1"/>
  <c r="R150" i="35" s="1"/>
  <c r="R143" i="35" a="1"/>
  <c r="R143" i="35" s="1"/>
  <c r="R154" i="35" a="1"/>
  <c r="R154" i="35" s="1"/>
  <c r="R151" i="35" a="1"/>
  <c r="R151" i="35" s="1"/>
  <c r="R165" i="35" a="1"/>
  <c r="R165" i="35" s="1"/>
  <c r="R166" i="35" a="1"/>
  <c r="R166" i="35" s="1"/>
  <c r="R157" i="35" a="1"/>
  <c r="R157" i="35" s="1"/>
  <c r="R161" i="35" a="1"/>
  <c r="R161" i="35" s="1"/>
  <c r="R158" i="35" a="1"/>
  <c r="R158" i="35" s="1"/>
  <c r="R162" i="35" a="1"/>
  <c r="R162" i="35" s="1"/>
  <c r="R152" i="35" a="1"/>
  <c r="R152" i="35" s="1"/>
  <c r="R153" i="35" a="1"/>
  <c r="R153" i="35" s="1"/>
  <c r="R163" i="35" a="1"/>
  <c r="R163" i="35" s="1"/>
  <c r="R168" i="35" a="1"/>
  <c r="R168" i="35" s="1"/>
  <c r="R182" i="35" a="1"/>
  <c r="R182" i="35" s="1"/>
  <c r="R195" i="35" s="1"/>
  <c r="R167" i="35" a="1"/>
  <c r="R167" i="35" s="1"/>
  <c r="R171" i="35" a="1"/>
  <c r="R171" i="35" s="1"/>
  <c r="R173" i="35" a="1"/>
  <c r="R173" i="35" s="1"/>
  <c r="R174" i="35" a="1"/>
  <c r="R174" i="35" s="1"/>
  <c r="R175" i="35" a="1"/>
  <c r="R175" i="35" s="1"/>
  <c r="R178" i="35" a="1"/>
  <c r="R178" i="35" s="1"/>
  <c r="R180" i="35" a="1"/>
  <c r="R180" i="35" s="1"/>
  <c r="R193" i="35" s="1"/>
  <c r="R172" i="35" a="1"/>
  <c r="R172" i="35" s="1"/>
  <c r="R181" i="35" a="1"/>
  <c r="R181" i="35" s="1"/>
  <c r="R194" i="35" s="1"/>
  <c r="R183" i="35" a="1"/>
  <c r="R183" i="35" s="1"/>
  <c r="R179" i="35" a="1"/>
  <c r="R179" i="35" s="1"/>
  <c r="R192" i="35" s="1"/>
  <c r="R184" i="35" a="1"/>
  <c r="R184" i="35" s="1"/>
  <c r="R185" i="35" a="1"/>
  <c r="R185" i="35" s="1"/>
  <c r="R186" i="35" a="1"/>
  <c r="R186" i="35" s="1"/>
  <c r="AM21" i="35"/>
  <c r="AP11" i="35"/>
  <c r="AP12" i="35"/>
  <c r="AP13" i="35"/>
  <c r="AP14" i="35"/>
  <c r="AP18" i="35"/>
  <c r="AP19" i="35"/>
  <c r="AP20" i="35"/>
  <c r="AP21" i="35"/>
  <c r="AP31" i="35"/>
  <c r="AP35" i="35"/>
  <c r="AP38" i="35"/>
  <c r="AP42" i="35"/>
  <c r="AP43" i="35" s="1"/>
  <c r="AP45" i="35"/>
  <c r="AP47" i="35"/>
  <c r="AP51" i="35"/>
  <c r="AP60" i="35"/>
  <c r="AP61" i="35"/>
  <c r="AP62" i="35"/>
  <c r="AP63" i="35"/>
  <c r="AP23" i="35"/>
  <c r="AP29" i="35"/>
  <c r="AP27" i="35"/>
  <c r="AP28" i="35"/>
  <c r="AP22" i="35"/>
  <c r="AP34" i="35"/>
  <c r="AP36" i="35"/>
  <c r="AP30" i="35"/>
  <c r="AP69" i="35"/>
  <c r="AP64" i="35"/>
  <c r="AP65" i="35"/>
  <c r="AP70" i="35"/>
  <c r="AP77" i="35"/>
  <c r="AP91" i="35"/>
  <c r="AP78" i="35"/>
  <c r="AP81" i="35"/>
  <c r="AP72" i="35"/>
  <c r="AP88" i="35"/>
  <c r="AP71" i="35"/>
  <c r="AP76" i="35"/>
  <c r="AP90" i="35"/>
  <c r="AP92" i="35"/>
  <c r="AP100" i="35"/>
  <c r="AP106" i="35"/>
  <c r="AP107" i="35"/>
  <c r="AP108" i="35"/>
  <c r="AP112" i="35"/>
  <c r="AP113" i="35"/>
  <c r="AP114" i="35"/>
  <c r="AP115" i="35"/>
  <c r="AP119" i="35"/>
  <c r="AP120" i="35"/>
  <c r="AP121" i="35"/>
  <c r="AP122" i="35"/>
  <c r="AP123" i="35"/>
  <c r="AP124" i="35"/>
  <c r="AP125" i="35"/>
  <c r="AP126" i="35"/>
  <c r="AP127" i="35"/>
  <c r="AP128" i="35"/>
  <c r="AP129" i="35"/>
  <c r="AP130" i="35"/>
  <c r="AP131" i="35"/>
  <c r="AP132" i="35"/>
  <c r="AP133" i="35"/>
  <c r="AP137" i="35"/>
  <c r="AP138" i="35"/>
  <c r="AP89" i="35"/>
  <c r="AP93" i="35"/>
  <c r="AP143" i="35" a="1"/>
  <c r="AP143" i="35" s="1"/>
  <c r="AP150" i="35" a="1"/>
  <c r="AP150" i="35" s="1"/>
  <c r="AP144" i="35" a="1"/>
  <c r="AP144" i="35" s="1"/>
  <c r="AP145" i="35" a="1"/>
  <c r="AP145" i="35" s="1"/>
  <c r="AP148" i="35" a="1"/>
  <c r="AP148" i="35" s="1"/>
  <c r="AP147" i="35" a="1"/>
  <c r="AP147" i="35" s="1"/>
  <c r="AP149" i="35" a="1"/>
  <c r="AP149" i="35" s="1"/>
  <c r="AP151" i="35" a="1"/>
  <c r="AP151" i="35" s="1"/>
  <c r="AP161" i="35" a="1"/>
  <c r="AP161" i="35" s="1"/>
  <c r="AP162" i="35" a="1"/>
  <c r="AP162" i="35" s="1"/>
  <c r="AP166" i="35" a="1"/>
  <c r="AP166" i="35" s="1"/>
  <c r="AP163" i="35" a="1"/>
  <c r="AP163" i="35" s="1"/>
  <c r="AP165" i="35" a="1"/>
  <c r="AP165" i="35" s="1"/>
  <c r="AP153" i="35" a="1"/>
  <c r="AP153" i="35" s="1"/>
  <c r="AP152" i="35" a="1"/>
  <c r="AP152" i="35" s="1"/>
  <c r="AP154" i="35" a="1"/>
  <c r="AP154" i="35" s="1"/>
  <c r="AP157" i="35" a="1"/>
  <c r="AP157" i="35" s="1"/>
  <c r="AP158" i="35" a="1"/>
  <c r="AP158" i="35" s="1"/>
  <c r="AP167" i="35" a="1"/>
  <c r="AP167" i="35" s="1"/>
  <c r="AP182" i="35" a="1"/>
  <c r="AP182" i="35" s="1"/>
  <c r="AP195" i="35" s="1"/>
  <c r="AP181" i="35" a="1"/>
  <c r="AP181" i="35" s="1"/>
  <c r="AP194" i="35" s="1"/>
  <c r="AP185" i="35" a="1"/>
  <c r="AP185" i="35" s="1"/>
  <c r="AP172" i="35" a="1"/>
  <c r="AP172" i="35" s="1"/>
  <c r="AP168" i="35" a="1"/>
  <c r="AP168" i="35" s="1"/>
  <c r="AP171" i="35" a="1"/>
  <c r="AP171" i="35" s="1"/>
  <c r="AP183" i="35" a="1"/>
  <c r="AP183" i="35" s="1"/>
  <c r="AP173" i="35" a="1"/>
  <c r="AP173" i="35" s="1"/>
  <c r="AP174" i="35" a="1"/>
  <c r="AP174" i="35" s="1"/>
  <c r="AP180" i="35" a="1"/>
  <c r="AP180" i="35" s="1"/>
  <c r="AP193" i="35" s="1"/>
  <c r="AP179" i="35" a="1"/>
  <c r="AP179" i="35" s="1"/>
  <c r="AP192" i="35" s="1"/>
  <c r="AP178" i="35" a="1"/>
  <c r="AP178" i="35" s="1"/>
  <c r="AP184" i="35" a="1"/>
  <c r="AP184" i="35" s="1"/>
  <c r="AP175" i="35" a="1"/>
  <c r="AP175" i="35" s="1"/>
  <c r="AP186" i="35" a="1"/>
  <c r="AP186" i="35" s="1"/>
  <c r="AJ22" i="35"/>
  <c r="AJ13" i="35"/>
  <c r="AJ11" i="35"/>
  <c r="AJ19" i="35"/>
  <c r="AJ14" i="35"/>
  <c r="AJ28" i="35"/>
  <c r="AJ12" i="35"/>
  <c r="AJ27" i="35"/>
  <c r="AJ35" i="35"/>
  <c r="AJ20" i="35"/>
  <c r="AJ21" i="35"/>
  <c r="AJ38" i="35"/>
  <c r="AJ42" i="35"/>
  <c r="AJ43" i="35" s="1"/>
  <c r="AJ45" i="35"/>
  <c r="AJ47" i="35"/>
  <c r="AJ51" i="35"/>
  <c r="AJ60" i="35"/>
  <c r="AJ34" i="35"/>
  <c r="AJ23" i="35"/>
  <c r="AJ30" i="35"/>
  <c r="AJ36" i="35"/>
  <c r="AJ29" i="35"/>
  <c r="AJ18" i="35"/>
  <c r="AJ31" i="35"/>
  <c r="AJ64" i="35"/>
  <c r="AJ65" i="35"/>
  <c r="AJ61" i="35"/>
  <c r="AJ69" i="35"/>
  <c r="AJ63" i="35"/>
  <c r="AJ71" i="35"/>
  <c r="AJ72" i="35"/>
  <c r="AJ88" i="35"/>
  <c r="AJ62" i="35"/>
  <c r="AJ89" i="35"/>
  <c r="AJ76" i="35"/>
  <c r="AJ77" i="35"/>
  <c r="AJ70" i="35"/>
  <c r="AJ78" i="35"/>
  <c r="AJ81" i="35"/>
  <c r="AJ90" i="35"/>
  <c r="AJ92" i="35"/>
  <c r="AJ93" i="35"/>
  <c r="AJ100" i="35"/>
  <c r="AJ106" i="35"/>
  <c r="AJ91" i="35"/>
  <c r="AJ114" i="35"/>
  <c r="AJ115" i="35"/>
  <c r="AJ107" i="35"/>
  <c r="AJ119" i="35"/>
  <c r="AJ108" i="35"/>
  <c r="AJ120" i="35"/>
  <c r="AJ112" i="35"/>
  <c r="AJ122" i="35"/>
  <c r="AJ113" i="35"/>
  <c r="AJ125" i="35"/>
  <c r="AJ133" i="35"/>
  <c r="AJ126" i="35"/>
  <c r="AJ121" i="35"/>
  <c r="AJ127" i="35"/>
  <c r="AJ123" i="35"/>
  <c r="AJ128" i="35"/>
  <c r="AJ129" i="35"/>
  <c r="AJ138" i="35"/>
  <c r="AJ130" i="35"/>
  <c r="AJ131" i="35"/>
  <c r="AJ124" i="35"/>
  <c r="AJ132" i="35"/>
  <c r="AJ143" i="35" a="1"/>
  <c r="AJ143" i="35" s="1"/>
  <c r="AJ137" i="35"/>
  <c r="AJ144" i="35" a="1"/>
  <c r="AJ144" i="35" s="1"/>
  <c r="AJ145" i="35" a="1"/>
  <c r="AJ145" i="35" s="1"/>
  <c r="AJ147" i="35" a="1"/>
  <c r="AJ147" i="35" s="1"/>
  <c r="AJ148" i="35" a="1"/>
  <c r="AJ148" i="35" s="1"/>
  <c r="AJ149" i="35" a="1"/>
  <c r="AJ149" i="35" s="1"/>
  <c r="AJ150" i="35" a="1"/>
  <c r="AJ150" i="35" s="1"/>
  <c r="AJ152" i="35" a="1"/>
  <c r="AJ152" i="35" s="1"/>
  <c r="AJ157" i="35" a="1"/>
  <c r="AJ157" i="35" s="1"/>
  <c r="AJ161" i="35" a="1"/>
  <c r="AJ161" i="35" s="1"/>
  <c r="AJ151" i="35" a="1"/>
  <c r="AJ151" i="35" s="1"/>
  <c r="AJ158" i="35" a="1"/>
  <c r="AJ158" i="35" s="1"/>
  <c r="AJ162" i="35" a="1"/>
  <c r="AJ162" i="35" s="1"/>
  <c r="AJ153" i="35" a="1"/>
  <c r="AJ153" i="35" s="1"/>
  <c r="AJ154" i="35" a="1"/>
  <c r="AJ154" i="35" s="1"/>
  <c r="AJ163" i="35" a="1"/>
  <c r="AJ163" i="35" s="1"/>
  <c r="AJ166" i="35" a="1"/>
  <c r="AJ166" i="35" s="1"/>
  <c r="AJ165" i="35" a="1"/>
  <c r="AJ165" i="35" s="1"/>
  <c r="AJ171" i="35" a="1"/>
  <c r="AJ171" i="35" s="1"/>
  <c r="AJ167" i="35" a="1"/>
  <c r="AJ167" i="35" s="1"/>
  <c r="AJ178" i="35" a="1"/>
  <c r="AJ178" i="35" s="1"/>
  <c r="AJ184" i="35" a="1"/>
  <c r="AJ184" i="35" s="1"/>
  <c r="AJ168" i="35" a="1"/>
  <c r="AJ168" i="35" s="1"/>
  <c r="AJ172" i="35" a="1"/>
  <c r="AJ172" i="35" s="1"/>
  <c r="AJ175" i="35" a="1"/>
  <c r="AJ175" i="35" s="1"/>
  <c r="AJ180" i="35" a="1"/>
  <c r="AJ180" i="35" s="1"/>
  <c r="AJ193" i="35" s="1"/>
  <c r="AJ185" i="35" a="1"/>
  <c r="AJ185" i="35" s="1"/>
  <c r="AJ174" i="35" a="1"/>
  <c r="AJ174" i="35" s="1"/>
  <c r="AJ173" i="35" a="1"/>
  <c r="AJ173" i="35" s="1"/>
  <c r="AJ182" i="35" a="1"/>
  <c r="AJ182" i="35" s="1"/>
  <c r="AJ195" i="35" s="1"/>
  <c r="AJ186" i="35" a="1"/>
  <c r="AJ186" i="35" s="1"/>
  <c r="AJ183" i="35" a="1"/>
  <c r="AJ183" i="35" s="1"/>
  <c r="AJ179" i="35" a="1"/>
  <c r="AJ179" i="35" s="1"/>
  <c r="AJ192" i="35" s="1"/>
  <c r="AJ181" i="35" a="1"/>
  <c r="AJ181" i="35" s="1"/>
  <c r="AJ194" i="35" s="1"/>
  <c r="BB11" i="35"/>
  <c r="BB12" i="35"/>
  <c r="BB13" i="35"/>
  <c r="BB14" i="35"/>
  <c r="BB18" i="35"/>
  <c r="BB19" i="35"/>
  <c r="BB20" i="35"/>
  <c r="BB21" i="35"/>
  <c r="BB22" i="35"/>
  <c r="BB23" i="35"/>
  <c r="BB27" i="35"/>
  <c r="BB28" i="35"/>
  <c r="BB35" i="35"/>
  <c r="BB38" i="35"/>
  <c r="BB42" i="35"/>
  <c r="BB43" i="35" s="1"/>
  <c r="BB45" i="35"/>
  <c r="BB47" i="35"/>
  <c r="BB51" i="35"/>
  <c r="BB60" i="35"/>
  <c r="BB61" i="35"/>
  <c r="BB62" i="35"/>
  <c r="BB63" i="35"/>
  <c r="BB29" i="35"/>
  <c r="BB30" i="35"/>
  <c r="BB34" i="35"/>
  <c r="BB36" i="35"/>
  <c r="BB31" i="35"/>
  <c r="BB64" i="35"/>
  <c r="BB65" i="35"/>
  <c r="BB69" i="35"/>
  <c r="BB70" i="35"/>
  <c r="BB71" i="35"/>
  <c r="BB72" i="35"/>
  <c r="BB88" i="35"/>
  <c r="BB89" i="35"/>
  <c r="BB76" i="35"/>
  <c r="BB77" i="35"/>
  <c r="BB78" i="35"/>
  <c r="BB81" i="35"/>
  <c r="BB90" i="35"/>
  <c r="BB91" i="35"/>
  <c r="BB92" i="35"/>
  <c r="BB93" i="35"/>
  <c r="BB106" i="35"/>
  <c r="BB114" i="35"/>
  <c r="BB115" i="35"/>
  <c r="BB100" i="35"/>
  <c r="BB107" i="35"/>
  <c r="BB119" i="35"/>
  <c r="BB108" i="35"/>
  <c r="BB120" i="35"/>
  <c r="BB112" i="35"/>
  <c r="BB113" i="35"/>
  <c r="BB125" i="35"/>
  <c r="BB133" i="35"/>
  <c r="BB121" i="35"/>
  <c r="BB123" i="35"/>
  <c r="BB126" i="35"/>
  <c r="BB127" i="35"/>
  <c r="BB128" i="35"/>
  <c r="BB129" i="35"/>
  <c r="BB138" i="35"/>
  <c r="BB130" i="35"/>
  <c r="BB122" i="35"/>
  <c r="BB131" i="35"/>
  <c r="BB124" i="35"/>
  <c r="BB132" i="35"/>
  <c r="BB144" i="35" a="1"/>
  <c r="BB144" i="35" s="1"/>
  <c r="BB145" i="35" a="1"/>
  <c r="BB145" i="35" s="1"/>
  <c r="BB147" i="35" a="1"/>
  <c r="BB147" i="35" s="1"/>
  <c r="BB148" i="35" a="1"/>
  <c r="BB148" i="35" s="1"/>
  <c r="BB149" i="35" a="1"/>
  <c r="BB149" i="35" s="1"/>
  <c r="BB150" i="35" a="1"/>
  <c r="BB150" i="35" s="1"/>
  <c r="BB143" i="35" a="1"/>
  <c r="BB143" i="35" s="1"/>
  <c r="BB137" i="35"/>
  <c r="BB151" i="35" a="1"/>
  <c r="BB151" i="35" s="1"/>
  <c r="BB152" i="35" a="1"/>
  <c r="BB152" i="35" s="1"/>
  <c r="BB153" i="35" a="1"/>
  <c r="BB153" i="35" s="1"/>
  <c r="BB162" i="35" a="1"/>
  <c r="BB162" i="35" s="1"/>
  <c r="BB166" i="35" a="1"/>
  <c r="BB166" i="35" s="1"/>
  <c r="BB161" i="35" a="1"/>
  <c r="BB161" i="35" s="1"/>
  <c r="BB158" i="35" a="1"/>
  <c r="BB158" i="35" s="1"/>
  <c r="BB154" i="35" a="1"/>
  <c r="BB154" i="35" s="1"/>
  <c r="BB163" i="35" a="1"/>
  <c r="BB163" i="35" s="1"/>
  <c r="BB168" i="35" a="1"/>
  <c r="BB168" i="35" s="1"/>
  <c r="BB157" i="35" a="1"/>
  <c r="BB157" i="35" s="1"/>
  <c r="BB186" i="35" a="1"/>
  <c r="BB186" i="35" s="1"/>
  <c r="BB165" i="35" a="1"/>
  <c r="BB165" i="35" s="1"/>
  <c r="BB167" i="35" a="1"/>
  <c r="BB167" i="35" s="1"/>
  <c r="BB175" i="35" a="1"/>
  <c r="BB175" i="35" s="1"/>
  <c r="BB184" i="35" a="1"/>
  <c r="BB184" i="35" s="1"/>
  <c r="BB172" i="35" a="1"/>
  <c r="BB172" i="35" s="1"/>
  <c r="BB173" i="35" a="1"/>
  <c r="BB173" i="35" s="1"/>
  <c r="BB174" i="35" a="1"/>
  <c r="BB174" i="35" s="1"/>
  <c r="BB178" i="35" a="1"/>
  <c r="BB178" i="35" s="1"/>
  <c r="BB171" i="35" a="1"/>
  <c r="BB171" i="35" s="1"/>
  <c r="BB181" i="35" a="1"/>
  <c r="BB181" i="35" s="1"/>
  <c r="BB194" i="35" s="1"/>
  <c r="BB183" i="35" a="1"/>
  <c r="BB183" i="35" s="1"/>
  <c r="BB180" i="35" a="1"/>
  <c r="BB180" i="35" s="1"/>
  <c r="BB193" i="35" s="1"/>
  <c r="BB179" i="35" a="1"/>
  <c r="BB179" i="35" s="1"/>
  <c r="BB192" i="35" s="1"/>
  <c r="BB182" i="35" a="1"/>
  <c r="BB182" i="35" s="1"/>
  <c r="BB195" i="35" s="1"/>
  <c r="BB185" i="35" a="1"/>
  <c r="BB185" i="35" s="1"/>
  <c r="AS13" i="35"/>
  <c r="AS11" i="35"/>
  <c r="AS12" i="35"/>
  <c r="AS20" i="35"/>
  <c r="AS28" i="35"/>
  <c r="AS22" i="35"/>
  <c r="AS30" i="35"/>
  <c r="AS31" i="35"/>
  <c r="AS35" i="35"/>
  <c r="AS18" i="35"/>
  <c r="AS19" i="35"/>
  <c r="AS27" i="35"/>
  <c r="AS36" i="35"/>
  <c r="AS21" i="35"/>
  <c r="AS29" i="35"/>
  <c r="AS51" i="35"/>
  <c r="AS42" i="35"/>
  <c r="AS43" i="35" s="1"/>
  <c r="AS47" i="35"/>
  <c r="AS14" i="35"/>
  <c r="AS34" i="35"/>
  <c r="AS23" i="35"/>
  <c r="AS38" i="35"/>
  <c r="AS45" i="35"/>
  <c r="AS60" i="35"/>
  <c r="AS61" i="35"/>
  <c r="AS64" i="35"/>
  <c r="AS65" i="35"/>
  <c r="AS63" i="35"/>
  <c r="AS69" i="35"/>
  <c r="AS62" i="35"/>
  <c r="AS72" i="35"/>
  <c r="AS88" i="35"/>
  <c r="AS71" i="35"/>
  <c r="AS89" i="35"/>
  <c r="AS70" i="35"/>
  <c r="AS76" i="35"/>
  <c r="AS77" i="35"/>
  <c r="AS78" i="35"/>
  <c r="AS81" i="35"/>
  <c r="AS92" i="35"/>
  <c r="AS90" i="35"/>
  <c r="AS91" i="35"/>
  <c r="AS93" i="35"/>
  <c r="AS114" i="35"/>
  <c r="AS115" i="35"/>
  <c r="AS106" i="35"/>
  <c r="AS109" i="35" s="1"/>
  <c r="AS107" i="35"/>
  <c r="AS119" i="35"/>
  <c r="AS108" i="35"/>
  <c r="AS120" i="35"/>
  <c r="AS100" i="35"/>
  <c r="AS112" i="35"/>
  <c r="AS113" i="35"/>
  <c r="AS122" i="35"/>
  <c r="AS125" i="35"/>
  <c r="AS133" i="35"/>
  <c r="AS126" i="35"/>
  <c r="AS123" i="35"/>
  <c r="AS127" i="35"/>
  <c r="AS128" i="35"/>
  <c r="AS129" i="35"/>
  <c r="AS138" i="35"/>
  <c r="AS121" i="35"/>
  <c r="AS130" i="35"/>
  <c r="AS131" i="35"/>
  <c r="AS124" i="35"/>
  <c r="AS132" i="35"/>
  <c r="AS144" i="35" a="1"/>
  <c r="AS144" i="35" s="1"/>
  <c r="AS145" i="35" a="1"/>
  <c r="AS145" i="35" s="1"/>
  <c r="AS147" i="35" a="1"/>
  <c r="AS147" i="35" s="1"/>
  <c r="AS148" i="35" a="1"/>
  <c r="AS148" i="35" s="1"/>
  <c r="AS149" i="35" a="1"/>
  <c r="AS149" i="35" s="1"/>
  <c r="AS137" i="35"/>
  <c r="AS143" i="35" a="1"/>
  <c r="AS143" i="35" s="1"/>
  <c r="AS150" i="35" a="1"/>
  <c r="AS150" i="35" s="1"/>
  <c r="AS151" i="35" a="1"/>
  <c r="AS151" i="35" s="1"/>
  <c r="AS152" i="35" a="1"/>
  <c r="AS152" i="35" s="1"/>
  <c r="AS161" i="35" a="1"/>
  <c r="AS161" i="35" s="1"/>
  <c r="AS153" i="35" a="1"/>
  <c r="AS153" i="35" s="1"/>
  <c r="AS154" i="35" a="1"/>
  <c r="AS154" i="35" s="1"/>
  <c r="AS157" i="35" a="1"/>
  <c r="AS157" i="35" s="1"/>
  <c r="AS158" i="35" a="1"/>
  <c r="AS158" i="35" s="1"/>
  <c r="AS162" i="35" a="1"/>
  <c r="AS162" i="35" s="1"/>
  <c r="AS163" i="35" a="1"/>
  <c r="AS163" i="35" s="1"/>
  <c r="AS165" i="35" a="1"/>
  <c r="AS165" i="35" s="1"/>
  <c r="AS166" i="35" a="1"/>
  <c r="AS166" i="35" s="1"/>
  <c r="AS167" i="35" a="1"/>
  <c r="AS167" i="35" s="1"/>
  <c r="AS168" i="35" a="1"/>
  <c r="AS168" i="35" s="1"/>
  <c r="AS171" i="35" a="1"/>
  <c r="AS171" i="35" s="1"/>
  <c r="AS185" i="35" a="1"/>
  <c r="AS185" i="35" s="1"/>
  <c r="AS180" i="35" a="1"/>
  <c r="AS180" i="35" s="1"/>
  <c r="AS193" i="35" s="1"/>
  <c r="AS179" i="35" a="1"/>
  <c r="AS179" i="35" s="1"/>
  <c r="AS192" i="35" s="1"/>
  <c r="AS172" i="35" a="1"/>
  <c r="AS172" i="35" s="1"/>
  <c r="AS175" i="35" a="1"/>
  <c r="AS175" i="35" s="1"/>
  <c r="AS173" i="35" a="1"/>
  <c r="AS173" i="35" s="1"/>
  <c r="AS184" i="35" a="1"/>
  <c r="AS184" i="35" s="1"/>
  <c r="AS174" i="35" a="1"/>
  <c r="AS174" i="35" s="1"/>
  <c r="AS181" i="35" a="1"/>
  <c r="AS181" i="35" s="1"/>
  <c r="AS194" i="35" s="1"/>
  <c r="AS182" i="35" a="1"/>
  <c r="AS182" i="35" s="1"/>
  <c r="AS195" i="35" s="1"/>
  <c r="AS186" i="35" a="1"/>
  <c r="AS186" i="35" s="1"/>
  <c r="AS178" i="35" a="1"/>
  <c r="AS178" i="35" s="1"/>
  <c r="AS183" i="35" a="1"/>
  <c r="AS183" i="35" s="1"/>
  <c r="AO14" i="35"/>
  <c r="AO19" i="35"/>
  <c r="AO12" i="35"/>
  <c r="AO20" i="35"/>
  <c r="AO13" i="35"/>
  <c r="AO22" i="35"/>
  <c r="AO23" i="35"/>
  <c r="AO27" i="35"/>
  <c r="AO11" i="35"/>
  <c r="AO21" i="35"/>
  <c r="AO28" i="35"/>
  <c r="AO18" i="35"/>
  <c r="AO35" i="35"/>
  <c r="AO30" i="35"/>
  <c r="AO36" i="35"/>
  <c r="AO47" i="35"/>
  <c r="AO31" i="35"/>
  <c r="AO38" i="35"/>
  <c r="AO34" i="35"/>
  <c r="AO45" i="35"/>
  <c r="AO63" i="35"/>
  <c r="AO42" i="35"/>
  <c r="AO43" i="35" s="1"/>
  <c r="AO29" i="35"/>
  <c r="AO60" i="35"/>
  <c r="AO62" i="35"/>
  <c r="AO71" i="35"/>
  <c r="AO72" i="35"/>
  <c r="AO76" i="35"/>
  <c r="AO77" i="35"/>
  <c r="AO78" i="35"/>
  <c r="AO81" i="35"/>
  <c r="AO88" i="35"/>
  <c r="AO89" i="35"/>
  <c r="AO90" i="35"/>
  <c r="AO91" i="35"/>
  <c r="AO92" i="35"/>
  <c r="AO93" i="35"/>
  <c r="AO51" i="35"/>
  <c r="AO61" i="35"/>
  <c r="AO64" i="35"/>
  <c r="AO65" i="35"/>
  <c r="AO69" i="35"/>
  <c r="AO73" i="35" s="1"/>
  <c r="AO70" i="35"/>
  <c r="AO106" i="35"/>
  <c r="AO107" i="35"/>
  <c r="AO119" i="35"/>
  <c r="AO108" i="35"/>
  <c r="AO120" i="35"/>
  <c r="AO100" i="35"/>
  <c r="AO112" i="35"/>
  <c r="AO113" i="35"/>
  <c r="AO123" i="35"/>
  <c r="AO114" i="35"/>
  <c r="AO115" i="35"/>
  <c r="AO128" i="35"/>
  <c r="AO137" i="35"/>
  <c r="AO129" i="35"/>
  <c r="AO138" i="35"/>
  <c r="AO130" i="35"/>
  <c r="AO121" i="35"/>
  <c r="AO131" i="35"/>
  <c r="AO124" i="35"/>
  <c r="AO132" i="35"/>
  <c r="AO122" i="35"/>
  <c r="AO125" i="35"/>
  <c r="AO133" i="35"/>
  <c r="AO126" i="35"/>
  <c r="AO127" i="35"/>
  <c r="AO143" i="35" a="1"/>
  <c r="AO143" i="35" s="1"/>
  <c r="AO144" i="35" a="1"/>
  <c r="AO144" i="35" s="1"/>
  <c r="AO145" i="35" a="1"/>
  <c r="AO145" i="35" s="1"/>
  <c r="AO147" i="35" a="1"/>
  <c r="AO147" i="35" s="1"/>
  <c r="AO148" i="35" a="1"/>
  <c r="AO148" i="35" s="1"/>
  <c r="AO149" i="35" a="1"/>
  <c r="AO149" i="35" s="1"/>
  <c r="AO153" i="35" a="1"/>
  <c r="AO153" i="35" s="1"/>
  <c r="AO154" i="35" a="1"/>
  <c r="AO154" i="35" s="1"/>
  <c r="AO150" i="35" a="1"/>
  <c r="AO150" i="35" s="1"/>
  <c r="AO151" i="35" a="1"/>
  <c r="AO151" i="35" s="1"/>
  <c r="AO162" i="35" a="1"/>
  <c r="AO162" i="35" s="1"/>
  <c r="AO165" i="35" a="1"/>
  <c r="AO165" i="35" s="1"/>
  <c r="AO163" i="35" a="1"/>
  <c r="AO163" i="35" s="1"/>
  <c r="AO157" i="35" a="1"/>
  <c r="AO157" i="35" s="1"/>
  <c r="AO159" i="35" s="1"/>
  <c r="AO152" i="35" a="1"/>
  <c r="AO152" i="35" s="1"/>
  <c r="AO158" i="35" a="1"/>
  <c r="AO158" i="35" s="1"/>
  <c r="AO171" i="35" a="1"/>
  <c r="AO171" i="35" s="1"/>
  <c r="AO161" i="35" a="1"/>
  <c r="AO161" i="35" s="1"/>
  <c r="AO167" i="35" a="1"/>
  <c r="AO167" i="35" s="1"/>
  <c r="AO166" i="35" a="1"/>
  <c r="AO166" i="35" s="1"/>
  <c r="AO181" i="35" a="1"/>
  <c r="AO181" i="35" s="1"/>
  <c r="AO194" i="35" s="1"/>
  <c r="AO172" i="35" a="1"/>
  <c r="AO172" i="35" s="1"/>
  <c r="AO173" i="35" a="1"/>
  <c r="AO173" i="35" s="1"/>
  <c r="AO174" i="35" a="1"/>
  <c r="AO174" i="35" s="1"/>
  <c r="AO175" i="35" a="1"/>
  <c r="AO175" i="35" s="1"/>
  <c r="AO186" i="35" a="1"/>
  <c r="AO186" i="35" s="1"/>
  <c r="AO178" i="35" a="1"/>
  <c r="AO178" i="35" s="1"/>
  <c r="AO182" i="35" a="1"/>
  <c r="AO182" i="35" s="1"/>
  <c r="AO195" i="35" s="1"/>
  <c r="AO168" i="35" a="1"/>
  <c r="AO168" i="35" s="1"/>
  <c r="AO180" i="35" a="1"/>
  <c r="AO180" i="35" s="1"/>
  <c r="AO193" i="35" s="1"/>
  <c r="AO184" i="35" a="1"/>
  <c r="AO184" i="35" s="1"/>
  <c r="AO179" i="35" a="1"/>
  <c r="AO179" i="35" s="1"/>
  <c r="AO192" i="35" s="1"/>
  <c r="AO183" i="35" a="1"/>
  <c r="AO183" i="35" s="1"/>
  <c r="AO185" i="35" a="1"/>
  <c r="AO185" i="35" s="1"/>
  <c r="AM29" i="35"/>
  <c r="W28" i="35"/>
  <c r="W19" i="35"/>
  <c r="AE34" i="35"/>
  <c r="AE20" i="35"/>
  <c r="AB207" i="26"/>
  <c r="AB31" i="26" s="1"/>
  <c r="AK207" i="26"/>
  <c r="AK22" i="26" s="1"/>
  <c r="CD207" i="26"/>
  <c r="CD19" i="26" s="1"/>
  <c r="BC207" i="26"/>
  <c r="BC22" i="26" s="1"/>
  <c r="AP207" i="26"/>
  <c r="AP27" i="26" s="1"/>
  <c r="AM207" i="26"/>
  <c r="AM29" i="26" s="1"/>
  <c r="AM22" i="26"/>
  <c r="AM34" i="26"/>
  <c r="AM162" i="26"/>
  <c r="AV207" i="26"/>
  <c r="AV28" i="26" s="1"/>
  <c r="BW60" i="26"/>
  <c r="BW78" i="26"/>
  <c r="BW93" i="26"/>
  <c r="BW121" i="26"/>
  <c r="BW65" i="26"/>
  <c r="BW77" i="26"/>
  <c r="BW92" i="26"/>
  <c r="BW108" i="26"/>
  <c r="BW120" i="26"/>
  <c r="BW71" i="26"/>
  <c r="BW130" i="26"/>
  <c r="BW63" i="26"/>
  <c r="BW62" i="26"/>
  <c r="BW64" i="26"/>
  <c r="BW51" i="26"/>
  <c r="BW61" i="26"/>
  <c r="BW76" i="26"/>
  <c r="BW90" i="26"/>
  <c r="BW72" i="26"/>
  <c r="BW81" i="26"/>
  <c r="BW88" i="26"/>
  <c r="BW70" i="26"/>
  <c r="BW107" i="26"/>
  <c r="BW47" i="26"/>
  <c r="BW100" i="26"/>
  <c r="BW89" i="26"/>
  <c r="BW91" i="26"/>
  <c r="BW69" i="26"/>
  <c r="BW106" i="26"/>
  <c r="BW151" i="26"/>
  <c r="BW124" i="26"/>
  <c r="BW128" i="26"/>
  <c r="BW131" i="26"/>
  <c r="BW114" i="26"/>
  <c r="BW122" i="26"/>
  <c r="BW125" i="26"/>
  <c r="BW137" i="26"/>
  <c r="BW143" i="26"/>
  <c r="BW145" i="26"/>
  <c r="BW150" i="26"/>
  <c r="BW154" i="26"/>
  <c r="BW112" i="26"/>
  <c r="BW133" i="26"/>
  <c r="BW148" i="26"/>
  <c r="BW127" i="26"/>
  <c r="BW149" i="26"/>
  <c r="BW153" i="26"/>
  <c r="BW119" i="26"/>
  <c r="BW123" i="26"/>
  <c r="BW158" i="26"/>
  <c r="BW115" i="26"/>
  <c r="BW129" i="26"/>
  <c r="BW132" i="26"/>
  <c r="BW144" i="26"/>
  <c r="BW147" i="26"/>
  <c r="BW152" i="26"/>
  <c r="BW113" i="26"/>
  <c r="BW126" i="26"/>
  <c r="BW138" i="26"/>
  <c r="BW157" i="26"/>
  <c r="BW181" i="26"/>
  <c r="BW194" i="26" s="1"/>
  <c r="BW167" i="26"/>
  <c r="BW173" i="26"/>
  <c r="BW180" i="26"/>
  <c r="BW193" i="26" s="1"/>
  <c r="BW179" i="26"/>
  <c r="BW192" i="26" s="1"/>
  <c r="BW166" i="26"/>
  <c r="BW171" i="26"/>
  <c r="BW172" i="26"/>
  <c r="BW178" i="26"/>
  <c r="BW186" i="26"/>
  <c r="BW185" i="26"/>
  <c r="BW165" i="26"/>
  <c r="BW175" i="26"/>
  <c r="BW184" i="26"/>
  <c r="BW163" i="26"/>
  <c r="BW183" i="26"/>
  <c r="BW161" i="26"/>
  <c r="BW162" i="26"/>
  <c r="BW168" i="26"/>
  <c r="BW174" i="26"/>
  <c r="BW182" i="26"/>
  <c r="BW195" i="26" s="1"/>
  <c r="BW23" i="26"/>
  <c r="AT207" i="26"/>
  <c r="AT22" i="26" s="1"/>
  <c r="AT14" i="26"/>
  <c r="AT144" i="26"/>
  <c r="AT11" i="26"/>
  <c r="AT143" i="26"/>
  <c r="AT145" i="26"/>
  <c r="Q12" i="20"/>
  <c r="Q18" i="20"/>
  <c r="Q22" i="20"/>
  <c r="Q28" i="20"/>
  <c r="Q11" i="20"/>
  <c r="Q13" i="20"/>
  <c r="Q19" i="20"/>
  <c r="Q29" i="20"/>
  <c r="Q21" i="20"/>
  <c r="Q27" i="20"/>
  <c r="Q31" i="20"/>
  <c r="Q34" i="20"/>
  <c r="Q42" i="20"/>
  <c r="Q43" i="20" s="1"/>
  <c r="Q151" i="20"/>
  <c r="Q20" i="20"/>
  <c r="Q30" i="20"/>
  <c r="Q35" i="20"/>
  <c r="Q61" i="20"/>
  <c r="Q65" i="20"/>
  <c r="Q71" i="20"/>
  <c r="Q77" i="20"/>
  <c r="Q91" i="20"/>
  <c r="Q107" i="20"/>
  <c r="Q113" i="20"/>
  <c r="Q119" i="20"/>
  <c r="Q123" i="20"/>
  <c r="Q127" i="20"/>
  <c r="Q131" i="20"/>
  <c r="Q143" i="20"/>
  <c r="Q152" i="20"/>
  <c r="Q161" i="20"/>
  <c r="Q167" i="20"/>
  <c r="Q174" i="20"/>
  <c r="Q181" i="20"/>
  <c r="Q194" i="20" s="1"/>
  <c r="Q185" i="20"/>
  <c r="Q153" i="20"/>
  <c r="Q168" i="20"/>
  <c r="Q36" i="20"/>
  <c r="Q38" i="20"/>
  <c r="Q144" i="20"/>
  <c r="Q175" i="20"/>
  <c r="Q93" i="20"/>
  <c r="Q100" i="20"/>
  <c r="Q115" i="20"/>
  <c r="Q121" i="20"/>
  <c r="Q129" i="20"/>
  <c r="Q148" i="20"/>
  <c r="Q163" i="20"/>
  <c r="Q51" i="20"/>
  <c r="Q62" i="20"/>
  <c r="Q72" i="20"/>
  <c r="Q78" i="20"/>
  <c r="Q88" i="20"/>
  <c r="Q92" i="20"/>
  <c r="Q108" i="20"/>
  <c r="Q114" i="20"/>
  <c r="Q120" i="20"/>
  <c r="Q124" i="20"/>
  <c r="Q128" i="20"/>
  <c r="Q132" i="20"/>
  <c r="Q137" i="20"/>
  <c r="Q145" i="20"/>
  <c r="Q154" i="20"/>
  <c r="Q162" i="20"/>
  <c r="Q178" i="20"/>
  <c r="Q182" i="20"/>
  <c r="Q195" i="20" s="1"/>
  <c r="Q186" i="20"/>
  <c r="Q171" i="20"/>
  <c r="Q147" i="20"/>
  <c r="Q179" i="20"/>
  <c r="Q192" i="20" s="1"/>
  <c r="Q183" i="20"/>
  <c r="Q14" i="20"/>
  <c r="Q149" i="20"/>
  <c r="Q157" i="20"/>
  <c r="Q47" i="20"/>
  <c r="Q60" i="20"/>
  <c r="Q64" i="20"/>
  <c r="Q70" i="20"/>
  <c r="Q76" i="20"/>
  <c r="Q81" i="20"/>
  <c r="Q90" i="20"/>
  <c r="Q106" i="20"/>
  <c r="Q112" i="20"/>
  <c r="Q122" i="20"/>
  <c r="Q126" i="20"/>
  <c r="Q130" i="20"/>
  <c r="Q150" i="20"/>
  <c r="Q158" i="20"/>
  <c r="Q165" i="20"/>
  <c r="Q172" i="20"/>
  <c r="Q180" i="20"/>
  <c r="Q193" i="20" s="1"/>
  <c r="Q184" i="20"/>
  <c r="Q166" i="20"/>
  <c r="Q173" i="20"/>
  <c r="Q45" i="20"/>
  <c r="Q63" i="20"/>
  <c r="Q69" i="20"/>
  <c r="Q89" i="20"/>
  <c r="Q125" i="20"/>
  <c r="Q133" i="20"/>
  <c r="Q138" i="20"/>
  <c r="F207" i="20"/>
  <c r="W207" i="20"/>
  <c r="W27" i="35"/>
  <c r="AE28" i="35"/>
  <c r="AE19" i="35"/>
  <c r="I207" i="26"/>
  <c r="I27" i="26" s="1"/>
  <c r="W207" i="26"/>
  <c r="W36" i="26" s="1"/>
  <c r="BQ207" i="26"/>
  <c r="BQ144" i="26" s="1"/>
  <c r="AR207" i="26"/>
  <c r="AR13" i="26" s="1"/>
  <c r="AE207" i="26"/>
  <c r="AE29" i="26" s="1"/>
  <c r="AE12" i="26"/>
  <c r="AD207" i="26"/>
  <c r="AD20" i="26" s="1"/>
  <c r="AD28" i="26"/>
  <c r="AN207" i="26"/>
  <c r="AN47" i="26" s="1"/>
  <c r="BW14" i="26"/>
  <c r="CC207" i="26"/>
  <c r="CC18" i="26" s="1"/>
  <c r="BW21" i="26"/>
  <c r="Y12" i="20"/>
  <c r="Y18" i="20"/>
  <c r="Y22" i="20"/>
  <c r="Y28" i="20"/>
  <c r="Y11" i="20"/>
  <c r="Y13" i="20"/>
  <c r="Y19" i="20"/>
  <c r="Y29" i="20"/>
  <c r="Y21" i="20"/>
  <c r="Y27" i="20"/>
  <c r="Y31" i="20"/>
  <c r="Y36" i="20"/>
  <c r="Y42" i="20"/>
  <c r="Y43" i="20" s="1"/>
  <c r="Y151" i="20"/>
  <c r="Y61" i="20"/>
  <c r="Y65" i="20"/>
  <c r="Y71" i="20"/>
  <c r="Y77" i="20"/>
  <c r="Y91" i="20"/>
  <c r="Y107" i="20"/>
  <c r="Y113" i="20"/>
  <c r="Y119" i="20"/>
  <c r="Y123" i="20"/>
  <c r="Y127" i="20"/>
  <c r="Y131" i="20"/>
  <c r="Y143" i="20"/>
  <c r="Y152" i="20"/>
  <c r="Y161" i="20"/>
  <c r="Y167" i="20"/>
  <c r="Y174" i="20"/>
  <c r="Y181" i="20"/>
  <c r="Y194" i="20" s="1"/>
  <c r="Y185" i="20"/>
  <c r="Y153" i="20"/>
  <c r="Y168" i="20"/>
  <c r="Y38" i="20"/>
  <c r="Y144" i="20"/>
  <c r="Y175" i="20"/>
  <c r="Y125" i="20"/>
  <c r="Y133" i="20"/>
  <c r="Y138" i="20"/>
  <c r="Y148" i="20"/>
  <c r="Y163" i="20"/>
  <c r="Y20" i="20"/>
  <c r="Y30" i="20"/>
  <c r="Y51" i="20"/>
  <c r="Y62" i="20"/>
  <c r="Y72" i="20"/>
  <c r="Y78" i="20"/>
  <c r="Y88" i="20"/>
  <c r="Y92" i="20"/>
  <c r="Y108" i="20"/>
  <c r="Y114" i="20"/>
  <c r="Y120" i="20"/>
  <c r="Y124" i="20"/>
  <c r="Y128" i="20"/>
  <c r="Y132" i="20"/>
  <c r="Y137" i="20"/>
  <c r="Y145" i="20"/>
  <c r="Y154" i="20"/>
  <c r="Y162" i="20"/>
  <c r="Y178" i="20"/>
  <c r="Y182" i="20"/>
  <c r="Y195" i="20" s="1"/>
  <c r="Y186" i="20"/>
  <c r="Y171" i="20"/>
  <c r="Y147" i="20"/>
  <c r="Y179" i="20"/>
  <c r="Y192" i="20" s="1"/>
  <c r="Y183" i="20"/>
  <c r="Y14" i="20"/>
  <c r="Y34" i="20"/>
  <c r="Y149" i="20"/>
  <c r="Y157" i="20"/>
  <c r="Y35" i="20"/>
  <c r="Y47" i="20"/>
  <c r="Y60" i="20"/>
  <c r="Y64" i="20"/>
  <c r="Y70" i="20"/>
  <c r="Y76" i="20"/>
  <c r="Y81" i="20"/>
  <c r="Y90" i="20"/>
  <c r="Y106" i="20"/>
  <c r="Y112" i="20"/>
  <c r="Y122" i="20"/>
  <c r="Y126" i="20"/>
  <c r="Y130" i="20"/>
  <c r="Y150" i="20"/>
  <c r="Y158" i="20"/>
  <c r="Y165" i="20"/>
  <c r="Y172" i="20"/>
  <c r="Y180" i="20"/>
  <c r="Y193" i="20" s="1"/>
  <c r="Y184" i="20"/>
  <c r="Y166" i="20"/>
  <c r="Y173" i="20"/>
  <c r="Y45" i="20"/>
  <c r="Y63" i="20"/>
  <c r="Y69" i="20"/>
  <c r="Y89" i="20"/>
  <c r="Y93" i="20"/>
  <c r="Y100" i="20"/>
  <c r="Y115" i="20"/>
  <c r="Y121" i="20"/>
  <c r="Y129" i="20"/>
  <c r="E14" i="20"/>
  <c r="E20" i="20"/>
  <c r="E30" i="20"/>
  <c r="E11" i="20"/>
  <c r="E21" i="20"/>
  <c r="E27" i="20"/>
  <c r="E31" i="20"/>
  <c r="E12" i="20"/>
  <c r="E35" i="20"/>
  <c r="E13" i="20"/>
  <c r="E19" i="20"/>
  <c r="E29" i="20"/>
  <c r="E36" i="20"/>
  <c r="E28" i="20"/>
  <c r="E45" i="20"/>
  <c r="E63" i="20"/>
  <c r="E69" i="20"/>
  <c r="E89" i="20"/>
  <c r="E93" i="20"/>
  <c r="E100" i="20"/>
  <c r="E115" i="20"/>
  <c r="E121" i="20"/>
  <c r="E125" i="20"/>
  <c r="E129" i="20"/>
  <c r="E133" i="20"/>
  <c r="E138" i="20"/>
  <c r="E148" i="20"/>
  <c r="E163" i="20"/>
  <c r="E179" i="20"/>
  <c r="E183" i="20"/>
  <c r="E157" i="20"/>
  <c r="E18" i="20"/>
  <c r="E149" i="20"/>
  <c r="E113" i="20"/>
  <c r="E119" i="20"/>
  <c r="E127" i="20"/>
  <c r="E143" i="20"/>
  <c r="E152" i="20"/>
  <c r="E161" i="20"/>
  <c r="E167" i="20"/>
  <c r="E174" i="20"/>
  <c r="E22" i="20"/>
  <c r="E34" i="20"/>
  <c r="E47" i="20"/>
  <c r="E60" i="20"/>
  <c r="E64" i="20"/>
  <c r="E70" i="20"/>
  <c r="E76" i="20"/>
  <c r="E81" i="20"/>
  <c r="E90" i="20"/>
  <c r="E106" i="20"/>
  <c r="E112" i="20"/>
  <c r="E122" i="20"/>
  <c r="E126" i="20"/>
  <c r="E130" i="20"/>
  <c r="E150" i="20"/>
  <c r="E158" i="20"/>
  <c r="E165" i="20"/>
  <c r="E172" i="20"/>
  <c r="E180" i="20"/>
  <c r="E184" i="20"/>
  <c r="E173" i="20"/>
  <c r="E42" i="20"/>
  <c r="E151" i="20"/>
  <c r="E166" i="20"/>
  <c r="E181" i="20"/>
  <c r="E185" i="20"/>
  <c r="E38" i="20"/>
  <c r="E144" i="20"/>
  <c r="E153" i="20"/>
  <c r="E168" i="20"/>
  <c r="E175" i="20"/>
  <c r="E51" i="20"/>
  <c r="E62" i="20"/>
  <c r="E72" i="20"/>
  <c r="E78" i="20"/>
  <c r="E88" i="20"/>
  <c r="E92" i="20"/>
  <c r="E108" i="20"/>
  <c r="E114" i="20"/>
  <c r="E120" i="20"/>
  <c r="E124" i="20"/>
  <c r="E128" i="20"/>
  <c r="E132" i="20"/>
  <c r="E137" i="20"/>
  <c r="E145" i="20"/>
  <c r="E154" i="20"/>
  <c r="E162" i="20"/>
  <c r="E178" i="20"/>
  <c r="E182" i="20"/>
  <c r="E186" i="20"/>
  <c r="E147" i="20"/>
  <c r="E171" i="20"/>
  <c r="E61" i="20"/>
  <c r="E65" i="20"/>
  <c r="E71" i="20"/>
  <c r="E77" i="20"/>
  <c r="E91" i="20"/>
  <c r="E107" i="20"/>
  <c r="E123" i="20"/>
  <c r="E131" i="20"/>
  <c r="N14" i="20"/>
  <c r="N20" i="20"/>
  <c r="N30" i="20"/>
  <c r="N21" i="20"/>
  <c r="N27" i="20"/>
  <c r="N31" i="20"/>
  <c r="N11" i="20"/>
  <c r="N12" i="20"/>
  <c r="N18" i="20"/>
  <c r="N22" i="20"/>
  <c r="N28" i="20"/>
  <c r="N13" i="20"/>
  <c r="N36" i="20"/>
  <c r="N51" i="20"/>
  <c r="N62" i="20"/>
  <c r="N72" i="20"/>
  <c r="N78" i="20"/>
  <c r="N88" i="20"/>
  <c r="N120" i="20"/>
  <c r="N128" i="20"/>
  <c r="N137" i="20"/>
  <c r="N154" i="20"/>
  <c r="N162" i="20"/>
  <c r="N182" i="20"/>
  <c r="N195" i="20" s="1"/>
  <c r="N147" i="20"/>
  <c r="N171" i="20"/>
  <c r="N89" i="20"/>
  <c r="N93" i="20"/>
  <c r="N100" i="20"/>
  <c r="N115" i="20"/>
  <c r="N121" i="20"/>
  <c r="N129" i="20"/>
  <c r="N183" i="20"/>
  <c r="N181" i="20"/>
  <c r="N194" i="20" s="1"/>
  <c r="N19" i="20"/>
  <c r="N29" i="20"/>
  <c r="N45" i="20"/>
  <c r="N63" i="20"/>
  <c r="N69" i="20"/>
  <c r="N125" i="20"/>
  <c r="N133" i="20"/>
  <c r="N138" i="20"/>
  <c r="N148" i="20"/>
  <c r="N163" i="20"/>
  <c r="N179" i="20"/>
  <c r="N192" i="20" s="1"/>
  <c r="N151" i="20"/>
  <c r="N166" i="20"/>
  <c r="N173" i="20"/>
  <c r="N185" i="20"/>
  <c r="N149" i="20"/>
  <c r="N157" i="20"/>
  <c r="N106" i="20"/>
  <c r="N126" i="20"/>
  <c r="N158" i="20"/>
  <c r="N172" i="20"/>
  <c r="N184" i="20"/>
  <c r="N47" i="20"/>
  <c r="N60" i="20"/>
  <c r="N64" i="20"/>
  <c r="N70" i="20"/>
  <c r="N76" i="20"/>
  <c r="N81" i="20"/>
  <c r="N90" i="20"/>
  <c r="N112" i="20"/>
  <c r="N122" i="20"/>
  <c r="N130" i="20"/>
  <c r="N150" i="20"/>
  <c r="N165" i="20"/>
  <c r="N180" i="20"/>
  <c r="N193" i="20" s="1"/>
  <c r="N34" i="20"/>
  <c r="N61" i="20"/>
  <c r="N65" i="20"/>
  <c r="N71" i="20"/>
  <c r="N77" i="20"/>
  <c r="N91" i="20"/>
  <c r="N107" i="20"/>
  <c r="N113" i="20"/>
  <c r="N119" i="20"/>
  <c r="N123" i="20"/>
  <c r="N127" i="20"/>
  <c r="N131" i="20"/>
  <c r="N143" i="20"/>
  <c r="N152" i="20"/>
  <c r="N161" i="20"/>
  <c r="N167" i="20"/>
  <c r="N174" i="20"/>
  <c r="N35" i="20"/>
  <c r="N38" i="20"/>
  <c r="N144" i="20"/>
  <c r="N153" i="20"/>
  <c r="N168" i="20"/>
  <c r="N175" i="20"/>
  <c r="N92" i="20"/>
  <c r="N108" i="20"/>
  <c r="N114" i="20"/>
  <c r="N124" i="20"/>
  <c r="N132" i="20"/>
  <c r="N145" i="20"/>
  <c r="N178" i="20"/>
  <c r="N186" i="20"/>
  <c r="N42" i="20"/>
  <c r="N43" i="20" s="1"/>
  <c r="AQ24" i="35"/>
  <c r="N207" i="35"/>
  <c r="W22" i="35"/>
  <c r="W61" i="35"/>
  <c r="W45" i="35"/>
  <c r="W51" i="35"/>
  <c r="W21" i="35"/>
  <c r="W38" i="35"/>
  <c r="W42" i="35"/>
  <c r="W43" i="35" s="1"/>
  <c r="W62" i="35"/>
  <c r="W47" i="35"/>
  <c r="W63" i="35"/>
  <c r="W60" i="35"/>
  <c r="W77" i="35"/>
  <c r="W91" i="35"/>
  <c r="W71" i="35"/>
  <c r="W78" i="35"/>
  <c r="W81" i="35"/>
  <c r="W64" i="35"/>
  <c r="W65" i="35"/>
  <c r="W69" i="35"/>
  <c r="W70" i="35"/>
  <c r="W72" i="35"/>
  <c r="W88" i="35"/>
  <c r="W76" i="35"/>
  <c r="W90" i="35"/>
  <c r="W89" i="35"/>
  <c r="W92" i="35"/>
  <c r="W119" i="35"/>
  <c r="W108" i="35"/>
  <c r="W120" i="35"/>
  <c r="W107" i="35"/>
  <c r="W112" i="35"/>
  <c r="W106" i="35"/>
  <c r="W113" i="35"/>
  <c r="W123" i="35"/>
  <c r="W114" i="35"/>
  <c r="W115" i="35"/>
  <c r="W93" i="35"/>
  <c r="W100" i="35"/>
  <c r="W128" i="35"/>
  <c r="W137" i="35"/>
  <c r="W129" i="35"/>
  <c r="W138" i="35"/>
  <c r="W130" i="35"/>
  <c r="W131" i="35"/>
  <c r="W132" i="35"/>
  <c r="W122" i="35"/>
  <c r="W124" i="35"/>
  <c r="W125" i="35"/>
  <c r="W133" i="35"/>
  <c r="W126" i="35"/>
  <c r="W121" i="35"/>
  <c r="W127" i="35"/>
  <c r="W151" i="35" a="1"/>
  <c r="W151" i="35" s="1"/>
  <c r="W144" i="35" a="1"/>
  <c r="W144" i="35" s="1"/>
  <c r="W145" i="35" a="1"/>
  <c r="W145" i="35" s="1"/>
  <c r="W147" i="35" a="1"/>
  <c r="W147" i="35" s="1"/>
  <c r="W143" i="35" a="1"/>
  <c r="W143" i="35" s="1"/>
  <c r="W148" i="35" a="1"/>
  <c r="W148" i="35" s="1"/>
  <c r="W152" i="35" a="1"/>
  <c r="W152" i="35" s="1"/>
  <c r="W153" i="35" a="1"/>
  <c r="W153" i="35" s="1"/>
  <c r="W154" i="35" a="1"/>
  <c r="W154" i="35" s="1"/>
  <c r="W149" i="35" a="1"/>
  <c r="W149" i="35" s="1"/>
  <c r="W163" i="35" a="1"/>
  <c r="W163" i="35" s="1"/>
  <c r="W150" i="35" a="1"/>
  <c r="W150" i="35" s="1"/>
  <c r="W162" i="35" a="1"/>
  <c r="W162" i="35" s="1"/>
  <c r="W165" i="35" a="1"/>
  <c r="W165" i="35" s="1"/>
  <c r="W167" i="35" a="1"/>
  <c r="W167" i="35" s="1"/>
  <c r="W157" i="35" a="1"/>
  <c r="W157" i="35" s="1"/>
  <c r="W166" i="35" a="1"/>
  <c r="W166" i="35" s="1"/>
  <c r="W171" i="35" a="1"/>
  <c r="W171" i="35" s="1"/>
  <c r="W172" i="35" a="1"/>
  <c r="W172" i="35" s="1"/>
  <c r="W158" i="35" a="1"/>
  <c r="W158" i="35" s="1"/>
  <c r="W168" i="35" a="1"/>
  <c r="W168" i="35" s="1"/>
  <c r="W161" i="35" a="1"/>
  <c r="W161" i="35" s="1"/>
  <c r="W179" i="35" a="1"/>
  <c r="W179" i="35" s="1"/>
  <c r="W192" i="35" s="1"/>
  <c r="W207" i="35"/>
  <c r="W173" i="35" a="1"/>
  <c r="W173" i="35" s="1"/>
  <c r="W181" i="35" a="1"/>
  <c r="W181" i="35" s="1"/>
  <c r="W194" i="35" s="1"/>
  <c r="W186" i="35" a="1"/>
  <c r="W186" i="35" s="1"/>
  <c r="W174" i="35" a="1"/>
  <c r="W174" i="35" s="1"/>
  <c r="W175" i="35" a="1"/>
  <c r="W175" i="35" s="1"/>
  <c r="W184" i="35" a="1"/>
  <c r="W184" i="35" s="1"/>
  <c r="W178" i="35" a="1"/>
  <c r="W178" i="35" s="1"/>
  <c r="W180" i="35" a="1"/>
  <c r="W180" i="35" s="1"/>
  <c r="W193" i="35" s="1"/>
  <c r="W183" i="35" a="1"/>
  <c r="W183" i="35" s="1"/>
  <c r="W182" i="35" a="1"/>
  <c r="W182" i="35" s="1"/>
  <c r="W195" i="35" s="1"/>
  <c r="W185" i="35" a="1"/>
  <c r="W185" i="35" s="1"/>
  <c r="AR18" i="35"/>
  <c r="AR21" i="35"/>
  <c r="AR22" i="35"/>
  <c r="AR14" i="35"/>
  <c r="AR19" i="35"/>
  <c r="AR12" i="35"/>
  <c r="AR20" i="35"/>
  <c r="AR13" i="35"/>
  <c r="AR23" i="35"/>
  <c r="AR27" i="35"/>
  <c r="AR35" i="35"/>
  <c r="AR38" i="35"/>
  <c r="AR42" i="35"/>
  <c r="AR43" i="35" s="1"/>
  <c r="AR45" i="35"/>
  <c r="AR47" i="35"/>
  <c r="AR51" i="35"/>
  <c r="AR28" i="35"/>
  <c r="AR29" i="35"/>
  <c r="AR61" i="35"/>
  <c r="AR34" i="35"/>
  <c r="AR31" i="35"/>
  <c r="AR36" i="35"/>
  <c r="AR30" i="35"/>
  <c r="AR11" i="35"/>
  <c r="AR62" i="35"/>
  <c r="AR60" i="35"/>
  <c r="AR65" i="35"/>
  <c r="AR63" i="35"/>
  <c r="AR69" i="35"/>
  <c r="AR70" i="35"/>
  <c r="AR71" i="35"/>
  <c r="AR89" i="35"/>
  <c r="AR76" i="35"/>
  <c r="AR90" i="35"/>
  <c r="AR64" i="35"/>
  <c r="AR77" i="35"/>
  <c r="AR78" i="35"/>
  <c r="AR81" i="35"/>
  <c r="AR72" i="35"/>
  <c r="AR88" i="35"/>
  <c r="AR92" i="35"/>
  <c r="AR91" i="35"/>
  <c r="AR93" i="35"/>
  <c r="AR100" i="35"/>
  <c r="AR106" i="35"/>
  <c r="AR115" i="35"/>
  <c r="AR107" i="35"/>
  <c r="AR108" i="35"/>
  <c r="AR120" i="35"/>
  <c r="AR121" i="35"/>
  <c r="AR112" i="35"/>
  <c r="AR113" i="35"/>
  <c r="AR114" i="35"/>
  <c r="AR126" i="35"/>
  <c r="AR123" i="35"/>
  <c r="AR127" i="35"/>
  <c r="AR128" i="35"/>
  <c r="AR137" i="35"/>
  <c r="AR129" i="35"/>
  <c r="AR130" i="35"/>
  <c r="AR119" i="35"/>
  <c r="AR131" i="35"/>
  <c r="AR124" i="35"/>
  <c r="AR132" i="35"/>
  <c r="AR122" i="35"/>
  <c r="AR125" i="35"/>
  <c r="AR133" i="35"/>
  <c r="AR144" i="35" a="1"/>
  <c r="AR144" i="35" s="1"/>
  <c r="AR145" i="35" a="1"/>
  <c r="AR145" i="35" s="1"/>
  <c r="AR147" i="35" a="1"/>
  <c r="AR147" i="35" s="1"/>
  <c r="AR149" i="35" a="1"/>
  <c r="AR149" i="35" s="1"/>
  <c r="AR138" i="35"/>
  <c r="AR143" i="35" a="1"/>
  <c r="AR143" i="35" s="1"/>
  <c r="AR151" i="35" a="1"/>
  <c r="AR151" i="35" s="1"/>
  <c r="AR148" i="35" a="1"/>
  <c r="AR148" i="35" s="1"/>
  <c r="AR152" i="35" a="1"/>
  <c r="AR152" i="35" s="1"/>
  <c r="AR157" i="35" a="1"/>
  <c r="AR157" i="35" s="1"/>
  <c r="AR153" i="35" a="1"/>
  <c r="AR153" i="35" s="1"/>
  <c r="AR154" i="35" a="1"/>
  <c r="AR154" i="35" s="1"/>
  <c r="AR158" i="35" a="1"/>
  <c r="AR158" i="35" s="1"/>
  <c r="AR161" i="35" a="1"/>
  <c r="AR161" i="35" s="1"/>
  <c r="AR162" i="35" a="1"/>
  <c r="AR162" i="35" s="1"/>
  <c r="AR150" i="35" a="1"/>
  <c r="AR150" i="35" s="1"/>
  <c r="AR163" i="35" a="1"/>
  <c r="AR163" i="35" s="1"/>
  <c r="AR165" i="35" a="1"/>
  <c r="AR165" i="35" s="1"/>
  <c r="AR166" i="35" a="1"/>
  <c r="AR166" i="35" s="1"/>
  <c r="AR167" i="35" a="1"/>
  <c r="AR167" i="35" s="1"/>
  <c r="AR178" i="35" a="1"/>
  <c r="AR178" i="35" s="1"/>
  <c r="AR184" i="35" a="1"/>
  <c r="AR184" i="35" s="1"/>
  <c r="AR168" i="35" a="1"/>
  <c r="AR168" i="35" s="1"/>
  <c r="AR172" i="35" a="1"/>
  <c r="AR172" i="35" s="1"/>
  <c r="AR171" i="35" a="1"/>
  <c r="AR171" i="35" s="1"/>
  <c r="AR173" i="35" a="1"/>
  <c r="AR173" i="35" s="1"/>
  <c r="AR174" i="35" a="1"/>
  <c r="AR174" i="35" s="1"/>
  <c r="AR175" i="35" a="1"/>
  <c r="AR175" i="35" s="1"/>
  <c r="AR183" i="35" a="1"/>
  <c r="AR183" i="35" s="1"/>
  <c r="AR179" i="35" a="1"/>
  <c r="AR179" i="35" s="1"/>
  <c r="AR192" i="35" s="1"/>
  <c r="AR180" i="35" a="1"/>
  <c r="AR180" i="35" s="1"/>
  <c r="AR193" i="35" s="1"/>
  <c r="AR182" i="35" a="1"/>
  <c r="AR182" i="35" s="1"/>
  <c r="AR195" i="35" s="1"/>
  <c r="AR186" i="35" a="1"/>
  <c r="AR186" i="35" s="1"/>
  <c r="AR185" i="35" a="1"/>
  <c r="AR185" i="35" s="1"/>
  <c r="AR181" i="35" a="1"/>
  <c r="AR181" i="35" s="1"/>
  <c r="AR194" i="35" s="1"/>
  <c r="P14" i="35"/>
  <c r="P12" i="35"/>
  <c r="P13" i="35"/>
  <c r="P19" i="35"/>
  <c r="P11" i="35"/>
  <c r="P20" i="35"/>
  <c r="P36" i="35"/>
  <c r="P29" i="35"/>
  <c r="P35" i="35"/>
  <c r="P30" i="35"/>
  <c r="P21" i="35"/>
  <c r="P28" i="35"/>
  <c r="P31" i="35"/>
  <c r="P27" i="35"/>
  <c r="P47" i="35"/>
  <c r="P34" i="35"/>
  <c r="P38" i="35"/>
  <c r="P18" i="35"/>
  <c r="P23" i="35"/>
  <c r="P45" i="35"/>
  <c r="P22" i="35"/>
  <c r="P60" i="35"/>
  <c r="P51" i="35"/>
  <c r="P61" i="35"/>
  <c r="P69" i="35"/>
  <c r="P62" i="35"/>
  <c r="P70" i="35"/>
  <c r="P71" i="35"/>
  <c r="P42" i="35"/>
  <c r="P43" i="35" s="1"/>
  <c r="P64" i="35"/>
  <c r="P63" i="35"/>
  <c r="P89" i="35"/>
  <c r="P76" i="35"/>
  <c r="P90" i="35"/>
  <c r="P77" i="35"/>
  <c r="P65" i="35"/>
  <c r="P78" i="35"/>
  <c r="P81" i="35"/>
  <c r="P72" i="35"/>
  <c r="P88" i="35"/>
  <c r="P91" i="35"/>
  <c r="P92" i="35"/>
  <c r="P93" i="35"/>
  <c r="P106" i="35"/>
  <c r="P115" i="35"/>
  <c r="P100" i="35"/>
  <c r="P108" i="35"/>
  <c r="P120" i="35"/>
  <c r="P121" i="35"/>
  <c r="P107" i="35"/>
  <c r="P112" i="35"/>
  <c r="P113" i="35"/>
  <c r="P114" i="35"/>
  <c r="P124" i="35"/>
  <c r="P126" i="35"/>
  <c r="P119" i="35"/>
  <c r="P127" i="35"/>
  <c r="P122" i="35"/>
  <c r="P128" i="35"/>
  <c r="P137" i="35"/>
  <c r="P129" i="35"/>
  <c r="P123" i="35"/>
  <c r="P130" i="35"/>
  <c r="P131" i="35"/>
  <c r="P132" i="35"/>
  <c r="P125" i="35"/>
  <c r="P133" i="35"/>
  <c r="P144" i="35" a="1"/>
  <c r="P144" i="35" s="1"/>
  <c r="P145" i="35" a="1"/>
  <c r="P145" i="35" s="1"/>
  <c r="P147" i="35" a="1"/>
  <c r="P147" i="35" s="1"/>
  <c r="P138" i="35"/>
  <c r="P143" i="35" a="1"/>
  <c r="P143" i="35" s="1"/>
  <c r="P148" i="35" a="1"/>
  <c r="P148" i="35" s="1"/>
  <c r="P149" i="35" a="1"/>
  <c r="P149" i="35" s="1"/>
  <c r="P152" i="35" a="1"/>
  <c r="P152" i="35" s="1"/>
  <c r="P158" i="35" a="1"/>
  <c r="P158" i="35" s="1"/>
  <c r="P150" i="35" a="1"/>
  <c r="P150" i="35" s="1"/>
  <c r="P151" i="35" a="1"/>
  <c r="P151" i="35" s="1"/>
  <c r="P157" i="35" a="1"/>
  <c r="P157" i="35" s="1"/>
  <c r="P161" i="35" a="1"/>
  <c r="P161" i="35" s="1"/>
  <c r="P162" i="35" a="1"/>
  <c r="P162" i="35" s="1"/>
  <c r="P153" i="35" a="1"/>
  <c r="P153" i="35" s="1"/>
  <c r="P154" i="35" a="1"/>
  <c r="P154" i="35" s="1"/>
  <c r="P163" i="35" a="1"/>
  <c r="P163" i="35" s="1"/>
  <c r="P165" i="35" a="1"/>
  <c r="P165" i="35" s="1"/>
  <c r="P169" i="35" s="1"/>
  <c r="P166" i="35" a="1"/>
  <c r="P166" i="35" s="1"/>
  <c r="P168" i="35" a="1"/>
  <c r="P168" i="35" s="1"/>
  <c r="P167" i="35" a="1"/>
  <c r="P167" i="35" s="1"/>
  <c r="P171" i="35" a="1"/>
  <c r="P171" i="35" s="1"/>
  <c r="P180" i="35" a="1"/>
  <c r="P180" i="35" s="1"/>
  <c r="P193" i="35" s="1"/>
  <c r="P184" i="35" a="1"/>
  <c r="P184" i="35" s="1"/>
  <c r="P172" i="35" a="1"/>
  <c r="P172" i="35" s="1"/>
  <c r="P175" i="35" a="1"/>
  <c r="P175" i="35" s="1"/>
  <c r="P185" i="35" a="1"/>
  <c r="P185" i="35" s="1"/>
  <c r="P183" i="35" a="1"/>
  <c r="P183" i="35" s="1"/>
  <c r="P173" i="35" a="1"/>
  <c r="P173" i="35" s="1"/>
  <c r="P174" i="35" a="1"/>
  <c r="P174" i="35" s="1"/>
  <c r="P186" i="35" a="1"/>
  <c r="P186" i="35" s="1"/>
  <c r="P178" i="35" a="1"/>
  <c r="P178" i="35" s="1"/>
  <c r="P179" i="35" a="1"/>
  <c r="P179" i="35" s="1"/>
  <c r="P192" i="35" s="1"/>
  <c r="P181" i="35" a="1"/>
  <c r="P181" i="35" s="1"/>
  <c r="P194" i="35" s="1"/>
  <c r="P182" i="35" a="1"/>
  <c r="P182" i="35" s="1"/>
  <c r="P195" i="35" s="1"/>
  <c r="P207" i="35"/>
  <c r="K11" i="35"/>
  <c r="K12" i="35"/>
  <c r="K13" i="35"/>
  <c r="K14" i="35"/>
  <c r="K18" i="35"/>
  <c r="K20" i="35"/>
  <c r="K21" i="35"/>
  <c r="K27" i="35"/>
  <c r="K29" i="35"/>
  <c r="K30" i="35"/>
  <c r="K31" i="35"/>
  <c r="K36" i="35"/>
  <c r="K23" i="35"/>
  <c r="K19" i="35"/>
  <c r="K34" i="35"/>
  <c r="K35" i="35"/>
  <c r="K51" i="35"/>
  <c r="K28" i="35"/>
  <c r="K42" i="35"/>
  <c r="K43" i="35" s="1"/>
  <c r="K47" i="35"/>
  <c r="K22" i="35"/>
  <c r="K45" i="35"/>
  <c r="K63" i="35"/>
  <c r="K69" i="35"/>
  <c r="K38" i="35"/>
  <c r="K70" i="35"/>
  <c r="K62" i="35"/>
  <c r="K71" i="35"/>
  <c r="K61" i="35"/>
  <c r="K64" i="35"/>
  <c r="K60" i="35"/>
  <c r="K65" i="35"/>
  <c r="K89" i="35"/>
  <c r="K76" i="35"/>
  <c r="K90" i="35"/>
  <c r="K77" i="35"/>
  <c r="K78" i="35"/>
  <c r="K81" i="35"/>
  <c r="K72" i="35"/>
  <c r="K88" i="35"/>
  <c r="K92" i="35"/>
  <c r="K93" i="35"/>
  <c r="K91" i="35"/>
  <c r="K115" i="35"/>
  <c r="K106" i="35"/>
  <c r="K108" i="35"/>
  <c r="K120" i="35"/>
  <c r="K100" i="35"/>
  <c r="K121" i="35"/>
  <c r="K112" i="35"/>
  <c r="K107" i="35"/>
  <c r="K113" i="35"/>
  <c r="K114" i="35"/>
  <c r="K124" i="35"/>
  <c r="K126" i="35"/>
  <c r="K127" i="35"/>
  <c r="K128" i="35"/>
  <c r="K137" i="35"/>
  <c r="K129" i="35"/>
  <c r="K130" i="35"/>
  <c r="K122" i="35"/>
  <c r="K123" i="35"/>
  <c r="K131" i="35"/>
  <c r="K119" i="35"/>
  <c r="K132" i="35"/>
  <c r="K125" i="35"/>
  <c r="K133" i="35"/>
  <c r="K138" i="35"/>
  <c r="K143" i="35" a="1"/>
  <c r="K143" i="35" s="1"/>
  <c r="K151" i="35" a="1"/>
  <c r="K151" i="35" s="1"/>
  <c r="K144" i="35" a="1"/>
  <c r="K144" i="35" s="1"/>
  <c r="K145" i="35" a="1"/>
  <c r="K145" i="35" s="1"/>
  <c r="K150" i="35" a="1"/>
  <c r="K150" i="35" s="1"/>
  <c r="K148" i="35" a="1"/>
  <c r="K148" i="35" s="1"/>
  <c r="K149" i="35" a="1"/>
  <c r="K149" i="35" s="1"/>
  <c r="K147" i="35" a="1"/>
  <c r="K147" i="35" s="1"/>
  <c r="K152" i="35" a="1"/>
  <c r="K152" i="35" s="1"/>
  <c r="K171" i="35" a="1"/>
  <c r="K171" i="35" s="1"/>
  <c r="K167" i="35" a="1"/>
  <c r="K167" i="35" s="1"/>
  <c r="K157" i="35" a="1"/>
  <c r="K157" i="35" s="1"/>
  <c r="K159" i="35" s="1"/>
  <c r="K158" i="35" a="1"/>
  <c r="K158" i="35" s="1"/>
  <c r="K153" i="35" a="1"/>
  <c r="K153" i="35" s="1"/>
  <c r="K154" i="35" a="1"/>
  <c r="K154" i="35" s="1"/>
  <c r="K165" i="35" a="1"/>
  <c r="K165" i="35" s="1"/>
  <c r="K166" i="35" a="1"/>
  <c r="K166" i="35" s="1"/>
  <c r="K172" i="35" a="1"/>
  <c r="K172" i="35" s="1"/>
  <c r="K161" i="35" a="1"/>
  <c r="K161" i="35" s="1"/>
  <c r="K168" i="35" a="1"/>
  <c r="K168" i="35" s="1"/>
  <c r="K163" i="35" a="1"/>
  <c r="K163" i="35" s="1"/>
  <c r="K183" i="35" a="1"/>
  <c r="K183" i="35" s="1"/>
  <c r="K162" i="35" a="1"/>
  <c r="K162" i="35" s="1"/>
  <c r="K173" i="35" a="1"/>
  <c r="K173" i="35" s="1"/>
  <c r="K178" i="35"/>
  <c r="K182" i="35" a="1"/>
  <c r="K182" i="35" s="1"/>
  <c r="K195" i="35" s="1"/>
  <c r="K174" i="35" a="1"/>
  <c r="K174" i="35" s="1"/>
  <c r="K184" i="35" a="1"/>
  <c r="K184" i="35" s="1"/>
  <c r="K179" i="35" a="1"/>
  <c r="K179" i="35" s="1"/>
  <c r="K192" i="35" s="1"/>
  <c r="K175" i="35" a="1"/>
  <c r="K175" i="35" s="1"/>
  <c r="K185" i="35" a="1"/>
  <c r="K185" i="35" s="1"/>
  <c r="K186" i="35" a="1"/>
  <c r="K186" i="35" s="1"/>
  <c r="K180" i="35" a="1"/>
  <c r="K180" i="35" s="1"/>
  <c r="K193" i="35" s="1"/>
  <c r="K181" i="35" a="1"/>
  <c r="K181" i="35" s="1"/>
  <c r="K194" i="35" s="1"/>
  <c r="K207" i="35"/>
  <c r="AL11" i="35"/>
  <c r="AL12" i="35"/>
  <c r="AL13" i="35"/>
  <c r="AL14" i="35"/>
  <c r="AL18" i="35"/>
  <c r="AL19" i="35"/>
  <c r="AL20" i="35"/>
  <c r="AL22" i="35"/>
  <c r="AL23" i="35"/>
  <c r="AL27" i="35"/>
  <c r="AL28" i="35"/>
  <c r="AL35" i="35"/>
  <c r="AL38" i="35"/>
  <c r="AL42" i="35"/>
  <c r="AL43" i="35" s="1"/>
  <c r="AL45" i="35"/>
  <c r="AL47" i="35"/>
  <c r="AL51" i="35"/>
  <c r="AL60" i="35"/>
  <c r="AL61" i="35"/>
  <c r="AL62" i="35"/>
  <c r="AL63" i="35"/>
  <c r="AL31" i="35"/>
  <c r="AL30" i="35"/>
  <c r="AL34" i="35"/>
  <c r="AL29" i="35"/>
  <c r="AL36" i="35"/>
  <c r="AL64" i="35"/>
  <c r="AL65" i="35"/>
  <c r="AL69" i="35"/>
  <c r="AL70" i="35"/>
  <c r="AL21" i="35"/>
  <c r="AL81" i="35"/>
  <c r="AL72" i="35"/>
  <c r="AL89" i="35"/>
  <c r="AL71" i="35"/>
  <c r="AL76" i="35"/>
  <c r="AL77" i="35"/>
  <c r="AL78" i="35"/>
  <c r="AL88" i="35"/>
  <c r="AL91" i="35"/>
  <c r="AL90" i="35"/>
  <c r="AL92" i="35"/>
  <c r="AL100" i="35"/>
  <c r="AL112" i="35"/>
  <c r="AL122" i="35"/>
  <c r="AL113" i="35"/>
  <c r="AL114" i="35"/>
  <c r="AL93" i="35"/>
  <c r="AL115" i="35"/>
  <c r="AL106" i="35"/>
  <c r="AL107" i="35"/>
  <c r="AL119" i="35"/>
  <c r="AL108" i="35"/>
  <c r="AL120" i="35"/>
  <c r="AL121" i="35"/>
  <c r="AL131" i="35"/>
  <c r="AL124" i="35"/>
  <c r="AL132" i="35"/>
  <c r="AL125" i="35"/>
  <c r="AL133" i="35"/>
  <c r="AL126" i="35"/>
  <c r="AL127" i="35"/>
  <c r="AL123" i="35"/>
  <c r="AL128" i="35"/>
  <c r="AL137" i="35"/>
  <c r="AL129" i="35"/>
  <c r="AL130" i="35"/>
  <c r="AL138" i="35"/>
  <c r="AL150" i="35" a="1"/>
  <c r="AL150" i="35" s="1"/>
  <c r="AL143" i="35" a="1"/>
  <c r="AL143" i="35" s="1"/>
  <c r="AL144" i="35" a="1"/>
  <c r="AL144" i="35" s="1"/>
  <c r="AL145" i="35" a="1"/>
  <c r="AL145" i="35" s="1"/>
  <c r="AL152" i="35" a="1"/>
  <c r="AL152" i="35" s="1"/>
  <c r="AL147" i="35" a="1"/>
  <c r="AL147" i="35" s="1"/>
  <c r="AL149" i="35" a="1"/>
  <c r="AL149" i="35" s="1"/>
  <c r="AL148" i="35" a="1"/>
  <c r="AL148" i="35" s="1"/>
  <c r="AL162" i="35" a="1"/>
  <c r="AL162" i="35" s="1"/>
  <c r="AL151" i="35" a="1"/>
  <c r="AL151" i="35" s="1"/>
  <c r="AL153" i="35" a="1"/>
  <c r="AL153" i="35" s="1"/>
  <c r="AL157" i="35" a="1"/>
  <c r="AL157" i="35" s="1"/>
  <c r="AL154" i="35" a="1"/>
  <c r="AL154" i="35" s="1"/>
  <c r="AL166" i="35" a="1"/>
  <c r="AL166" i="35" s="1"/>
  <c r="AL165" i="35" a="1"/>
  <c r="AL165" i="35" s="1"/>
  <c r="AL161" i="35" a="1"/>
  <c r="AL161" i="35" s="1"/>
  <c r="AL158" i="35" a="1"/>
  <c r="AL158" i="35" s="1"/>
  <c r="AL167" i="35" a="1"/>
  <c r="AL167" i="35" s="1"/>
  <c r="AL168" i="35" a="1"/>
  <c r="AL168" i="35" s="1"/>
  <c r="AL186" i="35" a="1"/>
  <c r="AL186" i="35" s="1"/>
  <c r="AL163" i="35" a="1"/>
  <c r="AL163" i="35" s="1"/>
  <c r="AL183" i="35" a="1"/>
  <c r="AL183" i="35" s="1"/>
  <c r="AL171" i="35" a="1"/>
  <c r="AL171" i="35" s="1"/>
  <c r="AL172" i="35" a="1"/>
  <c r="AL172" i="35" s="1"/>
  <c r="AL173" i="35" a="1"/>
  <c r="AL173" i="35" s="1"/>
  <c r="AL180" i="35" a="1"/>
  <c r="AL180" i="35" s="1"/>
  <c r="AL193" i="35" s="1"/>
  <c r="AL179" i="35" a="1"/>
  <c r="AL179" i="35" s="1"/>
  <c r="AL192" i="35" s="1"/>
  <c r="AL182" i="35" a="1"/>
  <c r="AL182" i="35" s="1"/>
  <c r="AL195" i="35" s="1"/>
  <c r="AL184" i="35" a="1"/>
  <c r="AL184" i="35" s="1"/>
  <c r="AL174" i="35" a="1"/>
  <c r="AL174" i="35" s="1"/>
  <c r="AL181" i="35" a="1"/>
  <c r="AL181" i="35" s="1"/>
  <c r="AL194" i="35" s="1"/>
  <c r="AL175" i="35" a="1"/>
  <c r="AL175" i="35" s="1"/>
  <c r="AL178" i="35" a="1"/>
  <c r="AL178" i="35" s="1"/>
  <c r="AL185" i="35" a="1"/>
  <c r="AL185" i="35" s="1"/>
  <c r="AC11" i="35"/>
  <c r="AC15" i="35" s="1"/>
  <c r="AC18" i="35"/>
  <c r="AC36" i="35"/>
  <c r="AC19" i="35"/>
  <c r="AC20" i="35"/>
  <c r="AC21" i="35"/>
  <c r="AC13" i="35"/>
  <c r="AC29" i="35"/>
  <c r="AC27" i="35"/>
  <c r="AC28" i="35"/>
  <c r="AC30" i="35"/>
  <c r="AC12" i="35"/>
  <c r="AC23" i="35"/>
  <c r="AC47" i="35"/>
  <c r="AC14" i="35"/>
  <c r="AC38" i="35"/>
  <c r="AC22" i="35"/>
  <c r="AC35" i="35"/>
  <c r="AC45" i="35"/>
  <c r="AC31" i="35"/>
  <c r="AC42" i="35"/>
  <c r="AC43" i="35" s="1"/>
  <c r="AC60" i="35"/>
  <c r="AC61" i="35"/>
  <c r="AC63" i="35"/>
  <c r="AC51" i="35"/>
  <c r="AC64" i="35"/>
  <c r="AC62" i="35"/>
  <c r="AC65" i="35"/>
  <c r="AC70" i="35"/>
  <c r="AC34" i="35"/>
  <c r="AC81" i="35"/>
  <c r="AC72" i="35"/>
  <c r="AC89" i="35"/>
  <c r="AC76" i="35"/>
  <c r="AC79" i="35" s="1"/>
  <c r="AC71" i="35"/>
  <c r="AC77" i="35"/>
  <c r="AC78" i="35"/>
  <c r="AC69" i="35"/>
  <c r="AC91" i="35"/>
  <c r="AC88" i="35"/>
  <c r="AC92" i="35"/>
  <c r="AC90" i="35"/>
  <c r="AC93" i="35"/>
  <c r="AC112" i="35"/>
  <c r="AC122" i="35"/>
  <c r="AC113" i="35"/>
  <c r="AC100" i="35"/>
  <c r="AC114" i="35"/>
  <c r="AC115" i="35"/>
  <c r="AC119" i="35"/>
  <c r="AC107" i="35"/>
  <c r="AC108" i="35"/>
  <c r="AC120" i="35"/>
  <c r="AC106" i="35"/>
  <c r="AC121" i="35"/>
  <c r="AC131" i="35"/>
  <c r="AC132" i="35"/>
  <c r="AC124" i="35"/>
  <c r="AC125" i="35"/>
  <c r="AC133" i="35"/>
  <c r="AC126" i="35"/>
  <c r="AC127" i="35"/>
  <c r="AC128" i="35"/>
  <c r="AC137" i="35"/>
  <c r="AC123" i="35"/>
  <c r="AC129" i="35"/>
  <c r="AC130" i="35"/>
  <c r="AC143" i="35" a="1"/>
  <c r="AC143" i="35" s="1"/>
  <c r="AC144" i="35" a="1"/>
  <c r="AC144" i="35" s="1"/>
  <c r="AC138" i="35"/>
  <c r="AC145" i="35" a="1"/>
  <c r="AC145" i="35" s="1"/>
  <c r="AC149" i="35" a="1"/>
  <c r="AC149" i="35" s="1"/>
  <c r="AC152" i="35" a="1"/>
  <c r="AC152" i="35" s="1"/>
  <c r="AC150" i="35" a="1"/>
  <c r="AC150" i="35" s="1"/>
  <c r="AC148" i="35" a="1"/>
  <c r="AC148" i="35" s="1"/>
  <c r="AC151" i="35" a="1"/>
  <c r="AC151" i="35" s="1"/>
  <c r="AC161" i="35" a="1"/>
  <c r="AC161" i="35" s="1"/>
  <c r="AC147" i="35" a="1"/>
  <c r="AC147" i="35" s="1"/>
  <c r="AC157" i="35" a="1"/>
  <c r="AC157" i="35" s="1"/>
  <c r="AC165" i="35" a="1"/>
  <c r="AC165" i="35" s="1"/>
  <c r="AC153" i="35" a="1"/>
  <c r="AC153" i="35" s="1"/>
  <c r="AC154" i="35" a="1"/>
  <c r="AC154" i="35" s="1"/>
  <c r="AC163" i="35" a="1"/>
  <c r="AC163" i="35" s="1"/>
  <c r="AC162" i="35" a="1"/>
  <c r="AC162" i="35" s="1"/>
  <c r="AC158" i="35" a="1"/>
  <c r="AC158" i="35" s="1"/>
  <c r="AC166" i="35" a="1"/>
  <c r="AC166" i="35" s="1"/>
  <c r="AC167" i="35" a="1"/>
  <c r="AC167" i="35" s="1"/>
  <c r="AC168" i="35" a="1"/>
  <c r="AC168" i="35" s="1"/>
  <c r="AC185" i="35" a="1"/>
  <c r="AC185" i="35" s="1"/>
  <c r="AC183" i="35" a="1"/>
  <c r="AC183" i="35" s="1"/>
  <c r="AC173" i="35" a="1"/>
  <c r="AC173" i="35" s="1"/>
  <c r="AC174" i="35" a="1"/>
  <c r="AC174" i="35" s="1"/>
  <c r="AC181" i="35" a="1"/>
  <c r="AC181" i="35" s="1"/>
  <c r="AC194" i="35" s="1"/>
  <c r="AC186" i="35" a="1"/>
  <c r="AC186" i="35" s="1"/>
  <c r="AC172" i="35" a="1"/>
  <c r="AC172" i="35" s="1"/>
  <c r="AC171" i="35" a="1"/>
  <c r="AC171" i="35" s="1"/>
  <c r="AC175" i="35" a="1"/>
  <c r="AC175" i="35" s="1"/>
  <c r="AC179" i="35" a="1"/>
  <c r="AC179" i="35" s="1"/>
  <c r="AC192" i="35" s="1"/>
  <c r="AC178" i="35" a="1"/>
  <c r="AC178" i="35" s="1"/>
  <c r="AC182" i="35" a="1"/>
  <c r="AC182" i="35" s="1"/>
  <c r="AC195" i="35" s="1"/>
  <c r="AC180" i="35" a="1"/>
  <c r="AC180" i="35" s="1"/>
  <c r="AC193" i="35" s="1"/>
  <c r="AC184" i="35" a="1"/>
  <c r="AC184" i="35" s="1"/>
  <c r="AC207" i="35"/>
  <c r="Y12" i="35"/>
  <c r="Y21" i="35"/>
  <c r="Y18" i="35"/>
  <c r="Y19" i="35"/>
  <c r="Y11" i="35"/>
  <c r="Y22" i="35"/>
  <c r="Y23" i="35"/>
  <c r="Y27" i="35"/>
  <c r="Y28" i="35"/>
  <c r="Y36" i="35"/>
  <c r="Y34" i="35"/>
  <c r="Y14" i="35"/>
  <c r="Y60" i="35"/>
  <c r="Y29" i="35"/>
  <c r="Y13" i="35"/>
  <c r="Y31" i="35"/>
  <c r="Y20" i="35"/>
  <c r="Y42" i="35"/>
  <c r="Y43" i="35" s="1"/>
  <c r="Y30" i="35"/>
  <c r="Y51" i="35"/>
  <c r="Y38" i="35"/>
  <c r="Y35" i="35"/>
  <c r="Y45" i="35"/>
  <c r="Y62" i="35"/>
  <c r="Y69" i="35"/>
  <c r="Y70" i="35"/>
  <c r="Y71" i="35"/>
  <c r="Y72" i="35"/>
  <c r="Y76" i="35"/>
  <c r="Y77" i="35"/>
  <c r="Y78" i="35"/>
  <c r="Y81" i="35"/>
  <c r="Y88" i="35"/>
  <c r="Y89" i="35"/>
  <c r="Y90" i="35"/>
  <c r="Y91" i="35"/>
  <c r="Y92" i="35"/>
  <c r="Y93" i="35"/>
  <c r="Y61" i="35"/>
  <c r="Y63" i="35"/>
  <c r="Y47" i="35"/>
  <c r="Y64" i="35"/>
  <c r="Y65" i="35"/>
  <c r="Y115" i="35"/>
  <c r="Y100" i="35"/>
  <c r="Y108" i="35"/>
  <c r="Y120" i="35"/>
  <c r="Y107" i="35"/>
  <c r="Y121" i="35"/>
  <c r="Y112" i="35"/>
  <c r="Y106" i="35"/>
  <c r="Y113" i="35"/>
  <c r="Y114" i="35"/>
  <c r="Y126" i="35"/>
  <c r="Y127" i="35"/>
  <c r="Y119" i="35"/>
  <c r="Y128" i="35"/>
  <c r="Y137" i="35"/>
  <c r="Y123" i="35"/>
  <c r="Y129" i="35"/>
  <c r="Y130" i="35"/>
  <c r="Y131" i="35"/>
  <c r="Y122" i="35"/>
  <c r="Y132" i="35"/>
  <c r="Y124" i="35"/>
  <c r="Y125" i="35"/>
  <c r="Y133" i="35"/>
  <c r="Y143" i="35" a="1"/>
  <c r="Y143" i="35" s="1"/>
  <c r="Y145" i="35" a="1"/>
  <c r="Y145" i="35" s="1"/>
  <c r="Y147" i="35" a="1"/>
  <c r="Y147" i="35" s="1"/>
  <c r="Y138" i="35"/>
  <c r="Y144" i="35" a="1"/>
  <c r="Y144" i="35" s="1"/>
  <c r="Y148" i="35" a="1"/>
  <c r="Y148" i="35" s="1"/>
  <c r="Y149" i="35" a="1"/>
  <c r="Y149" i="35" s="1"/>
  <c r="Y150" i="35" a="1"/>
  <c r="Y150" i="35" s="1"/>
  <c r="Y151" i="35" a="1"/>
  <c r="Y151" i="35" s="1"/>
  <c r="Y153" i="35" a="1"/>
  <c r="Y153" i="35" s="1"/>
  <c r="Y154" i="35" a="1"/>
  <c r="Y154" i="35" s="1"/>
  <c r="Y158" i="35" a="1"/>
  <c r="Y158" i="35" s="1"/>
  <c r="Y161" i="35" a="1"/>
  <c r="Y161" i="35" s="1"/>
  <c r="Y152" i="35" a="1"/>
  <c r="Y152" i="35" s="1"/>
  <c r="Y162" i="35" a="1"/>
  <c r="Y162" i="35" s="1"/>
  <c r="Y163" i="35" a="1"/>
  <c r="Y163" i="35" s="1"/>
  <c r="Y165" i="35" a="1"/>
  <c r="Y165" i="35" s="1"/>
  <c r="Y157" i="35" a="1"/>
  <c r="Y157" i="35" s="1"/>
  <c r="Y166" i="35" a="1"/>
  <c r="Y166" i="35" s="1"/>
  <c r="Y171" i="35" a="1"/>
  <c r="Y171" i="35" s="1"/>
  <c r="Y181" i="35" a="1"/>
  <c r="Y181" i="35" s="1"/>
  <c r="Y194" i="35" s="1"/>
  <c r="Y167" i="35" a="1"/>
  <c r="Y167" i="35" s="1"/>
  <c r="Y168" i="35" a="1"/>
  <c r="Y168" i="35" s="1"/>
  <c r="Y184" i="35" a="1"/>
  <c r="Y184" i="35" s="1"/>
  <c r="Y172" i="35" a="1"/>
  <c r="Y172" i="35" s="1"/>
  <c r="Y179" i="35" a="1"/>
  <c r="Y179" i="35" s="1"/>
  <c r="Y192" i="35" s="1"/>
  <c r="Y207" i="35"/>
  <c r="Y173" i="35" a="1"/>
  <c r="Y173" i="35" s="1"/>
  <c r="Y174" i="35" a="1"/>
  <c r="Y174" i="35" s="1"/>
  <c r="Y186" i="35" a="1"/>
  <c r="Y186" i="35" s="1"/>
  <c r="Y178" i="35" a="1"/>
  <c r="Y178" i="35" s="1"/>
  <c r="Y175" i="35" a="1"/>
  <c r="Y175" i="35" s="1"/>
  <c r="Y182" i="35" a="1"/>
  <c r="Y182" i="35" s="1"/>
  <c r="Y195" i="35" s="1"/>
  <c r="Y185" i="35" a="1"/>
  <c r="Y185" i="35" s="1"/>
  <c r="Y180" i="35" a="1"/>
  <c r="Y180" i="35" s="1"/>
  <c r="Y193" i="35" s="1"/>
  <c r="Y183" i="35" a="1"/>
  <c r="Y183" i="35" s="1"/>
  <c r="AM20" i="35"/>
  <c r="BD24" i="35"/>
  <c r="W36" i="35"/>
  <c r="W14" i="35"/>
  <c r="AE36" i="35"/>
  <c r="AE18" i="35"/>
  <c r="AE24" i="35" s="1"/>
  <c r="Y207" i="26"/>
  <c r="Y19" i="26" s="1"/>
  <c r="Y28" i="26"/>
  <c r="Y21" i="26"/>
  <c r="Y144" i="26"/>
  <c r="AH207" i="26"/>
  <c r="AH161" i="26" s="1"/>
  <c r="BV207" i="26"/>
  <c r="BV20" i="26" s="1"/>
  <c r="BV162" i="26"/>
  <c r="BZ207" i="26"/>
  <c r="BZ22" i="26" s="1"/>
  <c r="F207" i="26"/>
  <c r="F28" i="26" s="1"/>
  <c r="F12" i="26"/>
  <c r="F27" i="26"/>
  <c r="F31" i="26"/>
  <c r="BB207" i="26"/>
  <c r="BB30" i="26" s="1"/>
  <c r="AG207" i="26"/>
  <c r="AG21" i="26" s="1"/>
  <c r="T207" i="26"/>
  <c r="T45" i="26" s="1"/>
  <c r="T36" i="26"/>
  <c r="U207" i="26"/>
  <c r="U35" i="26" s="1"/>
  <c r="AF207" i="26"/>
  <c r="AF38" i="26" s="1"/>
  <c r="P11" i="20"/>
  <c r="P13" i="20"/>
  <c r="P19" i="20"/>
  <c r="P29" i="20"/>
  <c r="P14" i="20"/>
  <c r="P20" i="20"/>
  <c r="P30" i="20"/>
  <c r="P21" i="20"/>
  <c r="P27" i="20"/>
  <c r="P31" i="20"/>
  <c r="P12" i="20"/>
  <c r="P61" i="20"/>
  <c r="P71" i="20"/>
  <c r="P77" i="20"/>
  <c r="P119" i="20"/>
  <c r="P127" i="20"/>
  <c r="P152" i="20"/>
  <c r="P161" i="20"/>
  <c r="P181" i="20"/>
  <c r="P194" i="20" s="1"/>
  <c r="P38" i="20"/>
  <c r="P144" i="20"/>
  <c r="P153" i="20"/>
  <c r="P168" i="20"/>
  <c r="P175" i="20"/>
  <c r="P72" i="20"/>
  <c r="P88" i="20"/>
  <c r="P92" i="20"/>
  <c r="P114" i="20"/>
  <c r="P120" i="20"/>
  <c r="P128" i="20"/>
  <c r="P154" i="20"/>
  <c r="P182" i="20"/>
  <c r="P195" i="20" s="1"/>
  <c r="P186" i="20"/>
  <c r="P180" i="20"/>
  <c r="P193" i="20" s="1"/>
  <c r="P51" i="20"/>
  <c r="P62" i="20"/>
  <c r="P78" i="20"/>
  <c r="P108" i="20"/>
  <c r="P124" i="20"/>
  <c r="P132" i="20"/>
  <c r="P137" i="20"/>
  <c r="P145" i="20"/>
  <c r="P162" i="20"/>
  <c r="P178" i="20"/>
  <c r="P149" i="20"/>
  <c r="P157" i="20"/>
  <c r="P184" i="20"/>
  <c r="P147" i="20"/>
  <c r="P171" i="20"/>
  <c r="P93" i="20"/>
  <c r="P100" i="20"/>
  <c r="P115" i="20"/>
  <c r="P125" i="20"/>
  <c r="P133" i="20"/>
  <c r="P138" i="20"/>
  <c r="P183" i="20"/>
  <c r="P18" i="20"/>
  <c r="P28" i="20"/>
  <c r="P45" i="20"/>
  <c r="P63" i="20"/>
  <c r="P69" i="20"/>
  <c r="P89" i="20"/>
  <c r="P121" i="20"/>
  <c r="P129" i="20"/>
  <c r="P148" i="20"/>
  <c r="P163" i="20"/>
  <c r="P179" i="20"/>
  <c r="P192" i="20" s="1"/>
  <c r="P34" i="20"/>
  <c r="P22" i="20"/>
  <c r="P35" i="20"/>
  <c r="P47" i="20"/>
  <c r="P60" i="20"/>
  <c r="P64" i="20"/>
  <c r="P70" i="20"/>
  <c r="P76" i="20"/>
  <c r="P81" i="20"/>
  <c r="P90" i="20"/>
  <c r="P106" i="20"/>
  <c r="P112" i="20"/>
  <c r="P122" i="20"/>
  <c r="P126" i="20"/>
  <c r="P130" i="20"/>
  <c r="P150" i="20"/>
  <c r="P158" i="20"/>
  <c r="P165" i="20"/>
  <c r="P172" i="20"/>
  <c r="P36" i="20"/>
  <c r="P42" i="20"/>
  <c r="P43" i="20" s="1"/>
  <c r="P151" i="20"/>
  <c r="P166" i="20"/>
  <c r="P173" i="20"/>
  <c r="P65" i="20"/>
  <c r="P91" i="20"/>
  <c r="P107" i="20"/>
  <c r="P113" i="20"/>
  <c r="P123" i="20"/>
  <c r="P131" i="20"/>
  <c r="P143" i="20"/>
  <c r="P167" i="20"/>
  <c r="P174" i="20"/>
  <c r="P185" i="20"/>
  <c r="M14" i="20"/>
  <c r="M20" i="20"/>
  <c r="M30" i="20"/>
  <c r="M11" i="20"/>
  <c r="M21" i="20"/>
  <c r="M27" i="20"/>
  <c r="M31" i="20"/>
  <c r="M12" i="20"/>
  <c r="M13" i="20"/>
  <c r="M19" i="20"/>
  <c r="M29" i="20"/>
  <c r="M45" i="20"/>
  <c r="M63" i="20"/>
  <c r="M69" i="20"/>
  <c r="M89" i="20"/>
  <c r="M93" i="20"/>
  <c r="M100" i="20"/>
  <c r="M115" i="20"/>
  <c r="M121" i="20"/>
  <c r="M125" i="20"/>
  <c r="M129" i="20"/>
  <c r="M133" i="20"/>
  <c r="M138" i="20"/>
  <c r="M148" i="20"/>
  <c r="M163" i="20"/>
  <c r="M179" i="20"/>
  <c r="M192" i="20" s="1"/>
  <c r="M183" i="20"/>
  <c r="M157" i="20"/>
  <c r="M34" i="20"/>
  <c r="M149" i="20"/>
  <c r="M91" i="20"/>
  <c r="M107" i="20"/>
  <c r="M123" i="20"/>
  <c r="M131" i="20"/>
  <c r="M152" i="20"/>
  <c r="M161" i="20"/>
  <c r="M167" i="20"/>
  <c r="M174" i="20"/>
  <c r="M18" i="20"/>
  <c r="M28" i="20"/>
  <c r="M35" i="20"/>
  <c r="M47" i="20"/>
  <c r="M60" i="20"/>
  <c r="M64" i="20"/>
  <c r="M70" i="20"/>
  <c r="M76" i="20"/>
  <c r="M81" i="20"/>
  <c r="M90" i="20"/>
  <c r="M106" i="20"/>
  <c r="M112" i="20"/>
  <c r="M122" i="20"/>
  <c r="M126" i="20"/>
  <c r="M130" i="20"/>
  <c r="M150" i="20"/>
  <c r="M158" i="20"/>
  <c r="M165" i="20"/>
  <c r="M172" i="20"/>
  <c r="M180" i="20"/>
  <c r="M193" i="20" s="1"/>
  <c r="M184" i="20"/>
  <c r="M173" i="20"/>
  <c r="M36" i="20"/>
  <c r="M42" i="20"/>
  <c r="M43" i="20" s="1"/>
  <c r="M151" i="20"/>
  <c r="M166" i="20"/>
  <c r="M181" i="20"/>
  <c r="M194" i="20" s="1"/>
  <c r="M185" i="20"/>
  <c r="M22" i="20"/>
  <c r="M38" i="20"/>
  <c r="M144" i="20"/>
  <c r="M153" i="20"/>
  <c r="M168" i="20"/>
  <c r="M175" i="20"/>
  <c r="M51" i="20"/>
  <c r="M62" i="20"/>
  <c r="M72" i="20"/>
  <c r="M78" i="20"/>
  <c r="M88" i="20"/>
  <c r="M92" i="20"/>
  <c r="M108" i="20"/>
  <c r="M114" i="20"/>
  <c r="M120" i="20"/>
  <c r="M124" i="20"/>
  <c r="M128" i="20"/>
  <c r="M132" i="20"/>
  <c r="M137" i="20"/>
  <c r="M145" i="20"/>
  <c r="M154" i="20"/>
  <c r="M162" i="20"/>
  <c r="M178" i="20"/>
  <c r="M182" i="20"/>
  <c r="M195" i="20" s="1"/>
  <c r="M186" i="20"/>
  <c r="M147" i="20"/>
  <c r="M171" i="20"/>
  <c r="M61" i="20"/>
  <c r="M65" i="20"/>
  <c r="M71" i="20"/>
  <c r="M77" i="20"/>
  <c r="M113" i="20"/>
  <c r="M119" i="20"/>
  <c r="M127" i="20"/>
  <c r="M143" i="20"/>
  <c r="V14" i="20"/>
  <c r="V20" i="20"/>
  <c r="V30" i="20"/>
  <c r="V21" i="20"/>
  <c r="V27" i="20"/>
  <c r="V31" i="20"/>
  <c r="V11" i="20"/>
  <c r="V12" i="20"/>
  <c r="V18" i="20"/>
  <c r="V22" i="20"/>
  <c r="V28" i="20"/>
  <c r="V13" i="20"/>
  <c r="V51" i="20"/>
  <c r="V62" i="20"/>
  <c r="V72" i="20"/>
  <c r="V78" i="20"/>
  <c r="V88" i="20"/>
  <c r="V120" i="20"/>
  <c r="V128" i="20"/>
  <c r="V137" i="20"/>
  <c r="V154" i="20"/>
  <c r="V162" i="20"/>
  <c r="V182" i="20"/>
  <c r="V195" i="20" s="1"/>
  <c r="V147" i="20"/>
  <c r="V171" i="20"/>
  <c r="V89" i="20"/>
  <c r="V93" i="20"/>
  <c r="V115" i="20"/>
  <c r="V121" i="20"/>
  <c r="V129" i="20"/>
  <c r="V183" i="20"/>
  <c r="V181" i="20"/>
  <c r="V194" i="20" s="1"/>
  <c r="V34" i="20"/>
  <c r="V45" i="20"/>
  <c r="V63" i="20"/>
  <c r="V69" i="20"/>
  <c r="V100" i="20"/>
  <c r="V125" i="20"/>
  <c r="V133" i="20"/>
  <c r="V138" i="20"/>
  <c r="V148" i="20"/>
  <c r="V163" i="20"/>
  <c r="V179" i="20"/>
  <c r="V192" i="20" s="1"/>
  <c r="V151" i="20"/>
  <c r="V166" i="20"/>
  <c r="V173" i="20"/>
  <c r="V185" i="20"/>
  <c r="V35" i="20"/>
  <c r="V149" i="20"/>
  <c r="V157" i="20"/>
  <c r="V106" i="20"/>
  <c r="V126" i="20"/>
  <c r="V158" i="20"/>
  <c r="V172" i="20"/>
  <c r="V184" i="20"/>
  <c r="V19" i="20"/>
  <c r="V29" i="20"/>
  <c r="V36" i="20"/>
  <c r="V47" i="20"/>
  <c r="V60" i="20"/>
  <c r="V64" i="20"/>
  <c r="V70" i="20"/>
  <c r="V76" i="20"/>
  <c r="V81" i="20"/>
  <c r="V90" i="20"/>
  <c r="V112" i="20"/>
  <c r="V122" i="20"/>
  <c r="V130" i="20"/>
  <c r="V150" i="20"/>
  <c r="V165" i="20"/>
  <c r="V180" i="20"/>
  <c r="V193" i="20" s="1"/>
  <c r="V61" i="20"/>
  <c r="V65" i="20"/>
  <c r="V71" i="20"/>
  <c r="V77" i="20"/>
  <c r="V91" i="20"/>
  <c r="V107" i="20"/>
  <c r="V113" i="20"/>
  <c r="V119" i="20"/>
  <c r="V123" i="20"/>
  <c r="V127" i="20"/>
  <c r="V131" i="20"/>
  <c r="V143" i="20"/>
  <c r="V152" i="20"/>
  <c r="V161" i="20"/>
  <c r="V167" i="20"/>
  <c r="V174" i="20"/>
  <c r="V38" i="20"/>
  <c r="V144" i="20"/>
  <c r="V153" i="20"/>
  <c r="V168" i="20"/>
  <c r="V175" i="20"/>
  <c r="V92" i="20"/>
  <c r="V108" i="20"/>
  <c r="V114" i="20"/>
  <c r="V124" i="20"/>
  <c r="V132" i="20"/>
  <c r="V145" i="20"/>
  <c r="V178" i="20"/>
  <c r="V186" i="20"/>
  <c r="V42" i="20"/>
  <c r="V43" i="20" s="1"/>
  <c r="AB15" i="20"/>
  <c r="D172" i="35" l="1"/>
  <c r="AF144" i="26"/>
  <c r="F163" i="26"/>
  <c r="Y169" i="35"/>
  <c r="AL15" i="35"/>
  <c r="K94" i="35"/>
  <c r="K96" i="35" s="1"/>
  <c r="P159" i="35"/>
  <c r="AR169" i="35"/>
  <c r="AR159" i="35"/>
  <c r="AR109" i="35"/>
  <c r="AR73" i="35"/>
  <c r="W159" i="35"/>
  <c r="BC162" i="26"/>
  <c r="AB143" i="26"/>
  <c r="E19" i="26"/>
  <c r="AU163" i="26"/>
  <c r="AW159" i="35"/>
  <c r="BA73" i="35"/>
  <c r="BA33" i="35"/>
  <c r="H155" i="35"/>
  <c r="H116" i="35"/>
  <c r="H94" i="35"/>
  <c r="H96" i="35" s="1"/>
  <c r="AX116" i="35"/>
  <c r="BC73" i="35"/>
  <c r="I159" i="35"/>
  <c r="V116" i="35"/>
  <c r="AU159" i="35"/>
  <c r="AU155" i="35"/>
  <c r="AU24" i="35"/>
  <c r="BF109" i="35"/>
  <c r="BF15" i="35"/>
  <c r="AM66" i="35"/>
  <c r="BF161" i="26"/>
  <c r="BJ51" i="26"/>
  <c r="N14" i="26"/>
  <c r="AJ36" i="26"/>
  <c r="Q145" i="26"/>
  <c r="AI184" i="26"/>
  <c r="E109" i="35"/>
  <c r="N159" i="35"/>
  <c r="AH33" i="35"/>
  <c r="AF79" i="35"/>
  <c r="AF33" i="35"/>
  <c r="AA161" i="26"/>
  <c r="AE94" i="35"/>
  <c r="AE96" i="35" s="1"/>
  <c r="AE79" i="35"/>
  <c r="AT109" i="35"/>
  <c r="AB33" i="35"/>
  <c r="AY94" i="35"/>
  <c r="AY96" i="35" s="1"/>
  <c r="BW33" i="26"/>
  <c r="BD191" i="35"/>
  <c r="BD187" i="35"/>
  <c r="BD94" i="35"/>
  <c r="BD96" i="35" s="1"/>
  <c r="AQ79" i="35"/>
  <c r="J169" i="35"/>
  <c r="L191" i="35"/>
  <c r="L187" i="35"/>
  <c r="AV66" i="35"/>
  <c r="AF42" i="26"/>
  <c r="AF43" i="26" s="1"/>
  <c r="F184" i="26"/>
  <c r="Y109" i="35"/>
  <c r="Y33" i="35"/>
  <c r="Y24" i="35"/>
  <c r="AC24" i="35"/>
  <c r="AL159" i="35"/>
  <c r="AL33" i="35"/>
  <c r="K33" i="35"/>
  <c r="AR33" i="35"/>
  <c r="AD145" i="26"/>
  <c r="W184" i="26"/>
  <c r="BD144" i="26"/>
  <c r="AU27" i="26"/>
  <c r="H169" i="35"/>
  <c r="AX24" i="35"/>
  <c r="AI169" i="35"/>
  <c r="AI66" i="35"/>
  <c r="I94" i="35"/>
  <c r="I96" i="35" s="1"/>
  <c r="V73" i="35"/>
  <c r="AU73" i="35"/>
  <c r="AM116" i="35"/>
  <c r="BF23" i="26"/>
  <c r="BJ20" i="26"/>
  <c r="BM30" i="26"/>
  <c r="N30" i="26"/>
  <c r="AJ51" i="26"/>
  <c r="Q29" i="26"/>
  <c r="AI23" i="26"/>
  <c r="P161" i="26"/>
  <c r="AA38" i="26"/>
  <c r="AL18" i="26"/>
  <c r="R161" i="26"/>
  <c r="L13" i="26"/>
  <c r="J36" i="26"/>
  <c r="BG159" i="35"/>
  <c r="AG116" i="35"/>
  <c r="AQ22" i="26"/>
  <c r="D179" i="35"/>
  <c r="D182" i="35"/>
  <c r="AV79" i="35"/>
  <c r="AQ191" i="35"/>
  <c r="AQ187" i="35"/>
  <c r="AQ66" i="35"/>
  <c r="J66" i="35"/>
  <c r="J73" i="35"/>
  <c r="AV24" i="35"/>
  <c r="AV49" i="35" s="1"/>
  <c r="AV53" i="35" s="1"/>
  <c r="P15" i="35"/>
  <c r="AD38" i="26"/>
  <c r="W45" i="26"/>
  <c r="CD34" i="26"/>
  <c r="BA163" i="26"/>
  <c r="AU35" i="26"/>
  <c r="AI79" i="35"/>
  <c r="AU33" i="35"/>
  <c r="AM159" i="35"/>
  <c r="BF36" i="26"/>
  <c r="BJ14" i="26"/>
  <c r="BS35" i="26"/>
  <c r="Z145" i="26"/>
  <c r="J169" i="20"/>
  <c r="AJ42" i="26"/>
  <c r="AJ43" i="26" s="1"/>
  <c r="AI29" i="26"/>
  <c r="D173" i="35"/>
  <c r="AS144" i="26"/>
  <c r="P47" i="26"/>
  <c r="BX184" i="26"/>
  <c r="AA34" i="26"/>
  <c r="R45" i="26"/>
  <c r="L42" i="26"/>
  <c r="L43" i="26" s="1"/>
  <c r="BK161" i="26"/>
  <c r="AQ38" i="26"/>
  <c r="AB109" i="20"/>
  <c r="AV73" i="35"/>
  <c r="BD109" i="35"/>
  <c r="BD73" i="35"/>
  <c r="BD83" i="35" s="1"/>
  <c r="BD98" i="35" s="1"/>
  <c r="AQ116" i="35"/>
  <c r="J134" i="35"/>
  <c r="L169" i="35"/>
  <c r="L73" i="35"/>
  <c r="L83" i="35" s="1"/>
  <c r="L98" i="35" s="1"/>
  <c r="L134" i="35"/>
  <c r="L136" i="35" s="1"/>
  <c r="L139" i="35" s="1"/>
  <c r="D167" i="35"/>
  <c r="D166" i="35"/>
  <c r="BD155" i="35"/>
  <c r="AQ155" i="35"/>
  <c r="AQ94" i="35"/>
  <c r="AQ96" i="35" s="1"/>
  <c r="J116" i="35"/>
  <c r="I184" i="26"/>
  <c r="AK20" i="26"/>
  <c r="W24" i="35"/>
  <c r="AZ21" i="26"/>
  <c r="BF11" i="26"/>
  <c r="Z30" i="26"/>
  <c r="AJ163" i="26"/>
  <c r="AJ23" i="26"/>
  <c r="K143" i="26"/>
  <c r="AI14" i="26"/>
  <c r="D165" i="35"/>
  <c r="N116" i="35"/>
  <c r="AS38" i="26"/>
  <c r="P36" i="26"/>
  <c r="BX28" i="26"/>
  <c r="AA29" i="26"/>
  <c r="R23" i="26"/>
  <c r="L18" i="26"/>
  <c r="BK27" i="26"/>
  <c r="AY79" i="35"/>
  <c r="M169" i="26"/>
  <c r="D42" i="35"/>
  <c r="D180" i="35"/>
  <c r="BD134" i="35"/>
  <c r="AQ109" i="35"/>
  <c r="AQ169" i="35"/>
  <c r="J109" i="35"/>
  <c r="L116" i="35"/>
  <c r="AV134" i="35"/>
  <c r="AV136" i="35" s="1"/>
  <c r="AV139" i="35" s="1"/>
  <c r="J33" i="35"/>
  <c r="J39" i="35" s="1"/>
  <c r="J49" i="35" s="1"/>
  <c r="J53" i="35" s="1"/>
  <c r="L33" i="35"/>
  <c r="L39" i="35" s="1"/>
  <c r="AO94" i="35"/>
  <c r="AO96" i="35" s="1"/>
  <c r="BB116" i="35"/>
  <c r="BB79" i="35"/>
  <c r="BF79" i="35"/>
  <c r="BE79" i="35"/>
  <c r="K23" i="26"/>
  <c r="AS35" i="26"/>
  <c r="D106" i="35"/>
  <c r="BD79" i="35"/>
  <c r="BD116" i="35"/>
  <c r="AQ134" i="35"/>
  <c r="AQ136" i="35" s="1"/>
  <c r="AQ139" i="35" s="1"/>
  <c r="J159" i="35"/>
  <c r="J94" i="35"/>
  <c r="J96" i="35" s="1"/>
  <c r="L94" i="35"/>
  <c r="L96" i="35" s="1"/>
  <c r="K116" i="35"/>
  <c r="K79" i="35"/>
  <c r="I14" i="26"/>
  <c r="AB163" i="26"/>
  <c r="AS169" i="35"/>
  <c r="AS73" i="35"/>
  <c r="BB66" i="35"/>
  <c r="AP79" i="35"/>
  <c r="R169" i="35"/>
  <c r="AW79" i="35"/>
  <c r="I79" i="35"/>
  <c r="M116" i="35"/>
  <c r="M79" i="35"/>
  <c r="V15" i="35"/>
  <c r="BF159" i="35"/>
  <c r="BF163" i="26"/>
  <c r="BF18" i="26"/>
  <c r="BE116" i="35"/>
  <c r="O94" i="35"/>
  <c r="O96" i="35" s="1"/>
  <c r="G159" i="35"/>
  <c r="Z109" i="35"/>
  <c r="BY144" i="26"/>
  <c r="AJ184" i="26"/>
  <c r="AJ19" i="26"/>
  <c r="K21" i="26"/>
  <c r="AI36" i="26"/>
  <c r="AS20" i="26"/>
  <c r="U159" i="35"/>
  <c r="U73" i="35"/>
  <c r="AD79" i="35"/>
  <c r="AD33" i="35"/>
  <c r="AZ66" i="35"/>
  <c r="AG33" i="35"/>
  <c r="AG24" i="35"/>
  <c r="AK159" i="35"/>
  <c r="AT155" i="35"/>
  <c r="AB73" i="35"/>
  <c r="BD159" i="35"/>
  <c r="AQ73" i="35"/>
  <c r="L155" i="35"/>
  <c r="L79" i="35"/>
  <c r="BD49" i="35"/>
  <c r="BD53" i="35" s="1"/>
  <c r="AF163" i="26"/>
  <c r="AB161" i="26"/>
  <c r="AS116" i="35"/>
  <c r="AS79" i="35"/>
  <c r="AS33" i="35"/>
  <c r="AP116" i="35"/>
  <c r="AU162" i="26"/>
  <c r="BF184" i="26"/>
  <c r="BJ23" i="26"/>
  <c r="F94" i="35"/>
  <c r="F96" i="35" s="1"/>
  <c r="F66" i="35"/>
  <c r="F24" i="35"/>
  <c r="T169" i="35"/>
  <c r="G116" i="35"/>
  <c r="G24" i="35"/>
  <c r="D168" i="35"/>
  <c r="AA13" i="26"/>
  <c r="Q109" i="35"/>
  <c r="BG24" i="35"/>
  <c r="AB24" i="35"/>
  <c r="AB169" i="20"/>
  <c r="AV191" i="35"/>
  <c r="AV187" i="35"/>
  <c r="D181" i="35"/>
  <c r="J191" i="35"/>
  <c r="J187" i="35"/>
  <c r="N169" i="20"/>
  <c r="Z169" i="20"/>
  <c r="Q159" i="20"/>
  <c r="S116" i="20"/>
  <c r="Q155" i="20"/>
  <c r="Q94" i="20"/>
  <c r="Q96" i="20" s="1"/>
  <c r="Q15" i="20"/>
  <c r="I116" i="20"/>
  <c r="M155" i="20"/>
  <c r="M159" i="20"/>
  <c r="M15" i="20"/>
  <c r="P24" i="20"/>
  <c r="N79" i="20"/>
  <c r="Y73" i="20"/>
  <c r="Y169" i="20"/>
  <c r="I109" i="20"/>
  <c r="J109" i="20"/>
  <c r="AB33" i="20"/>
  <c r="AB39" i="20" s="1"/>
  <c r="AB49" i="20"/>
  <c r="AB53" i="20" s="1"/>
  <c r="R159" i="20"/>
  <c r="AB66" i="20"/>
  <c r="AB187" i="20"/>
  <c r="AB191" i="20"/>
  <c r="AB73" i="20"/>
  <c r="I73" i="20"/>
  <c r="I169" i="20"/>
  <c r="V159" i="20"/>
  <c r="P33" i="20"/>
  <c r="AA94" i="20"/>
  <c r="AA96" i="20" s="1"/>
  <c r="AA33" i="20"/>
  <c r="J73" i="20"/>
  <c r="AC24" i="20"/>
  <c r="AC169" i="20"/>
  <c r="S33" i="20"/>
  <c r="K155" i="20"/>
  <c r="K66" i="20"/>
  <c r="AB159" i="20"/>
  <c r="T38" i="20"/>
  <c r="T61" i="20"/>
  <c r="T72" i="20"/>
  <c r="T91" i="20"/>
  <c r="T113" i="20"/>
  <c r="T124" i="20"/>
  <c r="T132" i="20"/>
  <c r="T148" i="20"/>
  <c r="T158" i="20"/>
  <c r="T171" i="20"/>
  <c r="T181" i="20"/>
  <c r="T194" i="20" s="1"/>
  <c r="T34" i="20"/>
  <c r="T70" i="20"/>
  <c r="T130" i="20"/>
  <c r="T154" i="20"/>
  <c r="T179" i="20"/>
  <c r="T192" i="20" s="1"/>
  <c r="T69" i="20"/>
  <c r="T64" i="20"/>
  <c r="T78" i="20"/>
  <c r="T100" i="20"/>
  <c r="T119" i="20"/>
  <c r="T127" i="20"/>
  <c r="T138" i="20"/>
  <c r="T151" i="20"/>
  <c r="T163" i="20"/>
  <c r="T174" i="20"/>
  <c r="T184" i="20"/>
  <c r="T51" i="20"/>
  <c r="T89" i="20"/>
  <c r="T108" i="20"/>
  <c r="T122" i="20"/>
  <c r="T145" i="20"/>
  <c r="T167" i="20"/>
  <c r="T35" i="20"/>
  <c r="T62" i="20"/>
  <c r="T76" i="20"/>
  <c r="T92" i="20"/>
  <c r="T114" i="20"/>
  <c r="T125" i="20"/>
  <c r="T133" i="20"/>
  <c r="T149" i="20"/>
  <c r="T161" i="20"/>
  <c r="T172" i="20"/>
  <c r="T182" i="20"/>
  <c r="T195" i="20" s="1"/>
  <c r="T88" i="20"/>
  <c r="T36" i="20"/>
  <c r="T45" i="20"/>
  <c r="T65" i="20"/>
  <c r="T81" i="20"/>
  <c r="T106" i="20"/>
  <c r="T120" i="20"/>
  <c r="T128" i="20"/>
  <c r="T143" i="20"/>
  <c r="T152" i="20"/>
  <c r="T165" i="20"/>
  <c r="T175" i="20"/>
  <c r="T185" i="20"/>
  <c r="T42" i="20"/>
  <c r="T43" i="20" s="1"/>
  <c r="T60" i="20"/>
  <c r="T71" i="20"/>
  <c r="T90" i="20"/>
  <c r="T112" i="20"/>
  <c r="T123" i="20"/>
  <c r="T131" i="20"/>
  <c r="T147" i="20"/>
  <c r="T157" i="20"/>
  <c r="T168" i="20"/>
  <c r="T180" i="20"/>
  <c r="T193" i="20" s="1"/>
  <c r="T47" i="20"/>
  <c r="T107" i="20"/>
  <c r="T121" i="20"/>
  <c r="T129" i="20"/>
  <c r="T144" i="20"/>
  <c r="T153" i="20"/>
  <c r="T166" i="20"/>
  <c r="T178" i="20"/>
  <c r="T186" i="20"/>
  <c r="T63" i="20"/>
  <c r="T77" i="20"/>
  <c r="T93" i="20"/>
  <c r="T115" i="20"/>
  <c r="T126" i="20"/>
  <c r="T137" i="20"/>
  <c r="T150" i="20"/>
  <c r="T162" i="20"/>
  <c r="T173" i="20"/>
  <c r="T183" i="20"/>
  <c r="T11" i="20"/>
  <c r="T13" i="20"/>
  <c r="T30" i="20"/>
  <c r="T21" i="20"/>
  <c r="T19" i="20"/>
  <c r="T27" i="20"/>
  <c r="T29" i="20"/>
  <c r="T31" i="20"/>
  <c r="T14" i="20"/>
  <c r="T12" i="20"/>
  <c r="T18" i="20"/>
  <c r="T22" i="20"/>
  <c r="T28" i="20"/>
  <c r="T20" i="20"/>
  <c r="L34" i="20"/>
  <c r="L64" i="20"/>
  <c r="L78" i="20"/>
  <c r="L100" i="20"/>
  <c r="L119" i="20"/>
  <c r="L127" i="20"/>
  <c r="L138" i="20"/>
  <c r="L151" i="20"/>
  <c r="L163" i="20"/>
  <c r="L174" i="20"/>
  <c r="L184" i="20"/>
  <c r="L62" i="20"/>
  <c r="L92" i="20"/>
  <c r="L114" i="20"/>
  <c r="L125" i="20"/>
  <c r="L149" i="20"/>
  <c r="L172" i="20"/>
  <c r="L91" i="20"/>
  <c r="L36" i="20"/>
  <c r="L51" i="20"/>
  <c r="L70" i="20"/>
  <c r="L89" i="20"/>
  <c r="L108" i="20"/>
  <c r="L122" i="20"/>
  <c r="L130" i="20"/>
  <c r="L145" i="20"/>
  <c r="L154" i="20"/>
  <c r="L167" i="20"/>
  <c r="L179" i="20"/>
  <c r="L192" i="20" s="1"/>
  <c r="L76" i="20"/>
  <c r="L133" i="20"/>
  <c r="L161" i="20"/>
  <c r="L182" i="20"/>
  <c r="L195" i="20" s="1"/>
  <c r="L45" i="20"/>
  <c r="L65" i="20"/>
  <c r="L81" i="20"/>
  <c r="L106" i="20"/>
  <c r="L120" i="20"/>
  <c r="L128" i="20"/>
  <c r="L143" i="20"/>
  <c r="L152" i="20"/>
  <c r="L165" i="20"/>
  <c r="L175" i="20"/>
  <c r="L185" i="20"/>
  <c r="L38" i="20"/>
  <c r="L61" i="20"/>
  <c r="L72" i="20"/>
  <c r="L113" i="20"/>
  <c r="L124" i="20"/>
  <c r="L132" i="20"/>
  <c r="L148" i="20"/>
  <c r="L158" i="20"/>
  <c r="L171" i="20"/>
  <c r="L181" i="20"/>
  <c r="L194" i="20" s="1"/>
  <c r="L42" i="20"/>
  <c r="L43" i="20" s="1"/>
  <c r="L60" i="20"/>
  <c r="L71" i="20"/>
  <c r="L90" i="20"/>
  <c r="L112" i="20"/>
  <c r="L123" i="20"/>
  <c r="L131" i="20"/>
  <c r="L147" i="20"/>
  <c r="L157" i="20"/>
  <c r="L168" i="20"/>
  <c r="L180" i="20"/>
  <c r="L193" i="20" s="1"/>
  <c r="L63" i="20"/>
  <c r="L77" i="20"/>
  <c r="L93" i="20"/>
  <c r="L115" i="20"/>
  <c r="L126" i="20"/>
  <c r="L137" i="20"/>
  <c r="L150" i="20"/>
  <c r="L162" i="20"/>
  <c r="L173" i="20"/>
  <c r="L183" i="20"/>
  <c r="L47" i="20"/>
  <c r="L69" i="20"/>
  <c r="L88" i="20"/>
  <c r="L107" i="20"/>
  <c r="L121" i="20"/>
  <c r="L129" i="20"/>
  <c r="L144" i="20"/>
  <c r="L153" i="20"/>
  <c r="L166" i="20"/>
  <c r="L178" i="20"/>
  <c r="L186" i="20"/>
  <c r="L35" i="20"/>
  <c r="L14" i="20"/>
  <c r="L12" i="20"/>
  <c r="L18" i="20"/>
  <c r="L31" i="20"/>
  <c r="L22" i="20"/>
  <c r="L30" i="20"/>
  <c r="L11" i="20"/>
  <c r="L15" i="20" s="1"/>
  <c r="L28" i="20"/>
  <c r="L20" i="20"/>
  <c r="L21" i="20"/>
  <c r="L13" i="20"/>
  <c r="L27" i="20"/>
  <c r="L19" i="20"/>
  <c r="L29" i="20"/>
  <c r="V155" i="20"/>
  <c r="M94" i="20"/>
  <c r="M96" i="20" s="1"/>
  <c r="R116" i="20"/>
  <c r="R15" i="20"/>
  <c r="AB155" i="20"/>
  <c r="Y109" i="20"/>
  <c r="AB79" i="20"/>
  <c r="AC15" i="20"/>
  <c r="S94" i="20"/>
  <c r="S96" i="20" s="1"/>
  <c r="H33" i="20"/>
  <c r="AB134" i="20"/>
  <c r="AB136" i="20" s="1"/>
  <c r="AB139" i="20" s="1"/>
  <c r="AB94" i="20"/>
  <c r="AB96" i="20" s="1"/>
  <c r="BC28" i="26"/>
  <c r="BJ38" i="26"/>
  <c r="V29" i="26"/>
  <c r="BT22" i="26"/>
  <c r="Q47" i="26"/>
  <c r="Q30" i="26"/>
  <c r="BE30" i="26"/>
  <c r="P34" i="26"/>
  <c r="CB12" i="26"/>
  <c r="BX12" i="26"/>
  <c r="G28" i="26"/>
  <c r="AX19" i="26"/>
  <c r="BG27" i="26"/>
  <c r="AH23" i="26"/>
  <c r="J163" i="26"/>
  <c r="BG28" i="26"/>
  <c r="AN145" i="26"/>
  <c r="AD18" i="26"/>
  <c r="AE184" i="26"/>
  <c r="AE23" i="26"/>
  <c r="AF145" i="26"/>
  <c r="AH38" i="26"/>
  <c r="AN34" i="26"/>
  <c r="AD14" i="26"/>
  <c r="AE30" i="26"/>
  <c r="AR47" i="26"/>
  <c r="AT47" i="26"/>
  <c r="AT13" i="26"/>
  <c r="BC21" i="26"/>
  <c r="Q28" i="26"/>
  <c r="Q38" i="26"/>
  <c r="BX14" i="26"/>
  <c r="G27" i="26"/>
  <c r="AF28" i="26"/>
  <c r="AH47" i="26"/>
  <c r="AN35" i="26"/>
  <c r="AD31" i="26"/>
  <c r="AE45" i="26"/>
  <c r="AR143" i="26"/>
  <c r="BC13" i="26"/>
  <c r="O31" i="26"/>
  <c r="BA19" i="26"/>
  <c r="BF20" i="26"/>
  <c r="BJ163" i="26"/>
  <c r="CA143" i="26"/>
  <c r="BT19" i="26"/>
  <c r="AJ34" i="26"/>
  <c r="AJ14" i="26"/>
  <c r="Q51" i="26"/>
  <c r="Q27" i="26"/>
  <c r="AI145" i="26"/>
  <c r="AI19" i="26"/>
  <c r="P143" i="26"/>
  <c r="P11" i="26"/>
  <c r="CB11" i="26"/>
  <c r="BX30" i="26"/>
  <c r="G20" i="26"/>
  <c r="L28" i="26"/>
  <c r="J145" i="26"/>
  <c r="BK35" i="26"/>
  <c r="BG47" i="26"/>
  <c r="AQ20" i="26"/>
  <c r="AQ21" i="26"/>
  <c r="AD27" i="26"/>
  <c r="AE162" i="26"/>
  <c r="AE19" i="26"/>
  <c r="AT51" i="26"/>
  <c r="AT42" i="26"/>
  <c r="AT43" i="26" s="1"/>
  <c r="AF31" i="26"/>
  <c r="AH19" i="26"/>
  <c r="AT23" i="26"/>
  <c r="AT31" i="26"/>
  <c r="O34" i="26"/>
  <c r="BA36" i="26"/>
  <c r="AT163" i="26"/>
  <c r="AT27" i="26"/>
  <c r="AT36" i="26"/>
  <c r="AF12" i="26"/>
  <c r="BB18" i="26"/>
  <c r="F20" i="26"/>
  <c r="AH34" i="26"/>
  <c r="AD184" i="26"/>
  <c r="AD35" i="26"/>
  <c r="AE28" i="26"/>
  <c r="AR23" i="26"/>
  <c r="AT161" i="26"/>
  <c r="AT20" i="26"/>
  <c r="AT18" i="26"/>
  <c r="AV143" i="26"/>
  <c r="O36" i="26"/>
  <c r="BD23" i="26"/>
  <c r="E145" i="26"/>
  <c r="BA28" i="26"/>
  <c r="BF29" i="26"/>
  <c r="BJ145" i="26"/>
  <c r="CA144" i="26"/>
  <c r="BM35" i="26"/>
  <c r="BY45" i="26"/>
  <c r="N21" i="26"/>
  <c r="AJ22" i="26"/>
  <c r="AJ20" i="26"/>
  <c r="Q34" i="26"/>
  <c r="Q23" i="26"/>
  <c r="AI143" i="26"/>
  <c r="P31" i="26"/>
  <c r="CB162" i="26"/>
  <c r="BX163" i="26"/>
  <c r="BX45" i="26"/>
  <c r="G36" i="26"/>
  <c r="L21" i="26"/>
  <c r="J29" i="26"/>
  <c r="BH11" i="26"/>
  <c r="BG34" i="26"/>
  <c r="AQ35" i="26"/>
  <c r="AQ29" i="26"/>
  <c r="AQ31" i="26"/>
  <c r="AQ23" i="26"/>
  <c r="AV29" i="26"/>
  <c r="BC27" i="26"/>
  <c r="O27" i="26"/>
  <c r="AZ163" i="26"/>
  <c r="CA45" i="26"/>
  <c r="Q184" i="26"/>
  <c r="Q22" i="26"/>
  <c r="AY161" i="26"/>
  <c r="BG184" i="26"/>
  <c r="AQ34" i="26"/>
  <c r="AQ33" i="26" s="1"/>
  <c r="AQ18" i="26"/>
  <c r="AQ27" i="26"/>
  <c r="AF45" i="26"/>
  <c r="AH13" i="26"/>
  <c r="G184" i="26"/>
  <c r="J18" i="26"/>
  <c r="AX145" i="26"/>
  <c r="BG145" i="26"/>
  <c r="AQ11" i="26"/>
  <c r="AQ15" i="26" s="1"/>
  <c r="AQ30" i="26"/>
  <c r="AT35" i="26"/>
  <c r="AV30" i="26"/>
  <c r="O51" i="26"/>
  <c r="AF34" i="26"/>
  <c r="T22" i="26"/>
  <c r="AH162" i="26"/>
  <c r="AN31" i="26"/>
  <c r="AE163" i="26"/>
  <c r="AE51" i="26"/>
  <c r="W12" i="26"/>
  <c r="AT38" i="26"/>
  <c r="AT12" i="26"/>
  <c r="AT28" i="26"/>
  <c r="BC14" i="26"/>
  <c r="O47" i="26"/>
  <c r="Q143" i="26"/>
  <c r="Q19" i="26"/>
  <c r="BE161" i="26"/>
  <c r="P27" i="26"/>
  <c r="CB13" i="26"/>
  <c r="BX29" i="26"/>
  <c r="G34" i="26"/>
  <c r="BG35" i="26"/>
  <c r="BW66" i="26"/>
  <c r="AP47" i="26"/>
  <c r="BD143" i="26"/>
  <c r="AW163" i="26"/>
  <c r="E161" i="26"/>
  <c r="E45" i="26"/>
  <c r="BI28" i="26"/>
  <c r="V21" i="26"/>
  <c r="BT36" i="26"/>
  <c r="BT30" i="26"/>
  <c r="K20" i="26"/>
  <c r="K12" i="26"/>
  <c r="BE144" i="26"/>
  <c r="BE29" i="26"/>
  <c r="BE45" i="26"/>
  <c r="BE143" i="26"/>
  <c r="BE27" i="26"/>
  <c r="BE21" i="26"/>
  <c r="AY18" i="26"/>
  <c r="BH28" i="26"/>
  <c r="BH18" i="26"/>
  <c r="BH45" i="26"/>
  <c r="AR30" i="26"/>
  <c r="E143" i="26"/>
  <c r="BV19" i="26"/>
  <c r="AN163" i="26"/>
  <c r="AN30" i="26"/>
  <c r="AR163" i="26"/>
  <c r="AR21" i="26"/>
  <c r="BJ18" i="26"/>
  <c r="BJ36" i="26"/>
  <c r="BY34" i="26"/>
  <c r="BT42" i="26"/>
  <c r="BT43" i="26" s="1"/>
  <c r="BT12" i="26"/>
  <c r="K51" i="26"/>
  <c r="K22" i="26"/>
  <c r="BE51" i="26"/>
  <c r="BE23" i="26"/>
  <c r="BE31" i="26"/>
  <c r="P28" i="26"/>
  <c r="P19" i="26"/>
  <c r="CB144" i="26"/>
  <c r="CB28" i="26"/>
  <c r="AY47" i="26"/>
  <c r="J22" i="26"/>
  <c r="BH163" i="26"/>
  <c r="BH23" i="26"/>
  <c r="BH51" i="26"/>
  <c r="BH34" i="26"/>
  <c r="M66" i="26"/>
  <c r="AW47" i="26"/>
  <c r="BI23" i="26"/>
  <c r="BT14" i="26"/>
  <c r="O163" i="26"/>
  <c r="O30" i="26"/>
  <c r="O22" i="26"/>
  <c r="BD42" i="26"/>
  <c r="BD43" i="26" s="1"/>
  <c r="AW42" i="26"/>
  <c r="AW43" i="26" s="1"/>
  <c r="E11" i="26"/>
  <c r="E35" i="26"/>
  <c r="BI18" i="26"/>
  <c r="BI24" i="26" s="1"/>
  <c r="AF29" i="26"/>
  <c r="AF30" i="26"/>
  <c r="AG162" i="26"/>
  <c r="AN143" i="26"/>
  <c r="AN22" i="26"/>
  <c r="AR184" i="26"/>
  <c r="AR20" i="26"/>
  <c r="W31" i="26"/>
  <c r="AP163" i="26"/>
  <c r="AB20" i="26"/>
  <c r="O184" i="26"/>
  <c r="O35" i="26"/>
  <c r="O33" i="26" s="1"/>
  <c r="O20" i="26"/>
  <c r="BD47" i="26"/>
  <c r="AW19" i="26"/>
  <c r="E38" i="26"/>
  <c r="E29" i="26"/>
  <c r="BA18" i="26"/>
  <c r="BI11" i="26"/>
  <c r="BJ30" i="26"/>
  <c r="BJ12" i="26"/>
  <c r="Z29" i="26"/>
  <c r="BY22" i="26"/>
  <c r="BT162" i="26"/>
  <c r="BT23" i="26"/>
  <c r="Q11" i="26"/>
  <c r="K47" i="26"/>
  <c r="K13" i="26"/>
  <c r="AI31" i="26"/>
  <c r="BE38" i="26"/>
  <c r="BE20" i="26"/>
  <c r="BE19" i="26"/>
  <c r="P29" i="26"/>
  <c r="P12" i="26"/>
  <c r="CB45" i="26"/>
  <c r="CB22" i="26"/>
  <c r="AY42" i="26"/>
  <c r="AY43" i="26" s="1"/>
  <c r="R20" i="26"/>
  <c r="X144" i="26"/>
  <c r="J14" i="26"/>
  <c r="BH184" i="26"/>
  <c r="BH30" i="26"/>
  <c r="BH38" i="26"/>
  <c r="BH35" i="26"/>
  <c r="BG38" i="26"/>
  <c r="AF162" i="26"/>
  <c r="AF11" i="26"/>
  <c r="U162" i="26"/>
  <c r="CC162" i="26"/>
  <c r="AR51" i="26"/>
  <c r="AR12" i="26"/>
  <c r="W23" i="26"/>
  <c r="AV51" i="26"/>
  <c r="AP28" i="26"/>
  <c r="BC47" i="26"/>
  <c r="AK161" i="26"/>
  <c r="O161" i="26"/>
  <c r="O19" i="26"/>
  <c r="O23" i="26"/>
  <c r="BD20" i="26"/>
  <c r="AW20" i="26"/>
  <c r="E31" i="26"/>
  <c r="E23" i="26"/>
  <c r="BA23" i="26"/>
  <c r="AU23" i="26"/>
  <c r="BI19" i="26"/>
  <c r="BF21" i="26"/>
  <c r="BJ21" i="26"/>
  <c r="BJ13" i="26"/>
  <c r="V145" i="26"/>
  <c r="BM38" i="26"/>
  <c r="BY162" i="26"/>
  <c r="BY51" i="26"/>
  <c r="BT184" i="26"/>
  <c r="BT145" i="26"/>
  <c r="BU145" i="26"/>
  <c r="AJ31" i="26"/>
  <c r="AJ29" i="26"/>
  <c r="Q161" i="26"/>
  <c r="Q42" i="26"/>
  <c r="Q43" i="26" s="1"/>
  <c r="K144" i="26"/>
  <c r="K35" i="26"/>
  <c r="AI162" i="26"/>
  <c r="BE47" i="26"/>
  <c r="BE36" i="26"/>
  <c r="BE11" i="26"/>
  <c r="P184" i="26"/>
  <c r="P21" i="26"/>
  <c r="P38" i="26"/>
  <c r="CB23" i="26"/>
  <c r="CB35" i="26"/>
  <c r="BX23" i="26"/>
  <c r="G163" i="26"/>
  <c r="AA144" i="26"/>
  <c r="AA36" i="26"/>
  <c r="AY19" i="26"/>
  <c r="R19" i="26"/>
  <c r="BH161" i="26"/>
  <c r="BH27" i="26"/>
  <c r="BH47" i="26"/>
  <c r="BH12" i="26"/>
  <c r="CC12" i="26"/>
  <c r="E22" i="26"/>
  <c r="BI163" i="26"/>
  <c r="BI20" i="26"/>
  <c r="V30" i="26"/>
  <c r="BY163" i="26"/>
  <c r="BY13" i="26"/>
  <c r="BT161" i="26"/>
  <c r="BT28" i="26"/>
  <c r="K161" i="26"/>
  <c r="K34" i="26"/>
  <c r="BH162" i="26"/>
  <c r="BH36" i="26"/>
  <c r="BH42" i="26"/>
  <c r="BH43" i="26" s="1"/>
  <c r="BH20" i="26"/>
  <c r="U38" i="26"/>
  <c r="BB14" i="26"/>
  <c r="CC163" i="26"/>
  <c r="AP38" i="26"/>
  <c r="O162" i="26"/>
  <c r="BD11" i="26"/>
  <c r="AW11" i="26"/>
  <c r="BE162" i="26"/>
  <c r="BE35" i="26"/>
  <c r="BE18" i="26"/>
  <c r="AF184" i="26"/>
  <c r="AF18" i="26"/>
  <c r="U14" i="26"/>
  <c r="BB31" i="26"/>
  <c r="Y143" i="26"/>
  <c r="CC51" i="26"/>
  <c r="AN21" i="26"/>
  <c r="AR11" i="26"/>
  <c r="AT184" i="26"/>
  <c r="AT30" i="26"/>
  <c r="AT45" i="26"/>
  <c r="O144" i="26"/>
  <c r="BD161" i="26"/>
  <c r="BD38" i="26"/>
  <c r="E162" i="26"/>
  <c r="E51" i="26"/>
  <c r="BJ162" i="26"/>
  <c r="BY145" i="26"/>
  <c r="BT144" i="26"/>
  <c r="K145" i="26"/>
  <c r="K31" i="26"/>
  <c r="BE163" i="26"/>
  <c r="BE22" i="26"/>
  <c r="P162" i="26"/>
  <c r="P145" i="26"/>
  <c r="CB51" i="26"/>
  <c r="CB14" i="26"/>
  <c r="J19" i="26"/>
  <c r="BH145" i="26"/>
  <c r="BH21" i="26"/>
  <c r="BH31" i="26"/>
  <c r="AQ169" i="26"/>
  <c r="J12" i="26"/>
  <c r="BH144" i="26"/>
  <c r="BH143" i="26"/>
  <c r="U161" i="26"/>
  <c r="U42" i="26"/>
  <c r="U43" i="26" s="1"/>
  <c r="U47" i="26"/>
  <c r="T163" i="26"/>
  <c r="T29" i="26"/>
  <c r="T51" i="26"/>
  <c r="T18" i="26"/>
  <c r="AG45" i="26"/>
  <c r="F145" i="26"/>
  <c r="F19" i="26"/>
  <c r="F45" i="26"/>
  <c r="F22" i="26"/>
  <c r="BV22" i="26"/>
  <c r="BV163" i="26"/>
  <c r="CC143" i="26"/>
  <c r="CC47" i="26"/>
  <c r="AF143" i="26"/>
  <c r="AF23" i="26"/>
  <c r="AF51" i="26"/>
  <c r="AF35" i="26"/>
  <c r="U143" i="26"/>
  <c r="U23" i="26"/>
  <c r="U27" i="26"/>
  <c r="T161" i="26"/>
  <c r="T11" i="26"/>
  <c r="T143" i="26"/>
  <c r="T28" i="26"/>
  <c r="AG35" i="26"/>
  <c r="BB29" i="26"/>
  <c r="F143" i="26"/>
  <c r="F36" i="26"/>
  <c r="F42" i="26"/>
  <c r="F43" i="26" s="1"/>
  <c r="AH20" i="26"/>
  <c r="AH30" i="26"/>
  <c r="AH143" i="26"/>
  <c r="CC45" i="26"/>
  <c r="AN144" i="26"/>
  <c r="AE38" i="26"/>
  <c r="AE35" i="26"/>
  <c r="AR18" i="26"/>
  <c r="AR38" i="26"/>
  <c r="W143" i="26"/>
  <c r="W19" i="26"/>
  <c r="AM27" i="26"/>
  <c r="BC143" i="26"/>
  <c r="AB12" i="26"/>
  <c r="AZ19" i="26"/>
  <c r="BA162" i="26"/>
  <c r="BA29" i="26"/>
  <c r="AU30" i="26"/>
  <c r="AU12" i="26"/>
  <c r="BI27" i="26"/>
  <c r="BI30" i="26"/>
  <c r="BI51" i="26"/>
  <c r="BI29" i="26"/>
  <c r="BI42" i="26"/>
  <c r="BI43" i="26" s="1"/>
  <c r="BI162" i="26"/>
  <c r="BI35" i="26"/>
  <c r="BI38" i="26"/>
  <c r="BI22" i="26"/>
  <c r="BR143" i="26"/>
  <c r="BS13" i="26"/>
  <c r="BS31" i="26"/>
  <c r="BS12" i="26"/>
  <c r="BS18" i="26"/>
  <c r="Z13" i="26"/>
  <c r="Z18" i="26"/>
  <c r="BY20" i="26"/>
  <c r="BY29" i="26"/>
  <c r="BY11" i="26"/>
  <c r="BY184" i="26"/>
  <c r="BY27" i="26"/>
  <c r="BY19" i="26"/>
  <c r="BY38" i="26"/>
  <c r="BY28" i="26"/>
  <c r="BY31" i="26"/>
  <c r="BY143" i="26"/>
  <c r="BY35" i="26"/>
  <c r="BO23" i="26"/>
  <c r="BO38" i="26"/>
  <c r="AC13" i="26"/>
  <c r="AC31" i="26"/>
  <c r="AC38" i="26"/>
  <c r="AC145" i="26"/>
  <c r="AC161" i="26"/>
  <c r="AC27" i="26"/>
  <c r="AC19" i="26"/>
  <c r="AC23" i="26"/>
  <c r="F51" i="26"/>
  <c r="F144" i="26"/>
  <c r="F38" i="26"/>
  <c r="CC42" i="26"/>
  <c r="CC43" i="26" s="1"/>
  <c r="CC11" i="26"/>
  <c r="BQ35" i="26"/>
  <c r="BQ38" i="26"/>
  <c r="W42" i="26"/>
  <c r="W43" i="26" s="1"/>
  <c r="W28" i="26"/>
  <c r="W144" i="26"/>
  <c r="W22" i="26"/>
  <c r="BL13" i="26"/>
  <c r="BL145" i="26"/>
  <c r="BL23" i="26"/>
  <c r="BL184" i="26"/>
  <c r="BR21" i="26"/>
  <c r="BR35" i="26"/>
  <c r="BR27" i="26"/>
  <c r="BR163" i="26"/>
  <c r="BR20" i="26"/>
  <c r="BR144" i="26"/>
  <c r="BR31" i="26"/>
  <c r="BR11" i="26"/>
  <c r="U29" i="26"/>
  <c r="U13" i="26"/>
  <c r="U22" i="26"/>
  <c r="T162" i="26"/>
  <c r="T21" i="26"/>
  <c r="T42" i="26"/>
  <c r="T43" i="26" s="1"/>
  <c r="T35" i="26"/>
  <c r="AG13" i="26"/>
  <c r="BQ27" i="26"/>
  <c r="W38" i="26"/>
  <c r="W20" i="26"/>
  <c r="BW79" i="26"/>
  <c r="AM184" i="26"/>
  <c r="AM36" i="26"/>
  <c r="BC34" i="26"/>
  <c r="BC12" i="26"/>
  <c r="BC36" i="26"/>
  <c r="AB23" i="26"/>
  <c r="AZ34" i="26"/>
  <c r="BA21" i="26"/>
  <c r="BA38" i="26"/>
  <c r="BA42" i="26"/>
  <c r="BA43" i="26" s="1"/>
  <c r="BA143" i="26"/>
  <c r="BA13" i="26"/>
  <c r="BA30" i="26"/>
  <c r="BA34" i="26"/>
  <c r="BA33" i="26" s="1"/>
  <c r="BA184" i="26"/>
  <c r="BA22" i="26"/>
  <c r="BA11" i="26"/>
  <c r="BA31" i="26"/>
  <c r="AU31" i="26"/>
  <c r="AU14" i="26"/>
  <c r="BR13" i="26"/>
  <c r="BR22" i="26"/>
  <c r="Z51" i="26"/>
  <c r="BU143" i="26"/>
  <c r="AF36" i="26"/>
  <c r="AF22" i="26"/>
  <c r="AF20" i="26"/>
  <c r="AF14" i="26"/>
  <c r="U36" i="26"/>
  <c r="U28" i="26"/>
  <c r="U19" i="26"/>
  <c r="T144" i="26"/>
  <c r="T30" i="26"/>
  <c r="T23" i="26"/>
  <c r="T14" i="26"/>
  <c r="AG12" i="26"/>
  <c r="F21" i="26"/>
  <c r="D21" i="26" s="1"/>
  <c r="F34" i="26"/>
  <c r="F47" i="26"/>
  <c r="BV27" i="26"/>
  <c r="Y23" i="26"/>
  <c r="Y27" i="26"/>
  <c r="CC34" i="26"/>
  <c r="CC19" i="26"/>
  <c r="AN12" i="26"/>
  <c r="AN18" i="26"/>
  <c r="AN51" i="26"/>
  <c r="AN38" i="26"/>
  <c r="W35" i="26"/>
  <c r="AF47" i="26"/>
  <c r="AF21" i="26"/>
  <c r="AF13" i="26"/>
  <c r="AF15" i="26" s="1"/>
  <c r="U184" i="26"/>
  <c r="U30" i="26"/>
  <c r="U20" i="26"/>
  <c r="U21" i="26"/>
  <c r="T145" i="26"/>
  <c r="T38" i="26"/>
  <c r="T47" i="26"/>
  <c r="T20" i="26"/>
  <c r="AG20" i="26"/>
  <c r="F162" i="26"/>
  <c r="F18" i="26"/>
  <c r="F14" i="26"/>
  <c r="F23" i="26"/>
  <c r="BV36" i="26"/>
  <c r="AH29" i="26"/>
  <c r="AH18" i="26"/>
  <c r="BW24" i="26"/>
  <c r="CC20" i="26"/>
  <c r="AN45" i="26"/>
  <c r="AN11" i="26"/>
  <c r="AD22" i="26"/>
  <c r="AD23" i="26"/>
  <c r="AD161" i="26"/>
  <c r="AE20" i="26"/>
  <c r="AR31" i="26"/>
  <c r="W163" i="26"/>
  <c r="W34" i="26"/>
  <c r="W27" i="26"/>
  <c r="W29" i="26"/>
  <c r="AM161" i="26"/>
  <c r="AM28" i="26"/>
  <c r="AP20" i="26"/>
  <c r="AP45" i="26"/>
  <c r="BC19" i="26"/>
  <c r="BC29" i="26"/>
  <c r="AW22" i="26"/>
  <c r="AW36" i="26"/>
  <c r="AW184" i="26"/>
  <c r="AW38" i="26"/>
  <c r="AW144" i="26"/>
  <c r="BA161" i="26"/>
  <c r="BA14" i="26"/>
  <c r="BA12" i="26"/>
  <c r="BI184" i="26"/>
  <c r="BI45" i="26"/>
  <c r="BI21" i="26"/>
  <c r="BR12" i="26"/>
  <c r="BS162" i="26"/>
  <c r="Z162" i="26"/>
  <c r="BY161" i="26"/>
  <c r="BY23" i="26"/>
  <c r="BY12" i="26"/>
  <c r="N35" i="26"/>
  <c r="N36" i="26"/>
  <c r="N31" i="26"/>
  <c r="N29" i="26"/>
  <c r="N20" i="26"/>
  <c r="N34" i="26"/>
  <c r="N145" i="26"/>
  <c r="N18" i="26"/>
  <c r="N19" i="26"/>
  <c r="AM144" i="26"/>
  <c r="AB35" i="26"/>
  <c r="AB18" i="26"/>
  <c r="AB184" i="26"/>
  <c r="AB14" i="26"/>
  <c r="AZ13" i="26"/>
  <c r="AZ20" i="26"/>
  <c r="AZ29" i="26"/>
  <c r="AZ27" i="26"/>
  <c r="BR23" i="26"/>
  <c r="Z31" i="26"/>
  <c r="Z47" i="26"/>
  <c r="Z35" i="26"/>
  <c r="Z28" i="26"/>
  <c r="Z184" i="26"/>
  <c r="Z22" i="26"/>
  <c r="Z20" i="26"/>
  <c r="BU23" i="26"/>
  <c r="BU22" i="26"/>
  <c r="BU19" i="26"/>
  <c r="BU47" i="26"/>
  <c r="BU34" i="26"/>
  <c r="W161" i="26"/>
  <c r="W18" i="26"/>
  <c r="W14" i="26"/>
  <c r="AM13" i="26"/>
  <c r="AM21" i="26"/>
  <c r="AM47" i="26"/>
  <c r="AZ184" i="26"/>
  <c r="AZ35" i="26"/>
  <c r="AU51" i="26"/>
  <c r="AU13" i="26"/>
  <c r="AU18" i="26"/>
  <c r="AU34" i="26"/>
  <c r="AU45" i="26"/>
  <c r="AU22" i="26"/>
  <c r="AU11" i="26"/>
  <c r="AU28" i="26"/>
  <c r="AU144" i="26"/>
  <c r="BL144" i="26"/>
  <c r="BR42" i="26"/>
  <c r="BR43" i="26" s="1"/>
  <c r="F11" i="26"/>
  <c r="AR27" i="26"/>
  <c r="AR14" i="26"/>
  <c r="AR15" i="26" s="1"/>
  <c r="W162" i="26"/>
  <c r="W47" i="26"/>
  <c r="W21" i="26"/>
  <c r="I21" i="26"/>
  <c r="I162" i="26"/>
  <c r="BW109" i="26"/>
  <c r="AM14" i="26"/>
  <c r="BC163" i="26"/>
  <c r="BC45" i="26"/>
  <c r="AB29" i="26"/>
  <c r="AZ14" i="26"/>
  <c r="BA51" i="26"/>
  <c r="BA20" i="26"/>
  <c r="AU184" i="26"/>
  <c r="AU42" i="26"/>
  <c r="AU43" i="26" s="1"/>
  <c r="BI161" i="26"/>
  <c r="BI14" i="26"/>
  <c r="BL47" i="26"/>
  <c r="CA18" i="26"/>
  <c r="CA36" i="26"/>
  <c r="CA12" i="26"/>
  <c r="CA145" i="26"/>
  <c r="CA35" i="26"/>
  <c r="BR162" i="26"/>
  <c r="BR18" i="26"/>
  <c r="BS23" i="26"/>
  <c r="BM31" i="26"/>
  <c r="BM12" i="26"/>
  <c r="BM47" i="26"/>
  <c r="BM22" i="26"/>
  <c r="BM11" i="26"/>
  <c r="BM19" i="26"/>
  <c r="Z144" i="26"/>
  <c r="Z38" i="26"/>
  <c r="BY42" i="26"/>
  <c r="BY43" i="26" s="1"/>
  <c r="BY30" i="26"/>
  <c r="U163" i="26"/>
  <c r="U51" i="26"/>
  <c r="U45" i="26"/>
  <c r="U12" i="26"/>
  <c r="T19" i="26"/>
  <c r="T31" i="26"/>
  <c r="T27" i="26"/>
  <c r="AG163" i="26"/>
  <c r="CC13" i="26"/>
  <c r="CC30" i="26"/>
  <c r="CC184" i="26"/>
  <c r="AE11" i="26"/>
  <c r="AE21" i="26"/>
  <c r="AE144" i="26"/>
  <c r="AF161" i="26"/>
  <c r="AF27" i="26"/>
  <c r="AF19" i="26"/>
  <c r="U145" i="26"/>
  <c r="U18" i="26"/>
  <c r="U24" i="26" s="1"/>
  <c r="T184" i="26"/>
  <c r="T12" i="26"/>
  <c r="T34" i="26"/>
  <c r="AG38" i="26"/>
  <c r="BB38" i="26"/>
  <c r="F161" i="26"/>
  <c r="F29" i="26"/>
  <c r="F30" i="26"/>
  <c r="F13" i="26"/>
  <c r="BV11" i="26"/>
  <c r="AH31" i="26"/>
  <c r="Y30" i="26"/>
  <c r="CC22" i="26"/>
  <c r="AN184" i="26"/>
  <c r="AN36" i="26"/>
  <c r="AN33" i="26" s="1"/>
  <c r="AD162" i="26"/>
  <c r="AD30" i="26"/>
  <c r="AE143" i="26"/>
  <c r="AE47" i="26"/>
  <c r="AR145" i="26"/>
  <c r="AR19" i="26"/>
  <c r="BQ143" i="26"/>
  <c r="W145" i="26"/>
  <c r="W13" i="26"/>
  <c r="W30" i="26"/>
  <c r="I18" i="26"/>
  <c r="AM38" i="26"/>
  <c r="AP184" i="26"/>
  <c r="BC144" i="26"/>
  <c r="BC35" i="26"/>
  <c r="AB47" i="26"/>
  <c r="O29" i="26"/>
  <c r="O12" i="26"/>
  <c r="O42" i="26"/>
  <c r="O43" i="26" s="1"/>
  <c r="O13" i="26"/>
  <c r="O21" i="26"/>
  <c r="O145" i="26"/>
  <c r="O11" i="26"/>
  <c r="AW34" i="26"/>
  <c r="AZ31" i="26"/>
  <c r="BP18" i="26"/>
  <c r="BP45" i="26"/>
  <c r="BA45" i="26"/>
  <c r="BA47" i="26"/>
  <c r="AU145" i="26"/>
  <c r="AU20" i="26"/>
  <c r="BI144" i="26"/>
  <c r="BI34" i="26"/>
  <c r="BL27" i="26"/>
  <c r="BJ28" i="26"/>
  <c r="BJ34" i="26"/>
  <c r="BJ31" i="26"/>
  <c r="BJ47" i="26"/>
  <c r="BJ45" i="26"/>
  <c r="BJ22" i="26"/>
  <c r="BJ11" i="26"/>
  <c r="BJ15" i="26" s="1"/>
  <c r="BJ143" i="26"/>
  <c r="CA29" i="26"/>
  <c r="BR184" i="26"/>
  <c r="BR34" i="26"/>
  <c r="BS47" i="26"/>
  <c r="BM42" i="26"/>
  <c r="BM43" i="26" s="1"/>
  <c r="Z34" i="26"/>
  <c r="Z33" i="26" s="1"/>
  <c r="Z42" i="26"/>
  <c r="Z43" i="26" s="1"/>
  <c r="BY36" i="26"/>
  <c r="BY33" i="26" s="1"/>
  <c r="BY47" i="26"/>
  <c r="N161" i="26"/>
  <c r="K184" i="26"/>
  <c r="K42" i="26"/>
  <c r="K43" i="26" s="1"/>
  <c r="K38" i="26"/>
  <c r="AS12" i="26"/>
  <c r="AS19" i="26"/>
  <c r="BX47" i="26"/>
  <c r="BX21" i="26"/>
  <c r="G12" i="26"/>
  <c r="AY34" i="26"/>
  <c r="AY36" i="26"/>
  <c r="AL38" i="26"/>
  <c r="BX31" i="26"/>
  <c r="BX18" i="26"/>
  <c r="BX13" i="26"/>
  <c r="G23" i="26"/>
  <c r="G11" i="26"/>
  <c r="G35" i="26"/>
  <c r="G161" i="26"/>
  <c r="X13" i="26"/>
  <c r="X18" i="26"/>
  <c r="X163" i="26"/>
  <c r="X51" i="26"/>
  <c r="X36" i="26"/>
  <c r="X31" i="26"/>
  <c r="AL28" i="26"/>
  <c r="AL144" i="26"/>
  <c r="K11" i="26"/>
  <c r="K45" i="26"/>
  <c r="K36" i="26"/>
  <c r="K162" i="26"/>
  <c r="BX162" i="26"/>
  <c r="BX51" i="26"/>
  <c r="BX34" i="26"/>
  <c r="G143" i="26"/>
  <c r="G38" i="26"/>
  <c r="S20" i="26"/>
  <c r="S22" i="26"/>
  <c r="S12" i="26"/>
  <c r="S143" i="26"/>
  <c r="S34" i="26"/>
  <c r="S161" i="26"/>
  <c r="S47" i="26"/>
  <c r="S30" i="26"/>
  <c r="S42" i="26"/>
  <c r="S43" i="26" s="1"/>
  <c r="AX36" i="26"/>
  <c r="H38" i="26"/>
  <c r="H143" i="26"/>
  <c r="BT47" i="26"/>
  <c r="BT51" i="26"/>
  <c r="BT38" i="26"/>
  <c r="K18" i="26"/>
  <c r="K29" i="26"/>
  <c r="K28" i="26"/>
  <c r="AI18" i="26"/>
  <c r="AI34" i="26"/>
  <c r="AI42" i="26"/>
  <c r="AI43" i="26" s="1"/>
  <c r="AS163" i="26"/>
  <c r="BX161" i="26"/>
  <c r="BX143" i="26"/>
  <c r="BX35" i="26"/>
  <c r="G162" i="26"/>
  <c r="G31" i="26"/>
  <c r="AY163" i="26"/>
  <c r="AY11" i="26"/>
  <c r="R21" i="26"/>
  <c r="R34" i="26"/>
  <c r="AO51" i="26"/>
  <c r="AO143" i="26"/>
  <c r="AX34" i="26"/>
  <c r="AX33" i="26" s="1"/>
  <c r="AX39" i="26" s="1"/>
  <c r="BN11" i="26"/>
  <c r="BN21" i="26"/>
  <c r="BN47" i="26"/>
  <c r="BN184" i="26"/>
  <c r="CD30" i="26"/>
  <c r="CD143" i="26"/>
  <c r="BF14" i="26"/>
  <c r="BF34" i="26"/>
  <c r="BF27" i="26"/>
  <c r="V14" i="26"/>
  <c r="V184" i="26"/>
  <c r="BT163" i="26"/>
  <c r="BT21" i="26"/>
  <c r="BT18" i="26"/>
  <c r="K163" i="26"/>
  <c r="K27" i="26"/>
  <c r="K30" i="26"/>
  <c r="K14" i="26"/>
  <c r="AI35" i="26"/>
  <c r="AI28" i="26"/>
  <c r="BE14" i="26"/>
  <c r="BE12" i="26"/>
  <c r="BE13" i="26"/>
  <c r="BE184" i="26"/>
  <c r="AS145" i="26"/>
  <c r="P30" i="26"/>
  <c r="P45" i="26"/>
  <c r="P51" i="26"/>
  <c r="BX38" i="26"/>
  <c r="BX27" i="26"/>
  <c r="BX19" i="26"/>
  <c r="G47" i="26"/>
  <c r="G21" i="26"/>
  <c r="AY30" i="26"/>
  <c r="AL23" i="26"/>
  <c r="R184" i="26"/>
  <c r="R30" i="26"/>
  <c r="X143" i="26"/>
  <c r="AX42" i="26"/>
  <c r="AX43" i="26" s="1"/>
  <c r="AX11" i="26"/>
  <c r="AX45" i="26"/>
  <c r="AX29" i="26"/>
  <c r="AX38" i="26"/>
  <c r="AX144" i="26"/>
  <c r="AX31" i="26"/>
  <c r="AX13" i="26"/>
  <c r="AX161" i="26"/>
  <c r="AX14" i="26"/>
  <c r="AX23" i="26"/>
  <c r="AX184" i="26"/>
  <c r="AX12" i="26"/>
  <c r="AX21" i="26"/>
  <c r="AX28" i="26"/>
  <c r="AX163" i="26"/>
  <c r="AX35" i="26"/>
  <c r="AX27" i="26"/>
  <c r="AX20" i="26"/>
  <c r="AX162" i="26"/>
  <c r="AQ94" i="26"/>
  <c r="AQ96" i="26" s="1"/>
  <c r="L27" i="26"/>
  <c r="L31" i="26"/>
  <c r="J51" i="26"/>
  <c r="J35" i="26"/>
  <c r="BK163" i="26"/>
  <c r="BK29" i="26"/>
  <c r="BG13" i="26"/>
  <c r="AQ159" i="26"/>
  <c r="J30" i="26"/>
  <c r="BH33" i="26"/>
  <c r="BK144" i="26"/>
  <c r="BK45" i="26"/>
  <c r="J162" i="26"/>
  <c r="J31" i="26"/>
  <c r="BK20" i="26"/>
  <c r="AC134" i="35"/>
  <c r="Y187" i="35"/>
  <c r="Y191" i="35"/>
  <c r="P116" i="20"/>
  <c r="P134" i="20"/>
  <c r="AG145" i="26"/>
  <c r="AG27" i="26"/>
  <c r="AG34" i="26"/>
  <c r="BB163" i="26"/>
  <c r="BB21" i="26"/>
  <c r="BB47" i="26"/>
  <c r="BB13" i="26"/>
  <c r="BB12" i="26"/>
  <c r="F15" i="26"/>
  <c r="BZ143" i="26"/>
  <c r="BZ11" i="26"/>
  <c r="BZ21" i="26"/>
  <c r="BZ29" i="26"/>
  <c r="BV144" i="26"/>
  <c r="BV45" i="26"/>
  <c r="BV51" i="26"/>
  <c r="BV23" i="26"/>
  <c r="AH163" i="26"/>
  <c r="AH51" i="26"/>
  <c r="AH22" i="26"/>
  <c r="AH14" i="26"/>
  <c r="AH11" i="26"/>
  <c r="Y51" i="26"/>
  <c r="Y45" i="26"/>
  <c r="Y31" i="26"/>
  <c r="Y94" i="35"/>
  <c r="Y96" i="35" s="1"/>
  <c r="Y73" i="35"/>
  <c r="AC94" i="35"/>
  <c r="AC96" i="35" s="1"/>
  <c r="K191" i="35"/>
  <c r="K187" i="35"/>
  <c r="K109" i="35"/>
  <c r="K24" i="35"/>
  <c r="P109" i="35"/>
  <c r="AR66" i="35"/>
  <c r="AR39" i="35"/>
  <c r="W187" i="35"/>
  <c r="W191" i="35"/>
  <c r="W134" i="35"/>
  <c r="W73" i="35"/>
  <c r="W66" i="35"/>
  <c r="N187" i="20"/>
  <c r="N191" i="20"/>
  <c r="N159" i="20"/>
  <c r="E79" i="20"/>
  <c r="E24" i="20"/>
  <c r="Y79" i="20"/>
  <c r="Y33" i="20"/>
  <c r="Y187" i="20"/>
  <c r="Y191" i="20"/>
  <c r="Y15" i="20"/>
  <c r="CC60" i="26"/>
  <c r="CC64" i="26"/>
  <c r="CC76" i="26"/>
  <c r="CC91" i="26"/>
  <c r="CC107" i="26"/>
  <c r="CC119" i="26"/>
  <c r="CC63" i="26"/>
  <c r="CC90" i="26"/>
  <c r="CC106" i="26"/>
  <c r="CC61" i="26"/>
  <c r="CC65" i="26"/>
  <c r="CC92" i="26"/>
  <c r="CC112" i="26"/>
  <c r="CC124" i="26"/>
  <c r="CC128" i="26"/>
  <c r="CC137" i="26"/>
  <c r="CC62" i="26"/>
  <c r="CC89" i="26"/>
  <c r="CC93" i="26"/>
  <c r="CC71" i="26"/>
  <c r="CC77" i="26"/>
  <c r="CC69" i="26"/>
  <c r="CC108" i="26"/>
  <c r="CC81" i="26"/>
  <c r="CC88" i="26"/>
  <c r="CC70" i="26"/>
  <c r="CC72" i="26"/>
  <c r="CC78" i="26"/>
  <c r="CC100" i="26"/>
  <c r="CC133" i="26"/>
  <c r="CC148" i="26"/>
  <c r="CC150" i="26"/>
  <c r="CC154" i="26"/>
  <c r="CC115" i="26"/>
  <c r="CC123" i="26"/>
  <c r="CC127" i="26"/>
  <c r="CC130" i="26"/>
  <c r="CC113" i="26"/>
  <c r="CC121" i="26"/>
  <c r="CC149" i="26"/>
  <c r="CC153" i="26"/>
  <c r="CC132" i="26"/>
  <c r="CC158" i="26"/>
  <c r="CC126" i="26"/>
  <c r="CC129" i="26"/>
  <c r="CC147" i="26"/>
  <c r="CC152" i="26"/>
  <c r="CC122" i="26"/>
  <c r="CC138" i="26"/>
  <c r="CC157" i="26"/>
  <c r="CC114" i="26"/>
  <c r="CC120" i="26"/>
  <c r="CC131" i="26"/>
  <c r="CC151" i="26"/>
  <c r="CC125" i="26"/>
  <c r="CC179" i="26"/>
  <c r="CC192" i="26" s="1"/>
  <c r="CC166" i="26"/>
  <c r="CC171" i="26"/>
  <c r="CC172" i="26"/>
  <c r="CC178" i="26"/>
  <c r="CC186" i="26"/>
  <c r="CC185" i="26"/>
  <c r="CC165" i="26"/>
  <c r="CC175" i="26"/>
  <c r="CC183" i="26"/>
  <c r="CC168" i="26"/>
  <c r="CC174" i="26"/>
  <c r="CC182" i="26"/>
  <c r="CC195" i="26" s="1"/>
  <c r="CC181" i="26"/>
  <c r="CC194" i="26" s="1"/>
  <c r="CC167" i="26"/>
  <c r="CC173" i="26"/>
  <c r="CC180" i="26"/>
  <c r="CC193" i="26" s="1"/>
  <c r="CC38" i="26"/>
  <c r="AD143" i="26"/>
  <c r="AD47" i="26"/>
  <c r="AD19" i="26"/>
  <c r="AE72" i="26"/>
  <c r="AE89" i="26"/>
  <c r="AE100" i="26"/>
  <c r="AE115" i="26"/>
  <c r="AE125" i="26"/>
  <c r="AE71" i="26"/>
  <c r="AE88" i="26"/>
  <c r="AE114" i="26"/>
  <c r="AE124" i="26"/>
  <c r="AE61" i="26"/>
  <c r="AE69" i="26"/>
  <c r="AE126" i="26"/>
  <c r="AE60" i="26"/>
  <c r="AE64" i="26"/>
  <c r="AE62" i="26"/>
  <c r="AE63" i="26"/>
  <c r="AE77" i="26"/>
  <c r="AE91" i="26"/>
  <c r="AE108" i="26"/>
  <c r="AE81" i="26"/>
  <c r="AE92" i="26"/>
  <c r="AE106" i="26"/>
  <c r="AE70" i="26"/>
  <c r="AE76" i="26"/>
  <c r="AE78" i="26"/>
  <c r="AE90" i="26"/>
  <c r="AE65" i="26"/>
  <c r="AE107" i="26"/>
  <c r="AE93" i="26"/>
  <c r="AE112" i="26"/>
  <c r="AE121" i="26"/>
  <c r="AE123" i="26"/>
  <c r="AE129" i="26"/>
  <c r="AE147" i="26"/>
  <c r="AE149" i="26"/>
  <c r="AE153" i="26"/>
  <c r="AE113" i="26"/>
  <c r="AE119" i="26"/>
  <c r="AE138" i="26"/>
  <c r="AE158" i="26"/>
  <c r="AE131" i="26"/>
  <c r="AE152" i="26"/>
  <c r="AE128" i="26"/>
  <c r="AE157" i="26"/>
  <c r="AE122" i="26"/>
  <c r="AE133" i="26"/>
  <c r="AE137" i="26"/>
  <c r="AE148" i="26"/>
  <c r="AE151" i="26"/>
  <c r="AE120" i="26"/>
  <c r="AE130" i="26"/>
  <c r="AE127" i="26"/>
  <c r="AE150" i="26"/>
  <c r="AE154" i="26"/>
  <c r="AE132" i="26"/>
  <c r="AE185" i="26"/>
  <c r="AE165" i="26"/>
  <c r="AE175" i="26"/>
  <c r="AE183" i="26"/>
  <c r="AE168" i="26"/>
  <c r="AE174" i="26"/>
  <c r="AE182" i="26"/>
  <c r="AE195" i="26" s="1"/>
  <c r="AE181" i="26"/>
  <c r="AE194" i="26" s="1"/>
  <c r="AE167" i="26"/>
  <c r="AE173" i="26"/>
  <c r="AE180" i="26"/>
  <c r="AE193" i="26" s="1"/>
  <c r="AE179" i="26"/>
  <c r="AE192" i="26" s="1"/>
  <c r="AE166" i="26"/>
  <c r="AE171" i="26"/>
  <c r="AE172" i="26"/>
  <c r="AE178" i="26"/>
  <c r="AE186" i="26"/>
  <c r="AE27" i="26"/>
  <c r="AR69" i="26"/>
  <c r="AR112" i="26"/>
  <c r="AR122" i="26"/>
  <c r="AR78" i="26"/>
  <c r="AR93" i="26"/>
  <c r="AR121" i="26"/>
  <c r="AR64" i="26"/>
  <c r="AR81" i="26"/>
  <c r="AR91" i="26"/>
  <c r="AR113" i="26"/>
  <c r="AR125" i="26"/>
  <c r="AR131" i="26"/>
  <c r="AR148" i="26"/>
  <c r="AR60" i="26"/>
  <c r="AR62" i="26"/>
  <c r="AR61" i="26"/>
  <c r="AR63" i="26"/>
  <c r="AR77" i="26"/>
  <c r="AR89" i="26"/>
  <c r="AR71" i="26"/>
  <c r="AR108" i="26"/>
  <c r="AR92" i="26"/>
  <c r="AR106" i="26"/>
  <c r="AR76" i="26"/>
  <c r="AR90" i="26"/>
  <c r="AR72" i="26"/>
  <c r="AR88" i="26"/>
  <c r="AR65" i="26"/>
  <c r="AR70" i="26"/>
  <c r="AR107" i="26"/>
  <c r="AR100" i="26"/>
  <c r="AR130" i="26"/>
  <c r="AR133" i="26"/>
  <c r="AR157" i="26"/>
  <c r="AR159" i="26" s="1"/>
  <c r="AR119" i="26"/>
  <c r="AR123" i="26"/>
  <c r="AR127" i="26"/>
  <c r="AR151" i="26"/>
  <c r="AR115" i="26"/>
  <c r="AR129" i="26"/>
  <c r="AR132" i="26"/>
  <c r="AR147" i="26"/>
  <c r="AR150" i="26"/>
  <c r="AR154" i="26"/>
  <c r="AR126" i="26"/>
  <c r="AR138" i="26"/>
  <c r="AR120" i="26"/>
  <c r="AR124" i="26"/>
  <c r="AR149" i="26"/>
  <c r="AR153" i="26"/>
  <c r="AR114" i="26"/>
  <c r="AR128" i="26"/>
  <c r="AR158" i="26"/>
  <c r="AR137" i="26"/>
  <c r="AR152" i="26"/>
  <c r="AR168" i="26"/>
  <c r="AR174" i="26"/>
  <c r="AR182" i="26"/>
  <c r="AR195" i="26" s="1"/>
  <c r="AR181" i="26"/>
  <c r="AR194" i="26" s="1"/>
  <c r="AR167" i="26"/>
  <c r="AR173" i="26"/>
  <c r="AR180" i="26"/>
  <c r="AR193" i="26" s="1"/>
  <c r="AR179" i="26"/>
  <c r="AR192" i="26" s="1"/>
  <c r="AR166" i="26"/>
  <c r="AR171" i="26"/>
  <c r="AR172" i="26"/>
  <c r="AR178" i="26"/>
  <c r="AR186" i="26"/>
  <c r="AR185" i="26"/>
  <c r="AR165" i="26"/>
  <c r="AR175" i="26"/>
  <c r="AR183" i="26"/>
  <c r="BQ20" i="26"/>
  <c r="BQ31" i="26"/>
  <c r="BQ11" i="26"/>
  <c r="I144" i="26"/>
  <c r="I20" i="26"/>
  <c r="I19" i="26"/>
  <c r="I47" i="26"/>
  <c r="Q66" i="20"/>
  <c r="Q33" i="20"/>
  <c r="BW169" i="26"/>
  <c r="BW134" i="26"/>
  <c r="AV23" i="26"/>
  <c r="AV19" i="26"/>
  <c r="AM145" i="26"/>
  <c r="AM20" i="26"/>
  <c r="AM51" i="26"/>
  <c r="AM19" i="26"/>
  <c r="AP145" i="26"/>
  <c r="AP22" i="26"/>
  <c r="AP34" i="26"/>
  <c r="AP23" i="26"/>
  <c r="BC72" i="26"/>
  <c r="BC89" i="26"/>
  <c r="BC100" i="26"/>
  <c r="BC115" i="26"/>
  <c r="BC62" i="26"/>
  <c r="BC71" i="26"/>
  <c r="BC88" i="26"/>
  <c r="BC114" i="26"/>
  <c r="BC124" i="26"/>
  <c r="BC106" i="26"/>
  <c r="BC120" i="26"/>
  <c r="BC126" i="26"/>
  <c r="BC64" i="26"/>
  <c r="BC63" i="26"/>
  <c r="BC60" i="26"/>
  <c r="BC69" i="26"/>
  <c r="BC77" i="26"/>
  <c r="BC108" i="26"/>
  <c r="BC78" i="26"/>
  <c r="BC81" i="26"/>
  <c r="BC92" i="26"/>
  <c r="BC70" i="26"/>
  <c r="BC76" i="26"/>
  <c r="BC90" i="26"/>
  <c r="BC61" i="26"/>
  <c r="BC107" i="26"/>
  <c r="BC65" i="26"/>
  <c r="BC91" i="26"/>
  <c r="BC93" i="26"/>
  <c r="BC121" i="26"/>
  <c r="BC125" i="26"/>
  <c r="BC128" i="26"/>
  <c r="BC149" i="26"/>
  <c r="BC153" i="26"/>
  <c r="BC113" i="26"/>
  <c r="BC119" i="26"/>
  <c r="BC133" i="26"/>
  <c r="BC137" i="26"/>
  <c r="BC148" i="26"/>
  <c r="BC158" i="26"/>
  <c r="BC130" i="26"/>
  <c r="BC152" i="26"/>
  <c r="BC127" i="26"/>
  <c r="BC157" i="26"/>
  <c r="BC122" i="26"/>
  <c r="BC132" i="26"/>
  <c r="BC151" i="26"/>
  <c r="BC129" i="26"/>
  <c r="BC147" i="26"/>
  <c r="BC112" i="26"/>
  <c r="BC138" i="26"/>
  <c r="BC150" i="26"/>
  <c r="BC154" i="26"/>
  <c r="BC123" i="26"/>
  <c r="BC131" i="26"/>
  <c r="BC185" i="26"/>
  <c r="BC165" i="26"/>
  <c r="BC175" i="26"/>
  <c r="BC183" i="26"/>
  <c r="BC168" i="26"/>
  <c r="BC174" i="26"/>
  <c r="BC182" i="26"/>
  <c r="BC195" i="26" s="1"/>
  <c r="BC181" i="26"/>
  <c r="BC194" i="26" s="1"/>
  <c r="BC167" i="26"/>
  <c r="BC173" i="26"/>
  <c r="BC180" i="26"/>
  <c r="BC193" i="26" s="1"/>
  <c r="BC179" i="26"/>
  <c r="BC192" i="26" s="1"/>
  <c r="BC166" i="26"/>
  <c r="BC171" i="26"/>
  <c r="BC172" i="26"/>
  <c r="BC178" i="26"/>
  <c r="BC186" i="26"/>
  <c r="BC31" i="26"/>
  <c r="BC51" i="26"/>
  <c r="BC11" i="26"/>
  <c r="CD27" i="26"/>
  <c r="CD11" i="26"/>
  <c r="CD21" i="26"/>
  <c r="AK145" i="26"/>
  <c r="AK18" i="26"/>
  <c r="AK45" i="26"/>
  <c r="AK35" i="26"/>
  <c r="AB162" i="26"/>
  <c r="AB30" i="26"/>
  <c r="AB13" i="26"/>
  <c r="AB45" i="26"/>
  <c r="BB134" i="35"/>
  <c r="BB33" i="35"/>
  <c r="BB15" i="35"/>
  <c r="AJ24" i="35"/>
  <c r="AP159" i="35"/>
  <c r="AP94" i="35"/>
  <c r="AP96" i="35" s="1"/>
  <c r="AP24" i="35"/>
  <c r="Z24" i="20"/>
  <c r="I159" i="20"/>
  <c r="BD13" i="26"/>
  <c r="BD45" i="26"/>
  <c r="BD18" i="26"/>
  <c r="AW145" i="26"/>
  <c r="AW45" i="26"/>
  <c r="AW28" i="26"/>
  <c r="AW35" i="26"/>
  <c r="AZ161" i="26"/>
  <c r="AZ28" i="26"/>
  <c r="AZ143" i="26"/>
  <c r="AZ22" i="26"/>
  <c r="BP163" i="26"/>
  <c r="BP36" i="26"/>
  <c r="BP47" i="26"/>
  <c r="BP22" i="26"/>
  <c r="BP35" i="26"/>
  <c r="E144" i="26"/>
  <c r="E28" i="26"/>
  <c r="E30" i="26"/>
  <c r="E14" i="26"/>
  <c r="AW155" i="35"/>
  <c r="AW116" i="35"/>
  <c r="AW66" i="35"/>
  <c r="H24" i="35"/>
  <c r="AX191" i="35"/>
  <c r="AX187" i="35"/>
  <c r="AX94" i="35"/>
  <c r="AX96" i="35" s="1"/>
  <c r="AX109" i="35"/>
  <c r="AX33" i="35"/>
  <c r="AX66" i="35"/>
  <c r="BC159" i="35"/>
  <c r="BC134" i="35"/>
  <c r="BC15" i="35"/>
  <c r="AI191" i="35"/>
  <c r="AI187" i="35"/>
  <c r="I169" i="35"/>
  <c r="I73" i="35"/>
  <c r="M155" i="35"/>
  <c r="M109" i="35"/>
  <c r="V79" i="35"/>
  <c r="V66" i="35"/>
  <c r="AU134" i="35"/>
  <c r="AN155" i="35"/>
  <c r="AN39" i="35"/>
  <c r="AM79" i="35"/>
  <c r="AM33" i="35"/>
  <c r="R109" i="20"/>
  <c r="R73" i="20"/>
  <c r="R155" i="20"/>
  <c r="R66" i="20"/>
  <c r="BL143" i="26"/>
  <c r="BL29" i="26"/>
  <c r="BL12" i="26"/>
  <c r="BL35" i="26"/>
  <c r="BF144" i="26"/>
  <c r="BF12" i="26"/>
  <c r="BF30" i="26"/>
  <c r="BF42" i="26"/>
  <c r="BF43" i="26" s="1"/>
  <c r="BJ71" i="26"/>
  <c r="BJ88" i="26"/>
  <c r="BJ114" i="26"/>
  <c r="BJ124" i="26"/>
  <c r="BJ70" i="26"/>
  <c r="BJ81" i="26"/>
  <c r="BJ113" i="26"/>
  <c r="BJ123" i="26"/>
  <c r="BJ60" i="26"/>
  <c r="BJ62" i="26"/>
  <c r="BJ76" i="26"/>
  <c r="BJ89" i="26"/>
  <c r="BJ107" i="26"/>
  <c r="BJ121" i="26"/>
  <c r="BJ125" i="26"/>
  <c r="BJ133" i="26"/>
  <c r="BJ65" i="26"/>
  <c r="BJ63" i="26"/>
  <c r="BJ64" i="26"/>
  <c r="BJ61" i="26"/>
  <c r="BJ78" i="26"/>
  <c r="BJ90" i="26"/>
  <c r="BJ72" i="26"/>
  <c r="BJ93" i="26"/>
  <c r="BJ100" i="26"/>
  <c r="BJ77" i="26"/>
  <c r="BJ91" i="26"/>
  <c r="BJ69" i="26"/>
  <c r="BJ108" i="26"/>
  <c r="BJ92" i="26"/>
  <c r="BJ106" i="26"/>
  <c r="BJ122" i="26"/>
  <c r="BJ130" i="26"/>
  <c r="BJ158" i="26"/>
  <c r="BJ120" i="26"/>
  <c r="BJ127" i="26"/>
  <c r="BJ152" i="26"/>
  <c r="BJ112" i="26"/>
  <c r="BJ132" i="26"/>
  <c r="BJ157" i="26"/>
  <c r="BJ129" i="26"/>
  <c r="BJ147" i="26"/>
  <c r="BJ151" i="26"/>
  <c r="BJ126" i="26"/>
  <c r="BJ138" i="26"/>
  <c r="BJ119" i="26"/>
  <c r="BJ131" i="26"/>
  <c r="BJ150" i="26"/>
  <c r="BJ154" i="26"/>
  <c r="BJ115" i="26"/>
  <c r="BJ128" i="26"/>
  <c r="BJ137" i="26"/>
  <c r="BJ148" i="26"/>
  <c r="BJ149" i="26"/>
  <c r="BJ153" i="26"/>
  <c r="BJ165" i="26"/>
  <c r="BJ175" i="26"/>
  <c r="BJ183" i="26"/>
  <c r="BJ168" i="26"/>
  <c r="BJ174" i="26"/>
  <c r="BJ182" i="26"/>
  <c r="BJ195" i="26" s="1"/>
  <c r="BJ181" i="26"/>
  <c r="BJ194" i="26" s="1"/>
  <c r="BJ167" i="26"/>
  <c r="BJ173" i="26"/>
  <c r="BJ180" i="26"/>
  <c r="BJ193" i="26" s="1"/>
  <c r="BJ179" i="26"/>
  <c r="BJ192" i="26" s="1"/>
  <c r="BJ166" i="26"/>
  <c r="BJ171" i="26"/>
  <c r="BJ172" i="26"/>
  <c r="BJ178" i="26"/>
  <c r="BJ186" i="26"/>
  <c r="BJ185" i="26"/>
  <c r="CA47" i="26"/>
  <c r="CA42" i="26"/>
  <c r="CA43" i="26" s="1"/>
  <c r="CA20" i="26"/>
  <c r="V143" i="26"/>
  <c r="V27" i="26"/>
  <c r="V35" i="26"/>
  <c r="BR145" i="26"/>
  <c r="BR47" i="26"/>
  <c r="BR38" i="26"/>
  <c r="BR14" i="26"/>
  <c r="BS163" i="26"/>
  <c r="BS42" i="26"/>
  <c r="BS43" i="26" s="1"/>
  <c r="BS45" i="26"/>
  <c r="BS51" i="26"/>
  <c r="BS11" i="26"/>
  <c r="BM51" i="26"/>
  <c r="BM14" i="26"/>
  <c r="BM23" i="26"/>
  <c r="Z61" i="26"/>
  <c r="Z62" i="26"/>
  <c r="Z65" i="26"/>
  <c r="Z77" i="26"/>
  <c r="Z92" i="26"/>
  <c r="Z108" i="26"/>
  <c r="Z120" i="26"/>
  <c r="Z64" i="26"/>
  <c r="Z76" i="26"/>
  <c r="Z91" i="26"/>
  <c r="Z107" i="26"/>
  <c r="Z119" i="26"/>
  <c r="Z60" i="26"/>
  <c r="Z70" i="26"/>
  <c r="Z115" i="26"/>
  <c r="Z129" i="26"/>
  <c r="Z138" i="26"/>
  <c r="Z147" i="26"/>
  <c r="Z63" i="26"/>
  <c r="Z81" i="26"/>
  <c r="Z88" i="26"/>
  <c r="Z90" i="26"/>
  <c r="Z72" i="26"/>
  <c r="Z78" i="26"/>
  <c r="Z100" i="26"/>
  <c r="Z89" i="26"/>
  <c r="Z93" i="26"/>
  <c r="Z71" i="26"/>
  <c r="Z69" i="26"/>
  <c r="Z106" i="26"/>
  <c r="Z133" i="26"/>
  <c r="Z148" i="26"/>
  <c r="Z122" i="26"/>
  <c r="Z124" i="26"/>
  <c r="Z127" i="26"/>
  <c r="Z130" i="26"/>
  <c r="Z150" i="26"/>
  <c r="Z154" i="26"/>
  <c r="Z114" i="26"/>
  <c r="Z132" i="26"/>
  <c r="Z153" i="26"/>
  <c r="Z125" i="26"/>
  <c r="Z126" i="26"/>
  <c r="Z149" i="26"/>
  <c r="Z158" i="26"/>
  <c r="Z123" i="26"/>
  <c r="Z152" i="26"/>
  <c r="Z112" i="26"/>
  <c r="Z113" i="26"/>
  <c r="Z121" i="26"/>
  <c r="Z128" i="26"/>
  <c r="Z131" i="26"/>
  <c r="Z157" i="26"/>
  <c r="Z159" i="26" s="1"/>
  <c r="Z137" i="26"/>
  <c r="Z151" i="26"/>
  <c r="Z167" i="26"/>
  <c r="Z173" i="26"/>
  <c r="Z180" i="26"/>
  <c r="Z193" i="26" s="1"/>
  <c r="Z179" i="26"/>
  <c r="Z192" i="26" s="1"/>
  <c r="Z166" i="26"/>
  <c r="Z171" i="26"/>
  <c r="Z172" i="26"/>
  <c r="Z178" i="26"/>
  <c r="Z186" i="26"/>
  <c r="Z185" i="26"/>
  <c r="Z165" i="26"/>
  <c r="Z175" i="26"/>
  <c r="Z183" i="26"/>
  <c r="Z168" i="26"/>
  <c r="Z174" i="26"/>
  <c r="Z182" i="26"/>
  <c r="Z195" i="26" s="1"/>
  <c r="Z181" i="26"/>
  <c r="Z194" i="26" s="1"/>
  <c r="Z27" i="26"/>
  <c r="BE187" i="35"/>
  <c r="BE191" i="35"/>
  <c r="BE155" i="35"/>
  <c r="BE73" i="35"/>
  <c r="F15" i="35"/>
  <c r="T187" i="35"/>
  <c r="T191" i="35"/>
  <c r="O169" i="35"/>
  <c r="G187" i="35"/>
  <c r="G191" i="35"/>
  <c r="AA73" i="20"/>
  <c r="AA66" i="20"/>
  <c r="AA15" i="20"/>
  <c r="J134" i="20"/>
  <c r="H144" i="26"/>
  <c r="H47" i="26"/>
  <c r="H20" i="26"/>
  <c r="H35" i="26"/>
  <c r="BT63" i="26"/>
  <c r="BT90" i="26"/>
  <c r="BT106" i="26"/>
  <c r="BT62" i="26"/>
  <c r="BT72" i="26"/>
  <c r="BT89" i="26"/>
  <c r="BT100" i="26"/>
  <c r="BT115" i="26"/>
  <c r="BT76" i="26"/>
  <c r="BT107" i="26"/>
  <c r="BT121" i="26"/>
  <c r="BT127" i="26"/>
  <c r="BT60" i="26"/>
  <c r="BT61" i="26"/>
  <c r="BT65" i="26"/>
  <c r="BT64" i="26"/>
  <c r="BT93" i="26"/>
  <c r="BT71" i="26"/>
  <c r="BT77" i="26"/>
  <c r="BT91" i="26"/>
  <c r="BT69" i="26"/>
  <c r="BT108" i="26"/>
  <c r="BT81" i="26"/>
  <c r="BT88" i="26"/>
  <c r="BT92" i="26"/>
  <c r="BT70" i="26"/>
  <c r="BT78" i="26"/>
  <c r="BT112" i="26"/>
  <c r="BT114" i="26"/>
  <c r="BT120" i="26"/>
  <c r="BT133" i="26"/>
  <c r="BT137" i="26"/>
  <c r="BT148" i="26"/>
  <c r="BT130" i="26"/>
  <c r="BT149" i="26"/>
  <c r="BT153" i="26"/>
  <c r="BT158" i="26"/>
  <c r="BT123" i="26"/>
  <c r="BT132" i="26"/>
  <c r="BT152" i="26"/>
  <c r="BT113" i="26"/>
  <c r="BT119" i="26"/>
  <c r="BT126" i="26"/>
  <c r="BT129" i="26"/>
  <c r="BT147" i="26"/>
  <c r="BT157" i="26"/>
  <c r="BT138" i="26"/>
  <c r="BT151" i="26"/>
  <c r="BT124" i="26"/>
  <c r="BT131" i="26"/>
  <c r="BT122" i="26"/>
  <c r="BT125" i="26"/>
  <c r="BT128" i="26"/>
  <c r="BT150" i="26"/>
  <c r="BT154" i="26"/>
  <c r="BT166" i="26"/>
  <c r="BT171" i="26"/>
  <c r="BT172" i="26"/>
  <c r="BT178" i="26"/>
  <c r="BT186" i="26"/>
  <c r="BT185" i="26"/>
  <c r="BT165" i="26"/>
  <c r="BT175" i="26"/>
  <c r="BT183" i="26"/>
  <c r="BT168" i="26"/>
  <c r="BT174" i="26"/>
  <c r="BT182" i="26"/>
  <c r="BT195" i="26" s="1"/>
  <c r="BT181" i="26"/>
  <c r="BT194" i="26" s="1"/>
  <c r="BT167" i="26"/>
  <c r="BT173" i="26"/>
  <c r="BT180" i="26"/>
  <c r="BT193" i="26" s="1"/>
  <c r="BT179" i="26"/>
  <c r="BT192" i="26" s="1"/>
  <c r="BT20" i="26"/>
  <c r="BT27" i="26"/>
  <c r="BO163" i="26"/>
  <c r="BO29" i="26"/>
  <c r="BO35" i="26"/>
  <c r="BO11" i="26"/>
  <c r="BU38" i="26"/>
  <c r="BU29" i="26"/>
  <c r="BU30" i="26"/>
  <c r="N143" i="26"/>
  <c r="N51" i="26"/>
  <c r="N12" i="26"/>
  <c r="AJ162" i="26"/>
  <c r="AJ28" i="26"/>
  <c r="AJ27" i="26"/>
  <c r="AJ45" i="26"/>
  <c r="Q60" i="26"/>
  <c r="Q62" i="26"/>
  <c r="Q64" i="26"/>
  <c r="Q76" i="26"/>
  <c r="Q91" i="26"/>
  <c r="Q107" i="26"/>
  <c r="Q119" i="26"/>
  <c r="Q63" i="26"/>
  <c r="Q90" i="26"/>
  <c r="Q106" i="26"/>
  <c r="Q65" i="26"/>
  <c r="Q92" i="26"/>
  <c r="Q112" i="26"/>
  <c r="Q124" i="26"/>
  <c r="Q128" i="26"/>
  <c r="Q137" i="26"/>
  <c r="Q61" i="26"/>
  <c r="Q69" i="26"/>
  <c r="Q108" i="26"/>
  <c r="Q81" i="26"/>
  <c r="Q88" i="26"/>
  <c r="Q70" i="26"/>
  <c r="Q72" i="26"/>
  <c r="Q78" i="26"/>
  <c r="Q100" i="26"/>
  <c r="Q89" i="26"/>
  <c r="Q93" i="26"/>
  <c r="Q71" i="26"/>
  <c r="Q77" i="26"/>
  <c r="Q113" i="26"/>
  <c r="Q121" i="26"/>
  <c r="Q133" i="26"/>
  <c r="Q148" i="26"/>
  <c r="Q150" i="26"/>
  <c r="Q154" i="26"/>
  <c r="Q127" i="26"/>
  <c r="Q130" i="26"/>
  <c r="Q153" i="26"/>
  <c r="Q122" i="26"/>
  <c r="Q132" i="26"/>
  <c r="Q158" i="26"/>
  <c r="Q114" i="26"/>
  <c r="Q120" i="26"/>
  <c r="Q126" i="26"/>
  <c r="Q129" i="26"/>
  <c r="Q147" i="26"/>
  <c r="Q149" i="26"/>
  <c r="Q152" i="26"/>
  <c r="Q138" i="26"/>
  <c r="Q157" i="26"/>
  <c r="Q125" i="26"/>
  <c r="Q131" i="26"/>
  <c r="Q151" i="26"/>
  <c r="Q115" i="26"/>
  <c r="Q123" i="26"/>
  <c r="Q179" i="26"/>
  <c r="Q192" i="26" s="1"/>
  <c r="Q166" i="26"/>
  <c r="Q171" i="26"/>
  <c r="Q172" i="26"/>
  <c r="Q178" i="26"/>
  <c r="Q186" i="26"/>
  <c r="Q185" i="26"/>
  <c r="Q165" i="26"/>
  <c r="Q175" i="26"/>
  <c r="Q183" i="26"/>
  <c r="Q168" i="26"/>
  <c r="Q174" i="26"/>
  <c r="Q182" i="26"/>
  <c r="Q195" i="26" s="1"/>
  <c r="Q181" i="26"/>
  <c r="Q194" i="26" s="1"/>
  <c r="Q167" i="26"/>
  <c r="Q173" i="26"/>
  <c r="Q180" i="26"/>
  <c r="Q193" i="26" s="1"/>
  <c r="Q35" i="26"/>
  <c r="Q12" i="26"/>
  <c r="AI144" i="26"/>
  <c r="AI22" i="26"/>
  <c r="AI45" i="26"/>
  <c r="AI27" i="26"/>
  <c r="W15" i="35"/>
  <c r="E159" i="35"/>
  <c r="E94" i="35"/>
  <c r="E24" i="35"/>
  <c r="N155" i="35"/>
  <c r="N79" i="35"/>
  <c r="AH155" i="35"/>
  <c r="AH24" i="35"/>
  <c r="AA116" i="35"/>
  <c r="AC187" i="20"/>
  <c r="AC191" i="20"/>
  <c r="AC66" i="20"/>
  <c r="S73" i="20"/>
  <c r="S191" i="20"/>
  <c r="S187" i="20"/>
  <c r="S134" i="20"/>
  <c r="S109" i="20"/>
  <c r="BE15" i="26"/>
  <c r="AS29" i="26"/>
  <c r="AS31" i="26"/>
  <c r="AS18" i="26"/>
  <c r="P63" i="26"/>
  <c r="P90" i="26"/>
  <c r="P106" i="26"/>
  <c r="P72" i="26"/>
  <c r="P89" i="26"/>
  <c r="P100" i="26"/>
  <c r="P115" i="26"/>
  <c r="P125" i="26"/>
  <c r="P70" i="26"/>
  <c r="P119" i="26"/>
  <c r="P127" i="26"/>
  <c r="P60" i="26"/>
  <c r="P69" i="26"/>
  <c r="P62" i="26"/>
  <c r="P65" i="26"/>
  <c r="P61" i="26"/>
  <c r="P64" i="26"/>
  <c r="P108" i="26"/>
  <c r="P112" i="26"/>
  <c r="P81" i="26"/>
  <c r="P88" i="26"/>
  <c r="P78" i="26"/>
  <c r="P92" i="26"/>
  <c r="P76" i="26"/>
  <c r="P93" i="26"/>
  <c r="P107" i="26"/>
  <c r="P71" i="26"/>
  <c r="P77" i="26"/>
  <c r="P91" i="26"/>
  <c r="P130" i="26"/>
  <c r="P153" i="26"/>
  <c r="P122" i="26"/>
  <c r="P124" i="26"/>
  <c r="P132" i="26"/>
  <c r="P158" i="26"/>
  <c r="P114" i="26"/>
  <c r="P120" i="26"/>
  <c r="P126" i="26"/>
  <c r="P129" i="26"/>
  <c r="P147" i="26"/>
  <c r="P149" i="26"/>
  <c r="P152" i="26"/>
  <c r="P138" i="26"/>
  <c r="P157" i="26"/>
  <c r="P131" i="26"/>
  <c r="P151" i="26"/>
  <c r="P123" i="26"/>
  <c r="P128" i="26"/>
  <c r="P113" i="26"/>
  <c r="P121" i="26"/>
  <c r="P133" i="26"/>
  <c r="P137" i="26"/>
  <c r="P148" i="26"/>
  <c r="P150" i="26"/>
  <c r="P154" i="26"/>
  <c r="P166" i="26"/>
  <c r="P171" i="26"/>
  <c r="P172" i="26"/>
  <c r="P178" i="26"/>
  <c r="P186" i="26"/>
  <c r="P185" i="26"/>
  <c r="P165" i="26"/>
  <c r="P175" i="26"/>
  <c r="P183" i="26"/>
  <c r="P168" i="26"/>
  <c r="P174" i="26"/>
  <c r="P182" i="26"/>
  <c r="P195" i="26" s="1"/>
  <c r="P181" i="26"/>
  <c r="P194" i="26" s="1"/>
  <c r="P167" i="26"/>
  <c r="P173" i="26"/>
  <c r="P180" i="26"/>
  <c r="P193" i="26" s="1"/>
  <c r="P179" i="26"/>
  <c r="P192" i="26" s="1"/>
  <c r="CB184" i="26"/>
  <c r="CB36" i="26"/>
  <c r="CB19" i="26"/>
  <c r="CB31" i="26"/>
  <c r="G144" i="26"/>
  <c r="G22" i="26"/>
  <c r="G14" i="26"/>
  <c r="G29" i="26"/>
  <c r="AA162" i="26"/>
  <c r="AA47" i="26"/>
  <c r="AA12" i="26"/>
  <c r="AA30" i="26"/>
  <c r="AY184" i="26"/>
  <c r="AY22" i="26"/>
  <c r="AY13" i="26"/>
  <c r="AY35" i="26"/>
  <c r="AY33" i="26" s="1"/>
  <c r="AL162" i="26"/>
  <c r="AL19" i="26"/>
  <c r="AL36" i="26"/>
  <c r="AL34" i="26"/>
  <c r="AL22" i="26"/>
  <c r="AC143" i="26"/>
  <c r="AC36" i="26"/>
  <c r="AC18" i="26"/>
  <c r="AC14" i="26"/>
  <c r="K94" i="20"/>
  <c r="K96" i="20" s="1"/>
  <c r="K33" i="20"/>
  <c r="K109" i="20"/>
  <c r="K15" i="20"/>
  <c r="R143" i="26"/>
  <c r="R14" i="26"/>
  <c r="R13" i="26"/>
  <c r="AQ134" i="26"/>
  <c r="AQ66" i="26"/>
  <c r="X34" i="26"/>
  <c r="X33" i="26" s="1"/>
  <c r="X30" i="26"/>
  <c r="L144" i="26"/>
  <c r="L38" i="26"/>
  <c r="L14" i="26"/>
  <c r="L35" i="26"/>
  <c r="J184" i="26"/>
  <c r="J20" i="26"/>
  <c r="J28" i="26"/>
  <c r="J11" i="26"/>
  <c r="S163" i="26"/>
  <c r="S31" i="26"/>
  <c r="S35" i="26"/>
  <c r="S19" i="26"/>
  <c r="AO144" i="26"/>
  <c r="AO45" i="26"/>
  <c r="AO29" i="26"/>
  <c r="AO42" i="26"/>
  <c r="AO43" i="26" s="1"/>
  <c r="BN145" i="26"/>
  <c r="BN29" i="26"/>
  <c r="BN23" i="26"/>
  <c r="BN28" i="26"/>
  <c r="BK145" i="26"/>
  <c r="BK34" i="26"/>
  <c r="BK47" i="26"/>
  <c r="BK18" i="26"/>
  <c r="BG143" i="26"/>
  <c r="BG45" i="26"/>
  <c r="BG42" i="26"/>
  <c r="BG43" i="26" s="1"/>
  <c r="BG14" i="26"/>
  <c r="Q116" i="35"/>
  <c r="Q94" i="35"/>
  <c r="Q96" i="35" s="1"/>
  <c r="Q73" i="35"/>
  <c r="U66" i="35"/>
  <c r="U83" i="35" s="1"/>
  <c r="AD15" i="35"/>
  <c r="BG155" i="35"/>
  <c r="AZ134" i="35"/>
  <c r="AE169" i="35"/>
  <c r="AE66" i="35"/>
  <c r="AG66" i="35"/>
  <c r="AK169" i="35"/>
  <c r="AK155" i="35"/>
  <c r="AK134" i="35"/>
  <c r="AK94" i="35"/>
  <c r="AK96" i="35" s="1"/>
  <c r="AT73" i="35"/>
  <c r="X134" i="35"/>
  <c r="AB116" i="35"/>
  <c r="AY169" i="35"/>
  <c r="AY24" i="35"/>
  <c r="M191" i="26"/>
  <c r="M187" i="26"/>
  <c r="M155" i="26"/>
  <c r="M109" i="26"/>
  <c r="H116" i="20"/>
  <c r="M116" i="20"/>
  <c r="AC169" i="35"/>
  <c r="V66" i="20"/>
  <c r="V73" i="20"/>
  <c r="M187" i="20"/>
  <c r="M191" i="20"/>
  <c r="M109" i="20"/>
  <c r="P109" i="20"/>
  <c r="P159" i="20"/>
  <c r="U70" i="26"/>
  <c r="U81" i="26"/>
  <c r="U113" i="26"/>
  <c r="U123" i="26"/>
  <c r="U60" i="26"/>
  <c r="U69" i="26"/>
  <c r="U112" i="26"/>
  <c r="U122" i="26"/>
  <c r="U71" i="26"/>
  <c r="U132" i="26"/>
  <c r="U61" i="26"/>
  <c r="U64" i="26"/>
  <c r="U62" i="26"/>
  <c r="U65" i="26"/>
  <c r="U63" i="26"/>
  <c r="U93" i="26"/>
  <c r="U100" i="26"/>
  <c r="U77" i="26"/>
  <c r="U89" i="26"/>
  <c r="U91" i="26"/>
  <c r="U108" i="26"/>
  <c r="U92" i="26"/>
  <c r="U106" i="26"/>
  <c r="U76" i="26"/>
  <c r="U78" i="26"/>
  <c r="U90" i="26"/>
  <c r="U72" i="26"/>
  <c r="U88" i="26"/>
  <c r="U107" i="26"/>
  <c r="U126" i="26"/>
  <c r="U138" i="26"/>
  <c r="U149" i="26"/>
  <c r="U152" i="26"/>
  <c r="U121" i="26"/>
  <c r="U131" i="26"/>
  <c r="U157" i="26"/>
  <c r="U119" i="26"/>
  <c r="U125" i="26"/>
  <c r="U128" i="26"/>
  <c r="U151" i="26"/>
  <c r="U115" i="26"/>
  <c r="U137" i="26"/>
  <c r="U148" i="26"/>
  <c r="U130" i="26"/>
  <c r="U133" i="26"/>
  <c r="U150" i="26"/>
  <c r="U154" i="26"/>
  <c r="U127" i="26"/>
  <c r="U120" i="26"/>
  <c r="U124" i="26"/>
  <c r="U153" i="26"/>
  <c r="U114" i="26"/>
  <c r="U129" i="26"/>
  <c r="U147" i="26"/>
  <c r="U158" i="26"/>
  <c r="U183" i="26"/>
  <c r="U168" i="26"/>
  <c r="U174" i="26"/>
  <c r="U182" i="26"/>
  <c r="U195" i="26" s="1"/>
  <c r="U181" i="26"/>
  <c r="U194" i="26" s="1"/>
  <c r="U167" i="26"/>
  <c r="U173" i="26"/>
  <c r="U180" i="26"/>
  <c r="U193" i="26" s="1"/>
  <c r="U179" i="26"/>
  <c r="U192" i="26" s="1"/>
  <c r="U166" i="26"/>
  <c r="U171" i="26"/>
  <c r="U172" i="26"/>
  <c r="U178" i="26"/>
  <c r="U186" i="26"/>
  <c r="U185" i="26"/>
  <c r="U165" i="26"/>
  <c r="U175" i="26"/>
  <c r="AG143" i="26"/>
  <c r="AG23" i="26"/>
  <c r="AG42" i="26"/>
  <c r="AG43" i="26" s="1"/>
  <c r="BB184" i="26"/>
  <c r="BB20" i="26"/>
  <c r="BB11" i="26"/>
  <c r="BB15" i="26" s="1"/>
  <c r="F24" i="26"/>
  <c r="BZ20" i="26"/>
  <c r="BZ14" i="26"/>
  <c r="BV161" i="26"/>
  <c r="BV38" i="26"/>
  <c r="BV47" i="26"/>
  <c r="AH184" i="26"/>
  <c r="AH27" i="26"/>
  <c r="AH12" i="26"/>
  <c r="AH42" i="26"/>
  <c r="AH43" i="26" s="1"/>
  <c r="Y162" i="26"/>
  <c r="Y47" i="26"/>
  <c r="Y35" i="26"/>
  <c r="Y134" i="35"/>
  <c r="Y39" i="35"/>
  <c r="AC159" i="35"/>
  <c r="AL187" i="35"/>
  <c r="AL191" i="35"/>
  <c r="AL73" i="35"/>
  <c r="AL24" i="35"/>
  <c r="K169" i="35"/>
  <c r="K155" i="35"/>
  <c r="P187" i="35"/>
  <c r="P191" i="35"/>
  <c r="P116" i="35"/>
  <c r="AR79" i="35"/>
  <c r="AR24" i="35"/>
  <c r="W169" i="35"/>
  <c r="N66" i="20"/>
  <c r="N94" i="20"/>
  <c r="N96" i="20" s="1"/>
  <c r="E43" i="20"/>
  <c r="E159" i="20"/>
  <c r="CC161" i="26"/>
  <c r="CC35" i="26"/>
  <c r="CC36" i="26"/>
  <c r="CC21" i="26"/>
  <c r="AN162" i="26"/>
  <c r="AN23" i="26"/>
  <c r="AN28" i="26"/>
  <c r="AN29" i="26"/>
  <c r="AD51" i="26"/>
  <c r="AD11" i="26"/>
  <c r="AD45" i="26"/>
  <c r="AD12" i="26"/>
  <c r="AE161" i="26"/>
  <c r="AE34" i="26"/>
  <c r="AE18" i="26"/>
  <c r="AR162" i="26"/>
  <c r="AR42" i="26"/>
  <c r="AR43" i="26" s="1"/>
  <c r="AR22" i="26"/>
  <c r="AR45" i="26"/>
  <c r="BQ184" i="26"/>
  <c r="BQ34" i="26"/>
  <c r="BQ18" i="26"/>
  <c r="BQ21" i="26"/>
  <c r="I161" i="26"/>
  <c r="I45" i="26"/>
  <c r="I35" i="26"/>
  <c r="Q116" i="20"/>
  <c r="AT71" i="26"/>
  <c r="AT88" i="26"/>
  <c r="AT114" i="26"/>
  <c r="AT124" i="26"/>
  <c r="AT62" i="26"/>
  <c r="AT70" i="26"/>
  <c r="AT81" i="26"/>
  <c r="AT113" i="26"/>
  <c r="AT123" i="26"/>
  <c r="AT93" i="26"/>
  <c r="AT115" i="26"/>
  <c r="AT133" i="26"/>
  <c r="AT60" i="26"/>
  <c r="AT64" i="26"/>
  <c r="AT61" i="26"/>
  <c r="AT65" i="26"/>
  <c r="AT63" i="26"/>
  <c r="AT107" i="26"/>
  <c r="AT91" i="26"/>
  <c r="AT100" i="26"/>
  <c r="AT69" i="26"/>
  <c r="AT77" i="26"/>
  <c r="AT89" i="26"/>
  <c r="AT106" i="26"/>
  <c r="AT108" i="26"/>
  <c r="AT78" i="26"/>
  <c r="AT92" i="26"/>
  <c r="AT76" i="26"/>
  <c r="AT90" i="26"/>
  <c r="AT72" i="26"/>
  <c r="AT128" i="26"/>
  <c r="AT158" i="26"/>
  <c r="AT112" i="26"/>
  <c r="AT137" i="26"/>
  <c r="AT148" i="26"/>
  <c r="AT152" i="26"/>
  <c r="AT121" i="26"/>
  <c r="AT125" i="26"/>
  <c r="AT130" i="26"/>
  <c r="AT157" i="26"/>
  <c r="AT159" i="26" s="1"/>
  <c r="AT119" i="26"/>
  <c r="AT127" i="26"/>
  <c r="AT151" i="26"/>
  <c r="AT132" i="26"/>
  <c r="AT129" i="26"/>
  <c r="AT147" i="26"/>
  <c r="AT150" i="26"/>
  <c r="AT154" i="26"/>
  <c r="AT120" i="26"/>
  <c r="AT122" i="26"/>
  <c r="AT126" i="26"/>
  <c r="AT138" i="26"/>
  <c r="AT131" i="26"/>
  <c r="AT149" i="26"/>
  <c r="AT153" i="26"/>
  <c r="AT165" i="26"/>
  <c r="AT175" i="26"/>
  <c r="AT183" i="26"/>
  <c r="AT168" i="26"/>
  <c r="AT174" i="26"/>
  <c r="AT182" i="26"/>
  <c r="AT195" i="26" s="1"/>
  <c r="AT181" i="26"/>
  <c r="AT194" i="26" s="1"/>
  <c r="AT167" i="26"/>
  <c r="AT173" i="26"/>
  <c r="AT180" i="26"/>
  <c r="AT193" i="26" s="1"/>
  <c r="AT179" i="26"/>
  <c r="AT192" i="26" s="1"/>
  <c r="AT166" i="26"/>
  <c r="AT171" i="26"/>
  <c r="AT172" i="26"/>
  <c r="AT178" i="26"/>
  <c r="AT186" i="26"/>
  <c r="AT185" i="26"/>
  <c r="BW155" i="26"/>
  <c r="AV162" i="26"/>
  <c r="AV47" i="26"/>
  <c r="AV145" i="26"/>
  <c r="AV45" i="26"/>
  <c r="AV14" i="26"/>
  <c r="AM143" i="26"/>
  <c r="AM30" i="26"/>
  <c r="AM45" i="26"/>
  <c r="AM23" i="26"/>
  <c r="AP143" i="26"/>
  <c r="AP14" i="26"/>
  <c r="AP31" i="26"/>
  <c r="AP42" i="26"/>
  <c r="AP43" i="26" s="1"/>
  <c r="BC184" i="26"/>
  <c r="BC42" i="26"/>
  <c r="BC43" i="26" s="1"/>
  <c r="BC30" i="26"/>
  <c r="CD162" i="26"/>
  <c r="CD13" i="26"/>
  <c r="CD31" i="26"/>
  <c r="CD12" i="26"/>
  <c r="AK143" i="26"/>
  <c r="AK13" i="26"/>
  <c r="AK36" i="26"/>
  <c r="AK23" i="26"/>
  <c r="AB144" i="26"/>
  <c r="AB28" i="26"/>
  <c r="AB42" i="26"/>
  <c r="AB43" i="26" s="1"/>
  <c r="AB34" i="26"/>
  <c r="AE33" i="35"/>
  <c r="AO109" i="35"/>
  <c r="AO79" i="35"/>
  <c r="AO24" i="35"/>
  <c r="AS24" i="35"/>
  <c r="AS15" i="35"/>
  <c r="BB169" i="35"/>
  <c r="AJ169" i="35"/>
  <c r="AP73" i="35"/>
  <c r="R79" i="35"/>
  <c r="Z155" i="20"/>
  <c r="I79" i="20"/>
  <c r="I187" i="20"/>
  <c r="I191" i="20"/>
  <c r="O72" i="26"/>
  <c r="O89" i="26"/>
  <c r="O100" i="26"/>
  <c r="O115" i="26"/>
  <c r="O125" i="26"/>
  <c r="O61" i="26"/>
  <c r="O71" i="26"/>
  <c r="O88" i="26"/>
  <c r="O114" i="26"/>
  <c r="O124" i="26"/>
  <c r="O63" i="26"/>
  <c r="O77" i="26"/>
  <c r="O90" i="26"/>
  <c r="O108" i="26"/>
  <c r="O122" i="26"/>
  <c r="O126" i="26"/>
  <c r="O62" i="26"/>
  <c r="O65" i="26"/>
  <c r="O64" i="26"/>
  <c r="O60" i="26"/>
  <c r="O81" i="26"/>
  <c r="O106" i="26"/>
  <c r="O78" i="26"/>
  <c r="O92" i="26"/>
  <c r="O70" i="26"/>
  <c r="O76" i="26"/>
  <c r="O93" i="26"/>
  <c r="O107" i="26"/>
  <c r="O91" i="26"/>
  <c r="O69" i="26"/>
  <c r="O127" i="26"/>
  <c r="O153" i="26"/>
  <c r="O132" i="26"/>
  <c r="O158" i="26"/>
  <c r="O120" i="26"/>
  <c r="O129" i="26"/>
  <c r="O147" i="26"/>
  <c r="O149" i="26"/>
  <c r="O152" i="26"/>
  <c r="O138" i="26"/>
  <c r="O157" i="26"/>
  <c r="O131" i="26"/>
  <c r="O151" i="26"/>
  <c r="O112" i="26"/>
  <c r="O123" i="26"/>
  <c r="O128" i="26"/>
  <c r="O113" i="26"/>
  <c r="O121" i="26"/>
  <c r="O133" i="26"/>
  <c r="O137" i="26"/>
  <c r="O148" i="26"/>
  <c r="O150" i="26"/>
  <c r="O154" i="26"/>
  <c r="O119" i="26"/>
  <c r="O130" i="26"/>
  <c r="O185" i="26"/>
  <c r="O165" i="26"/>
  <c r="O175" i="26"/>
  <c r="O183" i="26"/>
  <c r="O168" i="26"/>
  <c r="O174" i="26"/>
  <c r="O182" i="26"/>
  <c r="O195" i="26" s="1"/>
  <c r="O181" i="26"/>
  <c r="O194" i="26" s="1"/>
  <c r="O167" i="26"/>
  <c r="O173" i="26"/>
  <c r="O180" i="26"/>
  <c r="O193" i="26" s="1"/>
  <c r="O179" i="26"/>
  <c r="O192" i="26" s="1"/>
  <c r="O166" i="26"/>
  <c r="O171" i="26"/>
  <c r="O172" i="26"/>
  <c r="O178" i="26"/>
  <c r="O186" i="26"/>
  <c r="O28" i="26"/>
  <c r="BD51" i="26"/>
  <c r="BD34" i="26"/>
  <c r="BD31" i="26"/>
  <c r="BD35" i="26"/>
  <c r="AW143" i="26"/>
  <c r="AW23" i="26"/>
  <c r="AW21" i="26"/>
  <c r="AZ162" i="26"/>
  <c r="AZ18" i="26"/>
  <c r="AZ38" i="26"/>
  <c r="AZ12" i="26"/>
  <c r="BP184" i="26"/>
  <c r="BP19" i="26"/>
  <c r="BP29" i="26"/>
  <c r="BP51" i="26"/>
  <c r="BP20" i="26"/>
  <c r="E36" i="26"/>
  <c r="E42" i="26"/>
  <c r="E27" i="26"/>
  <c r="BA39" i="26"/>
  <c r="AU161" i="26"/>
  <c r="AU21" i="26"/>
  <c r="AU47" i="26"/>
  <c r="BI70" i="26"/>
  <c r="BI81" i="26"/>
  <c r="BI113" i="26"/>
  <c r="BI123" i="26"/>
  <c r="BI61" i="26"/>
  <c r="BI69" i="26"/>
  <c r="BI112" i="26"/>
  <c r="BI122" i="26"/>
  <c r="BI65" i="26"/>
  <c r="BI92" i="26"/>
  <c r="BI114" i="26"/>
  <c r="BI132" i="26"/>
  <c r="BI63" i="26"/>
  <c r="BI60" i="26"/>
  <c r="BI62" i="26"/>
  <c r="BI72" i="26"/>
  <c r="BI76" i="26"/>
  <c r="BI88" i="26"/>
  <c r="BI64" i="26"/>
  <c r="BI93" i="26"/>
  <c r="BI100" i="26"/>
  <c r="BI107" i="26"/>
  <c r="BI77" i="26"/>
  <c r="BI91" i="26"/>
  <c r="BI89" i="26"/>
  <c r="BI71" i="26"/>
  <c r="BI108" i="26"/>
  <c r="BI106" i="26"/>
  <c r="BI78" i="26"/>
  <c r="BI90" i="26"/>
  <c r="BI120" i="26"/>
  <c r="BI124" i="26"/>
  <c r="BI127" i="26"/>
  <c r="BI152" i="26"/>
  <c r="BI157" i="26"/>
  <c r="BI129" i="26"/>
  <c r="BI147" i="26"/>
  <c r="BI151" i="26"/>
  <c r="BI126" i="26"/>
  <c r="BI138" i="26"/>
  <c r="BI119" i="26"/>
  <c r="BI121" i="26"/>
  <c r="BI131" i="26"/>
  <c r="BI150" i="26"/>
  <c r="BI154" i="26"/>
  <c r="BI115" i="26"/>
  <c r="BI128" i="26"/>
  <c r="BI125" i="26"/>
  <c r="BI137" i="26"/>
  <c r="BI148" i="26"/>
  <c r="BI149" i="26"/>
  <c r="BI153" i="26"/>
  <c r="BI130" i="26"/>
  <c r="BI133" i="26"/>
  <c r="BI158" i="26"/>
  <c r="BI183" i="26"/>
  <c r="BI168" i="26"/>
  <c r="BI174" i="26"/>
  <c r="BI182" i="26"/>
  <c r="BI195" i="26" s="1"/>
  <c r="BI181" i="26"/>
  <c r="BI194" i="26" s="1"/>
  <c r="BI167" i="26"/>
  <c r="BI173" i="26"/>
  <c r="BI180" i="26"/>
  <c r="BI193" i="26" s="1"/>
  <c r="BI179" i="26"/>
  <c r="BI192" i="26" s="1"/>
  <c r="BI166" i="26"/>
  <c r="BI171" i="26"/>
  <c r="BI172" i="26"/>
  <c r="BI178" i="26"/>
  <c r="BI186" i="26"/>
  <c r="BI185" i="26"/>
  <c r="BI165" i="26"/>
  <c r="BI175" i="26"/>
  <c r="BI13" i="26"/>
  <c r="BI36" i="26"/>
  <c r="BI33" i="26" s="1"/>
  <c r="BI12" i="26"/>
  <c r="BA169" i="35"/>
  <c r="BA155" i="35"/>
  <c r="BA24" i="35"/>
  <c r="H159" i="35"/>
  <c r="H134" i="35"/>
  <c r="H66" i="35"/>
  <c r="AX134" i="35"/>
  <c r="AX79" i="35"/>
  <c r="I155" i="35"/>
  <c r="I116" i="35"/>
  <c r="M24" i="35"/>
  <c r="AU169" i="35"/>
  <c r="AU39" i="35"/>
  <c r="AU15" i="35"/>
  <c r="AN116" i="35"/>
  <c r="AN94" i="35"/>
  <c r="AN96" i="35" s="1"/>
  <c r="AN15" i="35"/>
  <c r="BF73" i="35"/>
  <c r="BF24" i="35"/>
  <c r="AM109" i="35"/>
  <c r="G13" i="20"/>
  <c r="G19" i="20"/>
  <c r="G29" i="20"/>
  <c r="G14" i="20"/>
  <c r="G20" i="20"/>
  <c r="G30" i="20"/>
  <c r="G35" i="20"/>
  <c r="G11" i="20"/>
  <c r="G12" i="20"/>
  <c r="G18" i="20"/>
  <c r="G22" i="20"/>
  <c r="G28" i="20"/>
  <c r="G36" i="20"/>
  <c r="G38" i="20"/>
  <c r="G153" i="20"/>
  <c r="G51" i="20"/>
  <c r="G62" i="20"/>
  <c r="G72" i="20"/>
  <c r="G78" i="20"/>
  <c r="G88" i="20"/>
  <c r="G92" i="20"/>
  <c r="G108" i="20"/>
  <c r="G114" i="20"/>
  <c r="G120" i="20"/>
  <c r="G124" i="20"/>
  <c r="G128" i="20"/>
  <c r="G132" i="20"/>
  <c r="G137" i="20"/>
  <c r="G145" i="20"/>
  <c r="G154" i="20"/>
  <c r="G162" i="20"/>
  <c r="G178" i="20"/>
  <c r="G182" i="20"/>
  <c r="G195" i="20" s="1"/>
  <c r="G186" i="20"/>
  <c r="G171" i="20"/>
  <c r="G147" i="20"/>
  <c r="G106" i="20"/>
  <c r="G122" i="20"/>
  <c r="G130" i="20"/>
  <c r="G150" i="20"/>
  <c r="G158" i="20"/>
  <c r="G165" i="20"/>
  <c r="G172" i="20"/>
  <c r="G27" i="20"/>
  <c r="G45" i="20"/>
  <c r="G63" i="20"/>
  <c r="G69" i="20"/>
  <c r="G89" i="20"/>
  <c r="G93" i="20"/>
  <c r="G100" i="20"/>
  <c r="G115" i="20"/>
  <c r="G121" i="20"/>
  <c r="G125" i="20"/>
  <c r="G129" i="20"/>
  <c r="G133" i="20"/>
  <c r="G138" i="20"/>
  <c r="G148" i="20"/>
  <c r="G163" i="20"/>
  <c r="G179" i="20"/>
  <c r="G192" i="20" s="1"/>
  <c r="G183" i="20"/>
  <c r="G157" i="20"/>
  <c r="G149" i="20"/>
  <c r="G180" i="20"/>
  <c r="G193" i="20" s="1"/>
  <c r="G184" i="20"/>
  <c r="G21" i="20"/>
  <c r="G31" i="20"/>
  <c r="G34" i="20"/>
  <c r="G42" i="20"/>
  <c r="G43" i="20" s="1"/>
  <c r="G151" i="20"/>
  <c r="G166" i="20"/>
  <c r="G173" i="20"/>
  <c r="G61" i="20"/>
  <c r="G65" i="20"/>
  <c r="G71" i="20"/>
  <c r="G77" i="20"/>
  <c r="G91" i="20"/>
  <c r="G107" i="20"/>
  <c r="G113" i="20"/>
  <c r="G119" i="20"/>
  <c r="G123" i="20"/>
  <c r="G127" i="20"/>
  <c r="G131" i="20"/>
  <c r="G143" i="20"/>
  <c r="G152" i="20"/>
  <c r="G161" i="20"/>
  <c r="G167" i="20"/>
  <c r="G174" i="20"/>
  <c r="G181" i="20"/>
  <c r="G194" i="20" s="1"/>
  <c r="G185" i="20"/>
  <c r="G144" i="20"/>
  <c r="G168" i="20"/>
  <c r="G175" i="20"/>
  <c r="G47" i="20"/>
  <c r="G60" i="20"/>
  <c r="G64" i="20"/>
  <c r="G70" i="20"/>
  <c r="G76" i="20"/>
  <c r="G81" i="20"/>
  <c r="G90" i="20"/>
  <c r="G112" i="20"/>
  <c r="G126" i="20"/>
  <c r="R33" i="20"/>
  <c r="R134" i="20"/>
  <c r="BL31" i="26"/>
  <c r="BL30" i="26"/>
  <c r="BF145" i="26"/>
  <c r="BF51" i="26"/>
  <c r="BF13" i="26"/>
  <c r="BF31" i="26"/>
  <c r="BJ184" i="26"/>
  <c r="BJ19" i="26"/>
  <c r="BJ24" i="26" s="1"/>
  <c r="BJ29" i="26"/>
  <c r="BJ27" i="26"/>
  <c r="CA162" i="26"/>
  <c r="CA31" i="26"/>
  <c r="CA22" i="26"/>
  <c r="CA38" i="26"/>
  <c r="CA13" i="26"/>
  <c r="V23" i="26"/>
  <c r="V45" i="26"/>
  <c r="V51" i="26"/>
  <c r="V28" i="26"/>
  <c r="BR161" i="26"/>
  <c r="BR45" i="26"/>
  <c r="BR36" i="26"/>
  <c r="BS184" i="26"/>
  <c r="BS34" i="26"/>
  <c r="BS30" i="26"/>
  <c r="BS38" i="26"/>
  <c r="BM162" i="26"/>
  <c r="BM34" i="26"/>
  <c r="BM36" i="26"/>
  <c r="BM20" i="26"/>
  <c r="Z161" i="26"/>
  <c r="Z23" i="26"/>
  <c r="Z45" i="26"/>
  <c r="Z14" i="26"/>
  <c r="BE169" i="35"/>
  <c r="BE94" i="35"/>
  <c r="BE96" i="35" s="1"/>
  <c r="BE24" i="35"/>
  <c r="F187" i="35"/>
  <c r="F191" i="35"/>
  <c r="F134" i="35"/>
  <c r="T94" i="35"/>
  <c r="T96" i="35" s="1"/>
  <c r="O187" i="35"/>
  <c r="O191" i="35"/>
  <c r="O109" i="35"/>
  <c r="O24" i="35"/>
  <c r="Z191" i="35"/>
  <c r="Z187" i="35"/>
  <c r="Z169" i="35"/>
  <c r="Z66" i="35"/>
  <c r="Z15" i="35"/>
  <c r="AA116" i="20"/>
  <c r="J94" i="20"/>
  <c r="J96" i="20" s="1"/>
  <c r="H45" i="26"/>
  <c r="H28" i="26"/>
  <c r="H30" i="26"/>
  <c r="BT143" i="26"/>
  <c r="BT31" i="26"/>
  <c r="BT11" i="26"/>
  <c r="BT35" i="26"/>
  <c r="BO184" i="26"/>
  <c r="BO13" i="26"/>
  <c r="BO47" i="26"/>
  <c r="BO28" i="26"/>
  <c r="BU161" i="26"/>
  <c r="BU36" i="26"/>
  <c r="BU12" i="26"/>
  <c r="BU20" i="26"/>
  <c r="BU31" i="26"/>
  <c r="N38" i="26"/>
  <c r="N11" i="26"/>
  <c r="N23" i="26"/>
  <c r="AJ144" i="26"/>
  <c r="AJ13" i="26"/>
  <c r="AJ143" i="26"/>
  <c r="AJ30" i="26"/>
  <c r="Q162" i="26"/>
  <c r="Q45" i="26"/>
  <c r="Q14" i="26"/>
  <c r="Q20" i="26"/>
  <c r="AI161" i="26"/>
  <c r="AI51" i="26"/>
  <c r="AI21" i="26"/>
  <c r="AI24" i="26" s="1"/>
  <c r="E134" i="35"/>
  <c r="E73" i="35"/>
  <c r="N94" i="35"/>
  <c r="N96" i="35" s="1"/>
  <c r="N73" i="35"/>
  <c r="AH109" i="35"/>
  <c r="AH73" i="35"/>
  <c r="AA109" i="35"/>
  <c r="AA33" i="35"/>
  <c r="AA39" i="35" s="1"/>
  <c r="AF116" i="35"/>
  <c r="AF24" i="35"/>
  <c r="AC33" i="20"/>
  <c r="AC116" i="20"/>
  <c r="S169" i="20"/>
  <c r="S159" i="20"/>
  <c r="BE60" i="26"/>
  <c r="BE64" i="26"/>
  <c r="BE76" i="26"/>
  <c r="BE91" i="26"/>
  <c r="BE107" i="26"/>
  <c r="BE119" i="26"/>
  <c r="BE63" i="26"/>
  <c r="BE90" i="26"/>
  <c r="BE106" i="26"/>
  <c r="BE77" i="26"/>
  <c r="BE88" i="26"/>
  <c r="BE108" i="26"/>
  <c r="BE122" i="26"/>
  <c r="BE128" i="26"/>
  <c r="BE137" i="26"/>
  <c r="BE62" i="26"/>
  <c r="BE61" i="26"/>
  <c r="BE65" i="26"/>
  <c r="BE89" i="26"/>
  <c r="BE93" i="26"/>
  <c r="BE71" i="26"/>
  <c r="BE69" i="26"/>
  <c r="BE81" i="26"/>
  <c r="BE72" i="26"/>
  <c r="BE78" i="26"/>
  <c r="BE92" i="26"/>
  <c r="BE70" i="26"/>
  <c r="BE100" i="26"/>
  <c r="BE112" i="26"/>
  <c r="BE138" i="26"/>
  <c r="BE150" i="26"/>
  <c r="BE154" i="26"/>
  <c r="BE123" i="26"/>
  <c r="BE131" i="26"/>
  <c r="BE113" i="26"/>
  <c r="BE115" i="26"/>
  <c r="BE121" i="26"/>
  <c r="BE125" i="26"/>
  <c r="BE149" i="26"/>
  <c r="BE153" i="26"/>
  <c r="BE133" i="26"/>
  <c r="BE148" i="26"/>
  <c r="BE158" i="26"/>
  <c r="BE127" i="26"/>
  <c r="BE130" i="26"/>
  <c r="BE152" i="26"/>
  <c r="BE124" i="26"/>
  <c r="BE157" i="26"/>
  <c r="BE114" i="26"/>
  <c r="BE120" i="26"/>
  <c r="BE132" i="26"/>
  <c r="BE151" i="26"/>
  <c r="BE126" i="26"/>
  <c r="BE129" i="26"/>
  <c r="BE147" i="26"/>
  <c r="BE179" i="26"/>
  <c r="BE192" i="26" s="1"/>
  <c r="BE166" i="26"/>
  <c r="BE171" i="26"/>
  <c r="BE172" i="26"/>
  <c r="BE178" i="26"/>
  <c r="BE186" i="26"/>
  <c r="BE185" i="26"/>
  <c r="BE165" i="26"/>
  <c r="BE175" i="26"/>
  <c r="BE183" i="26"/>
  <c r="BE168" i="26"/>
  <c r="BE174" i="26"/>
  <c r="BE182" i="26"/>
  <c r="BE195" i="26" s="1"/>
  <c r="BE181" i="26"/>
  <c r="BE194" i="26" s="1"/>
  <c r="BE167" i="26"/>
  <c r="BE173" i="26"/>
  <c r="BE180" i="26"/>
  <c r="BE193" i="26" s="1"/>
  <c r="AS184" i="26"/>
  <c r="AS23" i="26"/>
  <c r="AS28" i="26"/>
  <c r="AS21" i="26"/>
  <c r="P144" i="26"/>
  <c r="P22" i="26"/>
  <c r="P42" i="26"/>
  <c r="P43" i="26" s="1"/>
  <c r="P35" i="26"/>
  <c r="CB161" i="26"/>
  <c r="CB29" i="26"/>
  <c r="CB145" i="26"/>
  <c r="CB38" i="26"/>
  <c r="BX69" i="26"/>
  <c r="BX112" i="26"/>
  <c r="BX122" i="26"/>
  <c r="BX60" i="26"/>
  <c r="BX78" i="26"/>
  <c r="BX93" i="26"/>
  <c r="BX121" i="26"/>
  <c r="BX64" i="26"/>
  <c r="BX81" i="26"/>
  <c r="BX91" i="26"/>
  <c r="BX113" i="26"/>
  <c r="BX131" i="26"/>
  <c r="BX148" i="26"/>
  <c r="BX61" i="26"/>
  <c r="BX65" i="26"/>
  <c r="BX63" i="26"/>
  <c r="BX62" i="26"/>
  <c r="BX92" i="26"/>
  <c r="BX106" i="26"/>
  <c r="BX76" i="26"/>
  <c r="BX90" i="26"/>
  <c r="BX72" i="26"/>
  <c r="BX88" i="26"/>
  <c r="BX70" i="26"/>
  <c r="BX107" i="26"/>
  <c r="BX100" i="26"/>
  <c r="BX77" i="26"/>
  <c r="BX89" i="26"/>
  <c r="BX71" i="26"/>
  <c r="BX108" i="26"/>
  <c r="BX126" i="26"/>
  <c r="BX138" i="26"/>
  <c r="BX157" i="26"/>
  <c r="BX151" i="26"/>
  <c r="BX120" i="26"/>
  <c r="BX124" i="26"/>
  <c r="BX128" i="26"/>
  <c r="BX114" i="26"/>
  <c r="BX125" i="26"/>
  <c r="BX137" i="26"/>
  <c r="BX150" i="26"/>
  <c r="BX154" i="26"/>
  <c r="BX130" i="26"/>
  <c r="BX133" i="26"/>
  <c r="BX127" i="26"/>
  <c r="BX149" i="26"/>
  <c r="BX153" i="26"/>
  <c r="BX119" i="26"/>
  <c r="BX123" i="26"/>
  <c r="BX158" i="26"/>
  <c r="BX115" i="26"/>
  <c r="BX129" i="26"/>
  <c r="BX132" i="26"/>
  <c r="BX147" i="26"/>
  <c r="BX152" i="26"/>
  <c r="BX168" i="26"/>
  <c r="BX174" i="26"/>
  <c r="BX182" i="26"/>
  <c r="BX195" i="26" s="1"/>
  <c r="BX181" i="26"/>
  <c r="BX194" i="26" s="1"/>
  <c r="BX167" i="26"/>
  <c r="BX173" i="26"/>
  <c r="BX180" i="26"/>
  <c r="BX193" i="26" s="1"/>
  <c r="BX179" i="26"/>
  <c r="BX192" i="26" s="1"/>
  <c r="BX166" i="26"/>
  <c r="BX171" i="26"/>
  <c r="BX172" i="26"/>
  <c r="BX178" i="26"/>
  <c r="BX186" i="26"/>
  <c r="BX185" i="26"/>
  <c r="BX165" i="26"/>
  <c r="BX175" i="26"/>
  <c r="BX183" i="26"/>
  <c r="G30" i="26"/>
  <c r="G19" i="26"/>
  <c r="G51" i="26"/>
  <c r="AA145" i="26"/>
  <c r="AA45" i="26"/>
  <c r="AA23" i="26"/>
  <c r="AY145" i="26"/>
  <c r="AY31" i="26"/>
  <c r="AY12" i="26"/>
  <c r="AY27" i="26"/>
  <c r="AL163" i="26"/>
  <c r="AL29" i="26"/>
  <c r="AL27" i="26"/>
  <c r="AL31" i="26"/>
  <c r="AL13" i="26"/>
  <c r="AC35" i="26"/>
  <c r="AC30" i="26"/>
  <c r="AC21" i="26"/>
  <c r="K169" i="20"/>
  <c r="X11" i="20"/>
  <c r="X13" i="20"/>
  <c r="X19" i="20"/>
  <c r="X29" i="20"/>
  <c r="X14" i="20"/>
  <c r="X20" i="20"/>
  <c r="X30" i="20"/>
  <c r="X21" i="20"/>
  <c r="X27" i="20"/>
  <c r="X31" i="20"/>
  <c r="X12" i="20"/>
  <c r="X22" i="20"/>
  <c r="X61" i="20"/>
  <c r="X71" i="20"/>
  <c r="X77" i="20"/>
  <c r="X119" i="20"/>
  <c r="X127" i="20"/>
  <c r="X152" i="20"/>
  <c r="X161" i="20"/>
  <c r="X181" i="20"/>
  <c r="X194" i="20" s="1"/>
  <c r="X38" i="20"/>
  <c r="X144" i="20"/>
  <c r="X153" i="20"/>
  <c r="X168" i="20"/>
  <c r="X175" i="20"/>
  <c r="X72" i="20"/>
  <c r="X88" i="20"/>
  <c r="X92" i="20"/>
  <c r="X114" i="20"/>
  <c r="X120" i="20"/>
  <c r="X128" i="20"/>
  <c r="X154" i="20"/>
  <c r="X182" i="20"/>
  <c r="X195" i="20" s="1"/>
  <c r="X186" i="20"/>
  <c r="X180" i="20"/>
  <c r="X193" i="20" s="1"/>
  <c r="X34" i="20"/>
  <c r="X51" i="20"/>
  <c r="X62" i="20"/>
  <c r="X78" i="20"/>
  <c r="X108" i="20"/>
  <c r="X124" i="20"/>
  <c r="X132" i="20"/>
  <c r="X137" i="20"/>
  <c r="X145" i="20"/>
  <c r="X162" i="20"/>
  <c r="X178" i="20"/>
  <c r="X149" i="20"/>
  <c r="X157" i="20"/>
  <c r="X159" i="20" s="1"/>
  <c r="X184" i="20"/>
  <c r="X35" i="20"/>
  <c r="X147" i="20"/>
  <c r="X171" i="20"/>
  <c r="X93" i="20"/>
  <c r="X100" i="20"/>
  <c r="X115" i="20"/>
  <c r="X125" i="20"/>
  <c r="X133" i="20"/>
  <c r="X138" i="20"/>
  <c r="X183" i="20"/>
  <c r="X36" i="20"/>
  <c r="X45" i="20"/>
  <c r="X63" i="20"/>
  <c r="X69" i="20"/>
  <c r="X89" i="20"/>
  <c r="X121" i="20"/>
  <c r="X129" i="20"/>
  <c r="X148" i="20"/>
  <c r="X163" i="20"/>
  <c r="X179" i="20"/>
  <c r="X192" i="20" s="1"/>
  <c r="X18" i="20"/>
  <c r="X28" i="20"/>
  <c r="X47" i="20"/>
  <c r="X60" i="20"/>
  <c r="X64" i="20"/>
  <c r="X70" i="20"/>
  <c r="X76" i="20"/>
  <c r="X81" i="20"/>
  <c r="X90" i="20"/>
  <c r="X106" i="20"/>
  <c r="X112" i="20"/>
  <c r="X122" i="20"/>
  <c r="X126" i="20"/>
  <c r="X130" i="20"/>
  <c r="X150" i="20"/>
  <c r="X158" i="20"/>
  <c r="X165" i="20"/>
  <c r="X172" i="20"/>
  <c r="X42" i="20"/>
  <c r="X43" i="20" s="1"/>
  <c r="X151" i="20"/>
  <c r="X166" i="20"/>
  <c r="X173" i="20"/>
  <c r="X65" i="20"/>
  <c r="X91" i="20"/>
  <c r="X107" i="20"/>
  <c r="X113" i="20"/>
  <c r="X123" i="20"/>
  <c r="X131" i="20"/>
  <c r="X143" i="20"/>
  <c r="X167" i="20"/>
  <c r="X174" i="20"/>
  <c r="X185" i="20"/>
  <c r="R29" i="26"/>
  <c r="R12" i="26"/>
  <c r="R35" i="26"/>
  <c r="AQ187" i="26"/>
  <c r="AQ191" i="26"/>
  <c r="AQ116" i="26"/>
  <c r="X23" i="26"/>
  <c r="X47" i="26"/>
  <c r="X20" i="26"/>
  <c r="L145" i="26"/>
  <c r="L23" i="26"/>
  <c r="L143" i="26"/>
  <c r="L22" i="26"/>
  <c r="J144" i="26"/>
  <c r="J45" i="26"/>
  <c r="J13" i="26"/>
  <c r="J27" i="26"/>
  <c r="S184" i="26"/>
  <c r="S51" i="26"/>
  <c r="S18" i="26"/>
  <c r="S28" i="26"/>
  <c r="S11" i="26"/>
  <c r="AO38" i="26"/>
  <c r="AO11" i="26"/>
  <c r="AO27" i="26"/>
  <c r="BN143" i="26"/>
  <c r="BN36" i="26"/>
  <c r="BN22" i="26"/>
  <c r="BN35" i="26"/>
  <c r="BH24" i="26"/>
  <c r="BH61" i="26"/>
  <c r="BH69" i="26"/>
  <c r="BH112" i="26"/>
  <c r="BH122" i="26"/>
  <c r="BH78" i="26"/>
  <c r="BH93" i="26"/>
  <c r="BH121" i="26"/>
  <c r="BH72" i="26"/>
  <c r="BH100" i="26"/>
  <c r="BH119" i="26"/>
  <c r="BH131" i="26"/>
  <c r="BH148" i="26"/>
  <c r="BH60" i="26"/>
  <c r="BH64" i="26"/>
  <c r="BH63" i="26"/>
  <c r="BH65" i="26"/>
  <c r="BH70" i="26"/>
  <c r="BH107" i="26"/>
  <c r="BH77" i="26"/>
  <c r="BH91" i="26"/>
  <c r="BH89" i="26"/>
  <c r="BH62" i="26"/>
  <c r="BH71" i="26"/>
  <c r="BH108" i="26"/>
  <c r="BH106" i="26"/>
  <c r="BH90" i="26"/>
  <c r="BH92" i="26"/>
  <c r="BH76" i="26"/>
  <c r="BH81" i="26"/>
  <c r="BH88" i="26"/>
  <c r="BH157" i="26"/>
  <c r="BH114" i="26"/>
  <c r="BH129" i="26"/>
  <c r="BH132" i="26"/>
  <c r="BH147" i="26"/>
  <c r="BH151" i="26"/>
  <c r="BH126" i="26"/>
  <c r="BH138" i="26"/>
  <c r="BH150" i="26"/>
  <c r="BH154" i="26"/>
  <c r="BH115" i="26"/>
  <c r="BH123" i="26"/>
  <c r="BH128" i="26"/>
  <c r="BH113" i="26"/>
  <c r="BH125" i="26"/>
  <c r="BH137" i="26"/>
  <c r="BH149" i="26"/>
  <c r="BH153" i="26"/>
  <c r="BH130" i="26"/>
  <c r="BH133" i="26"/>
  <c r="BH158" i="26"/>
  <c r="BH120" i="26"/>
  <c r="BH124" i="26"/>
  <c r="BH127" i="26"/>
  <c r="BH152" i="26"/>
  <c r="BH168" i="26"/>
  <c r="BH174" i="26"/>
  <c r="BH182" i="26"/>
  <c r="BH195" i="26" s="1"/>
  <c r="BH181" i="26"/>
  <c r="BH194" i="26" s="1"/>
  <c r="BH167" i="26"/>
  <c r="BH173" i="26"/>
  <c r="BH180" i="26"/>
  <c r="BH193" i="26" s="1"/>
  <c r="BH179" i="26"/>
  <c r="BH192" i="26" s="1"/>
  <c r="BH166" i="26"/>
  <c r="BH171" i="26"/>
  <c r="BH172" i="26"/>
  <c r="BH178" i="26"/>
  <c r="BH186" i="26"/>
  <c r="BH185" i="26"/>
  <c r="BH165" i="26"/>
  <c r="BH175" i="26"/>
  <c r="BH183" i="26"/>
  <c r="AX61" i="26"/>
  <c r="AX65" i="26"/>
  <c r="AX77" i="26"/>
  <c r="AX92" i="26"/>
  <c r="AX108" i="26"/>
  <c r="AX120" i="26"/>
  <c r="AX64" i="26"/>
  <c r="AX76" i="26"/>
  <c r="AX91" i="26"/>
  <c r="AX107" i="26"/>
  <c r="AX119" i="26"/>
  <c r="AX62" i="26"/>
  <c r="AX72" i="26"/>
  <c r="AX100" i="26"/>
  <c r="AX121" i="26"/>
  <c r="AX129" i="26"/>
  <c r="AX138" i="26"/>
  <c r="AX147" i="26"/>
  <c r="AX63" i="26"/>
  <c r="AX60" i="26"/>
  <c r="AX81" i="26"/>
  <c r="AX88" i="26"/>
  <c r="AX70" i="26"/>
  <c r="AX78" i="26"/>
  <c r="AX89" i="26"/>
  <c r="AX93" i="26"/>
  <c r="AX71" i="26"/>
  <c r="AX69" i="26"/>
  <c r="AX106" i="26"/>
  <c r="AX109" i="26" s="1"/>
  <c r="AX112" i="26"/>
  <c r="AX90" i="26"/>
  <c r="AX124" i="26"/>
  <c r="AX132" i="26"/>
  <c r="AX122" i="26"/>
  <c r="AX126" i="26"/>
  <c r="AX150" i="26"/>
  <c r="AX154" i="26"/>
  <c r="AX114" i="26"/>
  <c r="AX128" i="26"/>
  <c r="AX131" i="26"/>
  <c r="AX149" i="26"/>
  <c r="AX153" i="26"/>
  <c r="AX125" i="26"/>
  <c r="AX137" i="26"/>
  <c r="AX158" i="26"/>
  <c r="AX115" i="26"/>
  <c r="AX123" i="26"/>
  <c r="AX133" i="26"/>
  <c r="AX148" i="26"/>
  <c r="AX152" i="26"/>
  <c r="AX113" i="26"/>
  <c r="AX127" i="26"/>
  <c r="AX130" i="26"/>
  <c r="AX157" i="26"/>
  <c r="AX151" i="26"/>
  <c r="AX167" i="26"/>
  <c r="AX173" i="26"/>
  <c r="AX180" i="26"/>
  <c r="AX193" i="26" s="1"/>
  <c r="AX179" i="26"/>
  <c r="AX192" i="26" s="1"/>
  <c r="AX166" i="26"/>
  <c r="AX171" i="26"/>
  <c r="AX172" i="26"/>
  <c r="AX178" i="26"/>
  <c r="AX186" i="26"/>
  <c r="AX185" i="26"/>
  <c r="AX165" i="26"/>
  <c r="AX175" i="26"/>
  <c r="AX183" i="26"/>
  <c r="AX168" i="26"/>
  <c r="AX174" i="26"/>
  <c r="AX182" i="26"/>
  <c r="AX195" i="26" s="1"/>
  <c r="AX181" i="26"/>
  <c r="AX194" i="26" s="1"/>
  <c r="AX18" i="26"/>
  <c r="BK38" i="26"/>
  <c r="BK31" i="26"/>
  <c r="BK14" i="26"/>
  <c r="BK13" i="26"/>
  <c r="BG161" i="26"/>
  <c r="BG18" i="26"/>
  <c r="BG31" i="26"/>
  <c r="BG21" i="26"/>
  <c r="Q33" i="35"/>
  <c r="U33" i="35"/>
  <c r="BG134" i="35"/>
  <c r="BG94" i="35"/>
  <c r="BG96" i="35" s="1"/>
  <c r="BG73" i="35"/>
  <c r="AZ159" i="35"/>
  <c r="S79" i="35"/>
  <c r="AE116" i="35"/>
  <c r="AT24" i="35"/>
  <c r="X187" i="35"/>
  <c r="X191" i="35"/>
  <c r="X66" i="35"/>
  <c r="AB109" i="35"/>
  <c r="AY116" i="35"/>
  <c r="AY15" i="35"/>
  <c r="M79" i="26"/>
  <c r="M94" i="26"/>
  <c r="M96" i="26" s="1"/>
  <c r="H109" i="20"/>
  <c r="P94" i="20"/>
  <c r="P96" i="20" s="1"/>
  <c r="BZ184" i="26"/>
  <c r="BZ27" i="26"/>
  <c r="BZ12" i="26"/>
  <c r="V79" i="20"/>
  <c r="V15" i="20"/>
  <c r="P15" i="20"/>
  <c r="AG60" i="26"/>
  <c r="AG64" i="26"/>
  <c r="AG76" i="26"/>
  <c r="AG91" i="26"/>
  <c r="AG107" i="26"/>
  <c r="AG119" i="26"/>
  <c r="AG61" i="26"/>
  <c r="AG63" i="26"/>
  <c r="AG90" i="26"/>
  <c r="AG106" i="26"/>
  <c r="AG71" i="26"/>
  <c r="AG120" i="26"/>
  <c r="AG128" i="26"/>
  <c r="AG137" i="26"/>
  <c r="AG62" i="26"/>
  <c r="AG65" i="26"/>
  <c r="AG89" i="26"/>
  <c r="AG93" i="26"/>
  <c r="AG69" i="26"/>
  <c r="AG77" i="26"/>
  <c r="AG108" i="26"/>
  <c r="AG72" i="26"/>
  <c r="AG78" i="26"/>
  <c r="AG81" i="26"/>
  <c r="AG88" i="26"/>
  <c r="AG92" i="26"/>
  <c r="AG70" i="26"/>
  <c r="AG100" i="26"/>
  <c r="AG150" i="26"/>
  <c r="AG154" i="26"/>
  <c r="AG123" i="26"/>
  <c r="AG125" i="26"/>
  <c r="AG132" i="26"/>
  <c r="AG112" i="26"/>
  <c r="AG115" i="26"/>
  <c r="AG121" i="26"/>
  <c r="AG126" i="26"/>
  <c r="AG129" i="26"/>
  <c r="AG147" i="26"/>
  <c r="AG149" i="26"/>
  <c r="AG153" i="26"/>
  <c r="AG113" i="26"/>
  <c r="AG138" i="26"/>
  <c r="AG158" i="26"/>
  <c r="AG131" i="26"/>
  <c r="AG152" i="26"/>
  <c r="AG124" i="26"/>
  <c r="AG157" i="26"/>
  <c r="AG114" i="26"/>
  <c r="AG122" i="26"/>
  <c r="AG133" i="26"/>
  <c r="AG148" i="26"/>
  <c r="AG151" i="26"/>
  <c r="AG127" i="26"/>
  <c r="AG130" i="26"/>
  <c r="AG179" i="26"/>
  <c r="AG192" i="26" s="1"/>
  <c r="AG166" i="26"/>
  <c r="AG171" i="26"/>
  <c r="AG172" i="26"/>
  <c r="AG178" i="26"/>
  <c r="AG186" i="26"/>
  <c r="AG185" i="26"/>
  <c r="AG165" i="26"/>
  <c r="AG175" i="26"/>
  <c r="AG183" i="26"/>
  <c r="AG168" i="26"/>
  <c r="AG174" i="26"/>
  <c r="AG182" i="26"/>
  <c r="AG195" i="26" s="1"/>
  <c r="AG181" i="26"/>
  <c r="AG194" i="26" s="1"/>
  <c r="AG167" i="26"/>
  <c r="AG173" i="26"/>
  <c r="AG180" i="26"/>
  <c r="AG193" i="26" s="1"/>
  <c r="BB62" i="26"/>
  <c r="BB71" i="26"/>
  <c r="BB88" i="26"/>
  <c r="BB114" i="26"/>
  <c r="BB124" i="26"/>
  <c r="BB70" i="26"/>
  <c r="BB81" i="26"/>
  <c r="BB113" i="26"/>
  <c r="BB123" i="26"/>
  <c r="BB64" i="26"/>
  <c r="BB78" i="26"/>
  <c r="BB91" i="26"/>
  <c r="BB125" i="26"/>
  <c r="BB133" i="26"/>
  <c r="BB61" i="26"/>
  <c r="BB65" i="26"/>
  <c r="BB60" i="26"/>
  <c r="BB108" i="26"/>
  <c r="BB63" i="26"/>
  <c r="BB92" i="26"/>
  <c r="BB106" i="26"/>
  <c r="BB76" i="26"/>
  <c r="BB90" i="26"/>
  <c r="BB72" i="26"/>
  <c r="BB107" i="26"/>
  <c r="BB93" i="26"/>
  <c r="BB100" i="26"/>
  <c r="BB69" i="26"/>
  <c r="BB77" i="26"/>
  <c r="BB89" i="26"/>
  <c r="BB119" i="26"/>
  <c r="BB137" i="26"/>
  <c r="BB148" i="26"/>
  <c r="BB158" i="26"/>
  <c r="BB115" i="26"/>
  <c r="BB130" i="26"/>
  <c r="BB152" i="26"/>
  <c r="BB127" i="26"/>
  <c r="BB157" i="26"/>
  <c r="BB122" i="26"/>
  <c r="BB132" i="26"/>
  <c r="BB151" i="26"/>
  <c r="BB120" i="26"/>
  <c r="BB129" i="26"/>
  <c r="BB147" i="26"/>
  <c r="BB112" i="26"/>
  <c r="BB126" i="26"/>
  <c r="BB138" i="26"/>
  <c r="BB150" i="26"/>
  <c r="BB154" i="26"/>
  <c r="BB131" i="26"/>
  <c r="BB121" i="26"/>
  <c r="BB128" i="26"/>
  <c r="BB149" i="26"/>
  <c r="BB153" i="26"/>
  <c r="BB165" i="26"/>
  <c r="BB175" i="26"/>
  <c r="BB183" i="26"/>
  <c r="BB168" i="26"/>
  <c r="BB174" i="26"/>
  <c r="BB182" i="26"/>
  <c r="BB195" i="26" s="1"/>
  <c r="BB181" i="26"/>
  <c r="BB194" i="26" s="1"/>
  <c r="BB167" i="26"/>
  <c r="BB173" i="26"/>
  <c r="BB180" i="26"/>
  <c r="BB193" i="26" s="1"/>
  <c r="BB179" i="26"/>
  <c r="BB192" i="26" s="1"/>
  <c r="BB166" i="26"/>
  <c r="BB171" i="26"/>
  <c r="BB172" i="26"/>
  <c r="BB178" i="26"/>
  <c r="BB186" i="26"/>
  <c r="BB185" i="26"/>
  <c r="BZ161" i="26"/>
  <c r="BZ19" i="26"/>
  <c r="BZ51" i="26"/>
  <c r="BZ42" i="26"/>
  <c r="BZ43" i="26" s="1"/>
  <c r="BV61" i="26"/>
  <c r="BV65" i="26"/>
  <c r="BV77" i="26"/>
  <c r="BV92" i="26"/>
  <c r="BV108" i="26"/>
  <c r="BV120" i="26"/>
  <c r="BV64" i="26"/>
  <c r="BV76" i="26"/>
  <c r="BV91" i="26"/>
  <c r="BV107" i="26"/>
  <c r="BV119" i="26"/>
  <c r="BV60" i="26"/>
  <c r="BV62" i="26"/>
  <c r="BV78" i="26"/>
  <c r="BV89" i="26"/>
  <c r="BV123" i="26"/>
  <c r="BV129" i="26"/>
  <c r="BV138" i="26"/>
  <c r="BV147" i="26"/>
  <c r="BV63" i="26"/>
  <c r="BV72" i="26"/>
  <c r="BV81" i="26"/>
  <c r="BV88" i="26"/>
  <c r="BV70" i="26"/>
  <c r="BV100" i="26"/>
  <c r="BV93" i="26"/>
  <c r="BV69" i="26"/>
  <c r="BV71" i="26"/>
  <c r="BV106" i="26"/>
  <c r="BV90" i="26"/>
  <c r="BV124" i="26"/>
  <c r="BV128" i="26"/>
  <c r="BV131" i="26"/>
  <c r="BV114" i="26"/>
  <c r="BV122" i="26"/>
  <c r="BV125" i="26"/>
  <c r="BV137" i="26"/>
  <c r="BV150" i="26"/>
  <c r="BV154" i="26"/>
  <c r="BV112" i="26"/>
  <c r="BV133" i="26"/>
  <c r="BV148" i="26"/>
  <c r="BV127" i="26"/>
  <c r="BV130" i="26"/>
  <c r="BV149" i="26"/>
  <c r="BV153" i="26"/>
  <c r="BV158" i="26"/>
  <c r="BV115" i="26"/>
  <c r="BV121" i="26"/>
  <c r="BV132" i="26"/>
  <c r="BV152" i="26"/>
  <c r="BV113" i="26"/>
  <c r="BV126" i="26"/>
  <c r="BV157" i="26"/>
  <c r="BV151" i="26"/>
  <c r="BV167" i="26"/>
  <c r="BV173" i="26"/>
  <c r="BV180" i="26"/>
  <c r="BV193" i="26" s="1"/>
  <c r="BV179" i="26"/>
  <c r="BV192" i="26" s="1"/>
  <c r="BV166" i="26"/>
  <c r="BV171" i="26"/>
  <c r="BV172" i="26"/>
  <c r="BV178" i="26"/>
  <c r="BV186" i="26"/>
  <c r="BV185" i="26"/>
  <c r="BV165" i="26"/>
  <c r="BV175" i="26"/>
  <c r="BV183" i="26"/>
  <c r="BV168" i="26"/>
  <c r="BV174" i="26"/>
  <c r="BV182" i="26"/>
  <c r="BV195" i="26" s="1"/>
  <c r="BV181" i="26"/>
  <c r="BV194" i="26" s="1"/>
  <c r="BV18" i="26"/>
  <c r="Y60" i="26"/>
  <c r="Y64" i="26"/>
  <c r="Y76" i="26"/>
  <c r="Y91" i="26"/>
  <c r="Y107" i="26"/>
  <c r="Y119" i="26"/>
  <c r="Y63" i="26"/>
  <c r="Y90" i="26"/>
  <c r="Y106" i="26"/>
  <c r="Y62" i="26"/>
  <c r="Y77" i="26"/>
  <c r="Y88" i="26"/>
  <c r="Y108" i="26"/>
  <c r="Y122" i="26"/>
  <c r="Y128" i="26"/>
  <c r="Y137" i="26"/>
  <c r="Y65" i="26"/>
  <c r="Y61" i="26"/>
  <c r="Y72" i="26"/>
  <c r="Y78" i="26"/>
  <c r="Y92" i="26"/>
  <c r="Y70" i="26"/>
  <c r="Y100" i="26"/>
  <c r="Y89" i="26"/>
  <c r="Y93" i="26"/>
  <c r="Y71" i="26"/>
  <c r="Y69" i="26"/>
  <c r="Y112" i="26"/>
  <c r="Y81" i="26"/>
  <c r="Y124" i="26"/>
  <c r="Y127" i="26"/>
  <c r="Y130" i="26"/>
  <c r="Y150" i="26"/>
  <c r="Y154" i="26"/>
  <c r="Y114" i="26"/>
  <c r="Y120" i="26"/>
  <c r="Y132" i="26"/>
  <c r="Y153" i="26"/>
  <c r="Y125" i="26"/>
  <c r="Y126" i="26"/>
  <c r="Y129" i="26"/>
  <c r="Y147" i="26"/>
  <c r="Y149" i="26"/>
  <c r="Y158" i="26"/>
  <c r="Y123" i="26"/>
  <c r="Y138" i="26"/>
  <c r="Y152" i="26"/>
  <c r="Y113" i="26"/>
  <c r="Y115" i="26"/>
  <c r="Y121" i="26"/>
  <c r="Y131" i="26"/>
  <c r="Y157" i="26"/>
  <c r="Y159" i="26" s="1"/>
  <c r="Y151" i="26"/>
  <c r="Y133" i="26"/>
  <c r="Y148" i="26"/>
  <c r="Y179" i="26"/>
  <c r="Y192" i="26" s="1"/>
  <c r="Y166" i="26"/>
  <c r="Y171" i="26"/>
  <c r="Y172" i="26"/>
  <c r="Y178" i="26"/>
  <c r="Y186" i="26"/>
  <c r="Y185" i="26"/>
  <c r="Y165" i="26"/>
  <c r="Y175" i="26"/>
  <c r="Y183" i="26"/>
  <c r="Y168" i="26"/>
  <c r="Y174" i="26"/>
  <c r="Y182" i="26"/>
  <c r="Y195" i="26" s="1"/>
  <c r="Y181" i="26"/>
  <c r="Y194" i="26" s="1"/>
  <c r="Y167" i="26"/>
  <c r="Y173" i="26"/>
  <c r="Y180" i="26"/>
  <c r="Y193" i="26" s="1"/>
  <c r="P155" i="20"/>
  <c r="V187" i="20"/>
  <c r="V191" i="20"/>
  <c r="V109" i="20"/>
  <c r="M169" i="20"/>
  <c r="P169" i="20"/>
  <c r="P73" i="20"/>
  <c r="AF33" i="26"/>
  <c r="AG144" i="26"/>
  <c r="AG19" i="26"/>
  <c r="AG14" i="26"/>
  <c r="AG29" i="26"/>
  <c r="BB143" i="26"/>
  <c r="BB51" i="26"/>
  <c r="BB144" i="26"/>
  <c r="BB27" i="26"/>
  <c r="BZ34" i="26"/>
  <c r="BZ144" i="26"/>
  <c r="BZ35" i="26"/>
  <c r="BV145" i="26"/>
  <c r="BV21" i="26"/>
  <c r="BV34" i="26"/>
  <c r="BV13" i="26"/>
  <c r="AH145" i="26"/>
  <c r="AH21" i="26"/>
  <c r="AH45" i="26"/>
  <c r="Y163" i="26"/>
  <c r="Y14" i="26"/>
  <c r="Y13" i="26"/>
  <c r="Y29" i="26"/>
  <c r="Y11" i="26"/>
  <c r="AC155" i="35"/>
  <c r="AC109" i="35"/>
  <c r="AC73" i="35"/>
  <c r="AC33" i="35"/>
  <c r="AC39" i="35" s="1"/>
  <c r="AC49" i="35" s="1"/>
  <c r="AC53" i="35" s="1"/>
  <c r="AC66" i="35"/>
  <c r="AL134" i="35"/>
  <c r="AL116" i="35"/>
  <c r="AL79" i="35"/>
  <c r="P24" i="35"/>
  <c r="AR187" i="35"/>
  <c r="AR191" i="35"/>
  <c r="AR94" i="35"/>
  <c r="AR96" i="35" s="1"/>
  <c r="AR15" i="35"/>
  <c r="AR49" i="35" s="1"/>
  <c r="AR53" i="35" s="1"/>
  <c r="N155" i="20"/>
  <c r="N24" i="20"/>
  <c r="CC145" i="26"/>
  <c r="CC23" i="26"/>
  <c r="CC14" i="26"/>
  <c r="CC27" i="26"/>
  <c r="AN63" i="26"/>
  <c r="AN90" i="26"/>
  <c r="AN106" i="26"/>
  <c r="AN72" i="26"/>
  <c r="AN89" i="26"/>
  <c r="AN100" i="26"/>
  <c r="AN115" i="26"/>
  <c r="AN125" i="26"/>
  <c r="AN76" i="26"/>
  <c r="AN107" i="26"/>
  <c r="AN121" i="26"/>
  <c r="AN127" i="26"/>
  <c r="AN62" i="26"/>
  <c r="AN65" i="26"/>
  <c r="AN60" i="26"/>
  <c r="AN64" i="26"/>
  <c r="AN108" i="26"/>
  <c r="AN81" i="26"/>
  <c r="AN88" i="26"/>
  <c r="AN92" i="26"/>
  <c r="AN70" i="26"/>
  <c r="AN78" i="26"/>
  <c r="AN61" i="26"/>
  <c r="AN93" i="26"/>
  <c r="AN71" i="26"/>
  <c r="AN77" i="26"/>
  <c r="AN91" i="26"/>
  <c r="AN69" i="26"/>
  <c r="AN126" i="26"/>
  <c r="AN129" i="26"/>
  <c r="AN147" i="26"/>
  <c r="AN124" i="26"/>
  <c r="AN138" i="26"/>
  <c r="AN149" i="26"/>
  <c r="AN153" i="26"/>
  <c r="AN122" i="26"/>
  <c r="AN131" i="26"/>
  <c r="AN158" i="26"/>
  <c r="AN114" i="26"/>
  <c r="AN120" i="26"/>
  <c r="AN128" i="26"/>
  <c r="AN152" i="26"/>
  <c r="AN133" i="26"/>
  <c r="AN137" i="26"/>
  <c r="AN148" i="26"/>
  <c r="AN157" i="26"/>
  <c r="AN159" i="26" s="1"/>
  <c r="AN112" i="26"/>
  <c r="AN130" i="26"/>
  <c r="AN151" i="26"/>
  <c r="AN123" i="26"/>
  <c r="AN113" i="26"/>
  <c r="AN119" i="26"/>
  <c r="AN132" i="26"/>
  <c r="AN150" i="26"/>
  <c r="AN154" i="26"/>
  <c r="AN166" i="26"/>
  <c r="AN171" i="26"/>
  <c r="AN172" i="26"/>
  <c r="AN178" i="26"/>
  <c r="AN186" i="26"/>
  <c r="AN185" i="26"/>
  <c r="AN165" i="26"/>
  <c r="AN175" i="26"/>
  <c r="AN183" i="26"/>
  <c r="AN168" i="26"/>
  <c r="AN174" i="26"/>
  <c r="AN182" i="26"/>
  <c r="AN195" i="26" s="1"/>
  <c r="AN181" i="26"/>
  <c r="AN194" i="26" s="1"/>
  <c r="AN167" i="26"/>
  <c r="AN173" i="26"/>
  <c r="AN180" i="26"/>
  <c r="AN193" i="26" s="1"/>
  <c r="AN179" i="26"/>
  <c r="AN192" i="26" s="1"/>
  <c r="AN13" i="26"/>
  <c r="AN20" i="26"/>
  <c r="AN14" i="26"/>
  <c r="AD42" i="26"/>
  <c r="AD43" i="26" s="1"/>
  <c r="AD29" i="26"/>
  <c r="AD34" i="26"/>
  <c r="AE145" i="26"/>
  <c r="AE31" i="26"/>
  <c r="AE13" i="26"/>
  <c r="AR161" i="26"/>
  <c r="AR29" i="26"/>
  <c r="AR28" i="26"/>
  <c r="AR34" i="26"/>
  <c r="BQ162" i="26"/>
  <c r="BQ19" i="26"/>
  <c r="BQ23" i="26"/>
  <c r="BQ47" i="26"/>
  <c r="BQ12" i="26"/>
  <c r="I145" i="26"/>
  <c r="I42" i="26"/>
  <c r="I43" i="26" s="1"/>
  <c r="I13" i="26"/>
  <c r="I29" i="26"/>
  <c r="Q109" i="20"/>
  <c r="Q39" i="20"/>
  <c r="Q24" i="20"/>
  <c r="AV163" i="26"/>
  <c r="AV22" i="26"/>
  <c r="AV21" i="26"/>
  <c r="AV36" i="26"/>
  <c r="AV11" i="26"/>
  <c r="AM35" i="26"/>
  <c r="AM18" i="26"/>
  <c r="AM24" i="26" s="1"/>
  <c r="AM12" i="26"/>
  <c r="AP161" i="26"/>
  <c r="AP12" i="26"/>
  <c r="AP19" i="26"/>
  <c r="AP29" i="26"/>
  <c r="BC161" i="26"/>
  <c r="BC38" i="26"/>
  <c r="BC18" i="26"/>
  <c r="CD163" i="26"/>
  <c r="CD36" i="26"/>
  <c r="CD47" i="26"/>
  <c r="CD35" i="26"/>
  <c r="CD18" i="26"/>
  <c r="AK19" i="26"/>
  <c r="AK29" i="26"/>
  <c r="AK27" i="26"/>
  <c r="AB145" i="26"/>
  <c r="AB27" i="26"/>
  <c r="AB21" i="26"/>
  <c r="AO33" i="35"/>
  <c r="AS159" i="35"/>
  <c r="BB187" i="35"/>
  <c r="BB191" i="35"/>
  <c r="AJ159" i="35"/>
  <c r="AP191" i="35"/>
  <c r="AP187" i="35"/>
  <c r="AP109" i="35"/>
  <c r="R109" i="35"/>
  <c r="R66" i="35"/>
  <c r="R39" i="35"/>
  <c r="Z116" i="20"/>
  <c r="Z79" i="20"/>
  <c r="Z15" i="20"/>
  <c r="I15" i="20"/>
  <c r="BD162" i="26"/>
  <c r="BD22" i="26"/>
  <c r="BD19" i="26"/>
  <c r="BD30" i="26"/>
  <c r="AW161" i="26"/>
  <c r="AW30" i="26"/>
  <c r="AW13" i="26"/>
  <c r="AW12" i="26"/>
  <c r="AZ145" i="26"/>
  <c r="AZ51" i="26"/>
  <c r="AZ23" i="26"/>
  <c r="AZ11" i="26"/>
  <c r="AZ15" i="26" s="1"/>
  <c r="BP161" i="26"/>
  <c r="BP34" i="26"/>
  <c r="BP33" i="26" s="1"/>
  <c r="BP143" i="26"/>
  <c r="BP42" i="26"/>
  <c r="BP43" i="26" s="1"/>
  <c r="E184" i="26"/>
  <c r="E34" i="26"/>
  <c r="E20" i="26"/>
  <c r="BA24" i="26"/>
  <c r="AU60" i="26"/>
  <c r="AU72" i="26"/>
  <c r="AU89" i="26"/>
  <c r="AU100" i="26"/>
  <c r="AU115" i="26"/>
  <c r="AU125" i="26"/>
  <c r="AU71" i="26"/>
  <c r="AU88" i="26"/>
  <c r="AU114" i="26"/>
  <c r="AU124" i="26"/>
  <c r="AU63" i="26"/>
  <c r="AU77" i="26"/>
  <c r="AU90" i="26"/>
  <c r="AU108" i="26"/>
  <c r="AU122" i="26"/>
  <c r="AU126" i="26"/>
  <c r="AU64" i="26"/>
  <c r="AU61" i="26"/>
  <c r="AU65" i="26"/>
  <c r="AU93" i="26"/>
  <c r="AU107" i="26"/>
  <c r="AU91" i="26"/>
  <c r="AU62" i="26"/>
  <c r="AU69" i="26"/>
  <c r="AU81" i="26"/>
  <c r="AU106" i="26"/>
  <c r="AU78" i="26"/>
  <c r="AU92" i="26"/>
  <c r="AU70" i="26"/>
  <c r="AU76" i="26"/>
  <c r="AU131" i="26"/>
  <c r="AU149" i="26"/>
  <c r="AU153" i="26"/>
  <c r="AU128" i="26"/>
  <c r="AU158" i="26"/>
  <c r="AU112" i="26"/>
  <c r="AU123" i="26"/>
  <c r="AU133" i="26"/>
  <c r="AU137" i="26"/>
  <c r="AU148" i="26"/>
  <c r="AU152" i="26"/>
  <c r="AU113" i="26"/>
  <c r="AU121" i="26"/>
  <c r="AU130" i="26"/>
  <c r="AU157" i="26"/>
  <c r="AU159" i="26" s="1"/>
  <c r="AU119" i="26"/>
  <c r="AU127" i="26"/>
  <c r="AU151" i="26"/>
  <c r="AU132" i="26"/>
  <c r="AU129" i="26"/>
  <c r="AU147" i="26"/>
  <c r="AU150" i="26"/>
  <c r="AU154" i="26"/>
  <c r="AU120" i="26"/>
  <c r="AU138" i="26"/>
  <c r="AU185" i="26"/>
  <c r="AU165" i="26"/>
  <c r="AU175" i="26"/>
  <c r="AU183" i="26"/>
  <c r="AU168" i="26"/>
  <c r="AU174" i="26"/>
  <c r="AU182" i="26"/>
  <c r="AU195" i="26" s="1"/>
  <c r="AU181" i="26"/>
  <c r="AU194" i="26" s="1"/>
  <c r="AU167" i="26"/>
  <c r="AU173" i="26"/>
  <c r="AU180" i="26"/>
  <c r="AU193" i="26" s="1"/>
  <c r="AU179" i="26"/>
  <c r="AU192" i="26" s="1"/>
  <c r="AU166" i="26"/>
  <c r="AU171" i="26"/>
  <c r="AU172" i="26"/>
  <c r="AU178" i="26"/>
  <c r="AU186" i="26"/>
  <c r="AU19" i="26"/>
  <c r="AU24" i="26" s="1"/>
  <c r="AW134" i="35"/>
  <c r="BA109" i="35"/>
  <c r="BA15" i="35"/>
  <c r="H109" i="35"/>
  <c r="H136" i="35" s="1"/>
  <c r="H139" i="35" s="1"/>
  <c r="AX15" i="35"/>
  <c r="BC155" i="35"/>
  <c r="AI134" i="35"/>
  <c r="AI33" i="35"/>
  <c r="AI39" i="35" s="1"/>
  <c r="I66" i="35"/>
  <c r="I83" i="35" s="1"/>
  <c r="I98" i="35" s="1"/>
  <c r="I24" i="35"/>
  <c r="M169" i="35"/>
  <c r="V33" i="35"/>
  <c r="V39" i="35" s="1"/>
  <c r="AU109" i="35"/>
  <c r="AN169" i="35"/>
  <c r="AN134" i="35"/>
  <c r="AN66" i="35"/>
  <c r="BF169" i="35"/>
  <c r="BF116" i="35"/>
  <c r="AM191" i="35"/>
  <c r="AM187" i="35"/>
  <c r="AM94" i="35"/>
  <c r="AM96" i="35" s="1"/>
  <c r="BL51" i="26"/>
  <c r="BL34" i="26"/>
  <c r="BL21" i="26"/>
  <c r="BF143" i="26"/>
  <c r="BF38" i="26"/>
  <c r="BF45" i="26"/>
  <c r="CA163" i="26"/>
  <c r="CA27" i="26"/>
  <c r="CA19" i="26"/>
  <c r="CA34" i="26"/>
  <c r="CA33" i="26" s="1"/>
  <c r="CA11" i="26"/>
  <c r="V19" i="26"/>
  <c r="V47" i="26"/>
  <c r="V34" i="26"/>
  <c r="V11" i="26"/>
  <c r="BR24" i="26"/>
  <c r="BR71" i="26"/>
  <c r="BR88" i="26"/>
  <c r="BR114" i="26"/>
  <c r="BR124" i="26"/>
  <c r="BR61" i="26"/>
  <c r="BR70" i="26"/>
  <c r="BR81" i="26"/>
  <c r="BR113" i="26"/>
  <c r="BR123" i="26"/>
  <c r="BR72" i="26"/>
  <c r="BR100" i="26"/>
  <c r="BR119" i="26"/>
  <c r="BR125" i="26"/>
  <c r="BR133" i="26"/>
  <c r="BR64" i="26"/>
  <c r="BR62" i="26"/>
  <c r="BR63" i="26"/>
  <c r="BR65" i="26"/>
  <c r="BR60" i="26"/>
  <c r="BR93" i="26"/>
  <c r="BR107" i="26"/>
  <c r="BR77" i="26"/>
  <c r="BR91" i="26"/>
  <c r="BR69" i="26"/>
  <c r="BR89" i="26"/>
  <c r="BR108" i="26"/>
  <c r="BR106" i="26"/>
  <c r="BR78" i="26"/>
  <c r="BR90" i="26"/>
  <c r="BR92" i="26"/>
  <c r="BR76" i="26"/>
  <c r="BR127" i="26"/>
  <c r="BR158" i="26"/>
  <c r="BR132" i="26"/>
  <c r="BR152" i="26"/>
  <c r="BR121" i="26"/>
  <c r="BR129" i="26"/>
  <c r="BR147" i="26"/>
  <c r="BR157" i="26"/>
  <c r="BR115" i="26"/>
  <c r="BR126" i="26"/>
  <c r="BR138" i="26"/>
  <c r="BR151" i="26"/>
  <c r="BR131" i="26"/>
  <c r="BR122" i="26"/>
  <c r="BR128" i="26"/>
  <c r="BR150" i="26"/>
  <c r="BR154" i="26"/>
  <c r="BR120" i="26"/>
  <c r="BR137" i="26"/>
  <c r="BR148" i="26"/>
  <c r="BR112" i="26"/>
  <c r="BR130" i="26"/>
  <c r="BR149" i="26"/>
  <c r="BR153" i="26"/>
  <c r="BR165" i="26"/>
  <c r="BR175" i="26"/>
  <c r="BR183" i="26"/>
  <c r="BR168" i="26"/>
  <c r="BR174" i="26"/>
  <c r="BR182" i="26"/>
  <c r="BR195" i="26" s="1"/>
  <c r="BR181" i="26"/>
  <c r="BR194" i="26" s="1"/>
  <c r="BR167" i="26"/>
  <c r="BR173" i="26"/>
  <c r="BR180" i="26"/>
  <c r="BR193" i="26" s="1"/>
  <c r="BR179" i="26"/>
  <c r="BR192" i="26" s="1"/>
  <c r="BR166" i="26"/>
  <c r="BR171" i="26"/>
  <c r="BR172" i="26"/>
  <c r="BR178" i="26"/>
  <c r="BR186" i="26"/>
  <c r="BR185" i="26"/>
  <c r="BS145" i="26"/>
  <c r="BS28" i="26"/>
  <c r="BS14" i="26"/>
  <c r="BS36" i="26"/>
  <c r="BM163" i="26"/>
  <c r="BM28" i="26"/>
  <c r="BM18" i="26"/>
  <c r="BE159" i="35"/>
  <c r="F109" i="35"/>
  <c r="T33" i="35"/>
  <c r="O134" i="35"/>
  <c r="O66" i="35"/>
  <c r="G66" i="35"/>
  <c r="Z155" i="35"/>
  <c r="Z94" i="35"/>
  <c r="Z96" i="35" s="1"/>
  <c r="Z79" i="35"/>
  <c r="AA109" i="20"/>
  <c r="H42" i="26"/>
  <c r="H43" i="26" s="1"/>
  <c r="H21" i="26"/>
  <c r="H18" i="26"/>
  <c r="BO144" i="26"/>
  <c r="BO51" i="26"/>
  <c r="BO20" i="26"/>
  <c r="BO34" i="26"/>
  <c r="BU162" i="26"/>
  <c r="BU18" i="26"/>
  <c r="BU28" i="26"/>
  <c r="BU13" i="26"/>
  <c r="BU21" i="26"/>
  <c r="K24" i="26"/>
  <c r="K15" i="26"/>
  <c r="L49" i="35"/>
  <c r="L53" i="35" s="1"/>
  <c r="E187" i="35"/>
  <c r="E191" i="35"/>
  <c r="E155" i="35"/>
  <c r="E116" i="35"/>
  <c r="E79" i="35"/>
  <c r="N24" i="35"/>
  <c r="AH134" i="35"/>
  <c r="AA79" i="35"/>
  <c r="AA73" i="35"/>
  <c r="AA24" i="35"/>
  <c r="AF169" i="35"/>
  <c r="AF155" i="35"/>
  <c r="AF109" i="35"/>
  <c r="AC109" i="20"/>
  <c r="AC73" i="20"/>
  <c r="S24" i="20"/>
  <c r="AS162" i="26"/>
  <c r="AS13" i="26"/>
  <c r="AS45" i="26"/>
  <c r="AS14" i="26"/>
  <c r="P33" i="26"/>
  <c r="P39" i="26" s="1"/>
  <c r="CB143" i="26"/>
  <c r="CB20" i="26"/>
  <c r="CB42" i="26"/>
  <c r="CB43" i="26" s="1"/>
  <c r="CB21" i="26"/>
  <c r="BX24" i="26"/>
  <c r="G33" i="26"/>
  <c r="G72" i="26"/>
  <c r="G89" i="26"/>
  <c r="G100" i="26"/>
  <c r="G115" i="26"/>
  <c r="G125" i="26"/>
  <c r="G71" i="26"/>
  <c r="G88" i="26"/>
  <c r="G114" i="26"/>
  <c r="G124" i="26"/>
  <c r="G65" i="26"/>
  <c r="G92" i="26"/>
  <c r="G112" i="26"/>
  <c r="G126" i="26"/>
  <c r="G61" i="26"/>
  <c r="G64" i="26"/>
  <c r="G60" i="26"/>
  <c r="G63" i="26"/>
  <c r="G62" i="26"/>
  <c r="G77" i="26"/>
  <c r="G91" i="26"/>
  <c r="G108" i="26"/>
  <c r="G69" i="26"/>
  <c r="G81" i="26"/>
  <c r="G106" i="26"/>
  <c r="G70" i="26"/>
  <c r="G78" i="26"/>
  <c r="G90" i="26"/>
  <c r="G76" i="26"/>
  <c r="G93" i="26"/>
  <c r="G107" i="26"/>
  <c r="G123" i="26"/>
  <c r="G130" i="26"/>
  <c r="G153" i="26"/>
  <c r="G113" i="26"/>
  <c r="G119" i="26"/>
  <c r="G121" i="26"/>
  <c r="G127" i="26"/>
  <c r="G158" i="26"/>
  <c r="G132" i="26"/>
  <c r="G152" i="26"/>
  <c r="G129" i="26"/>
  <c r="G147" i="26"/>
  <c r="G149" i="26"/>
  <c r="G157" i="26"/>
  <c r="G122" i="26"/>
  <c r="G138" i="26"/>
  <c r="G151" i="26"/>
  <c r="G120" i="26"/>
  <c r="G131" i="26"/>
  <c r="G128" i="26"/>
  <c r="G150" i="26"/>
  <c r="G154" i="26"/>
  <c r="G133" i="26"/>
  <c r="G137" i="26"/>
  <c r="G148" i="26"/>
  <c r="G185" i="26"/>
  <c r="G165" i="26"/>
  <c r="G175" i="26"/>
  <c r="G183" i="26"/>
  <c r="G168" i="26"/>
  <c r="G174" i="26"/>
  <c r="G182" i="26"/>
  <c r="G195" i="26" s="1"/>
  <c r="G181" i="26"/>
  <c r="G194" i="26" s="1"/>
  <c r="G167" i="26"/>
  <c r="G173" i="26"/>
  <c r="G180" i="26"/>
  <c r="G193" i="26" s="1"/>
  <c r="G179" i="26"/>
  <c r="G192" i="26" s="1"/>
  <c r="G166" i="26"/>
  <c r="G171" i="26"/>
  <c r="G172" i="26"/>
  <c r="G178" i="26"/>
  <c r="G186" i="26"/>
  <c r="AA143" i="26"/>
  <c r="AA51" i="26"/>
  <c r="AA22" i="26"/>
  <c r="AY143" i="26"/>
  <c r="AY28" i="26"/>
  <c r="AL184" i="26"/>
  <c r="AL51" i="26"/>
  <c r="AL20" i="26"/>
  <c r="AL11" i="26"/>
  <c r="AC184" i="26"/>
  <c r="AC22" i="26"/>
  <c r="AC34" i="26"/>
  <c r="AC33" i="26" s="1"/>
  <c r="AC29" i="26"/>
  <c r="K73" i="20"/>
  <c r="R163" i="26"/>
  <c r="R22" i="26"/>
  <c r="R38" i="26"/>
  <c r="X162" i="26"/>
  <c r="X11" i="26"/>
  <c r="X27" i="26"/>
  <c r="X19" i="26"/>
  <c r="L47" i="26"/>
  <c r="L51" i="26"/>
  <c r="L19" i="26"/>
  <c r="J161" i="26"/>
  <c r="J38" i="26"/>
  <c r="J34" i="26"/>
  <c r="J33" i="26" s="1"/>
  <c r="J21" i="26"/>
  <c r="S144" i="26"/>
  <c r="S14" i="26"/>
  <c r="S13" i="26"/>
  <c r="AO162" i="26"/>
  <c r="AO36" i="26"/>
  <c r="AO14" i="26"/>
  <c r="AO47" i="26"/>
  <c r="AO13" i="26"/>
  <c r="BN161" i="26"/>
  <c r="BN51" i="26"/>
  <c r="BN45" i="26"/>
  <c r="BN19" i="26"/>
  <c r="BK162" i="26"/>
  <c r="BK28" i="26"/>
  <c r="BK22" i="26"/>
  <c r="BK21" i="26"/>
  <c r="BG144" i="26"/>
  <c r="BG22" i="26"/>
  <c r="BG51" i="26"/>
  <c r="U94" i="35"/>
  <c r="U96" i="35" s="1"/>
  <c r="U24" i="35"/>
  <c r="AD155" i="35"/>
  <c r="BG66" i="35"/>
  <c r="AZ169" i="35"/>
  <c r="AZ94" i="35"/>
  <c r="AZ96" i="35" s="1"/>
  <c r="S169" i="35"/>
  <c r="S39" i="35"/>
  <c r="S33" i="35"/>
  <c r="AE155" i="35"/>
  <c r="AG155" i="35"/>
  <c r="AG39" i="35"/>
  <c r="AG49" i="35" s="1"/>
  <c r="AG53" i="35" s="1"/>
  <c r="AK109" i="35"/>
  <c r="AK73" i="35"/>
  <c r="AT187" i="35"/>
  <c r="AT191" i="35"/>
  <c r="AT116" i="35"/>
  <c r="X109" i="35"/>
  <c r="AB79" i="35"/>
  <c r="M159" i="26"/>
  <c r="H169" i="20"/>
  <c r="H94" i="20"/>
  <c r="H96" i="20" s="1"/>
  <c r="H24" i="20"/>
  <c r="M33" i="20"/>
  <c r="M39" i="20" s="1"/>
  <c r="M134" i="20"/>
  <c r="Y116" i="35"/>
  <c r="Y136" i="35" s="1"/>
  <c r="Y139" i="35" s="1"/>
  <c r="M24" i="20"/>
  <c r="Y155" i="35"/>
  <c r="P79" i="35"/>
  <c r="P73" i="35"/>
  <c r="W155" i="35"/>
  <c r="W109" i="35"/>
  <c r="N116" i="20"/>
  <c r="E94" i="20"/>
  <c r="E66" i="20"/>
  <c r="E192" i="20"/>
  <c r="Y66" i="20"/>
  <c r="Y83" i="20" s="1"/>
  <c r="Y39" i="20"/>
  <c r="Y24" i="20"/>
  <c r="CC33" i="26"/>
  <c r="AD71" i="26"/>
  <c r="AD88" i="26"/>
  <c r="AD114" i="26"/>
  <c r="AD124" i="26"/>
  <c r="AD60" i="26"/>
  <c r="AD70" i="26"/>
  <c r="AD81" i="26"/>
  <c r="AD113" i="26"/>
  <c r="AD123" i="26"/>
  <c r="AD76" i="26"/>
  <c r="AD89" i="26"/>
  <c r="AD107" i="26"/>
  <c r="AD121" i="26"/>
  <c r="AD133" i="26"/>
  <c r="AD149" i="26"/>
  <c r="AD64" i="26"/>
  <c r="AD62" i="26"/>
  <c r="AD65" i="26"/>
  <c r="AD61" i="26"/>
  <c r="AD63" i="26"/>
  <c r="AD69" i="26"/>
  <c r="AD108" i="26"/>
  <c r="AD92" i="26"/>
  <c r="AD106" i="26"/>
  <c r="AD78" i="26"/>
  <c r="AD90" i="26"/>
  <c r="AD72" i="26"/>
  <c r="AD93" i="26"/>
  <c r="AD100" i="26"/>
  <c r="AD77" i="26"/>
  <c r="AD91" i="26"/>
  <c r="AD119" i="26"/>
  <c r="AD125" i="26"/>
  <c r="AD126" i="26"/>
  <c r="AD138" i="26"/>
  <c r="AD158" i="26"/>
  <c r="AD115" i="26"/>
  <c r="AD131" i="26"/>
  <c r="AD152" i="26"/>
  <c r="AD128" i="26"/>
  <c r="AD157" i="26"/>
  <c r="AD122" i="26"/>
  <c r="AD137" i="26"/>
  <c r="AD148" i="26"/>
  <c r="AD151" i="26"/>
  <c r="AD120" i="26"/>
  <c r="AD130" i="26"/>
  <c r="AD127" i="26"/>
  <c r="AD150" i="26"/>
  <c r="AD154" i="26"/>
  <c r="AD132" i="26"/>
  <c r="AD112" i="26"/>
  <c r="AD129" i="26"/>
  <c r="AD147" i="26"/>
  <c r="AD153" i="26"/>
  <c r="AD165" i="26"/>
  <c r="AD175" i="26"/>
  <c r="AD183" i="26"/>
  <c r="AD168" i="26"/>
  <c r="AD174" i="26"/>
  <c r="AD182" i="26"/>
  <c r="AD195" i="26" s="1"/>
  <c r="AD181" i="26"/>
  <c r="AD194" i="26" s="1"/>
  <c r="AD167" i="26"/>
  <c r="AD173" i="26"/>
  <c r="AD180" i="26"/>
  <c r="AD193" i="26" s="1"/>
  <c r="AD179" i="26"/>
  <c r="AD192" i="26" s="1"/>
  <c r="AD166" i="26"/>
  <c r="AD171" i="26"/>
  <c r="AD172" i="26"/>
  <c r="AD178" i="26"/>
  <c r="AD186" i="26"/>
  <c r="AD185" i="26"/>
  <c r="BQ163" i="26"/>
  <c r="BQ30" i="26"/>
  <c r="BQ13" i="26"/>
  <c r="BQ42" i="26"/>
  <c r="BQ43" i="26" s="1"/>
  <c r="I143" i="26"/>
  <c r="I23" i="26"/>
  <c r="I11" i="26"/>
  <c r="I30" i="26"/>
  <c r="Q73" i="20"/>
  <c r="Q169" i="20"/>
  <c r="Q187" i="20"/>
  <c r="Q191" i="20"/>
  <c r="Q134" i="20"/>
  <c r="AT15" i="26"/>
  <c r="BW187" i="26"/>
  <c r="BW191" i="26"/>
  <c r="BW94" i="26"/>
  <c r="BW96" i="26" s="1"/>
  <c r="AV184" i="26"/>
  <c r="AV27" i="26"/>
  <c r="AV42" i="26"/>
  <c r="AV43" i="26" s="1"/>
  <c r="AV38" i="26"/>
  <c r="AM72" i="26"/>
  <c r="AM89" i="26"/>
  <c r="AM100" i="26"/>
  <c r="AM115" i="26"/>
  <c r="AM125" i="26"/>
  <c r="AM60" i="26"/>
  <c r="AM71" i="26"/>
  <c r="AM88" i="26"/>
  <c r="AM114" i="26"/>
  <c r="AM124" i="26"/>
  <c r="AM62" i="26"/>
  <c r="AM65" i="26"/>
  <c r="AM92" i="26"/>
  <c r="AM112" i="26"/>
  <c r="AM126" i="26"/>
  <c r="AM63" i="26"/>
  <c r="AM61" i="26"/>
  <c r="AM64" i="26"/>
  <c r="AM81" i="26"/>
  <c r="AM106" i="26"/>
  <c r="AM70" i="26"/>
  <c r="AM78" i="26"/>
  <c r="AM90" i="26"/>
  <c r="AM76" i="26"/>
  <c r="AM93" i="26"/>
  <c r="AM107" i="26"/>
  <c r="AM77" i="26"/>
  <c r="AM91" i="26"/>
  <c r="AM69" i="26"/>
  <c r="AM108" i="26"/>
  <c r="AM138" i="26"/>
  <c r="AM149" i="26"/>
  <c r="AM153" i="26"/>
  <c r="AM122" i="26"/>
  <c r="AM131" i="26"/>
  <c r="AM158" i="26"/>
  <c r="AM120" i="26"/>
  <c r="AM128" i="26"/>
  <c r="AM152" i="26"/>
  <c r="AM133" i="26"/>
  <c r="AM137" i="26"/>
  <c r="AM148" i="26"/>
  <c r="AM157" i="26"/>
  <c r="AM159" i="26" s="1"/>
  <c r="AM130" i="26"/>
  <c r="AM151" i="26"/>
  <c r="AM123" i="26"/>
  <c r="AM127" i="26"/>
  <c r="AM113" i="26"/>
  <c r="AM119" i="26"/>
  <c r="AM121" i="26"/>
  <c r="AM132" i="26"/>
  <c r="AM150" i="26"/>
  <c r="AM154" i="26"/>
  <c r="AM129" i="26"/>
  <c r="AM147" i="26"/>
  <c r="AM185" i="26"/>
  <c r="AM165" i="26"/>
  <c r="AM175" i="26"/>
  <c r="AM183" i="26"/>
  <c r="AM168" i="26"/>
  <c r="AM174" i="26"/>
  <c r="AM182" i="26"/>
  <c r="AM195" i="26" s="1"/>
  <c r="AM181" i="26"/>
  <c r="AM194" i="26" s="1"/>
  <c r="AM167" i="26"/>
  <c r="AM173" i="26"/>
  <c r="AM180" i="26"/>
  <c r="AM193" i="26" s="1"/>
  <c r="AM179" i="26"/>
  <c r="AM192" i="26" s="1"/>
  <c r="AM166" i="26"/>
  <c r="AM171" i="26"/>
  <c r="AM172" i="26"/>
  <c r="AM178" i="26"/>
  <c r="AM186" i="26"/>
  <c r="AP144" i="26"/>
  <c r="AP51" i="26"/>
  <c r="AP13" i="26"/>
  <c r="CD184" i="26"/>
  <c r="CD28" i="26"/>
  <c r="CD45" i="26"/>
  <c r="CD29" i="26"/>
  <c r="AK184" i="26"/>
  <c r="AK11" i="26"/>
  <c r="AK14" i="26"/>
  <c r="AK21" i="26"/>
  <c r="AB19" i="26"/>
  <c r="AB38" i="26"/>
  <c r="AB11" i="26"/>
  <c r="AB15" i="26" s="1"/>
  <c r="AO116" i="35"/>
  <c r="AS134" i="35"/>
  <c r="AS94" i="35"/>
  <c r="AS96" i="35" s="1"/>
  <c r="AS66" i="35"/>
  <c r="AS83" i="35" s="1"/>
  <c r="BB159" i="35"/>
  <c r="BB155" i="35"/>
  <c r="BB73" i="35"/>
  <c r="AJ116" i="35"/>
  <c r="AJ109" i="35"/>
  <c r="AJ73" i="35"/>
  <c r="AP155" i="35"/>
  <c r="AP134" i="35"/>
  <c r="R134" i="35"/>
  <c r="Z109" i="20"/>
  <c r="Z73" i="20"/>
  <c r="Z33" i="20"/>
  <c r="BD163" i="26"/>
  <c r="BD21" i="26"/>
  <c r="BD145" i="26"/>
  <c r="BD14" i="26"/>
  <c r="AW27" i="26"/>
  <c r="AW51" i="26"/>
  <c r="AW31" i="26"/>
  <c r="AZ144" i="26"/>
  <c r="AZ47" i="26"/>
  <c r="AZ45" i="26"/>
  <c r="BP162" i="26"/>
  <c r="BP30" i="26"/>
  <c r="BP28" i="26"/>
  <c r="E61" i="26"/>
  <c r="E70" i="26"/>
  <c r="E81" i="26"/>
  <c r="E113" i="26"/>
  <c r="E123" i="26"/>
  <c r="E69" i="26"/>
  <c r="E112" i="26"/>
  <c r="E122" i="26"/>
  <c r="E63" i="26"/>
  <c r="E77" i="26"/>
  <c r="E90" i="26"/>
  <c r="E108" i="26"/>
  <c r="E124" i="26"/>
  <c r="E132" i="26"/>
  <c r="E60" i="26"/>
  <c r="E65" i="26"/>
  <c r="E64" i="26"/>
  <c r="E62" i="26"/>
  <c r="E71" i="26"/>
  <c r="E106" i="26"/>
  <c r="E78" i="26"/>
  <c r="E92" i="26"/>
  <c r="E76" i="26"/>
  <c r="E88" i="26"/>
  <c r="E72" i="26"/>
  <c r="E93" i="26"/>
  <c r="E107" i="26"/>
  <c r="E91" i="26"/>
  <c r="E100" i="26"/>
  <c r="E89" i="26"/>
  <c r="E115" i="26"/>
  <c r="E119" i="26"/>
  <c r="E152" i="26"/>
  <c r="E129" i="26"/>
  <c r="E147" i="26"/>
  <c r="E157" i="26"/>
  <c r="E126" i="26"/>
  <c r="E138" i="26"/>
  <c r="E149" i="26"/>
  <c r="E151" i="26"/>
  <c r="E120" i="26"/>
  <c r="E131" i="26"/>
  <c r="E128" i="26"/>
  <c r="E150" i="26"/>
  <c r="E154" i="26"/>
  <c r="E114" i="26"/>
  <c r="E137" i="26"/>
  <c r="E148" i="26"/>
  <c r="E130" i="26"/>
  <c r="E133" i="26"/>
  <c r="E153" i="26"/>
  <c r="E121" i="26"/>
  <c r="E125" i="26"/>
  <c r="E127" i="26"/>
  <c r="E158" i="26"/>
  <c r="E183" i="26"/>
  <c r="E168" i="26"/>
  <c r="E174" i="26"/>
  <c r="E182" i="26"/>
  <c r="E181" i="26"/>
  <c r="E167" i="26"/>
  <c r="E173" i="26"/>
  <c r="E180" i="26"/>
  <c r="E179" i="26"/>
  <c r="E166" i="26"/>
  <c r="E171" i="26"/>
  <c r="E172" i="26"/>
  <c r="E178" i="26"/>
  <c r="E186" i="26"/>
  <c r="E185" i="26"/>
  <c r="E165" i="26"/>
  <c r="E175" i="26"/>
  <c r="E12" i="26"/>
  <c r="BI15" i="26"/>
  <c r="AE39" i="35"/>
  <c r="AW169" i="35"/>
  <c r="AW33" i="35"/>
  <c r="BA159" i="35"/>
  <c r="H33" i="35"/>
  <c r="H39" i="35" s="1"/>
  <c r="AX159" i="35"/>
  <c r="AX155" i="35"/>
  <c r="AX39" i="35"/>
  <c r="BC33" i="35"/>
  <c r="BC39" i="35" s="1"/>
  <c r="BC66" i="35"/>
  <c r="BC83" i="35" s="1"/>
  <c r="AI109" i="35"/>
  <c r="AI15" i="35"/>
  <c r="I134" i="35"/>
  <c r="M33" i="35"/>
  <c r="M39" i="35" s="1"/>
  <c r="V169" i="35"/>
  <c r="V94" i="35"/>
  <c r="V96" i="35" s="1"/>
  <c r="AU94" i="35"/>
  <c r="AU96" i="35" s="1"/>
  <c r="AN191" i="35"/>
  <c r="AN187" i="35"/>
  <c r="BF94" i="35"/>
  <c r="BF96" i="35" s="1"/>
  <c r="BL162" i="26"/>
  <c r="BL45" i="26"/>
  <c r="BL28" i="26"/>
  <c r="BL20" i="26"/>
  <c r="BL11" i="26"/>
  <c r="BF61" i="26"/>
  <c r="BF65" i="26"/>
  <c r="BF77" i="26"/>
  <c r="BF92" i="26"/>
  <c r="BF108" i="26"/>
  <c r="BF120" i="26"/>
  <c r="BF60" i="26"/>
  <c r="BF64" i="26"/>
  <c r="BF76" i="26"/>
  <c r="BF91" i="26"/>
  <c r="BF107" i="26"/>
  <c r="BF119" i="26"/>
  <c r="BF70" i="26"/>
  <c r="BF115" i="26"/>
  <c r="BF129" i="26"/>
  <c r="BF138" i="26"/>
  <c r="BF147" i="26"/>
  <c r="BF62" i="26"/>
  <c r="BF63" i="26"/>
  <c r="BF100" i="26"/>
  <c r="BF89" i="26"/>
  <c r="BF93" i="26"/>
  <c r="BF71" i="26"/>
  <c r="BF69" i="26"/>
  <c r="BF106" i="26"/>
  <c r="BF81" i="26"/>
  <c r="BF88" i="26"/>
  <c r="BF90" i="26"/>
  <c r="BF72" i="26"/>
  <c r="BF78" i="26"/>
  <c r="BF126" i="26"/>
  <c r="BF112" i="26"/>
  <c r="BF150" i="26"/>
  <c r="BF154" i="26"/>
  <c r="BF123" i="26"/>
  <c r="BF128" i="26"/>
  <c r="BF131" i="26"/>
  <c r="BF113" i="26"/>
  <c r="BF121" i="26"/>
  <c r="BF125" i="26"/>
  <c r="BF137" i="26"/>
  <c r="BF149" i="26"/>
  <c r="BF153" i="26"/>
  <c r="BF133" i="26"/>
  <c r="BF148" i="26"/>
  <c r="BF158" i="26"/>
  <c r="BF127" i="26"/>
  <c r="BF130" i="26"/>
  <c r="BF152" i="26"/>
  <c r="BF122" i="26"/>
  <c r="BF124" i="26"/>
  <c r="BF157" i="26"/>
  <c r="BF114" i="26"/>
  <c r="BF132" i="26"/>
  <c r="BF151" i="26"/>
  <c r="BF167" i="26"/>
  <c r="BF173" i="26"/>
  <c r="BF180" i="26"/>
  <c r="BF193" i="26" s="1"/>
  <c r="BF179" i="26"/>
  <c r="BF192" i="26" s="1"/>
  <c r="BF166" i="26"/>
  <c r="BF171" i="26"/>
  <c r="BF172" i="26"/>
  <c r="BF178" i="26"/>
  <c r="BF186" i="26"/>
  <c r="BF185" i="26"/>
  <c r="BF165" i="26"/>
  <c r="BF175" i="26"/>
  <c r="BF183" i="26"/>
  <c r="BF168" i="26"/>
  <c r="BF174" i="26"/>
  <c r="BF182" i="26"/>
  <c r="BF195" i="26" s="1"/>
  <c r="BF181" i="26"/>
  <c r="BF194" i="26" s="1"/>
  <c r="CA184" i="26"/>
  <c r="CA21" i="26"/>
  <c r="CA51" i="26"/>
  <c r="V162" i="26"/>
  <c r="V20" i="26"/>
  <c r="V31" i="26"/>
  <c r="V22" i="26"/>
  <c r="BS161" i="26"/>
  <c r="BS20" i="26"/>
  <c r="BS19" i="26"/>
  <c r="BM60" i="26"/>
  <c r="BM64" i="26"/>
  <c r="BM76" i="26"/>
  <c r="BM91" i="26"/>
  <c r="BM107" i="26"/>
  <c r="BM119" i="26"/>
  <c r="BM63" i="26"/>
  <c r="BM90" i="26"/>
  <c r="BM106" i="26"/>
  <c r="BM71" i="26"/>
  <c r="BM120" i="26"/>
  <c r="BM128" i="26"/>
  <c r="BM137" i="26"/>
  <c r="BM61" i="26"/>
  <c r="BM65" i="26"/>
  <c r="BM62" i="26"/>
  <c r="BM108" i="26"/>
  <c r="BM72" i="26"/>
  <c r="BM78" i="26"/>
  <c r="BM81" i="26"/>
  <c r="BM88" i="26"/>
  <c r="BM92" i="26"/>
  <c r="BM70" i="26"/>
  <c r="BM100" i="26"/>
  <c r="BM89" i="26"/>
  <c r="BM93" i="26"/>
  <c r="BM69" i="26"/>
  <c r="BM77" i="26"/>
  <c r="BM113" i="26"/>
  <c r="BM131" i="26"/>
  <c r="BM150" i="26"/>
  <c r="BM154" i="26"/>
  <c r="BM125" i="26"/>
  <c r="BM124" i="26"/>
  <c r="BM133" i="26"/>
  <c r="BM148" i="26"/>
  <c r="BM149" i="26"/>
  <c r="BM153" i="26"/>
  <c r="BM114" i="26"/>
  <c r="BM122" i="26"/>
  <c r="BM127" i="26"/>
  <c r="BM130" i="26"/>
  <c r="BM158" i="26"/>
  <c r="BM112" i="26"/>
  <c r="BM152" i="26"/>
  <c r="BM132" i="26"/>
  <c r="BM157" i="26"/>
  <c r="BM123" i="26"/>
  <c r="BM126" i="26"/>
  <c r="BM129" i="26"/>
  <c r="BM147" i="26"/>
  <c r="BM151" i="26"/>
  <c r="BM115" i="26"/>
  <c r="BM121" i="26"/>
  <c r="BM138" i="26"/>
  <c r="BM179" i="26"/>
  <c r="BM192" i="26" s="1"/>
  <c r="BM166" i="26"/>
  <c r="BM171" i="26"/>
  <c r="BM172" i="26"/>
  <c r="BM178" i="26"/>
  <c r="BM186" i="26"/>
  <c r="BM185" i="26"/>
  <c r="BM165" i="26"/>
  <c r="BM175" i="26"/>
  <c r="BM183" i="26"/>
  <c r="BM168" i="26"/>
  <c r="BM174" i="26"/>
  <c r="BM182" i="26"/>
  <c r="BM195" i="26" s="1"/>
  <c r="BM181" i="26"/>
  <c r="BM194" i="26" s="1"/>
  <c r="BM167" i="26"/>
  <c r="BM173" i="26"/>
  <c r="BM180" i="26"/>
  <c r="BM193" i="26" s="1"/>
  <c r="BM27" i="26"/>
  <c r="BE83" i="35"/>
  <c r="BE98" i="35" s="1"/>
  <c r="BE39" i="35"/>
  <c r="T116" i="35"/>
  <c r="T39" i="35"/>
  <c r="G134" i="35"/>
  <c r="G136" i="35" s="1"/>
  <c r="G139" i="35" s="1"/>
  <c r="Z116" i="35"/>
  <c r="AA191" i="20"/>
  <c r="AA187" i="20"/>
  <c r="AA134" i="20"/>
  <c r="AA169" i="20"/>
  <c r="AA24" i="20"/>
  <c r="J191" i="20"/>
  <c r="J187" i="20"/>
  <c r="J24" i="20"/>
  <c r="H163" i="26"/>
  <c r="H13" i="26"/>
  <c r="H51" i="26"/>
  <c r="H14" i="26"/>
  <c r="BT24" i="26"/>
  <c r="BO145" i="26"/>
  <c r="BO27" i="26"/>
  <c r="BO21" i="26"/>
  <c r="BO31" i="26"/>
  <c r="BU163" i="26"/>
  <c r="BU51" i="26"/>
  <c r="BU11" i="26"/>
  <c r="N61" i="26"/>
  <c r="N71" i="26"/>
  <c r="N88" i="26"/>
  <c r="N114" i="26"/>
  <c r="N124" i="26"/>
  <c r="N70" i="26"/>
  <c r="N81" i="26"/>
  <c r="N113" i="26"/>
  <c r="N123" i="26"/>
  <c r="N60" i="26"/>
  <c r="N62" i="26"/>
  <c r="N93" i="26"/>
  <c r="N115" i="26"/>
  <c r="N133" i="26"/>
  <c r="N149" i="26"/>
  <c r="N65" i="26"/>
  <c r="N63" i="26"/>
  <c r="N64" i="26"/>
  <c r="N78" i="26"/>
  <c r="N92" i="26"/>
  <c r="N76" i="26"/>
  <c r="N90" i="26"/>
  <c r="N72" i="26"/>
  <c r="N107" i="26"/>
  <c r="N91" i="26"/>
  <c r="N100" i="26"/>
  <c r="N77" i="26"/>
  <c r="N89" i="26"/>
  <c r="N69" i="26"/>
  <c r="N112" i="26"/>
  <c r="N106" i="26"/>
  <c r="N108" i="26"/>
  <c r="N132" i="26"/>
  <c r="N158" i="26"/>
  <c r="N120" i="26"/>
  <c r="N122" i="26"/>
  <c r="N129" i="26"/>
  <c r="N147" i="26"/>
  <c r="N152" i="26"/>
  <c r="N126" i="26"/>
  <c r="N138" i="26"/>
  <c r="N157" i="26"/>
  <c r="N159" i="26" s="1"/>
  <c r="N131" i="26"/>
  <c r="N151" i="26"/>
  <c r="N128" i="26"/>
  <c r="N121" i="26"/>
  <c r="N125" i="26"/>
  <c r="N137" i="26"/>
  <c r="N148" i="26"/>
  <c r="N150" i="26"/>
  <c r="N154" i="26"/>
  <c r="N119" i="26"/>
  <c r="N130" i="26"/>
  <c r="N127" i="26"/>
  <c r="N153" i="26"/>
  <c r="N165" i="26"/>
  <c r="N175" i="26"/>
  <c r="N183" i="26"/>
  <c r="N168" i="26"/>
  <c r="N174" i="26"/>
  <c r="N182" i="26"/>
  <c r="N195" i="26" s="1"/>
  <c r="N181" i="26"/>
  <c r="N194" i="26" s="1"/>
  <c r="N167" i="26"/>
  <c r="N173" i="26"/>
  <c r="N180" i="26"/>
  <c r="N193" i="26" s="1"/>
  <c r="N179" i="26"/>
  <c r="N192" i="26" s="1"/>
  <c r="N166" i="26"/>
  <c r="N171" i="26"/>
  <c r="N172" i="26"/>
  <c r="N178" i="26"/>
  <c r="N186" i="26"/>
  <c r="N185" i="26"/>
  <c r="N22" i="26"/>
  <c r="AJ11" i="26"/>
  <c r="AJ12" i="26"/>
  <c r="AJ35" i="26"/>
  <c r="AI62" i="26"/>
  <c r="AI78" i="26"/>
  <c r="AI93" i="26"/>
  <c r="AI121" i="26"/>
  <c r="AI65" i="26"/>
  <c r="AI77" i="26"/>
  <c r="AI92" i="26"/>
  <c r="AI108" i="26"/>
  <c r="AI120" i="26"/>
  <c r="AI88" i="26"/>
  <c r="AI106" i="26"/>
  <c r="AI122" i="26"/>
  <c r="AI130" i="26"/>
  <c r="AI64" i="26"/>
  <c r="AI60" i="26"/>
  <c r="AI61" i="26"/>
  <c r="AI63" i="26"/>
  <c r="AI70" i="26"/>
  <c r="AI107" i="26"/>
  <c r="AI91" i="26"/>
  <c r="AI100" i="26"/>
  <c r="AI89" i="26"/>
  <c r="AI71" i="26"/>
  <c r="AI69" i="26"/>
  <c r="AI76" i="26"/>
  <c r="AI81" i="26"/>
  <c r="AI90" i="26"/>
  <c r="AI72" i="26"/>
  <c r="AI114" i="26"/>
  <c r="AI133" i="26"/>
  <c r="AI148" i="26"/>
  <c r="AI151" i="26"/>
  <c r="AI127" i="26"/>
  <c r="AI125" i="26"/>
  <c r="AI150" i="26"/>
  <c r="AI154" i="26"/>
  <c r="AI119" i="26"/>
  <c r="AI123" i="26"/>
  <c r="AI129" i="26"/>
  <c r="AI132" i="26"/>
  <c r="AI147" i="26"/>
  <c r="AI112" i="26"/>
  <c r="AI113" i="26"/>
  <c r="AI115" i="26"/>
  <c r="AI126" i="26"/>
  <c r="AI138" i="26"/>
  <c r="AI149" i="26"/>
  <c r="AI153" i="26"/>
  <c r="AI158" i="26"/>
  <c r="AI128" i="26"/>
  <c r="AI131" i="26"/>
  <c r="AI152" i="26"/>
  <c r="AI124" i="26"/>
  <c r="AI137" i="26"/>
  <c r="AI157" i="26"/>
  <c r="AI181" i="26"/>
  <c r="AI194" i="26" s="1"/>
  <c r="AI167" i="26"/>
  <c r="AI173" i="26"/>
  <c r="AI180" i="26"/>
  <c r="AI193" i="26" s="1"/>
  <c r="AI179" i="26"/>
  <c r="AI192" i="26" s="1"/>
  <c r="AI166" i="26"/>
  <c r="AI171" i="26"/>
  <c r="AI172" i="26"/>
  <c r="AI178" i="26"/>
  <c r="AI186" i="26"/>
  <c r="AI185" i="26"/>
  <c r="AI165" i="26"/>
  <c r="AI175" i="26"/>
  <c r="AI183" i="26"/>
  <c r="AI168" i="26"/>
  <c r="AI174" i="26"/>
  <c r="AI182" i="26"/>
  <c r="AI195" i="26" s="1"/>
  <c r="AI12" i="26"/>
  <c r="E66" i="35"/>
  <c r="N187" i="35"/>
  <c r="N191" i="35"/>
  <c r="N66" i="35"/>
  <c r="N83" i="35" s="1"/>
  <c r="N98" i="35" s="1"/>
  <c r="AH66" i="35"/>
  <c r="AH83" i="35" s="1"/>
  <c r="AH39" i="35"/>
  <c r="AA134" i="35"/>
  <c r="AA15" i="35"/>
  <c r="S79" i="20"/>
  <c r="AS62" i="26"/>
  <c r="AS70" i="26"/>
  <c r="AS81" i="26"/>
  <c r="AS113" i="26"/>
  <c r="AS123" i="26"/>
  <c r="AS69" i="26"/>
  <c r="AS112" i="26"/>
  <c r="AS122" i="26"/>
  <c r="AS61" i="26"/>
  <c r="AS88" i="26"/>
  <c r="AS106" i="26"/>
  <c r="AS120" i="26"/>
  <c r="AS132" i="26"/>
  <c r="AS60" i="26"/>
  <c r="AS64" i="26"/>
  <c r="AS65" i="26"/>
  <c r="AS63" i="26"/>
  <c r="AS91" i="26"/>
  <c r="AS93" i="26"/>
  <c r="AS100" i="26"/>
  <c r="AS77" i="26"/>
  <c r="AS89" i="26"/>
  <c r="AS71" i="26"/>
  <c r="AS108" i="26"/>
  <c r="AS78" i="26"/>
  <c r="AS92" i="26"/>
  <c r="AS76" i="26"/>
  <c r="AS90" i="26"/>
  <c r="AS72" i="26"/>
  <c r="AS107" i="26"/>
  <c r="AS137" i="26"/>
  <c r="AS148" i="26"/>
  <c r="AS152" i="26"/>
  <c r="AS121" i="26"/>
  <c r="AS125" i="26"/>
  <c r="AS130" i="26"/>
  <c r="AS133" i="26"/>
  <c r="AS157" i="26"/>
  <c r="AS119" i="26"/>
  <c r="AS127" i="26"/>
  <c r="AS151" i="26"/>
  <c r="AS115" i="26"/>
  <c r="AS129" i="26"/>
  <c r="AS147" i="26"/>
  <c r="AS150" i="26"/>
  <c r="AS154" i="26"/>
  <c r="AS126" i="26"/>
  <c r="AS138" i="26"/>
  <c r="AS124" i="26"/>
  <c r="AS131" i="26"/>
  <c r="AS149" i="26"/>
  <c r="AS153" i="26"/>
  <c r="AS114" i="26"/>
  <c r="AS128" i="26"/>
  <c r="AS158" i="26"/>
  <c r="AS183" i="26"/>
  <c r="AS168" i="26"/>
  <c r="AS174" i="26"/>
  <c r="AS182" i="26"/>
  <c r="AS195" i="26" s="1"/>
  <c r="AS181" i="26"/>
  <c r="AS194" i="26" s="1"/>
  <c r="AS167" i="26"/>
  <c r="AS173" i="26"/>
  <c r="AS180" i="26"/>
  <c r="AS193" i="26" s="1"/>
  <c r="AS179" i="26"/>
  <c r="AS192" i="26" s="1"/>
  <c r="AS166" i="26"/>
  <c r="AS171" i="26"/>
  <c r="AS172" i="26"/>
  <c r="AS178" i="26"/>
  <c r="AS186" i="26"/>
  <c r="AS185" i="26"/>
  <c r="AS165" i="26"/>
  <c r="AS175" i="26"/>
  <c r="AS34" i="26"/>
  <c r="AS11" i="26"/>
  <c r="BW39" i="26"/>
  <c r="CB33" i="26"/>
  <c r="G15" i="26"/>
  <c r="AA62" i="26"/>
  <c r="AA78" i="26"/>
  <c r="AA93" i="26"/>
  <c r="AA121" i="26"/>
  <c r="AA65" i="26"/>
  <c r="AA77" i="26"/>
  <c r="AA92" i="26"/>
  <c r="AA108" i="26"/>
  <c r="AA120" i="26"/>
  <c r="AA63" i="26"/>
  <c r="AA90" i="26"/>
  <c r="AA112" i="26"/>
  <c r="AA124" i="26"/>
  <c r="AA130" i="26"/>
  <c r="AA61" i="26"/>
  <c r="AA64" i="26"/>
  <c r="AA60" i="26"/>
  <c r="AA76" i="26"/>
  <c r="AA81" i="26"/>
  <c r="AA88" i="26"/>
  <c r="AA70" i="26"/>
  <c r="AA72" i="26"/>
  <c r="AA107" i="26"/>
  <c r="AA91" i="26"/>
  <c r="AA100" i="26"/>
  <c r="AA89" i="26"/>
  <c r="AA71" i="26"/>
  <c r="AA69" i="26"/>
  <c r="AA106" i="26"/>
  <c r="AA137" i="26"/>
  <c r="AA151" i="26"/>
  <c r="AA133" i="26"/>
  <c r="AA148" i="26"/>
  <c r="AA122" i="26"/>
  <c r="AA127" i="26"/>
  <c r="AA150" i="26"/>
  <c r="AA154" i="26"/>
  <c r="AA114" i="26"/>
  <c r="AA129" i="26"/>
  <c r="AA132" i="26"/>
  <c r="AA147" i="26"/>
  <c r="AA153" i="26"/>
  <c r="AA125" i="26"/>
  <c r="AA126" i="26"/>
  <c r="AA138" i="26"/>
  <c r="AA149" i="26"/>
  <c r="AA158" i="26"/>
  <c r="AA115" i="26"/>
  <c r="AA119" i="26"/>
  <c r="AA123" i="26"/>
  <c r="AA152" i="26"/>
  <c r="AA113" i="26"/>
  <c r="AA128" i="26"/>
  <c r="AA131" i="26"/>
  <c r="AA157" i="26"/>
  <c r="AA159" i="26" s="1"/>
  <c r="AA181" i="26"/>
  <c r="AA194" i="26" s="1"/>
  <c r="AA167" i="26"/>
  <c r="AA173" i="26"/>
  <c r="AA180" i="26"/>
  <c r="AA193" i="26" s="1"/>
  <c r="AA179" i="26"/>
  <c r="AA192" i="26" s="1"/>
  <c r="AA166" i="26"/>
  <c r="AA171" i="26"/>
  <c r="AA172" i="26"/>
  <c r="AA178" i="26"/>
  <c r="AA186" i="26"/>
  <c r="AA185" i="26"/>
  <c r="AA165" i="26"/>
  <c r="AA175" i="26"/>
  <c r="AA183" i="26"/>
  <c r="AA168" i="26"/>
  <c r="AA174" i="26"/>
  <c r="AA182" i="26"/>
  <c r="AA195" i="26" s="1"/>
  <c r="AA18" i="26"/>
  <c r="AY62" i="26"/>
  <c r="AY61" i="26"/>
  <c r="AY78" i="26"/>
  <c r="AY93" i="26"/>
  <c r="AY121" i="26"/>
  <c r="AY65" i="26"/>
  <c r="AY77" i="26"/>
  <c r="AY92" i="26"/>
  <c r="AY108" i="26"/>
  <c r="AY120" i="26"/>
  <c r="AY60" i="26"/>
  <c r="AY69" i="26"/>
  <c r="AY114" i="26"/>
  <c r="AY130" i="26"/>
  <c r="AY63" i="26"/>
  <c r="AY64" i="26"/>
  <c r="AY90" i="26"/>
  <c r="AY72" i="26"/>
  <c r="AY76" i="26"/>
  <c r="AY81" i="26"/>
  <c r="AY88" i="26"/>
  <c r="AY70" i="26"/>
  <c r="AY100" i="26"/>
  <c r="AY107" i="26"/>
  <c r="AY91" i="26"/>
  <c r="AY89" i="26"/>
  <c r="AY71" i="26"/>
  <c r="AY106" i="26"/>
  <c r="AY151" i="26"/>
  <c r="AY124" i="26"/>
  <c r="AY129" i="26"/>
  <c r="AY132" i="26"/>
  <c r="AY147" i="26"/>
  <c r="AY122" i="26"/>
  <c r="AY126" i="26"/>
  <c r="AY138" i="26"/>
  <c r="AY150" i="26"/>
  <c r="AY154" i="26"/>
  <c r="AY112" i="26"/>
  <c r="AY128" i="26"/>
  <c r="AY131" i="26"/>
  <c r="AY149" i="26"/>
  <c r="AY153" i="26"/>
  <c r="AY119" i="26"/>
  <c r="AY125" i="26"/>
  <c r="AY137" i="26"/>
  <c r="AY158" i="26"/>
  <c r="AY115" i="26"/>
  <c r="AY123" i="26"/>
  <c r="AY133" i="26"/>
  <c r="AY148" i="26"/>
  <c r="AY152" i="26"/>
  <c r="AY113" i="26"/>
  <c r="AY127" i="26"/>
  <c r="AY157" i="26"/>
  <c r="AY159" i="26" s="1"/>
  <c r="AY181" i="26"/>
  <c r="AY194" i="26" s="1"/>
  <c r="AY167" i="26"/>
  <c r="AY173" i="26"/>
  <c r="AY180" i="26"/>
  <c r="AY193" i="26" s="1"/>
  <c r="AY179" i="26"/>
  <c r="AY192" i="26" s="1"/>
  <c r="AY166" i="26"/>
  <c r="AY171" i="26"/>
  <c r="AY172" i="26"/>
  <c r="AY178" i="26"/>
  <c r="AY186" i="26"/>
  <c r="AY185" i="26"/>
  <c r="AY165" i="26"/>
  <c r="AY175" i="26"/>
  <c r="AY183" i="26"/>
  <c r="AY168" i="26"/>
  <c r="AY174" i="26"/>
  <c r="AY182" i="26"/>
  <c r="AY195" i="26" s="1"/>
  <c r="AY51" i="26"/>
  <c r="AY29" i="26"/>
  <c r="AL161" i="26"/>
  <c r="AL30" i="26"/>
  <c r="AL42" i="26"/>
  <c r="AL43" i="26" s="1"/>
  <c r="AL12" i="26"/>
  <c r="AC60" i="26"/>
  <c r="AC70" i="26"/>
  <c r="AC81" i="26"/>
  <c r="AC113" i="26"/>
  <c r="AC123" i="26"/>
  <c r="AC69" i="26"/>
  <c r="AC112" i="26"/>
  <c r="AC122" i="26"/>
  <c r="AC65" i="26"/>
  <c r="AC92" i="26"/>
  <c r="AC114" i="26"/>
  <c r="AC132" i="26"/>
  <c r="AC62" i="26"/>
  <c r="AC63" i="26"/>
  <c r="AC61" i="26"/>
  <c r="AC64" i="26"/>
  <c r="AC71" i="26"/>
  <c r="AC108" i="26"/>
  <c r="AC106" i="26"/>
  <c r="AC78" i="26"/>
  <c r="AC90" i="26"/>
  <c r="AC72" i="26"/>
  <c r="AC76" i="26"/>
  <c r="AC88" i="26"/>
  <c r="AC93" i="26"/>
  <c r="AC100" i="26"/>
  <c r="AC107" i="26"/>
  <c r="AC77" i="26"/>
  <c r="AC91" i="26"/>
  <c r="AC89" i="26"/>
  <c r="AC115" i="26"/>
  <c r="AC131" i="26"/>
  <c r="AC152" i="26"/>
  <c r="AC128" i="26"/>
  <c r="AC157" i="26"/>
  <c r="AC137" i="26"/>
  <c r="AC148" i="26"/>
  <c r="AC151" i="26"/>
  <c r="AC120" i="26"/>
  <c r="AC124" i="26"/>
  <c r="AC130" i="26"/>
  <c r="AC133" i="26"/>
  <c r="AC127" i="26"/>
  <c r="AC150" i="26"/>
  <c r="AC154" i="26"/>
  <c r="AC129" i="26"/>
  <c r="AC147" i="26"/>
  <c r="AC153" i="26"/>
  <c r="AC119" i="26"/>
  <c r="AC121" i="26"/>
  <c r="AC125" i="26"/>
  <c r="AC126" i="26"/>
  <c r="AC138" i="26"/>
  <c r="AC149" i="26"/>
  <c r="AC158" i="26"/>
  <c r="AC183" i="26"/>
  <c r="AC168" i="26"/>
  <c r="AC174" i="26"/>
  <c r="AC182" i="26"/>
  <c r="AC195" i="26" s="1"/>
  <c r="AC181" i="26"/>
  <c r="AC194" i="26" s="1"/>
  <c r="AC167" i="26"/>
  <c r="AC173" i="26"/>
  <c r="AC180" i="26"/>
  <c r="AC193" i="26" s="1"/>
  <c r="AC179" i="26"/>
  <c r="AC192" i="26" s="1"/>
  <c r="AC166" i="26"/>
  <c r="AC171" i="26"/>
  <c r="AC172" i="26"/>
  <c r="AC178" i="26"/>
  <c r="AC186" i="26"/>
  <c r="AC185" i="26"/>
  <c r="AC165" i="26"/>
  <c r="AC175" i="26"/>
  <c r="AC11" i="26"/>
  <c r="AC20" i="26"/>
  <c r="AC12" i="26"/>
  <c r="U14" i="20"/>
  <c r="U20" i="20"/>
  <c r="U30" i="20"/>
  <c r="U11" i="20"/>
  <c r="U21" i="20"/>
  <c r="U27" i="20"/>
  <c r="U31" i="20"/>
  <c r="U12" i="20"/>
  <c r="U13" i="20"/>
  <c r="U19" i="20"/>
  <c r="U29" i="20"/>
  <c r="U36" i="20"/>
  <c r="U45" i="20"/>
  <c r="U63" i="20"/>
  <c r="U69" i="20"/>
  <c r="U89" i="20"/>
  <c r="U93" i="20"/>
  <c r="U100" i="20"/>
  <c r="U115" i="20"/>
  <c r="U121" i="20"/>
  <c r="U125" i="20"/>
  <c r="U129" i="20"/>
  <c r="U133" i="20"/>
  <c r="U138" i="20"/>
  <c r="U148" i="20"/>
  <c r="U163" i="20"/>
  <c r="U179" i="20"/>
  <c r="U192" i="20" s="1"/>
  <c r="U183" i="20"/>
  <c r="U157" i="20"/>
  <c r="U149" i="20"/>
  <c r="U113" i="20"/>
  <c r="U119" i="20"/>
  <c r="U127" i="20"/>
  <c r="U143" i="20"/>
  <c r="U152" i="20"/>
  <c r="U161" i="20"/>
  <c r="U167" i="20"/>
  <c r="U174" i="20"/>
  <c r="U47" i="20"/>
  <c r="U60" i="20"/>
  <c r="U64" i="20"/>
  <c r="U70" i="20"/>
  <c r="U76" i="20"/>
  <c r="U81" i="20"/>
  <c r="U90" i="20"/>
  <c r="U106" i="20"/>
  <c r="U112" i="20"/>
  <c r="U122" i="20"/>
  <c r="U126" i="20"/>
  <c r="U130" i="20"/>
  <c r="U150" i="20"/>
  <c r="U158" i="20"/>
  <c r="U165" i="20"/>
  <c r="U172" i="20"/>
  <c r="U180" i="20"/>
  <c r="U193" i="20" s="1"/>
  <c r="U184" i="20"/>
  <c r="U173" i="20"/>
  <c r="U42" i="20"/>
  <c r="U43" i="20" s="1"/>
  <c r="U151" i="20"/>
  <c r="U166" i="20"/>
  <c r="U181" i="20"/>
  <c r="U194" i="20" s="1"/>
  <c r="U185" i="20"/>
  <c r="U18" i="20"/>
  <c r="U28" i="20"/>
  <c r="U34" i="20"/>
  <c r="U38" i="20"/>
  <c r="U144" i="20"/>
  <c r="U153" i="20"/>
  <c r="U168" i="20"/>
  <c r="U175" i="20"/>
  <c r="U22" i="20"/>
  <c r="U35" i="20"/>
  <c r="U51" i="20"/>
  <c r="U62" i="20"/>
  <c r="U72" i="20"/>
  <c r="U78" i="20"/>
  <c r="U88" i="20"/>
  <c r="U92" i="20"/>
  <c r="U108" i="20"/>
  <c r="U114" i="20"/>
  <c r="U120" i="20"/>
  <c r="U124" i="20"/>
  <c r="U128" i="20"/>
  <c r="U132" i="20"/>
  <c r="U137" i="20"/>
  <c r="U145" i="20"/>
  <c r="U154" i="20"/>
  <c r="U162" i="20"/>
  <c r="U178" i="20"/>
  <c r="U182" i="20"/>
  <c r="U195" i="20" s="1"/>
  <c r="U186" i="20"/>
  <c r="U147" i="20"/>
  <c r="U171" i="20"/>
  <c r="U61" i="20"/>
  <c r="U65" i="20"/>
  <c r="U71" i="20"/>
  <c r="U77" i="20"/>
  <c r="U91" i="20"/>
  <c r="U107" i="20"/>
  <c r="U123" i="20"/>
  <c r="U131" i="20"/>
  <c r="K191" i="20"/>
  <c r="K187" i="20"/>
  <c r="K134" i="20"/>
  <c r="K79" i="20"/>
  <c r="R61" i="26"/>
  <c r="R65" i="26"/>
  <c r="R77" i="26"/>
  <c r="R92" i="26"/>
  <c r="R108" i="26"/>
  <c r="R120" i="26"/>
  <c r="R62" i="26"/>
  <c r="R64" i="26"/>
  <c r="R76" i="26"/>
  <c r="R91" i="26"/>
  <c r="R107" i="26"/>
  <c r="R119" i="26"/>
  <c r="R72" i="26"/>
  <c r="R100" i="26"/>
  <c r="R121" i="26"/>
  <c r="R129" i="26"/>
  <c r="R138" i="26"/>
  <c r="R147" i="26"/>
  <c r="R60" i="26"/>
  <c r="R63" i="26"/>
  <c r="R71" i="26"/>
  <c r="R69" i="26"/>
  <c r="R106" i="26"/>
  <c r="R112" i="26"/>
  <c r="R90" i="26"/>
  <c r="R81" i="26"/>
  <c r="R88" i="26"/>
  <c r="R70" i="26"/>
  <c r="R78" i="26"/>
  <c r="R89" i="26"/>
  <c r="R93" i="26"/>
  <c r="R115" i="26"/>
  <c r="R123" i="26"/>
  <c r="R137" i="26"/>
  <c r="R113" i="26"/>
  <c r="R133" i="26"/>
  <c r="R148" i="26"/>
  <c r="R150" i="26"/>
  <c r="R154" i="26"/>
  <c r="R127" i="26"/>
  <c r="R130" i="26"/>
  <c r="R124" i="26"/>
  <c r="R153" i="26"/>
  <c r="R122" i="26"/>
  <c r="R132" i="26"/>
  <c r="R158" i="26"/>
  <c r="R114" i="26"/>
  <c r="R126" i="26"/>
  <c r="R149" i="26"/>
  <c r="R152" i="26"/>
  <c r="R157" i="26"/>
  <c r="R125" i="26"/>
  <c r="R128" i="26"/>
  <c r="R131" i="26"/>
  <c r="R151" i="26"/>
  <c r="R167" i="26"/>
  <c r="R173" i="26"/>
  <c r="R180" i="26"/>
  <c r="R193" i="26" s="1"/>
  <c r="R179" i="26"/>
  <c r="R192" i="26" s="1"/>
  <c r="R166" i="26"/>
  <c r="R171" i="26"/>
  <c r="R172" i="26"/>
  <c r="R178" i="26"/>
  <c r="R186" i="26"/>
  <c r="R185" i="26"/>
  <c r="R165" i="26"/>
  <c r="R175" i="26"/>
  <c r="R183" i="26"/>
  <c r="R168" i="26"/>
  <c r="R174" i="26"/>
  <c r="R182" i="26"/>
  <c r="R195" i="26" s="1"/>
  <c r="R181" i="26"/>
  <c r="R194" i="26" s="1"/>
  <c r="R31" i="26"/>
  <c r="R18" i="26"/>
  <c r="R24" i="26" s="1"/>
  <c r="X63" i="26"/>
  <c r="X90" i="26"/>
  <c r="X106" i="26"/>
  <c r="X61" i="26"/>
  <c r="X72" i="26"/>
  <c r="X89" i="26"/>
  <c r="X100" i="26"/>
  <c r="X115" i="26"/>
  <c r="X125" i="26"/>
  <c r="X81" i="26"/>
  <c r="X93" i="26"/>
  <c r="X113" i="26"/>
  <c r="X127" i="26"/>
  <c r="X62" i="26"/>
  <c r="X65" i="26"/>
  <c r="X60" i="26"/>
  <c r="X70" i="26"/>
  <c r="X76" i="26"/>
  <c r="X107" i="26"/>
  <c r="X71" i="26"/>
  <c r="X91" i="26"/>
  <c r="X69" i="26"/>
  <c r="X77" i="26"/>
  <c r="X112" i="26"/>
  <c r="X64" i="26"/>
  <c r="X108" i="26"/>
  <c r="X78" i="26"/>
  <c r="X88" i="26"/>
  <c r="X92" i="26"/>
  <c r="X114" i="26"/>
  <c r="X120" i="26"/>
  <c r="X122" i="26"/>
  <c r="X132" i="26"/>
  <c r="X153" i="26"/>
  <c r="X126" i="26"/>
  <c r="X129" i="26"/>
  <c r="X147" i="26"/>
  <c r="X149" i="26"/>
  <c r="X158" i="26"/>
  <c r="X123" i="26"/>
  <c r="X138" i="26"/>
  <c r="X152" i="26"/>
  <c r="X121" i="26"/>
  <c r="X131" i="26"/>
  <c r="X157" i="26"/>
  <c r="X119" i="26"/>
  <c r="X128" i="26"/>
  <c r="X151" i="26"/>
  <c r="X133" i="26"/>
  <c r="X137" i="26"/>
  <c r="X148" i="26"/>
  <c r="X124" i="26"/>
  <c r="X130" i="26"/>
  <c r="X150" i="26"/>
  <c r="X154" i="26"/>
  <c r="X166" i="26"/>
  <c r="X171" i="26"/>
  <c r="X172" i="26"/>
  <c r="X178" i="26"/>
  <c r="X186" i="26"/>
  <c r="X185" i="26"/>
  <c r="X165" i="26"/>
  <c r="X175" i="26"/>
  <c r="X183" i="26"/>
  <c r="X168" i="26"/>
  <c r="X174" i="26"/>
  <c r="X182" i="26"/>
  <c r="X195" i="26" s="1"/>
  <c r="X181" i="26"/>
  <c r="X194" i="26" s="1"/>
  <c r="X167" i="26"/>
  <c r="X173" i="26"/>
  <c r="X180" i="26"/>
  <c r="X193" i="26" s="1"/>
  <c r="X179" i="26"/>
  <c r="X192" i="26" s="1"/>
  <c r="X145" i="26"/>
  <c r="X12" i="26"/>
  <c r="X14" i="26"/>
  <c r="L24" i="26"/>
  <c r="L15" i="26"/>
  <c r="S62" i="26"/>
  <c r="S78" i="26"/>
  <c r="S93" i="26"/>
  <c r="S121" i="26"/>
  <c r="S65" i="26"/>
  <c r="S77" i="26"/>
  <c r="S92" i="26"/>
  <c r="S108" i="26"/>
  <c r="S120" i="26"/>
  <c r="S69" i="26"/>
  <c r="S114" i="26"/>
  <c r="S130" i="26"/>
  <c r="S64" i="26"/>
  <c r="S60" i="26"/>
  <c r="S61" i="26"/>
  <c r="S89" i="26"/>
  <c r="S71" i="26"/>
  <c r="S106" i="26"/>
  <c r="S112" i="26"/>
  <c r="S90" i="26"/>
  <c r="S72" i="26"/>
  <c r="S76" i="26"/>
  <c r="S81" i="26"/>
  <c r="S88" i="26"/>
  <c r="S70" i="26"/>
  <c r="S100" i="26"/>
  <c r="S107" i="26"/>
  <c r="S63" i="26"/>
  <c r="S91" i="26"/>
  <c r="S119" i="26"/>
  <c r="S125" i="26"/>
  <c r="S128" i="26"/>
  <c r="S131" i="26"/>
  <c r="S151" i="26"/>
  <c r="S115" i="26"/>
  <c r="S123" i="26"/>
  <c r="S137" i="26"/>
  <c r="S113" i="26"/>
  <c r="S133" i="26"/>
  <c r="S148" i="26"/>
  <c r="S150" i="26"/>
  <c r="S154" i="26"/>
  <c r="S127" i="26"/>
  <c r="S124" i="26"/>
  <c r="S153" i="26"/>
  <c r="S122" i="26"/>
  <c r="S129" i="26"/>
  <c r="S132" i="26"/>
  <c r="S147" i="26"/>
  <c r="S158" i="26"/>
  <c r="S126" i="26"/>
  <c r="S138" i="26"/>
  <c r="S149" i="26"/>
  <c r="S152" i="26"/>
  <c r="S157" i="26"/>
  <c r="S181" i="26"/>
  <c r="S194" i="26" s="1"/>
  <c r="S167" i="26"/>
  <c r="S173" i="26"/>
  <c r="S180" i="26"/>
  <c r="S193" i="26" s="1"/>
  <c r="S179" i="26"/>
  <c r="S192" i="26" s="1"/>
  <c r="S166" i="26"/>
  <c r="S171" i="26"/>
  <c r="S172" i="26"/>
  <c r="S178" i="26"/>
  <c r="S186" i="26"/>
  <c r="S185" i="26"/>
  <c r="S165" i="26"/>
  <c r="S175" i="26"/>
  <c r="S183" i="26"/>
  <c r="S168" i="26"/>
  <c r="S174" i="26"/>
  <c r="S182" i="26"/>
  <c r="S195" i="26" s="1"/>
  <c r="AO163" i="26"/>
  <c r="AO20" i="26"/>
  <c r="AO12" i="26"/>
  <c r="AO22" i="26"/>
  <c r="AO31" i="26"/>
  <c r="BN34" i="26"/>
  <c r="BN33" i="26" s="1"/>
  <c r="BN30" i="26"/>
  <c r="BN14" i="26"/>
  <c r="BK62" i="26"/>
  <c r="BK72" i="26"/>
  <c r="BK89" i="26"/>
  <c r="BK100" i="26"/>
  <c r="BK115" i="26"/>
  <c r="BK71" i="26"/>
  <c r="BK88" i="26"/>
  <c r="BK114" i="26"/>
  <c r="BK124" i="26"/>
  <c r="BK69" i="26"/>
  <c r="BK126" i="26"/>
  <c r="BK61" i="26"/>
  <c r="BK65" i="26"/>
  <c r="BK63" i="26"/>
  <c r="BK60" i="26"/>
  <c r="BK64" i="26"/>
  <c r="BK81" i="26"/>
  <c r="BK92" i="26"/>
  <c r="BK106" i="26"/>
  <c r="BK70" i="26"/>
  <c r="BK76" i="26"/>
  <c r="BK78" i="26"/>
  <c r="BK90" i="26"/>
  <c r="BK107" i="26"/>
  <c r="BK93" i="26"/>
  <c r="BK77" i="26"/>
  <c r="BK91" i="26"/>
  <c r="BK112" i="26"/>
  <c r="BK108" i="26"/>
  <c r="BK133" i="26"/>
  <c r="BK137" i="26"/>
  <c r="BK148" i="26"/>
  <c r="BK149" i="26"/>
  <c r="BK153" i="26"/>
  <c r="BK122" i="26"/>
  <c r="BK130" i="26"/>
  <c r="BK158" i="26"/>
  <c r="BK120" i="26"/>
  <c r="BK127" i="26"/>
  <c r="BK152" i="26"/>
  <c r="BK132" i="26"/>
  <c r="BK157" i="26"/>
  <c r="BK129" i="26"/>
  <c r="BK147" i="26"/>
  <c r="BK151" i="26"/>
  <c r="BK121" i="26"/>
  <c r="BK123" i="26"/>
  <c r="BK138" i="26"/>
  <c r="BK113" i="26"/>
  <c r="BK119" i="26"/>
  <c r="BK131" i="26"/>
  <c r="BK150" i="26"/>
  <c r="BK154" i="26"/>
  <c r="BK125" i="26"/>
  <c r="BK128" i="26"/>
  <c r="BK185" i="26"/>
  <c r="BK165" i="26"/>
  <c r="BK175" i="26"/>
  <c r="BK183" i="26"/>
  <c r="BK168" i="26"/>
  <c r="BK174" i="26"/>
  <c r="BK182" i="26"/>
  <c r="BK195" i="26" s="1"/>
  <c r="BK181" i="26"/>
  <c r="BK194" i="26" s="1"/>
  <c r="BK167" i="26"/>
  <c r="BK173" i="26"/>
  <c r="BK180" i="26"/>
  <c r="BK193" i="26" s="1"/>
  <c r="BK179" i="26"/>
  <c r="BK192" i="26" s="1"/>
  <c r="BK166" i="26"/>
  <c r="BK171" i="26"/>
  <c r="BK172" i="26"/>
  <c r="BK178" i="26"/>
  <c r="BK186" i="26"/>
  <c r="BK51" i="26"/>
  <c r="BK11" i="26"/>
  <c r="BK15" i="26" s="1"/>
  <c r="BG62" i="26"/>
  <c r="BG78" i="26"/>
  <c r="BG93" i="26"/>
  <c r="BG121" i="26"/>
  <c r="BG65" i="26"/>
  <c r="BG77" i="26"/>
  <c r="BG92" i="26"/>
  <c r="BG108" i="26"/>
  <c r="BG120" i="26"/>
  <c r="BG63" i="26"/>
  <c r="BG90" i="26"/>
  <c r="BG112" i="26"/>
  <c r="BG124" i="26"/>
  <c r="BG130" i="26"/>
  <c r="BG60" i="26"/>
  <c r="BG64" i="26"/>
  <c r="BG61" i="26"/>
  <c r="BG107" i="26"/>
  <c r="BG91" i="26"/>
  <c r="BG100" i="26"/>
  <c r="BG89" i="26"/>
  <c r="BG71" i="26"/>
  <c r="BG69" i="26"/>
  <c r="BG106" i="26"/>
  <c r="BG76" i="26"/>
  <c r="BG81" i="26"/>
  <c r="BG88" i="26"/>
  <c r="BG70" i="26"/>
  <c r="BG72" i="26"/>
  <c r="BG114" i="26"/>
  <c r="BG129" i="26"/>
  <c r="BG132" i="26"/>
  <c r="BG147" i="26"/>
  <c r="BG151" i="26"/>
  <c r="BG126" i="26"/>
  <c r="BG138" i="26"/>
  <c r="BG150" i="26"/>
  <c r="BG154" i="26"/>
  <c r="BG115" i="26"/>
  <c r="BG119" i="26"/>
  <c r="BG123" i="26"/>
  <c r="BG128" i="26"/>
  <c r="BG131" i="26"/>
  <c r="BG113" i="26"/>
  <c r="BG125" i="26"/>
  <c r="BG137" i="26"/>
  <c r="BG149" i="26"/>
  <c r="BG153" i="26"/>
  <c r="BG133" i="26"/>
  <c r="BG148" i="26"/>
  <c r="BG158" i="26"/>
  <c r="BG127" i="26"/>
  <c r="BG152" i="26"/>
  <c r="BG122" i="26"/>
  <c r="BG157" i="26"/>
  <c r="BG181" i="26"/>
  <c r="BG194" i="26" s="1"/>
  <c r="BG167" i="26"/>
  <c r="BG173" i="26"/>
  <c r="BG180" i="26"/>
  <c r="BG193" i="26" s="1"/>
  <c r="BG179" i="26"/>
  <c r="BG192" i="26" s="1"/>
  <c r="BG166" i="26"/>
  <c r="BG171" i="26"/>
  <c r="BG172" i="26"/>
  <c r="BG178" i="26"/>
  <c r="BG186" i="26"/>
  <c r="BG185" i="26"/>
  <c r="BG165" i="26"/>
  <c r="BG175" i="26"/>
  <c r="BG183" i="26"/>
  <c r="BG168" i="26"/>
  <c r="BG174" i="26"/>
  <c r="BG182" i="26"/>
  <c r="BG195" i="26" s="1"/>
  <c r="AQ49" i="35"/>
  <c r="AQ53" i="35" s="1"/>
  <c r="Q24" i="35"/>
  <c r="Q15" i="35"/>
  <c r="U109" i="35"/>
  <c r="AD169" i="35"/>
  <c r="AD116" i="35"/>
  <c r="AD73" i="35"/>
  <c r="BG191" i="35"/>
  <c r="BG187" i="35"/>
  <c r="BG169" i="35"/>
  <c r="AZ109" i="35"/>
  <c r="S134" i="35"/>
  <c r="S136" i="35" s="1"/>
  <c r="S139" i="35" s="1"/>
  <c r="S73" i="35"/>
  <c r="S66" i="35"/>
  <c r="S24" i="35"/>
  <c r="S49" i="35" s="1"/>
  <c r="S53" i="35" s="1"/>
  <c r="AE134" i="35"/>
  <c r="AE109" i="35"/>
  <c r="AM39" i="35"/>
  <c r="AG79" i="35"/>
  <c r="AT159" i="35"/>
  <c r="AT79" i="35"/>
  <c r="AT66" i="35"/>
  <c r="AT39" i="35"/>
  <c r="X159" i="35"/>
  <c r="X155" i="35"/>
  <c r="X15" i="35"/>
  <c r="AB83" i="35"/>
  <c r="AB98" i="35" s="1"/>
  <c r="AY155" i="35"/>
  <c r="M116" i="26"/>
  <c r="H155" i="20"/>
  <c r="V134" i="20"/>
  <c r="V169" i="20"/>
  <c r="M66" i="20"/>
  <c r="P66" i="20"/>
  <c r="AG184" i="26"/>
  <c r="AG30" i="26"/>
  <c r="AG18" i="26"/>
  <c r="AG47" i="26"/>
  <c r="BB162" i="26"/>
  <c r="BB36" i="26"/>
  <c r="BB19" i="26"/>
  <c r="BB23" i="26"/>
  <c r="BB22" i="26"/>
  <c r="BZ145" i="26"/>
  <c r="BZ18" i="26"/>
  <c r="BZ30" i="26"/>
  <c r="BZ36" i="26"/>
  <c r="BV184" i="26"/>
  <c r="BV14" i="26"/>
  <c r="BV30" i="26"/>
  <c r="BV42" i="26"/>
  <c r="BV43" i="26" s="1"/>
  <c r="AH24" i="26"/>
  <c r="Y161" i="26"/>
  <c r="Y18" i="26"/>
  <c r="Y36" i="26"/>
  <c r="Y12" i="26"/>
  <c r="V116" i="20"/>
  <c r="P187" i="20"/>
  <c r="P191" i="20"/>
  <c r="AF24" i="26"/>
  <c r="AG161" i="26"/>
  <c r="AG11" i="26"/>
  <c r="AG15" i="26" s="1"/>
  <c r="AG51" i="26"/>
  <c r="AG22" i="26"/>
  <c r="BB161" i="26"/>
  <c r="BB45" i="26"/>
  <c r="BB34" i="26"/>
  <c r="BB35" i="26"/>
  <c r="BZ162" i="26"/>
  <c r="BZ47" i="26"/>
  <c r="BZ38" i="26"/>
  <c r="BZ45" i="26"/>
  <c r="BZ28" i="26"/>
  <c r="BV143" i="26"/>
  <c r="BV31" i="26"/>
  <c r="BV12" i="26"/>
  <c r="AH61" i="26"/>
  <c r="AH65" i="26"/>
  <c r="AH77" i="26"/>
  <c r="AH92" i="26"/>
  <c r="AH108" i="26"/>
  <c r="AH120" i="26"/>
  <c r="AH64" i="26"/>
  <c r="AH76" i="26"/>
  <c r="AH91" i="26"/>
  <c r="AH107" i="26"/>
  <c r="AH119" i="26"/>
  <c r="AH81" i="26"/>
  <c r="AH93" i="26"/>
  <c r="AH113" i="26"/>
  <c r="AH125" i="26"/>
  <c r="AH129" i="26"/>
  <c r="AH138" i="26"/>
  <c r="AH147" i="26"/>
  <c r="AH60" i="26"/>
  <c r="AH62" i="26"/>
  <c r="AH63" i="26"/>
  <c r="AH100" i="26"/>
  <c r="AH89" i="26"/>
  <c r="AH71" i="26"/>
  <c r="AH69" i="26"/>
  <c r="AH106" i="26"/>
  <c r="AH90" i="26"/>
  <c r="AH72" i="26"/>
  <c r="AH78" i="26"/>
  <c r="AH88" i="26"/>
  <c r="AH70" i="26"/>
  <c r="AH127" i="26"/>
  <c r="AH130" i="26"/>
  <c r="AH150" i="26"/>
  <c r="AH154" i="26"/>
  <c r="AH123" i="26"/>
  <c r="AH132" i="26"/>
  <c r="AH112" i="26"/>
  <c r="AH115" i="26"/>
  <c r="AH121" i="26"/>
  <c r="AH126" i="26"/>
  <c r="AH149" i="26"/>
  <c r="AH153" i="26"/>
  <c r="AH158" i="26"/>
  <c r="AH128" i="26"/>
  <c r="AH131" i="26"/>
  <c r="AH152" i="26"/>
  <c r="AH124" i="26"/>
  <c r="AH137" i="26"/>
  <c r="AH157" i="26"/>
  <c r="AH114" i="26"/>
  <c r="AH122" i="26"/>
  <c r="AH133" i="26"/>
  <c r="AH148" i="26"/>
  <c r="AH151" i="26"/>
  <c r="AH167" i="26"/>
  <c r="AH173" i="26"/>
  <c r="AH180" i="26"/>
  <c r="AH193" i="26" s="1"/>
  <c r="AH179" i="26"/>
  <c r="AH192" i="26" s="1"/>
  <c r="AH166" i="26"/>
  <c r="AH171" i="26"/>
  <c r="AH172" i="26"/>
  <c r="AH178" i="26"/>
  <c r="AH186" i="26"/>
  <c r="AH185" i="26"/>
  <c r="AH165" i="26"/>
  <c r="AH175" i="26"/>
  <c r="AH183" i="26"/>
  <c r="AH168" i="26"/>
  <c r="AH174" i="26"/>
  <c r="AH182" i="26"/>
  <c r="AH195" i="26" s="1"/>
  <c r="AH181" i="26"/>
  <c r="AH194" i="26" s="1"/>
  <c r="Y184" i="26"/>
  <c r="Y42" i="26"/>
  <c r="Y43" i="26" s="1"/>
  <c r="Y20" i="26"/>
  <c r="Y22" i="26"/>
  <c r="AL169" i="35"/>
  <c r="V33" i="20"/>
  <c r="V39" i="20" s="1"/>
  <c r="V94" i="20"/>
  <c r="V96" i="20" s="1"/>
  <c r="V24" i="20"/>
  <c r="M79" i="20"/>
  <c r="M73" i="20"/>
  <c r="P79" i="20"/>
  <c r="AF39" i="26"/>
  <c r="AF61" i="26"/>
  <c r="AF63" i="26"/>
  <c r="AF90" i="26"/>
  <c r="AF106" i="26"/>
  <c r="AF72" i="26"/>
  <c r="AF89" i="26"/>
  <c r="AF100" i="26"/>
  <c r="AF115" i="26"/>
  <c r="AF125" i="26"/>
  <c r="AF64" i="26"/>
  <c r="AF78" i="26"/>
  <c r="AF91" i="26"/>
  <c r="AF123" i="26"/>
  <c r="AF127" i="26"/>
  <c r="AF60" i="26"/>
  <c r="AF65" i="26"/>
  <c r="AF93" i="26"/>
  <c r="AF69" i="26"/>
  <c r="AF71" i="26"/>
  <c r="AF77" i="26"/>
  <c r="AF62" i="26"/>
  <c r="AF108" i="26"/>
  <c r="AF81" i="26"/>
  <c r="AF88" i="26"/>
  <c r="AF92" i="26"/>
  <c r="AF70" i="26"/>
  <c r="AF76" i="26"/>
  <c r="AF79" i="26" s="1"/>
  <c r="AF107" i="26"/>
  <c r="AF132" i="26"/>
  <c r="AF112" i="26"/>
  <c r="AF121" i="26"/>
  <c r="AF126" i="26"/>
  <c r="AF129" i="26"/>
  <c r="AF147" i="26"/>
  <c r="AF149" i="26"/>
  <c r="AF153" i="26"/>
  <c r="AF113" i="26"/>
  <c r="AF119" i="26"/>
  <c r="AF138" i="26"/>
  <c r="AF158" i="26"/>
  <c r="AF131" i="26"/>
  <c r="AF152" i="26"/>
  <c r="AF124" i="26"/>
  <c r="AF128" i="26"/>
  <c r="AF157" i="26"/>
  <c r="AF114" i="26"/>
  <c r="AF122" i="26"/>
  <c r="AF133" i="26"/>
  <c r="AF137" i="26"/>
  <c r="AF148" i="26"/>
  <c r="AF151" i="26"/>
  <c r="AF120" i="26"/>
  <c r="AF130" i="26"/>
  <c r="AF150" i="26"/>
  <c r="AF154" i="26"/>
  <c r="AF166" i="26"/>
  <c r="AF171" i="26"/>
  <c r="AF172" i="26"/>
  <c r="AF178" i="26"/>
  <c r="AF186" i="26"/>
  <c r="AF185" i="26"/>
  <c r="AF165" i="26"/>
  <c r="AF175" i="26"/>
  <c r="AF183" i="26"/>
  <c r="AF168" i="26"/>
  <c r="AF174" i="26"/>
  <c r="AF182" i="26"/>
  <c r="AF195" i="26" s="1"/>
  <c r="AF181" i="26"/>
  <c r="AF194" i="26" s="1"/>
  <c r="AF167" i="26"/>
  <c r="AF173" i="26"/>
  <c r="AF180" i="26"/>
  <c r="AF193" i="26" s="1"/>
  <c r="AF179" i="26"/>
  <c r="AF192" i="26" s="1"/>
  <c r="U144" i="26"/>
  <c r="U34" i="26"/>
  <c r="U33" i="26" s="1"/>
  <c r="U11" i="26"/>
  <c r="U15" i="26" s="1"/>
  <c r="U31" i="26"/>
  <c r="T60" i="26"/>
  <c r="T69" i="26"/>
  <c r="T112" i="26"/>
  <c r="T122" i="26"/>
  <c r="T78" i="26"/>
  <c r="T93" i="26"/>
  <c r="T121" i="26"/>
  <c r="T61" i="26"/>
  <c r="T76" i="26"/>
  <c r="T89" i="26"/>
  <c r="T107" i="26"/>
  <c r="T123" i="26"/>
  <c r="T131" i="26"/>
  <c r="T148" i="26"/>
  <c r="T64" i="26"/>
  <c r="T63" i="26"/>
  <c r="T77" i="26"/>
  <c r="T91" i="26"/>
  <c r="T62" i="26"/>
  <c r="T71" i="26"/>
  <c r="T108" i="26"/>
  <c r="T92" i="26"/>
  <c r="T106" i="26"/>
  <c r="T65" i="26"/>
  <c r="T90" i="26"/>
  <c r="T72" i="26"/>
  <c r="T81" i="26"/>
  <c r="T88" i="26"/>
  <c r="T70" i="26"/>
  <c r="T100" i="26"/>
  <c r="T157" i="26"/>
  <c r="T119" i="26"/>
  <c r="T125" i="26"/>
  <c r="T128" i="26"/>
  <c r="T151" i="26"/>
  <c r="T115" i="26"/>
  <c r="T137" i="26"/>
  <c r="T113" i="26"/>
  <c r="T130" i="26"/>
  <c r="T133" i="26"/>
  <c r="T150" i="26"/>
  <c r="T154" i="26"/>
  <c r="T127" i="26"/>
  <c r="T120" i="26"/>
  <c r="T124" i="26"/>
  <c r="T153" i="26"/>
  <c r="T114" i="26"/>
  <c r="T129" i="26"/>
  <c r="T132" i="26"/>
  <c r="T147" i="26"/>
  <c r="T158" i="26"/>
  <c r="T126" i="26"/>
  <c r="T138" i="26"/>
  <c r="T149" i="26"/>
  <c r="T152" i="26"/>
  <c r="T168" i="26"/>
  <c r="T174" i="26"/>
  <c r="T182" i="26"/>
  <c r="T195" i="26" s="1"/>
  <c r="T181" i="26"/>
  <c r="T194" i="26" s="1"/>
  <c r="T167" i="26"/>
  <c r="T173" i="26"/>
  <c r="T180" i="26"/>
  <c r="T193" i="26" s="1"/>
  <c r="T179" i="26"/>
  <c r="T192" i="26" s="1"/>
  <c r="T166" i="26"/>
  <c r="T171" i="26"/>
  <c r="T172" i="26"/>
  <c r="T178" i="26"/>
  <c r="T186" i="26"/>
  <c r="T185" i="26"/>
  <c r="T165" i="26"/>
  <c r="T175" i="26"/>
  <c r="T183" i="26"/>
  <c r="T13" i="26"/>
  <c r="T15" i="26" s="1"/>
  <c r="AG36" i="26"/>
  <c r="AG28" i="26"/>
  <c r="AG31" i="26"/>
  <c r="BB145" i="26"/>
  <c r="BB42" i="26"/>
  <c r="BB43" i="26" s="1"/>
  <c r="BB28" i="26"/>
  <c r="F71" i="26"/>
  <c r="F88" i="26"/>
  <c r="F114" i="26"/>
  <c r="F124" i="26"/>
  <c r="F61" i="26"/>
  <c r="F70" i="26"/>
  <c r="F81" i="26"/>
  <c r="F113" i="26"/>
  <c r="F123" i="26"/>
  <c r="F72" i="26"/>
  <c r="F100" i="26"/>
  <c r="F119" i="26"/>
  <c r="F133" i="26"/>
  <c r="F149" i="26"/>
  <c r="F64" i="26"/>
  <c r="F60" i="26"/>
  <c r="F62" i="26"/>
  <c r="F89" i="26"/>
  <c r="F108" i="26"/>
  <c r="F112" i="26"/>
  <c r="F69" i="26"/>
  <c r="F106" i="26"/>
  <c r="F65" i="26"/>
  <c r="F78" i="26"/>
  <c r="F90" i="26"/>
  <c r="F92" i="26"/>
  <c r="F76" i="26"/>
  <c r="F63" i="26"/>
  <c r="F93" i="26"/>
  <c r="F107" i="26"/>
  <c r="F77" i="26"/>
  <c r="F91" i="26"/>
  <c r="F121" i="26"/>
  <c r="F125" i="26"/>
  <c r="F127" i="26"/>
  <c r="F158" i="26"/>
  <c r="F115" i="26"/>
  <c r="F132" i="26"/>
  <c r="F152" i="26"/>
  <c r="F129" i="26"/>
  <c r="F147" i="26"/>
  <c r="F157" i="26"/>
  <c r="F122" i="26"/>
  <c r="F126" i="26"/>
  <c r="F138" i="26"/>
  <c r="F151" i="26"/>
  <c r="F120" i="26"/>
  <c r="F131" i="26"/>
  <c r="F128" i="26"/>
  <c r="F150" i="26"/>
  <c r="F154" i="26"/>
  <c r="F137" i="26"/>
  <c r="F148" i="26"/>
  <c r="F130" i="26"/>
  <c r="F153" i="26"/>
  <c r="F165" i="26"/>
  <c r="F175" i="26"/>
  <c r="F183" i="26"/>
  <c r="F168" i="26"/>
  <c r="F174" i="26"/>
  <c r="F182" i="26"/>
  <c r="F195" i="26" s="1"/>
  <c r="F181" i="26"/>
  <c r="F194" i="26" s="1"/>
  <c r="F167" i="26"/>
  <c r="F173" i="26"/>
  <c r="F180" i="26"/>
  <c r="F193" i="26" s="1"/>
  <c r="F179" i="26"/>
  <c r="F192" i="26" s="1"/>
  <c r="F166" i="26"/>
  <c r="F171" i="26"/>
  <c r="F172" i="26"/>
  <c r="F178" i="26"/>
  <c r="F186" i="26"/>
  <c r="F185" i="26"/>
  <c r="F35" i="26"/>
  <c r="F33" i="26" s="1"/>
  <c r="F39" i="26" s="1"/>
  <c r="BZ163" i="26"/>
  <c r="BZ31" i="26"/>
  <c r="BZ13" i="26"/>
  <c r="BZ23" i="26"/>
  <c r="BV28" i="26"/>
  <c r="BV29" i="26"/>
  <c r="BV35" i="26"/>
  <c r="AH144" i="26"/>
  <c r="AH28" i="26"/>
  <c r="AH36" i="26"/>
  <c r="AH35" i="26"/>
  <c r="Y145" i="26"/>
  <c r="Y38" i="26"/>
  <c r="Y34" i="26"/>
  <c r="Y159" i="35"/>
  <c r="Y79" i="35"/>
  <c r="Y66" i="35"/>
  <c r="Y15" i="35"/>
  <c r="Y49" i="35" s="1"/>
  <c r="Y53" i="35" s="1"/>
  <c r="AC116" i="35"/>
  <c r="AL155" i="35"/>
  <c r="AL109" i="35"/>
  <c r="AL136" i="35" s="1"/>
  <c r="AL139" i="35" s="1"/>
  <c r="AL66" i="35"/>
  <c r="AL83" i="35" s="1"/>
  <c r="AL39" i="35"/>
  <c r="K15" i="35"/>
  <c r="P134" i="35"/>
  <c r="P94" i="35"/>
  <c r="P96" i="35" s="1"/>
  <c r="P33" i="35"/>
  <c r="AR155" i="35"/>
  <c r="W116" i="35"/>
  <c r="W79" i="35"/>
  <c r="N73" i="20"/>
  <c r="N15" i="20"/>
  <c r="E155" i="20"/>
  <c r="E193" i="20"/>
  <c r="E116" i="20"/>
  <c r="E15" i="20"/>
  <c r="Y116" i="20"/>
  <c r="Y155" i="20"/>
  <c r="Y94" i="20"/>
  <c r="Y96" i="20" s="1"/>
  <c r="CC144" i="26"/>
  <c r="CC29" i="26"/>
  <c r="CC28" i="26"/>
  <c r="CC31" i="26"/>
  <c r="AN161" i="26"/>
  <c r="AN42" i="26"/>
  <c r="AN43" i="26" s="1"/>
  <c r="AN27" i="26"/>
  <c r="AN19" i="26"/>
  <c r="AD163" i="26"/>
  <c r="AD21" i="26"/>
  <c r="AD144" i="26"/>
  <c r="AD36" i="26"/>
  <c r="AD13" i="26"/>
  <c r="AE42" i="26"/>
  <c r="AE43" i="26" s="1"/>
  <c r="AE14" i="26"/>
  <c r="AE36" i="26"/>
  <c r="AE22" i="26"/>
  <c r="AR144" i="26"/>
  <c r="AR36" i="26"/>
  <c r="AR35" i="26"/>
  <c r="BQ145" i="26"/>
  <c r="BQ22" i="26"/>
  <c r="BQ51" i="26"/>
  <c r="BQ36" i="26"/>
  <c r="W61" i="26"/>
  <c r="W72" i="26"/>
  <c r="W89" i="26"/>
  <c r="W100" i="26"/>
  <c r="W115" i="26"/>
  <c r="W125" i="26"/>
  <c r="W71" i="26"/>
  <c r="W88" i="26"/>
  <c r="W114" i="26"/>
  <c r="W124" i="26"/>
  <c r="W106" i="26"/>
  <c r="W120" i="26"/>
  <c r="W126" i="26"/>
  <c r="W63" i="26"/>
  <c r="W64" i="26"/>
  <c r="W62" i="26"/>
  <c r="W65" i="26"/>
  <c r="W107" i="26"/>
  <c r="W91" i="26"/>
  <c r="W93" i="26"/>
  <c r="W69" i="26"/>
  <c r="W77" i="26"/>
  <c r="W112" i="26"/>
  <c r="W108" i="26"/>
  <c r="W60" i="26"/>
  <c r="W78" i="26"/>
  <c r="W81" i="26"/>
  <c r="W92" i="26"/>
  <c r="W70" i="26"/>
  <c r="W76" i="26"/>
  <c r="W90" i="26"/>
  <c r="W132" i="26"/>
  <c r="W153" i="26"/>
  <c r="W129" i="26"/>
  <c r="W147" i="26"/>
  <c r="W149" i="26"/>
  <c r="W158" i="26"/>
  <c r="W123" i="26"/>
  <c r="W138" i="26"/>
  <c r="W152" i="26"/>
  <c r="W121" i="26"/>
  <c r="W131" i="26"/>
  <c r="W157" i="26"/>
  <c r="W113" i="26"/>
  <c r="W119" i="26"/>
  <c r="W128" i="26"/>
  <c r="W151" i="26"/>
  <c r="W133" i="26"/>
  <c r="W137" i="26"/>
  <c r="W148" i="26"/>
  <c r="W130" i="26"/>
  <c r="W150" i="26"/>
  <c r="W154" i="26"/>
  <c r="W122" i="26"/>
  <c r="W127" i="26"/>
  <c r="W185" i="26"/>
  <c r="W165" i="26"/>
  <c r="W175" i="26"/>
  <c r="W183" i="26"/>
  <c r="W168" i="26"/>
  <c r="W174" i="26"/>
  <c r="W182" i="26"/>
  <c r="W195" i="26" s="1"/>
  <c r="W181" i="26"/>
  <c r="W194" i="26" s="1"/>
  <c r="W167" i="26"/>
  <c r="W173" i="26"/>
  <c r="W180" i="26"/>
  <c r="W193" i="26" s="1"/>
  <c r="W179" i="26"/>
  <c r="W192" i="26" s="1"/>
  <c r="W166" i="26"/>
  <c r="W171" i="26"/>
  <c r="W172" i="26"/>
  <c r="W178" i="26"/>
  <c r="W186" i="26"/>
  <c r="W51" i="26"/>
  <c r="W11" i="26"/>
  <c r="W15" i="26" s="1"/>
  <c r="I51" i="26"/>
  <c r="I31" i="26"/>
  <c r="AT162" i="26"/>
  <c r="AT29" i="26"/>
  <c r="AT19" i="26"/>
  <c r="AT34" i="26"/>
  <c r="AT33" i="26" s="1"/>
  <c r="AT21" i="26"/>
  <c r="BW159" i="26"/>
  <c r="BW73" i="26"/>
  <c r="AV161" i="26"/>
  <c r="AV34" i="26"/>
  <c r="AV20" i="26"/>
  <c r="AV31" i="26"/>
  <c r="AM163" i="26"/>
  <c r="AM42" i="26"/>
  <c r="AM43" i="26" s="1"/>
  <c r="AM31" i="26"/>
  <c r="AM11" i="26"/>
  <c r="AM15" i="26" s="1"/>
  <c r="AP21" i="26"/>
  <c r="AP30" i="26"/>
  <c r="AP35" i="26"/>
  <c r="BC145" i="26"/>
  <c r="BC23" i="26"/>
  <c r="BC20" i="26"/>
  <c r="CD144" i="26"/>
  <c r="CD23" i="26"/>
  <c r="CD22" i="26"/>
  <c r="CD14" i="26"/>
  <c r="AK162" i="26"/>
  <c r="AK31" i="26"/>
  <c r="AK30" i="26"/>
  <c r="AK42" i="26"/>
  <c r="AK43" i="26" s="1"/>
  <c r="AK12" i="26"/>
  <c r="AB51" i="26"/>
  <c r="AB22" i="26"/>
  <c r="AB36" i="26"/>
  <c r="AO15" i="35"/>
  <c r="BB24" i="35"/>
  <c r="AJ79" i="35"/>
  <c r="AJ15" i="35"/>
  <c r="AP169" i="35"/>
  <c r="AP33" i="35"/>
  <c r="AP15" i="35"/>
  <c r="R159" i="35"/>
  <c r="R94" i="35"/>
  <c r="R96" i="35" s="1"/>
  <c r="O13" i="20"/>
  <c r="O19" i="20"/>
  <c r="O29" i="20"/>
  <c r="O14" i="20"/>
  <c r="O20" i="20"/>
  <c r="O30" i="20"/>
  <c r="O11" i="20"/>
  <c r="O12" i="20"/>
  <c r="O18" i="20"/>
  <c r="O22" i="20"/>
  <c r="O28" i="20"/>
  <c r="O38" i="20"/>
  <c r="O153" i="20"/>
  <c r="O34" i="20"/>
  <c r="O51" i="20"/>
  <c r="O62" i="20"/>
  <c r="O72" i="20"/>
  <c r="O78" i="20"/>
  <c r="O88" i="20"/>
  <c r="O92" i="20"/>
  <c r="O108" i="20"/>
  <c r="O114" i="20"/>
  <c r="O120" i="20"/>
  <c r="O124" i="20"/>
  <c r="O128" i="20"/>
  <c r="O132" i="20"/>
  <c r="O137" i="20"/>
  <c r="O145" i="20"/>
  <c r="O154" i="20"/>
  <c r="O162" i="20"/>
  <c r="O178" i="20"/>
  <c r="O182" i="20"/>
  <c r="O195" i="20" s="1"/>
  <c r="O186" i="20"/>
  <c r="O171" i="20"/>
  <c r="O35" i="20"/>
  <c r="O147" i="20"/>
  <c r="O112" i="20"/>
  <c r="O126" i="20"/>
  <c r="O150" i="20"/>
  <c r="O158" i="20"/>
  <c r="O165" i="20"/>
  <c r="O172" i="20"/>
  <c r="O36" i="20"/>
  <c r="O45" i="20"/>
  <c r="O63" i="20"/>
  <c r="O69" i="20"/>
  <c r="O89" i="20"/>
  <c r="O93" i="20"/>
  <c r="O100" i="20"/>
  <c r="O115" i="20"/>
  <c r="O121" i="20"/>
  <c r="O125" i="20"/>
  <c r="O129" i="20"/>
  <c r="O133" i="20"/>
  <c r="O138" i="20"/>
  <c r="O148" i="20"/>
  <c r="O163" i="20"/>
  <c r="O179" i="20"/>
  <c r="O192" i="20" s="1"/>
  <c r="O183" i="20"/>
  <c r="O157" i="20"/>
  <c r="O159" i="20" s="1"/>
  <c r="O149" i="20"/>
  <c r="O180" i="20"/>
  <c r="O193" i="20" s="1"/>
  <c r="O184" i="20"/>
  <c r="O27" i="20"/>
  <c r="O42" i="20"/>
  <c r="O43" i="20" s="1"/>
  <c r="O151" i="20"/>
  <c r="O166" i="20"/>
  <c r="O173" i="20"/>
  <c r="O21" i="20"/>
  <c r="O31" i="20"/>
  <c r="O61" i="20"/>
  <c r="O65" i="20"/>
  <c r="O71" i="20"/>
  <c r="O77" i="20"/>
  <c r="O91" i="20"/>
  <c r="O107" i="20"/>
  <c r="O113" i="20"/>
  <c r="O119" i="20"/>
  <c r="O123" i="20"/>
  <c r="O127" i="20"/>
  <c r="O131" i="20"/>
  <c r="O143" i="20"/>
  <c r="O152" i="20"/>
  <c r="O161" i="20"/>
  <c r="O167" i="20"/>
  <c r="O174" i="20"/>
  <c r="O181" i="20"/>
  <c r="O194" i="20" s="1"/>
  <c r="O185" i="20"/>
  <c r="O144" i="20"/>
  <c r="O168" i="20"/>
  <c r="O175" i="20"/>
  <c r="O47" i="20"/>
  <c r="O60" i="20"/>
  <c r="O64" i="20"/>
  <c r="O70" i="20"/>
  <c r="O76" i="20"/>
  <c r="O81" i="20"/>
  <c r="O90" i="20"/>
  <c r="O106" i="20"/>
  <c r="O122" i="20"/>
  <c r="O130" i="20"/>
  <c r="Z94" i="20"/>
  <c r="Z96" i="20" s="1"/>
  <c r="Z66" i="20"/>
  <c r="Z83" i="20" s="1"/>
  <c r="I66" i="20"/>
  <c r="I83" i="20" s="1"/>
  <c r="I155" i="20"/>
  <c r="O143" i="26"/>
  <c r="O38" i="26"/>
  <c r="O18" i="26"/>
  <c r="O24" i="26" s="1"/>
  <c r="O14" i="26"/>
  <c r="O15" i="26" s="1"/>
  <c r="BD184" i="26"/>
  <c r="BD12" i="26"/>
  <c r="BD29" i="26"/>
  <c r="AW162" i="26"/>
  <c r="AW14" i="26"/>
  <c r="AW18" i="26"/>
  <c r="AW24" i="26" s="1"/>
  <c r="AZ42" i="26"/>
  <c r="AZ43" i="26" s="1"/>
  <c r="AZ36" i="26"/>
  <c r="BP145" i="26"/>
  <c r="BP27" i="26"/>
  <c r="BP13" i="26"/>
  <c r="BP21" i="26"/>
  <c r="E163" i="26"/>
  <c r="E13" i="26"/>
  <c r="E18" i="26"/>
  <c r="E47" i="26"/>
  <c r="BA70" i="26"/>
  <c r="BA81" i="26"/>
  <c r="BA113" i="26"/>
  <c r="BA123" i="26"/>
  <c r="BA69" i="26"/>
  <c r="BA112" i="26"/>
  <c r="BA122" i="26"/>
  <c r="BA71" i="26"/>
  <c r="BA132" i="26"/>
  <c r="BA62" i="26"/>
  <c r="BA61" i="26"/>
  <c r="BA65" i="26"/>
  <c r="BA63" i="26"/>
  <c r="BA60" i="26"/>
  <c r="BA64" i="26"/>
  <c r="BA108" i="26"/>
  <c r="BA92" i="26"/>
  <c r="BA106" i="26"/>
  <c r="BA76" i="26"/>
  <c r="BA78" i="26"/>
  <c r="BA90" i="26"/>
  <c r="BA72" i="26"/>
  <c r="BA88" i="26"/>
  <c r="BA107" i="26"/>
  <c r="BA93" i="26"/>
  <c r="BA100" i="26"/>
  <c r="BA77" i="26"/>
  <c r="BA89" i="26"/>
  <c r="BA91" i="26"/>
  <c r="BA115" i="26"/>
  <c r="BA130" i="26"/>
  <c r="BA133" i="26"/>
  <c r="BA152" i="26"/>
  <c r="BA127" i="26"/>
  <c r="BA157" i="26"/>
  <c r="BA151" i="26"/>
  <c r="BA120" i="26"/>
  <c r="BA124" i="26"/>
  <c r="BA129" i="26"/>
  <c r="BA147" i="26"/>
  <c r="BA114" i="26"/>
  <c r="BA126" i="26"/>
  <c r="BA138" i="26"/>
  <c r="BA150" i="26"/>
  <c r="BA154" i="26"/>
  <c r="BA131" i="26"/>
  <c r="BA121" i="26"/>
  <c r="BA128" i="26"/>
  <c r="BA149" i="26"/>
  <c r="BA153" i="26"/>
  <c r="BA119" i="26"/>
  <c r="BA125" i="26"/>
  <c r="BA137" i="26"/>
  <c r="BA148" i="26"/>
  <c r="BA158" i="26"/>
  <c r="BA183" i="26"/>
  <c r="BA168" i="26"/>
  <c r="BA174" i="26"/>
  <c r="BA182" i="26"/>
  <c r="BA195" i="26" s="1"/>
  <c r="BA181" i="26"/>
  <c r="BA194" i="26" s="1"/>
  <c r="BA167" i="26"/>
  <c r="BA173" i="26"/>
  <c r="BA180" i="26"/>
  <c r="BA193" i="26" s="1"/>
  <c r="BA179" i="26"/>
  <c r="BA192" i="26" s="1"/>
  <c r="BA166" i="26"/>
  <c r="BA171" i="26"/>
  <c r="BA172" i="26"/>
  <c r="BA178" i="26"/>
  <c r="BA186" i="26"/>
  <c r="BA185" i="26"/>
  <c r="BA165" i="26"/>
  <c r="BA175" i="26"/>
  <c r="AU143" i="26"/>
  <c r="AU36" i="26"/>
  <c r="AU29" i="26"/>
  <c r="BI143" i="26"/>
  <c r="BI31" i="26"/>
  <c r="BI47" i="26"/>
  <c r="AW109" i="35"/>
  <c r="AW136" i="35" s="1"/>
  <c r="AW139" i="35" s="1"/>
  <c r="AW24" i="35"/>
  <c r="BA116" i="35"/>
  <c r="H79" i="35"/>
  <c r="H15" i="35"/>
  <c r="AX169" i="35"/>
  <c r="BC191" i="35"/>
  <c r="BC187" i="35"/>
  <c r="BC188" i="35" s="1"/>
  <c r="BC109" i="35"/>
  <c r="BC24" i="35"/>
  <c r="AI116" i="35"/>
  <c r="AI73" i="35"/>
  <c r="I109" i="35"/>
  <c r="I136" i="35" s="1"/>
  <c r="I139" i="35" s="1"/>
  <c r="I33" i="35"/>
  <c r="I39" i="35" s="1"/>
  <c r="M73" i="35"/>
  <c r="M15" i="35"/>
  <c r="V191" i="35"/>
  <c r="V187" i="35"/>
  <c r="V155" i="35"/>
  <c r="V109" i="35"/>
  <c r="AU66" i="35"/>
  <c r="AN109" i="35"/>
  <c r="AN136" i="35" s="1"/>
  <c r="AN139" i="35" s="1"/>
  <c r="AN79" i="35"/>
  <c r="AN73" i="35"/>
  <c r="BF33" i="35"/>
  <c r="BF39" i="35" s="1"/>
  <c r="BF49" i="35" s="1"/>
  <c r="BF53" i="35" s="1"/>
  <c r="AM169" i="35"/>
  <c r="AM73" i="35"/>
  <c r="R169" i="20"/>
  <c r="R39" i="20"/>
  <c r="R94" i="20"/>
  <c r="R96" i="20" s="1"/>
  <c r="BL163" i="26"/>
  <c r="BL42" i="26"/>
  <c r="BL43" i="26" s="1"/>
  <c r="BL19" i="26"/>
  <c r="BL38" i="26"/>
  <c r="BL14" i="26"/>
  <c r="BF47" i="26"/>
  <c r="BF28" i="26"/>
  <c r="BF35" i="26"/>
  <c r="BJ161" i="26"/>
  <c r="BJ144" i="26"/>
  <c r="BJ35" i="26"/>
  <c r="CA161" i="26"/>
  <c r="CA14" i="26"/>
  <c r="V163" i="26"/>
  <c r="V12" i="26"/>
  <c r="V144" i="26"/>
  <c r="V36" i="26"/>
  <c r="V13" i="26"/>
  <c r="BR30" i="26"/>
  <c r="BR29" i="26"/>
  <c r="BR28" i="26"/>
  <c r="BS143" i="26"/>
  <c r="BS27" i="26"/>
  <c r="BS29" i="26"/>
  <c r="BM184" i="26"/>
  <c r="BM29" i="26"/>
  <c r="BM45" i="26"/>
  <c r="BM21" i="26"/>
  <c r="Z163" i="26"/>
  <c r="Z21" i="26"/>
  <c r="Z19" i="26"/>
  <c r="Z11" i="26"/>
  <c r="Z12" i="26"/>
  <c r="BE109" i="35"/>
  <c r="F169" i="35"/>
  <c r="T66" i="35"/>
  <c r="T24" i="35"/>
  <c r="T15" i="35"/>
  <c r="O73" i="35"/>
  <c r="G94" i="35"/>
  <c r="G96" i="35" s="1"/>
  <c r="G33" i="35"/>
  <c r="G39" i="35" s="1"/>
  <c r="G49" i="35" s="1"/>
  <c r="G53" i="35" s="1"/>
  <c r="Z159" i="35"/>
  <c r="J33" i="20"/>
  <c r="J15" i="20"/>
  <c r="BY70" i="26"/>
  <c r="BY81" i="26"/>
  <c r="BY113" i="26"/>
  <c r="BY123" i="26"/>
  <c r="BY69" i="26"/>
  <c r="BY112" i="26"/>
  <c r="BY122" i="26"/>
  <c r="BY88" i="26"/>
  <c r="BY106" i="26"/>
  <c r="BY120" i="26"/>
  <c r="BY132" i="26"/>
  <c r="BY61" i="26"/>
  <c r="BY60" i="26"/>
  <c r="BY65" i="26"/>
  <c r="BY63" i="26"/>
  <c r="BY64" i="26"/>
  <c r="BY62" i="26"/>
  <c r="BY108" i="26"/>
  <c r="BY78" i="26"/>
  <c r="BY92" i="26"/>
  <c r="BY76" i="26"/>
  <c r="BY90" i="26"/>
  <c r="BY72" i="26"/>
  <c r="BY107" i="26"/>
  <c r="BY91" i="26"/>
  <c r="BY93" i="26"/>
  <c r="BY100" i="26"/>
  <c r="BY77" i="26"/>
  <c r="BY89" i="26"/>
  <c r="BY71" i="26"/>
  <c r="BY115" i="26"/>
  <c r="BY129" i="26"/>
  <c r="BY147" i="26"/>
  <c r="BY152" i="26"/>
  <c r="BY126" i="26"/>
  <c r="BY138" i="26"/>
  <c r="BY157" i="26"/>
  <c r="BY131" i="26"/>
  <c r="BY151" i="26"/>
  <c r="BY124" i="26"/>
  <c r="BY128" i="26"/>
  <c r="BY114" i="26"/>
  <c r="BY125" i="26"/>
  <c r="BY137" i="26"/>
  <c r="BY148" i="26"/>
  <c r="BY150" i="26"/>
  <c r="BY154" i="26"/>
  <c r="BY130" i="26"/>
  <c r="BY133" i="26"/>
  <c r="BY121" i="26"/>
  <c r="BY127" i="26"/>
  <c r="BY149" i="26"/>
  <c r="BY153" i="26"/>
  <c r="BY119" i="26"/>
  <c r="BY158" i="26"/>
  <c r="BY183" i="26"/>
  <c r="BY168" i="26"/>
  <c r="BY174" i="26"/>
  <c r="BY182" i="26"/>
  <c r="BY195" i="26" s="1"/>
  <c r="BY181" i="26"/>
  <c r="BY194" i="26" s="1"/>
  <c r="BY167" i="26"/>
  <c r="BY173" i="26"/>
  <c r="BY180" i="26"/>
  <c r="BY193" i="26" s="1"/>
  <c r="BY179" i="26"/>
  <c r="BY192" i="26" s="1"/>
  <c r="BY166" i="26"/>
  <c r="BY171" i="26"/>
  <c r="BY172" i="26"/>
  <c r="BY178" i="26"/>
  <c r="BY186" i="26"/>
  <c r="BY185" i="26"/>
  <c r="BY165" i="26"/>
  <c r="BY175" i="26"/>
  <c r="BY14" i="26"/>
  <c r="BY15" i="26" s="1"/>
  <c r="BY18" i="26"/>
  <c r="BY24" i="26" s="1"/>
  <c r="H184" i="26"/>
  <c r="H11" i="26"/>
  <c r="H22" i="26"/>
  <c r="H23" i="26"/>
  <c r="H12" i="26"/>
  <c r="BT45" i="26"/>
  <c r="BT34" i="26"/>
  <c r="BT33" i="26" s="1"/>
  <c r="BT13" i="26"/>
  <c r="BO143" i="26"/>
  <c r="BO14" i="26"/>
  <c r="BO36" i="26"/>
  <c r="BO18" i="26"/>
  <c r="BU184" i="26"/>
  <c r="BU42" i="26"/>
  <c r="BU43" i="26" s="1"/>
  <c r="BU27" i="26"/>
  <c r="N184" i="26"/>
  <c r="N47" i="26"/>
  <c r="N144" i="26"/>
  <c r="N42" i="26"/>
  <c r="N43" i="26" s="1"/>
  <c r="N13" i="26"/>
  <c r="AJ38" i="26"/>
  <c r="Q144" i="26"/>
  <c r="Q36" i="26"/>
  <c r="Q33" i="26" s="1"/>
  <c r="Q39" i="26" s="1"/>
  <c r="Q13" i="26"/>
  <c r="Q21" i="26"/>
  <c r="K33" i="26"/>
  <c r="K39" i="26" s="1"/>
  <c r="K62" i="26"/>
  <c r="K60" i="26"/>
  <c r="K78" i="26"/>
  <c r="K93" i="26"/>
  <c r="K121" i="26"/>
  <c r="K65" i="26"/>
  <c r="K77" i="26"/>
  <c r="K92" i="26"/>
  <c r="K108" i="26"/>
  <c r="K120" i="26"/>
  <c r="K71" i="26"/>
  <c r="K130" i="26"/>
  <c r="K61" i="26"/>
  <c r="K64" i="26"/>
  <c r="K63" i="26"/>
  <c r="K70" i="26"/>
  <c r="K107" i="26"/>
  <c r="K100" i="26"/>
  <c r="K89" i="26"/>
  <c r="K91" i="26"/>
  <c r="K69" i="26"/>
  <c r="K106" i="26"/>
  <c r="K112" i="26"/>
  <c r="K76" i="26"/>
  <c r="K90" i="26"/>
  <c r="K72" i="26"/>
  <c r="K81" i="26"/>
  <c r="K88" i="26"/>
  <c r="K114" i="26"/>
  <c r="K122" i="26"/>
  <c r="K151" i="26"/>
  <c r="K128" i="26"/>
  <c r="K131" i="26"/>
  <c r="K137" i="26"/>
  <c r="K150" i="26"/>
  <c r="K154" i="26"/>
  <c r="K119" i="26"/>
  <c r="K123" i="26"/>
  <c r="K125" i="26"/>
  <c r="K133" i="26"/>
  <c r="K148" i="26"/>
  <c r="K115" i="26"/>
  <c r="K127" i="26"/>
  <c r="K153" i="26"/>
  <c r="K113" i="26"/>
  <c r="K158" i="26"/>
  <c r="K129" i="26"/>
  <c r="K132" i="26"/>
  <c r="K147" i="26"/>
  <c r="K152" i="26"/>
  <c r="K124" i="26"/>
  <c r="K126" i="26"/>
  <c r="K138" i="26"/>
  <c r="K149" i="26"/>
  <c r="K157" i="26"/>
  <c r="K181" i="26"/>
  <c r="K194" i="26" s="1"/>
  <c r="K167" i="26"/>
  <c r="K173" i="26"/>
  <c r="K180" i="26"/>
  <c r="K193" i="26" s="1"/>
  <c r="K179" i="26"/>
  <c r="K192" i="26" s="1"/>
  <c r="K166" i="26"/>
  <c r="K171" i="26"/>
  <c r="K172" i="26"/>
  <c r="K178" i="26"/>
  <c r="K186" i="26"/>
  <c r="K185" i="26"/>
  <c r="K165" i="26"/>
  <c r="K175" i="26"/>
  <c r="K183" i="26"/>
  <c r="K168" i="26"/>
  <c r="K174" i="26"/>
  <c r="K182" i="26"/>
  <c r="K195" i="26" s="1"/>
  <c r="AI163" i="26"/>
  <c r="AI47" i="26"/>
  <c r="AI13" i="26"/>
  <c r="AI38" i="26"/>
  <c r="AI11" i="26"/>
  <c r="N134" i="35"/>
  <c r="N136" i="35" s="1"/>
  <c r="N139" i="35" s="1"/>
  <c r="AH191" i="35"/>
  <c r="AH187" i="35"/>
  <c r="AH188" i="35" s="1"/>
  <c r="AH15" i="35"/>
  <c r="AH49" i="35" s="1"/>
  <c r="AH53" i="35" s="1"/>
  <c r="AA155" i="35"/>
  <c r="AA94" i="35"/>
  <c r="AA96" i="35" s="1"/>
  <c r="AC94" i="20"/>
  <c r="AC96" i="20" s="1"/>
  <c r="AC159" i="20"/>
  <c r="AC39" i="20"/>
  <c r="BE145" i="26"/>
  <c r="BE34" i="26"/>
  <c r="BE33" i="26" s="1"/>
  <c r="BE28" i="26"/>
  <c r="AS143" i="26"/>
  <c r="AS51" i="26"/>
  <c r="AS22" i="26"/>
  <c r="AS47" i="26"/>
  <c r="P163" i="26"/>
  <c r="P18" i="26"/>
  <c r="P24" i="26" s="1"/>
  <c r="P13" i="26"/>
  <c r="P14" i="26"/>
  <c r="CB18" i="26"/>
  <c r="CB24" i="26" s="1"/>
  <c r="CB47" i="26"/>
  <c r="BX144" i="26"/>
  <c r="BX42" i="26"/>
  <c r="BX43" i="26" s="1"/>
  <c r="BX36" i="26"/>
  <c r="BX33" i="26" s="1"/>
  <c r="BX39" i="26" s="1"/>
  <c r="BX11" i="26"/>
  <c r="BX15" i="26" s="1"/>
  <c r="G145" i="26"/>
  <c r="G45" i="26"/>
  <c r="G42" i="26"/>
  <c r="G43" i="26" s="1"/>
  <c r="G18" i="26"/>
  <c r="G24" i="26" s="1"/>
  <c r="AA163" i="26"/>
  <c r="AA28" i="26"/>
  <c r="AA42" i="26"/>
  <c r="AA43" i="26" s="1"/>
  <c r="AA19" i="26"/>
  <c r="AY144" i="26"/>
  <c r="AY38" i="26"/>
  <c r="AY21" i="26"/>
  <c r="AY23" i="26"/>
  <c r="AL145" i="26"/>
  <c r="AL47" i="26"/>
  <c r="AL21" i="26"/>
  <c r="AL35" i="26"/>
  <c r="AC163" i="26"/>
  <c r="AC51" i="26"/>
  <c r="AC47" i="26"/>
  <c r="K24" i="20"/>
  <c r="R162" i="26"/>
  <c r="R28" i="26"/>
  <c r="R27" i="26"/>
  <c r="R11" i="26"/>
  <c r="R15" i="26" s="1"/>
  <c r="BW15" i="26"/>
  <c r="BW49" i="26" s="1"/>
  <c r="BW53" i="26" s="1"/>
  <c r="AQ79" i="26"/>
  <c r="X184" i="26"/>
  <c r="X45" i="26"/>
  <c r="X28" i="26"/>
  <c r="X38" i="26"/>
  <c r="L163" i="26"/>
  <c r="L30" i="26"/>
  <c r="L36" i="26"/>
  <c r="L29" i="26"/>
  <c r="J143" i="26"/>
  <c r="J23" i="26"/>
  <c r="J24" i="26" s="1"/>
  <c r="J47" i="26"/>
  <c r="S162" i="26"/>
  <c r="S21" i="26"/>
  <c r="S38" i="26"/>
  <c r="S29" i="26"/>
  <c r="AO184" i="26"/>
  <c r="AO35" i="26"/>
  <c r="AO18" i="26"/>
  <c r="BN162" i="26"/>
  <c r="BN31" i="26"/>
  <c r="BN13" i="26"/>
  <c r="BN18" i="26"/>
  <c r="BH14" i="26"/>
  <c r="BH13" i="26"/>
  <c r="BH29" i="26"/>
  <c r="BH39" i="26" s="1"/>
  <c r="AX143" i="26"/>
  <c r="AX30" i="26"/>
  <c r="AX51" i="26"/>
  <c r="AX22" i="26"/>
  <c r="BK184" i="26"/>
  <c r="BK42" i="26"/>
  <c r="BK43" i="26" s="1"/>
  <c r="BK19" i="26"/>
  <c r="BK23" i="26"/>
  <c r="BG162" i="26"/>
  <c r="BG12" i="26"/>
  <c r="BG29" i="26"/>
  <c r="BG19" i="26"/>
  <c r="AM24" i="35"/>
  <c r="AM49" i="35" s="1"/>
  <c r="AM53" i="35" s="1"/>
  <c r="Q155" i="35"/>
  <c r="Q79" i="35"/>
  <c r="U15" i="35"/>
  <c r="AD159" i="35"/>
  <c r="AD24" i="35"/>
  <c r="BG79" i="35"/>
  <c r="BG33" i="35"/>
  <c r="BG39" i="35" s="1"/>
  <c r="AZ79" i="35"/>
  <c r="AZ33" i="35"/>
  <c r="S155" i="35"/>
  <c r="S94" i="35"/>
  <c r="S96" i="35" s="1"/>
  <c r="AG187" i="35"/>
  <c r="AG191" i="35"/>
  <c r="AK116" i="35"/>
  <c r="AK15" i="35"/>
  <c r="X169" i="35"/>
  <c r="X116" i="35"/>
  <c r="X33" i="35"/>
  <c r="X39" i="35" s="1"/>
  <c r="X24" i="35"/>
  <c r="AB187" i="35"/>
  <c r="AB191" i="35"/>
  <c r="AB39" i="35"/>
  <c r="AY187" i="35"/>
  <c r="AY191" i="35"/>
  <c r="AY73" i="35"/>
  <c r="M134" i="26"/>
  <c r="M73" i="26"/>
  <c r="M83" i="26" s="1"/>
  <c r="M98" i="26" s="1"/>
  <c r="BZ61" i="26"/>
  <c r="BZ71" i="26"/>
  <c r="BZ88" i="26"/>
  <c r="BZ114" i="26"/>
  <c r="BZ124" i="26"/>
  <c r="BZ70" i="26"/>
  <c r="BZ81" i="26"/>
  <c r="BZ113" i="26"/>
  <c r="BZ123" i="26"/>
  <c r="BZ93" i="26"/>
  <c r="BZ115" i="26"/>
  <c r="BZ125" i="26"/>
  <c r="BZ133" i="26"/>
  <c r="BZ62" i="26"/>
  <c r="BZ60" i="26"/>
  <c r="BZ65" i="26"/>
  <c r="BZ64" i="26"/>
  <c r="BZ106" i="26"/>
  <c r="BZ108" i="26"/>
  <c r="BZ78" i="26"/>
  <c r="BZ92" i="26"/>
  <c r="BZ76" i="26"/>
  <c r="BZ90" i="26"/>
  <c r="BZ63" i="26"/>
  <c r="BZ72" i="26"/>
  <c r="BZ107" i="26"/>
  <c r="BZ91" i="26"/>
  <c r="BZ100" i="26"/>
  <c r="BZ69" i="26"/>
  <c r="BZ77" i="26"/>
  <c r="BZ89" i="26"/>
  <c r="BZ119" i="26"/>
  <c r="BZ132" i="26"/>
  <c r="BZ158" i="26"/>
  <c r="BZ129" i="26"/>
  <c r="BZ147" i="26"/>
  <c r="BZ152" i="26"/>
  <c r="BZ126" i="26"/>
  <c r="BZ138" i="26"/>
  <c r="BZ157" i="26"/>
  <c r="BZ159" i="26" s="1"/>
  <c r="BZ120" i="26"/>
  <c r="BZ122" i="26"/>
  <c r="BZ131" i="26"/>
  <c r="BZ151" i="26"/>
  <c r="BZ112" i="26"/>
  <c r="BZ128" i="26"/>
  <c r="BZ137" i="26"/>
  <c r="BZ148" i="26"/>
  <c r="BZ150" i="26"/>
  <c r="BZ154" i="26"/>
  <c r="BZ130" i="26"/>
  <c r="BZ121" i="26"/>
  <c r="BZ127" i="26"/>
  <c r="BZ149" i="26"/>
  <c r="BZ153" i="26"/>
  <c r="BZ165" i="26"/>
  <c r="BZ175" i="26"/>
  <c r="BZ183" i="26"/>
  <c r="BZ168" i="26"/>
  <c r="BZ174" i="26"/>
  <c r="BZ182" i="26"/>
  <c r="BZ195" i="26" s="1"/>
  <c r="BZ181" i="26"/>
  <c r="BZ194" i="26" s="1"/>
  <c r="BZ167" i="26"/>
  <c r="BZ173" i="26"/>
  <c r="BZ180" i="26"/>
  <c r="BZ193" i="26" s="1"/>
  <c r="BZ179" i="26"/>
  <c r="BZ192" i="26" s="1"/>
  <c r="BZ166" i="26"/>
  <c r="BZ171" i="26"/>
  <c r="BZ172" i="26"/>
  <c r="BZ178" i="26"/>
  <c r="BZ186" i="26"/>
  <c r="BZ185" i="26"/>
  <c r="AC191" i="35"/>
  <c r="AC187" i="35"/>
  <c r="AL49" i="35"/>
  <c r="AL53" i="35" s="1"/>
  <c r="K134" i="35"/>
  <c r="K73" i="35"/>
  <c r="K39" i="35"/>
  <c r="AR134" i="35"/>
  <c r="W94" i="35"/>
  <c r="W96" i="35" s="1"/>
  <c r="N134" i="20"/>
  <c r="N33" i="20"/>
  <c r="E109" i="20"/>
  <c r="E33" i="20"/>
  <c r="E134" i="20"/>
  <c r="CC24" i="26"/>
  <c r="AN15" i="26"/>
  <c r="BQ161" i="26"/>
  <c r="BQ14" i="26"/>
  <c r="BQ45" i="26"/>
  <c r="W33" i="26"/>
  <c r="I163" i="26"/>
  <c r="I34" i="26"/>
  <c r="I22" i="26"/>
  <c r="I38" i="26"/>
  <c r="W13" i="20"/>
  <c r="W19" i="20"/>
  <c r="W29" i="20"/>
  <c r="W14" i="20"/>
  <c r="W20" i="20"/>
  <c r="W30" i="20"/>
  <c r="W11" i="20"/>
  <c r="W12" i="20"/>
  <c r="W18" i="20"/>
  <c r="W22" i="20"/>
  <c r="W28" i="20"/>
  <c r="W36" i="20"/>
  <c r="W38" i="20"/>
  <c r="W153" i="20"/>
  <c r="W21" i="20"/>
  <c r="W31" i="20"/>
  <c r="W51" i="20"/>
  <c r="W62" i="20"/>
  <c r="W72" i="20"/>
  <c r="W78" i="20"/>
  <c r="W88" i="20"/>
  <c r="W92" i="20"/>
  <c r="W108" i="20"/>
  <c r="W114" i="20"/>
  <c r="W120" i="20"/>
  <c r="W124" i="20"/>
  <c r="W128" i="20"/>
  <c r="W132" i="20"/>
  <c r="W137" i="20"/>
  <c r="W145" i="20"/>
  <c r="W154" i="20"/>
  <c r="W162" i="20"/>
  <c r="W178" i="20"/>
  <c r="W182" i="20"/>
  <c r="W195" i="20" s="1"/>
  <c r="W186" i="20"/>
  <c r="W171" i="20"/>
  <c r="W147" i="20"/>
  <c r="W90" i="20"/>
  <c r="W106" i="20"/>
  <c r="W122" i="20"/>
  <c r="W130" i="20"/>
  <c r="W150" i="20"/>
  <c r="W158" i="20"/>
  <c r="W165" i="20"/>
  <c r="W172" i="20"/>
  <c r="W45" i="20"/>
  <c r="W63" i="20"/>
  <c r="W69" i="20"/>
  <c r="W89" i="20"/>
  <c r="W93" i="20"/>
  <c r="W100" i="20"/>
  <c r="W115" i="20"/>
  <c r="W121" i="20"/>
  <c r="W125" i="20"/>
  <c r="W129" i="20"/>
  <c r="W133" i="20"/>
  <c r="W138" i="20"/>
  <c r="W148" i="20"/>
  <c r="W163" i="20"/>
  <c r="W179" i="20"/>
  <c r="W192" i="20" s="1"/>
  <c r="W183" i="20"/>
  <c r="W157" i="20"/>
  <c r="W149" i="20"/>
  <c r="W180" i="20"/>
  <c r="W193" i="20" s="1"/>
  <c r="W184" i="20"/>
  <c r="W34" i="20"/>
  <c r="W42" i="20"/>
  <c r="W43" i="20" s="1"/>
  <c r="W151" i="20"/>
  <c r="W166" i="20"/>
  <c r="W173" i="20"/>
  <c r="W27" i="20"/>
  <c r="W35" i="20"/>
  <c r="W61" i="20"/>
  <c r="W65" i="20"/>
  <c r="W71" i="20"/>
  <c r="W77" i="20"/>
  <c r="W91" i="20"/>
  <c r="W107" i="20"/>
  <c r="W113" i="20"/>
  <c r="W119" i="20"/>
  <c r="W123" i="20"/>
  <c r="W127" i="20"/>
  <c r="W131" i="20"/>
  <c r="W143" i="20"/>
  <c r="W152" i="20"/>
  <c r="W161" i="20"/>
  <c r="W167" i="20"/>
  <c r="W174" i="20"/>
  <c r="W181" i="20"/>
  <c r="W194" i="20" s="1"/>
  <c r="W185" i="20"/>
  <c r="W144" i="20"/>
  <c r="W168" i="20"/>
  <c r="W175" i="20"/>
  <c r="W47" i="20"/>
  <c r="W60" i="20"/>
  <c r="W64" i="20"/>
  <c r="W70" i="20"/>
  <c r="W76" i="20"/>
  <c r="W81" i="20"/>
  <c r="W112" i="20"/>
  <c r="W126" i="20"/>
  <c r="Q79" i="20"/>
  <c r="AV144" i="26"/>
  <c r="AV18" i="26"/>
  <c r="AV24" i="26" s="1"/>
  <c r="AV13" i="26"/>
  <c r="AM33" i="26"/>
  <c r="AP162" i="26"/>
  <c r="AP36" i="26"/>
  <c r="AP11" i="26"/>
  <c r="AP15" i="26" s="1"/>
  <c r="CD161" i="26"/>
  <c r="CD20" i="26"/>
  <c r="CD42" i="26"/>
  <c r="CD43" i="26" s="1"/>
  <c r="AK163" i="26"/>
  <c r="AK51" i="26"/>
  <c r="AK34" i="26"/>
  <c r="AK33" i="26" s="1"/>
  <c r="AB69" i="26"/>
  <c r="AB112" i="26"/>
  <c r="AB122" i="26"/>
  <c r="AB62" i="26"/>
  <c r="AB78" i="26"/>
  <c r="AB93" i="26"/>
  <c r="AB121" i="26"/>
  <c r="AB72" i="26"/>
  <c r="AB100" i="26"/>
  <c r="AB119" i="26"/>
  <c r="AB131" i="26"/>
  <c r="AB148" i="26"/>
  <c r="AB63" i="26"/>
  <c r="AB65" i="26"/>
  <c r="AB64" i="26"/>
  <c r="AB60" i="26"/>
  <c r="AB106" i="26"/>
  <c r="AB90" i="26"/>
  <c r="AB92" i="26"/>
  <c r="AB76" i="26"/>
  <c r="AB81" i="26"/>
  <c r="AB88" i="26"/>
  <c r="AB70" i="26"/>
  <c r="AB61" i="26"/>
  <c r="AB107" i="26"/>
  <c r="AB77" i="26"/>
  <c r="AB91" i="26"/>
  <c r="AB89" i="26"/>
  <c r="AB71" i="26"/>
  <c r="AB108" i="26"/>
  <c r="AB113" i="26"/>
  <c r="AB128" i="26"/>
  <c r="AB157" i="26"/>
  <c r="AB137" i="26"/>
  <c r="AB151" i="26"/>
  <c r="AB120" i="26"/>
  <c r="AB124" i="26"/>
  <c r="AB130" i="26"/>
  <c r="AB133" i="26"/>
  <c r="AB127" i="26"/>
  <c r="AB150" i="26"/>
  <c r="AB154" i="26"/>
  <c r="AB114" i="26"/>
  <c r="AB129" i="26"/>
  <c r="AB132" i="26"/>
  <c r="AB147" i="26"/>
  <c r="AB153" i="26"/>
  <c r="AB125" i="26"/>
  <c r="AB126" i="26"/>
  <c r="AB138" i="26"/>
  <c r="AB149" i="26"/>
  <c r="AB158" i="26"/>
  <c r="AB115" i="26"/>
  <c r="AB123" i="26"/>
  <c r="AB152" i="26"/>
  <c r="AB168" i="26"/>
  <c r="AB174" i="26"/>
  <c r="AB182" i="26"/>
  <c r="AB195" i="26" s="1"/>
  <c r="AB181" i="26"/>
  <c r="AB194" i="26" s="1"/>
  <c r="AB167" i="26"/>
  <c r="AB173" i="26"/>
  <c r="AB180" i="26"/>
  <c r="AB193" i="26" s="1"/>
  <c r="AB179" i="26"/>
  <c r="AB192" i="26" s="1"/>
  <c r="AB166" i="26"/>
  <c r="AB171" i="26"/>
  <c r="AB172" i="26"/>
  <c r="AB178" i="26"/>
  <c r="AB186" i="26"/>
  <c r="AB185" i="26"/>
  <c r="AB165" i="26"/>
  <c r="AB175" i="26"/>
  <c r="AB183" i="26"/>
  <c r="AO169" i="35"/>
  <c r="AO155" i="35"/>
  <c r="AO66" i="35"/>
  <c r="AO83" i="35" s="1"/>
  <c r="AO98" i="35" s="1"/>
  <c r="AO39" i="35"/>
  <c r="AS155" i="35"/>
  <c r="AS136" i="35"/>
  <c r="AS139" i="35" s="1"/>
  <c r="BB109" i="35"/>
  <c r="BB136" i="35" s="1"/>
  <c r="BB139" i="35" s="1"/>
  <c r="AJ33" i="35"/>
  <c r="AP66" i="35"/>
  <c r="AP83" i="35" s="1"/>
  <c r="AP98" i="35" s="1"/>
  <c r="R155" i="35"/>
  <c r="Z134" i="20"/>
  <c r="I94" i="20"/>
  <c r="I96" i="20" s="1"/>
  <c r="I24" i="20"/>
  <c r="BD60" i="26"/>
  <c r="BD63" i="26"/>
  <c r="BD90" i="26"/>
  <c r="BD106" i="26"/>
  <c r="BD72" i="26"/>
  <c r="BD89" i="26"/>
  <c r="BD100" i="26"/>
  <c r="BD115" i="26"/>
  <c r="BD61" i="26"/>
  <c r="BD81" i="26"/>
  <c r="BD93" i="26"/>
  <c r="BD113" i="26"/>
  <c r="BD127" i="26"/>
  <c r="BD62" i="26"/>
  <c r="BD64" i="26"/>
  <c r="BD65" i="26"/>
  <c r="BD71" i="26"/>
  <c r="BD91" i="26"/>
  <c r="BD69" i="26"/>
  <c r="BD77" i="26"/>
  <c r="BD108" i="26"/>
  <c r="BD78" i="26"/>
  <c r="BD88" i="26"/>
  <c r="BD92" i="26"/>
  <c r="BD70" i="26"/>
  <c r="BD76" i="26"/>
  <c r="BD107" i="26"/>
  <c r="BD123" i="26"/>
  <c r="BD131" i="26"/>
  <c r="BD121" i="26"/>
  <c r="BD125" i="26"/>
  <c r="BD128" i="26"/>
  <c r="BD149" i="26"/>
  <c r="BD153" i="26"/>
  <c r="BD119" i="26"/>
  <c r="BD133" i="26"/>
  <c r="BD137" i="26"/>
  <c r="BD148" i="26"/>
  <c r="BD158" i="26"/>
  <c r="BD130" i="26"/>
  <c r="BD152" i="26"/>
  <c r="BD124" i="26"/>
  <c r="BD157" i="26"/>
  <c r="BD114" i="26"/>
  <c r="BD120" i="26"/>
  <c r="BD122" i="26"/>
  <c r="BD132" i="26"/>
  <c r="BD151" i="26"/>
  <c r="BD126" i="26"/>
  <c r="BD129" i="26"/>
  <c r="BD147" i="26"/>
  <c r="BD112" i="26"/>
  <c r="BD138" i="26"/>
  <c r="BD150" i="26"/>
  <c r="BD154" i="26"/>
  <c r="BD166" i="26"/>
  <c r="BD171" i="26"/>
  <c r="BD172" i="26"/>
  <c r="BD178" i="26"/>
  <c r="BD186" i="26"/>
  <c r="BD185" i="26"/>
  <c r="BD165" i="26"/>
  <c r="BD175" i="26"/>
  <c r="BD183" i="26"/>
  <c r="BD168" i="26"/>
  <c r="BD174" i="26"/>
  <c r="BD182" i="26"/>
  <c r="BD195" i="26" s="1"/>
  <c r="BD181" i="26"/>
  <c r="BD194" i="26" s="1"/>
  <c r="BD167" i="26"/>
  <c r="BD173" i="26"/>
  <c r="BD180" i="26"/>
  <c r="BD193" i="26" s="1"/>
  <c r="BD179" i="26"/>
  <c r="BD192" i="26" s="1"/>
  <c r="BD27" i="26"/>
  <c r="BD28" i="26"/>
  <c r="AW33" i="26"/>
  <c r="AW60" i="26"/>
  <c r="AW64" i="26"/>
  <c r="AW76" i="26"/>
  <c r="AW91" i="26"/>
  <c r="AW107" i="26"/>
  <c r="AW119" i="26"/>
  <c r="AW63" i="26"/>
  <c r="AW90" i="26"/>
  <c r="AW106" i="26"/>
  <c r="AW65" i="26"/>
  <c r="AW92" i="26"/>
  <c r="AW112" i="26"/>
  <c r="AW124" i="26"/>
  <c r="AW128" i="26"/>
  <c r="AW137" i="26"/>
  <c r="AW61" i="26"/>
  <c r="AW62" i="26"/>
  <c r="AW70" i="26"/>
  <c r="AW72" i="26"/>
  <c r="AW78" i="26"/>
  <c r="AW100" i="26"/>
  <c r="AW89" i="26"/>
  <c r="AW93" i="26"/>
  <c r="AW71" i="26"/>
  <c r="AW77" i="26"/>
  <c r="AW69" i="26"/>
  <c r="AW108" i="26"/>
  <c r="AW81" i="26"/>
  <c r="AW88" i="26"/>
  <c r="AW122" i="26"/>
  <c r="AW126" i="26"/>
  <c r="AW129" i="26"/>
  <c r="AW147" i="26"/>
  <c r="AW150" i="26"/>
  <c r="AW154" i="26"/>
  <c r="AW114" i="26"/>
  <c r="AW120" i="26"/>
  <c r="AW138" i="26"/>
  <c r="AW131" i="26"/>
  <c r="AW149" i="26"/>
  <c r="AW153" i="26"/>
  <c r="AW125" i="26"/>
  <c r="AW158" i="26"/>
  <c r="AW115" i="26"/>
  <c r="AW123" i="26"/>
  <c r="AW133" i="26"/>
  <c r="AW148" i="26"/>
  <c r="AW152" i="26"/>
  <c r="AW113" i="26"/>
  <c r="AW121" i="26"/>
  <c r="AW127" i="26"/>
  <c r="AW130" i="26"/>
  <c r="AW157" i="26"/>
  <c r="AW151" i="26"/>
  <c r="AW132" i="26"/>
  <c r="AW179" i="26"/>
  <c r="AW192" i="26" s="1"/>
  <c r="AW166" i="26"/>
  <c r="AW171" i="26"/>
  <c r="AW172" i="26"/>
  <c r="AW178" i="26"/>
  <c r="AW186" i="26"/>
  <c r="AW185" i="26"/>
  <c r="AW165" i="26"/>
  <c r="AW175" i="26"/>
  <c r="AW183" i="26"/>
  <c r="AW168" i="26"/>
  <c r="AW174" i="26"/>
  <c r="AW182" i="26"/>
  <c r="AW195" i="26" s="1"/>
  <c r="AW181" i="26"/>
  <c r="AW194" i="26" s="1"/>
  <c r="AW167" i="26"/>
  <c r="AW173" i="26"/>
  <c r="AW180" i="26"/>
  <c r="AW193" i="26" s="1"/>
  <c r="AZ69" i="26"/>
  <c r="AZ112" i="26"/>
  <c r="AZ122" i="26"/>
  <c r="AZ61" i="26"/>
  <c r="AZ78" i="26"/>
  <c r="AZ93" i="26"/>
  <c r="AZ121" i="26"/>
  <c r="AZ76" i="26"/>
  <c r="AZ89" i="26"/>
  <c r="AZ107" i="26"/>
  <c r="AZ123" i="26"/>
  <c r="AZ131" i="26"/>
  <c r="AZ148" i="26"/>
  <c r="AZ65" i="26"/>
  <c r="AZ63" i="26"/>
  <c r="AZ64" i="26"/>
  <c r="AZ62" i="26"/>
  <c r="AZ60" i="26"/>
  <c r="AZ92" i="26"/>
  <c r="AZ106" i="26"/>
  <c r="AZ90" i="26"/>
  <c r="AZ72" i="26"/>
  <c r="AZ81" i="26"/>
  <c r="AZ88" i="26"/>
  <c r="AZ70" i="26"/>
  <c r="AZ100" i="26"/>
  <c r="AZ77" i="26"/>
  <c r="AZ91" i="26"/>
  <c r="AZ71" i="26"/>
  <c r="AZ108" i="26"/>
  <c r="AZ113" i="26"/>
  <c r="AZ127" i="26"/>
  <c r="AZ157" i="26"/>
  <c r="AZ151" i="26"/>
  <c r="AZ120" i="26"/>
  <c r="AZ124" i="26"/>
  <c r="AZ129" i="26"/>
  <c r="AZ132" i="26"/>
  <c r="AZ147" i="26"/>
  <c r="AZ114" i="26"/>
  <c r="AZ126" i="26"/>
  <c r="AZ138" i="26"/>
  <c r="AZ150" i="26"/>
  <c r="AZ154" i="26"/>
  <c r="AZ128" i="26"/>
  <c r="AZ149" i="26"/>
  <c r="AZ153" i="26"/>
  <c r="AZ119" i="26"/>
  <c r="AZ125" i="26"/>
  <c r="AZ137" i="26"/>
  <c r="AZ158" i="26"/>
  <c r="AZ115" i="26"/>
  <c r="AZ130" i="26"/>
  <c r="AZ133" i="26"/>
  <c r="AZ152" i="26"/>
  <c r="AZ168" i="26"/>
  <c r="AZ174" i="26"/>
  <c r="AZ182" i="26"/>
  <c r="AZ195" i="26" s="1"/>
  <c r="AZ181" i="26"/>
  <c r="AZ194" i="26" s="1"/>
  <c r="AZ167" i="26"/>
  <c r="AZ173" i="26"/>
  <c r="AZ180" i="26"/>
  <c r="AZ193" i="26" s="1"/>
  <c r="AZ179" i="26"/>
  <c r="AZ192" i="26" s="1"/>
  <c r="AZ166" i="26"/>
  <c r="AZ171" i="26"/>
  <c r="AZ172" i="26"/>
  <c r="AZ178" i="26"/>
  <c r="AZ186" i="26"/>
  <c r="AZ185" i="26"/>
  <c r="AZ165" i="26"/>
  <c r="AZ175" i="26"/>
  <c r="AZ183" i="26"/>
  <c r="BP144" i="26"/>
  <c r="BP31" i="26"/>
  <c r="BP12" i="26"/>
  <c r="E15" i="26"/>
  <c r="W33" i="35"/>
  <c r="W39" i="35" s="1"/>
  <c r="AW15" i="35"/>
  <c r="BA187" i="35"/>
  <c r="BA191" i="35"/>
  <c r="BC116" i="35"/>
  <c r="AI24" i="35"/>
  <c r="I15" i="35"/>
  <c r="M94" i="35"/>
  <c r="M96" i="35" s="1"/>
  <c r="V134" i="35"/>
  <c r="AM83" i="35"/>
  <c r="AM98" i="35" s="1"/>
  <c r="R24" i="20"/>
  <c r="R49" i="20" s="1"/>
  <c r="R53" i="20" s="1"/>
  <c r="BR33" i="26"/>
  <c r="AE49" i="35"/>
  <c r="AE53" i="35" s="1"/>
  <c r="F159" i="35"/>
  <c r="F116" i="35"/>
  <c r="F73" i="35"/>
  <c r="F33" i="35"/>
  <c r="F39" i="35" s="1"/>
  <c r="T134" i="35"/>
  <c r="T79" i="35"/>
  <c r="O155" i="35"/>
  <c r="O116" i="35"/>
  <c r="O15" i="35"/>
  <c r="G169" i="35"/>
  <c r="Z73" i="35"/>
  <c r="Z39" i="35"/>
  <c r="Z24" i="35"/>
  <c r="AA155" i="20"/>
  <c r="AA79" i="20"/>
  <c r="J116" i="20"/>
  <c r="J79" i="20"/>
  <c r="H161" i="26"/>
  <c r="H36" i="26"/>
  <c r="H145" i="26"/>
  <c r="BO161" i="26"/>
  <c r="BO42" i="26"/>
  <c r="BO43" i="26" s="1"/>
  <c r="BO30" i="26"/>
  <c r="BU144" i="26"/>
  <c r="BU14" i="26"/>
  <c r="BU35" i="26"/>
  <c r="AJ62" i="26"/>
  <c r="AJ69" i="26"/>
  <c r="AJ112" i="26"/>
  <c r="AJ122" i="26"/>
  <c r="AJ78" i="26"/>
  <c r="AJ93" i="26"/>
  <c r="AJ121" i="26"/>
  <c r="AJ70" i="26"/>
  <c r="AJ115" i="26"/>
  <c r="AJ131" i="26"/>
  <c r="AJ148" i="26"/>
  <c r="AJ61" i="26"/>
  <c r="AJ63" i="26"/>
  <c r="AJ64" i="26"/>
  <c r="AJ65" i="26"/>
  <c r="AJ72" i="26"/>
  <c r="AJ107" i="26"/>
  <c r="AJ91" i="26"/>
  <c r="AJ100" i="26"/>
  <c r="AJ77" i="26"/>
  <c r="AJ89" i="26"/>
  <c r="AJ71" i="26"/>
  <c r="AJ106" i="26"/>
  <c r="AJ108" i="26"/>
  <c r="AJ92" i="26"/>
  <c r="AJ60" i="26"/>
  <c r="AJ76" i="26"/>
  <c r="AJ81" i="26"/>
  <c r="AJ88" i="26"/>
  <c r="AJ90" i="26"/>
  <c r="AJ124" i="26"/>
  <c r="AJ137" i="26"/>
  <c r="AJ157" i="26"/>
  <c r="AJ114" i="26"/>
  <c r="AJ130" i="26"/>
  <c r="AJ133" i="26"/>
  <c r="AJ151" i="26"/>
  <c r="AJ127" i="26"/>
  <c r="AJ125" i="26"/>
  <c r="AJ150" i="26"/>
  <c r="AJ154" i="26"/>
  <c r="AJ119" i="26"/>
  <c r="AJ123" i="26"/>
  <c r="AJ129" i="26"/>
  <c r="AJ132" i="26"/>
  <c r="AJ147" i="26"/>
  <c r="AJ113" i="26"/>
  <c r="AJ126" i="26"/>
  <c r="AJ138" i="26"/>
  <c r="AJ149" i="26"/>
  <c r="AJ153" i="26"/>
  <c r="AJ158" i="26"/>
  <c r="AJ120" i="26"/>
  <c r="AJ128" i="26"/>
  <c r="AJ152" i="26"/>
  <c r="AJ168" i="26"/>
  <c r="AJ174" i="26"/>
  <c r="AJ182" i="26"/>
  <c r="AJ195" i="26" s="1"/>
  <c r="AJ181" i="26"/>
  <c r="AJ194" i="26" s="1"/>
  <c r="AJ167" i="26"/>
  <c r="AJ173" i="26"/>
  <c r="AJ180" i="26"/>
  <c r="AJ193" i="26" s="1"/>
  <c r="AJ179" i="26"/>
  <c r="AJ192" i="26" s="1"/>
  <c r="AJ166" i="26"/>
  <c r="AJ171" i="26"/>
  <c r="AJ172" i="26"/>
  <c r="AJ178" i="26"/>
  <c r="AJ186" i="26"/>
  <c r="AJ185" i="26"/>
  <c r="AJ165" i="26"/>
  <c r="AJ175" i="26"/>
  <c r="AJ183" i="26"/>
  <c r="AJ18" i="26"/>
  <c r="AJ24" i="26" s="1"/>
  <c r="E33" i="35"/>
  <c r="E15" i="35"/>
  <c r="D15" i="35" s="1"/>
  <c r="N33" i="35"/>
  <c r="N39" i="35" s="1"/>
  <c r="N49" i="35" s="1"/>
  <c r="N53" i="35" s="1"/>
  <c r="AH94" i="35"/>
  <c r="AH96" i="35" s="1"/>
  <c r="AF94" i="35"/>
  <c r="AF96" i="35" s="1"/>
  <c r="AF73" i="35"/>
  <c r="AF15" i="35"/>
  <c r="AC155" i="20"/>
  <c r="AC79" i="20"/>
  <c r="S155" i="20"/>
  <c r="S39" i="20"/>
  <c r="AS161" i="26"/>
  <c r="AS42" i="26"/>
  <c r="AS43" i="26" s="1"/>
  <c r="AS36" i="26"/>
  <c r="AS30" i="26"/>
  <c r="P15" i="26"/>
  <c r="CB63" i="26"/>
  <c r="CB90" i="26"/>
  <c r="CB106" i="26"/>
  <c r="CB62" i="26"/>
  <c r="CB72" i="26"/>
  <c r="CB89" i="26"/>
  <c r="CB100" i="26"/>
  <c r="CB115" i="26"/>
  <c r="CB70" i="26"/>
  <c r="CB119" i="26"/>
  <c r="CB127" i="26"/>
  <c r="CB64" i="26"/>
  <c r="CB61" i="26"/>
  <c r="CB60" i="26"/>
  <c r="CB65" i="26"/>
  <c r="CB71" i="26"/>
  <c r="CB77" i="26"/>
  <c r="CB91" i="26"/>
  <c r="CB69" i="26"/>
  <c r="CB108" i="26"/>
  <c r="CB81" i="26"/>
  <c r="CB88" i="26"/>
  <c r="CB78" i="26"/>
  <c r="CB92" i="26"/>
  <c r="CB76" i="26"/>
  <c r="CB93" i="26"/>
  <c r="CB107" i="26"/>
  <c r="CB123" i="26"/>
  <c r="CB130" i="26"/>
  <c r="CB113" i="26"/>
  <c r="CB121" i="26"/>
  <c r="CB149" i="26"/>
  <c r="CB153" i="26"/>
  <c r="CB132" i="26"/>
  <c r="CB158" i="26"/>
  <c r="CB126" i="26"/>
  <c r="CB129" i="26"/>
  <c r="CB147" i="26"/>
  <c r="CB152" i="26"/>
  <c r="CB122" i="26"/>
  <c r="CB124" i="26"/>
  <c r="CB138" i="26"/>
  <c r="CB157" i="26"/>
  <c r="CB159" i="26" s="1"/>
  <c r="CB114" i="26"/>
  <c r="CB120" i="26"/>
  <c r="CB131" i="26"/>
  <c r="CB151" i="26"/>
  <c r="CB112" i="26"/>
  <c r="CB125" i="26"/>
  <c r="CB128" i="26"/>
  <c r="CB133" i="26"/>
  <c r="CB137" i="26"/>
  <c r="CB148" i="26"/>
  <c r="CB150" i="26"/>
  <c r="CB154" i="26"/>
  <c r="CB166" i="26"/>
  <c r="CB171" i="26"/>
  <c r="CB172" i="26"/>
  <c r="CB178" i="26"/>
  <c r="CB186" i="26"/>
  <c r="CB185" i="26"/>
  <c r="CB165" i="26"/>
  <c r="CB175" i="26"/>
  <c r="CB183" i="26"/>
  <c r="CB168" i="26"/>
  <c r="CB174" i="26"/>
  <c r="CB182" i="26"/>
  <c r="CB195" i="26" s="1"/>
  <c r="CB181" i="26"/>
  <c r="CB194" i="26" s="1"/>
  <c r="CB167" i="26"/>
  <c r="CB173" i="26"/>
  <c r="CB180" i="26"/>
  <c r="CB193" i="26" s="1"/>
  <c r="CB179" i="26"/>
  <c r="CB192" i="26" s="1"/>
  <c r="AA184" i="26"/>
  <c r="AA35" i="26"/>
  <c r="AA31" i="26"/>
  <c r="AA27" i="26"/>
  <c r="AA11" i="26"/>
  <c r="AA15" i="26" s="1"/>
  <c r="AY45" i="26"/>
  <c r="AY14" i="26"/>
  <c r="AY20" i="26"/>
  <c r="AL143" i="26"/>
  <c r="AL45" i="26"/>
  <c r="AC144" i="26"/>
  <c r="AC42" i="26"/>
  <c r="AC43" i="26" s="1"/>
  <c r="AC45" i="26"/>
  <c r="AC28" i="26"/>
  <c r="AC39" i="26" s="1"/>
  <c r="R144" i="26"/>
  <c r="R51" i="26"/>
  <c r="R47" i="26"/>
  <c r="R42" i="26"/>
  <c r="R43" i="26" s="1"/>
  <c r="AQ109" i="26"/>
  <c r="AQ136" i="26" s="1"/>
  <c r="AQ139" i="26" s="1"/>
  <c r="X161" i="26"/>
  <c r="X42" i="26"/>
  <c r="X43" i="26" s="1"/>
  <c r="X22" i="26"/>
  <c r="X24" i="26" s="1"/>
  <c r="X29" i="26"/>
  <c r="L69" i="26"/>
  <c r="L112" i="26"/>
  <c r="L122" i="26"/>
  <c r="L60" i="26"/>
  <c r="L78" i="26"/>
  <c r="L93" i="26"/>
  <c r="L121" i="26"/>
  <c r="L64" i="26"/>
  <c r="L81" i="26"/>
  <c r="L91" i="26"/>
  <c r="L113" i="26"/>
  <c r="L125" i="26"/>
  <c r="L131" i="26"/>
  <c r="L148" i="26"/>
  <c r="L62" i="26"/>
  <c r="L63" i="26"/>
  <c r="L61" i="26"/>
  <c r="L65" i="26"/>
  <c r="L72" i="26"/>
  <c r="L88" i="26"/>
  <c r="L70" i="26"/>
  <c r="L107" i="26"/>
  <c r="L100" i="26"/>
  <c r="L77" i="26"/>
  <c r="L89" i="26"/>
  <c r="L71" i="26"/>
  <c r="L108" i="26"/>
  <c r="L92" i="26"/>
  <c r="L106" i="26"/>
  <c r="L76" i="26"/>
  <c r="L90" i="26"/>
  <c r="L120" i="26"/>
  <c r="L124" i="26"/>
  <c r="L126" i="26"/>
  <c r="L138" i="26"/>
  <c r="L149" i="26"/>
  <c r="L157" i="26"/>
  <c r="L114" i="26"/>
  <c r="L151" i="26"/>
  <c r="L128" i="26"/>
  <c r="L137" i="26"/>
  <c r="L150" i="26"/>
  <c r="L154" i="26"/>
  <c r="L119" i="26"/>
  <c r="L123" i="26"/>
  <c r="L130" i="26"/>
  <c r="L133" i="26"/>
  <c r="L115" i="26"/>
  <c r="L127" i="26"/>
  <c r="L153" i="26"/>
  <c r="L158" i="26"/>
  <c r="L129" i="26"/>
  <c r="L132" i="26"/>
  <c r="L147" i="26"/>
  <c r="L152" i="26"/>
  <c r="L168" i="26"/>
  <c r="L174" i="26"/>
  <c r="L182" i="26"/>
  <c r="L195" i="26" s="1"/>
  <c r="L181" i="26"/>
  <c r="L194" i="26" s="1"/>
  <c r="L167" i="26"/>
  <c r="L173" i="26"/>
  <c r="L180" i="26"/>
  <c r="L193" i="26" s="1"/>
  <c r="L179" i="26"/>
  <c r="L192" i="26" s="1"/>
  <c r="L166" i="26"/>
  <c r="L171" i="26"/>
  <c r="L172" i="26"/>
  <c r="L178" i="26"/>
  <c r="L186" i="26"/>
  <c r="L185" i="26"/>
  <c r="L165" i="26"/>
  <c r="L169" i="26" s="1"/>
  <c r="L175" i="26"/>
  <c r="L183" i="26"/>
  <c r="J61" i="26"/>
  <c r="J65" i="26"/>
  <c r="J77" i="26"/>
  <c r="J92" i="26"/>
  <c r="J108" i="26"/>
  <c r="J120" i="26"/>
  <c r="J64" i="26"/>
  <c r="J76" i="26"/>
  <c r="J91" i="26"/>
  <c r="J107" i="26"/>
  <c r="J119" i="26"/>
  <c r="J78" i="26"/>
  <c r="J89" i="26"/>
  <c r="J123" i="26"/>
  <c r="J129" i="26"/>
  <c r="J138" i="26"/>
  <c r="J147" i="26"/>
  <c r="J60" i="26"/>
  <c r="J63" i="26"/>
  <c r="J62" i="26"/>
  <c r="J100" i="26"/>
  <c r="J93" i="26"/>
  <c r="J71" i="26"/>
  <c r="J69" i="26"/>
  <c r="J106" i="26"/>
  <c r="J112" i="26"/>
  <c r="J90" i="26"/>
  <c r="J72" i="26"/>
  <c r="J81" i="26"/>
  <c r="J88" i="26"/>
  <c r="J70" i="26"/>
  <c r="J128" i="26"/>
  <c r="J131" i="26"/>
  <c r="J137" i="26"/>
  <c r="J150" i="26"/>
  <c r="J154" i="26"/>
  <c r="J125" i="26"/>
  <c r="J133" i="26"/>
  <c r="J148" i="26"/>
  <c r="J115" i="26"/>
  <c r="J121" i="26"/>
  <c r="J127" i="26"/>
  <c r="J130" i="26"/>
  <c r="J153" i="26"/>
  <c r="J113" i="26"/>
  <c r="J158" i="26"/>
  <c r="J132" i="26"/>
  <c r="J152" i="26"/>
  <c r="J124" i="26"/>
  <c r="J126" i="26"/>
  <c r="J149" i="26"/>
  <c r="J157" i="26"/>
  <c r="J114" i="26"/>
  <c r="J122" i="26"/>
  <c r="J151" i="26"/>
  <c r="J167" i="26"/>
  <c r="J173" i="26"/>
  <c r="J180" i="26"/>
  <c r="J193" i="26" s="1"/>
  <c r="J179" i="26"/>
  <c r="J192" i="26" s="1"/>
  <c r="J166" i="26"/>
  <c r="J171" i="26"/>
  <c r="J172" i="26"/>
  <c r="J178" i="26"/>
  <c r="J186" i="26"/>
  <c r="J185" i="26"/>
  <c r="J165" i="26"/>
  <c r="J175" i="26"/>
  <c r="J183" i="26"/>
  <c r="J168" i="26"/>
  <c r="J174" i="26"/>
  <c r="J182" i="26"/>
  <c r="J195" i="26" s="1"/>
  <c r="J181" i="26"/>
  <c r="J194" i="26" s="1"/>
  <c r="S145" i="26"/>
  <c r="S27" i="26"/>
  <c r="S36" i="26"/>
  <c r="S23" i="26"/>
  <c r="AO145" i="26"/>
  <c r="AO19" i="26"/>
  <c r="AO21" i="26"/>
  <c r="BN163" i="26"/>
  <c r="BN27" i="26"/>
  <c r="BN12" i="26"/>
  <c r="BN15" i="26" s="1"/>
  <c r="BK143" i="26"/>
  <c r="BK36" i="26"/>
  <c r="BK30" i="26"/>
  <c r="BG163" i="26"/>
  <c r="BG36" i="26"/>
  <c r="BG30" i="26"/>
  <c r="BG20" i="26"/>
  <c r="BG11" i="26"/>
  <c r="BG15" i="26" s="1"/>
  <c r="Q134" i="35"/>
  <c r="Q66" i="35"/>
  <c r="Q83" i="35" s="1"/>
  <c r="Q98" i="35" s="1"/>
  <c r="U191" i="35"/>
  <c r="U187" i="35"/>
  <c r="U188" i="35" s="1"/>
  <c r="U155" i="35"/>
  <c r="U116" i="35"/>
  <c r="U39" i="35"/>
  <c r="AD134" i="35"/>
  <c r="AD109" i="35"/>
  <c r="AD66" i="35"/>
  <c r="AD83" i="35" s="1"/>
  <c r="BG15" i="35"/>
  <c r="AZ155" i="35"/>
  <c r="AZ116" i="35"/>
  <c r="AZ15" i="35"/>
  <c r="AE73" i="35"/>
  <c r="AK191" i="35"/>
  <c r="AK187" i="35"/>
  <c r="AK24" i="35"/>
  <c r="AT94" i="35"/>
  <c r="AT96" i="35" s="1"/>
  <c r="AT49" i="35"/>
  <c r="AT53" i="35" s="1"/>
  <c r="X73" i="35"/>
  <c r="AB155" i="35"/>
  <c r="AB134" i="35"/>
  <c r="AB15" i="35"/>
  <c r="AB49" i="35" s="1"/>
  <c r="AB53" i="35" s="1"/>
  <c r="AY134" i="35"/>
  <c r="H159" i="20"/>
  <c r="H134" i="20"/>
  <c r="H39" i="20"/>
  <c r="P39" i="20"/>
  <c r="K66" i="35"/>
  <c r="K83" i="35" s="1"/>
  <c r="K98" i="35" s="1"/>
  <c r="P155" i="35"/>
  <c r="P66" i="35"/>
  <c r="P83" i="35" s="1"/>
  <c r="P98" i="35" s="1"/>
  <c r="P39" i="35"/>
  <c r="N39" i="20"/>
  <c r="E195" i="20"/>
  <c r="E194" i="20"/>
  <c r="E169" i="20"/>
  <c r="Y159" i="20"/>
  <c r="AE15" i="26"/>
  <c r="BQ61" i="26"/>
  <c r="BQ70" i="26"/>
  <c r="BQ81" i="26"/>
  <c r="BQ113" i="26"/>
  <c r="BQ123" i="26"/>
  <c r="BQ69" i="26"/>
  <c r="BQ112" i="26"/>
  <c r="BQ122" i="26"/>
  <c r="BQ63" i="26"/>
  <c r="BQ77" i="26"/>
  <c r="BQ90" i="26"/>
  <c r="BQ108" i="26"/>
  <c r="BQ124" i="26"/>
  <c r="BQ132" i="26"/>
  <c r="BQ64" i="26"/>
  <c r="BQ62" i="26"/>
  <c r="BQ65" i="26"/>
  <c r="BQ60" i="26"/>
  <c r="BQ91" i="26"/>
  <c r="BQ100" i="26"/>
  <c r="BQ89" i="26"/>
  <c r="BQ71" i="26"/>
  <c r="BQ106" i="26"/>
  <c r="BQ78" i="26"/>
  <c r="BQ92" i="26"/>
  <c r="BQ76" i="26"/>
  <c r="BQ88" i="26"/>
  <c r="BQ72" i="26"/>
  <c r="BQ93" i="26"/>
  <c r="BQ107" i="26"/>
  <c r="BQ152" i="26"/>
  <c r="BQ121" i="26"/>
  <c r="BQ129" i="26"/>
  <c r="BQ147" i="26"/>
  <c r="BQ157" i="26"/>
  <c r="BQ115" i="26"/>
  <c r="BQ119" i="26"/>
  <c r="BQ126" i="26"/>
  <c r="BQ138" i="26"/>
  <c r="BQ151" i="26"/>
  <c r="BQ131" i="26"/>
  <c r="BQ128" i="26"/>
  <c r="BQ150" i="26"/>
  <c r="BQ154" i="26"/>
  <c r="BQ120" i="26"/>
  <c r="BQ125" i="26"/>
  <c r="BQ137" i="26"/>
  <c r="BQ148" i="26"/>
  <c r="BQ130" i="26"/>
  <c r="BQ133" i="26"/>
  <c r="BQ149" i="26"/>
  <c r="BQ153" i="26"/>
  <c r="BQ114" i="26"/>
  <c r="BQ127" i="26"/>
  <c r="BQ158" i="26"/>
  <c r="BQ183" i="26"/>
  <c r="BQ168" i="26"/>
  <c r="BQ174" i="26"/>
  <c r="BQ182" i="26"/>
  <c r="BQ195" i="26" s="1"/>
  <c r="BQ181" i="26"/>
  <c r="BQ194" i="26" s="1"/>
  <c r="BQ167" i="26"/>
  <c r="BQ173" i="26"/>
  <c r="BQ180" i="26"/>
  <c r="BQ193" i="26" s="1"/>
  <c r="BQ179" i="26"/>
  <c r="BQ192" i="26" s="1"/>
  <c r="BQ166" i="26"/>
  <c r="BQ171" i="26"/>
  <c r="BQ172" i="26"/>
  <c r="BQ178" i="26"/>
  <c r="BQ186" i="26"/>
  <c r="BQ185" i="26"/>
  <c r="BQ165" i="26"/>
  <c r="BQ175" i="26"/>
  <c r="BQ28" i="26"/>
  <c r="BQ29" i="26"/>
  <c r="W39" i="26"/>
  <c r="I60" i="26"/>
  <c r="I64" i="26"/>
  <c r="I76" i="26"/>
  <c r="I91" i="26"/>
  <c r="I107" i="26"/>
  <c r="I119" i="26"/>
  <c r="I62" i="26"/>
  <c r="I63" i="26"/>
  <c r="I90" i="26"/>
  <c r="I106" i="26"/>
  <c r="I69" i="26"/>
  <c r="I114" i="26"/>
  <c r="I128" i="26"/>
  <c r="I137" i="26"/>
  <c r="I61" i="26"/>
  <c r="I65" i="26"/>
  <c r="I89" i="26"/>
  <c r="I93" i="26"/>
  <c r="I71" i="26"/>
  <c r="I77" i="26"/>
  <c r="I112" i="26"/>
  <c r="I108" i="26"/>
  <c r="I72" i="26"/>
  <c r="I81" i="26"/>
  <c r="I88" i="26"/>
  <c r="I92" i="26"/>
  <c r="I70" i="26"/>
  <c r="I78" i="26"/>
  <c r="I100" i="26"/>
  <c r="I150" i="26"/>
  <c r="I154" i="26"/>
  <c r="I125" i="26"/>
  <c r="I133" i="26"/>
  <c r="I148" i="26"/>
  <c r="I115" i="26"/>
  <c r="I121" i="26"/>
  <c r="I123" i="26"/>
  <c r="I127" i="26"/>
  <c r="I130" i="26"/>
  <c r="I153" i="26"/>
  <c r="I113" i="26"/>
  <c r="I158" i="26"/>
  <c r="I132" i="26"/>
  <c r="I152" i="26"/>
  <c r="I124" i="26"/>
  <c r="I126" i="26"/>
  <c r="I129" i="26"/>
  <c r="I147" i="26"/>
  <c r="I149" i="26"/>
  <c r="I157" i="26"/>
  <c r="I159" i="26" s="1"/>
  <c r="I122" i="26"/>
  <c r="I138" i="26"/>
  <c r="I151" i="26"/>
  <c r="I120" i="26"/>
  <c r="I131" i="26"/>
  <c r="I179" i="26"/>
  <c r="I192" i="26" s="1"/>
  <c r="I166" i="26"/>
  <c r="I171" i="26"/>
  <c r="I172" i="26"/>
  <c r="I178" i="26"/>
  <c r="I186" i="26"/>
  <c r="I185" i="26"/>
  <c r="I165" i="26"/>
  <c r="I175" i="26"/>
  <c r="I183" i="26"/>
  <c r="I168" i="26"/>
  <c r="I174" i="26"/>
  <c r="I182" i="26"/>
  <c r="I195" i="26" s="1"/>
  <c r="I181" i="26"/>
  <c r="I194" i="26" s="1"/>
  <c r="I167" i="26"/>
  <c r="I173" i="26"/>
  <c r="I180" i="26"/>
  <c r="I193" i="26" s="1"/>
  <c r="I36" i="26"/>
  <c r="I28" i="26"/>
  <c r="I12" i="26"/>
  <c r="F34" i="20"/>
  <c r="D34" i="20" s="1"/>
  <c r="F14" i="20"/>
  <c r="D14" i="20" s="1"/>
  <c r="F20" i="20"/>
  <c r="D20" i="20" s="1"/>
  <c r="F30" i="20"/>
  <c r="D30" i="20" s="1"/>
  <c r="F35" i="20"/>
  <c r="D35" i="20" s="1"/>
  <c r="F36" i="20"/>
  <c r="D36" i="20" s="1"/>
  <c r="F21" i="20"/>
  <c r="D21" i="20" s="1"/>
  <c r="F27" i="20"/>
  <c r="D27" i="20" s="1"/>
  <c r="F31" i="20"/>
  <c r="D31" i="20" s="1"/>
  <c r="F11" i="20"/>
  <c r="F15" i="20" s="1"/>
  <c r="F12" i="20"/>
  <c r="D12" i="20" s="1"/>
  <c r="F18" i="20"/>
  <c r="D18" i="20" s="1"/>
  <c r="F22" i="20"/>
  <c r="D22" i="20" s="1"/>
  <c r="F28" i="20"/>
  <c r="D28" i="20" s="1"/>
  <c r="F13" i="20"/>
  <c r="D13" i="20" s="1"/>
  <c r="F19" i="20"/>
  <c r="D19" i="20" s="1"/>
  <c r="F29" i="20"/>
  <c r="D29" i="20" s="1"/>
  <c r="F51" i="20"/>
  <c r="D51" i="20" s="1"/>
  <c r="F62" i="20"/>
  <c r="D62" i="20" s="1"/>
  <c r="F72" i="20"/>
  <c r="D72" i="20" s="1"/>
  <c r="F78" i="20"/>
  <c r="D78" i="20" s="1"/>
  <c r="F88" i="20"/>
  <c r="D88" i="20" s="1"/>
  <c r="F120" i="20"/>
  <c r="D120" i="20" s="1"/>
  <c r="F128" i="20"/>
  <c r="D128" i="20" s="1"/>
  <c r="F137" i="20"/>
  <c r="D137" i="20" s="1"/>
  <c r="F154" i="20"/>
  <c r="F162" i="20"/>
  <c r="D162" i="20" s="1"/>
  <c r="F182" i="20"/>
  <c r="F195" i="20" s="1"/>
  <c r="F147" i="20"/>
  <c r="F171" i="20"/>
  <c r="D171" i="20" s="1"/>
  <c r="F89" i="20"/>
  <c r="D89" i="20" s="1"/>
  <c r="F115" i="20"/>
  <c r="D115" i="20" s="1"/>
  <c r="F121" i="20"/>
  <c r="D121" i="20" s="1"/>
  <c r="F129" i="20"/>
  <c r="D129" i="20" s="1"/>
  <c r="F183" i="20"/>
  <c r="D183" i="20" s="1"/>
  <c r="F181" i="20"/>
  <c r="F194" i="20" s="1"/>
  <c r="F45" i="20"/>
  <c r="D45" i="20" s="1"/>
  <c r="F63" i="20"/>
  <c r="D63" i="20" s="1"/>
  <c r="F69" i="20"/>
  <c r="D69" i="20" s="1"/>
  <c r="F93" i="20"/>
  <c r="D93" i="20" s="1"/>
  <c r="F100" i="20"/>
  <c r="D100" i="20" s="1"/>
  <c r="F125" i="20"/>
  <c r="D125" i="20" s="1"/>
  <c r="F133" i="20"/>
  <c r="D133" i="20" s="1"/>
  <c r="F138" i="20"/>
  <c r="D138" i="20" s="1"/>
  <c r="F148" i="20"/>
  <c r="F163" i="20"/>
  <c r="D163" i="20" s="1"/>
  <c r="F179" i="20"/>
  <c r="F192" i="20" s="1"/>
  <c r="F151" i="20"/>
  <c r="F166" i="20"/>
  <c r="D166" i="20" s="1"/>
  <c r="F173" i="20"/>
  <c r="D173" i="20" s="1"/>
  <c r="F185" i="20"/>
  <c r="D185" i="20" s="1"/>
  <c r="F149" i="20"/>
  <c r="F157" i="20"/>
  <c r="F106" i="20"/>
  <c r="D106" i="20" s="1"/>
  <c r="F126" i="20"/>
  <c r="D126" i="20" s="1"/>
  <c r="F158" i="20"/>
  <c r="F172" i="20"/>
  <c r="F184" i="20"/>
  <c r="D184" i="20" s="1"/>
  <c r="F47" i="20"/>
  <c r="D47" i="20" s="1"/>
  <c r="F60" i="20"/>
  <c r="D60" i="20" s="1"/>
  <c r="F64" i="20"/>
  <c r="D64" i="20" s="1"/>
  <c r="F70" i="20"/>
  <c r="D70" i="20" s="1"/>
  <c r="F76" i="20"/>
  <c r="D76" i="20" s="1"/>
  <c r="F81" i="20"/>
  <c r="D81" i="20" s="1"/>
  <c r="F90" i="20"/>
  <c r="D90" i="20" s="1"/>
  <c r="F112" i="20"/>
  <c r="D112" i="20" s="1"/>
  <c r="F122" i="20"/>
  <c r="D122" i="20" s="1"/>
  <c r="F130" i="20"/>
  <c r="D130" i="20" s="1"/>
  <c r="F150" i="20"/>
  <c r="F165" i="20"/>
  <c r="D165" i="20" s="1"/>
  <c r="F180" i="20"/>
  <c r="F193" i="20" s="1"/>
  <c r="F61" i="20"/>
  <c r="D61" i="20" s="1"/>
  <c r="F65" i="20"/>
  <c r="D65" i="20" s="1"/>
  <c r="F71" i="20"/>
  <c r="D71" i="20" s="1"/>
  <c r="F77" i="20"/>
  <c r="D77" i="20" s="1"/>
  <c r="F91" i="20"/>
  <c r="D91" i="20" s="1"/>
  <c r="F107" i="20"/>
  <c r="D107" i="20" s="1"/>
  <c r="F113" i="20"/>
  <c r="D113" i="20" s="1"/>
  <c r="F119" i="20"/>
  <c r="D119" i="20" s="1"/>
  <c r="F123" i="20"/>
  <c r="D123" i="20" s="1"/>
  <c r="F127" i="20"/>
  <c r="D127" i="20" s="1"/>
  <c r="F131" i="20"/>
  <c r="D131" i="20" s="1"/>
  <c r="F143" i="20"/>
  <c r="F152" i="20"/>
  <c r="F161" i="20"/>
  <c r="D161" i="20" s="1"/>
  <c r="F167" i="20"/>
  <c r="D167" i="20" s="1"/>
  <c r="F174" i="20"/>
  <c r="F38" i="20"/>
  <c r="D38" i="20" s="1"/>
  <c r="F144" i="20"/>
  <c r="F153" i="20"/>
  <c r="F168" i="20"/>
  <c r="D168" i="20" s="1"/>
  <c r="F175" i="20"/>
  <c r="F92" i="20"/>
  <c r="D92" i="20" s="1"/>
  <c r="F108" i="20"/>
  <c r="D108" i="20" s="1"/>
  <c r="F114" i="20"/>
  <c r="D114" i="20" s="1"/>
  <c r="F124" i="20"/>
  <c r="D124" i="20" s="1"/>
  <c r="F132" i="20"/>
  <c r="D132" i="20" s="1"/>
  <c r="F145" i="20"/>
  <c r="F178" i="20"/>
  <c r="D178" i="20" s="1"/>
  <c r="F186" i="20"/>
  <c r="D186" i="20" s="1"/>
  <c r="F42" i="20"/>
  <c r="F43" i="20" s="1"/>
  <c r="BW116" i="26"/>
  <c r="BW136" i="26" s="1"/>
  <c r="BW139" i="26" s="1"/>
  <c r="AV63" i="26"/>
  <c r="AV90" i="26"/>
  <c r="AV106" i="26"/>
  <c r="AV60" i="26"/>
  <c r="AV72" i="26"/>
  <c r="AV89" i="26"/>
  <c r="AV100" i="26"/>
  <c r="AV115" i="26"/>
  <c r="AV125" i="26"/>
  <c r="AV70" i="26"/>
  <c r="AV119" i="26"/>
  <c r="AV127" i="26"/>
  <c r="AV61" i="26"/>
  <c r="AV65" i="26"/>
  <c r="AV62" i="26"/>
  <c r="AV64" i="26"/>
  <c r="AV76" i="26"/>
  <c r="AV93" i="26"/>
  <c r="AV107" i="26"/>
  <c r="AV71" i="26"/>
  <c r="AV77" i="26"/>
  <c r="AV91" i="26"/>
  <c r="AV69" i="26"/>
  <c r="AV108" i="26"/>
  <c r="AV81" i="26"/>
  <c r="AV88" i="26"/>
  <c r="AV78" i="26"/>
  <c r="AV92" i="26"/>
  <c r="AV114" i="26"/>
  <c r="AV120" i="26"/>
  <c r="AV138" i="26"/>
  <c r="AV131" i="26"/>
  <c r="AV149" i="26"/>
  <c r="AV153" i="26"/>
  <c r="AV128" i="26"/>
  <c r="AV158" i="26"/>
  <c r="AV112" i="26"/>
  <c r="AV123" i="26"/>
  <c r="AV133" i="26"/>
  <c r="AV137" i="26"/>
  <c r="AV148" i="26"/>
  <c r="AV152" i="26"/>
  <c r="AV113" i="26"/>
  <c r="AV121" i="26"/>
  <c r="AV130" i="26"/>
  <c r="AV157" i="26"/>
  <c r="AV151" i="26"/>
  <c r="AV132" i="26"/>
  <c r="AV122" i="26"/>
  <c r="AV124" i="26"/>
  <c r="AV126" i="26"/>
  <c r="AV129" i="26"/>
  <c r="AV147" i="26"/>
  <c r="AV150" i="26"/>
  <c r="AV154" i="26"/>
  <c r="AV166" i="26"/>
  <c r="AV171" i="26"/>
  <c r="AV172" i="26"/>
  <c r="AV178" i="26"/>
  <c r="AV186" i="26"/>
  <c r="AV185" i="26"/>
  <c r="AV165" i="26"/>
  <c r="AV175" i="26"/>
  <c r="AV183" i="26"/>
  <c r="AV168" i="26"/>
  <c r="AV174" i="26"/>
  <c r="AV182" i="26"/>
  <c r="AV195" i="26" s="1"/>
  <c r="AV181" i="26"/>
  <c r="AV194" i="26" s="1"/>
  <c r="AV167" i="26"/>
  <c r="AV173" i="26"/>
  <c r="AV180" i="26"/>
  <c r="AV193" i="26" s="1"/>
  <c r="AV179" i="26"/>
  <c r="AV192" i="26" s="1"/>
  <c r="AV12" i="26"/>
  <c r="AV35" i="26"/>
  <c r="AM39" i="26"/>
  <c r="AP61" i="26"/>
  <c r="AP65" i="26"/>
  <c r="AP77" i="26"/>
  <c r="AP92" i="26"/>
  <c r="AP108" i="26"/>
  <c r="AP120" i="26"/>
  <c r="AP64" i="26"/>
  <c r="AP76" i="26"/>
  <c r="AP91" i="26"/>
  <c r="AP107" i="26"/>
  <c r="AP119" i="26"/>
  <c r="AP78" i="26"/>
  <c r="AP89" i="26"/>
  <c r="AP123" i="26"/>
  <c r="AP129" i="26"/>
  <c r="AP138" i="26"/>
  <c r="AP147" i="26"/>
  <c r="AP62" i="26"/>
  <c r="AP63" i="26"/>
  <c r="AP60" i="26"/>
  <c r="AP69" i="26"/>
  <c r="AP71" i="26"/>
  <c r="AP106" i="26"/>
  <c r="AP90" i="26"/>
  <c r="AP72" i="26"/>
  <c r="AP81" i="26"/>
  <c r="AP88" i="26"/>
  <c r="AP70" i="26"/>
  <c r="AP100" i="26"/>
  <c r="AP93" i="26"/>
  <c r="AP115" i="26"/>
  <c r="AP121" i="26"/>
  <c r="AP113" i="26"/>
  <c r="AP132" i="26"/>
  <c r="AP150" i="26"/>
  <c r="AP154" i="26"/>
  <c r="AP126" i="26"/>
  <c r="AP124" i="26"/>
  <c r="AP149" i="26"/>
  <c r="AP153" i="26"/>
  <c r="AP114" i="26"/>
  <c r="AP122" i="26"/>
  <c r="AP128" i="26"/>
  <c r="AP131" i="26"/>
  <c r="AP158" i="26"/>
  <c r="AP137" i="26"/>
  <c r="AP152" i="26"/>
  <c r="AP133" i="26"/>
  <c r="AP148" i="26"/>
  <c r="AP157" i="26"/>
  <c r="AP112" i="26"/>
  <c r="AP125" i="26"/>
  <c r="AP127" i="26"/>
  <c r="AP130" i="26"/>
  <c r="AP151" i="26"/>
  <c r="AP167" i="26"/>
  <c r="AP173" i="26"/>
  <c r="AP180" i="26"/>
  <c r="AP193" i="26" s="1"/>
  <c r="AP179" i="26"/>
  <c r="AP192" i="26" s="1"/>
  <c r="AP166" i="26"/>
  <c r="AP171" i="26"/>
  <c r="AP172" i="26"/>
  <c r="AP178" i="26"/>
  <c r="AP186" i="26"/>
  <c r="AP185" i="26"/>
  <c r="AP165" i="26"/>
  <c r="AP175" i="26"/>
  <c r="AP183" i="26"/>
  <c r="AP168" i="26"/>
  <c r="AP174" i="26"/>
  <c r="AP182" i="26"/>
  <c r="AP195" i="26" s="1"/>
  <c r="AP181" i="26"/>
  <c r="AP194" i="26" s="1"/>
  <c r="AP18" i="26"/>
  <c r="CD145" i="26"/>
  <c r="CD51" i="26"/>
  <c r="CD38" i="26"/>
  <c r="AK144" i="26"/>
  <c r="AK28" i="26"/>
  <c r="AK38" i="26"/>
  <c r="AB24" i="26"/>
  <c r="AO187" i="35"/>
  <c r="AO188" i="35" s="1"/>
  <c r="AO191" i="35"/>
  <c r="AS191" i="35"/>
  <c r="AS187" i="35"/>
  <c r="AS188" i="35" s="1"/>
  <c r="BB83" i="35"/>
  <c r="BB39" i="35"/>
  <c r="AJ187" i="35"/>
  <c r="AJ191" i="35"/>
  <c r="AJ134" i="35"/>
  <c r="AJ66" i="35"/>
  <c r="AJ83" i="35" s="1"/>
  <c r="R191" i="35"/>
  <c r="R187" i="35"/>
  <c r="R73" i="35"/>
  <c r="Z191" i="20"/>
  <c r="Z187" i="20"/>
  <c r="Z188" i="20" s="1"/>
  <c r="Z39" i="20"/>
  <c r="AZ33" i="26"/>
  <c r="AZ39" i="26" s="1"/>
  <c r="AU33" i="26"/>
  <c r="AW187" i="35"/>
  <c r="AW191" i="35"/>
  <c r="BA134" i="35"/>
  <c r="BA94" i="35"/>
  <c r="BA96" i="35" s="1"/>
  <c r="BA39" i="35"/>
  <c r="AI83" i="35"/>
  <c r="I187" i="35"/>
  <c r="I188" i="35" s="1"/>
  <c r="I191" i="35"/>
  <c r="AN24" i="35"/>
  <c r="BF191" i="35"/>
  <c r="BF187" i="35"/>
  <c r="BF155" i="35"/>
  <c r="BF134" i="35"/>
  <c r="BF136" i="35" s="1"/>
  <c r="BF139" i="35" s="1"/>
  <c r="AM155" i="35"/>
  <c r="R191" i="20"/>
  <c r="R187" i="20"/>
  <c r="R79" i="20"/>
  <c r="BL161" i="26"/>
  <c r="BL18" i="26"/>
  <c r="BL24" i="26" s="1"/>
  <c r="BL36" i="26"/>
  <c r="BF15" i="26"/>
  <c r="BF24" i="26"/>
  <c r="CA62" i="26"/>
  <c r="CA72" i="26"/>
  <c r="CA89" i="26"/>
  <c r="CA100" i="26"/>
  <c r="CA115" i="26"/>
  <c r="CA61" i="26"/>
  <c r="CA71" i="26"/>
  <c r="CA88" i="26"/>
  <c r="CA114" i="26"/>
  <c r="CA124" i="26"/>
  <c r="CA63" i="26"/>
  <c r="CA77" i="26"/>
  <c r="CA90" i="26"/>
  <c r="CA108" i="26"/>
  <c r="CA122" i="26"/>
  <c r="CA126" i="26"/>
  <c r="CA64" i="26"/>
  <c r="CA69" i="26"/>
  <c r="CA65" i="26"/>
  <c r="CA60" i="26"/>
  <c r="CA81" i="26"/>
  <c r="CA106" i="26"/>
  <c r="CA78" i="26"/>
  <c r="CA92" i="26"/>
  <c r="CA70" i="26"/>
  <c r="CA76" i="26"/>
  <c r="CA93" i="26"/>
  <c r="CA107" i="26"/>
  <c r="CA91" i="26"/>
  <c r="CA113" i="26"/>
  <c r="CA121" i="26"/>
  <c r="CA127" i="26"/>
  <c r="CA149" i="26"/>
  <c r="CA153" i="26"/>
  <c r="CA119" i="26"/>
  <c r="CA132" i="26"/>
  <c r="CA158" i="26"/>
  <c r="CA129" i="26"/>
  <c r="CA147" i="26"/>
  <c r="CA152" i="26"/>
  <c r="CA138" i="26"/>
  <c r="CA157" i="26"/>
  <c r="CA120" i="26"/>
  <c r="CA131" i="26"/>
  <c r="CA151" i="26"/>
  <c r="CA112" i="26"/>
  <c r="CA125" i="26"/>
  <c r="CA128" i="26"/>
  <c r="CA133" i="26"/>
  <c r="CA137" i="26"/>
  <c r="CA148" i="26"/>
  <c r="CA150" i="26"/>
  <c r="CA154" i="26"/>
  <c r="CA123" i="26"/>
  <c r="CA130" i="26"/>
  <c r="CA185" i="26"/>
  <c r="CA165" i="26"/>
  <c r="CA175" i="26"/>
  <c r="CA183" i="26"/>
  <c r="CA168" i="26"/>
  <c r="CA174" i="26"/>
  <c r="CA182" i="26"/>
  <c r="CA195" i="26" s="1"/>
  <c r="CA181" i="26"/>
  <c r="CA194" i="26" s="1"/>
  <c r="CA167" i="26"/>
  <c r="CA173" i="26"/>
  <c r="CA180" i="26"/>
  <c r="CA193" i="26" s="1"/>
  <c r="CA179" i="26"/>
  <c r="CA192" i="26" s="1"/>
  <c r="CA166" i="26"/>
  <c r="CA171" i="26"/>
  <c r="CA172" i="26"/>
  <c r="CA178" i="26"/>
  <c r="CA186" i="26"/>
  <c r="V161" i="26"/>
  <c r="V38" i="26"/>
  <c r="V18" i="26"/>
  <c r="V24" i="26" s="1"/>
  <c r="BR15" i="26"/>
  <c r="BS22" i="26"/>
  <c r="BS21" i="26"/>
  <c r="BE49" i="35"/>
  <c r="BE53" i="35" s="1"/>
  <c r="F155" i="35"/>
  <c r="T136" i="35"/>
  <c r="T139" i="35" s="1"/>
  <c r="G155" i="35"/>
  <c r="G73" i="35"/>
  <c r="AA39" i="20"/>
  <c r="J136" i="20"/>
  <c r="J139" i="20" s="1"/>
  <c r="H62" i="26"/>
  <c r="H63" i="26"/>
  <c r="H90" i="26"/>
  <c r="H106" i="26"/>
  <c r="H72" i="26"/>
  <c r="H89" i="26"/>
  <c r="H100" i="26"/>
  <c r="H115" i="26"/>
  <c r="H125" i="26"/>
  <c r="H61" i="26"/>
  <c r="H76" i="26"/>
  <c r="H107" i="26"/>
  <c r="H121" i="26"/>
  <c r="H127" i="26"/>
  <c r="H64" i="26"/>
  <c r="H65" i="26"/>
  <c r="H69" i="26"/>
  <c r="H93" i="26"/>
  <c r="H71" i="26"/>
  <c r="H77" i="26"/>
  <c r="H91" i="26"/>
  <c r="H112" i="26"/>
  <c r="H108" i="26"/>
  <c r="H81" i="26"/>
  <c r="H88" i="26"/>
  <c r="H92" i="26"/>
  <c r="H60" i="26"/>
  <c r="H70" i="26"/>
  <c r="H78" i="26"/>
  <c r="H133" i="26"/>
  <c r="H137" i="26"/>
  <c r="H148" i="26"/>
  <c r="H123" i="26"/>
  <c r="H130" i="26"/>
  <c r="H153" i="26"/>
  <c r="H113" i="26"/>
  <c r="H119" i="26"/>
  <c r="H158" i="26"/>
  <c r="H132" i="26"/>
  <c r="H152" i="26"/>
  <c r="H124" i="26"/>
  <c r="H126" i="26"/>
  <c r="H129" i="26"/>
  <c r="H147" i="26"/>
  <c r="H149" i="26"/>
  <c r="H157" i="26"/>
  <c r="H159" i="26" s="1"/>
  <c r="H122" i="26"/>
  <c r="H138" i="26"/>
  <c r="H151" i="26"/>
  <c r="H114" i="26"/>
  <c r="H120" i="26"/>
  <c r="H131" i="26"/>
  <c r="H128" i="26"/>
  <c r="H150" i="26"/>
  <c r="H154" i="26"/>
  <c r="H166" i="26"/>
  <c r="H171" i="26"/>
  <c r="H172" i="26"/>
  <c r="H178" i="26"/>
  <c r="H186" i="26"/>
  <c r="H185" i="26"/>
  <c r="H165" i="26"/>
  <c r="H175" i="26"/>
  <c r="H183" i="26"/>
  <c r="H168" i="26"/>
  <c r="H174" i="26"/>
  <c r="H182" i="26"/>
  <c r="H195" i="26" s="1"/>
  <c r="H181" i="26"/>
  <c r="H194" i="26" s="1"/>
  <c r="H167" i="26"/>
  <c r="H173" i="26"/>
  <c r="H180" i="26"/>
  <c r="H193" i="26" s="1"/>
  <c r="H179" i="26"/>
  <c r="H192" i="26" s="1"/>
  <c r="H31" i="26"/>
  <c r="H27" i="26"/>
  <c r="BO78" i="26"/>
  <c r="BO93" i="26"/>
  <c r="BO121" i="26"/>
  <c r="BO60" i="26"/>
  <c r="BO65" i="26"/>
  <c r="BO77" i="26"/>
  <c r="BO92" i="26"/>
  <c r="BO108" i="26"/>
  <c r="BO120" i="26"/>
  <c r="BO88" i="26"/>
  <c r="BO106" i="26"/>
  <c r="BO122" i="26"/>
  <c r="BO130" i="26"/>
  <c r="BO62" i="26"/>
  <c r="BO61" i="26"/>
  <c r="BO64" i="26"/>
  <c r="BO71" i="26"/>
  <c r="BO69" i="26"/>
  <c r="BO63" i="26"/>
  <c r="BO76" i="26"/>
  <c r="BO81" i="26"/>
  <c r="BO90" i="26"/>
  <c r="BO72" i="26"/>
  <c r="BO70" i="26"/>
  <c r="BO107" i="26"/>
  <c r="BO91" i="26"/>
  <c r="BO100" i="26"/>
  <c r="BO89" i="26"/>
  <c r="BO119" i="26"/>
  <c r="BO123" i="26"/>
  <c r="BO126" i="26"/>
  <c r="BO138" i="26"/>
  <c r="BO151" i="26"/>
  <c r="BO113" i="26"/>
  <c r="BO115" i="26"/>
  <c r="BO128" i="26"/>
  <c r="BO131" i="26"/>
  <c r="BO150" i="26"/>
  <c r="BO154" i="26"/>
  <c r="BO125" i="26"/>
  <c r="BO137" i="26"/>
  <c r="BO124" i="26"/>
  <c r="BO133" i="26"/>
  <c r="BO148" i="26"/>
  <c r="BO149" i="26"/>
  <c r="BO153" i="26"/>
  <c r="BO114" i="26"/>
  <c r="BO127" i="26"/>
  <c r="BO158" i="26"/>
  <c r="BO112" i="26"/>
  <c r="BO152" i="26"/>
  <c r="BO129" i="26"/>
  <c r="BO132" i="26"/>
  <c r="BO147" i="26"/>
  <c r="BO157" i="26"/>
  <c r="BO181" i="26"/>
  <c r="BO194" i="26" s="1"/>
  <c r="BO167" i="26"/>
  <c r="BO173" i="26"/>
  <c r="BO180" i="26"/>
  <c r="BO193" i="26" s="1"/>
  <c r="BO179" i="26"/>
  <c r="BO192" i="26" s="1"/>
  <c r="BO166" i="26"/>
  <c r="BO171" i="26"/>
  <c r="BO172" i="26"/>
  <c r="BO178" i="26"/>
  <c r="BO186" i="26"/>
  <c r="BO185" i="26"/>
  <c r="BO165" i="26"/>
  <c r="BO175" i="26"/>
  <c r="BO183" i="26"/>
  <c r="BO168" i="26"/>
  <c r="BO174" i="26"/>
  <c r="BO182" i="26"/>
  <c r="BO195" i="26" s="1"/>
  <c r="BO22" i="26"/>
  <c r="N33" i="26"/>
  <c r="N39" i="26" s="1"/>
  <c r="Q24" i="26"/>
  <c r="E136" i="35"/>
  <c r="AA187" i="35"/>
  <c r="AA191" i="35"/>
  <c r="AC49" i="20"/>
  <c r="AC53" i="20" s="1"/>
  <c r="S66" i="20"/>
  <c r="S83" i="20" s="1"/>
  <c r="S98" i="20" s="1"/>
  <c r="CB39" i="26"/>
  <c r="K83" i="20"/>
  <c r="K98" i="20" s="1"/>
  <c r="R33" i="26"/>
  <c r="AQ155" i="26"/>
  <c r="AQ73" i="26"/>
  <c r="L33" i="26"/>
  <c r="S33" i="26"/>
  <c r="AO60" i="26"/>
  <c r="AO61" i="26"/>
  <c r="AO64" i="26"/>
  <c r="AO76" i="26"/>
  <c r="AO91" i="26"/>
  <c r="AO107" i="26"/>
  <c r="AO119" i="26"/>
  <c r="AO63" i="26"/>
  <c r="AO90" i="26"/>
  <c r="AO106" i="26"/>
  <c r="AO69" i="26"/>
  <c r="AO114" i="26"/>
  <c r="AO128" i="26"/>
  <c r="AO137" i="26"/>
  <c r="AO62" i="26"/>
  <c r="AO65" i="26"/>
  <c r="AO108" i="26"/>
  <c r="AO72" i="26"/>
  <c r="AO81" i="26"/>
  <c r="AO88" i="26"/>
  <c r="AO92" i="26"/>
  <c r="AO70" i="26"/>
  <c r="AO78" i="26"/>
  <c r="AO100" i="26"/>
  <c r="AO89" i="26"/>
  <c r="AO93" i="26"/>
  <c r="AO71" i="26"/>
  <c r="AO77" i="26"/>
  <c r="AO113" i="26"/>
  <c r="AO132" i="26"/>
  <c r="AO150" i="26"/>
  <c r="AO154" i="26"/>
  <c r="AO126" i="26"/>
  <c r="AO129" i="26"/>
  <c r="AO147" i="26"/>
  <c r="AO124" i="26"/>
  <c r="AO138" i="26"/>
  <c r="AO149" i="26"/>
  <c r="AO153" i="26"/>
  <c r="AO122" i="26"/>
  <c r="AO131" i="26"/>
  <c r="AO158" i="26"/>
  <c r="AO120" i="26"/>
  <c r="AO152" i="26"/>
  <c r="AO133" i="26"/>
  <c r="AO148" i="26"/>
  <c r="AO157" i="26"/>
  <c r="AO112" i="26"/>
  <c r="AO125" i="26"/>
  <c r="AO127" i="26"/>
  <c r="AO130" i="26"/>
  <c r="AO151" i="26"/>
  <c r="AO115" i="26"/>
  <c r="AO121" i="26"/>
  <c r="AO123" i="26"/>
  <c r="AO179" i="26"/>
  <c r="AO192" i="26" s="1"/>
  <c r="AO166" i="26"/>
  <c r="AO171" i="26"/>
  <c r="AO172" i="26"/>
  <c r="AO178" i="26"/>
  <c r="AO186" i="26"/>
  <c r="AO185" i="26"/>
  <c r="AO165" i="26"/>
  <c r="AO175" i="26"/>
  <c r="AO183" i="26"/>
  <c r="AO168" i="26"/>
  <c r="AO174" i="26"/>
  <c r="AO182" i="26"/>
  <c r="AO195" i="26" s="1"/>
  <c r="AO181" i="26"/>
  <c r="AO194" i="26" s="1"/>
  <c r="AO167" i="26"/>
  <c r="AO173" i="26"/>
  <c r="AO180" i="26"/>
  <c r="AO193" i="26" s="1"/>
  <c r="AO28" i="26"/>
  <c r="AO30" i="26"/>
  <c r="BN61" i="26"/>
  <c r="BN60" i="26"/>
  <c r="BN65" i="26"/>
  <c r="BN77" i="26"/>
  <c r="BN92" i="26"/>
  <c r="BN108" i="26"/>
  <c r="BN120" i="26"/>
  <c r="BN64" i="26"/>
  <c r="BN76" i="26"/>
  <c r="BN91" i="26"/>
  <c r="BN107" i="26"/>
  <c r="BN119" i="26"/>
  <c r="BN81" i="26"/>
  <c r="BN93" i="26"/>
  <c r="BN113" i="26"/>
  <c r="BN129" i="26"/>
  <c r="BN138" i="26"/>
  <c r="BN147" i="26"/>
  <c r="BN63" i="26"/>
  <c r="BN62" i="26"/>
  <c r="BN69" i="26"/>
  <c r="BN106" i="26"/>
  <c r="BN109" i="26" s="1"/>
  <c r="BN90" i="26"/>
  <c r="BN72" i="26"/>
  <c r="BN78" i="26"/>
  <c r="BN88" i="26"/>
  <c r="BN70" i="26"/>
  <c r="BN100" i="26"/>
  <c r="BN89" i="26"/>
  <c r="BN71" i="26"/>
  <c r="BN115" i="26"/>
  <c r="BN121" i="26"/>
  <c r="BN128" i="26"/>
  <c r="BN131" i="26"/>
  <c r="BN150" i="26"/>
  <c r="BN154" i="26"/>
  <c r="BN125" i="26"/>
  <c r="BN137" i="26"/>
  <c r="BN124" i="26"/>
  <c r="BN133" i="26"/>
  <c r="BN148" i="26"/>
  <c r="BN149" i="26"/>
  <c r="BN153" i="26"/>
  <c r="BN114" i="26"/>
  <c r="BN122" i="26"/>
  <c r="BN127" i="26"/>
  <c r="BN130" i="26"/>
  <c r="BN158" i="26"/>
  <c r="BN112" i="26"/>
  <c r="BN152" i="26"/>
  <c r="BN132" i="26"/>
  <c r="BN157" i="26"/>
  <c r="BN123" i="26"/>
  <c r="BN126" i="26"/>
  <c r="BN151" i="26"/>
  <c r="BN167" i="26"/>
  <c r="BN173" i="26"/>
  <c r="BN180" i="26"/>
  <c r="BN193" i="26" s="1"/>
  <c r="BN179" i="26"/>
  <c r="BN192" i="26" s="1"/>
  <c r="BN166" i="26"/>
  <c r="BN171" i="26"/>
  <c r="BN172" i="26"/>
  <c r="BN178" i="26"/>
  <c r="BN186" i="26"/>
  <c r="BN185" i="26"/>
  <c r="BN165" i="26"/>
  <c r="BN175" i="26"/>
  <c r="BN183" i="26"/>
  <c r="BN168" i="26"/>
  <c r="BN174" i="26"/>
  <c r="BN182" i="26"/>
  <c r="BN195" i="26" s="1"/>
  <c r="BN181" i="26"/>
  <c r="BN194" i="26" s="1"/>
  <c r="Q187" i="35"/>
  <c r="Q188" i="35" s="1"/>
  <c r="Q191" i="35"/>
  <c r="Q169" i="35"/>
  <c r="Q39" i="35"/>
  <c r="U134" i="35"/>
  <c r="AZ187" i="35"/>
  <c r="AZ191" i="35"/>
  <c r="AZ83" i="35"/>
  <c r="AZ98" i="35" s="1"/>
  <c r="AE191" i="35"/>
  <c r="AE187" i="35"/>
  <c r="AG134" i="35"/>
  <c r="AG136" i="35" s="1"/>
  <c r="AG139" i="35" s="1"/>
  <c r="AT169" i="35"/>
  <c r="AT134" i="35"/>
  <c r="AB169" i="35"/>
  <c r="M15" i="26"/>
  <c r="H15" i="20"/>
  <c r="H49" i="20" s="1"/>
  <c r="H53" i="20" s="1"/>
  <c r="U39" i="26"/>
  <c r="AL94" i="35"/>
  <c r="AL96" i="35" s="1"/>
  <c r="P49" i="35"/>
  <c r="P53" i="35" s="1"/>
  <c r="AR116" i="35"/>
  <c r="AR136" i="35" s="1"/>
  <c r="AR139" i="35" s="1"/>
  <c r="N109" i="20"/>
  <c r="N136" i="20" s="1"/>
  <c r="N139" i="20" s="1"/>
  <c r="E187" i="20"/>
  <c r="E191" i="20"/>
  <c r="E73" i="20"/>
  <c r="Y134" i="20"/>
  <c r="Y136" i="20" s="1"/>
  <c r="Y139" i="20" s="1"/>
  <c r="CC15" i="26"/>
  <c r="AN24" i="26"/>
  <c r="AD24" i="26"/>
  <c r="AR24" i="26"/>
  <c r="I24" i="26"/>
  <c r="Q49" i="20"/>
  <c r="Q53" i="20" s="1"/>
  <c r="AT24" i="26"/>
  <c r="BW83" i="26"/>
  <c r="BW98" i="26" s="1"/>
  <c r="CD33" i="26"/>
  <c r="CD61" i="26"/>
  <c r="CD65" i="26"/>
  <c r="CD77" i="26"/>
  <c r="CD92" i="26"/>
  <c r="CD108" i="26"/>
  <c r="CD120" i="26"/>
  <c r="CD64" i="26"/>
  <c r="CD76" i="26"/>
  <c r="CD91" i="26"/>
  <c r="CD107" i="26"/>
  <c r="CD119" i="26"/>
  <c r="CD72" i="26"/>
  <c r="CD100" i="26"/>
  <c r="CD121" i="26"/>
  <c r="CD129" i="26"/>
  <c r="CD138" i="26"/>
  <c r="CD147" i="26"/>
  <c r="CD62" i="26"/>
  <c r="CD63" i="26"/>
  <c r="CD60" i="26"/>
  <c r="CD89" i="26"/>
  <c r="CD93" i="26"/>
  <c r="CD71" i="26"/>
  <c r="CD69" i="26"/>
  <c r="CD106" i="26"/>
  <c r="CD90" i="26"/>
  <c r="CD81" i="26"/>
  <c r="CD88" i="26"/>
  <c r="CD70" i="26"/>
  <c r="CD78" i="26"/>
  <c r="CD125" i="26"/>
  <c r="CD137" i="26"/>
  <c r="CD133" i="26"/>
  <c r="CD148" i="26"/>
  <c r="CD150" i="26"/>
  <c r="CD154" i="26"/>
  <c r="CD115" i="26"/>
  <c r="CD123" i="26"/>
  <c r="CD127" i="26"/>
  <c r="CD130" i="26"/>
  <c r="CD113" i="26"/>
  <c r="CD149" i="26"/>
  <c r="CD153" i="26"/>
  <c r="CD132" i="26"/>
  <c r="CD158" i="26"/>
  <c r="CD124" i="26"/>
  <c r="CD126" i="26"/>
  <c r="CD152" i="26"/>
  <c r="CD122" i="26"/>
  <c r="CD157" i="26"/>
  <c r="CD112" i="26"/>
  <c r="CD114" i="26"/>
  <c r="CD128" i="26"/>
  <c r="CD131" i="26"/>
  <c r="CD151" i="26"/>
  <c r="CD167" i="26"/>
  <c r="CD173" i="26"/>
  <c r="CD180" i="26"/>
  <c r="CD193" i="26" s="1"/>
  <c r="CD179" i="26"/>
  <c r="CD192" i="26" s="1"/>
  <c r="CD166" i="26"/>
  <c r="CD171" i="26"/>
  <c r="CD172" i="26"/>
  <c r="CD178" i="26"/>
  <c r="CD186" i="26"/>
  <c r="CD185" i="26"/>
  <c r="CD165" i="26"/>
  <c r="CD175" i="26"/>
  <c r="CD183" i="26"/>
  <c r="CD168" i="26"/>
  <c r="CD174" i="26"/>
  <c r="CD182" i="26"/>
  <c r="CD195" i="26" s="1"/>
  <c r="CD181" i="26"/>
  <c r="CD194" i="26" s="1"/>
  <c r="AK70" i="26"/>
  <c r="AK81" i="26"/>
  <c r="AK113" i="26"/>
  <c r="AK123" i="26"/>
  <c r="AK62" i="26"/>
  <c r="AK69" i="26"/>
  <c r="AK112" i="26"/>
  <c r="AK122" i="26"/>
  <c r="AK60" i="26"/>
  <c r="AK63" i="26"/>
  <c r="AK77" i="26"/>
  <c r="AK90" i="26"/>
  <c r="AK108" i="26"/>
  <c r="AK124" i="26"/>
  <c r="AK132" i="26"/>
  <c r="AK65" i="26"/>
  <c r="AK61" i="26"/>
  <c r="AK76" i="26"/>
  <c r="AK88" i="26"/>
  <c r="AK72" i="26"/>
  <c r="AK93" i="26"/>
  <c r="AK107" i="26"/>
  <c r="AK91" i="26"/>
  <c r="AK100" i="26"/>
  <c r="AK89" i="26"/>
  <c r="AK71" i="26"/>
  <c r="AK106" i="26"/>
  <c r="AK64" i="26"/>
  <c r="AK78" i="26"/>
  <c r="AK92" i="26"/>
  <c r="AK120" i="26"/>
  <c r="AK128" i="26"/>
  <c r="AK152" i="26"/>
  <c r="AK137" i="26"/>
  <c r="AK148" i="26"/>
  <c r="AK157" i="26"/>
  <c r="AK114" i="26"/>
  <c r="AK130" i="26"/>
  <c r="AK133" i="26"/>
  <c r="AK151" i="26"/>
  <c r="AK127" i="26"/>
  <c r="AK121" i="26"/>
  <c r="AK125" i="26"/>
  <c r="AK150" i="26"/>
  <c r="AK154" i="26"/>
  <c r="AK115" i="26"/>
  <c r="AK119" i="26"/>
  <c r="AK129" i="26"/>
  <c r="AK147" i="26"/>
  <c r="AK126" i="26"/>
  <c r="AK138" i="26"/>
  <c r="AK149" i="26"/>
  <c r="AK153" i="26"/>
  <c r="AK131" i="26"/>
  <c r="AK158" i="26"/>
  <c r="AK183" i="26"/>
  <c r="AK168" i="26"/>
  <c r="AK174" i="26"/>
  <c r="AK182" i="26"/>
  <c r="AK195" i="26" s="1"/>
  <c r="AK181" i="26"/>
  <c r="AK194" i="26" s="1"/>
  <c r="AK167" i="26"/>
  <c r="AK173" i="26"/>
  <c r="AK180" i="26"/>
  <c r="AK193" i="26" s="1"/>
  <c r="AK179" i="26"/>
  <c r="AK192" i="26" s="1"/>
  <c r="AK166" i="26"/>
  <c r="AK171" i="26"/>
  <c r="AK172" i="26"/>
  <c r="AK178" i="26"/>
  <c r="AK186" i="26"/>
  <c r="AK185" i="26"/>
  <c r="AK165" i="26"/>
  <c r="AK175" i="26"/>
  <c r="AK47" i="26"/>
  <c r="AO134" i="35"/>
  <c r="AS39" i="35"/>
  <c r="BB94" i="35"/>
  <c r="BB96" i="35" s="1"/>
  <c r="AJ155" i="35"/>
  <c r="AJ94" i="35"/>
  <c r="AJ96" i="35" s="1"/>
  <c r="AJ39" i="35"/>
  <c r="AP39" i="35"/>
  <c r="R116" i="35"/>
  <c r="R24" i="35"/>
  <c r="R49" i="35" s="1"/>
  <c r="R53" i="35" s="1"/>
  <c r="I134" i="20"/>
  <c r="I136" i="20" s="1"/>
  <c r="I139" i="20" s="1"/>
  <c r="I33" i="20"/>
  <c r="I39" i="20" s="1"/>
  <c r="BD15" i="26"/>
  <c r="AW15" i="26"/>
  <c r="BP69" i="26"/>
  <c r="BP112" i="26"/>
  <c r="BP122" i="26"/>
  <c r="BP78" i="26"/>
  <c r="BP93" i="26"/>
  <c r="BP121" i="26"/>
  <c r="BP61" i="26"/>
  <c r="BP70" i="26"/>
  <c r="BP115" i="26"/>
  <c r="BP131" i="26"/>
  <c r="BP148" i="26"/>
  <c r="BP64" i="26"/>
  <c r="BP62" i="26"/>
  <c r="BP60" i="26"/>
  <c r="BP63" i="26"/>
  <c r="BP65" i="26"/>
  <c r="BP77" i="26"/>
  <c r="BP89" i="26"/>
  <c r="BP71" i="26"/>
  <c r="BP106" i="26"/>
  <c r="BP108" i="26"/>
  <c r="BP92" i="26"/>
  <c r="BP76" i="26"/>
  <c r="BP81" i="26"/>
  <c r="BP88" i="26"/>
  <c r="BP90" i="26"/>
  <c r="BP72" i="26"/>
  <c r="BP107" i="26"/>
  <c r="BP91" i="26"/>
  <c r="BP100" i="26"/>
  <c r="BP129" i="26"/>
  <c r="BP132" i="26"/>
  <c r="BP147" i="26"/>
  <c r="BP157" i="26"/>
  <c r="BP119" i="26"/>
  <c r="BP123" i="26"/>
  <c r="BP126" i="26"/>
  <c r="BP138" i="26"/>
  <c r="BP151" i="26"/>
  <c r="BP113" i="26"/>
  <c r="BP128" i="26"/>
  <c r="BP150" i="26"/>
  <c r="BP154" i="26"/>
  <c r="BP120" i="26"/>
  <c r="BP125" i="26"/>
  <c r="BP137" i="26"/>
  <c r="BP124" i="26"/>
  <c r="BP130" i="26"/>
  <c r="BP133" i="26"/>
  <c r="BP149" i="26"/>
  <c r="BP153" i="26"/>
  <c r="BP114" i="26"/>
  <c r="BP127" i="26"/>
  <c r="BP158" i="26"/>
  <c r="BP152" i="26"/>
  <c r="BP168" i="26"/>
  <c r="BP174" i="26"/>
  <c r="BP182" i="26"/>
  <c r="BP195" i="26" s="1"/>
  <c r="BP181" i="26"/>
  <c r="BP194" i="26" s="1"/>
  <c r="BP167" i="26"/>
  <c r="BP173" i="26"/>
  <c r="BP180" i="26"/>
  <c r="BP193" i="26" s="1"/>
  <c r="BP179" i="26"/>
  <c r="BP192" i="26" s="1"/>
  <c r="BP166" i="26"/>
  <c r="BP171" i="26"/>
  <c r="BP172" i="26"/>
  <c r="BP178" i="26"/>
  <c r="BP186" i="26"/>
  <c r="BP185" i="26"/>
  <c r="BP165" i="26"/>
  <c r="BP175" i="26"/>
  <c r="BP183" i="26"/>
  <c r="BP23" i="26"/>
  <c r="BP14" i="26"/>
  <c r="BP15" i="26" s="1"/>
  <c r="AW73" i="35"/>
  <c r="AW94" i="35"/>
  <c r="AW96" i="35" s="1"/>
  <c r="AW39" i="35"/>
  <c r="BA79" i="35"/>
  <c r="BA66" i="35"/>
  <c r="H191" i="35"/>
  <c r="H187" i="35"/>
  <c r="H73" i="35"/>
  <c r="AX73" i="35"/>
  <c r="BC169" i="35"/>
  <c r="BC94" i="35"/>
  <c r="BC96" i="35" s="1"/>
  <c r="AI159" i="35"/>
  <c r="AI155" i="35"/>
  <c r="AI94" i="35"/>
  <c r="AI96" i="35" s="1"/>
  <c r="M191" i="35"/>
  <c r="M187" i="35"/>
  <c r="M188" i="35" s="1"/>
  <c r="M134" i="35"/>
  <c r="M66" i="35"/>
  <c r="M83" i="35" s="1"/>
  <c r="M98" i="35" s="1"/>
  <c r="V24" i="35"/>
  <c r="V49" i="35" s="1"/>
  <c r="V53" i="35" s="1"/>
  <c r="AU187" i="35"/>
  <c r="AU191" i="35"/>
  <c r="AU116" i="35"/>
  <c r="AU79" i="35"/>
  <c r="BF66" i="35"/>
  <c r="BF83" i="35" s="1"/>
  <c r="BF98" i="35" s="1"/>
  <c r="AM134" i="35"/>
  <c r="BL63" i="26"/>
  <c r="BL90" i="26"/>
  <c r="BL106" i="26"/>
  <c r="BL62" i="26"/>
  <c r="BL72" i="26"/>
  <c r="BL89" i="26"/>
  <c r="BL100" i="26"/>
  <c r="BL115" i="26"/>
  <c r="BL64" i="26"/>
  <c r="BL78" i="26"/>
  <c r="BL91" i="26"/>
  <c r="BL123" i="26"/>
  <c r="BL127" i="26"/>
  <c r="BL61" i="26"/>
  <c r="BL65" i="26"/>
  <c r="BL108" i="26"/>
  <c r="BL60" i="26"/>
  <c r="BL81" i="26"/>
  <c r="BL88" i="26"/>
  <c r="BL92" i="26"/>
  <c r="BL70" i="26"/>
  <c r="BL76" i="26"/>
  <c r="BL107" i="26"/>
  <c r="BL93" i="26"/>
  <c r="BL69" i="26"/>
  <c r="BL71" i="26"/>
  <c r="BL77" i="26"/>
  <c r="BL125" i="26"/>
  <c r="BL128" i="26"/>
  <c r="BL124" i="26"/>
  <c r="BL133" i="26"/>
  <c r="BL137" i="26"/>
  <c r="BL148" i="26"/>
  <c r="BL149" i="26"/>
  <c r="BL153" i="26"/>
  <c r="BL114" i="26"/>
  <c r="BL122" i="26"/>
  <c r="BL130" i="26"/>
  <c r="BL158" i="26"/>
  <c r="BL112" i="26"/>
  <c r="BL120" i="26"/>
  <c r="BL152" i="26"/>
  <c r="BL132" i="26"/>
  <c r="BL157" i="26"/>
  <c r="BL126" i="26"/>
  <c r="BL129" i="26"/>
  <c r="BL147" i="26"/>
  <c r="BL151" i="26"/>
  <c r="BL121" i="26"/>
  <c r="BL138" i="26"/>
  <c r="BL113" i="26"/>
  <c r="BL119" i="26"/>
  <c r="BL131" i="26"/>
  <c r="BL150" i="26"/>
  <c r="BL154" i="26"/>
  <c r="BL166" i="26"/>
  <c r="BL171" i="26"/>
  <c r="BL172" i="26"/>
  <c r="BL178" i="26"/>
  <c r="BL186" i="26"/>
  <c r="BL185" i="26"/>
  <c r="BL165" i="26"/>
  <c r="BL175" i="26"/>
  <c r="BL183" i="26"/>
  <c r="BL168" i="26"/>
  <c r="BL174" i="26"/>
  <c r="BL182" i="26"/>
  <c r="BL195" i="26" s="1"/>
  <c r="BL181" i="26"/>
  <c r="BL194" i="26" s="1"/>
  <c r="BL167" i="26"/>
  <c r="BL173" i="26"/>
  <c r="BL180" i="26"/>
  <c r="BL193" i="26" s="1"/>
  <c r="BL179" i="26"/>
  <c r="BL192" i="26" s="1"/>
  <c r="BF33" i="26"/>
  <c r="BF39" i="26" s="1"/>
  <c r="BJ33" i="26"/>
  <c r="V71" i="26"/>
  <c r="V88" i="26"/>
  <c r="V114" i="26"/>
  <c r="V124" i="26"/>
  <c r="V70" i="26"/>
  <c r="V81" i="26"/>
  <c r="V113" i="26"/>
  <c r="V123" i="26"/>
  <c r="V64" i="26"/>
  <c r="V78" i="26"/>
  <c r="V91" i="26"/>
  <c r="V125" i="26"/>
  <c r="V133" i="26"/>
  <c r="V149" i="26"/>
  <c r="V61" i="26"/>
  <c r="V60" i="26"/>
  <c r="V62" i="26"/>
  <c r="V65" i="26"/>
  <c r="V63" i="26"/>
  <c r="V107" i="26"/>
  <c r="V93" i="26"/>
  <c r="V100" i="26"/>
  <c r="V69" i="26"/>
  <c r="V77" i="26"/>
  <c r="V89" i="26"/>
  <c r="V112" i="26"/>
  <c r="V108" i="26"/>
  <c r="V92" i="26"/>
  <c r="V106" i="26"/>
  <c r="V76" i="26"/>
  <c r="V90" i="26"/>
  <c r="V72" i="26"/>
  <c r="V129" i="26"/>
  <c r="V147" i="26"/>
  <c r="V158" i="26"/>
  <c r="V126" i="26"/>
  <c r="V138" i="26"/>
  <c r="V152" i="26"/>
  <c r="V121" i="26"/>
  <c r="V131" i="26"/>
  <c r="V157" i="26"/>
  <c r="V119" i="26"/>
  <c r="V128" i="26"/>
  <c r="V151" i="26"/>
  <c r="V115" i="26"/>
  <c r="V137" i="26"/>
  <c r="V148" i="26"/>
  <c r="V130" i="26"/>
  <c r="V150" i="26"/>
  <c r="V154" i="26"/>
  <c r="V122" i="26"/>
  <c r="V127" i="26"/>
  <c r="V120" i="26"/>
  <c r="V132" i="26"/>
  <c r="V153" i="26"/>
  <c r="V165" i="26"/>
  <c r="V175" i="26"/>
  <c r="V183" i="26"/>
  <c r="V168" i="26"/>
  <c r="V174" i="26"/>
  <c r="V182" i="26"/>
  <c r="V195" i="26" s="1"/>
  <c r="V181" i="26"/>
  <c r="V194" i="26" s="1"/>
  <c r="V167" i="26"/>
  <c r="V173" i="26"/>
  <c r="V180" i="26"/>
  <c r="V193" i="26" s="1"/>
  <c r="V179" i="26"/>
  <c r="V192" i="26" s="1"/>
  <c r="V166" i="26"/>
  <c r="V171" i="26"/>
  <c r="V172" i="26"/>
  <c r="V178" i="26"/>
  <c r="V186" i="26"/>
  <c r="V185" i="26"/>
  <c r="BS62" i="26"/>
  <c r="BS72" i="26"/>
  <c r="BS89" i="26"/>
  <c r="BS100" i="26"/>
  <c r="BS115" i="26"/>
  <c r="BS71" i="26"/>
  <c r="BS88" i="26"/>
  <c r="BS114" i="26"/>
  <c r="BS124" i="26"/>
  <c r="BS65" i="26"/>
  <c r="BS92" i="26"/>
  <c r="BS112" i="26"/>
  <c r="BS126" i="26"/>
  <c r="BS60" i="26"/>
  <c r="BS64" i="26"/>
  <c r="BS63" i="26"/>
  <c r="BS93" i="26"/>
  <c r="BS107" i="26"/>
  <c r="BS77" i="26"/>
  <c r="BS91" i="26"/>
  <c r="BS69" i="26"/>
  <c r="BS108" i="26"/>
  <c r="BS81" i="26"/>
  <c r="BS106" i="26"/>
  <c r="BS70" i="26"/>
  <c r="BS78" i="26"/>
  <c r="BS90" i="26"/>
  <c r="BS61" i="26"/>
  <c r="BS76" i="26"/>
  <c r="BS130" i="26"/>
  <c r="BS149" i="26"/>
  <c r="BS153" i="26"/>
  <c r="BS127" i="26"/>
  <c r="BS158" i="26"/>
  <c r="BS123" i="26"/>
  <c r="BS132" i="26"/>
  <c r="BS152" i="26"/>
  <c r="BS113" i="26"/>
  <c r="BS119" i="26"/>
  <c r="BS121" i="26"/>
  <c r="BS129" i="26"/>
  <c r="BS147" i="26"/>
  <c r="BS157" i="26"/>
  <c r="BS138" i="26"/>
  <c r="BS151" i="26"/>
  <c r="BS131" i="26"/>
  <c r="BS122" i="26"/>
  <c r="BS125" i="26"/>
  <c r="BS128" i="26"/>
  <c r="BS150" i="26"/>
  <c r="BS154" i="26"/>
  <c r="BS120" i="26"/>
  <c r="BS133" i="26"/>
  <c r="BS137" i="26"/>
  <c r="BS148" i="26"/>
  <c r="BS185" i="26"/>
  <c r="BS165" i="26"/>
  <c r="BS175" i="26"/>
  <c r="BS183" i="26"/>
  <c r="BS168" i="26"/>
  <c r="BS174" i="26"/>
  <c r="BS182" i="26"/>
  <c r="BS195" i="26" s="1"/>
  <c r="BS181" i="26"/>
  <c r="BS194" i="26" s="1"/>
  <c r="BS167" i="26"/>
  <c r="BS173" i="26"/>
  <c r="BS180" i="26"/>
  <c r="BS193" i="26" s="1"/>
  <c r="BS179" i="26"/>
  <c r="BS192" i="26" s="1"/>
  <c r="BS166" i="26"/>
  <c r="BS171" i="26"/>
  <c r="BS172" i="26"/>
  <c r="BS178" i="26"/>
  <c r="BS186" i="26"/>
  <c r="BM15" i="26"/>
  <c r="BE134" i="35"/>
  <c r="F83" i="35"/>
  <c r="F98" i="35" s="1"/>
  <c r="T155" i="35"/>
  <c r="O159" i="35"/>
  <c r="O39" i="35"/>
  <c r="Z134" i="35"/>
  <c r="Z136" i="35" s="1"/>
  <c r="Z139" i="35" s="1"/>
  <c r="J39" i="20"/>
  <c r="J155" i="20"/>
  <c r="J66" i="20"/>
  <c r="J83" i="20" s="1"/>
  <c r="J98" i="20" s="1"/>
  <c r="H162" i="26"/>
  <c r="H34" i="26"/>
  <c r="H33" i="26" s="1"/>
  <c r="H29" i="26"/>
  <c r="H19" i="26"/>
  <c r="BO162" i="26"/>
  <c r="BO12" i="26"/>
  <c r="BO45" i="26"/>
  <c r="BO19" i="26"/>
  <c r="BU33" i="26"/>
  <c r="BU60" i="26"/>
  <c r="BU64" i="26"/>
  <c r="BU76" i="26"/>
  <c r="BU91" i="26"/>
  <c r="BU107" i="26"/>
  <c r="BU119" i="26"/>
  <c r="BU63" i="26"/>
  <c r="BU90" i="26"/>
  <c r="BU106" i="26"/>
  <c r="BU69" i="26"/>
  <c r="BU114" i="26"/>
  <c r="BU128" i="26"/>
  <c r="BU137" i="26"/>
  <c r="BU65" i="26"/>
  <c r="BU61" i="26"/>
  <c r="BU70" i="26"/>
  <c r="BU78" i="26"/>
  <c r="BU100" i="26"/>
  <c r="BU89" i="26"/>
  <c r="BU93" i="26"/>
  <c r="BU71" i="26"/>
  <c r="BU77" i="26"/>
  <c r="BU62" i="26"/>
  <c r="BU108" i="26"/>
  <c r="BU72" i="26"/>
  <c r="BU81" i="26"/>
  <c r="BU88" i="26"/>
  <c r="BU92" i="26"/>
  <c r="BU122" i="26"/>
  <c r="BU125" i="26"/>
  <c r="BU150" i="26"/>
  <c r="BU154" i="26"/>
  <c r="BU112" i="26"/>
  <c r="BU120" i="26"/>
  <c r="BU133" i="26"/>
  <c r="BU148" i="26"/>
  <c r="BU127" i="26"/>
  <c r="BU130" i="26"/>
  <c r="BU149" i="26"/>
  <c r="BU153" i="26"/>
  <c r="BU158" i="26"/>
  <c r="BU115" i="26"/>
  <c r="BU121" i="26"/>
  <c r="BU123" i="26"/>
  <c r="BU132" i="26"/>
  <c r="BU152" i="26"/>
  <c r="BU113" i="26"/>
  <c r="BU126" i="26"/>
  <c r="BU129" i="26"/>
  <c r="BU147" i="26"/>
  <c r="BU157" i="26"/>
  <c r="BU159" i="26" s="1"/>
  <c r="BU138" i="26"/>
  <c r="BU151" i="26"/>
  <c r="BU124" i="26"/>
  <c r="BU131" i="26"/>
  <c r="BU179" i="26"/>
  <c r="BU192" i="26" s="1"/>
  <c r="BU166" i="26"/>
  <c r="BU171" i="26"/>
  <c r="BU172" i="26"/>
  <c r="BU178" i="26"/>
  <c r="BU186" i="26"/>
  <c r="BU185" i="26"/>
  <c r="BU165" i="26"/>
  <c r="BU175" i="26"/>
  <c r="BU183" i="26"/>
  <c r="BU168" i="26"/>
  <c r="BU174" i="26"/>
  <c r="BU182" i="26"/>
  <c r="BU195" i="26" s="1"/>
  <c r="BU181" i="26"/>
  <c r="BU194" i="26" s="1"/>
  <c r="BU167" i="26"/>
  <c r="BU173" i="26"/>
  <c r="BU180" i="26"/>
  <c r="BU193" i="26" s="1"/>
  <c r="N24" i="26"/>
  <c r="AJ33" i="26"/>
  <c r="Q15" i="26"/>
  <c r="AI33" i="26"/>
  <c r="E169" i="35"/>
  <c r="AH169" i="35"/>
  <c r="AA159" i="35"/>
  <c r="AA66" i="35"/>
  <c r="AA83" i="35" s="1"/>
  <c r="AA98" i="35" s="1"/>
  <c r="AF187" i="35"/>
  <c r="AF191" i="35"/>
  <c r="AF159" i="35"/>
  <c r="AF134" i="35"/>
  <c r="AF66" i="35"/>
  <c r="AF83" i="35" s="1"/>
  <c r="AF98" i="35" s="1"/>
  <c r="AF39" i="35"/>
  <c r="AC134" i="20"/>
  <c r="S15" i="20"/>
  <c r="S49" i="20" s="1"/>
  <c r="S53" i="20" s="1"/>
  <c r="BE24" i="26"/>
  <c r="CB15" i="26"/>
  <c r="G39" i="26"/>
  <c r="AA33" i="26"/>
  <c r="AY24" i="26"/>
  <c r="AY15" i="26"/>
  <c r="AL24" i="26"/>
  <c r="AL60" i="26"/>
  <c r="AL71" i="26"/>
  <c r="AL88" i="26"/>
  <c r="AL114" i="26"/>
  <c r="AL124" i="26"/>
  <c r="AL70" i="26"/>
  <c r="AL81" i="26"/>
  <c r="AL113" i="26"/>
  <c r="AL123" i="26"/>
  <c r="AL72" i="26"/>
  <c r="AL100" i="26"/>
  <c r="AL119" i="26"/>
  <c r="AL133" i="26"/>
  <c r="AL63" i="26"/>
  <c r="AL65" i="26"/>
  <c r="AL61" i="26"/>
  <c r="AL64" i="26"/>
  <c r="AL62" i="26"/>
  <c r="AL78" i="26"/>
  <c r="AL90" i="26"/>
  <c r="AL92" i="26"/>
  <c r="AL76" i="26"/>
  <c r="AL93" i="26"/>
  <c r="AL107" i="26"/>
  <c r="AL77" i="26"/>
  <c r="AL91" i="26"/>
  <c r="AL69" i="26"/>
  <c r="AL89" i="26"/>
  <c r="AL108" i="26"/>
  <c r="AL112" i="26"/>
  <c r="AL106" i="26"/>
  <c r="AL122" i="26"/>
  <c r="AL131" i="26"/>
  <c r="AL158" i="26"/>
  <c r="AL120" i="26"/>
  <c r="AL128" i="26"/>
  <c r="AL152" i="26"/>
  <c r="AL137" i="26"/>
  <c r="AL148" i="26"/>
  <c r="AL157" i="26"/>
  <c r="AL130" i="26"/>
  <c r="AL151" i="26"/>
  <c r="AL127" i="26"/>
  <c r="AL121" i="26"/>
  <c r="AL125" i="26"/>
  <c r="AL132" i="26"/>
  <c r="AL150" i="26"/>
  <c r="AL154" i="26"/>
  <c r="AL115" i="26"/>
  <c r="AL129" i="26"/>
  <c r="AL147" i="26"/>
  <c r="AL126" i="26"/>
  <c r="AL138" i="26"/>
  <c r="AL149" i="26"/>
  <c r="AL153" i="26"/>
  <c r="AL165" i="26"/>
  <c r="AL175" i="26"/>
  <c r="AL183" i="26"/>
  <c r="AL168" i="26"/>
  <c r="AL174" i="26"/>
  <c r="AL182" i="26"/>
  <c r="AL195" i="26" s="1"/>
  <c r="AL181" i="26"/>
  <c r="AL194" i="26" s="1"/>
  <c r="AL167" i="26"/>
  <c r="AL173" i="26"/>
  <c r="AL180" i="26"/>
  <c r="AL193" i="26" s="1"/>
  <c r="AL179" i="26"/>
  <c r="AL192" i="26" s="1"/>
  <c r="AL166" i="26"/>
  <c r="AL171" i="26"/>
  <c r="AL172" i="26"/>
  <c r="AL178" i="26"/>
  <c r="AL186" i="26"/>
  <c r="AL185" i="26"/>
  <c r="K116" i="20"/>
  <c r="K39" i="20"/>
  <c r="AO161" i="26"/>
  <c r="AO34" i="26"/>
  <c r="AO33" i="26" s="1"/>
  <c r="AO23" i="26"/>
  <c r="BN144" i="26"/>
  <c r="BN20" i="26"/>
  <c r="BN38" i="26"/>
  <c r="BN42" i="26"/>
  <c r="BN43" i="26" s="1"/>
  <c r="BH15" i="26"/>
  <c r="BG33" i="26"/>
  <c r="Q136" i="35"/>
  <c r="Q139" i="35" s="1"/>
  <c r="U169" i="35"/>
  <c r="AD187" i="35"/>
  <c r="AD188" i="35" s="1"/>
  <c r="AD191" i="35"/>
  <c r="AD94" i="35"/>
  <c r="AD96" i="35" s="1"/>
  <c r="AD39" i="35"/>
  <c r="BG116" i="35"/>
  <c r="BG136" i="35" s="1"/>
  <c r="BG139" i="35" s="1"/>
  <c r="AZ39" i="35"/>
  <c r="S191" i="35"/>
  <c r="S187" i="35"/>
  <c r="AG169" i="35"/>
  <c r="AG94" i="35"/>
  <c r="AG96" i="35" s="1"/>
  <c r="AG73" i="35"/>
  <c r="AK66" i="35"/>
  <c r="AK83" i="35" s="1"/>
  <c r="AK98" i="35" s="1"/>
  <c r="AK39" i="35"/>
  <c r="AB159" i="35"/>
  <c r="AY109" i="35"/>
  <c r="AY136" i="35" s="1"/>
  <c r="AY139" i="35" s="1"/>
  <c r="AY66" i="35"/>
  <c r="AY83" i="35" s="1"/>
  <c r="AY98" i="35" s="1"/>
  <c r="AY33" i="35"/>
  <c r="AY39" i="35" s="1"/>
  <c r="M24" i="26"/>
  <c r="M33" i="26"/>
  <c r="M39" i="26" s="1"/>
  <c r="H66" i="20"/>
  <c r="H73" i="20"/>
  <c r="H187" i="20"/>
  <c r="H191" i="20"/>
  <c r="D163" i="26" l="1"/>
  <c r="D171" i="26"/>
  <c r="D133" i="26"/>
  <c r="D131" i="26"/>
  <c r="D129" i="26"/>
  <c r="D93" i="26"/>
  <c r="D62" i="26"/>
  <c r="D77" i="26"/>
  <c r="D70" i="26"/>
  <c r="D116" i="35"/>
  <c r="D73" i="35"/>
  <c r="D36" i="26"/>
  <c r="D38" i="26"/>
  <c r="D161" i="26"/>
  <c r="D11" i="20"/>
  <c r="D172" i="20" s="1"/>
  <c r="D109" i="35"/>
  <c r="D169" i="35"/>
  <c r="D12" i="26"/>
  <c r="D166" i="26"/>
  <c r="D168" i="26"/>
  <c r="D130" i="26"/>
  <c r="D120" i="26"/>
  <c r="D72" i="26"/>
  <c r="D64" i="26"/>
  <c r="D63" i="26"/>
  <c r="D61" i="26"/>
  <c r="AT136" i="35"/>
  <c r="AT139" i="35" s="1"/>
  <c r="D134" i="35"/>
  <c r="D43" i="20"/>
  <c r="D22" i="26"/>
  <c r="D23" i="26"/>
  <c r="D35" i="26"/>
  <c r="D179" i="20"/>
  <c r="D187" i="20" s="1"/>
  <c r="AJ188" i="35"/>
  <c r="Z24" i="26"/>
  <c r="D179" i="26"/>
  <c r="D183" i="26"/>
  <c r="D119" i="26"/>
  <c r="D88" i="26"/>
  <c r="D65" i="26"/>
  <c r="D122" i="26"/>
  <c r="G79" i="20"/>
  <c r="U159" i="26"/>
  <c r="D14" i="26"/>
  <c r="BC15" i="26"/>
  <c r="D51" i="26"/>
  <c r="D31" i="26"/>
  <c r="D11" i="26"/>
  <c r="AA188" i="35"/>
  <c r="AB159" i="26"/>
  <c r="D165" i="26"/>
  <c r="D180" i="26"/>
  <c r="D137" i="26"/>
  <c r="D115" i="26"/>
  <c r="D76" i="26"/>
  <c r="D60" i="26"/>
  <c r="D112" i="26"/>
  <c r="G73" i="26"/>
  <c r="D187" i="35"/>
  <c r="D20" i="26"/>
  <c r="D24" i="35"/>
  <c r="D30" i="26"/>
  <c r="D162" i="26"/>
  <c r="D181" i="20"/>
  <c r="BD188" i="35"/>
  <c r="BP116" i="26"/>
  <c r="BD159" i="26"/>
  <c r="D66" i="35"/>
  <c r="D185" i="26"/>
  <c r="D173" i="26"/>
  <c r="D127" i="26"/>
  <c r="D114" i="26"/>
  <c r="D138" i="26"/>
  <c r="D89" i="26"/>
  <c r="D92" i="26"/>
  <c r="D132" i="26"/>
  <c r="D69" i="26"/>
  <c r="D34" i="26"/>
  <c r="AG79" i="26"/>
  <c r="D94" i="35"/>
  <c r="V83" i="35"/>
  <c r="D28" i="26"/>
  <c r="AV188" i="35"/>
  <c r="AV83" i="35"/>
  <c r="AV98" i="35" s="1"/>
  <c r="D19" i="26"/>
  <c r="W79" i="20"/>
  <c r="W33" i="20"/>
  <c r="AB188" i="35"/>
  <c r="T83" i="35"/>
  <c r="T98" i="35" s="1"/>
  <c r="V188" i="35"/>
  <c r="D47" i="26"/>
  <c r="W159" i="26"/>
  <c r="S83" i="35"/>
  <c r="S188" i="35" s="1"/>
  <c r="AA49" i="35"/>
  <c r="AA53" i="35" s="1"/>
  <c r="D186" i="26"/>
  <c r="D167" i="26"/>
  <c r="D125" i="26"/>
  <c r="D126" i="26"/>
  <c r="D100" i="26"/>
  <c r="D78" i="26"/>
  <c r="D124" i="26"/>
  <c r="D123" i="26"/>
  <c r="D184" i="26"/>
  <c r="BV159" i="26"/>
  <c r="AG109" i="26"/>
  <c r="BH79" i="26"/>
  <c r="AQ24" i="26"/>
  <c r="D42" i="20"/>
  <c r="D18" i="26"/>
  <c r="D172" i="26" s="1"/>
  <c r="D178" i="26"/>
  <c r="D187" i="26" s="1"/>
  <c r="D181" i="26"/>
  <c r="D121" i="26"/>
  <c r="D91" i="26"/>
  <c r="D106" i="26"/>
  <c r="D108" i="26"/>
  <c r="D113" i="26"/>
  <c r="AC83" i="35"/>
  <c r="AC98" i="35" s="1"/>
  <c r="D27" i="26"/>
  <c r="AU15" i="26"/>
  <c r="D182" i="20"/>
  <c r="BD136" i="35"/>
  <c r="BD139" i="35" s="1"/>
  <c r="J136" i="35"/>
  <c r="J139" i="35" s="1"/>
  <c r="J83" i="35"/>
  <c r="J98" i="35" s="1"/>
  <c r="L188" i="35"/>
  <c r="AJ98" i="35"/>
  <c r="CB79" i="26"/>
  <c r="E39" i="35"/>
  <c r="D39" i="35" s="1"/>
  <c r="D33" i="35"/>
  <c r="D13" i="26"/>
  <c r="AH79" i="26"/>
  <c r="BV15" i="26"/>
  <c r="D182" i="26"/>
  <c r="D128" i="26"/>
  <c r="D107" i="26"/>
  <c r="D71" i="26"/>
  <c r="D90" i="26"/>
  <c r="D81" i="26"/>
  <c r="D79" i="35"/>
  <c r="D42" i="26"/>
  <c r="BD33" i="26"/>
  <c r="BD39" i="26" s="1"/>
  <c r="Z39" i="26"/>
  <c r="AE159" i="26"/>
  <c r="BY39" i="26"/>
  <c r="D29" i="26"/>
  <c r="D45" i="26"/>
  <c r="D180" i="20"/>
  <c r="AQ83" i="35"/>
  <c r="AQ98" i="35" s="1"/>
  <c r="G169" i="20"/>
  <c r="P136" i="20"/>
  <c r="P139" i="20" s="1"/>
  <c r="T134" i="20"/>
  <c r="F116" i="20"/>
  <c r="D116" i="20" s="1"/>
  <c r="M49" i="20"/>
  <c r="M53" i="20" s="1"/>
  <c r="T187" i="20"/>
  <c r="T191" i="20"/>
  <c r="T79" i="20"/>
  <c r="T33" i="20"/>
  <c r="T39" i="20" s="1"/>
  <c r="T94" i="20"/>
  <c r="T96" i="20" s="1"/>
  <c r="F159" i="20"/>
  <c r="W159" i="20"/>
  <c r="U116" i="20"/>
  <c r="U73" i="20"/>
  <c r="L134" i="20"/>
  <c r="L79" i="20"/>
  <c r="T169" i="20"/>
  <c r="X109" i="20"/>
  <c r="G15" i="20"/>
  <c r="D15" i="20" s="1"/>
  <c r="L187" i="20"/>
  <c r="L191" i="20"/>
  <c r="L109" i="20"/>
  <c r="L73" i="20"/>
  <c r="T24" i="20"/>
  <c r="T109" i="20"/>
  <c r="T66" i="20"/>
  <c r="W116" i="20"/>
  <c r="U159" i="20"/>
  <c r="L159" i="20"/>
  <c r="T159" i="20"/>
  <c r="L155" i="20"/>
  <c r="T15" i="20"/>
  <c r="T155" i="20"/>
  <c r="AB83" i="20"/>
  <c r="AB98" i="20" s="1"/>
  <c r="M83" i="20"/>
  <c r="M98" i="20" s="1"/>
  <c r="U79" i="20"/>
  <c r="X79" i="20"/>
  <c r="S136" i="20"/>
  <c r="S139" i="20" s="1"/>
  <c r="L24" i="20"/>
  <c r="L94" i="20"/>
  <c r="L96" i="20" s="1"/>
  <c r="L66" i="20"/>
  <c r="O33" i="20"/>
  <c r="O39" i="20" s="1"/>
  <c r="L33" i="20"/>
  <c r="L39" i="20" s="1"/>
  <c r="L169" i="20"/>
  <c r="L116" i="20"/>
  <c r="T73" i="20"/>
  <c r="T116" i="20"/>
  <c r="CB169" i="26"/>
  <c r="CB94" i="26"/>
  <c r="CB96" i="26" s="1"/>
  <c r="CB66" i="26"/>
  <c r="BG159" i="26"/>
  <c r="AN169" i="26"/>
  <c r="BH159" i="26"/>
  <c r="BE109" i="26"/>
  <c r="BI159" i="26"/>
  <c r="L79" i="26"/>
  <c r="AQ39" i="26"/>
  <c r="AQ49" i="26" s="1"/>
  <c r="AQ53" i="26" s="1"/>
  <c r="BZ24" i="26"/>
  <c r="AS159" i="26"/>
  <c r="AU79" i="26"/>
  <c r="BI79" i="26"/>
  <c r="O159" i="26"/>
  <c r="AT79" i="26"/>
  <c r="Q94" i="26"/>
  <c r="Q96" i="26" s="1"/>
  <c r="BT73" i="26"/>
  <c r="V79" i="26"/>
  <c r="AW73" i="26"/>
  <c r="AC15" i="26"/>
  <c r="BR79" i="26"/>
  <c r="AN109" i="26"/>
  <c r="CD79" i="26"/>
  <c r="AP79" i="26"/>
  <c r="BL159" i="26"/>
  <c r="AH33" i="26"/>
  <c r="S109" i="26"/>
  <c r="AU169" i="26"/>
  <c r="AN116" i="26"/>
  <c r="P66" i="26"/>
  <c r="AR169" i="26"/>
  <c r="AR66" i="26"/>
  <c r="O39" i="26"/>
  <c r="BL116" i="26"/>
  <c r="BE39" i="26"/>
  <c r="K169" i="26"/>
  <c r="BU79" i="26"/>
  <c r="S159" i="26"/>
  <c r="BP159" i="26"/>
  <c r="BZ73" i="26"/>
  <c r="T159" i="26"/>
  <c r="T109" i="26"/>
  <c r="S79" i="26"/>
  <c r="AL79" i="26"/>
  <c r="BU169" i="26"/>
  <c r="AP24" i="26"/>
  <c r="I116" i="26"/>
  <c r="J169" i="26"/>
  <c r="AJ169" i="26"/>
  <c r="AJ155" i="26"/>
  <c r="BD116" i="26"/>
  <c r="Y73" i="26"/>
  <c r="Z73" i="26"/>
  <c r="BJ109" i="26"/>
  <c r="AS15" i="26"/>
  <c r="BS66" i="26"/>
  <c r="AO169" i="26"/>
  <c r="AO159" i="26"/>
  <c r="J94" i="26"/>
  <c r="J96" i="26" s="1"/>
  <c r="AF169" i="26"/>
  <c r="AI169" i="26"/>
  <c r="N109" i="26"/>
  <c r="BP79" i="26"/>
  <c r="AW159" i="26"/>
  <c r="K109" i="26"/>
  <c r="AU39" i="26"/>
  <c r="AT39" i="26"/>
  <c r="AT49" i="26" s="1"/>
  <c r="AT53" i="26" s="1"/>
  <c r="BK116" i="26"/>
  <c r="AC79" i="26"/>
  <c r="BP24" i="26"/>
  <c r="AT116" i="26"/>
  <c r="BC33" i="26"/>
  <c r="BC39" i="26" s="1"/>
  <c r="V73" i="26"/>
  <c r="BL73" i="26"/>
  <c r="BL66" i="26"/>
  <c r="BP169" i="26"/>
  <c r="AK159" i="26"/>
  <c r="AZ109" i="26"/>
  <c r="BB24" i="26"/>
  <c r="BG155" i="26"/>
  <c r="BG79" i="26"/>
  <c r="BM116" i="26"/>
  <c r="AD159" i="26"/>
  <c r="AU109" i="26"/>
  <c r="BH109" i="26"/>
  <c r="BC116" i="26"/>
  <c r="W24" i="26"/>
  <c r="T24" i="26"/>
  <c r="AV66" i="26"/>
  <c r="J66" i="26"/>
  <c r="BZ169" i="26"/>
  <c r="BY49" i="26"/>
  <c r="BY53" i="26" s="1"/>
  <c r="S73" i="26"/>
  <c r="BM73" i="26"/>
  <c r="G94" i="26"/>
  <c r="G96" i="26" s="1"/>
  <c r="BA15" i="26"/>
  <c r="BA49" i="26" s="1"/>
  <c r="BA53" i="26" s="1"/>
  <c r="BS24" i="26"/>
  <c r="BQ169" i="26"/>
  <c r="J155" i="26"/>
  <c r="AB134" i="26"/>
  <c r="AB116" i="26"/>
  <c r="BY94" i="26"/>
  <c r="BY96" i="26" s="1"/>
  <c r="BR39" i="26"/>
  <c r="BA155" i="26"/>
  <c r="O49" i="26"/>
  <c r="O53" i="26" s="1"/>
  <c r="W155" i="26"/>
  <c r="W109" i="26"/>
  <c r="AU94" i="26"/>
  <c r="AU96" i="26" s="1"/>
  <c r="P116" i="26"/>
  <c r="P109" i="26"/>
  <c r="Z169" i="26"/>
  <c r="BJ73" i="26"/>
  <c r="T33" i="26"/>
  <c r="T39" i="26" s="1"/>
  <c r="T49" i="26" s="1"/>
  <c r="T53" i="26" s="1"/>
  <c r="BU94" i="26"/>
  <c r="BU96" i="26" s="1"/>
  <c r="BU73" i="26"/>
  <c r="BL79" i="26"/>
  <c r="BP134" i="26"/>
  <c r="AK155" i="26"/>
  <c r="CD109" i="26"/>
  <c r="CD155" i="26"/>
  <c r="H169" i="26"/>
  <c r="H116" i="26"/>
  <c r="AP109" i="26"/>
  <c r="AZ159" i="26"/>
  <c r="AW109" i="26"/>
  <c r="AB73" i="26"/>
  <c r="K66" i="26"/>
  <c r="BY169" i="26"/>
  <c r="BA169" i="26"/>
  <c r="BA94" i="26"/>
  <c r="BA96" i="26" s="1"/>
  <c r="AA79" i="26"/>
  <c r="N116" i="26"/>
  <c r="AM169" i="26"/>
  <c r="AM134" i="26"/>
  <c r="CA24" i="26"/>
  <c r="BB73" i="26"/>
  <c r="AX159" i="26"/>
  <c r="BH169" i="26"/>
  <c r="BH94" i="26"/>
  <c r="BH96" i="26" s="1"/>
  <c r="BX79" i="26"/>
  <c r="BX66" i="26"/>
  <c r="BE159" i="26"/>
  <c r="BM33" i="26"/>
  <c r="BI39" i="26"/>
  <c r="O79" i="26"/>
  <c r="AT73" i="26"/>
  <c r="AT66" i="26"/>
  <c r="Q155" i="26"/>
  <c r="BT169" i="26"/>
  <c r="BT159" i="26"/>
  <c r="Z79" i="26"/>
  <c r="BJ79" i="26"/>
  <c r="BZ116" i="26"/>
  <c r="L39" i="26"/>
  <c r="AG24" i="26"/>
  <c r="AA134" i="26"/>
  <c r="AA155" i="26"/>
  <c r="AA66" i="26"/>
  <c r="AS66" i="26"/>
  <c r="AS73" i="26"/>
  <c r="AM79" i="26"/>
  <c r="G159" i="26"/>
  <c r="G79" i="26"/>
  <c r="BB94" i="26"/>
  <c r="BB96" i="26" s="1"/>
  <c r="BI134" i="26"/>
  <c r="O169" i="26"/>
  <c r="AR134" i="26"/>
  <c r="AR94" i="26"/>
  <c r="AR96" i="26" s="1"/>
  <c r="BN94" i="26"/>
  <c r="BN96" i="26" s="1"/>
  <c r="BN66" i="26"/>
  <c r="AO94" i="26"/>
  <c r="AO96" i="26" s="1"/>
  <c r="I94" i="26"/>
  <c r="I96" i="26" s="1"/>
  <c r="I66" i="26"/>
  <c r="L155" i="26"/>
  <c r="S66" i="26"/>
  <c r="AE73" i="26"/>
  <c r="CC169" i="26"/>
  <c r="AX15" i="26"/>
  <c r="AL116" i="26"/>
  <c r="BN169" i="26"/>
  <c r="BO116" i="26"/>
  <c r="BS169" i="26"/>
  <c r="BN116" i="26"/>
  <c r="H79" i="26"/>
  <c r="CA169" i="26"/>
  <c r="AP66" i="26"/>
  <c r="BQ94" i="26"/>
  <c r="BQ96" i="26" s="1"/>
  <c r="L159" i="26"/>
  <c r="AJ159" i="26"/>
  <c r="AB169" i="26"/>
  <c r="BG39" i="26"/>
  <c r="Z15" i="26"/>
  <c r="AN39" i="26"/>
  <c r="Y33" i="26"/>
  <c r="Y39" i="26" s="1"/>
  <c r="T169" i="26"/>
  <c r="BK79" i="26"/>
  <c r="Y116" i="26"/>
  <c r="Y94" i="26"/>
  <c r="Y96" i="26" s="1"/>
  <c r="BV109" i="26"/>
  <c r="Z109" i="26"/>
  <c r="BJ159" i="26"/>
  <c r="AU49" i="26"/>
  <c r="AU53" i="26" s="1"/>
  <c r="BN155" i="26"/>
  <c r="CB155" i="26"/>
  <c r="O49" i="35"/>
  <c r="O53" i="35" s="1"/>
  <c r="AZ73" i="26"/>
  <c r="I33" i="26"/>
  <c r="I39" i="26" s="1"/>
  <c r="BN24" i="26"/>
  <c r="BX49" i="26"/>
  <c r="BX53" i="26" s="1"/>
  <c r="J49" i="20"/>
  <c r="J53" i="20" s="1"/>
  <c r="O134" i="20"/>
  <c r="O73" i="20"/>
  <c r="AP49" i="35"/>
  <c r="AP53" i="35" s="1"/>
  <c r="F169" i="26"/>
  <c r="F66" i="26"/>
  <c r="U49" i="26"/>
  <c r="U53" i="26" s="1"/>
  <c r="AF187" i="26"/>
  <c r="AF191" i="26"/>
  <c r="AT83" i="35"/>
  <c r="AT98" i="35" s="1"/>
  <c r="X94" i="26"/>
  <c r="X96" i="26" s="1"/>
  <c r="R73" i="26"/>
  <c r="K188" i="20"/>
  <c r="U24" i="20"/>
  <c r="AY187" i="26"/>
  <c r="AY191" i="26"/>
  <c r="AA24" i="26"/>
  <c r="AI109" i="26"/>
  <c r="BM187" i="26"/>
  <c r="BM191" i="26"/>
  <c r="BC98" i="35"/>
  <c r="E191" i="26"/>
  <c r="E187" i="26"/>
  <c r="E194" i="26"/>
  <c r="E159" i="26"/>
  <c r="E109" i="26"/>
  <c r="AS98" i="35"/>
  <c r="G191" i="26"/>
  <c r="G187" i="26"/>
  <c r="BO33" i="26"/>
  <c r="F136" i="35"/>
  <c r="F139" i="35" s="1"/>
  <c r="AU66" i="26"/>
  <c r="AK39" i="26"/>
  <c r="BC24" i="26"/>
  <c r="BC49" i="26" s="1"/>
  <c r="BC53" i="26" s="1"/>
  <c r="CC39" i="26"/>
  <c r="BV33" i="26"/>
  <c r="BV39" i="26" s="1"/>
  <c r="Y134" i="26"/>
  <c r="BV116" i="26"/>
  <c r="BV79" i="26"/>
  <c r="BB155" i="26"/>
  <c r="BB109" i="26"/>
  <c r="AX24" i="26"/>
  <c r="AX49" i="26" s="1"/>
  <c r="AX53" i="26" s="1"/>
  <c r="X33" i="20"/>
  <c r="X39" i="20" s="1"/>
  <c r="BX94" i="26"/>
  <c r="BX96" i="26" s="1"/>
  <c r="BE94" i="26"/>
  <c r="BE96" i="26" s="1"/>
  <c r="BE79" i="26"/>
  <c r="Z49" i="35"/>
  <c r="Z53" i="35" s="1"/>
  <c r="G33" i="20"/>
  <c r="BI191" i="26"/>
  <c r="BI187" i="26"/>
  <c r="BI109" i="26"/>
  <c r="O116" i="26"/>
  <c r="O66" i="26"/>
  <c r="AO136" i="35"/>
  <c r="AO139" i="35" s="1"/>
  <c r="P188" i="35"/>
  <c r="U155" i="26"/>
  <c r="U73" i="26"/>
  <c r="AD49" i="35"/>
  <c r="AD53" i="35" s="1"/>
  <c r="P169" i="26"/>
  <c r="AC83" i="20"/>
  <c r="AC98" i="20" s="1"/>
  <c r="BT94" i="26"/>
  <c r="BT96" i="26" s="1"/>
  <c r="Z134" i="26"/>
  <c r="BJ191" i="26"/>
  <c r="BJ187" i="26"/>
  <c r="BJ134" i="26"/>
  <c r="BJ116" i="26"/>
  <c r="R83" i="20"/>
  <c r="R98" i="20" s="1"/>
  <c r="AX136" i="35"/>
  <c r="AX139" i="35" s="1"/>
  <c r="AK24" i="26"/>
  <c r="BC73" i="26"/>
  <c r="AE134" i="26"/>
  <c r="AE116" i="26"/>
  <c r="AE109" i="26"/>
  <c r="CC159" i="26"/>
  <c r="P136" i="35"/>
  <c r="P139" i="35" s="1"/>
  <c r="F49" i="26"/>
  <c r="F53" i="26" s="1"/>
  <c r="BS73" i="26"/>
  <c r="M49" i="26"/>
  <c r="M53" i="26" s="1"/>
  <c r="BN79" i="26"/>
  <c r="AO155" i="26"/>
  <c r="BO79" i="26"/>
  <c r="BO66" i="26"/>
  <c r="CA66" i="26"/>
  <c r="BF188" i="35"/>
  <c r="AP187" i="26"/>
  <c r="AP191" i="26"/>
  <c r="AV187" i="26"/>
  <c r="AV191" i="26"/>
  <c r="AV134" i="26"/>
  <c r="AV109" i="26"/>
  <c r="F33" i="20"/>
  <c r="D33" i="20" s="1"/>
  <c r="I187" i="26"/>
  <c r="I191" i="26"/>
  <c r="BQ109" i="26"/>
  <c r="BQ116" i="26"/>
  <c r="BG49" i="35"/>
  <c r="BG53" i="35" s="1"/>
  <c r="L109" i="26"/>
  <c r="AA39" i="26"/>
  <c r="AJ94" i="26"/>
  <c r="AJ96" i="26" s="1"/>
  <c r="AZ134" i="26"/>
  <c r="AZ94" i="26"/>
  <c r="AZ96" i="26" s="1"/>
  <c r="AZ79" i="26"/>
  <c r="AW155" i="26"/>
  <c r="AW66" i="26"/>
  <c r="BD109" i="26"/>
  <c r="AB109" i="26"/>
  <c r="W155" i="20"/>
  <c r="W94" i="20"/>
  <c r="W96" i="20" s="1"/>
  <c r="BZ155" i="26"/>
  <c r="AY188" i="35"/>
  <c r="AK49" i="35"/>
  <c r="AK53" i="35" s="1"/>
  <c r="R39" i="26"/>
  <c r="R49" i="26" s="1"/>
  <c r="R53" i="26" s="1"/>
  <c r="BC136" i="35"/>
  <c r="BC139" i="35" s="1"/>
  <c r="E24" i="26"/>
  <c r="O66" i="20"/>
  <c r="O116" i="20"/>
  <c r="AM49" i="26"/>
  <c r="AM53" i="26" s="1"/>
  <c r="AL98" i="35"/>
  <c r="AF155" i="26"/>
  <c r="AF73" i="26"/>
  <c r="AH187" i="26"/>
  <c r="AH191" i="26"/>
  <c r="S98" i="35"/>
  <c r="BK155" i="26"/>
  <c r="S134" i="26"/>
  <c r="X187" i="26"/>
  <c r="X191" i="26"/>
  <c r="X109" i="26"/>
  <c r="U109" i="20"/>
  <c r="AC134" i="26"/>
  <c r="AC66" i="26"/>
  <c r="AY116" i="26"/>
  <c r="AA187" i="26"/>
  <c r="AA191" i="26"/>
  <c r="G49" i="26"/>
  <c r="G53" i="26" s="1"/>
  <c r="AI116" i="26"/>
  <c r="AI94" i="26"/>
  <c r="AI96" i="26" s="1"/>
  <c r="N191" i="26"/>
  <c r="N187" i="26"/>
  <c r="N155" i="26"/>
  <c r="BM155" i="26"/>
  <c r="BM79" i="26"/>
  <c r="E195" i="26"/>
  <c r="E155" i="26"/>
  <c r="AK15" i="26"/>
  <c r="BW188" i="26"/>
  <c r="I15" i="26"/>
  <c r="I49" i="26" s="1"/>
  <c r="I53" i="26" s="1"/>
  <c r="AD169" i="26"/>
  <c r="AD134" i="26"/>
  <c r="AD109" i="26"/>
  <c r="AT188" i="35"/>
  <c r="BR169" i="26"/>
  <c r="BR73" i="26"/>
  <c r="CA39" i="26"/>
  <c r="AU136" i="35"/>
  <c r="AU139" i="35" s="1"/>
  <c r="AU73" i="26"/>
  <c r="Q136" i="20"/>
  <c r="Q139" i="20" s="1"/>
  <c r="AN155" i="26"/>
  <c r="AN66" i="26"/>
  <c r="BV187" i="26"/>
  <c r="BV191" i="26"/>
  <c r="BV94" i="26"/>
  <c r="BV96" i="26" s="1"/>
  <c r="AG187" i="26"/>
  <c r="AG191" i="26"/>
  <c r="AY49" i="35"/>
  <c r="AY53" i="35" s="1"/>
  <c r="AX79" i="26"/>
  <c r="S15" i="26"/>
  <c r="X155" i="20"/>
  <c r="X94" i="20"/>
  <c r="X96" i="20" s="1"/>
  <c r="BX169" i="26"/>
  <c r="BX155" i="26"/>
  <c r="Z83" i="35"/>
  <c r="Z98" i="35" s="1"/>
  <c r="G24" i="20"/>
  <c r="E43" i="26"/>
  <c r="D43" i="26" s="1"/>
  <c r="AT191" i="26"/>
  <c r="AT187" i="26"/>
  <c r="AT155" i="26"/>
  <c r="U134" i="26"/>
  <c r="U66" i="26"/>
  <c r="U98" i="35"/>
  <c r="BK24" i="26"/>
  <c r="K49" i="20"/>
  <c r="K53" i="20" s="1"/>
  <c r="P94" i="26"/>
  <c r="P96" i="26" s="1"/>
  <c r="P73" i="26"/>
  <c r="W49" i="35"/>
  <c r="W53" i="35" s="1"/>
  <c r="Q169" i="26"/>
  <c r="Q134" i="26"/>
  <c r="AJ39" i="26"/>
  <c r="AI188" i="35"/>
  <c r="BC191" i="26"/>
  <c r="BC187" i="26"/>
  <c r="BC79" i="26"/>
  <c r="BC66" i="26"/>
  <c r="BC94" i="26"/>
  <c r="BC96" i="26" s="1"/>
  <c r="AP33" i="26"/>
  <c r="AP39" i="26" s="1"/>
  <c r="AE66" i="26"/>
  <c r="CC94" i="26"/>
  <c r="CC96" i="26" s="1"/>
  <c r="CC109" i="26"/>
  <c r="CC66" i="26"/>
  <c r="W83" i="35"/>
  <c r="W98" i="35" s="1"/>
  <c r="AO79" i="26"/>
  <c r="BU155" i="26"/>
  <c r="V191" i="26"/>
  <c r="V187" i="26"/>
  <c r="CD73" i="26"/>
  <c r="AO73" i="26"/>
  <c r="BR49" i="26"/>
  <c r="BR53" i="26" s="1"/>
  <c r="H83" i="20"/>
  <c r="H98" i="20" s="1"/>
  <c r="BH49" i="26"/>
  <c r="BH53" i="26" s="1"/>
  <c r="AL134" i="26"/>
  <c r="BU116" i="26"/>
  <c r="BU109" i="26"/>
  <c r="BU66" i="26"/>
  <c r="BS116" i="26"/>
  <c r="V109" i="26"/>
  <c r="BL155" i="26"/>
  <c r="BP155" i="26"/>
  <c r="BP94" i="26"/>
  <c r="BP96" i="26" s="1"/>
  <c r="BP73" i="26"/>
  <c r="AK169" i="26"/>
  <c r="AK134" i="26"/>
  <c r="AK116" i="26"/>
  <c r="CD187" i="26"/>
  <c r="CD191" i="26"/>
  <c r="AZ188" i="35"/>
  <c r="AO109" i="26"/>
  <c r="BO169" i="26"/>
  <c r="BO109" i="26"/>
  <c r="H134" i="26"/>
  <c r="CA134" i="26"/>
  <c r="BB98" i="35"/>
  <c r="AV94" i="26"/>
  <c r="AV96" i="26" s="1"/>
  <c r="F39" i="20"/>
  <c r="I73" i="26"/>
  <c r="I79" i="26"/>
  <c r="BQ73" i="26"/>
  <c r="AD98" i="35"/>
  <c r="J159" i="26"/>
  <c r="L134" i="26"/>
  <c r="L94" i="26"/>
  <c r="L96" i="26" s="1"/>
  <c r="L66" i="26"/>
  <c r="I49" i="35"/>
  <c r="I53" i="35" s="1"/>
  <c r="AZ155" i="26"/>
  <c r="BD187" i="26"/>
  <c r="BD191" i="26"/>
  <c r="BD155" i="26"/>
  <c r="BD134" i="26"/>
  <c r="BD73" i="26"/>
  <c r="AB66" i="26"/>
  <c r="W169" i="20"/>
  <c r="BZ94" i="26"/>
  <c r="BZ96" i="26" s="1"/>
  <c r="K155" i="26"/>
  <c r="BO24" i="26"/>
  <c r="BY134" i="26"/>
  <c r="BY116" i="26"/>
  <c r="BE136" i="35"/>
  <c r="BE139" i="35" s="1"/>
  <c r="M49" i="35"/>
  <c r="M53" i="35" s="1"/>
  <c r="BA66" i="26"/>
  <c r="BA116" i="26"/>
  <c r="O155" i="20"/>
  <c r="W49" i="26"/>
  <c r="W53" i="26" s="1"/>
  <c r="F191" i="26"/>
  <c r="F187" i="26"/>
  <c r="F109" i="26"/>
  <c r="AH116" i="26"/>
  <c r="AH94" i="26"/>
  <c r="AH96" i="26" s="1"/>
  <c r="BB33" i="26"/>
  <c r="BB39" i="26" s="1"/>
  <c r="BB49" i="26" s="1"/>
  <c r="BB53" i="26" s="1"/>
  <c r="BG187" i="26"/>
  <c r="BG191" i="26"/>
  <c r="BG134" i="26"/>
  <c r="BG109" i="26"/>
  <c r="BK109" i="26"/>
  <c r="X79" i="26"/>
  <c r="R134" i="26"/>
  <c r="U94" i="20"/>
  <c r="U96" i="20" s="1"/>
  <c r="U169" i="20"/>
  <c r="AC94" i="26"/>
  <c r="AC96" i="26" s="1"/>
  <c r="AS191" i="26"/>
  <c r="AS187" i="26"/>
  <c r="AS155" i="26"/>
  <c r="AH98" i="35"/>
  <c r="AI155" i="26"/>
  <c r="AI79" i="26"/>
  <c r="N73" i="26"/>
  <c r="N79" i="26"/>
  <c r="BF159" i="26"/>
  <c r="BF134" i="26"/>
  <c r="BI49" i="26"/>
  <c r="BI53" i="26" s="1"/>
  <c r="AM94" i="26"/>
  <c r="AM96" i="26" s="1"/>
  <c r="E83" i="20"/>
  <c r="BM24" i="26"/>
  <c r="BR159" i="26"/>
  <c r="V15" i="26"/>
  <c r="AM188" i="35"/>
  <c r="AX49" i="35"/>
  <c r="AX53" i="35" s="1"/>
  <c r="AU191" i="26"/>
  <c r="AU187" i="26"/>
  <c r="BB188" i="35"/>
  <c r="AV15" i="26"/>
  <c r="AD33" i="26"/>
  <c r="AD39" i="26" s="1"/>
  <c r="V136" i="20"/>
  <c r="V139" i="20" s="1"/>
  <c r="Y187" i="26"/>
  <c r="Y191" i="26"/>
  <c r="AG73" i="26"/>
  <c r="BG24" i="26"/>
  <c r="AX187" i="26"/>
  <c r="AX191" i="26"/>
  <c r="BE66" i="26"/>
  <c r="BJ39" i="26"/>
  <c r="BJ49" i="26" s="1"/>
  <c r="BJ53" i="26" s="1"/>
  <c r="AU49" i="35"/>
  <c r="AU53" i="35" s="1"/>
  <c r="BI94" i="26"/>
  <c r="BI96" i="26" s="1"/>
  <c r="AZ24" i="26"/>
  <c r="AZ49" i="26" s="1"/>
  <c r="AZ53" i="26" s="1"/>
  <c r="AB33" i="26"/>
  <c r="AB39" i="26" s="1"/>
  <c r="AB49" i="26" s="1"/>
  <c r="AB53" i="26" s="1"/>
  <c r="AD15" i="26"/>
  <c r="N83" i="20"/>
  <c r="N98" i="20" s="1"/>
  <c r="U191" i="26"/>
  <c r="U187" i="26"/>
  <c r="U94" i="26"/>
  <c r="U96" i="26" s="1"/>
  <c r="M136" i="20"/>
  <c r="M139" i="20" s="1"/>
  <c r="AG83" i="35"/>
  <c r="AG98" i="35" s="1"/>
  <c r="J15" i="26"/>
  <c r="K136" i="20"/>
  <c r="K139" i="20" s="1"/>
  <c r="AL33" i="26"/>
  <c r="AL39" i="26" s="1"/>
  <c r="P159" i="26"/>
  <c r="BE49" i="26"/>
  <c r="BE53" i="26" s="1"/>
  <c r="AC188" i="20"/>
  <c r="AI39" i="26"/>
  <c r="BO15" i="26"/>
  <c r="BE188" i="35"/>
  <c r="Z155" i="26"/>
  <c r="V98" i="35"/>
  <c r="BQ15" i="26"/>
  <c r="AR191" i="26"/>
  <c r="AR187" i="26"/>
  <c r="Y49" i="20"/>
  <c r="Y53" i="20" s="1"/>
  <c r="K136" i="35"/>
  <c r="K139" i="35" s="1"/>
  <c r="AK66" i="26"/>
  <c r="AO187" i="26"/>
  <c r="AO191" i="26"/>
  <c r="BS79" i="26"/>
  <c r="AL155" i="26"/>
  <c r="AL73" i="26"/>
  <c r="AL94" i="26"/>
  <c r="AL96" i="26" s="1"/>
  <c r="CB49" i="26"/>
  <c r="CB53" i="26" s="1"/>
  <c r="BS159" i="26"/>
  <c r="BL169" i="26"/>
  <c r="AK73" i="26"/>
  <c r="BN187" i="26"/>
  <c r="BN191" i="26"/>
  <c r="AO66" i="26"/>
  <c r="BO73" i="26"/>
  <c r="BO94" i="26"/>
  <c r="BO96" i="26" s="1"/>
  <c r="H155" i="26"/>
  <c r="H109" i="26"/>
  <c r="CA159" i="26"/>
  <c r="CA79" i="26"/>
  <c r="CA73" i="26"/>
  <c r="AP73" i="26"/>
  <c r="AV79" i="26"/>
  <c r="F134" i="20"/>
  <c r="D134" i="20" s="1"/>
  <c r="F79" i="20"/>
  <c r="D79" i="20" s="1"/>
  <c r="F73" i="20"/>
  <c r="D73" i="20" s="1"/>
  <c r="I109" i="26"/>
  <c r="BQ134" i="26"/>
  <c r="AK188" i="35"/>
  <c r="AD136" i="35"/>
  <c r="AD139" i="35" s="1"/>
  <c r="J134" i="26"/>
  <c r="L191" i="26"/>
  <c r="L187" i="26"/>
  <c r="CB187" i="26"/>
  <c r="CB191" i="26"/>
  <c r="CB73" i="26"/>
  <c r="CB83" i="26" s="1"/>
  <c r="CB98" i="26" s="1"/>
  <c r="CB109" i="26"/>
  <c r="AJ191" i="26"/>
  <c r="AJ187" i="26"/>
  <c r="AJ79" i="26"/>
  <c r="AJ116" i="26"/>
  <c r="AZ169" i="26"/>
  <c r="AW169" i="26"/>
  <c r="BD79" i="26"/>
  <c r="E136" i="20"/>
  <c r="BZ109" i="26"/>
  <c r="K187" i="26"/>
  <c r="K191" i="26"/>
  <c r="K79" i="26"/>
  <c r="BY159" i="26"/>
  <c r="BY79" i="26"/>
  <c r="BY66" i="26"/>
  <c r="BY73" i="26"/>
  <c r="BA73" i="26"/>
  <c r="O109" i="20"/>
  <c r="O136" i="20" s="1"/>
  <c r="O139" i="20" s="1"/>
  <c r="O94" i="20"/>
  <c r="O96" i="20" s="1"/>
  <c r="AJ49" i="35"/>
  <c r="AJ53" i="35" s="1"/>
  <c r="W169" i="26"/>
  <c r="W66" i="26"/>
  <c r="F73" i="26"/>
  <c r="T94" i="26"/>
  <c r="T96" i="26" s="1"/>
  <c r="AF94" i="26"/>
  <c r="AF96" i="26" s="1"/>
  <c r="P83" i="20"/>
  <c r="P98" i="20" s="1"/>
  <c r="BG73" i="26"/>
  <c r="BG66" i="26"/>
  <c r="BK134" i="26"/>
  <c r="BK159" i="26"/>
  <c r="BK73" i="26"/>
  <c r="R159" i="26"/>
  <c r="R94" i="26"/>
  <c r="R96" i="26" s="1"/>
  <c r="R66" i="26"/>
  <c r="U155" i="20"/>
  <c r="U15" i="20"/>
  <c r="AC169" i="26"/>
  <c r="AC155" i="26"/>
  <c r="AC116" i="26"/>
  <c r="AY94" i="26"/>
  <c r="AY96" i="26" s="1"/>
  <c r="AS79" i="26"/>
  <c r="AS83" i="26" s="1"/>
  <c r="AS109" i="26"/>
  <c r="AI187" i="26"/>
  <c r="AI191" i="26"/>
  <c r="AI73" i="26"/>
  <c r="N134" i="26"/>
  <c r="N136" i="26" s="1"/>
  <c r="N139" i="26" s="1"/>
  <c r="BM39" i="26"/>
  <c r="BM109" i="26"/>
  <c r="BM66" i="26"/>
  <c r="BF94" i="26"/>
  <c r="BF96" i="26" s="1"/>
  <c r="AJ136" i="35"/>
  <c r="AJ139" i="35" s="1"/>
  <c r="AM191" i="26"/>
  <c r="AM187" i="26"/>
  <c r="AM155" i="26"/>
  <c r="AD191" i="26"/>
  <c r="AD187" i="26"/>
  <c r="AD155" i="26"/>
  <c r="AK136" i="35"/>
  <c r="AK139" i="35" s="1"/>
  <c r="X39" i="26"/>
  <c r="G116" i="26"/>
  <c r="G83" i="35"/>
  <c r="G98" i="35" s="1"/>
  <c r="BR191" i="26"/>
  <c r="BR187" i="26"/>
  <c r="BR155" i="26"/>
  <c r="V33" i="26"/>
  <c r="V39" i="26" s="1"/>
  <c r="AU134" i="26"/>
  <c r="R83" i="35"/>
  <c r="R98" i="35" s="1"/>
  <c r="CD24" i="26"/>
  <c r="AR33" i="26"/>
  <c r="AR39" i="26" s="1"/>
  <c r="AR49" i="26" s="1"/>
  <c r="AR53" i="26" s="1"/>
  <c r="Y79" i="26"/>
  <c r="AG116" i="26"/>
  <c r="AB136" i="35"/>
  <c r="AB139" i="35" s="1"/>
  <c r="AX116" i="26"/>
  <c r="AX94" i="26"/>
  <c r="AX96" i="26" s="1"/>
  <c r="S24" i="26"/>
  <c r="X66" i="20"/>
  <c r="X15" i="20"/>
  <c r="N15" i="26"/>
  <c r="N49" i="26" s="1"/>
  <c r="N53" i="26" s="1"/>
  <c r="Z188" i="35"/>
  <c r="G191" i="20"/>
  <c r="G187" i="20"/>
  <c r="AM136" i="35"/>
  <c r="AM139" i="35" s="1"/>
  <c r="H83" i="35"/>
  <c r="H98" i="35" s="1"/>
  <c r="M136" i="26"/>
  <c r="M139" i="26" s="1"/>
  <c r="AE83" i="35"/>
  <c r="AE98" i="35" s="1"/>
  <c r="BK33" i="26"/>
  <c r="BK39" i="26" s="1"/>
  <c r="P187" i="26"/>
  <c r="P191" i="26"/>
  <c r="E96" i="35"/>
  <c r="D96" i="35" s="1"/>
  <c r="Q116" i="26"/>
  <c r="BT155" i="26"/>
  <c r="BT66" i="26"/>
  <c r="R136" i="20"/>
  <c r="R139" i="20" s="1"/>
  <c r="BC49" i="35"/>
  <c r="BC53" i="35" s="1"/>
  <c r="CD15" i="26"/>
  <c r="AR155" i="26"/>
  <c r="AR116" i="26"/>
  <c r="K188" i="35"/>
  <c r="AH15" i="26"/>
  <c r="H187" i="26"/>
  <c r="H191" i="26"/>
  <c r="H66" i="26"/>
  <c r="R188" i="20"/>
  <c r="AP83" i="26"/>
  <c r="F169" i="20"/>
  <c r="D169" i="20" s="1"/>
  <c r="F109" i="20"/>
  <c r="D109" i="20" s="1"/>
  <c r="F94" i="20"/>
  <c r="F96" i="20" s="1"/>
  <c r="BQ191" i="26"/>
  <c r="BQ187" i="26"/>
  <c r="S39" i="26"/>
  <c r="J116" i="26"/>
  <c r="L116" i="26"/>
  <c r="CB134" i="26"/>
  <c r="AJ134" i="26"/>
  <c r="AJ66" i="26"/>
  <c r="AJ73" i="26"/>
  <c r="AW134" i="26"/>
  <c r="BD66" i="26"/>
  <c r="AB155" i="26"/>
  <c r="AB94" i="26"/>
  <c r="AB96" i="26" s="1"/>
  <c r="AO24" i="26"/>
  <c r="K159" i="26"/>
  <c r="K116" i="26"/>
  <c r="H15" i="26"/>
  <c r="D15" i="26" s="1"/>
  <c r="BY191" i="26"/>
  <c r="BY187" i="26"/>
  <c r="Z49" i="26"/>
  <c r="Z53" i="26" s="1"/>
  <c r="BA191" i="26"/>
  <c r="BA187" i="26"/>
  <c r="W94" i="26"/>
  <c r="W96" i="26" s="1"/>
  <c r="F116" i="26"/>
  <c r="F134" i="26"/>
  <c r="T191" i="26"/>
  <c r="T187" i="26"/>
  <c r="T116" i="26"/>
  <c r="AF66" i="26"/>
  <c r="AF83" i="26" s="1"/>
  <c r="X49" i="35"/>
  <c r="X53" i="35" s="1"/>
  <c r="BK169" i="26"/>
  <c r="S169" i="26"/>
  <c r="S116" i="26"/>
  <c r="S136" i="26" s="1"/>
  <c r="S139" i="26" s="1"/>
  <c r="X116" i="26"/>
  <c r="X66" i="26"/>
  <c r="R169" i="26"/>
  <c r="R155" i="26"/>
  <c r="AC73" i="26"/>
  <c r="AY134" i="26"/>
  <c r="AY109" i="26"/>
  <c r="AY73" i="26"/>
  <c r="AA109" i="26"/>
  <c r="AS94" i="26"/>
  <c r="AS96" i="26" s="1"/>
  <c r="AI159" i="26"/>
  <c r="AI66" i="26"/>
  <c r="AI83" i="26" s="1"/>
  <c r="AI98" i="26" s="1"/>
  <c r="N94" i="26"/>
  <c r="N96" i="26" s="1"/>
  <c r="BO39" i="26"/>
  <c r="J188" i="20"/>
  <c r="BF169" i="26"/>
  <c r="E192" i="26"/>
  <c r="E134" i="26"/>
  <c r="E94" i="26"/>
  <c r="AM116" i="26"/>
  <c r="AM66" i="26"/>
  <c r="AD73" i="26"/>
  <c r="AD66" i="26"/>
  <c r="Y98" i="20"/>
  <c r="BG83" i="35"/>
  <c r="BG98" i="35" s="1"/>
  <c r="X15" i="26"/>
  <c r="G134" i="26"/>
  <c r="H24" i="26"/>
  <c r="E33" i="26"/>
  <c r="R136" i="35"/>
  <c r="R139" i="35" s="1"/>
  <c r="AN134" i="26"/>
  <c r="AN73" i="26"/>
  <c r="E39" i="20"/>
  <c r="Y155" i="26"/>
  <c r="BV66" i="26"/>
  <c r="BB66" i="26"/>
  <c r="AG94" i="26"/>
  <c r="AG96" i="26" s="1"/>
  <c r="AG66" i="26"/>
  <c r="X83" i="35"/>
  <c r="X98" i="35" s="1"/>
  <c r="BH66" i="26"/>
  <c r="X116" i="20"/>
  <c r="X134" i="20"/>
  <c r="BX191" i="26"/>
  <c r="BX187" i="26"/>
  <c r="BX109" i="26"/>
  <c r="BE169" i="26"/>
  <c r="BE155" i="26"/>
  <c r="AA136" i="35"/>
  <c r="AA139" i="35" s="1"/>
  <c r="BS33" i="26"/>
  <c r="BS39" i="26" s="1"/>
  <c r="G134" i="20"/>
  <c r="G73" i="20"/>
  <c r="O94" i="26"/>
  <c r="O96" i="26" s="1"/>
  <c r="AS49" i="35"/>
  <c r="AS53" i="35" s="1"/>
  <c r="AQ83" i="26"/>
  <c r="AQ98" i="26" s="1"/>
  <c r="P134" i="26"/>
  <c r="P136" i="26" s="1"/>
  <c r="P139" i="26" s="1"/>
  <c r="Q187" i="26"/>
  <c r="Q191" i="26"/>
  <c r="Q79" i="26"/>
  <c r="BT116" i="26"/>
  <c r="Z116" i="26"/>
  <c r="BJ155" i="26"/>
  <c r="BJ94" i="26"/>
  <c r="BJ96" i="26" s="1"/>
  <c r="CD39" i="26"/>
  <c r="BC159" i="26"/>
  <c r="BC134" i="26"/>
  <c r="AR73" i="26"/>
  <c r="AE155" i="26"/>
  <c r="CC155" i="26"/>
  <c r="CC73" i="26"/>
  <c r="CC134" i="26"/>
  <c r="Y188" i="20"/>
  <c r="CC49" i="26"/>
  <c r="CC53" i="26" s="1"/>
  <c r="AL66" i="26"/>
  <c r="AF188" i="35"/>
  <c r="BU134" i="26"/>
  <c r="V134" i="26"/>
  <c r="V116" i="26"/>
  <c r="V94" i="26"/>
  <c r="V96" i="26" s="1"/>
  <c r="H188" i="35"/>
  <c r="AK191" i="26"/>
  <c r="AK187" i="26"/>
  <c r="CD94" i="26"/>
  <c r="CD96" i="26" s="1"/>
  <c r="AO134" i="26"/>
  <c r="E139" i="35"/>
  <c r="AP94" i="26"/>
  <c r="AP96" i="26" s="1"/>
  <c r="AP134" i="26"/>
  <c r="F155" i="20"/>
  <c r="I155" i="26"/>
  <c r="BQ159" i="26"/>
  <c r="BN39" i="26"/>
  <c r="J109" i="26"/>
  <c r="L73" i="26"/>
  <c r="E49" i="35"/>
  <c r="AW94" i="26"/>
  <c r="AW96" i="26" s="1"/>
  <c r="W187" i="20"/>
  <c r="W191" i="20"/>
  <c r="W24" i="20"/>
  <c r="BZ134" i="26"/>
  <c r="U49" i="35"/>
  <c r="U53" i="35" s="1"/>
  <c r="AU83" i="35"/>
  <c r="AU98" i="35" s="1"/>
  <c r="H49" i="35"/>
  <c r="H53" i="35" s="1"/>
  <c r="BA134" i="26"/>
  <c r="BA159" i="26"/>
  <c r="BA79" i="26"/>
  <c r="O169" i="20"/>
  <c r="O24" i="20"/>
  <c r="W191" i="26"/>
  <c r="W187" i="26"/>
  <c r="W116" i="26"/>
  <c r="F79" i="26"/>
  <c r="T155" i="26"/>
  <c r="T73" i="26"/>
  <c r="AF134" i="26"/>
  <c r="AF116" i="26"/>
  <c r="AH66" i="26"/>
  <c r="AH134" i="26"/>
  <c r="AZ136" i="35"/>
  <c r="AZ139" i="35" s="1"/>
  <c r="R79" i="26"/>
  <c r="AY169" i="26"/>
  <c r="AY79" i="26"/>
  <c r="AY66" i="26"/>
  <c r="AA73" i="26"/>
  <c r="AA94" i="26"/>
  <c r="AA96" i="26" s="1"/>
  <c r="AA116" i="26"/>
  <c r="AS33" i="26"/>
  <c r="AS39" i="26" s="1"/>
  <c r="N188" i="35"/>
  <c r="AJ15" i="26"/>
  <c r="AJ49" i="26" s="1"/>
  <c r="AJ53" i="26" s="1"/>
  <c r="N66" i="26"/>
  <c r="BM169" i="26"/>
  <c r="BM159" i="26"/>
  <c r="BF109" i="26"/>
  <c r="BF155" i="26"/>
  <c r="BF79" i="26"/>
  <c r="AI49" i="35"/>
  <c r="AI53" i="35" s="1"/>
  <c r="E169" i="26"/>
  <c r="E193" i="26"/>
  <c r="E79" i="26"/>
  <c r="E66" i="26"/>
  <c r="E116" i="26"/>
  <c r="Z136" i="20"/>
  <c r="Z139" i="20" s="1"/>
  <c r="AM73" i="26"/>
  <c r="AD116" i="26"/>
  <c r="W136" i="35"/>
  <c r="W139" i="35" s="1"/>
  <c r="G155" i="26"/>
  <c r="AC136" i="20"/>
  <c r="AC139" i="20" s="1"/>
  <c r="O83" i="35"/>
  <c r="O98" i="35" s="1"/>
  <c r="BR116" i="26"/>
  <c r="BR134" i="26"/>
  <c r="BA49" i="35"/>
  <c r="BA53" i="35" s="1"/>
  <c r="AU116" i="26"/>
  <c r="AU136" i="26" s="1"/>
  <c r="AU139" i="26" s="1"/>
  <c r="AP136" i="35"/>
  <c r="AP139" i="35" s="1"/>
  <c r="AN187" i="26"/>
  <c r="AN191" i="26"/>
  <c r="AN94" i="26"/>
  <c r="AN96" i="26" s="1"/>
  <c r="AN136" i="26"/>
  <c r="AN139" i="26" s="1"/>
  <c r="AC136" i="35"/>
  <c r="AC139" i="35" s="1"/>
  <c r="BZ33" i="26"/>
  <c r="BZ39" i="26" s="1"/>
  <c r="Y109" i="26"/>
  <c r="Y66" i="26"/>
  <c r="BV73" i="26"/>
  <c r="BV155" i="26"/>
  <c r="BV134" i="26"/>
  <c r="BB169" i="26"/>
  <c r="AG159" i="26"/>
  <c r="P49" i="20"/>
  <c r="P53" i="20" s="1"/>
  <c r="AX73" i="26"/>
  <c r="AX66" i="26"/>
  <c r="X73" i="20"/>
  <c r="AY39" i="26"/>
  <c r="AY49" i="26" s="1"/>
  <c r="AY53" i="26" s="1"/>
  <c r="BX116" i="26"/>
  <c r="BE73" i="26"/>
  <c r="BE134" i="26"/>
  <c r="G66" i="20"/>
  <c r="BI169" i="26"/>
  <c r="BI116" i="26"/>
  <c r="O191" i="26"/>
  <c r="O187" i="26"/>
  <c r="I188" i="20"/>
  <c r="AT94" i="26"/>
  <c r="AT96" i="26" s="1"/>
  <c r="AE24" i="26"/>
  <c r="M188" i="26"/>
  <c r="S188" i="20"/>
  <c r="BT187" i="26"/>
  <c r="BT191" i="26"/>
  <c r="BT109" i="26"/>
  <c r="T188" i="35"/>
  <c r="Z187" i="26"/>
  <c r="Z191" i="26"/>
  <c r="BJ66" i="26"/>
  <c r="BJ83" i="26" s="1"/>
  <c r="M136" i="35"/>
  <c r="M139" i="35" s="1"/>
  <c r="AW83" i="35"/>
  <c r="AW98" i="35" s="1"/>
  <c r="BD24" i="26"/>
  <c r="Q83" i="20"/>
  <c r="Q98" i="20" s="1"/>
  <c r="AR79" i="26"/>
  <c r="AR83" i="26" s="1"/>
  <c r="AR98" i="26" s="1"/>
  <c r="AE169" i="26"/>
  <c r="CC116" i="26"/>
  <c r="W188" i="35"/>
  <c r="AL191" i="26"/>
  <c r="AL187" i="26"/>
  <c r="Q49" i="26"/>
  <c r="Q53" i="26" s="1"/>
  <c r="BP191" i="26"/>
  <c r="BP187" i="26"/>
  <c r="BS155" i="26"/>
  <c r="V155" i="26"/>
  <c r="BL134" i="26"/>
  <c r="BP66" i="26"/>
  <c r="BP83" i="26" s="1"/>
  <c r="BP98" i="26" s="1"/>
  <c r="CD66" i="26"/>
  <c r="BN73" i="26"/>
  <c r="BN83" i="26" s="1"/>
  <c r="BO187" i="26"/>
  <c r="BO191" i="26"/>
  <c r="H39" i="26"/>
  <c r="CA94" i="26"/>
  <c r="CA96" i="26" s="1"/>
  <c r="AP116" i="26"/>
  <c r="AV73" i="26"/>
  <c r="AV83" i="26" s="1"/>
  <c r="AV98" i="26" s="1"/>
  <c r="AL169" i="26"/>
  <c r="AL159" i="26"/>
  <c r="BS109" i="26"/>
  <c r="V159" i="26"/>
  <c r="BL187" i="26"/>
  <c r="BL191" i="26"/>
  <c r="BL94" i="26"/>
  <c r="BL96" i="26" s="1"/>
  <c r="BL109" i="26"/>
  <c r="AK109" i="26"/>
  <c r="AK94" i="26"/>
  <c r="AK96" i="26" s="1"/>
  <c r="CD116" i="26"/>
  <c r="CD134" i="26"/>
  <c r="AE188" i="35"/>
  <c r="BN159" i="26"/>
  <c r="BN134" i="26"/>
  <c r="BO159" i="26"/>
  <c r="H94" i="26"/>
  <c r="H96" i="26" s="1"/>
  <c r="H73" i="26"/>
  <c r="CA191" i="26"/>
  <c r="CA187" i="26"/>
  <c r="CA155" i="26"/>
  <c r="BF49" i="26"/>
  <c r="BF53" i="26" s="1"/>
  <c r="AI98" i="35"/>
  <c r="AP169" i="26"/>
  <c r="AP159" i="26"/>
  <c r="AV169" i="26"/>
  <c r="AV159" i="26"/>
  <c r="F66" i="20"/>
  <c r="F83" i="20" s="1"/>
  <c r="F98" i="20" s="1"/>
  <c r="F24" i="20"/>
  <c r="F49" i="20" s="1"/>
  <c r="F53" i="20" s="1"/>
  <c r="I169" i="26"/>
  <c r="BQ155" i="26"/>
  <c r="BQ79" i="26"/>
  <c r="BQ66" i="26"/>
  <c r="AZ49" i="35"/>
  <c r="AZ53" i="35" s="1"/>
  <c r="J73" i="26"/>
  <c r="J83" i="26" s="1"/>
  <c r="J98" i="26" s="1"/>
  <c r="J79" i="26"/>
  <c r="CB116" i="26"/>
  <c r="P49" i="26"/>
  <c r="P53" i="26" s="1"/>
  <c r="AZ191" i="26"/>
  <c r="AZ187" i="26"/>
  <c r="AW187" i="26"/>
  <c r="AW191" i="26"/>
  <c r="AW116" i="26"/>
  <c r="BD94" i="26"/>
  <c r="BD96" i="26" s="1"/>
  <c r="AB79" i="26"/>
  <c r="W134" i="20"/>
  <c r="W73" i="20"/>
  <c r="BZ66" i="26"/>
  <c r="AI15" i="26"/>
  <c r="K134" i="26"/>
  <c r="K73" i="26"/>
  <c r="T49" i="35"/>
  <c r="T53" i="35" s="1"/>
  <c r="V136" i="35"/>
  <c r="V139" i="35" s="1"/>
  <c r="BA109" i="26"/>
  <c r="BP39" i="26"/>
  <c r="BP49" i="26" s="1"/>
  <c r="BP53" i="26" s="1"/>
  <c r="I98" i="20"/>
  <c r="O79" i="20"/>
  <c r="AO49" i="35"/>
  <c r="AO53" i="35" s="1"/>
  <c r="W79" i="26"/>
  <c r="Y83" i="35"/>
  <c r="Y98" i="35" s="1"/>
  <c r="F159" i="26"/>
  <c r="F94" i="26"/>
  <c r="F96" i="26" s="1"/>
  <c r="T79" i="26"/>
  <c r="T66" i="26"/>
  <c r="AF159" i="26"/>
  <c r="AH169" i="26"/>
  <c r="AH159" i="26"/>
  <c r="AH109" i="26"/>
  <c r="AH155" i="26"/>
  <c r="AE136" i="35"/>
  <c r="AE139" i="35" s="1"/>
  <c r="U136" i="35"/>
  <c r="U139" i="35" s="1"/>
  <c r="BG116" i="26"/>
  <c r="BK191" i="26"/>
  <c r="BK187" i="26"/>
  <c r="BK66" i="26"/>
  <c r="BK83" i="26" s="1"/>
  <c r="BK94" i="26"/>
  <c r="BK96" i="26" s="1"/>
  <c r="S155" i="26"/>
  <c r="X169" i="26"/>
  <c r="X134" i="26"/>
  <c r="X73" i="26"/>
  <c r="R116" i="26"/>
  <c r="U187" i="20"/>
  <c r="U191" i="20"/>
  <c r="U33" i="20"/>
  <c r="U39" i="20" s="1"/>
  <c r="AC191" i="26"/>
  <c r="AC187" i="26"/>
  <c r="AA169" i="26"/>
  <c r="E83" i="35"/>
  <c r="D159" i="35" s="1"/>
  <c r="AI134" i="26"/>
  <c r="BM134" i="26"/>
  <c r="BF116" i="26"/>
  <c r="BF73" i="26"/>
  <c r="BL15" i="26"/>
  <c r="AI136" i="35"/>
  <c r="AI139" i="35" s="1"/>
  <c r="E73" i="26"/>
  <c r="AW39" i="26"/>
  <c r="AW49" i="26" s="1"/>
  <c r="AW53" i="26" s="1"/>
  <c r="AM109" i="26"/>
  <c r="X136" i="35"/>
  <c r="X139" i="35" s="1"/>
  <c r="AL15" i="26"/>
  <c r="G169" i="26"/>
  <c r="AF136" i="35"/>
  <c r="AF139" i="35" s="1"/>
  <c r="BU24" i="26"/>
  <c r="BR109" i="26"/>
  <c r="BR66" i="26"/>
  <c r="BR83" i="26" s="1"/>
  <c r="CA15" i="26"/>
  <c r="CA49" i="26" s="1"/>
  <c r="CA53" i="26" s="1"/>
  <c r="AN83" i="35"/>
  <c r="AN98" i="35" s="1"/>
  <c r="BA136" i="35"/>
  <c r="BA139" i="35" s="1"/>
  <c r="AU155" i="26"/>
  <c r="I49" i="20"/>
  <c r="I53" i="20" s="1"/>
  <c r="AP188" i="35"/>
  <c r="BV169" i="26"/>
  <c r="BB159" i="26"/>
  <c r="BB134" i="26"/>
  <c r="AG169" i="26"/>
  <c r="AG155" i="26"/>
  <c r="V49" i="20"/>
  <c r="V53" i="20" s="1"/>
  <c r="H136" i="20"/>
  <c r="H139" i="20" s="1"/>
  <c r="X188" i="35"/>
  <c r="AX134" i="26"/>
  <c r="BH191" i="26"/>
  <c r="BH187" i="26"/>
  <c r="BH155" i="26"/>
  <c r="BH116" i="26"/>
  <c r="AO39" i="26"/>
  <c r="J39" i="26"/>
  <c r="X169" i="20"/>
  <c r="X24" i="20"/>
  <c r="X187" i="20"/>
  <c r="X191" i="20"/>
  <c r="BX159" i="26"/>
  <c r="BX73" i="26"/>
  <c r="BX83" i="26" s="1"/>
  <c r="BE116" i="26"/>
  <c r="BE136" i="26" s="1"/>
  <c r="BE139" i="26" s="1"/>
  <c r="AH136" i="35"/>
  <c r="AH139" i="35" s="1"/>
  <c r="F188" i="35"/>
  <c r="G159" i="20"/>
  <c r="G109" i="20"/>
  <c r="BI66" i="26"/>
  <c r="BI73" i="26"/>
  <c r="O134" i="26"/>
  <c r="O73" i="26"/>
  <c r="O109" i="26"/>
  <c r="AT134" i="26"/>
  <c r="BQ24" i="26"/>
  <c r="AE33" i="26"/>
  <c r="AE39" i="26" s="1"/>
  <c r="AL188" i="35"/>
  <c r="U79" i="26"/>
  <c r="V83" i="20"/>
  <c r="V98" i="20" s="1"/>
  <c r="AC24" i="26"/>
  <c r="AC49" i="26" s="1"/>
  <c r="AC53" i="26" s="1"/>
  <c r="P155" i="26"/>
  <c r="P79" i="26"/>
  <c r="Q159" i="26"/>
  <c r="Q73" i="26"/>
  <c r="Q109" i="26"/>
  <c r="Q136" i="26" s="1"/>
  <c r="Q139" i="26" s="1"/>
  <c r="BT39" i="26"/>
  <c r="BT134" i="26"/>
  <c r="AA49" i="20"/>
  <c r="AA53" i="20" s="1"/>
  <c r="F49" i="35"/>
  <c r="F53" i="35" s="1"/>
  <c r="Z136" i="26"/>
  <c r="Z139" i="26" s="1"/>
  <c r="BJ169" i="26"/>
  <c r="AX83" i="35"/>
  <c r="AX98" i="35" s="1"/>
  <c r="BC109" i="26"/>
  <c r="AR109" i="26"/>
  <c r="AE79" i="26"/>
  <c r="CC187" i="26"/>
  <c r="CC191" i="26"/>
  <c r="BZ15" i="26"/>
  <c r="AG33" i="26"/>
  <c r="AG39" i="26" s="1"/>
  <c r="AG49" i="26" s="1"/>
  <c r="AG53" i="26" s="1"/>
  <c r="BS83" i="26"/>
  <c r="BO134" i="26"/>
  <c r="AO116" i="26"/>
  <c r="AL109" i="26"/>
  <c r="AL136" i="26" s="1"/>
  <c r="AL139" i="26" s="1"/>
  <c r="BU187" i="26"/>
  <c r="BU191" i="26"/>
  <c r="BS191" i="26"/>
  <c r="BS187" i="26"/>
  <c r="BS134" i="26"/>
  <c r="BS94" i="26"/>
  <c r="BS96" i="26" s="1"/>
  <c r="V169" i="26"/>
  <c r="V66" i="26"/>
  <c r="V83" i="26" s="1"/>
  <c r="V98" i="26" s="1"/>
  <c r="BA83" i="35"/>
  <c r="BA98" i="35" s="1"/>
  <c r="BP109" i="26"/>
  <c r="BP136" i="26" s="1"/>
  <c r="BP139" i="26" s="1"/>
  <c r="AK79" i="26"/>
  <c r="CD169" i="26"/>
  <c r="CD159" i="26"/>
  <c r="BO155" i="26"/>
  <c r="CA116" i="26"/>
  <c r="CA109" i="26"/>
  <c r="AP155" i="26"/>
  <c r="AV155" i="26"/>
  <c r="AV116" i="26"/>
  <c r="F187" i="20"/>
  <c r="F191" i="20"/>
  <c r="I134" i="26"/>
  <c r="J187" i="26"/>
  <c r="J191" i="26"/>
  <c r="AF49" i="35"/>
  <c r="AF53" i="35" s="1"/>
  <c r="AJ109" i="26"/>
  <c r="AW49" i="35"/>
  <c r="AW53" i="35" s="1"/>
  <c r="AZ66" i="26"/>
  <c r="AZ116" i="26"/>
  <c r="AZ136" i="26" s="1"/>
  <c r="AZ139" i="26" s="1"/>
  <c r="AW79" i="26"/>
  <c r="BD169" i="26"/>
  <c r="AB191" i="26"/>
  <c r="AB187" i="26"/>
  <c r="W66" i="20"/>
  <c r="W39" i="20"/>
  <c r="W109" i="20"/>
  <c r="W15" i="20"/>
  <c r="AN49" i="26"/>
  <c r="AN53" i="26" s="1"/>
  <c r="BZ191" i="26"/>
  <c r="BZ187" i="26"/>
  <c r="BZ79" i="26"/>
  <c r="K94" i="26"/>
  <c r="K96" i="26" s="1"/>
  <c r="BU39" i="26"/>
  <c r="BY155" i="26"/>
  <c r="BY109" i="26"/>
  <c r="BY136" i="26" s="1"/>
  <c r="BY139" i="26" s="1"/>
  <c r="Z98" i="20"/>
  <c r="O187" i="20"/>
  <c r="O191" i="20"/>
  <c r="O15" i="20"/>
  <c r="AV33" i="26"/>
  <c r="AV39" i="26" s="1"/>
  <c r="W134" i="26"/>
  <c r="W73" i="26"/>
  <c r="N49" i="20"/>
  <c r="N53" i="20" s="1"/>
  <c r="K49" i="35"/>
  <c r="K53" i="35" s="1"/>
  <c r="F155" i="26"/>
  <c r="T134" i="26"/>
  <c r="AF109" i="26"/>
  <c r="AH73" i="26"/>
  <c r="Y24" i="26"/>
  <c r="Q49" i="35"/>
  <c r="Q53" i="35" s="1"/>
  <c r="BG169" i="26"/>
  <c r="BG94" i="26"/>
  <c r="BG96" i="26" s="1"/>
  <c r="S187" i="26"/>
  <c r="S191" i="26"/>
  <c r="S94" i="26"/>
  <c r="S96" i="26" s="1"/>
  <c r="L49" i="26"/>
  <c r="L53" i="26" s="1"/>
  <c r="X159" i="26"/>
  <c r="X155" i="26"/>
  <c r="R187" i="26"/>
  <c r="R191" i="26"/>
  <c r="R109" i="26"/>
  <c r="U66" i="20"/>
  <c r="U83" i="20" s="1"/>
  <c r="U134" i="20"/>
  <c r="AC159" i="26"/>
  <c r="AC109" i="26"/>
  <c r="AC136" i="26" s="1"/>
  <c r="AC139" i="26" s="1"/>
  <c r="AY155" i="26"/>
  <c r="AS169" i="26"/>
  <c r="AS134" i="26"/>
  <c r="AS116" i="26"/>
  <c r="N169" i="26"/>
  <c r="BU15" i="26"/>
  <c r="BM94" i="26"/>
  <c r="BM96" i="26" s="1"/>
  <c r="BF187" i="26"/>
  <c r="BF191" i="26"/>
  <c r="BF66" i="26"/>
  <c r="AD79" i="26"/>
  <c r="AD94" i="26"/>
  <c r="AD96" i="26" s="1"/>
  <c r="E96" i="20"/>
  <c r="D96" i="20" s="1"/>
  <c r="G109" i="26"/>
  <c r="G66" i="26"/>
  <c r="G83" i="26" s="1"/>
  <c r="G98" i="26" s="1"/>
  <c r="K49" i="26"/>
  <c r="K53" i="26" s="1"/>
  <c r="AA136" i="20"/>
  <c r="AA139" i="20" s="1"/>
  <c r="BR94" i="26"/>
  <c r="BR96" i="26" s="1"/>
  <c r="BL33" i="26"/>
  <c r="BL39" i="26" s="1"/>
  <c r="Z49" i="20"/>
  <c r="Z53" i="20" s="1"/>
  <c r="AN79" i="26"/>
  <c r="Y15" i="26"/>
  <c r="Y169" i="26"/>
  <c r="BV24" i="26"/>
  <c r="BB191" i="26"/>
  <c r="BB187" i="26"/>
  <c r="BB116" i="26"/>
  <c r="BB79" i="26"/>
  <c r="AG134" i="26"/>
  <c r="AG136" i="26" s="1"/>
  <c r="AG139" i="26" s="1"/>
  <c r="AX169" i="26"/>
  <c r="AX155" i="26"/>
  <c r="BH134" i="26"/>
  <c r="BH73" i="26"/>
  <c r="AO15" i="26"/>
  <c r="BX134" i="26"/>
  <c r="BE187" i="26"/>
  <c r="BE191" i="26"/>
  <c r="BT15" i="26"/>
  <c r="O136" i="35"/>
  <c r="O139" i="35" s="1"/>
  <c r="G116" i="20"/>
  <c r="G39" i="20"/>
  <c r="G155" i="20"/>
  <c r="G94" i="20"/>
  <c r="G96" i="20" s="1"/>
  <c r="AN49" i="35"/>
  <c r="AN53" i="35" s="1"/>
  <c r="BI155" i="26"/>
  <c r="O155" i="26"/>
  <c r="AT169" i="26"/>
  <c r="AT109" i="26"/>
  <c r="AT136" i="26" s="1"/>
  <c r="AT139" i="26" s="1"/>
  <c r="BQ33" i="26"/>
  <c r="BQ39" i="26" s="1"/>
  <c r="AH39" i="26"/>
  <c r="U169" i="26"/>
  <c r="U109" i="26"/>
  <c r="U116" i="26"/>
  <c r="AF49" i="26"/>
  <c r="AF53" i="26" s="1"/>
  <c r="AS24" i="26"/>
  <c r="Q66" i="26"/>
  <c r="BT79" i="26"/>
  <c r="AA83" i="20"/>
  <c r="AA98" i="20" s="1"/>
  <c r="Z94" i="26"/>
  <c r="Z96" i="26" s="1"/>
  <c r="Z66" i="26"/>
  <c r="Z83" i="26" s="1"/>
  <c r="BS15" i="26"/>
  <c r="BJ136" i="26"/>
  <c r="BJ139" i="26" s="1"/>
  <c r="BB49" i="35"/>
  <c r="BB53" i="35" s="1"/>
  <c r="BC169" i="26"/>
  <c r="BC155" i="26"/>
  <c r="AE191" i="26"/>
  <c r="AE187" i="26"/>
  <c r="AE94" i="26"/>
  <c r="AE96" i="26" s="1"/>
  <c r="CC79" i="26"/>
  <c r="AR83" i="35"/>
  <c r="AR98" i="35" s="1"/>
  <c r="AX136" i="26" l="1"/>
  <c r="AX139" i="26" s="1"/>
  <c r="D73" i="26"/>
  <c r="D49" i="35"/>
  <c r="D33" i="26"/>
  <c r="T49" i="20"/>
  <c r="T53" i="20" s="1"/>
  <c r="AQ188" i="35"/>
  <c r="D24" i="20"/>
  <c r="D155" i="35"/>
  <c r="D94" i="20"/>
  <c r="D139" i="35"/>
  <c r="BU49" i="26"/>
  <c r="BU53" i="26" s="1"/>
  <c r="D116" i="26"/>
  <c r="D94" i="26"/>
  <c r="D66" i="20"/>
  <c r="AC188" i="35"/>
  <c r="J188" i="35"/>
  <c r="E188" i="35"/>
  <c r="D66" i="26"/>
  <c r="X49" i="26"/>
  <c r="X53" i="26" s="1"/>
  <c r="D134" i="26"/>
  <c r="I83" i="26"/>
  <c r="I98" i="26" s="1"/>
  <c r="D191" i="35"/>
  <c r="BD49" i="26"/>
  <c r="BD53" i="26" s="1"/>
  <c r="D79" i="26"/>
  <c r="E49" i="20"/>
  <c r="D39" i="20"/>
  <c r="AD49" i="26"/>
  <c r="AD53" i="26" s="1"/>
  <c r="D24" i="26"/>
  <c r="D109" i="26"/>
  <c r="D136" i="35"/>
  <c r="W49" i="20"/>
  <c r="W53" i="20" s="1"/>
  <c r="D156" i="35"/>
  <c r="D83" i="35"/>
  <c r="D158" i="35"/>
  <c r="D143" i="35"/>
  <c r="D151" i="35"/>
  <c r="D195" i="35"/>
  <c r="D192" i="35"/>
  <c r="D194" i="35"/>
  <c r="D149" i="35"/>
  <c r="D193" i="35"/>
  <c r="D175" i="35"/>
  <c r="D152" i="35"/>
  <c r="D157" i="35"/>
  <c r="D145" i="35"/>
  <c r="D153" i="35"/>
  <c r="D150" i="35"/>
  <c r="D148" i="35"/>
  <c r="D147" i="35"/>
  <c r="D144" i="35"/>
  <c r="D174" i="35"/>
  <c r="D154" i="35"/>
  <c r="D169" i="26"/>
  <c r="L49" i="20"/>
  <c r="L53" i="20" s="1"/>
  <c r="M188" i="20"/>
  <c r="AB188" i="20"/>
  <c r="T136" i="20"/>
  <c r="T139" i="20" s="1"/>
  <c r="G49" i="20"/>
  <c r="G53" i="20" s="1"/>
  <c r="X136" i="20"/>
  <c r="X139" i="20" s="1"/>
  <c r="L136" i="20"/>
  <c r="L139" i="20" s="1"/>
  <c r="L83" i="20"/>
  <c r="L98" i="20" s="1"/>
  <c r="F136" i="20"/>
  <c r="F139" i="20" s="1"/>
  <c r="U98" i="20"/>
  <c r="G136" i="20"/>
  <c r="G139" i="20" s="1"/>
  <c r="T83" i="20"/>
  <c r="T98" i="20" s="1"/>
  <c r="BS188" i="26"/>
  <c r="AY136" i="26"/>
  <c r="AY139" i="26" s="1"/>
  <c r="BM49" i="26"/>
  <c r="BM53" i="26" s="1"/>
  <c r="AP49" i="26"/>
  <c r="AP53" i="26" s="1"/>
  <c r="Y136" i="26"/>
  <c r="Y139" i="26" s="1"/>
  <c r="BN136" i="26"/>
  <c r="BN139" i="26" s="1"/>
  <c r="AW136" i="26"/>
  <c r="AW139" i="26" s="1"/>
  <c r="BG83" i="26"/>
  <c r="BG98" i="26" s="1"/>
  <c r="BL83" i="26"/>
  <c r="CD136" i="26"/>
  <c r="CD139" i="26" s="1"/>
  <c r="H136" i="26"/>
  <c r="H139" i="26" s="1"/>
  <c r="BG49" i="26"/>
  <c r="BG53" i="26" s="1"/>
  <c r="AT83" i="26"/>
  <c r="S83" i="26"/>
  <c r="S188" i="26" s="1"/>
  <c r="BT49" i="26"/>
  <c r="BT53" i="26" s="1"/>
  <c r="BN98" i="26"/>
  <c r="BK49" i="26"/>
  <c r="BK53" i="26" s="1"/>
  <c r="K136" i="26"/>
  <c r="K139" i="26" s="1"/>
  <c r="BM83" i="26"/>
  <c r="AS98" i="26"/>
  <c r="BU83" i="26"/>
  <c r="BU98" i="26" s="1"/>
  <c r="K83" i="26"/>
  <c r="K98" i="26" s="1"/>
  <c r="AP136" i="26"/>
  <c r="AP139" i="26" s="1"/>
  <c r="AX83" i="26"/>
  <c r="AX98" i="26" s="1"/>
  <c r="AA83" i="26"/>
  <c r="AA98" i="26" s="1"/>
  <c r="CA136" i="26"/>
  <c r="CA139" i="26" s="1"/>
  <c r="AA49" i="26"/>
  <c r="AA53" i="26" s="1"/>
  <c r="AO49" i="26"/>
  <c r="AO53" i="26" s="1"/>
  <c r="BV49" i="26"/>
  <c r="BV53" i="26" s="1"/>
  <c r="N83" i="26"/>
  <c r="N98" i="26" s="1"/>
  <c r="BC83" i="26"/>
  <c r="BC98" i="26" s="1"/>
  <c r="BX98" i="26"/>
  <c r="U136" i="26"/>
  <c r="U139" i="26" s="1"/>
  <c r="AZ83" i="26"/>
  <c r="AZ98" i="26" s="1"/>
  <c r="BA136" i="26"/>
  <c r="BA139" i="26" s="1"/>
  <c r="BQ83" i="26"/>
  <c r="BQ98" i="26" s="1"/>
  <c r="BV136" i="26"/>
  <c r="BV139" i="26" s="1"/>
  <c r="W136" i="26"/>
  <c r="W139" i="26" s="1"/>
  <c r="AS49" i="26"/>
  <c r="AS53" i="26" s="1"/>
  <c r="BT136" i="26"/>
  <c r="BT139" i="26" s="1"/>
  <c r="T136" i="26"/>
  <c r="T139" i="26" s="1"/>
  <c r="BM98" i="26"/>
  <c r="O136" i="26"/>
  <c r="O139" i="26" s="1"/>
  <c r="BF136" i="26"/>
  <c r="BF139" i="26" s="1"/>
  <c r="BV83" i="26"/>
  <c r="BV98" i="26" s="1"/>
  <c r="AP98" i="26"/>
  <c r="BR188" i="26"/>
  <c r="BZ136" i="26"/>
  <c r="BZ139" i="26" s="1"/>
  <c r="BL49" i="26"/>
  <c r="BL53" i="26" s="1"/>
  <c r="BZ83" i="26"/>
  <c r="BZ98" i="26" s="1"/>
  <c r="Z98" i="26"/>
  <c r="BH136" i="26"/>
  <c r="BH139" i="26" s="1"/>
  <c r="H49" i="26"/>
  <c r="H53" i="26" s="1"/>
  <c r="AQ188" i="26"/>
  <c r="BY83" i="26"/>
  <c r="BY98" i="26" s="1"/>
  <c r="V49" i="26"/>
  <c r="V53" i="26" s="1"/>
  <c r="CC83" i="26"/>
  <c r="CC98" i="26" s="1"/>
  <c r="P83" i="26"/>
  <c r="P98" i="26" s="1"/>
  <c r="CC136" i="26"/>
  <c r="CC139" i="26" s="1"/>
  <c r="BN49" i="26"/>
  <c r="BN53" i="26" s="1"/>
  <c r="I136" i="26"/>
  <c r="I139" i="26" s="1"/>
  <c r="BG188" i="26"/>
  <c r="R136" i="26"/>
  <c r="R139" i="26" s="1"/>
  <c r="BZ49" i="26"/>
  <c r="BZ53" i="26" s="1"/>
  <c r="BK98" i="26"/>
  <c r="BP188" i="26"/>
  <c r="AG83" i="26"/>
  <c r="BT83" i="26"/>
  <c r="BT98" i="26" s="1"/>
  <c r="AB136" i="26"/>
  <c r="AB139" i="26" s="1"/>
  <c r="AE49" i="26"/>
  <c r="AE53" i="26" s="1"/>
  <c r="E53" i="20"/>
  <c r="N188" i="26"/>
  <c r="AC83" i="26"/>
  <c r="AC98" i="26" s="1"/>
  <c r="AV188" i="26"/>
  <c r="N188" i="20"/>
  <c r="BB136" i="26"/>
  <c r="BB139" i="26" s="1"/>
  <c r="BM188" i="26"/>
  <c r="AL49" i="26"/>
  <c r="AL53" i="26" s="1"/>
  <c r="Q83" i="26"/>
  <c r="Q98" i="26" s="1"/>
  <c r="AF136" i="26"/>
  <c r="AF139" i="26" s="1"/>
  <c r="W136" i="20"/>
  <c r="W139" i="20" s="1"/>
  <c r="F188" i="20"/>
  <c r="BR98" i="26"/>
  <c r="U188" i="20"/>
  <c r="BK188" i="26"/>
  <c r="BS136" i="26"/>
  <c r="BS139" i="26" s="1"/>
  <c r="Q188" i="20"/>
  <c r="E53" i="35"/>
  <c r="D53" i="35" s="1"/>
  <c r="BB83" i="26"/>
  <c r="BB98" i="26" s="1"/>
  <c r="AD83" i="26"/>
  <c r="AD98" i="26" s="1"/>
  <c r="AF98" i="26"/>
  <c r="AG188" i="35"/>
  <c r="AJ83" i="26"/>
  <c r="AJ98" i="26" s="1"/>
  <c r="BQ188" i="26"/>
  <c r="H83" i="26"/>
  <c r="H98" i="26" s="1"/>
  <c r="E139" i="20"/>
  <c r="BQ49" i="26"/>
  <c r="BQ53" i="26" s="1"/>
  <c r="BO136" i="26"/>
  <c r="BO139" i="26" s="1"/>
  <c r="BU136" i="26"/>
  <c r="BU139" i="26" s="1"/>
  <c r="V188" i="26"/>
  <c r="BV188" i="26"/>
  <c r="AK49" i="26"/>
  <c r="AK53" i="26" s="1"/>
  <c r="BQ136" i="26"/>
  <c r="BQ139" i="26" s="1"/>
  <c r="O83" i="26"/>
  <c r="O98" i="26" s="1"/>
  <c r="AU83" i="26"/>
  <c r="AU98" i="26" s="1"/>
  <c r="F83" i="26"/>
  <c r="F98" i="26" s="1"/>
  <c r="E188" i="20"/>
  <c r="U49" i="20"/>
  <c r="U53" i="20" s="1"/>
  <c r="W83" i="26"/>
  <c r="W98" i="26" s="1"/>
  <c r="AX188" i="35"/>
  <c r="BA83" i="26"/>
  <c r="BA98" i="26" s="1"/>
  <c r="AE83" i="26"/>
  <c r="AE98" i="26" s="1"/>
  <c r="S49" i="26"/>
  <c r="S53" i="26" s="1"/>
  <c r="AN83" i="26"/>
  <c r="AN98" i="26" s="1"/>
  <c r="E136" i="26"/>
  <c r="AI136" i="26"/>
  <c r="AI139" i="26" s="1"/>
  <c r="Q188" i="26"/>
  <c r="E96" i="26"/>
  <c r="D96" i="26" s="1"/>
  <c r="CD49" i="26"/>
  <c r="CD53" i="26" s="1"/>
  <c r="CD83" i="26" s="1"/>
  <c r="X49" i="20"/>
  <c r="X53" i="20" s="1"/>
  <c r="O49" i="20"/>
  <c r="O53" i="20" s="1"/>
  <c r="W83" i="20"/>
  <c r="W98" i="20" s="1"/>
  <c r="AJ136" i="26"/>
  <c r="AJ139" i="26" s="1"/>
  <c r="Y188" i="35"/>
  <c r="BC136" i="26"/>
  <c r="BC139" i="26" s="1"/>
  <c r="E98" i="35"/>
  <c r="D98" i="35" s="1"/>
  <c r="T83" i="26"/>
  <c r="T98" i="26" s="1"/>
  <c r="AK136" i="26"/>
  <c r="AK139" i="26" s="1"/>
  <c r="BJ98" i="26"/>
  <c r="G83" i="20"/>
  <c r="D159" i="20" s="1"/>
  <c r="AN188" i="26"/>
  <c r="J136" i="26"/>
  <c r="J139" i="26" s="1"/>
  <c r="AN188" i="35"/>
  <c r="X83" i="26"/>
  <c r="X98" i="26" s="1"/>
  <c r="BY188" i="26"/>
  <c r="AI188" i="26"/>
  <c r="CB136" i="26"/>
  <c r="CB139" i="26" s="1"/>
  <c r="R188" i="35"/>
  <c r="AK83" i="26"/>
  <c r="AK98" i="26" s="1"/>
  <c r="AV49" i="26"/>
  <c r="AV53" i="26" s="1"/>
  <c r="BK136" i="26"/>
  <c r="BK139" i="26" s="1"/>
  <c r="F136" i="26"/>
  <c r="F139" i="26" s="1"/>
  <c r="AB83" i="26"/>
  <c r="AB98" i="26" s="1"/>
  <c r="L83" i="26"/>
  <c r="L98" i="26" s="1"/>
  <c r="AO136" i="26"/>
  <c r="AO139" i="26" s="1"/>
  <c r="BG188" i="35"/>
  <c r="I188" i="26"/>
  <c r="AP188" i="26"/>
  <c r="AE136" i="26"/>
  <c r="AE139" i="26" s="1"/>
  <c r="E39" i="26"/>
  <c r="D39" i="26" s="1"/>
  <c r="AM136" i="26"/>
  <c r="AM139" i="26" s="1"/>
  <c r="BX188" i="26"/>
  <c r="BA188" i="26"/>
  <c r="BS98" i="26"/>
  <c r="AR136" i="26"/>
  <c r="AR139" i="26" s="1"/>
  <c r="BR136" i="26"/>
  <c r="BR139" i="26" s="1"/>
  <c r="BA188" i="35"/>
  <c r="Y83" i="26"/>
  <c r="Y98" i="26" s="1"/>
  <c r="BS49" i="26"/>
  <c r="BS53" i="26" s="1"/>
  <c r="Y49" i="26"/>
  <c r="Y53" i="26" s="1"/>
  <c r="BF83" i="26"/>
  <c r="BF98" i="26" s="1"/>
  <c r="BZ188" i="26"/>
  <c r="AI49" i="26"/>
  <c r="AI53" i="26" s="1"/>
  <c r="BL136" i="26"/>
  <c r="BL139" i="26" s="1"/>
  <c r="BH83" i="26"/>
  <c r="BH98" i="26" s="1"/>
  <c r="V188" i="20"/>
  <c r="AM83" i="26"/>
  <c r="AM98" i="26" s="1"/>
  <c r="AA136" i="26"/>
  <c r="AA139" i="26" s="1"/>
  <c r="BD83" i="26"/>
  <c r="BD98" i="26" s="1"/>
  <c r="P188" i="26"/>
  <c r="X83" i="20"/>
  <c r="X98" i="20" s="1"/>
  <c r="AS136" i="26"/>
  <c r="AS139" i="26" s="1"/>
  <c r="R83" i="26"/>
  <c r="R98" i="26" s="1"/>
  <c r="AW188" i="35"/>
  <c r="AO83" i="26"/>
  <c r="AO98" i="26" s="1"/>
  <c r="AS188" i="26"/>
  <c r="BG136" i="26"/>
  <c r="BG139" i="26" s="1"/>
  <c r="U83" i="26"/>
  <c r="U98" i="26" s="1"/>
  <c r="O188" i="35"/>
  <c r="AD136" i="26"/>
  <c r="AD139" i="26" s="1"/>
  <c r="U136" i="20"/>
  <c r="U139" i="20" s="1"/>
  <c r="BD136" i="26"/>
  <c r="BD139" i="26" s="1"/>
  <c r="BJ188" i="26"/>
  <c r="AU188" i="35"/>
  <c r="X136" i="26"/>
  <c r="X139" i="26" s="1"/>
  <c r="AW83" i="26"/>
  <c r="AW98" i="26" s="1"/>
  <c r="L136" i="26"/>
  <c r="L139" i="26" s="1"/>
  <c r="AV136" i="26"/>
  <c r="AV139" i="26" s="1"/>
  <c r="CA83" i="26"/>
  <c r="CA98" i="26" s="1"/>
  <c r="H188" i="20"/>
  <c r="BI136" i="26"/>
  <c r="BI139" i="26" s="1"/>
  <c r="G188" i="26"/>
  <c r="Z188" i="26"/>
  <c r="BL98" i="26"/>
  <c r="AR188" i="35"/>
  <c r="AH83" i="26"/>
  <c r="AH98" i="26" s="1"/>
  <c r="W188" i="26"/>
  <c r="AH49" i="26"/>
  <c r="AH53" i="26" s="1"/>
  <c r="BM136" i="26"/>
  <c r="BM139" i="26" s="1"/>
  <c r="P188" i="20"/>
  <c r="CB188" i="26"/>
  <c r="BN188" i="26"/>
  <c r="G188" i="35"/>
  <c r="AU188" i="26"/>
  <c r="E98" i="20"/>
  <c r="V136" i="26"/>
  <c r="V139" i="26" s="1"/>
  <c r="AG188" i="26"/>
  <c r="AA188" i="20"/>
  <c r="AA188" i="26"/>
  <c r="O83" i="20"/>
  <c r="O98" i="20" s="1"/>
  <c r="BO83" i="26"/>
  <c r="BO98" i="26" s="1"/>
  <c r="AF188" i="26"/>
  <c r="G136" i="26"/>
  <c r="G139" i="26" s="1"/>
  <c r="J188" i="26"/>
  <c r="BI83" i="26"/>
  <c r="BI98" i="26" s="1"/>
  <c r="AH136" i="26"/>
  <c r="AH139" i="26" s="1"/>
  <c r="CA188" i="26"/>
  <c r="BL188" i="26"/>
  <c r="O188" i="26"/>
  <c r="AY83" i="26"/>
  <c r="AY98" i="26" s="1"/>
  <c r="AL83" i="26"/>
  <c r="AL98" i="26" s="1"/>
  <c r="BX136" i="26"/>
  <c r="BX139" i="26" s="1"/>
  <c r="AG98" i="26"/>
  <c r="AM188" i="26"/>
  <c r="K188" i="26"/>
  <c r="L188" i="26"/>
  <c r="AR188" i="26"/>
  <c r="BO49" i="26"/>
  <c r="BO53" i="26" s="1"/>
  <c r="J49" i="26"/>
  <c r="J53" i="26" s="1"/>
  <c r="AT98" i="26"/>
  <c r="BE83" i="26"/>
  <c r="BE98" i="26" s="1"/>
  <c r="AT188" i="26"/>
  <c r="X188" i="26"/>
  <c r="D157" i="20" l="1"/>
  <c r="D136" i="26"/>
  <c r="D195" i="20"/>
  <c r="D143" i="20"/>
  <c r="D153" i="20"/>
  <c r="D194" i="20"/>
  <c r="D151" i="20"/>
  <c r="D158" i="20"/>
  <c r="D175" i="20"/>
  <c r="BF188" i="26"/>
  <c r="AK188" i="26"/>
  <c r="AE188" i="26"/>
  <c r="S98" i="26"/>
  <c r="D147" i="20"/>
  <c r="D83" i="20"/>
  <c r="D136" i="20"/>
  <c r="D139" i="20"/>
  <c r="AZ188" i="26"/>
  <c r="D149" i="20"/>
  <c r="D152" i="20"/>
  <c r="D191" i="20"/>
  <c r="D154" i="20"/>
  <c r="D150" i="20"/>
  <c r="D155" i="20"/>
  <c r="D53" i="20"/>
  <c r="D193" i="20"/>
  <c r="D174" i="20"/>
  <c r="D148" i="20"/>
  <c r="D192" i="20"/>
  <c r="BC188" i="26"/>
  <c r="AX188" i="26"/>
  <c r="D145" i="20"/>
  <c r="D144" i="20"/>
  <c r="D49" i="20"/>
  <c r="D188" i="35"/>
  <c r="W188" i="20"/>
  <c r="L188" i="20"/>
  <c r="X188" i="20"/>
  <c r="T188" i="20"/>
  <c r="CD98" i="26"/>
  <c r="CD188" i="26"/>
  <c r="R188" i="26"/>
  <c r="AW188" i="26"/>
  <c r="BU188" i="26"/>
  <c r="AC188" i="26"/>
  <c r="H188" i="26"/>
  <c r="CC188" i="26"/>
  <c r="AD188" i="26"/>
  <c r="T188" i="26"/>
  <c r="F188" i="26"/>
  <c r="BT188" i="26"/>
  <c r="AH188" i="26"/>
  <c r="G188" i="20"/>
  <c r="D188" i="20" s="1"/>
  <c r="E139" i="26"/>
  <c r="D139" i="26" s="1"/>
  <c r="Y188" i="26"/>
  <c r="BI188" i="26"/>
  <c r="AY188" i="26"/>
  <c r="BE188" i="26"/>
  <c r="AL188" i="26"/>
  <c r="E49" i="26"/>
  <c r="D49" i="26" s="1"/>
  <c r="BB188" i="26"/>
  <c r="AB188" i="26"/>
  <c r="BH188" i="26"/>
  <c r="O188" i="20"/>
  <c r="G98" i="20"/>
  <c r="D98" i="20" s="1"/>
  <c r="AO188" i="26"/>
  <c r="U188" i="26"/>
  <c r="AJ188" i="26"/>
  <c r="BO188" i="26"/>
  <c r="BD188" i="26"/>
  <c r="E53" i="26" l="1"/>
  <c r="D53" i="26" s="1"/>
  <c r="E83" i="26" l="1"/>
  <c r="E98" i="26"/>
  <c r="D98" i="26" s="1"/>
  <c r="D83" i="26" l="1"/>
  <c r="D160" i="26"/>
  <c r="D156" i="26"/>
  <c r="D175" i="26"/>
  <c r="D158" i="26"/>
  <c r="D144" i="26"/>
  <c r="D145" i="26"/>
  <c r="D149" i="26"/>
  <c r="D143" i="26"/>
  <c r="D174" i="26"/>
  <c r="D148" i="26"/>
  <c r="D150" i="26"/>
  <c r="D153" i="26"/>
  <c r="D151" i="26"/>
  <c r="D157" i="26"/>
  <c r="D152" i="26"/>
  <c r="D154" i="26"/>
  <c r="D147" i="26"/>
  <c r="D159" i="26"/>
  <c r="D191" i="26"/>
  <c r="D192" i="26"/>
  <c r="D155" i="26"/>
  <c r="D194" i="26"/>
  <c r="D193" i="26"/>
  <c r="D195" i="26"/>
  <c r="E188" i="26"/>
  <c r="D188" i="2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H2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commission
</t>
        </r>
      </text>
    </comment>
    <comment ref="H27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Staða samninga m.v. Greiðslu við andlát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rsreikningur2021" type="6" refreshedVersion="6" deleted="1" background="1" saveData="1">
    <textPr codePage="65001" sourceFile="S:\Greiningar\Markaðsgreining\Ársreikningabækur\Lífeyrissjóðamarkaður\Bók 2021\Hrágögn\Arsreikningur2021.csv" thousands="'" tab="0" comma="1">
      <textFields count="8"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<sst xmlns="http://schemas.openxmlformats.org/spreadsheetml/2006/main" count="68771" uniqueCount="628">
  <si>
    <t>Almenni lífeyrissjóðurinn</t>
  </si>
  <si>
    <t>Innlánssafn</t>
  </si>
  <si>
    <t>EIGNIR</t>
  </si>
  <si>
    <t>Fjárfestingar</t>
  </si>
  <si>
    <t>LANE010101000000</t>
  </si>
  <si>
    <t>Eignarhlutir í félögum og sjóðum</t>
  </si>
  <si>
    <t>LANE010102000000</t>
  </si>
  <si>
    <t>Skuldabréf</t>
  </si>
  <si>
    <t>LANE010103000000</t>
  </si>
  <si>
    <t>Afleiðusamningar</t>
  </si>
  <si>
    <t>LANE010104000000</t>
  </si>
  <si>
    <t>Bundnar bankainnstæður</t>
  </si>
  <si>
    <t>LANE010105000000</t>
  </si>
  <si>
    <t>Fjárfestingar í íbúðarhúsnæði</t>
  </si>
  <si>
    <t>LANE010106000000</t>
  </si>
  <si>
    <t>Aðrar fjárfestingar</t>
  </si>
  <si>
    <t>Kröfur</t>
  </si>
  <si>
    <t>LANE010201000000</t>
  </si>
  <si>
    <t>Kröfur á dóttur- og hlutdeildarfélög</t>
  </si>
  <si>
    <t>LANE010202000000</t>
  </si>
  <si>
    <t>Kröfur á launagreiðendur</t>
  </si>
  <si>
    <t>LANE010203000000</t>
  </si>
  <si>
    <t>Fyrirframgreiddur kostnaður og áunnar tekjur</t>
  </si>
  <si>
    <t>LANE010204000000</t>
  </si>
  <si>
    <t>Aðrar kröfur</t>
  </si>
  <si>
    <t>Ýmsar eignir</t>
  </si>
  <si>
    <t>LANE010301000000</t>
  </si>
  <si>
    <t>Óefnislegar eignir</t>
  </si>
  <si>
    <t>LANE010302000000</t>
  </si>
  <si>
    <t>Varanlegir rekstrarfjármunir</t>
  </si>
  <si>
    <t>LANE010303000000</t>
  </si>
  <si>
    <t>Aðrar eignir</t>
  </si>
  <si>
    <t>LANE010400000000</t>
  </si>
  <si>
    <t>Handbært fé</t>
  </si>
  <si>
    <t>Viðskiptaskuldir</t>
  </si>
  <si>
    <t>LANE020101000000</t>
  </si>
  <si>
    <t>Skuldir við dóttur- og hlutdeildarfélög</t>
  </si>
  <si>
    <t>LANE020102000000</t>
  </si>
  <si>
    <t>Skuldir við lánastofnanir</t>
  </si>
  <si>
    <t>LANE020103000000</t>
  </si>
  <si>
    <t>Afleiðuskuldir</t>
  </si>
  <si>
    <t>LANE020104000000</t>
  </si>
  <si>
    <t>Ógreiddur gjaldfallinn lífeyrir</t>
  </si>
  <si>
    <t>LANE020105000000</t>
  </si>
  <si>
    <t>Áfallin kostnaður og fyrirframinnheimtar tekjur</t>
  </si>
  <si>
    <t>LANE020106000000</t>
  </si>
  <si>
    <t>Aðrar skuldir</t>
  </si>
  <si>
    <t>LANE020800000000</t>
  </si>
  <si>
    <t>Skuldbindingar utan efnahags</t>
  </si>
  <si>
    <t>LANK010002000000</t>
  </si>
  <si>
    <t>Hrein raunávöxtun</t>
  </si>
  <si>
    <t>LANK010003000000</t>
  </si>
  <si>
    <t>Meðaltal hreinnar raunávöxtunar síðustu fimm ára</t>
  </si>
  <si>
    <t>LANK010004000000</t>
  </si>
  <si>
    <t>Meðaltal hreinnar raunávöxtunar síðustu tíu ára</t>
  </si>
  <si>
    <t>LANK010005010000</t>
  </si>
  <si>
    <t>Skráðir eignahlutir í félögum og sjóðum (%)</t>
  </si>
  <si>
    <t>LANK010005020000</t>
  </si>
  <si>
    <t>Skráð skuldabréf (%)</t>
  </si>
  <si>
    <t>LANK010005030000</t>
  </si>
  <si>
    <t>Óskráðir eignarhlutir í félögun og sjóðum (%)</t>
  </si>
  <si>
    <t>LANK010005040000</t>
  </si>
  <si>
    <t>Óskráð skuldabréf (%)</t>
  </si>
  <si>
    <t>LANK010005050000</t>
  </si>
  <si>
    <t>Afleiðusamningar (%)</t>
  </si>
  <si>
    <t>LANK010005060000</t>
  </si>
  <si>
    <t>Bundnar bankainnstæður (%)</t>
  </si>
  <si>
    <t>LANK010005070000</t>
  </si>
  <si>
    <t>Fjárfestingar í íbúðarhúsnæði (%)</t>
  </si>
  <si>
    <t>LANK010005080000</t>
  </si>
  <si>
    <t>LANK010006010000</t>
  </si>
  <si>
    <t>Eignir í ísl. krónum (%)</t>
  </si>
  <si>
    <t>LANK010006020000</t>
  </si>
  <si>
    <t>Eignir í erl. gjaldmiðlum (%)</t>
  </si>
  <si>
    <t>LANK010007000000</t>
  </si>
  <si>
    <t>Fjöldi virkra sjóðfélaga</t>
  </si>
  <si>
    <t>LANK010008000000</t>
  </si>
  <si>
    <t>Fjöldi sjóðfélaga í árslok</t>
  </si>
  <si>
    <t>LANK010009000000</t>
  </si>
  <si>
    <t>Fjöldi lífeyrisþega</t>
  </si>
  <si>
    <t>LANK010010010000</t>
  </si>
  <si>
    <t>Ellilífeyrir (%)</t>
  </si>
  <si>
    <t>LANK010010020000</t>
  </si>
  <si>
    <t>Örorkulífeyrir (%)</t>
  </si>
  <si>
    <t>LANK010010030000</t>
  </si>
  <si>
    <t>Makalífeyrir (%)</t>
  </si>
  <si>
    <t>LANK010010040000</t>
  </si>
  <si>
    <t>Barnalífeyrir (%)</t>
  </si>
  <si>
    <t>LANK010011000000</t>
  </si>
  <si>
    <t>Stöðugildi</t>
  </si>
  <si>
    <t>LANK010017000000</t>
  </si>
  <si>
    <t>Lífeyrisbyrði</t>
  </si>
  <si>
    <t>LANK010018000000</t>
  </si>
  <si>
    <t>Skrifstofu og stjórnunarkostnaður (alls) í % af iðgjöldum</t>
  </si>
  <si>
    <t>LANK010019000000</t>
  </si>
  <si>
    <t>Hreinar fjárfestingatekjur í % af meðalstöðu eigna</t>
  </si>
  <si>
    <t>LANK010020000000</t>
  </si>
  <si>
    <t>Skrifstofu og stjórnunarkostnaður (alls) í % af meðalstöðu eigna</t>
  </si>
  <si>
    <t>Inngreiðslur</t>
  </si>
  <si>
    <t>LANS010101010000</t>
  </si>
  <si>
    <t>Iðgjöld</t>
  </si>
  <si>
    <t>LANS010101020000</t>
  </si>
  <si>
    <t xml:space="preserve">Innborgaðar vaxtatekjur af handbæru fé og kröfum </t>
  </si>
  <si>
    <t>LANS010101030000</t>
  </si>
  <si>
    <t>Aðrar inngreiðslur</t>
  </si>
  <si>
    <t>Útgreiðslur</t>
  </si>
  <si>
    <t>LANS010102010000</t>
  </si>
  <si>
    <t>Lífeyrir</t>
  </si>
  <si>
    <t>LANS010102020000</t>
  </si>
  <si>
    <t>Rekstrarkostnaður</t>
  </si>
  <si>
    <t>LANS010102030000</t>
  </si>
  <si>
    <t>Fjárfesting í rekstrarfjármunum</t>
  </si>
  <si>
    <t>LANS010102040000</t>
  </si>
  <si>
    <t>Aðrar útgreiðslur</t>
  </si>
  <si>
    <t>LANS010201000000</t>
  </si>
  <si>
    <t xml:space="preserve">Innborgaðar tekjur af eignarhlutum í félögum og sjóðum </t>
  </si>
  <si>
    <t>LANS010202000000</t>
  </si>
  <si>
    <t xml:space="preserve">Keyptir eignarhlutir í félögum og sjóðum </t>
  </si>
  <si>
    <t>LANS010203000000</t>
  </si>
  <si>
    <t xml:space="preserve">Seldir eignarhlutir í félögum og sjóðum </t>
  </si>
  <si>
    <t>LANS010204000000</t>
  </si>
  <si>
    <t xml:space="preserve">Afborganir höfuðstóls og vaxta skuldabréfa </t>
  </si>
  <si>
    <t>LANS010205000000</t>
  </si>
  <si>
    <t xml:space="preserve">Keypt skuldabréf </t>
  </si>
  <si>
    <t>LANS010206000000</t>
  </si>
  <si>
    <t xml:space="preserve">Seld skuldabréf </t>
  </si>
  <si>
    <t>LANS010207000000</t>
  </si>
  <si>
    <t xml:space="preserve">Uppgjör afleiðusamninga </t>
  </si>
  <si>
    <t>LANS010208000000</t>
  </si>
  <si>
    <t xml:space="preserve">Ný bundin innlán </t>
  </si>
  <si>
    <t>LANS010209000000</t>
  </si>
  <si>
    <t xml:space="preserve">Endurgreidd bundin innlán </t>
  </si>
  <si>
    <t>LANS010210000000</t>
  </si>
  <si>
    <t xml:space="preserve">Keypt íbúðarhúsnæði </t>
  </si>
  <si>
    <t>LANS010211000000</t>
  </si>
  <si>
    <t xml:space="preserve">Selt íbúðarhúsnæði </t>
  </si>
  <si>
    <t>LANS010212000000</t>
  </si>
  <si>
    <t xml:space="preserve">Innborgaðar tekjur vegna reksturs íbúðarhúsnæðis </t>
  </si>
  <si>
    <t>LANS010213000000</t>
  </si>
  <si>
    <t xml:space="preserve">Gjöld vegna reksturs íbúðarhúsnæðis </t>
  </si>
  <si>
    <t>LANS010214000000</t>
  </si>
  <si>
    <t xml:space="preserve">Keyptar aðrar fjárfestingar </t>
  </si>
  <si>
    <t>LANS010215000000</t>
  </si>
  <si>
    <t xml:space="preserve">Seldar aðrar fjárfestingar </t>
  </si>
  <si>
    <t>Fjárfestingarhreyfingar samtals</t>
  </si>
  <si>
    <t>Hækkun (lækkun) á handbæru fé</t>
  </si>
  <si>
    <t>LANS020000000000</t>
  </si>
  <si>
    <t>Gengismunur af handbæru fé</t>
  </si>
  <si>
    <t>LANS030000000000</t>
  </si>
  <si>
    <t>Handbært fé í upphafi árs</t>
  </si>
  <si>
    <t>Handbært fé í lok árs</t>
  </si>
  <si>
    <t>LANY010101010000</t>
  </si>
  <si>
    <t>Iðgjöld sjóðfélaga</t>
  </si>
  <si>
    <t>LANY010101020000</t>
  </si>
  <si>
    <t>Iðgjöld launagreiðenda</t>
  </si>
  <si>
    <t>LANY010101030000</t>
  </si>
  <si>
    <t>Réttindaflutningur og endurgreiðslur</t>
  </si>
  <si>
    <t>LANY010101040000</t>
  </si>
  <si>
    <t>Sérstök aukaframlög</t>
  </si>
  <si>
    <t>LANY010102010000</t>
  </si>
  <si>
    <t xml:space="preserve">Heildarfjárhæð lífeyris </t>
  </si>
  <si>
    <t>LANY010102020000</t>
  </si>
  <si>
    <t xml:space="preserve">Framlag til starfsendurhæfingarsjóðs </t>
  </si>
  <si>
    <t>LANY010102030000</t>
  </si>
  <si>
    <t xml:space="preserve">Beinn kostnaður vegna örorkulífeyris </t>
  </si>
  <si>
    <t>LANY010102040000</t>
  </si>
  <si>
    <t>Tryggingakostnaður</t>
  </si>
  <si>
    <t>LANY010102050000</t>
  </si>
  <si>
    <t xml:space="preserve">Eftirlaun frá Tryggingastofnun </t>
  </si>
  <si>
    <t>LANY010102060000</t>
  </si>
  <si>
    <t>Útgreiðsla séreignasparnaðar inná lán</t>
  </si>
  <si>
    <t>Hreinar fjárfestingartekjur</t>
  </si>
  <si>
    <t>LANY010103010000</t>
  </si>
  <si>
    <t xml:space="preserve">Hreinar tekjur af eignarhlutum í félögum og sjóðum </t>
  </si>
  <si>
    <t>LANY010103020000</t>
  </si>
  <si>
    <t xml:space="preserve">Hreinar tekjur af skuldabréfum </t>
  </si>
  <si>
    <t>LANY010103030000</t>
  </si>
  <si>
    <t xml:space="preserve">Hreinar tekjur af afleiðusamningum </t>
  </si>
  <si>
    <t>LANY010103040000</t>
  </si>
  <si>
    <t xml:space="preserve">Vaxtatekjur af bundnum bankainnstæðum </t>
  </si>
  <si>
    <t>LANY010103050000</t>
  </si>
  <si>
    <t xml:space="preserve">Hreinar tekjur af fjárfestingum í íbúðarhúsnæði </t>
  </si>
  <si>
    <t>LANY010103061000</t>
  </si>
  <si>
    <t xml:space="preserve">Vaxtatekjur af handbæru fé </t>
  </si>
  <si>
    <t>LANY010103062000</t>
  </si>
  <si>
    <t xml:space="preserve">Vaxtatekjur af iðgjöldum og öðrum kröfum </t>
  </si>
  <si>
    <t>LANY010103063000</t>
  </si>
  <si>
    <t xml:space="preserve">Ýmsar fjárfestingartekjur </t>
  </si>
  <si>
    <t>LANY010103070000</t>
  </si>
  <si>
    <t xml:space="preserve">Fjárfestingargjöld </t>
  </si>
  <si>
    <t>LANY010104010000</t>
  </si>
  <si>
    <t>Skrifstofu- og stjórnunarkostnaður</t>
  </si>
  <si>
    <t>LANY010105000000</t>
  </si>
  <si>
    <t>Aðrar tekjur</t>
  </si>
  <si>
    <t>LANY010106000000</t>
  </si>
  <si>
    <t>Önnur Gjöld</t>
  </si>
  <si>
    <t>Breyting á hreinni eign til greiðslu lífeyris</t>
  </si>
  <si>
    <t>LANY020000000000</t>
  </si>
  <si>
    <t>Hrein eign frá fyrra ári</t>
  </si>
  <si>
    <t>Ríkissafn langt</t>
  </si>
  <si>
    <t>Ríkissafn stutt</t>
  </si>
  <si>
    <t>Tryggingadeild</t>
  </si>
  <si>
    <t>Ævisafn I</t>
  </si>
  <si>
    <t>Ævisafn II</t>
  </si>
  <si>
    <t>Ævisafn III</t>
  </si>
  <si>
    <t>Samtryggingardeild</t>
  </si>
  <si>
    <t>Lífeyrissjóður verslunarmanna</t>
  </si>
  <si>
    <t>Deild I/Séreign</t>
  </si>
  <si>
    <t>Innlánsleið</t>
  </si>
  <si>
    <t>Stapi lífeyrissjóður</t>
  </si>
  <si>
    <t>Safn I</t>
  </si>
  <si>
    <t>Safn II</t>
  </si>
  <si>
    <t>Safn III</t>
  </si>
  <si>
    <t>Tryggingardeild</t>
  </si>
  <si>
    <t>Arion banki hf.</t>
  </si>
  <si>
    <t>Erlend hlutabréf</t>
  </si>
  <si>
    <t>Innlend skuldabréf</t>
  </si>
  <si>
    <t>Brú Lífeyrissjóður starfsmanna sveitarfélaga</t>
  </si>
  <si>
    <t>B-deild</t>
  </si>
  <si>
    <t>V-deild</t>
  </si>
  <si>
    <t>Eftirlaunasj atvinnuflugmanna</t>
  </si>
  <si>
    <t>Festa - lífeyrissjóður</t>
  </si>
  <si>
    <t>Frjálsi lífeyrissjóðurinn</t>
  </si>
  <si>
    <t>Deild/leið I</t>
  </si>
  <si>
    <t>Deild/leið II</t>
  </si>
  <si>
    <t>Deild/leið III</t>
  </si>
  <si>
    <t>Frjálsi Áhætta</t>
  </si>
  <si>
    <t>Gildi - lífeyrissjóður</t>
  </si>
  <si>
    <t>Íslandsbanki hf.</t>
  </si>
  <si>
    <t>Erlend verðbréf</t>
  </si>
  <si>
    <t>Innlánaleið</t>
  </si>
  <si>
    <t>Lífeyrisreikningur-óverðtryggður</t>
  </si>
  <si>
    <t>Lífeyrisreikningur-verðtryggður</t>
  </si>
  <si>
    <t>Löng ríkisskuldabréf</t>
  </si>
  <si>
    <t>Stýring A</t>
  </si>
  <si>
    <t>Stýring B</t>
  </si>
  <si>
    <t>Stýring C</t>
  </si>
  <si>
    <t>Stýring D</t>
  </si>
  <si>
    <t>Íslenski lífeyrissjóðurinn</t>
  </si>
  <si>
    <t>Líf 1</t>
  </si>
  <si>
    <t>Líf 2</t>
  </si>
  <si>
    <t>Líf 3</t>
  </si>
  <si>
    <t>Líf 4</t>
  </si>
  <si>
    <t>Kvika banki hf.</t>
  </si>
  <si>
    <t>MP Séreign 1</t>
  </si>
  <si>
    <t>MP Séreign 2</t>
  </si>
  <si>
    <t>MP Séreign 3</t>
  </si>
  <si>
    <t>MP Séreign 4</t>
  </si>
  <si>
    <t>Ævileið</t>
  </si>
  <si>
    <t>Landsbankinn hf.</t>
  </si>
  <si>
    <t>Lífeyrissjóður bankamanna</t>
  </si>
  <si>
    <t>Aldursdeild</t>
  </si>
  <si>
    <t>Lífeyrissjóður bænda</t>
  </si>
  <si>
    <t>Lífeyrissjóður Rangæinga</t>
  </si>
  <si>
    <t>Lífeyrissjóður starfsmanna Búnaðarbanka Íslands</t>
  </si>
  <si>
    <t>Lífeyrissjóður starfsmanna Reykjavíkurborgar</t>
  </si>
  <si>
    <t>Lífeyrissjóður starfsmanna ríkisins</t>
  </si>
  <si>
    <t>A-deild</t>
  </si>
  <si>
    <t>Leið I</t>
  </si>
  <si>
    <t>Leið II</t>
  </si>
  <si>
    <t>Leið III</t>
  </si>
  <si>
    <t>Lífeyrissjóður Tannlæknafél Ísl</t>
  </si>
  <si>
    <t>Lífeyrissjóður Vestmannaeyja</t>
  </si>
  <si>
    <t>Lífsval - lífeyrissparnaður</t>
  </si>
  <si>
    <t>Lífsval 1</t>
  </si>
  <si>
    <t>Lífsval 2</t>
  </si>
  <si>
    <t>Lífsval 3</t>
  </si>
  <si>
    <t>Lífsval 4</t>
  </si>
  <si>
    <t>Lífsverk lífeyrissjóður</t>
  </si>
  <si>
    <t>Lífsverk I/Séreign</t>
  </si>
  <si>
    <t>Lífsverk II/Séreign</t>
  </si>
  <si>
    <t>Lífsverk III/Séreign</t>
  </si>
  <si>
    <t>Söfnunarsjóður lífeyrisréttinda</t>
  </si>
  <si>
    <t>Deild I/Innlán</t>
  </si>
  <si>
    <t>Lífeyrissjóður starfsmanna Akureyrarbæjar</t>
  </si>
  <si>
    <t>Samtrygging</t>
  </si>
  <si>
    <t>Séreign</t>
  </si>
  <si>
    <t>Fjárhæðir í þús. kr.</t>
  </si>
  <si>
    <t xml:space="preserve">     Iðgjöld    </t>
  </si>
  <si>
    <t xml:space="preserve">     Lífeyrir    </t>
  </si>
  <si>
    <t>Fjárfestingargjöld</t>
  </si>
  <si>
    <t xml:space="preserve">    Skrifstofu- og stjórnunarkostnaður </t>
  </si>
  <si>
    <t xml:space="preserve">Rekstrarkostnaður    </t>
  </si>
  <si>
    <t xml:space="preserve">     Rekstrarkostnaður    </t>
  </si>
  <si>
    <t>Önnur gjöld</t>
  </si>
  <si>
    <t>HREIN EIGN Í ÁRSLOK</t>
  </si>
  <si>
    <t>EFNAHAGSREIKNINGUR</t>
  </si>
  <si>
    <t>EIGNIR SAMTALS</t>
  </si>
  <si>
    <t>SKULDIR</t>
  </si>
  <si>
    <t xml:space="preserve">Viðskiptaskuldir    </t>
  </si>
  <si>
    <t>HREIN EIGN TIL GREIÐSLU LÍFEYRIS</t>
  </si>
  <si>
    <t>SJÓÐSTREYMI</t>
  </si>
  <si>
    <t xml:space="preserve">Inngreiðslur    </t>
  </si>
  <si>
    <t xml:space="preserve">Útgreiðslur    </t>
  </si>
  <si>
    <t>KENNITÖLUR</t>
  </si>
  <si>
    <t xml:space="preserve">          Samtals:                                       </t>
  </si>
  <si>
    <t xml:space="preserve">          Samtals:                                        </t>
  </si>
  <si>
    <t>Lífeyrisbyrði (%)</t>
  </si>
  <si>
    <t>Birta lífeyrissjóður</t>
  </si>
  <si>
    <t>Fjárfestingarhreyfingar</t>
  </si>
  <si>
    <t>Hreinar Fjárfestingartekjur</t>
  </si>
  <si>
    <t xml:space="preserve">Ýmsar eignir    </t>
  </si>
  <si>
    <t>Meðaltal hreinnar raunávöxtunar síðustu fimm ára (%)</t>
  </si>
  <si>
    <t>Aðrar fjárfestingar  (%)</t>
  </si>
  <si>
    <t>Meðaltal hreinnar raunávöxtunar síðustu tíu ára (%)</t>
  </si>
  <si>
    <t>Hrein raunávöxtun (%) (samtala allra sjóða er vegið meðaltal)</t>
  </si>
  <si>
    <t>Vörsluþóknanir</t>
  </si>
  <si>
    <t>Húsnæðisleið</t>
  </si>
  <si>
    <t>Ævileið 3</t>
  </si>
  <si>
    <t>Ævileið 2</t>
  </si>
  <si>
    <t>Ævileið 1</t>
  </si>
  <si>
    <t>Sameiginleg deild</t>
  </si>
  <si>
    <t>Tilgreind séreign</t>
  </si>
  <si>
    <t>Skuldabréfaleið</t>
  </si>
  <si>
    <t>Blönduð leið</t>
  </si>
  <si>
    <t>Húsnæðissafn</t>
  </si>
  <si>
    <t>Auðkenni</t>
  </si>
  <si>
    <t>Name</t>
  </si>
  <si>
    <t>Vegna innlendra verðbréfasjóða</t>
  </si>
  <si>
    <t>Vegna innlendra fjárfestingarsjóða</t>
  </si>
  <si>
    <t>Vegna innlendra fagfjárfestasjóða</t>
  </si>
  <si>
    <t>Vegna erlendra verðbréfasjóða</t>
  </si>
  <si>
    <t>Vegna annarra erlendra sjóða</t>
  </si>
  <si>
    <t>Kaup og sölu þóknanir</t>
  </si>
  <si>
    <t>Umsýsluþóknanir vegna útvistunar eignastýringar</t>
  </si>
  <si>
    <t>Vegna innlendra verðbréfasjóða (%)</t>
  </si>
  <si>
    <t>Vegna innlendra fjárfestingarsjóða (%)</t>
  </si>
  <si>
    <t>Vegna innlendra fagfjárfestasjóða (%)</t>
  </si>
  <si>
    <t>Vegna erlendra verðbréfasjóða (%)</t>
  </si>
  <si>
    <t>Vegna annarra erlendra sjóða (%)</t>
  </si>
  <si>
    <t>Hlutfall fjárfestingargjalda alls af heildareignum (%)</t>
  </si>
  <si>
    <t>Fjöldi deilda</t>
  </si>
  <si>
    <t>Stærðarröð</t>
  </si>
  <si>
    <t>Skýringar</t>
  </si>
  <si>
    <t>1)</t>
  </si>
  <si>
    <t xml:space="preserve">Samtals:   </t>
  </si>
  <si>
    <t>Skýringar:</t>
  </si>
  <si>
    <t>LSR</t>
  </si>
  <si>
    <t>Brú</t>
  </si>
  <si>
    <t>Söfnunarsj.</t>
  </si>
  <si>
    <t>EFÍA</t>
  </si>
  <si>
    <t>Fjárfestingargjöld (bein og áætluð/reiknuð)</t>
  </si>
  <si>
    <t>Hlutfall fjárfestingargjalda (bein og áætluð/reiknuð) af meðaleign (%)</t>
  </si>
  <si>
    <t>FundName</t>
  </si>
  <si>
    <t>FundDivisionName</t>
  </si>
  <si>
    <t>Lykill</t>
  </si>
  <si>
    <t>id</t>
  </si>
  <si>
    <t>BokfaerdStada</t>
  </si>
  <si>
    <t>Fjoldi</t>
  </si>
  <si>
    <t>HlutfallsStada</t>
  </si>
  <si>
    <t>LANK010016000000</t>
  </si>
  <si>
    <t>1.0.6.0</t>
  </si>
  <si>
    <t>Hækkun (lækkun) á hreinni eign (á föstu verðlagi)</t>
  </si>
  <si>
    <t>1.2.3.0</t>
  </si>
  <si>
    <t>LANK010014000000</t>
  </si>
  <si>
    <t>1.0.4.0</t>
  </si>
  <si>
    <t>Hreinar fjárfestingartekjur alls (á föstu verðlagi)</t>
  </si>
  <si>
    <t>1.1.1.1</t>
  </si>
  <si>
    <t>LANK010012000000</t>
  </si>
  <si>
    <t>1.0.2.0</t>
  </si>
  <si>
    <t>Iðgjöld alls (á föstu verðlagi)</t>
  </si>
  <si>
    <t>LANK010013000000</t>
  </si>
  <si>
    <t>1.0.3.0</t>
  </si>
  <si>
    <t>Lífeyrir alls (á föstu verðlagi)</t>
  </si>
  <si>
    <t>1.2.1.0</t>
  </si>
  <si>
    <t>1.1.2.1</t>
  </si>
  <si>
    <t>1.2.4.0</t>
  </si>
  <si>
    <t>Landsbankinn Lífeyrisbók</t>
  </si>
  <si>
    <t>3.0.0.0</t>
  </si>
  <si>
    <t>Lífeyrisauki L5</t>
  </si>
  <si>
    <t>1.2.6.0</t>
  </si>
  <si>
    <t>Lífeyrisauki L3</t>
  </si>
  <si>
    <t>Lífeyrisauki L2</t>
  </si>
  <si>
    <t>Framtíðarsýn 1</t>
  </si>
  <si>
    <t>Framtíðarsýn 2</t>
  </si>
  <si>
    <t>1.0.1.0</t>
  </si>
  <si>
    <t>1.2.9.0</t>
  </si>
  <si>
    <t>Lífeyrisauki L1</t>
  </si>
  <si>
    <t>1.1.2.4</t>
  </si>
  <si>
    <t>1.1.2.2</t>
  </si>
  <si>
    <t>Framtíðarsýn 3</t>
  </si>
  <si>
    <t>1.1.1.3</t>
  </si>
  <si>
    <t>LANK010015000000</t>
  </si>
  <si>
    <t>1.0.5.0</t>
  </si>
  <si>
    <t>Skrifstofu og stjórnunarkostnaður (alls) á föstu verðlagi</t>
  </si>
  <si>
    <t>Landsbankinn Erlend verðbréf</t>
  </si>
  <si>
    <t>1.1.1.2</t>
  </si>
  <si>
    <t>1.1.2.3</t>
  </si>
  <si>
    <t>Sparnaðarleið II</t>
  </si>
  <si>
    <t>1.2.8.0</t>
  </si>
  <si>
    <t>1.2.5.0</t>
  </si>
  <si>
    <t>2.0.0.0</t>
  </si>
  <si>
    <t>Varfærnasafnið</t>
  </si>
  <si>
    <t>LANK010001020000</t>
  </si>
  <si>
    <t>1.0.1.2</t>
  </si>
  <si>
    <t>Hrein eign umfram áfallnar skuldbindingar</t>
  </si>
  <si>
    <t>LANK010001010000</t>
  </si>
  <si>
    <t>1.0.1.1</t>
  </si>
  <si>
    <t>Hrein eign umfram heildarskuldbindingar</t>
  </si>
  <si>
    <t>1.2.7.0</t>
  </si>
  <si>
    <t>1.2.2.0</t>
  </si>
  <si>
    <t>LANK010001000000</t>
  </si>
  <si>
    <t>Fjárhagsstaða skv. tryggingafræðilegri úttekt samtryggingardeildar:</t>
  </si>
  <si>
    <t>1.2.0.0</t>
  </si>
  <si>
    <t>1.0.5.8</t>
  </si>
  <si>
    <t>1.0.5.5</t>
  </si>
  <si>
    <t>1.0.0.4</t>
  </si>
  <si>
    <t>1.0.5.6</t>
  </si>
  <si>
    <t>1.0.6.2</t>
  </si>
  <si>
    <t>1.0.6.1</t>
  </si>
  <si>
    <t>1.0.0.1</t>
  </si>
  <si>
    <t>1.0.5.7</t>
  </si>
  <si>
    <t>1.0.9.0</t>
  </si>
  <si>
    <t>1.0.8.0</t>
  </si>
  <si>
    <t>1.0.7.0</t>
  </si>
  <si>
    <t>1.0.0.3</t>
  </si>
  <si>
    <t>1.0.0.2</t>
  </si>
  <si>
    <t>1.0.5.4</t>
  </si>
  <si>
    <t>1.0.5.3</t>
  </si>
  <si>
    <t>1.0.5.2</t>
  </si>
  <si>
    <t>1.0.5.1</t>
  </si>
  <si>
    <t>1.0.0.0</t>
  </si>
  <si>
    <t>FundID</t>
  </si>
  <si>
    <t>LANF010103040000</t>
  </si>
  <si>
    <t>1.1.3.4</t>
  </si>
  <si>
    <t>LANF010103050000</t>
  </si>
  <si>
    <t>1.1.3.5</t>
  </si>
  <si>
    <t>LANF010103020000</t>
  </si>
  <si>
    <t>1.1.3.2</t>
  </si>
  <si>
    <t>LANF010103030000</t>
  </si>
  <si>
    <t>1.1.3.3</t>
  </si>
  <si>
    <t>LANF010103010000</t>
  </si>
  <si>
    <t>1.1.3.1</t>
  </si>
  <si>
    <t>LANF010102040000</t>
  </si>
  <si>
    <t>LANF010102020000</t>
  </si>
  <si>
    <t>LANF010102050000</t>
  </si>
  <si>
    <t>1.1.2.5</t>
  </si>
  <si>
    <t>LANF010102090000</t>
  </si>
  <si>
    <t>1.1.2.9</t>
  </si>
  <si>
    <t>Önnur fjárfestingargjöld</t>
  </si>
  <si>
    <t>LANF010102030000</t>
  </si>
  <si>
    <t>LANF010101070000</t>
  </si>
  <si>
    <t>1.1.1.7</t>
  </si>
  <si>
    <t>LANF010102080000</t>
  </si>
  <si>
    <t>1.1.2.8</t>
  </si>
  <si>
    <t>LANF010101080000</t>
  </si>
  <si>
    <t>1.1.1.8</t>
  </si>
  <si>
    <t>LANF010101040000</t>
  </si>
  <si>
    <t>1.1.1.4</t>
  </si>
  <si>
    <t>LANF010101060000</t>
  </si>
  <si>
    <t>1.1.1.6</t>
  </si>
  <si>
    <t>Kaup og söluþóknanir</t>
  </si>
  <si>
    <t>LANF010101050000</t>
  </si>
  <si>
    <t>1.1.1.5</t>
  </si>
  <si>
    <t>LANF010101090000</t>
  </si>
  <si>
    <t>1.1.1.9</t>
  </si>
  <si>
    <t>LANF010102060000</t>
  </si>
  <si>
    <t>1.1.2.6</t>
  </si>
  <si>
    <t>LANF010102010000</t>
  </si>
  <si>
    <t>LANF010102070000</t>
  </si>
  <si>
    <t>1.1.2.7</t>
  </si>
  <si>
    <t>LANF010101030000</t>
  </si>
  <si>
    <t>LANF010101020000</t>
  </si>
  <si>
    <t>LANF010101010000</t>
  </si>
  <si>
    <t>Sparnaðarleið I</t>
  </si>
  <si>
    <t/>
  </si>
  <si>
    <t>2)</t>
  </si>
  <si>
    <t>Hlutfallsdeild</t>
  </si>
  <si>
    <t xml:space="preserve">1) Ábyrgð launagreiðenda á skuldbindingum.  </t>
  </si>
  <si>
    <t xml:space="preserve">2) Ábyrgð launagreiðenda á skuldbindingum B-deilda.  </t>
  </si>
  <si>
    <t xml:space="preserve">SKULDIR SAMTALS        </t>
  </si>
  <si>
    <t>Kvika Séreignasparnaður 5</t>
  </si>
  <si>
    <t>FundType</t>
  </si>
  <si>
    <t>Samtals</t>
  </si>
  <si>
    <t>Allar samtryggingardeildir</t>
  </si>
  <si>
    <t xml:space="preserve">Almenni </t>
  </si>
  <si>
    <t xml:space="preserve">Arion banki </t>
  </si>
  <si>
    <t xml:space="preserve">Birta  </t>
  </si>
  <si>
    <t xml:space="preserve">Festa </t>
  </si>
  <si>
    <t xml:space="preserve">Frjálsi </t>
  </si>
  <si>
    <t xml:space="preserve">Gildi  </t>
  </si>
  <si>
    <t>Íslandsbanki</t>
  </si>
  <si>
    <t xml:space="preserve">Íslenski  </t>
  </si>
  <si>
    <t xml:space="preserve">Kvika banki </t>
  </si>
  <si>
    <t>Landsbankinn</t>
  </si>
  <si>
    <t>Lífeyrissjóður bankam.</t>
  </si>
  <si>
    <t>Lífeyrissjóður Rang.</t>
  </si>
  <si>
    <t>Lífeyrissj. starfsm. Akureyrarb.</t>
  </si>
  <si>
    <t>Lífeyrissj. starfsm. Búnaðarb.Ísl.</t>
  </si>
  <si>
    <t>Lífeyrissj. starfsm. Reykjav.</t>
  </si>
  <si>
    <t>Lífeyrissj. Tannlækna</t>
  </si>
  <si>
    <t>Lífeyrissj. Verslunarm.</t>
  </si>
  <si>
    <t>Lífeyrissj. Vestm.</t>
  </si>
  <si>
    <t>Lífsval</t>
  </si>
  <si>
    <t xml:space="preserve">Lífsverk  </t>
  </si>
  <si>
    <t xml:space="preserve">Stapi  </t>
  </si>
  <si>
    <t>ShortName</t>
  </si>
  <si>
    <t>SamtryggingarSjóðir</t>
  </si>
  <si>
    <t>ÁbyrgðShortName</t>
  </si>
  <si>
    <t>ÁbyrgðFundName</t>
  </si>
  <si>
    <t>ÁbyrgðFundDivisionName</t>
  </si>
  <si>
    <t>ÁbyrgðFundType</t>
  </si>
  <si>
    <t>ÁnÁbyrgðarShortName</t>
  </si>
  <si>
    <t>ÁnÁbyrgðFundName</t>
  </si>
  <si>
    <t>ÁnÁbyrgðFundDivisionName</t>
  </si>
  <si>
    <t>ÁnÁbyrgðFundType</t>
  </si>
  <si>
    <t>Samtryggingardeildir með ábyrgð launagreiðenda</t>
  </si>
  <si>
    <t>Samtryggingardeildir án ábyrgðar launagreiðenda</t>
  </si>
  <si>
    <t>Séreignarsjóðir</t>
  </si>
  <si>
    <t>Veljið aðila:</t>
  </si>
  <si>
    <t>Key</t>
  </si>
  <si>
    <t>EhLykill</t>
  </si>
  <si>
    <t>Allar séreignardeildir</t>
  </si>
  <si>
    <t>Hrein eign í árslok</t>
  </si>
  <si>
    <t>LANY0299999999999</t>
  </si>
  <si>
    <t>Allianz</t>
  </si>
  <si>
    <t>Allianz á Íslandi</t>
  </si>
  <si>
    <t>Bayern</t>
  </si>
  <si>
    <t>Sparnaður</t>
  </si>
  <si>
    <t>Sparnaður (VKB)</t>
  </si>
  <si>
    <t>Aðili</t>
  </si>
  <si>
    <t>Aðilli</t>
  </si>
  <si>
    <t>Samtryggingardeildir</t>
  </si>
  <si>
    <t>Lífeyrissjóðir</t>
  </si>
  <si>
    <t>Tryggingafræðileg staða</t>
  </si>
  <si>
    <t>Heildarstaða</t>
  </si>
  <si>
    <t xml:space="preserve"> Yfirlit yfir hreina eign lífeyrissparnaðar, samtryggingar og séreignar</t>
  </si>
  <si>
    <t>Iðgjaldagreiðslur</t>
  </si>
  <si>
    <t>Lífeyrisgreiðslur</t>
  </si>
  <si>
    <t>Sjóðfélagar</t>
  </si>
  <si>
    <t>Lífeyrissjóðir og aðrir vörsluaðilar</t>
  </si>
  <si>
    <t>Efnisyfirlit:</t>
  </si>
  <si>
    <t>Sjóðir án ábyrgðar launagreiðenda</t>
  </si>
  <si>
    <t>Samtals:</t>
  </si>
  <si>
    <t>Lífeyrissjóður Tannlæknafélags Íslands</t>
  </si>
  <si>
    <t>B-deild*</t>
  </si>
  <si>
    <t>Lífeyrissjóður starfsmanna Reykjavíkurborgar*</t>
  </si>
  <si>
    <t>Lífeyrissjóður starfsmanna Búnaðarbanka Íslands hf.</t>
  </si>
  <si>
    <t>Lífeyrissjóður starfsmanna Akureyrarbæjar*</t>
  </si>
  <si>
    <t>Gildi lífeyrissjóður</t>
  </si>
  <si>
    <t>Festa lífeyrissjóður</t>
  </si>
  <si>
    <t>Eftirlaunasjóður FÍA</t>
  </si>
  <si>
    <t>Áfallin staða %</t>
  </si>
  <si>
    <t>Heildarstaða %</t>
  </si>
  <si>
    <t>Heildarstaða samtals</t>
  </si>
  <si>
    <t>Framtíðarstaða</t>
  </si>
  <si>
    <t>Áfallin staða</t>
  </si>
  <si>
    <t>Hafa ber í huga að í einhverjum tilfellum greiða virkir sjóðfélagar iðgjöld í fleiri en einn sjóð.</t>
  </si>
  <si>
    <t>Vegið meðaltal:</t>
  </si>
  <si>
    <t>Meðalatal:</t>
  </si>
  <si>
    <t xml:space="preserve"> </t>
  </si>
  <si>
    <t xml:space="preserve">Lífeyrissjóður starfsmanna ríkisins </t>
  </si>
  <si>
    <t>Konur</t>
  </si>
  <si>
    <t>Karlar</t>
  </si>
  <si>
    <t>Fjöldi iðgjaldagreiðenda</t>
  </si>
  <si>
    <t>Fjöldi ellilífeyrisþega</t>
  </si>
  <si>
    <t>Heildar lífeyrisgreiðslur á mánuði eftir kynjum hjá viðkomandi sjóðum og lífeyrisgreiðslur að meðaltali á mánuði eftir kynjum.</t>
  </si>
  <si>
    <t>Barna</t>
  </si>
  <si>
    <t>Maka</t>
  </si>
  <si>
    <t>Örorku</t>
  </si>
  <si>
    <t>Elli</t>
  </si>
  <si>
    <t>Samtals sjóðfélagar og lífeyrisþegar</t>
  </si>
  <si>
    <t>Lífeyrisþegar</t>
  </si>
  <si>
    <t>Óvirkir sjóðfélagar</t>
  </si>
  <si>
    <t>Virkir sjóð-félagar</t>
  </si>
  <si>
    <t>Ath: Algengt er að sjóðfélagar eiga réttindi og þiggja lífeyri frá fleirum en einum sjóði.</t>
  </si>
  <si>
    <t>Yfirlit um breytingu á hreinni eign til greiðslu lífeyris, sjóðstreymi og kennitölur</t>
  </si>
  <si>
    <t xml:space="preserve">                       Yfirlit um breytingu á hreinni eign til greiðslu lífeyris, sjóðstreymi og kennitölur</t>
  </si>
  <si>
    <t>Ath: Hafa ber í huga að lífeyrisþegar fá í mörgum tilfellum greiddan lífeyrir úr fleiri en einum sjóði:</t>
  </si>
  <si>
    <t xml:space="preserve">Aðrar fjárfestingartekjur </t>
  </si>
  <si>
    <t>Hreinar fjárfestingartekjur í % af meðalstöðu eigna</t>
  </si>
  <si>
    <t>Fjárhæðir í þús.kr.</t>
  </si>
  <si>
    <t>Iðgjöld ársins 
(þús.kr.)</t>
  </si>
  <si>
    <t>Meðaltals iðgjöld
(þús.kr.)</t>
  </si>
  <si>
    <t>Ellilífeyrir á mán. 
(þús.kr.)</t>
  </si>
  <si>
    <t>Brú Lífeyrissjóður starfsmanna sveitarfélaga*</t>
  </si>
  <si>
    <t>*Iðgjöld eru án framlags launagreiðenda</t>
  </si>
  <si>
    <t>Allir lífeyrissjóðir</t>
  </si>
  <si>
    <t>FundShortName</t>
  </si>
  <si>
    <t>Lífeyrissjóðir samtrygging og séreign</t>
  </si>
  <si>
    <t>Stýring E</t>
  </si>
  <si>
    <t>Hrein eign  31.12.2020</t>
  </si>
  <si>
    <t>Iðgjöld án sérst.framlaga</t>
  </si>
  <si>
    <t>HeildarfjárhæðLífeyris</t>
  </si>
  <si>
    <t>HreinEign</t>
  </si>
  <si>
    <t>Arion Banki hf.</t>
  </si>
  <si>
    <t>DeildII/Séreign</t>
  </si>
  <si>
    <t>Lífeyrisauki L4</t>
  </si>
  <si>
    <t>Hluti III d):</t>
  </si>
  <si>
    <t>Hluti III c):</t>
  </si>
  <si>
    <t>Hluti III b):</t>
  </si>
  <si>
    <t>Hluti III a):</t>
  </si>
  <si>
    <t>Hluti II b):</t>
  </si>
  <si>
    <t>Hluti II a):</t>
  </si>
  <si>
    <t xml:space="preserve"> Hluti I:</t>
  </si>
  <si>
    <t>5.00</t>
  </si>
  <si>
    <t>6.00</t>
  </si>
  <si>
    <t>0.00</t>
  </si>
  <si>
    <t>Landsbankinn Lífeyrisbók verðtryggð</t>
  </si>
  <si>
    <t>Deild III/Séreign</t>
  </si>
  <si>
    <t>Ársreikningabók 2021 - Lífeyrissjóðir og vörsluaðilar</t>
  </si>
  <si>
    <t>Ársreikningar 2021 ásamt kennitölum og öðrum upplýsingum</t>
  </si>
  <si>
    <t>Hrein eign  31.12.2021</t>
  </si>
  <si>
    <t>Aukning árið 2021</t>
  </si>
  <si>
    <t>Eftirfarandi yfirlit sýnir samantekt á helstu niðurstöðum eigna og skuldbindinga m.v. 31.12.2021</t>
  </si>
  <si>
    <t>Niðurstöður eru miðaðar við gildandi samþykktir í árslok 2021</t>
  </si>
  <si>
    <t>Eftirfarandi yfirlit sýnir eftir fjölda iðgjaldagreiðenda,heildarfjárhæð greiddra iðgjalda og  áætlaðar launagreiðslur, eftir kynjum árið 2021 fyrir samtryggingardeildir.</t>
  </si>
  <si>
    <t>Áætluð iðgjöld almanaksársins 2021</t>
  </si>
  <si>
    <t xml:space="preserve">Eftirfarandi yfirlit sýnir fjölda ellilífeyrisþega í desember 2021. </t>
  </si>
  <si>
    <t>Meðaltals tölur fyrir árið 2021</t>
  </si>
  <si>
    <t>Lífeyrisgreiðslur pr. mán. árið 2021</t>
  </si>
  <si>
    <t>Eftirfarandi yfirlit sýnir fjölda allra sjóðfélaga og lífeyrisþega sundurliðað eftir lífeyrissjóðum árið 2021.</t>
  </si>
  <si>
    <t>Áfallnar skuldbindingar</t>
  </si>
  <si>
    <t>Framtíðar-skuldbinding</t>
  </si>
  <si>
    <t xml:space="preserve">Samkvæmt bráðabirgðatölum, úr skattskýrslum ársins 2021, fengu 49.150 einstaklingar, 67 ára og eldri, lífeyri frá samtryggingardeildum lífeyrissjóða. (23.494 karlar og 25.656 konur) </t>
  </si>
  <si>
    <t>til samtryggingard. lífeyrissjóða. (117.168 karlar og 106.486 konur)</t>
  </si>
  <si>
    <t xml:space="preserve">Samkv. bráðab. gögnum, úr skattskýrslum ársins 2021, greiddu 223.654 einstaklingar iðgjald </t>
  </si>
  <si>
    <t>*Sjóðir með ábyrgð laungreiðenda</t>
  </si>
  <si>
    <t>Hlutfallsdeild **</t>
  </si>
  <si>
    <t>Aldursdeild **</t>
  </si>
  <si>
    <t>** Tryggingafræðileg staða miðar við eldri forsendur reiknigrunns um lífslíkur</t>
  </si>
  <si>
    <t>Eignir í tryggingafræðilegu mati</t>
  </si>
  <si>
    <t>Heildareignir</t>
  </si>
  <si>
    <t>Framtíðarstaða %</t>
  </si>
  <si>
    <t>Framtíðar- iðgjöld</t>
  </si>
  <si>
    <t>Heildarskuld-bindingar</t>
  </si>
  <si>
    <t xml:space="preserve">Samkvæmt bráðabirgðatölum, úr skattskýrslum ársins 2021, voru virkir sjóðfélagar 223.654 í </t>
  </si>
  <si>
    <t>samtryggingardeildum lífeyrissjóða. (117.168 karlar og 106.486 konur)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</si>
</sst>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164" formatCode="_-* #,##0\ _k_r_._-;\-* #,##0\ _k_r_._-;_-* &quot;-&quot;\ _k_r_._-;_-@_-"/>
    <numFmt numFmtId="165" formatCode="0.0%"/>
    <numFmt numFmtId="166" formatCode="_-* #,##0.0\ _k_r_._-;\-* #,##0.0\ _k_r_._-;_-* &quot;-&quot;\ _k_r_._-;_-@_-"/>
    <numFmt numFmtId="167" formatCode="0.000%"/>
    <numFmt numFmtId="168" formatCode="_-* #,##0.00\ _k_r_._-;\-* #,##0.00\ _k_r_._-;_-* &quot;-&quot;\ _k_r_.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i/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indexed="8"/>
      <name val="Arial"/>
      <family val="2"/>
    </font>
    <font>
      <b/>
      <sz val="11"/>
      <color rgb="FF000000"/>
      <name val="Syntax LT Std"/>
      <family val="2"/>
    </font>
    <font>
      <sz val="11"/>
      <color theme="1"/>
      <name val="Syntax LT Std"/>
      <family val="2"/>
    </font>
    <font>
      <b/>
      <sz val="14"/>
      <color rgb="FF000000"/>
      <name val="Syntax LT Std"/>
      <family val="2"/>
    </font>
    <font>
      <sz val="9"/>
      <color rgb="FF000000"/>
      <name val="Syntax LT Std"/>
      <family val="2"/>
    </font>
    <font>
      <sz val="10"/>
      <color rgb="FFFFFFFF"/>
      <name val="Syntax LT Std"/>
      <family val="2"/>
    </font>
    <font>
      <b/>
      <sz val="12"/>
      <color rgb="FF000000"/>
      <name val="Syntax LT Std"/>
      <family val="2"/>
    </font>
    <font>
      <sz val="12"/>
      <color rgb="FF000000"/>
      <name val="Syntax LT Std"/>
      <family val="2"/>
    </font>
    <font>
      <i/>
      <sz val="12"/>
      <color rgb="FF000000"/>
      <name val="Syntax LT Std"/>
      <family val="2"/>
    </font>
    <font>
      <b/>
      <i/>
      <sz val="12"/>
      <color rgb="FF000000"/>
      <name val="Syntax LT Std"/>
      <family val="2"/>
    </font>
    <font>
      <b/>
      <i/>
      <sz val="14"/>
      <color rgb="FF000000"/>
      <name val="Syntax LT Std"/>
      <family val="2"/>
    </font>
    <font>
      <sz val="12"/>
      <color rgb="FFFFFFFF"/>
      <name val="Syntax LT Std"/>
      <family val="2"/>
    </font>
    <font>
      <b/>
      <sz val="12"/>
      <color rgb="FFFFFFFF"/>
      <name val="Syntax LT Std"/>
      <family val="2"/>
    </font>
    <font>
      <b/>
      <sz val="20"/>
      <color theme="0"/>
      <name val="Syntax LT Std"/>
      <family val="2"/>
    </font>
    <font>
      <b/>
      <sz val="11"/>
      <color rgb="FF000000"/>
      <name val="Calibri"/>
      <family val="2"/>
      <scheme val="minor"/>
    </font>
    <font>
      <i/>
      <sz val="11"/>
      <color theme="1"/>
      <name val="Syntax LT Std"/>
      <family val="2"/>
    </font>
    <font>
      <b/>
      <sz val="16"/>
      <color theme="0"/>
      <name val="Syntax LT Std"/>
      <family val="2"/>
    </font>
    <font>
      <sz val="12"/>
      <name val="Syntax LT Std"/>
      <family val="2"/>
    </font>
    <font>
      <sz val="12"/>
      <color theme="1"/>
      <name val="Syntax LT Std"/>
      <family val="2"/>
    </font>
    <font>
      <b/>
      <sz val="12"/>
      <name val="Syntax LT Std"/>
      <family val="2"/>
    </font>
    <font>
      <b/>
      <sz val="12"/>
      <color theme="0"/>
      <name val="Syntax LT Std"/>
      <family val="2"/>
    </font>
    <font>
      <sz val="10"/>
      <color theme="1"/>
      <name val="Syntax LT Std"/>
      <family val="2"/>
    </font>
    <font>
      <sz val="10"/>
      <name val="Syntax LT Std"/>
      <family val="2"/>
    </font>
    <font>
      <i/>
      <sz val="10"/>
      <name val="Syntax LT Std"/>
      <family val="2"/>
    </font>
    <font>
      <b/>
      <sz val="10"/>
      <name val="Syntax LT Std"/>
      <family val="2"/>
    </font>
    <font>
      <sz val="14"/>
      <color theme="1"/>
      <name val="Syntax LT Std"/>
      <family val="2"/>
    </font>
    <font>
      <u/>
      <sz val="11"/>
      <color theme="10"/>
      <name val="Calibri"/>
      <family val="2"/>
      <scheme val="minor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sz val="8"/>
      <color rgb="FFFFFFFF"/>
      <name val="Syntax LT Std"/>
      <family val="2"/>
    </font>
    <font>
      <sz val="8"/>
      <color rgb="FF000000"/>
      <name val="Syntax LT Std"/>
      <family val="2"/>
    </font>
    <font>
      <sz val="8"/>
      <name val="Syntax LT Std"/>
      <family val="2"/>
    </font>
    <font>
      <b/>
      <sz val="8"/>
      <color rgb="FF000000"/>
      <name val="Syntax LT Std"/>
      <family val="2"/>
    </font>
    <font>
      <sz val="8"/>
      <color theme="1"/>
      <name val="Syntax LT Std"/>
      <family val="2"/>
    </font>
    <font>
      <sz val="10"/>
      <color rgb="FF000000"/>
      <name val="Syntax LT Std"/>
      <family val="2"/>
    </font>
    <font>
      <i/>
      <sz val="10"/>
      <color rgb="FF000000"/>
      <name val="Syntax LT Std"/>
      <family val="2"/>
    </font>
    <font>
      <b/>
      <sz val="10"/>
      <color rgb="FF000000"/>
      <name val="Syntax LT Std"/>
      <family val="2"/>
    </font>
    <font>
      <b/>
      <sz val="11"/>
      <color theme="1"/>
      <name val="Syntax LT Std"/>
      <family val="2"/>
    </font>
    <font>
      <b/>
      <sz val="12"/>
      <color theme="1"/>
      <name val="Syntax LT Std"/>
      <family val="2"/>
    </font>
    <font>
      <sz val="12"/>
      <color rgb="FFFF0000"/>
      <name val="Syntax LT Std"/>
      <family val="2"/>
    </font>
    <font>
      <sz val="10"/>
      <color theme="0"/>
      <name val="Syntax LT Std"/>
      <family val="2"/>
    </font>
    <font>
      <b/>
      <sz val="12"/>
      <color rgb="FFFF0000"/>
      <name val="Syntax LT Std"/>
      <family val="2"/>
    </font>
    <font>
      <sz val="10"/>
      <color rgb="FFFF0000"/>
      <name val="Syntax LT Std"/>
      <family val="2"/>
    </font>
    <font>
      <b/>
      <sz val="10"/>
      <color theme="1"/>
      <name val="Syntax LT Std"/>
      <family val="2"/>
    </font>
    <font>
      <b/>
      <sz val="9"/>
      <color rgb="FF000000"/>
      <name val="Syntax LT Std"/>
      <family val="2"/>
    </font>
    <font>
      <sz val="10"/>
      <name val="Calibri Light"/>
      <family val="2"/>
      <scheme val="major"/>
    </font>
    <font>
      <u/>
      <sz val="10"/>
      <name val="Calibri Light"/>
      <family val="2"/>
      <scheme val="major"/>
    </font>
    <font>
      <sz val="10"/>
      <color rgb="FF004F6C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940E05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6"/>
      <color theme="1"/>
      <name val="Calibri"/>
      <family val="2"/>
    </font>
    <font>
      <sz val="8"/>
      <color rgb="FFFF0000"/>
      <name val="Syntax LT Std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Syntax LT Std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4F6D"/>
        <bgColor indexed="64"/>
      </patternFill>
    </fill>
    <fill>
      <patternFill patternType="solid">
        <fgColor rgb="FFC4C4C5"/>
        <bgColor indexed="64"/>
      </patternFill>
    </fill>
    <fill>
      <patternFill patternType="solid">
        <fgColor rgb="FFF9F9F9"/>
      </patternFill>
    </fill>
    <fill>
      <patternFill patternType="solid">
        <fgColor rgb="FFE5E5E5"/>
      </patternFill>
    </fill>
    <fill>
      <patternFill patternType="solid">
        <fgColor rgb="FF004F6C"/>
        <bgColor indexed="64"/>
      </patternFill>
    </fill>
    <fill>
      <patternFill patternType="mediumGray">
        <fgColor theme="2"/>
        <bgColor rgb="FFE5E5E5"/>
      </patternFill>
    </fill>
    <fill>
      <patternFill patternType="mediumGray">
        <fgColor theme="2"/>
        <bgColor rgb="FFF9F9F9"/>
      </patternFill>
    </fill>
    <fill>
      <patternFill patternType="solid">
        <fgColor rgb="FF004F6C"/>
        <bgColor rgb="FF000000"/>
      </patternFill>
    </fill>
    <fill>
      <patternFill patternType="solid">
        <fgColor rgb="FFE5E5E5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FFFFFF"/>
      </bottom>
      <diagonal/>
    </border>
    <border>
      <left/>
      <right/>
      <top style="medium">
        <color indexed="64"/>
      </top>
      <bottom/>
      <diagonal/>
    </border>
    <border>
      <left style="thin">
        <color rgb="FF004F6C"/>
      </left>
      <right/>
      <top style="thin">
        <color rgb="FF004F6C"/>
      </top>
      <bottom/>
      <diagonal/>
    </border>
    <border>
      <left/>
      <right/>
      <top style="thin">
        <color rgb="FF004F6C"/>
      </top>
      <bottom/>
      <diagonal/>
    </border>
    <border>
      <left style="thin">
        <color rgb="FF004F6C"/>
      </left>
      <right/>
      <top/>
      <bottom/>
      <diagonal/>
    </border>
    <border>
      <left style="thin">
        <color rgb="FF004F6C"/>
      </left>
      <right/>
      <top/>
      <bottom style="thin">
        <color rgb="FF004F6C"/>
      </bottom>
      <diagonal/>
    </border>
    <border>
      <left/>
      <right/>
      <top/>
      <bottom style="thin">
        <color rgb="FF004F6C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rgb="FFAFAFB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9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" fillId="0" borderId="0" applyFont="0" applyFill="0" applyBorder="0" applyAlignment="0" applyProtection="0"/>
    <xf numFmtId="0" fontId="7" fillId="0" borderId="0"/>
    <xf numFmtId="0" fontId="7" fillId="0" borderId="0"/>
    <xf numFmtId="0" fontId="3" fillId="0" borderId="0"/>
    <xf numFmtId="0" fontId="8" fillId="0" borderId="0"/>
    <xf numFmtId="0" fontId="34" fillId="0" borderId="0" applyNumberFormat="0" applyFill="0" applyBorder="0" applyAlignment="0" applyProtection="0"/>
    <xf numFmtId="41" fontId="1" fillId="0" borderId="0" applyFont="0" applyFill="0" applyBorder="0" applyAlignment="0" applyProtection="0"/>
  </cellStyleXfs>
  <cellXfs count="226">
    <xf numFmtId="0" fontId="0" fillId="0" borderId="0" xfId="0"/>
    <xf numFmtId="0" fontId="2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2" fillId="2" borderId="0" xfId="0" applyFont="1" applyFill="1"/>
    <xf numFmtId="49" fontId="0" fillId="0" borderId="0" xfId="0" applyNumberFormat="1"/>
    <xf numFmtId="164" fontId="0" fillId="0" borderId="0" xfId="22" applyFont="1"/>
    <xf numFmtId="14" fontId="0" fillId="0" borderId="0" xfId="0" applyNumberFormat="1"/>
    <xf numFmtId="0" fontId="4" fillId="0" borderId="0" xfId="0" applyFont="1" applyFill="1"/>
    <xf numFmtId="0" fontId="9" fillId="2" borderId="0" xfId="0" applyNumberFormat="1" applyFont="1" applyFill="1" applyBorder="1" applyAlignment="1" applyProtection="1"/>
    <xf numFmtId="0" fontId="10" fillId="2" borderId="0" xfId="0" applyNumberFormat="1" applyFont="1" applyFill="1" applyBorder="1" applyAlignment="1" applyProtection="1"/>
    <xf numFmtId="0" fontId="9" fillId="2" borderId="0" xfId="0" applyNumberFormat="1" applyFont="1" applyFill="1" applyAlignment="1" applyProtection="1"/>
    <xf numFmtId="0" fontId="10" fillId="2" borderId="0" xfId="0" applyNumberFormat="1" applyFont="1" applyFill="1" applyAlignment="1" applyProtection="1"/>
    <xf numFmtId="0" fontId="11" fillId="2" borderId="0" xfId="0" applyNumberFormat="1" applyFont="1" applyFill="1" applyBorder="1" applyAlignment="1" applyProtection="1">
      <alignment vertical="center"/>
    </xf>
    <xf numFmtId="0" fontId="9" fillId="2" borderId="0" xfId="0" applyNumberFormat="1" applyFont="1" applyFill="1" applyBorder="1" applyAlignment="1" applyProtection="1">
      <alignment wrapText="1"/>
    </xf>
    <xf numFmtId="0" fontId="10" fillId="2" borderId="0" xfId="0" applyFont="1" applyFill="1"/>
    <xf numFmtId="0" fontId="11" fillId="2" borderId="4" xfId="0" applyNumberFormat="1" applyFont="1" applyFill="1" applyBorder="1" applyAlignment="1" applyProtection="1">
      <alignment vertical="center"/>
    </xf>
    <xf numFmtId="0" fontId="12" fillId="2" borderId="0" xfId="0" applyFont="1" applyFill="1" applyBorder="1" applyAlignment="1" applyProtection="1">
      <alignment horizontal="left" vertical="top"/>
      <protection hidden="1"/>
    </xf>
    <xf numFmtId="0" fontId="4" fillId="2" borderId="0" xfId="0" applyFont="1" applyFill="1"/>
    <xf numFmtId="0" fontId="0" fillId="0" borderId="0" xfId="0"/>
    <xf numFmtId="0" fontId="14" fillId="6" borderId="0" xfId="0" applyFont="1" applyFill="1" applyBorder="1" applyAlignment="1" applyProtection="1">
      <alignment horizontal="left" vertical="top"/>
      <protection hidden="1"/>
    </xf>
    <xf numFmtId="164" fontId="15" fillId="6" borderId="0" xfId="22" applyFont="1" applyFill="1" applyBorder="1" applyAlignment="1" applyProtection="1">
      <alignment horizontal="left" vertical="top"/>
      <protection hidden="1"/>
    </xf>
    <xf numFmtId="0" fontId="15" fillId="5" borderId="0" xfId="0" applyFont="1" applyFill="1" applyBorder="1" applyAlignment="1" applyProtection="1">
      <alignment horizontal="left" vertical="top"/>
      <protection hidden="1"/>
    </xf>
    <xf numFmtId="164" fontId="15" fillId="5" borderId="0" xfId="22" applyFont="1" applyFill="1" applyBorder="1" applyAlignment="1" applyProtection="1">
      <alignment horizontal="left" vertical="top"/>
      <protection hidden="1"/>
    </xf>
    <xf numFmtId="0" fontId="15" fillId="6" borderId="0" xfId="0" applyFont="1" applyFill="1" applyBorder="1" applyAlignment="1" applyProtection="1">
      <alignment horizontal="left" vertical="top"/>
      <protection hidden="1"/>
    </xf>
    <xf numFmtId="0" fontId="16" fillId="5" borderId="0" xfId="0" applyFont="1" applyFill="1" applyBorder="1" applyAlignment="1" applyProtection="1">
      <alignment horizontal="right" vertical="top"/>
      <protection hidden="1"/>
    </xf>
    <xf numFmtId="0" fontId="14" fillId="5" borderId="0" xfId="0" applyFont="1" applyFill="1" applyBorder="1" applyAlignment="1" applyProtection="1">
      <alignment horizontal="left" vertical="top"/>
      <protection hidden="1"/>
    </xf>
    <xf numFmtId="0" fontId="16" fillId="6" borderId="0" xfId="0" applyFont="1" applyFill="1" applyBorder="1" applyAlignment="1" applyProtection="1">
      <alignment horizontal="right" vertical="top"/>
      <protection hidden="1"/>
    </xf>
    <xf numFmtId="164" fontId="15" fillId="5" borderId="5" xfId="22" applyFont="1" applyFill="1" applyBorder="1" applyAlignment="1" applyProtection="1">
      <alignment horizontal="left" vertical="top"/>
      <protection hidden="1"/>
    </xf>
    <xf numFmtId="0" fontId="17" fillId="5" borderId="0" xfId="0" applyFont="1" applyFill="1" applyBorder="1" applyAlignment="1" applyProtection="1">
      <alignment horizontal="right" vertical="top"/>
      <protection hidden="1"/>
    </xf>
    <xf numFmtId="0" fontId="14" fillId="6" borderId="0" xfId="0" applyFont="1" applyFill="1" applyBorder="1" applyAlignment="1" applyProtection="1">
      <alignment horizontal="right" vertical="top"/>
      <protection hidden="1"/>
    </xf>
    <xf numFmtId="166" fontId="15" fillId="6" borderId="0" xfId="22" applyNumberFormat="1" applyFont="1" applyFill="1" applyBorder="1" applyAlignment="1" applyProtection="1">
      <alignment horizontal="left" vertical="top"/>
      <protection hidden="1"/>
    </xf>
    <xf numFmtId="166" fontId="15" fillId="5" borderId="0" xfId="22" applyNumberFormat="1" applyFont="1" applyFill="1" applyBorder="1" applyAlignment="1" applyProtection="1">
      <alignment horizontal="left" vertical="top"/>
      <protection hidden="1"/>
    </xf>
    <xf numFmtId="0" fontId="13" fillId="3" borderId="0" xfId="0" applyFont="1" applyFill="1" applyBorder="1" applyAlignment="1" applyProtection="1">
      <alignment horizontal="left" vertical="top"/>
      <protection hidden="1"/>
    </xf>
    <xf numFmtId="0" fontId="11" fillId="5" borderId="5" xfId="0" applyFont="1" applyFill="1" applyBorder="1" applyAlignment="1" applyProtection="1">
      <alignment horizontal="left" vertical="top"/>
      <protection hidden="1"/>
    </xf>
    <xf numFmtId="0" fontId="18" fillId="5" borderId="5" xfId="0" applyFont="1" applyFill="1" applyBorder="1" applyAlignment="1" applyProtection="1">
      <alignment horizontal="left" vertical="top"/>
      <protection hidden="1"/>
    </xf>
    <xf numFmtId="0" fontId="19" fillId="3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Fill="1"/>
    <xf numFmtId="0" fontId="0" fillId="0" borderId="0" xfId="0" applyFill="1"/>
    <xf numFmtId="0" fontId="20" fillId="3" borderId="0" xfId="0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/>
    <xf numFmtId="164" fontId="22" fillId="2" borderId="0" xfId="22" applyFont="1" applyFill="1" applyBorder="1"/>
    <xf numFmtId="9" fontId="12" fillId="2" borderId="0" xfId="1" applyFont="1" applyFill="1" applyBorder="1" applyAlignment="1" applyProtection="1">
      <alignment horizontal="left" vertical="top"/>
      <protection hidden="1"/>
    </xf>
    <xf numFmtId="167" fontId="12" fillId="2" borderId="0" xfId="1" applyNumberFormat="1" applyFont="1" applyFill="1" applyBorder="1" applyAlignment="1" applyProtection="1">
      <alignment horizontal="left" vertical="top"/>
      <protection hidden="1"/>
    </xf>
    <xf numFmtId="0" fontId="5" fillId="2" borderId="0" xfId="0" applyFont="1" applyFill="1"/>
    <xf numFmtId="164" fontId="16" fillId="5" borderId="0" xfId="22" applyFont="1" applyFill="1" applyBorder="1" applyAlignment="1" applyProtection="1">
      <alignment horizontal="left" vertical="top"/>
      <protection hidden="1"/>
    </xf>
    <xf numFmtId="0" fontId="23" fillId="2" borderId="0" xfId="0" applyFont="1" applyFill="1" applyBorder="1"/>
    <xf numFmtId="0" fontId="23" fillId="2" borderId="0" xfId="0" applyFont="1" applyFill="1"/>
    <xf numFmtId="164" fontId="16" fillId="6" borderId="0" xfId="22" applyFont="1" applyFill="1" applyBorder="1" applyAlignment="1" applyProtection="1">
      <alignment horizontal="left" vertical="top"/>
      <protection hidden="1"/>
    </xf>
    <xf numFmtId="0" fontId="26" fillId="0" borderId="0" xfId="0" applyFont="1"/>
    <xf numFmtId="3" fontId="28" fillId="7" borderId="0" xfId="23" applyNumberFormat="1" applyFont="1" applyFill="1" applyAlignment="1" applyProtection="1">
      <alignment horizontal="center" wrapText="1"/>
    </xf>
    <xf numFmtId="0" fontId="26" fillId="0" borderId="0" xfId="0" applyFont="1" applyFill="1"/>
    <xf numFmtId="3" fontId="26" fillId="2" borderId="0" xfId="0" applyNumberFormat="1" applyFont="1" applyFill="1"/>
    <xf numFmtId="0" fontId="26" fillId="2" borderId="0" xfId="0" applyFont="1" applyFill="1"/>
    <xf numFmtId="164" fontId="26" fillId="2" borderId="0" xfId="22" applyFont="1" applyFill="1"/>
    <xf numFmtId="0" fontId="27" fillId="2" borderId="0" xfId="23" applyFont="1" applyFill="1" applyAlignment="1">
      <alignment horizontal="right"/>
    </xf>
    <xf numFmtId="0" fontId="29" fillId="2" borderId="0" xfId="0" applyFont="1" applyFill="1"/>
    <xf numFmtId="0" fontId="32" fillId="2" borderId="3" xfId="23" applyFont="1" applyFill="1" applyBorder="1"/>
    <xf numFmtId="3" fontId="30" fillId="2" borderId="0" xfId="26" applyNumberFormat="1" applyFont="1" applyFill="1" applyBorder="1" applyAlignment="1">
      <alignment horizontal="left" vertical="top"/>
    </xf>
    <xf numFmtId="0" fontId="15" fillId="6" borderId="0" xfId="0" applyFont="1" applyFill="1" applyBorder="1" applyAlignment="1" applyProtection="1">
      <alignment horizontal="center"/>
      <protection hidden="1"/>
    </xf>
    <xf numFmtId="0" fontId="15" fillId="5" borderId="0" xfId="0" applyFont="1" applyFill="1" applyBorder="1" applyAlignment="1" applyProtection="1">
      <alignment horizontal="center"/>
      <protection hidden="1"/>
    </xf>
    <xf numFmtId="0" fontId="15" fillId="8" borderId="0" xfId="0" applyFont="1" applyFill="1" applyBorder="1" applyAlignment="1" applyProtection="1">
      <alignment horizontal="center"/>
      <protection hidden="1"/>
    </xf>
    <xf numFmtId="0" fontId="15" fillId="8" borderId="0" xfId="0" applyFont="1" applyFill="1" applyBorder="1" applyAlignment="1" applyProtection="1">
      <alignment horizontal="left"/>
      <protection hidden="1"/>
    </xf>
    <xf numFmtId="0" fontId="15" fillId="9" borderId="0" xfId="0" applyFont="1" applyFill="1" applyBorder="1" applyAlignment="1" applyProtection="1">
      <alignment horizontal="center"/>
      <protection hidden="1"/>
    </xf>
    <xf numFmtId="0" fontId="15" fillId="9" borderId="0" xfId="0" applyFont="1" applyFill="1" applyBorder="1" applyAlignment="1" applyProtection="1">
      <alignment horizontal="left"/>
      <protection hidden="1"/>
    </xf>
    <xf numFmtId="165" fontId="15" fillId="6" borderId="0" xfId="1" applyNumberFormat="1" applyFont="1" applyFill="1" applyBorder="1" applyAlignment="1" applyProtection="1">
      <alignment horizontal="right"/>
      <protection hidden="1"/>
    </xf>
    <xf numFmtId="165" fontId="15" fillId="5" borderId="0" xfId="1" applyNumberFormat="1" applyFont="1" applyFill="1" applyBorder="1" applyAlignment="1" applyProtection="1">
      <alignment horizontal="right"/>
      <protection hidden="1"/>
    </xf>
    <xf numFmtId="164" fontId="15" fillId="6" borderId="0" xfId="22" applyFont="1" applyFill="1" applyBorder="1" applyAlignment="1" applyProtection="1">
      <alignment horizontal="right"/>
      <protection hidden="1"/>
    </xf>
    <xf numFmtId="164" fontId="15" fillId="5" borderId="0" xfId="22" applyFont="1" applyFill="1" applyBorder="1" applyAlignment="1" applyProtection="1">
      <alignment horizontal="right"/>
      <protection hidden="1"/>
    </xf>
    <xf numFmtId="164" fontId="15" fillId="2" borderId="2" xfId="22" applyFont="1" applyFill="1" applyBorder="1" applyAlignment="1" applyProtection="1">
      <alignment horizontal="right"/>
      <protection hidden="1"/>
    </xf>
    <xf numFmtId="165" fontId="15" fillId="2" borderId="2" xfId="1" applyNumberFormat="1" applyFont="1" applyFill="1" applyBorder="1" applyAlignment="1" applyProtection="1">
      <alignment horizontal="right"/>
      <protection hidden="1"/>
    </xf>
    <xf numFmtId="0" fontId="15" fillId="2" borderId="2" xfId="0" applyFont="1" applyFill="1" applyBorder="1" applyAlignment="1" applyProtection="1">
      <alignment horizontal="center"/>
      <protection hidden="1"/>
    </xf>
    <xf numFmtId="0" fontId="21" fillId="7" borderId="0" xfId="0" applyNumberFormat="1" applyFont="1" applyFill="1" applyBorder="1" applyAlignment="1" applyProtection="1">
      <alignment horizontal="left" vertical="center"/>
    </xf>
    <xf numFmtId="164" fontId="0" fillId="0" borderId="0" xfId="0" applyNumberFormat="1"/>
    <xf numFmtId="0" fontId="35" fillId="2" borderId="0" xfId="0" applyFont="1" applyFill="1" applyBorder="1"/>
    <xf numFmtId="0" fontId="35" fillId="2" borderId="0" xfId="0" applyFont="1" applyFill="1"/>
    <xf numFmtId="0" fontId="35" fillId="0" borderId="0" xfId="0" applyFont="1" applyBorder="1"/>
    <xf numFmtId="0" fontId="35" fillId="2" borderId="0" xfId="0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0" fontId="36" fillId="2" borderId="0" xfId="0" applyFont="1" applyFill="1" applyBorder="1"/>
    <xf numFmtId="0" fontId="37" fillId="10" borderId="0" xfId="0" applyFont="1" applyFill="1" applyBorder="1"/>
    <xf numFmtId="0" fontId="10" fillId="0" borderId="0" xfId="0" applyFont="1"/>
    <xf numFmtId="3" fontId="37" fillId="10" borderId="0" xfId="0" applyNumberFormat="1" applyFont="1" applyFill="1" applyBorder="1"/>
    <xf numFmtId="0" fontId="41" fillId="0" borderId="0" xfId="0" applyFont="1"/>
    <xf numFmtId="0" fontId="10" fillId="0" borderId="0" xfId="0" applyFont="1" applyBorder="1"/>
    <xf numFmtId="0" fontId="38" fillId="10" borderId="0" xfId="0" applyFont="1" applyFill="1" applyBorder="1"/>
    <xf numFmtId="0" fontId="41" fillId="0" borderId="0" xfId="0" applyFont="1" applyBorder="1"/>
    <xf numFmtId="3" fontId="20" fillId="10" borderId="0" xfId="2" applyNumberFormat="1" applyFont="1" applyFill="1" applyBorder="1" applyAlignment="1" applyProtection="1">
      <alignment horizontal="left"/>
    </xf>
    <xf numFmtId="3" fontId="19" fillId="10" borderId="0" xfId="2" applyNumberFormat="1" applyFont="1" applyFill="1" applyBorder="1" applyAlignment="1" applyProtection="1">
      <alignment horizontal="center"/>
    </xf>
    <xf numFmtId="3" fontId="19" fillId="10" borderId="0" xfId="2" applyNumberFormat="1" applyFont="1" applyFill="1" applyBorder="1" applyAlignment="1" applyProtection="1">
      <alignment horizontal="center" vertical="center"/>
    </xf>
    <xf numFmtId="0" fontId="19" fillId="10" borderId="0" xfId="0" applyFont="1" applyFill="1" applyBorder="1"/>
    <xf numFmtId="0" fontId="28" fillId="7" borderId="0" xfId="0" applyFont="1" applyFill="1" applyAlignment="1">
      <alignment vertical="center"/>
    </xf>
    <xf numFmtId="0" fontId="48" fillId="7" borderId="0" xfId="0" applyFont="1" applyFill="1"/>
    <xf numFmtId="3" fontId="13" fillId="10" borderId="0" xfId="2" applyNumberFormat="1" applyFont="1" applyFill="1" applyBorder="1" applyAlignment="1" applyProtection="1">
      <alignment horizontal="left" vertical="center"/>
    </xf>
    <xf numFmtId="0" fontId="42" fillId="11" borderId="0" xfId="0" applyFont="1" applyFill="1" applyBorder="1"/>
    <xf numFmtId="3" fontId="42" fillId="11" borderId="0" xfId="0" applyNumberFormat="1" applyFont="1" applyFill="1" applyBorder="1"/>
    <xf numFmtId="165" fontId="30" fillId="11" borderId="0" xfId="1" applyNumberFormat="1" applyFont="1" applyFill="1" applyBorder="1"/>
    <xf numFmtId="0" fontId="43" fillId="11" borderId="0" xfId="0" applyFont="1" applyFill="1" applyBorder="1" applyAlignment="1">
      <alignment horizontal="left" indent="1"/>
    </xf>
    <xf numFmtId="3" fontId="31" fillId="11" borderId="0" xfId="6" applyNumberFormat="1" applyFont="1" applyFill="1" applyBorder="1" applyAlignment="1" applyProtection="1">
      <alignment horizontal="left" indent="1"/>
    </xf>
    <xf numFmtId="0" fontId="45" fillId="0" borderId="0" xfId="0" applyFont="1" applyAlignment="1">
      <alignment horizontal="center" vertical="center"/>
    </xf>
    <xf numFmtId="0" fontId="19" fillId="10" borderId="0" xfId="0" applyFont="1" applyFill="1" applyBorder="1" applyAlignment="1">
      <alignment vertical="center"/>
    </xf>
    <xf numFmtId="0" fontId="19" fillId="10" borderId="0" xfId="0" applyFont="1" applyFill="1" applyBorder="1" applyAlignment="1">
      <alignment horizontal="center" vertical="center"/>
    </xf>
    <xf numFmtId="0" fontId="19" fillId="10" borderId="0" xfId="0" applyFont="1" applyFill="1" applyBorder="1" applyAlignment="1">
      <alignment horizontal="center"/>
    </xf>
    <xf numFmtId="3" fontId="42" fillId="11" borderId="0" xfId="0" applyNumberFormat="1" applyFont="1" applyFill="1" applyBorder="1" applyAlignment="1">
      <alignment horizontal="left" indent="1"/>
    </xf>
    <xf numFmtId="3" fontId="29" fillId="11" borderId="0" xfId="0" applyNumberFormat="1" applyFont="1" applyFill="1"/>
    <xf numFmtId="0" fontId="29" fillId="11" borderId="0" xfId="0" applyFont="1" applyFill="1"/>
    <xf numFmtId="0" fontId="42" fillId="11" borderId="0" xfId="0" applyFont="1" applyFill="1" applyBorder="1" applyAlignment="1">
      <alignment horizontal="left" indent="1"/>
    </xf>
    <xf numFmtId="3" fontId="44" fillId="11" borderId="0" xfId="0" applyNumberFormat="1" applyFont="1" applyFill="1" applyBorder="1"/>
    <xf numFmtId="3" fontId="37" fillId="10" borderId="0" xfId="23" quotePrefix="1" applyNumberFormat="1" applyFont="1" applyFill="1" applyBorder="1" applyAlignment="1" applyProtection="1"/>
    <xf numFmtId="3" fontId="37" fillId="10" borderId="0" xfId="23" quotePrefix="1" applyNumberFormat="1" applyFont="1" applyFill="1" applyBorder="1" applyAlignment="1" applyProtection="1">
      <alignment horizontal="center"/>
    </xf>
    <xf numFmtId="3" fontId="19" fillId="10" borderId="0" xfId="23" quotePrefix="1" applyNumberFormat="1" applyFont="1" applyFill="1" applyBorder="1" applyAlignment="1" applyProtection="1">
      <alignment horizontal="center"/>
    </xf>
    <xf numFmtId="0" fontId="19" fillId="10" borderId="1" xfId="0" applyFont="1" applyFill="1" applyBorder="1" applyAlignment="1">
      <alignment horizontal="center" vertical="center" wrapText="1"/>
    </xf>
    <xf numFmtId="0" fontId="19" fillId="10" borderId="1" xfId="0" applyFont="1" applyFill="1" applyBorder="1" applyAlignment="1">
      <alignment vertical="center" wrapText="1"/>
    </xf>
    <xf numFmtId="0" fontId="42" fillId="2" borderId="0" xfId="0" applyFont="1" applyFill="1" applyBorder="1"/>
    <xf numFmtId="3" fontId="42" fillId="2" borderId="2" xfId="0" applyNumberFormat="1" applyFont="1" applyFill="1" applyBorder="1"/>
    <xf numFmtId="3" fontId="42" fillId="2" borderId="0" xfId="0" applyNumberFormat="1" applyFont="1" applyFill="1" applyBorder="1"/>
    <xf numFmtId="3" fontId="44" fillId="2" borderId="2" xfId="0" applyNumberFormat="1" applyFont="1" applyFill="1" applyBorder="1"/>
    <xf numFmtId="3" fontId="38" fillId="2" borderId="0" xfId="0" applyNumberFormat="1" applyFont="1" applyFill="1" applyBorder="1" applyAlignment="1">
      <alignment horizontal="left" indent="1"/>
    </xf>
    <xf numFmtId="3" fontId="38" fillId="2" borderId="0" xfId="0" applyNumberFormat="1" applyFont="1" applyFill="1" applyBorder="1"/>
    <xf numFmtId="3" fontId="39" fillId="2" borderId="0" xfId="14" applyNumberFormat="1" applyFont="1" applyFill="1" applyBorder="1" applyAlignment="1" applyProtection="1">
      <alignment horizontal="right"/>
    </xf>
    <xf numFmtId="3" fontId="38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/>
    <xf numFmtId="0" fontId="41" fillId="2" borderId="0" xfId="0" applyFont="1" applyFill="1"/>
    <xf numFmtId="3" fontId="42" fillId="2" borderId="0" xfId="0" applyNumberFormat="1" applyFont="1" applyFill="1" applyBorder="1" applyAlignment="1">
      <alignment horizontal="left" indent="1"/>
    </xf>
    <xf numFmtId="3" fontId="44" fillId="2" borderId="0" xfId="0" applyNumberFormat="1" applyFont="1" applyFill="1" applyBorder="1"/>
    <xf numFmtId="0" fontId="42" fillId="2" borderId="0" xfId="0" applyFont="1" applyFill="1" applyBorder="1" applyAlignment="1">
      <alignment horizontal="left" indent="1"/>
    </xf>
    <xf numFmtId="3" fontId="29" fillId="2" borderId="0" xfId="0" applyNumberFormat="1" applyFont="1" applyFill="1"/>
    <xf numFmtId="3" fontId="32" fillId="2" borderId="0" xfId="2" applyNumberFormat="1" applyFont="1" applyFill="1" applyBorder="1" applyAlignment="1" applyProtection="1">
      <alignment horizontal="right"/>
    </xf>
    <xf numFmtId="3" fontId="51" fillId="2" borderId="2" xfId="0" applyNumberFormat="1" applyFont="1" applyFill="1" applyBorder="1"/>
    <xf numFmtId="0" fontId="47" fillId="2" borderId="0" xfId="0" applyFont="1" applyFill="1" applyBorder="1"/>
    <xf numFmtId="3" fontId="49" fillId="2" borderId="0" xfId="0" applyNumberFormat="1" applyFont="1" applyFill="1" applyBorder="1"/>
    <xf numFmtId="3" fontId="47" fillId="2" borderId="0" xfId="0" applyNumberFormat="1" applyFont="1" applyFill="1" applyBorder="1"/>
    <xf numFmtId="0" fontId="15" fillId="2" borderId="0" xfId="0" applyFont="1" applyFill="1" applyBorder="1"/>
    <xf numFmtId="0" fontId="44" fillId="2" borderId="0" xfId="0" applyFont="1" applyFill="1" applyBorder="1" applyAlignment="1">
      <alignment horizontal="right"/>
    </xf>
    <xf numFmtId="3" fontId="51" fillId="2" borderId="0" xfId="0" applyNumberFormat="1" applyFont="1" applyFill="1" applyBorder="1"/>
    <xf numFmtId="3" fontId="51" fillId="2" borderId="3" xfId="0" applyNumberFormat="1" applyFont="1" applyFill="1" applyBorder="1" applyAlignment="1">
      <alignment horizontal="right"/>
    </xf>
    <xf numFmtId="3" fontId="51" fillId="2" borderId="3" xfId="0" applyNumberFormat="1" applyFont="1" applyFill="1" applyBorder="1"/>
    <xf numFmtId="0" fontId="50" fillId="2" borderId="0" xfId="0" applyFont="1" applyFill="1" applyBorder="1"/>
    <xf numFmtId="3" fontId="50" fillId="2" borderId="0" xfId="0" applyNumberFormat="1" applyFont="1" applyFill="1" applyBorder="1"/>
    <xf numFmtId="3" fontId="51" fillId="2" borderId="11" xfId="0" applyNumberFormat="1" applyFont="1" applyFill="1" applyBorder="1" applyAlignment="1">
      <alignment horizontal="right"/>
    </xf>
    <xf numFmtId="3" fontId="51" fillId="2" borderId="11" xfId="0" applyNumberFormat="1" applyFont="1" applyFill="1" applyBorder="1"/>
    <xf numFmtId="3" fontId="15" fillId="2" borderId="0" xfId="0" applyNumberFormat="1" applyFont="1" applyFill="1" applyBorder="1"/>
    <xf numFmtId="0" fontId="45" fillId="2" borderId="0" xfId="0" applyFont="1" applyFill="1" applyAlignment="1">
      <alignment horizontal="center" vertical="center"/>
    </xf>
    <xf numFmtId="165" fontId="30" fillId="2" borderId="0" xfId="1" applyNumberFormat="1" applyFont="1" applyFill="1" applyBorder="1"/>
    <xf numFmtId="0" fontId="43" fillId="2" borderId="0" xfId="0" applyFont="1" applyFill="1" applyBorder="1" applyAlignment="1">
      <alignment horizontal="left" indent="1"/>
    </xf>
    <xf numFmtId="3" fontId="31" fillId="2" borderId="0" xfId="6" applyNumberFormat="1" applyFont="1" applyFill="1" applyBorder="1" applyAlignment="1" applyProtection="1">
      <alignment horizontal="left" indent="1"/>
    </xf>
    <xf numFmtId="0" fontId="30" fillId="2" borderId="0" xfId="0" applyFont="1" applyFill="1" applyBorder="1"/>
    <xf numFmtId="3" fontId="32" fillId="2" borderId="0" xfId="14" applyNumberFormat="1" applyFont="1" applyFill="1" applyBorder="1" applyAlignment="1" applyProtection="1">
      <alignment horizontal="left"/>
    </xf>
    <xf numFmtId="3" fontId="25" fillId="2" borderId="0" xfId="14" applyNumberFormat="1" applyFont="1" applyFill="1" applyBorder="1" applyAlignment="1" applyProtection="1">
      <alignment horizontal="left"/>
    </xf>
    <xf numFmtId="164" fontId="15" fillId="2" borderId="0" xfId="22" applyFont="1" applyFill="1" applyBorder="1"/>
    <xf numFmtId="0" fontId="39" fillId="2" borderId="0" xfId="0" applyFont="1" applyFill="1" applyBorder="1"/>
    <xf numFmtId="164" fontId="26" fillId="2" borderId="0" xfId="0" applyNumberFormat="1" applyFont="1" applyFill="1"/>
    <xf numFmtId="0" fontId="46" fillId="2" borderId="0" xfId="0" applyFont="1" applyFill="1" applyAlignment="1">
      <alignment horizontal="center" vertical="center"/>
    </xf>
    <xf numFmtId="0" fontId="20" fillId="3" borderId="0" xfId="0" applyFont="1" applyFill="1" applyBorder="1" applyAlignment="1" applyProtection="1">
      <alignment horizontal="center" vertical="center" wrapText="1"/>
      <protection hidden="1"/>
    </xf>
    <xf numFmtId="0" fontId="45" fillId="2" borderId="0" xfId="0" applyNumberFormat="1" applyFont="1" applyFill="1" applyAlignment="1" applyProtection="1"/>
    <xf numFmtId="0" fontId="52" fillId="2" borderId="0" xfId="0" applyFont="1" applyFill="1" applyBorder="1" applyAlignment="1" applyProtection="1">
      <alignment horizontal="left" vertical="top"/>
      <protection hidden="1"/>
    </xf>
    <xf numFmtId="0" fontId="45" fillId="2" borderId="0" xfId="0" applyFont="1" applyFill="1"/>
    <xf numFmtId="0" fontId="25" fillId="5" borderId="0" xfId="0" applyFont="1" applyFill="1" applyBorder="1" applyAlignment="1" applyProtection="1">
      <alignment horizontal="left" vertical="top"/>
      <protection hidden="1"/>
    </xf>
    <xf numFmtId="0" fontId="25" fillId="6" borderId="0" xfId="0" applyFont="1" applyFill="1" applyBorder="1" applyAlignment="1" applyProtection="1">
      <alignment horizontal="left" vertical="top"/>
      <protection hidden="1"/>
    </xf>
    <xf numFmtId="164" fontId="15" fillId="5" borderId="0" xfId="22" applyNumberFormat="1" applyFont="1" applyFill="1" applyBorder="1" applyAlignment="1" applyProtection="1">
      <alignment horizontal="left" vertical="top"/>
      <protection hidden="1"/>
    </xf>
    <xf numFmtId="3" fontId="0" fillId="0" borderId="0" xfId="0" applyNumberFormat="1"/>
    <xf numFmtId="0" fontId="0" fillId="0" borderId="0" xfId="0" applyFont="1"/>
    <xf numFmtId="165" fontId="44" fillId="2" borderId="2" xfId="1" applyNumberFormat="1" applyFont="1" applyFill="1" applyBorder="1"/>
    <xf numFmtId="165" fontId="44" fillId="2" borderId="0" xfId="1" applyNumberFormat="1" applyFont="1" applyFill="1" applyBorder="1"/>
    <xf numFmtId="165" fontId="0" fillId="0" borderId="0" xfId="1" applyNumberFormat="1" applyFont="1"/>
    <xf numFmtId="3" fontId="0" fillId="12" borderId="13" xfId="0" applyNumberFormat="1" applyFill="1" applyBorder="1"/>
    <xf numFmtId="168" fontId="15" fillId="5" borderId="0" xfId="22" applyNumberFormat="1" applyFont="1" applyFill="1" applyBorder="1" applyAlignment="1" applyProtection="1">
      <alignment horizontal="left" vertical="top"/>
      <protection hidden="1"/>
    </xf>
    <xf numFmtId="0" fontId="39" fillId="2" borderId="0" xfId="0" applyFont="1" applyFill="1"/>
    <xf numFmtId="0" fontId="39" fillId="2" borderId="0" xfId="0" applyFont="1" applyFill="1" applyBorder="1" applyAlignment="1"/>
    <xf numFmtId="0" fontId="27" fillId="2" borderId="0" xfId="0" applyFont="1" applyFill="1" applyBorder="1" applyAlignment="1"/>
    <xf numFmtId="0" fontId="21" fillId="7" borderId="0" xfId="0" applyNumberFormat="1" applyFont="1" applyFill="1" applyBorder="1" applyAlignment="1" applyProtection="1">
      <alignment horizontal="left" vertical="center"/>
    </xf>
    <xf numFmtId="0" fontId="25" fillId="2" borderId="0" xfId="25" applyFont="1" applyFill="1" applyBorder="1"/>
    <xf numFmtId="0" fontId="26" fillId="2" borderId="0" xfId="0" applyFont="1" applyFill="1" applyBorder="1"/>
    <xf numFmtId="0" fontId="26" fillId="2" borderId="0" xfId="0" applyFont="1" applyFill="1" applyBorder="1" applyAlignment="1">
      <alignment horizontal="center" vertical="center"/>
    </xf>
    <xf numFmtId="164" fontId="26" fillId="2" borderId="0" xfId="22" applyFont="1" applyFill="1" applyBorder="1"/>
    <xf numFmtId="164" fontId="26" fillId="2" borderId="0" xfId="0" applyNumberFormat="1" applyFont="1" applyFill="1" applyBorder="1"/>
    <xf numFmtId="3" fontId="26" fillId="2" borderId="0" xfId="0" applyNumberFormat="1" applyFont="1" applyFill="1" applyBorder="1"/>
    <xf numFmtId="0" fontId="0" fillId="0" borderId="0" xfId="0" quotePrefix="1"/>
    <xf numFmtId="164" fontId="12" fillId="2" borderId="0" xfId="0" applyNumberFormat="1" applyFont="1" applyFill="1" applyBorder="1" applyAlignment="1" applyProtection="1">
      <alignment horizontal="left" vertical="top"/>
      <protection hidden="1"/>
    </xf>
    <xf numFmtId="0" fontId="53" fillId="2" borderId="0" xfId="0" applyFont="1" applyFill="1" applyBorder="1"/>
    <xf numFmtId="0" fontId="53" fillId="2" borderId="0" xfId="0" applyFont="1" applyFill="1" applyBorder="1" applyAlignment="1">
      <alignment horizontal="left"/>
    </xf>
    <xf numFmtId="0" fontId="54" fillId="2" borderId="0" xfId="27" applyFont="1" applyFill="1" applyBorder="1" applyAlignment="1">
      <alignment horizontal="left" indent="3"/>
    </xf>
    <xf numFmtId="0" fontId="54" fillId="2" borderId="0" xfId="27" applyFont="1" applyFill="1" applyBorder="1"/>
    <xf numFmtId="0" fontId="56" fillId="2" borderId="0" xfId="0" applyFont="1" applyFill="1" applyBorder="1" applyAlignment="1">
      <alignment horizontal="left" vertical="center"/>
    </xf>
    <xf numFmtId="0" fontId="57" fillId="2" borderId="0" xfId="0" applyFont="1" applyFill="1" applyBorder="1"/>
    <xf numFmtId="0" fontId="58" fillId="2" borderId="0" xfId="0" applyFont="1" applyFill="1" applyBorder="1"/>
    <xf numFmtId="0" fontId="21" fillId="7" borderId="0" xfId="0" applyNumberFormat="1" applyFont="1" applyFill="1" applyBorder="1" applyAlignment="1" applyProtection="1">
      <alignment horizontal="left" vertical="center"/>
    </xf>
    <xf numFmtId="164" fontId="41" fillId="2" borderId="0" xfId="22" applyFont="1" applyFill="1"/>
    <xf numFmtId="16" fontId="0" fillId="0" borderId="0" xfId="0" applyNumberFormat="1"/>
    <xf numFmtId="17" fontId="0" fillId="0" borderId="0" xfId="0" applyNumberFormat="1"/>
    <xf numFmtId="3" fontId="19" fillId="10" borderId="0" xfId="2" applyNumberFormat="1" applyFont="1" applyFill="1" applyBorder="1" applyAlignment="1" applyProtection="1">
      <alignment horizontal="center" vertical="center" wrapText="1"/>
    </xf>
    <xf numFmtId="3" fontId="32" fillId="2" borderId="0" xfId="14" applyNumberFormat="1" applyFont="1" applyFill="1" applyBorder="1" applyAlignment="1" applyProtection="1">
      <alignment horizontal="left" wrapText="1"/>
    </xf>
    <xf numFmtId="4" fontId="0" fillId="12" borderId="13" xfId="0" applyNumberFormat="1" applyFill="1" applyBorder="1"/>
    <xf numFmtId="10" fontId="0" fillId="0" borderId="0" xfId="1" applyNumberFormat="1" applyFont="1"/>
    <xf numFmtId="3" fontId="19" fillId="10" borderId="0" xfId="2" applyNumberFormat="1" applyFont="1" applyFill="1" applyBorder="1" applyAlignment="1" applyProtection="1">
      <alignment horizontal="center" vertical="center" wrapText="1"/>
    </xf>
    <xf numFmtId="0" fontId="55" fillId="0" borderId="0" xfId="27" applyFont="1" applyFill="1" applyBorder="1" applyAlignment="1">
      <alignment horizontal="left" vertical="center"/>
    </xf>
    <xf numFmtId="0" fontId="53" fillId="2" borderId="0" xfId="0" applyFont="1" applyFill="1" applyBorder="1" applyAlignment="1">
      <alignment horizontal="left"/>
    </xf>
    <xf numFmtId="0" fontId="60" fillId="2" borderId="0" xfId="0" applyFont="1" applyFill="1" applyBorder="1" applyAlignment="1">
      <alignment horizontal="center" vertical="center"/>
    </xf>
    <xf numFmtId="0" fontId="59" fillId="2" borderId="0" xfId="0" applyFont="1" applyFill="1" applyBorder="1" applyAlignment="1">
      <alignment horizontal="center"/>
    </xf>
    <xf numFmtId="0" fontId="28" fillId="7" borderId="0" xfId="24" applyFont="1" applyFill="1" applyAlignment="1" applyProtection="1">
      <alignment horizontal="center" vertical="center"/>
    </xf>
    <xf numFmtId="3" fontId="28" fillId="7" borderId="0" xfId="23" applyNumberFormat="1" applyFont="1" applyFill="1" applyAlignment="1" applyProtection="1">
      <alignment horizontal="center"/>
    </xf>
    <xf numFmtId="0" fontId="28" fillId="7" borderId="0" xfId="24" applyFont="1" applyFill="1" applyAlignment="1" applyProtection="1">
      <alignment horizontal="center" vertical="center" wrapText="1"/>
    </xf>
    <xf numFmtId="3" fontId="28" fillId="7" borderId="0" xfId="23" quotePrefix="1" applyNumberFormat="1" applyFont="1" applyFill="1" applyAlignment="1" applyProtection="1">
      <alignment horizontal="center" vertical="center" wrapText="1"/>
    </xf>
    <xf numFmtId="3" fontId="28" fillId="7" borderId="0" xfId="23" applyNumberFormat="1" applyFont="1" applyFill="1" applyAlignment="1" applyProtection="1">
      <alignment horizontal="center" vertical="center" wrapText="1"/>
    </xf>
    <xf numFmtId="0" fontId="24" fillId="3" borderId="0" xfId="0" applyNumberFormat="1" applyFont="1" applyFill="1" applyBorder="1" applyAlignment="1" applyProtection="1">
      <alignment horizontal="center" vertical="center" wrapText="1"/>
    </xf>
    <xf numFmtId="0" fontId="24" fillId="7" borderId="6" xfId="0" applyNumberFormat="1" applyFont="1" applyFill="1" applyBorder="1" applyAlignment="1" applyProtection="1">
      <alignment horizontal="left" vertical="center"/>
    </xf>
    <xf numFmtId="0" fontId="24" fillId="7" borderId="7" xfId="0" applyNumberFormat="1" applyFont="1" applyFill="1" applyBorder="1" applyAlignment="1" applyProtection="1">
      <alignment horizontal="left" vertical="center"/>
    </xf>
    <xf numFmtId="0" fontId="24" fillId="7" borderId="8" xfId="0" applyNumberFormat="1" applyFont="1" applyFill="1" applyBorder="1" applyAlignment="1" applyProtection="1">
      <alignment horizontal="left" vertical="center"/>
    </xf>
    <xf numFmtId="0" fontId="24" fillId="7" borderId="0" xfId="0" applyNumberFormat="1" applyFont="1" applyFill="1" applyBorder="1" applyAlignment="1" applyProtection="1">
      <alignment horizontal="left" vertical="center"/>
    </xf>
    <xf numFmtId="0" fontId="24" fillId="7" borderId="9" xfId="0" applyNumberFormat="1" applyFont="1" applyFill="1" applyBorder="1" applyAlignment="1" applyProtection="1">
      <alignment horizontal="left" vertical="center"/>
    </xf>
    <xf numFmtId="0" fontId="24" fillId="7" borderId="10" xfId="0" applyNumberFormat="1" applyFont="1" applyFill="1" applyBorder="1" applyAlignment="1" applyProtection="1">
      <alignment horizontal="left" vertical="center"/>
    </xf>
    <xf numFmtId="0" fontId="33" fillId="4" borderId="0" xfId="0" applyNumberFormat="1" applyFont="1" applyFill="1" applyBorder="1" applyAlignment="1" applyProtection="1">
      <alignment horizontal="center" vertical="center"/>
      <protection locked="0"/>
    </xf>
    <xf numFmtId="0" fontId="21" fillId="7" borderId="8" xfId="0" applyNumberFormat="1" applyFont="1" applyFill="1" applyBorder="1" applyAlignment="1" applyProtection="1">
      <alignment horizontal="left" vertical="center"/>
    </xf>
    <xf numFmtId="0" fontId="21" fillId="7" borderId="0" xfId="0" applyNumberFormat="1" applyFont="1" applyFill="1" applyBorder="1" applyAlignment="1" applyProtection="1">
      <alignment horizontal="left" vertical="center"/>
    </xf>
    <xf numFmtId="0" fontId="19" fillId="10" borderId="0" xfId="0" applyFont="1" applyFill="1" applyBorder="1" applyAlignment="1">
      <alignment horizontal="center" vertical="center"/>
    </xf>
    <xf numFmtId="0" fontId="19" fillId="10" borderId="0" xfId="0" applyFont="1" applyFill="1" applyBorder="1" applyAlignment="1">
      <alignment horizontal="center" vertical="center" wrapText="1"/>
    </xf>
    <xf numFmtId="3" fontId="19" fillId="10" borderId="0" xfId="2" applyNumberFormat="1" applyFont="1" applyFill="1" applyBorder="1" applyAlignment="1" applyProtection="1">
      <alignment horizontal="center" vertical="center" wrapText="1"/>
    </xf>
    <xf numFmtId="0" fontId="64" fillId="2" borderId="0" xfId="0" applyFont="1" applyFill="1" applyBorder="1" applyAlignment="1">
      <alignment horizontal="left" wrapText="1"/>
    </xf>
    <xf numFmtId="0" fontId="61" fillId="2" borderId="0" xfId="0" applyFont="1" applyFill="1" applyBorder="1" applyAlignment="1">
      <alignment horizontal="left" wrapText="1"/>
    </xf>
    <xf numFmtId="3" fontId="19" fillId="10" borderId="0" xfId="0" applyNumberFormat="1" applyFont="1" applyFill="1" applyBorder="1" applyAlignment="1">
      <alignment horizontal="left" vertical="center" indent="1"/>
    </xf>
    <xf numFmtId="3" fontId="19" fillId="10" borderId="1" xfId="0" applyNumberFormat="1" applyFont="1" applyFill="1" applyBorder="1" applyAlignment="1">
      <alignment horizontal="left" vertical="center" indent="1"/>
    </xf>
    <xf numFmtId="0" fontId="19" fillId="10" borderId="1" xfId="0" applyFont="1" applyFill="1" applyBorder="1" applyAlignment="1">
      <alignment horizontal="center" vertical="center" wrapText="1"/>
    </xf>
    <xf numFmtId="3" fontId="19" fillId="10" borderId="12" xfId="23" quotePrefix="1" applyNumberFormat="1" applyFont="1" applyFill="1" applyBorder="1" applyAlignment="1" applyProtection="1">
      <alignment horizontal="center"/>
    </xf>
    <xf numFmtId="3" fontId="19" fillId="10" borderId="0" xfId="23" quotePrefix="1" applyNumberFormat="1" applyFont="1" applyFill="1" applyBorder="1" applyAlignment="1" applyProtection="1">
      <alignment horizontal="center" vertical="center" wrapText="1"/>
    </xf>
    <xf numFmtId="3" fontId="19" fillId="10" borderId="1" xfId="23" quotePrefix="1" applyNumberFormat="1" applyFont="1" applyFill="1" applyBorder="1" applyAlignment="1" applyProtection="1">
      <alignment horizontal="center" vertical="center" wrapText="1"/>
    </xf>
  </cellXfs>
  <cellStyles count="29">
    <cellStyle name="Comma [0]" xfId="22" builtinId="6"/>
    <cellStyle name="Comma [0] 2" xfId="28" xr:uid="{00000000-0005-0000-0000-000001000000}"/>
    <cellStyle name="Hyperlink" xfId="27" builtinId="8"/>
    <cellStyle name="Normal" xfId="0" builtinId="0"/>
    <cellStyle name="Normal 2" xfId="3" xr:uid="{00000000-0005-0000-0000-000004000000}"/>
    <cellStyle name="Normal 3" xfId="2" xr:uid="{00000000-0005-0000-0000-000005000000}"/>
    <cellStyle name="Normal 33" xfId="9" xr:uid="{00000000-0005-0000-0000-000006000000}"/>
    <cellStyle name="Normal 34" xfId="10" xr:uid="{00000000-0005-0000-0000-000007000000}"/>
    <cellStyle name="Normal 35" xfId="11" xr:uid="{00000000-0005-0000-0000-000008000000}"/>
    <cellStyle name="Normal 36" xfId="12" xr:uid="{00000000-0005-0000-0000-000009000000}"/>
    <cellStyle name="Normal 38" xfId="5" xr:uid="{00000000-0005-0000-0000-00000A000000}"/>
    <cellStyle name="Normal 39" xfId="6" xr:uid="{00000000-0005-0000-0000-00000B000000}"/>
    <cellStyle name="Normal 4" xfId="17" xr:uid="{00000000-0005-0000-0000-00000C000000}"/>
    <cellStyle name="Normal 40" xfId="7" xr:uid="{00000000-0005-0000-0000-00000D000000}"/>
    <cellStyle name="Normal 41" xfId="8" xr:uid="{00000000-0005-0000-0000-00000E000000}"/>
    <cellStyle name="Normal 43 24" xfId="25" xr:uid="{00000000-0005-0000-0000-00000F000000}"/>
    <cellStyle name="Normal 44 24 3" xfId="14" xr:uid="{00000000-0005-0000-0000-000010000000}"/>
    <cellStyle name="Normal 45 2" xfId="13" xr:uid="{00000000-0005-0000-0000-000011000000}"/>
    <cellStyle name="Normal 46 18 3" xfId="15" xr:uid="{00000000-0005-0000-0000-000012000000}"/>
    <cellStyle name="Normal 47 3 3" xfId="16" xr:uid="{00000000-0005-0000-0000-000013000000}"/>
    <cellStyle name="Normal 56" xfId="4" xr:uid="{00000000-0005-0000-0000-000014000000}"/>
    <cellStyle name="Normal 80" xfId="19" xr:uid="{00000000-0005-0000-0000-000015000000}"/>
    <cellStyle name="Normal 91" xfId="20" xr:uid="{00000000-0005-0000-0000-000016000000}"/>
    <cellStyle name="Normal 99" xfId="21" xr:uid="{00000000-0005-0000-0000-000017000000}"/>
    <cellStyle name="Normal_BLS81.XLS" xfId="23" xr:uid="{00000000-0005-0000-0000-000018000000}"/>
    <cellStyle name="Normal_BLS81.XLS 2" xfId="24" xr:uid="{00000000-0005-0000-0000-000019000000}"/>
    <cellStyle name="Normal_Sheet1" xfId="26" xr:uid="{00000000-0005-0000-0000-00001B000000}"/>
    <cellStyle name="Percent" xfId="1" builtinId="5"/>
    <cellStyle name="Percent 4" xfId="18" xr:uid="{00000000-0005-0000-0000-00001D000000}"/>
  </cellStyles>
  <dxfs count="18"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</dxfs>
  <tableStyles count="0" defaultTableStyle="TableStyleMedium2" defaultPivotStyle="PivotStyleLight16"/>
  <colors>
    <mruColors>
      <color rgb="FFE5E5E5"/>
      <color rgb="FF004F6C"/>
      <color rgb="FFAFAFB4"/>
      <color rgb="FFB0BB2F"/>
      <color rgb="FF940E05"/>
      <color rgb="FFF9F9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1033470" cy="1053473"/>
    <xdr:pic>
      <xdr:nvPicPr>
        <xdr:cNvPr id="2" name="Graphic 2">
          <a:extLst>
            <a:ext uri="{FF2B5EF4-FFF2-40B4-BE49-F238E27FC236}">
              <a16:creationId xmlns:a16="http://schemas.microsoft.com/office/drawing/2014/main" id="{C08A7756-1190-7D41-A22D-922330F19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190500"/>
          <a:ext cx="1033470" cy="1053473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nnari/AppData/Local/Microsoft/Windows/INetCache/Content.Outlook/SUT69ZE6/Copy%20of%20&#193;rsreikningab&#243;k%202020%20(00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mestjori/sameign/FME_Gogn/Lanastofnanir/Eiginfj&#225;r_sk&#253;rsla_2005_nov/EFJskyrsla2005nov_J&#246;kla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mestjori\sameign\FME_Gogn\Lanastofnanir\Eiginfj&#225;r_sk&#253;rsla_2005_nov\EFJskyrsla2005nov_J&#246;kla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nisyfirlit"/>
      <sheetName val="Hluti I - Yfirlit"/>
      <sheetName val="Hluti II a) Samtrygging"/>
      <sheetName val="Hluti II b) Séreign"/>
      <sheetName val="Hluti II c) Lífeyrissjóðir"/>
      <sheetName val="Hluti III a)"/>
      <sheetName val="Hluti III b)"/>
      <sheetName val="Hluti III c)"/>
      <sheetName val="Hluti III d)"/>
      <sheetName val="Listi"/>
      <sheetName val="Gögn"/>
      <sheetName val="Erl.Gög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C1" t="str">
            <v>Lykill</v>
          </cell>
          <cell r="AD1" t="str">
            <v>Name</v>
          </cell>
          <cell r="AE1" t="str">
            <v>EhLykill</v>
          </cell>
        </row>
        <row r="2">
          <cell r="P2" t="str">
            <v>Allar samtryggingardeildir</v>
          </cell>
          <cell r="Z2" t="str">
            <v>Allar séreignardeildir</v>
          </cell>
          <cell r="AC2" t="str">
            <v>LANE010101000000</v>
          </cell>
          <cell r="AD2" t="str">
            <v>Eignarhlutir í félögum og sjóðum</v>
          </cell>
          <cell r="AE2">
            <v>1</v>
          </cell>
        </row>
        <row r="3">
          <cell r="P3" t="str">
            <v>Samtryggingardeildir með ábyrgð launagreiðenda</v>
          </cell>
          <cell r="Z3" t="str">
            <v>Almenni lífeyrissjóðurinn</v>
          </cell>
          <cell r="AC3" t="str">
            <v>LANE010102000000</v>
          </cell>
          <cell r="AD3" t="str">
            <v>Skuldabréf</v>
          </cell>
          <cell r="AE3">
            <v>1</v>
          </cell>
        </row>
        <row r="4">
          <cell r="P4" t="str">
            <v>Samtryggingardeildir án ábyrgðar launagreiðenda</v>
          </cell>
          <cell r="Z4" t="str">
            <v>Arion banki hf.</v>
          </cell>
          <cell r="AC4" t="str">
            <v>LANE010103000000</v>
          </cell>
          <cell r="AD4" t="str">
            <v>Afleiðusamningar</v>
          </cell>
          <cell r="AE4">
            <v>1</v>
          </cell>
        </row>
        <row r="5">
          <cell r="P5" t="str">
            <v>Almenni lífeyrissjóðurinn</v>
          </cell>
          <cell r="Z5" t="str">
            <v>Birta lífeyrissjóður</v>
          </cell>
          <cell r="AC5" t="str">
            <v>LANE010104000000</v>
          </cell>
          <cell r="AD5" t="str">
            <v>Bundnar bankainnstæður</v>
          </cell>
          <cell r="AE5">
            <v>1</v>
          </cell>
        </row>
        <row r="6">
          <cell r="P6" t="str">
            <v>Birta lífeyrissjóður</v>
          </cell>
          <cell r="Z6" t="str">
            <v>Festa - lífeyrissjóður</v>
          </cell>
          <cell r="AC6" t="str">
            <v>LANE010105000000</v>
          </cell>
          <cell r="AD6" t="str">
            <v>Fjárfestingar í íbúðarhúsnæði</v>
          </cell>
          <cell r="AE6">
            <v>1</v>
          </cell>
        </row>
        <row r="7">
          <cell r="P7" t="str">
            <v>Brú Lífeyrissjóður starfsmanna sveitarfélaga</v>
          </cell>
          <cell r="Z7" t="str">
            <v>Frjálsi lífeyrissjóðurinn</v>
          </cell>
          <cell r="AC7" t="str">
            <v>LANE010106000000</v>
          </cell>
          <cell r="AD7" t="str">
            <v>Aðrar fjárfestingar</v>
          </cell>
          <cell r="AE7">
            <v>1</v>
          </cell>
        </row>
        <row r="8">
          <cell r="P8" t="str">
            <v>Eftirlaunasj atvinnuflugmanna</v>
          </cell>
          <cell r="Z8" t="str">
            <v>Gildi - lífeyrissjóður</v>
          </cell>
          <cell r="AC8" t="str">
            <v>LANE010201000000</v>
          </cell>
          <cell r="AD8" t="str">
            <v>Kröfur á dóttur- og hlutdeildarfélög</v>
          </cell>
          <cell r="AE8">
            <v>1</v>
          </cell>
        </row>
        <row r="9">
          <cell r="P9" t="str">
            <v>Festa - lífeyrissjóður</v>
          </cell>
          <cell r="Z9" t="str">
            <v>Íslandsbanki hf.</v>
          </cell>
          <cell r="AC9" t="str">
            <v>LANE010202000000</v>
          </cell>
          <cell r="AD9" t="str">
            <v>Kröfur á launagreiðendur</v>
          </cell>
          <cell r="AE9">
            <v>1</v>
          </cell>
        </row>
        <row r="10">
          <cell r="P10" t="str">
            <v>Frjálsi lífeyrissjóðurinn</v>
          </cell>
          <cell r="Z10" t="str">
            <v>Íslenski lífeyrissjóðurinn</v>
          </cell>
          <cell r="AC10" t="str">
            <v>LANE010203000000</v>
          </cell>
          <cell r="AD10" t="str">
            <v>Fyrirframgreiddur kostnaður og áunnar tekjur</v>
          </cell>
          <cell r="AE10">
            <v>1</v>
          </cell>
        </row>
        <row r="11">
          <cell r="P11" t="str">
            <v>Gildi - lífeyrissjóður</v>
          </cell>
          <cell r="Z11" t="str">
            <v>Kvika banki hf.</v>
          </cell>
          <cell r="AC11" t="str">
            <v>LANE010204000000</v>
          </cell>
          <cell r="AD11" t="str">
            <v>Aðrar kröfur</v>
          </cell>
          <cell r="AE11">
            <v>1</v>
          </cell>
        </row>
        <row r="12">
          <cell r="P12" t="str">
            <v>Íslenski lífeyrissjóðurinn</v>
          </cell>
          <cell r="Z12" t="str">
            <v>Landsbankinn hf.</v>
          </cell>
          <cell r="AC12" t="str">
            <v>LANE010301000000</v>
          </cell>
          <cell r="AD12" t="str">
            <v>Óefnislegar eignir</v>
          </cell>
          <cell r="AE12">
            <v>1</v>
          </cell>
        </row>
        <row r="13">
          <cell r="P13" t="str">
            <v>Lífeyrissjóður bænda</v>
          </cell>
          <cell r="Z13" t="str">
            <v>Lífeyrissjóður starfsmanna ríkisins</v>
          </cell>
          <cell r="AC13" t="str">
            <v>LANE010302000000</v>
          </cell>
          <cell r="AD13" t="str">
            <v>Varanlegir rekstrarfjármunir</v>
          </cell>
          <cell r="AE13">
            <v>1</v>
          </cell>
        </row>
        <row r="14">
          <cell r="P14" t="str">
            <v>Lífeyrissjóður bankamanna</v>
          </cell>
          <cell r="Z14" t="str">
            <v>Lífeyrissjóður Tannlæknafél Ísl</v>
          </cell>
          <cell r="AC14" t="str">
            <v>LANE010303000000</v>
          </cell>
          <cell r="AD14" t="str">
            <v>Aðrar eignir</v>
          </cell>
          <cell r="AE14">
            <v>1</v>
          </cell>
        </row>
        <row r="15">
          <cell r="P15" t="str">
            <v>Lífeyrissjóður Rangæinga</v>
          </cell>
          <cell r="Z15" t="str">
            <v>Lífeyrissjóður verslunarmanna</v>
          </cell>
          <cell r="AC15" t="str">
            <v>LANE010400000000</v>
          </cell>
          <cell r="AD15" t="str">
            <v>Handbært fé</v>
          </cell>
          <cell r="AE15">
            <v>1</v>
          </cell>
        </row>
        <row r="16">
          <cell r="P16" t="str">
            <v>Lífeyrissjóður starfsmanna Akureyrarbæjar</v>
          </cell>
          <cell r="Z16" t="str">
            <v>Lífeyrissjóður Vestmannaeyja</v>
          </cell>
          <cell r="AC16" t="str">
            <v>LANE020101000000</v>
          </cell>
          <cell r="AD16" t="str">
            <v>Skuldir við dóttur- og hlutdeildarfélög</v>
          </cell>
          <cell r="AE16">
            <v>2</v>
          </cell>
        </row>
        <row r="17">
          <cell r="P17" t="str">
            <v>Lífeyrissjóður starfsmanna Búnaðarbanka Íslands</v>
          </cell>
          <cell r="Z17" t="str">
            <v>Lífsval - lífeyrissparnaður</v>
          </cell>
          <cell r="AC17" t="str">
            <v>LANE020102000000</v>
          </cell>
          <cell r="AD17" t="str">
            <v>Skuldir við lánastofnanir</v>
          </cell>
          <cell r="AE17">
            <v>2</v>
          </cell>
        </row>
        <row r="18">
          <cell r="P18" t="str">
            <v>Lífeyrissjóður starfsmanna Reykjavíkurborgar</v>
          </cell>
          <cell r="Z18" t="str">
            <v>Lífsverk lífeyrissjóður</v>
          </cell>
          <cell r="AC18" t="str">
            <v>LANE020103000000</v>
          </cell>
          <cell r="AD18" t="str">
            <v>Afleiðuskuldir</v>
          </cell>
          <cell r="AE18">
            <v>2</v>
          </cell>
        </row>
        <row r="19">
          <cell r="P19" t="str">
            <v>Lífeyrissjóður starfsmanna ríkisins</v>
          </cell>
          <cell r="Z19" t="str">
            <v>Söfnunarsjóður lífeyrisréttinda</v>
          </cell>
          <cell r="AC19" t="str">
            <v>LANE020104000000</v>
          </cell>
          <cell r="AD19" t="str">
            <v>Ógreiddur gjaldfallinn lífeyrir</v>
          </cell>
          <cell r="AE19">
            <v>2</v>
          </cell>
        </row>
        <row r="20">
          <cell r="P20" t="str">
            <v>Lífeyrissjóður Tannlæknafél Ísl</v>
          </cell>
          <cell r="Z20" t="str">
            <v>Stapi lífeyrissjóður</v>
          </cell>
          <cell r="AC20" t="str">
            <v>LANE020105000000</v>
          </cell>
          <cell r="AD20" t="str">
            <v>Áfallin kostnaður og fyrirframinnheimtar tekjur</v>
          </cell>
          <cell r="AE20">
            <v>2</v>
          </cell>
        </row>
        <row r="21">
          <cell r="P21" t="str">
            <v>Lífeyrissjóður verslunarmanna</v>
          </cell>
          <cell r="Z21" t="str">
            <v>Allianz á Íslandi</v>
          </cell>
          <cell r="AC21" t="str">
            <v>LANE020106000000</v>
          </cell>
          <cell r="AD21" t="str">
            <v>Aðrar skuldir</v>
          </cell>
          <cell r="AE21">
            <v>2</v>
          </cell>
        </row>
        <row r="22">
          <cell r="P22" t="str">
            <v>Lífeyrissjóður Vestmannaeyja</v>
          </cell>
          <cell r="Z22" t="str">
            <v>Sparnaður (VKB)</v>
          </cell>
          <cell r="AC22" t="str">
            <v>LANY020000000000</v>
          </cell>
          <cell r="AD22" t="str">
            <v>Hrein eign frá fyrra ári</v>
          </cell>
          <cell r="AE22">
            <v>3</v>
          </cell>
        </row>
        <row r="23">
          <cell r="P23" t="str">
            <v>Lífsverk lífeyrissjóður</v>
          </cell>
        </row>
        <row r="24">
          <cell r="P24" t="str">
            <v>Söfnunarsjóður lífeyrisréttinda</v>
          </cell>
        </row>
        <row r="25">
          <cell r="P25" t="str">
            <v>Stapi lífeyrissjóður</v>
          </cell>
        </row>
      </sheetData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bl.1.0 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m skjalið"/>
      <sheetName val="ebl.1.0 "/>
      <sheetName val="skýr.bl"/>
      <sheetName val="ebl.2.0"/>
      <sheetName val="ebl.3.0"/>
      <sheetName val="ebl.3.1"/>
      <sheetName val="ebl.3.2"/>
      <sheetName val="ebl.3.3"/>
      <sheetName val="ebl.4.0"/>
      <sheetName val="ebl. 5.0"/>
      <sheetName val="ebl. 5.1"/>
      <sheetName val="ebl.5.2"/>
      <sheetName val="ebl.5.3"/>
      <sheetName val="ebl. 5.4"/>
      <sheetName val="ebl. 5.5 "/>
      <sheetName val="ebl. 6.0"/>
      <sheetName val="ebl.6.1"/>
      <sheetName val="ebl. 6.2"/>
      <sheetName val="ebl.6.3"/>
      <sheetName val="ebl.6.4"/>
      <sheetName val="ebl. 7.0"/>
      <sheetName val="ebl.7.1"/>
      <sheetName val="ebl.8.0"/>
      <sheetName val="FME_Lestur"/>
    </sheetNames>
    <sheetDataSet>
      <sheetData sheetId="0" refreshError="1"/>
      <sheetData sheetId="1">
        <row r="12">
          <cell r="C12" t="str">
            <v>Uppgjör pr.: 30.11.2005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rsreikningur2021_1" connectionId="1" xr16:uid="{00000000-0016-0000-0A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AFAFB4"/>
    <pageSetUpPr autoPageBreaks="0"/>
  </sheetPr>
  <dimension ref="A1:XFC251"/>
  <sheetViews>
    <sheetView tabSelected="1" workbookViewId="0"/>
  </sheetViews>
  <sheetFormatPr defaultColWidth="0" defaultRowHeight="15" zeroHeight="1"/>
  <cols>
    <col min="1" max="1" width="5.140625" style="77" customWidth="1"/>
    <col min="2" max="6" width="12.42578125" style="77" customWidth="1"/>
    <col min="7" max="9" width="12.42578125" style="75" customWidth="1"/>
    <col min="10" max="10" width="5.140625" style="76" customWidth="1"/>
    <col min="11" max="16383" width="9.140625" style="76" hidden="1"/>
    <col min="16384" max="16384" width="2.140625" style="76" hidden="1"/>
  </cols>
  <sheetData>
    <row r="1" spans="1:10">
      <c r="A1" s="75"/>
      <c r="B1" s="75"/>
      <c r="C1" s="75"/>
      <c r="D1" s="75"/>
      <c r="E1" s="75"/>
      <c r="F1" s="75"/>
      <c r="J1" s="75"/>
    </row>
    <row r="2" spans="1:10">
      <c r="A2" s="75"/>
      <c r="B2" s="75"/>
      <c r="C2" s="75"/>
      <c r="D2" s="75"/>
      <c r="E2" s="75"/>
      <c r="F2" s="75"/>
      <c r="J2" s="75"/>
    </row>
    <row r="3" spans="1:10">
      <c r="A3" s="75"/>
      <c r="B3" s="75"/>
      <c r="C3" s="75"/>
      <c r="D3" s="75"/>
      <c r="E3" s="75"/>
      <c r="F3" s="75"/>
      <c r="J3" s="75"/>
    </row>
    <row r="4" spans="1:10">
      <c r="A4" s="75"/>
      <c r="B4" s="75"/>
      <c r="C4" s="75"/>
      <c r="D4" s="75"/>
      <c r="E4" s="75"/>
      <c r="F4" s="75"/>
      <c r="J4" s="75"/>
    </row>
    <row r="5" spans="1:10">
      <c r="A5" s="75"/>
      <c r="B5" s="75"/>
      <c r="C5" s="75"/>
      <c r="D5" s="75"/>
      <c r="E5" s="75"/>
      <c r="F5" s="75"/>
      <c r="J5" s="75"/>
    </row>
    <row r="6" spans="1:10">
      <c r="A6" s="75"/>
      <c r="B6" s="75"/>
      <c r="C6" s="75"/>
      <c r="D6" s="75"/>
      <c r="E6" s="75"/>
      <c r="F6" s="75"/>
      <c r="J6" s="75"/>
    </row>
    <row r="7" spans="1:10">
      <c r="A7" s="75"/>
      <c r="B7" s="75"/>
      <c r="C7" s="75"/>
      <c r="D7" s="75"/>
      <c r="E7" s="75"/>
      <c r="F7" s="75"/>
      <c r="J7" s="75"/>
    </row>
    <row r="8" spans="1:10">
      <c r="A8" s="75"/>
      <c r="B8" s="75"/>
      <c r="C8" s="75"/>
      <c r="D8" s="75"/>
      <c r="E8" s="75"/>
      <c r="F8" s="75"/>
      <c r="J8" s="75"/>
    </row>
    <row r="9" spans="1:10" ht="30" customHeight="1">
      <c r="A9" s="75"/>
      <c r="B9" s="198" t="s">
        <v>600</v>
      </c>
      <c r="C9" s="198"/>
      <c r="D9" s="198"/>
      <c r="E9" s="198"/>
      <c r="F9" s="198"/>
      <c r="G9" s="198"/>
      <c r="H9" s="198"/>
      <c r="I9" s="198"/>
      <c r="J9" s="75"/>
    </row>
    <row r="10" spans="1:10" ht="15" customHeight="1">
      <c r="A10" s="75"/>
      <c r="B10" s="199" t="s">
        <v>601</v>
      </c>
      <c r="C10" s="199"/>
      <c r="D10" s="199"/>
      <c r="E10" s="199"/>
      <c r="F10" s="199"/>
      <c r="G10" s="199"/>
      <c r="H10" s="199"/>
      <c r="I10" s="199"/>
      <c r="J10" s="75"/>
    </row>
    <row r="11" spans="1:10" ht="36" customHeight="1">
      <c r="A11" s="75"/>
      <c r="B11" s="186"/>
      <c r="C11" s="185"/>
      <c r="D11" s="185"/>
      <c r="E11" s="185"/>
      <c r="F11" s="185"/>
      <c r="G11" s="185"/>
      <c r="H11" s="185"/>
      <c r="I11" s="185"/>
      <c r="J11" s="75"/>
    </row>
    <row r="12" spans="1:10" ht="33.950000000000003" customHeight="1">
      <c r="A12" s="75"/>
      <c r="C12" s="184" t="s">
        <v>531</v>
      </c>
      <c r="D12" s="180"/>
      <c r="E12" s="180"/>
      <c r="F12" s="180"/>
      <c r="G12" s="180"/>
      <c r="H12" s="180"/>
      <c r="I12" s="180"/>
      <c r="J12" s="75"/>
    </row>
    <row r="13" spans="1:10" s="79" customFormat="1" ht="18" customHeight="1">
      <c r="A13" s="78"/>
      <c r="C13" s="196" t="s">
        <v>526</v>
      </c>
      <c r="D13" s="196"/>
      <c r="E13" s="196"/>
      <c r="F13" s="196"/>
      <c r="G13" s="196"/>
      <c r="H13" s="196"/>
      <c r="J13" s="78"/>
    </row>
    <row r="14" spans="1:10" ht="15" customHeight="1">
      <c r="A14" s="75"/>
      <c r="B14" s="76"/>
      <c r="C14" s="182" t="s">
        <v>594</v>
      </c>
      <c r="D14" s="197" t="s">
        <v>526</v>
      </c>
      <c r="E14" s="197"/>
      <c r="F14" s="197"/>
      <c r="G14" s="197"/>
      <c r="H14" s="197"/>
      <c r="I14" s="180"/>
      <c r="J14" s="80"/>
    </row>
    <row r="15" spans="1:10" ht="15" customHeight="1">
      <c r="A15" s="75"/>
      <c r="B15" s="76"/>
      <c r="C15" s="183"/>
      <c r="D15" s="181"/>
      <c r="E15" s="180"/>
      <c r="F15" s="180"/>
      <c r="G15" s="180"/>
      <c r="H15" s="180"/>
      <c r="I15" s="180"/>
      <c r="J15" s="75"/>
    </row>
    <row r="16" spans="1:10" s="79" customFormat="1" ht="18" customHeight="1">
      <c r="A16" s="78"/>
      <c r="C16" s="196" t="s">
        <v>566</v>
      </c>
      <c r="D16" s="196"/>
      <c r="E16" s="196"/>
      <c r="F16" s="196"/>
      <c r="G16" s="196"/>
      <c r="H16" s="196"/>
      <c r="J16" s="78"/>
    </row>
    <row r="17" spans="1:10">
      <c r="A17" s="75"/>
      <c r="B17" s="76"/>
      <c r="C17" s="182" t="s">
        <v>593</v>
      </c>
      <c r="D17" s="197" t="s">
        <v>522</v>
      </c>
      <c r="E17" s="197"/>
      <c r="F17" s="197"/>
      <c r="G17" s="197"/>
      <c r="H17" s="197"/>
      <c r="I17" s="180"/>
      <c r="J17" s="80"/>
    </row>
    <row r="18" spans="1:10">
      <c r="A18" s="75"/>
      <c r="B18" s="76"/>
      <c r="C18" s="182" t="s">
        <v>592</v>
      </c>
      <c r="D18" s="197" t="s">
        <v>530</v>
      </c>
      <c r="E18" s="197"/>
      <c r="F18" s="197"/>
      <c r="G18" s="197"/>
      <c r="H18" s="197"/>
      <c r="I18" s="180"/>
      <c r="J18" s="80"/>
    </row>
    <row r="19" spans="1:10">
      <c r="A19" s="75"/>
      <c r="B19" s="76"/>
      <c r="C19" s="182" t="s">
        <v>589</v>
      </c>
      <c r="D19" s="197" t="s">
        <v>579</v>
      </c>
      <c r="E19" s="197"/>
      <c r="F19" s="197"/>
      <c r="G19" s="197"/>
      <c r="H19" s="197"/>
      <c r="I19" s="180"/>
      <c r="J19" s="80"/>
    </row>
    <row r="20" spans="1:10" ht="15" customHeight="1">
      <c r="A20" s="75"/>
      <c r="B20" s="76"/>
      <c r="C20" s="183"/>
      <c r="D20" s="181"/>
      <c r="E20" s="180"/>
      <c r="F20" s="180"/>
      <c r="G20" s="180"/>
      <c r="H20" s="180"/>
      <c r="I20" s="180"/>
      <c r="J20" s="75"/>
    </row>
    <row r="21" spans="1:10" s="79" customFormat="1" ht="18" customHeight="1">
      <c r="A21" s="78"/>
      <c r="C21" s="196" t="s">
        <v>524</v>
      </c>
      <c r="D21" s="196"/>
      <c r="E21" s="196"/>
      <c r="F21" s="196"/>
      <c r="G21" s="196"/>
      <c r="H21" s="196"/>
      <c r="J21" s="78"/>
    </row>
    <row r="22" spans="1:10">
      <c r="A22" s="75"/>
      <c r="B22" s="76"/>
      <c r="C22" s="182" t="s">
        <v>591</v>
      </c>
      <c r="D22" s="181" t="s">
        <v>525</v>
      </c>
      <c r="E22" s="180"/>
      <c r="F22" s="180"/>
      <c r="G22" s="180"/>
      <c r="H22" s="180"/>
      <c r="I22" s="180"/>
      <c r="J22" s="80"/>
    </row>
    <row r="23" spans="1:10">
      <c r="A23" s="75"/>
      <c r="B23" s="76"/>
      <c r="C23" s="182" t="s">
        <v>590</v>
      </c>
      <c r="D23" s="181" t="s">
        <v>527</v>
      </c>
      <c r="E23" s="180"/>
      <c r="F23" s="180"/>
      <c r="G23" s="180"/>
      <c r="H23" s="180"/>
      <c r="I23" s="180"/>
      <c r="J23" s="80"/>
    </row>
    <row r="24" spans="1:10">
      <c r="A24" s="75"/>
      <c r="B24" s="76"/>
      <c r="C24" s="182" t="s">
        <v>589</v>
      </c>
      <c r="D24" s="181" t="s">
        <v>528</v>
      </c>
      <c r="E24" s="180"/>
      <c r="F24" s="180"/>
      <c r="G24" s="180"/>
      <c r="H24" s="180"/>
      <c r="I24" s="180"/>
      <c r="J24" s="80"/>
    </row>
    <row r="25" spans="1:10">
      <c r="A25" s="75"/>
      <c r="B25" s="76"/>
      <c r="C25" s="182" t="s">
        <v>588</v>
      </c>
      <c r="D25" s="181" t="s">
        <v>529</v>
      </c>
      <c r="E25" s="180"/>
      <c r="F25" s="180"/>
      <c r="G25" s="180"/>
      <c r="H25" s="180"/>
      <c r="I25" s="180"/>
      <c r="J25" s="80"/>
    </row>
    <row r="26" spans="1:10">
      <c r="A26" s="75"/>
      <c r="B26" s="41"/>
      <c r="C26" s="41"/>
      <c r="D26" s="41"/>
      <c r="E26" s="41"/>
      <c r="F26" s="41"/>
      <c r="G26" s="41"/>
      <c r="H26" s="41"/>
      <c r="I26" s="41"/>
      <c r="J26" s="75"/>
    </row>
    <row r="27" spans="1:10">
      <c r="A27" s="75"/>
      <c r="B27" s="75"/>
      <c r="C27" s="75"/>
      <c r="D27" s="75"/>
      <c r="E27" s="75"/>
      <c r="F27" s="75"/>
      <c r="J27" s="75"/>
    </row>
    <row r="28" spans="1:10">
      <c r="A28" s="75"/>
      <c r="B28" s="75"/>
      <c r="C28" s="75"/>
      <c r="D28" s="75"/>
      <c r="E28" s="75"/>
      <c r="F28" s="75"/>
      <c r="J28" s="75"/>
    </row>
    <row r="29" spans="1:10">
      <c r="A29" s="75"/>
      <c r="B29" s="75"/>
      <c r="C29" s="75"/>
      <c r="D29" s="75"/>
      <c r="E29" s="75"/>
      <c r="F29" s="75"/>
      <c r="J29" s="75"/>
    </row>
    <row r="30" spans="1:10">
      <c r="A30" s="75"/>
      <c r="B30" s="75"/>
      <c r="C30" s="75"/>
      <c r="D30" s="75"/>
      <c r="E30" s="75"/>
      <c r="F30" s="75"/>
      <c r="J30" s="75"/>
    </row>
    <row r="31" spans="1:10">
      <c r="A31" s="75"/>
      <c r="B31" s="75"/>
      <c r="C31" s="75"/>
      <c r="D31" s="75"/>
      <c r="E31" s="75"/>
      <c r="F31" s="75"/>
      <c r="J31" s="75"/>
    </row>
    <row r="32" spans="1:10">
      <c r="A32" s="75"/>
      <c r="B32" s="75"/>
      <c r="C32" s="75"/>
      <c r="D32" s="75"/>
      <c r="E32" s="75"/>
      <c r="F32" s="75"/>
      <c r="J32" s="75"/>
    </row>
    <row r="33" spans="1:10">
      <c r="A33" s="75"/>
      <c r="B33" s="75"/>
      <c r="C33" s="75"/>
      <c r="D33" s="75"/>
      <c r="E33" s="75"/>
      <c r="F33" s="75"/>
      <c r="J33" s="75"/>
    </row>
    <row r="34" spans="1:10">
      <c r="A34" s="75"/>
      <c r="B34" s="75"/>
      <c r="C34" s="75"/>
      <c r="D34" s="75"/>
      <c r="E34" s="75"/>
      <c r="F34" s="75"/>
      <c r="J34" s="75"/>
    </row>
    <row r="35" spans="1:10">
      <c r="A35" s="75"/>
      <c r="B35" s="75"/>
      <c r="C35" s="75"/>
      <c r="D35" s="75"/>
      <c r="E35" s="75"/>
      <c r="F35" s="75"/>
      <c r="J35" s="75"/>
    </row>
    <row r="36" spans="1:10">
      <c r="A36" s="75"/>
      <c r="B36" s="75"/>
      <c r="C36" s="75"/>
      <c r="D36" s="75"/>
      <c r="E36" s="75"/>
      <c r="F36" s="75"/>
      <c r="J36" s="75"/>
    </row>
    <row r="37" spans="1:10">
      <c r="A37" s="75"/>
      <c r="B37" s="75"/>
      <c r="C37" s="75"/>
      <c r="D37" s="75"/>
      <c r="E37" s="75"/>
      <c r="F37" s="75"/>
      <c r="J37" s="75"/>
    </row>
    <row r="38" spans="1:10">
      <c r="A38" s="75"/>
      <c r="B38" s="75"/>
      <c r="C38" s="75"/>
      <c r="D38" s="75"/>
      <c r="E38" s="75"/>
      <c r="F38" s="75"/>
      <c r="J38" s="75"/>
    </row>
    <row r="39" spans="1:10">
      <c r="A39" s="75"/>
      <c r="B39" s="75"/>
      <c r="C39" s="75"/>
      <c r="D39" s="75"/>
      <c r="E39" s="75"/>
      <c r="F39" s="75"/>
      <c r="J39" s="75"/>
    </row>
    <row r="40" spans="1:10">
      <c r="A40" s="75"/>
      <c r="B40" s="75"/>
      <c r="C40" s="75"/>
      <c r="D40" s="75"/>
      <c r="E40" s="75"/>
      <c r="F40" s="75"/>
      <c r="J40" s="75"/>
    </row>
    <row r="41" spans="1:10">
      <c r="A41" s="75"/>
      <c r="B41" s="75"/>
      <c r="C41" s="75"/>
      <c r="D41" s="75"/>
      <c r="E41" s="75"/>
      <c r="F41" s="75"/>
      <c r="J41" s="75"/>
    </row>
    <row r="42" spans="1:10">
      <c r="A42" s="75"/>
      <c r="B42" s="75"/>
      <c r="C42" s="75"/>
      <c r="D42" s="75"/>
      <c r="E42" s="75"/>
      <c r="F42" s="75"/>
      <c r="J42" s="75"/>
    </row>
    <row r="43" spans="1:10">
      <c r="A43" s="75"/>
      <c r="B43" s="75"/>
      <c r="C43" s="75"/>
      <c r="D43" s="75"/>
      <c r="E43" s="75"/>
      <c r="F43" s="75"/>
      <c r="J43" s="75"/>
    </row>
    <row r="44" spans="1:10">
      <c r="A44" s="75"/>
      <c r="B44" s="75"/>
      <c r="C44" s="75"/>
      <c r="D44" s="75"/>
      <c r="E44" s="75"/>
      <c r="F44" s="75"/>
      <c r="J44" s="75"/>
    </row>
    <row r="45" spans="1:10">
      <c r="A45" s="75"/>
      <c r="B45" s="75"/>
      <c r="C45" s="75"/>
      <c r="D45" s="75"/>
      <c r="E45" s="75"/>
      <c r="F45" s="75"/>
      <c r="J45" s="75"/>
    </row>
    <row r="46" spans="1:10">
      <c r="A46" s="75"/>
      <c r="B46" s="75"/>
      <c r="C46" s="75"/>
      <c r="D46" s="75"/>
      <c r="E46" s="75"/>
      <c r="F46" s="75"/>
      <c r="J46" s="75"/>
    </row>
    <row r="47" spans="1:10">
      <c r="A47" s="75"/>
      <c r="B47" s="75"/>
      <c r="C47" s="75"/>
      <c r="D47" s="75"/>
      <c r="E47" s="75"/>
      <c r="F47" s="75"/>
      <c r="J47" s="75"/>
    </row>
    <row r="48" spans="1:10" hidden="1">
      <c r="A48" s="75"/>
      <c r="B48" s="75"/>
      <c r="C48" s="75"/>
      <c r="D48" s="75"/>
      <c r="E48" s="75"/>
      <c r="F48" s="75"/>
      <c r="J48" s="75"/>
    </row>
    <row r="49" spans="1:6" ht="14.25" hidden="1" customHeight="1">
      <c r="A49" s="75"/>
      <c r="B49" s="75"/>
      <c r="C49" s="75"/>
      <c r="D49" s="75"/>
      <c r="E49" s="75"/>
      <c r="F49" s="75"/>
    </row>
    <row r="50" spans="1:6" ht="14.25" hidden="1" customHeight="1">
      <c r="A50" s="75"/>
      <c r="B50" s="75"/>
      <c r="C50" s="75"/>
      <c r="D50" s="75"/>
      <c r="E50" s="75"/>
      <c r="F50" s="75"/>
    </row>
    <row r="51" spans="1:6" ht="14.25" hidden="1" customHeight="1">
      <c r="A51" s="75"/>
      <c r="B51" s="75"/>
      <c r="C51" s="75"/>
      <c r="D51" s="75"/>
      <c r="E51" s="75"/>
      <c r="F51" s="75"/>
    </row>
    <row r="52" spans="1:6" ht="14.25" hidden="1" customHeight="1">
      <c r="A52" s="75"/>
      <c r="B52" s="75"/>
      <c r="C52" s="75"/>
      <c r="D52" s="75"/>
      <c r="E52" s="75"/>
      <c r="F52" s="75"/>
    </row>
    <row r="53" spans="1:6" ht="14.25" hidden="1" customHeight="1">
      <c r="A53" s="75"/>
      <c r="B53" s="75"/>
      <c r="C53" s="75"/>
      <c r="D53" s="75"/>
      <c r="E53" s="75"/>
      <c r="F53" s="75"/>
    </row>
    <row r="54" spans="1:6" ht="14.25" hidden="1" customHeight="1">
      <c r="A54" s="75"/>
      <c r="B54" s="75"/>
      <c r="C54" s="75"/>
      <c r="D54" s="75"/>
      <c r="E54" s="75"/>
      <c r="F54" s="75"/>
    </row>
    <row r="55" spans="1:6" ht="14.25" hidden="1" customHeight="1">
      <c r="A55" s="75"/>
      <c r="B55" s="75"/>
      <c r="C55" s="75"/>
      <c r="D55" s="75"/>
      <c r="E55" s="75"/>
      <c r="F55" s="75"/>
    </row>
    <row r="56" spans="1:6" ht="14.25" hidden="1" customHeight="1">
      <c r="A56" s="75"/>
      <c r="B56" s="75"/>
      <c r="C56" s="75"/>
      <c r="D56" s="75"/>
      <c r="E56" s="75"/>
      <c r="F56" s="75"/>
    </row>
    <row r="57" spans="1:6" ht="14.25" hidden="1" customHeight="1">
      <c r="A57" s="75"/>
      <c r="B57" s="75"/>
      <c r="C57" s="75"/>
      <c r="D57" s="75"/>
      <c r="E57" s="75"/>
      <c r="F57" s="75"/>
    </row>
    <row r="58" spans="1:6" ht="14.25" hidden="1" customHeight="1">
      <c r="A58" s="75"/>
      <c r="B58" s="75"/>
      <c r="C58" s="75"/>
      <c r="D58" s="75"/>
      <c r="E58" s="75"/>
      <c r="F58" s="75"/>
    </row>
    <row r="59" spans="1:6" ht="14.25" hidden="1" customHeight="1">
      <c r="A59" s="75"/>
      <c r="B59" s="75"/>
      <c r="C59" s="75"/>
      <c r="D59" s="75"/>
      <c r="E59" s="75"/>
      <c r="F59" s="75"/>
    </row>
    <row r="60" spans="1:6" ht="14.25" hidden="1" customHeight="1">
      <c r="A60" s="75"/>
      <c r="B60" s="75"/>
      <c r="C60" s="75"/>
      <c r="D60" s="75"/>
      <c r="E60" s="75"/>
      <c r="F60" s="75"/>
    </row>
    <row r="61" spans="1:6" ht="14.25" hidden="1" customHeight="1">
      <c r="A61" s="75"/>
      <c r="B61" s="75"/>
      <c r="C61" s="75"/>
      <c r="D61" s="75"/>
      <c r="E61" s="75"/>
      <c r="F61" s="75"/>
    </row>
    <row r="62" spans="1:6" ht="14.25" hidden="1" customHeight="1">
      <c r="A62" s="75"/>
      <c r="B62" s="75"/>
      <c r="C62" s="75"/>
      <c r="D62" s="75"/>
      <c r="E62" s="75"/>
      <c r="F62" s="75"/>
    </row>
    <row r="63" spans="1:6" ht="14.25" hidden="1" customHeight="1">
      <c r="A63" s="75"/>
      <c r="B63" s="75"/>
      <c r="C63" s="75"/>
      <c r="D63" s="75"/>
      <c r="E63" s="75"/>
      <c r="F63" s="75"/>
    </row>
    <row r="64" spans="1:6" ht="14.25" hidden="1" customHeight="1">
      <c r="A64" s="75"/>
      <c r="B64" s="75"/>
      <c r="C64" s="75"/>
      <c r="D64" s="75"/>
      <c r="E64" s="75"/>
      <c r="F64" s="75"/>
    </row>
    <row r="65" spans="1:6" ht="14.25" hidden="1" customHeight="1">
      <c r="A65" s="75"/>
      <c r="B65" s="75"/>
      <c r="C65" s="75"/>
      <c r="D65" s="75"/>
      <c r="E65" s="75"/>
      <c r="F65" s="75"/>
    </row>
    <row r="66" spans="1:6" ht="14.25" hidden="1" customHeight="1">
      <c r="A66" s="75"/>
      <c r="B66" s="75"/>
      <c r="C66" s="75"/>
      <c r="D66" s="75"/>
      <c r="E66" s="75"/>
      <c r="F66" s="75"/>
    </row>
    <row r="67" spans="1:6" ht="14.25" hidden="1" customHeight="1">
      <c r="A67" s="75"/>
      <c r="B67" s="75"/>
      <c r="C67" s="75"/>
      <c r="D67" s="75"/>
      <c r="E67" s="75"/>
      <c r="F67" s="75"/>
    </row>
    <row r="68" spans="1:6" ht="14.25" hidden="1" customHeight="1">
      <c r="A68" s="75"/>
      <c r="B68" s="75"/>
      <c r="C68" s="75"/>
      <c r="D68" s="75"/>
      <c r="E68" s="75"/>
      <c r="F68" s="75"/>
    </row>
    <row r="69" spans="1:6" ht="14.25" hidden="1" customHeight="1">
      <c r="A69" s="75"/>
      <c r="B69" s="75"/>
      <c r="C69" s="75"/>
      <c r="D69" s="75"/>
      <c r="E69" s="75"/>
      <c r="F69" s="75"/>
    </row>
    <row r="70" spans="1:6" ht="14.25" hidden="1" customHeight="1">
      <c r="A70" s="75"/>
      <c r="B70" s="75"/>
      <c r="C70" s="75"/>
      <c r="D70" s="75"/>
      <c r="E70" s="75"/>
      <c r="F70" s="75"/>
    </row>
    <row r="71" spans="1:6" ht="14.25" hidden="1" customHeight="1">
      <c r="A71" s="75"/>
      <c r="B71" s="75"/>
      <c r="C71" s="75"/>
      <c r="D71" s="75"/>
      <c r="E71" s="75"/>
      <c r="F71" s="75"/>
    </row>
    <row r="72" spans="1:6" ht="14.25" hidden="1" customHeight="1">
      <c r="A72" s="75"/>
      <c r="B72" s="75"/>
      <c r="C72" s="75"/>
      <c r="D72" s="75"/>
      <c r="E72" s="75"/>
      <c r="F72" s="75"/>
    </row>
    <row r="73" spans="1:6" ht="14.25" hidden="1" customHeight="1">
      <c r="A73" s="75"/>
      <c r="B73" s="75"/>
      <c r="C73" s="75"/>
      <c r="D73" s="75"/>
      <c r="E73" s="75"/>
      <c r="F73" s="75"/>
    </row>
    <row r="74" spans="1:6" ht="14.25" hidden="1" customHeight="1">
      <c r="A74" s="75"/>
      <c r="B74" s="75"/>
      <c r="C74" s="75"/>
      <c r="D74" s="75"/>
      <c r="E74" s="75"/>
      <c r="F74" s="75"/>
    </row>
    <row r="75" spans="1:6" ht="14.25" hidden="1" customHeight="1">
      <c r="A75" s="75"/>
      <c r="B75" s="75"/>
      <c r="C75" s="75"/>
      <c r="D75" s="75"/>
      <c r="E75" s="75"/>
      <c r="F75" s="75"/>
    </row>
    <row r="76" spans="1:6" ht="14.25" hidden="1" customHeight="1">
      <c r="A76" s="75"/>
      <c r="B76" s="75"/>
      <c r="C76" s="75"/>
      <c r="D76" s="75"/>
      <c r="E76" s="75"/>
      <c r="F76" s="75"/>
    </row>
    <row r="77" spans="1:6" ht="14.25" hidden="1" customHeight="1">
      <c r="A77" s="75"/>
      <c r="B77" s="75"/>
      <c r="C77" s="75"/>
      <c r="D77" s="75"/>
      <c r="E77" s="75"/>
      <c r="F77" s="75"/>
    </row>
    <row r="78" spans="1:6" ht="14.25" hidden="1" customHeight="1">
      <c r="A78" s="75"/>
      <c r="B78" s="75"/>
      <c r="C78" s="75"/>
      <c r="D78" s="75"/>
      <c r="E78" s="75"/>
      <c r="F78" s="75"/>
    </row>
    <row r="79" spans="1:6" ht="14.25" hidden="1" customHeight="1">
      <c r="A79" s="75"/>
      <c r="B79" s="75"/>
      <c r="C79" s="75"/>
      <c r="D79" s="75"/>
      <c r="E79" s="75"/>
      <c r="F79" s="75"/>
    </row>
    <row r="80" spans="1:6" ht="14.25" hidden="1" customHeight="1">
      <c r="A80" s="75"/>
      <c r="B80" s="75"/>
      <c r="C80" s="75"/>
      <c r="D80" s="75"/>
      <c r="E80" s="75"/>
      <c r="F80" s="75"/>
    </row>
    <row r="81" spans="1:6" ht="15" hidden="1" customHeight="1" thickBot="1">
      <c r="A81" s="75"/>
      <c r="B81" s="75"/>
      <c r="C81" s="75"/>
      <c r="D81" s="75"/>
      <c r="E81" s="75"/>
      <c r="F81" s="75"/>
    </row>
    <row r="82" spans="1:6" ht="14.25" hidden="1" customHeight="1">
      <c r="A82" s="75"/>
      <c r="B82" s="75"/>
      <c r="C82" s="75"/>
      <c r="D82" s="75"/>
      <c r="E82" s="75"/>
      <c r="F82" s="75"/>
    </row>
    <row r="83" spans="1:6" ht="14.25" hidden="1" customHeight="1">
      <c r="A83" s="75"/>
      <c r="B83" s="75"/>
      <c r="C83" s="75"/>
      <c r="D83" s="75"/>
      <c r="E83" s="75"/>
      <c r="F83" s="75"/>
    </row>
    <row r="84" spans="1:6" ht="14.25" hidden="1" customHeight="1">
      <c r="A84" s="75"/>
      <c r="B84" s="75"/>
      <c r="C84" s="75"/>
      <c r="D84" s="75"/>
      <c r="E84" s="75"/>
      <c r="F84" s="75"/>
    </row>
    <row r="85" spans="1:6" ht="14.25" hidden="1" customHeight="1">
      <c r="A85" s="75"/>
      <c r="B85" s="75"/>
      <c r="C85" s="75"/>
      <c r="D85" s="75"/>
      <c r="E85" s="75"/>
      <c r="F85" s="75"/>
    </row>
    <row r="86" spans="1:6" ht="14.25" hidden="1" customHeight="1">
      <c r="A86" s="75"/>
      <c r="B86" s="75"/>
      <c r="C86" s="75"/>
      <c r="D86" s="75"/>
      <c r="E86" s="75"/>
      <c r="F86" s="75"/>
    </row>
    <row r="87" spans="1:6" ht="14.25" hidden="1" customHeight="1">
      <c r="A87" s="75"/>
      <c r="B87" s="75"/>
      <c r="C87" s="75"/>
      <c r="D87" s="75"/>
      <c r="E87" s="75"/>
      <c r="F87" s="75"/>
    </row>
    <row r="88" spans="1:6" ht="14.25" hidden="1" customHeight="1">
      <c r="A88" s="75"/>
      <c r="B88" s="75"/>
      <c r="C88" s="75"/>
      <c r="D88" s="75"/>
      <c r="E88" s="75"/>
      <c r="F88" s="75"/>
    </row>
    <row r="89" spans="1:6" ht="14.25" hidden="1" customHeight="1">
      <c r="A89" s="75"/>
      <c r="B89" s="75"/>
      <c r="C89" s="75"/>
      <c r="D89" s="75"/>
      <c r="E89" s="75"/>
      <c r="F89" s="75"/>
    </row>
    <row r="90" spans="1:6" ht="14.25" hidden="1" customHeight="1">
      <c r="A90" s="75"/>
      <c r="B90" s="75"/>
      <c r="C90" s="75"/>
      <c r="D90" s="75"/>
      <c r="E90" s="75"/>
      <c r="F90" s="75"/>
    </row>
    <row r="91" spans="1:6" ht="14.25" hidden="1" customHeight="1">
      <c r="A91" s="75"/>
      <c r="B91" s="75"/>
      <c r="C91" s="75"/>
      <c r="D91" s="75"/>
      <c r="E91" s="75"/>
      <c r="F91" s="75"/>
    </row>
    <row r="92" spans="1:6" ht="14.25" hidden="1" customHeight="1">
      <c r="A92" s="75"/>
      <c r="B92" s="75"/>
      <c r="C92" s="75"/>
      <c r="D92" s="75"/>
      <c r="E92" s="75"/>
      <c r="F92" s="75"/>
    </row>
    <row r="93" spans="1:6" ht="14.25" hidden="1" customHeight="1">
      <c r="A93" s="75"/>
      <c r="B93" s="75"/>
      <c r="C93" s="75"/>
      <c r="D93" s="75"/>
      <c r="E93" s="75"/>
      <c r="F93" s="75"/>
    </row>
    <row r="94" spans="1:6" ht="14.25" hidden="1" customHeight="1">
      <c r="A94" s="75"/>
      <c r="B94" s="75"/>
      <c r="C94" s="75"/>
      <c r="D94" s="75"/>
      <c r="E94" s="75"/>
      <c r="F94" s="75"/>
    </row>
    <row r="95" spans="1:6" ht="14.25" hidden="1" customHeight="1">
      <c r="A95" s="75"/>
      <c r="B95" s="75"/>
      <c r="C95" s="75"/>
      <c r="D95" s="75"/>
      <c r="E95" s="75"/>
      <c r="F95" s="75"/>
    </row>
    <row r="96" spans="1:6" ht="14.25" hidden="1" customHeight="1">
      <c r="A96" s="75"/>
      <c r="B96" s="75"/>
      <c r="C96" s="75"/>
      <c r="D96" s="75"/>
      <c r="E96" s="75"/>
      <c r="F96" s="75"/>
    </row>
    <row r="97" spans="1:6" ht="14.25" hidden="1" customHeight="1">
      <c r="A97" s="75"/>
      <c r="B97" s="75"/>
      <c r="C97" s="75"/>
      <c r="D97" s="75"/>
      <c r="E97" s="75"/>
      <c r="F97" s="75"/>
    </row>
    <row r="98" spans="1:6" ht="14.25" hidden="1" customHeight="1">
      <c r="A98" s="75"/>
      <c r="B98" s="75"/>
      <c r="C98" s="75"/>
      <c r="D98" s="75"/>
      <c r="E98" s="75"/>
      <c r="F98" s="75"/>
    </row>
    <row r="99" spans="1:6" ht="14.25" hidden="1" customHeight="1">
      <c r="A99" s="75"/>
      <c r="B99" s="75"/>
      <c r="C99" s="75"/>
      <c r="D99" s="75"/>
      <c r="E99" s="75"/>
      <c r="F99" s="75"/>
    </row>
    <row r="100" spans="1:6" ht="14.25" hidden="1" customHeight="1">
      <c r="A100" s="75"/>
      <c r="B100" s="75"/>
      <c r="C100" s="75"/>
      <c r="D100" s="75"/>
      <c r="E100" s="75"/>
      <c r="F100" s="75"/>
    </row>
    <row r="101" spans="1:6" ht="14.25" hidden="1" customHeight="1">
      <c r="A101" s="75"/>
      <c r="B101" s="75"/>
      <c r="C101" s="75"/>
      <c r="D101" s="75"/>
      <c r="E101" s="75"/>
      <c r="F101" s="75"/>
    </row>
    <row r="102" spans="1:6" ht="14.25" hidden="1" customHeight="1">
      <c r="A102" s="75"/>
      <c r="B102" s="75"/>
      <c r="C102" s="75"/>
      <c r="D102" s="75"/>
      <c r="E102" s="75"/>
      <c r="F102" s="75"/>
    </row>
    <row r="103" spans="1:6" ht="14.25" hidden="1" customHeight="1">
      <c r="A103" s="75"/>
      <c r="B103" s="75"/>
      <c r="C103" s="75"/>
      <c r="D103" s="75"/>
      <c r="E103" s="75"/>
      <c r="F103" s="75"/>
    </row>
    <row r="104" spans="1:6" ht="14.25" hidden="1" customHeight="1">
      <c r="A104" s="75"/>
      <c r="B104" s="75"/>
      <c r="C104" s="75"/>
      <c r="D104" s="75"/>
      <c r="E104" s="75"/>
      <c r="F104" s="75"/>
    </row>
    <row r="105" spans="1:6" ht="14.25" hidden="1" customHeight="1">
      <c r="A105" s="75"/>
      <c r="B105" s="75"/>
      <c r="C105" s="75"/>
      <c r="D105" s="75"/>
      <c r="E105" s="75"/>
      <c r="F105" s="75"/>
    </row>
    <row r="106" spans="1:6" ht="14.25" hidden="1" customHeight="1">
      <c r="A106" s="75"/>
      <c r="B106" s="75"/>
      <c r="C106" s="75"/>
      <c r="D106" s="75"/>
      <c r="E106" s="75"/>
      <c r="F106" s="75"/>
    </row>
    <row r="107" spans="1:6" ht="14.25" hidden="1" customHeight="1">
      <c r="A107" s="75"/>
      <c r="B107" s="75"/>
      <c r="C107" s="75"/>
      <c r="D107" s="75"/>
      <c r="E107" s="75"/>
      <c r="F107" s="75"/>
    </row>
    <row r="108" spans="1:6" ht="14.25" hidden="1" customHeight="1">
      <c r="A108" s="75"/>
      <c r="B108" s="75"/>
      <c r="C108" s="75"/>
      <c r="D108" s="75"/>
      <c r="E108" s="75"/>
      <c r="F108" s="75"/>
    </row>
    <row r="109" spans="1:6" ht="14.25" hidden="1" customHeight="1">
      <c r="A109" s="75"/>
      <c r="B109" s="75"/>
      <c r="C109" s="75"/>
      <c r="D109" s="75"/>
      <c r="E109" s="75"/>
      <c r="F109" s="75"/>
    </row>
    <row r="110" spans="1:6" ht="14.25" hidden="1" customHeight="1">
      <c r="A110" s="75"/>
      <c r="B110" s="75"/>
      <c r="C110" s="75"/>
      <c r="D110" s="75"/>
      <c r="E110" s="75"/>
      <c r="F110" s="75"/>
    </row>
    <row r="111" spans="1:6" ht="14.25" hidden="1" customHeight="1">
      <c r="A111" s="75"/>
      <c r="B111" s="75"/>
      <c r="C111" s="75"/>
      <c r="D111" s="75"/>
      <c r="E111" s="75"/>
      <c r="F111" s="75"/>
    </row>
    <row r="112" spans="1:6" ht="14.25" hidden="1" customHeight="1">
      <c r="A112" s="75"/>
      <c r="B112" s="75"/>
      <c r="C112" s="75"/>
      <c r="D112" s="75"/>
      <c r="E112" s="75"/>
      <c r="F112" s="75"/>
    </row>
    <row r="113" spans="1:6" ht="14.25" hidden="1" customHeight="1">
      <c r="A113" s="75"/>
      <c r="B113" s="75"/>
      <c r="C113" s="75"/>
      <c r="D113" s="75"/>
      <c r="E113" s="75"/>
      <c r="F113" s="75"/>
    </row>
    <row r="114" spans="1:6" ht="14.25" hidden="1" customHeight="1">
      <c r="A114" s="75"/>
      <c r="B114" s="75"/>
      <c r="C114" s="75"/>
      <c r="D114" s="75"/>
      <c r="E114" s="75"/>
      <c r="F114" s="75"/>
    </row>
    <row r="115" spans="1:6" ht="14.25" hidden="1" customHeight="1">
      <c r="A115" s="75"/>
      <c r="B115" s="75"/>
      <c r="C115" s="75"/>
      <c r="D115" s="75"/>
      <c r="E115" s="75"/>
      <c r="F115" s="75"/>
    </row>
    <row r="116" spans="1:6" ht="14.25" hidden="1" customHeight="1">
      <c r="A116" s="75"/>
      <c r="B116" s="75"/>
      <c r="C116" s="75"/>
      <c r="D116" s="75"/>
      <c r="E116" s="75"/>
      <c r="F116" s="75"/>
    </row>
    <row r="117" spans="1:6" ht="14.25" hidden="1" customHeight="1">
      <c r="A117" s="75"/>
      <c r="B117" s="75"/>
      <c r="C117" s="75"/>
      <c r="D117" s="75"/>
      <c r="E117" s="75"/>
      <c r="F117" s="75"/>
    </row>
    <row r="118" spans="1:6" hidden="1">
      <c r="A118" s="75"/>
      <c r="B118" s="75"/>
      <c r="C118" s="75"/>
      <c r="D118" s="75"/>
      <c r="E118" s="75"/>
      <c r="F118" s="75"/>
    </row>
    <row r="119" spans="1:6" hidden="1">
      <c r="A119" s="75"/>
      <c r="B119" s="75"/>
      <c r="C119" s="75"/>
      <c r="D119" s="75"/>
      <c r="E119" s="75"/>
      <c r="F119" s="75"/>
    </row>
    <row r="120" spans="1:6" hidden="1">
      <c r="A120" s="75"/>
      <c r="B120" s="75"/>
      <c r="C120" s="75"/>
      <c r="D120" s="75"/>
      <c r="E120" s="75"/>
      <c r="F120" s="75"/>
    </row>
    <row r="121" spans="1:6" hidden="1">
      <c r="A121" s="75"/>
      <c r="B121" s="75"/>
      <c r="C121" s="75"/>
      <c r="D121" s="75"/>
      <c r="E121" s="75"/>
      <c r="F121" s="75"/>
    </row>
    <row r="122" spans="1:6" hidden="1">
      <c r="A122" s="75"/>
      <c r="B122" s="75"/>
      <c r="C122" s="75"/>
      <c r="D122" s="75"/>
      <c r="E122" s="75"/>
      <c r="F122" s="75"/>
    </row>
    <row r="123" spans="1:6" hidden="1">
      <c r="A123" s="75"/>
      <c r="B123" s="75"/>
      <c r="C123" s="75"/>
      <c r="D123" s="75"/>
      <c r="E123" s="75"/>
      <c r="F123" s="75"/>
    </row>
    <row r="124" spans="1:6" hidden="1">
      <c r="A124" s="75"/>
      <c r="B124" s="75"/>
      <c r="C124" s="75"/>
      <c r="D124" s="75"/>
      <c r="E124" s="75"/>
      <c r="F124" s="75"/>
    </row>
    <row r="125" spans="1:6" hidden="1">
      <c r="A125" s="75"/>
      <c r="B125" s="75"/>
      <c r="C125" s="75"/>
      <c r="D125" s="75"/>
      <c r="E125" s="75"/>
      <c r="F125" s="75"/>
    </row>
    <row r="126" spans="1:6" hidden="1">
      <c r="A126" s="75"/>
      <c r="B126" s="75"/>
      <c r="C126" s="75"/>
      <c r="D126" s="75"/>
      <c r="E126" s="75"/>
      <c r="F126" s="75"/>
    </row>
    <row r="127" spans="1:6" hidden="1">
      <c r="A127" s="75"/>
      <c r="B127" s="75"/>
      <c r="C127" s="75"/>
      <c r="D127" s="75"/>
      <c r="E127" s="75"/>
      <c r="F127" s="75"/>
    </row>
    <row r="128" spans="1:6" hidden="1">
      <c r="A128" s="75"/>
      <c r="B128" s="75"/>
      <c r="C128" s="75"/>
      <c r="D128" s="75"/>
      <c r="E128" s="75"/>
      <c r="F128" s="75"/>
    </row>
    <row r="129" spans="1:6" hidden="1">
      <c r="A129" s="75"/>
      <c r="B129" s="75"/>
      <c r="C129" s="75"/>
      <c r="D129" s="75"/>
      <c r="E129" s="75"/>
      <c r="F129" s="75"/>
    </row>
    <row r="130" spans="1:6" hidden="1">
      <c r="A130" s="75"/>
      <c r="B130" s="75"/>
      <c r="C130" s="75"/>
      <c r="D130" s="75"/>
      <c r="E130" s="75"/>
      <c r="F130" s="75"/>
    </row>
    <row r="131" spans="1:6" hidden="1">
      <c r="A131" s="75"/>
      <c r="B131" s="75"/>
      <c r="C131" s="75"/>
      <c r="D131" s="75"/>
      <c r="E131" s="75"/>
      <c r="F131" s="75"/>
    </row>
    <row r="132" spans="1:6" hidden="1">
      <c r="A132" s="75"/>
      <c r="B132" s="75"/>
      <c r="C132" s="75"/>
      <c r="D132" s="75"/>
      <c r="E132" s="75"/>
      <c r="F132" s="75"/>
    </row>
    <row r="133" spans="1:6" hidden="1">
      <c r="A133" s="75"/>
      <c r="B133" s="75"/>
      <c r="C133" s="75"/>
      <c r="D133" s="75"/>
      <c r="E133" s="75"/>
      <c r="F133" s="75"/>
    </row>
    <row r="134" spans="1:6" hidden="1">
      <c r="A134" s="75"/>
      <c r="B134" s="75"/>
      <c r="C134" s="75"/>
      <c r="D134" s="75"/>
      <c r="E134" s="75"/>
      <c r="F134" s="75"/>
    </row>
    <row r="135" spans="1:6" hidden="1">
      <c r="A135" s="75"/>
      <c r="B135" s="75"/>
      <c r="C135" s="75"/>
      <c r="D135" s="75"/>
      <c r="E135" s="75"/>
      <c r="F135" s="75"/>
    </row>
    <row r="136" spans="1:6" hidden="1">
      <c r="A136" s="75"/>
      <c r="B136" s="75"/>
      <c r="C136" s="75"/>
      <c r="D136" s="75"/>
      <c r="E136" s="75"/>
      <c r="F136" s="75"/>
    </row>
    <row r="137" spans="1:6" hidden="1">
      <c r="A137" s="75"/>
      <c r="B137" s="75"/>
      <c r="C137" s="75"/>
      <c r="D137" s="75"/>
      <c r="E137" s="75"/>
      <c r="F137" s="75"/>
    </row>
    <row r="138" spans="1:6" hidden="1">
      <c r="A138" s="75"/>
      <c r="B138" s="75"/>
      <c r="C138" s="75"/>
      <c r="D138" s="75"/>
      <c r="E138" s="75"/>
      <c r="F138" s="75"/>
    </row>
    <row r="139" spans="1:6" hidden="1">
      <c r="A139" s="75"/>
      <c r="B139" s="75"/>
      <c r="C139" s="75"/>
      <c r="D139" s="75"/>
      <c r="E139" s="75"/>
      <c r="F139" s="75"/>
    </row>
    <row r="140" spans="1:6" hidden="1">
      <c r="A140" s="75"/>
      <c r="B140" s="75"/>
      <c r="C140" s="75"/>
      <c r="D140" s="75"/>
      <c r="E140" s="75"/>
      <c r="F140" s="75"/>
    </row>
    <row r="141" spans="1:6" hidden="1">
      <c r="A141" s="75"/>
      <c r="B141" s="75"/>
      <c r="C141" s="75"/>
      <c r="D141" s="75"/>
      <c r="E141" s="75"/>
      <c r="F141" s="75"/>
    </row>
    <row r="142" spans="1:6" hidden="1">
      <c r="A142" s="75"/>
      <c r="B142" s="75"/>
      <c r="C142" s="75"/>
      <c r="D142" s="75"/>
      <c r="E142" s="75"/>
      <c r="F142" s="75"/>
    </row>
    <row r="143" spans="1:6" hidden="1">
      <c r="A143" s="75"/>
      <c r="B143" s="75"/>
      <c r="C143" s="75"/>
      <c r="D143" s="75"/>
      <c r="E143" s="75"/>
      <c r="F143" s="75"/>
    </row>
    <row r="144" spans="1:6" hidden="1">
      <c r="A144" s="75"/>
      <c r="B144" s="75"/>
      <c r="C144" s="75"/>
      <c r="D144" s="75"/>
      <c r="E144" s="75"/>
      <c r="F144" s="75"/>
    </row>
    <row r="145" spans="1:6" hidden="1">
      <c r="A145" s="75"/>
      <c r="B145" s="75"/>
      <c r="C145" s="75"/>
      <c r="D145" s="75"/>
      <c r="E145" s="75"/>
      <c r="F145" s="75"/>
    </row>
    <row r="146" spans="1:6" hidden="1">
      <c r="A146" s="75"/>
      <c r="B146" s="75"/>
      <c r="C146" s="75"/>
      <c r="D146" s="75"/>
      <c r="E146" s="75"/>
      <c r="F146" s="75"/>
    </row>
    <row r="147" spans="1:6" hidden="1">
      <c r="A147" s="75"/>
      <c r="B147" s="75"/>
      <c r="C147" s="75"/>
      <c r="D147" s="75"/>
      <c r="E147" s="75"/>
      <c r="F147" s="75"/>
    </row>
    <row r="148" spans="1:6" hidden="1">
      <c r="A148" s="75"/>
      <c r="B148" s="75"/>
      <c r="C148" s="75"/>
      <c r="D148" s="75"/>
      <c r="E148" s="75"/>
      <c r="F148" s="75"/>
    </row>
    <row r="149" spans="1:6" hidden="1">
      <c r="A149" s="75"/>
      <c r="B149" s="75"/>
      <c r="C149" s="75"/>
      <c r="D149" s="75"/>
      <c r="E149" s="75"/>
      <c r="F149" s="75"/>
    </row>
    <row r="150" spans="1:6" hidden="1">
      <c r="A150" s="75"/>
      <c r="B150" s="75"/>
      <c r="C150" s="75"/>
      <c r="D150" s="75"/>
      <c r="E150" s="75"/>
      <c r="F150" s="75"/>
    </row>
    <row r="151" spans="1:6" hidden="1">
      <c r="A151" s="75"/>
      <c r="B151" s="75"/>
      <c r="C151" s="75"/>
      <c r="D151" s="75"/>
      <c r="E151" s="75"/>
      <c r="F151" s="75"/>
    </row>
    <row r="152" spans="1:6" hidden="1">
      <c r="A152" s="75"/>
      <c r="B152" s="75"/>
      <c r="C152" s="75"/>
      <c r="D152" s="75"/>
      <c r="E152" s="75"/>
      <c r="F152" s="75"/>
    </row>
    <row r="153" spans="1:6" hidden="1">
      <c r="A153" s="75"/>
      <c r="B153" s="75"/>
      <c r="C153" s="75"/>
      <c r="D153" s="75"/>
      <c r="E153" s="75"/>
      <c r="F153" s="75"/>
    </row>
    <row r="154" spans="1:6" hidden="1">
      <c r="A154" s="75"/>
      <c r="B154" s="75"/>
      <c r="C154" s="75"/>
      <c r="D154" s="75"/>
      <c r="E154" s="75"/>
      <c r="F154" s="75"/>
    </row>
    <row r="155" spans="1:6" hidden="1">
      <c r="A155" s="75"/>
      <c r="B155" s="75"/>
      <c r="C155" s="75"/>
      <c r="D155" s="75"/>
      <c r="E155" s="75"/>
      <c r="F155" s="75"/>
    </row>
    <row r="156" spans="1:6" hidden="1">
      <c r="A156" s="75"/>
      <c r="B156" s="75"/>
      <c r="C156" s="75"/>
      <c r="D156" s="75"/>
      <c r="E156" s="75"/>
      <c r="F156" s="75"/>
    </row>
    <row r="157" spans="1:6" hidden="1">
      <c r="A157" s="75"/>
      <c r="B157" s="75"/>
      <c r="C157" s="75"/>
      <c r="D157" s="75"/>
      <c r="E157" s="75"/>
      <c r="F157" s="75"/>
    </row>
    <row r="158" spans="1:6" hidden="1">
      <c r="A158" s="75"/>
      <c r="B158" s="75"/>
      <c r="C158" s="75"/>
      <c r="D158" s="75"/>
      <c r="E158" s="75"/>
      <c r="F158" s="75"/>
    </row>
    <row r="159" spans="1:6" hidden="1">
      <c r="A159" s="75"/>
      <c r="B159" s="75"/>
      <c r="C159" s="75"/>
      <c r="D159" s="75"/>
      <c r="E159" s="75"/>
      <c r="F159" s="75"/>
    </row>
    <row r="160" spans="1:6" hidden="1">
      <c r="A160" s="75"/>
      <c r="B160" s="75"/>
      <c r="C160" s="75"/>
      <c r="D160" s="75"/>
      <c r="E160" s="75"/>
      <c r="F160" s="75"/>
    </row>
    <row r="161" spans="1:6" hidden="1">
      <c r="A161" s="75"/>
      <c r="B161" s="75"/>
      <c r="C161" s="75"/>
      <c r="D161" s="75"/>
      <c r="E161" s="75"/>
      <c r="F161" s="75"/>
    </row>
    <row r="162" spans="1:6" hidden="1">
      <c r="A162" s="75"/>
      <c r="B162" s="75"/>
      <c r="C162" s="75"/>
      <c r="D162" s="75"/>
      <c r="E162" s="75"/>
      <c r="F162" s="75"/>
    </row>
    <row r="163" spans="1:6" hidden="1">
      <c r="A163" s="75"/>
      <c r="B163" s="75"/>
      <c r="C163" s="75"/>
      <c r="D163" s="75"/>
      <c r="E163" s="75"/>
      <c r="F163" s="75"/>
    </row>
    <row r="164" spans="1:6" hidden="1">
      <c r="A164" s="75"/>
      <c r="B164" s="75"/>
      <c r="C164" s="75"/>
      <c r="D164" s="75"/>
      <c r="E164" s="75"/>
      <c r="F164" s="75"/>
    </row>
    <row r="165" spans="1:6" hidden="1">
      <c r="A165" s="75"/>
      <c r="B165" s="75"/>
      <c r="C165" s="75"/>
      <c r="D165" s="75"/>
      <c r="E165" s="75"/>
      <c r="F165" s="75"/>
    </row>
    <row r="166" spans="1:6" hidden="1">
      <c r="A166" s="75"/>
      <c r="B166" s="75"/>
      <c r="C166" s="75"/>
      <c r="D166" s="75"/>
      <c r="E166" s="75"/>
      <c r="F166" s="75"/>
    </row>
    <row r="167" spans="1:6" hidden="1">
      <c r="B167" s="75"/>
      <c r="C167" s="75"/>
      <c r="D167" s="75"/>
      <c r="E167" s="75"/>
      <c r="F167" s="75"/>
    </row>
    <row r="171" spans="1:6" s="75" customFormat="1" hidden="1">
      <c r="A171" s="77"/>
      <c r="B171" s="77"/>
      <c r="C171" s="77"/>
      <c r="D171" s="77"/>
      <c r="E171" s="77"/>
      <c r="F171" s="77"/>
    </row>
    <row r="172" spans="1:6" s="75" customFormat="1" hidden="1">
      <c r="A172" s="77"/>
      <c r="B172" s="77"/>
      <c r="C172" s="77"/>
      <c r="D172" s="77"/>
      <c r="E172" s="77"/>
      <c r="F172" s="77"/>
    </row>
    <row r="173" spans="1:6" s="75" customFormat="1" hidden="1">
      <c r="A173" s="77"/>
      <c r="B173" s="77"/>
      <c r="C173" s="77"/>
      <c r="D173" s="77"/>
      <c r="E173" s="77"/>
      <c r="F173" s="77"/>
    </row>
    <row r="174" spans="1:6" s="75" customFormat="1" hidden="1">
      <c r="A174" s="77"/>
      <c r="B174" s="77"/>
      <c r="C174" s="77"/>
      <c r="D174" s="77"/>
      <c r="E174" s="77"/>
      <c r="F174" s="77"/>
    </row>
    <row r="175" spans="1:6" s="75" customFormat="1" hidden="1">
      <c r="A175" s="77"/>
      <c r="B175" s="77"/>
      <c r="C175" s="77"/>
      <c r="D175" s="77"/>
      <c r="E175" s="77"/>
      <c r="F175" s="77"/>
    </row>
    <row r="176" spans="1:6" s="75" customFormat="1" hidden="1">
      <c r="A176" s="77"/>
      <c r="B176" s="77"/>
      <c r="C176" s="77"/>
      <c r="D176" s="77"/>
      <c r="E176" s="77"/>
      <c r="F176" s="77"/>
    </row>
    <row r="177" spans="1:6" s="75" customFormat="1" hidden="1">
      <c r="A177" s="77"/>
      <c r="B177" s="77"/>
      <c r="C177" s="77"/>
      <c r="D177" s="77"/>
      <c r="E177" s="77"/>
      <c r="F177" s="77"/>
    </row>
    <row r="178" spans="1:6" s="75" customFormat="1" hidden="1">
      <c r="A178" s="77"/>
      <c r="B178" s="77"/>
      <c r="C178" s="77"/>
      <c r="D178" s="77"/>
      <c r="E178" s="77"/>
      <c r="F178" s="77"/>
    </row>
    <row r="179" spans="1:6" s="75" customFormat="1" hidden="1">
      <c r="A179" s="77"/>
      <c r="B179" s="77"/>
      <c r="C179" s="77"/>
      <c r="D179" s="77"/>
      <c r="E179" s="77"/>
      <c r="F179" s="77"/>
    </row>
    <row r="180" spans="1:6" s="75" customFormat="1" hidden="1">
      <c r="A180" s="77"/>
      <c r="B180" s="77"/>
      <c r="C180" s="77"/>
      <c r="D180" s="77"/>
      <c r="E180" s="77"/>
      <c r="F180" s="77"/>
    </row>
    <row r="181" spans="1:6" s="75" customFormat="1" hidden="1">
      <c r="A181" s="77"/>
      <c r="B181" s="77"/>
      <c r="C181" s="77"/>
      <c r="D181" s="77"/>
      <c r="E181" s="77"/>
      <c r="F181" s="77"/>
    </row>
    <row r="182" spans="1:6" s="75" customFormat="1" hidden="1">
      <c r="A182" s="77"/>
      <c r="B182" s="77"/>
      <c r="C182" s="77"/>
      <c r="D182" s="77"/>
      <c r="E182" s="77"/>
      <c r="F182" s="77"/>
    </row>
    <row r="183" spans="1:6" s="75" customFormat="1" hidden="1">
      <c r="A183" s="77"/>
      <c r="B183" s="77"/>
      <c r="C183" s="77"/>
      <c r="D183" s="77"/>
      <c r="E183" s="77"/>
      <c r="F183" s="77"/>
    </row>
    <row r="184" spans="1:6" s="75" customFormat="1" hidden="1">
      <c r="A184" s="77"/>
      <c r="B184" s="77"/>
      <c r="C184" s="77"/>
      <c r="D184" s="77"/>
      <c r="E184" s="77"/>
      <c r="F184" s="77"/>
    </row>
    <row r="185" spans="1:6" s="75" customFormat="1" hidden="1">
      <c r="A185" s="77"/>
      <c r="B185" s="77"/>
      <c r="C185" s="77"/>
      <c r="D185" s="77"/>
      <c r="E185" s="77"/>
      <c r="F185" s="77"/>
    </row>
    <row r="186" spans="1:6" s="75" customFormat="1" hidden="1">
      <c r="A186" s="77"/>
      <c r="B186" s="77"/>
      <c r="C186" s="77"/>
      <c r="D186" s="77"/>
      <c r="E186" s="77"/>
      <c r="F186" s="77"/>
    </row>
    <row r="187" spans="1:6" s="75" customFormat="1" hidden="1">
      <c r="A187" s="77"/>
      <c r="B187" s="77"/>
      <c r="C187" s="77"/>
      <c r="D187" s="77"/>
      <c r="E187" s="77"/>
      <c r="F187" s="77"/>
    </row>
    <row r="188" spans="1:6" s="75" customFormat="1" hidden="1">
      <c r="A188" s="77"/>
      <c r="B188" s="77"/>
      <c r="C188" s="77"/>
      <c r="D188" s="77"/>
      <c r="E188" s="77"/>
      <c r="F188" s="77"/>
    </row>
    <row r="189" spans="1:6" s="75" customFormat="1" hidden="1">
      <c r="A189" s="77"/>
      <c r="B189" s="77"/>
      <c r="C189" s="77"/>
      <c r="D189" s="77"/>
      <c r="E189" s="77"/>
      <c r="F189" s="77"/>
    </row>
    <row r="190" spans="1:6" s="75" customFormat="1" hidden="1">
      <c r="A190" s="77"/>
      <c r="B190" s="77"/>
      <c r="C190" s="77"/>
      <c r="D190" s="77"/>
      <c r="E190" s="77"/>
      <c r="F190" s="77"/>
    </row>
    <row r="191" spans="1:6" s="75" customFormat="1" hidden="1">
      <c r="A191" s="77"/>
      <c r="B191" s="77"/>
      <c r="C191" s="77"/>
      <c r="D191" s="77"/>
      <c r="E191" s="77"/>
      <c r="F191" s="77"/>
    </row>
    <row r="192" spans="1:6" s="75" customFormat="1" hidden="1">
      <c r="A192" s="77"/>
      <c r="B192" s="77"/>
      <c r="C192" s="77"/>
      <c r="D192" s="77"/>
      <c r="E192" s="77"/>
      <c r="F192" s="77"/>
    </row>
    <row r="193" spans="1:6" s="75" customFormat="1" hidden="1">
      <c r="A193" s="77"/>
      <c r="B193" s="77"/>
      <c r="C193" s="77"/>
      <c r="D193" s="77"/>
      <c r="E193" s="77"/>
      <c r="F193" s="77"/>
    </row>
    <row r="194" spans="1:6" s="75" customFormat="1" hidden="1">
      <c r="A194" s="77"/>
      <c r="B194" s="77"/>
      <c r="C194" s="77"/>
      <c r="D194" s="77"/>
      <c r="E194" s="77"/>
      <c r="F194" s="77"/>
    </row>
    <row r="195" spans="1:6" s="75" customFormat="1" hidden="1">
      <c r="A195" s="77"/>
      <c r="B195" s="77"/>
      <c r="C195" s="77"/>
      <c r="D195" s="77"/>
      <c r="E195" s="77"/>
      <c r="F195" s="77"/>
    </row>
    <row r="196" spans="1:6" s="75" customFormat="1" hidden="1">
      <c r="A196" s="77"/>
      <c r="B196" s="77"/>
      <c r="C196" s="77"/>
      <c r="D196" s="77"/>
      <c r="E196" s="77"/>
      <c r="F196" s="77"/>
    </row>
    <row r="197" spans="1:6" s="75" customFormat="1" hidden="1">
      <c r="A197" s="77"/>
      <c r="B197" s="77"/>
      <c r="C197" s="77"/>
      <c r="D197" s="77"/>
      <c r="E197" s="77"/>
      <c r="F197" s="77"/>
    </row>
    <row r="198" spans="1:6" s="75" customFormat="1" hidden="1">
      <c r="A198" s="77"/>
      <c r="B198" s="77"/>
      <c r="C198" s="77"/>
      <c r="D198" s="77"/>
      <c r="E198" s="77"/>
      <c r="F198" s="77"/>
    </row>
    <row r="199" spans="1:6" s="75" customFormat="1" hidden="1">
      <c r="A199" s="77"/>
      <c r="B199" s="77"/>
      <c r="C199" s="77"/>
      <c r="D199" s="77"/>
      <c r="E199" s="77"/>
      <c r="F199" s="77"/>
    </row>
    <row r="200" spans="1:6" s="75" customFormat="1" hidden="1">
      <c r="A200" s="77"/>
      <c r="B200" s="77"/>
      <c r="C200" s="77"/>
      <c r="D200" s="77"/>
      <c r="E200" s="77"/>
      <c r="F200" s="77"/>
    </row>
    <row r="201" spans="1:6" s="75" customFormat="1" hidden="1">
      <c r="A201" s="77"/>
      <c r="B201" s="77"/>
      <c r="C201" s="77"/>
      <c r="D201" s="77"/>
      <c r="E201" s="77"/>
      <c r="F201" s="77"/>
    </row>
    <row r="202" spans="1:6" s="75" customFormat="1" hidden="1">
      <c r="A202" s="77"/>
      <c r="B202" s="77"/>
      <c r="C202" s="77"/>
      <c r="D202" s="77"/>
      <c r="E202" s="77"/>
      <c r="F202" s="77"/>
    </row>
    <row r="203" spans="1:6" s="75" customFormat="1" hidden="1">
      <c r="A203" s="77"/>
      <c r="B203" s="77"/>
      <c r="C203" s="77"/>
      <c r="D203" s="77"/>
      <c r="E203" s="77"/>
      <c r="F203" s="77"/>
    </row>
    <row r="204" spans="1:6" s="75" customFormat="1" hidden="1">
      <c r="A204" s="77"/>
      <c r="B204" s="77"/>
      <c r="C204" s="77"/>
      <c r="D204" s="77"/>
      <c r="E204" s="77"/>
      <c r="F204" s="77"/>
    </row>
    <row r="205" spans="1:6" s="75" customFormat="1" hidden="1">
      <c r="A205" s="77"/>
      <c r="B205" s="77"/>
      <c r="C205" s="77"/>
      <c r="D205" s="77"/>
      <c r="E205" s="77"/>
      <c r="F205" s="77"/>
    </row>
    <row r="206" spans="1:6" s="75" customFormat="1" hidden="1">
      <c r="A206" s="77"/>
      <c r="B206" s="77"/>
      <c r="C206" s="77"/>
      <c r="D206" s="77"/>
      <c r="E206" s="77"/>
      <c r="F206" s="77"/>
    </row>
    <row r="207" spans="1:6" s="75" customFormat="1" hidden="1">
      <c r="A207" s="77"/>
      <c r="B207" s="77"/>
      <c r="C207" s="77"/>
      <c r="D207" s="77"/>
      <c r="E207" s="77"/>
      <c r="F207" s="77"/>
    </row>
    <row r="208" spans="1:6" s="75" customFormat="1" hidden="1">
      <c r="A208" s="77"/>
      <c r="B208" s="77"/>
      <c r="C208" s="77"/>
      <c r="D208" s="77"/>
      <c r="E208" s="77"/>
      <c r="F208" s="77"/>
    </row>
    <row r="209" spans="1:6" s="75" customFormat="1" hidden="1">
      <c r="A209" s="77"/>
      <c r="B209" s="77"/>
      <c r="C209" s="77"/>
      <c r="D209" s="77"/>
      <c r="E209" s="77"/>
      <c r="F209" s="77"/>
    </row>
    <row r="210" spans="1:6" s="75" customFormat="1" hidden="1">
      <c r="A210" s="77"/>
      <c r="B210" s="77"/>
      <c r="C210" s="77"/>
      <c r="D210" s="77"/>
      <c r="E210" s="77"/>
      <c r="F210" s="77"/>
    </row>
    <row r="211" spans="1:6" s="75" customFormat="1" hidden="1">
      <c r="A211" s="77"/>
      <c r="B211" s="77"/>
      <c r="C211" s="77"/>
      <c r="D211" s="77"/>
      <c r="E211" s="77"/>
      <c r="F211" s="77"/>
    </row>
    <row r="212" spans="1:6" s="75" customFormat="1" hidden="1">
      <c r="A212" s="77"/>
      <c r="B212" s="77"/>
      <c r="C212" s="77"/>
      <c r="D212" s="77"/>
      <c r="E212" s="77"/>
      <c r="F212" s="77"/>
    </row>
    <row r="213" spans="1:6" s="75" customFormat="1" hidden="1">
      <c r="A213" s="77"/>
      <c r="B213" s="77"/>
      <c r="C213" s="77"/>
      <c r="D213" s="77"/>
      <c r="E213" s="77"/>
      <c r="F213" s="77"/>
    </row>
    <row r="214" spans="1:6" s="75" customFormat="1" hidden="1">
      <c r="A214" s="77"/>
      <c r="B214" s="77"/>
      <c r="C214" s="77"/>
      <c r="D214" s="77"/>
      <c r="E214" s="77"/>
      <c r="F214" s="77"/>
    </row>
    <row r="215" spans="1:6" s="75" customFormat="1" hidden="1">
      <c r="A215" s="77"/>
      <c r="B215" s="77"/>
      <c r="C215" s="77"/>
      <c r="D215" s="77"/>
      <c r="E215" s="77"/>
      <c r="F215" s="77"/>
    </row>
    <row r="216" spans="1:6" s="75" customFormat="1" hidden="1">
      <c r="A216" s="77"/>
      <c r="B216" s="77"/>
      <c r="C216" s="77"/>
      <c r="D216" s="77"/>
      <c r="E216" s="77"/>
      <c r="F216" s="77"/>
    </row>
    <row r="217" spans="1:6" s="75" customFormat="1" hidden="1">
      <c r="A217" s="77"/>
      <c r="B217" s="77"/>
      <c r="C217" s="77"/>
      <c r="D217" s="77"/>
      <c r="E217" s="77"/>
      <c r="F217" s="77"/>
    </row>
    <row r="218" spans="1:6" s="75" customFormat="1" hidden="1">
      <c r="A218" s="77"/>
      <c r="B218" s="77"/>
      <c r="C218" s="77"/>
      <c r="D218" s="77"/>
      <c r="E218" s="77"/>
      <c r="F218" s="77"/>
    </row>
    <row r="219" spans="1:6" s="75" customFormat="1" hidden="1">
      <c r="A219" s="77"/>
      <c r="B219" s="77"/>
      <c r="C219" s="77"/>
      <c r="D219" s="77"/>
      <c r="E219" s="77"/>
      <c r="F219" s="77"/>
    </row>
    <row r="220" spans="1:6" s="75" customFormat="1" hidden="1">
      <c r="A220" s="77"/>
      <c r="B220" s="77"/>
      <c r="C220" s="77"/>
      <c r="D220" s="77"/>
      <c r="E220" s="77"/>
      <c r="F220" s="77"/>
    </row>
    <row r="221" spans="1:6" s="75" customFormat="1" hidden="1">
      <c r="A221" s="77"/>
      <c r="B221" s="77"/>
      <c r="C221" s="77"/>
      <c r="D221" s="77"/>
      <c r="E221" s="77"/>
      <c r="F221" s="77"/>
    </row>
    <row r="222" spans="1:6" s="75" customFormat="1" hidden="1">
      <c r="A222" s="77"/>
      <c r="B222" s="77"/>
      <c r="C222" s="77"/>
      <c r="D222" s="77"/>
      <c r="E222" s="77"/>
      <c r="F222" s="77"/>
    </row>
    <row r="223" spans="1:6" s="75" customFormat="1" hidden="1">
      <c r="A223" s="77"/>
      <c r="B223" s="77"/>
      <c r="C223" s="77"/>
      <c r="D223" s="77"/>
      <c r="E223" s="77"/>
      <c r="F223" s="77"/>
    </row>
    <row r="224" spans="1:6" s="75" customFormat="1" hidden="1">
      <c r="A224" s="77"/>
      <c r="B224" s="77"/>
      <c r="C224" s="77"/>
      <c r="D224" s="77"/>
      <c r="E224" s="77"/>
      <c r="F224" s="77"/>
    </row>
    <row r="225" spans="1:6" s="75" customFormat="1" hidden="1">
      <c r="A225" s="77"/>
      <c r="B225" s="77"/>
      <c r="C225" s="77"/>
      <c r="D225" s="77"/>
      <c r="E225" s="77"/>
      <c r="F225" s="77"/>
    </row>
    <row r="226" spans="1:6" s="75" customFormat="1" hidden="1">
      <c r="A226" s="77"/>
      <c r="B226" s="77"/>
      <c r="C226" s="77"/>
      <c r="D226" s="77"/>
      <c r="E226" s="77"/>
      <c r="F226" s="77"/>
    </row>
    <row r="227" spans="1:6" s="75" customFormat="1" hidden="1">
      <c r="A227" s="77"/>
      <c r="B227" s="77"/>
      <c r="C227" s="77"/>
      <c r="D227" s="77"/>
      <c r="E227" s="77"/>
      <c r="F227" s="77"/>
    </row>
    <row r="228" spans="1:6" s="75" customFormat="1" hidden="1">
      <c r="A228" s="77"/>
      <c r="B228" s="77"/>
      <c r="C228" s="77"/>
      <c r="D228" s="77"/>
      <c r="E228" s="77"/>
      <c r="F228" s="77"/>
    </row>
    <row r="229" spans="1:6" s="75" customFormat="1" hidden="1">
      <c r="A229" s="77"/>
      <c r="B229" s="77"/>
      <c r="C229" s="77"/>
      <c r="D229" s="77"/>
      <c r="E229" s="77"/>
      <c r="F229" s="77"/>
    </row>
    <row r="230" spans="1:6" s="75" customFormat="1" hidden="1">
      <c r="A230" s="77"/>
      <c r="B230" s="77"/>
      <c r="C230" s="77"/>
      <c r="D230" s="77"/>
      <c r="E230" s="77"/>
      <c r="F230" s="77"/>
    </row>
    <row r="231" spans="1:6" s="75" customFormat="1" hidden="1">
      <c r="A231" s="77"/>
      <c r="B231" s="77"/>
      <c r="C231" s="77"/>
      <c r="D231" s="77"/>
      <c r="E231" s="77"/>
      <c r="F231" s="77"/>
    </row>
    <row r="232" spans="1:6" s="75" customFormat="1" hidden="1">
      <c r="A232" s="77"/>
      <c r="B232" s="77"/>
      <c r="C232" s="77"/>
      <c r="D232" s="77"/>
      <c r="E232" s="77"/>
      <c r="F232" s="77"/>
    </row>
    <row r="233" spans="1:6" s="75" customFormat="1" hidden="1">
      <c r="A233" s="77"/>
      <c r="B233" s="77"/>
      <c r="C233" s="77"/>
      <c r="D233" s="77"/>
      <c r="E233" s="77"/>
      <c r="F233" s="77"/>
    </row>
    <row r="234" spans="1:6" s="75" customFormat="1" hidden="1">
      <c r="A234" s="77"/>
      <c r="B234" s="77"/>
      <c r="C234" s="77"/>
      <c r="D234" s="77"/>
      <c r="E234" s="77"/>
      <c r="F234" s="77"/>
    </row>
    <row r="235" spans="1:6" s="75" customFormat="1" hidden="1">
      <c r="A235" s="77"/>
      <c r="B235" s="77"/>
      <c r="C235" s="77"/>
      <c r="D235" s="77"/>
      <c r="E235" s="77"/>
      <c r="F235" s="77"/>
    </row>
    <row r="236" spans="1:6" s="75" customFormat="1" hidden="1">
      <c r="A236" s="77"/>
      <c r="B236" s="77"/>
      <c r="C236" s="77"/>
      <c r="D236" s="77"/>
      <c r="E236" s="77"/>
      <c r="F236" s="77"/>
    </row>
    <row r="237" spans="1:6" s="75" customFormat="1" hidden="1">
      <c r="A237" s="77"/>
      <c r="B237" s="77"/>
      <c r="C237" s="77"/>
      <c r="D237" s="77"/>
      <c r="E237" s="77"/>
      <c r="F237" s="77"/>
    </row>
    <row r="238" spans="1:6" s="75" customFormat="1" hidden="1">
      <c r="A238" s="77"/>
      <c r="B238" s="77"/>
      <c r="C238" s="77"/>
      <c r="D238" s="77"/>
      <c r="E238" s="77"/>
      <c r="F238" s="77"/>
    </row>
    <row r="239" spans="1:6" s="75" customFormat="1" hidden="1">
      <c r="A239" s="77"/>
      <c r="B239" s="77"/>
      <c r="C239" s="77"/>
      <c r="D239" s="77"/>
      <c r="E239" s="77"/>
      <c r="F239" s="77"/>
    </row>
    <row r="240" spans="1:6" s="75" customFormat="1" hidden="1">
      <c r="A240" s="77"/>
      <c r="B240" s="77"/>
      <c r="C240" s="77"/>
      <c r="D240" s="77"/>
      <c r="E240" s="77"/>
      <c r="F240" s="77"/>
    </row>
    <row r="241" spans="1:6" s="75" customFormat="1" hidden="1">
      <c r="A241" s="77"/>
      <c r="B241" s="77"/>
      <c r="C241" s="77"/>
      <c r="D241" s="77"/>
      <c r="E241" s="77"/>
      <c r="F241" s="77"/>
    </row>
    <row r="242" spans="1:6" s="75" customFormat="1" hidden="1">
      <c r="A242" s="77"/>
      <c r="B242" s="77"/>
      <c r="C242" s="77"/>
      <c r="D242" s="77"/>
      <c r="E242" s="77"/>
      <c r="F242" s="77"/>
    </row>
    <row r="243" spans="1:6" s="75" customFormat="1" hidden="1">
      <c r="A243" s="77"/>
      <c r="B243" s="77"/>
      <c r="C243" s="77"/>
      <c r="D243" s="77"/>
      <c r="E243" s="77"/>
      <c r="F243" s="77"/>
    </row>
    <row r="244" spans="1:6" s="75" customFormat="1" hidden="1">
      <c r="A244" s="77"/>
      <c r="B244" s="77"/>
      <c r="C244" s="77"/>
      <c r="D244" s="77"/>
      <c r="E244" s="77"/>
      <c r="F244" s="77"/>
    </row>
    <row r="245" spans="1:6" s="75" customFormat="1" hidden="1">
      <c r="A245" s="77"/>
      <c r="B245" s="77"/>
      <c r="C245" s="77"/>
      <c r="D245" s="77"/>
      <c r="E245" s="77"/>
      <c r="F245" s="77"/>
    </row>
    <row r="246" spans="1:6" s="75" customFormat="1" hidden="1">
      <c r="A246" s="77"/>
      <c r="B246" s="77"/>
      <c r="C246" s="77"/>
      <c r="D246" s="77"/>
      <c r="E246" s="77"/>
      <c r="F246" s="77"/>
    </row>
    <row r="251" spans="1:6" hidden="1">
      <c r="A251" s="75"/>
      <c r="B251" s="75"/>
      <c r="C251" s="75"/>
      <c r="D251" s="75"/>
      <c r="E251" s="75"/>
      <c r="F251" s="75"/>
    </row>
  </sheetData>
  <mergeCells count="9">
    <mergeCell ref="C21:H21"/>
    <mergeCell ref="D17:H17"/>
    <mergeCell ref="B9:I9"/>
    <mergeCell ref="B10:I10"/>
    <mergeCell ref="C13:H13"/>
    <mergeCell ref="C16:H16"/>
    <mergeCell ref="D14:H14"/>
    <mergeCell ref="D18:H18"/>
    <mergeCell ref="D19:H19"/>
  </mergeCells>
  <hyperlinks>
    <hyperlink ref="C14" location="'Hluti I - Yfirlit'!A1" display=" Hluti I:" xr:uid="{00000000-0004-0000-0000-000000000000}"/>
    <hyperlink ref="C18" location="'Hluti II b) Séreign'!A1" display="Hluti II b):" xr:uid="{00000000-0004-0000-0000-000001000000}"/>
    <hyperlink ref="C22" location="'Hluti III a)'!Print_Area" display="Hluti III a):" xr:uid="{00000000-0004-0000-0000-000002000000}"/>
    <hyperlink ref="C23:C25" location="'Tafla 1.2'!A1" display="Tafla 1.2" xr:uid="{00000000-0004-0000-0000-000003000000}"/>
    <hyperlink ref="C17" location="'Hluti II a) Samtrygging'!A1" display="Hluti II a):" xr:uid="{00000000-0004-0000-0000-000004000000}"/>
    <hyperlink ref="C18:I18" location="'Hluti II b) Séreign'!A1" display="● Hluti II b):" xr:uid="{00000000-0004-0000-0000-000005000000}"/>
    <hyperlink ref="C22:I22" location="'Hluti III a)'!A1" display="● Hluti III a):" xr:uid="{00000000-0004-0000-0000-000006000000}"/>
    <hyperlink ref="C23:I23" location="'Hluti III b)'!A1" display="● Hluti III b):" xr:uid="{00000000-0004-0000-0000-000007000000}"/>
    <hyperlink ref="C24:I24" location="'Hluti III c)'!A1" display="● Hluti III c):" xr:uid="{00000000-0004-0000-0000-000008000000}"/>
    <hyperlink ref="C25:I25" location="'Hluti III d)'!A1" display="● Hluti III d):" xr:uid="{00000000-0004-0000-0000-000009000000}"/>
    <hyperlink ref="C19:I19" location="'Hluti II c) Samtölur lífeyrisj.'!A1" display="● Hluti II b):" xr:uid="{00000000-0004-0000-0000-00000A000000}"/>
    <hyperlink ref="C19" location="'Hluti II c) Lífeyrissjóðir'!A1" display="Hluti III c):" xr:uid="{00000000-0004-0000-0000-00000B000000}"/>
    <hyperlink ref="C23" location="'Hluti III b)'!A1" display="Hluti III b):" xr:uid="{00000000-0004-0000-0000-00000C000000}"/>
    <hyperlink ref="C24" location="'Hluti III c)'!A1" display="Hluti III c):" xr:uid="{00000000-0004-0000-0000-00000D000000}"/>
    <hyperlink ref="C25" location="'Hluti III d)'!A1" display="Hluti III d):" xr:uid="{00000000-0004-0000-0000-00000E000000}"/>
    <hyperlink ref="D14:H14" location="'Hluti I - Yfirlit'!A1" display=" Yfirlit yfir hreina eign lífeyrissparnaðar, samtryggingar og séreignar" xr:uid="{00000000-0004-0000-0000-00000F000000}"/>
    <hyperlink ref="D17:H17" location="'Hluti II a) Samtrygging'!A1" display="Samtryggingardeildir" xr:uid="{00000000-0004-0000-0000-000010000000}"/>
    <hyperlink ref="D18" location="'Hluti II b) Séreign'!A1" display="Lífeyrissjóðir og aðrir vörsluaðilar" xr:uid="{00000000-0004-0000-0000-000011000000}"/>
    <hyperlink ref="D19" location="'Hluti II c) Lífeyrissjóðir'!A1" display="Lífeyrissjóðir samtrygging og séreign" xr:uid="{00000000-0004-0000-0000-000012000000}"/>
    <hyperlink ref="D22" location="'Hluti III a)'!A1" display="Heildarstaða" xr:uid="{00000000-0004-0000-0000-000013000000}"/>
    <hyperlink ref="D23" location="'Hluti III b)'!A1" display="Iðgjaldagreiðslur" xr:uid="{00000000-0004-0000-0000-000014000000}"/>
    <hyperlink ref="D24" location="'Hluti III c)'!A1" display="Lífeyrisgreiðslur" xr:uid="{00000000-0004-0000-0000-000015000000}"/>
    <hyperlink ref="D25" location="'Hluti III d)'!A1" display="Sjóðfélagar" xr:uid="{00000000-0004-0000-0000-000016000000}"/>
  </hyperlinks>
  <pageMargins left="0.7" right="0.7" top="0.75" bottom="0.75" header="0.3" footer="0.3"/>
  <pageSetup paperSize="9" scale="7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79"/>
  <sheetViews>
    <sheetView workbookViewId="0"/>
  </sheetViews>
  <sheetFormatPr defaultRowHeight="15"/>
  <cols>
    <col min="1" max="1" width="29.42578125" bestFit="1" customWidth="1"/>
    <col min="2" max="2" width="44.85546875" bestFit="1" customWidth="1"/>
    <col min="3" max="3" width="18.42578125" bestFit="1" customWidth="1"/>
    <col min="4" max="4" width="11.85546875" bestFit="1" customWidth="1"/>
    <col min="5" max="5" width="11.85546875" style="20" customWidth="1"/>
    <col min="6" max="6" width="9.140625" customWidth="1"/>
    <col min="7" max="10" width="9.140625" style="20" customWidth="1"/>
    <col min="11" max="11" width="29.42578125" style="20" customWidth="1"/>
    <col min="12" max="19" width="9.140625" style="20" customWidth="1"/>
    <col min="20" max="20" width="21.42578125" bestFit="1" customWidth="1"/>
    <col min="21" max="21" width="31.42578125" bestFit="1" customWidth="1"/>
    <col min="22" max="22" width="30.42578125" bestFit="1" customWidth="1"/>
    <col min="25" max="25" width="21.42578125" bestFit="1" customWidth="1"/>
    <col min="26" max="26" width="31.42578125" bestFit="1" customWidth="1"/>
    <col min="28" max="28" width="9.140625" style="20"/>
    <col min="33" max="33" width="44.85546875" bestFit="1" customWidth="1"/>
    <col min="35" max="35" width="9.140625" style="20"/>
    <col min="36" max="36" width="44.85546875" bestFit="1" customWidth="1"/>
    <col min="37" max="37" width="11.85546875" bestFit="1" customWidth="1"/>
  </cols>
  <sheetData>
    <row r="1" spans="1:37">
      <c r="A1" s="4" t="s">
        <v>496</v>
      </c>
      <c r="B1" s="4" t="s">
        <v>343</v>
      </c>
      <c r="C1" s="4" t="s">
        <v>344</v>
      </c>
      <c r="D1" s="4" t="s">
        <v>472</v>
      </c>
      <c r="E1" s="4"/>
      <c r="F1" s="4" t="s">
        <v>498</v>
      </c>
      <c r="G1" s="4" t="s">
        <v>499</v>
      </c>
      <c r="H1" s="4" t="s">
        <v>500</v>
      </c>
      <c r="I1" s="4" t="s">
        <v>501</v>
      </c>
      <c r="J1" s="4"/>
      <c r="K1" s="4" t="s">
        <v>502</v>
      </c>
      <c r="L1" s="4" t="s">
        <v>503</v>
      </c>
      <c r="M1" s="4" t="s">
        <v>504</v>
      </c>
      <c r="N1" s="4" t="s">
        <v>505</v>
      </c>
      <c r="O1" s="4"/>
      <c r="P1" s="4" t="s">
        <v>497</v>
      </c>
      <c r="Q1" s="4"/>
      <c r="R1" s="4" t="s">
        <v>523</v>
      </c>
      <c r="S1" s="4"/>
      <c r="T1" s="4" t="s">
        <v>496</v>
      </c>
      <c r="U1" s="4" t="s">
        <v>343</v>
      </c>
      <c r="V1" s="4" t="s">
        <v>344</v>
      </c>
      <c r="W1" s="4" t="s">
        <v>472</v>
      </c>
      <c r="Y1" s="4" t="s">
        <v>496</v>
      </c>
      <c r="Z1" s="4" t="s">
        <v>508</v>
      </c>
      <c r="AC1" s="4" t="s">
        <v>345</v>
      </c>
      <c r="AD1" s="4" t="s">
        <v>317</v>
      </c>
      <c r="AE1" s="4" t="s">
        <v>511</v>
      </c>
      <c r="AG1" s="4" t="s">
        <v>520</v>
      </c>
      <c r="AI1" s="4" t="s">
        <v>496</v>
      </c>
      <c r="AJ1" s="4" t="s">
        <v>343</v>
      </c>
      <c r="AK1" s="4" t="s">
        <v>472</v>
      </c>
    </row>
    <row r="2" spans="1:37">
      <c r="A2" t="s">
        <v>475</v>
      </c>
      <c r="B2" t="s">
        <v>0</v>
      </c>
      <c r="C2" t="s">
        <v>201</v>
      </c>
      <c r="D2" t="s">
        <v>275</v>
      </c>
      <c r="F2" s="20" t="s">
        <v>338</v>
      </c>
      <c r="G2" s="20" t="s">
        <v>217</v>
      </c>
      <c r="H2" s="20" t="s">
        <v>218</v>
      </c>
      <c r="I2" s="20" t="s">
        <v>275</v>
      </c>
      <c r="K2" s="20" t="s">
        <v>475</v>
      </c>
      <c r="L2" s="20" t="s">
        <v>0</v>
      </c>
      <c r="M2" s="20" t="s">
        <v>201</v>
      </c>
      <c r="N2" s="20" t="s">
        <v>275</v>
      </c>
      <c r="P2" s="20" t="s">
        <v>474</v>
      </c>
      <c r="R2" s="20" t="s">
        <v>577</v>
      </c>
      <c r="T2" s="20" t="s">
        <v>475</v>
      </c>
      <c r="U2" t="s">
        <v>0</v>
      </c>
      <c r="V2" t="s">
        <v>202</v>
      </c>
      <c r="W2" t="s">
        <v>276</v>
      </c>
      <c r="Y2" s="20" t="s">
        <v>512</v>
      </c>
      <c r="Z2" s="20" t="s">
        <v>512</v>
      </c>
      <c r="AC2" s="20" t="s">
        <v>4</v>
      </c>
      <c r="AD2" s="20" t="s">
        <v>5</v>
      </c>
      <c r="AE2" s="20">
        <v>1</v>
      </c>
      <c r="AG2" t="s">
        <v>0</v>
      </c>
      <c r="AI2" s="20" t="s">
        <v>475</v>
      </c>
      <c r="AJ2" t="s">
        <v>0</v>
      </c>
      <c r="AK2" t="s">
        <v>473</v>
      </c>
    </row>
    <row r="3" spans="1:37">
      <c r="A3" s="20" t="s">
        <v>477</v>
      </c>
      <c r="B3" t="s">
        <v>298</v>
      </c>
      <c r="C3" t="s">
        <v>205</v>
      </c>
      <c r="D3" t="s">
        <v>275</v>
      </c>
      <c r="F3" s="20" t="s">
        <v>487</v>
      </c>
      <c r="G3" s="20" t="s">
        <v>274</v>
      </c>
      <c r="H3" s="20" t="s">
        <v>205</v>
      </c>
      <c r="I3" s="20" t="s">
        <v>275</v>
      </c>
      <c r="K3" s="20" t="s">
        <v>477</v>
      </c>
      <c r="L3" s="20" t="s">
        <v>298</v>
      </c>
      <c r="M3" s="20" t="s">
        <v>205</v>
      </c>
      <c r="N3" s="20" t="s">
        <v>275</v>
      </c>
      <c r="P3" s="20" t="s">
        <v>506</v>
      </c>
      <c r="R3" s="20" t="s">
        <v>0</v>
      </c>
      <c r="T3" s="20" t="s">
        <v>475</v>
      </c>
      <c r="U3" t="s">
        <v>0</v>
      </c>
      <c r="V3" t="s">
        <v>203</v>
      </c>
      <c r="W3" t="s">
        <v>276</v>
      </c>
      <c r="Y3" s="20" t="s">
        <v>475</v>
      </c>
      <c r="Z3" s="20" t="s">
        <v>0</v>
      </c>
      <c r="AC3" s="20" t="s">
        <v>6</v>
      </c>
      <c r="AD3" s="20" t="s">
        <v>7</v>
      </c>
      <c r="AE3" s="20">
        <v>1</v>
      </c>
      <c r="AG3" t="s">
        <v>298</v>
      </c>
      <c r="AI3" s="20" t="s">
        <v>475</v>
      </c>
      <c r="AJ3" t="s">
        <v>0</v>
      </c>
      <c r="AK3" t="s">
        <v>275</v>
      </c>
    </row>
    <row r="4" spans="1:37">
      <c r="A4" s="20" t="s">
        <v>338</v>
      </c>
      <c r="B4" t="s">
        <v>217</v>
      </c>
      <c r="C4" t="s">
        <v>257</v>
      </c>
      <c r="D4" t="s">
        <v>275</v>
      </c>
      <c r="F4" s="20" t="s">
        <v>489</v>
      </c>
      <c r="G4" s="20" t="s">
        <v>255</v>
      </c>
      <c r="H4" s="20" t="s">
        <v>205</v>
      </c>
      <c r="I4" s="20" t="s">
        <v>275</v>
      </c>
      <c r="K4" s="20" t="s">
        <v>338</v>
      </c>
      <c r="L4" s="20" t="s">
        <v>217</v>
      </c>
      <c r="M4" s="20" t="s">
        <v>257</v>
      </c>
      <c r="N4" s="20" t="s">
        <v>275</v>
      </c>
      <c r="P4" s="20" t="s">
        <v>507</v>
      </c>
      <c r="R4" s="20" t="s">
        <v>298</v>
      </c>
      <c r="T4" s="20" t="s">
        <v>475</v>
      </c>
      <c r="U4" t="s">
        <v>0</v>
      </c>
      <c r="V4" t="s">
        <v>204</v>
      </c>
      <c r="W4" t="s">
        <v>276</v>
      </c>
      <c r="Y4" s="20" t="s">
        <v>476</v>
      </c>
      <c r="Z4" s="20" t="s">
        <v>214</v>
      </c>
      <c r="AC4" s="20" t="s">
        <v>8</v>
      </c>
      <c r="AD4" s="20" t="s">
        <v>9</v>
      </c>
      <c r="AE4" s="20">
        <v>1</v>
      </c>
      <c r="AG4" t="s">
        <v>217</v>
      </c>
      <c r="AI4" s="20" t="s">
        <v>475</v>
      </c>
      <c r="AJ4" t="s">
        <v>0</v>
      </c>
      <c r="AK4" t="s">
        <v>276</v>
      </c>
    </row>
    <row r="5" spans="1:37">
      <c r="A5" s="20" t="s">
        <v>338</v>
      </c>
      <c r="B5" t="s">
        <v>217</v>
      </c>
      <c r="C5" t="s">
        <v>218</v>
      </c>
      <c r="D5" t="s">
        <v>275</v>
      </c>
      <c r="F5" s="20" t="s">
        <v>337</v>
      </c>
      <c r="G5" s="20" t="s">
        <v>256</v>
      </c>
      <c r="H5" s="20" t="s">
        <v>218</v>
      </c>
      <c r="I5" s="20" t="s">
        <v>275</v>
      </c>
      <c r="K5" s="20" t="s">
        <v>338</v>
      </c>
      <c r="L5" s="20" t="s">
        <v>217</v>
      </c>
      <c r="M5" s="20" t="s">
        <v>219</v>
      </c>
      <c r="N5" s="20" t="s">
        <v>275</v>
      </c>
      <c r="P5" s="20" t="s">
        <v>0</v>
      </c>
      <c r="R5" s="20" t="s">
        <v>217</v>
      </c>
      <c r="T5" s="20" t="s">
        <v>475</v>
      </c>
      <c r="U5" t="s">
        <v>0</v>
      </c>
      <c r="V5" t="s">
        <v>315</v>
      </c>
      <c r="W5" t="s">
        <v>276</v>
      </c>
      <c r="Y5" s="20" t="s">
        <v>477</v>
      </c>
      <c r="Z5" s="20" t="s">
        <v>298</v>
      </c>
      <c r="AC5" s="20" t="s">
        <v>10</v>
      </c>
      <c r="AD5" s="20" t="s">
        <v>11</v>
      </c>
      <c r="AE5" s="20">
        <v>1</v>
      </c>
      <c r="AG5" t="s">
        <v>220</v>
      </c>
      <c r="AI5" s="20" t="s">
        <v>477</v>
      </c>
      <c r="AJ5" t="s">
        <v>298</v>
      </c>
      <c r="AK5" t="s">
        <v>473</v>
      </c>
    </row>
    <row r="6" spans="1:37">
      <c r="A6" s="20" t="s">
        <v>338</v>
      </c>
      <c r="B6" t="s">
        <v>217</v>
      </c>
      <c r="C6" t="s">
        <v>219</v>
      </c>
      <c r="D6" t="s">
        <v>275</v>
      </c>
      <c r="K6" s="20" t="s">
        <v>340</v>
      </c>
      <c r="L6" s="20" t="s">
        <v>220</v>
      </c>
      <c r="M6" s="20" t="s">
        <v>205</v>
      </c>
      <c r="N6" s="20" t="s">
        <v>275</v>
      </c>
      <c r="P6" s="20" t="s">
        <v>298</v>
      </c>
      <c r="R6" s="20" t="s">
        <v>220</v>
      </c>
      <c r="T6" s="20" t="s">
        <v>475</v>
      </c>
      <c r="U6" t="s">
        <v>0</v>
      </c>
      <c r="V6" t="s">
        <v>1</v>
      </c>
      <c r="W6" t="s">
        <v>276</v>
      </c>
      <c r="Y6" s="20" t="s">
        <v>478</v>
      </c>
      <c r="Z6" s="20" t="s">
        <v>221</v>
      </c>
      <c r="AC6" s="20" t="s">
        <v>12</v>
      </c>
      <c r="AD6" s="20" t="s">
        <v>13</v>
      </c>
      <c r="AE6" s="20">
        <v>1</v>
      </c>
      <c r="AG6" t="s">
        <v>221</v>
      </c>
      <c r="AI6" s="20" t="s">
        <v>477</v>
      </c>
      <c r="AJ6" t="s">
        <v>298</v>
      </c>
      <c r="AK6" t="s">
        <v>275</v>
      </c>
    </row>
    <row r="7" spans="1:37">
      <c r="A7" s="20" t="s">
        <v>340</v>
      </c>
      <c r="B7" t="s">
        <v>220</v>
      </c>
      <c r="C7" t="s">
        <v>205</v>
      </c>
      <c r="D7" t="s">
        <v>275</v>
      </c>
      <c r="K7" s="20" t="s">
        <v>478</v>
      </c>
      <c r="L7" s="20" t="s">
        <v>221</v>
      </c>
      <c r="M7" s="20" t="s">
        <v>205</v>
      </c>
      <c r="N7" s="20" t="s">
        <v>275</v>
      </c>
      <c r="P7" s="20" t="s">
        <v>217</v>
      </c>
      <c r="R7" s="20" t="s">
        <v>221</v>
      </c>
      <c r="T7" s="20" t="s">
        <v>475</v>
      </c>
      <c r="U7" t="s">
        <v>0</v>
      </c>
      <c r="V7" t="s">
        <v>199</v>
      </c>
      <c r="W7" t="s">
        <v>276</v>
      </c>
      <c r="Y7" s="20" t="s">
        <v>479</v>
      </c>
      <c r="Z7" s="20" t="s">
        <v>222</v>
      </c>
      <c r="AC7" s="20" t="s">
        <v>14</v>
      </c>
      <c r="AD7" s="20" t="s">
        <v>15</v>
      </c>
      <c r="AE7" s="20">
        <v>1</v>
      </c>
      <c r="AG7" t="s">
        <v>222</v>
      </c>
      <c r="AI7" s="20" t="s">
        <v>477</v>
      </c>
      <c r="AJ7" t="s">
        <v>298</v>
      </c>
      <c r="AK7" t="s">
        <v>276</v>
      </c>
    </row>
    <row r="8" spans="1:37">
      <c r="A8" s="20" t="s">
        <v>478</v>
      </c>
      <c r="B8" t="s">
        <v>221</v>
      </c>
      <c r="C8" t="s">
        <v>205</v>
      </c>
      <c r="D8" t="s">
        <v>275</v>
      </c>
      <c r="K8" s="20" t="s">
        <v>479</v>
      </c>
      <c r="L8" s="20" t="s">
        <v>222</v>
      </c>
      <c r="M8" s="20" t="s">
        <v>205</v>
      </c>
      <c r="N8" s="20" t="s">
        <v>275</v>
      </c>
      <c r="P8" s="20" t="s">
        <v>220</v>
      </c>
      <c r="R8" s="20" t="s">
        <v>222</v>
      </c>
      <c r="T8" s="20" t="s">
        <v>475</v>
      </c>
      <c r="U8" t="s">
        <v>0</v>
      </c>
      <c r="V8" t="s">
        <v>200</v>
      </c>
      <c r="W8" t="s">
        <v>276</v>
      </c>
      <c r="Y8" s="20" t="s">
        <v>480</v>
      </c>
      <c r="Z8" s="20" t="s">
        <v>227</v>
      </c>
      <c r="AC8" s="20" t="s">
        <v>17</v>
      </c>
      <c r="AD8" s="20" t="s">
        <v>18</v>
      </c>
      <c r="AE8" s="20">
        <v>1</v>
      </c>
      <c r="AG8" t="s">
        <v>227</v>
      </c>
      <c r="AI8" s="20" t="s">
        <v>338</v>
      </c>
      <c r="AJ8" t="s">
        <v>217</v>
      </c>
      <c r="AK8" t="s">
        <v>473</v>
      </c>
    </row>
    <row r="9" spans="1:37">
      <c r="A9" s="20" t="s">
        <v>479</v>
      </c>
      <c r="B9" t="s">
        <v>222</v>
      </c>
      <c r="C9" t="s">
        <v>205</v>
      </c>
      <c r="D9" t="s">
        <v>275</v>
      </c>
      <c r="K9" s="20" t="s">
        <v>480</v>
      </c>
      <c r="L9" s="20" t="s">
        <v>227</v>
      </c>
      <c r="M9" s="20" t="s">
        <v>205</v>
      </c>
      <c r="N9" s="20" t="s">
        <v>275</v>
      </c>
      <c r="P9" s="20" t="s">
        <v>221</v>
      </c>
      <c r="R9" s="20" t="s">
        <v>227</v>
      </c>
      <c r="T9" s="20" t="s">
        <v>476</v>
      </c>
      <c r="U9" t="s">
        <v>214</v>
      </c>
      <c r="V9" t="s">
        <v>215</v>
      </c>
      <c r="W9" t="s">
        <v>276</v>
      </c>
      <c r="Y9" s="20" t="s">
        <v>481</v>
      </c>
      <c r="Z9" s="20" t="s">
        <v>228</v>
      </c>
      <c r="AC9" s="20" t="s">
        <v>19</v>
      </c>
      <c r="AD9" s="20" t="s">
        <v>20</v>
      </c>
      <c r="AE9" s="20">
        <v>1</v>
      </c>
      <c r="AG9" t="s">
        <v>238</v>
      </c>
      <c r="AI9" s="20" t="s">
        <v>338</v>
      </c>
      <c r="AJ9" t="s">
        <v>217</v>
      </c>
      <c r="AK9" t="s">
        <v>275</v>
      </c>
    </row>
    <row r="10" spans="1:37">
      <c r="A10" s="20" t="s">
        <v>480</v>
      </c>
      <c r="B10" t="s">
        <v>227</v>
      </c>
      <c r="C10" t="s">
        <v>205</v>
      </c>
      <c r="D10" t="s">
        <v>275</v>
      </c>
      <c r="K10" s="20" t="s">
        <v>482</v>
      </c>
      <c r="L10" s="20" t="s">
        <v>238</v>
      </c>
      <c r="M10" s="20" t="s">
        <v>205</v>
      </c>
      <c r="N10" s="20" t="s">
        <v>275</v>
      </c>
      <c r="P10" s="20" t="s">
        <v>222</v>
      </c>
      <c r="R10" s="20" t="s">
        <v>238</v>
      </c>
      <c r="T10" s="20" t="s">
        <v>476</v>
      </c>
      <c r="U10" t="s">
        <v>214</v>
      </c>
      <c r="V10" t="s">
        <v>216</v>
      </c>
      <c r="W10" t="s">
        <v>276</v>
      </c>
      <c r="Y10" s="20" t="s">
        <v>482</v>
      </c>
      <c r="Z10" s="20" t="s">
        <v>238</v>
      </c>
      <c r="AC10" s="20" t="s">
        <v>21</v>
      </c>
      <c r="AD10" s="20" t="s">
        <v>22</v>
      </c>
      <c r="AE10" s="20">
        <v>1</v>
      </c>
      <c r="AG10" t="s">
        <v>252</v>
      </c>
      <c r="AI10" s="20" t="s">
        <v>340</v>
      </c>
      <c r="AJ10" t="s">
        <v>220</v>
      </c>
      <c r="AK10" t="s">
        <v>473</v>
      </c>
    </row>
    <row r="11" spans="1:37">
      <c r="A11" s="20" t="s">
        <v>482</v>
      </c>
      <c r="B11" t="s">
        <v>238</v>
      </c>
      <c r="C11" t="s">
        <v>205</v>
      </c>
      <c r="D11" t="s">
        <v>275</v>
      </c>
      <c r="K11" s="20" t="s">
        <v>252</v>
      </c>
      <c r="L11" s="20" t="s">
        <v>252</v>
      </c>
      <c r="M11" s="20" t="s">
        <v>205</v>
      </c>
      <c r="N11" s="20" t="s">
        <v>275</v>
      </c>
      <c r="P11" s="20" t="s">
        <v>227</v>
      </c>
      <c r="R11" s="20" t="s">
        <v>252</v>
      </c>
      <c r="T11" s="20" t="s">
        <v>476</v>
      </c>
      <c r="U11" t="s">
        <v>214</v>
      </c>
      <c r="V11" t="s">
        <v>377</v>
      </c>
      <c r="W11" t="s">
        <v>276</v>
      </c>
      <c r="Y11" s="20" t="s">
        <v>483</v>
      </c>
      <c r="Z11" s="20" t="s">
        <v>243</v>
      </c>
      <c r="AC11" s="20" t="s">
        <v>23</v>
      </c>
      <c r="AD11" s="20" t="s">
        <v>24</v>
      </c>
      <c r="AE11" s="20">
        <v>1</v>
      </c>
      <c r="AG11" t="s">
        <v>250</v>
      </c>
      <c r="AI11" s="20" t="s">
        <v>340</v>
      </c>
      <c r="AJ11" t="s">
        <v>220</v>
      </c>
      <c r="AK11" t="s">
        <v>275</v>
      </c>
    </row>
    <row r="12" spans="1:37">
      <c r="A12" s="20" t="s">
        <v>252</v>
      </c>
      <c r="B12" t="s">
        <v>252</v>
      </c>
      <c r="C12" t="s">
        <v>205</v>
      </c>
      <c r="D12" t="s">
        <v>275</v>
      </c>
      <c r="K12" s="20" t="s">
        <v>485</v>
      </c>
      <c r="L12" s="20" t="s">
        <v>250</v>
      </c>
      <c r="M12" s="20" t="s">
        <v>251</v>
      </c>
      <c r="N12" s="20" t="s">
        <v>275</v>
      </c>
      <c r="P12" s="20" t="s">
        <v>238</v>
      </c>
      <c r="R12" s="20" t="s">
        <v>250</v>
      </c>
      <c r="T12" s="20" t="s">
        <v>476</v>
      </c>
      <c r="U12" t="s">
        <v>214</v>
      </c>
      <c r="V12" t="s">
        <v>372</v>
      </c>
      <c r="W12" t="s">
        <v>276</v>
      </c>
      <c r="Y12" s="20" t="s">
        <v>484</v>
      </c>
      <c r="Z12" s="20" t="s">
        <v>249</v>
      </c>
      <c r="AC12" s="20" t="s">
        <v>26</v>
      </c>
      <c r="AD12" s="20" t="s">
        <v>27</v>
      </c>
      <c r="AE12" s="20">
        <v>1</v>
      </c>
      <c r="AG12" t="s">
        <v>253</v>
      </c>
      <c r="AI12" s="20" t="s">
        <v>478</v>
      </c>
      <c r="AJ12" t="s">
        <v>221</v>
      </c>
      <c r="AK12" t="s">
        <v>473</v>
      </c>
    </row>
    <row r="13" spans="1:37">
      <c r="A13" s="20" t="s">
        <v>485</v>
      </c>
      <c r="B13" t="s">
        <v>250</v>
      </c>
      <c r="C13" t="s">
        <v>251</v>
      </c>
      <c r="D13" t="s">
        <v>275</v>
      </c>
      <c r="K13" s="20" t="s">
        <v>485</v>
      </c>
      <c r="L13" s="20" t="s">
        <v>250</v>
      </c>
      <c r="M13" s="20" t="s">
        <v>467</v>
      </c>
      <c r="N13" s="20" t="s">
        <v>275</v>
      </c>
      <c r="P13" s="20" t="s">
        <v>252</v>
      </c>
      <c r="R13" s="20" t="s">
        <v>253</v>
      </c>
      <c r="T13" s="20" t="s">
        <v>476</v>
      </c>
      <c r="U13" t="s">
        <v>214</v>
      </c>
      <c r="V13" t="s">
        <v>371</v>
      </c>
      <c r="W13" t="s">
        <v>276</v>
      </c>
      <c r="Y13" s="20" t="s">
        <v>337</v>
      </c>
      <c r="Z13" s="20" t="s">
        <v>256</v>
      </c>
      <c r="AC13" s="20" t="s">
        <v>28</v>
      </c>
      <c r="AD13" s="20" t="s">
        <v>29</v>
      </c>
      <c r="AE13" s="20">
        <v>1</v>
      </c>
      <c r="AG13" t="s">
        <v>274</v>
      </c>
      <c r="AI13" s="20" t="s">
        <v>478</v>
      </c>
      <c r="AJ13" t="s">
        <v>221</v>
      </c>
      <c r="AK13" t="s">
        <v>275</v>
      </c>
    </row>
    <row r="14" spans="1:37">
      <c r="A14" s="20" t="s">
        <v>485</v>
      </c>
      <c r="B14" t="s">
        <v>250</v>
      </c>
      <c r="C14" t="s">
        <v>467</v>
      </c>
      <c r="D14" t="s">
        <v>275</v>
      </c>
      <c r="K14" s="20" t="s">
        <v>486</v>
      </c>
      <c r="L14" s="20" t="s">
        <v>253</v>
      </c>
      <c r="M14" s="20" t="s">
        <v>205</v>
      </c>
      <c r="N14" s="20" t="s">
        <v>275</v>
      </c>
      <c r="P14" s="20" t="s">
        <v>250</v>
      </c>
      <c r="R14" s="20" t="s">
        <v>274</v>
      </c>
      <c r="T14" s="20" t="s">
        <v>476</v>
      </c>
      <c r="U14" s="20" t="s">
        <v>214</v>
      </c>
      <c r="V14" s="20" t="s">
        <v>587</v>
      </c>
      <c r="W14" s="20" t="s">
        <v>276</v>
      </c>
      <c r="Y14" s="20" t="s">
        <v>490</v>
      </c>
      <c r="Z14" s="20" t="s">
        <v>261</v>
      </c>
      <c r="AC14" s="20" t="s">
        <v>30</v>
      </c>
      <c r="AD14" s="20" t="s">
        <v>31</v>
      </c>
      <c r="AE14" s="20">
        <v>1</v>
      </c>
      <c r="AG14" t="s">
        <v>254</v>
      </c>
      <c r="AI14" s="20" t="s">
        <v>478</v>
      </c>
      <c r="AJ14" t="s">
        <v>221</v>
      </c>
      <c r="AK14" t="s">
        <v>276</v>
      </c>
    </row>
    <row r="15" spans="1:37">
      <c r="A15" s="20" t="s">
        <v>486</v>
      </c>
      <c r="B15" t="s">
        <v>253</v>
      </c>
      <c r="C15" t="s">
        <v>205</v>
      </c>
      <c r="D15" t="s">
        <v>275</v>
      </c>
      <c r="K15" s="20" t="s">
        <v>488</v>
      </c>
      <c r="L15" s="20" t="s">
        <v>254</v>
      </c>
      <c r="M15" s="20" t="s">
        <v>205</v>
      </c>
      <c r="N15" s="20" t="s">
        <v>275</v>
      </c>
      <c r="P15" s="20" t="s">
        <v>253</v>
      </c>
      <c r="R15" s="20" t="s">
        <v>254</v>
      </c>
      <c r="T15" s="20" t="s">
        <v>476</v>
      </c>
      <c r="U15" t="s">
        <v>214</v>
      </c>
      <c r="V15" t="s">
        <v>369</v>
      </c>
      <c r="W15" t="s">
        <v>276</v>
      </c>
      <c r="Y15" s="20" t="s">
        <v>491</v>
      </c>
      <c r="Z15" s="20" t="s">
        <v>206</v>
      </c>
      <c r="AC15" s="20" t="s">
        <v>32</v>
      </c>
      <c r="AD15" s="20" t="s">
        <v>33</v>
      </c>
      <c r="AE15" s="20">
        <v>1</v>
      </c>
      <c r="AG15" t="s">
        <v>255</v>
      </c>
      <c r="AI15" s="20" t="s">
        <v>479</v>
      </c>
      <c r="AJ15" t="s">
        <v>222</v>
      </c>
      <c r="AK15" t="s">
        <v>473</v>
      </c>
    </row>
    <row r="16" spans="1:37">
      <c r="A16" s="20" t="s">
        <v>487</v>
      </c>
      <c r="B16" t="s">
        <v>274</v>
      </c>
      <c r="C16" t="s">
        <v>205</v>
      </c>
      <c r="D16" t="s">
        <v>275</v>
      </c>
      <c r="K16" s="20" t="s">
        <v>337</v>
      </c>
      <c r="L16" s="20" t="s">
        <v>256</v>
      </c>
      <c r="M16" s="20" t="s">
        <v>257</v>
      </c>
      <c r="N16" s="20" t="s">
        <v>275</v>
      </c>
      <c r="P16" s="20" t="s">
        <v>274</v>
      </c>
      <c r="R16" s="20" t="s">
        <v>255</v>
      </c>
      <c r="T16" s="20" t="s">
        <v>477</v>
      </c>
      <c r="U16" t="s">
        <v>298</v>
      </c>
      <c r="V16" t="s">
        <v>314</v>
      </c>
      <c r="W16" t="s">
        <v>276</v>
      </c>
      <c r="Y16" s="20" t="s">
        <v>492</v>
      </c>
      <c r="Z16" s="20" t="s">
        <v>262</v>
      </c>
      <c r="AC16" s="20" t="s">
        <v>35</v>
      </c>
      <c r="AD16" s="20" t="s">
        <v>36</v>
      </c>
      <c r="AE16" s="20">
        <v>2</v>
      </c>
      <c r="AG16" t="s">
        <v>256</v>
      </c>
      <c r="AI16" s="20" t="s">
        <v>479</v>
      </c>
      <c r="AJ16" t="s">
        <v>222</v>
      </c>
      <c r="AK16" t="s">
        <v>275</v>
      </c>
    </row>
    <row r="17" spans="1:37">
      <c r="A17" s="20" t="s">
        <v>488</v>
      </c>
      <c r="B17" t="s">
        <v>254</v>
      </c>
      <c r="C17" t="s">
        <v>205</v>
      </c>
      <c r="D17" t="s">
        <v>275</v>
      </c>
      <c r="K17" s="20" t="s">
        <v>490</v>
      </c>
      <c r="L17" s="20" t="s">
        <v>261</v>
      </c>
      <c r="M17" s="20" t="s">
        <v>205</v>
      </c>
      <c r="N17" s="20" t="s">
        <v>275</v>
      </c>
      <c r="P17" s="20" t="s">
        <v>254</v>
      </c>
      <c r="R17" s="20" t="s">
        <v>256</v>
      </c>
      <c r="T17" s="20" t="s">
        <v>477</v>
      </c>
      <c r="U17" t="s">
        <v>298</v>
      </c>
      <c r="V17" t="s">
        <v>208</v>
      </c>
      <c r="W17" t="s">
        <v>276</v>
      </c>
      <c r="Y17" s="20" t="s">
        <v>493</v>
      </c>
      <c r="Z17" s="20" t="s">
        <v>263</v>
      </c>
      <c r="AC17" s="20" t="s">
        <v>37</v>
      </c>
      <c r="AD17" s="20" t="s">
        <v>38</v>
      </c>
      <c r="AE17" s="20">
        <v>2</v>
      </c>
      <c r="AG17" t="s">
        <v>261</v>
      </c>
      <c r="AI17" s="20" t="s">
        <v>479</v>
      </c>
      <c r="AJ17" t="s">
        <v>222</v>
      </c>
      <c r="AK17" t="s">
        <v>276</v>
      </c>
    </row>
    <row r="18" spans="1:37">
      <c r="A18" s="20" t="s">
        <v>489</v>
      </c>
      <c r="B18" t="s">
        <v>255</v>
      </c>
      <c r="C18" t="s">
        <v>205</v>
      </c>
      <c r="D18" t="s">
        <v>275</v>
      </c>
      <c r="K18" s="20" t="s">
        <v>491</v>
      </c>
      <c r="L18" s="20" t="s">
        <v>206</v>
      </c>
      <c r="M18" s="20" t="s">
        <v>205</v>
      </c>
      <c r="N18" s="20" t="s">
        <v>275</v>
      </c>
      <c r="P18" s="20" t="s">
        <v>255</v>
      </c>
      <c r="R18" s="20" t="s">
        <v>261</v>
      </c>
      <c r="T18" s="20" t="s">
        <v>477</v>
      </c>
      <c r="U18" t="s">
        <v>298</v>
      </c>
      <c r="V18" t="s">
        <v>313</v>
      </c>
      <c r="W18" t="s">
        <v>276</v>
      </c>
      <c r="Y18" s="20" t="s">
        <v>494</v>
      </c>
      <c r="Z18" s="20" t="s">
        <v>268</v>
      </c>
      <c r="AC18" s="20" t="s">
        <v>39</v>
      </c>
      <c r="AD18" s="20" t="s">
        <v>40</v>
      </c>
      <c r="AE18" s="20">
        <v>2</v>
      </c>
      <c r="AG18" t="s">
        <v>206</v>
      </c>
      <c r="AI18" s="20" t="s">
        <v>480</v>
      </c>
      <c r="AJ18" t="s">
        <v>227</v>
      </c>
      <c r="AK18" t="s">
        <v>473</v>
      </c>
    </row>
    <row r="19" spans="1:37">
      <c r="A19" s="20" t="s">
        <v>337</v>
      </c>
      <c r="B19" t="s">
        <v>256</v>
      </c>
      <c r="C19" t="s">
        <v>257</v>
      </c>
      <c r="D19" t="s">
        <v>275</v>
      </c>
      <c r="K19" s="20" t="s">
        <v>492</v>
      </c>
      <c r="L19" s="20" t="s">
        <v>262</v>
      </c>
      <c r="M19" s="20" t="s">
        <v>205</v>
      </c>
      <c r="N19" s="20" t="s">
        <v>275</v>
      </c>
      <c r="P19" s="20" t="s">
        <v>256</v>
      </c>
      <c r="R19" s="20" t="s">
        <v>206</v>
      </c>
      <c r="T19" s="20" t="s">
        <v>477</v>
      </c>
      <c r="U19" t="s">
        <v>298</v>
      </c>
      <c r="V19" t="s">
        <v>312</v>
      </c>
      <c r="W19" t="s">
        <v>276</v>
      </c>
      <c r="Y19" s="20" t="s">
        <v>339</v>
      </c>
      <c r="Z19" s="20" t="s">
        <v>272</v>
      </c>
      <c r="AC19" s="20" t="s">
        <v>41</v>
      </c>
      <c r="AD19" s="20" t="s">
        <v>42</v>
      </c>
      <c r="AE19" s="20">
        <v>2</v>
      </c>
      <c r="AG19" t="s">
        <v>262</v>
      </c>
      <c r="AI19" s="20" t="s">
        <v>480</v>
      </c>
      <c r="AJ19" t="s">
        <v>227</v>
      </c>
      <c r="AK19" t="s">
        <v>275</v>
      </c>
    </row>
    <row r="20" spans="1:37">
      <c r="A20" s="20" t="s">
        <v>337</v>
      </c>
      <c r="B20" t="s">
        <v>256</v>
      </c>
      <c r="C20" t="s">
        <v>218</v>
      </c>
      <c r="D20" t="s">
        <v>275</v>
      </c>
      <c r="K20" s="20" t="s">
        <v>494</v>
      </c>
      <c r="L20" s="20" t="s">
        <v>268</v>
      </c>
      <c r="M20" s="20" t="s">
        <v>205</v>
      </c>
      <c r="N20" s="20" t="s">
        <v>275</v>
      </c>
      <c r="P20" s="20" t="s">
        <v>261</v>
      </c>
      <c r="R20" s="20" t="s">
        <v>262</v>
      </c>
      <c r="T20" s="20" t="s">
        <v>478</v>
      </c>
      <c r="U20" t="s">
        <v>221</v>
      </c>
      <c r="V20" t="s">
        <v>464</v>
      </c>
      <c r="W20" t="s">
        <v>276</v>
      </c>
      <c r="Y20" s="20" t="s">
        <v>495</v>
      </c>
      <c r="Z20" s="20" t="s">
        <v>209</v>
      </c>
      <c r="AC20" s="20" t="s">
        <v>43</v>
      </c>
      <c r="AD20" s="20" t="s">
        <v>44</v>
      </c>
      <c r="AE20" s="20">
        <v>2</v>
      </c>
      <c r="AG20" t="s">
        <v>268</v>
      </c>
      <c r="AI20" s="20" t="s">
        <v>480</v>
      </c>
      <c r="AJ20" t="s">
        <v>227</v>
      </c>
      <c r="AK20" t="s">
        <v>276</v>
      </c>
    </row>
    <row r="21" spans="1:37">
      <c r="A21" s="20" t="s">
        <v>490</v>
      </c>
      <c r="B21" t="s">
        <v>261</v>
      </c>
      <c r="C21" t="s">
        <v>205</v>
      </c>
      <c r="D21" t="s">
        <v>275</v>
      </c>
      <c r="K21" s="20" t="s">
        <v>339</v>
      </c>
      <c r="L21" s="20" t="s">
        <v>272</v>
      </c>
      <c r="M21" s="20" t="s">
        <v>205</v>
      </c>
      <c r="N21" s="20" t="s">
        <v>275</v>
      </c>
      <c r="P21" s="20" t="s">
        <v>206</v>
      </c>
      <c r="R21" s="20" t="s">
        <v>268</v>
      </c>
      <c r="T21" s="20" t="s">
        <v>478</v>
      </c>
      <c r="U21" t="s">
        <v>221</v>
      </c>
      <c r="V21" t="s">
        <v>388</v>
      </c>
      <c r="W21" t="s">
        <v>276</v>
      </c>
      <c r="Y21" t="s">
        <v>515</v>
      </c>
      <c r="Z21" t="s">
        <v>516</v>
      </c>
      <c r="AC21" s="20" t="s">
        <v>45</v>
      </c>
      <c r="AD21" s="20" t="s">
        <v>46</v>
      </c>
      <c r="AE21" s="20">
        <v>2</v>
      </c>
      <c r="AG21" t="s">
        <v>272</v>
      </c>
      <c r="AI21" s="20" t="s">
        <v>482</v>
      </c>
      <c r="AJ21" t="s">
        <v>238</v>
      </c>
      <c r="AK21" t="s">
        <v>473</v>
      </c>
    </row>
    <row r="22" spans="1:37">
      <c r="A22" s="20" t="s">
        <v>491</v>
      </c>
      <c r="B22" t="s">
        <v>206</v>
      </c>
      <c r="C22" t="s">
        <v>205</v>
      </c>
      <c r="D22" t="s">
        <v>275</v>
      </c>
      <c r="K22" s="20" t="s">
        <v>495</v>
      </c>
      <c r="L22" s="20" t="s">
        <v>209</v>
      </c>
      <c r="M22" s="20" t="s">
        <v>213</v>
      </c>
      <c r="N22" s="20" t="s">
        <v>275</v>
      </c>
      <c r="P22" s="20" t="s">
        <v>262</v>
      </c>
      <c r="R22" s="20" t="s">
        <v>272</v>
      </c>
      <c r="T22" s="20" t="s">
        <v>479</v>
      </c>
      <c r="U22" t="s">
        <v>222</v>
      </c>
      <c r="V22" t="s">
        <v>223</v>
      </c>
      <c r="W22" t="s">
        <v>276</v>
      </c>
      <c r="Y22" t="s">
        <v>517</v>
      </c>
      <c r="Z22" t="s">
        <v>519</v>
      </c>
      <c r="AC22" s="20" t="s">
        <v>197</v>
      </c>
      <c r="AD22" s="20" t="s">
        <v>198</v>
      </c>
      <c r="AE22" s="20">
        <v>3</v>
      </c>
      <c r="AG22" t="s">
        <v>209</v>
      </c>
      <c r="AI22" s="20" t="s">
        <v>482</v>
      </c>
      <c r="AJ22" t="s">
        <v>238</v>
      </c>
      <c r="AK22" t="s">
        <v>275</v>
      </c>
    </row>
    <row r="23" spans="1:37">
      <c r="A23" s="20" t="s">
        <v>492</v>
      </c>
      <c r="B23" t="s">
        <v>262</v>
      </c>
      <c r="C23" t="s">
        <v>205</v>
      </c>
      <c r="D23" t="s">
        <v>275</v>
      </c>
      <c r="P23" s="20" t="s">
        <v>268</v>
      </c>
      <c r="R23" s="20" t="s">
        <v>209</v>
      </c>
      <c r="T23" s="20" t="s">
        <v>479</v>
      </c>
      <c r="U23" t="s">
        <v>222</v>
      </c>
      <c r="V23" t="s">
        <v>224</v>
      </c>
      <c r="W23" t="s">
        <v>276</v>
      </c>
      <c r="Y23" s="20"/>
      <c r="AG23" t="s">
        <v>214</v>
      </c>
      <c r="AI23" s="20" t="s">
        <v>482</v>
      </c>
      <c r="AJ23" t="s">
        <v>238</v>
      </c>
      <c r="AK23" t="s">
        <v>276</v>
      </c>
    </row>
    <row r="24" spans="1:37">
      <c r="A24" s="20" t="s">
        <v>494</v>
      </c>
      <c r="B24" t="s">
        <v>268</v>
      </c>
      <c r="C24" t="s">
        <v>205</v>
      </c>
      <c r="D24" t="s">
        <v>275</v>
      </c>
      <c r="P24" s="20" t="s">
        <v>272</v>
      </c>
      <c r="T24" s="20" t="s">
        <v>479</v>
      </c>
      <c r="U24" t="s">
        <v>222</v>
      </c>
      <c r="V24" t="s">
        <v>225</v>
      </c>
      <c r="W24" t="s">
        <v>276</v>
      </c>
      <c r="AG24" t="s">
        <v>228</v>
      </c>
      <c r="AI24" s="20" t="s">
        <v>252</v>
      </c>
      <c r="AJ24" t="s">
        <v>252</v>
      </c>
      <c r="AK24" t="s">
        <v>473</v>
      </c>
    </row>
    <row r="25" spans="1:37">
      <c r="A25" s="20" t="s">
        <v>339</v>
      </c>
      <c r="B25" t="s">
        <v>272</v>
      </c>
      <c r="C25" t="s">
        <v>205</v>
      </c>
      <c r="D25" t="s">
        <v>275</v>
      </c>
      <c r="P25" s="20" t="s">
        <v>209</v>
      </c>
      <c r="T25" s="20" t="s">
        <v>479</v>
      </c>
      <c r="U25" t="s">
        <v>222</v>
      </c>
      <c r="V25" t="s">
        <v>226</v>
      </c>
      <c r="W25" t="s">
        <v>276</v>
      </c>
      <c r="AG25" t="s">
        <v>243</v>
      </c>
      <c r="AI25" s="20" t="s">
        <v>252</v>
      </c>
      <c r="AJ25" t="s">
        <v>252</v>
      </c>
      <c r="AK25" t="s">
        <v>275</v>
      </c>
    </row>
    <row r="26" spans="1:37">
      <c r="A26" s="20" t="s">
        <v>495</v>
      </c>
      <c r="B26" t="s">
        <v>209</v>
      </c>
      <c r="C26" t="s">
        <v>213</v>
      </c>
      <c r="D26" t="s">
        <v>275</v>
      </c>
      <c r="T26" s="20" t="s">
        <v>479</v>
      </c>
      <c r="U26" t="s">
        <v>222</v>
      </c>
      <c r="V26" t="s">
        <v>311</v>
      </c>
      <c r="W26" t="s">
        <v>276</v>
      </c>
      <c r="AG26" t="s">
        <v>249</v>
      </c>
      <c r="AI26" s="20" t="s">
        <v>485</v>
      </c>
      <c r="AJ26" t="s">
        <v>250</v>
      </c>
      <c r="AK26" t="s">
        <v>473</v>
      </c>
    </row>
    <row r="27" spans="1:37">
      <c r="A27" s="20" t="s">
        <v>474</v>
      </c>
      <c r="B27" s="20" t="s">
        <v>474</v>
      </c>
      <c r="C27" s="20" t="s">
        <v>213</v>
      </c>
      <c r="D27" s="20" t="s">
        <v>275</v>
      </c>
      <c r="T27" s="20" t="s">
        <v>480</v>
      </c>
      <c r="U27" t="s">
        <v>227</v>
      </c>
      <c r="V27" t="s">
        <v>373</v>
      </c>
      <c r="W27" t="s">
        <v>276</v>
      </c>
      <c r="AG27" t="s">
        <v>263</v>
      </c>
      <c r="AI27" s="20" t="s">
        <v>485</v>
      </c>
      <c r="AJ27" t="s">
        <v>250</v>
      </c>
      <c r="AK27" t="s">
        <v>275</v>
      </c>
    </row>
    <row r="28" spans="1:37">
      <c r="T28" s="20" t="s">
        <v>480</v>
      </c>
      <c r="U28" t="s">
        <v>227</v>
      </c>
      <c r="V28" t="s">
        <v>374</v>
      </c>
      <c r="W28" t="s">
        <v>276</v>
      </c>
      <c r="AG28" t="s">
        <v>516</v>
      </c>
      <c r="AI28" s="20" t="s">
        <v>486</v>
      </c>
      <c r="AJ28" t="s">
        <v>253</v>
      </c>
      <c r="AK28" t="s">
        <v>473</v>
      </c>
    </row>
    <row r="29" spans="1:37">
      <c r="B29" s="39"/>
      <c r="C29" s="39"/>
      <c r="D29" s="39"/>
      <c r="E29" s="39"/>
      <c r="T29" s="20" t="s">
        <v>480</v>
      </c>
      <c r="U29" t="s">
        <v>227</v>
      </c>
      <c r="V29" t="s">
        <v>380</v>
      </c>
      <c r="W29" t="s">
        <v>276</v>
      </c>
      <c r="AG29" t="s">
        <v>519</v>
      </c>
      <c r="AI29" s="20" t="s">
        <v>486</v>
      </c>
      <c r="AJ29" t="s">
        <v>253</v>
      </c>
      <c r="AK29" t="s">
        <v>275</v>
      </c>
    </row>
    <row r="30" spans="1:37">
      <c r="B30" s="38"/>
      <c r="C30" s="38"/>
      <c r="D30" s="39"/>
      <c r="E30" s="39"/>
      <c r="T30" s="20" t="s">
        <v>481</v>
      </c>
      <c r="U30" t="s">
        <v>228</v>
      </c>
      <c r="V30" t="s">
        <v>229</v>
      </c>
      <c r="W30" t="s">
        <v>276</v>
      </c>
      <c r="X30" s="20"/>
      <c r="AI30" s="20" t="s">
        <v>487</v>
      </c>
      <c r="AJ30" t="s">
        <v>274</v>
      </c>
      <c r="AK30" t="s">
        <v>473</v>
      </c>
    </row>
    <row r="31" spans="1:37">
      <c r="B31" s="38"/>
      <c r="C31" s="38"/>
      <c r="D31" s="39"/>
      <c r="E31" s="39"/>
      <c r="T31" s="20" t="s">
        <v>481</v>
      </c>
      <c r="U31" t="s">
        <v>228</v>
      </c>
      <c r="V31" t="s">
        <v>307</v>
      </c>
      <c r="W31" t="s">
        <v>276</v>
      </c>
      <c r="X31" s="20"/>
      <c r="AI31" s="20" t="s">
        <v>487</v>
      </c>
      <c r="AJ31" t="s">
        <v>274</v>
      </c>
      <c r="AK31" t="s">
        <v>275</v>
      </c>
    </row>
    <row r="32" spans="1:37">
      <c r="B32" s="38"/>
      <c r="C32" s="38"/>
      <c r="D32" s="39"/>
      <c r="E32" s="39"/>
      <c r="T32" s="20" t="s">
        <v>481</v>
      </c>
      <c r="U32" t="s">
        <v>228</v>
      </c>
      <c r="V32" t="s">
        <v>231</v>
      </c>
      <c r="W32" t="s">
        <v>276</v>
      </c>
      <c r="X32" s="20"/>
      <c r="AI32" s="20" t="s">
        <v>488</v>
      </c>
      <c r="AJ32" t="s">
        <v>254</v>
      </c>
      <c r="AK32" t="s">
        <v>473</v>
      </c>
    </row>
    <row r="33" spans="2:39">
      <c r="B33" s="38"/>
      <c r="C33" s="38"/>
      <c r="D33" s="39"/>
      <c r="E33" s="39"/>
      <c r="T33" s="20" t="s">
        <v>481</v>
      </c>
      <c r="U33" t="s">
        <v>228</v>
      </c>
      <c r="V33" t="s">
        <v>232</v>
      </c>
      <c r="W33" t="s">
        <v>276</v>
      </c>
      <c r="X33" s="20"/>
      <c r="AI33" s="20" t="s">
        <v>488</v>
      </c>
      <c r="AJ33" t="s">
        <v>254</v>
      </c>
      <c r="AK33" t="s">
        <v>275</v>
      </c>
    </row>
    <row r="34" spans="2:39">
      <c r="B34" s="38"/>
      <c r="C34" s="38"/>
      <c r="D34" s="39"/>
      <c r="E34" s="39"/>
      <c r="T34" s="20" t="s">
        <v>481</v>
      </c>
      <c r="U34" t="s">
        <v>228</v>
      </c>
      <c r="V34" t="s">
        <v>233</v>
      </c>
      <c r="W34" t="s">
        <v>276</v>
      </c>
      <c r="X34" s="20"/>
      <c r="AI34" s="20" t="s">
        <v>489</v>
      </c>
      <c r="AJ34" t="s">
        <v>255</v>
      </c>
      <c r="AK34" t="s">
        <v>473</v>
      </c>
    </row>
    <row r="35" spans="2:39">
      <c r="B35" s="38"/>
      <c r="C35" s="38"/>
      <c r="D35" s="39"/>
      <c r="E35" s="39"/>
      <c r="T35" s="20" t="s">
        <v>481</v>
      </c>
      <c r="U35" t="s">
        <v>228</v>
      </c>
      <c r="V35" t="s">
        <v>234</v>
      </c>
      <c r="W35" t="s">
        <v>276</v>
      </c>
      <c r="X35" s="20"/>
      <c r="AI35" s="20" t="s">
        <v>489</v>
      </c>
      <c r="AJ35" t="s">
        <v>255</v>
      </c>
      <c r="AK35" t="s">
        <v>275</v>
      </c>
    </row>
    <row r="36" spans="2:39">
      <c r="B36" s="38"/>
      <c r="C36" s="38"/>
      <c r="D36" s="39"/>
      <c r="E36" s="39"/>
      <c r="T36" s="20" t="s">
        <v>481</v>
      </c>
      <c r="U36" t="s">
        <v>228</v>
      </c>
      <c r="V36" t="s">
        <v>235</v>
      </c>
      <c r="W36" t="s">
        <v>276</v>
      </c>
      <c r="X36" s="20"/>
      <c r="AI36" s="20" t="s">
        <v>337</v>
      </c>
      <c r="AJ36" s="20" t="s">
        <v>256</v>
      </c>
      <c r="AK36" s="20" t="s">
        <v>473</v>
      </c>
      <c r="AL36" s="20"/>
      <c r="AM36" s="20"/>
    </row>
    <row r="37" spans="2:39">
      <c r="B37" s="38"/>
      <c r="C37" s="38"/>
      <c r="D37" s="39"/>
      <c r="E37" s="39"/>
      <c r="T37" s="20" t="s">
        <v>481</v>
      </c>
      <c r="U37" t="s">
        <v>228</v>
      </c>
      <c r="V37" t="s">
        <v>236</v>
      </c>
      <c r="W37" t="s">
        <v>276</v>
      </c>
      <c r="X37" s="20"/>
      <c r="AI37" s="20" t="s">
        <v>337</v>
      </c>
      <c r="AJ37" t="s">
        <v>256</v>
      </c>
      <c r="AK37" t="s">
        <v>275</v>
      </c>
    </row>
    <row r="38" spans="2:39">
      <c r="B38" s="38"/>
      <c r="C38" s="38"/>
      <c r="D38" s="39"/>
      <c r="E38" s="39"/>
      <c r="T38" s="20" t="s">
        <v>481</v>
      </c>
      <c r="U38" t="s">
        <v>228</v>
      </c>
      <c r="V38" t="s">
        <v>237</v>
      </c>
      <c r="W38" t="s">
        <v>276</v>
      </c>
      <c r="X38" s="20"/>
      <c r="AI38" s="20" t="s">
        <v>337</v>
      </c>
      <c r="AJ38" t="s">
        <v>256</v>
      </c>
      <c r="AK38" t="s">
        <v>276</v>
      </c>
    </row>
    <row r="39" spans="2:39">
      <c r="B39" s="38"/>
      <c r="C39" s="38"/>
      <c r="D39" s="39"/>
      <c r="E39" s="39"/>
      <c r="T39" s="20" t="s">
        <v>481</v>
      </c>
      <c r="U39" t="s">
        <v>228</v>
      </c>
      <c r="V39" t="s">
        <v>580</v>
      </c>
      <c r="W39" t="s">
        <v>276</v>
      </c>
      <c r="X39" s="20"/>
      <c r="AI39" s="20" t="s">
        <v>490</v>
      </c>
      <c r="AJ39" t="s">
        <v>261</v>
      </c>
      <c r="AK39" t="s">
        <v>473</v>
      </c>
    </row>
    <row r="40" spans="2:39">
      <c r="B40" s="38"/>
      <c r="C40" s="38"/>
      <c r="D40" s="39"/>
      <c r="E40" s="39"/>
      <c r="T40" s="20" t="s">
        <v>482</v>
      </c>
      <c r="U40" t="s">
        <v>238</v>
      </c>
      <c r="V40" t="s">
        <v>239</v>
      </c>
      <c r="W40" t="s">
        <v>276</v>
      </c>
      <c r="X40" s="20"/>
      <c r="AI40" s="20" t="s">
        <v>490</v>
      </c>
      <c r="AJ40" t="s">
        <v>261</v>
      </c>
      <c r="AK40" t="s">
        <v>275</v>
      </c>
    </row>
    <row r="41" spans="2:39">
      <c r="B41" s="38"/>
      <c r="C41" s="38"/>
      <c r="D41" s="39"/>
      <c r="E41" s="39"/>
      <c r="T41" s="20" t="s">
        <v>482</v>
      </c>
      <c r="U41" t="s">
        <v>238</v>
      </c>
      <c r="V41" t="s">
        <v>240</v>
      </c>
      <c r="W41" t="s">
        <v>276</v>
      </c>
      <c r="X41" s="20"/>
      <c r="AI41" s="20" t="s">
        <v>490</v>
      </c>
      <c r="AJ41" t="s">
        <v>261</v>
      </c>
      <c r="AK41" t="s">
        <v>276</v>
      </c>
    </row>
    <row r="42" spans="2:39">
      <c r="B42" s="38"/>
      <c r="C42" s="38"/>
      <c r="D42" s="39"/>
      <c r="E42" s="39"/>
      <c r="T42" s="20" t="s">
        <v>482</v>
      </c>
      <c r="U42" t="s">
        <v>238</v>
      </c>
      <c r="V42" t="s">
        <v>241</v>
      </c>
      <c r="W42" t="s">
        <v>276</v>
      </c>
      <c r="X42" s="20"/>
      <c r="AI42" s="20" t="s">
        <v>491</v>
      </c>
      <c r="AJ42" t="s">
        <v>206</v>
      </c>
      <c r="AK42" t="s">
        <v>473</v>
      </c>
    </row>
    <row r="43" spans="2:39">
      <c r="B43" s="38"/>
      <c r="C43" s="38"/>
      <c r="D43" s="39"/>
      <c r="E43" s="39"/>
      <c r="T43" s="20" t="s">
        <v>482</v>
      </c>
      <c r="U43" t="s">
        <v>238</v>
      </c>
      <c r="V43" t="s">
        <v>242</v>
      </c>
      <c r="W43" t="s">
        <v>276</v>
      </c>
      <c r="X43" s="20"/>
      <c r="AI43" s="20" t="s">
        <v>491</v>
      </c>
      <c r="AJ43" t="s">
        <v>206</v>
      </c>
      <c r="AK43" t="s">
        <v>275</v>
      </c>
    </row>
    <row r="44" spans="2:39">
      <c r="B44" s="38"/>
      <c r="C44" s="38"/>
      <c r="D44" s="39"/>
      <c r="E44" s="39"/>
      <c r="T44" s="20" t="s">
        <v>483</v>
      </c>
      <c r="U44" t="s">
        <v>243</v>
      </c>
      <c r="V44" t="s">
        <v>248</v>
      </c>
      <c r="W44" t="s">
        <v>276</v>
      </c>
      <c r="X44" s="20"/>
      <c r="AI44" s="20" t="s">
        <v>491</v>
      </c>
      <c r="AJ44" t="s">
        <v>206</v>
      </c>
      <c r="AK44" t="s">
        <v>276</v>
      </c>
    </row>
    <row r="45" spans="2:39">
      <c r="B45" s="38"/>
      <c r="C45" s="38"/>
      <c r="D45" s="39"/>
      <c r="E45" s="39"/>
      <c r="T45" s="20" t="s">
        <v>483</v>
      </c>
      <c r="U45" t="s">
        <v>243</v>
      </c>
      <c r="V45" t="s">
        <v>230</v>
      </c>
      <c r="W45" t="s">
        <v>276</v>
      </c>
      <c r="X45" s="20"/>
      <c r="AI45" s="20" t="s">
        <v>492</v>
      </c>
      <c r="AJ45" t="s">
        <v>262</v>
      </c>
      <c r="AK45" t="s">
        <v>473</v>
      </c>
    </row>
    <row r="46" spans="2:39">
      <c r="B46" s="38"/>
      <c r="C46" s="38"/>
      <c r="D46" s="39"/>
      <c r="E46" s="39"/>
      <c r="T46" s="20" t="s">
        <v>483</v>
      </c>
      <c r="U46" t="s">
        <v>243</v>
      </c>
      <c r="V46" t="s">
        <v>471</v>
      </c>
      <c r="W46" t="s">
        <v>276</v>
      </c>
      <c r="X46" s="20"/>
      <c r="AI46" s="20" t="s">
        <v>492</v>
      </c>
      <c r="AJ46" t="s">
        <v>262</v>
      </c>
      <c r="AK46" t="s">
        <v>275</v>
      </c>
    </row>
    <row r="47" spans="2:39">
      <c r="B47" s="38"/>
      <c r="C47" s="38"/>
      <c r="D47" s="39"/>
      <c r="E47" s="39"/>
      <c r="T47" s="20" t="s">
        <v>483</v>
      </c>
      <c r="U47" t="s">
        <v>243</v>
      </c>
      <c r="V47" t="s">
        <v>244</v>
      </c>
      <c r="W47" t="s">
        <v>276</v>
      </c>
      <c r="X47" s="20"/>
      <c r="AI47" s="20" t="s">
        <v>492</v>
      </c>
      <c r="AJ47" t="s">
        <v>262</v>
      </c>
      <c r="AK47" t="s">
        <v>276</v>
      </c>
    </row>
    <row r="48" spans="2:39">
      <c r="B48" s="38"/>
      <c r="C48" s="38"/>
      <c r="D48" s="39"/>
      <c r="E48" s="39"/>
      <c r="T48" s="20" t="s">
        <v>483</v>
      </c>
      <c r="U48" t="s">
        <v>243</v>
      </c>
      <c r="V48" t="s">
        <v>245</v>
      </c>
      <c r="W48" t="s">
        <v>276</v>
      </c>
      <c r="X48" s="20"/>
      <c r="AI48" s="20" t="s">
        <v>494</v>
      </c>
      <c r="AJ48" t="s">
        <v>268</v>
      </c>
      <c r="AK48" t="s">
        <v>473</v>
      </c>
    </row>
    <row r="49" spans="2:37">
      <c r="B49" s="38"/>
      <c r="C49" s="38"/>
      <c r="D49" s="39"/>
      <c r="E49" s="39"/>
      <c r="T49" s="20" t="s">
        <v>483</v>
      </c>
      <c r="U49" t="s">
        <v>243</v>
      </c>
      <c r="V49" t="s">
        <v>246</v>
      </c>
      <c r="W49" t="s">
        <v>276</v>
      </c>
      <c r="X49" s="20"/>
      <c r="AI49" s="20" t="s">
        <v>494</v>
      </c>
      <c r="AJ49" t="s">
        <v>268</v>
      </c>
      <c r="AK49" t="s">
        <v>275</v>
      </c>
    </row>
    <row r="50" spans="2:37">
      <c r="B50" s="38"/>
      <c r="C50" s="38"/>
      <c r="D50" s="39"/>
      <c r="E50" s="39"/>
      <c r="T50" s="20" t="s">
        <v>483</v>
      </c>
      <c r="U50" t="s">
        <v>243</v>
      </c>
      <c r="V50" t="s">
        <v>247</v>
      </c>
      <c r="W50" t="s">
        <v>276</v>
      </c>
      <c r="X50" s="20"/>
      <c r="AI50" s="20" t="s">
        <v>494</v>
      </c>
      <c r="AJ50" t="s">
        <v>268</v>
      </c>
      <c r="AK50" t="s">
        <v>276</v>
      </c>
    </row>
    <row r="51" spans="2:37">
      <c r="B51" s="38"/>
      <c r="C51" s="38"/>
      <c r="D51" s="39"/>
      <c r="E51" s="39"/>
      <c r="T51" s="20" t="s">
        <v>484</v>
      </c>
      <c r="U51" t="s">
        <v>249</v>
      </c>
      <c r="V51" t="s">
        <v>385</v>
      </c>
      <c r="W51" t="s">
        <v>276</v>
      </c>
      <c r="X51" s="20"/>
      <c r="AI51" s="20" t="s">
        <v>339</v>
      </c>
      <c r="AJ51" t="s">
        <v>272</v>
      </c>
      <c r="AK51" t="s">
        <v>473</v>
      </c>
    </row>
    <row r="52" spans="2:37">
      <c r="B52" s="38"/>
      <c r="C52" s="38"/>
      <c r="D52" s="39"/>
      <c r="E52" s="39"/>
      <c r="T52" s="20" t="s">
        <v>484</v>
      </c>
      <c r="U52" t="s">
        <v>249</v>
      </c>
      <c r="V52" t="s">
        <v>367</v>
      </c>
      <c r="W52" t="s">
        <v>276</v>
      </c>
      <c r="AI52" s="20" t="s">
        <v>339</v>
      </c>
      <c r="AJ52" t="s">
        <v>272</v>
      </c>
      <c r="AK52" t="s">
        <v>275</v>
      </c>
    </row>
    <row r="53" spans="2:37">
      <c r="B53" s="38"/>
      <c r="C53" s="38"/>
      <c r="D53" s="39"/>
      <c r="E53" s="39"/>
      <c r="T53" s="20" t="s">
        <v>484</v>
      </c>
      <c r="U53" t="s">
        <v>249</v>
      </c>
      <c r="V53" t="s">
        <v>598</v>
      </c>
      <c r="W53" t="s">
        <v>276</v>
      </c>
      <c r="AI53" s="20" t="s">
        <v>339</v>
      </c>
      <c r="AJ53" t="s">
        <v>272</v>
      </c>
      <c r="AK53" t="s">
        <v>276</v>
      </c>
    </row>
    <row r="54" spans="2:37">
      <c r="B54" s="38"/>
      <c r="C54" s="38"/>
      <c r="D54" s="39"/>
      <c r="E54" s="39"/>
      <c r="T54" s="20" t="s">
        <v>337</v>
      </c>
      <c r="U54" s="20" t="s">
        <v>256</v>
      </c>
      <c r="V54" s="20" t="s">
        <v>258</v>
      </c>
      <c r="W54" s="20" t="s">
        <v>276</v>
      </c>
      <c r="AI54" s="20" t="s">
        <v>495</v>
      </c>
      <c r="AJ54" t="s">
        <v>209</v>
      </c>
      <c r="AK54" t="s">
        <v>473</v>
      </c>
    </row>
    <row r="55" spans="2:37">
      <c r="B55" s="38"/>
      <c r="C55" s="38"/>
      <c r="D55" s="39"/>
      <c r="E55" s="39"/>
      <c r="T55" s="20" t="s">
        <v>337</v>
      </c>
      <c r="U55" s="20" t="s">
        <v>256</v>
      </c>
      <c r="V55" s="20" t="s">
        <v>259</v>
      </c>
      <c r="W55" s="20" t="s">
        <v>276</v>
      </c>
      <c r="X55" s="20"/>
      <c r="AI55" s="20" t="s">
        <v>495</v>
      </c>
      <c r="AJ55" t="s">
        <v>209</v>
      </c>
      <c r="AK55" t="s">
        <v>275</v>
      </c>
    </row>
    <row r="56" spans="2:37">
      <c r="B56" s="38"/>
      <c r="C56" s="38"/>
      <c r="D56" s="39"/>
      <c r="E56" s="39"/>
      <c r="T56" s="20" t="s">
        <v>337</v>
      </c>
      <c r="U56" s="20" t="s">
        <v>256</v>
      </c>
      <c r="V56" s="20" t="s">
        <v>260</v>
      </c>
      <c r="W56" s="20" t="s">
        <v>276</v>
      </c>
      <c r="X56" s="20"/>
      <c r="AI56" s="20" t="s">
        <v>495</v>
      </c>
      <c r="AJ56" t="s">
        <v>209</v>
      </c>
      <c r="AK56" t="s">
        <v>276</v>
      </c>
    </row>
    <row r="57" spans="2:37">
      <c r="B57" s="39"/>
      <c r="C57" s="39"/>
      <c r="D57" s="39"/>
      <c r="E57" s="39"/>
      <c r="T57" s="20" t="s">
        <v>490</v>
      </c>
      <c r="U57" s="20" t="s">
        <v>261</v>
      </c>
      <c r="V57" s="20" t="s">
        <v>207</v>
      </c>
      <c r="W57" s="20" t="s">
        <v>276</v>
      </c>
      <c r="X57" s="20"/>
      <c r="AI57" s="20" t="s">
        <v>577</v>
      </c>
      <c r="AJ57" t="s">
        <v>577</v>
      </c>
      <c r="AK57" t="s">
        <v>577</v>
      </c>
    </row>
    <row r="58" spans="2:37">
      <c r="B58" s="39"/>
      <c r="C58" s="39"/>
      <c r="D58" s="39"/>
      <c r="E58" s="39"/>
      <c r="T58" s="20" t="s">
        <v>491</v>
      </c>
      <c r="U58" s="20" t="s">
        <v>206</v>
      </c>
      <c r="V58" s="20" t="s">
        <v>310</v>
      </c>
      <c r="W58" s="20" t="s">
        <v>276</v>
      </c>
      <c r="X58" s="20"/>
    </row>
    <row r="59" spans="2:37">
      <c r="B59" s="39"/>
      <c r="C59" s="39"/>
      <c r="D59" s="39"/>
      <c r="E59" s="39"/>
      <c r="T59" s="20" t="s">
        <v>491</v>
      </c>
      <c r="U59" s="20" t="s">
        <v>206</v>
      </c>
      <c r="V59" s="20" t="s">
        <v>309</v>
      </c>
      <c r="W59" s="20" t="s">
        <v>276</v>
      </c>
      <c r="X59" s="20"/>
    </row>
    <row r="60" spans="2:37">
      <c r="B60" s="39"/>
      <c r="C60" s="39"/>
      <c r="D60" s="39"/>
      <c r="E60" s="39"/>
      <c r="T60" s="20" t="s">
        <v>491</v>
      </c>
      <c r="U60" s="20" t="s">
        <v>206</v>
      </c>
      <c r="V60" s="20" t="s">
        <v>308</v>
      </c>
      <c r="W60" s="20" t="s">
        <v>276</v>
      </c>
      <c r="X60" s="20"/>
    </row>
    <row r="61" spans="2:37">
      <c r="B61" s="39"/>
      <c r="C61" s="39"/>
      <c r="D61" s="39"/>
      <c r="E61" s="39"/>
      <c r="T61" s="20" t="s">
        <v>491</v>
      </c>
      <c r="U61" s="20" t="s">
        <v>206</v>
      </c>
      <c r="V61" s="20" t="s">
        <v>207</v>
      </c>
      <c r="W61" s="20" t="s">
        <v>276</v>
      </c>
      <c r="X61" s="20"/>
    </row>
    <row r="62" spans="2:37">
      <c r="B62" s="39"/>
      <c r="C62" s="39"/>
      <c r="D62" s="39"/>
      <c r="E62" s="39"/>
      <c r="T62" s="20" t="s">
        <v>492</v>
      </c>
      <c r="U62" s="20" t="s">
        <v>262</v>
      </c>
      <c r="V62" s="20" t="s">
        <v>210</v>
      </c>
      <c r="W62" s="20" t="s">
        <v>276</v>
      </c>
    </row>
    <row r="63" spans="2:37">
      <c r="B63" s="39"/>
      <c r="C63" s="39"/>
      <c r="D63" s="39"/>
      <c r="E63" s="39"/>
      <c r="T63" s="20" t="s">
        <v>492</v>
      </c>
      <c r="U63" s="20" t="s">
        <v>262</v>
      </c>
      <c r="V63" s="20" t="s">
        <v>211</v>
      </c>
      <c r="W63" s="20" t="s">
        <v>276</v>
      </c>
    </row>
    <row r="64" spans="2:37">
      <c r="B64" s="39"/>
      <c r="C64" s="39"/>
      <c r="D64" s="39"/>
      <c r="E64" s="39"/>
      <c r="T64" s="20" t="s">
        <v>493</v>
      </c>
      <c r="U64" s="20" t="s">
        <v>263</v>
      </c>
      <c r="V64" s="20" t="s">
        <v>264</v>
      </c>
      <c r="W64" s="20" t="s">
        <v>276</v>
      </c>
      <c r="X64" s="20"/>
    </row>
    <row r="65" spans="2:24">
      <c r="B65" s="39"/>
      <c r="C65" s="39"/>
      <c r="D65" s="39"/>
      <c r="E65" s="39"/>
      <c r="T65" s="20" t="s">
        <v>493</v>
      </c>
      <c r="U65" s="20" t="s">
        <v>263</v>
      </c>
      <c r="V65" s="20" t="s">
        <v>265</v>
      </c>
      <c r="W65" s="20" t="s">
        <v>276</v>
      </c>
      <c r="X65" s="20"/>
    </row>
    <row r="66" spans="2:24">
      <c r="B66" s="39"/>
      <c r="C66" s="39"/>
      <c r="D66" s="39"/>
      <c r="E66" s="39"/>
      <c r="T66" s="20" t="s">
        <v>493</v>
      </c>
      <c r="U66" s="20" t="s">
        <v>263</v>
      </c>
      <c r="V66" s="20" t="s">
        <v>266</v>
      </c>
      <c r="W66" s="20" t="s">
        <v>276</v>
      </c>
    </row>
    <row r="67" spans="2:24">
      <c r="T67" s="20" t="s">
        <v>493</v>
      </c>
      <c r="U67" s="20" t="s">
        <v>263</v>
      </c>
      <c r="V67" s="20" t="s">
        <v>267</v>
      </c>
      <c r="W67" s="20" t="s">
        <v>276</v>
      </c>
    </row>
    <row r="68" spans="2:24">
      <c r="T68" s="20" t="s">
        <v>494</v>
      </c>
      <c r="U68" s="20" t="s">
        <v>268</v>
      </c>
      <c r="V68" s="20" t="s">
        <v>269</v>
      </c>
      <c r="W68" s="20" t="s">
        <v>276</v>
      </c>
    </row>
    <row r="69" spans="2:24">
      <c r="T69" s="20" t="s">
        <v>494</v>
      </c>
      <c r="U69" s="20" t="s">
        <v>268</v>
      </c>
      <c r="V69" s="20" t="s">
        <v>270</v>
      </c>
      <c r="W69" s="20" t="s">
        <v>276</v>
      </c>
    </row>
    <row r="70" spans="2:24">
      <c r="T70" s="20" t="s">
        <v>494</v>
      </c>
      <c r="U70" s="20" t="s">
        <v>268</v>
      </c>
      <c r="V70" s="20" t="s">
        <v>271</v>
      </c>
      <c r="W70" s="20" t="s">
        <v>276</v>
      </c>
    </row>
    <row r="71" spans="2:24">
      <c r="T71" s="20" t="s">
        <v>339</v>
      </c>
      <c r="U71" s="20" t="s">
        <v>272</v>
      </c>
      <c r="V71" s="20" t="s">
        <v>273</v>
      </c>
      <c r="W71" s="20" t="s">
        <v>276</v>
      </c>
    </row>
    <row r="72" spans="2:24">
      <c r="T72" s="20" t="s">
        <v>339</v>
      </c>
      <c r="U72" s="20" t="s">
        <v>272</v>
      </c>
      <c r="V72" s="20" t="s">
        <v>586</v>
      </c>
      <c r="W72" s="20" t="s">
        <v>276</v>
      </c>
    </row>
    <row r="73" spans="2:24">
      <c r="T73" s="20" t="s">
        <v>339</v>
      </c>
      <c r="U73" s="20" t="s">
        <v>272</v>
      </c>
      <c r="V73" s="20" t="s">
        <v>599</v>
      </c>
      <c r="W73" s="20" t="s">
        <v>276</v>
      </c>
    </row>
    <row r="74" spans="2:24">
      <c r="T74" s="20" t="s">
        <v>495</v>
      </c>
      <c r="U74" s="20" t="s">
        <v>209</v>
      </c>
      <c r="V74" s="20" t="s">
        <v>210</v>
      </c>
      <c r="W74" s="20" t="s">
        <v>276</v>
      </c>
    </row>
    <row r="75" spans="2:24">
      <c r="T75" s="20" t="s">
        <v>495</v>
      </c>
      <c r="U75" s="20" t="s">
        <v>209</v>
      </c>
      <c r="V75" s="20" t="s">
        <v>211</v>
      </c>
      <c r="W75" s="20" t="s">
        <v>276</v>
      </c>
    </row>
    <row r="76" spans="2:24">
      <c r="T76" s="20" t="s">
        <v>495</v>
      </c>
      <c r="U76" s="20" t="s">
        <v>209</v>
      </c>
      <c r="V76" s="20" t="s">
        <v>212</v>
      </c>
      <c r="W76" s="20" t="s">
        <v>276</v>
      </c>
    </row>
    <row r="77" spans="2:24">
      <c r="T77" s="20" t="s">
        <v>495</v>
      </c>
      <c r="U77" s="20" t="s">
        <v>209</v>
      </c>
      <c r="V77" s="20" t="s">
        <v>392</v>
      </c>
      <c r="W77" s="20" t="s">
        <v>276</v>
      </c>
    </row>
    <row r="78" spans="2:24">
      <c r="T78" s="20" t="s">
        <v>515</v>
      </c>
      <c r="U78" s="20" t="s">
        <v>516</v>
      </c>
      <c r="V78" s="20" t="s">
        <v>515</v>
      </c>
      <c r="W78" s="20" t="s">
        <v>276</v>
      </c>
    </row>
    <row r="79" spans="2:24">
      <c r="T79" s="20" t="s">
        <v>517</v>
      </c>
      <c r="U79" s="20" t="s">
        <v>519</v>
      </c>
      <c r="V79" s="20" t="s">
        <v>518</v>
      </c>
      <c r="W79" s="20" t="s">
        <v>276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1719"/>
  <sheetViews>
    <sheetView topLeftCell="C11594" workbookViewId="0">
      <selection activeCell="I11626" sqref="I11626"/>
    </sheetView>
  </sheetViews>
  <sheetFormatPr defaultRowHeight="15"/>
  <cols>
    <col min="1" max="1" width="62.5703125" bestFit="1" customWidth="1"/>
    <col min="2" max="2" width="62.5703125" style="20" customWidth="1"/>
    <col min="3" max="3" width="48.5703125" customWidth="1"/>
    <col min="4" max="4" width="31.7109375" customWidth="1"/>
    <col min="5" max="5" width="13.140625" customWidth="1"/>
    <col min="6" max="6" width="22" customWidth="1"/>
    <col min="7" max="7" width="10" customWidth="1"/>
    <col min="8" max="8" width="64.5703125" customWidth="1"/>
    <col min="9" max="9" width="25.7109375" style="7" bestFit="1" customWidth="1"/>
    <col min="10" max="10" width="8.7109375" style="20" customWidth="1"/>
    <col min="11" max="11" width="14.42578125" style="20" customWidth="1"/>
    <col min="12" max="12" width="23" style="20" bestFit="1" customWidth="1"/>
    <col min="13" max="14" width="23" style="20" customWidth="1"/>
    <col min="15" max="15" width="9.140625" style="20"/>
  </cols>
  <sheetData>
    <row r="1" spans="1:15">
      <c r="A1" t="s">
        <v>422</v>
      </c>
      <c r="B1" s="20" t="s">
        <v>578</v>
      </c>
      <c r="C1" t="s">
        <v>343</v>
      </c>
      <c r="D1" t="s">
        <v>344</v>
      </c>
      <c r="E1" t="s">
        <v>472</v>
      </c>
      <c r="F1" t="s">
        <v>345</v>
      </c>
      <c r="G1" s="6" t="s">
        <v>346</v>
      </c>
      <c r="H1" t="s">
        <v>317</v>
      </c>
      <c r="I1" s="7" t="s">
        <v>347</v>
      </c>
      <c r="J1" s="20" t="s">
        <v>348</v>
      </c>
      <c r="K1" s="20" t="s">
        <v>349</v>
      </c>
      <c r="L1" s="162" t="s">
        <v>584</v>
      </c>
      <c r="M1" s="162" t="s">
        <v>582</v>
      </c>
      <c r="N1" s="162" t="s">
        <v>583</v>
      </c>
      <c r="O1" s="20" t="s">
        <v>510</v>
      </c>
    </row>
    <row r="2" spans="1:15">
      <c r="A2" t="str">
        <f>CONCATENATE(C2,D2)</f>
        <v>Almenni lífeyrissjóðurinnÆvisafn I</v>
      </c>
      <c r="B2" s="20" t="str">
        <f>_xlfn.IFNA(INDEX(Listi!$AI:$AI,MATCH(C2,Listi!$AJ:$AJ,0)),INDEX(Listi!T:T,MATCH(C2,Listi!U:U,0)))</f>
        <v xml:space="preserve">Almenni </v>
      </c>
      <c r="C2" t="s">
        <v>0</v>
      </c>
      <c r="D2" t="s">
        <v>202</v>
      </c>
      <c r="E2" t="s">
        <v>276</v>
      </c>
      <c r="F2" s="8" t="s">
        <v>4</v>
      </c>
      <c r="G2" s="8">
        <v>36892</v>
      </c>
      <c r="H2" t="s">
        <v>5</v>
      </c>
      <c r="I2" s="7">
        <v>33061491716</v>
      </c>
      <c r="L2" s="7">
        <v>43068273823</v>
      </c>
      <c r="M2" s="7">
        <v>4413720640</v>
      </c>
      <c r="N2" s="7">
        <v>641257097</v>
      </c>
      <c r="O2" s="20">
        <f t="shared" ref="O2:O65" si="0">IFERROR(VLOOKUP(F2,EhLykill,3,FALSE),"")</f>
        <v>1</v>
      </c>
    </row>
    <row r="3" spans="1:15">
      <c r="A3" s="20" t="str">
        <f t="shared" ref="A3:A64" si="1">CONCATENATE(C3,D3)</f>
        <v>Almenni lífeyrissjóðurinnÆvisafn II</v>
      </c>
      <c r="B3" s="20" t="str">
        <f>_xlfn.IFNA(INDEX(Listi!$AI:$AI,MATCH(C3,Listi!$AJ:$AJ,0)),INDEX(Listi!T:T,MATCH(C3,Listi!U:U,0)))</f>
        <v xml:space="preserve">Almenni </v>
      </c>
      <c r="C3" t="s">
        <v>0</v>
      </c>
      <c r="D3" t="s">
        <v>203</v>
      </c>
      <c r="E3" t="s">
        <v>276</v>
      </c>
      <c r="F3" s="8" t="s">
        <v>4</v>
      </c>
      <c r="G3" s="8">
        <v>36892</v>
      </c>
      <c r="H3" t="s">
        <v>5</v>
      </c>
      <c r="I3" s="7">
        <v>52122777700</v>
      </c>
      <c r="L3" s="7">
        <v>86460235807</v>
      </c>
      <c r="M3" s="7">
        <v>3970537445</v>
      </c>
      <c r="N3" s="7">
        <v>1539034493</v>
      </c>
      <c r="O3" s="20">
        <f t="shared" si="0"/>
        <v>1</v>
      </c>
    </row>
    <row r="4" spans="1:15">
      <c r="A4" s="20" t="str">
        <f t="shared" si="1"/>
        <v>Almenni lífeyrissjóðurinnÆvisafn III</v>
      </c>
      <c r="B4" s="20" t="str">
        <f>_xlfn.IFNA(INDEX(Listi!$AI:$AI,MATCH(C4,Listi!$AJ:$AJ,0)),INDEX(Listi!T:T,MATCH(C4,Listi!U:U,0)))</f>
        <v xml:space="preserve">Almenni </v>
      </c>
      <c r="C4" t="s">
        <v>0</v>
      </c>
      <c r="D4" t="s">
        <v>204</v>
      </c>
      <c r="E4" t="s">
        <v>276</v>
      </c>
      <c r="F4" s="8" t="s">
        <v>4</v>
      </c>
      <c r="G4" s="8">
        <v>36892</v>
      </c>
      <c r="H4" t="s">
        <v>5</v>
      </c>
      <c r="I4" s="7">
        <v>13275518539</v>
      </c>
      <c r="L4" s="7">
        <v>33890180699</v>
      </c>
      <c r="M4" s="7">
        <v>1571509194</v>
      </c>
      <c r="N4" s="7">
        <v>920421683</v>
      </c>
      <c r="O4" s="20">
        <f t="shared" si="0"/>
        <v>1</v>
      </c>
    </row>
    <row r="5" spans="1:15">
      <c r="A5" s="20" t="str">
        <f t="shared" si="1"/>
        <v>Almenni lífeyrissjóðurinnHúsnæðissafn</v>
      </c>
      <c r="B5" s="20" t="str">
        <f>_xlfn.IFNA(INDEX(Listi!$AI:$AI,MATCH(C5,Listi!$AJ:$AJ,0)),INDEX(Listi!T:T,MATCH(C5,Listi!U:U,0)))</f>
        <v xml:space="preserve">Almenni </v>
      </c>
      <c r="C5" t="s">
        <v>0</v>
      </c>
      <c r="D5" t="s">
        <v>315</v>
      </c>
      <c r="E5" t="s">
        <v>276</v>
      </c>
      <c r="F5" s="8" t="s">
        <v>4</v>
      </c>
      <c r="G5" s="8">
        <v>36892</v>
      </c>
      <c r="H5" t="s">
        <v>5</v>
      </c>
      <c r="I5" s="7">
        <v>0</v>
      </c>
      <c r="L5" s="7">
        <v>487895879</v>
      </c>
      <c r="M5" s="7">
        <v>166428361</v>
      </c>
      <c r="N5" s="7">
        <v>18080096</v>
      </c>
      <c r="O5" s="20">
        <f t="shared" si="0"/>
        <v>1</v>
      </c>
    </row>
    <row r="6" spans="1:15">
      <c r="A6" s="20" t="str">
        <f t="shared" si="1"/>
        <v>Almenni lífeyrissjóðurinnInnlánssafn</v>
      </c>
      <c r="B6" s="20" t="str">
        <f>_xlfn.IFNA(INDEX(Listi!$AI:$AI,MATCH(C6,Listi!$AJ:$AJ,0)),INDEX(Listi!T:T,MATCH(C6,Listi!U:U,0)))</f>
        <v xml:space="preserve">Almenni </v>
      </c>
      <c r="C6" t="s">
        <v>0</v>
      </c>
      <c r="D6" t="s">
        <v>1</v>
      </c>
      <c r="E6" t="s">
        <v>276</v>
      </c>
      <c r="F6" s="8" t="s">
        <v>4</v>
      </c>
      <c r="G6" s="8">
        <v>36892</v>
      </c>
      <c r="H6" t="s">
        <v>5</v>
      </c>
      <c r="I6" s="7">
        <v>0</v>
      </c>
      <c r="L6" s="7">
        <v>26587944379</v>
      </c>
      <c r="M6" s="7">
        <v>1016779991</v>
      </c>
      <c r="N6" s="7">
        <v>1031869724</v>
      </c>
      <c r="O6" s="20">
        <f t="shared" si="0"/>
        <v>1</v>
      </c>
    </row>
    <row r="7" spans="1:15">
      <c r="A7" s="20" t="str">
        <f t="shared" si="1"/>
        <v>Almenni lífeyrissjóðurinnRíkissafn langt</v>
      </c>
      <c r="B7" s="20" t="str">
        <f>_xlfn.IFNA(INDEX(Listi!$AI:$AI,MATCH(C7,Listi!$AJ:$AJ,0)),INDEX(Listi!T:T,MATCH(C7,Listi!U:U,0)))</f>
        <v xml:space="preserve">Almenni </v>
      </c>
      <c r="C7" t="s">
        <v>0</v>
      </c>
      <c r="D7" t="s">
        <v>199</v>
      </c>
      <c r="E7" t="s">
        <v>276</v>
      </c>
      <c r="F7" s="8" t="s">
        <v>4</v>
      </c>
      <c r="G7" s="8">
        <v>36892</v>
      </c>
      <c r="H7" t="s">
        <v>5</v>
      </c>
      <c r="I7" s="7">
        <v>154366591</v>
      </c>
      <c r="L7" s="7">
        <v>1193680171</v>
      </c>
      <c r="M7" s="7">
        <v>61272573</v>
      </c>
      <c r="N7" s="7">
        <v>40105929</v>
      </c>
      <c r="O7" s="20">
        <f t="shared" si="0"/>
        <v>1</v>
      </c>
    </row>
    <row r="8" spans="1:15">
      <c r="A8" s="20" t="str">
        <f t="shared" si="1"/>
        <v>Almenni lífeyrissjóðurinnRíkissafn stutt</v>
      </c>
      <c r="B8" s="20" t="str">
        <f>_xlfn.IFNA(INDEX(Listi!$AI:$AI,MATCH(C8,Listi!$AJ:$AJ,0)),INDEX(Listi!T:T,MATCH(C8,Listi!U:U,0)))</f>
        <v xml:space="preserve">Almenni </v>
      </c>
      <c r="C8" t="s">
        <v>0</v>
      </c>
      <c r="D8" t="s">
        <v>200</v>
      </c>
      <c r="E8" t="s">
        <v>276</v>
      </c>
      <c r="F8" s="8" t="s">
        <v>4</v>
      </c>
      <c r="G8" s="8">
        <v>36892</v>
      </c>
      <c r="H8" t="s">
        <v>5</v>
      </c>
      <c r="I8" s="7">
        <v>45052449</v>
      </c>
      <c r="L8" s="7">
        <v>541893627</v>
      </c>
      <c r="M8" s="7">
        <v>20423158</v>
      </c>
      <c r="N8" s="7">
        <v>14899899</v>
      </c>
      <c r="O8" s="20">
        <f t="shared" si="0"/>
        <v>1</v>
      </c>
    </row>
    <row r="9" spans="1:15">
      <c r="A9" s="20" t="str">
        <f t="shared" si="1"/>
        <v>Almenni lífeyrissjóðurinnTryggingadeild</v>
      </c>
      <c r="B9" s="20" t="str">
        <f>_xlfn.IFNA(INDEX(Listi!$AI:$AI,MATCH(C9,Listi!$AJ:$AJ,0)),INDEX(Listi!T:T,MATCH(C9,Listi!U:U,0)))</f>
        <v xml:space="preserve">Almenni </v>
      </c>
      <c r="C9" t="s">
        <v>0</v>
      </c>
      <c r="D9" t="s">
        <v>201</v>
      </c>
      <c r="E9" t="s">
        <v>275</v>
      </c>
      <c r="F9" s="8" t="s">
        <v>4</v>
      </c>
      <c r="G9" s="8">
        <v>36892</v>
      </c>
      <c r="H9" t="s">
        <v>5</v>
      </c>
      <c r="I9" s="7">
        <v>93540419047</v>
      </c>
      <c r="L9" s="7">
        <v>174784296254</v>
      </c>
      <c r="M9" s="7">
        <v>7497244534</v>
      </c>
      <c r="N9" s="7">
        <v>3057046932</v>
      </c>
      <c r="O9" s="20">
        <f t="shared" si="0"/>
        <v>1</v>
      </c>
    </row>
    <row r="10" spans="1:15">
      <c r="A10" s="20" t="str">
        <f t="shared" si="1"/>
        <v>Arion banki hf.Erlend hlutabréf</v>
      </c>
      <c r="B10" s="20" t="str">
        <f>_xlfn.IFNA(INDEX(Listi!$AI:$AI,MATCH(C10,Listi!$AJ:$AJ,0)),INDEX(Listi!T:T,MATCH(C10,Listi!U:U,0)))</f>
        <v xml:space="preserve">Arion banki </v>
      </c>
      <c r="C10" t="s">
        <v>214</v>
      </c>
      <c r="D10" t="s">
        <v>215</v>
      </c>
      <c r="E10" t="s">
        <v>276</v>
      </c>
      <c r="F10" s="8" t="s">
        <v>4</v>
      </c>
      <c r="G10" s="8">
        <v>36892</v>
      </c>
      <c r="H10" t="s">
        <v>5</v>
      </c>
      <c r="I10" s="7">
        <v>970682000</v>
      </c>
      <c r="L10" s="7">
        <v>1149685000</v>
      </c>
      <c r="M10" s="7">
        <v>49095000</v>
      </c>
      <c r="N10" s="7">
        <v>10876000</v>
      </c>
      <c r="O10" s="20">
        <f t="shared" si="0"/>
        <v>1</v>
      </c>
    </row>
    <row r="11" spans="1:15">
      <c r="A11" s="20" t="str">
        <f t="shared" si="1"/>
        <v>Arion banki hf.Innlend skuldabréf</v>
      </c>
      <c r="B11" s="20" t="str">
        <f>_xlfn.IFNA(INDEX(Listi!$AI:$AI,MATCH(C11,Listi!$AJ:$AJ,0)),INDEX(Listi!T:T,MATCH(C11,Listi!U:U,0)))</f>
        <v xml:space="preserve">Arion banki </v>
      </c>
      <c r="C11" t="s">
        <v>214</v>
      </c>
      <c r="D11" t="s">
        <v>216</v>
      </c>
      <c r="E11" t="s">
        <v>276</v>
      </c>
      <c r="F11" t="s">
        <v>4</v>
      </c>
      <c r="G11" s="8">
        <v>36892</v>
      </c>
      <c r="H11" t="s">
        <v>5</v>
      </c>
      <c r="I11" s="7">
        <v>58604000</v>
      </c>
      <c r="L11" s="7">
        <v>4446434000</v>
      </c>
      <c r="M11" s="7">
        <v>344234000</v>
      </c>
      <c r="N11" s="7">
        <v>44793000</v>
      </c>
      <c r="O11" s="20">
        <f t="shared" si="0"/>
        <v>1</v>
      </c>
    </row>
    <row r="12" spans="1:15">
      <c r="A12" s="20" t="str">
        <f t="shared" si="1"/>
        <v>Arion banki hf.Lífeyrisauki L1</v>
      </c>
      <c r="B12" s="20" t="str">
        <f>_xlfn.IFNA(INDEX(Listi!$AI:$AI,MATCH(C12,Listi!$AJ:$AJ,0)),INDEX(Listi!T:T,MATCH(C12,Listi!U:U,0)))</f>
        <v xml:space="preserve">Arion banki </v>
      </c>
      <c r="C12" t="s">
        <v>214</v>
      </c>
      <c r="D12" t="s">
        <v>377</v>
      </c>
      <c r="E12" t="s">
        <v>276</v>
      </c>
      <c r="F12" s="8" t="s">
        <v>4</v>
      </c>
      <c r="G12" s="8">
        <v>36892</v>
      </c>
      <c r="H12" t="s">
        <v>5</v>
      </c>
      <c r="I12" s="7">
        <v>4219008000</v>
      </c>
      <c r="L12" s="7">
        <v>5887942000</v>
      </c>
      <c r="M12" s="7">
        <v>1011885000</v>
      </c>
      <c r="N12" s="7">
        <v>34615000</v>
      </c>
      <c r="O12" s="20">
        <f t="shared" si="0"/>
        <v>1</v>
      </c>
    </row>
    <row r="13" spans="1:15">
      <c r="A13" s="20" t="str">
        <f t="shared" si="1"/>
        <v>Arion banki hf.Lífeyrisauki L2</v>
      </c>
      <c r="B13" s="20" t="str">
        <f>_xlfn.IFNA(INDEX(Listi!$AI:$AI,MATCH(C13,Listi!$AJ:$AJ,0)),INDEX(Listi!T:T,MATCH(C13,Listi!U:U,0)))</f>
        <v xml:space="preserve">Arion banki </v>
      </c>
      <c r="C13" t="s">
        <v>214</v>
      </c>
      <c r="D13" t="s">
        <v>372</v>
      </c>
      <c r="E13" t="s">
        <v>276</v>
      </c>
      <c r="F13" t="s">
        <v>4</v>
      </c>
      <c r="G13" s="8">
        <v>36892</v>
      </c>
      <c r="H13" t="s">
        <v>5</v>
      </c>
      <c r="I13" s="7">
        <v>12820534000</v>
      </c>
      <c r="L13" s="7">
        <v>21366380000</v>
      </c>
      <c r="M13" s="7">
        <v>1613513000</v>
      </c>
      <c r="N13" s="7">
        <v>92085000</v>
      </c>
      <c r="O13" s="20">
        <f t="shared" si="0"/>
        <v>1</v>
      </c>
    </row>
    <row r="14" spans="1:15">
      <c r="A14" s="20" t="str">
        <f t="shared" si="1"/>
        <v>Arion banki hf.Lífeyrisauki L3</v>
      </c>
      <c r="B14" s="20" t="str">
        <f>_xlfn.IFNA(INDEX(Listi!$AI:$AI,MATCH(C14,Listi!$AJ:$AJ,0)),INDEX(Listi!T:T,MATCH(C14,Listi!U:U,0)))</f>
        <v xml:space="preserve">Arion banki </v>
      </c>
      <c r="C14" t="s">
        <v>214</v>
      </c>
      <c r="D14" t="s">
        <v>371</v>
      </c>
      <c r="E14" t="s">
        <v>276</v>
      </c>
      <c r="F14" s="8" t="s">
        <v>4</v>
      </c>
      <c r="G14" s="8">
        <v>36892</v>
      </c>
      <c r="H14" t="s">
        <v>5</v>
      </c>
      <c r="I14" s="7">
        <v>12203532000</v>
      </c>
      <c r="L14" s="7">
        <v>29714848000</v>
      </c>
      <c r="M14" s="7">
        <v>2122481000</v>
      </c>
      <c r="N14" s="7">
        <v>129566000</v>
      </c>
      <c r="O14" s="20">
        <f t="shared" si="0"/>
        <v>1</v>
      </c>
    </row>
    <row r="15" spans="1:15">
      <c r="A15" s="20" t="str">
        <f t="shared" si="1"/>
        <v>Arion banki hf.Lífeyrisauki L4</v>
      </c>
      <c r="B15" s="20" t="str">
        <f>_xlfn.IFNA(INDEX(Listi!$AI:$AI,MATCH(C15,Listi!$AJ:$AJ,0)),INDEX(Listi!T:T,MATCH(C15,Listi!U:U,0)))</f>
        <v xml:space="preserve">Arion banki </v>
      </c>
      <c r="C15" t="s">
        <v>214</v>
      </c>
      <c r="D15" t="s">
        <v>587</v>
      </c>
      <c r="E15" t="s">
        <v>276</v>
      </c>
      <c r="F15" t="s">
        <v>4</v>
      </c>
      <c r="G15" s="8">
        <v>36892</v>
      </c>
      <c r="H15" t="s">
        <v>5</v>
      </c>
      <c r="I15" s="7">
        <v>4804014000</v>
      </c>
      <c r="L15" s="7">
        <v>19306242000</v>
      </c>
      <c r="M15" s="7">
        <v>1346647000</v>
      </c>
      <c r="N15" s="7">
        <v>388052000</v>
      </c>
      <c r="O15" s="20">
        <f t="shared" si="0"/>
        <v>1</v>
      </c>
    </row>
    <row r="16" spans="1:15">
      <c r="A16" s="20" t="str">
        <f t="shared" si="1"/>
        <v>Arion banki hf.Lífeyrisauki L5</v>
      </c>
      <c r="B16" s="20" t="str">
        <f>_xlfn.IFNA(INDEX(Listi!$AI:$AI,MATCH(C16,Listi!$AJ:$AJ,0)),INDEX(Listi!T:T,MATCH(C16,Listi!U:U,0)))</f>
        <v xml:space="preserve">Arion banki </v>
      </c>
      <c r="C16" t="s">
        <v>214</v>
      </c>
      <c r="D16" t="s">
        <v>369</v>
      </c>
      <c r="E16" t="s">
        <v>276</v>
      </c>
      <c r="F16" s="8" t="s">
        <v>4</v>
      </c>
      <c r="G16" s="8">
        <v>36892</v>
      </c>
      <c r="H16" t="s">
        <v>5</v>
      </c>
      <c r="I16" s="7">
        <v>0</v>
      </c>
      <c r="L16" s="7">
        <v>44858554000</v>
      </c>
      <c r="M16" s="7">
        <v>4018833000</v>
      </c>
      <c r="N16" s="7">
        <v>933672000</v>
      </c>
      <c r="O16" s="20">
        <f t="shared" si="0"/>
        <v>1</v>
      </c>
    </row>
    <row r="17" spans="1:15">
      <c r="A17" s="20" t="str">
        <f t="shared" si="1"/>
        <v>Birta lífeyrissjóðurBlönduð leið</v>
      </c>
      <c r="B17" s="20" t="str">
        <f>_xlfn.IFNA(INDEX(Listi!$AI:$AI,MATCH(C17,Listi!$AJ:$AJ,0)),INDEX(Listi!T:T,MATCH(C17,Listi!U:U,0)))</f>
        <v xml:space="preserve">Birta  </v>
      </c>
      <c r="C17" t="s">
        <v>298</v>
      </c>
      <c r="D17" t="s">
        <v>314</v>
      </c>
      <c r="E17" t="s">
        <v>276</v>
      </c>
      <c r="F17" t="s">
        <v>4</v>
      </c>
      <c r="G17" s="8">
        <v>36892</v>
      </c>
      <c r="H17" t="s">
        <v>5</v>
      </c>
      <c r="I17" s="7">
        <v>4145772557</v>
      </c>
      <c r="L17" s="7">
        <v>6929716201</v>
      </c>
      <c r="M17" s="7">
        <v>253995298</v>
      </c>
      <c r="N17" s="7">
        <v>139753585</v>
      </c>
      <c r="O17" s="20">
        <f t="shared" si="0"/>
        <v>1</v>
      </c>
    </row>
    <row r="18" spans="1:15">
      <c r="A18" s="20" t="str">
        <f t="shared" si="1"/>
        <v>Birta lífeyrissjóðurInnlánsleið</v>
      </c>
      <c r="B18" s="20" t="str">
        <f>_xlfn.IFNA(INDEX(Listi!$AI:$AI,MATCH(C18,Listi!$AJ:$AJ,0)),INDEX(Listi!T:T,MATCH(C18,Listi!U:U,0)))</f>
        <v xml:space="preserve">Birta  </v>
      </c>
      <c r="C18" t="s">
        <v>298</v>
      </c>
      <c r="D18" t="s">
        <v>208</v>
      </c>
      <c r="E18" t="s">
        <v>276</v>
      </c>
      <c r="F18" s="8" t="s">
        <v>4</v>
      </c>
      <c r="G18" s="8">
        <v>36892</v>
      </c>
      <c r="H18" t="s">
        <v>5</v>
      </c>
      <c r="I18" s="7">
        <v>0</v>
      </c>
      <c r="L18" s="7">
        <v>4108971332</v>
      </c>
      <c r="M18" s="7">
        <v>264842424</v>
      </c>
      <c r="N18" s="7">
        <v>174324836</v>
      </c>
      <c r="O18" s="20">
        <f t="shared" si="0"/>
        <v>1</v>
      </c>
    </row>
    <row r="19" spans="1:15">
      <c r="A19" s="20" t="str">
        <f t="shared" si="1"/>
        <v>Birta lífeyrissjóðurSamtryggingardeild</v>
      </c>
      <c r="B19" s="20" t="str">
        <f>_xlfn.IFNA(INDEX(Listi!$AI:$AI,MATCH(C19,Listi!$AJ:$AJ,0)),INDEX(Listi!T:T,MATCH(C19,Listi!U:U,0)))</f>
        <v xml:space="preserve">Birta  </v>
      </c>
      <c r="C19" t="s">
        <v>298</v>
      </c>
      <c r="D19" t="s">
        <v>205</v>
      </c>
      <c r="E19" t="s">
        <v>275</v>
      </c>
      <c r="F19" t="s">
        <v>4</v>
      </c>
      <c r="G19" s="8">
        <v>36892</v>
      </c>
      <c r="H19" t="s">
        <v>5</v>
      </c>
      <c r="I19" s="7">
        <v>297487795148</v>
      </c>
      <c r="L19" s="7">
        <v>549755105944</v>
      </c>
      <c r="M19" s="7">
        <v>18480897961</v>
      </c>
      <c r="N19" s="7">
        <v>14075814006</v>
      </c>
      <c r="O19" s="20">
        <f t="shared" si="0"/>
        <v>1</v>
      </c>
    </row>
    <row r="20" spans="1:15">
      <c r="A20" s="20" t="str">
        <f t="shared" si="1"/>
        <v>Birta lífeyrissjóðurSkuldabréfaleið</v>
      </c>
      <c r="B20" s="20" t="str">
        <f>_xlfn.IFNA(INDEX(Listi!$AI:$AI,MATCH(C20,Listi!$AJ:$AJ,0)),INDEX(Listi!T:T,MATCH(C20,Listi!U:U,0)))</f>
        <v xml:space="preserve">Birta  </v>
      </c>
      <c r="C20" t="s">
        <v>298</v>
      </c>
      <c r="D20" t="s">
        <v>313</v>
      </c>
      <c r="E20" t="s">
        <v>276</v>
      </c>
      <c r="F20" s="8" t="s">
        <v>4</v>
      </c>
      <c r="G20" s="8">
        <v>36892</v>
      </c>
      <c r="H20" t="s">
        <v>5</v>
      </c>
      <c r="I20" s="7">
        <v>325854614</v>
      </c>
      <c r="L20" s="7">
        <v>8522374478</v>
      </c>
      <c r="M20" s="7">
        <v>391005163</v>
      </c>
      <c r="N20" s="7">
        <v>218104877</v>
      </c>
      <c r="O20" s="20">
        <f t="shared" si="0"/>
        <v>1</v>
      </c>
    </row>
    <row r="21" spans="1:15">
      <c r="A21" s="20" t="str">
        <f t="shared" si="1"/>
        <v>Birta lífeyrissjóðurTilgreind séreign</v>
      </c>
      <c r="B21" s="20" t="str">
        <f>_xlfn.IFNA(INDEX(Listi!$AI:$AI,MATCH(C21,Listi!$AJ:$AJ,0)),INDEX(Listi!T:T,MATCH(C21,Listi!U:U,0)))</f>
        <v xml:space="preserve">Birta  </v>
      </c>
      <c r="C21" t="s">
        <v>298</v>
      </c>
      <c r="D21" t="s">
        <v>312</v>
      </c>
      <c r="E21" t="s">
        <v>276</v>
      </c>
      <c r="F21" t="s">
        <v>4</v>
      </c>
      <c r="G21" s="8">
        <v>36892</v>
      </c>
      <c r="H21" t="s">
        <v>5</v>
      </c>
      <c r="I21" s="7">
        <v>1590555941</v>
      </c>
      <c r="L21" s="7">
        <v>2234420297</v>
      </c>
      <c r="M21" s="7">
        <v>511871981</v>
      </c>
      <c r="N21" s="7">
        <v>36000223</v>
      </c>
      <c r="O21" s="20">
        <f t="shared" si="0"/>
        <v>1</v>
      </c>
    </row>
    <row r="22" spans="1:15">
      <c r="A22" s="20" t="str">
        <f t="shared" si="1"/>
        <v>Brú Lífeyrissjóður starfsmanna sveitarfélagaA-deild</v>
      </c>
      <c r="B22" s="20" t="str">
        <f>_xlfn.IFNA(INDEX(Listi!$AI:$AI,MATCH(C22,Listi!$AJ:$AJ,0)),INDEX(Listi!T:T,MATCH(C22,Listi!U:U,0)))</f>
        <v>Brú</v>
      </c>
      <c r="C22" t="s">
        <v>217</v>
      </c>
      <c r="D22" t="s">
        <v>257</v>
      </c>
      <c r="E22" t="s">
        <v>275</v>
      </c>
      <c r="F22" s="8" t="s">
        <v>4</v>
      </c>
      <c r="G22" s="8">
        <v>36892</v>
      </c>
      <c r="H22" t="s">
        <v>5</v>
      </c>
      <c r="I22" s="7">
        <v>126193472451</v>
      </c>
      <c r="L22" s="7">
        <v>270469177889</v>
      </c>
      <c r="M22" s="7">
        <v>13987858077</v>
      </c>
      <c r="N22" s="7">
        <v>4793072329</v>
      </c>
      <c r="O22" s="20">
        <f t="shared" si="0"/>
        <v>1</v>
      </c>
    </row>
    <row r="23" spans="1:15">
      <c r="A23" s="20" t="str">
        <f t="shared" si="1"/>
        <v>Brú Lífeyrissjóður starfsmanna sveitarfélagaB-deild</v>
      </c>
      <c r="B23" s="20" t="str">
        <f>_xlfn.IFNA(INDEX(Listi!$AI:$AI,MATCH(C23,Listi!$AJ:$AJ,0)),INDEX(Listi!T:T,MATCH(C23,Listi!U:U,0)))</f>
        <v>Brú</v>
      </c>
      <c r="C23" t="s">
        <v>217</v>
      </c>
      <c r="D23" t="s">
        <v>218</v>
      </c>
      <c r="E23" t="s">
        <v>275</v>
      </c>
      <c r="F23" t="s">
        <v>4</v>
      </c>
      <c r="G23" s="8">
        <v>36892</v>
      </c>
      <c r="H23" t="s">
        <v>5</v>
      </c>
      <c r="I23" s="7">
        <v>6562468148</v>
      </c>
      <c r="L23" s="7">
        <v>17004783831</v>
      </c>
      <c r="M23" s="7">
        <v>119747694</v>
      </c>
      <c r="N23" s="7">
        <v>3424817406</v>
      </c>
      <c r="O23" s="20">
        <f t="shared" si="0"/>
        <v>1</v>
      </c>
    </row>
    <row r="24" spans="1:15">
      <c r="A24" s="20" t="str">
        <f t="shared" si="1"/>
        <v>Brú Lífeyrissjóður starfsmanna sveitarfélagaV-deild</v>
      </c>
      <c r="B24" s="20" t="str">
        <f>_xlfn.IFNA(INDEX(Listi!$AI:$AI,MATCH(C24,Listi!$AJ:$AJ,0)),INDEX(Listi!T:T,MATCH(C24,Listi!U:U,0)))</f>
        <v>Brú</v>
      </c>
      <c r="C24" t="s">
        <v>217</v>
      </c>
      <c r="D24" t="s">
        <v>219</v>
      </c>
      <c r="E24" t="s">
        <v>275</v>
      </c>
      <c r="F24" s="8" t="s">
        <v>4</v>
      </c>
      <c r="G24" s="8">
        <v>36892</v>
      </c>
      <c r="H24" t="s">
        <v>5</v>
      </c>
      <c r="I24" s="7">
        <v>25428850490</v>
      </c>
      <c r="L24" s="7">
        <v>54501394986</v>
      </c>
      <c r="M24" s="7">
        <v>4188513374</v>
      </c>
      <c r="N24" s="7">
        <v>455519059</v>
      </c>
      <c r="O24" s="20">
        <f t="shared" si="0"/>
        <v>1</v>
      </c>
    </row>
    <row r="25" spans="1:15">
      <c r="A25" s="20" t="str">
        <f t="shared" si="1"/>
        <v>Eftirlaunasj atvinnuflugmannaSamtryggingardeild</v>
      </c>
      <c r="B25" s="20" t="str">
        <f>_xlfn.IFNA(INDEX(Listi!$AI:$AI,MATCH(C25,Listi!$AJ:$AJ,0)),INDEX(Listi!T:T,MATCH(C25,Listi!U:U,0)))</f>
        <v>EFÍA</v>
      </c>
      <c r="C25" t="s">
        <v>220</v>
      </c>
      <c r="D25" t="s">
        <v>205</v>
      </c>
      <c r="E25" t="s">
        <v>275</v>
      </c>
      <c r="F25" t="s">
        <v>4</v>
      </c>
      <c r="G25" s="8">
        <v>36892</v>
      </c>
      <c r="H25" t="s">
        <v>5</v>
      </c>
      <c r="I25" s="7">
        <v>31789213000</v>
      </c>
      <c r="L25" s="7">
        <v>58542663000</v>
      </c>
      <c r="M25" s="7">
        <v>1477262000</v>
      </c>
      <c r="N25" s="7">
        <v>1113313000</v>
      </c>
      <c r="O25" s="20">
        <f t="shared" si="0"/>
        <v>1</v>
      </c>
    </row>
    <row r="26" spans="1:15">
      <c r="A26" s="20" t="str">
        <f t="shared" si="1"/>
        <v>Festa - lífeyrissjóðurSamtryggingardeild</v>
      </c>
      <c r="B26" s="20" t="str">
        <f>_xlfn.IFNA(INDEX(Listi!$AI:$AI,MATCH(C26,Listi!$AJ:$AJ,0)),INDEX(Listi!T:T,MATCH(C26,Listi!U:U,0)))</f>
        <v xml:space="preserve">Festa </v>
      </c>
      <c r="C26" t="s">
        <v>221</v>
      </c>
      <c r="D26" t="s">
        <v>205</v>
      </c>
      <c r="E26" t="s">
        <v>275</v>
      </c>
      <c r="F26" t="s">
        <v>4</v>
      </c>
      <c r="G26" s="8">
        <v>36892</v>
      </c>
      <c r="H26" t="s">
        <v>5</v>
      </c>
      <c r="I26" s="7">
        <v>144630271723</v>
      </c>
      <c r="L26" s="7">
        <v>246318113722</v>
      </c>
      <c r="M26" s="7">
        <v>11138196907</v>
      </c>
      <c r="N26" s="7">
        <v>5180938287</v>
      </c>
      <c r="O26" s="20">
        <f t="shared" si="0"/>
        <v>1</v>
      </c>
    </row>
    <row r="27" spans="1:15">
      <c r="A27" s="20" t="str">
        <f t="shared" si="1"/>
        <v>Festa - lífeyrissjóðurSparnaðarleið I</v>
      </c>
      <c r="B27" s="20" t="str">
        <f>_xlfn.IFNA(INDEX(Listi!$AI:$AI,MATCH(C27,Listi!$AJ:$AJ,0)),INDEX(Listi!T:T,MATCH(C27,Listi!U:U,0)))</f>
        <v xml:space="preserve">Festa </v>
      </c>
      <c r="C27" t="s">
        <v>221</v>
      </c>
      <c r="D27" t="s">
        <v>464</v>
      </c>
      <c r="E27" t="s">
        <v>276</v>
      </c>
      <c r="F27" t="s">
        <v>4</v>
      </c>
      <c r="G27" s="8">
        <v>36892</v>
      </c>
      <c r="H27" t="s">
        <v>5</v>
      </c>
      <c r="I27" s="7">
        <v>32199941</v>
      </c>
      <c r="L27" s="7">
        <v>75585319</v>
      </c>
      <c r="M27" s="7">
        <v>37671409</v>
      </c>
      <c r="N27" s="7">
        <v>2063969</v>
      </c>
      <c r="O27" s="20">
        <f t="shared" si="0"/>
        <v>1</v>
      </c>
    </row>
    <row r="28" spans="1:15">
      <c r="A28" s="20" t="str">
        <f t="shared" si="1"/>
        <v>Festa - lífeyrissjóðurSparnaðarleið II</v>
      </c>
      <c r="B28" s="20" t="str">
        <f>_xlfn.IFNA(INDEX(Listi!$AI:$AI,MATCH(C28,Listi!$AJ:$AJ,0)),INDEX(Listi!T:T,MATCH(C28,Listi!U:U,0)))</f>
        <v xml:space="preserve">Festa </v>
      </c>
      <c r="C28" t="s">
        <v>221</v>
      </c>
      <c r="D28" t="s">
        <v>388</v>
      </c>
      <c r="E28" t="s">
        <v>276</v>
      </c>
      <c r="F28" t="s">
        <v>4</v>
      </c>
      <c r="G28" s="8">
        <v>36892</v>
      </c>
      <c r="H28" t="s">
        <v>5</v>
      </c>
      <c r="I28" s="7">
        <v>612907074</v>
      </c>
      <c r="L28" s="7">
        <v>1113180693</v>
      </c>
      <c r="M28" s="7">
        <v>134564310</v>
      </c>
      <c r="N28" s="7">
        <v>19363084</v>
      </c>
      <c r="O28" s="20">
        <f t="shared" si="0"/>
        <v>1</v>
      </c>
    </row>
    <row r="29" spans="1:15">
      <c r="A29" s="20" t="str">
        <f t="shared" si="1"/>
        <v>Frjálsi lífeyrissjóðurinnDeild/leið I</v>
      </c>
      <c r="B29" s="20" t="str">
        <f>_xlfn.IFNA(INDEX(Listi!$AI:$AI,MATCH(C29,Listi!$AJ:$AJ,0)),INDEX(Listi!T:T,MATCH(C29,Listi!U:U,0)))</f>
        <v xml:space="preserve">Frjálsi </v>
      </c>
      <c r="C29" t="s">
        <v>222</v>
      </c>
      <c r="D29" t="s">
        <v>223</v>
      </c>
      <c r="E29" t="s">
        <v>276</v>
      </c>
      <c r="F29" t="s">
        <v>4</v>
      </c>
      <c r="G29" s="8">
        <v>36892</v>
      </c>
      <c r="H29" t="s">
        <v>5</v>
      </c>
      <c r="I29" s="7">
        <v>121519987000</v>
      </c>
      <c r="L29" s="7">
        <v>199278730000</v>
      </c>
      <c r="M29" s="7">
        <v>10813020000</v>
      </c>
      <c r="N29" s="7">
        <v>2178012000</v>
      </c>
      <c r="O29" s="20">
        <f t="shared" si="0"/>
        <v>1</v>
      </c>
    </row>
    <row r="30" spans="1:15">
      <c r="A30" s="20" t="str">
        <f t="shared" si="1"/>
        <v>Frjálsi lífeyrissjóðurinnDeild/leið II</v>
      </c>
      <c r="B30" s="20" t="str">
        <f>_xlfn.IFNA(INDEX(Listi!$AI:$AI,MATCH(C30,Listi!$AJ:$AJ,0)),INDEX(Listi!T:T,MATCH(C30,Listi!U:U,0)))</f>
        <v xml:space="preserve">Frjálsi </v>
      </c>
      <c r="C30" t="s">
        <v>222</v>
      </c>
      <c r="D30" t="s">
        <v>224</v>
      </c>
      <c r="E30" t="s">
        <v>276</v>
      </c>
      <c r="F30" t="s">
        <v>4</v>
      </c>
      <c r="G30" s="8">
        <v>36892</v>
      </c>
      <c r="H30" t="s">
        <v>5</v>
      </c>
      <c r="I30" s="7">
        <v>9405028000</v>
      </c>
      <c r="K30" s="161"/>
      <c r="L30" s="7">
        <v>29681370000</v>
      </c>
      <c r="M30" s="7">
        <v>1864883000</v>
      </c>
      <c r="N30" s="7">
        <v>401735000</v>
      </c>
      <c r="O30" s="20">
        <f t="shared" si="0"/>
        <v>1</v>
      </c>
    </row>
    <row r="31" spans="1:15">
      <c r="A31" s="20" t="str">
        <f t="shared" si="1"/>
        <v>Frjálsi lífeyrissjóðurinnDeild/leið III</v>
      </c>
      <c r="B31" s="20" t="str">
        <f>_xlfn.IFNA(INDEX(Listi!$AI:$AI,MATCH(C31,Listi!$AJ:$AJ,0)),INDEX(Listi!T:T,MATCH(C31,Listi!U:U,0)))</f>
        <v xml:space="preserve">Frjálsi </v>
      </c>
      <c r="C31" t="s">
        <v>222</v>
      </c>
      <c r="D31" t="s">
        <v>225</v>
      </c>
      <c r="E31" t="s">
        <v>276</v>
      </c>
      <c r="F31" t="s">
        <v>4</v>
      </c>
      <c r="G31" s="8">
        <v>36892</v>
      </c>
      <c r="H31" t="s">
        <v>5</v>
      </c>
      <c r="I31" s="7">
        <v>1144608000</v>
      </c>
      <c r="L31" s="7">
        <v>43554797000</v>
      </c>
      <c r="M31" s="7">
        <v>2564479000</v>
      </c>
      <c r="N31" s="7">
        <v>1456678000</v>
      </c>
      <c r="O31" s="20">
        <f t="shared" si="0"/>
        <v>1</v>
      </c>
    </row>
    <row r="32" spans="1:15">
      <c r="A32" s="20" t="str">
        <f t="shared" si="1"/>
        <v>Frjálsi lífeyrissjóðurinnFrjálsi Áhætta</v>
      </c>
      <c r="B32" s="20" t="str">
        <f>_xlfn.IFNA(INDEX(Listi!$AI:$AI,MATCH(C32,Listi!$AJ:$AJ,0)),INDEX(Listi!T:T,MATCH(C32,Listi!U:U,0)))</f>
        <v xml:space="preserve">Frjálsi </v>
      </c>
      <c r="C32" t="s">
        <v>222</v>
      </c>
      <c r="D32" t="s">
        <v>226</v>
      </c>
      <c r="E32" t="s">
        <v>276</v>
      </c>
      <c r="F32" s="8" t="s">
        <v>4</v>
      </c>
      <c r="G32" s="8">
        <v>36892</v>
      </c>
      <c r="H32" t="s">
        <v>5</v>
      </c>
      <c r="I32" s="7">
        <v>1945025000</v>
      </c>
      <c r="L32" s="7">
        <v>2707615000</v>
      </c>
      <c r="M32" s="7">
        <v>335331000</v>
      </c>
      <c r="N32" s="7">
        <v>1872000</v>
      </c>
      <c r="O32" s="20">
        <f t="shared" si="0"/>
        <v>1</v>
      </c>
    </row>
    <row r="33" spans="1:15">
      <c r="A33" s="20" t="str">
        <f t="shared" si="1"/>
        <v>Frjálsi lífeyrissjóðurinnSameiginleg deild</v>
      </c>
      <c r="B33" s="20" t="str">
        <f>_xlfn.IFNA(INDEX(Listi!$AI:$AI,MATCH(C33,Listi!$AJ:$AJ,0)),INDEX(Listi!T:T,MATCH(C33,Listi!U:U,0)))</f>
        <v xml:space="preserve">Frjálsi </v>
      </c>
      <c r="C33" t="s">
        <v>222</v>
      </c>
      <c r="D33" t="s">
        <v>311</v>
      </c>
      <c r="E33" t="s">
        <v>276</v>
      </c>
      <c r="F33" s="8" t="s">
        <v>4</v>
      </c>
      <c r="G33" s="8">
        <v>36892</v>
      </c>
      <c r="H33" t="s">
        <v>5</v>
      </c>
      <c r="I33" s="7">
        <v>0</v>
      </c>
      <c r="L33" s="7">
        <v>0</v>
      </c>
      <c r="M33" s="7">
        <v>0</v>
      </c>
      <c r="N33" s="7">
        <v>0</v>
      </c>
      <c r="O33" s="20">
        <f t="shared" si="0"/>
        <v>1</v>
      </c>
    </row>
    <row r="34" spans="1:15">
      <c r="A34" s="20" t="str">
        <f t="shared" si="1"/>
        <v>Frjálsi lífeyrissjóðurinnSamtryggingardeild</v>
      </c>
      <c r="B34" s="20" t="str">
        <f>_xlfn.IFNA(INDEX(Listi!$AI:$AI,MATCH(C34,Listi!$AJ:$AJ,0)),INDEX(Listi!T:T,MATCH(C34,Listi!U:U,0)))</f>
        <v xml:space="preserve">Frjálsi </v>
      </c>
      <c r="C34" t="s">
        <v>222</v>
      </c>
      <c r="D34" t="s">
        <v>205</v>
      </c>
      <c r="E34" t="s">
        <v>275</v>
      </c>
      <c r="F34" s="8" t="s">
        <v>4</v>
      </c>
      <c r="G34" s="8">
        <v>36892</v>
      </c>
      <c r="H34" t="s">
        <v>5</v>
      </c>
      <c r="I34" s="7">
        <v>56713113000</v>
      </c>
      <c r="L34" s="7">
        <v>127148465000</v>
      </c>
      <c r="M34" s="7">
        <v>7524433000</v>
      </c>
      <c r="N34" s="7">
        <v>1254273000</v>
      </c>
      <c r="O34" s="20">
        <f t="shared" si="0"/>
        <v>1</v>
      </c>
    </row>
    <row r="35" spans="1:15">
      <c r="A35" s="20" t="str">
        <f t="shared" si="1"/>
        <v>Gildi - lífeyrissjóðurFramtíðarsýn 1</v>
      </c>
      <c r="B35" s="20" t="str">
        <f>_xlfn.IFNA(INDEX(Listi!$AI:$AI,MATCH(C35,Listi!$AJ:$AJ,0)),INDEX(Listi!T:T,MATCH(C35,Listi!U:U,0)))</f>
        <v xml:space="preserve">Gildi  </v>
      </c>
      <c r="C35" t="s">
        <v>227</v>
      </c>
      <c r="D35" t="s">
        <v>373</v>
      </c>
      <c r="E35" t="s">
        <v>276</v>
      </c>
      <c r="F35" s="8" t="s">
        <v>4</v>
      </c>
      <c r="G35" s="8">
        <v>36892</v>
      </c>
      <c r="H35" t="s">
        <v>5</v>
      </c>
      <c r="I35" s="7">
        <v>1400123384</v>
      </c>
      <c r="L35" s="7">
        <v>3223959491</v>
      </c>
      <c r="M35" s="7">
        <v>185065371</v>
      </c>
      <c r="N35" s="7">
        <v>99697779</v>
      </c>
      <c r="O35" s="20">
        <f t="shared" si="0"/>
        <v>1</v>
      </c>
    </row>
    <row r="36" spans="1:15">
      <c r="A36" s="20" t="str">
        <f t="shared" si="1"/>
        <v>Gildi - lífeyrissjóðurFramtíðarsýn 2</v>
      </c>
      <c r="B36" s="20" t="str">
        <f>_xlfn.IFNA(INDEX(Listi!$AI:$AI,MATCH(C36,Listi!$AJ:$AJ,0)),INDEX(Listi!T:T,MATCH(C36,Listi!U:U,0)))</f>
        <v xml:space="preserve">Gildi  </v>
      </c>
      <c r="C36" t="s">
        <v>227</v>
      </c>
      <c r="D36" t="s">
        <v>374</v>
      </c>
      <c r="E36" t="s">
        <v>276</v>
      </c>
      <c r="F36" s="8" t="s">
        <v>4</v>
      </c>
      <c r="G36" s="8">
        <v>36892</v>
      </c>
      <c r="H36" t="s">
        <v>5</v>
      </c>
      <c r="I36" s="7">
        <v>887974002</v>
      </c>
      <c r="L36" s="7">
        <v>3172355810</v>
      </c>
      <c r="M36" s="7">
        <v>227598529</v>
      </c>
      <c r="N36" s="7">
        <v>70042741</v>
      </c>
      <c r="O36" s="20">
        <f t="shared" si="0"/>
        <v>1</v>
      </c>
    </row>
    <row r="37" spans="1:15">
      <c r="A37" s="20" t="str">
        <f t="shared" si="1"/>
        <v>Gildi - lífeyrissjóðurFramtíðarsýn 3</v>
      </c>
      <c r="B37" s="20" t="str">
        <f>_xlfn.IFNA(INDEX(Listi!$AI:$AI,MATCH(C37,Listi!$AJ:$AJ,0)),INDEX(Listi!T:T,MATCH(C37,Listi!U:U,0)))</f>
        <v xml:space="preserve">Gildi  </v>
      </c>
      <c r="C37" t="s">
        <v>227</v>
      </c>
      <c r="D37" t="s">
        <v>380</v>
      </c>
      <c r="E37" t="s">
        <v>276</v>
      </c>
      <c r="F37" s="8" t="s">
        <v>4</v>
      </c>
      <c r="G37" s="8">
        <v>36892</v>
      </c>
      <c r="H37" t="s">
        <v>5</v>
      </c>
      <c r="I37" s="7">
        <v>0</v>
      </c>
      <c r="L37" s="7">
        <v>1220667693</v>
      </c>
      <c r="M37" s="7">
        <v>206427664</v>
      </c>
      <c r="N37" s="7">
        <v>61376636</v>
      </c>
      <c r="O37" s="20">
        <f t="shared" si="0"/>
        <v>1</v>
      </c>
    </row>
    <row r="38" spans="1:15">
      <c r="A38" s="20" t="str">
        <f t="shared" si="1"/>
        <v>Gildi - lífeyrissjóðurSamtryggingardeild</v>
      </c>
      <c r="B38" s="20" t="str">
        <f>_xlfn.IFNA(INDEX(Listi!$AI:$AI,MATCH(C38,Listi!$AJ:$AJ,0)),INDEX(Listi!T:T,MATCH(C38,Listi!U:U,0)))</f>
        <v xml:space="preserve">Gildi  </v>
      </c>
      <c r="C38" t="s">
        <v>227</v>
      </c>
      <c r="D38" t="s">
        <v>205</v>
      </c>
      <c r="E38" t="s">
        <v>275</v>
      </c>
      <c r="F38" s="8" t="s">
        <v>4</v>
      </c>
      <c r="G38" s="8">
        <v>36892</v>
      </c>
      <c r="H38" t="s">
        <v>5</v>
      </c>
      <c r="I38" s="7">
        <v>504207547692</v>
      </c>
      <c r="L38" s="7">
        <v>908474103084</v>
      </c>
      <c r="M38" s="7">
        <v>33404441428</v>
      </c>
      <c r="N38" s="7">
        <v>20772915594</v>
      </c>
      <c r="O38" s="20">
        <f t="shared" si="0"/>
        <v>1</v>
      </c>
    </row>
    <row r="39" spans="1:15">
      <c r="A39" s="20" t="str">
        <f t="shared" si="1"/>
        <v>Íslandsbanki hf.Erlend verðbréf</v>
      </c>
      <c r="B39" s="20" t="str">
        <f>_xlfn.IFNA(INDEX(Listi!$AI:$AI,MATCH(C39,Listi!$AJ:$AJ,0)),INDEX(Listi!T:T,MATCH(C39,Listi!U:U,0)))</f>
        <v>Íslandsbanki</v>
      </c>
      <c r="C39" t="s">
        <v>228</v>
      </c>
      <c r="D39" t="s">
        <v>229</v>
      </c>
      <c r="E39" t="s">
        <v>276</v>
      </c>
      <c r="F39" s="8" t="s">
        <v>4</v>
      </c>
      <c r="G39" s="8">
        <v>36892</v>
      </c>
      <c r="H39" t="s">
        <v>5</v>
      </c>
      <c r="I39" s="7">
        <v>1330063341</v>
      </c>
      <c r="L39" s="7">
        <v>1602556114</v>
      </c>
      <c r="M39" s="7">
        <v>15640340</v>
      </c>
      <c r="N39" s="7">
        <v>15279587</v>
      </c>
      <c r="O39" s="20">
        <f t="shared" si="0"/>
        <v>1</v>
      </c>
    </row>
    <row r="40" spans="1:15">
      <c r="A40" s="20" t="str">
        <f t="shared" si="1"/>
        <v>Íslandsbanki hf.Húsnæðisleið</v>
      </c>
      <c r="B40" s="20" t="str">
        <f>_xlfn.IFNA(INDEX(Listi!$AI:$AI,MATCH(C40,Listi!$AJ:$AJ,0)),INDEX(Listi!T:T,MATCH(C40,Listi!U:U,0)))</f>
        <v>Íslandsbanki</v>
      </c>
      <c r="C40" t="s">
        <v>228</v>
      </c>
      <c r="D40" t="s">
        <v>307</v>
      </c>
      <c r="E40" t="s">
        <v>276</v>
      </c>
      <c r="F40" s="8" t="s">
        <v>4</v>
      </c>
      <c r="G40" s="8">
        <v>36892</v>
      </c>
      <c r="H40" t="s">
        <v>5</v>
      </c>
      <c r="I40" s="7">
        <v>691195798</v>
      </c>
      <c r="L40" s="7">
        <v>2334808209</v>
      </c>
      <c r="M40" s="7">
        <v>1128225985</v>
      </c>
      <c r="N40" s="7">
        <v>7159457</v>
      </c>
      <c r="O40" s="20">
        <f t="shared" si="0"/>
        <v>1</v>
      </c>
    </row>
    <row r="41" spans="1:15">
      <c r="A41" s="20" t="str">
        <f t="shared" si="1"/>
        <v>Íslandsbanki hf.Lífeyrisreikningur-óverðtryggður</v>
      </c>
      <c r="B41" s="20" t="str">
        <f>_xlfn.IFNA(INDEX(Listi!$AI:$AI,MATCH(C41,Listi!$AJ:$AJ,0)),INDEX(Listi!T:T,MATCH(C41,Listi!U:U,0)))</f>
        <v>Íslandsbanki</v>
      </c>
      <c r="C41" t="s">
        <v>228</v>
      </c>
      <c r="D41" t="s">
        <v>231</v>
      </c>
      <c r="E41" t="s">
        <v>276</v>
      </c>
      <c r="F41" s="8" t="s">
        <v>4</v>
      </c>
      <c r="G41" s="8">
        <v>36892</v>
      </c>
      <c r="H41" t="s">
        <v>5</v>
      </c>
      <c r="I41" s="7">
        <v>0</v>
      </c>
      <c r="L41" s="7">
        <v>2506311736</v>
      </c>
      <c r="M41" s="7">
        <v>879015901</v>
      </c>
      <c r="N41" s="7">
        <v>95740979</v>
      </c>
      <c r="O41" s="20">
        <f t="shared" si="0"/>
        <v>1</v>
      </c>
    </row>
    <row r="42" spans="1:15">
      <c r="A42" s="20" t="str">
        <f t="shared" si="1"/>
        <v>Íslandsbanki hf.Lífeyrisreikningur-verðtryggður</v>
      </c>
      <c r="B42" s="20" t="str">
        <f>_xlfn.IFNA(INDEX(Listi!$AI:$AI,MATCH(C42,Listi!$AJ:$AJ,0)),INDEX(Listi!T:T,MATCH(C42,Listi!U:U,0)))</f>
        <v>Íslandsbanki</v>
      </c>
      <c r="C42" t="s">
        <v>228</v>
      </c>
      <c r="D42" t="s">
        <v>232</v>
      </c>
      <c r="E42" t="s">
        <v>276</v>
      </c>
      <c r="F42" s="8" t="s">
        <v>4</v>
      </c>
      <c r="G42" s="8">
        <v>36892</v>
      </c>
      <c r="H42" t="s">
        <v>5</v>
      </c>
      <c r="I42" s="7">
        <v>0</v>
      </c>
      <c r="K42" s="161"/>
      <c r="L42" s="7">
        <v>35933944171</v>
      </c>
      <c r="M42" s="7">
        <v>3575627585</v>
      </c>
      <c r="N42" s="7">
        <v>973599891</v>
      </c>
      <c r="O42" s="20">
        <f t="shared" si="0"/>
        <v>1</v>
      </c>
    </row>
    <row r="43" spans="1:15">
      <c r="A43" s="20" t="str">
        <f t="shared" si="1"/>
        <v>Íslandsbanki hf.Löng ríkisskuldabréf</v>
      </c>
      <c r="B43" s="20" t="str">
        <f>_xlfn.IFNA(INDEX(Listi!$AI:$AI,MATCH(C43,Listi!$AJ:$AJ,0)),INDEX(Listi!T:T,MATCH(C43,Listi!U:U,0)))</f>
        <v>Íslandsbanki</v>
      </c>
      <c r="C43" t="s">
        <v>228</v>
      </c>
      <c r="D43" t="s">
        <v>233</v>
      </c>
      <c r="E43" t="s">
        <v>276</v>
      </c>
      <c r="F43" s="8" t="s">
        <v>4</v>
      </c>
      <c r="G43" s="8">
        <v>36892</v>
      </c>
      <c r="H43" t="s">
        <v>5</v>
      </c>
      <c r="I43" s="7">
        <v>122687960</v>
      </c>
      <c r="L43" s="7">
        <v>753232602</v>
      </c>
      <c r="M43" s="7">
        <v>52540738</v>
      </c>
      <c r="N43" s="7">
        <v>25520229</v>
      </c>
      <c r="O43" s="20">
        <f t="shared" si="0"/>
        <v>1</v>
      </c>
    </row>
    <row r="44" spans="1:15">
      <c r="A44" s="20" t="str">
        <f t="shared" si="1"/>
        <v>Íslandsbanki hf.Stýring A</v>
      </c>
      <c r="B44" s="20" t="str">
        <f>_xlfn.IFNA(INDEX(Listi!$AI:$AI,MATCH(C44,Listi!$AJ:$AJ,0)),INDEX(Listi!T:T,MATCH(C44,Listi!U:U,0)))</f>
        <v>Íslandsbanki</v>
      </c>
      <c r="C44" t="s">
        <v>228</v>
      </c>
      <c r="D44" t="s">
        <v>234</v>
      </c>
      <c r="E44" t="s">
        <v>276</v>
      </c>
      <c r="F44" s="8" t="s">
        <v>4</v>
      </c>
      <c r="G44" s="8">
        <v>36892</v>
      </c>
      <c r="H44" t="s">
        <v>5</v>
      </c>
      <c r="I44" s="7">
        <v>810531161</v>
      </c>
      <c r="L44" s="7">
        <v>4133723797</v>
      </c>
      <c r="M44" s="7">
        <v>215966902</v>
      </c>
      <c r="N44" s="7">
        <v>124877843</v>
      </c>
      <c r="O44" s="20">
        <f t="shared" si="0"/>
        <v>1</v>
      </c>
    </row>
    <row r="45" spans="1:15">
      <c r="A45" s="20" t="str">
        <f t="shared" si="1"/>
        <v>Íslandsbanki hf.Stýring B</v>
      </c>
      <c r="B45" s="20" t="str">
        <f>_xlfn.IFNA(INDEX(Listi!$AI:$AI,MATCH(C45,Listi!$AJ:$AJ,0)),INDEX(Listi!T:T,MATCH(C45,Listi!U:U,0)))</f>
        <v>Íslandsbanki</v>
      </c>
      <c r="C45" t="s">
        <v>228</v>
      </c>
      <c r="D45" t="s">
        <v>235</v>
      </c>
      <c r="E45" t="s">
        <v>276</v>
      </c>
      <c r="F45" s="8" t="s">
        <v>4</v>
      </c>
      <c r="G45" s="8">
        <v>36892</v>
      </c>
      <c r="H45" t="s">
        <v>5</v>
      </c>
      <c r="I45" s="7">
        <v>1965479474</v>
      </c>
      <c r="L45" s="7">
        <v>5860247393</v>
      </c>
      <c r="M45" s="7">
        <v>508591885</v>
      </c>
      <c r="N45" s="7">
        <v>77897125</v>
      </c>
      <c r="O45" s="20">
        <f t="shared" si="0"/>
        <v>1</v>
      </c>
    </row>
    <row r="46" spans="1:15">
      <c r="A46" s="20" t="str">
        <f t="shared" si="1"/>
        <v>Íslandsbanki hf.Stýring C</v>
      </c>
      <c r="B46" s="20" t="str">
        <f>_xlfn.IFNA(INDEX(Listi!$AI:$AI,MATCH(C46,Listi!$AJ:$AJ,0)),INDEX(Listi!T:T,MATCH(C46,Listi!U:U,0)))</f>
        <v>Íslandsbanki</v>
      </c>
      <c r="C46" t="s">
        <v>228</v>
      </c>
      <c r="D46" t="s">
        <v>236</v>
      </c>
      <c r="E46" t="s">
        <v>276</v>
      </c>
      <c r="F46" s="8" t="s">
        <v>4</v>
      </c>
      <c r="G46" s="8">
        <v>36892</v>
      </c>
      <c r="H46" t="s">
        <v>5</v>
      </c>
      <c r="I46" s="7">
        <v>3603435856</v>
      </c>
      <c r="L46" s="7">
        <v>8014427899</v>
      </c>
      <c r="M46" s="7">
        <v>751053797</v>
      </c>
      <c r="N46" s="7">
        <v>58531298</v>
      </c>
      <c r="O46" s="20">
        <f t="shared" si="0"/>
        <v>1</v>
      </c>
    </row>
    <row r="47" spans="1:15">
      <c r="A47" s="20" t="str">
        <f t="shared" si="1"/>
        <v>Íslandsbanki hf.Stýring D</v>
      </c>
      <c r="B47" s="20" t="str">
        <f>_xlfn.IFNA(INDEX(Listi!$AI:$AI,MATCH(C47,Listi!$AJ:$AJ,0)),INDEX(Listi!T:T,MATCH(C47,Listi!U:U,0)))</f>
        <v>Íslandsbanki</v>
      </c>
      <c r="C47" t="s">
        <v>228</v>
      </c>
      <c r="D47" t="s">
        <v>237</v>
      </c>
      <c r="E47" t="s">
        <v>276</v>
      </c>
      <c r="F47" s="8" t="s">
        <v>4</v>
      </c>
      <c r="G47" s="8">
        <v>36892</v>
      </c>
      <c r="H47" t="s">
        <v>5</v>
      </c>
      <c r="I47" s="7">
        <v>3407938711</v>
      </c>
      <c r="L47" s="7">
        <v>5826614423</v>
      </c>
      <c r="M47" s="7">
        <v>1371163557</v>
      </c>
      <c r="N47" s="7">
        <v>36861109</v>
      </c>
      <c r="O47" s="20">
        <f t="shared" si="0"/>
        <v>1</v>
      </c>
    </row>
    <row r="48" spans="1:15">
      <c r="A48" s="20" t="str">
        <f t="shared" si="1"/>
        <v>Íslandsbanki hf.Stýring E</v>
      </c>
      <c r="B48" s="20" t="str">
        <f>_xlfn.IFNA(INDEX(Listi!$AI:$AI,MATCH(C48,Listi!$AJ:$AJ,0)),INDEX(Listi!T:T,MATCH(C48,Listi!U:U,0)))</f>
        <v>Íslandsbanki</v>
      </c>
      <c r="C48" t="s">
        <v>228</v>
      </c>
      <c r="D48" t="s">
        <v>580</v>
      </c>
      <c r="E48" t="s">
        <v>276</v>
      </c>
      <c r="F48" t="s">
        <v>4</v>
      </c>
      <c r="G48" s="8">
        <v>36892</v>
      </c>
      <c r="H48" t="s">
        <v>5</v>
      </c>
      <c r="I48" s="7">
        <v>72035536</v>
      </c>
      <c r="L48" s="7">
        <v>99567247</v>
      </c>
      <c r="M48" s="7">
        <v>7691901</v>
      </c>
      <c r="N48" s="7">
        <v>670647</v>
      </c>
      <c r="O48" s="20">
        <f t="shared" si="0"/>
        <v>1</v>
      </c>
    </row>
    <row r="49" spans="1:15">
      <c r="A49" s="20" t="str">
        <f t="shared" si="1"/>
        <v>Íslenski lífeyrissjóðurinnLíf 1</v>
      </c>
      <c r="B49" s="20" t="str">
        <f>_xlfn.IFNA(INDEX(Listi!$AI:$AI,MATCH(C49,Listi!$AJ:$AJ,0)),INDEX(Listi!T:T,MATCH(C49,Listi!U:U,0)))</f>
        <v xml:space="preserve">Íslenski  </v>
      </c>
      <c r="C49" t="s">
        <v>238</v>
      </c>
      <c r="D49" t="s">
        <v>239</v>
      </c>
      <c r="E49" t="s">
        <v>276</v>
      </c>
      <c r="F49" t="s">
        <v>4</v>
      </c>
      <c r="G49" s="8">
        <v>36892</v>
      </c>
      <c r="H49" t="s">
        <v>5</v>
      </c>
      <c r="I49" s="7">
        <v>21615899329</v>
      </c>
      <c r="L49" s="7">
        <v>34645188332</v>
      </c>
      <c r="M49" s="7">
        <v>5859453012</v>
      </c>
      <c r="N49" s="7">
        <v>977930648</v>
      </c>
      <c r="O49" s="20">
        <f t="shared" si="0"/>
        <v>1</v>
      </c>
    </row>
    <row r="50" spans="1:15">
      <c r="A50" s="20" t="str">
        <f t="shared" si="1"/>
        <v>Íslenski lífeyrissjóðurinnLíf 2</v>
      </c>
      <c r="B50" s="20" t="str">
        <f>_xlfn.IFNA(INDEX(Listi!$AI:$AI,MATCH(C50,Listi!$AJ:$AJ,0)),INDEX(Listi!T:T,MATCH(C50,Listi!U:U,0)))</f>
        <v xml:space="preserve">Íslenski  </v>
      </c>
      <c r="C50" t="s">
        <v>238</v>
      </c>
      <c r="D50" t="s">
        <v>240</v>
      </c>
      <c r="E50" t="s">
        <v>276</v>
      </c>
      <c r="F50" t="s">
        <v>4</v>
      </c>
      <c r="G50" s="8">
        <v>36892</v>
      </c>
      <c r="H50" t="s">
        <v>5</v>
      </c>
      <c r="I50" s="7">
        <v>15969877193</v>
      </c>
      <c r="L50" s="7">
        <v>31029129445</v>
      </c>
      <c r="M50" s="7">
        <v>2139527304</v>
      </c>
      <c r="N50" s="7">
        <v>531278955</v>
      </c>
      <c r="O50" s="20">
        <f t="shared" si="0"/>
        <v>1</v>
      </c>
    </row>
    <row r="51" spans="1:15">
      <c r="A51" s="20" t="str">
        <f t="shared" si="1"/>
        <v>Íslenski lífeyrissjóðurinnLíf 3</v>
      </c>
      <c r="B51" s="20" t="str">
        <f>_xlfn.IFNA(INDEX(Listi!$AI:$AI,MATCH(C51,Listi!$AJ:$AJ,0)),INDEX(Listi!T:T,MATCH(C51,Listi!U:U,0)))</f>
        <v xml:space="preserve">Íslenski  </v>
      </c>
      <c r="C51" t="s">
        <v>238</v>
      </c>
      <c r="D51" t="s">
        <v>241</v>
      </c>
      <c r="E51" t="s">
        <v>276</v>
      </c>
      <c r="F51" t="s">
        <v>4</v>
      </c>
      <c r="G51" s="8">
        <v>36892</v>
      </c>
      <c r="H51" t="s">
        <v>5</v>
      </c>
      <c r="I51" s="7">
        <v>10056137117</v>
      </c>
      <c r="L51" s="7">
        <v>26552298455</v>
      </c>
      <c r="M51" s="7">
        <v>1349981892</v>
      </c>
      <c r="N51" s="7">
        <v>474868471</v>
      </c>
      <c r="O51" s="20">
        <f t="shared" si="0"/>
        <v>1</v>
      </c>
    </row>
    <row r="52" spans="1:15">
      <c r="A52" s="20" t="str">
        <f t="shared" si="1"/>
        <v>Íslenski lífeyrissjóðurinnLíf 4</v>
      </c>
      <c r="B52" s="20" t="str">
        <f>_xlfn.IFNA(INDEX(Listi!$AI:$AI,MATCH(C52,Listi!$AJ:$AJ,0)),INDEX(Listi!T:T,MATCH(C52,Listi!U:U,0)))</f>
        <v xml:space="preserve">Íslenski  </v>
      </c>
      <c r="C52" t="s">
        <v>238</v>
      </c>
      <c r="D52" t="s">
        <v>242</v>
      </c>
      <c r="E52" t="s">
        <v>276</v>
      </c>
      <c r="F52" t="s">
        <v>4</v>
      </c>
      <c r="G52" s="8">
        <v>36892</v>
      </c>
      <c r="H52" t="s">
        <v>5</v>
      </c>
      <c r="I52" s="7">
        <v>0</v>
      </c>
      <c r="L52" s="7">
        <v>15323468197</v>
      </c>
      <c r="M52" s="7">
        <v>592019313</v>
      </c>
      <c r="N52" s="7">
        <v>649721424</v>
      </c>
      <c r="O52" s="20">
        <f t="shared" si="0"/>
        <v>1</v>
      </c>
    </row>
    <row r="53" spans="1:15">
      <c r="A53" s="20" t="str">
        <f t="shared" si="1"/>
        <v>Íslenski lífeyrissjóðurinnSamtryggingardeild</v>
      </c>
      <c r="B53" s="20" t="str">
        <f>_xlfn.IFNA(INDEX(Listi!$AI:$AI,MATCH(C53,Listi!$AJ:$AJ,0)),INDEX(Listi!T:T,MATCH(C53,Listi!U:U,0)))</f>
        <v xml:space="preserve">Íslenski  </v>
      </c>
      <c r="C53" t="s">
        <v>238</v>
      </c>
      <c r="D53" t="s">
        <v>205</v>
      </c>
      <c r="E53" t="s">
        <v>275</v>
      </c>
      <c r="F53" t="s">
        <v>4</v>
      </c>
      <c r="G53" s="8">
        <v>36892</v>
      </c>
      <c r="H53" t="s">
        <v>5</v>
      </c>
      <c r="I53" s="7">
        <v>15651491201</v>
      </c>
      <c r="L53" s="7">
        <v>32369481106</v>
      </c>
      <c r="M53" s="7">
        <v>2513450236</v>
      </c>
      <c r="N53" s="7">
        <v>182749847</v>
      </c>
      <c r="O53" s="20">
        <f t="shared" si="0"/>
        <v>1</v>
      </c>
    </row>
    <row r="54" spans="1:15">
      <c r="A54" s="20" t="str">
        <f t="shared" si="1"/>
        <v>Kvika banki hf.Ævileið</v>
      </c>
      <c r="B54" s="20" t="str">
        <f>_xlfn.IFNA(INDEX(Listi!$AI:$AI,MATCH(C54,Listi!$AJ:$AJ,0)),INDEX(Listi!T:T,MATCH(C54,Listi!U:U,0)))</f>
        <v xml:space="preserve">Kvika banki </v>
      </c>
      <c r="C54" t="s">
        <v>243</v>
      </c>
      <c r="D54" t="s">
        <v>248</v>
      </c>
      <c r="E54" t="s">
        <v>276</v>
      </c>
      <c r="F54" t="s">
        <v>4</v>
      </c>
      <c r="G54" s="8">
        <v>36892</v>
      </c>
      <c r="H54" t="s">
        <v>5</v>
      </c>
      <c r="I54" s="7">
        <v>35341369</v>
      </c>
      <c r="L54" s="7">
        <v>83990162</v>
      </c>
      <c r="M54" s="7">
        <v>9152445</v>
      </c>
      <c r="N54" s="7">
        <v>0</v>
      </c>
      <c r="O54" s="20">
        <f t="shared" si="0"/>
        <v>1</v>
      </c>
    </row>
    <row r="55" spans="1:15">
      <c r="A55" s="20" t="str">
        <f t="shared" si="1"/>
        <v>Kvika banki hf.Innlánaleið</v>
      </c>
      <c r="B55" s="20" t="str">
        <f>_xlfn.IFNA(INDEX(Listi!$AI:$AI,MATCH(C55,Listi!$AJ:$AJ,0)),INDEX(Listi!T:T,MATCH(C55,Listi!U:U,0)))</f>
        <v xml:space="preserve">Kvika banki </v>
      </c>
      <c r="C55" t="s">
        <v>243</v>
      </c>
      <c r="D55" t="s">
        <v>230</v>
      </c>
      <c r="E55" t="s">
        <v>276</v>
      </c>
      <c r="F55" t="s">
        <v>4</v>
      </c>
      <c r="G55" s="8">
        <v>36892</v>
      </c>
      <c r="H55" s="178" t="s">
        <v>5</v>
      </c>
      <c r="I55" s="7">
        <v>0</v>
      </c>
      <c r="L55" s="7">
        <v>2045925829</v>
      </c>
      <c r="M55" s="7">
        <v>336947043</v>
      </c>
      <c r="N55" s="7">
        <v>10453565</v>
      </c>
      <c r="O55" s="20">
        <f t="shared" si="0"/>
        <v>1</v>
      </c>
    </row>
    <row r="56" spans="1:15">
      <c r="A56" s="20" t="str">
        <f t="shared" si="1"/>
        <v>Kvika banki hf.Kvika Séreignasparnaður 5</v>
      </c>
      <c r="B56" s="20" t="str">
        <f>_xlfn.IFNA(INDEX(Listi!$AI:$AI,MATCH(C56,Listi!$AJ:$AJ,0)),INDEX(Listi!T:T,MATCH(C56,Listi!U:U,0)))</f>
        <v xml:space="preserve">Kvika banki </v>
      </c>
      <c r="C56" t="s">
        <v>243</v>
      </c>
      <c r="D56" t="s">
        <v>471</v>
      </c>
      <c r="E56" t="s">
        <v>276</v>
      </c>
      <c r="F56" t="s">
        <v>4</v>
      </c>
      <c r="G56" s="8">
        <v>36892</v>
      </c>
      <c r="H56" t="s">
        <v>5</v>
      </c>
      <c r="I56" s="7">
        <v>449680441</v>
      </c>
      <c r="L56" s="7">
        <v>1146886398</v>
      </c>
      <c r="M56" s="7">
        <v>0</v>
      </c>
      <c r="N56" s="7">
        <v>0</v>
      </c>
      <c r="O56" s="20">
        <f t="shared" si="0"/>
        <v>1</v>
      </c>
    </row>
    <row r="57" spans="1:15">
      <c r="A57" s="20" t="str">
        <f t="shared" si="1"/>
        <v>Kvika banki hf.MP Séreign 1</v>
      </c>
      <c r="B57" s="20" t="str">
        <f>_xlfn.IFNA(INDEX(Listi!$AI:$AI,MATCH(C57,Listi!$AJ:$AJ,0)),INDEX(Listi!T:T,MATCH(C57,Listi!U:U,0)))</f>
        <v xml:space="preserve">Kvika banki </v>
      </c>
      <c r="C57" t="s">
        <v>243</v>
      </c>
      <c r="D57" t="s">
        <v>244</v>
      </c>
      <c r="E57" t="s">
        <v>276</v>
      </c>
      <c r="F57" t="s">
        <v>4</v>
      </c>
      <c r="G57" s="8">
        <v>36892</v>
      </c>
      <c r="H57" t="s">
        <v>5</v>
      </c>
      <c r="I57" s="7">
        <v>0</v>
      </c>
      <c r="L57" s="7">
        <v>706827763</v>
      </c>
      <c r="M57" s="7">
        <v>48440481</v>
      </c>
      <c r="N57" s="7">
        <v>9836508</v>
      </c>
      <c r="O57" s="20">
        <f t="shared" si="0"/>
        <v>1</v>
      </c>
    </row>
    <row r="58" spans="1:15">
      <c r="A58" s="20" t="str">
        <f t="shared" si="1"/>
        <v>Kvika banki hf.MP Séreign 2</v>
      </c>
      <c r="B58" s="20" t="str">
        <f>_xlfn.IFNA(INDEX(Listi!$AI:$AI,MATCH(C58,Listi!$AJ:$AJ,0)),INDEX(Listi!T:T,MATCH(C58,Listi!U:U,0)))</f>
        <v xml:space="preserve">Kvika banki </v>
      </c>
      <c r="C58" t="s">
        <v>243</v>
      </c>
      <c r="D58" t="s">
        <v>245</v>
      </c>
      <c r="E58" t="s">
        <v>276</v>
      </c>
      <c r="F58" t="s">
        <v>4</v>
      </c>
      <c r="G58" s="8">
        <v>36892</v>
      </c>
      <c r="H58" t="s">
        <v>5</v>
      </c>
      <c r="I58" s="7">
        <v>438324701</v>
      </c>
      <c r="L58" s="7">
        <v>853989181</v>
      </c>
      <c r="M58" s="7">
        <v>42441382</v>
      </c>
      <c r="N58" s="7">
        <v>14637701</v>
      </c>
      <c r="O58" s="20">
        <f t="shared" si="0"/>
        <v>1</v>
      </c>
    </row>
    <row r="59" spans="1:15">
      <c r="A59" s="20" t="str">
        <f t="shared" si="1"/>
        <v>Kvika banki hf.MP Séreign 3</v>
      </c>
      <c r="B59" s="20" t="str">
        <f>_xlfn.IFNA(INDEX(Listi!$AI:$AI,MATCH(C59,Listi!$AJ:$AJ,0)),INDEX(Listi!T:T,MATCH(C59,Listi!U:U,0)))</f>
        <v xml:space="preserve">Kvika banki </v>
      </c>
      <c r="C59" t="s">
        <v>243</v>
      </c>
      <c r="D59" t="s">
        <v>246</v>
      </c>
      <c r="E59" t="s">
        <v>276</v>
      </c>
      <c r="F59" t="s">
        <v>4</v>
      </c>
      <c r="G59" s="8">
        <v>36892</v>
      </c>
      <c r="H59" t="s">
        <v>5</v>
      </c>
      <c r="I59" s="7">
        <v>84672274</v>
      </c>
      <c r="L59" s="7">
        <v>141173858</v>
      </c>
      <c r="M59" s="7">
        <v>3374790</v>
      </c>
      <c r="N59" s="7">
        <v>0</v>
      </c>
      <c r="O59" s="20">
        <f t="shared" si="0"/>
        <v>1</v>
      </c>
    </row>
    <row r="60" spans="1:15">
      <c r="A60" s="20" t="str">
        <f t="shared" si="1"/>
        <v>Kvika banki hf.MP Séreign 4</v>
      </c>
      <c r="B60" s="20" t="str">
        <f>_xlfn.IFNA(INDEX(Listi!$AI:$AI,MATCH(C60,Listi!$AJ:$AJ,0)),INDEX(Listi!T:T,MATCH(C60,Listi!U:U,0)))</f>
        <v xml:space="preserve">Kvika banki </v>
      </c>
      <c r="C60" t="s">
        <v>243</v>
      </c>
      <c r="D60" t="s">
        <v>247</v>
      </c>
      <c r="E60" t="s">
        <v>276</v>
      </c>
      <c r="F60" t="s">
        <v>4</v>
      </c>
      <c r="G60" s="8">
        <v>36892</v>
      </c>
      <c r="H60" t="s">
        <v>5</v>
      </c>
      <c r="I60" s="7">
        <v>44410918</v>
      </c>
      <c r="L60" s="7">
        <v>55886684</v>
      </c>
      <c r="M60" s="7">
        <v>2888869</v>
      </c>
      <c r="N60" s="7">
        <v>0</v>
      </c>
      <c r="O60" s="20">
        <f t="shared" si="0"/>
        <v>1</v>
      </c>
    </row>
    <row r="61" spans="1:15">
      <c r="A61" s="20" t="str">
        <f t="shared" si="1"/>
        <v>Landsbankinn hf.Landsbankinn Erlend verðbréf</v>
      </c>
      <c r="B61" s="20" t="str">
        <f>_xlfn.IFNA(INDEX(Listi!$AI:$AI,MATCH(C61,Listi!$AJ:$AJ,0)),INDEX(Listi!T:T,MATCH(C61,Listi!U:U,0)))</f>
        <v>Landsbankinn</v>
      </c>
      <c r="C61" t="s">
        <v>249</v>
      </c>
      <c r="D61" t="s">
        <v>385</v>
      </c>
      <c r="E61" t="s">
        <v>276</v>
      </c>
      <c r="F61" t="s">
        <v>4</v>
      </c>
      <c r="G61" s="8">
        <v>36892</v>
      </c>
      <c r="H61" t="s">
        <v>5</v>
      </c>
      <c r="I61" s="7">
        <v>3033300177</v>
      </c>
      <c r="L61" s="7">
        <v>3705185129</v>
      </c>
      <c r="M61" s="7">
        <v>119989407</v>
      </c>
      <c r="N61" s="7">
        <v>87847878</v>
      </c>
      <c r="O61" s="20">
        <f t="shared" si="0"/>
        <v>1</v>
      </c>
    </row>
    <row r="62" spans="1:15">
      <c r="A62" s="20" t="str">
        <f t="shared" si="1"/>
        <v>Landsbankinn hf.Landsbankinn Lífeyrisbók</v>
      </c>
      <c r="B62" s="20" t="str">
        <f>_xlfn.IFNA(INDEX(Listi!$AI:$AI,MATCH(C62,Listi!$AJ:$AJ,0)),INDEX(Listi!T:T,MATCH(C62,Listi!U:U,0)))</f>
        <v>Landsbankinn</v>
      </c>
      <c r="C62" t="s">
        <v>249</v>
      </c>
      <c r="D62" t="s">
        <v>367</v>
      </c>
      <c r="E62" t="s">
        <v>276</v>
      </c>
      <c r="F62" t="s">
        <v>4</v>
      </c>
      <c r="G62" s="8">
        <v>36892</v>
      </c>
      <c r="H62" t="s">
        <v>5</v>
      </c>
      <c r="I62" s="7">
        <v>0</v>
      </c>
      <c r="L62" s="7">
        <v>3016213427</v>
      </c>
      <c r="M62" s="7">
        <v>440353590</v>
      </c>
      <c r="N62" s="7">
        <v>298769900</v>
      </c>
      <c r="O62" s="20">
        <f t="shared" si="0"/>
        <v>1</v>
      </c>
    </row>
    <row r="63" spans="1:15">
      <c r="A63" s="20" t="str">
        <f t="shared" si="1"/>
        <v>Landsbankinn hf.Landsbankinn Lífeyrisbók verðtryggð</v>
      </c>
      <c r="B63" s="20" t="str">
        <f>_xlfn.IFNA(INDEX(Listi!$AI:$AI,MATCH(C63,Listi!$AJ:$AJ,0)),INDEX(Listi!T:T,MATCH(C63,Listi!U:U,0)))</f>
        <v>Landsbankinn</v>
      </c>
      <c r="C63" t="s">
        <v>249</v>
      </c>
      <c r="D63" t="s">
        <v>598</v>
      </c>
      <c r="E63" t="s">
        <v>276</v>
      </c>
      <c r="F63" t="s">
        <v>4</v>
      </c>
      <c r="G63" s="8">
        <v>36892</v>
      </c>
      <c r="H63" t="s">
        <v>5</v>
      </c>
      <c r="I63" s="7">
        <v>0</v>
      </c>
      <c r="L63" s="7">
        <v>66896053137</v>
      </c>
      <c r="M63" s="7">
        <v>6692476029</v>
      </c>
      <c r="N63" s="7">
        <v>4680072987</v>
      </c>
      <c r="O63" s="20">
        <f t="shared" si="0"/>
        <v>1</v>
      </c>
    </row>
    <row r="64" spans="1:15">
      <c r="A64" s="20" t="str">
        <f t="shared" si="1"/>
        <v>Lífeyrissjóður bændaSamtryggingardeild</v>
      </c>
      <c r="B64" s="20" t="str">
        <f>_xlfn.IFNA(INDEX(Listi!$AI:$AI,MATCH(C64,Listi!$AJ:$AJ,0)),INDEX(Listi!T:T,MATCH(C64,Listi!U:U,0)))</f>
        <v>Lífeyrissjóður bænda</v>
      </c>
      <c r="C64" t="s">
        <v>252</v>
      </c>
      <c r="D64" t="s">
        <v>205</v>
      </c>
      <c r="E64" t="s">
        <v>275</v>
      </c>
      <c r="F64" s="8" t="s">
        <v>4</v>
      </c>
      <c r="G64" s="8">
        <v>36892</v>
      </c>
      <c r="H64" t="s">
        <v>5</v>
      </c>
      <c r="I64" s="7">
        <v>21283480154</v>
      </c>
      <c r="L64" s="7">
        <v>45108278171</v>
      </c>
      <c r="M64" s="7">
        <v>776003397</v>
      </c>
      <c r="N64" s="7">
        <v>1921473168</v>
      </c>
      <c r="O64" s="20">
        <f t="shared" si="0"/>
        <v>1</v>
      </c>
    </row>
    <row r="65" spans="1:15">
      <c r="A65" s="20" t="str">
        <f t="shared" ref="A65:A127" si="2">CONCATENATE(C65,D65)</f>
        <v>Lífeyrissjóður bankamannaAldursdeild</v>
      </c>
      <c r="B65" s="20" t="str">
        <f>_xlfn.IFNA(INDEX(Listi!$AI:$AI,MATCH(C65,Listi!$AJ:$AJ,0)),INDEX(Listi!T:T,MATCH(C65,Listi!U:U,0)))</f>
        <v>Lífeyrissjóður bankam.</v>
      </c>
      <c r="C65" t="s">
        <v>250</v>
      </c>
      <c r="D65" t="s">
        <v>251</v>
      </c>
      <c r="E65" t="s">
        <v>275</v>
      </c>
      <c r="F65" s="8" t="s">
        <v>4</v>
      </c>
      <c r="G65" s="8">
        <v>36892</v>
      </c>
      <c r="H65" t="s">
        <v>5</v>
      </c>
      <c r="I65" s="7">
        <v>30902694000</v>
      </c>
      <c r="K65" s="161"/>
      <c r="L65" s="7">
        <v>61369964000</v>
      </c>
      <c r="M65" s="7">
        <v>1996063000</v>
      </c>
      <c r="N65" s="7">
        <v>753444000</v>
      </c>
      <c r="O65" s="20">
        <f t="shared" si="0"/>
        <v>1</v>
      </c>
    </row>
    <row r="66" spans="1:15">
      <c r="A66" s="20" t="str">
        <f t="shared" si="2"/>
        <v>Lífeyrissjóður bankamannaHlutfallsdeild</v>
      </c>
      <c r="B66" s="20" t="str">
        <f>_xlfn.IFNA(INDEX(Listi!$AI:$AI,MATCH(C66,Listi!$AJ:$AJ,0)),INDEX(Listi!T:T,MATCH(C66,Listi!U:U,0)))</f>
        <v>Lífeyrissjóður bankam.</v>
      </c>
      <c r="C66" t="s">
        <v>250</v>
      </c>
      <c r="D66" t="s">
        <v>467</v>
      </c>
      <c r="E66" t="s">
        <v>275</v>
      </c>
      <c r="F66" s="8" t="s">
        <v>4</v>
      </c>
      <c r="G66" s="8">
        <v>36892</v>
      </c>
      <c r="H66" t="s">
        <v>5</v>
      </c>
      <c r="I66" s="7">
        <v>3836275000</v>
      </c>
      <c r="L66" s="7">
        <v>40286427000</v>
      </c>
      <c r="M66" s="7">
        <v>125147000</v>
      </c>
      <c r="N66" s="7">
        <v>2741197000</v>
      </c>
      <c r="O66" s="20">
        <f t="shared" ref="O66:O129" si="3">IFERROR(VLOOKUP(F66,EhLykill,3,FALSE),"")</f>
        <v>1</v>
      </c>
    </row>
    <row r="67" spans="1:15">
      <c r="A67" s="20" t="str">
        <f t="shared" si="2"/>
        <v>Lífeyrissjóður RangæingaSamtryggingardeild</v>
      </c>
      <c r="B67" s="20" t="str">
        <f>_xlfn.IFNA(INDEX(Listi!$AI:$AI,MATCH(C67,Listi!$AJ:$AJ,0)),INDEX(Listi!T:T,MATCH(C67,Listi!U:U,0)))</f>
        <v>Lífeyrissjóður Rang.</v>
      </c>
      <c r="C67" t="s">
        <v>253</v>
      </c>
      <c r="D67" t="s">
        <v>205</v>
      </c>
      <c r="E67" t="s">
        <v>275</v>
      </c>
      <c r="F67" s="8" t="s">
        <v>4</v>
      </c>
      <c r="G67" s="8">
        <v>36892</v>
      </c>
      <c r="H67" t="s">
        <v>5</v>
      </c>
      <c r="I67" s="7">
        <v>7963409000</v>
      </c>
      <c r="L67" s="7">
        <v>18949790000</v>
      </c>
      <c r="M67" s="7">
        <v>835894000</v>
      </c>
      <c r="N67" s="7">
        <v>386250000</v>
      </c>
      <c r="O67" s="20">
        <f t="shared" si="3"/>
        <v>1</v>
      </c>
    </row>
    <row r="68" spans="1:15">
      <c r="A68" s="20" t="str">
        <f t="shared" si="2"/>
        <v>Lífeyrissjóður starfsmanna AkureyrarbæjarSamtryggingardeild</v>
      </c>
      <c r="B68" s="20" t="str">
        <f>_xlfn.IFNA(INDEX(Listi!$AI:$AI,MATCH(C68,Listi!$AJ:$AJ,0)),INDEX(Listi!T:T,MATCH(C68,Listi!U:U,0)))</f>
        <v>Lífeyrissj. starfsm. Akureyrarb.</v>
      </c>
      <c r="C68" t="s">
        <v>274</v>
      </c>
      <c r="D68" t="s">
        <v>205</v>
      </c>
      <c r="E68" t="s">
        <v>275</v>
      </c>
      <c r="F68" s="8" t="s">
        <v>4</v>
      </c>
      <c r="G68" s="8">
        <v>36892</v>
      </c>
      <c r="H68" t="s">
        <v>5</v>
      </c>
      <c r="I68" s="7">
        <v>4944125966</v>
      </c>
      <c r="L68" s="7">
        <v>14569496826</v>
      </c>
      <c r="M68" s="7">
        <v>46271787</v>
      </c>
      <c r="N68" s="7">
        <v>1160288032</v>
      </c>
      <c r="O68" s="20">
        <f t="shared" si="3"/>
        <v>1</v>
      </c>
    </row>
    <row r="69" spans="1:15">
      <c r="A69" s="20" t="str">
        <f t="shared" si="2"/>
        <v>Lífeyrissjóður starfsmanna Búnaðarbanka ÍslandsSamtryggingardeild</v>
      </c>
      <c r="B69" s="20" t="str">
        <f>_xlfn.IFNA(INDEX(Listi!$AI:$AI,MATCH(C69,Listi!$AJ:$AJ,0)),INDEX(Listi!T:T,MATCH(C69,Listi!U:U,0)))</f>
        <v>Lífeyrissj. starfsm. Búnaðarb.Ísl.</v>
      </c>
      <c r="C69" t="s">
        <v>254</v>
      </c>
      <c r="D69" t="s">
        <v>205</v>
      </c>
      <c r="E69" t="s">
        <v>275</v>
      </c>
      <c r="F69" s="8" t="s">
        <v>4</v>
      </c>
      <c r="G69" s="8">
        <v>36892</v>
      </c>
      <c r="H69" t="s">
        <v>5</v>
      </c>
      <c r="I69" s="7">
        <v>8392656000</v>
      </c>
      <c r="L69" s="7">
        <v>27921283000</v>
      </c>
      <c r="M69" s="7">
        <v>7378000</v>
      </c>
      <c r="N69" s="7">
        <v>1535577000</v>
      </c>
      <c r="O69" s="20">
        <f t="shared" si="3"/>
        <v>1</v>
      </c>
    </row>
    <row r="70" spans="1:15">
      <c r="A70" s="20" t="str">
        <f t="shared" si="2"/>
        <v>Lífeyrissjóður starfsmanna ReykjavíkurborgarSamtryggingardeild</v>
      </c>
      <c r="B70" s="20" t="str">
        <f>_xlfn.IFNA(INDEX(Listi!$AI:$AI,MATCH(C70,Listi!$AJ:$AJ,0)),INDEX(Listi!T:T,MATCH(C70,Listi!U:U,0)))</f>
        <v>Lífeyrissj. starfsm. Reykjav.</v>
      </c>
      <c r="C70" t="s">
        <v>255</v>
      </c>
      <c r="D70" t="s">
        <v>205</v>
      </c>
      <c r="E70" t="s">
        <v>275</v>
      </c>
      <c r="F70" s="8" t="s">
        <v>4</v>
      </c>
      <c r="G70" s="8">
        <v>36892</v>
      </c>
      <c r="H70" t="s">
        <v>5</v>
      </c>
      <c r="I70" s="7">
        <v>24628237172</v>
      </c>
      <c r="L70" s="7">
        <v>92450251598</v>
      </c>
      <c r="M70" s="7">
        <v>217604296</v>
      </c>
      <c r="N70" s="7">
        <v>6195210428</v>
      </c>
      <c r="O70" s="20">
        <f t="shared" si="3"/>
        <v>1</v>
      </c>
    </row>
    <row r="71" spans="1:15">
      <c r="A71" s="20" t="str">
        <f t="shared" si="2"/>
        <v>Lífeyrissjóður starfsmanna ríkisinsA-deild</v>
      </c>
      <c r="B71" s="20" t="str">
        <f>_xlfn.IFNA(INDEX(Listi!$AI:$AI,MATCH(C71,Listi!$AJ:$AJ,0)),INDEX(Listi!T:T,MATCH(C71,Listi!U:U,0)))</f>
        <v>LSR</v>
      </c>
      <c r="C71" t="s">
        <v>256</v>
      </c>
      <c r="D71" t="s">
        <v>257</v>
      </c>
      <c r="E71" t="s">
        <v>275</v>
      </c>
      <c r="F71" s="8" t="s">
        <v>4</v>
      </c>
      <c r="G71" s="8">
        <v>36892</v>
      </c>
      <c r="H71" t="s">
        <v>5</v>
      </c>
      <c r="I71" s="7">
        <v>586422013576</v>
      </c>
      <c r="L71" s="7">
        <v>1024402726080</v>
      </c>
      <c r="M71" s="7">
        <v>38030413328</v>
      </c>
      <c r="N71" s="7">
        <v>13011563069</v>
      </c>
      <c r="O71" s="20">
        <f t="shared" si="3"/>
        <v>1</v>
      </c>
    </row>
    <row r="72" spans="1:15">
      <c r="A72" s="20" t="str">
        <f t="shared" si="2"/>
        <v>Lífeyrissjóður starfsmanna ríkisinsB-deild</v>
      </c>
      <c r="B72" s="20" t="str">
        <f>_xlfn.IFNA(INDEX(Listi!$AI:$AI,MATCH(C72,Listi!$AJ:$AJ,0)),INDEX(Listi!T:T,MATCH(C72,Listi!U:U,0)))</f>
        <v>LSR</v>
      </c>
      <c r="C72" t="s">
        <v>256</v>
      </c>
      <c r="D72" t="s">
        <v>218</v>
      </c>
      <c r="E72" t="s">
        <v>275</v>
      </c>
      <c r="F72" t="s">
        <v>4</v>
      </c>
      <c r="G72" s="8">
        <v>36892</v>
      </c>
      <c r="H72" t="s">
        <v>5</v>
      </c>
      <c r="I72" s="7">
        <v>177414928685</v>
      </c>
      <c r="L72" s="7">
        <v>297381500048</v>
      </c>
      <c r="M72" s="7">
        <v>1364474032</v>
      </c>
      <c r="N72" s="7">
        <v>62409553231</v>
      </c>
      <c r="O72" s="20">
        <f t="shared" si="3"/>
        <v>1</v>
      </c>
    </row>
    <row r="73" spans="1:15">
      <c r="A73" s="20" t="str">
        <f t="shared" si="2"/>
        <v>Lífeyrissjóður starfsmanna ríkisinsLeið I</v>
      </c>
      <c r="B73" s="20" t="str">
        <f>_xlfn.IFNA(INDEX(Listi!$AI:$AI,MATCH(C73,Listi!$AJ:$AJ,0)),INDEX(Listi!T:T,MATCH(C73,Listi!U:U,0)))</f>
        <v>LSR</v>
      </c>
      <c r="C73" t="s">
        <v>256</v>
      </c>
      <c r="D73" t="s">
        <v>258</v>
      </c>
      <c r="E73" t="s">
        <v>276</v>
      </c>
      <c r="F73" t="s">
        <v>4</v>
      </c>
      <c r="G73" s="8">
        <v>36892</v>
      </c>
      <c r="H73" t="s">
        <v>5</v>
      </c>
      <c r="I73" s="7">
        <v>10805840738</v>
      </c>
      <c r="L73" s="7">
        <v>11704214939</v>
      </c>
      <c r="M73" s="7">
        <v>547428342</v>
      </c>
      <c r="N73" s="7">
        <v>195323403</v>
      </c>
      <c r="O73" s="20">
        <f t="shared" si="3"/>
        <v>1</v>
      </c>
    </row>
    <row r="74" spans="1:15">
      <c r="A74" s="20" t="str">
        <f t="shared" si="2"/>
        <v>Lífeyrissjóður starfsmanna ríkisinsLeið II</v>
      </c>
      <c r="B74" s="20" t="str">
        <f>_xlfn.IFNA(INDEX(Listi!$AI:$AI,MATCH(C74,Listi!$AJ:$AJ,0)),INDEX(Listi!T:T,MATCH(C74,Listi!U:U,0)))</f>
        <v>LSR</v>
      </c>
      <c r="C74" t="s">
        <v>256</v>
      </c>
      <c r="D74" t="s">
        <v>259</v>
      </c>
      <c r="E74" t="s">
        <v>276</v>
      </c>
      <c r="F74" t="s">
        <v>4</v>
      </c>
      <c r="G74" s="8">
        <v>36892</v>
      </c>
      <c r="H74" t="s">
        <v>5</v>
      </c>
      <c r="I74" s="7">
        <v>2673957465</v>
      </c>
      <c r="L74" s="7">
        <v>3365164594</v>
      </c>
      <c r="M74" s="7">
        <v>379849453</v>
      </c>
      <c r="N74" s="7">
        <v>93142056</v>
      </c>
      <c r="O74" s="20">
        <f t="shared" si="3"/>
        <v>1</v>
      </c>
    </row>
    <row r="75" spans="1:15">
      <c r="A75" s="20" t="str">
        <f t="shared" si="2"/>
        <v>Lífeyrissjóður starfsmanna ríkisinsLeið III</v>
      </c>
      <c r="B75" s="20" t="str">
        <f>_xlfn.IFNA(INDEX(Listi!$AI:$AI,MATCH(C75,Listi!$AJ:$AJ,0)),INDEX(Listi!T:T,MATCH(C75,Listi!U:U,0)))</f>
        <v>LSR</v>
      </c>
      <c r="C75" t="s">
        <v>256</v>
      </c>
      <c r="D75" t="s">
        <v>260</v>
      </c>
      <c r="E75" t="s">
        <v>276</v>
      </c>
      <c r="F75" t="s">
        <v>4</v>
      </c>
      <c r="G75" s="8">
        <v>36892</v>
      </c>
      <c r="H75" t="s">
        <v>5</v>
      </c>
      <c r="I75" s="7">
        <v>0</v>
      </c>
      <c r="L75" s="7">
        <v>9959294621</v>
      </c>
      <c r="M75" s="7">
        <v>743287481</v>
      </c>
      <c r="N75" s="7">
        <v>349903833</v>
      </c>
      <c r="O75" s="20">
        <f t="shared" si="3"/>
        <v>1</v>
      </c>
    </row>
    <row r="76" spans="1:15">
      <c r="A76" s="20" t="str">
        <f t="shared" si="2"/>
        <v>Lífeyrissjóður Tannlæknafél ÍslDeild I/Séreign</v>
      </c>
      <c r="B76" s="20" t="str">
        <f>_xlfn.IFNA(INDEX(Listi!$AI:$AI,MATCH(C76,Listi!$AJ:$AJ,0)),INDEX(Listi!T:T,MATCH(C76,Listi!U:U,0)))</f>
        <v>Lífeyrissj. Tannlækna</v>
      </c>
      <c r="C76" t="s">
        <v>261</v>
      </c>
      <c r="D76" t="s">
        <v>207</v>
      </c>
      <c r="E76" t="s">
        <v>276</v>
      </c>
      <c r="F76" t="s">
        <v>4</v>
      </c>
      <c r="G76" s="8">
        <v>36892</v>
      </c>
      <c r="H76" t="s">
        <v>5</v>
      </c>
      <c r="I76" s="7">
        <v>3271825337</v>
      </c>
      <c r="L76" s="7">
        <v>6768408488</v>
      </c>
      <c r="M76" s="7">
        <v>272759192</v>
      </c>
      <c r="N76" s="7">
        <v>153838058</v>
      </c>
      <c r="O76" s="20">
        <f t="shared" si="3"/>
        <v>1</v>
      </c>
    </row>
    <row r="77" spans="1:15">
      <c r="A77" s="20" t="str">
        <f t="shared" si="2"/>
        <v>Lífeyrissjóður Tannlæknafél ÍslSamtryggingardeild</v>
      </c>
      <c r="B77" s="20" t="str">
        <f>_xlfn.IFNA(INDEX(Listi!$AI:$AI,MATCH(C77,Listi!$AJ:$AJ,0)),INDEX(Listi!T:T,MATCH(C77,Listi!U:U,0)))</f>
        <v>Lífeyrissj. Tannlækna</v>
      </c>
      <c r="C77" t="s">
        <v>261</v>
      </c>
      <c r="D77" t="s">
        <v>205</v>
      </c>
      <c r="E77" t="s">
        <v>275</v>
      </c>
      <c r="F77" t="s">
        <v>4</v>
      </c>
      <c r="G77" s="8">
        <v>36892</v>
      </c>
      <c r="H77" t="s">
        <v>5</v>
      </c>
      <c r="I77" s="7">
        <v>1032915302</v>
      </c>
      <c r="L77" s="7">
        <v>2241251214</v>
      </c>
      <c r="M77" s="7">
        <v>112827287</v>
      </c>
      <c r="N77" s="7">
        <v>17930159</v>
      </c>
      <c r="O77" s="20">
        <f t="shared" si="3"/>
        <v>1</v>
      </c>
    </row>
    <row r="78" spans="1:15">
      <c r="A78" s="20" t="str">
        <f t="shared" si="2"/>
        <v>Lífeyrissjóður verslunarmannaÆvileið 1</v>
      </c>
      <c r="B78" s="20" t="str">
        <f>_xlfn.IFNA(INDEX(Listi!$AI:$AI,MATCH(C78,Listi!$AJ:$AJ,0)),INDEX(Listi!T:T,MATCH(C78,Listi!U:U,0)))</f>
        <v>Lífeyrissj. Verslunarm.</v>
      </c>
      <c r="C78" t="s">
        <v>206</v>
      </c>
      <c r="D78" t="s">
        <v>310</v>
      </c>
      <c r="E78" t="s">
        <v>276</v>
      </c>
      <c r="F78" t="s">
        <v>4</v>
      </c>
      <c r="G78" s="8">
        <v>36892</v>
      </c>
      <c r="H78" t="s">
        <v>5</v>
      </c>
      <c r="I78" s="7">
        <v>1617820829</v>
      </c>
      <c r="L78" s="7">
        <v>2860479562</v>
      </c>
      <c r="M78" s="7">
        <v>819651283</v>
      </c>
      <c r="N78" s="7">
        <v>12562366</v>
      </c>
      <c r="O78" s="20">
        <f t="shared" si="3"/>
        <v>1</v>
      </c>
    </row>
    <row r="79" spans="1:15">
      <c r="A79" s="20" t="str">
        <f t="shared" si="2"/>
        <v>Lífeyrissjóður verslunarmannaÆvileið 2</v>
      </c>
      <c r="B79" s="20" t="str">
        <f>_xlfn.IFNA(INDEX(Listi!$AI:$AI,MATCH(C79,Listi!$AJ:$AJ,0)),INDEX(Listi!T:T,MATCH(C79,Listi!U:U,0)))</f>
        <v>Lífeyrissj. Verslunarm.</v>
      </c>
      <c r="C79" t="s">
        <v>206</v>
      </c>
      <c r="D79" t="s">
        <v>309</v>
      </c>
      <c r="E79" t="s">
        <v>276</v>
      </c>
      <c r="F79" t="s">
        <v>4</v>
      </c>
      <c r="G79" s="8">
        <v>36892</v>
      </c>
      <c r="H79" t="s">
        <v>5</v>
      </c>
      <c r="I79" s="7">
        <v>810372872</v>
      </c>
      <c r="L79" s="7">
        <v>2325064159</v>
      </c>
      <c r="M79" s="7">
        <v>465663194</v>
      </c>
      <c r="N79" s="7">
        <v>32037995</v>
      </c>
      <c r="O79" s="20">
        <f t="shared" si="3"/>
        <v>1</v>
      </c>
    </row>
    <row r="80" spans="1:15">
      <c r="A80" s="20" t="str">
        <f t="shared" si="2"/>
        <v>Lífeyrissjóður verslunarmannaÆvileið 3</v>
      </c>
      <c r="B80" s="20" t="str">
        <f>_xlfn.IFNA(INDEX(Listi!$AI:$AI,MATCH(C80,Listi!$AJ:$AJ,0)),INDEX(Listi!T:T,MATCH(C80,Listi!U:U,0)))</f>
        <v>Lífeyrissj. Verslunarm.</v>
      </c>
      <c r="C80" t="s">
        <v>206</v>
      </c>
      <c r="D80" t="s">
        <v>308</v>
      </c>
      <c r="E80" t="s">
        <v>276</v>
      </c>
      <c r="F80" s="8" t="s">
        <v>4</v>
      </c>
      <c r="G80" s="8">
        <v>36892</v>
      </c>
      <c r="H80" t="s">
        <v>5</v>
      </c>
      <c r="I80" s="7">
        <v>306801068</v>
      </c>
      <c r="L80" s="7">
        <v>1567402319</v>
      </c>
      <c r="M80" s="7">
        <v>325961302</v>
      </c>
      <c r="N80" s="7">
        <v>60283998</v>
      </c>
      <c r="O80" s="20">
        <f t="shared" si="3"/>
        <v>1</v>
      </c>
    </row>
    <row r="81" spans="1:15">
      <c r="A81" s="20" t="str">
        <f t="shared" si="2"/>
        <v>Lífeyrissjóður verslunarmannaDeild I/Séreign</v>
      </c>
      <c r="B81" s="20" t="str">
        <f>_xlfn.IFNA(INDEX(Listi!$AI:$AI,MATCH(C81,Listi!$AJ:$AJ,0)),INDEX(Listi!T:T,MATCH(C81,Listi!U:U,0)))</f>
        <v>Lífeyrissj. Verslunarm.</v>
      </c>
      <c r="C81" t="s">
        <v>206</v>
      </c>
      <c r="D81" t="s">
        <v>207</v>
      </c>
      <c r="E81" t="s">
        <v>276</v>
      </c>
      <c r="F81" s="8" t="s">
        <v>4</v>
      </c>
      <c r="G81" s="8">
        <v>36892</v>
      </c>
      <c r="H81" t="s">
        <v>5</v>
      </c>
      <c r="I81" s="7">
        <v>12638676344</v>
      </c>
      <c r="L81" s="7">
        <v>19785724399</v>
      </c>
      <c r="M81" s="7">
        <v>729937912</v>
      </c>
      <c r="N81" s="7">
        <v>458382791</v>
      </c>
      <c r="O81" s="20">
        <f t="shared" si="3"/>
        <v>1</v>
      </c>
    </row>
    <row r="82" spans="1:15">
      <c r="A82" s="20" t="str">
        <f t="shared" si="2"/>
        <v>Lífeyrissjóður verslunarmannaSamtryggingardeild</v>
      </c>
      <c r="B82" s="20" t="str">
        <f>_xlfn.IFNA(INDEX(Listi!$AI:$AI,MATCH(C82,Listi!$AJ:$AJ,0)),INDEX(Listi!T:T,MATCH(C82,Listi!U:U,0)))</f>
        <v>Lífeyrissj. Verslunarm.</v>
      </c>
      <c r="C82" t="s">
        <v>206</v>
      </c>
      <c r="D82" t="s">
        <v>205</v>
      </c>
      <c r="E82" t="s">
        <v>275</v>
      </c>
      <c r="F82" s="8" t="s">
        <v>4</v>
      </c>
      <c r="G82" s="8">
        <v>36892</v>
      </c>
      <c r="H82" t="s">
        <v>5</v>
      </c>
      <c r="I82" s="7">
        <v>750303589663</v>
      </c>
      <c r="L82" s="7">
        <v>1174592806906</v>
      </c>
      <c r="M82" s="7">
        <v>35794261112</v>
      </c>
      <c r="N82" s="7">
        <v>21965137185</v>
      </c>
      <c r="O82" s="20">
        <f t="shared" si="3"/>
        <v>1</v>
      </c>
    </row>
    <row r="83" spans="1:15">
      <c r="A83" s="20" t="str">
        <f t="shared" si="2"/>
        <v>Lífeyrissjóður VestmannaeyjaSafn I</v>
      </c>
      <c r="B83" s="20" t="str">
        <f>_xlfn.IFNA(INDEX(Listi!$AI:$AI,MATCH(C83,Listi!$AJ:$AJ,0)),INDEX(Listi!T:T,MATCH(C83,Listi!U:U,0)))</f>
        <v>Lífeyrissj. Vestm.</v>
      </c>
      <c r="C83" t="s">
        <v>262</v>
      </c>
      <c r="D83" t="s">
        <v>210</v>
      </c>
      <c r="E83" t="s">
        <v>276</v>
      </c>
      <c r="F83" s="8" t="s">
        <v>4</v>
      </c>
      <c r="G83" s="8">
        <v>36892</v>
      </c>
      <c r="H83" t="s">
        <v>5</v>
      </c>
      <c r="I83" s="7">
        <v>145351559</v>
      </c>
      <c r="L83" s="7">
        <v>381311221</v>
      </c>
      <c r="M83" s="7">
        <v>44104006</v>
      </c>
      <c r="N83" s="7">
        <v>13592960</v>
      </c>
      <c r="O83" s="20">
        <f t="shared" si="3"/>
        <v>1</v>
      </c>
    </row>
    <row r="84" spans="1:15">
      <c r="A84" s="20" t="str">
        <f t="shared" si="2"/>
        <v>Lífeyrissjóður VestmannaeyjaSafn II</v>
      </c>
      <c r="B84" s="20" t="str">
        <f>_xlfn.IFNA(INDEX(Listi!$AI:$AI,MATCH(C84,Listi!$AJ:$AJ,0)),INDEX(Listi!T:T,MATCH(C84,Listi!U:U,0)))</f>
        <v>Lífeyrissj. Vestm.</v>
      </c>
      <c r="C84" t="s">
        <v>262</v>
      </c>
      <c r="D84" t="s">
        <v>211</v>
      </c>
      <c r="E84" t="s">
        <v>276</v>
      </c>
      <c r="F84" s="8" t="s">
        <v>4</v>
      </c>
      <c r="G84" s="8">
        <v>36892</v>
      </c>
      <c r="H84" t="s">
        <v>5</v>
      </c>
      <c r="I84" s="7">
        <v>306907462</v>
      </c>
      <c r="L84" s="7">
        <v>571440191</v>
      </c>
      <c r="M84" s="7">
        <v>40240404</v>
      </c>
      <c r="N84" s="7">
        <v>18659289</v>
      </c>
      <c r="O84" s="20">
        <f t="shared" si="3"/>
        <v>1</v>
      </c>
    </row>
    <row r="85" spans="1:15">
      <c r="A85" s="20" t="str">
        <f t="shared" si="2"/>
        <v>Lífeyrissjóður VestmannaeyjaSamtryggingardeild</v>
      </c>
      <c r="B85" s="20" t="str">
        <f>_xlfn.IFNA(INDEX(Listi!$AI:$AI,MATCH(C85,Listi!$AJ:$AJ,0)),INDEX(Listi!T:T,MATCH(C85,Listi!U:U,0)))</f>
        <v>Lífeyrissj. Vestm.</v>
      </c>
      <c r="C85" t="s">
        <v>262</v>
      </c>
      <c r="D85" t="s">
        <v>205</v>
      </c>
      <c r="E85" t="s">
        <v>275</v>
      </c>
      <c r="F85" s="8" t="s">
        <v>4</v>
      </c>
      <c r="G85" s="8">
        <v>36892</v>
      </c>
      <c r="H85" t="s">
        <v>5</v>
      </c>
      <c r="I85" s="7">
        <v>54866843827</v>
      </c>
      <c r="L85" s="7">
        <v>85198020532</v>
      </c>
      <c r="M85" s="7">
        <v>1944643004</v>
      </c>
      <c r="N85" s="7">
        <v>2198060399</v>
      </c>
      <c r="O85" s="20">
        <f t="shared" si="3"/>
        <v>1</v>
      </c>
    </row>
    <row r="86" spans="1:15">
      <c r="A86" s="20" t="str">
        <f t="shared" si="2"/>
        <v>Lífsval - lífeyrissparnaðurLífsval 1</v>
      </c>
      <c r="B86" s="20" t="str">
        <f>_xlfn.IFNA(INDEX(Listi!$AI:$AI,MATCH(C86,Listi!$AJ:$AJ,0)),INDEX(Listi!T:T,MATCH(C86,Listi!U:U,0)))</f>
        <v>Lífsval</v>
      </c>
      <c r="C86" t="s">
        <v>263</v>
      </c>
      <c r="D86" t="s">
        <v>264</v>
      </c>
      <c r="E86" t="s">
        <v>276</v>
      </c>
      <c r="F86" s="8" t="s">
        <v>4</v>
      </c>
      <c r="G86" s="8">
        <v>36892</v>
      </c>
      <c r="H86" t="s">
        <v>5</v>
      </c>
      <c r="I86" s="7">
        <v>0</v>
      </c>
      <c r="L86" s="7">
        <v>1792991246</v>
      </c>
      <c r="M86" s="7">
        <v>203244065</v>
      </c>
      <c r="N86" s="7">
        <v>81003579</v>
      </c>
      <c r="O86" s="20">
        <f t="shared" si="3"/>
        <v>1</v>
      </c>
    </row>
    <row r="87" spans="1:15">
      <c r="A87" s="20" t="str">
        <f t="shared" si="2"/>
        <v>Lífsval - lífeyrissparnaðurLífsval 2</v>
      </c>
      <c r="B87" s="20" t="str">
        <f>_xlfn.IFNA(INDEX(Listi!$AI:$AI,MATCH(C87,Listi!$AJ:$AJ,0)),INDEX(Listi!T:T,MATCH(C87,Listi!U:U,0)))</f>
        <v>Lífsval</v>
      </c>
      <c r="C87" t="s">
        <v>263</v>
      </c>
      <c r="D87" t="s">
        <v>265</v>
      </c>
      <c r="E87" t="s">
        <v>276</v>
      </c>
      <c r="F87" s="8" t="s">
        <v>4</v>
      </c>
      <c r="G87" s="8">
        <v>36892</v>
      </c>
      <c r="H87" t="s">
        <v>5</v>
      </c>
      <c r="I87" s="7">
        <v>40080138</v>
      </c>
      <c r="L87" s="7">
        <v>79660340</v>
      </c>
      <c r="M87" s="7">
        <v>14369045</v>
      </c>
      <c r="N87" s="7">
        <v>2695304</v>
      </c>
      <c r="O87" s="20">
        <f t="shared" si="3"/>
        <v>1</v>
      </c>
    </row>
    <row r="88" spans="1:15">
      <c r="A88" s="20" t="str">
        <f t="shared" si="2"/>
        <v>Lífsval - lífeyrissparnaðurLífsval 3</v>
      </c>
      <c r="B88" s="20" t="str">
        <f>_xlfn.IFNA(INDEX(Listi!$AI:$AI,MATCH(C88,Listi!$AJ:$AJ,0)),INDEX(Listi!T:T,MATCH(C88,Listi!U:U,0)))</f>
        <v>Lífsval</v>
      </c>
      <c r="C88" t="s">
        <v>263</v>
      </c>
      <c r="D88" t="s">
        <v>266</v>
      </c>
      <c r="E88" t="s">
        <v>276</v>
      </c>
      <c r="F88" t="s">
        <v>4</v>
      </c>
      <c r="G88" s="8">
        <v>36892</v>
      </c>
      <c r="H88" t="s">
        <v>5</v>
      </c>
      <c r="I88" s="7">
        <v>89274824</v>
      </c>
      <c r="L88" s="7">
        <v>131239774</v>
      </c>
      <c r="M88" s="7">
        <v>16635787</v>
      </c>
      <c r="N88" s="7">
        <v>3548138</v>
      </c>
      <c r="O88" s="20">
        <f t="shared" si="3"/>
        <v>1</v>
      </c>
    </row>
    <row r="89" spans="1:15">
      <c r="A89" s="20" t="str">
        <f t="shared" si="2"/>
        <v>Lífsval - lífeyrissparnaðurLífsval 4</v>
      </c>
      <c r="B89" s="20" t="str">
        <f>_xlfn.IFNA(INDEX(Listi!$AI:$AI,MATCH(C89,Listi!$AJ:$AJ,0)),INDEX(Listi!T:T,MATCH(C89,Listi!U:U,0)))</f>
        <v>Lífsval</v>
      </c>
      <c r="C89" t="s">
        <v>263</v>
      </c>
      <c r="D89" t="s">
        <v>267</v>
      </c>
      <c r="E89" t="s">
        <v>276</v>
      </c>
      <c r="F89" t="s">
        <v>4</v>
      </c>
      <c r="G89" s="8">
        <v>36892</v>
      </c>
      <c r="H89" t="s">
        <v>5</v>
      </c>
      <c r="I89" s="7">
        <v>59836097</v>
      </c>
      <c r="L89" s="7">
        <v>71752064</v>
      </c>
      <c r="M89" s="7">
        <v>15238959</v>
      </c>
      <c r="N89" s="7">
        <v>2058992</v>
      </c>
      <c r="O89" s="20">
        <f t="shared" si="3"/>
        <v>1</v>
      </c>
    </row>
    <row r="90" spans="1:15">
      <c r="A90" s="20" t="str">
        <f t="shared" si="2"/>
        <v>Lífsverk lífeyrissjóðurLífsverk I/Séreign</v>
      </c>
      <c r="B90" s="20" t="str">
        <f>_xlfn.IFNA(INDEX(Listi!$AI:$AI,MATCH(C90,Listi!$AJ:$AJ,0)),INDEX(Listi!T:T,MATCH(C90,Listi!U:U,0)))</f>
        <v xml:space="preserve">Lífsverk  </v>
      </c>
      <c r="C90" t="s">
        <v>268</v>
      </c>
      <c r="D90" t="s">
        <v>269</v>
      </c>
      <c r="E90" t="s">
        <v>276</v>
      </c>
      <c r="F90" t="s">
        <v>4</v>
      </c>
      <c r="G90" s="8">
        <v>36892</v>
      </c>
      <c r="H90" t="s">
        <v>5</v>
      </c>
      <c r="I90" s="7">
        <v>2696790000</v>
      </c>
      <c r="L90" s="7">
        <v>4582957000</v>
      </c>
      <c r="M90" s="7">
        <v>635926000</v>
      </c>
      <c r="N90" s="7">
        <v>22708000</v>
      </c>
      <c r="O90" s="20">
        <f t="shared" si="3"/>
        <v>1</v>
      </c>
    </row>
    <row r="91" spans="1:15">
      <c r="A91" s="20" t="str">
        <f t="shared" si="2"/>
        <v>Lífsverk lífeyrissjóðurLífsverk II/Séreign</v>
      </c>
      <c r="B91" s="20" t="str">
        <f>_xlfn.IFNA(INDEX(Listi!$AI:$AI,MATCH(C91,Listi!$AJ:$AJ,0)),INDEX(Listi!T:T,MATCH(C91,Listi!U:U,0)))</f>
        <v xml:space="preserve">Lífsverk  </v>
      </c>
      <c r="C91" t="s">
        <v>268</v>
      </c>
      <c r="D91" t="s">
        <v>270</v>
      </c>
      <c r="E91" t="s">
        <v>276</v>
      </c>
      <c r="F91" t="s">
        <v>4</v>
      </c>
      <c r="G91" s="8">
        <v>36892</v>
      </c>
      <c r="H91" t="s">
        <v>5</v>
      </c>
      <c r="I91" s="7">
        <v>9695819000</v>
      </c>
      <c r="L91" s="7">
        <v>23735073000</v>
      </c>
      <c r="M91" s="7">
        <v>2073571000</v>
      </c>
      <c r="N91" s="7">
        <v>249365000</v>
      </c>
      <c r="O91" s="20">
        <f t="shared" si="3"/>
        <v>1</v>
      </c>
    </row>
    <row r="92" spans="1:15">
      <c r="A92" s="20" t="str">
        <f t="shared" si="2"/>
        <v>Lífsverk lífeyrissjóðurLífsverk III/Séreign</v>
      </c>
      <c r="B92" s="20" t="str">
        <f>_xlfn.IFNA(INDEX(Listi!$AI:$AI,MATCH(C92,Listi!$AJ:$AJ,0)),INDEX(Listi!T:T,MATCH(C92,Listi!U:U,0)))</f>
        <v xml:space="preserve">Lífsverk  </v>
      </c>
      <c r="C92" t="s">
        <v>268</v>
      </c>
      <c r="D92" t="s">
        <v>271</v>
      </c>
      <c r="E92" t="s">
        <v>276</v>
      </c>
      <c r="F92" t="s">
        <v>4</v>
      </c>
      <c r="G92" s="8">
        <v>36892</v>
      </c>
      <c r="H92" t="s">
        <v>5</v>
      </c>
      <c r="I92" s="7">
        <v>200563000</v>
      </c>
      <c r="L92" s="7">
        <v>653814000</v>
      </c>
      <c r="M92" s="7">
        <v>105107000</v>
      </c>
      <c r="N92" s="7">
        <v>2613000</v>
      </c>
      <c r="O92" s="20">
        <f t="shared" si="3"/>
        <v>1</v>
      </c>
    </row>
    <row r="93" spans="1:15">
      <c r="A93" s="20" t="str">
        <f t="shared" si="2"/>
        <v>Lífsverk lífeyrissjóðurSamtryggingardeild</v>
      </c>
      <c r="B93" s="20" t="str">
        <f>_xlfn.IFNA(INDEX(Listi!$AI:$AI,MATCH(C93,Listi!$AJ:$AJ,0)),INDEX(Listi!T:T,MATCH(C93,Listi!U:U,0)))</f>
        <v xml:space="preserve">Lífsverk  </v>
      </c>
      <c r="C93" t="s">
        <v>268</v>
      </c>
      <c r="D93" t="s">
        <v>205</v>
      </c>
      <c r="E93" t="s">
        <v>275</v>
      </c>
      <c r="F93" t="s">
        <v>4</v>
      </c>
      <c r="G93" s="8">
        <v>36892</v>
      </c>
      <c r="H93" t="s">
        <v>5</v>
      </c>
      <c r="I93" s="7">
        <v>69706699000</v>
      </c>
      <c r="L93" s="7">
        <v>120542527000</v>
      </c>
      <c r="M93" s="7">
        <v>4397803000</v>
      </c>
      <c r="N93" s="7">
        <v>1423151000</v>
      </c>
      <c r="O93" s="20">
        <f t="shared" si="3"/>
        <v>1</v>
      </c>
    </row>
    <row r="94" spans="1:15">
      <c r="A94" s="20" t="str">
        <f t="shared" si="2"/>
        <v>Söfnunarsjóður lífeyrisréttindaDeild I/Innlán</v>
      </c>
      <c r="B94" s="20" t="str">
        <f>_xlfn.IFNA(INDEX(Listi!$AI:$AI,MATCH(C94,Listi!$AJ:$AJ,0)),INDEX(Listi!T:T,MATCH(C94,Listi!U:U,0)))</f>
        <v>Söfnunarsj.</v>
      </c>
      <c r="C94" t="s">
        <v>272</v>
      </c>
      <c r="D94" t="s">
        <v>273</v>
      </c>
      <c r="E94" t="s">
        <v>276</v>
      </c>
      <c r="F94" t="s">
        <v>4</v>
      </c>
      <c r="G94" s="8">
        <v>36892</v>
      </c>
      <c r="H94" t="s">
        <v>5</v>
      </c>
      <c r="I94" s="7">
        <v>0</v>
      </c>
      <c r="L94" s="7">
        <v>2001731914</v>
      </c>
      <c r="M94" s="7">
        <v>133561634</v>
      </c>
      <c r="N94" s="7">
        <v>44803565</v>
      </c>
      <c r="O94" s="20">
        <f t="shared" si="3"/>
        <v>1</v>
      </c>
    </row>
    <row r="95" spans="1:15">
      <c r="A95" s="20" t="str">
        <f t="shared" si="2"/>
        <v>Söfnunarsjóður lífeyrisréttindaDeild III/Séreign</v>
      </c>
      <c r="B95" s="20" t="str">
        <f>_xlfn.IFNA(INDEX(Listi!$AI:$AI,MATCH(C95,Listi!$AJ:$AJ,0)),INDEX(Listi!T:T,MATCH(C95,Listi!U:U,0)))</f>
        <v>Söfnunarsj.</v>
      </c>
      <c r="C95" t="s">
        <v>272</v>
      </c>
      <c r="D95" t="s">
        <v>599</v>
      </c>
      <c r="E95" t="s">
        <v>276</v>
      </c>
      <c r="F95" t="s">
        <v>4</v>
      </c>
      <c r="G95" s="8">
        <v>36892</v>
      </c>
      <c r="H95" t="s">
        <v>5</v>
      </c>
      <c r="I95" s="7">
        <v>20268625</v>
      </c>
      <c r="L95" s="7">
        <v>24413085</v>
      </c>
      <c r="M95" s="7">
        <v>24697577</v>
      </c>
      <c r="N95" s="7">
        <v>900000</v>
      </c>
      <c r="O95" s="20">
        <f t="shared" si="3"/>
        <v>1</v>
      </c>
    </row>
    <row r="96" spans="1:15">
      <c r="A96" s="20" t="str">
        <f t="shared" si="2"/>
        <v>Söfnunarsjóður lífeyrisréttindaDeildII/Séreign</v>
      </c>
      <c r="B96" s="20" t="str">
        <f>_xlfn.IFNA(INDEX(Listi!$AI:$AI,MATCH(C96,Listi!$AJ:$AJ,0)),INDEX(Listi!T:T,MATCH(C96,Listi!U:U,0)))</f>
        <v>Söfnunarsj.</v>
      </c>
      <c r="C96" t="s">
        <v>272</v>
      </c>
      <c r="D96" t="s">
        <v>586</v>
      </c>
      <c r="E96" t="s">
        <v>276</v>
      </c>
      <c r="F96" s="8" t="s">
        <v>4</v>
      </c>
      <c r="G96" s="8">
        <v>36892</v>
      </c>
      <c r="H96" t="s">
        <v>5</v>
      </c>
      <c r="I96" s="7">
        <v>498813875</v>
      </c>
      <c r="L96" s="7">
        <v>1654616477</v>
      </c>
      <c r="M96" s="7">
        <v>128539213</v>
      </c>
      <c r="N96" s="7">
        <v>22846291</v>
      </c>
      <c r="O96" s="20">
        <f t="shared" si="3"/>
        <v>1</v>
      </c>
    </row>
    <row r="97" spans="1:15">
      <c r="A97" s="20" t="str">
        <f t="shared" si="2"/>
        <v>Söfnunarsjóður lífeyrisréttindaSamtryggingardeild</v>
      </c>
      <c r="B97" s="20" t="str">
        <f>_xlfn.IFNA(INDEX(Listi!$AI:$AI,MATCH(C97,Listi!$AJ:$AJ,0)),INDEX(Listi!T:T,MATCH(C97,Listi!U:U,0)))</f>
        <v>Söfnunarsj.</v>
      </c>
      <c r="C97" t="s">
        <v>272</v>
      </c>
      <c r="D97" t="s">
        <v>205</v>
      </c>
      <c r="E97" t="s">
        <v>275</v>
      </c>
      <c r="F97" s="8" t="s">
        <v>4</v>
      </c>
      <c r="G97" s="8">
        <v>36892</v>
      </c>
      <c r="H97" t="s">
        <v>5</v>
      </c>
      <c r="I97" s="7">
        <v>134128885251</v>
      </c>
      <c r="L97" s="7">
        <v>238978847889</v>
      </c>
      <c r="M97" s="7">
        <v>4967193409</v>
      </c>
      <c r="N97" s="7">
        <v>6076487652</v>
      </c>
      <c r="O97" s="20">
        <f t="shared" si="3"/>
        <v>1</v>
      </c>
    </row>
    <row r="98" spans="1:15">
      <c r="A98" s="20" t="str">
        <f t="shared" si="2"/>
        <v>Stapi lífeyrissjóðurSafn I</v>
      </c>
      <c r="B98" s="20" t="str">
        <f>_xlfn.IFNA(INDEX(Listi!$AI:$AI,MATCH(C98,Listi!$AJ:$AJ,0)),INDEX(Listi!T:T,MATCH(C98,Listi!U:U,0)))</f>
        <v xml:space="preserve">Stapi  </v>
      </c>
      <c r="C98" t="s">
        <v>209</v>
      </c>
      <c r="D98" t="s">
        <v>210</v>
      </c>
      <c r="E98" t="s">
        <v>276</v>
      </c>
      <c r="F98" s="8" t="s">
        <v>4</v>
      </c>
      <c r="G98" s="8">
        <v>36892</v>
      </c>
      <c r="H98" t="s">
        <v>5</v>
      </c>
      <c r="I98" s="7">
        <v>1078785216</v>
      </c>
      <c r="L98" s="7">
        <v>2440828925</v>
      </c>
      <c r="M98" s="7">
        <v>91567233</v>
      </c>
      <c r="N98" s="7">
        <v>110755602</v>
      </c>
      <c r="O98" s="20">
        <f t="shared" si="3"/>
        <v>1</v>
      </c>
    </row>
    <row r="99" spans="1:15">
      <c r="A99" s="20" t="str">
        <f t="shared" si="2"/>
        <v>Stapi lífeyrissjóðurSafn II</v>
      </c>
      <c r="B99" s="20" t="str">
        <f>_xlfn.IFNA(INDEX(Listi!$AI:$AI,MATCH(C99,Listi!$AJ:$AJ,0)),INDEX(Listi!T:T,MATCH(C99,Listi!U:U,0)))</f>
        <v xml:space="preserve">Stapi  </v>
      </c>
      <c r="C99" t="s">
        <v>209</v>
      </c>
      <c r="D99" t="s">
        <v>211</v>
      </c>
      <c r="E99" t="s">
        <v>276</v>
      </c>
      <c r="F99" s="8" t="s">
        <v>4</v>
      </c>
      <c r="G99" s="8">
        <v>36892</v>
      </c>
      <c r="H99" t="s">
        <v>5</v>
      </c>
      <c r="I99" s="7">
        <v>3449986594</v>
      </c>
      <c r="L99" s="7">
        <v>5710890273</v>
      </c>
      <c r="M99" s="7">
        <v>262001316</v>
      </c>
      <c r="N99" s="7">
        <v>164209410</v>
      </c>
      <c r="O99" s="20">
        <f t="shared" si="3"/>
        <v>1</v>
      </c>
    </row>
    <row r="100" spans="1:15">
      <c r="A100" s="20" t="str">
        <f t="shared" si="2"/>
        <v>Stapi lífeyrissjóðurSafn III</v>
      </c>
      <c r="B100" s="20" t="str">
        <f>_xlfn.IFNA(INDEX(Listi!$AI:$AI,MATCH(C100,Listi!$AJ:$AJ,0)),INDEX(Listi!T:T,MATCH(C100,Listi!U:U,0)))</f>
        <v xml:space="preserve">Stapi  </v>
      </c>
      <c r="C100" t="s">
        <v>209</v>
      </c>
      <c r="D100" t="s">
        <v>212</v>
      </c>
      <c r="E100" t="s">
        <v>276</v>
      </c>
      <c r="F100" s="8" t="s">
        <v>4</v>
      </c>
      <c r="G100" s="8">
        <v>36892</v>
      </c>
      <c r="H100" t="s">
        <v>5</v>
      </c>
      <c r="I100" s="7">
        <v>0</v>
      </c>
      <c r="L100" s="7">
        <v>268100084</v>
      </c>
      <c r="M100" s="7">
        <v>24388890</v>
      </c>
      <c r="N100" s="7">
        <v>9886128</v>
      </c>
      <c r="O100" s="20">
        <f t="shared" si="3"/>
        <v>1</v>
      </c>
    </row>
    <row r="101" spans="1:15">
      <c r="A101" s="20" t="str">
        <f t="shared" si="2"/>
        <v>Stapi lífeyrissjóðurTryggingardeild</v>
      </c>
      <c r="B101" s="20" t="str">
        <f>_xlfn.IFNA(INDEX(Listi!$AI:$AI,MATCH(C101,Listi!$AJ:$AJ,0)),INDEX(Listi!T:T,MATCH(C101,Listi!U:U,0)))</f>
        <v xml:space="preserve">Stapi  </v>
      </c>
      <c r="C101" t="s">
        <v>209</v>
      </c>
      <c r="D101" t="s">
        <v>213</v>
      </c>
      <c r="E101" t="s">
        <v>275</v>
      </c>
      <c r="F101" s="8" t="s">
        <v>4</v>
      </c>
      <c r="G101" s="8">
        <v>36892</v>
      </c>
      <c r="H101" t="s">
        <v>5</v>
      </c>
      <c r="I101" s="7">
        <v>203504540389</v>
      </c>
      <c r="L101" s="7">
        <v>348661724246</v>
      </c>
      <c r="M101" s="7">
        <v>13807615154</v>
      </c>
      <c r="N101" s="7">
        <v>7912918911</v>
      </c>
      <c r="O101" s="20">
        <f t="shared" si="3"/>
        <v>1</v>
      </c>
    </row>
    <row r="102" spans="1:15">
      <c r="A102" s="20" t="str">
        <f t="shared" si="2"/>
        <v>Stapi lífeyrissjóðurVarfærnasafnið</v>
      </c>
      <c r="B102" s="20" t="str">
        <f>_xlfn.IFNA(INDEX(Listi!$AI:$AI,MATCH(C102,Listi!$AJ:$AJ,0)),INDEX(Listi!T:T,MATCH(C102,Listi!U:U,0)))</f>
        <v xml:space="preserve">Stapi  </v>
      </c>
      <c r="C102" t="s">
        <v>209</v>
      </c>
      <c r="D102" t="s">
        <v>392</v>
      </c>
      <c r="E102" t="s">
        <v>276</v>
      </c>
      <c r="F102" s="8" t="s">
        <v>4</v>
      </c>
      <c r="G102" s="8">
        <v>36892</v>
      </c>
      <c r="H102" t="s">
        <v>5</v>
      </c>
      <c r="I102" s="7">
        <v>264027714</v>
      </c>
      <c r="L102" s="7">
        <v>471986044</v>
      </c>
      <c r="M102" s="7">
        <v>137399159</v>
      </c>
      <c r="N102" s="7">
        <v>6994496</v>
      </c>
      <c r="O102" s="20">
        <f t="shared" si="3"/>
        <v>1</v>
      </c>
    </row>
    <row r="103" spans="1:15">
      <c r="A103" s="20" t="str">
        <f t="shared" si="2"/>
        <v>Almenni lífeyrissjóðurinnÆvisafn I</v>
      </c>
      <c r="B103" s="20" t="str">
        <f>_xlfn.IFNA(INDEX(Listi!$AI:$AI,MATCH(C103,Listi!$AJ:$AJ,0)),INDEX(Listi!T:T,MATCH(C103,Listi!U:U,0)))</f>
        <v xml:space="preserve">Almenni </v>
      </c>
      <c r="C103" t="s">
        <v>0</v>
      </c>
      <c r="D103" t="s">
        <v>202</v>
      </c>
      <c r="E103" t="s">
        <v>276</v>
      </c>
      <c r="F103" s="8" t="s">
        <v>6</v>
      </c>
      <c r="G103" s="8">
        <v>37257</v>
      </c>
      <c r="H103" t="s">
        <v>7</v>
      </c>
      <c r="I103" s="7">
        <v>9038928994</v>
      </c>
      <c r="L103" s="7">
        <v>43068273823</v>
      </c>
      <c r="M103" s="7">
        <v>4413720640</v>
      </c>
      <c r="N103" s="7">
        <v>641257097</v>
      </c>
      <c r="O103" s="20">
        <f t="shared" si="3"/>
        <v>1</v>
      </c>
    </row>
    <row r="104" spans="1:15">
      <c r="A104" s="20" t="str">
        <f t="shared" si="2"/>
        <v>Almenni lífeyrissjóðurinnÆvisafn II</v>
      </c>
      <c r="B104" s="20" t="str">
        <f>_xlfn.IFNA(INDEX(Listi!$AI:$AI,MATCH(C104,Listi!$AJ:$AJ,0)),INDEX(Listi!T:T,MATCH(C104,Listi!U:U,0)))</f>
        <v xml:space="preserve">Almenni </v>
      </c>
      <c r="C104" t="s">
        <v>0</v>
      </c>
      <c r="D104" t="s">
        <v>203</v>
      </c>
      <c r="E104" t="s">
        <v>276</v>
      </c>
      <c r="F104" t="s">
        <v>6</v>
      </c>
      <c r="G104" s="8">
        <v>37257</v>
      </c>
      <c r="H104" t="s">
        <v>7</v>
      </c>
      <c r="I104" s="7">
        <v>32359355639</v>
      </c>
      <c r="L104" s="7">
        <v>86460235807</v>
      </c>
      <c r="M104" s="7">
        <v>3970537445</v>
      </c>
      <c r="N104" s="7">
        <v>1539034493</v>
      </c>
      <c r="O104" s="20">
        <f t="shared" si="3"/>
        <v>1</v>
      </c>
    </row>
    <row r="105" spans="1:15">
      <c r="A105" s="20" t="str">
        <f t="shared" si="2"/>
        <v>Almenni lífeyrissjóðurinnÆvisafn III</v>
      </c>
      <c r="B105" s="20" t="str">
        <f>_xlfn.IFNA(INDEX(Listi!$AI:$AI,MATCH(C105,Listi!$AJ:$AJ,0)),INDEX(Listi!T:T,MATCH(C105,Listi!U:U,0)))</f>
        <v xml:space="preserve">Almenni </v>
      </c>
      <c r="C105" t="s">
        <v>0</v>
      </c>
      <c r="D105" t="s">
        <v>204</v>
      </c>
      <c r="E105" t="s">
        <v>276</v>
      </c>
      <c r="F105" t="s">
        <v>6</v>
      </c>
      <c r="G105" s="8">
        <v>37257</v>
      </c>
      <c r="H105" t="s">
        <v>7</v>
      </c>
      <c r="I105" s="7">
        <v>15131196710</v>
      </c>
      <c r="L105" s="7">
        <v>33890180699</v>
      </c>
      <c r="M105" s="7">
        <v>1571509194</v>
      </c>
      <c r="N105" s="7">
        <v>920421683</v>
      </c>
      <c r="O105" s="20">
        <f t="shared" si="3"/>
        <v>1</v>
      </c>
    </row>
    <row r="106" spans="1:15">
      <c r="A106" s="20" t="str">
        <f t="shared" si="2"/>
        <v>Almenni lífeyrissjóðurinnHúsnæðissafn</v>
      </c>
      <c r="B106" s="20" t="str">
        <f>_xlfn.IFNA(INDEX(Listi!$AI:$AI,MATCH(C106,Listi!$AJ:$AJ,0)),INDEX(Listi!T:T,MATCH(C106,Listi!U:U,0)))</f>
        <v xml:space="preserve">Almenni </v>
      </c>
      <c r="C106" t="s">
        <v>0</v>
      </c>
      <c r="D106" t="s">
        <v>315</v>
      </c>
      <c r="E106" t="s">
        <v>276</v>
      </c>
      <c r="F106" t="s">
        <v>6</v>
      </c>
      <c r="G106" s="8">
        <v>37257</v>
      </c>
      <c r="H106" t="s">
        <v>7</v>
      </c>
      <c r="I106" s="7">
        <v>451637463</v>
      </c>
      <c r="L106" s="7">
        <v>487895879</v>
      </c>
      <c r="M106" s="7">
        <v>166428361</v>
      </c>
      <c r="N106" s="7">
        <v>18080096</v>
      </c>
      <c r="O106" s="20">
        <f t="shared" si="3"/>
        <v>1</v>
      </c>
    </row>
    <row r="107" spans="1:15">
      <c r="A107" s="20" t="str">
        <f t="shared" si="2"/>
        <v>Almenni lífeyrissjóðurinnInnlánssafn</v>
      </c>
      <c r="B107" s="20" t="str">
        <f>_xlfn.IFNA(INDEX(Listi!$AI:$AI,MATCH(C107,Listi!$AJ:$AJ,0)),INDEX(Listi!T:T,MATCH(C107,Listi!U:U,0)))</f>
        <v xml:space="preserve">Almenni </v>
      </c>
      <c r="C107" t="s">
        <v>0</v>
      </c>
      <c r="D107" t="s">
        <v>1</v>
      </c>
      <c r="E107" t="s">
        <v>276</v>
      </c>
      <c r="F107" t="s">
        <v>6</v>
      </c>
      <c r="G107" s="8">
        <v>37257</v>
      </c>
      <c r="H107" t="s">
        <v>7</v>
      </c>
      <c r="I107" s="7">
        <v>0</v>
      </c>
      <c r="L107" s="7">
        <v>26587944379</v>
      </c>
      <c r="M107" s="7">
        <v>1016779991</v>
      </c>
      <c r="N107" s="7">
        <v>1031869724</v>
      </c>
      <c r="O107" s="20">
        <f t="shared" si="3"/>
        <v>1</v>
      </c>
    </row>
    <row r="108" spans="1:15">
      <c r="A108" s="20" t="str">
        <f t="shared" si="2"/>
        <v>Almenni lífeyrissjóðurinnRíkissafn langt</v>
      </c>
      <c r="B108" s="20" t="str">
        <f>_xlfn.IFNA(INDEX(Listi!$AI:$AI,MATCH(C108,Listi!$AJ:$AJ,0)),INDEX(Listi!T:T,MATCH(C108,Listi!U:U,0)))</f>
        <v xml:space="preserve">Almenni </v>
      </c>
      <c r="C108" t="s">
        <v>0</v>
      </c>
      <c r="D108" t="s">
        <v>199</v>
      </c>
      <c r="E108" t="s">
        <v>276</v>
      </c>
      <c r="F108" t="s">
        <v>6</v>
      </c>
      <c r="G108" s="8">
        <v>37257</v>
      </c>
      <c r="H108" t="s">
        <v>7</v>
      </c>
      <c r="I108" s="7">
        <v>987613462</v>
      </c>
      <c r="L108" s="7">
        <v>1193680171</v>
      </c>
      <c r="M108" s="7">
        <v>61272573</v>
      </c>
      <c r="N108" s="7">
        <v>40105929</v>
      </c>
      <c r="O108" s="20">
        <f t="shared" si="3"/>
        <v>1</v>
      </c>
    </row>
    <row r="109" spans="1:15">
      <c r="A109" s="20" t="str">
        <f t="shared" si="2"/>
        <v>Almenni lífeyrissjóðurinnRíkissafn stutt</v>
      </c>
      <c r="B109" s="20" t="str">
        <f>_xlfn.IFNA(INDEX(Listi!$AI:$AI,MATCH(C109,Listi!$AJ:$AJ,0)),INDEX(Listi!T:T,MATCH(C109,Listi!U:U,0)))</f>
        <v xml:space="preserve">Almenni </v>
      </c>
      <c r="C109" t="s">
        <v>0</v>
      </c>
      <c r="D109" t="s">
        <v>200</v>
      </c>
      <c r="E109" t="s">
        <v>276</v>
      </c>
      <c r="F109" t="s">
        <v>6</v>
      </c>
      <c r="G109" s="8">
        <v>37257</v>
      </c>
      <c r="H109" t="s">
        <v>7</v>
      </c>
      <c r="I109" s="7">
        <v>414590659</v>
      </c>
      <c r="L109" s="7">
        <v>541893627</v>
      </c>
      <c r="M109" s="7">
        <v>20423158</v>
      </c>
      <c r="N109" s="7">
        <v>14899899</v>
      </c>
      <c r="O109" s="20">
        <f t="shared" si="3"/>
        <v>1</v>
      </c>
    </row>
    <row r="110" spans="1:15">
      <c r="A110" s="20" t="str">
        <f t="shared" si="2"/>
        <v>Almenni lífeyrissjóðurinnTryggingadeild</v>
      </c>
      <c r="B110" s="20" t="str">
        <f>_xlfn.IFNA(INDEX(Listi!$AI:$AI,MATCH(C110,Listi!$AJ:$AJ,0)),INDEX(Listi!T:T,MATCH(C110,Listi!U:U,0)))</f>
        <v xml:space="preserve">Almenni </v>
      </c>
      <c r="C110" t="s">
        <v>0</v>
      </c>
      <c r="D110" t="s">
        <v>201</v>
      </c>
      <c r="E110" t="s">
        <v>275</v>
      </c>
      <c r="F110" t="s">
        <v>6</v>
      </c>
      <c r="G110" s="8">
        <v>37257</v>
      </c>
      <c r="H110" t="s">
        <v>7</v>
      </c>
      <c r="I110" s="7">
        <v>77100116854</v>
      </c>
      <c r="L110" s="7">
        <v>174784296254</v>
      </c>
      <c r="M110" s="7">
        <v>7497244534</v>
      </c>
      <c r="N110" s="7">
        <v>3057046932</v>
      </c>
      <c r="O110" s="20">
        <f t="shared" si="3"/>
        <v>1</v>
      </c>
    </row>
    <row r="111" spans="1:15">
      <c r="A111" s="20" t="str">
        <f t="shared" si="2"/>
        <v>Arion banki hf.Erlend hlutabréf</v>
      </c>
      <c r="B111" s="20" t="str">
        <f>_xlfn.IFNA(INDEX(Listi!$AI:$AI,MATCH(C111,Listi!$AJ:$AJ,0)),INDEX(Listi!T:T,MATCH(C111,Listi!U:U,0)))</f>
        <v xml:space="preserve">Arion banki </v>
      </c>
      <c r="C111" t="s">
        <v>214</v>
      </c>
      <c r="D111" t="s">
        <v>215</v>
      </c>
      <c r="E111" t="s">
        <v>276</v>
      </c>
      <c r="F111" t="s">
        <v>6</v>
      </c>
      <c r="G111" s="8">
        <v>37257</v>
      </c>
      <c r="H111" t="s">
        <v>7</v>
      </c>
      <c r="I111" s="7">
        <v>132148000</v>
      </c>
      <c r="L111" s="7">
        <v>1149685000</v>
      </c>
      <c r="M111" s="7">
        <v>49095000</v>
      </c>
      <c r="N111" s="7">
        <v>10876000</v>
      </c>
      <c r="O111" s="20">
        <f t="shared" si="3"/>
        <v>1</v>
      </c>
    </row>
    <row r="112" spans="1:15">
      <c r="A112" s="20" t="str">
        <f t="shared" si="2"/>
        <v>Arion banki hf.Innlend skuldabréf</v>
      </c>
      <c r="B112" s="20" t="str">
        <f>_xlfn.IFNA(INDEX(Listi!$AI:$AI,MATCH(C112,Listi!$AJ:$AJ,0)),INDEX(Listi!T:T,MATCH(C112,Listi!U:U,0)))</f>
        <v xml:space="preserve">Arion banki </v>
      </c>
      <c r="C112" t="s">
        <v>214</v>
      </c>
      <c r="D112" t="s">
        <v>216</v>
      </c>
      <c r="E112" t="s">
        <v>276</v>
      </c>
      <c r="F112" t="s">
        <v>6</v>
      </c>
      <c r="G112" s="8">
        <v>37257</v>
      </c>
      <c r="H112" t="s">
        <v>7</v>
      </c>
      <c r="I112" s="7">
        <v>4307105000</v>
      </c>
      <c r="L112" s="7">
        <v>4446434000</v>
      </c>
      <c r="M112" s="7">
        <v>344234000</v>
      </c>
      <c r="N112" s="7">
        <v>44793000</v>
      </c>
      <c r="O112" s="20">
        <f t="shared" si="3"/>
        <v>1</v>
      </c>
    </row>
    <row r="113" spans="1:15">
      <c r="A113" s="20" t="str">
        <f t="shared" si="2"/>
        <v>Arion banki hf.Lífeyrisauki L1</v>
      </c>
      <c r="B113" s="20" t="str">
        <f>_xlfn.IFNA(INDEX(Listi!$AI:$AI,MATCH(C113,Listi!$AJ:$AJ,0)),INDEX(Listi!T:T,MATCH(C113,Listi!U:U,0)))</f>
        <v xml:space="preserve">Arion banki </v>
      </c>
      <c r="C113" t="s">
        <v>214</v>
      </c>
      <c r="D113" t="s">
        <v>377</v>
      </c>
      <c r="E113" t="s">
        <v>276</v>
      </c>
      <c r="F113" t="s">
        <v>6</v>
      </c>
      <c r="G113" s="8">
        <v>37257</v>
      </c>
      <c r="H113" t="s">
        <v>7</v>
      </c>
      <c r="I113" s="7">
        <v>1500179000</v>
      </c>
      <c r="L113" s="7">
        <v>5887942000</v>
      </c>
      <c r="M113" s="7">
        <v>1011885000</v>
      </c>
      <c r="N113" s="7">
        <v>34615000</v>
      </c>
      <c r="O113" s="20">
        <f t="shared" si="3"/>
        <v>1</v>
      </c>
    </row>
    <row r="114" spans="1:15">
      <c r="A114" s="20" t="str">
        <f t="shared" si="2"/>
        <v>Arion banki hf.Lífeyrisauki L2</v>
      </c>
      <c r="B114" s="20" t="str">
        <f>_xlfn.IFNA(INDEX(Listi!$AI:$AI,MATCH(C114,Listi!$AJ:$AJ,0)),INDEX(Listi!T:T,MATCH(C114,Listi!U:U,0)))</f>
        <v xml:space="preserve">Arion banki </v>
      </c>
      <c r="C114" t="s">
        <v>214</v>
      </c>
      <c r="D114" t="s">
        <v>372</v>
      </c>
      <c r="E114" t="s">
        <v>276</v>
      </c>
      <c r="F114" t="s">
        <v>6</v>
      </c>
      <c r="G114" s="8">
        <v>37257</v>
      </c>
      <c r="H114" t="s">
        <v>7</v>
      </c>
      <c r="I114" s="7">
        <v>8114799000</v>
      </c>
      <c r="L114" s="7">
        <v>21366380000</v>
      </c>
      <c r="M114" s="7">
        <v>1613513000</v>
      </c>
      <c r="N114" s="7">
        <v>92085000</v>
      </c>
      <c r="O114" s="20">
        <f t="shared" si="3"/>
        <v>1</v>
      </c>
    </row>
    <row r="115" spans="1:15">
      <c r="A115" s="20" t="str">
        <f t="shared" si="2"/>
        <v>Arion banki hf.Lífeyrisauki L3</v>
      </c>
      <c r="B115" s="20" t="str">
        <f>_xlfn.IFNA(INDEX(Listi!$AI:$AI,MATCH(C115,Listi!$AJ:$AJ,0)),INDEX(Listi!T:T,MATCH(C115,Listi!U:U,0)))</f>
        <v xml:space="preserve">Arion banki </v>
      </c>
      <c r="C115" t="s">
        <v>214</v>
      </c>
      <c r="D115" t="s">
        <v>371</v>
      </c>
      <c r="E115" t="s">
        <v>276</v>
      </c>
      <c r="F115" t="s">
        <v>6</v>
      </c>
      <c r="G115" s="8">
        <v>37257</v>
      </c>
      <c r="H115" t="s">
        <v>7</v>
      </c>
      <c r="I115" s="7">
        <v>17219541000</v>
      </c>
      <c r="L115" s="7">
        <v>29714848000</v>
      </c>
      <c r="M115" s="7">
        <v>2122481000</v>
      </c>
      <c r="N115" s="7">
        <v>129566000</v>
      </c>
      <c r="O115" s="20">
        <f t="shared" si="3"/>
        <v>1</v>
      </c>
    </row>
    <row r="116" spans="1:15">
      <c r="A116" s="20" t="str">
        <f t="shared" si="2"/>
        <v>Arion banki hf.Lífeyrisauki L4</v>
      </c>
      <c r="B116" s="20" t="str">
        <f>_xlfn.IFNA(INDEX(Listi!$AI:$AI,MATCH(C116,Listi!$AJ:$AJ,0)),INDEX(Listi!T:T,MATCH(C116,Listi!U:U,0)))</f>
        <v xml:space="preserve">Arion banki </v>
      </c>
      <c r="C116" t="s">
        <v>214</v>
      </c>
      <c r="D116" t="s">
        <v>587</v>
      </c>
      <c r="E116" t="s">
        <v>276</v>
      </c>
      <c r="F116" t="s">
        <v>6</v>
      </c>
      <c r="G116" s="8">
        <v>37257</v>
      </c>
      <c r="H116" t="s">
        <v>7</v>
      </c>
      <c r="I116" s="7">
        <v>14272105000</v>
      </c>
      <c r="L116" s="7">
        <v>19306242000</v>
      </c>
      <c r="M116" s="7">
        <v>1346647000</v>
      </c>
      <c r="N116" s="7">
        <v>388052000</v>
      </c>
      <c r="O116" s="20">
        <f t="shared" si="3"/>
        <v>1</v>
      </c>
    </row>
    <row r="117" spans="1:15">
      <c r="A117" s="20" t="str">
        <f t="shared" si="2"/>
        <v>Arion banki hf.Lífeyrisauki L5</v>
      </c>
      <c r="B117" s="20" t="str">
        <f>_xlfn.IFNA(INDEX(Listi!$AI:$AI,MATCH(C117,Listi!$AJ:$AJ,0)),INDEX(Listi!T:T,MATCH(C117,Listi!U:U,0)))</f>
        <v xml:space="preserve">Arion banki </v>
      </c>
      <c r="C117" t="s">
        <v>214</v>
      </c>
      <c r="D117" t="s">
        <v>369</v>
      </c>
      <c r="E117" t="s">
        <v>276</v>
      </c>
      <c r="F117" t="s">
        <v>6</v>
      </c>
      <c r="G117" s="8">
        <v>37257</v>
      </c>
      <c r="H117" t="s">
        <v>7</v>
      </c>
      <c r="I117" s="7">
        <v>0</v>
      </c>
      <c r="K117" s="161"/>
      <c r="L117" s="7">
        <v>44858554000</v>
      </c>
      <c r="M117" s="7">
        <v>4018833000</v>
      </c>
      <c r="N117" s="7">
        <v>933672000</v>
      </c>
      <c r="O117" s="20">
        <f t="shared" si="3"/>
        <v>1</v>
      </c>
    </row>
    <row r="118" spans="1:15">
      <c r="A118" s="20" t="str">
        <f t="shared" si="2"/>
        <v>Birta lífeyrissjóðurBlönduð leið</v>
      </c>
      <c r="B118" s="20" t="str">
        <f>_xlfn.IFNA(INDEX(Listi!$AI:$AI,MATCH(C118,Listi!$AJ:$AJ,0)),INDEX(Listi!T:T,MATCH(C118,Listi!U:U,0)))</f>
        <v xml:space="preserve">Birta  </v>
      </c>
      <c r="C118" t="s">
        <v>298</v>
      </c>
      <c r="D118" t="s">
        <v>314</v>
      </c>
      <c r="E118" t="s">
        <v>276</v>
      </c>
      <c r="F118" t="s">
        <v>6</v>
      </c>
      <c r="G118" s="8">
        <v>37257</v>
      </c>
      <c r="H118" t="s">
        <v>7</v>
      </c>
      <c r="I118" s="7">
        <v>2450074941</v>
      </c>
      <c r="L118" s="7">
        <v>6929716201</v>
      </c>
      <c r="M118" s="7">
        <v>253995298</v>
      </c>
      <c r="N118" s="7">
        <v>139753585</v>
      </c>
      <c r="O118" s="20">
        <f t="shared" si="3"/>
        <v>1</v>
      </c>
    </row>
    <row r="119" spans="1:15">
      <c r="A119" s="20" t="str">
        <f t="shared" si="2"/>
        <v>Birta lífeyrissjóðurInnlánsleið</v>
      </c>
      <c r="B119" s="20" t="str">
        <f>_xlfn.IFNA(INDEX(Listi!$AI:$AI,MATCH(C119,Listi!$AJ:$AJ,0)),INDEX(Listi!T:T,MATCH(C119,Listi!U:U,0)))</f>
        <v xml:space="preserve">Birta  </v>
      </c>
      <c r="C119" t="s">
        <v>298</v>
      </c>
      <c r="D119" t="s">
        <v>208</v>
      </c>
      <c r="E119" t="s">
        <v>276</v>
      </c>
      <c r="F119" t="s">
        <v>6</v>
      </c>
      <c r="G119" s="8">
        <v>37257</v>
      </c>
      <c r="H119" t="s">
        <v>7</v>
      </c>
      <c r="I119" s="7">
        <v>0</v>
      </c>
      <c r="L119" s="7">
        <v>4108971332</v>
      </c>
      <c r="M119" s="7">
        <v>264842424</v>
      </c>
      <c r="N119" s="7">
        <v>174324836</v>
      </c>
      <c r="O119" s="20">
        <f t="shared" si="3"/>
        <v>1</v>
      </c>
    </row>
    <row r="120" spans="1:15">
      <c r="A120" s="20" t="str">
        <f t="shared" si="2"/>
        <v>Birta lífeyrissjóðurSamtryggingardeild</v>
      </c>
      <c r="B120" s="20" t="str">
        <f>_xlfn.IFNA(INDEX(Listi!$AI:$AI,MATCH(C120,Listi!$AJ:$AJ,0)),INDEX(Listi!T:T,MATCH(C120,Listi!U:U,0)))</f>
        <v xml:space="preserve">Birta  </v>
      </c>
      <c r="C120" t="s">
        <v>298</v>
      </c>
      <c r="D120" t="s">
        <v>205</v>
      </c>
      <c r="E120" t="s">
        <v>275</v>
      </c>
      <c r="F120" s="8" t="s">
        <v>6</v>
      </c>
      <c r="G120" s="8">
        <v>37257</v>
      </c>
      <c r="H120" t="s">
        <v>7</v>
      </c>
      <c r="I120" s="7">
        <v>236298193954</v>
      </c>
      <c r="L120" s="7">
        <v>549755105944</v>
      </c>
      <c r="M120" s="7">
        <v>18480897961</v>
      </c>
      <c r="N120" s="7">
        <v>14075814006</v>
      </c>
      <c r="O120" s="20">
        <f t="shared" si="3"/>
        <v>1</v>
      </c>
    </row>
    <row r="121" spans="1:15">
      <c r="A121" s="20" t="str">
        <f t="shared" si="2"/>
        <v>Birta lífeyrissjóðurSkuldabréfaleið</v>
      </c>
      <c r="B121" s="20" t="str">
        <f>_xlfn.IFNA(INDEX(Listi!$AI:$AI,MATCH(C121,Listi!$AJ:$AJ,0)),INDEX(Listi!T:T,MATCH(C121,Listi!U:U,0)))</f>
        <v xml:space="preserve">Birta  </v>
      </c>
      <c r="C121" t="s">
        <v>298</v>
      </c>
      <c r="D121" t="s">
        <v>313</v>
      </c>
      <c r="E121" t="s">
        <v>276</v>
      </c>
      <c r="F121" s="8" t="s">
        <v>6</v>
      </c>
      <c r="G121" s="8">
        <v>37257</v>
      </c>
      <c r="H121" t="s">
        <v>7</v>
      </c>
      <c r="I121" s="7">
        <v>7911417863</v>
      </c>
      <c r="L121" s="7">
        <v>8522374478</v>
      </c>
      <c r="M121" s="7">
        <v>391005163</v>
      </c>
      <c r="N121" s="7">
        <v>218104877</v>
      </c>
      <c r="O121" s="20">
        <f t="shared" si="3"/>
        <v>1</v>
      </c>
    </row>
    <row r="122" spans="1:15">
      <c r="A122" s="20" t="str">
        <f t="shared" si="2"/>
        <v>Birta lífeyrissjóðurTilgreind séreign</v>
      </c>
      <c r="B122" s="20" t="str">
        <f>_xlfn.IFNA(INDEX(Listi!$AI:$AI,MATCH(C122,Listi!$AJ:$AJ,0)),INDEX(Listi!T:T,MATCH(C122,Listi!U:U,0)))</f>
        <v xml:space="preserve">Birta  </v>
      </c>
      <c r="C122" t="s">
        <v>298</v>
      </c>
      <c r="D122" t="s">
        <v>312</v>
      </c>
      <c r="E122" t="s">
        <v>276</v>
      </c>
      <c r="F122" s="8" t="s">
        <v>6</v>
      </c>
      <c r="G122" s="8">
        <v>37257</v>
      </c>
      <c r="H122" t="s">
        <v>7</v>
      </c>
      <c r="I122" s="7">
        <v>0</v>
      </c>
      <c r="L122" s="7">
        <v>2234420297</v>
      </c>
      <c r="M122" s="7">
        <v>511871981</v>
      </c>
      <c r="N122" s="7">
        <v>36000223</v>
      </c>
      <c r="O122" s="20">
        <f t="shared" si="3"/>
        <v>1</v>
      </c>
    </row>
    <row r="123" spans="1:15">
      <c r="A123" s="20" t="str">
        <f t="shared" si="2"/>
        <v>Brú Lífeyrissjóður starfsmanna sveitarfélagaA-deild</v>
      </c>
      <c r="B123" s="20" t="str">
        <f>_xlfn.IFNA(INDEX(Listi!$AI:$AI,MATCH(C123,Listi!$AJ:$AJ,0)),INDEX(Listi!T:T,MATCH(C123,Listi!U:U,0)))</f>
        <v>Brú</v>
      </c>
      <c r="C123" t="s">
        <v>217</v>
      </c>
      <c r="D123" t="s">
        <v>257</v>
      </c>
      <c r="E123" t="s">
        <v>275</v>
      </c>
      <c r="F123" s="8" t="s">
        <v>6</v>
      </c>
      <c r="G123" s="8">
        <v>37257</v>
      </c>
      <c r="H123" t="s">
        <v>7</v>
      </c>
      <c r="I123" s="7">
        <v>136103607663</v>
      </c>
      <c r="L123" s="7">
        <v>270469177889</v>
      </c>
      <c r="M123" s="7">
        <v>13987858077</v>
      </c>
      <c r="N123" s="7">
        <v>4793072329</v>
      </c>
      <c r="O123" s="20">
        <f t="shared" si="3"/>
        <v>1</v>
      </c>
    </row>
    <row r="124" spans="1:15">
      <c r="A124" s="20" t="str">
        <f t="shared" si="2"/>
        <v>Brú Lífeyrissjóður starfsmanna sveitarfélagaB-deild</v>
      </c>
      <c r="B124" s="20" t="str">
        <f>_xlfn.IFNA(INDEX(Listi!$AI:$AI,MATCH(C124,Listi!$AJ:$AJ,0)),INDEX(Listi!T:T,MATCH(C124,Listi!U:U,0)))</f>
        <v>Brú</v>
      </c>
      <c r="C124" t="s">
        <v>217</v>
      </c>
      <c r="D124" t="s">
        <v>218</v>
      </c>
      <c r="E124" t="s">
        <v>275</v>
      </c>
      <c r="F124" s="8" t="s">
        <v>6</v>
      </c>
      <c r="G124" s="8">
        <v>37257</v>
      </c>
      <c r="H124" t="s">
        <v>7</v>
      </c>
      <c r="I124" s="7">
        <v>9614265313</v>
      </c>
      <c r="L124" s="7">
        <v>17004783831</v>
      </c>
      <c r="M124" s="7">
        <v>119747694</v>
      </c>
      <c r="N124" s="7">
        <v>3424817406</v>
      </c>
      <c r="O124" s="20">
        <f t="shared" si="3"/>
        <v>1</v>
      </c>
    </row>
    <row r="125" spans="1:15">
      <c r="A125" s="20" t="str">
        <f t="shared" si="2"/>
        <v>Brú Lífeyrissjóður starfsmanna sveitarfélagaV-deild</v>
      </c>
      <c r="B125" s="20" t="str">
        <f>_xlfn.IFNA(INDEX(Listi!$AI:$AI,MATCH(C125,Listi!$AJ:$AJ,0)),INDEX(Listi!T:T,MATCH(C125,Listi!U:U,0)))</f>
        <v>Brú</v>
      </c>
      <c r="C125" t="s">
        <v>217</v>
      </c>
      <c r="D125" t="s">
        <v>219</v>
      </c>
      <c r="E125" t="s">
        <v>275</v>
      </c>
      <c r="F125" s="8" t="s">
        <v>6</v>
      </c>
      <c r="G125" s="8">
        <v>37257</v>
      </c>
      <c r="H125" t="s">
        <v>7</v>
      </c>
      <c r="I125" s="7">
        <v>27425810727</v>
      </c>
      <c r="L125" s="7">
        <v>54501394986</v>
      </c>
      <c r="M125" s="7">
        <v>4188513374</v>
      </c>
      <c r="N125" s="7">
        <v>455519059</v>
      </c>
      <c r="O125" s="20">
        <f t="shared" si="3"/>
        <v>1</v>
      </c>
    </row>
    <row r="126" spans="1:15">
      <c r="A126" s="20" t="str">
        <f t="shared" si="2"/>
        <v>Eftirlaunasj atvinnuflugmannaSamtryggingardeild</v>
      </c>
      <c r="B126" s="20" t="str">
        <f>_xlfn.IFNA(INDEX(Listi!$AI:$AI,MATCH(C126,Listi!$AJ:$AJ,0)),INDEX(Listi!T:T,MATCH(C126,Listi!U:U,0)))</f>
        <v>EFÍA</v>
      </c>
      <c r="C126" t="s">
        <v>220</v>
      </c>
      <c r="D126" t="s">
        <v>205</v>
      </c>
      <c r="E126" t="s">
        <v>275</v>
      </c>
      <c r="F126" s="8" t="s">
        <v>6</v>
      </c>
      <c r="G126" s="8">
        <v>37257</v>
      </c>
      <c r="H126" t="s">
        <v>7</v>
      </c>
      <c r="I126" s="7">
        <v>25647132000</v>
      </c>
      <c r="L126" s="7">
        <v>58542663000</v>
      </c>
      <c r="M126" s="7">
        <v>1477262000</v>
      </c>
      <c r="N126" s="7">
        <v>1113313000</v>
      </c>
      <c r="O126" s="20">
        <f t="shared" si="3"/>
        <v>1</v>
      </c>
    </row>
    <row r="127" spans="1:15">
      <c r="A127" s="20" t="str">
        <f t="shared" si="2"/>
        <v>Festa - lífeyrissjóðurSamtryggingardeild</v>
      </c>
      <c r="B127" s="20" t="str">
        <f>_xlfn.IFNA(INDEX(Listi!$AI:$AI,MATCH(C127,Listi!$AJ:$AJ,0)),INDEX(Listi!T:T,MATCH(C127,Listi!U:U,0)))</f>
        <v xml:space="preserve">Festa </v>
      </c>
      <c r="C127" t="s">
        <v>221</v>
      </c>
      <c r="D127" t="s">
        <v>205</v>
      </c>
      <c r="E127" t="s">
        <v>275</v>
      </c>
      <c r="F127" t="s">
        <v>6</v>
      </c>
      <c r="G127" s="8">
        <v>37257</v>
      </c>
      <c r="H127" t="s">
        <v>7</v>
      </c>
      <c r="I127" s="7">
        <v>94789008479</v>
      </c>
      <c r="L127" s="7">
        <v>246318113722</v>
      </c>
      <c r="M127" s="7">
        <v>11138196907</v>
      </c>
      <c r="N127" s="7">
        <v>5180938287</v>
      </c>
      <c r="O127" s="20">
        <f t="shared" si="3"/>
        <v>1</v>
      </c>
    </row>
    <row r="128" spans="1:15">
      <c r="A128" s="20" t="str">
        <f t="shared" ref="A128:A190" si="4">CONCATENATE(C128,D128)</f>
        <v>Festa - lífeyrissjóðurSparnaðarleið I</v>
      </c>
      <c r="B128" s="20" t="str">
        <f>_xlfn.IFNA(INDEX(Listi!$AI:$AI,MATCH(C128,Listi!$AJ:$AJ,0)),INDEX(Listi!T:T,MATCH(C128,Listi!U:U,0)))</f>
        <v xml:space="preserve">Festa </v>
      </c>
      <c r="C128" t="s">
        <v>221</v>
      </c>
      <c r="D128" t="s">
        <v>464</v>
      </c>
      <c r="E128" t="s">
        <v>276</v>
      </c>
      <c r="F128" t="s">
        <v>6</v>
      </c>
      <c r="G128" s="8">
        <v>37257</v>
      </c>
      <c r="H128" t="s">
        <v>7</v>
      </c>
      <c r="I128" s="7">
        <v>39132012</v>
      </c>
      <c r="L128" s="7">
        <v>75585319</v>
      </c>
      <c r="M128" s="7">
        <v>37671409</v>
      </c>
      <c r="N128" s="7">
        <v>2063969</v>
      </c>
      <c r="O128" s="20">
        <f t="shared" si="3"/>
        <v>1</v>
      </c>
    </row>
    <row r="129" spans="1:15">
      <c r="A129" s="20" t="str">
        <f t="shared" si="4"/>
        <v>Festa - lífeyrissjóðurSparnaðarleið II</v>
      </c>
      <c r="B129" s="20" t="str">
        <f>_xlfn.IFNA(INDEX(Listi!$AI:$AI,MATCH(C129,Listi!$AJ:$AJ,0)),INDEX(Listi!T:T,MATCH(C129,Listi!U:U,0)))</f>
        <v xml:space="preserve">Festa </v>
      </c>
      <c r="C129" t="s">
        <v>221</v>
      </c>
      <c r="D129" t="s">
        <v>388</v>
      </c>
      <c r="E129" t="s">
        <v>276</v>
      </c>
      <c r="F129" t="s">
        <v>6</v>
      </c>
      <c r="G129" s="8">
        <v>37257</v>
      </c>
      <c r="H129" t="s">
        <v>7</v>
      </c>
      <c r="I129" s="7">
        <v>482707827</v>
      </c>
      <c r="L129" s="7">
        <v>1113180693</v>
      </c>
      <c r="M129" s="7">
        <v>134564310</v>
      </c>
      <c r="N129" s="7">
        <v>19363084</v>
      </c>
      <c r="O129" s="20">
        <f t="shared" si="3"/>
        <v>1</v>
      </c>
    </row>
    <row r="130" spans="1:15">
      <c r="A130" s="20" t="str">
        <f t="shared" si="4"/>
        <v>Frjálsi lífeyrissjóðurinnDeild/leið I</v>
      </c>
      <c r="B130" s="20" t="str">
        <f>_xlfn.IFNA(INDEX(Listi!$AI:$AI,MATCH(C130,Listi!$AJ:$AJ,0)),INDEX(Listi!T:T,MATCH(C130,Listi!U:U,0)))</f>
        <v xml:space="preserve">Frjálsi </v>
      </c>
      <c r="C130" t="s">
        <v>222</v>
      </c>
      <c r="D130" t="s">
        <v>223</v>
      </c>
      <c r="E130" t="s">
        <v>276</v>
      </c>
      <c r="F130" t="s">
        <v>6</v>
      </c>
      <c r="G130" s="8">
        <v>37257</v>
      </c>
      <c r="H130" t="s">
        <v>7</v>
      </c>
      <c r="I130" s="7">
        <v>73527060000</v>
      </c>
      <c r="L130" s="7">
        <v>199278730000</v>
      </c>
      <c r="M130" s="7">
        <v>10813020000</v>
      </c>
      <c r="N130" s="7">
        <v>2178012000</v>
      </c>
      <c r="O130" s="20">
        <f t="shared" ref="O130:O193" si="5">IFERROR(VLOOKUP(F130,EhLykill,3,FALSE),"")</f>
        <v>1</v>
      </c>
    </row>
    <row r="131" spans="1:15">
      <c r="A131" s="20" t="str">
        <f t="shared" si="4"/>
        <v>Frjálsi lífeyrissjóðurinnDeild/leið II</v>
      </c>
      <c r="B131" s="20" t="str">
        <f>_xlfn.IFNA(INDEX(Listi!$AI:$AI,MATCH(C131,Listi!$AJ:$AJ,0)),INDEX(Listi!T:T,MATCH(C131,Listi!U:U,0)))</f>
        <v xml:space="preserve">Frjálsi </v>
      </c>
      <c r="C131" t="s">
        <v>222</v>
      </c>
      <c r="D131" t="s">
        <v>224</v>
      </c>
      <c r="E131" t="s">
        <v>276</v>
      </c>
      <c r="F131" t="s">
        <v>6</v>
      </c>
      <c r="G131" s="8">
        <v>37257</v>
      </c>
      <c r="H131" t="s">
        <v>7</v>
      </c>
      <c r="I131" s="7">
        <v>19821079000</v>
      </c>
      <c r="L131" s="7">
        <v>29681370000</v>
      </c>
      <c r="M131" s="7">
        <v>1864883000</v>
      </c>
      <c r="N131" s="7">
        <v>401735000</v>
      </c>
      <c r="O131" s="20">
        <f t="shared" si="5"/>
        <v>1</v>
      </c>
    </row>
    <row r="132" spans="1:15">
      <c r="A132" s="20" t="str">
        <f t="shared" si="4"/>
        <v>Frjálsi lífeyrissjóðurinnDeild/leið III</v>
      </c>
      <c r="B132" s="20" t="str">
        <f>_xlfn.IFNA(INDEX(Listi!$AI:$AI,MATCH(C132,Listi!$AJ:$AJ,0)),INDEX(Listi!T:T,MATCH(C132,Listi!U:U,0)))</f>
        <v xml:space="preserve">Frjálsi </v>
      </c>
      <c r="C132" t="s">
        <v>222</v>
      </c>
      <c r="D132" t="s">
        <v>225</v>
      </c>
      <c r="E132" t="s">
        <v>276</v>
      </c>
      <c r="F132" t="s">
        <v>6</v>
      </c>
      <c r="G132" s="8">
        <v>37257</v>
      </c>
      <c r="H132" t="s">
        <v>7</v>
      </c>
      <c r="I132" s="7">
        <v>42229666000</v>
      </c>
      <c r="L132" s="7">
        <v>43554797000</v>
      </c>
      <c r="M132" s="7">
        <v>2564479000</v>
      </c>
      <c r="N132" s="7">
        <v>1456678000</v>
      </c>
      <c r="O132" s="20">
        <f t="shared" si="5"/>
        <v>1</v>
      </c>
    </row>
    <row r="133" spans="1:15">
      <c r="A133" s="20" t="str">
        <f t="shared" si="4"/>
        <v>Frjálsi lífeyrissjóðurinnFrjálsi Áhætta</v>
      </c>
      <c r="B133" s="20" t="str">
        <f>_xlfn.IFNA(INDEX(Listi!$AI:$AI,MATCH(C133,Listi!$AJ:$AJ,0)),INDEX(Listi!T:T,MATCH(C133,Listi!U:U,0)))</f>
        <v xml:space="preserve">Frjálsi </v>
      </c>
      <c r="C133" t="s">
        <v>222</v>
      </c>
      <c r="D133" t="s">
        <v>226</v>
      </c>
      <c r="E133" t="s">
        <v>276</v>
      </c>
      <c r="F133" t="s">
        <v>6</v>
      </c>
      <c r="G133" s="8">
        <v>37257</v>
      </c>
      <c r="H133" t="s">
        <v>7</v>
      </c>
      <c r="I133" s="7">
        <v>672478000</v>
      </c>
      <c r="L133" s="7">
        <v>2707615000</v>
      </c>
      <c r="M133" s="7">
        <v>335331000</v>
      </c>
      <c r="N133" s="7">
        <v>1872000</v>
      </c>
      <c r="O133" s="20">
        <f t="shared" si="5"/>
        <v>1</v>
      </c>
    </row>
    <row r="134" spans="1:15">
      <c r="A134" s="20" t="str">
        <f t="shared" si="4"/>
        <v>Frjálsi lífeyrissjóðurinnSameiginleg deild</v>
      </c>
      <c r="B134" s="20" t="str">
        <f>_xlfn.IFNA(INDEX(Listi!$AI:$AI,MATCH(C134,Listi!$AJ:$AJ,0)),INDEX(Listi!T:T,MATCH(C134,Listi!U:U,0)))</f>
        <v xml:space="preserve">Frjálsi </v>
      </c>
      <c r="C134" t="s">
        <v>222</v>
      </c>
      <c r="D134" t="s">
        <v>311</v>
      </c>
      <c r="E134" t="s">
        <v>276</v>
      </c>
      <c r="F134" t="s">
        <v>6</v>
      </c>
      <c r="G134" s="8">
        <v>37257</v>
      </c>
      <c r="H134" t="s">
        <v>7</v>
      </c>
      <c r="I134" s="7">
        <v>0</v>
      </c>
      <c r="L134" s="7">
        <v>0</v>
      </c>
      <c r="M134" s="7">
        <v>0</v>
      </c>
      <c r="N134" s="7">
        <v>0</v>
      </c>
      <c r="O134" s="20">
        <f t="shared" si="5"/>
        <v>1</v>
      </c>
    </row>
    <row r="135" spans="1:15">
      <c r="A135" s="20" t="str">
        <f t="shared" si="4"/>
        <v>Frjálsi lífeyrissjóðurinnSamtryggingardeild</v>
      </c>
      <c r="B135" s="20" t="str">
        <f>_xlfn.IFNA(INDEX(Listi!$AI:$AI,MATCH(C135,Listi!$AJ:$AJ,0)),INDEX(Listi!T:T,MATCH(C135,Listi!U:U,0)))</f>
        <v xml:space="preserve">Frjálsi </v>
      </c>
      <c r="C135" t="s">
        <v>222</v>
      </c>
      <c r="D135" t="s">
        <v>205</v>
      </c>
      <c r="E135" t="s">
        <v>275</v>
      </c>
      <c r="F135" t="s">
        <v>6</v>
      </c>
      <c r="G135" s="8">
        <v>37257</v>
      </c>
      <c r="H135" t="s">
        <v>7</v>
      </c>
      <c r="I135" s="7">
        <v>67013841000</v>
      </c>
      <c r="L135" s="7">
        <v>127148465000</v>
      </c>
      <c r="M135" s="7">
        <v>7524433000</v>
      </c>
      <c r="N135" s="7">
        <v>1254273000</v>
      </c>
      <c r="O135" s="20">
        <f t="shared" si="5"/>
        <v>1</v>
      </c>
    </row>
    <row r="136" spans="1:15">
      <c r="A136" s="20" t="str">
        <f t="shared" si="4"/>
        <v>Gildi - lífeyrissjóðurFramtíðarsýn 1</v>
      </c>
      <c r="B136" s="20" t="str">
        <f>_xlfn.IFNA(INDEX(Listi!$AI:$AI,MATCH(C136,Listi!$AJ:$AJ,0)),INDEX(Listi!T:T,MATCH(C136,Listi!U:U,0)))</f>
        <v xml:space="preserve">Gildi  </v>
      </c>
      <c r="C136" t="s">
        <v>227</v>
      </c>
      <c r="D136" t="s">
        <v>373</v>
      </c>
      <c r="E136" t="s">
        <v>276</v>
      </c>
      <c r="F136" t="s">
        <v>6</v>
      </c>
      <c r="G136" s="8">
        <v>37257</v>
      </c>
      <c r="H136" t="s">
        <v>7</v>
      </c>
      <c r="I136" s="7">
        <v>1793965507</v>
      </c>
      <c r="L136" s="7">
        <v>3223959491</v>
      </c>
      <c r="M136" s="7">
        <v>185065371</v>
      </c>
      <c r="N136" s="7">
        <v>99697779</v>
      </c>
      <c r="O136" s="20">
        <f t="shared" si="5"/>
        <v>1</v>
      </c>
    </row>
    <row r="137" spans="1:15">
      <c r="A137" s="20" t="str">
        <f t="shared" si="4"/>
        <v>Gildi - lífeyrissjóðurFramtíðarsýn 2</v>
      </c>
      <c r="B137" s="20" t="str">
        <f>_xlfn.IFNA(INDEX(Listi!$AI:$AI,MATCH(C137,Listi!$AJ:$AJ,0)),INDEX(Listi!T:T,MATCH(C137,Listi!U:U,0)))</f>
        <v xml:space="preserve">Gildi  </v>
      </c>
      <c r="C137" t="s">
        <v>227</v>
      </c>
      <c r="D137" t="s">
        <v>374</v>
      </c>
      <c r="E137" t="s">
        <v>276</v>
      </c>
      <c r="F137" t="s">
        <v>6</v>
      </c>
      <c r="G137" s="8">
        <v>37257</v>
      </c>
      <c r="H137" t="s">
        <v>7</v>
      </c>
      <c r="I137" s="7">
        <v>2244516521</v>
      </c>
      <c r="L137" s="7">
        <v>3172355810</v>
      </c>
      <c r="M137" s="7">
        <v>227598529</v>
      </c>
      <c r="N137" s="7">
        <v>70042741</v>
      </c>
      <c r="O137" s="20">
        <f t="shared" si="5"/>
        <v>1</v>
      </c>
    </row>
    <row r="138" spans="1:15">
      <c r="A138" s="20" t="str">
        <f t="shared" si="4"/>
        <v>Gildi - lífeyrissjóðurFramtíðarsýn 3</v>
      </c>
      <c r="B138" s="20" t="str">
        <f>_xlfn.IFNA(INDEX(Listi!$AI:$AI,MATCH(C138,Listi!$AJ:$AJ,0)),INDEX(Listi!T:T,MATCH(C138,Listi!U:U,0)))</f>
        <v xml:space="preserve">Gildi  </v>
      </c>
      <c r="C138" t="s">
        <v>227</v>
      </c>
      <c r="D138" t="s">
        <v>380</v>
      </c>
      <c r="E138" t="s">
        <v>276</v>
      </c>
      <c r="F138" t="s">
        <v>6</v>
      </c>
      <c r="G138" s="8">
        <v>37257</v>
      </c>
      <c r="H138" t="s">
        <v>7</v>
      </c>
      <c r="I138" s="7">
        <v>0</v>
      </c>
      <c r="L138" s="7">
        <v>1220667693</v>
      </c>
      <c r="M138" s="7">
        <v>206427664</v>
      </c>
      <c r="N138" s="7">
        <v>61376636</v>
      </c>
      <c r="O138" s="20">
        <f t="shared" si="5"/>
        <v>1</v>
      </c>
    </row>
    <row r="139" spans="1:15">
      <c r="A139" s="20" t="str">
        <f t="shared" si="4"/>
        <v>Gildi - lífeyrissjóðurSamtryggingardeild</v>
      </c>
      <c r="B139" s="20" t="str">
        <f>_xlfn.IFNA(INDEX(Listi!$AI:$AI,MATCH(C139,Listi!$AJ:$AJ,0)),INDEX(Listi!T:T,MATCH(C139,Listi!U:U,0)))</f>
        <v xml:space="preserve">Gildi  </v>
      </c>
      <c r="C139" t="s">
        <v>227</v>
      </c>
      <c r="D139" t="s">
        <v>205</v>
      </c>
      <c r="E139" t="s">
        <v>275</v>
      </c>
      <c r="F139" t="s">
        <v>6</v>
      </c>
      <c r="G139" s="8">
        <v>37257</v>
      </c>
      <c r="H139" t="s">
        <v>7</v>
      </c>
      <c r="I139" s="7">
        <v>368197732507</v>
      </c>
      <c r="L139" s="7">
        <v>908474103084</v>
      </c>
      <c r="M139" s="7">
        <v>33404441428</v>
      </c>
      <c r="N139" s="7">
        <v>20772915594</v>
      </c>
      <c r="O139" s="20">
        <f t="shared" si="5"/>
        <v>1</v>
      </c>
    </row>
    <row r="140" spans="1:15">
      <c r="A140" s="20" t="str">
        <f t="shared" si="4"/>
        <v>Íslandsbanki hf.Erlend verðbréf</v>
      </c>
      <c r="B140" s="20" t="str">
        <f>_xlfn.IFNA(INDEX(Listi!$AI:$AI,MATCH(C140,Listi!$AJ:$AJ,0)),INDEX(Listi!T:T,MATCH(C140,Listi!U:U,0)))</f>
        <v>Íslandsbanki</v>
      </c>
      <c r="C140" t="s">
        <v>228</v>
      </c>
      <c r="D140" t="s">
        <v>229</v>
      </c>
      <c r="E140" t="s">
        <v>276</v>
      </c>
      <c r="F140" t="s">
        <v>6</v>
      </c>
      <c r="G140" s="8">
        <v>37257</v>
      </c>
      <c r="H140" t="s">
        <v>7</v>
      </c>
      <c r="I140" s="7">
        <v>255152740</v>
      </c>
      <c r="L140" s="7">
        <v>1602556114</v>
      </c>
      <c r="M140" s="7">
        <v>15640340</v>
      </c>
      <c r="N140" s="7">
        <v>15279587</v>
      </c>
      <c r="O140" s="20">
        <f t="shared" si="5"/>
        <v>1</v>
      </c>
    </row>
    <row r="141" spans="1:15">
      <c r="A141" s="20" t="str">
        <f t="shared" si="4"/>
        <v>Íslandsbanki hf.Húsnæðisleið</v>
      </c>
      <c r="B141" s="20" t="str">
        <f>_xlfn.IFNA(INDEX(Listi!$AI:$AI,MATCH(C141,Listi!$AJ:$AJ,0)),INDEX(Listi!T:T,MATCH(C141,Listi!U:U,0)))</f>
        <v>Íslandsbanki</v>
      </c>
      <c r="C141" t="s">
        <v>228</v>
      </c>
      <c r="D141" t="s">
        <v>307</v>
      </c>
      <c r="E141" t="s">
        <v>276</v>
      </c>
      <c r="F141" t="s">
        <v>6</v>
      </c>
      <c r="G141" s="8">
        <v>37257</v>
      </c>
      <c r="H141" t="s">
        <v>7</v>
      </c>
      <c r="I141" s="7">
        <v>1136856043</v>
      </c>
      <c r="L141" s="7">
        <v>2334808209</v>
      </c>
      <c r="M141" s="7">
        <v>1128225985</v>
      </c>
      <c r="N141" s="7">
        <v>7159457</v>
      </c>
      <c r="O141" s="20">
        <f t="shared" si="5"/>
        <v>1</v>
      </c>
    </row>
    <row r="142" spans="1:15">
      <c r="A142" s="20" t="str">
        <f t="shared" si="4"/>
        <v>Íslandsbanki hf.Lífeyrisreikningur-óverðtryggður</v>
      </c>
      <c r="B142" s="20" t="str">
        <f>_xlfn.IFNA(INDEX(Listi!$AI:$AI,MATCH(C142,Listi!$AJ:$AJ,0)),INDEX(Listi!T:T,MATCH(C142,Listi!U:U,0)))</f>
        <v>Íslandsbanki</v>
      </c>
      <c r="C142" t="s">
        <v>228</v>
      </c>
      <c r="D142" t="s">
        <v>231</v>
      </c>
      <c r="E142" t="s">
        <v>276</v>
      </c>
      <c r="F142" s="8" t="s">
        <v>6</v>
      </c>
      <c r="G142" s="8">
        <v>37257</v>
      </c>
      <c r="H142" t="s">
        <v>7</v>
      </c>
      <c r="I142" s="7">
        <v>0</v>
      </c>
      <c r="L142" s="7">
        <v>2506311736</v>
      </c>
      <c r="M142" s="7">
        <v>879015901</v>
      </c>
      <c r="N142" s="7">
        <v>95740979</v>
      </c>
      <c r="O142" s="20">
        <f t="shared" si="5"/>
        <v>1</v>
      </c>
    </row>
    <row r="143" spans="1:15">
      <c r="A143" s="20" t="str">
        <f t="shared" si="4"/>
        <v>Íslandsbanki hf.Lífeyrisreikningur-verðtryggður</v>
      </c>
      <c r="B143" s="20" t="str">
        <f>_xlfn.IFNA(INDEX(Listi!$AI:$AI,MATCH(C143,Listi!$AJ:$AJ,0)),INDEX(Listi!T:T,MATCH(C143,Listi!U:U,0)))</f>
        <v>Íslandsbanki</v>
      </c>
      <c r="C143" t="s">
        <v>228</v>
      </c>
      <c r="D143" t="s">
        <v>232</v>
      </c>
      <c r="E143" t="s">
        <v>276</v>
      </c>
      <c r="F143" s="8" t="s">
        <v>6</v>
      </c>
      <c r="G143" s="8">
        <v>37257</v>
      </c>
      <c r="H143" t="s">
        <v>7</v>
      </c>
      <c r="I143" s="7">
        <v>0</v>
      </c>
      <c r="L143" s="7">
        <v>35933944171</v>
      </c>
      <c r="M143" s="7">
        <v>3575627585</v>
      </c>
      <c r="N143" s="7">
        <v>973599891</v>
      </c>
      <c r="O143" s="20">
        <f t="shared" si="5"/>
        <v>1</v>
      </c>
    </row>
    <row r="144" spans="1:15">
      <c r="A144" s="20" t="str">
        <f t="shared" si="4"/>
        <v>Íslandsbanki hf.Löng ríkisskuldabréf</v>
      </c>
      <c r="B144" s="20" t="str">
        <f>_xlfn.IFNA(INDEX(Listi!$AI:$AI,MATCH(C144,Listi!$AJ:$AJ,0)),INDEX(Listi!T:T,MATCH(C144,Listi!U:U,0)))</f>
        <v>Íslandsbanki</v>
      </c>
      <c r="C144" t="s">
        <v>228</v>
      </c>
      <c r="D144" t="s">
        <v>233</v>
      </c>
      <c r="E144" t="s">
        <v>276</v>
      </c>
      <c r="F144" s="8" t="s">
        <v>6</v>
      </c>
      <c r="G144" s="8">
        <v>37257</v>
      </c>
      <c r="H144" t="s">
        <v>7</v>
      </c>
      <c r="I144" s="7">
        <v>612849439</v>
      </c>
      <c r="L144" s="7">
        <v>753232602</v>
      </c>
      <c r="M144" s="7">
        <v>52540738</v>
      </c>
      <c r="N144" s="7">
        <v>25520229</v>
      </c>
      <c r="O144" s="20">
        <f t="shared" si="5"/>
        <v>1</v>
      </c>
    </row>
    <row r="145" spans="1:15">
      <c r="A145" s="20" t="str">
        <f t="shared" si="4"/>
        <v>Íslandsbanki hf.Stýring A</v>
      </c>
      <c r="B145" s="20" t="str">
        <f>_xlfn.IFNA(INDEX(Listi!$AI:$AI,MATCH(C145,Listi!$AJ:$AJ,0)),INDEX(Listi!T:T,MATCH(C145,Listi!U:U,0)))</f>
        <v>Íslandsbanki</v>
      </c>
      <c r="C145" t="s">
        <v>228</v>
      </c>
      <c r="D145" t="s">
        <v>234</v>
      </c>
      <c r="E145" t="s">
        <v>276</v>
      </c>
      <c r="F145" s="8" t="s">
        <v>6</v>
      </c>
      <c r="G145" s="8">
        <v>37257</v>
      </c>
      <c r="H145" t="s">
        <v>7</v>
      </c>
      <c r="I145" s="7">
        <v>3210679110</v>
      </c>
      <c r="L145" s="7">
        <v>4133723797</v>
      </c>
      <c r="M145" s="7">
        <v>215966902</v>
      </c>
      <c r="N145" s="7">
        <v>124877843</v>
      </c>
      <c r="O145" s="20">
        <f t="shared" si="5"/>
        <v>1</v>
      </c>
    </row>
    <row r="146" spans="1:15">
      <c r="A146" s="20" t="str">
        <f t="shared" si="4"/>
        <v>Íslandsbanki hf.Stýring B</v>
      </c>
      <c r="B146" s="20" t="str">
        <f>_xlfn.IFNA(INDEX(Listi!$AI:$AI,MATCH(C146,Listi!$AJ:$AJ,0)),INDEX(Listi!T:T,MATCH(C146,Listi!U:U,0)))</f>
        <v>Íslandsbanki</v>
      </c>
      <c r="C146" t="s">
        <v>228</v>
      </c>
      <c r="D146" t="s">
        <v>235</v>
      </c>
      <c r="E146" t="s">
        <v>276</v>
      </c>
      <c r="F146" s="8" t="s">
        <v>6</v>
      </c>
      <c r="G146" s="8">
        <v>37257</v>
      </c>
      <c r="H146" t="s">
        <v>7</v>
      </c>
      <c r="I146" s="7">
        <v>3710248980</v>
      </c>
      <c r="L146" s="7">
        <v>5860247393</v>
      </c>
      <c r="M146" s="7">
        <v>508591885</v>
      </c>
      <c r="N146" s="7">
        <v>77897125</v>
      </c>
      <c r="O146" s="20">
        <f t="shared" si="5"/>
        <v>1</v>
      </c>
    </row>
    <row r="147" spans="1:15">
      <c r="A147" s="20" t="str">
        <f t="shared" si="4"/>
        <v>Íslandsbanki hf.Stýring C</v>
      </c>
      <c r="B147" s="20" t="str">
        <f>_xlfn.IFNA(INDEX(Listi!$AI:$AI,MATCH(C147,Listi!$AJ:$AJ,0)),INDEX(Listi!T:T,MATCH(C147,Listi!U:U,0)))</f>
        <v>Íslandsbanki</v>
      </c>
      <c r="C147" t="s">
        <v>228</v>
      </c>
      <c r="D147" t="s">
        <v>236</v>
      </c>
      <c r="E147" t="s">
        <v>276</v>
      </c>
      <c r="F147" s="8" t="s">
        <v>6</v>
      </c>
      <c r="G147" s="8">
        <v>37257</v>
      </c>
      <c r="H147" t="s">
        <v>7</v>
      </c>
      <c r="I147" s="7">
        <v>4263334179</v>
      </c>
      <c r="L147" s="7">
        <v>8014427899</v>
      </c>
      <c r="M147" s="7">
        <v>751053797</v>
      </c>
      <c r="N147" s="7">
        <v>58531298</v>
      </c>
      <c r="O147" s="20">
        <f t="shared" si="5"/>
        <v>1</v>
      </c>
    </row>
    <row r="148" spans="1:15">
      <c r="A148" s="20" t="str">
        <f t="shared" si="4"/>
        <v>Íslandsbanki hf.Stýring D</v>
      </c>
      <c r="B148" s="20" t="str">
        <f>_xlfn.IFNA(INDEX(Listi!$AI:$AI,MATCH(C148,Listi!$AJ:$AJ,0)),INDEX(Listi!T:T,MATCH(C148,Listi!U:U,0)))</f>
        <v>Íslandsbanki</v>
      </c>
      <c r="C148" t="s">
        <v>228</v>
      </c>
      <c r="D148" t="s">
        <v>237</v>
      </c>
      <c r="E148" t="s">
        <v>276</v>
      </c>
      <c r="F148" s="8" t="s">
        <v>6</v>
      </c>
      <c r="G148" s="8">
        <v>37257</v>
      </c>
      <c r="H148" t="s">
        <v>7</v>
      </c>
      <c r="I148" s="7">
        <v>2201513116</v>
      </c>
      <c r="L148" s="7">
        <v>5826614423</v>
      </c>
      <c r="M148" s="7">
        <v>1371163557</v>
      </c>
      <c r="N148" s="7">
        <v>36861109</v>
      </c>
      <c r="O148" s="20">
        <f t="shared" si="5"/>
        <v>1</v>
      </c>
    </row>
    <row r="149" spans="1:15">
      <c r="A149" s="20" t="str">
        <f t="shared" si="4"/>
        <v>Íslandsbanki hf.Stýring E</v>
      </c>
      <c r="B149" s="20" t="str">
        <f>_xlfn.IFNA(INDEX(Listi!$AI:$AI,MATCH(C149,Listi!$AJ:$AJ,0)),INDEX(Listi!T:T,MATCH(C149,Listi!U:U,0)))</f>
        <v>Íslandsbanki</v>
      </c>
      <c r="C149" t="s">
        <v>228</v>
      </c>
      <c r="D149" t="s">
        <v>580</v>
      </c>
      <c r="E149" t="s">
        <v>276</v>
      </c>
      <c r="F149" s="8" t="s">
        <v>6</v>
      </c>
      <c r="G149" s="8">
        <v>37257</v>
      </c>
      <c r="H149" t="s">
        <v>7</v>
      </c>
      <c r="I149" s="7">
        <v>25160915</v>
      </c>
      <c r="L149" s="7">
        <v>99567247</v>
      </c>
      <c r="M149" s="7">
        <v>7691901</v>
      </c>
      <c r="N149" s="7">
        <v>670647</v>
      </c>
      <c r="O149" s="20">
        <f t="shared" si="5"/>
        <v>1</v>
      </c>
    </row>
    <row r="150" spans="1:15">
      <c r="A150" s="20" t="str">
        <f t="shared" si="4"/>
        <v>Íslenski lífeyrissjóðurinnLíf 1</v>
      </c>
      <c r="B150" s="20" t="str">
        <f>_xlfn.IFNA(INDEX(Listi!$AI:$AI,MATCH(C150,Listi!$AJ:$AJ,0)),INDEX(Listi!T:T,MATCH(C150,Listi!U:U,0)))</f>
        <v xml:space="preserve">Íslenski  </v>
      </c>
      <c r="C150" t="s">
        <v>238</v>
      </c>
      <c r="D150" t="s">
        <v>239</v>
      </c>
      <c r="E150" t="s">
        <v>276</v>
      </c>
      <c r="F150" t="s">
        <v>6</v>
      </c>
      <c r="G150" s="8">
        <v>37257</v>
      </c>
      <c r="H150" t="s">
        <v>7</v>
      </c>
      <c r="I150" s="7">
        <v>12564533636</v>
      </c>
      <c r="L150" s="7">
        <v>34645188332</v>
      </c>
      <c r="M150" s="7">
        <v>5859453012</v>
      </c>
      <c r="N150" s="7">
        <v>977930648</v>
      </c>
      <c r="O150" s="20">
        <f t="shared" si="5"/>
        <v>1</v>
      </c>
    </row>
    <row r="151" spans="1:15">
      <c r="A151" s="20" t="str">
        <f t="shared" si="4"/>
        <v>Íslenski lífeyrissjóðurinnLíf 2</v>
      </c>
      <c r="B151" s="20" t="str">
        <f>_xlfn.IFNA(INDEX(Listi!$AI:$AI,MATCH(C151,Listi!$AJ:$AJ,0)),INDEX(Listi!T:T,MATCH(C151,Listi!U:U,0)))</f>
        <v xml:space="preserve">Íslenski  </v>
      </c>
      <c r="C151" t="s">
        <v>238</v>
      </c>
      <c r="D151" t="s">
        <v>240</v>
      </c>
      <c r="E151" t="s">
        <v>276</v>
      </c>
      <c r="F151" t="s">
        <v>6</v>
      </c>
      <c r="G151" s="8">
        <v>37257</v>
      </c>
      <c r="H151" t="s">
        <v>7</v>
      </c>
      <c r="I151" s="7">
        <v>14712877847</v>
      </c>
      <c r="L151" s="7">
        <v>31029129445</v>
      </c>
      <c r="M151" s="7">
        <v>2139527304</v>
      </c>
      <c r="N151" s="7">
        <v>531278955</v>
      </c>
      <c r="O151" s="20">
        <f t="shared" si="5"/>
        <v>1</v>
      </c>
    </row>
    <row r="152" spans="1:15">
      <c r="A152" s="20" t="str">
        <f t="shared" si="4"/>
        <v>Íslenski lífeyrissjóðurinnLíf 3</v>
      </c>
      <c r="B152" s="20" t="str">
        <f>_xlfn.IFNA(INDEX(Listi!$AI:$AI,MATCH(C152,Listi!$AJ:$AJ,0)),INDEX(Listi!T:T,MATCH(C152,Listi!U:U,0)))</f>
        <v xml:space="preserve">Íslenski  </v>
      </c>
      <c r="C152" t="s">
        <v>238</v>
      </c>
      <c r="D152" t="s">
        <v>241</v>
      </c>
      <c r="E152" t="s">
        <v>276</v>
      </c>
      <c r="F152" t="s">
        <v>6</v>
      </c>
      <c r="G152" s="8">
        <v>37257</v>
      </c>
      <c r="H152" t="s">
        <v>7</v>
      </c>
      <c r="I152" s="7">
        <v>16210416328</v>
      </c>
      <c r="L152" s="7">
        <v>26552298455</v>
      </c>
      <c r="M152" s="7">
        <v>1349981892</v>
      </c>
      <c r="N152" s="7">
        <v>474868471</v>
      </c>
      <c r="O152" s="20">
        <f t="shared" si="5"/>
        <v>1</v>
      </c>
    </row>
    <row r="153" spans="1:15">
      <c r="A153" s="20" t="str">
        <f t="shared" si="4"/>
        <v>Íslenski lífeyrissjóðurinnLíf 4</v>
      </c>
      <c r="B153" s="20" t="str">
        <f>_xlfn.IFNA(INDEX(Listi!$AI:$AI,MATCH(C153,Listi!$AJ:$AJ,0)),INDEX(Listi!T:T,MATCH(C153,Listi!U:U,0)))</f>
        <v xml:space="preserve">Íslenski  </v>
      </c>
      <c r="C153" t="s">
        <v>238</v>
      </c>
      <c r="D153" t="s">
        <v>242</v>
      </c>
      <c r="E153" t="s">
        <v>276</v>
      </c>
      <c r="F153" t="s">
        <v>6</v>
      </c>
      <c r="G153" s="8">
        <v>37257</v>
      </c>
      <c r="H153" t="s">
        <v>7</v>
      </c>
      <c r="I153" s="7">
        <v>15081085966</v>
      </c>
      <c r="L153" s="7">
        <v>15323468197</v>
      </c>
      <c r="M153" s="7">
        <v>592019313</v>
      </c>
      <c r="N153" s="7">
        <v>649721424</v>
      </c>
      <c r="O153" s="20">
        <f t="shared" si="5"/>
        <v>1</v>
      </c>
    </row>
    <row r="154" spans="1:15">
      <c r="A154" s="20" t="str">
        <f t="shared" si="4"/>
        <v>Íslenski lífeyrissjóðurinnSamtryggingardeild</v>
      </c>
      <c r="B154" s="20" t="str">
        <f>_xlfn.IFNA(INDEX(Listi!$AI:$AI,MATCH(C154,Listi!$AJ:$AJ,0)),INDEX(Listi!T:T,MATCH(C154,Listi!U:U,0)))</f>
        <v xml:space="preserve">Íslenski  </v>
      </c>
      <c r="C154" t="s">
        <v>238</v>
      </c>
      <c r="D154" t="s">
        <v>205</v>
      </c>
      <c r="E154" t="s">
        <v>275</v>
      </c>
      <c r="F154" t="s">
        <v>6</v>
      </c>
      <c r="G154" s="8">
        <v>37257</v>
      </c>
      <c r="H154" t="s">
        <v>7</v>
      </c>
      <c r="I154" s="7">
        <v>16017720727</v>
      </c>
      <c r="L154" s="7">
        <v>32369481106</v>
      </c>
      <c r="M154" s="7">
        <v>2513450236</v>
      </c>
      <c r="N154" s="7">
        <v>182749847</v>
      </c>
      <c r="O154" s="20">
        <f t="shared" si="5"/>
        <v>1</v>
      </c>
    </row>
    <row r="155" spans="1:15">
      <c r="A155" s="20" t="str">
        <f t="shared" si="4"/>
        <v>Kvika banki hf.Ævileið</v>
      </c>
      <c r="B155" s="20" t="str">
        <f>_xlfn.IFNA(INDEX(Listi!$AI:$AI,MATCH(C155,Listi!$AJ:$AJ,0)),INDEX(Listi!T:T,MATCH(C155,Listi!U:U,0)))</f>
        <v xml:space="preserve">Kvika banki </v>
      </c>
      <c r="C155" t="s">
        <v>243</v>
      </c>
      <c r="D155" t="s">
        <v>248</v>
      </c>
      <c r="E155" t="s">
        <v>276</v>
      </c>
      <c r="F155" t="s">
        <v>6</v>
      </c>
      <c r="G155" s="8">
        <v>37257</v>
      </c>
      <c r="H155" t="s">
        <v>7</v>
      </c>
      <c r="I155" s="7">
        <v>46664702</v>
      </c>
      <c r="L155" s="7">
        <v>83990162</v>
      </c>
      <c r="M155" s="7">
        <v>9152445</v>
      </c>
      <c r="N155" s="7">
        <v>0</v>
      </c>
      <c r="O155" s="20">
        <f t="shared" si="5"/>
        <v>1</v>
      </c>
    </row>
    <row r="156" spans="1:15">
      <c r="A156" s="20" t="str">
        <f t="shared" si="4"/>
        <v>Kvika banki hf.Innlánaleið</v>
      </c>
      <c r="B156" s="20" t="str">
        <f>_xlfn.IFNA(INDEX(Listi!$AI:$AI,MATCH(C156,Listi!$AJ:$AJ,0)),INDEX(Listi!T:T,MATCH(C156,Listi!U:U,0)))</f>
        <v xml:space="preserve">Kvika banki </v>
      </c>
      <c r="C156" t="s">
        <v>243</v>
      </c>
      <c r="D156" t="s">
        <v>230</v>
      </c>
      <c r="E156" t="s">
        <v>276</v>
      </c>
      <c r="F156" t="s">
        <v>6</v>
      </c>
      <c r="G156" s="8">
        <v>37257</v>
      </c>
      <c r="H156" t="s">
        <v>7</v>
      </c>
      <c r="I156" s="7">
        <v>0</v>
      </c>
      <c r="L156" s="7">
        <v>2045925829</v>
      </c>
      <c r="M156" s="7">
        <v>336947043</v>
      </c>
      <c r="N156" s="7">
        <v>10453565</v>
      </c>
      <c r="O156" s="20">
        <f t="shared" si="5"/>
        <v>1</v>
      </c>
    </row>
    <row r="157" spans="1:15">
      <c r="A157" s="20" t="str">
        <f t="shared" si="4"/>
        <v>Kvika banki hf.Kvika Séreignasparnaður 5</v>
      </c>
      <c r="B157" s="20" t="str">
        <f>_xlfn.IFNA(INDEX(Listi!$AI:$AI,MATCH(C157,Listi!$AJ:$AJ,0)),INDEX(Listi!T:T,MATCH(C157,Listi!U:U,0)))</f>
        <v xml:space="preserve">Kvika banki </v>
      </c>
      <c r="C157" t="s">
        <v>243</v>
      </c>
      <c r="D157" t="s">
        <v>471</v>
      </c>
      <c r="E157" t="s">
        <v>276</v>
      </c>
      <c r="F157" t="s">
        <v>6</v>
      </c>
      <c r="G157" s="8">
        <v>37257</v>
      </c>
      <c r="H157" t="s">
        <v>7</v>
      </c>
      <c r="I157" s="7">
        <v>697560582</v>
      </c>
      <c r="L157" s="7">
        <v>1146886398</v>
      </c>
      <c r="M157" s="7">
        <v>0</v>
      </c>
      <c r="N157" s="7">
        <v>0</v>
      </c>
      <c r="O157" s="20">
        <f t="shared" si="5"/>
        <v>1</v>
      </c>
    </row>
    <row r="158" spans="1:15">
      <c r="A158" s="20" t="str">
        <f t="shared" si="4"/>
        <v>Kvika banki hf.MP Séreign 1</v>
      </c>
      <c r="B158" s="20" t="str">
        <f>_xlfn.IFNA(INDEX(Listi!$AI:$AI,MATCH(C158,Listi!$AJ:$AJ,0)),INDEX(Listi!T:T,MATCH(C158,Listi!U:U,0)))</f>
        <v xml:space="preserve">Kvika banki </v>
      </c>
      <c r="C158" t="s">
        <v>243</v>
      </c>
      <c r="D158" t="s">
        <v>244</v>
      </c>
      <c r="E158" t="s">
        <v>276</v>
      </c>
      <c r="F158" t="s">
        <v>6</v>
      </c>
      <c r="G158" s="8">
        <v>37257</v>
      </c>
      <c r="H158" t="s">
        <v>7</v>
      </c>
      <c r="I158" s="7">
        <v>0</v>
      </c>
      <c r="L158" s="7">
        <v>706827763</v>
      </c>
      <c r="M158" s="7">
        <v>48440481</v>
      </c>
      <c r="N158" s="7">
        <v>9836508</v>
      </c>
      <c r="O158" s="20">
        <f t="shared" si="5"/>
        <v>1</v>
      </c>
    </row>
    <row r="159" spans="1:15">
      <c r="A159" s="20" t="str">
        <f t="shared" si="4"/>
        <v>Kvika banki hf.MP Séreign 2</v>
      </c>
      <c r="B159" s="20" t="str">
        <f>_xlfn.IFNA(INDEX(Listi!$AI:$AI,MATCH(C159,Listi!$AJ:$AJ,0)),INDEX(Listi!T:T,MATCH(C159,Listi!U:U,0)))</f>
        <v xml:space="preserve">Kvika banki </v>
      </c>
      <c r="C159" t="s">
        <v>243</v>
      </c>
      <c r="D159" t="s">
        <v>245</v>
      </c>
      <c r="E159" t="s">
        <v>276</v>
      </c>
      <c r="F159" t="s">
        <v>6</v>
      </c>
      <c r="G159" s="8">
        <v>37257</v>
      </c>
      <c r="H159" t="s">
        <v>7</v>
      </c>
      <c r="I159" s="7">
        <v>371097717</v>
      </c>
      <c r="L159" s="7">
        <v>853989181</v>
      </c>
      <c r="M159" s="7">
        <v>42441382</v>
      </c>
      <c r="N159" s="7">
        <v>14637701</v>
      </c>
      <c r="O159" s="20">
        <f t="shared" si="5"/>
        <v>1</v>
      </c>
    </row>
    <row r="160" spans="1:15">
      <c r="A160" s="20" t="str">
        <f t="shared" si="4"/>
        <v>Kvika banki hf.MP Séreign 3</v>
      </c>
      <c r="B160" s="20" t="str">
        <f>_xlfn.IFNA(INDEX(Listi!$AI:$AI,MATCH(C160,Listi!$AJ:$AJ,0)),INDEX(Listi!T:T,MATCH(C160,Listi!U:U,0)))</f>
        <v xml:space="preserve">Kvika banki </v>
      </c>
      <c r="C160" t="s">
        <v>243</v>
      </c>
      <c r="D160" t="s">
        <v>246</v>
      </c>
      <c r="E160" t="s">
        <v>276</v>
      </c>
      <c r="F160" t="s">
        <v>6</v>
      </c>
      <c r="G160" s="8">
        <v>37257</v>
      </c>
      <c r="H160" t="s">
        <v>7</v>
      </c>
      <c r="I160" s="7">
        <v>50380313</v>
      </c>
      <c r="L160" s="7">
        <v>141173858</v>
      </c>
      <c r="M160" s="7">
        <v>3374790</v>
      </c>
      <c r="N160" s="7">
        <v>0</v>
      </c>
      <c r="O160" s="20">
        <f t="shared" si="5"/>
        <v>1</v>
      </c>
    </row>
    <row r="161" spans="1:15">
      <c r="A161" s="20" t="str">
        <f t="shared" si="4"/>
        <v>Kvika banki hf.MP Séreign 4</v>
      </c>
      <c r="B161" s="20" t="str">
        <f>_xlfn.IFNA(INDEX(Listi!$AI:$AI,MATCH(C161,Listi!$AJ:$AJ,0)),INDEX(Listi!T:T,MATCH(C161,Listi!U:U,0)))</f>
        <v xml:space="preserve">Kvika banki </v>
      </c>
      <c r="C161" t="s">
        <v>243</v>
      </c>
      <c r="D161" t="s">
        <v>247</v>
      </c>
      <c r="E161" t="s">
        <v>276</v>
      </c>
      <c r="F161" t="s">
        <v>6</v>
      </c>
      <c r="G161" s="8">
        <v>37257</v>
      </c>
      <c r="H161" t="s">
        <v>7</v>
      </c>
      <c r="I161" s="7">
        <v>8789378</v>
      </c>
      <c r="L161" s="7">
        <v>55886684</v>
      </c>
      <c r="M161" s="7">
        <v>2888869</v>
      </c>
      <c r="N161" s="7">
        <v>0</v>
      </c>
      <c r="O161" s="20">
        <f t="shared" si="5"/>
        <v>1</v>
      </c>
    </row>
    <row r="162" spans="1:15">
      <c r="A162" s="20" t="str">
        <f t="shared" si="4"/>
        <v>Landsbankinn hf.Landsbankinn Erlend verðbréf</v>
      </c>
      <c r="B162" s="20" t="str">
        <f>_xlfn.IFNA(INDEX(Listi!$AI:$AI,MATCH(C162,Listi!$AJ:$AJ,0)),INDEX(Listi!T:T,MATCH(C162,Listi!U:U,0)))</f>
        <v>Landsbankinn</v>
      </c>
      <c r="C162" t="s">
        <v>249</v>
      </c>
      <c r="D162" t="s">
        <v>385</v>
      </c>
      <c r="E162" t="s">
        <v>276</v>
      </c>
      <c r="F162" t="s">
        <v>6</v>
      </c>
      <c r="G162" s="8">
        <v>37257</v>
      </c>
      <c r="H162" t="s">
        <v>7</v>
      </c>
      <c r="I162" s="7">
        <v>622788528</v>
      </c>
      <c r="L162" s="7">
        <v>3705185129</v>
      </c>
      <c r="M162" s="7">
        <v>119989407</v>
      </c>
      <c r="N162" s="7">
        <v>87847878</v>
      </c>
      <c r="O162" s="20">
        <f t="shared" si="5"/>
        <v>1</v>
      </c>
    </row>
    <row r="163" spans="1:15">
      <c r="A163" s="20" t="str">
        <f t="shared" si="4"/>
        <v>Landsbankinn hf.Landsbankinn Lífeyrisbók</v>
      </c>
      <c r="B163" s="20" t="str">
        <f>_xlfn.IFNA(INDEX(Listi!$AI:$AI,MATCH(C163,Listi!$AJ:$AJ,0)),INDEX(Listi!T:T,MATCH(C163,Listi!U:U,0)))</f>
        <v>Landsbankinn</v>
      </c>
      <c r="C163" t="s">
        <v>249</v>
      </c>
      <c r="D163" t="s">
        <v>367</v>
      </c>
      <c r="E163" t="s">
        <v>276</v>
      </c>
      <c r="F163" t="s">
        <v>6</v>
      </c>
      <c r="G163" s="8">
        <v>37257</v>
      </c>
      <c r="H163" t="s">
        <v>7</v>
      </c>
      <c r="I163" s="7">
        <v>0</v>
      </c>
      <c r="L163" s="7">
        <v>3016213427</v>
      </c>
      <c r="M163" s="7">
        <v>440353590</v>
      </c>
      <c r="N163" s="7">
        <v>298769900</v>
      </c>
      <c r="O163" s="20">
        <f t="shared" si="5"/>
        <v>1</v>
      </c>
    </row>
    <row r="164" spans="1:15">
      <c r="A164" s="20" t="str">
        <f t="shared" si="4"/>
        <v>Landsbankinn hf.Landsbankinn Lífeyrisbók verðtryggð</v>
      </c>
      <c r="B164" s="20" t="str">
        <f>_xlfn.IFNA(INDEX(Listi!$AI:$AI,MATCH(C164,Listi!$AJ:$AJ,0)),INDEX(Listi!T:T,MATCH(C164,Listi!U:U,0)))</f>
        <v>Landsbankinn</v>
      </c>
      <c r="C164" t="s">
        <v>249</v>
      </c>
      <c r="D164" t="s">
        <v>598</v>
      </c>
      <c r="E164" t="s">
        <v>276</v>
      </c>
      <c r="F164" t="s">
        <v>6</v>
      </c>
      <c r="G164" s="8">
        <v>37257</v>
      </c>
      <c r="H164" t="s">
        <v>7</v>
      </c>
      <c r="I164" s="7">
        <v>0</v>
      </c>
      <c r="L164" s="7">
        <v>66896053137</v>
      </c>
      <c r="M164" s="7">
        <v>6692476029</v>
      </c>
      <c r="N164" s="7">
        <v>4680072987</v>
      </c>
      <c r="O164" s="20">
        <f t="shared" si="5"/>
        <v>1</v>
      </c>
    </row>
    <row r="165" spans="1:15">
      <c r="A165" s="20" t="str">
        <f t="shared" si="4"/>
        <v>Lífeyrissjóður bændaSamtryggingardeild</v>
      </c>
      <c r="B165" s="20" t="str">
        <f>_xlfn.IFNA(INDEX(Listi!$AI:$AI,MATCH(C165,Listi!$AJ:$AJ,0)),INDEX(Listi!T:T,MATCH(C165,Listi!U:U,0)))</f>
        <v>Lífeyrissjóður bænda</v>
      </c>
      <c r="C165" t="s">
        <v>252</v>
      </c>
      <c r="D165" t="s">
        <v>205</v>
      </c>
      <c r="E165" t="s">
        <v>275</v>
      </c>
      <c r="F165" t="s">
        <v>6</v>
      </c>
      <c r="G165" s="8">
        <v>37257</v>
      </c>
      <c r="H165" t="s">
        <v>7</v>
      </c>
      <c r="I165" s="7">
        <v>22937483826</v>
      </c>
      <c r="L165" s="7">
        <v>45108278171</v>
      </c>
      <c r="M165" s="7">
        <v>776003397</v>
      </c>
      <c r="N165" s="7">
        <v>1921473168</v>
      </c>
      <c r="O165" s="20">
        <f t="shared" si="5"/>
        <v>1</v>
      </c>
    </row>
    <row r="166" spans="1:15">
      <c r="A166" s="20" t="str">
        <f t="shared" si="4"/>
        <v>Lífeyrissjóður bankamannaAldursdeild</v>
      </c>
      <c r="B166" s="20" t="str">
        <f>_xlfn.IFNA(INDEX(Listi!$AI:$AI,MATCH(C166,Listi!$AJ:$AJ,0)),INDEX(Listi!T:T,MATCH(C166,Listi!U:U,0)))</f>
        <v>Lífeyrissjóður bankam.</v>
      </c>
      <c r="C166" t="s">
        <v>250</v>
      </c>
      <c r="D166" t="s">
        <v>251</v>
      </c>
      <c r="E166" t="s">
        <v>275</v>
      </c>
      <c r="F166" t="s">
        <v>6</v>
      </c>
      <c r="G166" s="8">
        <v>37257</v>
      </c>
      <c r="H166" t="s">
        <v>7</v>
      </c>
      <c r="I166" s="7">
        <v>28849730000</v>
      </c>
      <c r="L166" s="7">
        <v>61369964000</v>
      </c>
      <c r="M166" s="7">
        <v>1996063000</v>
      </c>
      <c r="N166" s="7">
        <v>753444000</v>
      </c>
      <c r="O166" s="20">
        <f t="shared" si="5"/>
        <v>1</v>
      </c>
    </row>
    <row r="167" spans="1:15">
      <c r="A167" s="20" t="str">
        <f t="shared" si="4"/>
        <v>Lífeyrissjóður bankamannaHlutfallsdeild</v>
      </c>
      <c r="B167" s="20" t="str">
        <f>_xlfn.IFNA(INDEX(Listi!$AI:$AI,MATCH(C167,Listi!$AJ:$AJ,0)),INDEX(Listi!T:T,MATCH(C167,Listi!U:U,0)))</f>
        <v>Lífeyrissjóður bankam.</v>
      </c>
      <c r="C167" t="s">
        <v>250</v>
      </c>
      <c r="D167" t="s">
        <v>467</v>
      </c>
      <c r="E167" t="s">
        <v>275</v>
      </c>
      <c r="F167" t="s">
        <v>6</v>
      </c>
      <c r="G167" s="8">
        <v>37257</v>
      </c>
      <c r="H167" t="s">
        <v>7</v>
      </c>
      <c r="I167" s="7">
        <v>35390583000</v>
      </c>
      <c r="L167" s="7">
        <v>40286427000</v>
      </c>
      <c r="M167" s="7">
        <v>125147000</v>
      </c>
      <c r="N167" s="7">
        <v>2741197000</v>
      </c>
      <c r="O167" s="20">
        <f t="shared" si="5"/>
        <v>1</v>
      </c>
    </row>
    <row r="168" spans="1:15">
      <c r="A168" s="20" t="str">
        <f t="shared" si="4"/>
        <v>Lífeyrissjóður RangæingaSamtryggingardeild</v>
      </c>
      <c r="B168" s="20" t="str">
        <f>_xlfn.IFNA(INDEX(Listi!$AI:$AI,MATCH(C168,Listi!$AJ:$AJ,0)),INDEX(Listi!T:T,MATCH(C168,Listi!U:U,0)))</f>
        <v>Lífeyrissjóður Rang.</v>
      </c>
      <c r="C168" t="s">
        <v>253</v>
      </c>
      <c r="D168" t="s">
        <v>205</v>
      </c>
      <c r="E168" t="s">
        <v>275</v>
      </c>
      <c r="F168" t="s">
        <v>6</v>
      </c>
      <c r="G168" s="8">
        <v>37257</v>
      </c>
      <c r="H168" t="s">
        <v>7</v>
      </c>
      <c r="I168" s="7">
        <v>10120893000</v>
      </c>
      <c r="L168" s="7">
        <v>18949790000</v>
      </c>
      <c r="M168" s="7">
        <v>835894000</v>
      </c>
      <c r="N168" s="7">
        <v>386250000</v>
      </c>
      <c r="O168" s="20">
        <f t="shared" si="5"/>
        <v>1</v>
      </c>
    </row>
    <row r="169" spans="1:15">
      <c r="A169" s="20" t="str">
        <f t="shared" si="4"/>
        <v>Lífeyrissjóður starfsmanna AkureyrarbæjarSamtryggingardeild</v>
      </c>
      <c r="B169" s="20" t="str">
        <f>_xlfn.IFNA(INDEX(Listi!$AI:$AI,MATCH(C169,Listi!$AJ:$AJ,0)),INDEX(Listi!T:T,MATCH(C169,Listi!U:U,0)))</f>
        <v>Lífeyrissj. starfsm. Akureyrarb.</v>
      </c>
      <c r="C169" t="s">
        <v>274</v>
      </c>
      <c r="D169" t="s">
        <v>205</v>
      </c>
      <c r="E169" t="s">
        <v>275</v>
      </c>
      <c r="F169" t="s">
        <v>6</v>
      </c>
      <c r="G169" s="8">
        <v>37257</v>
      </c>
      <c r="H169" t="s">
        <v>7</v>
      </c>
      <c r="I169" s="7">
        <v>9298052932</v>
      </c>
      <c r="L169" s="7">
        <v>14569496826</v>
      </c>
      <c r="M169" s="7">
        <v>46271787</v>
      </c>
      <c r="N169" s="7">
        <v>1160288032</v>
      </c>
      <c r="O169" s="20">
        <f t="shared" si="5"/>
        <v>1</v>
      </c>
    </row>
    <row r="170" spans="1:15">
      <c r="A170" s="20" t="str">
        <f t="shared" si="4"/>
        <v>Lífeyrissjóður starfsmanna Búnaðarbanka ÍslandsSamtryggingardeild</v>
      </c>
      <c r="B170" s="20" t="str">
        <f>_xlfn.IFNA(INDEX(Listi!$AI:$AI,MATCH(C170,Listi!$AJ:$AJ,0)),INDEX(Listi!T:T,MATCH(C170,Listi!U:U,0)))</f>
        <v>Lífeyrissj. starfsm. Búnaðarb.Ísl.</v>
      </c>
      <c r="C170" t="s">
        <v>254</v>
      </c>
      <c r="D170" t="s">
        <v>205</v>
      </c>
      <c r="E170" t="s">
        <v>275</v>
      </c>
      <c r="F170" t="s">
        <v>6</v>
      </c>
      <c r="G170" s="8">
        <v>37257</v>
      </c>
      <c r="H170" t="s">
        <v>7</v>
      </c>
      <c r="I170" s="7">
        <v>19222104000</v>
      </c>
      <c r="L170" s="7">
        <v>27921283000</v>
      </c>
      <c r="M170" s="7">
        <v>7378000</v>
      </c>
      <c r="N170" s="7">
        <v>1535577000</v>
      </c>
      <c r="O170" s="20">
        <f t="shared" si="5"/>
        <v>1</v>
      </c>
    </row>
    <row r="171" spans="1:15">
      <c r="A171" s="20" t="str">
        <f t="shared" si="4"/>
        <v>Lífeyrissjóður starfsmanna ReykjavíkurborgarSamtryggingardeild</v>
      </c>
      <c r="B171" s="20" t="str">
        <f>_xlfn.IFNA(INDEX(Listi!$AI:$AI,MATCH(C171,Listi!$AJ:$AJ,0)),INDEX(Listi!T:T,MATCH(C171,Listi!U:U,0)))</f>
        <v>Lífeyrissj. starfsm. Reykjav.</v>
      </c>
      <c r="C171" t="s">
        <v>255</v>
      </c>
      <c r="D171" t="s">
        <v>205</v>
      </c>
      <c r="E171" t="s">
        <v>275</v>
      </c>
      <c r="F171" t="s">
        <v>6</v>
      </c>
      <c r="G171" s="8">
        <v>37257</v>
      </c>
      <c r="H171" t="s">
        <v>7</v>
      </c>
      <c r="I171" s="7">
        <v>66778519379</v>
      </c>
      <c r="L171" s="7">
        <v>92450251598</v>
      </c>
      <c r="M171" s="7">
        <v>217604296</v>
      </c>
      <c r="N171" s="7">
        <v>6195210428</v>
      </c>
      <c r="O171" s="20">
        <f t="shared" si="5"/>
        <v>1</v>
      </c>
    </row>
    <row r="172" spans="1:15">
      <c r="A172" s="20" t="str">
        <f t="shared" si="4"/>
        <v>Lífeyrissjóður starfsmanna ríkisinsA-deild</v>
      </c>
      <c r="B172" s="20" t="str">
        <f>_xlfn.IFNA(INDEX(Listi!$AI:$AI,MATCH(C172,Listi!$AJ:$AJ,0)),INDEX(Listi!T:T,MATCH(C172,Listi!U:U,0)))</f>
        <v>LSR</v>
      </c>
      <c r="C172" t="s">
        <v>256</v>
      </c>
      <c r="D172" t="s">
        <v>257</v>
      </c>
      <c r="E172" t="s">
        <v>275</v>
      </c>
      <c r="F172" t="s">
        <v>6</v>
      </c>
      <c r="G172" s="8">
        <v>37257</v>
      </c>
      <c r="H172" t="s">
        <v>7</v>
      </c>
      <c r="I172" s="7">
        <v>412233415474</v>
      </c>
      <c r="L172" s="7">
        <v>1024402726080</v>
      </c>
      <c r="M172" s="7">
        <v>38030413328</v>
      </c>
      <c r="N172" s="7">
        <v>13011563069</v>
      </c>
      <c r="O172" s="20">
        <f t="shared" si="5"/>
        <v>1</v>
      </c>
    </row>
    <row r="173" spans="1:15">
      <c r="A173" s="20" t="str">
        <f t="shared" si="4"/>
        <v>Lífeyrissjóður starfsmanna ríkisinsB-deild</v>
      </c>
      <c r="B173" s="20" t="str">
        <f>_xlfn.IFNA(INDEX(Listi!$AI:$AI,MATCH(C173,Listi!$AJ:$AJ,0)),INDEX(Listi!T:T,MATCH(C173,Listi!U:U,0)))</f>
        <v>LSR</v>
      </c>
      <c r="C173" t="s">
        <v>256</v>
      </c>
      <c r="D173" t="s">
        <v>218</v>
      </c>
      <c r="E173" t="s">
        <v>275</v>
      </c>
      <c r="F173" t="s">
        <v>6</v>
      </c>
      <c r="G173" s="8">
        <v>37257</v>
      </c>
      <c r="H173" t="s">
        <v>7</v>
      </c>
      <c r="I173" s="7">
        <v>109337463738</v>
      </c>
      <c r="L173" s="7">
        <v>297381500048</v>
      </c>
      <c r="M173" s="7">
        <v>1364474032</v>
      </c>
      <c r="N173" s="7">
        <v>62409553231</v>
      </c>
      <c r="O173" s="20">
        <f t="shared" si="5"/>
        <v>1</v>
      </c>
    </row>
    <row r="174" spans="1:15">
      <c r="A174" s="20" t="str">
        <f t="shared" si="4"/>
        <v>Lífeyrissjóður starfsmanna ríkisinsLeið I</v>
      </c>
      <c r="B174" s="20" t="str">
        <f>_xlfn.IFNA(INDEX(Listi!$AI:$AI,MATCH(C174,Listi!$AJ:$AJ,0)),INDEX(Listi!T:T,MATCH(C174,Listi!U:U,0)))</f>
        <v>LSR</v>
      </c>
      <c r="C174" t="s">
        <v>256</v>
      </c>
      <c r="D174" t="s">
        <v>258</v>
      </c>
      <c r="E174" t="s">
        <v>276</v>
      </c>
      <c r="F174" t="s">
        <v>6</v>
      </c>
      <c r="G174" s="8">
        <v>37257</v>
      </c>
      <c r="H174" t="s">
        <v>7</v>
      </c>
      <c r="I174" s="7">
        <v>668420948</v>
      </c>
      <c r="L174" s="7">
        <v>11704214939</v>
      </c>
      <c r="M174" s="7">
        <v>547428342</v>
      </c>
      <c r="N174" s="7">
        <v>195323403</v>
      </c>
      <c r="O174" s="20">
        <f t="shared" si="5"/>
        <v>1</v>
      </c>
    </row>
    <row r="175" spans="1:15">
      <c r="A175" s="20" t="str">
        <f t="shared" si="4"/>
        <v>Lífeyrissjóður starfsmanna ríkisinsLeið II</v>
      </c>
      <c r="B175" s="20" t="str">
        <f>_xlfn.IFNA(INDEX(Listi!$AI:$AI,MATCH(C175,Listi!$AJ:$AJ,0)),INDEX(Listi!T:T,MATCH(C175,Listi!U:U,0)))</f>
        <v>LSR</v>
      </c>
      <c r="C175" t="s">
        <v>256</v>
      </c>
      <c r="D175" t="s">
        <v>259</v>
      </c>
      <c r="E175" t="s">
        <v>276</v>
      </c>
      <c r="F175" t="s">
        <v>6</v>
      </c>
      <c r="G175" s="8">
        <v>37257</v>
      </c>
      <c r="H175" t="s">
        <v>7</v>
      </c>
      <c r="I175" s="7">
        <v>546616063</v>
      </c>
      <c r="L175" s="7">
        <v>3365164594</v>
      </c>
      <c r="M175" s="7">
        <v>379849453</v>
      </c>
      <c r="N175" s="7">
        <v>93142056</v>
      </c>
      <c r="O175" s="20">
        <f t="shared" si="5"/>
        <v>1</v>
      </c>
    </row>
    <row r="176" spans="1:15">
      <c r="A176" s="20" t="str">
        <f t="shared" si="4"/>
        <v>Lífeyrissjóður starfsmanna ríkisinsLeið III</v>
      </c>
      <c r="B176" s="20" t="str">
        <f>_xlfn.IFNA(INDEX(Listi!$AI:$AI,MATCH(C176,Listi!$AJ:$AJ,0)),INDEX(Listi!T:T,MATCH(C176,Listi!U:U,0)))</f>
        <v>LSR</v>
      </c>
      <c r="C176" t="s">
        <v>256</v>
      </c>
      <c r="D176" t="s">
        <v>260</v>
      </c>
      <c r="E176" t="s">
        <v>276</v>
      </c>
      <c r="F176" t="s">
        <v>6</v>
      </c>
      <c r="G176" s="8">
        <v>37257</v>
      </c>
      <c r="H176" t="s">
        <v>7</v>
      </c>
      <c r="I176" s="7">
        <v>0</v>
      </c>
      <c r="L176" s="7">
        <v>9959294621</v>
      </c>
      <c r="M176" s="7">
        <v>743287481</v>
      </c>
      <c r="N176" s="7">
        <v>349903833</v>
      </c>
      <c r="O176" s="20">
        <f t="shared" si="5"/>
        <v>1</v>
      </c>
    </row>
    <row r="177" spans="1:15">
      <c r="A177" s="20" t="str">
        <f t="shared" si="4"/>
        <v>Lífeyrissjóður Tannlæknafél ÍslDeild I/Séreign</v>
      </c>
      <c r="B177" s="20" t="str">
        <f>_xlfn.IFNA(INDEX(Listi!$AI:$AI,MATCH(C177,Listi!$AJ:$AJ,0)),INDEX(Listi!T:T,MATCH(C177,Listi!U:U,0)))</f>
        <v>Lífeyrissj. Tannlækna</v>
      </c>
      <c r="C177" t="s">
        <v>261</v>
      </c>
      <c r="D177" t="s">
        <v>207</v>
      </c>
      <c r="E177" t="s">
        <v>276</v>
      </c>
      <c r="F177" t="s">
        <v>6</v>
      </c>
      <c r="G177" s="8">
        <v>37257</v>
      </c>
      <c r="H177" t="s">
        <v>7</v>
      </c>
      <c r="I177" s="7">
        <v>3351812466</v>
      </c>
      <c r="L177" s="7">
        <v>6768408488</v>
      </c>
      <c r="M177" s="7">
        <v>272759192</v>
      </c>
      <c r="N177" s="7">
        <v>153838058</v>
      </c>
      <c r="O177" s="20">
        <f t="shared" si="5"/>
        <v>1</v>
      </c>
    </row>
    <row r="178" spans="1:15">
      <c r="A178" s="20" t="str">
        <f t="shared" si="4"/>
        <v>Lífeyrissjóður Tannlæknafél ÍslSamtryggingardeild</v>
      </c>
      <c r="B178" s="20" t="str">
        <f>_xlfn.IFNA(INDEX(Listi!$AI:$AI,MATCH(C178,Listi!$AJ:$AJ,0)),INDEX(Listi!T:T,MATCH(C178,Listi!U:U,0)))</f>
        <v>Lífeyrissj. Tannlækna</v>
      </c>
      <c r="C178" t="s">
        <v>261</v>
      </c>
      <c r="D178" t="s">
        <v>205</v>
      </c>
      <c r="E178" t="s">
        <v>275</v>
      </c>
      <c r="F178" t="s">
        <v>6</v>
      </c>
      <c r="G178" s="8">
        <v>37257</v>
      </c>
      <c r="H178" t="s">
        <v>7</v>
      </c>
      <c r="I178" s="7">
        <v>1129118161</v>
      </c>
      <c r="L178" s="7">
        <v>2241251214</v>
      </c>
      <c r="M178" s="7">
        <v>112827287</v>
      </c>
      <c r="N178" s="7">
        <v>17930159</v>
      </c>
      <c r="O178" s="20">
        <f t="shared" si="5"/>
        <v>1</v>
      </c>
    </row>
    <row r="179" spans="1:15">
      <c r="A179" s="20" t="str">
        <f t="shared" si="4"/>
        <v>Lífeyrissjóður verslunarmannaÆvileið 1</v>
      </c>
      <c r="B179" s="20" t="str">
        <f>_xlfn.IFNA(INDEX(Listi!$AI:$AI,MATCH(C179,Listi!$AJ:$AJ,0)),INDEX(Listi!T:T,MATCH(C179,Listi!U:U,0)))</f>
        <v>Lífeyrissj. Verslunarm.</v>
      </c>
      <c r="C179" t="s">
        <v>206</v>
      </c>
      <c r="D179" t="s">
        <v>310</v>
      </c>
      <c r="E179" t="s">
        <v>276</v>
      </c>
      <c r="F179" t="s">
        <v>6</v>
      </c>
      <c r="G179" s="8">
        <v>37257</v>
      </c>
      <c r="H179" t="s">
        <v>7</v>
      </c>
      <c r="I179" s="7">
        <v>1135110589</v>
      </c>
      <c r="L179" s="7">
        <v>2860479562</v>
      </c>
      <c r="M179" s="7">
        <v>819651283</v>
      </c>
      <c r="N179" s="7">
        <v>12562366</v>
      </c>
      <c r="O179" s="20">
        <f t="shared" si="5"/>
        <v>1</v>
      </c>
    </row>
    <row r="180" spans="1:15">
      <c r="A180" s="20" t="str">
        <f t="shared" si="4"/>
        <v>Lífeyrissjóður verslunarmannaÆvileið 2</v>
      </c>
      <c r="B180" s="20" t="str">
        <f>_xlfn.IFNA(INDEX(Listi!$AI:$AI,MATCH(C180,Listi!$AJ:$AJ,0)),INDEX(Listi!T:T,MATCH(C180,Listi!U:U,0)))</f>
        <v>Lífeyrissj. Verslunarm.</v>
      </c>
      <c r="C180" t="s">
        <v>206</v>
      </c>
      <c r="D180" t="s">
        <v>309</v>
      </c>
      <c r="E180" t="s">
        <v>276</v>
      </c>
      <c r="F180" t="s">
        <v>6</v>
      </c>
      <c r="G180" s="8">
        <v>37257</v>
      </c>
      <c r="H180" t="s">
        <v>7</v>
      </c>
      <c r="I180" s="7">
        <v>1453040642</v>
      </c>
      <c r="L180" s="7">
        <v>2325064159</v>
      </c>
      <c r="M180" s="7">
        <v>465663194</v>
      </c>
      <c r="N180" s="7">
        <v>32037995</v>
      </c>
      <c r="O180" s="20">
        <f t="shared" si="5"/>
        <v>1</v>
      </c>
    </row>
    <row r="181" spans="1:15">
      <c r="A181" s="20" t="str">
        <f t="shared" si="4"/>
        <v>Lífeyrissjóður verslunarmannaÆvileið 3</v>
      </c>
      <c r="B181" s="20" t="str">
        <f>_xlfn.IFNA(INDEX(Listi!$AI:$AI,MATCH(C181,Listi!$AJ:$AJ,0)),INDEX(Listi!T:T,MATCH(C181,Listi!U:U,0)))</f>
        <v>Lífeyrissj. Verslunarm.</v>
      </c>
      <c r="C181" t="s">
        <v>206</v>
      </c>
      <c r="D181" t="s">
        <v>308</v>
      </c>
      <c r="E181" t="s">
        <v>276</v>
      </c>
      <c r="F181" t="s">
        <v>6</v>
      </c>
      <c r="G181" s="8">
        <v>37257</v>
      </c>
      <c r="H181" t="s">
        <v>7</v>
      </c>
      <c r="I181" s="7">
        <v>1082409480</v>
      </c>
      <c r="L181" s="7">
        <v>1567402319</v>
      </c>
      <c r="M181" s="7">
        <v>325961302</v>
      </c>
      <c r="N181" s="7">
        <v>60283998</v>
      </c>
      <c r="O181" s="20">
        <f t="shared" si="5"/>
        <v>1</v>
      </c>
    </row>
    <row r="182" spans="1:15">
      <c r="A182" s="20" t="str">
        <f t="shared" si="4"/>
        <v>Lífeyrissjóður verslunarmannaDeild I/Séreign</v>
      </c>
      <c r="B182" s="20" t="str">
        <f>_xlfn.IFNA(INDEX(Listi!$AI:$AI,MATCH(C182,Listi!$AJ:$AJ,0)),INDEX(Listi!T:T,MATCH(C182,Listi!U:U,0)))</f>
        <v>Lífeyrissj. Verslunarm.</v>
      </c>
      <c r="C182" t="s">
        <v>206</v>
      </c>
      <c r="D182" t="s">
        <v>207</v>
      </c>
      <c r="E182" t="s">
        <v>276</v>
      </c>
      <c r="F182" t="s">
        <v>6</v>
      </c>
      <c r="G182" s="8">
        <v>37257</v>
      </c>
      <c r="H182" t="s">
        <v>7</v>
      </c>
      <c r="I182" s="7">
        <v>6879483865</v>
      </c>
      <c r="L182" s="7">
        <v>19785724399</v>
      </c>
      <c r="M182" s="7">
        <v>729937912</v>
      </c>
      <c r="N182" s="7">
        <v>458382791</v>
      </c>
      <c r="O182" s="20">
        <f t="shared" si="5"/>
        <v>1</v>
      </c>
    </row>
    <row r="183" spans="1:15">
      <c r="A183" s="20" t="str">
        <f t="shared" si="4"/>
        <v>Lífeyrissjóður verslunarmannaSamtryggingardeild</v>
      </c>
      <c r="B183" s="20" t="str">
        <f>_xlfn.IFNA(INDEX(Listi!$AI:$AI,MATCH(C183,Listi!$AJ:$AJ,0)),INDEX(Listi!T:T,MATCH(C183,Listi!U:U,0)))</f>
        <v>Lífeyrissj. Verslunarm.</v>
      </c>
      <c r="C183" t="s">
        <v>206</v>
      </c>
      <c r="D183" t="s">
        <v>205</v>
      </c>
      <c r="E183" t="s">
        <v>275</v>
      </c>
      <c r="F183" t="s">
        <v>6</v>
      </c>
      <c r="G183" s="8">
        <v>37257</v>
      </c>
      <c r="H183" t="s">
        <v>7</v>
      </c>
      <c r="I183" s="7">
        <v>408405092857</v>
      </c>
      <c r="L183" s="7">
        <v>1174592806906</v>
      </c>
      <c r="M183" s="7">
        <v>35794261112</v>
      </c>
      <c r="N183" s="7">
        <v>21965137185</v>
      </c>
      <c r="O183" s="20">
        <f t="shared" si="5"/>
        <v>1</v>
      </c>
    </row>
    <row r="184" spans="1:15">
      <c r="A184" s="20" t="str">
        <f t="shared" si="4"/>
        <v>Lífeyrissjóður VestmannaeyjaSafn I</v>
      </c>
      <c r="B184" s="20" t="str">
        <f>_xlfn.IFNA(INDEX(Listi!$AI:$AI,MATCH(C184,Listi!$AJ:$AJ,0)),INDEX(Listi!T:T,MATCH(C184,Listi!U:U,0)))</f>
        <v>Lífeyrissj. Vestm.</v>
      </c>
      <c r="C184" t="s">
        <v>262</v>
      </c>
      <c r="D184" t="s">
        <v>210</v>
      </c>
      <c r="E184" t="s">
        <v>276</v>
      </c>
      <c r="F184" t="s">
        <v>6</v>
      </c>
      <c r="G184" s="8">
        <v>37257</v>
      </c>
      <c r="H184" t="s">
        <v>7</v>
      </c>
      <c r="I184" s="7">
        <v>230850508</v>
      </c>
      <c r="L184" s="7">
        <v>381311221</v>
      </c>
      <c r="M184" s="7">
        <v>44104006</v>
      </c>
      <c r="N184" s="7">
        <v>13592960</v>
      </c>
      <c r="O184" s="20">
        <f t="shared" si="5"/>
        <v>1</v>
      </c>
    </row>
    <row r="185" spans="1:15">
      <c r="A185" s="20" t="str">
        <f t="shared" si="4"/>
        <v>Lífeyrissjóður VestmannaeyjaSafn II</v>
      </c>
      <c r="B185" s="20" t="str">
        <f>_xlfn.IFNA(INDEX(Listi!$AI:$AI,MATCH(C185,Listi!$AJ:$AJ,0)),INDEX(Listi!T:T,MATCH(C185,Listi!U:U,0)))</f>
        <v>Lífeyrissj. Vestm.</v>
      </c>
      <c r="C185" t="s">
        <v>262</v>
      </c>
      <c r="D185" t="s">
        <v>211</v>
      </c>
      <c r="E185" t="s">
        <v>276</v>
      </c>
      <c r="F185" t="s">
        <v>6</v>
      </c>
      <c r="G185" s="8">
        <v>37257</v>
      </c>
      <c r="H185" t="s">
        <v>7</v>
      </c>
      <c r="I185" s="7">
        <v>259238379</v>
      </c>
      <c r="L185" s="7">
        <v>571440191</v>
      </c>
      <c r="M185" s="7">
        <v>40240404</v>
      </c>
      <c r="N185" s="7">
        <v>18659289</v>
      </c>
      <c r="O185" s="20">
        <f t="shared" si="5"/>
        <v>1</v>
      </c>
    </row>
    <row r="186" spans="1:15">
      <c r="A186" s="20" t="str">
        <f t="shared" si="4"/>
        <v>Lífeyrissjóður VestmannaeyjaSamtryggingardeild</v>
      </c>
      <c r="B186" s="20" t="str">
        <f>_xlfn.IFNA(INDEX(Listi!$AI:$AI,MATCH(C186,Listi!$AJ:$AJ,0)),INDEX(Listi!T:T,MATCH(C186,Listi!U:U,0)))</f>
        <v>Lífeyrissj. Vestm.</v>
      </c>
      <c r="C186" t="s">
        <v>262</v>
      </c>
      <c r="D186" t="s">
        <v>205</v>
      </c>
      <c r="E186" t="s">
        <v>275</v>
      </c>
      <c r="F186" t="s">
        <v>6</v>
      </c>
      <c r="G186" s="8">
        <v>37257</v>
      </c>
      <c r="H186" t="s">
        <v>7</v>
      </c>
      <c r="I186" s="7">
        <v>29721475395</v>
      </c>
      <c r="L186" s="7">
        <v>85198020532</v>
      </c>
      <c r="M186" s="7">
        <v>1944643004</v>
      </c>
      <c r="N186" s="7">
        <v>2198060399</v>
      </c>
      <c r="O186" s="20">
        <f t="shared" si="5"/>
        <v>1</v>
      </c>
    </row>
    <row r="187" spans="1:15">
      <c r="A187" s="20" t="str">
        <f t="shared" si="4"/>
        <v>Lífsval - lífeyrissparnaðurLífsval 1</v>
      </c>
      <c r="B187" s="20" t="str">
        <f>_xlfn.IFNA(INDEX(Listi!$AI:$AI,MATCH(C187,Listi!$AJ:$AJ,0)),INDEX(Listi!T:T,MATCH(C187,Listi!U:U,0)))</f>
        <v>Lífsval</v>
      </c>
      <c r="C187" t="s">
        <v>263</v>
      </c>
      <c r="D187" t="s">
        <v>264</v>
      </c>
      <c r="E187" t="s">
        <v>276</v>
      </c>
      <c r="F187" t="s">
        <v>6</v>
      </c>
      <c r="G187" s="8">
        <v>37257</v>
      </c>
      <c r="H187" t="s">
        <v>7</v>
      </c>
      <c r="I187" s="7">
        <v>0</v>
      </c>
      <c r="L187" s="7">
        <v>1792991246</v>
      </c>
      <c r="M187" s="7">
        <v>203244065</v>
      </c>
      <c r="N187" s="7">
        <v>81003579</v>
      </c>
      <c r="O187" s="20">
        <f t="shared" si="5"/>
        <v>1</v>
      </c>
    </row>
    <row r="188" spans="1:15">
      <c r="A188" s="20" t="str">
        <f t="shared" si="4"/>
        <v>Lífsval - lífeyrissparnaðurLífsval 2</v>
      </c>
      <c r="B188" s="20" t="str">
        <f>_xlfn.IFNA(INDEX(Listi!$AI:$AI,MATCH(C188,Listi!$AJ:$AJ,0)),INDEX(Listi!T:T,MATCH(C188,Listi!U:U,0)))</f>
        <v>Lífsval</v>
      </c>
      <c r="C188" t="s">
        <v>263</v>
      </c>
      <c r="D188" t="s">
        <v>265</v>
      </c>
      <c r="E188" t="s">
        <v>276</v>
      </c>
      <c r="F188" t="s">
        <v>6</v>
      </c>
      <c r="G188" s="8">
        <v>37257</v>
      </c>
      <c r="H188" t="s">
        <v>7</v>
      </c>
      <c r="I188" s="7">
        <v>34527834</v>
      </c>
      <c r="L188" s="7">
        <v>79660340</v>
      </c>
      <c r="M188" s="7">
        <v>14369045</v>
      </c>
      <c r="N188" s="7">
        <v>2695304</v>
      </c>
      <c r="O188" s="20">
        <f t="shared" si="5"/>
        <v>1</v>
      </c>
    </row>
    <row r="189" spans="1:15">
      <c r="A189" s="20" t="str">
        <f t="shared" si="4"/>
        <v>Lífsval - lífeyrissparnaðurLífsval 3</v>
      </c>
      <c r="B189" s="20" t="str">
        <f>_xlfn.IFNA(INDEX(Listi!$AI:$AI,MATCH(C189,Listi!$AJ:$AJ,0)),INDEX(Listi!T:T,MATCH(C189,Listi!U:U,0)))</f>
        <v>Lífsval</v>
      </c>
      <c r="C189" t="s">
        <v>263</v>
      </c>
      <c r="D189" t="s">
        <v>266</v>
      </c>
      <c r="E189" t="s">
        <v>276</v>
      </c>
      <c r="F189" t="s">
        <v>6</v>
      </c>
      <c r="G189" s="8">
        <v>37257</v>
      </c>
      <c r="H189" t="s">
        <v>7</v>
      </c>
      <c r="I189" s="7">
        <v>32199784</v>
      </c>
      <c r="L189" s="7">
        <v>131239774</v>
      </c>
      <c r="M189" s="7">
        <v>16635787</v>
      </c>
      <c r="N189" s="7">
        <v>3548138</v>
      </c>
      <c r="O189" s="20">
        <f t="shared" si="5"/>
        <v>1</v>
      </c>
    </row>
    <row r="190" spans="1:15">
      <c r="A190" s="20" t="str">
        <f t="shared" si="4"/>
        <v>Lífsval - lífeyrissparnaðurLífsval 4</v>
      </c>
      <c r="B190" s="20" t="str">
        <f>_xlfn.IFNA(INDEX(Listi!$AI:$AI,MATCH(C190,Listi!$AJ:$AJ,0)),INDEX(Listi!T:T,MATCH(C190,Listi!U:U,0)))</f>
        <v>Lífsval</v>
      </c>
      <c r="C190" t="s">
        <v>263</v>
      </c>
      <c r="D190" t="s">
        <v>267</v>
      </c>
      <c r="E190" t="s">
        <v>276</v>
      </c>
      <c r="F190" s="8" t="s">
        <v>6</v>
      </c>
      <c r="G190" s="8">
        <v>37257</v>
      </c>
      <c r="H190" t="s">
        <v>7</v>
      </c>
      <c r="I190" s="7">
        <v>9586724</v>
      </c>
      <c r="L190" s="7">
        <v>71752064</v>
      </c>
      <c r="M190" s="7">
        <v>15238959</v>
      </c>
      <c r="N190" s="7">
        <v>2058992</v>
      </c>
      <c r="O190" s="20">
        <f t="shared" si="5"/>
        <v>1</v>
      </c>
    </row>
    <row r="191" spans="1:15">
      <c r="A191" s="20" t="str">
        <f t="shared" ref="A191:A252" si="6">CONCATENATE(C191,D191)</f>
        <v>Lífsverk lífeyrissjóðurLífsverk I/Séreign</v>
      </c>
      <c r="B191" s="20" t="str">
        <f>_xlfn.IFNA(INDEX(Listi!$AI:$AI,MATCH(C191,Listi!$AJ:$AJ,0)),INDEX(Listi!T:T,MATCH(C191,Listi!U:U,0)))</f>
        <v xml:space="preserve">Lífsverk  </v>
      </c>
      <c r="C191" t="s">
        <v>268</v>
      </c>
      <c r="D191" t="s">
        <v>269</v>
      </c>
      <c r="E191" t="s">
        <v>276</v>
      </c>
      <c r="F191" s="8" t="s">
        <v>6</v>
      </c>
      <c r="G191" s="8">
        <v>37257</v>
      </c>
      <c r="H191" t="s">
        <v>7</v>
      </c>
      <c r="I191" s="7">
        <v>1738633000</v>
      </c>
      <c r="L191" s="7">
        <v>4582957000</v>
      </c>
      <c r="M191" s="7">
        <v>635926000</v>
      </c>
      <c r="N191" s="7">
        <v>22708000</v>
      </c>
      <c r="O191" s="20">
        <f t="shared" si="5"/>
        <v>1</v>
      </c>
    </row>
    <row r="192" spans="1:15">
      <c r="A192" s="20" t="str">
        <f t="shared" si="6"/>
        <v>Lífsverk lífeyrissjóðurLífsverk II/Séreign</v>
      </c>
      <c r="B192" s="20" t="str">
        <f>_xlfn.IFNA(INDEX(Listi!$AI:$AI,MATCH(C192,Listi!$AJ:$AJ,0)),INDEX(Listi!T:T,MATCH(C192,Listi!U:U,0)))</f>
        <v xml:space="preserve">Lífsverk  </v>
      </c>
      <c r="C192" t="s">
        <v>268</v>
      </c>
      <c r="D192" t="s">
        <v>270</v>
      </c>
      <c r="E192" t="s">
        <v>276</v>
      </c>
      <c r="F192" s="8" t="s">
        <v>6</v>
      </c>
      <c r="G192" s="8">
        <v>37257</v>
      </c>
      <c r="H192" t="s">
        <v>7</v>
      </c>
      <c r="I192" s="7">
        <v>13528227000</v>
      </c>
      <c r="L192" s="7">
        <v>23735073000</v>
      </c>
      <c r="M192" s="7">
        <v>2073571000</v>
      </c>
      <c r="N192" s="7">
        <v>249365000</v>
      </c>
      <c r="O192" s="20">
        <f t="shared" si="5"/>
        <v>1</v>
      </c>
    </row>
    <row r="193" spans="1:15">
      <c r="A193" s="20" t="str">
        <f t="shared" si="6"/>
        <v>Lífsverk lífeyrissjóðurLífsverk III/Séreign</v>
      </c>
      <c r="B193" s="20" t="str">
        <f>_xlfn.IFNA(INDEX(Listi!$AI:$AI,MATCH(C193,Listi!$AJ:$AJ,0)),INDEX(Listi!T:T,MATCH(C193,Listi!U:U,0)))</f>
        <v xml:space="preserve">Lífsverk  </v>
      </c>
      <c r="C193" t="s">
        <v>268</v>
      </c>
      <c r="D193" t="s">
        <v>271</v>
      </c>
      <c r="E193" t="s">
        <v>276</v>
      </c>
      <c r="F193" s="8" t="s">
        <v>6</v>
      </c>
      <c r="G193" s="8">
        <v>37257</v>
      </c>
      <c r="H193" t="s">
        <v>7</v>
      </c>
      <c r="I193" s="7">
        <v>394023000</v>
      </c>
      <c r="L193" s="7">
        <v>653814000</v>
      </c>
      <c r="M193" s="7">
        <v>105107000</v>
      </c>
      <c r="N193" s="7">
        <v>2613000</v>
      </c>
      <c r="O193" s="20">
        <f t="shared" si="5"/>
        <v>1</v>
      </c>
    </row>
    <row r="194" spans="1:15">
      <c r="A194" s="20" t="str">
        <f t="shared" si="6"/>
        <v>Lífsverk lífeyrissjóðurSamtryggingardeild</v>
      </c>
      <c r="B194" s="20" t="str">
        <f>_xlfn.IFNA(INDEX(Listi!$AI:$AI,MATCH(C194,Listi!$AJ:$AJ,0)),INDEX(Listi!T:T,MATCH(C194,Listi!U:U,0)))</f>
        <v xml:space="preserve">Lífsverk  </v>
      </c>
      <c r="C194" t="s">
        <v>268</v>
      </c>
      <c r="D194" t="s">
        <v>205</v>
      </c>
      <c r="E194" t="s">
        <v>275</v>
      </c>
      <c r="F194" s="8" t="s">
        <v>6</v>
      </c>
      <c r="G194" s="8">
        <v>37257</v>
      </c>
      <c r="H194" t="s">
        <v>7</v>
      </c>
      <c r="I194" s="7">
        <v>47955065000</v>
      </c>
      <c r="L194" s="7">
        <v>120542527000</v>
      </c>
      <c r="M194" s="7">
        <v>4397803000</v>
      </c>
      <c r="N194" s="7">
        <v>1423151000</v>
      </c>
      <c r="O194" s="20">
        <f t="shared" ref="O194:O257" si="7">IFERROR(VLOOKUP(F194,EhLykill,3,FALSE),"")</f>
        <v>1</v>
      </c>
    </row>
    <row r="195" spans="1:15">
      <c r="A195" s="20" t="str">
        <f t="shared" si="6"/>
        <v>Söfnunarsjóður lífeyrisréttindaDeild I/Innlán</v>
      </c>
      <c r="B195" s="20" t="str">
        <f>_xlfn.IFNA(INDEX(Listi!$AI:$AI,MATCH(C195,Listi!$AJ:$AJ,0)),INDEX(Listi!T:T,MATCH(C195,Listi!U:U,0)))</f>
        <v>Söfnunarsj.</v>
      </c>
      <c r="C195" t="s">
        <v>272</v>
      </c>
      <c r="D195" t="s">
        <v>273</v>
      </c>
      <c r="E195" t="s">
        <v>276</v>
      </c>
      <c r="F195" s="8" t="s">
        <v>6</v>
      </c>
      <c r="G195" s="8">
        <v>37257</v>
      </c>
      <c r="H195" t="s">
        <v>7</v>
      </c>
      <c r="I195" s="7">
        <v>1261374880</v>
      </c>
      <c r="L195" s="7">
        <v>2001731914</v>
      </c>
      <c r="M195" s="7">
        <v>133561634</v>
      </c>
      <c r="N195" s="7">
        <v>44803565</v>
      </c>
      <c r="O195" s="20">
        <f t="shared" si="7"/>
        <v>1</v>
      </c>
    </row>
    <row r="196" spans="1:15">
      <c r="A196" s="20" t="str">
        <f t="shared" si="6"/>
        <v>Söfnunarsjóður lífeyrisréttindaDeild III/Séreign</v>
      </c>
      <c r="B196" s="20" t="str">
        <f>_xlfn.IFNA(INDEX(Listi!$AI:$AI,MATCH(C196,Listi!$AJ:$AJ,0)),INDEX(Listi!T:T,MATCH(C196,Listi!U:U,0)))</f>
        <v>Söfnunarsj.</v>
      </c>
      <c r="C196" t="s">
        <v>272</v>
      </c>
      <c r="D196" t="s">
        <v>599</v>
      </c>
      <c r="E196" t="s">
        <v>276</v>
      </c>
      <c r="F196" s="8" t="s">
        <v>6</v>
      </c>
      <c r="G196" s="8">
        <v>37257</v>
      </c>
      <c r="H196" t="s">
        <v>7</v>
      </c>
      <c r="I196" s="7">
        <v>0</v>
      </c>
      <c r="L196" s="7">
        <v>24413085</v>
      </c>
      <c r="M196" s="7">
        <v>24697577</v>
      </c>
      <c r="N196" s="7">
        <v>900000</v>
      </c>
      <c r="O196" s="20">
        <f t="shared" si="7"/>
        <v>1</v>
      </c>
    </row>
    <row r="197" spans="1:15">
      <c r="A197" s="20" t="str">
        <f t="shared" si="6"/>
        <v>Söfnunarsjóður lífeyrisréttindaDeildII/Séreign</v>
      </c>
      <c r="B197" s="20" t="str">
        <f>_xlfn.IFNA(INDEX(Listi!$AI:$AI,MATCH(C197,Listi!$AJ:$AJ,0)),INDEX(Listi!T:T,MATCH(C197,Listi!U:U,0)))</f>
        <v>Söfnunarsj.</v>
      </c>
      <c r="C197" t="s">
        <v>272</v>
      </c>
      <c r="D197" t="s">
        <v>586</v>
      </c>
      <c r="E197" t="s">
        <v>276</v>
      </c>
      <c r="F197" s="8" t="s">
        <v>6</v>
      </c>
      <c r="G197" s="8">
        <v>37257</v>
      </c>
      <c r="H197" t="s">
        <v>7</v>
      </c>
      <c r="I197" s="7">
        <v>1084282831</v>
      </c>
      <c r="L197" s="7">
        <v>1654616477</v>
      </c>
      <c r="M197" s="7">
        <v>128539213</v>
      </c>
      <c r="N197" s="7">
        <v>22846291</v>
      </c>
      <c r="O197" s="20">
        <f t="shared" si="7"/>
        <v>1</v>
      </c>
    </row>
    <row r="198" spans="1:15">
      <c r="A198" s="20" t="str">
        <f t="shared" si="6"/>
        <v>Söfnunarsjóður lífeyrisréttindaSamtryggingardeild</v>
      </c>
      <c r="B198" s="20" t="str">
        <f>_xlfn.IFNA(INDEX(Listi!$AI:$AI,MATCH(C198,Listi!$AJ:$AJ,0)),INDEX(Listi!T:T,MATCH(C198,Listi!U:U,0)))</f>
        <v>Söfnunarsj.</v>
      </c>
      <c r="C198" t="s">
        <v>272</v>
      </c>
      <c r="D198" t="s">
        <v>205</v>
      </c>
      <c r="E198" t="s">
        <v>275</v>
      </c>
      <c r="F198" t="s">
        <v>6</v>
      </c>
      <c r="G198" s="8">
        <v>37257</v>
      </c>
      <c r="H198" t="s">
        <v>7</v>
      </c>
      <c r="I198" s="7">
        <v>102533449033</v>
      </c>
      <c r="L198" s="7">
        <v>238978847889</v>
      </c>
      <c r="M198" s="7">
        <v>4967193409</v>
      </c>
      <c r="N198" s="7">
        <v>6076487652</v>
      </c>
      <c r="O198" s="20">
        <f t="shared" si="7"/>
        <v>1</v>
      </c>
    </row>
    <row r="199" spans="1:15">
      <c r="A199" s="20" t="str">
        <f t="shared" si="6"/>
        <v>Stapi lífeyrissjóðurSafn I</v>
      </c>
      <c r="B199" s="20" t="str">
        <f>_xlfn.IFNA(INDEX(Listi!$AI:$AI,MATCH(C199,Listi!$AJ:$AJ,0)),INDEX(Listi!T:T,MATCH(C199,Listi!U:U,0)))</f>
        <v xml:space="preserve">Stapi  </v>
      </c>
      <c r="C199" t="s">
        <v>209</v>
      </c>
      <c r="D199" t="s">
        <v>210</v>
      </c>
      <c r="E199" t="s">
        <v>276</v>
      </c>
      <c r="F199" t="s">
        <v>6</v>
      </c>
      <c r="G199" s="8">
        <v>37257</v>
      </c>
      <c r="H199" t="s">
        <v>7</v>
      </c>
      <c r="I199" s="7">
        <v>1244505989</v>
      </c>
      <c r="L199" s="7">
        <v>2440828925</v>
      </c>
      <c r="M199" s="7">
        <v>91567233</v>
      </c>
      <c r="N199" s="7">
        <v>110755602</v>
      </c>
      <c r="O199" s="20">
        <f t="shared" si="7"/>
        <v>1</v>
      </c>
    </row>
    <row r="200" spans="1:15">
      <c r="A200" s="20" t="str">
        <f t="shared" si="6"/>
        <v>Stapi lífeyrissjóðurSafn II</v>
      </c>
      <c r="B200" s="20" t="str">
        <f>_xlfn.IFNA(INDEX(Listi!$AI:$AI,MATCH(C200,Listi!$AJ:$AJ,0)),INDEX(Listi!T:T,MATCH(C200,Listi!U:U,0)))</f>
        <v xml:space="preserve">Stapi  </v>
      </c>
      <c r="C200" t="s">
        <v>209</v>
      </c>
      <c r="D200" t="s">
        <v>211</v>
      </c>
      <c r="E200" t="s">
        <v>276</v>
      </c>
      <c r="F200" t="s">
        <v>6</v>
      </c>
      <c r="G200" s="8">
        <v>37257</v>
      </c>
      <c r="H200" t="s">
        <v>7</v>
      </c>
      <c r="I200" s="7">
        <v>2161028772</v>
      </c>
      <c r="L200" s="7">
        <v>5710890273</v>
      </c>
      <c r="M200" s="7">
        <v>262001316</v>
      </c>
      <c r="N200" s="7">
        <v>164209410</v>
      </c>
      <c r="O200" s="20">
        <f t="shared" si="7"/>
        <v>1</v>
      </c>
    </row>
    <row r="201" spans="1:15">
      <c r="A201" s="20" t="str">
        <f t="shared" si="6"/>
        <v>Stapi lífeyrissjóðurSafn III</v>
      </c>
      <c r="B201" s="20" t="str">
        <f>_xlfn.IFNA(INDEX(Listi!$AI:$AI,MATCH(C201,Listi!$AJ:$AJ,0)),INDEX(Listi!T:T,MATCH(C201,Listi!U:U,0)))</f>
        <v xml:space="preserve">Stapi  </v>
      </c>
      <c r="C201" t="s">
        <v>209</v>
      </c>
      <c r="D201" t="s">
        <v>212</v>
      </c>
      <c r="E201" t="s">
        <v>276</v>
      </c>
      <c r="F201" t="s">
        <v>6</v>
      </c>
      <c r="G201" s="8">
        <v>37257</v>
      </c>
      <c r="H201" t="s">
        <v>7</v>
      </c>
      <c r="I201" s="7">
        <v>0</v>
      </c>
      <c r="L201" s="7">
        <v>268100084</v>
      </c>
      <c r="M201" s="7">
        <v>24388890</v>
      </c>
      <c r="N201" s="7">
        <v>9886128</v>
      </c>
      <c r="O201" s="20">
        <f t="shared" si="7"/>
        <v>1</v>
      </c>
    </row>
    <row r="202" spans="1:15">
      <c r="A202" s="20" t="str">
        <f t="shared" si="6"/>
        <v>Stapi lífeyrissjóðurTryggingardeild</v>
      </c>
      <c r="B202" s="20" t="str">
        <f>_xlfn.IFNA(INDEX(Listi!$AI:$AI,MATCH(C202,Listi!$AJ:$AJ,0)),INDEX(Listi!T:T,MATCH(C202,Listi!U:U,0)))</f>
        <v xml:space="preserve">Stapi  </v>
      </c>
      <c r="C202" t="s">
        <v>209</v>
      </c>
      <c r="D202" t="s">
        <v>213</v>
      </c>
      <c r="E202" t="s">
        <v>275</v>
      </c>
      <c r="F202" t="s">
        <v>6</v>
      </c>
      <c r="G202" s="8">
        <v>37257</v>
      </c>
      <c r="H202" t="s">
        <v>7</v>
      </c>
      <c r="I202" s="7">
        <v>138199841675</v>
      </c>
      <c r="L202" s="7">
        <v>348661724246</v>
      </c>
      <c r="M202" s="7">
        <v>13807615154</v>
      </c>
      <c r="N202" s="7">
        <v>7912918911</v>
      </c>
      <c r="O202" s="20">
        <f t="shared" si="7"/>
        <v>1</v>
      </c>
    </row>
    <row r="203" spans="1:15">
      <c r="A203" s="20" t="str">
        <f t="shared" si="6"/>
        <v>Stapi lífeyrissjóðurVarfærnasafnið</v>
      </c>
      <c r="B203" s="20" t="str">
        <f>_xlfn.IFNA(INDEX(Listi!$AI:$AI,MATCH(C203,Listi!$AJ:$AJ,0)),INDEX(Listi!T:T,MATCH(C203,Listi!U:U,0)))</f>
        <v xml:space="preserve">Stapi  </v>
      </c>
      <c r="C203" t="s">
        <v>209</v>
      </c>
      <c r="D203" t="s">
        <v>392</v>
      </c>
      <c r="E203" t="s">
        <v>276</v>
      </c>
      <c r="F203" t="s">
        <v>6</v>
      </c>
      <c r="G203" s="8">
        <v>37257</v>
      </c>
      <c r="H203" t="s">
        <v>7</v>
      </c>
      <c r="I203" s="7">
        <v>173809790</v>
      </c>
      <c r="L203" s="7">
        <v>471986044</v>
      </c>
      <c r="M203" s="7">
        <v>137399159</v>
      </c>
      <c r="N203" s="7">
        <v>6994496</v>
      </c>
      <c r="O203" s="20">
        <f t="shared" si="7"/>
        <v>1</v>
      </c>
    </row>
    <row r="204" spans="1:15">
      <c r="A204" s="20" t="str">
        <f t="shared" si="6"/>
        <v>Almenni lífeyrissjóðurinnÆvisafn I</v>
      </c>
      <c r="B204" s="20" t="str">
        <f>_xlfn.IFNA(INDEX(Listi!$AI:$AI,MATCH(C204,Listi!$AJ:$AJ,0)),INDEX(Listi!T:T,MATCH(C204,Listi!U:U,0)))</f>
        <v xml:space="preserve">Almenni </v>
      </c>
      <c r="C204" t="s">
        <v>0</v>
      </c>
      <c r="D204" t="s">
        <v>202</v>
      </c>
      <c r="E204" t="s">
        <v>276</v>
      </c>
      <c r="F204" t="s">
        <v>8</v>
      </c>
      <c r="G204" s="8">
        <v>37622</v>
      </c>
      <c r="H204" t="s">
        <v>9</v>
      </c>
      <c r="I204" s="7">
        <v>0</v>
      </c>
      <c r="L204" s="7">
        <v>43068273823</v>
      </c>
      <c r="M204" s="7">
        <v>4413720640</v>
      </c>
      <c r="N204" s="7">
        <v>641257097</v>
      </c>
      <c r="O204" s="20">
        <f t="shared" si="7"/>
        <v>1</v>
      </c>
    </row>
    <row r="205" spans="1:15">
      <c r="A205" s="20" t="str">
        <f t="shared" si="6"/>
        <v>Almenni lífeyrissjóðurinnÆvisafn II</v>
      </c>
      <c r="B205" s="20" t="str">
        <f>_xlfn.IFNA(INDEX(Listi!$AI:$AI,MATCH(C205,Listi!$AJ:$AJ,0)),INDEX(Listi!T:T,MATCH(C205,Listi!U:U,0)))</f>
        <v xml:space="preserve">Almenni </v>
      </c>
      <c r="C205" t="s">
        <v>0</v>
      </c>
      <c r="D205" t="s">
        <v>203</v>
      </c>
      <c r="E205" t="s">
        <v>276</v>
      </c>
      <c r="F205" t="s">
        <v>8</v>
      </c>
      <c r="G205" s="8">
        <v>37622</v>
      </c>
      <c r="H205" t="s">
        <v>9</v>
      </c>
      <c r="I205" s="7">
        <v>0</v>
      </c>
      <c r="L205" s="7">
        <v>86460235807</v>
      </c>
      <c r="M205" s="7">
        <v>3970537445</v>
      </c>
      <c r="N205" s="7">
        <v>1539034493</v>
      </c>
      <c r="O205" s="20">
        <f t="shared" si="7"/>
        <v>1</v>
      </c>
    </row>
    <row r="206" spans="1:15">
      <c r="A206" s="20" t="str">
        <f t="shared" si="6"/>
        <v>Almenni lífeyrissjóðurinnÆvisafn III</v>
      </c>
      <c r="B206" s="20" t="str">
        <f>_xlfn.IFNA(INDEX(Listi!$AI:$AI,MATCH(C206,Listi!$AJ:$AJ,0)),INDEX(Listi!T:T,MATCH(C206,Listi!U:U,0)))</f>
        <v xml:space="preserve">Almenni </v>
      </c>
      <c r="C206" t="s">
        <v>0</v>
      </c>
      <c r="D206" t="s">
        <v>204</v>
      </c>
      <c r="E206" t="s">
        <v>276</v>
      </c>
      <c r="F206" t="s">
        <v>8</v>
      </c>
      <c r="G206" s="8">
        <v>37622</v>
      </c>
      <c r="H206" t="s">
        <v>9</v>
      </c>
      <c r="I206" s="7">
        <v>0</v>
      </c>
      <c r="L206" s="7">
        <v>33890180699</v>
      </c>
      <c r="M206" s="7">
        <v>1571509194</v>
      </c>
      <c r="N206" s="7">
        <v>920421683</v>
      </c>
      <c r="O206" s="20">
        <f t="shared" si="7"/>
        <v>1</v>
      </c>
    </row>
    <row r="207" spans="1:15">
      <c r="A207" s="20" t="str">
        <f t="shared" si="6"/>
        <v>Almenni lífeyrissjóðurinnHúsnæðissafn</v>
      </c>
      <c r="B207" s="20" t="str">
        <f>_xlfn.IFNA(INDEX(Listi!$AI:$AI,MATCH(C207,Listi!$AJ:$AJ,0)),INDEX(Listi!T:T,MATCH(C207,Listi!U:U,0)))</f>
        <v xml:space="preserve">Almenni </v>
      </c>
      <c r="C207" t="s">
        <v>0</v>
      </c>
      <c r="D207" t="s">
        <v>315</v>
      </c>
      <c r="E207" t="s">
        <v>276</v>
      </c>
      <c r="F207" t="s">
        <v>8</v>
      </c>
      <c r="G207" s="8">
        <v>37622</v>
      </c>
      <c r="H207" t="s">
        <v>9</v>
      </c>
      <c r="I207" s="7">
        <v>0</v>
      </c>
      <c r="L207" s="7">
        <v>487895879</v>
      </c>
      <c r="M207" s="7">
        <v>166428361</v>
      </c>
      <c r="N207" s="7">
        <v>18080096</v>
      </c>
      <c r="O207" s="20">
        <f t="shared" si="7"/>
        <v>1</v>
      </c>
    </row>
    <row r="208" spans="1:15">
      <c r="A208" s="20" t="str">
        <f t="shared" si="6"/>
        <v>Almenni lífeyrissjóðurinnInnlánssafn</v>
      </c>
      <c r="B208" s="20" t="str">
        <f>_xlfn.IFNA(INDEX(Listi!$AI:$AI,MATCH(C208,Listi!$AJ:$AJ,0)),INDEX(Listi!T:T,MATCH(C208,Listi!U:U,0)))</f>
        <v xml:space="preserve">Almenni </v>
      </c>
      <c r="C208" t="s">
        <v>0</v>
      </c>
      <c r="D208" t="s">
        <v>1</v>
      </c>
      <c r="E208" t="s">
        <v>276</v>
      </c>
      <c r="F208" t="s">
        <v>8</v>
      </c>
      <c r="G208" s="8">
        <v>37622</v>
      </c>
      <c r="H208" t="s">
        <v>9</v>
      </c>
      <c r="I208" s="7">
        <v>0</v>
      </c>
      <c r="L208" s="7">
        <v>26587944379</v>
      </c>
      <c r="M208" s="7">
        <v>1016779991</v>
      </c>
      <c r="N208" s="7">
        <v>1031869724</v>
      </c>
      <c r="O208" s="20">
        <f t="shared" si="7"/>
        <v>1</v>
      </c>
    </row>
    <row r="209" spans="1:15">
      <c r="A209" s="20" t="str">
        <f t="shared" si="6"/>
        <v>Almenni lífeyrissjóðurinnRíkissafn langt</v>
      </c>
      <c r="B209" s="20" t="str">
        <f>_xlfn.IFNA(INDEX(Listi!$AI:$AI,MATCH(C209,Listi!$AJ:$AJ,0)),INDEX(Listi!T:T,MATCH(C209,Listi!U:U,0)))</f>
        <v xml:space="preserve">Almenni </v>
      </c>
      <c r="C209" t="s">
        <v>0</v>
      </c>
      <c r="D209" t="s">
        <v>199</v>
      </c>
      <c r="E209" t="s">
        <v>276</v>
      </c>
      <c r="F209" t="s">
        <v>8</v>
      </c>
      <c r="G209" s="8">
        <v>37622</v>
      </c>
      <c r="H209" t="s">
        <v>9</v>
      </c>
      <c r="I209" s="7">
        <v>0</v>
      </c>
      <c r="L209" s="7">
        <v>1193680171</v>
      </c>
      <c r="M209" s="7">
        <v>61272573</v>
      </c>
      <c r="N209" s="7">
        <v>40105929</v>
      </c>
      <c r="O209" s="20">
        <f t="shared" si="7"/>
        <v>1</v>
      </c>
    </row>
    <row r="210" spans="1:15">
      <c r="A210" s="20" t="str">
        <f t="shared" si="6"/>
        <v>Almenni lífeyrissjóðurinnRíkissafn stutt</v>
      </c>
      <c r="B210" s="20" t="str">
        <f>_xlfn.IFNA(INDEX(Listi!$AI:$AI,MATCH(C210,Listi!$AJ:$AJ,0)),INDEX(Listi!T:T,MATCH(C210,Listi!U:U,0)))</f>
        <v xml:space="preserve">Almenni </v>
      </c>
      <c r="C210" t="s">
        <v>0</v>
      </c>
      <c r="D210" t="s">
        <v>200</v>
      </c>
      <c r="E210" t="s">
        <v>276</v>
      </c>
      <c r="F210" t="s">
        <v>8</v>
      </c>
      <c r="G210" s="8">
        <v>37622</v>
      </c>
      <c r="H210" t="s">
        <v>9</v>
      </c>
      <c r="I210" s="7">
        <v>0</v>
      </c>
      <c r="L210" s="7">
        <v>541893627</v>
      </c>
      <c r="M210" s="7">
        <v>20423158</v>
      </c>
      <c r="N210" s="7">
        <v>14899899</v>
      </c>
      <c r="O210" s="20">
        <f t="shared" si="7"/>
        <v>1</v>
      </c>
    </row>
    <row r="211" spans="1:15">
      <c r="A211" s="20" t="str">
        <f t="shared" si="6"/>
        <v>Almenni lífeyrissjóðurinnTryggingadeild</v>
      </c>
      <c r="B211" s="20" t="str">
        <f>_xlfn.IFNA(INDEX(Listi!$AI:$AI,MATCH(C211,Listi!$AJ:$AJ,0)),INDEX(Listi!T:T,MATCH(C211,Listi!U:U,0)))</f>
        <v xml:space="preserve">Almenni </v>
      </c>
      <c r="C211" t="s">
        <v>0</v>
      </c>
      <c r="D211" t="s">
        <v>201</v>
      </c>
      <c r="E211" t="s">
        <v>275</v>
      </c>
      <c r="F211" t="s">
        <v>8</v>
      </c>
      <c r="G211" s="8">
        <v>37622</v>
      </c>
      <c r="H211" t="s">
        <v>9</v>
      </c>
      <c r="I211" s="7">
        <v>0</v>
      </c>
      <c r="L211" s="7">
        <v>174784296254</v>
      </c>
      <c r="M211" s="7">
        <v>7497244534</v>
      </c>
      <c r="N211" s="7">
        <v>3057046932</v>
      </c>
      <c r="O211" s="20">
        <f t="shared" si="7"/>
        <v>1</v>
      </c>
    </row>
    <row r="212" spans="1:15">
      <c r="A212" s="20" t="str">
        <f t="shared" si="6"/>
        <v>Arion banki hf.Erlend hlutabréf</v>
      </c>
      <c r="B212" s="20" t="str">
        <f>_xlfn.IFNA(INDEX(Listi!$AI:$AI,MATCH(C212,Listi!$AJ:$AJ,0)),INDEX(Listi!T:T,MATCH(C212,Listi!U:U,0)))</f>
        <v xml:space="preserve">Arion banki </v>
      </c>
      <c r="C212" t="s">
        <v>214</v>
      </c>
      <c r="D212" t="s">
        <v>215</v>
      </c>
      <c r="E212" t="s">
        <v>276</v>
      </c>
      <c r="F212" t="s">
        <v>8</v>
      </c>
      <c r="G212" s="8">
        <v>37622</v>
      </c>
      <c r="H212" t="s">
        <v>9</v>
      </c>
      <c r="I212" s="7">
        <v>0</v>
      </c>
      <c r="L212" s="7">
        <v>1149685000</v>
      </c>
      <c r="M212" s="7">
        <v>49095000</v>
      </c>
      <c r="N212" s="7">
        <v>10876000</v>
      </c>
      <c r="O212" s="20">
        <f t="shared" si="7"/>
        <v>1</v>
      </c>
    </row>
    <row r="213" spans="1:15">
      <c r="A213" s="20" t="str">
        <f t="shared" si="6"/>
        <v>Arion banki hf.Innlend skuldabréf</v>
      </c>
      <c r="B213" s="20" t="str">
        <f>_xlfn.IFNA(INDEX(Listi!$AI:$AI,MATCH(C213,Listi!$AJ:$AJ,0)),INDEX(Listi!T:T,MATCH(C213,Listi!U:U,0)))</f>
        <v xml:space="preserve">Arion banki </v>
      </c>
      <c r="C213" t="s">
        <v>214</v>
      </c>
      <c r="D213" t="s">
        <v>216</v>
      </c>
      <c r="E213" t="s">
        <v>276</v>
      </c>
      <c r="F213" t="s">
        <v>8</v>
      </c>
      <c r="G213" s="8">
        <v>37622</v>
      </c>
      <c r="H213" t="s">
        <v>9</v>
      </c>
      <c r="I213" s="7">
        <v>0</v>
      </c>
      <c r="L213" s="7">
        <v>4446434000</v>
      </c>
      <c r="M213" s="7">
        <v>344234000</v>
      </c>
      <c r="N213" s="7">
        <v>44793000</v>
      </c>
      <c r="O213" s="20">
        <f t="shared" si="7"/>
        <v>1</v>
      </c>
    </row>
    <row r="214" spans="1:15">
      <c r="A214" s="20" t="str">
        <f t="shared" si="6"/>
        <v>Arion banki hf.Lífeyrisauki L1</v>
      </c>
      <c r="B214" s="20" t="str">
        <f>_xlfn.IFNA(INDEX(Listi!$AI:$AI,MATCH(C214,Listi!$AJ:$AJ,0)),INDEX(Listi!T:T,MATCH(C214,Listi!U:U,0)))</f>
        <v xml:space="preserve">Arion banki </v>
      </c>
      <c r="C214" t="s">
        <v>214</v>
      </c>
      <c r="D214" t="s">
        <v>377</v>
      </c>
      <c r="E214" t="s">
        <v>276</v>
      </c>
      <c r="F214" t="s">
        <v>8</v>
      </c>
      <c r="G214" s="8">
        <v>37622</v>
      </c>
      <c r="H214" t="s">
        <v>9</v>
      </c>
      <c r="I214" s="7">
        <v>0</v>
      </c>
      <c r="L214" s="7">
        <v>5887942000</v>
      </c>
      <c r="M214" s="7">
        <v>1011885000</v>
      </c>
      <c r="N214" s="7">
        <v>34615000</v>
      </c>
      <c r="O214" s="20">
        <f t="shared" si="7"/>
        <v>1</v>
      </c>
    </row>
    <row r="215" spans="1:15">
      <c r="A215" s="20" t="str">
        <f t="shared" si="6"/>
        <v>Arion banki hf.Lífeyrisauki L2</v>
      </c>
      <c r="B215" s="20" t="str">
        <f>_xlfn.IFNA(INDEX(Listi!$AI:$AI,MATCH(C215,Listi!$AJ:$AJ,0)),INDEX(Listi!T:T,MATCH(C215,Listi!U:U,0)))</f>
        <v xml:space="preserve">Arion banki </v>
      </c>
      <c r="C215" t="s">
        <v>214</v>
      </c>
      <c r="D215" t="s">
        <v>372</v>
      </c>
      <c r="E215" t="s">
        <v>276</v>
      </c>
      <c r="F215" t="s">
        <v>8</v>
      </c>
      <c r="G215" s="8">
        <v>37622</v>
      </c>
      <c r="H215" t="s">
        <v>9</v>
      </c>
      <c r="I215" s="7">
        <v>0</v>
      </c>
      <c r="L215" s="7">
        <v>21366380000</v>
      </c>
      <c r="M215" s="7">
        <v>1613513000</v>
      </c>
      <c r="N215" s="7">
        <v>92085000</v>
      </c>
      <c r="O215" s="20">
        <f t="shared" si="7"/>
        <v>1</v>
      </c>
    </row>
    <row r="216" spans="1:15">
      <c r="A216" s="20" t="str">
        <f t="shared" si="6"/>
        <v>Arion banki hf.Lífeyrisauki L3</v>
      </c>
      <c r="B216" s="20" t="str">
        <f>_xlfn.IFNA(INDEX(Listi!$AI:$AI,MATCH(C216,Listi!$AJ:$AJ,0)),INDEX(Listi!T:T,MATCH(C216,Listi!U:U,0)))</f>
        <v xml:space="preserve">Arion banki </v>
      </c>
      <c r="C216" t="s">
        <v>214</v>
      </c>
      <c r="D216" t="s">
        <v>371</v>
      </c>
      <c r="E216" t="s">
        <v>276</v>
      </c>
      <c r="F216" t="s">
        <v>8</v>
      </c>
      <c r="G216" s="8">
        <v>37622</v>
      </c>
      <c r="H216" t="s">
        <v>9</v>
      </c>
      <c r="I216" s="7">
        <v>0</v>
      </c>
      <c r="L216" s="7">
        <v>29714848000</v>
      </c>
      <c r="M216" s="7">
        <v>2122481000</v>
      </c>
      <c r="N216" s="7">
        <v>129566000</v>
      </c>
      <c r="O216" s="20">
        <f t="shared" si="7"/>
        <v>1</v>
      </c>
    </row>
    <row r="217" spans="1:15">
      <c r="A217" s="20" t="str">
        <f t="shared" si="6"/>
        <v>Arion banki hf.Lífeyrisauki L4</v>
      </c>
      <c r="B217" s="20" t="str">
        <f>_xlfn.IFNA(INDEX(Listi!$AI:$AI,MATCH(C217,Listi!$AJ:$AJ,0)),INDEX(Listi!T:T,MATCH(C217,Listi!U:U,0)))</f>
        <v xml:space="preserve">Arion banki </v>
      </c>
      <c r="C217" t="s">
        <v>214</v>
      </c>
      <c r="D217" t="s">
        <v>587</v>
      </c>
      <c r="E217" t="s">
        <v>276</v>
      </c>
      <c r="F217" t="s">
        <v>8</v>
      </c>
      <c r="G217" s="8">
        <v>37622</v>
      </c>
      <c r="H217" t="s">
        <v>9</v>
      </c>
      <c r="I217" s="7">
        <v>0</v>
      </c>
      <c r="L217" s="7">
        <v>19306242000</v>
      </c>
      <c r="M217" s="7">
        <v>1346647000</v>
      </c>
      <c r="N217" s="7">
        <v>388052000</v>
      </c>
      <c r="O217" s="20">
        <f t="shared" si="7"/>
        <v>1</v>
      </c>
    </row>
    <row r="218" spans="1:15">
      <c r="A218" s="20" t="str">
        <f t="shared" si="6"/>
        <v>Arion banki hf.Lífeyrisauki L5</v>
      </c>
      <c r="B218" s="20" t="str">
        <f>_xlfn.IFNA(INDEX(Listi!$AI:$AI,MATCH(C218,Listi!$AJ:$AJ,0)),INDEX(Listi!T:T,MATCH(C218,Listi!U:U,0)))</f>
        <v xml:space="preserve">Arion banki </v>
      </c>
      <c r="C218" t="s">
        <v>214</v>
      </c>
      <c r="D218" t="s">
        <v>369</v>
      </c>
      <c r="E218" t="s">
        <v>276</v>
      </c>
      <c r="F218" t="s">
        <v>8</v>
      </c>
      <c r="G218" s="8">
        <v>37622</v>
      </c>
      <c r="H218" t="s">
        <v>9</v>
      </c>
      <c r="I218" s="7">
        <v>0</v>
      </c>
      <c r="L218" s="7">
        <v>44858554000</v>
      </c>
      <c r="M218" s="7">
        <v>4018833000</v>
      </c>
      <c r="N218" s="7">
        <v>933672000</v>
      </c>
      <c r="O218" s="20">
        <f t="shared" si="7"/>
        <v>1</v>
      </c>
    </row>
    <row r="219" spans="1:15">
      <c r="A219" s="20" t="str">
        <f t="shared" si="6"/>
        <v>Birta lífeyrissjóðurBlönduð leið</v>
      </c>
      <c r="B219" s="20" t="str">
        <f>_xlfn.IFNA(INDEX(Listi!$AI:$AI,MATCH(C219,Listi!$AJ:$AJ,0)),INDEX(Listi!T:T,MATCH(C219,Listi!U:U,0)))</f>
        <v xml:space="preserve">Birta  </v>
      </c>
      <c r="C219" t="s">
        <v>298</v>
      </c>
      <c r="D219" t="s">
        <v>314</v>
      </c>
      <c r="E219" t="s">
        <v>276</v>
      </c>
      <c r="F219" t="s">
        <v>8</v>
      </c>
      <c r="G219" s="8">
        <v>37622</v>
      </c>
      <c r="H219" t="s">
        <v>9</v>
      </c>
      <c r="I219" s="7">
        <v>0</v>
      </c>
      <c r="L219" s="7">
        <v>6929716201</v>
      </c>
      <c r="M219" s="7">
        <v>253995298</v>
      </c>
      <c r="N219" s="7">
        <v>139753585</v>
      </c>
      <c r="O219" s="20">
        <f t="shared" si="7"/>
        <v>1</v>
      </c>
    </row>
    <row r="220" spans="1:15">
      <c r="A220" s="20" t="str">
        <f t="shared" si="6"/>
        <v>Birta lífeyrissjóðurInnlánsleið</v>
      </c>
      <c r="B220" s="20" t="str">
        <f>_xlfn.IFNA(INDEX(Listi!$AI:$AI,MATCH(C220,Listi!$AJ:$AJ,0)),INDEX(Listi!T:T,MATCH(C220,Listi!U:U,0)))</f>
        <v xml:space="preserve">Birta  </v>
      </c>
      <c r="C220" t="s">
        <v>298</v>
      </c>
      <c r="D220" t="s">
        <v>208</v>
      </c>
      <c r="E220" t="s">
        <v>276</v>
      </c>
      <c r="F220" t="s">
        <v>8</v>
      </c>
      <c r="G220" s="8">
        <v>37622</v>
      </c>
      <c r="H220" t="s">
        <v>9</v>
      </c>
      <c r="I220" s="7">
        <v>0</v>
      </c>
      <c r="L220" s="7">
        <v>4108971332</v>
      </c>
      <c r="M220" s="7">
        <v>264842424</v>
      </c>
      <c r="N220" s="7">
        <v>174324836</v>
      </c>
      <c r="O220" s="20">
        <f t="shared" si="7"/>
        <v>1</v>
      </c>
    </row>
    <row r="221" spans="1:15">
      <c r="A221" s="20" t="str">
        <f t="shared" si="6"/>
        <v>Birta lífeyrissjóðurSamtryggingardeild</v>
      </c>
      <c r="B221" s="20" t="str">
        <f>_xlfn.IFNA(INDEX(Listi!$AI:$AI,MATCH(C221,Listi!$AJ:$AJ,0)),INDEX(Listi!T:T,MATCH(C221,Listi!U:U,0)))</f>
        <v xml:space="preserve">Birta  </v>
      </c>
      <c r="C221" t="s">
        <v>298</v>
      </c>
      <c r="D221" t="s">
        <v>205</v>
      </c>
      <c r="E221" t="s">
        <v>275</v>
      </c>
      <c r="F221" t="s">
        <v>8</v>
      </c>
      <c r="G221" s="8">
        <v>37622</v>
      </c>
      <c r="H221" t="s">
        <v>9</v>
      </c>
      <c r="I221" s="7">
        <v>0</v>
      </c>
      <c r="L221" s="7">
        <v>549755105944</v>
      </c>
      <c r="M221" s="7">
        <v>18480897961</v>
      </c>
      <c r="N221" s="7">
        <v>14075814006</v>
      </c>
      <c r="O221" s="20">
        <f t="shared" si="7"/>
        <v>1</v>
      </c>
    </row>
    <row r="222" spans="1:15">
      <c r="A222" s="20" t="str">
        <f t="shared" si="6"/>
        <v>Birta lífeyrissjóðurSkuldabréfaleið</v>
      </c>
      <c r="B222" s="20" t="str">
        <f>_xlfn.IFNA(INDEX(Listi!$AI:$AI,MATCH(C222,Listi!$AJ:$AJ,0)),INDEX(Listi!T:T,MATCH(C222,Listi!U:U,0)))</f>
        <v xml:space="preserve">Birta  </v>
      </c>
      <c r="C222" t="s">
        <v>298</v>
      </c>
      <c r="D222" t="s">
        <v>313</v>
      </c>
      <c r="E222" t="s">
        <v>276</v>
      </c>
      <c r="F222" t="s">
        <v>8</v>
      </c>
      <c r="G222" s="8">
        <v>37622</v>
      </c>
      <c r="H222" t="s">
        <v>9</v>
      </c>
      <c r="I222" s="7">
        <v>0</v>
      </c>
      <c r="L222" s="7">
        <v>8522374478</v>
      </c>
      <c r="M222" s="7">
        <v>391005163</v>
      </c>
      <c r="N222" s="7">
        <v>218104877</v>
      </c>
      <c r="O222" s="20">
        <f t="shared" si="7"/>
        <v>1</v>
      </c>
    </row>
    <row r="223" spans="1:15">
      <c r="A223" s="20" t="str">
        <f t="shared" si="6"/>
        <v>Birta lífeyrissjóðurTilgreind séreign</v>
      </c>
      <c r="B223" s="20" t="str">
        <f>_xlfn.IFNA(INDEX(Listi!$AI:$AI,MATCH(C223,Listi!$AJ:$AJ,0)),INDEX(Listi!T:T,MATCH(C223,Listi!U:U,0)))</f>
        <v xml:space="preserve">Birta  </v>
      </c>
      <c r="C223" t="s">
        <v>298</v>
      </c>
      <c r="D223" t="s">
        <v>312</v>
      </c>
      <c r="E223" t="s">
        <v>276</v>
      </c>
      <c r="F223" t="s">
        <v>8</v>
      </c>
      <c r="G223" s="8">
        <v>37622</v>
      </c>
      <c r="H223" t="s">
        <v>9</v>
      </c>
      <c r="I223" s="7">
        <v>0</v>
      </c>
      <c r="L223" s="7">
        <v>2234420297</v>
      </c>
      <c r="M223" s="7">
        <v>511871981</v>
      </c>
      <c r="N223" s="7">
        <v>36000223</v>
      </c>
      <c r="O223" s="20">
        <f t="shared" si="7"/>
        <v>1</v>
      </c>
    </row>
    <row r="224" spans="1:15">
      <c r="A224" s="20" t="str">
        <f t="shared" si="6"/>
        <v>Brú Lífeyrissjóður starfsmanna sveitarfélagaA-deild</v>
      </c>
      <c r="B224" s="20" t="str">
        <f>_xlfn.IFNA(INDEX(Listi!$AI:$AI,MATCH(C224,Listi!$AJ:$AJ,0)),INDEX(Listi!T:T,MATCH(C224,Listi!U:U,0)))</f>
        <v>Brú</v>
      </c>
      <c r="C224" t="s">
        <v>217</v>
      </c>
      <c r="D224" t="s">
        <v>257</v>
      </c>
      <c r="E224" t="s">
        <v>275</v>
      </c>
      <c r="F224" t="s">
        <v>8</v>
      </c>
      <c r="G224" s="8">
        <v>37622</v>
      </c>
      <c r="H224" t="s">
        <v>9</v>
      </c>
      <c r="I224" s="7">
        <v>0</v>
      </c>
      <c r="L224" s="7">
        <v>270469177889</v>
      </c>
      <c r="M224" s="7">
        <v>13987858077</v>
      </c>
      <c r="N224" s="7">
        <v>4793072329</v>
      </c>
      <c r="O224" s="20">
        <f t="shared" si="7"/>
        <v>1</v>
      </c>
    </row>
    <row r="225" spans="1:15">
      <c r="A225" s="20" t="str">
        <f t="shared" si="6"/>
        <v>Brú Lífeyrissjóður starfsmanna sveitarfélagaB-deild</v>
      </c>
      <c r="B225" s="20" t="str">
        <f>_xlfn.IFNA(INDEX(Listi!$AI:$AI,MATCH(C225,Listi!$AJ:$AJ,0)),INDEX(Listi!T:T,MATCH(C225,Listi!U:U,0)))</f>
        <v>Brú</v>
      </c>
      <c r="C225" t="s">
        <v>217</v>
      </c>
      <c r="D225" t="s">
        <v>218</v>
      </c>
      <c r="E225" t="s">
        <v>275</v>
      </c>
      <c r="F225" t="s">
        <v>8</v>
      </c>
      <c r="G225" s="8">
        <v>37622</v>
      </c>
      <c r="H225" t="s">
        <v>9</v>
      </c>
      <c r="I225" s="7">
        <v>0</v>
      </c>
      <c r="L225" s="7">
        <v>17004783831</v>
      </c>
      <c r="M225" s="7">
        <v>119747694</v>
      </c>
      <c r="N225" s="7">
        <v>3424817406</v>
      </c>
      <c r="O225" s="20">
        <f t="shared" si="7"/>
        <v>1</v>
      </c>
    </row>
    <row r="226" spans="1:15">
      <c r="A226" s="20" t="str">
        <f t="shared" si="6"/>
        <v>Brú Lífeyrissjóður starfsmanna sveitarfélagaV-deild</v>
      </c>
      <c r="B226" s="20" t="str">
        <f>_xlfn.IFNA(INDEX(Listi!$AI:$AI,MATCH(C226,Listi!$AJ:$AJ,0)),INDEX(Listi!T:T,MATCH(C226,Listi!U:U,0)))</f>
        <v>Brú</v>
      </c>
      <c r="C226" t="s">
        <v>217</v>
      </c>
      <c r="D226" t="s">
        <v>219</v>
      </c>
      <c r="E226" t="s">
        <v>275</v>
      </c>
      <c r="F226" t="s">
        <v>8</v>
      </c>
      <c r="G226" s="8">
        <v>37622</v>
      </c>
      <c r="H226" t="s">
        <v>9</v>
      </c>
      <c r="I226" s="7">
        <v>0</v>
      </c>
      <c r="L226" s="7">
        <v>54501394986</v>
      </c>
      <c r="M226" s="7">
        <v>4188513374</v>
      </c>
      <c r="N226" s="7">
        <v>455519059</v>
      </c>
      <c r="O226" s="20">
        <f t="shared" si="7"/>
        <v>1</v>
      </c>
    </row>
    <row r="227" spans="1:15">
      <c r="A227" s="20" t="str">
        <f t="shared" si="6"/>
        <v>Eftirlaunasj atvinnuflugmannaSamtryggingardeild</v>
      </c>
      <c r="B227" s="20" t="str">
        <f>_xlfn.IFNA(INDEX(Listi!$AI:$AI,MATCH(C227,Listi!$AJ:$AJ,0)),INDEX(Listi!T:T,MATCH(C227,Listi!U:U,0)))</f>
        <v>EFÍA</v>
      </c>
      <c r="C227" t="s">
        <v>220</v>
      </c>
      <c r="D227" t="s">
        <v>205</v>
      </c>
      <c r="E227" t="s">
        <v>275</v>
      </c>
      <c r="F227" t="s">
        <v>8</v>
      </c>
      <c r="G227" s="8">
        <v>37622</v>
      </c>
      <c r="H227" t="s">
        <v>9</v>
      </c>
      <c r="I227" s="7">
        <v>28824000</v>
      </c>
      <c r="L227" s="7">
        <v>58542663000</v>
      </c>
      <c r="M227" s="7">
        <v>1477262000</v>
      </c>
      <c r="N227" s="7">
        <v>1113313000</v>
      </c>
      <c r="O227" s="20">
        <f t="shared" si="7"/>
        <v>1</v>
      </c>
    </row>
    <row r="228" spans="1:15">
      <c r="A228" s="20" t="str">
        <f t="shared" si="6"/>
        <v>Festa - lífeyrissjóðurSamtryggingardeild</v>
      </c>
      <c r="B228" s="20" t="str">
        <f>_xlfn.IFNA(INDEX(Listi!$AI:$AI,MATCH(C228,Listi!$AJ:$AJ,0)),INDEX(Listi!T:T,MATCH(C228,Listi!U:U,0)))</f>
        <v xml:space="preserve">Festa </v>
      </c>
      <c r="C228" t="s">
        <v>221</v>
      </c>
      <c r="D228" t="s">
        <v>205</v>
      </c>
      <c r="E228" t="s">
        <v>275</v>
      </c>
      <c r="F228" t="s">
        <v>8</v>
      </c>
      <c r="G228" s="8">
        <v>37622</v>
      </c>
      <c r="H228" t="s">
        <v>9</v>
      </c>
      <c r="I228" s="7">
        <v>0</v>
      </c>
      <c r="L228" s="7">
        <v>246318113722</v>
      </c>
      <c r="M228" s="7">
        <v>11138196907</v>
      </c>
      <c r="N228" s="7">
        <v>5180938287</v>
      </c>
      <c r="O228" s="20">
        <f t="shared" si="7"/>
        <v>1</v>
      </c>
    </row>
    <row r="229" spans="1:15">
      <c r="A229" s="20" t="str">
        <f t="shared" si="6"/>
        <v>Festa - lífeyrissjóðurSparnaðarleið I</v>
      </c>
      <c r="B229" s="20" t="str">
        <f>_xlfn.IFNA(INDEX(Listi!$AI:$AI,MATCH(C229,Listi!$AJ:$AJ,0)),INDEX(Listi!T:T,MATCH(C229,Listi!U:U,0)))</f>
        <v xml:space="preserve">Festa </v>
      </c>
      <c r="C229" t="s">
        <v>221</v>
      </c>
      <c r="D229" t="s">
        <v>464</v>
      </c>
      <c r="E229" t="s">
        <v>276</v>
      </c>
      <c r="F229" t="s">
        <v>8</v>
      </c>
      <c r="G229" s="8">
        <v>37622</v>
      </c>
      <c r="H229" t="s">
        <v>9</v>
      </c>
      <c r="I229" s="7">
        <v>0</v>
      </c>
      <c r="L229" s="7">
        <v>75585319</v>
      </c>
      <c r="M229" s="7">
        <v>37671409</v>
      </c>
      <c r="N229" s="7">
        <v>2063969</v>
      </c>
      <c r="O229" s="20">
        <f t="shared" si="7"/>
        <v>1</v>
      </c>
    </row>
    <row r="230" spans="1:15">
      <c r="A230" s="20" t="str">
        <f t="shared" si="6"/>
        <v>Festa - lífeyrissjóðurSparnaðarleið II</v>
      </c>
      <c r="B230" s="20" t="str">
        <f>_xlfn.IFNA(INDEX(Listi!$AI:$AI,MATCH(C230,Listi!$AJ:$AJ,0)),INDEX(Listi!T:T,MATCH(C230,Listi!U:U,0)))</f>
        <v xml:space="preserve">Festa </v>
      </c>
      <c r="C230" t="s">
        <v>221</v>
      </c>
      <c r="D230" t="s">
        <v>388</v>
      </c>
      <c r="E230" t="s">
        <v>276</v>
      </c>
      <c r="F230" t="s">
        <v>8</v>
      </c>
      <c r="G230" s="8">
        <v>37622</v>
      </c>
      <c r="H230" t="s">
        <v>9</v>
      </c>
      <c r="I230" s="7">
        <v>0</v>
      </c>
      <c r="L230" s="7">
        <v>1113180693</v>
      </c>
      <c r="M230" s="7">
        <v>134564310</v>
      </c>
      <c r="N230" s="7">
        <v>19363084</v>
      </c>
      <c r="O230" s="20">
        <f t="shared" si="7"/>
        <v>1</v>
      </c>
    </row>
    <row r="231" spans="1:15">
      <c r="A231" s="20" t="str">
        <f t="shared" si="6"/>
        <v>Frjálsi lífeyrissjóðurinnDeild/leið I</v>
      </c>
      <c r="B231" s="20" t="str">
        <f>_xlfn.IFNA(INDEX(Listi!$AI:$AI,MATCH(C231,Listi!$AJ:$AJ,0)),INDEX(Listi!T:T,MATCH(C231,Listi!U:U,0)))</f>
        <v xml:space="preserve">Frjálsi </v>
      </c>
      <c r="C231" t="s">
        <v>222</v>
      </c>
      <c r="D231" t="s">
        <v>223</v>
      </c>
      <c r="E231" t="s">
        <v>276</v>
      </c>
      <c r="F231" t="s">
        <v>8</v>
      </c>
      <c r="G231" s="8">
        <v>37622</v>
      </c>
      <c r="H231" t="s">
        <v>9</v>
      </c>
      <c r="I231" s="7">
        <v>0</v>
      </c>
      <c r="L231" s="7">
        <v>199278730000</v>
      </c>
      <c r="M231" s="7">
        <v>10813020000</v>
      </c>
      <c r="N231" s="7">
        <v>2178012000</v>
      </c>
      <c r="O231" s="20">
        <f t="shared" si="7"/>
        <v>1</v>
      </c>
    </row>
    <row r="232" spans="1:15">
      <c r="A232" s="20" t="str">
        <f t="shared" si="6"/>
        <v>Frjálsi lífeyrissjóðurinnDeild/leið II</v>
      </c>
      <c r="B232" s="20" t="str">
        <f>_xlfn.IFNA(INDEX(Listi!$AI:$AI,MATCH(C232,Listi!$AJ:$AJ,0)),INDEX(Listi!T:T,MATCH(C232,Listi!U:U,0)))</f>
        <v xml:space="preserve">Frjálsi </v>
      </c>
      <c r="C232" t="s">
        <v>222</v>
      </c>
      <c r="D232" t="s">
        <v>224</v>
      </c>
      <c r="E232" t="s">
        <v>276</v>
      </c>
      <c r="F232" t="s">
        <v>8</v>
      </c>
      <c r="G232" s="8">
        <v>37622</v>
      </c>
      <c r="H232" t="s">
        <v>9</v>
      </c>
      <c r="I232" s="7">
        <v>0</v>
      </c>
      <c r="L232" s="7">
        <v>29681370000</v>
      </c>
      <c r="M232" s="7">
        <v>1864883000</v>
      </c>
      <c r="N232" s="7">
        <v>401735000</v>
      </c>
      <c r="O232" s="20">
        <f t="shared" si="7"/>
        <v>1</v>
      </c>
    </row>
    <row r="233" spans="1:15">
      <c r="A233" s="20" t="str">
        <f t="shared" si="6"/>
        <v>Frjálsi lífeyrissjóðurinnDeild/leið III</v>
      </c>
      <c r="B233" s="20" t="str">
        <f>_xlfn.IFNA(INDEX(Listi!$AI:$AI,MATCH(C233,Listi!$AJ:$AJ,0)),INDEX(Listi!T:T,MATCH(C233,Listi!U:U,0)))</f>
        <v xml:space="preserve">Frjálsi </v>
      </c>
      <c r="C233" t="s">
        <v>222</v>
      </c>
      <c r="D233" t="s">
        <v>225</v>
      </c>
      <c r="E233" t="s">
        <v>276</v>
      </c>
      <c r="F233" t="s">
        <v>8</v>
      </c>
      <c r="G233" s="8">
        <v>37622</v>
      </c>
      <c r="H233" t="s">
        <v>9</v>
      </c>
      <c r="I233" s="7">
        <v>0</v>
      </c>
      <c r="L233" s="7">
        <v>43554797000</v>
      </c>
      <c r="M233" s="7">
        <v>2564479000</v>
      </c>
      <c r="N233" s="7">
        <v>1456678000</v>
      </c>
      <c r="O233" s="20">
        <f t="shared" si="7"/>
        <v>1</v>
      </c>
    </row>
    <row r="234" spans="1:15">
      <c r="A234" s="20" t="str">
        <f t="shared" si="6"/>
        <v>Frjálsi lífeyrissjóðurinnFrjálsi Áhætta</v>
      </c>
      <c r="B234" s="20" t="str">
        <f>_xlfn.IFNA(INDEX(Listi!$AI:$AI,MATCH(C234,Listi!$AJ:$AJ,0)),INDEX(Listi!T:T,MATCH(C234,Listi!U:U,0)))</f>
        <v xml:space="preserve">Frjálsi </v>
      </c>
      <c r="C234" t="s">
        <v>222</v>
      </c>
      <c r="D234" t="s">
        <v>226</v>
      </c>
      <c r="E234" t="s">
        <v>276</v>
      </c>
      <c r="F234" t="s">
        <v>8</v>
      </c>
      <c r="G234" s="8">
        <v>37622</v>
      </c>
      <c r="H234" t="s">
        <v>9</v>
      </c>
      <c r="I234" s="7">
        <v>0</v>
      </c>
      <c r="L234" s="7">
        <v>2707615000</v>
      </c>
      <c r="M234" s="7">
        <v>335331000</v>
      </c>
      <c r="N234" s="7">
        <v>1872000</v>
      </c>
      <c r="O234" s="20">
        <f t="shared" si="7"/>
        <v>1</v>
      </c>
    </row>
    <row r="235" spans="1:15">
      <c r="A235" s="20" t="str">
        <f t="shared" si="6"/>
        <v>Frjálsi lífeyrissjóðurinnSameiginleg deild</v>
      </c>
      <c r="B235" s="20" t="str">
        <f>_xlfn.IFNA(INDEX(Listi!$AI:$AI,MATCH(C235,Listi!$AJ:$AJ,0)),INDEX(Listi!T:T,MATCH(C235,Listi!U:U,0)))</f>
        <v xml:space="preserve">Frjálsi </v>
      </c>
      <c r="C235" t="s">
        <v>222</v>
      </c>
      <c r="D235" t="s">
        <v>311</v>
      </c>
      <c r="E235" t="s">
        <v>276</v>
      </c>
      <c r="F235" t="s">
        <v>8</v>
      </c>
      <c r="G235" s="8">
        <v>37622</v>
      </c>
      <c r="H235" t="s">
        <v>9</v>
      </c>
      <c r="I235" s="7">
        <v>0</v>
      </c>
      <c r="L235" s="7">
        <v>0</v>
      </c>
      <c r="M235" s="7">
        <v>0</v>
      </c>
      <c r="N235" s="7">
        <v>0</v>
      </c>
      <c r="O235" s="20">
        <f t="shared" si="7"/>
        <v>1</v>
      </c>
    </row>
    <row r="236" spans="1:15">
      <c r="A236" s="20" t="str">
        <f t="shared" si="6"/>
        <v>Frjálsi lífeyrissjóðurinnSamtryggingardeild</v>
      </c>
      <c r="B236" s="20" t="str">
        <f>_xlfn.IFNA(INDEX(Listi!$AI:$AI,MATCH(C236,Listi!$AJ:$AJ,0)),INDEX(Listi!T:T,MATCH(C236,Listi!U:U,0)))</f>
        <v xml:space="preserve">Frjálsi </v>
      </c>
      <c r="C236" t="s">
        <v>222</v>
      </c>
      <c r="D236" t="s">
        <v>205</v>
      </c>
      <c r="E236" t="s">
        <v>275</v>
      </c>
      <c r="F236" t="s">
        <v>8</v>
      </c>
      <c r="G236" s="8">
        <v>37622</v>
      </c>
      <c r="H236" t="s">
        <v>9</v>
      </c>
      <c r="I236" s="7">
        <v>0</v>
      </c>
      <c r="L236" s="7">
        <v>127148465000</v>
      </c>
      <c r="M236" s="7">
        <v>7524433000</v>
      </c>
      <c r="N236" s="7">
        <v>1254273000</v>
      </c>
      <c r="O236" s="20">
        <f t="shared" si="7"/>
        <v>1</v>
      </c>
    </row>
    <row r="237" spans="1:15">
      <c r="A237" s="20" t="str">
        <f t="shared" si="6"/>
        <v>Gildi - lífeyrissjóðurFramtíðarsýn 1</v>
      </c>
      <c r="B237" s="20" t="str">
        <f>_xlfn.IFNA(INDEX(Listi!$AI:$AI,MATCH(C237,Listi!$AJ:$AJ,0)),INDEX(Listi!T:T,MATCH(C237,Listi!U:U,0)))</f>
        <v xml:space="preserve">Gildi  </v>
      </c>
      <c r="C237" t="s">
        <v>227</v>
      </c>
      <c r="D237" t="s">
        <v>373</v>
      </c>
      <c r="E237" t="s">
        <v>276</v>
      </c>
      <c r="F237" t="s">
        <v>8</v>
      </c>
      <c r="G237" s="8">
        <v>37622</v>
      </c>
      <c r="H237" t="s">
        <v>9</v>
      </c>
      <c r="I237" s="7">
        <v>604737</v>
      </c>
      <c r="L237" s="7">
        <v>3223959491</v>
      </c>
      <c r="M237" s="7">
        <v>185065371</v>
      </c>
      <c r="N237" s="7">
        <v>99697779</v>
      </c>
      <c r="O237" s="20">
        <f t="shared" si="7"/>
        <v>1</v>
      </c>
    </row>
    <row r="238" spans="1:15">
      <c r="A238" s="20" t="str">
        <f t="shared" si="6"/>
        <v>Gildi - lífeyrissjóðurFramtíðarsýn 2</v>
      </c>
      <c r="B238" s="20" t="str">
        <f>_xlfn.IFNA(INDEX(Listi!$AI:$AI,MATCH(C238,Listi!$AJ:$AJ,0)),INDEX(Listi!T:T,MATCH(C238,Listi!U:U,0)))</f>
        <v xml:space="preserve">Gildi  </v>
      </c>
      <c r="C238" t="s">
        <v>227</v>
      </c>
      <c r="D238" t="s">
        <v>374</v>
      </c>
      <c r="E238" t="s">
        <v>276</v>
      </c>
      <c r="F238" t="s">
        <v>8</v>
      </c>
      <c r="G238" s="8">
        <v>37622</v>
      </c>
      <c r="H238" t="s">
        <v>9</v>
      </c>
      <c r="I238" s="7">
        <v>350111</v>
      </c>
      <c r="L238" s="7">
        <v>3172355810</v>
      </c>
      <c r="M238" s="7">
        <v>227598529</v>
      </c>
      <c r="N238" s="7">
        <v>70042741</v>
      </c>
      <c r="O238" s="20">
        <f t="shared" si="7"/>
        <v>1</v>
      </c>
    </row>
    <row r="239" spans="1:15">
      <c r="A239" s="20" t="str">
        <f t="shared" si="6"/>
        <v>Gildi - lífeyrissjóðurFramtíðarsýn 3</v>
      </c>
      <c r="B239" s="20" t="str">
        <f>_xlfn.IFNA(INDEX(Listi!$AI:$AI,MATCH(C239,Listi!$AJ:$AJ,0)),INDEX(Listi!T:T,MATCH(C239,Listi!U:U,0)))</f>
        <v xml:space="preserve">Gildi  </v>
      </c>
      <c r="C239" t="s">
        <v>227</v>
      </c>
      <c r="D239" t="s">
        <v>380</v>
      </c>
      <c r="E239" t="s">
        <v>276</v>
      </c>
      <c r="F239" t="s">
        <v>8</v>
      </c>
      <c r="G239" s="8">
        <v>37622</v>
      </c>
      <c r="H239" t="s">
        <v>9</v>
      </c>
      <c r="I239" s="7">
        <v>0</v>
      </c>
      <c r="L239" s="7">
        <v>1220667693</v>
      </c>
      <c r="M239" s="7">
        <v>206427664</v>
      </c>
      <c r="N239" s="7">
        <v>61376636</v>
      </c>
      <c r="O239" s="20">
        <f t="shared" si="7"/>
        <v>1</v>
      </c>
    </row>
    <row r="240" spans="1:15">
      <c r="A240" s="20" t="str">
        <f t="shared" si="6"/>
        <v>Gildi - lífeyrissjóðurSamtryggingardeild</v>
      </c>
      <c r="B240" s="20" t="str">
        <f>_xlfn.IFNA(INDEX(Listi!$AI:$AI,MATCH(C240,Listi!$AJ:$AJ,0)),INDEX(Listi!T:T,MATCH(C240,Listi!U:U,0)))</f>
        <v xml:space="preserve">Gildi  </v>
      </c>
      <c r="C240" t="s">
        <v>227</v>
      </c>
      <c r="D240" t="s">
        <v>205</v>
      </c>
      <c r="E240" t="s">
        <v>275</v>
      </c>
      <c r="F240" t="s">
        <v>8</v>
      </c>
      <c r="G240" s="8">
        <v>37622</v>
      </c>
      <c r="H240" t="s">
        <v>9</v>
      </c>
      <c r="I240" s="7">
        <v>150974999</v>
      </c>
      <c r="L240" s="7">
        <v>908474103084</v>
      </c>
      <c r="M240" s="7">
        <v>33404441428</v>
      </c>
      <c r="N240" s="7">
        <v>20772915594</v>
      </c>
      <c r="O240" s="20">
        <f t="shared" si="7"/>
        <v>1</v>
      </c>
    </row>
    <row r="241" spans="1:15">
      <c r="A241" s="20" t="str">
        <f t="shared" si="6"/>
        <v>Íslandsbanki hf.Erlend verðbréf</v>
      </c>
      <c r="B241" s="20" t="str">
        <f>_xlfn.IFNA(INDEX(Listi!$AI:$AI,MATCH(C241,Listi!$AJ:$AJ,0)),INDEX(Listi!T:T,MATCH(C241,Listi!U:U,0)))</f>
        <v>Íslandsbanki</v>
      </c>
      <c r="C241" t="s">
        <v>228</v>
      </c>
      <c r="D241" t="s">
        <v>229</v>
      </c>
      <c r="E241" t="s">
        <v>276</v>
      </c>
      <c r="F241" t="s">
        <v>8</v>
      </c>
      <c r="G241" s="8">
        <v>37622</v>
      </c>
      <c r="H241" t="s">
        <v>9</v>
      </c>
      <c r="I241" s="7">
        <v>0</v>
      </c>
      <c r="L241" s="7">
        <v>1602556114</v>
      </c>
      <c r="M241" s="7">
        <v>15640340</v>
      </c>
      <c r="N241" s="7">
        <v>15279587</v>
      </c>
      <c r="O241" s="20">
        <f t="shared" si="7"/>
        <v>1</v>
      </c>
    </row>
    <row r="242" spans="1:15">
      <c r="A242" s="20" t="str">
        <f t="shared" si="6"/>
        <v>Íslandsbanki hf.Húsnæðisleið</v>
      </c>
      <c r="B242" s="20" t="str">
        <f>_xlfn.IFNA(INDEX(Listi!$AI:$AI,MATCH(C242,Listi!$AJ:$AJ,0)),INDEX(Listi!T:T,MATCH(C242,Listi!U:U,0)))</f>
        <v>Íslandsbanki</v>
      </c>
      <c r="C242" t="s">
        <v>228</v>
      </c>
      <c r="D242" t="s">
        <v>307</v>
      </c>
      <c r="E242" t="s">
        <v>276</v>
      </c>
      <c r="F242" t="s">
        <v>8</v>
      </c>
      <c r="G242" s="8">
        <v>37622</v>
      </c>
      <c r="H242" t="s">
        <v>9</v>
      </c>
      <c r="I242" s="7">
        <v>0</v>
      </c>
      <c r="L242" s="7">
        <v>2334808209</v>
      </c>
      <c r="M242" s="7">
        <v>1128225985</v>
      </c>
      <c r="N242" s="7">
        <v>7159457</v>
      </c>
      <c r="O242" s="20">
        <f t="shared" si="7"/>
        <v>1</v>
      </c>
    </row>
    <row r="243" spans="1:15">
      <c r="A243" s="20" t="str">
        <f t="shared" si="6"/>
        <v>Íslandsbanki hf.Lífeyrisreikningur-óverðtryggður</v>
      </c>
      <c r="B243" s="20" t="str">
        <f>_xlfn.IFNA(INDEX(Listi!$AI:$AI,MATCH(C243,Listi!$AJ:$AJ,0)),INDEX(Listi!T:T,MATCH(C243,Listi!U:U,0)))</f>
        <v>Íslandsbanki</v>
      </c>
      <c r="C243" t="s">
        <v>228</v>
      </c>
      <c r="D243" t="s">
        <v>231</v>
      </c>
      <c r="E243" t="s">
        <v>276</v>
      </c>
      <c r="F243" t="s">
        <v>8</v>
      </c>
      <c r="G243" s="8">
        <v>37622</v>
      </c>
      <c r="H243" t="s">
        <v>9</v>
      </c>
      <c r="I243" s="7">
        <v>0</v>
      </c>
      <c r="L243" s="7">
        <v>2506311736</v>
      </c>
      <c r="M243" s="7">
        <v>879015901</v>
      </c>
      <c r="N243" s="7">
        <v>95740979</v>
      </c>
      <c r="O243" s="20">
        <f t="shared" si="7"/>
        <v>1</v>
      </c>
    </row>
    <row r="244" spans="1:15">
      <c r="A244" s="20" t="str">
        <f t="shared" si="6"/>
        <v>Íslandsbanki hf.Lífeyrisreikningur-verðtryggður</v>
      </c>
      <c r="B244" s="20" t="str">
        <f>_xlfn.IFNA(INDEX(Listi!$AI:$AI,MATCH(C244,Listi!$AJ:$AJ,0)),INDEX(Listi!T:T,MATCH(C244,Listi!U:U,0)))</f>
        <v>Íslandsbanki</v>
      </c>
      <c r="C244" t="s">
        <v>228</v>
      </c>
      <c r="D244" t="s">
        <v>232</v>
      </c>
      <c r="E244" t="s">
        <v>276</v>
      </c>
      <c r="F244" t="s">
        <v>8</v>
      </c>
      <c r="G244" s="8">
        <v>37622</v>
      </c>
      <c r="H244" t="s">
        <v>9</v>
      </c>
      <c r="I244" s="7">
        <v>0</v>
      </c>
      <c r="L244" s="7">
        <v>35933944171</v>
      </c>
      <c r="M244" s="7">
        <v>3575627585</v>
      </c>
      <c r="N244" s="7">
        <v>973599891</v>
      </c>
      <c r="O244" s="20">
        <f t="shared" si="7"/>
        <v>1</v>
      </c>
    </row>
    <row r="245" spans="1:15">
      <c r="A245" s="20" t="str">
        <f t="shared" si="6"/>
        <v>Íslandsbanki hf.Löng ríkisskuldabréf</v>
      </c>
      <c r="B245" s="20" t="str">
        <f>_xlfn.IFNA(INDEX(Listi!$AI:$AI,MATCH(C245,Listi!$AJ:$AJ,0)),INDEX(Listi!T:T,MATCH(C245,Listi!U:U,0)))</f>
        <v>Íslandsbanki</v>
      </c>
      <c r="C245" t="s">
        <v>228</v>
      </c>
      <c r="D245" t="s">
        <v>233</v>
      </c>
      <c r="E245" t="s">
        <v>276</v>
      </c>
      <c r="F245" t="s">
        <v>8</v>
      </c>
      <c r="G245" s="8">
        <v>37622</v>
      </c>
      <c r="H245" t="s">
        <v>9</v>
      </c>
      <c r="I245" s="7">
        <v>0</v>
      </c>
      <c r="L245" s="7">
        <v>753232602</v>
      </c>
      <c r="M245" s="7">
        <v>52540738</v>
      </c>
      <c r="N245" s="7">
        <v>25520229</v>
      </c>
      <c r="O245" s="20">
        <f t="shared" si="7"/>
        <v>1</v>
      </c>
    </row>
    <row r="246" spans="1:15">
      <c r="A246" s="20" t="str">
        <f t="shared" si="6"/>
        <v>Íslandsbanki hf.Stýring A</v>
      </c>
      <c r="B246" s="20" t="str">
        <f>_xlfn.IFNA(INDEX(Listi!$AI:$AI,MATCH(C246,Listi!$AJ:$AJ,0)),INDEX(Listi!T:T,MATCH(C246,Listi!U:U,0)))</f>
        <v>Íslandsbanki</v>
      </c>
      <c r="C246" t="s">
        <v>228</v>
      </c>
      <c r="D246" t="s">
        <v>234</v>
      </c>
      <c r="E246" t="s">
        <v>276</v>
      </c>
      <c r="F246" t="s">
        <v>8</v>
      </c>
      <c r="G246" s="8">
        <v>37622</v>
      </c>
      <c r="H246" t="s">
        <v>9</v>
      </c>
      <c r="I246" s="7">
        <v>0</v>
      </c>
      <c r="L246" s="7">
        <v>4133723797</v>
      </c>
      <c r="M246" s="7">
        <v>215966902</v>
      </c>
      <c r="N246" s="7">
        <v>124877843</v>
      </c>
      <c r="O246" s="20">
        <f t="shared" si="7"/>
        <v>1</v>
      </c>
    </row>
    <row r="247" spans="1:15">
      <c r="A247" s="20" t="str">
        <f t="shared" si="6"/>
        <v>Íslandsbanki hf.Stýring B</v>
      </c>
      <c r="B247" s="20" t="str">
        <f>_xlfn.IFNA(INDEX(Listi!$AI:$AI,MATCH(C247,Listi!$AJ:$AJ,0)),INDEX(Listi!T:T,MATCH(C247,Listi!U:U,0)))</f>
        <v>Íslandsbanki</v>
      </c>
      <c r="C247" t="s">
        <v>228</v>
      </c>
      <c r="D247" t="s">
        <v>235</v>
      </c>
      <c r="E247" t="s">
        <v>276</v>
      </c>
      <c r="F247" t="s">
        <v>8</v>
      </c>
      <c r="G247" s="8">
        <v>37622</v>
      </c>
      <c r="H247" t="s">
        <v>9</v>
      </c>
      <c r="I247" s="7">
        <v>275078</v>
      </c>
      <c r="L247" s="7">
        <v>5860247393</v>
      </c>
      <c r="M247" s="7">
        <v>508591885</v>
      </c>
      <c r="N247" s="7">
        <v>77897125</v>
      </c>
      <c r="O247" s="20">
        <f t="shared" si="7"/>
        <v>1</v>
      </c>
    </row>
    <row r="248" spans="1:15">
      <c r="A248" s="20" t="str">
        <f t="shared" si="6"/>
        <v>Íslandsbanki hf.Stýring C</v>
      </c>
      <c r="B248" s="20" t="str">
        <f>_xlfn.IFNA(INDEX(Listi!$AI:$AI,MATCH(C248,Listi!$AJ:$AJ,0)),INDEX(Listi!T:T,MATCH(C248,Listi!U:U,0)))</f>
        <v>Íslandsbanki</v>
      </c>
      <c r="C248" t="s">
        <v>228</v>
      </c>
      <c r="D248" t="s">
        <v>236</v>
      </c>
      <c r="E248" t="s">
        <v>276</v>
      </c>
      <c r="F248" t="s">
        <v>8</v>
      </c>
      <c r="G248" s="8">
        <v>37622</v>
      </c>
      <c r="H248" t="s">
        <v>9</v>
      </c>
      <c r="I248" s="7">
        <v>710349</v>
      </c>
      <c r="L248" s="7">
        <v>8014427899</v>
      </c>
      <c r="M248" s="7">
        <v>751053797</v>
      </c>
      <c r="N248" s="7">
        <v>58531298</v>
      </c>
      <c r="O248" s="20">
        <f t="shared" si="7"/>
        <v>1</v>
      </c>
    </row>
    <row r="249" spans="1:15">
      <c r="A249" s="20" t="str">
        <f t="shared" si="6"/>
        <v>Íslandsbanki hf.Stýring D</v>
      </c>
      <c r="B249" s="20" t="str">
        <f>_xlfn.IFNA(INDEX(Listi!$AI:$AI,MATCH(C249,Listi!$AJ:$AJ,0)),INDEX(Listi!T:T,MATCH(C249,Listi!U:U,0)))</f>
        <v>Íslandsbanki</v>
      </c>
      <c r="C249" t="s">
        <v>228</v>
      </c>
      <c r="D249" t="s">
        <v>237</v>
      </c>
      <c r="E249" t="s">
        <v>276</v>
      </c>
      <c r="F249" t="s">
        <v>8</v>
      </c>
      <c r="G249" s="8">
        <v>37622</v>
      </c>
      <c r="H249" t="s">
        <v>9</v>
      </c>
      <c r="I249" s="7">
        <v>840466</v>
      </c>
      <c r="L249" s="7">
        <v>5826614423</v>
      </c>
      <c r="M249" s="7">
        <v>1371163557</v>
      </c>
      <c r="N249" s="7">
        <v>36861109</v>
      </c>
      <c r="O249" s="20">
        <f t="shared" si="7"/>
        <v>1</v>
      </c>
    </row>
    <row r="250" spans="1:15">
      <c r="A250" s="20" t="str">
        <f t="shared" si="6"/>
        <v>Íslandsbanki hf.Stýring E</v>
      </c>
      <c r="B250" s="20" t="str">
        <f>_xlfn.IFNA(INDEX(Listi!$AI:$AI,MATCH(C250,Listi!$AJ:$AJ,0)),INDEX(Listi!T:T,MATCH(C250,Listi!U:U,0)))</f>
        <v>Íslandsbanki</v>
      </c>
      <c r="C250" t="s">
        <v>228</v>
      </c>
      <c r="D250" t="s">
        <v>580</v>
      </c>
      <c r="E250" t="s">
        <v>276</v>
      </c>
      <c r="F250" t="s">
        <v>8</v>
      </c>
      <c r="G250" s="8">
        <v>37622</v>
      </c>
      <c r="H250" t="s">
        <v>9</v>
      </c>
      <c r="I250" s="7">
        <v>22329</v>
      </c>
      <c r="L250" s="7">
        <v>99567247</v>
      </c>
      <c r="M250" s="7">
        <v>7691901</v>
      </c>
      <c r="N250" s="7">
        <v>670647</v>
      </c>
      <c r="O250" s="20">
        <f t="shared" si="7"/>
        <v>1</v>
      </c>
    </row>
    <row r="251" spans="1:15">
      <c r="A251" s="20" t="str">
        <f t="shared" si="6"/>
        <v>Íslenski lífeyrissjóðurinnLíf 1</v>
      </c>
      <c r="B251" s="20" t="str">
        <f>_xlfn.IFNA(INDEX(Listi!$AI:$AI,MATCH(C251,Listi!$AJ:$AJ,0)),INDEX(Listi!T:T,MATCH(C251,Listi!U:U,0)))</f>
        <v xml:space="preserve">Íslenski  </v>
      </c>
      <c r="C251" t="s">
        <v>238</v>
      </c>
      <c r="D251" t="s">
        <v>239</v>
      </c>
      <c r="E251" t="s">
        <v>276</v>
      </c>
      <c r="F251" t="s">
        <v>8</v>
      </c>
      <c r="G251" s="8">
        <v>37622</v>
      </c>
      <c r="H251" t="s">
        <v>9</v>
      </c>
      <c r="I251" s="7">
        <v>0</v>
      </c>
      <c r="L251" s="7">
        <v>34645188332</v>
      </c>
      <c r="M251" s="7">
        <v>5859453012</v>
      </c>
      <c r="N251" s="7">
        <v>977930648</v>
      </c>
      <c r="O251" s="20">
        <f t="shared" si="7"/>
        <v>1</v>
      </c>
    </row>
    <row r="252" spans="1:15">
      <c r="A252" s="20" t="str">
        <f t="shared" si="6"/>
        <v>Íslenski lífeyrissjóðurinnLíf 2</v>
      </c>
      <c r="B252" s="20" t="str">
        <f>_xlfn.IFNA(INDEX(Listi!$AI:$AI,MATCH(C252,Listi!$AJ:$AJ,0)),INDEX(Listi!T:T,MATCH(C252,Listi!U:U,0)))</f>
        <v xml:space="preserve">Íslenski  </v>
      </c>
      <c r="C252" t="s">
        <v>238</v>
      </c>
      <c r="D252" t="s">
        <v>240</v>
      </c>
      <c r="E252" t="s">
        <v>276</v>
      </c>
      <c r="F252" s="8" t="s">
        <v>8</v>
      </c>
      <c r="G252" s="8">
        <v>37622</v>
      </c>
      <c r="H252" t="s">
        <v>9</v>
      </c>
      <c r="I252" s="7">
        <v>0</v>
      </c>
      <c r="L252" s="7">
        <v>31029129445</v>
      </c>
      <c r="M252" s="7">
        <v>2139527304</v>
      </c>
      <c r="N252" s="7">
        <v>531278955</v>
      </c>
      <c r="O252" s="20">
        <f t="shared" si="7"/>
        <v>1</v>
      </c>
    </row>
    <row r="253" spans="1:15">
      <c r="A253" s="20" t="str">
        <f t="shared" ref="A253:A316" si="8">CONCATENATE(C253,D253)</f>
        <v>Íslenski lífeyrissjóðurinnLíf 3</v>
      </c>
      <c r="B253" s="20" t="str">
        <f>_xlfn.IFNA(INDEX(Listi!$AI:$AI,MATCH(C253,Listi!$AJ:$AJ,0)),INDEX(Listi!T:T,MATCH(C253,Listi!U:U,0)))</f>
        <v xml:space="preserve">Íslenski  </v>
      </c>
      <c r="C253" t="s">
        <v>238</v>
      </c>
      <c r="D253" t="s">
        <v>241</v>
      </c>
      <c r="E253" t="s">
        <v>276</v>
      </c>
      <c r="F253" s="8" t="s">
        <v>8</v>
      </c>
      <c r="G253" s="8">
        <v>37622</v>
      </c>
      <c r="H253" t="s">
        <v>9</v>
      </c>
      <c r="I253" s="7">
        <v>0</v>
      </c>
      <c r="L253" s="7">
        <v>26552298455</v>
      </c>
      <c r="M253" s="7">
        <v>1349981892</v>
      </c>
      <c r="N253" s="7">
        <v>474868471</v>
      </c>
      <c r="O253" s="20">
        <f t="shared" si="7"/>
        <v>1</v>
      </c>
    </row>
    <row r="254" spans="1:15">
      <c r="A254" s="20" t="str">
        <f t="shared" si="8"/>
        <v>Íslenski lífeyrissjóðurinnLíf 4</v>
      </c>
      <c r="B254" s="20" t="str">
        <f>_xlfn.IFNA(INDEX(Listi!$AI:$AI,MATCH(C254,Listi!$AJ:$AJ,0)),INDEX(Listi!T:T,MATCH(C254,Listi!U:U,0)))</f>
        <v xml:space="preserve">Íslenski  </v>
      </c>
      <c r="C254" t="s">
        <v>238</v>
      </c>
      <c r="D254" t="s">
        <v>242</v>
      </c>
      <c r="E254" t="s">
        <v>276</v>
      </c>
      <c r="F254" s="8" t="s">
        <v>8</v>
      </c>
      <c r="G254" s="8">
        <v>37622</v>
      </c>
      <c r="H254" t="s">
        <v>9</v>
      </c>
      <c r="I254" s="7">
        <v>0</v>
      </c>
      <c r="L254" s="7">
        <v>15323468197</v>
      </c>
      <c r="M254" s="7">
        <v>592019313</v>
      </c>
      <c r="N254" s="7">
        <v>649721424</v>
      </c>
      <c r="O254" s="20">
        <f t="shared" si="7"/>
        <v>1</v>
      </c>
    </row>
    <row r="255" spans="1:15">
      <c r="A255" s="20" t="str">
        <f t="shared" si="8"/>
        <v>Íslenski lífeyrissjóðurinnSamtryggingardeild</v>
      </c>
      <c r="B255" s="20" t="str">
        <f>_xlfn.IFNA(INDEX(Listi!$AI:$AI,MATCH(C255,Listi!$AJ:$AJ,0)),INDEX(Listi!T:T,MATCH(C255,Listi!U:U,0)))</f>
        <v xml:space="preserve">Íslenski  </v>
      </c>
      <c r="C255" t="s">
        <v>238</v>
      </c>
      <c r="D255" t="s">
        <v>205</v>
      </c>
      <c r="E255" t="s">
        <v>275</v>
      </c>
      <c r="F255" s="8" t="s">
        <v>8</v>
      </c>
      <c r="G255" s="8">
        <v>37622</v>
      </c>
      <c r="H255" t="s">
        <v>9</v>
      </c>
      <c r="I255" s="7">
        <v>0</v>
      </c>
      <c r="L255" s="7">
        <v>32369481106</v>
      </c>
      <c r="M255" s="7">
        <v>2513450236</v>
      </c>
      <c r="N255" s="7">
        <v>182749847</v>
      </c>
      <c r="O255" s="20">
        <f t="shared" si="7"/>
        <v>1</v>
      </c>
    </row>
    <row r="256" spans="1:15">
      <c r="A256" s="20" t="str">
        <f t="shared" si="8"/>
        <v>Kvika banki hf.Ævileið</v>
      </c>
      <c r="B256" s="20" t="str">
        <f>_xlfn.IFNA(INDEX(Listi!$AI:$AI,MATCH(C256,Listi!$AJ:$AJ,0)),INDEX(Listi!T:T,MATCH(C256,Listi!U:U,0)))</f>
        <v xml:space="preserve">Kvika banki </v>
      </c>
      <c r="C256" t="s">
        <v>243</v>
      </c>
      <c r="D256" t="s">
        <v>248</v>
      </c>
      <c r="E256" t="s">
        <v>276</v>
      </c>
      <c r="F256" s="8" t="s">
        <v>8</v>
      </c>
      <c r="G256" s="8">
        <v>37622</v>
      </c>
      <c r="H256" t="s">
        <v>9</v>
      </c>
      <c r="I256" s="7">
        <v>0</v>
      </c>
      <c r="L256" s="7">
        <v>83990162</v>
      </c>
      <c r="M256" s="7">
        <v>9152445</v>
      </c>
      <c r="N256" s="7">
        <v>0</v>
      </c>
      <c r="O256" s="20">
        <f t="shared" si="7"/>
        <v>1</v>
      </c>
    </row>
    <row r="257" spans="1:15">
      <c r="A257" s="20" t="str">
        <f t="shared" si="8"/>
        <v>Kvika banki hf.Innlánaleið</v>
      </c>
      <c r="B257" s="20" t="str">
        <f>_xlfn.IFNA(INDEX(Listi!$AI:$AI,MATCH(C257,Listi!$AJ:$AJ,0)),INDEX(Listi!T:T,MATCH(C257,Listi!U:U,0)))</f>
        <v xml:space="preserve">Kvika banki </v>
      </c>
      <c r="C257" t="s">
        <v>243</v>
      </c>
      <c r="D257" t="s">
        <v>230</v>
      </c>
      <c r="E257" t="s">
        <v>276</v>
      </c>
      <c r="F257" s="8" t="s">
        <v>8</v>
      </c>
      <c r="G257" s="8">
        <v>37622</v>
      </c>
      <c r="H257" t="s">
        <v>9</v>
      </c>
      <c r="I257" s="7">
        <v>0</v>
      </c>
      <c r="L257" s="7">
        <v>2045925829</v>
      </c>
      <c r="M257" s="7">
        <v>336947043</v>
      </c>
      <c r="N257" s="7">
        <v>10453565</v>
      </c>
      <c r="O257" s="20">
        <f t="shared" si="7"/>
        <v>1</v>
      </c>
    </row>
    <row r="258" spans="1:15">
      <c r="A258" s="20" t="str">
        <f t="shared" si="8"/>
        <v>Kvika banki hf.Kvika Séreignasparnaður 5</v>
      </c>
      <c r="B258" s="20" t="str">
        <f>_xlfn.IFNA(INDEX(Listi!$AI:$AI,MATCH(C258,Listi!$AJ:$AJ,0)),INDEX(Listi!T:T,MATCH(C258,Listi!U:U,0)))</f>
        <v xml:space="preserve">Kvika banki </v>
      </c>
      <c r="C258" t="s">
        <v>243</v>
      </c>
      <c r="D258" t="s">
        <v>471</v>
      </c>
      <c r="E258" t="s">
        <v>276</v>
      </c>
      <c r="F258" s="8" t="s">
        <v>8</v>
      </c>
      <c r="G258" s="8">
        <v>37622</v>
      </c>
      <c r="H258" t="s">
        <v>9</v>
      </c>
      <c r="I258" s="7">
        <v>0</v>
      </c>
      <c r="L258" s="7">
        <v>1146886398</v>
      </c>
      <c r="M258" s="7">
        <v>0</v>
      </c>
      <c r="N258" s="7">
        <v>0</v>
      </c>
      <c r="O258" s="20">
        <f t="shared" ref="O258:O321" si="9">IFERROR(VLOOKUP(F258,EhLykill,3,FALSE),"")</f>
        <v>1</v>
      </c>
    </row>
    <row r="259" spans="1:15">
      <c r="A259" s="20" t="str">
        <f t="shared" si="8"/>
        <v>Kvika banki hf.MP Séreign 1</v>
      </c>
      <c r="B259" s="20" t="str">
        <f>_xlfn.IFNA(INDEX(Listi!$AI:$AI,MATCH(C259,Listi!$AJ:$AJ,0)),INDEX(Listi!T:T,MATCH(C259,Listi!U:U,0)))</f>
        <v xml:space="preserve">Kvika banki </v>
      </c>
      <c r="C259" t="s">
        <v>243</v>
      </c>
      <c r="D259" t="s">
        <v>244</v>
      </c>
      <c r="E259" t="s">
        <v>276</v>
      </c>
      <c r="F259" s="8" t="s">
        <v>8</v>
      </c>
      <c r="G259" s="8">
        <v>37622</v>
      </c>
      <c r="H259" t="s">
        <v>9</v>
      </c>
      <c r="I259" s="7">
        <v>0</v>
      </c>
      <c r="L259" s="7">
        <v>706827763</v>
      </c>
      <c r="M259" s="7">
        <v>48440481</v>
      </c>
      <c r="N259" s="7">
        <v>9836508</v>
      </c>
      <c r="O259" s="20">
        <f t="shared" si="9"/>
        <v>1</v>
      </c>
    </row>
    <row r="260" spans="1:15">
      <c r="A260" s="20" t="str">
        <f t="shared" si="8"/>
        <v>Kvika banki hf.MP Séreign 2</v>
      </c>
      <c r="B260" s="20" t="str">
        <f>_xlfn.IFNA(INDEX(Listi!$AI:$AI,MATCH(C260,Listi!$AJ:$AJ,0)),INDEX(Listi!T:T,MATCH(C260,Listi!U:U,0)))</f>
        <v xml:space="preserve">Kvika banki </v>
      </c>
      <c r="C260" t="s">
        <v>243</v>
      </c>
      <c r="D260" t="s">
        <v>245</v>
      </c>
      <c r="E260" t="s">
        <v>276</v>
      </c>
      <c r="F260" t="s">
        <v>8</v>
      </c>
      <c r="G260" s="8">
        <v>37622</v>
      </c>
      <c r="H260" t="s">
        <v>9</v>
      </c>
      <c r="I260" s="7">
        <v>0</v>
      </c>
      <c r="L260" s="7">
        <v>853989181</v>
      </c>
      <c r="M260" s="7">
        <v>42441382</v>
      </c>
      <c r="N260" s="7">
        <v>14637701</v>
      </c>
      <c r="O260" s="20">
        <f t="shared" si="9"/>
        <v>1</v>
      </c>
    </row>
    <row r="261" spans="1:15">
      <c r="A261" s="20" t="str">
        <f t="shared" si="8"/>
        <v>Kvika banki hf.MP Séreign 3</v>
      </c>
      <c r="B261" s="20" t="str">
        <f>_xlfn.IFNA(INDEX(Listi!$AI:$AI,MATCH(C261,Listi!$AJ:$AJ,0)),INDEX(Listi!T:T,MATCH(C261,Listi!U:U,0)))</f>
        <v xml:space="preserve">Kvika banki </v>
      </c>
      <c r="C261" t="s">
        <v>243</v>
      </c>
      <c r="D261" t="s">
        <v>246</v>
      </c>
      <c r="E261" t="s">
        <v>276</v>
      </c>
      <c r="F261" t="s">
        <v>8</v>
      </c>
      <c r="G261" s="8">
        <v>37622</v>
      </c>
      <c r="H261" t="s">
        <v>9</v>
      </c>
      <c r="I261" s="7">
        <v>0</v>
      </c>
      <c r="L261" s="7">
        <v>141173858</v>
      </c>
      <c r="M261" s="7">
        <v>3374790</v>
      </c>
      <c r="N261" s="7">
        <v>0</v>
      </c>
      <c r="O261" s="20">
        <f t="shared" si="9"/>
        <v>1</v>
      </c>
    </row>
    <row r="262" spans="1:15">
      <c r="A262" s="20" t="str">
        <f t="shared" si="8"/>
        <v>Kvika banki hf.MP Séreign 4</v>
      </c>
      <c r="B262" s="20" t="str">
        <f>_xlfn.IFNA(INDEX(Listi!$AI:$AI,MATCH(C262,Listi!$AJ:$AJ,0)),INDEX(Listi!T:T,MATCH(C262,Listi!U:U,0)))</f>
        <v xml:space="preserve">Kvika banki </v>
      </c>
      <c r="C262" t="s">
        <v>243</v>
      </c>
      <c r="D262" t="s">
        <v>247</v>
      </c>
      <c r="E262" t="s">
        <v>276</v>
      </c>
      <c r="F262" t="s">
        <v>8</v>
      </c>
      <c r="G262" s="8">
        <v>37622</v>
      </c>
      <c r="H262" t="s">
        <v>9</v>
      </c>
      <c r="I262" s="7">
        <v>0</v>
      </c>
      <c r="L262" s="7">
        <v>55886684</v>
      </c>
      <c r="M262" s="7">
        <v>2888869</v>
      </c>
      <c r="N262" s="7">
        <v>0</v>
      </c>
      <c r="O262" s="20">
        <f t="shared" si="9"/>
        <v>1</v>
      </c>
    </row>
    <row r="263" spans="1:15">
      <c r="A263" s="20" t="str">
        <f t="shared" si="8"/>
        <v>Landsbankinn hf.Landsbankinn Erlend verðbréf</v>
      </c>
      <c r="B263" s="20" t="str">
        <f>_xlfn.IFNA(INDEX(Listi!$AI:$AI,MATCH(C263,Listi!$AJ:$AJ,0)),INDEX(Listi!T:T,MATCH(C263,Listi!U:U,0)))</f>
        <v>Landsbankinn</v>
      </c>
      <c r="C263" t="s">
        <v>249</v>
      </c>
      <c r="D263" t="s">
        <v>385</v>
      </c>
      <c r="E263" t="s">
        <v>276</v>
      </c>
      <c r="F263" t="s">
        <v>8</v>
      </c>
      <c r="G263" s="8">
        <v>37622</v>
      </c>
      <c r="H263" t="s">
        <v>9</v>
      </c>
      <c r="I263" s="7">
        <v>0</v>
      </c>
      <c r="L263" s="7">
        <v>3705185129</v>
      </c>
      <c r="M263" s="7">
        <v>119989407</v>
      </c>
      <c r="N263" s="7">
        <v>87847878</v>
      </c>
      <c r="O263" s="20">
        <f t="shared" si="9"/>
        <v>1</v>
      </c>
    </row>
    <row r="264" spans="1:15">
      <c r="A264" s="20" t="str">
        <f t="shared" si="8"/>
        <v>Landsbankinn hf.Landsbankinn Lífeyrisbók</v>
      </c>
      <c r="B264" s="20" t="str">
        <f>_xlfn.IFNA(INDEX(Listi!$AI:$AI,MATCH(C264,Listi!$AJ:$AJ,0)),INDEX(Listi!T:T,MATCH(C264,Listi!U:U,0)))</f>
        <v>Landsbankinn</v>
      </c>
      <c r="C264" t="s">
        <v>249</v>
      </c>
      <c r="D264" t="s">
        <v>367</v>
      </c>
      <c r="E264" t="s">
        <v>276</v>
      </c>
      <c r="F264" t="s">
        <v>8</v>
      </c>
      <c r="G264" s="8">
        <v>37622</v>
      </c>
      <c r="H264" t="s">
        <v>9</v>
      </c>
      <c r="I264" s="7">
        <v>0</v>
      </c>
      <c r="L264" s="7">
        <v>3016213427</v>
      </c>
      <c r="M264" s="7">
        <v>440353590</v>
      </c>
      <c r="N264" s="7">
        <v>298769900</v>
      </c>
      <c r="O264" s="20">
        <f t="shared" si="9"/>
        <v>1</v>
      </c>
    </row>
    <row r="265" spans="1:15">
      <c r="A265" s="20" t="str">
        <f t="shared" si="8"/>
        <v>Landsbankinn hf.Landsbankinn Lífeyrisbók verðtryggð</v>
      </c>
      <c r="B265" s="20" t="str">
        <f>_xlfn.IFNA(INDEX(Listi!$AI:$AI,MATCH(C265,Listi!$AJ:$AJ,0)),INDEX(Listi!T:T,MATCH(C265,Listi!U:U,0)))</f>
        <v>Landsbankinn</v>
      </c>
      <c r="C265" t="s">
        <v>249</v>
      </c>
      <c r="D265" t="s">
        <v>598</v>
      </c>
      <c r="E265" t="s">
        <v>276</v>
      </c>
      <c r="F265" t="s">
        <v>8</v>
      </c>
      <c r="G265" s="8">
        <v>37622</v>
      </c>
      <c r="H265" t="s">
        <v>9</v>
      </c>
      <c r="I265" s="7">
        <v>0</v>
      </c>
      <c r="L265" s="7">
        <v>66896053137</v>
      </c>
      <c r="M265" s="7">
        <v>6692476029</v>
      </c>
      <c r="N265" s="7">
        <v>4680072987</v>
      </c>
      <c r="O265" s="20">
        <f t="shared" si="9"/>
        <v>1</v>
      </c>
    </row>
    <row r="266" spans="1:15">
      <c r="A266" s="20" t="str">
        <f t="shared" si="8"/>
        <v>Lífeyrissjóður bændaSamtryggingardeild</v>
      </c>
      <c r="B266" s="20" t="str">
        <f>_xlfn.IFNA(INDEX(Listi!$AI:$AI,MATCH(C266,Listi!$AJ:$AJ,0)),INDEX(Listi!T:T,MATCH(C266,Listi!U:U,0)))</f>
        <v>Lífeyrissjóður bænda</v>
      </c>
      <c r="C266" t="s">
        <v>252</v>
      </c>
      <c r="D266" t="s">
        <v>205</v>
      </c>
      <c r="E266" t="s">
        <v>275</v>
      </c>
      <c r="F266" t="s">
        <v>8</v>
      </c>
      <c r="G266" s="8">
        <v>37622</v>
      </c>
      <c r="H266" t="s">
        <v>9</v>
      </c>
      <c r="I266" s="7">
        <v>0</v>
      </c>
      <c r="L266" s="7">
        <v>45108278171</v>
      </c>
      <c r="M266" s="7">
        <v>776003397</v>
      </c>
      <c r="N266" s="7">
        <v>1921473168</v>
      </c>
      <c r="O266" s="20">
        <f t="shared" si="9"/>
        <v>1</v>
      </c>
    </row>
    <row r="267" spans="1:15">
      <c r="A267" s="20" t="str">
        <f t="shared" si="8"/>
        <v>Lífeyrissjóður bankamannaAldursdeild</v>
      </c>
      <c r="B267" s="20" t="str">
        <f>_xlfn.IFNA(INDEX(Listi!$AI:$AI,MATCH(C267,Listi!$AJ:$AJ,0)),INDEX(Listi!T:T,MATCH(C267,Listi!U:U,0)))</f>
        <v>Lífeyrissjóður bankam.</v>
      </c>
      <c r="C267" t="s">
        <v>250</v>
      </c>
      <c r="D267" t="s">
        <v>251</v>
      </c>
      <c r="E267" t="s">
        <v>275</v>
      </c>
      <c r="F267" t="s">
        <v>8</v>
      </c>
      <c r="G267" s="8">
        <v>37622</v>
      </c>
      <c r="H267" t="s">
        <v>9</v>
      </c>
      <c r="I267" s="7">
        <v>0</v>
      </c>
      <c r="L267" s="7">
        <v>61369964000</v>
      </c>
      <c r="M267" s="7">
        <v>1996063000</v>
      </c>
      <c r="N267" s="7">
        <v>753444000</v>
      </c>
      <c r="O267" s="20">
        <f t="shared" si="9"/>
        <v>1</v>
      </c>
    </row>
    <row r="268" spans="1:15">
      <c r="A268" s="20" t="str">
        <f t="shared" si="8"/>
        <v>Lífeyrissjóður bankamannaHlutfallsdeild</v>
      </c>
      <c r="B268" s="20" t="str">
        <f>_xlfn.IFNA(INDEX(Listi!$AI:$AI,MATCH(C268,Listi!$AJ:$AJ,0)),INDEX(Listi!T:T,MATCH(C268,Listi!U:U,0)))</f>
        <v>Lífeyrissjóður bankam.</v>
      </c>
      <c r="C268" t="s">
        <v>250</v>
      </c>
      <c r="D268" t="s">
        <v>467</v>
      </c>
      <c r="E268" t="s">
        <v>275</v>
      </c>
      <c r="F268" t="s">
        <v>8</v>
      </c>
      <c r="G268" s="8">
        <v>37622</v>
      </c>
      <c r="H268" t="s">
        <v>9</v>
      </c>
      <c r="I268" s="7">
        <v>0</v>
      </c>
      <c r="L268" s="7">
        <v>40286427000</v>
      </c>
      <c r="M268" s="7">
        <v>125147000</v>
      </c>
      <c r="N268" s="7">
        <v>2741197000</v>
      </c>
      <c r="O268" s="20">
        <f t="shared" si="9"/>
        <v>1</v>
      </c>
    </row>
    <row r="269" spans="1:15">
      <c r="A269" s="20" t="str">
        <f t="shared" si="8"/>
        <v>Lífeyrissjóður RangæingaSamtryggingardeild</v>
      </c>
      <c r="B269" s="20" t="str">
        <f>_xlfn.IFNA(INDEX(Listi!$AI:$AI,MATCH(C269,Listi!$AJ:$AJ,0)),INDEX(Listi!T:T,MATCH(C269,Listi!U:U,0)))</f>
        <v>Lífeyrissjóður Rang.</v>
      </c>
      <c r="C269" t="s">
        <v>253</v>
      </c>
      <c r="D269" t="s">
        <v>205</v>
      </c>
      <c r="E269" t="s">
        <v>275</v>
      </c>
      <c r="F269" t="s">
        <v>8</v>
      </c>
      <c r="G269" s="8">
        <v>37622</v>
      </c>
      <c r="H269" t="s">
        <v>9</v>
      </c>
      <c r="I269" s="7">
        <v>0</v>
      </c>
      <c r="L269" s="7">
        <v>18949790000</v>
      </c>
      <c r="M269" s="7">
        <v>835894000</v>
      </c>
      <c r="N269" s="7">
        <v>386250000</v>
      </c>
      <c r="O269" s="20">
        <f t="shared" si="9"/>
        <v>1</v>
      </c>
    </row>
    <row r="270" spans="1:15">
      <c r="A270" s="20" t="str">
        <f t="shared" si="8"/>
        <v>Lífeyrissjóður starfsmanna AkureyrarbæjarSamtryggingardeild</v>
      </c>
      <c r="B270" s="20" t="str">
        <f>_xlfn.IFNA(INDEX(Listi!$AI:$AI,MATCH(C270,Listi!$AJ:$AJ,0)),INDEX(Listi!T:T,MATCH(C270,Listi!U:U,0)))</f>
        <v>Lífeyrissj. starfsm. Akureyrarb.</v>
      </c>
      <c r="C270" t="s">
        <v>274</v>
      </c>
      <c r="D270" t="s">
        <v>205</v>
      </c>
      <c r="E270" t="s">
        <v>275</v>
      </c>
      <c r="F270" t="s">
        <v>8</v>
      </c>
      <c r="G270" s="8">
        <v>37622</v>
      </c>
      <c r="H270" t="s">
        <v>9</v>
      </c>
      <c r="I270" s="7">
        <v>0</v>
      </c>
      <c r="L270" s="7">
        <v>14569496826</v>
      </c>
      <c r="M270" s="7">
        <v>46271787</v>
      </c>
      <c r="N270" s="7">
        <v>1160288032</v>
      </c>
      <c r="O270" s="20">
        <f t="shared" si="9"/>
        <v>1</v>
      </c>
    </row>
    <row r="271" spans="1:15">
      <c r="A271" s="20" t="str">
        <f t="shared" si="8"/>
        <v>Lífeyrissjóður starfsmanna Búnaðarbanka ÍslandsSamtryggingardeild</v>
      </c>
      <c r="B271" s="20" t="str">
        <f>_xlfn.IFNA(INDEX(Listi!$AI:$AI,MATCH(C271,Listi!$AJ:$AJ,0)),INDEX(Listi!T:T,MATCH(C271,Listi!U:U,0)))</f>
        <v>Lífeyrissj. starfsm. Búnaðarb.Ísl.</v>
      </c>
      <c r="C271" t="s">
        <v>254</v>
      </c>
      <c r="D271" t="s">
        <v>205</v>
      </c>
      <c r="E271" t="s">
        <v>275</v>
      </c>
      <c r="F271" t="s">
        <v>8</v>
      </c>
      <c r="G271" s="8">
        <v>37622</v>
      </c>
      <c r="H271" t="s">
        <v>9</v>
      </c>
      <c r="I271" s="7">
        <v>0</v>
      </c>
      <c r="L271" s="7">
        <v>27921283000</v>
      </c>
      <c r="M271" s="7">
        <v>7378000</v>
      </c>
      <c r="N271" s="7">
        <v>1535577000</v>
      </c>
      <c r="O271" s="20">
        <f t="shared" si="9"/>
        <v>1</v>
      </c>
    </row>
    <row r="272" spans="1:15">
      <c r="A272" s="20" t="str">
        <f t="shared" si="8"/>
        <v>Lífeyrissjóður starfsmanna ReykjavíkurborgarSamtryggingardeild</v>
      </c>
      <c r="B272" s="20" t="str">
        <f>_xlfn.IFNA(INDEX(Listi!$AI:$AI,MATCH(C272,Listi!$AJ:$AJ,0)),INDEX(Listi!T:T,MATCH(C272,Listi!U:U,0)))</f>
        <v>Lífeyrissj. starfsm. Reykjav.</v>
      </c>
      <c r="C272" t="s">
        <v>255</v>
      </c>
      <c r="D272" t="s">
        <v>205</v>
      </c>
      <c r="E272" t="s">
        <v>275</v>
      </c>
      <c r="F272" t="s">
        <v>8</v>
      </c>
      <c r="G272" s="8">
        <v>37622</v>
      </c>
      <c r="H272" t="s">
        <v>9</v>
      </c>
      <c r="I272" s="7">
        <v>0</v>
      </c>
      <c r="L272" s="7">
        <v>92450251598</v>
      </c>
      <c r="M272" s="7">
        <v>217604296</v>
      </c>
      <c r="N272" s="7">
        <v>6195210428</v>
      </c>
      <c r="O272" s="20">
        <f t="shared" si="9"/>
        <v>1</v>
      </c>
    </row>
    <row r="273" spans="1:15">
      <c r="A273" s="20" t="str">
        <f t="shared" si="8"/>
        <v>Lífeyrissjóður starfsmanna ríkisinsA-deild</v>
      </c>
      <c r="B273" s="20" t="str">
        <f>_xlfn.IFNA(INDEX(Listi!$AI:$AI,MATCH(C273,Listi!$AJ:$AJ,0)),INDEX(Listi!T:T,MATCH(C273,Listi!U:U,0)))</f>
        <v>LSR</v>
      </c>
      <c r="C273" t="s">
        <v>256</v>
      </c>
      <c r="D273" t="s">
        <v>257</v>
      </c>
      <c r="E273" t="s">
        <v>275</v>
      </c>
      <c r="F273" t="s">
        <v>8</v>
      </c>
      <c r="G273" s="8">
        <v>37622</v>
      </c>
      <c r="H273" t="s">
        <v>9</v>
      </c>
      <c r="I273" s="7">
        <v>0</v>
      </c>
      <c r="L273" s="7">
        <v>1024402726080</v>
      </c>
      <c r="M273" s="7">
        <v>38030413328</v>
      </c>
      <c r="N273" s="7">
        <v>13011563069</v>
      </c>
      <c r="O273" s="20">
        <f t="shared" si="9"/>
        <v>1</v>
      </c>
    </row>
    <row r="274" spans="1:15">
      <c r="A274" s="20" t="str">
        <f t="shared" si="8"/>
        <v>Lífeyrissjóður starfsmanna ríkisinsB-deild</v>
      </c>
      <c r="B274" s="20" t="str">
        <f>_xlfn.IFNA(INDEX(Listi!$AI:$AI,MATCH(C274,Listi!$AJ:$AJ,0)),INDEX(Listi!T:T,MATCH(C274,Listi!U:U,0)))</f>
        <v>LSR</v>
      </c>
      <c r="C274" t="s">
        <v>256</v>
      </c>
      <c r="D274" t="s">
        <v>218</v>
      </c>
      <c r="E274" t="s">
        <v>275</v>
      </c>
      <c r="F274" t="s">
        <v>8</v>
      </c>
      <c r="G274" s="8">
        <v>37622</v>
      </c>
      <c r="H274" t="s">
        <v>9</v>
      </c>
      <c r="I274" s="7">
        <v>0</v>
      </c>
      <c r="L274" s="7">
        <v>297381500048</v>
      </c>
      <c r="M274" s="7">
        <v>1364474032</v>
      </c>
      <c r="N274" s="7">
        <v>62409553231</v>
      </c>
      <c r="O274" s="20">
        <f t="shared" si="9"/>
        <v>1</v>
      </c>
    </row>
    <row r="275" spans="1:15">
      <c r="A275" s="20" t="str">
        <f t="shared" si="8"/>
        <v>Lífeyrissjóður starfsmanna ríkisinsLeið I</v>
      </c>
      <c r="B275" s="20" t="str">
        <f>_xlfn.IFNA(INDEX(Listi!$AI:$AI,MATCH(C275,Listi!$AJ:$AJ,0)),INDEX(Listi!T:T,MATCH(C275,Listi!U:U,0)))</f>
        <v>LSR</v>
      </c>
      <c r="C275" t="s">
        <v>256</v>
      </c>
      <c r="D275" t="s">
        <v>258</v>
      </c>
      <c r="E275" t="s">
        <v>276</v>
      </c>
      <c r="F275" t="s">
        <v>8</v>
      </c>
      <c r="G275" s="8">
        <v>37622</v>
      </c>
      <c r="H275" t="s">
        <v>9</v>
      </c>
      <c r="I275" s="7">
        <v>0</v>
      </c>
      <c r="L275" s="7">
        <v>11704214939</v>
      </c>
      <c r="M275" s="7">
        <v>547428342</v>
      </c>
      <c r="N275" s="7">
        <v>195323403</v>
      </c>
      <c r="O275" s="20">
        <f t="shared" si="9"/>
        <v>1</v>
      </c>
    </row>
    <row r="276" spans="1:15">
      <c r="A276" s="20" t="str">
        <f t="shared" si="8"/>
        <v>Lífeyrissjóður starfsmanna ríkisinsLeið II</v>
      </c>
      <c r="B276" s="20" t="str">
        <f>_xlfn.IFNA(INDEX(Listi!$AI:$AI,MATCH(C276,Listi!$AJ:$AJ,0)),INDEX(Listi!T:T,MATCH(C276,Listi!U:U,0)))</f>
        <v>LSR</v>
      </c>
      <c r="C276" t="s">
        <v>256</v>
      </c>
      <c r="D276" t="s">
        <v>259</v>
      </c>
      <c r="E276" t="s">
        <v>276</v>
      </c>
      <c r="F276" t="s">
        <v>8</v>
      </c>
      <c r="G276" s="8">
        <v>37622</v>
      </c>
      <c r="H276" t="s">
        <v>9</v>
      </c>
      <c r="I276" s="7">
        <v>0</v>
      </c>
      <c r="L276" s="7">
        <v>3365164594</v>
      </c>
      <c r="M276" s="7">
        <v>379849453</v>
      </c>
      <c r="N276" s="7">
        <v>93142056</v>
      </c>
      <c r="O276" s="20">
        <f t="shared" si="9"/>
        <v>1</v>
      </c>
    </row>
    <row r="277" spans="1:15">
      <c r="A277" s="20" t="str">
        <f t="shared" si="8"/>
        <v>Lífeyrissjóður starfsmanna ríkisinsLeið III</v>
      </c>
      <c r="B277" s="20" t="str">
        <f>_xlfn.IFNA(INDEX(Listi!$AI:$AI,MATCH(C277,Listi!$AJ:$AJ,0)),INDEX(Listi!T:T,MATCH(C277,Listi!U:U,0)))</f>
        <v>LSR</v>
      </c>
      <c r="C277" t="s">
        <v>256</v>
      </c>
      <c r="D277" t="s">
        <v>260</v>
      </c>
      <c r="E277" t="s">
        <v>276</v>
      </c>
      <c r="F277" t="s">
        <v>8</v>
      </c>
      <c r="G277" s="8">
        <v>37622</v>
      </c>
      <c r="H277" t="s">
        <v>9</v>
      </c>
      <c r="I277" s="7">
        <v>0</v>
      </c>
      <c r="L277" s="7">
        <v>9959294621</v>
      </c>
      <c r="M277" s="7">
        <v>743287481</v>
      </c>
      <c r="N277" s="7">
        <v>349903833</v>
      </c>
      <c r="O277" s="20">
        <f t="shared" si="9"/>
        <v>1</v>
      </c>
    </row>
    <row r="278" spans="1:15">
      <c r="A278" s="20" t="str">
        <f t="shared" si="8"/>
        <v>Lífeyrissjóður Tannlæknafél ÍslDeild I/Séreign</v>
      </c>
      <c r="B278" s="20" t="str">
        <f>_xlfn.IFNA(INDEX(Listi!$AI:$AI,MATCH(C278,Listi!$AJ:$AJ,0)),INDEX(Listi!T:T,MATCH(C278,Listi!U:U,0)))</f>
        <v>Lífeyrissj. Tannlækna</v>
      </c>
      <c r="C278" t="s">
        <v>261</v>
      </c>
      <c r="D278" t="s">
        <v>207</v>
      </c>
      <c r="E278" t="s">
        <v>276</v>
      </c>
      <c r="F278" t="s">
        <v>8</v>
      </c>
      <c r="G278" s="8">
        <v>37622</v>
      </c>
      <c r="H278" t="s">
        <v>9</v>
      </c>
      <c r="I278" s="7">
        <v>0</v>
      </c>
      <c r="L278" s="7">
        <v>6768408488</v>
      </c>
      <c r="M278" s="7">
        <v>272759192</v>
      </c>
      <c r="N278" s="7">
        <v>153838058</v>
      </c>
      <c r="O278" s="20">
        <f t="shared" si="9"/>
        <v>1</v>
      </c>
    </row>
    <row r="279" spans="1:15">
      <c r="A279" s="20" t="str">
        <f t="shared" si="8"/>
        <v>Lífeyrissjóður Tannlæknafél ÍslSamtryggingardeild</v>
      </c>
      <c r="B279" s="20" t="str">
        <f>_xlfn.IFNA(INDEX(Listi!$AI:$AI,MATCH(C279,Listi!$AJ:$AJ,0)),INDEX(Listi!T:T,MATCH(C279,Listi!U:U,0)))</f>
        <v>Lífeyrissj. Tannlækna</v>
      </c>
      <c r="C279" t="s">
        <v>261</v>
      </c>
      <c r="D279" t="s">
        <v>205</v>
      </c>
      <c r="E279" t="s">
        <v>275</v>
      </c>
      <c r="F279" t="s">
        <v>8</v>
      </c>
      <c r="G279" s="8">
        <v>37622</v>
      </c>
      <c r="H279" t="s">
        <v>9</v>
      </c>
      <c r="I279" s="7">
        <v>0</v>
      </c>
      <c r="L279" s="7">
        <v>2241251214</v>
      </c>
      <c r="M279" s="7">
        <v>112827287</v>
      </c>
      <c r="N279" s="7">
        <v>17930159</v>
      </c>
      <c r="O279" s="20">
        <f t="shared" si="9"/>
        <v>1</v>
      </c>
    </row>
    <row r="280" spans="1:15">
      <c r="A280" s="20" t="str">
        <f t="shared" si="8"/>
        <v>Lífeyrissjóður verslunarmannaÆvileið 1</v>
      </c>
      <c r="B280" s="20" t="str">
        <f>_xlfn.IFNA(INDEX(Listi!$AI:$AI,MATCH(C280,Listi!$AJ:$AJ,0)),INDEX(Listi!T:T,MATCH(C280,Listi!U:U,0)))</f>
        <v>Lífeyrissj. Verslunarm.</v>
      </c>
      <c r="C280" t="s">
        <v>206</v>
      </c>
      <c r="D280" t="s">
        <v>310</v>
      </c>
      <c r="E280" t="s">
        <v>276</v>
      </c>
      <c r="F280" t="s">
        <v>8</v>
      </c>
      <c r="G280" s="8">
        <v>37622</v>
      </c>
      <c r="H280" t="s">
        <v>9</v>
      </c>
      <c r="I280" s="7">
        <v>0</v>
      </c>
      <c r="L280" s="7">
        <v>2860479562</v>
      </c>
      <c r="M280" s="7">
        <v>819651283</v>
      </c>
      <c r="N280" s="7">
        <v>12562366</v>
      </c>
      <c r="O280" s="20">
        <f t="shared" si="9"/>
        <v>1</v>
      </c>
    </row>
    <row r="281" spans="1:15">
      <c r="A281" s="20" t="str">
        <f t="shared" si="8"/>
        <v>Lífeyrissjóður verslunarmannaÆvileið 2</v>
      </c>
      <c r="B281" s="20" t="str">
        <f>_xlfn.IFNA(INDEX(Listi!$AI:$AI,MATCH(C281,Listi!$AJ:$AJ,0)),INDEX(Listi!T:T,MATCH(C281,Listi!U:U,0)))</f>
        <v>Lífeyrissj. Verslunarm.</v>
      </c>
      <c r="C281" t="s">
        <v>206</v>
      </c>
      <c r="D281" t="s">
        <v>309</v>
      </c>
      <c r="E281" t="s">
        <v>276</v>
      </c>
      <c r="F281" t="s">
        <v>8</v>
      </c>
      <c r="G281" s="8">
        <v>37622</v>
      </c>
      <c r="H281" t="s">
        <v>9</v>
      </c>
      <c r="I281" s="7">
        <v>0</v>
      </c>
      <c r="L281" s="7">
        <v>2325064159</v>
      </c>
      <c r="M281" s="7">
        <v>465663194</v>
      </c>
      <c r="N281" s="7">
        <v>32037995</v>
      </c>
      <c r="O281" s="20">
        <f t="shared" si="9"/>
        <v>1</v>
      </c>
    </row>
    <row r="282" spans="1:15">
      <c r="A282" s="20" t="str">
        <f t="shared" si="8"/>
        <v>Lífeyrissjóður verslunarmannaÆvileið 3</v>
      </c>
      <c r="B282" s="20" t="str">
        <f>_xlfn.IFNA(INDEX(Listi!$AI:$AI,MATCH(C282,Listi!$AJ:$AJ,0)),INDEX(Listi!T:T,MATCH(C282,Listi!U:U,0)))</f>
        <v>Lífeyrissj. Verslunarm.</v>
      </c>
      <c r="C282" t="s">
        <v>206</v>
      </c>
      <c r="D282" t="s">
        <v>308</v>
      </c>
      <c r="E282" t="s">
        <v>276</v>
      </c>
      <c r="F282" t="s">
        <v>8</v>
      </c>
      <c r="G282" s="8">
        <v>37622</v>
      </c>
      <c r="H282" t="s">
        <v>9</v>
      </c>
      <c r="I282" s="7">
        <v>0</v>
      </c>
      <c r="L282" s="7">
        <v>1567402319</v>
      </c>
      <c r="M282" s="7">
        <v>325961302</v>
      </c>
      <c r="N282" s="7">
        <v>60283998</v>
      </c>
      <c r="O282" s="20">
        <f t="shared" si="9"/>
        <v>1</v>
      </c>
    </row>
    <row r="283" spans="1:15">
      <c r="A283" s="20" t="str">
        <f t="shared" si="8"/>
        <v>Lífeyrissjóður verslunarmannaDeild I/Séreign</v>
      </c>
      <c r="B283" s="20" t="str">
        <f>_xlfn.IFNA(INDEX(Listi!$AI:$AI,MATCH(C283,Listi!$AJ:$AJ,0)),INDEX(Listi!T:T,MATCH(C283,Listi!U:U,0)))</f>
        <v>Lífeyrissj. Verslunarm.</v>
      </c>
      <c r="C283" t="s">
        <v>206</v>
      </c>
      <c r="D283" t="s">
        <v>207</v>
      </c>
      <c r="E283" t="s">
        <v>276</v>
      </c>
      <c r="F283" t="s">
        <v>8</v>
      </c>
      <c r="G283" s="8">
        <v>37622</v>
      </c>
      <c r="H283" t="s">
        <v>9</v>
      </c>
      <c r="I283" s="7">
        <v>0</v>
      </c>
      <c r="L283" s="7">
        <v>19785724399</v>
      </c>
      <c r="M283" s="7">
        <v>729937912</v>
      </c>
      <c r="N283" s="7">
        <v>458382791</v>
      </c>
      <c r="O283" s="20">
        <f t="shared" si="9"/>
        <v>1</v>
      </c>
    </row>
    <row r="284" spans="1:15">
      <c r="A284" s="20" t="str">
        <f t="shared" si="8"/>
        <v>Lífeyrissjóður verslunarmannaSamtryggingardeild</v>
      </c>
      <c r="B284" s="20" t="str">
        <f>_xlfn.IFNA(INDEX(Listi!$AI:$AI,MATCH(C284,Listi!$AJ:$AJ,0)),INDEX(Listi!T:T,MATCH(C284,Listi!U:U,0)))</f>
        <v>Lífeyrissj. Verslunarm.</v>
      </c>
      <c r="C284" t="s">
        <v>206</v>
      </c>
      <c r="D284" t="s">
        <v>205</v>
      </c>
      <c r="E284" t="s">
        <v>275</v>
      </c>
      <c r="F284" s="8" t="s">
        <v>8</v>
      </c>
      <c r="G284" s="8">
        <v>37622</v>
      </c>
      <c r="H284" t="s">
        <v>9</v>
      </c>
      <c r="I284" s="7">
        <v>0</v>
      </c>
      <c r="L284" s="7">
        <v>1174592806906</v>
      </c>
      <c r="M284" s="7">
        <v>35794261112</v>
      </c>
      <c r="N284" s="7">
        <v>21965137185</v>
      </c>
      <c r="O284" s="20">
        <f t="shared" si="9"/>
        <v>1</v>
      </c>
    </row>
    <row r="285" spans="1:15">
      <c r="A285" s="20" t="str">
        <f t="shared" si="8"/>
        <v>Lífeyrissjóður VestmannaeyjaSafn I</v>
      </c>
      <c r="B285" s="20" t="str">
        <f>_xlfn.IFNA(INDEX(Listi!$AI:$AI,MATCH(C285,Listi!$AJ:$AJ,0)),INDEX(Listi!T:T,MATCH(C285,Listi!U:U,0)))</f>
        <v>Lífeyrissj. Vestm.</v>
      </c>
      <c r="C285" t="s">
        <v>262</v>
      </c>
      <c r="D285" t="s">
        <v>210</v>
      </c>
      <c r="E285" t="s">
        <v>276</v>
      </c>
      <c r="F285" s="8" t="s">
        <v>8</v>
      </c>
      <c r="G285" s="8">
        <v>37622</v>
      </c>
      <c r="H285" t="s">
        <v>9</v>
      </c>
      <c r="I285" s="7">
        <v>0</v>
      </c>
      <c r="L285" s="7">
        <v>381311221</v>
      </c>
      <c r="M285" s="7">
        <v>44104006</v>
      </c>
      <c r="N285" s="7">
        <v>13592960</v>
      </c>
      <c r="O285" s="20">
        <f t="shared" si="9"/>
        <v>1</v>
      </c>
    </row>
    <row r="286" spans="1:15">
      <c r="A286" s="20" t="str">
        <f t="shared" si="8"/>
        <v>Lífeyrissjóður VestmannaeyjaSafn II</v>
      </c>
      <c r="B286" s="20" t="str">
        <f>_xlfn.IFNA(INDEX(Listi!$AI:$AI,MATCH(C286,Listi!$AJ:$AJ,0)),INDEX(Listi!T:T,MATCH(C286,Listi!U:U,0)))</f>
        <v>Lífeyrissj. Vestm.</v>
      </c>
      <c r="C286" t="s">
        <v>262</v>
      </c>
      <c r="D286" t="s">
        <v>211</v>
      </c>
      <c r="E286" t="s">
        <v>276</v>
      </c>
      <c r="F286" s="8" t="s">
        <v>8</v>
      </c>
      <c r="G286" s="8">
        <v>37622</v>
      </c>
      <c r="H286" t="s">
        <v>9</v>
      </c>
      <c r="I286" s="7">
        <v>0</v>
      </c>
      <c r="L286" s="7">
        <v>571440191</v>
      </c>
      <c r="M286" s="7">
        <v>40240404</v>
      </c>
      <c r="N286" s="7">
        <v>18659289</v>
      </c>
      <c r="O286" s="20">
        <f t="shared" si="9"/>
        <v>1</v>
      </c>
    </row>
    <row r="287" spans="1:15">
      <c r="A287" s="20" t="str">
        <f t="shared" si="8"/>
        <v>Lífeyrissjóður VestmannaeyjaSamtryggingardeild</v>
      </c>
      <c r="B287" s="20" t="str">
        <f>_xlfn.IFNA(INDEX(Listi!$AI:$AI,MATCH(C287,Listi!$AJ:$AJ,0)),INDEX(Listi!T:T,MATCH(C287,Listi!U:U,0)))</f>
        <v>Lífeyrissj. Vestm.</v>
      </c>
      <c r="C287" t="s">
        <v>262</v>
      </c>
      <c r="D287" t="s">
        <v>205</v>
      </c>
      <c r="E287" t="s">
        <v>275</v>
      </c>
      <c r="F287" s="8" t="s">
        <v>8</v>
      </c>
      <c r="G287" s="8">
        <v>37622</v>
      </c>
      <c r="H287" t="s">
        <v>9</v>
      </c>
      <c r="I287" s="7">
        <v>25302035</v>
      </c>
      <c r="L287" s="7">
        <v>85198020532</v>
      </c>
      <c r="M287" s="7">
        <v>1944643004</v>
      </c>
      <c r="N287" s="7">
        <v>2198060399</v>
      </c>
      <c r="O287" s="20">
        <f t="shared" si="9"/>
        <v>1</v>
      </c>
    </row>
    <row r="288" spans="1:15">
      <c r="A288" s="20" t="str">
        <f t="shared" si="8"/>
        <v>Lífsval - lífeyrissparnaðurLífsval 1</v>
      </c>
      <c r="B288" s="20" t="str">
        <f>_xlfn.IFNA(INDEX(Listi!$AI:$AI,MATCH(C288,Listi!$AJ:$AJ,0)),INDEX(Listi!T:T,MATCH(C288,Listi!U:U,0)))</f>
        <v>Lífsval</v>
      </c>
      <c r="C288" t="s">
        <v>263</v>
      </c>
      <c r="D288" t="s">
        <v>264</v>
      </c>
      <c r="E288" t="s">
        <v>276</v>
      </c>
      <c r="F288" s="8" t="s">
        <v>8</v>
      </c>
      <c r="G288" s="8">
        <v>37622</v>
      </c>
      <c r="H288" t="s">
        <v>9</v>
      </c>
      <c r="I288" s="7">
        <v>0</v>
      </c>
      <c r="L288" s="7">
        <v>1792991246</v>
      </c>
      <c r="M288" s="7">
        <v>203244065</v>
      </c>
      <c r="N288" s="7">
        <v>81003579</v>
      </c>
      <c r="O288" s="20">
        <f t="shared" si="9"/>
        <v>1</v>
      </c>
    </row>
    <row r="289" spans="1:15">
      <c r="A289" s="20" t="str">
        <f t="shared" si="8"/>
        <v>Lífsval - lífeyrissparnaðurLífsval 2</v>
      </c>
      <c r="B289" s="20" t="str">
        <f>_xlfn.IFNA(INDEX(Listi!$AI:$AI,MATCH(C289,Listi!$AJ:$AJ,0)),INDEX(Listi!T:T,MATCH(C289,Listi!U:U,0)))</f>
        <v>Lífsval</v>
      </c>
      <c r="C289" t="s">
        <v>263</v>
      </c>
      <c r="D289" t="s">
        <v>265</v>
      </c>
      <c r="E289" t="s">
        <v>276</v>
      </c>
      <c r="F289" s="8" t="s">
        <v>8</v>
      </c>
      <c r="G289" s="8">
        <v>37622</v>
      </c>
      <c r="H289" t="s">
        <v>9</v>
      </c>
      <c r="I289" s="7">
        <v>0</v>
      </c>
      <c r="L289" s="7">
        <v>79660340</v>
      </c>
      <c r="M289" s="7">
        <v>14369045</v>
      </c>
      <c r="N289" s="7">
        <v>2695304</v>
      </c>
      <c r="O289" s="20">
        <f t="shared" si="9"/>
        <v>1</v>
      </c>
    </row>
    <row r="290" spans="1:15">
      <c r="A290" s="20" t="str">
        <f t="shared" si="8"/>
        <v>Lífsval - lífeyrissparnaðurLífsval 3</v>
      </c>
      <c r="B290" s="20" t="str">
        <f>_xlfn.IFNA(INDEX(Listi!$AI:$AI,MATCH(C290,Listi!$AJ:$AJ,0)),INDEX(Listi!T:T,MATCH(C290,Listi!U:U,0)))</f>
        <v>Lífsval</v>
      </c>
      <c r="C290" t="s">
        <v>263</v>
      </c>
      <c r="D290" t="s">
        <v>266</v>
      </c>
      <c r="E290" t="s">
        <v>276</v>
      </c>
      <c r="F290" s="8" t="s">
        <v>8</v>
      </c>
      <c r="G290" s="8">
        <v>37622</v>
      </c>
      <c r="H290" t="s">
        <v>9</v>
      </c>
      <c r="I290" s="7">
        <v>0</v>
      </c>
      <c r="L290" s="7">
        <v>131239774</v>
      </c>
      <c r="M290" s="7">
        <v>16635787</v>
      </c>
      <c r="N290" s="7">
        <v>3548138</v>
      </c>
      <c r="O290" s="20">
        <f t="shared" si="9"/>
        <v>1</v>
      </c>
    </row>
    <row r="291" spans="1:15">
      <c r="A291" s="20" t="str">
        <f t="shared" si="8"/>
        <v>Lífsval - lífeyrissparnaðurLífsval 4</v>
      </c>
      <c r="B291" s="20" t="str">
        <f>_xlfn.IFNA(INDEX(Listi!$AI:$AI,MATCH(C291,Listi!$AJ:$AJ,0)),INDEX(Listi!T:T,MATCH(C291,Listi!U:U,0)))</f>
        <v>Lífsval</v>
      </c>
      <c r="C291" t="s">
        <v>263</v>
      </c>
      <c r="D291" t="s">
        <v>267</v>
      </c>
      <c r="E291" t="s">
        <v>276</v>
      </c>
      <c r="F291" s="8" t="s">
        <v>8</v>
      </c>
      <c r="G291" s="8">
        <v>37622</v>
      </c>
      <c r="H291" t="s">
        <v>9</v>
      </c>
      <c r="I291" s="7">
        <v>0</v>
      </c>
      <c r="L291" s="7">
        <v>71752064</v>
      </c>
      <c r="M291" s="7">
        <v>15238959</v>
      </c>
      <c r="N291" s="7">
        <v>2058992</v>
      </c>
      <c r="O291" s="20">
        <f t="shared" si="9"/>
        <v>1</v>
      </c>
    </row>
    <row r="292" spans="1:15">
      <c r="A292" s="20" t="str">
        <f t="shared" si="8"/>
        <v>Lífsverk lífeyrissjóðurLífsverk I/Séreign</v>
      </c>
      <c r="B292" s="20" t="str">
        <f>_xlfn.IFNA(INDEX(Listi!$AI:$AI,MATCH(C292,Listi!$AJ:$AJ,0)),INDEX(Listi!T:T,MATCH(C292,Listi!U:U,0)))</f>
        <v xml:space="preserve">Lífsverk  </v>
      </c>
      <c r="C292" t="s">
        <v>268</v>
      </c>
      <c r="D292" t="s">
        <v>269</v>
      </c>
      <c r="E292" t="s">
        <v>276</v>
      </c>
      <c r="F292" t="s">
        <v>8</v>
      </c>
      <c r="G292" s="8">
        <v>37622</v>
      </c>
      <c r="H292" t="s">
        <v>9</v>
      </c>
      <c r="I292" s="7">
        <v>0</v>
      </c>
      <c r="L292" s="7">
        <v>4582957000</v>
      </c>
      <c r="M292" s="7">
        <v>635926000</v>
      </c>
      <c r="N292" s="7">
        <v>22708000</v>
      </c>
      <c r="O292" s="20">
        <f t="shared" si="9"/>
        <v>1</v>
      </c>
    </row>
    <row r="293" spans="1:15">
      <c r="A293" s="20" t="str">
        <f t="shared" si="8"/>
        <v>Lífsverk lífeyrissjóðurLífsverk II/Séreign</v>
      </c>
      <c r="B293" s="20" t="str">
        <f>_xlfn.IFNA(INDEX(Listi!$AI:$AI,MATCH(C293,Listi!$AJ:$AJ,0)),INDEX(Listi!T:T,MATCH(C293,Listi!U:U,0)))</f>
        <v xml:space="preserve">Lífsverk  </v>
      </c>
      <c r="C293" t="s">
        <v>268</v>
      </c>
      <c r="D293" t="s">
        <v>270</v>
      </c>
      <c r="E293" t="s">
        <v>276</v>
      </c>
      <c r="F293" t="s">
        <v>8</v>
      </c>
      <c r="G293" s="8">
        <v>37622</v>
      </c>
      <c r="H293" t="s">
        <v>9</v>
      </c>
      <c r="I293" s="7">
        <v>0</v>
      </c>
      <c r="L293" s="7">
        <v>23735073000</v>
      </c>
      <c r="M293" s="7">
        <v>2073571000</v>
      </c>
      <c r="N293" s="7">
        <v>249365000</v>
      </c>
      <c r="O293" s="20">
        <f t="shared" si="9"/>
        <v>1</v>
      </c>
    </row>
    <row r="294" spans="1:15">
      <c r="A294" s="20" t="str">
        <f t="shared" si="8"/>
        <v>Lífsverk lífeyrissjóðurLífsverk III/Séreign</v>
      </c>
      <c r="B294" s="20" t="str">
        <f>_xlfn.IFNA(INDEX(Listi!$AI:$AI,MATCH(C294,Listi!$AJ:$AJ,0)),INDEX(Listi!T:T,MATCH(C294,Listi!U:U,0)))</f>
        <v xml:space="preserve">Lífsverk  </v>
      </c>
      <c r="C294" t="s">
        <v>268</v>
      </c>
      <c r="D294" t="s">
        <v>271</v>
      </c>
      <c r="E294" t="s">
        <v>276</v>
      </c>
      <c r="F294" t="s">
        <v>8</v>
      </c>
      <c r="G294" s="8">
        <v>37622</v>
      </c>
      <c r="H294" t="s">
        <v>9</v>
      </c>
      <c r="I294" s="7">
        <v>0</v>
      </c>
      <c r="L294" s="7">
        <v>653814000</v>
      </c>
      <c r="M294" s="7">
        <v>105107000</v>
      </c>
      <c r="N294" s="7">
        <v>2613000</v>
      </c>
      <c r="O294" s="20">
        <f t="shared" si="9"/>
        <v>1</v>
      </c>
    </row>
    <row r="295" spans="1:15">
      <c r="A295" s="20" t="str">
        <f t="shared" si="8"/>
        <v>Lífsverk lífeyrissjóðurSamtryggingardeild</v>
      </c>
      <c r="B295" s="20" t="str">
        <f>_xlfn.IFNA(INDEX(Listi!$AI:$AI,MATCH(C295,Listi!$AJ:$AJ,0)),INDEX(Listi!T:T,MATCH(C295,Listi!U:U,0)))</f>
        <v xml:space="preserve">Lífsverk  </v>
      </c>
      <c r="C295" t="s">
        <v>268</v>
      </c>
      <c r="D295" t="s">
        <v>205</v>
      </c>
      <c r="E295" t="s">
        <v>275</v>
      </c>
      <c r="F295" t="s">
        <v>8</v>
      </c>
      <c r="G295" s="8">
        <v>37622</v>
      </c>
      <c r="H295" t="s">
        <v>9</v>
      </c>
      <c r="I295" s="7">
        <v>25621000</v>
      </c>
      <c r="L295" s="7">
        <v>120542527000</v>
      </c>
      <c r="M295" s="7">
        <v>4397803000</v>
      </c>
      <c r="N295" s="7">
        <v>1423151000</v>
      </c>
      <c r="O295" s="20">
        <f t="shared" si="9"/>
        <v>1</v>
      </c>
    </row>
    <row r="296" spans="1:15">
      <c r="A296" s="20" t="str">
        <f t="shared" si="8"/>
        <v>Söfnunarsjóður lífeyrisréttindaDeild I/Innlán</v>
      </c>
      <c r="B296" s="20" t="str">
        <f>_xlfn.IFNA(INDEX(Listi!$AI:$AI,MATCH(C296,Listi!$AJ:$AJ,0)),INDEX(Listi!T:T,MATCH(C296,Listi!U:U,0)))</f>
        <v>Söfnunarsj.</v>
      </c>
      <c r="C296" t="s">
        <v>272</v>
      </c>
      <c r="D296" t="s">
        <v>273</v>
      </c>
      <c r="E296" t="s">
        <v>276</v>
      </c>
      <c r="F296" t="s">
        <v>8</v>
      </c>
      <c r="G296" s="8">
        <v>37622</v>
      </c>
      <c r="H296" t="s">
        <v>9</v>
      </c>
      <c r="I296" s="7">
        <v>0</v>
      </c>
      <c r="L296" s="7">
        <v>2001731914</v>
      </c>
      <c r="M296" s="7">
        <v>133561634</v>
      </c>
      <c r="N296" s="7">
        <v>44803565</v>
      </c>
      <c r="O296" s="20">
        <f t="shared" si="9"/>
        <v>1</v>
      </c>
    </row>
    <row r="297" spans="1:15">
      <c r="A297" s="20" t="str">
        <f t="shared" si="8"/>
        <v>Söfnunarsjóður lífeyrisréttindaDeild III/Séreign</v>
      </c>
      <c r="B297" s="20" t="str">
        <f>_xlfn.IFNA(INDEX(Listi!$AI:$AI,MATCH(C297,Listi!$AJ:$AJ,0)),INDEX(Listi!T:T,MATCH(C297,Listi!U:U,0)))</f>
        <v>Söfnunarsj.</v>
      </c>
      <c r="C297" t="s">
        <v>272</v>
      </c>
      <c r="D297" t="s">
        <v>599</v>
      </c>
      <c r="E297" t="s">
        <v>276</v>
      </c>
      <c r="F297" t="s">
        <v>8</v>
      </c>
      <c r="G297" s="8">
        <v>37622</v>
      </c>
      <c r="H297" t="s">
        <v>9</v>
      </c>
      <c r="I297" s="7">
        <v>0</v>
      </c>
      <c r="L297" s="7">
        <v>24413085</v>
      </c>
      <c r="M297" s="7">
        <v>24697577</v>
      </c>
      <c r="N297" s="7">
        <v>900000</v>
      </c>
      <c r="O297" s="20">
        <f t="shared" si="9"/>
        <v>1</v>
      </c>
    </row>
    <row r="298" spans="1:15">
      <c r="A298" s="20" t="str">
        <f t="shared" si="8"/>
        <v>Söfnunarsjóður lífeyrisréttindaDeildII/Séreign</v>
      </c>
      <c r="B298" s="20" t="str">
        <f>_xlfn.IFNA(INDEX(Listi!$AI:$AI,MATCH(C298,Listi!$AJ:$AJ,0)),INDEX(Listi!T:T,MATCH(C298,Listi!U:U,0)))</f>
        <v>Söfnunarsj.</v>
      </c>
      <c r="C298" t="s">
        <v>272</v>
      </c>
      <c r="D298" t="s">
        <v>586</v>
      </c>
      <c r="E298" t="s">
        <v>276</v>
      </c>
      <c r="F298" t="s">
        <v>8</v>
      </c>
      <c r="G298" s="8">
        <v>37622</v>
      </c>
      <c r="H298" t="s">
        <v>9</v>
      </c>
      <c r="I298" s="7">
        <v>0</v>
      </c>
      <c r="L298" s="7">
        <v>1654616477</v>
      </c>
      <c r="M298" s="7">
        <v>128539213</v>
      </c>
      <c r="N298" s="7">
        <v>22846291</v>
      </c>
      <c r="O298" s="20">
        <f t="shared" si="9"/>
        <v>1</v>
      </c>
    </row>
    <row r="299" spans="1:15">
      <c r="A299" s="20" t="str">
        <f t="shared" si="8"/>
        <v>Söfnunarsjóður lífeyrisréttindaSamtryggingardeild</v>
      </c>
      <c r="B299" s="20" t="str">
        <f>_xlfn.IFNA(INDEX(Listi!$AI:$AI,MATCH(C299,Listi!$AJ:$AJ,0)),INDEX(Listi!T:T,MATCH(C299,Listi!U:U,0)))</f>
        <v>Söfnunarsj.</v>
      </c>
      <c r="C299" t="s">
        <v>272</v>
      </c>
      <c r="D299" t="s">
        <v>205</v>
      </c>
      <c r="E299" t="s">
        <v>275</v>
      </c>
      <c r="F299" t="s">
        <v>8</v>
      </c>
      <c r="G299" s="8">
        <v>37622</v>
      </c>
      <c r="H299" t="s">
        <v>9</v>
      </c>
      <c r="I299" s="7">
        <v>0</v>
      </c>
      <c r="L299" s="7">
        <v>238978847889</v>
      </c>
      <c r="M299" s="7">
        <v>4967193409</v>
      </c>
      <c r="N299" s="7">
        <v>6076487652</v>
      </c>
      <c r="O299" s="20">
        <f t="shared" si="9"/>
        <v>1</v>
      </c>
    </row>
    <row r="300" spans="1:15">
      <c r="A300" s="20" t="str">
        <f t="shared" si="8"/>
        <v>Stapi lífeyrissjóðurSafn I</v>
      </c>
      <c r="B300" s="20" t="str">
        <f>_xlfn.IFNA(INDEX(Listi!$AI:$AI,MATCH(C300,Listi!$AJ:$AJ,0)),INDEX(Listi!T:T,MATCH(C300,Listi!U:U,0)))</f>
        <v xml:space="preserve">Stapi  </v>
      </c>
      <c r="C300" t="s">
        <v>209</v>
      </c>
      <c r="D300" t="s">
        <v>210</v>
      </c>
      <c r="E300" t="s">
        <v>276</v>
      </c>
      <c r="F300" t="s">
        <v>8</v>
      </c>
      <c r="G300" s="8">
        <v>37622</v>
      </c>
      <c r="H300" t="s">
        <v>9</v>
      </c>
      <c r="I300" s="7">
        <v>0</v>
      </c>
      <c r="L300" s="7">
        <v>2440828925</v>
      </c>
      <c r="M300" s="7">
        <v>91567233</v>
      </c>
      <c r="N300" s="7">
        <v>110755602</v>
      </c>
      <c r="O300" s="20">
        <f t="shared" si="9"/>
        <v>1</v>
      </c>
    </row>
    <row r="301" spans="1:15">
      <c r="A301" s="20" t="str">
        <f t="shared" si="8"/>
        <v>Stapi lífeyrissjóðurSafn II</v>
      </c>
      <c r="B301" s="20" t="str">
        <f>_xlfn.IFNA(INDEX(Listi!$AI:$AI,MATCH(C301,Listi!$AJ:$AJ,0)),INDEX(Listi!T:T,MATCH(C301,Listi!U:U,0)))</f>
        <v xml:space="preserve">Stapi  </v>
      </c>
      <c r="C301" t="s">
        <v>209</v>
      </c>
      <c r="D301" t="s">
        <v>211</v>
      </c>
      <c r="E301" t="s">
        <v>276</v>
      </c>
      <c r="F301" t="s">
        <v>8</v>
      </c>
      <c r="G301" s="8">
        <v>37622</v>
      </c>
      <c r="H301" t="s">
        <v>9</v>
      </c>
      <c r="I301" s="7">
        <v>0</v>
      </c>
      <c r="L301" s="7">
        <v>5710890273</v>
      </c>
      <c r="M301" s="7">
        <v>262001316</v>
      </c>
      <c r="N301" s="7">
        <v>164209410</v>
      </c>
      <c r="O301" s="20">
        <f t="shared" si="9"/>
        <v>1</v>
      </c>
    </row>
    <row r="302" spans="1:15">
      <c r="A302" s="20" t="str">
        <f t="shared" si="8"/>
        <v>Stapi lífeyrissjóðurSafn III</v>
      </c>
      <c r="B302" s="20" t="str">
        <f>_xlfn.IFNA(INDEX(Listi!$AI:$AI,MATCH(C302,Listi!$AJ:$AJ,0)),INDEX(Listi!T:T,MATCH(C302,Listi!U:U,0)))</f>
        <v xml:space="preserve">Stapi  </v>
      </c>
      <c r="C302" t="s">
        <v>209</v>
      </c>
      <c r="D302" t="s">
        <v>212</v>
      </c>
      <c r="E302" t="s">
        <v>276</v>
      </c>
      <c r="F302" t="s">
        <v>8</v>
      </c>
      <c r="G302" s="8">
        <v>37622</v>
      </c>
      <c r="H302" t="s">
        <v>9</v>
      </c>
      <c r="I302" s="7">
        <v>0</v>
      </c>
      <c r="L302" s="7">
        <v>268100084</v>
      </c>
      <c r="M302" s="7">
        <v>24388890</v>
      </c>
      <c r="N302" s="7">
        <v>9886128</v>
      </c>
      <c r="O302" s="20">
        <f t="shared" si="9"/>
        <v>1</v>
      </c>
    </row>
    <row r="303" spans="1:15">
      <c r="A303" s="20" t="str">
        <f t="shared" si="8"/>
        <v>Stapi lífeyrissjóðurTryggingardeild</v>
      </c>
      <c r="B303" s="20" t="str">
        <f>_xlfn.IFNA(INDEX(Listi!$AI:$AI,MATCH(C303,Listi!$AJ:$AJ,0)),INDEX(Listi!T:T,MATCH(C303,Listi!U:U,0)))</f>
        <v xml:space="preserve">Stapi  </v>
      </c>
      <c r="C303" t="s">
        <v>209</v>
      </c>
      <c r="D303" t="s">
        <v>213</v>
      </c>
      <c r="E303" t="s">
        <v>275</v>
      </c>
      <c r="F303" t="s">
        <v>8</v>
      </c>
      <c r="G303" s="8">
        <v>37622</v>
      </c>
      <c r="H303" t="s">
        <v>9</v>
      </c>
      <c r="I303" s="7">
        <v>24400000</v>
      </c>
      <c r="L303" s="7">
        <v>348661724246</v>
      </c>
      <c r="M303" s="7">
        <v>13807615154</v>
      </c>
      <c r="N303" s="7">
        <v>7912918911</v>
      </c>
      <c r="O303" s="20">
        <f t="shared" si="9"/>
        <v>1</v>
      </c>
    </row>
    <row r="304" spans="1:15">
      <c r="A304" s="20" t="str">
        <f t="shared" si="8"/>
        <v>Stapi lífeyrissjóðurVarfærnasafnið</v>
      </c>
      <c r="B304" s="20" t="str">
        <f>_xlfn.IFNA(INDEX(Listi!$AI:$AI,MATCH(C304,Listi!$AJ:$AJ,0)),INDEX(Listi!T:T,MATCH(C304,Listi!U:U,0)))</f>
        <v xml:space="preserve">Stapi  </v>
      </c>
      <c r="C304" t="s">
        <v>209</v>
      </c>
      <c r="D304" t="s">
        <v>392</v>
      </c>
      <c r="E304" t="s">
        <v>276</v>
      </c>
      <c r="F304" t="s">
        <v>8</v>
      </c>
      <c r="G304" s="8">
        <v>37622</v>
      </c>
      <c r="H304" t="s">
        <v>9</v>
      </c>
      <c r="I304" s="7">
        <v>0</v>
      </c>
      <c r="L304" s="7">
        <v>471986044</v>
      </c>
      <c r="M304" s="7">
        <v>137399159</v>
      </c>
      <c r="N304" s="7">
        <v>6994496</v>
      </c>
      <c r="O304" s="20">
        <f t="shared" si="9"/>
        <v>1</v>
      </c>
    </row>
    <row r="305" spans="1:15">
      <c r="A305" s="20" t="str">
        <f t="shared" si="8"/>
        <v>Almenni lífeyrissjóðurinnÆvisafn I</v>
      </c>
      <c r="B305" s="20" t="str">
        <f>_xlfn.IFNA(INDEX(Listi!$AI:$AI,MATCH(C305,Listi!$AJ:$AJ,0)),INDEX(Listi!T:T,MATCH(C305,Listi!U:U,0)))</f>
        <v xml:space="preserve">Almenni </v>
      </c>
      <c r="C305" t="s">
        <v>0</v>
      </c>
      <c r="D305" t="s">
        <v>202</v>
      </c>
      <c r="E305" t="s">
        <v>276</v>
      </c>
      <c r="F305" t="s">
        <v>10</v>
      </c>
      <c r="G305" s="8">
        <v>37987</v>
      </c>
      <c r="H305" t="s">
        <v>11</v>
      </c>
      <c r="I305" s="7">
        <v>0</v>
      </c>
      <c r="L305" s="7">
        <v>43068273823</v>
      </c>
      <c r="M305" s="7">
        <v>4413720640</v>
      </c>
      <c r="N305" s="7">
        <v>641257097</v>
      </c>
      <c r="O305" s="20">
        <f t="shared" si="9"/>
        <v>1</v>
      </c>
    </row>
    <row r="306" spans="1:15">
      <c r="A306" s="20" t="str">
        <f t="shared" si="8"/>
        <v>Almenni lífeyrissjóðurinnÆvisafn II</v>
      </c>
      <c r="B306" s="20" t="str">
        <f>_xlfn.IFNA(INDEX(Listi!$AI:$AI,MATCH(C306,Listi!$AJ:$AJ,0)),INDEX(Listi!T:T,MATCH(C306,Listi!U:U,0)))</f>
        <v xml:space="preserve">Almenni </v>
      </c>
      <c r="C306" t="s">
        <v>0</v>
      </c>
      <c r="D306" t="s">
        <v>203</v>
      </c>
      <c r="E306" t="s">
        <v>276</v>
      </c>
      <c r="F306" t="s">
        <v>10</v>
      </c>
      <c r="G306" s="8">
        <v>37987</v>
      </c>
      <c r="H306" t="s">
        <v>11</v>
      </c>
      <c r="I306" s="7">
        <v>0</v>
      </c>
      <c r="L306" s="7">
        <v>86460235807</v>
      </c>
      <c r="M306" s="7">
        <v>3970537445</v>
      </c>
      <c r="N306" s="7">
        <v>1539034493</v>
      </c>
      <c r="O306" s="20">
        <f t="shared" si="9"/>
        <v>1</v>
      </c>
    </row>
    <row r="307" spans="1:15">
      <c r="A307" s="20" t="str">
        <f t="shared" si="8"/>
        <v>Almenni lífeyrissjóðurinnÆvisafn III</v>
      </c>
      <c r="B307" s="20" t="str">
        <f>_xlfn.IFNA(INDEX(Listi!$AI:$AI,MATCH(C307,Listi!$AJ:$AJ,0)),INDEX(Listi!T:T,MATCH(C307,Listi!U:U,0)))</f>
        <v xml:space="preserve">Almenni </v>
      </c>
      <c r="C307" t="s">
        <v>0</v>
      </c>
      <c r="D307" t="s">
        <v>204</v>
      </c>
      <c r="E307" t="s">
        <v>276</v>
      </c>
      <c r="F307" t="s">
        <v>10</v>
      </c>
      <c r="G307" s="8">
        <v>37987</v>
      </c>
      <c r="H307" t="s">
        <v>11</v>
      </c>
      <c r="I307" s="7">
        <v>4201590239</v>
      </c>
      <c r="L307" s="7">
        <v>33890180699</v>
      </c>
      <c r="M307" s="7">
        <v>1571509194</v>
      </c>
      <c r="N307" s="7">
        <v>920421683</v>
      </c>
      <c r="O307" s="20">
        <f t="shared" si="9"/>
        <v>1</v>
      </c>
    </row>
    <row r="308" spans="1:15">
      <c r="A308" s="20" t="str">
        <f t="shared" si="8"/>
        <v>Almenni lífeyrissjóðurinnHúsnæðissafn</v>
      </c>
      <c r="B308" s="20" t="str">
        <f>_xlfn.IFNA(INDEX(Listi!$AI:$AI,MATCH(C308,Listi!$AJ:$AJ,0)),INDEX(Listi!T:T,MATCH(C308,Listi!U:U,0)))</f>
        <v xml:space="preserve">Almenni </v>
      </c>
      <c r="C308" t="s">
        <v>0</v>
      </c>
      <c r="D308" t="s">
        <v>315</v>
      </c>
      <c r="E308" t="s">
        <v>276</v>
      </c>
      <c r="F308" t="s">
        <v>10</v>
      </c>
      <c r="G308" s="8">
        <v>37987</v>
      </c>
      <c r="H308" t="s">
        <v>11</v>
      </c>
      <c r="I308" s="7">
        <v>0</v>
      </c>
      <c r="L308" s="7">
        <v>487895879</v>
      </c>
      <c r="M308" s="7">
        <v>166428361</v>
      </c>
      <c r="N308" s="7">
        <v>18080096</v>
      </c>
      <c r="O308" s="20">
        <f t="shared" si="9"/>
        <v>1</v>
      </c>
    </row>
    <row r="309" spans="1:15">
      <c r="A309" s="20" t="str">
        <f t="shared" si="8"/>
        <v>Almenni lífeyrissjóðurinnInnlánssafn</v>
      </c>
      <c r="B309" s="20" t="str">
        <f>_xlfn.IFNA(INDEX(Listi!$AI:$AI,MATCH(C309,Listi!$AJ:$AJ,0)),INDEX(Listi!T:T,MATCH(C309,Listi!U:U,0)))</f>
        <v xml:space="preserve">Almenni </v>
      </c>
      <c r="C309" t="s">
        <v>0</v>
      </c>
      <c r="D309" t="s">
        <v>1</v>
      </c>
      <c r="E309" t="s">
        <v>276</v>
      </c>
      <c r="F309" t="s">
        <v>10</v>
      </c>
      <c r="G309" s="8">
        <v>37987</v>
      </c>
      <c r="H309" t="s">
        <v>11</v>
      </c>
      <c r="I309" s="7">
        <v>25666118817</v>
      </c>
      <c r="L309" s="7">
        <v>26587944379</v>
      </c>
      <c r="M309" s="7">
        <v>1016779991</v>
      </c>
      <c r="N309" s="7">
        <v>1031869724</v>
      </c>
      <c r="O309" s="20">
        <f t="shared" si="9"/>
        <v>1</v>
      </c>
    </row>
    <row r="310" spans="1:15">
      <c r="A310" s="20" t="str">
        <f t="shared" si="8"/>
        <v>Almenni lífeyrissjóðurinnRíkissafn langt</v>
      </c>
      <c r="B310" s="20" t="str">
        <f>_xlfn.IFNA(INDEX(Listi!$AI:$AI,MATCH(C310,Listi!$AJ:$AJ,0)),INDEX(Listi!T:T,MATCH(C310,Listi!U:U,0)))</f>
        <v xml:space="preserve">Almenni </v>
      </c>
      <c r="C310" t="s">
        <v>0</v>
      </c>
      <c r="D310" t="s">
        <v>199</v>
      </c>
      <c r="E310" t="s">
        <v>276</v>
      </c>
      <c r="F310" t="s">
        <v>10</v>
      </c>
      <c r="G310" s="8">
        <v>37987</v>
      </c>
      <c r="H310" t="s">
        <v>11</v>
      </c>
      <c r="I310" s="7">
        <v>0</v>
      </c>
      <c r="L310" s="7">
        <v>1193680171</v>
      </c>
      <c r="M310" s="7">
        <v>61272573</v>
      </c>
      <c r="N310" s="7">
        <v>40105929</v>
      </c>
      <c r="O310" s="20">
        <f t="shared" si="9"/>
        <v>1</v>
      </c>
    </row>
    <row r="311" spans="1:15">
      <c r="A311" s="20" t="str">
        <f t="shared" si="8"/>
        <v>Almenni lífeyrissjóðurinnRíkissafn stutt</v>
      </c>
      <c r="B311" s="20" t="str">
        <f>_xlfn.IFNA(INDEX(Listi!$AI:$AI,MATCH(C311,Listi!$AJ:$AJ,0)),INDEX(Listi!T:T,MATCH(C311,Listi!U:U,0)))</f>
        <v xml:space="preserve">Almenni </v>
      </c>
      <c r="C311" t="s">
        <v>0</v>
      </c>
      <c r="D311" t="s">
        <v>200</v>
      </c>
      <c r="E311" t="s">
        <v>276</v>
      </c>
      <c r="F311" t="s">
        <v>10</v>
      </c>
      <c r="G311" s="8">
        <v>37987</v>
      </c>
      <c r="H311" t="s">
        <v>11</v>
      </c>
      <c r="I311" s="7">
        <v>0</v>
      </c>
      <c r="L311" s="7">
        <v>541893627</v>
      </c>
      <c r="M311" s="7">
        <v>20423158</v>
      </c>
      <c r="N311" s="7">
        <v>14899899</v>
      </c>
      <c r="O311" s="20">
        <f t="shared" si="9"/>
        <v>1</v>
      </c>
    </row>
    <row r="312" spans="1:15">
      <c r="A312" s="20" t="str">
        <f t="shared" si="8"/>
        <v>Almenni lífeyrissjóðurinnTryggingadeild</v>
      </c>
      <c r="B312" s="20" t="str">
        <f>_xlfn.IFNA(INDEX(Listi!$AI:$AI,MATCH(C312,Listi!$AJ:$AJ,0)),INDEX(Listi!T:T,MATCH(C312,Listi!U:U,0)))</f>
        <v xml:space="preserve">Almenni </v>
      </c>
      <c r="C312" t="s">
        <v>0</v>
      </c>
      <c r="D312" t="s">
        <v>201</v>
      </c>
      <c r="E312" t="s">
        <v>275</v>
      </c>
      <c r="F312" t="s">
        <v>10</v>
      </c>
      <c r="G312" s="8">
        <v>37987</v>
      </c>
      <c r="H312" t="s">
        <v>11</v>
      </c>
      <c r="I312" s="7">
        <v>0</v>
      </c>
      <c r="L312" s="7">
        <v>174784296254</v>
      </c>
      <c r="M312" s="7">
        <v>7497244534</v>
      </c>
      <c r="N312" s="7">
        <v>3057046932</v>
      </c>
      <c r="O312" s="20">
        <f t="shared" si="9"/>
        <v>1</v>
      </c>
    </row>
    <row r="313" spans="1:15">
      <c r="A313" s="20" t="str">
        <f t="shared" si="8"/>
        <v>Arion banki hf.Erlend hlutabréf</v>
      </c>
      <c r="B313" s="20" t="str">
        <f>_xlfn.IFNA(INDEX(Listi!$AI:$AI,MATCH(C313,Listi!$AJ:$AJ,0)),INDEX(Listi!T:T,MATCH(C313,Listi!U:U,0)))</f>
        <v xml:space="preserve">Arion banki </v>
      </c>
      <c r="C313" t="s">
        <v>214</v>
      </c>
      <c r="D313" t="s">
        <v>215</v>
      </c>
      <c r="E313" t="s">
        <v>276</v>
      </c>
      <c r="F313" t="s">
        <v>10</v>
      </c>
      <c r="G313" s="8">
        <v>37987</v>
      </c>
      <c r="H313" t="s">
        <v>11</v>
      </c>
      <c r="I313" s="7">
        <v>0</v>
      </c>
      <c r="L313" s="7">
        <v>1149685000</v>
      </c>
      <c r="M313" s="7">
        <v>49095000</v>
      </c>
      <c r="N313" s="7">
        <v>10876000</v>
      </c>
      <c r="O313" s="20">
        <f t="shared" si="9"/>
        <v>1</v>
      </c>
    </row>
    <row r="314" spans="1:15">
      <c r="A314" s="20" t="str">
        <f t="shared" si="8"/>
        <v>Arion banki hf.Innlend skuldabréf</v>
      </c>
      <c r="B314" s="20" t="str">
        <f>_xlfn.IFNA(INDEX(Listi!$AI:$AI,MATCH(C314,Listi!$AJ:$AJ,0)),INDEX(Listi!T:T,MATCH(C314,Listi!U:U,0)))</f>
        <v xml:space="preserve">Arion banki </v>
      </c>
      <c r="C314" t="s">
        <v>214</v>
      </c>
      <c r="D314" t="s">
        <v>216</v>
      </c>
      <c r="E314" t="s">
        <v>276</v>
      </c>
      <c r="F314" t="s">
        <v>10</v>
      </c>
      <c r="G314" s="8">
        <v>37987</v>
      </c>
      <c r="H314" t="s">
        <v>11</v>
      </c>
      <c r="I314" s="7">
        <v>0</v>
      </c>
      <c r="L314" s="7">
        <v>4446434000</v>
      </c>
      <c r="M314" s="7">
        <v>344234000</v>
      </c>
      <c r="N314" s="7">
        <v>44793000</v>
      </c>
      <c r="O314" s="20">
        <f t="shared" si="9"/>
        <v>1</v>
      </c>
    </row>
    <row r="315" spans="1:15">
      <c r="A315" s="20" t="str">
        <f t="shared" si="8"/>
        <v>Arion banki hf.Lífeyrisauki L1</v>
      </c>
      <c r="B315" s="20" t="str">
        <f>_xlfn.IFNA(INDEX(Listi!$AI:$AI,MATCH(C315,Listi!$AJ:$AJ,0)),INDEX(Listi!T:T,MATCH(C315,Listi!U:U,0)))</f>
        <v xml:space="preserve">Arion banki </v>
      </c>
      <c r="C315" t="s">
        <v>214</v>
      </c>
      <c r="D315" t="s">
        <v>377</v>
      </c>
      <c r="E315" t="s">
        <v>276</v>
      </c>
      <c r="F315" t="s">
        <v>10</v>
      </c>
      <c r="G315" s="8">
        <v>37987</v>
      </c>
      <c r="H315" t="s">
        <v>11</v>
      </c>
      <c r="I315" s="7">
        <v>0</v>
      </c>
      <c r="L315" s="7">
        <v>5887942000</v>
      </c>
      <c r="M315" s="7">
        <v>1011885000</v>
      </c>
      <c r="N315" s="7">
        <v>34615000</v>
      </c>
      <c r="O315" s="20">
        <f t="shared" si="9"/>
        <v>1</v>
      </c>
    </row>
    <row r="316" spans="1:15">
      <c r="A316" s="20" t="str">
        <f t="shared" si="8"/>
        <v>Arion banki hf.Lífeyrisauki L2</v>
      </c>
      <c r="B316" s="20" t="str">
        <f>_xlfn.IFNA(INDEX(Listi!$AI:$AI,MATCH(C316,Listi!$AJ:$AJ,0)),INDEX(Listi!T:T,MATCH(C316,Listi!U:U,0)))</f>
        <v xml:space="preserve">Arion banki </v>
      </c>
      <c r="C316" t="s">
        <v>214</v>
      </c>
      <c r="D316" t="s">
        <v>372</v>
      </c>
      <c r="E316" t="s">
        <v>276</v>
      </c>
      <c r="F316" t="s">
        <v>10</v>
      </c>
      <c r="G316" s="8">
        <v>37987</v>
      </c>
      <c r="H316" t="s">
        <v>11</v>
      </c>
      <c r="I316" s="7">
        <v>0</v>
      </c>
      <c r="L316" s="7">
        <v>21366380000</v>
      </c>
      <c r="M316" s="7">
        <v>1613513000</v>
      </c>
      <c r="N316" s="7">
        <v>92085000</v>
      </c>
      <c r="O316" s="20">
        <f t="shared" si="9"/>
        <v>1</v>
      </c>
    </row>
    <row r="317" spans="1:15">
      <c r="A317" s="20" t="str">
        <f t="shared" ref="A317:A378" si="10">CONCATENATE(C317,D317)</f>
        <v>Arion banki hf.Lífeyrisauki L3</v>
      </c>
      <c r="B317" s="20" t="str">
        <f>_xlfn.IFNA(INDEX(Listi!$AI:$AI,MATCH(C317,Listi!$AJ:$AJ,0)),INDEX(Listi!T:T,MATCH(C317,Listi!U:U,0)))</f>
        <v xml:space="preserve">Arion banki </v>
      </c>
      <c r="C317" t="s">
        <v>214</v>
      </c>
      <c r="D317" t="s">
        <v>371</v>
      </c>
      <c r="E317" t="s">
        <v>276</v>
      </c>
      <c r="F317" t="s">
        <v>10</v>
      </c>
      <c r="G317" s="8">
        <v>37987</v>
      </c>
      <c r="H317" t="s">
        <v>11</v>
      </c>
      <c r="I317" s="7">
        <v>0</v>
      </c>
      <c r="L317" s="7">
        <v>29714848000</v>
      </c>
      <c r="M317" s="7">
        <v>2122481000</v>
      </c>
      <c r="N317" s="7">
        <v>129566000</v>
      </c>
      <c r="O317" s="20">
        <f t="shared" si="9"/>
        <v>1</v>
      </c>
    </row>
    <row r="318" spans="1:15">
      <c r="A318" s="20" t="str">
        <f t="shared" si="10"/>
        <v>Arion banki hf.Lífeyrisauki L4</v>
      </c>
      <c r="B318" s="20" t="str">
        <f>_xlfn.IFNA(INDEX(Listi!$AI:$AI,MATCH(C318,Listi!$AJ:$AJ,0)),INDEX(Listi!T:T,MATCH(C318,Listi!U:U,0)))</f>
        <v xml:space="preserve">Arion banki </v>
      </c>
      <c r="C318" t="s">
        <v>214</v>
      </c>
      <c r="D318" t="s">
        <v>587</v>
      </c>
      <c r="E318" t="s">
        <v>276</v>
      </c>
      <c r="F318" t="s">
        <v>10</v>
      </c>
      <c r="G318" s="8">
        <v>37987</v>
      </c>
      <c r="H318" t="s">
        <v>11</v>
      </c>
      <c r="I318" s="7">
        <v>0</v>
      </c>
      <c r="L318" s="7">
        <v>19306242000</v>
      </c>
      <c r="M318" s="7">
        <v>1346647000</v>
      </c>
      <c r="N318" s="7">
        <v>388052000</v>
      </c>
      <c r="O318" s="20">
        <f t="shared" si="9"/>
        <v>1</v>
      </c>
    </row>
    <row r="319" spans="1:15">
      <c r="A319" s="20" t="str">
        <f t="shared" si="10"/>
        <v>Arion banki hf.Lífeyrisauki L5</v>
      </c>
      <c r="B319" s="20" t="str">
        <f>_xlfn.IFNA(INDEX(Listi!$AI:$AI,MATCH(C319,Listi!$AJ:$AJ,0)),INDEX(Listi!T:T,MATCH(C319,Listi!U:U,0)))</f>
        <v xml:space="preserve">Arion banki </v>
      </c>
      <c r="C319" t="s">
        <v>214</v>
      </c>
      <c r="D319" t="s">
        <v>369</v>
      </c>
      <c r="E319" t="s">
        <v>276</v>
      </c>
      <c r="F319" t="s">
        <v>10</v>
      </c>
      <c r="G319" s="8">
        <v>37987</v>
      </c>
      <c r="H319" t="s">
        <v>11</v>
      </c>
      <c r="I319" s="7">
        <v>44911197000</v>
      </c>
      <c r="L319" s="7">
        <v>44858554000</v>
      </c>
      <c r="M319" s="7">
        <v>4018833000</v>
      </c>
      <c r="N319" s="7">
        <v>933672000</v>
      </c>
      <c r="O319" s="20">
        <f t="shared" si="9"/>
        <v>1</v>
      </c>
    </row>
    <row r="320" spans="1:15">
      <c r="A320" s="20" t="str">
        <f t="shared" si="10"/>
        <v>Birta lífeyrissjóðurBlönduð leið</v>
      </c>
      <c r="B320" s="20" t="str">
        <f>_xlfn.IFNA(INDEX(Listi!$AI:$AI,MATCH(C320,Listi!$AJ:$AJ,0)),INDEX(Listi!T:T,MATCH(C320,Listi!U:U,0)))</f>
        <v xml:space="preserve">Birta  </v>
      </c>
      <c r="C320" t="s">
        <v>298</v>
      </c>
      <c r="D320" t="s">
        <v>314</v>
      </c>
      <c r="E320" t="s">
        <v>276</v>
      </c>
      <c r="F320" t="s">
        <v>10</v>
      </c>
      <c r="G320" s="8">
        <v>37987</v>
      </c>
      <c r="H320" t="s">
        <v>11</v>
      </c>
      <c r="I320" s="7">
        <v>0</v>
      </c>
      <c r="L320" s="7">
        <v>6929716201</v>
      </c>
      <c r="M320" s="7">
        <v>253995298</v>
      </c>
      <c r="N320" s="7">
        <v>139753585</v>
      </c>
      <c r="O320" s="20">
        <f t="shared" si="9"/>
        <v>1</v>
      </c>
    </row>
    <row r="321" spans="1:15">
      <c r="A321" s="20" t="str">
        <f t="shared" si="10"/>
        <v>Birta lífeyrissjóðurInnlánsleið</v>
      </c>
      <c r="B321" s="20" t="str">
        <f>_xlfn.IFNA(INDEX(Listi!$AI:$AI,MATCH(C321,Listi!$AJ:$AJ,0)),INDEX(Listi!T:T,MATCH(C321,Listi!U:U,0)))</f>
        <v xml:space="preserve">Birta  </v>
      </c>
      <c r="C321" t="s">
        <v>298</v>
      </c>
      <c r="D321" t="s">
        <v>208</v>
      </c>
      <c r="E321" t="s">
        <v>276</v>
      </c>
      <c r="F321" t="s">
        <v>10</v>
      </c>
      <c r="G321" s="8">
        <v>37987</v>
      </c>
      <c r="H321" t="s">
        <v>11</v>
      </c>
      <c r="I321" s="7">
        <v>4078853160</v>
      </c>
      <c r="L321" s="7">
        <v>4108971332</v>
      </c>
      <c r="M321" s="7">
        <v>264842424</v>
      </c>
      <c r="N321" s="7">
        <v>174324836</v>
      </c>
      <c r="O321" s="20">
        <f t="shared" si="9"/>
        <v>1</v>
      </c>
    </row>
    <row r="322" spans="1:15">
      <c r="A322" s="20" t="str">
        <f t="shared" si="10"/>
        <v>Birta lífeyrissjóðurSamtryggingardeild</v>
      </c>
      <c r="B322" s="20" t="str">
        <f>_xlfn.IFNA(INDEX(Listi!$AI:$AI,MATCH(C322,Listi!$AJ:$AJ,0)),INDEX(Listi!T:T,MATCH(C322,Listi!U:U,0)))</f>
        <v xml:space="preserve">Birta  </v>
      </c>
      <c r="C322" t="s">
        <v>298</v>
      </c>
      <c r="D322" t="s">
        <v>205</v>
      </c>
      <c r="E322" t="s">
        <v>275</v>
      </c>
      <c r="F322" t="s">
        <v>10</v>
      </c>
      <c r="G322" s="8">
        <v>37987</v>
      </c>
      <c r="H322" t="s">
        <v>11</v>
      </c>
      <c r="I322" s="7">
        <v>4219197</v>
      </c>
      <c r="L322" s="7">
        <v>549755105944</v>
      </c>
      <c r="M322" s="7">
        <v>18480897961</v>
      </c>
      <c r="N322" s="7">
        <v>14075814006</v>
      </c>
      <c r="O322" s="20">
        <f t="shared" ref="O322:O385" si="11">IFERROR(VLOOKUP(F322,EhLykill,3,FALSE),"")</f>
        <v>1</v>
      </c>
    </row>
    <row r="323" spans="1:15">
      <c r="A323" s="20" t="str">
        <f t="shared" si="10"/>
        <v>Birta lífeyrissjóðurSkuldabréfaleið</v>
      </c>
      <c r="B323" s="20" t="str">
        <f>_xlfn.IFNA(INDEX(Listi!$AI:$AI,MATCH(C323,Listi!$AJ:$AJ,0)),INDEX(Listi!T:T,MATCH(C323,Listi!U:U,0)))</f>
        <v xml:space="preserve">Birta  </v>
      </c>
      <c r="C323" t="s">
        <v>298</v>
      </c>
      <c r="D323" t="s">
        <v>313</v>
      </c>
      <c r="E323" t="s">
        <v>276</v>
      </c>
      <c r="F323" t="s">
        <v>10</v>
      </c>
      <c r="G323" s="8">
        <v>37987</v>
      </c>
      <c r="H323" t="s">
        <v>11</v>
      </c>
      <c r="I323" s="7">
        <v>0</v>
      </c>
      <c r="L323" s="7">
        <v>8522374478</v>
      </c>
      <c r="M323" s="7">
        <v>391005163</v>
      </c>
      <c r="N323" s="7">
        <v>218104877</v>
      </c>
      <c r="O323" s="20">
        <f t="shared" si="11"/>
        <v>1</v>
      </c>
    </row>
    <row r="324" spans="1:15">
      <c r="A324" s="20" t="str">
        <f t="shared" si="10"/>
        <v>Birta lífeyrissjóðurTilgreind séreign</v>
      </c>
      <c r="B324" s="20" t="str">
        <f>_xlfn.IFNA(INDEX(Listi!$AI:$AI,MATCH(C324,Listi!$AJ:$AJ,0)),INDEX(Listi!T:T,MATCH(C324,Listi!U:U,0)))</f>
        <v xml:space="preserve">Birta  </v>
      </c>
      <c r="C324" t="s">
        <v>298</v>
      </c>
      <c r="D324" t="s">
        <v>312</v>
      </c>
      <c r="E324" t="s">
        <v>276</v>
      </c>
      <c r="F324" t="s">
        <v>10</v>
      </c>
      <c r="G324" s="8">
        <v>37987</v>
      </c>
      <c r="H324" t="s">
        <v>11</v>
      </c>
      <c r="I324" s="7">
        <v>0</v>
      </c>
      <c r="L324" s="7">
        <v>2234420297</v>
      </c>
      <c r="M324" s="7">
        <v>511871981</v>
      </c>
      <c r="N324" s="7">
        <v>36000223</v>
      </c>
      <c r="O324" s="20">
        <f t="shared" si="11"/>
        <v>1</v>
      </c>
    </row>
    <row r="325" spans="1:15">
      <c r="A325" s="20" t="str">
        <f t="shared" si="10"/>
        <v>Brú Lífeyrissjóður starfsmanna sveitarfélagaA-deild</v>
      </c>
      <c r="B325" s="20" t="str">
        <f>_xlfn.IFNA(INDEX(Listi!$AI:$AI,MATCH(C325,Listi!$AJ:$AJ,0)),INDEX(Listi!T:T,MATCH(C325,Listi!U:U,0)))</f>
        <v>Brú</v>
      </c>
      <c r="C325" t="s">
        <v>217</v>
      </c>
      <c r="D325" t="s">
        <v>257</v>
      </c>
      <c r="E325" t="s">
        <v>275</v>
      </c>
      <c r="F325" t="s">
        <v>10</v>
      </c>
      <c r="G325" s="8">
        <v>37987</v>
      </c>
      <c r="H325" t="s">
        <v>11</v>
      </c>
      <c r="I325" s="7">
        <v>0</v>
      </c>
      <c r="L325" s="7">
        <v>270469177889</v>
      </c>
      <c r="M325" s="7">
        <v>13987858077</v>
      </c>
      <c r="N325" s="7">
        <v>4793072329</v>
      </c>
      <c r="O325" s="20">
        <f t="shared" si="11"/>
        <v>1</v>
      </c>
    </row>
    <row r="326" spans="1:15">
      <c r="A326" s="20" t="str">
        <f t="shared" si="10"/>
        <v>Brú Lífeyrissjóður starfsmanna sveitarfélagaB-deild</v>
      </c>
      <c r="B326" s="20" t="str">
        <f>_xlfn.IFNA(INDEX(Listi!$AI:$AI,MATCH(C326,Listi!$AJ:$AJ,0)),INDEX(Listi!T:T,MATCH(C326,Listi!U:U,0)))</f>
        <v>Brú</v>
      </c>
      <c r="C326" t="s">
        <v>217</v>
      </c>
      <c r="D326" t="s">
        <v>218</v>
      </c>
      <c r="E326" t="s">
        <v>275</v>
      </c>
      <c r="F326" t="s">
        <v>10</v>
      </c>
      <c r="G326" s="8">
        <v>37987</v>
      </c>
      <c r="H326" t="s">
        <v>11</v>
      </c>
      <c r="I326" s="7">
        <v>0</v>
      </c>
      <c r="L326" s="7">
        <v>17004783831</v>
      </c>
      <c r="M326" s="7">
        <v>119747694</v>
      </c>
      <c r="N326" s="7">
        <v>3424817406</v>
      </c>
      <c r="O326" s="20">
        <f t="shared" si="11"/>
        <v>1</v>
      </c>
    </row>
    <row r="327" spans="1:15">
      <c r="A327" s="20" t="str">
        <f t="shared" si="10"/>
        <v>Brú Lífeyrissjóður starfsmanna sveitarfélagaV-deild</v>
      </c>
      <c r="B327" s="20" t="str">
        <f>_xlfn.IFNA(INDEX(Listi!$AI:$AI,MATCH(C327,Listi!$AJ:$AJ,0)),INDEX(Listi!T:T,MATCH(C327,Listi!U:U,0)))</f>
        <v>Brú</v>
      </c>
      <c r="C327" t="s">
        <v>217</v>
      </c>
      <c r="D327" t="s">
        <v>219</v>
      </c>
      <c r="E327" t="s">
        <v>275</v>
      </c>
      <c r="F327" t="s">
        <v>10</v>
      </c>
      <c r="G327" s="8">
        <v>37987</v>
      </c>
      <c r="H327" t="s">
        <v>11</v>
      </c>
      <c r="I327" s="7">
        <v>0</v>
      </c>
      <c r="L327" s="7">
        <v>54501394986</v>
      </c>
      <c r="M327" s="7">
        <v>4188513374</v>
      </c>
      <c r="N327" s="7">
        <v>455519059</v>
      </c>
      <c r="O327" s="20">
        <f t="shared" si="11"/>
        <v>1</v>
      </c>
    </row>
    <row r="328" spans="1:15">
      <c r="A328" s="20" t="str">
        <f t="shared" si="10"/>
        <v>Eftirlaunasj atvinnuflugmannaSamtryggingardeild</v>
      </c>
      <c r="B328" s="20" t="str">
        <f>_xlfn.IFNA(INDEX(Listi!$AI:$AI,MATCH(C328,Listi!$AJ:$AJ,0)),INDEX(Listi!T:T,MATCH(C328,Listi!U:U,0)))</f>
        <v>EFÍA</v>
      </c>
      <c r="C328" t="s">
        <v>220</v>
      </c>
      <c r="D328" t="s">
        <v>205</v>
      </c>
      <c r="E328" t="s">
        <v>275</v>
      </c>
      <c r="F328" t="s">
        <v>10</v>
      </c>
      <c r="G328" s="8">
        <v>37987</v>
      </c>
      <c r="H328" t="s">
        <v>11</v>
      </c>
      <c r="I328" s="7">
        <v>0</v>
      </c>
      <c r="L328" s="7">
        <v>58542663000</v>
      </c>
      <c r="M328" s="7">
        <v>1477262000</v>
      </c>
      <c r="N328" s="7">
        <v>1113313000</v>
      </c>
      <c r="O328" s="20">
        <f t="shared" si="11"/>
        <v>1</v>
      </c>
    </row>
    <row r="329" spans="1:15">
      <c r="A329" s="20" t="str">
        <f t="shared" si="10"/>
        <v>Festa - lífeyrissjóðurSamtryggingardeild</v>
      </c>
      <c r="B329" s="20" t="str">
        <f>_xlfn.IFNA(INDEX(Listi!$AI:$AI,MATCH(C329,Listi!$AJ:$AJ,0)),INDEX(Listi!T:T,MATCH(C329,Listi!U:U,0)))</f>
        <v xml:space="preserve">Festa </v>
      </c>
      <c r="C329" t="s">
        <v>221</v>
      </c>
      <c r="D329" t="s">
        <v>205</v>
      </c>
      <c r="E329" t="s">
        <v>275</v>
      </c>
      <c r="F329" t="s">
        <v>10</v>
      </c>
      <c r="G329" s="8">
        <v>37987</v>
      </c>
      <c r="H329" t="s">
        <v>11</v>
      </c>
      <c r="I329" s="7">
        <v>0</v>
      </c>
      <c r="L329" s="7">
        <v>246318113722</v>
      </c>
      <c r="M329" s="7">
        <v>11138196907</v>
      </c>
      <c r="N329" s="7">
        <v>5180938287</v>
      </c>
      <c r="O329" s="20">
        <f t="shared" si="11"/>
        <v>1</v>
      </c>
    </row>
    <row r="330" spans="1:15">
      <c r="A330" s="20" t="str">
        <f t="shared" si="10"/>
        <v>Festa - lífeyrissjóðurSparnaðarleið I</v>
      </c>
      <c r="B330" s="20" t="str">
        <f>_xlfn.IFNA(INDEX(Listi!$AI:$AI,MATCH(C330,Listi!$AJ:$AJ,0)),INDEX(Listi!T:T,MATCH(C330,Listi!U:U,0)))</f>
        <v xml:space="preserve">Festa </v>
      </c>
      <c r="C330" t="s">
        <v>221</v>
      </c>
      <c r="D330" t="s">
        <v>464</v>
      </c>
      <c r="E330" t="s">
        <v>276</v>
      </c>
      <c r="F330" t="s">
        <v>10</v>
      </c>
      <c r="G330" s="8">
        <v>37987</v>
      </c>
      <c r="H330" t="s">
        <v>11</v>
      </c>
      <c r="I330" s="7">
        <v>0</v>
      </c>
      <c r="L330" s="7">
        <v>75585319</v>
      </c>
      <c r="M330" s="7">
        <v>37671409</v>
      </c>
      <c r="N330" s="7">
        <v>2063969</v>
      </c>
      <c r="O330" s="20">
        <f t="shared" si="11"/>
        <v>1</v>
      </c>
    </row>
    <row r="331" spans="1:15">
      <c r="A331" s="20" t="str">
        <f t="shared" si="10"/>
        <v>Festa - lífeyrissjóðurSparnaðarleið II</v>
      </c>
      <c r="B331" s="20" t="str">
        <f>_xlfn.IFNA(INDEX(Listi!$AI:$AI,MATCH(C331,Listi!$AJ:$AJ,0)),INDEX(Listi!T:T,MATCH(C331,Listi!U:U,0)))</f>
        <v xml:space="preserve">Festa </v>
      </c>
      <c r="C331" t="s">
        <v>221</v>
      </c>
      <c r="D331" t="s">
        <v>388</v>
      </c>
      <c r="E331" t="s">
        <v>276</v>
      </c>
      <c r="F331" t="s">
        <v>10</v>
      </c>
      <c r="G331" s="8">
        <v>37987</v>
      </c>
      <c r="H331" t="s">
        <v>11</v>
      </c>
      <c r="I331" s="7">
        <v>0</v>
      </c>
      <c r="L331" s="7">
        <v>1113180693</v>
      </c>
      <c r="M331" s="7">
        <v>134564310</v>
      </c>
      <c r="N331" s="7">
        <v>19363084</v>
      </c>
      <c r="O331" s="20">
        <f t="shared" si="11"/>
        <v>1</v>
      </c>
    </row>
    <row r="332" spans="1:15">
      <c r="A332" s="20" t="str">
        <f t="shared" si="10"/>
        <v>Frjálsi lífeyrissjóðurinnDeild/leið I</v>
      </c>
      <c r="B332" s="20" t="str">
        <f>_xlfn.IFNA(INDEX(Listi!$AI:$AI,MATCH(C332,Listi!$AJ:$AJ,0)),INDEX(Listi!T:T,MATCH(C332,Listi!U:U,0)))</f>
        <v xml:space="preserve">Frjálsi </v>
      </c>
      <c r="C332" t="s">
        <v>222</v>
      </c>
      <c r="D332" t="s">
        <v>223</v>
      </c>
      <c r="E332" t="s">
        <v>276</v>
      </c>
      <c r="F332" t="s">
        <v>10</v>
      </c>
      <c r="G332" s="8">
        <v>37987</v>
      </c>
      <c r="H332" t="s">
        <v>11</v>
      </c>
      <c r="I332" s="7">
        <v>0</v>
      </c>
      <c r="L332" s="7">
        <v>199278730000</v>
      </c>
      <c r="M332" s="7">
        <v>10813020000</v>
      </c>
      <c r="N332" s="7">
        <v>2178012000</v>
      </c>
      <c r="O332" s="20">
        <f t="shared" si="11"/>
        <v>1</v>
      </c>
    </row>
    <row r="333" spans="1:15">
      <c r="A333" s="20" t="str">
        <f t="shared" si="10"/>
        <v>Frjálsi lífeyrissjóðurinnDeild/leið II</v>
      </c>
      <c r="B333" s="20" t="str">
        <f>_xlfn.IFNA(INDEX(Listi!$AI:$AI,MATCH(C333,Listi!$AJ:$AJ,0)),INDEX(Listi!T:T,MATCH(C333,Listi!U:U,0)))</f>
        <v xml:space="preserve">Frjálsi </v>
      </c>
      <c r="C333" t="s">
        <v>222</v>
      </c>
      <c r="D333" t="s">
        <v>224</v>
      </c>
      <c r="E333" t="s">
        <v>276</v>
      </c>
      <c r="F333" t="s">
        <v>10</v>
      </c>
      <c r="G333" s="8">
        <v>37987</v>
      </c>
      <c r="H333" t="s">
        <v>11</v>
      </c>
      <c r="I333" s="7">
        <v>0</v>
      </c>
      <c r="L333" s="7">
        <v>29681370000</v>
      </c>
      <c r="M333" s="7">
        <v>1864883000</v>
      </c>
      <c r="N333" s="7">
        <v>401735000</v>
      </c>
      <c r="O333" s="20">
        <f t="shared" si="11"/>
        <v>1</v>
      </c>
    </row>
    <row r="334" spans="1:15">
      <c r="A334" s="20" t="str">
        <f t="shared" si="10"/>
        <v>Frjálsi lífeyrissjóðurinnDeild/leið III</v>
      </c>
      <c r="B334" s="20" t="str">
        <f>_xlfn.IFNA(INDEX(Listi!$AI:$AI,MATCH(C334,Listi!$AJ:$AJ,0)),INDEX(Listi!T:T,MATCH(C334,Listi!U:U,0)))</f>
        <v xml:space="preserve">Frjálsi </v>
      </c>
      <c r="C334" t="s">
        <v>222</v>
      </c>
      <c r="D334" t="s">
        <v>225</v>
      </c>
      <c r="E334" t="s">
        <v>276</v>
      </c>
      <c r="F334" t="s">
        <v>10</v>
      </c>
      <c r="G334" s="8">
        <v>37987</v>
      </c>
      <c r="H334" t="s">
        <v>11</v>
      </c>
      <c r="I334" s="7">
        <v>11445000</v>
      </c>
      <c r="L334" s="7">
        <v>43554797000</v>
      </c>
      <c r="M334" s="7">
        <v>2564479000</v>
      </c>
      <c r="N334" s="7">
        <v>1456678000</v>
      </c>
      <c r="O334" s="20">
        <f t="shared" si="11"/>
        <v>1</v>
      </c>
    </row>
    <row r="335" spans="1:15">
      <c r="A335" s="20" t="str">
        <f t="shared" si="10"/>
        <v>Frjálsi lífeyrissjóðurinnFrjálsi Áhætta</v>
      </c>
      <c r="B335" s="20" t="str">
        <f>_xlfn.IFNA(INDEX(Listi!$AI:$AI,MATCH(C335,Listi!$AJ:$AJ,0)),INDEX(Listi!T:T,MATCH(C335,Listi!U:U,0)))</f>
        <v xml:space="preserve">Frjálsi </v>
      </c>
      <c r="C335" t="s">
        <v>222</v>
      </c>
      <c r="D335" t="s">
        <v>226</v>
      </c>
      <c r="E335" t="s">
        <v>276</v>
      </c>
      <c r="F335" t="s">
        <v>10</v>
      </c>
      <c r="G335" s="8">
        <v>37987</v>
      </c>
      <c r="H335" t="s">
        <v>11</v>
      </c>
      <c r="I335" s="7">
        <v>0</v>
      </c>
      <c r="L335" s="7">
        <v>2707615000</v>
      </c>
      <c r="M335" s="7">
        <v>335331000</v>
      </c>
      <c r="N335" s="7">
        <v>1872000</v>
      </c>
      <c r="O335" s="20">
        <f t="shared" si="11"/>
        <v>1</v>
      </c>
    </row>
    <row r="336" spans="1:15">
      <c r="A336" s="20" t="str">
        <f t="shared" si="10"/>
        <v>Frjálsi lífeyrissjóðurinnSameiginleg deild</v>
      </c>
      <c r="B336" s="20" t="str">
        <f>_xlfn.IFNA(INDEX(Listi!$AI:$AI,MATCH(C336,Listi!$AJ:$AJ,0)),INDEX(Listi!T:T,MATCH(C336,Listi!U:U,0)))</f>
        <v xml:space="preserve">Frjálsi </v>
      </c>
      <c r="C336" t="s">
        <v>222</v>
      </c>
      <c r="D336" t="s">
        <v>311</v>
      </c>
      <c r="E336" t="s">
        <v>276</v>
      </c>
      <c r="F336" t="s">
        <v>10</v>
      </c>
      <c r="G336" s="8">
        <v>37987</v>
      </c>
      <c r="H336" t="s">
        <v>11</v>
      </c>
      <c r="I336" s="7">
        <v>0</v>
      </c>
      <c r="L336" s="7">
        <v>0</v>
      </c>
      <c r="M336" s="7">
        <v>0</v>
      </c>
      <c r="N336" s="7">
        <v>0</v>
      </c>
      <c r="O336" s="20">
        <f t="shared" si="11"/>
        <v>1</v>
      </c>
    </row>
    <row r="337" spans="1:15">
      <c r="A337" s="20" t="str">
        <f t="shared" si="10"/>
        <v>Frjálsi lífeyrissjóðurinnSamtryggingardeild</v>
      </c>
      <c r="B337" s="20" t="str">
        <f>_xlfn.IFNA(INDEX(Listi!$AI:$AI,MATCH(C337,Listi!$AJ:$AJ,0)),INDEX(Listi!T:T,MATCH(C337,Listi!U:U,0)))</f>
        <v xml:space="preserve">Frjálsi </v>
      </c>
      <c r="C337" t="s">
        <v>222</v>
      </c>
      <c r="D337" t="s">
        <v>205</v>
      </c>
      <c r="E337" t="s">
        <v>275</v>
      </c>
      <c r="F337" t="s">
        <v>10</v>
      </c>
      <c r="G337" s="8">
        <v>37987</v>
      </c>
      <c r="H337" t="s">
        <v>11</v>
      </c>
      <c r="I337" s="7">
        <v>0</v>
      </c>
      <c r="L337" s="7">
        <v>127148465000</v>
      </c>
      <c r="M337" s="7">
        <v>7524433000</v>
      </c>
      <c r="N337" s="7">
        <v>1254273000</v>
      </c>
      <c r="O337" s="20">
        <f t="shared" si="11"/>
        <v>1</v>
      </c>
    </row>
    <row r="338" spans="1:15">
      <c r="A338" s="20" t="str">
        <f t="shared" si="10"/>
        <v>Gildi - lífeyrissjóðurFramtíðarsýn 1</v>
      </c>
      <c r="B338" s="20" t="str">
        <f>_xlfn.IFNA(INDEX(Listi!$AI:$AI,MATCH(C338,Listi!$AJ:$AJ,0)),INDEX(Listi!T:T,MATCH(C338,Listi!U:U,0)))</f>
        <v xml:space="preserve">Gildi  </v>
      </c>
      <c r="C338" t="s">
        <v>227</v>
      </c>
      <c r="D338" t="s">
        <v>373</v>
      </c>
      <c r="E338" t="s">
        <v>276</v>
      </c>
      <c r="F338" t="s">
        <v>10</v>
      </c>
      <c r="G338" s="8">
        <v>37987</v>
      </c>
      <c r="H338" t="s">
        <v>11</v>
      </c>
      <c r="I338" s="7">
        <v>0</v>
      </c>
      <c r="L338" s="7">
        <v>3223959491</v>
      </c>
      <c r="M338" s="7">
        <v>185065371</v>
      </c>
      <c r="N338" s="7">
        <v>99697779</v>
      </c>
      <c r="O338" s="20">
        <f t="shared" si="11"/>
        <v>1</v>
      </c>
    </row>
    <row r="339" spans="1:15">
      <c r="A339" s="20" t="str">
        <f t="shared" si="10"/>
        <v>Gildi - lífeyrissjóðurFramtíðarsýn 2</v>
      </c>
      <c r="B339" s="20" t="str">
        <f>_xlfn.IFNA(INDEX(Listi!$AI:$AI,MATCH(C339,Listi!$AJ:$AJ,0)),INDEX(Listi!T:T,MATCH(C339,Listi!U:U,0)))</f>
        <v xml:space="preserve">Gildi  </v>
      </c>
      <c r="C339" t="s">
        <v>227</v>
      </c>
      <c r="D339" t="s">
        <v>374</v>
      </c>
      <c r="E339" t="s">
        <v>276</v>
      </c>
      <c r="F339" t="s">
        <v>10</v>
      </c>
      <c r="G339" s="8">
        <v>37987</v>
      </c>
      <c r="H339" t="s">
        <v>11</v>
      </c>
      <c r="I339" s="7">
        <v>0</v>
      </c>
      <c r="L339" s="7">
        <v>3172355810</v>
      </c>
      <c r="M339" s="7">
        <v>227598529</v>
      </c>
      <c r="N339" s="7">
        <v>70042741</v>
      </c>
      <c r="O339" s="20">
        <f t="shared" si="11"/>
        <v>1</v>
      </c>
    </row>
    <row r="340" spans="1:15">
      <c r="A340" s="20" t="str">
        <f t="shared" si="10"/>
        <v>Gildi - lífeyrissjóðurFramtíðarsýn 3</v>
      </c>
      <c r="B340" s="20" t="str">
        <f>_xlfn.IFNA(INDEX(Listi!$AI:$AI,MATCH(C340,Listi!$AJ:$AJ,0)),INDEX(Listi!T:T,MATCH(C340,Listi!U:U,0)))</f>
        <v xml:space="preserve">Gildi  </v>
      </c>
      <c r="C340" t="s">
        <v>227</v>
      </c>
      <c r="D340" t="s">
        <v>380</v>
      </c>
      <c r="E340" t="s">
        <v>276</v>
      </c>
      <c r="F340" t="s">
        <v>10</v>
      </c>
      <c r="G340" s="8">
        <v>37987</v>
      </c>
      <c r="H340" t="s">
        <v>11</v>
      </c>
      <c r="I340" s="7">
        <v>1205953140</v>
      </c>
      <c r="L340" s="7">
        <v>1220667693</v>
      </c>
      <c r="M340" s="7">
        <v>206427664</v>
      </c>
      <c r="N340" s="7">
        <v>61376636</v>
      </c>
      <c r="O340" s="20">
        <f t="shared" si="11"/>
        <v>1</v>
      </c>
    </row>
    <row r="341" spans="1:15">
      <c r="A341" s="20" t="str">
        <f t="shared" si="10"/>
        <v>Gildi - lífeyrissjóðurSamtryggingardeild</v>
      </c>
      <c r="B341" s="20" t="str">
        <f>_xlfn.IFNA(INDEX(Listi!$AI:$AI,MATCH(C341,Listi!$AJ:$AJ,0)),INDEX(Listi!T:T,MATCH(C341,Listi!U:U,0)))</f>
        <v xml:space="preserve">Gildi  </v>
      </c>
      <c r="C341" t="s">
        <v>227</v>
      </c>
      <c r="D341" t="s">
        <v>205</v>
      </c>
      <c r="E341" t="s">
        <v>275</v>
      </c>
      <c r="F341" t="s">
        <v>10</v>
      </c>
      <c r="G341" s="8">
        <v>37987</v>
      </c>
      <c r="H341" t="s">
        <v>11</v>
      </c>
      <c r="I341" s="7">
        <v>0</v>
      </c>
      <c r="L341" s="7">
        <v>908474103084</v>
      </c>
      <c r="M341" s="7">
        <v>33404441428</v>
      </c>
      <c r="N341" s="7">
        <v>20772915594</v>
      </c>
      <c r="O341" s="20">
        <f t="shared" si="11"/>
        <v>1</v>
      </c>
    </row>
    <row r="342" spans="1:15">
      <c r="A342" s="20" t="str">
        <f t="shared" si="10"/>
        <v>Íslandsbanki hf.Erlend verðbréf</v>
      </c>
      <c r="B342" s="20" t="str">
        <f>_xlfn.IFNA(INDEX(Listi!$AI:$AI,MATCH(C342,Listi!$AJ:$AJ,0)),INDEX(Listi!T:T,MATCH(C342,Listi!U:U,0)))</f>
        <v>Íslandsbanki</v>
      </c>
      <c r="C342" t="s">
        <v>228</v>
      </c>
      <c r="D342" t="s">
        <v>229</v>
      </c>
      <c r="E342" t="s">
        <v>276</v>
      </c>
      <c r="F342" t="s">
        <v>10</v>
      </c>
      <c r="G342" s="8">
        <v>37987</v>
      </c>
      <c r="H342" t="s">
        <v>11</v>
      </c>
      <c r="I342" s="7">
        <v>0</v>
      </c>
      <c r="L342" s="7">
        <v>1602556114</v>
      </c>
      <c r="M342" s="7">
        <v>15640340</v>
      </c>
      <c r="N342" s="7">
        <v>15279587</v>
      </c>
      <c r="O342" s="20">
        <f t="shared" si="11"/>
        <v>1</v>
      </c>
    </row>
    <row r="343" spans="1:15">
      <c r="A343" s="20" t="str">
        <f t="shared" si="10"/>
        <v>Íslandsbanki hf.Húsnæðisleið</v>
      </c>
      <c r="B343" s="20" t="str">
        <f>_xlfn.IFNA(INDEX(Listi!$AI:$AI,MATCH(C343,Listi!$AJ:$AJ,0)),INDEX(Listi!T:T,MATCH(C343,Listi!U:U,0)))</f>
        <v>Íslandsbanki</v>
      </c>
      <c r="C343" t="s">
        <v>228</v>
      </c>
      <c r="D343" t="s">
        <v>307</v>
      </c>
      <c r="E343" t="s">
        <v>276</v>
      </c>
      <c r="F343" t="s">
        <v>10</v>
      </c>
      <c r="G343" s="8">
        <v>37987</v>
      </c>
      <c r="H343" t="s">
        <v>11</v>
      </c>
      <c r="I343" s="7">
        <v>0</v>
      </c>
      <c r="L343" s="7">
        <v>2334808209</v>
      </c>
      <c r="M343" s="7">
        <v>1128225985</v>
      </c>
      <c r="N343" s="7">
        <v>7159457</v>
      </c>
      <c r="O343" s="20">
        <f t="shared" si="11"/>
        <v>1</v>
      </c>
    </row>
    <row r="344" spans="1:15">
      <c r="A344" s="20" t="str">
        <f t="shared" si="10"/>
        <v>Íslandsbanki hf.Lífeyrisreikningur-óverðtryggður</v>
      </c>
      <c r="B344" s="20" t="str">
        <f>_xlfn.IFNA(INDEX(Listi!$AI:$AI,MATCH(C344,Listi!$AJ:$AJ,0)),INDEX(Listi!T:T,MATCH(C344,Listi!U:U,0)))</f>
        <v>Íslandsbanki</v>
      </c>
      <c r="C344" t="s">
        <v>228</v>
      </c>
      <c r="D344" t="s">
        <v>231</v>
      </c>
      <c r="E344" t="s">
        <v>276</v>
      </c>
      <c r="F344" t="s">
        <v>10</v>
      </c>
      <c r="G344" s="8">
        <v>37987</v>
      </c>
      <c r="H344" t="s">
        <v>11</v>
      </c>
      <c r="I344" s="7">
        <v>2506311736</v>
      </c>
      <c r="L344" s="7">
        <v>2506311736</v>
      </c>
      <c r="M344" s="7">
        <v>879015901</v>
      </c>
      <c r="N344" s="7">
        <v>95740979</v>
      </c>
      <c r="O344" s="20">
        <f t="shared" si="11"/>
        <v>1</v>
      </c>
    </row>
    <row r="345" spans="1:15">
      <c r="A345" s="20" t="str">
        <f t="shared" si="10"/>
        <v>Íslandsbanki hf.Lífeyrisreikningur-verðtryggður</v>
      </c>
      <c r="B345" s="20" t="str">
        <f>_xlfn.IFNA(INDEX(Listi!$AI:$AI,MATCH(C345,Listi!$AJ:$AJ,0)),INDEX(Listi!T:T,MATCH(C345,Listi!U:U,0)))</f>
        <v>Íslandsbanki</v>
      </c>
      <c r="C345" t="s">
        <v>228</v>
      </c>
      <c r="D345" t="s">
        <v>232</v>
      </c>
      <c r="E345" t="s">
        <v>276</v>
      </c>
      <c r="F345" t="s">
        <v>10</v>
      </c>
      <c r="G345" s="8">
        <v>37987</v>
      </c>
      <c r="H345" t="s">
        <v>11</v>
      </c>
      <c r="I345" s="7">
        <v>35933944171</v>
      </c>
      <c r="L345" s="7">
        <v>35933944171</v>
      </c>
      <c r="M345" s="7">
        <v>3575627585</v>
      </c>
      <c r="N345" s="7">
        <v>973599891</v>
      </c>
      <c r="O345" s="20">
        <f t="shared" si="11"/>
        <v>1</v>
      </c>
    </row>
    <row r="346" spans="1:15">
      <c r="A346" s="20" t="str">
        <f t="shared" si="10"/>
        <v>Íslandsbanki hf.Löng ríkisskuldabréf</v>
      </c>
      <c r="B346" s="20" t="str">
        <f>_xlfn.IFNA(INDEX(Listi!$AI:$AI,MATCH(C346,Listi!$AJ:$AJ,0)),INDEX(Listi!T:T,MATCH(C346,Listi!U:U,0)))</f>
        <v>Íslandsbanki</v>
      </c>
      <c r="C346" t="s">
        <v>228</v>
      </c>
      <c r="D346" t="s">
        <v>233</v>
      </c>
      <c r="E346" t="s">
        <v>276</v>
      </c>
      <c r="F346" t="s">
        <v>10</v>
      </c>
      <c r="G346" s="8">
        <v>37987</v>
      </c>
      <c r="H346" t="s">
        <v>11</v>
      </c>
      <c r="I346" s="7">
        <v>0</v>
      </c>
      <c r="L346" s="7">
        <v>753232602</v>
      </c>
      <c r="M346" s="7">
        <v>52540738</v>
      </c>
      <c r="N346" s="7">
        <v>25520229</v>
      </c>
      <c r="O346" s="20">
        <f t="shared" si="11"/>
        <v>1</v>
      </c>
    </row>
    <row r="347" spans="1:15">
      <c r="A347" s="20" t="str">
        <f t="shared" si="10"/>
        <v>Íslandsbanki hf.Stýring A</v>
      </c>
      <c r="B347" s="20" t="str">
        <f>_xlfn.IFNA(INDEX(Listi!$AI:$AI,MATCH(C347,Listi!$AJ:$AJ,0)),INDEX(Listi!T:T,MATCH(C347,Listi!U:U,0)))</f>
        <v>Íslandsbanki</v>
      </c>
      <c r="C347" t="s">
        <v>228</v>
      </c>
      <c r="D347" t="s">
        <v>234</v>
      </c>
      <c r="E347" t="s">
        <v>276</v>
      </c>
      <c r="F347" t="s">
        <v>10</v>
      </c>
      <c r="G347" s="8">
        <v>37987</v>
      </c>
      <c r="H347" t="s">
        <v>11</v>
      </c>
      <c r="I347" s="7">
        <v>0</v>
      </c>
      <c r="L347" s="7">
        <v>4133723797</v>
      </c>
      <c r="M347" s="7">
        <v>215966902</v>
      </c>
      <c r="N347" s="7">
        <v>124877843</v>
      </c>
      <c r="O347" s="20">
        <f t="shared" si="11"/>
        <v>1</v>
      </c>
    </row>
    <row r="348" spans="1:15">
      <c r="A348" s="20" t="str">
        <f t="shared" si="10"/>
        <v>Íslandsbanki hf.Stýring B</v>
      </c>
      <c r="B348" s="20" t="str">
        <f>_xlfn.IFNA(INDEX(Listi!$AI:$AI,MATCH(C348,Listi!$AJ:$AJ,0)),INDEX(Listi!T:T,MATCH(C348,Listi!U:U,0)))</f>
        <v>Íslandsbanki</v>
      </c>
      <c r="C348" t="s">
        <v>228</v>
      </c>
      <c r="D348" t="s">
        <v>235</v>
      </c>
      <c r="E348" t="s">
        <v>276</v>
      </c>
      <c r="F348" t="s">
        <v>10</v>
      </c>
      <c r="G348" s="8">
        <v>37987</v>
      </c>
      <c r="H348" t="s">
        <v>11</v>
      </c>
      <c r="I348" s="7">
        <v>0</v>
      </c>
      <c r="L348" s="7">
        <v>5860247393</v>
      </c>
      <c r="M348" s="7">
        <v>508591885</v>
      </c>
      <c r="N348" s="7">
        <v>77897125</v>
      </c>
      <c r="O348" s="20">
        <f t="shared" si="11"/>
        <v>1</v>
      </c>
    </row>
    <row r="349" spans="1:15">
      <c r="A349" s="20" t="str">
        <f t="shared" si="10"/>
        <v>Íslandsbanki hf.Stýring C</v>
      </c>
      <c r="B349" s="20" t="str">
        <f>_xlfn.IFNA(INDEX(Listi!$AI:$AI,MATCH(C349,Listi!$AJ:$AJ,0)),INDEX(Listi!T:T,MATCH(C349,Listi!U:U,0)))</f>
        <v>Íslandsbanki</v>
      </c>
      <c r="C349" t="s">
        <v>228</v>
      </c>
      <c r="D349" t="s">
        <v>236</v>
      </c>
      <c r="E349" t="s">
        <v>276</v>
      </c>
      <c r="F349" t="s">
        <v>10</v>
      </c>
      <c r="G349" s="8">
        <v>37987</v>
      </c>
      <c r="H349" t="s">
        <v>11</v>
      </c>
      <c r="I349" s="7">
        <v>0</v>
      </c>
      <c r="L349" s="7">
        <v>8014427899</v>
      </c>
      <c r="M349" s="7">
        <v>751053797</v>
      </c>
      <c r="N349" s="7">
        <v>58531298</v>
      </c>
      <c r="O349" s="20">
        <f t="shared" si="11"/>
        <v>1</v>
      </c>
    </row>
    <row r="350" spans="1:15">
      <c r="A350" s="20" t="str">
        <f t="shared" si="10"/>
        <v>Íslandsbanki hf.Stýring D</v>
      </c>
      <c r="B350" s="20" t="str">
        <f>_xlfn.IFNA(INDEX(Listi!$AI:$AI,MATCH(C350,Listi!$AJ:$AJ,0)),INDEX(Listi!T:T,MATCH(C350,Listi!U:U,0)))</f>
        <v>Íslandsbanki</v>
      </c>
      <c r="C350" t="s">
        <v>228</v>
      </c>
      <c r="D350" t="s">
        <v>237</v>
      </c>
      <c r="E350" t="s">
        <v>276</v>
      </c>
      <c r="F350" t="s">
        <v>10</v>
      </c>
      <c r="G350" s="8">
        <v>37987</v>
      </c>
      <c r="H350" t="s">
        <v>11</v>
      </c>
      <c r="I350" s="7">
        <v>0</v>
      </c>
      <c r="L350" s="7">
        <v>5826614423</v>
      </c>
      <c r="M350" s="7">
        <v>1371163557</v>
      </c>
      <c r="N350" s="7">
        <v>36861109</v>
      </c>
      <c r="O350" s="20">
        <f t="shared" si="11"/>
        <v>1</v>
      </c>
    </row>
    <row r="351" spans="1:15">
      <c r="A351" s="20" t="str">
        <f t="shared" si="10"/>
        <v>Íslandsbanki hf.Stýring E</v>
      </c>
      <c r="B351" s="20" t="str">
        <f>_xlfn.IFNA(INDEX(Listi!$AI:$AI,MATCH(C351,Listi!$AJ:$AJ,0)),INDEX(Listi!T:T,MATCH(C351,Listi!U:U,0)))</f>
        <v>Íslandsbanki</v>
      </c>
      <c r="C351" t="s">
        <v>228</v>
      </c>
      <c r="D351" t="s">
        <v>580</v>
      </c>
      <c r="E351" t="s">
        <v>276</v>
      </c>
      <c r="F351" t="s">
        <v>10</v>
      </c>
      <c r="G351" s="8">
        <v>37987</v>
      </c>
      <c r="H351" t="s">
        <v>11</v>
      </c>
      <c r="I351" s="7">
        <v>0</v>
      </c>
      <c r="L351" s="7">
        <v>99567247</v>
      </c>
      <c r="M351" s="7">
        <v>7691901</v>
      </c>
      <c r="N351" s="7">
        <v>670647</v>
      </c>
      <c r="O351" s="20">
        <f t="shared" si="11"/>
        <v>1</v>
      </c>
    </row>
    <row r="352" spans="1:15">
      <c r="A352" s="20" t="str">
        <f t="shared" si="10"/>
        <v>Íslenski lífeyrissjóðurinnLíf 1</v>
      </c>
      <c r="B352" s="20" t="str">
        <f>_xlfn.IFNA(INDEX(Listi!$AI:$AI,MATCH(C352,Listi!$AJ:$AJ,0)),INDEX(Listi!T:T,MATCH(C352,Listi!U:U,0)))</f>
        <v xml:space="preserve">Íslenski  </v>
      </c>
      <c r="C352" t="s">
        <v>238</v>
      </c>
      <c r="D352" t="s">
        <v>239</v>
      </c>
      <c r="E352" t="s">
        <v>276</v>
      </c>
      <c r="F352" t="s">
        <v>10</v>
      </c>
      <c r="G352" s="8">
        <v>37987</v>
      </c>
      <c r="H352" t="s">
        <v>11</v>
      </c>
      <c r="I352" s="7">
        <v>0</v>
      </c>
      <c r="L352" s="7">
        <v>34645188332</v>
      </c>
      <c r="M352" s="7">
        <v>5859453012</v>
      </c>
      <c r="N352" s="7">
        <v>977930648</v>
      </c>
      <c r="O352" s="20">
        <f t="shared" si="11"/>
        <v>1</v>
      </c>
    </row>
    <row r="353" spans="1:15">
      <c r="A353" s="20" t="str">
        <f t="shared" si="10"/>
        <v>Íslenski lífeyrissjóðurinnLíf 2</v>
      </c>
      <c r="B353" s="20" t="str">
        <f>_xlfn.IFNA(INDEX(Listi!$AI:$AI,MATCH(C353,Listi!$AJ:$AJ,0)),INDEX(Listi!T:T,MATCH(C353,Listi!U:U,0)))</f>
        <v xml:space="preserve">Íslenski  </v>
      </c>
      <c r="C353" t="s">
        <v>238</v>
      </c>
      <c r="D353" t="s">
        <v>240</v>
      </c>
      <c r="E353" t="s">
        <v>276</v>
      </c>
      <c r="F353" t="s">
        <v>10</v>
      </c>
      <c r="G353" s="8">
        <v>37987</v>
      </c>
      <c r="H353" t="s">
        <v>11</v>
      </c>
      <c r="I353" s="7">
        <v>0</v>
      </c>
      <c r="L353" s="7">
        <v>31029129445</v>
      </c>
      <c r="M353" s="7">
        <v>2139527304</v>
      </c>
      <c r="N353" s="7">
        <v>531278955</v>
      </c>
      <c r="O353" s="20">
        <f t="shared" si="11"/>
        <v>1</v>
      </c>
    </row>
    <row r="354" spans="1:15">
      <c r="A354" s="20" t="str">
        <f t="shared" si="10"/>
        <v>Íslenski lífeyrissjóðurinnLíf 3</v>
      </c>
      <c r="B354" s="20" t="str">
        <f>_xlfn.IFNA(INDEX(Listi!$AI:$AI,MATCH(C354,Listi!$AJ:$AJ,0)),INDEX(Listi!T:T,MATCH(C354,Listi!U:U,0)))</f>
        <v xml:space="preserve">Íslenski  </v>
      </c>
      <c r="C354" t="s">
        <v>238</v>
      </c>
      <c r="D354" t="s">
        <v>241</v>
      </c>
      <c r="E354" t="s">
        <v>276</v>
      </c>
      <c r="F354" t="s">
        <v>10</v>
      </c>
      <c r="G354" s="8">
        <v>37987</v>
      </c>
      <c r="H354" t="s">
        <v>11</v>
      </c>
      <c r="I354" s="7">
        <v>0</v>
      </c>
      <c r="L354" s="7">
        <v>26552298455</v>
      </c>
      <c r="M354" s="7">
        <v>1349981892</v>
      </c>
      <c r="N354" s="7">
        <v>474868471</v>
      </c>
      <c r="O354" s="20">
        <f t="shared" si="11"/>
        <v>1</v>
      </c>
    </row>
    <row r="355" spans="1:15">
      <c r="A355" s="20" t="str">
        <f t="shared" si="10"/>
        <v>Íslenski lífeyrissjóðurinnLíf 4</v>
      </c>
      <c r="B355" s="20" t="str">
        <f>_xlfn.IFNA(INDEX(Listi!$AI:$AI,MATCH(C355,Listi!$AJ:$AJ,0)),INDEX(Listi!T:T,MATCH(C355,Listi!U:U,0)))</f>
        <v xml:space="preserve">Íslenski  </v>
      </c>
      <c r="C355" t="s">
        <v>238</v>
      </c>
      <c r="D355" t="s">
        <v>242</v>
      </c>
      <c r="E355" t="s">
        <v>276</v>
      </c>
      <c r="F355" t="s">
        <v>10</v>
      </c>
      <c r="G355" s="8">
        <v>37987</v>
      </c>
      <c r="H355" t="s">
        <v>11</v>
      </c>
      <c r="I355" s="7">
        <v>0</v>
      </c>
      <c r="L355" s="7">
        <v>15323468197</v>
      </c>
      <c r="M355" s="7">
        <v>592019313</v>
      </c>
      <c r="N355" s="7">
        <v>649721424</v>
      </c>
      <c r="O355" s="20">
        <f t="shared" si="11"/>
        <v>1</v>
      </c>
    </row>
    <row r="356" spans="1:15">
      <c r="A356" s="20" t="str">
        <f t="shared" si="10"/>
        <v>Íslenski lífeyrissjóðurinnSamtryggingardeild</v>
      </c>
      <c r="B356" s="20" t="str">
        <f>_xlfn.IFNA(INDEX(Listi!$AI:$AI,MATCH(C356,Listi!$AJ:$AJ,0)),INDEX(Listi!T:T,MATCH(C356,Listi!U:U,0)))</f>
        <v xml:space="preserve">Íslenski  </v>
      </c>
      <c r="C356" t="s">
        <v>238</v>
      </c>
      <c r="D356" t="s">
        <v>205</v>
      </c>
      <c r="E356" t="s">
        <v>275</v>
      </c>
      <c r="F356" t="s">
        <v>10</v>
      </c>
      <c r="G356" s="8">
        <v>37987</v>
      </c>
      <c r="H356" t="s">
        <v>11</v>
      </c>
      <c r="I356" s="7">
        <v>0</v>
      </c>
      <c r="L356" s="7">
        <v>32369481106</v>
      </c>
      <c r="M356" s="7">
        <v>2513450236</v>
      </c>
      <c r="N356" s="7">
        <v>182749847</v>
      </c>
      <c r="O356" s="20">
        <f t="shared" si="11"/>
        <v>1</v>
      </c>
    </row>
    <row r="357" spans="1:15">
      <c r="A357" s="20" t="str">
        <f t="shared" si="10"/>
        <v>Kvika banki hf.Ævileið</v>
      </c>
      <c r="B357" s="20" t="str">
        <f>_xlfn.IFNA(INDEX(Listi!$AI:$AI,MATCH(C357,Listi!$AJ:$AJ,0)),INDEX(Listi!T:T,MATCH(C357,Listi!U:U,0)))</f>
        <v xml:space="preserve">Kvika banki </v>
      </c>
      <c r="C357" t="s">
        <v>243</v>
      </c>
      <c r="D357" t="s">
        <v>248</v>
      </c>
      <c r="E357" t="s">
        <v>276</v>
      </c>
      <c r="F357" t="s">
        <v>10</v>
      </c>
      <c r="G357" s="8">
        <v>37987</v>
      </c>
      <c r="H357" t="s">
        <v>11</v>
      </c>
      <c r="I357" s="7">
        <v>0</v>
      </c>
      <c r="L357" s="7">
        <v>83990162</v>
      </c>
      <c r="M357" s="7">
        <v>9152445</v>
      </c>
      <c r="N357" s="7">
        <v>0</v>
      </c>
      <c r="O357" s="20">
        <f t="shared" si="11"/>
        <v>1</v>
      </c>
    </row>
    <row r="358" spans="1:15">
      <c r="A358" s="20" t="str">
        <f t="shared" si="10"/>
        <v>Kvika banki hf.Innlánaleið</v>
      </c>
      <c r="B358" s="20" t="str">
        <f>_xlfn.IFNA(INDEX(Listi!$AI:$AI,MATCH(C358,Listi!$AJ:$AJ,0)),INDEX(Listi!T:T,MATCH(C358,Listi!U:U,0)))</f>
        <v xml:space="preserve">Kvika banki </v>
      </c>
      <c r="C358" t="s">
        <v>243</v>
      </c>
      <c r="D358" t="s">
        <v>230</v>
      </c>
      <c r="E358" t="s">
        <v>276</v>
      </c>
      <c r="F358" t="s">
        <v>10</v>
      </c>
      <c r="G358" s="8">
        <v>37987</v>
      </c>
      <c r="H358" t="s">
        <v>11</v>
      </c>
      <c r="I358" s="7">
        <v>2045925829</v>
      </c>
      <c r="L358" s="7">
        <v>2045925829</v>
      </c>
      <c r="M358" s="7">
        <v>336947043</v>
      </c>
      <c r="N358" s="7">
        <v>10453565</v>
      </c>
      <c r="O358" s="20">
        <f t="shared" si="11"/>
        <v>1</v>
      </c>
    </row>
    <row r="359" spans="1:15">
      <c r="A359" s="20" t="str">
        <f t="shared" si="10"/>
        <v>Kvika banki hf.Kvika Séreignasparnaður 5</v>
      </c>
      <c r="B359" s="20" t="str">
        <f>_xlfn.IFNA(INDEX(Listi!$AI:$AI,MATCH(C359,Listi!$AJ:$AJ,0)),INDEX(Listi!T:T,MATCH(C359,Listi!U:U,0)))</f>
        <v xml:space="preserve">Kvika banki </v>
      </c>
      <c r="C359" t="s">
        <v>243</v>
      </c>
      <c r="D359" t="s">
        <v>471</v>
      </c>
      <c r="E359" t="s">
        <v>276</v>
      </c>
      <c r="F359" t="s">
        <v>10</v>
      </c>
      <c r="G359" s="8">
        <v>37987</v>
      </c>
      <c r="H359" t="s">
        <v>11</v>
      </c>
      <c r="I359" s="7">
        <v>0</v>
      </c>
      <c r="L359" s="7">
        <v>1146886398</v>
      </c>
      <c r="M359" s="7">
        <v>0</v>
      </c>
      <c r="N359" s="7">
        <v>0</v>
      </c>
      <c r="O359" s="20">
        <f t="shared" si="11"/>
        <v>1</v>
      </c>
    </row>
    <row r="360" spans="1:15">
      <c r="A360" s="20" t="str">
        <f t="shared" si="10"/>
        <v>Kvika banki hf.MP Séreign 1</v>
      </c>
      <c r="B360" s="20" t="str">
        <f>_xlfn.IFNA(INDEX(Listi!$AI:$AI,MATCH(C360,Listi!$AJ:$AJ,0)),INDEX(Listi!T:T,MATCH(C360,Listi!U:U,0)))</f>
        <v xml:space="preserve">Kvika banki </v>
      </c>
      <c r="C360" t="s">
        <v>243</v>
      </c>
      <c r="D360" t="s">
        <v>244</v>
      </c>
      <c r="E360" t="s">
        <v>276</v>
      </c>
      <c r="F360" t="s">
        <v>10</v>
      </c>
      <c r="G360" s="8">
        <v>37987</v>
      </c>
      <c r="H360" t="s">
        <v>11</v>
      </c>
      <c r="I360" s="7">
        <v>706827763</v>
      </c>
      <c r="L360" s="7">
        <v>706827763</v>
      </c>
      <c r="M360" s="7">
        <v>48440481</v>
      </c>
      <c r="N360" s="7">
        <v>9836508</v>
      </c>
      <c r="O360" s="20">
        <f t="shared" si="11"/>
        <v>1</v>
      </c>
    </row>
    <row r="361" spans="1:15">
      <c r="A361" s="20" t="str">
        <f t="shared" si="10"/>
        <v>Kvika banki hf.MP Séreign 2</v>
      </c>
      <c r="B361" s="20" t="str">
        <f>_xlfn.IFNA(INDEX(Listi!$AI:$AI,MATCH(C361,Listi!$AJ:$AJ,0)),INDEX(Listi!T:T,MATCH(C361,Listi!U:U,0)))</f>
        <v xml:space="preserve">Kvika banki </v>
      </c>
      <c r="C361" t="s">
        <v>243</v>
      </c>
      <c r="D361" t="s">
        <v>245</v>
      </c>
      <c r="E361" t="s">
        <v>276</v>
      </c>
      <c r="F361" t="s">
        <v>10</v>
      </c>
      <c r="G361" s="8">
        <v>37987</v>
      </c>
      <c r="H361" t="s">
        <v>11</v>
      </c>
      <c r="I361" s="7">
        <v>0</v>
      </c>
      <c r="L361" s="7">
        <v>853989181</v>
      </c>
      <c r="M361" s="7">
        <v>42441382</v>
      </c>
      <c r="N361" s="7">
        <v>14637701</v>
      </c>
      <c r="O361" s="20">
        <f t="shared" si="11"/>
        <v>1</v>
      </c>
    </row>
    <row r="362" spans="1:15">
      <c r="A362" s="20" t="str">
        <f t="shared" si="10"/>
        <v>Kvika banki hf.MP Séreign 3</v>
      </c>
      <c r="B362" s="20" t="str">
        <f>_xlfn.IFNA(INDEX(Listi!$AI:$AI,MATCH(C362,Listi!$AJ:$AJ,0)),INDEX(Listi!T:T,MATCH(C362,Listi!U:U,0)))</f>
        <v xml:space="preserve">Kvika banki </v>
      </c>
      <c r="C362" t="s">
        <v>243</v>
      </c>
      <c r="D362" t="s">
        <v>246</v>
      </c>
      <c r="E362" t="s">
        <v>276</v>
      </c>
      <c r="F362" t="s">
        <v>10</v>
      </c>
      <c r="G362" s="8">
        <v>37987</v>
      </c>
      <c r="H362" t="s">
        <v>11</v>
      </c>
      <c r="I362" s="7">
        <v>0</v>
      </c>
      <c r="L362" s="7">
        <v>141173858</v>
      </c>
      <c r="M362" s="7">
        <v>3374790</v>
      </c>
      <c r="N362" s="7">
        <v>0</v>
      </c>
      <c r="O362" s="20">
        <f t="shared" si="11"/>
        <v>1</v>
      </c>
    </row>
    <row r="363" spans="1:15">
      <c r="A363" s="20" t="str">
        <f t="shared" si="10"/>
        <v>Kvika banki hf.MP Séreign 4</v>
      </c>
      <c r="B363" s="20" t="str">
        <f>_xlfn.IFNA(INDEX(Listi!$AI:$AI,MATCH(C363,Listi!$AJ:$AJ,0)),INDEX(Listi!T:T,MATCH(C363,Listi!U:U,0)))</f>
        <v xml:space="preserve">Kvika banki </v>
      </c>
      <c r="C363" t="s">
        <v>243</v>
      </c>
      <c r="D363" t="s">
        <v>247</v>
      </c>
      <c r="E363" t="s">
        <v>276</v>
      </c>
      <c r="F363" t="s">
        <v>10</v>
      </c>
      <c r="G363" s="8">
        <v>37987</v>
      </c>
      <c r="H363" t="s">
        <v>11</v>
      </c>
      <c r="I363" s="7">
        <v>0</v>
      </c>
      <c r="L363" s="7">
        <v>55886684</v>
      </c>
      <c r="M363" s="7">
        <v>2888869</v>
      </c>
      <c r="N363" s="7">
        <v>0</v>
      </c>
      <c r="O363" s="20">
        <f t="shared" si="11"/>
        <v>1</v>
      </c>
    </row>
    <row r="364" spans="1:15">
      <c r="A364" s="20" t="str">
        <f t="shared" si="10"/>
        <v>Landsbankinn hf.Landsbankinn Erlend verðbréf</v>
      </c>
      <c r="B364" s="20" t="str">
        <f>_xlfn.IFNA(INDEX(Listi!$AI:$AI,MATCH(C364,Listi!$AJ:$AJ,0)),INDEX(Listi!T:T,MATCH(C364,Listi!U:U,0)))</f>
        <v>Landsbankinn</v>
      </c>
      <c r="C364" t="s">
        <v>249</v>
      </c>
      <c r="D364" t="s">
        <v>385</v>
      </c>
      <c r="E364" t="s">
        <v>276</v>
      </c>
      <c r="F364" t="s">
        <v>10</v>
      </c>
      <c r="G364" s="8">
        <v>37987</v>
      </c>
      <c r="H364" t="s">
        <v>11</v>
      </c>
      <c r="I364" s="7">
        <v>0</v>
      </c>
      <c r="L364" s="7">
        <v>3705185129</v>
      </c>
      <c r="M364" s="7">
        <v>119989407</v>
      </c>
      <c r="N364" s="7">
        <v>87847878</v>
      </c>
      <c r="O364" s="20">
        <f t="shared" si="11"/>
        <v>1</v>
      </c>
    </row>
    <row r="365" spans="1:15">
      <c r="A365" s="20" t="str">
        <f t="shared" si="10"/>
        <v>Landsbankinn hf.Landsbankinn Lífeyrisbók</v>
      </c>
      <c r="B365" s="20" t="str">
        <f>_xlfn.IFNA(INDEX(Listi!$AI:$AI,MATCH(C365,Listi!$AJ:$AJ,0)),INDEX(Listi!T:T,MATCH(C365,Listi!U:U,0)))</f>
        <v>Landsbankinn</v>
      </c>
      <c r="C365" t="s">
        <v>249</v>
      </c>
      <c r="D365" t="s">
        <v>367</v>
      </c>
      <c r="E365" t="s">
        <v>276</v>
      </c>
      <c r="F365" t="s">
        <v>10</v>
      </c>
      <c r="G365" s="8">
        <v>37987</v>
      </c>
      <c r="H365" t="s">
        <v>11</v>
      </c>
      <c r="I365" s="7">
        <v>3016213427</v>
      </c>
      <c r="L365" s="7">
        <v>3016213427</v>
      </c>
      <c r="M365" s="7">
        <v>440353590</v>
      </c>
      <c r="N365" s="7">
        <v>298769900</v>
      </c>
      <c r="O365" s="20">
        <f t="shared" si="11"/>
        <v>1</v>
      </c>
    </row>
    <row r="366" spans="1:15">
      <c r="A366" s="20" t="str">
        <f t="shared" si="10"/>
        <v>Landsbankinn hf.Landsbankinn Lífeyrisbók verðtryggð</v>
      </c>
      <c r="B366" s="20" t="str">
        <f>_xlfn.IFNA(INDEX(Listi!$AI:$AI,MATCH(C366,Listi!$AJ:$AJ,0)),INDEX(Listi!T:T,MATCH(C366,Listi!U:U,0)))</f>
        <v>Landsbankinn</v>
      </c>
      <c r="C366" t="s">
        <v>249</v>
      </c>
      <c r="D366" t="s">
        <v>598</v>
      </c>
      <c r="E366" t="s">
        <v>276</v>
      </c>
      <c r="F366" t="s">
        <v>10</v>
      </c>
      <c r="G366" s="8">
        <v>37987</v>
      </c>
      <c r="H366" t="s">
        <v>11</v>
      </c>
      <c r="I366" s="7">
        <v>66896053137</v>
      </c>
      <c r="L366" s="7">
        <v>66896053137</v>
      </c>
      <c r="M366" s="7">
        <v>6692476029</v>
      </c>
      <c r="N366" s="7">
        <v>4680072987</v>
      </c>
      <c r="O366" s="20">
        <f t="shared" si="11"/>
        <v>1</v>
      </c>
    </row>
    <row r="367" spans="1:15">
      <c r="A367" s="20" t="str">
        <f t="shared" si="10"/>
        <v>Lífeyrissjóður bændaSamtryggingardeild</v>
      </c>
      <c r="B367" s="20" t="str">
        <f>_xlfn.IFNA(INDEX(Listi!$AI:$AI,MATCH(C367,Listi!$AJ:$AJ,0)),INDEX(Listi!T:T,MATCH(C367,Listi!U:U,0)))</f>
        <v>Lífeyrissjóður bænda</v>
      </c>
      <c r="C367" t="s">
        <v>252</v>
      </c>
      <c r="D367" t="s">
        <v>205</v>
      </c>
      <c r="E367" t="s">
        <v>275</v>
      </c>
      <c r="F367" t="s">
        <v>10</v>
      </c>
      <c r="G367" s="8">
        <v>37987</v>
      </c>
      <c r="H367" t="s">
        <v>11</v>
      </c>
      <c r="I367" s="7">
        <v>0</v>
      </c>
      <c r="L367" s="7">
        <v>45108278171</v>
      </c>
      <c r="M367" s="7">
        <v>776003397</v>
      </c>
      <c r="N367" s="7">
        <v>1921473168</v>
      </c>
      <c r="O367" s="20">
        <f t="shared" si="11"/>
        <v>1</v>
      </c>
    </row>
    <row r="368" spans="1:15">
      <c r="A368" s="20" t="str">
        <f t="shared" si="10"/>
        <v>Lífeyrissjóður bankamannaAldursdeild</v>
      </c>
      <c r="B368" s="20" t="str">
        <f>_xlfn.IFNA(INDEX(Listi!$AI:$AI,MATCH(C368,Listi!$AJ:$AJ,0)),INDEX(Listi!T:T,MATCH(C368,Listi!U:U,0)))</f>
        <v>Lífeyrissjóður bankam.</v>
      </c>
      <c r="C368" t="s">
        <v>250</v>
      </c>
      <c r="D368" t="s">
        <v>251</v>
      </c>
      <c r="E368" t="s">
        <v>275</v>
      </c>
      <c r="F368" t="s">
        <v>10</v>
      </c>
      <c r="G368" s="8">
        <v>37987</v>
      </c>
      <c r="H368" t="s">
        <v>11</v>
      </c>
      <c r="I368" s="7">
        <v>460208000</v>
      </c>
      <c r="L368" s="7">
        <v>61369964000</v>
      </c>
      <c r="M368" s="7">
        <v>1996063000</v>
      </c>
      <c r="N368" s="7">
        <v>753444000</v>
      </c>
      <c r="O368" s="20">
        <f t="shared" si="11"/>
        <v>1</v>
      </c>
    </row>
    <row r="369" spans="1:15">
      <c r="A369" s="20" t="str">
        <f t="shared" si="10"/>
        <v>Lífeyrissjóður bankamannaHlutfallsdeild</v>
      </c>
      <c r="B369" s="20" t="str">
        <f>_xlfn.IFNA(INDEX(Listi!$AI:$AI,MATCH(C369,Listi!$AJ:$AJ,0)),INDEX(Listi!T:T,MATCH(C369,Listi!U:U,0)))</f>
        <v>Lífeyrissjóður bankam.</v>
      </c>
      <c r="C369" t="s">
        <v>250</v>
      </c>
      <c r="D369" t="s">
        <v>467</v>
      </c>
      <c r="E369" t="s">
        <v>275</v>
      </c>
      <c r="F369" t="s">
        <v>10</v>
      </c>
      <c r="G369" s="8">
        <v>37987</v>
      </c>
      <c r="H369" t="s">
        <v>11</v>
      </c>
      <c r="I369" s="7">
        <v>345156000</v>
      </c>
      <c r="L369" s="7">
        <v>40286427000</v>
      </c>
      <c r="M369" s="7">
        <v>125147000</v>
      </c>
      <c r="N369" s="7">
        <v>2741197000</v>
      </c>
      <c r="O369" s="20">
        <f t="shared" si="11"/>
        <v>1</v>
      </c>
    </row>
    <row r="370" spans="1:15">
      <c r="A370" s="20" t="str">
        <f t="shared" si="10"/>
        <v>Lífeyrissjóður RangæingaSamtryggingardeild</v>
      </c>
      <c r="B370" s="20" t="str">
        <f>_xlfn.IFNA(INDEX(Listi!$AI:$AI,MATCH(C370,Listi!$AJ:$AJ,0)),INDEX(Listi!T:T,MATCH(C370,Listi!U:U,0)))</f>
        <v>Lífeyrissjóður Rang.</v>
      </c>
      <c r="C370" t="s">
        <v>253</v>
      </c>
      <c r="D370" t="s">
        <v>205</v>
      </c>
      <c r="E370" t="s">
        <v>275</v>
      </c>
      <c r="F370" t="s">
        <v>10</v>
      </c>
      <c r="G370" s="8">
        <v>37987</v>
      </c>
      <c r="H370" t="s">
        <v>11</v>
      </c>
      <c r="I370" s="7">
        <v>270612000</v>
      </c>
      <c r="L370" s="7">
        <v>18949790000</v>
      </c>
      <c r="M370" s="7">
        <v>835894000</v>
      </c>
      <c r="N370" s="7">
        <v>386250000</v>
      </c>
      <c r="O370" s="20">
        <f t="shared" si="11"/>
        <v>1</v>
      </c>
    </row>
    <row r="371" spans="1:15">
      <c r="A371" s="20" t="str">
        <f t="shared" si="10"/>
        <v>Lífeyrissjóður starfsmanna AkureyrarbæjarSamtryggingardeild</v>
      </c>
      <c r="B371" s="20" t="str">
        <f>_xlfn.IFNA(INDEX(Listi!$AI:$AI,MATCH(C371,Listi!$AJ:$AJ,0)),INDEX(Listi!T:T,MATCH(C371,Listi!U:U,0)))</f>
        <v>Lífeyrissj. starfsm. Akureyrarb.</v>
      </c>
      <c r="C371" t="s">
        <v>274</v>
      </c>
      <c r="D371" t="s">
        <v>205</v>
      </c>
      <c r="E371" t="s">
        <v>275</v>
      </c>
      <c r="F371" t="s">
        <v>10</v>
      </c>
      <c r="G371" s="8">
        <v>37987</v>
      </c>
      <c r="H371" t="s">
        <v>11</v>
      </c>
      <c r="I371" s="7">
        <v>0</v>
      </c>
      <c r="L371" s="7">
        <v>14569496826</v>
      </c>
      <c r="M371" s="7">
        <v>46271787</v>
      </c>
      <c r="N371" s="7">
        <v>1160288032</v>
      </c>
      <c r="O371" s="20">
        <f t="shared" si="11"/>
        <v>1</v>
      </c>
    </row>
    <row r="372" spans="1:15">
      <c r="A372" s="20" t="str">
        <f t="shared" si="10"/>
        <v>Lífeyrissjóður starfsmanna Búnaðarbanka ÍslandsSamtryggingardeild</v>
      </c>
      <c r="B372" s="20" t="str">
        <f>_xlfn.IFNA(INDEX(Listi!$AI:$AI,MATCH(C372,Listi!$AJ:$AJ,0)),INDEX(Listi!T:T,MATCH(C372,Listi!U:U,0)))</f>
        <v>Lífeyrissj. starfsm. Búnaðarb.Ísl.</v>
      </c>
      <c r="C372" t="s">
        <v>254</v>
      </c>
      <c r="D372" t="s">
        <v>205</v>
      </c>
      <c r="E372" t="s">
        <v>275</v>
      </c>
      <c r="F372" t="s">
        <v>10</v>
      </c>
      <c r="G372" s="8">
        <v>37987</v>
      </c>
      <c r="H372" t="s">
        <v>11</v>
      </c>
      <c r="I372" s="7">
        <v>0</v>
      </c>
      <c r="L372" s="7">
        <v>27921283000</v>
      </c>
      <c r="M372" s="7">
        <v>7378000</v>
      </c>
      <c r="N372" s="7">
        <v>1535577000</v>
      </c>
      <c r="O372" s="20">
        <f t="shared" si="11"/>
        <v>1</v>
      </c>
    </row>
    <row r="373" spans="1:15">
      <c r="A373" s="20" t="str">
        <f t="shared" si="10"/>
        <v>Lífeyrissjóður starfsmanna ReykjavíkurborgarSamtryggingardeild</v>
      </c>
      <c r="B373" s="20" t="str">
        <f>_xlfn.IFNA(INDEX(Listi!$AI:$AI,MATCH(C373,Listi!$AJ:$AJ,0)),INDEX(Listi!T:T,MATCH(C373,Listi!U:U,0)))</f>
        <v>Lífeyrissj. starfsm. Reykjav.</v>
      </c>
      <c r="C373" t="s">
        <v>255</v>
      </c>
      <c r="D373" t="s">
        <v>205</v>
      </c>
      <c r="E373" t="s">
        <v>275</v>
      </c>
      <c r="F373" t="s">
        <v>10</v>
      </c>
      <c r="G373" s="8">
        <v>37987</v>
      </c>
      <c r="H373" t="s">
        <v>11</v>
      </c>
      <c r="I373" s="7">
        <v>0</v>
      </c>
      <c r="L373" s="7">
        <v>92450251598</v>
      </c>
      <c r="M373" s="7">
        <v>217604296</v>
      </c>
      <c r="N373" s="7">
        <v>6195210428</v>
      </c>
      <c r="O373" s="20">
        <f t="shared" si="11"/>
        <v>1</v>
      </c>
    </row>
    <row r="374" spans="1:15">
      <c r="A374" s="20" t="str">
        <f t="shared" si="10"/>
        <v>Lífeyrissjóður starfsmanna ríkisinsA-deild</v>
      </c>
      <c r="B374" s="20" t="str">
        <f>_xlfn.IFNA(INDEX(Listi!$AI:$AI,MATCH(C374,Listi!$AJ:$AJ,0)),INDEX(Listi!T:T,MATCH(C374,Listi!U:U,0)))</f>
        <v>LSR</v>
      </c>
      <c r="C374" t="s">
        <v>256</v>
      </c>
      <c r="D374" t="s">
        <v>257</v>
      </c>
      <c r="E374" t="s">
        <v>275</v>
      </c>
      <c r="F374" t="s">
        <v>10</v>
      </c>
      <c r="G374" s="8">
        <v>37987</v>
      </c>
      <c r="H374" t="s">
        <v>11</v>
      </c>
      <c r="I374" s="7">
        <v>0</v>
      </c>
      <c r="L374" s="7">
        <v>1024402726080</v>
      </c>
      <c r="M374" s="7">
        <v>38030413328</v>
      </c>
      <c r="N374" s="7">
        <v>13011563069</v>
      </c>
      <c r="O374" s="20">
        <f t="shared" si="11"/>
        <v>1</v>
      </c>
    </row>
    <row r="375" spans="1:15">
      <c r="A375" s="20" t="str">
        <f t="shared" si="10"/>
        <v>Lífeyrissjóður starfsmanna ríkisinsB-deild</v>
      </c>
      <c r="B375" s="20" t="str">
        <f>_xlfn.IFNA(INDEX(Listi!$AI:$AI,MATCH(C375,Listi!$AJ:$AJ,0)),INDEX(Listi!T:T,MATCH(C375,Listi!U:U,0)))</f>
        <v>LSR</v>
      </c>
      <c r="C375" t="s">
        <v>256</v>
      </c>
      <c r="D375" t="s">
        <v>218</v>
      </c>
      <c r="E375" t="s">
        <v>275</v>
      </c>
      <c r="F375" t="s">
        <v>10</v>
      </c>
      <c r="G375" s="8">
        <v>37987</v>
      </c>
      <c r="H375" t="s">
        <v>11</v>
      </c>
      <c r="I375" s="7">
        <v>0</v>
      </c>
      <c r="L375" s="7">
        <v>297381500048</v>
      </c>
      <c r="M375" s="7">
        <v>1364474032</v>
      </c>
      <c r="N375" s="7">
        <v>62409553231</v>
      </c>
      <c r="O375" s="20">
        <f t="shared" si="11"/>
        <v>1</v>
      </c>
    </row>
    <row r="376" spans="1:15">
      <c r="A376" s="20" t="str">
        <f t="shared" si="10"/>
        <v>Lífeyrissjóður starfsmanna ríkisinsLeið I</v>
      </c>
      <c r="B376" s="20" t="str">
        <f>_xlfn.IFNA(INDEX(Listi!$AI:$AI,MATCH(C376,Listi!$AJ:$AJ,0)),INDEX(Listi!T:T,MATCH(C376,Listi!U:U,0)))</f>
        <v>LSR</v>
      </c>
      <c r="C376" t="s">
        <v>256</v>
      </c>
      <c r="D376" t="s">
        <v>258</v>
      </c>
      <c r="E376" t="s">
        <v>276</v>
      </c>
      <c r="F376" t="s">
        <v>10</v>
      </c>
      <c r="G376" s="8">
        <v>37987</v>
      </c>
      <c r="H376" t="s">
        <v>11</v>
      </c>
      <c r="I376" s="7">
        <v>0</v>
      </c>
      <c r="L376" s="7">
        <v>11704214939</v>
      </c>
      <c r="M376" s="7">
        <v>547428342</v>
      </c>
      <c r="N376" s="7">
        <v>195323403</v>
      </c>
      <c r="O376" s="20">
        <f t="shared" si="11"/>
        <v>1</v>
      </c>
    </row>
    <row r="377" spans="1:15">
      <c r="A377" s="20" t="str">
        <f t="shared" si="10"/>
        <v>Lífeyrissjóður starfsmanna ríkisinsLeið II</v>
      </c>
      <c r="B377" s="20" t="str">
        <f>_xlfn.IFNA(INDEX(Listi!$AI:$AI,MATCH(C377,Listi!$AJ:$AJ,0)),INDEX(Listi!T:T,MATCH(C377,Listi!U:U,0)))</f>
        <v>LSR</v>
      </c>
      <c r="C377" t="s">
        <v>256</v>
      </c>
      <c r="D377" t="s">
        <v>259</v>
      </c>
      <c r="E377" t="s">
        <v>276</v>
      </c>
      <c r="F377" t="s">
        <v>10</v>
      </c>
      <c r="G377" s="8">
        <v>37987</v>
      </c>
      <c r="H377" t="s">
        <v>11</v>
      </c>
      <c r="I377" s="7">
        <v>0</v>
      </c>
      <c r="L377" s="7">
        <v>3365164594</v>
      </c>
      <c r="M377" s="7">
        <v>379849453</v>
      </c>
      <c r="N377" s="7">
        <v>93142056</v>
      </c>
      <c r="O377" s="20">
        <f t="shared" si="11"/>
        <v>1</v>
      </c>
    </row>
    <row r="378" spans="1:15">
      <c r="A378" s="20" t="str">
        <f t="shared" si="10"/>
        <v>Lífeyrissjóður starfsmanna ríkisinsLeið III</v>
      </c>
      <c r="B378" s="20" t="str">
        <f>_xlfn.IFNA(INDEX(Listi!$AI:$AI,MATCH(C378,Listi!$AJ:$AJ,0)),INDEX(Listi!T:T,MATCH(C378,Listi!U:U,0)))</f>
        <v>LSR</v>
      </c>
      <c r="C378" t="s">
        <v>256</v>
      </c>
      <c r="D378" t="s">
        <v>260</v>
      </c>
      <c r="E378" t="s">
        <v>276</v>
      </c>
      <c r="F378" t="s">
        <v>10</v>
      </c>
      <c r="G378" s="8">
        <v>37987</v>
      </c>
      <c r="H378" t="s">
        <v>11</v>
      </c>
      <c r="I378" s="7">
        <v>9875379202</v>
      </c>
      <c r="L378" s="7">
        <v>9959294621</v>
      </c>
      <c r="M378" s="7">
        <v>743287481</v>
      </c>
      <c r="N378" s="7">
        <v>349903833</v>
      </c>
      <c r="O378" s="20">
        <f t="shared" si="11"/>
        <v>1</v>
      </c>
    </row>
    <row r="379" spans="1:15">
      <c r="A379" s="20" t="str">
        <f t="shared" ref="A379:A440" si="12">CONCATENATE(C379,D379)</f>
        <v>Lífeyrissjóður Tannlæknafél ÍslDeild I/Séreign</v>
      </c>
      <c r="B379" s="20" t="str">
        <f>_xlfn.IFNA(INDEX(Listi!$AI:$AI,MATCH(C379,Listi!$AJ:$AJ,0)),INDEX(Listi!T:T,MATCH(C379,Listi!U:U,0)))</f>
        <v>Lífeyrissj. Tannlækna</v>
      </c>
      <c r="C379" t="s">
        <v>261</v>
      </c>
      <c r="D379" t="s">
        <v>207</v>
      </c>
      <c r="E379" t="s">
        <v>276</v>
      </c>
      <c r="F379" t="s">
        <v>10</v>
      </c>
      <c r="G379" s="8">
        <v>37987</v>
      </c>
      <c r="H379" t="s">
        <v>11</v>
      </c>
      <c r="I379" s="7">
        <v>0</v>
      </c>
      <c r="L379" s="7">
        <v>6768408488</v>
      </c>
      <c r="M379" s="7">
        <v>272759192</v>
      </c>
      <c r="N379" s="7">
        <v>153838058</v>
      </c>
      <c r="O379" s="20">
        <f t="shared" si="11"/>
        <v>1</v>
      </c>
    </row>
    <row r="380" spans="1:15">
      <c r="A380" s="20" t="str">
        <f t="shared" si="12"/>
        <v>Lífeyrissjóður Tannlæknafél ÍslSamtryggingardeild</v>
      </c>
      <c r="B380" s="20" t="str">
        <f>_xlfn.IFNA(INDEX(Listi!$AI:$AI,MATCH(C380,Listi!$AJ:$AJ,0)),INDEX(Listi!T:T,MATCH(C380,Listi!U:U,0)))</f>
        <v>Lífeyrissj. Tannlækna</v>
      </c>
      <c r="C380" t="s">
        <v>261</v>
      </c>
      <c r="D380" t="s">
        <v>205</v>
      </c>
      <c r="E380" t="s">
        <v>275</v>
      </c>
      <c r="F380" t="s">
        <v>10</v>
      </c>
      <c r="G380" s="8">
        <v>37987</v>
      </c>
      <c r="H380" t="s">
        <v>11</v>
      </c>
      <c r="I380" s="7">
        <v>0</v>
      </c>
      <c r="L380" s="7">
        <v>2241251214</v>
      </c>
      <c r="M380" s="7">
        <v>112827287</v>
      </c>
      <c r="N380" s="7">
        <v>17930159</v>
      </c>
      <c r="O380" s="20">
        <f t="shared" si="11"/>
        <v>1</v>
      </c>
    </row>
    <row r="381" spans="1:15">
      <c r="A381" s="20" t="str">
        <f t="shared" si="12"/>
        <v>Lífeyrissjóður verslunarmannaÆvileið 1</v>
      </c>
      <c r="B381" s="20" t="str">
        <f>_xlfn.IFNA(INDEX(Listi!$AI:$AI,MATCH(C381,Listi!$AJ:$AJ,0)),INDEX(Listi!T:T,MATCH(C381,Listi!U:U,0)))</f>
        <v>Lífeyrissj. Verslunarm.</v>
      </c>
      <c r="C381" t="s">
        <v>206</v>
      </c>
      <c r="D381" t="s">
        <v>310</v>
      </c>
      <c r="E381" t="s">
        <v>276</v>
      </c>
      <c r="F381" t="s">
        <v>10</v>
      </c>
      <c r="G381" s="8">
        <v>37987</v>
      </c>
      <c r="H381" t="s">
        <v>11</v>
      </c>
      <c r="I381" s="7">
        <v>0</v>
      </c>
      <c r="L381" s="7">
        <v>2860479562</v>
      </c>
      <c r="M381" s="7">
        <v>819651283</v>
      </c>
      <c r="N381" s="7">
        <v>12562366</v>
      </c>
      <c r="O381" s="20">
        <f t="shared" si="11"/>
        <v>1</v>
      </c>
    </row>
    <row r="382" spans="1:15">
      <c r="A382" s="20" t="str">
        <f t="shared" si="12"/>
        <v>Lífeyrissjóður verslunarmannaÆvileið 2</v>
      </c>
      <c r="B382" s="20" t="str">
        <f>_xlfn.IFNA(INDEX(Listi!$AI:$AI,MATCH(C382,Listi!$AJ:$AJ,0)),INDEX(Listi!T:T,MATCH(C382,Listi!U:U,0)))</f>
        <v>Lífeyrissj. Verslunarm.</v>
      </c>
      <c r="C382" t="s">
        <v>206</v>
      </c>
      <c r="D382" t="s">
        <v>309</v>
      </c>
      <c r="E382" t="s">
        <v>276</v>
      </c>
      <c r="F382" t="s">
        <v>10</v>
      </c>
      <c r="G382" s="8">
        <v>37987</v>
      </c>
      <c r="H382" t="s">
        <v>11</v>
      </c>
      <c r="I382" s="7">
        <v>0</v>
      </c>
      <c r="L382" s="7">
        <v>2325064159</v>
      </c>
      <c r="M382" s="7">
        <v>465663194</v>
      </c>
      <c r="N382" s="7">
        <v>32037995</v>
      </c>
      <c r="O382" s="20">
        <f t="shared" si="11"/>
        <v>1</v>
      </c>
    </row>
    <row r="383" spans="1:15">
      <c r="A383" s="20" t="str">
        <f t="shared" si="12"/>
        <v>Lífeyrissjóður verslunarmannaÆvileið 3</v>
      </c>
      <c r="B383" s="20" t="str">
        <f>_xlfn.IFNA(INDEX(Listi!$AI:$AI,MATCH(C383,Listi!$AJ:$AJ,0)),INDEX(Listi!T:T,MATCH(C383,Listi!U:U,0)))</f>
        <v>Lífeyrissj. Verslunarm.</v>
      </c>
      <c r="C383" t="s">
        <v>206</v>
      </c>
      <c r="D383" t="s">
        <v>308</v>
      </c>
      <c r="E383" t="s">
        <v>276</v>
      </c>
      <c r="F383" t="s">
        <v>10</v>
      </c>
      <c r="G383" s="8">
        <v>37987</v>
      </c>
      <c r="H383" t="s">
        <v>11</v>
      </c>
      <c r="I383" s="7">
        <v>0</v>
      </c>
      <c r="L383" s="7">
        <v>1567402319</v>
      </c>
      <c r="M383" s="7">
        <v>325961302</v>
      </c>
      <c r="N383" s="7">
        <v>60283998</v>
      </c>
      <c r="O383" s="20">
        <f t="shared" si="11"/>
        <v>1</v>
      </c>
    </row>
    <row r="384" spans="1:15">
      <c r="A384" s="20" t="str">
        <f t="shared" si="12"/>
        <v>Lífeyrissjóður verslunarmannaDeild I/Séreign</v>
      </c>
      <c r="B384" s="20" t="str">
        <f>_xlfn.IFNA(INDEX(Listi!$AI:$AI,MATCH(C384,Listi!$AJ:$AJ,0)),INDEX(Listi!T:T,MATCH(C384,Listi!U:U,0)))</f>
        <v>Lífeyrissj. Verslunarm.</v>
      </c>
      <c r="C384" t="s">
        <v>206</v>
      </c>
      <c r="D384" t="s">
        <v>207</v>
      </c>
      <c r="E384" t="s">
        <v>276</v>
      </c>
      <c r="F384" t="s">
        <v>10</v>
      </c>
      <c r="G384" s="8">
        <v>37987</v>
      </c>
      <c r="H384" t="s">
        <v>11</v>
      </c>
      <c r="I384" s="7">
        <v>0</v>
      </c>
      <c r="L384" s="7">
        <v>19785724399</v>
      </c>
      <c r="M384" s="7">
        <v>729937912</v>
      </c>
      <c r="N384" s="7">
        <v>458382791</v>
      </c>
      <c r="O384" s="20">
        <f t="shared" si="11"/>
        <v>1</v>
      </c>
    </row>
    <row r="385" spans="1:15">
      <c r="A385" s="20" t="str">
        <f t="shared" si="12"/>
        <v>Lífeyrissjóður verslunarmannaSamtryggingardeild</v>
      </c>
      <c r="B385" s="20" t="str">
        <f>_xlfn.IFNA(INDEX(Listi!$AI:$AI,MATCH(C385,Listi!$AJ:$AJ,0)),INDEX(Listi!T:T,MATCH(C385,Listi!U:U,0)))</f>
        <v>Lífeyrissj. Verslunarm.</v>
      </c>
      <c r="C385" t="s">
        <v>206</v>
      </c>
      <c r="D385" t="s">
        <v>205</v>
      </c>
      <c r="E385" t="s">
        <v>275</v>
      </c>
      <c r="F385" t="s">
        <v>10</v>
      </c>
      <c r="G385" s="8">
        <v>37987</v>
      </c>
      <c r="H385" t="s">
        <v>11</v>
      </c>
      <c r="I385" s="7">
        <v>0</v>
      </c>
      <c r="L385" s="7">
        <v>1174592806906</v>
      </c>
      <c r="M385" s="7">
        <v>35794261112</v>
      </c>
      <c r="N385" s="7">
        <v>21965137185</v>
      </c>
      <c r="O385" s="20">
        <f t="shared" si="11"/>
        <v>1</v>
      </c>
    </row>
    <row r="386" spans="1:15">
      <c r="A386" s="20" t="str">
        <f t="shared" si="12"/>
        <v>Lífeyrissjóður VestmannaeyjaSafn I</v>
      </c>
      <c r="B386" s="20" t="str">
        <f>_xlfn.IFNA(INDEX(Listi!$AI:$AI,MATCH(C386,Listi!$AJ:$AJ,0)),INDEX(Listi!T:T,MATCH(C386,Listi!U:U,0)))</f>
        <v>Lífeyrissj. Vestm.</v>
      </c>
      <c r="C386" t="s">
        <v>262</v>
      </c>
      <c r="D386" t="s">
        <v>210</v>
      </c>
      <c r="E386" t="s">
        <v>276</v>
      </c>
      <c r="F386" t="s">
        <v>10</v>
      </c>
      <c r="G386" s="8">
        <v>37987</v>
      </c>
      <c r="H386" t="s">
        <v>11</v>
      </c>
      <c r="I386" s="7">
        <v>0</v>
      </c>
      <c r="L386" s="7">
        <v>381311221</v>
      </c>
      <c r="M386" s="7">
        <v>44104006</v>
      </c>
      <c r="N386" s="7">
        <v>13592960</v>
      </c>
      <c r="O386" s="20">
        <f t="shared" ref="O386:O449" si="13">IFERROR(VLOOKUP(F386,EhLykill,3,FALSE),"")</f>
        <v>1</v>
      </c>
    </row>
    <row r="387" spans="1:15">
      <c r="A387" s="20" t="str">
        <f t="shared" si="12"/>
        <v>Lífeyrissjóður VestmannaeyjaSafn II</v>
      </c>
      <c r="B387" s="20" t="str">
        <f>_xlfn.IFNA(INDEX(Listi!$AI:$AI,MATCH(C387,Listi!$AJ:$AJ,0)),INDEX(Listi!T:T,MATCH(C387,Listi!U:U,0)))</f>
        <v>Lífeyrissj. Vestm.</v>
      </c>
      <c r="C387" t="s">
        <v>262</v>
      </c>
      <c r="D387" t="s">
        <v>211</v>
      </c>
      <c r="E387" t="s">
        <v>276</v>
      </c>
      <c r="F387" t="s">
        <v>10</v>
      </c>
      <c r="G387" s="8">
        <v>37987</v>
      </c>
      <c r="H387" t="s">
        <v>11</v>
      </c>
      <c r="I387" s="7">
        <v>0</v>
      </c>
      <c r="L387" s="7">
        <v>571440191</v>
      </c>
      <c r="M387" s="7">
        <v>40240404</v>
      </c>
      <c r="N387" s="7">
        <v>18659289</v>
      </c>
      <c r="O387" s="20">
        <f t="shared" si="13"/>
        <v>1</v>
      </c>
    </row>
    <row r="388" spans="1:15">
      <c r="A388" s="20" t="str">
        <f t="shared" si="12"/>
        <v>Lífeyrissjóður VestmannaeyjaSamtryggingardeild</v>
      </c>
      <c r="B388" s="20" t="str">
        <f>_xlfn.IFNA(INDEX(Listi!$AI:$AI,MATCH(C388,Listi!$AJ:$AJ,0)),INDEX(Listi!T:T,MATCH(C388,Listi!U:U,0)))</f>
        <v>Lífeyrissj. Vestm.</v>
      </c>
      <c r="C388" t="s">
        <v>262</v>
      </c>
      <c r="D388" t="s">
        <v>205</v>
      </c>
      <c r="E388" t="s">
        <v>275</v>
      </c>
      <c r="F388" t="s">
        <v>10</v>
      </c>
      <c r="G388" s="8">
        <v>37987</v>
      </c>
      <c r="H388" t="s">
        <v>11</v>
      </c>
      <c r="I388" s="7">
        <v>0</v>
      </c>
      <c r="L388" s="7">
        <v>85198020532</v>
      </c>
      <c r="M388" s="7">
        <v>1944643004</v>
      </c>
      <c r="N388" s="7">
        <v>2198060399</v>
      </c>
      <c r="O388" s="20">
        <f t="shared" si="13"/>
        <v>1</v>
      </c>
    </row>
    <row r="389" spans="1:15">
      <c r="A389" s="20" t="str">
        <f t="shared" si="12"/>
        <v>Lífsval - lífeyrissparnaðurLífsval 1</v>
      </c>
      <c r="B389" s="20" t="str">
        <f>_xlfn.IFNA(INDEX(Listi!$AI:$AI,MATCH(C389,Listi!$AJ:$AJ,0)),INDEX(Listi!T:T,MATCH(C389,Listi!U:U,0)))</f>
        <v>Lífsval</v>
      </c>
      <c r="C389" t="s">
        <v>263</v>
      </c>
      <c r="D389" t="s">
        <v>264</v>
      </c>
      <c r="E389" t="s">
        <v>276</v>
      </c>
      <c r="F389" t="s">
        <v>10</v>
      </c>
      <c r="G389" s="8">
        <v>37987</v>
      </c>
      <c r="H389" t="s">
        <v>11</v>
      </c>
      <c r="I389" s="7">
        <v>1792991246</v>
      </c>
      <c r="L389" s="7">
        <v>1792991246</v>
      </c>
      <c r="M389" s="7">
        <v>203244065</v>
      </c>
      <c r="N389" s="7">
        <v>81003579</v>
      </c>
      <c r="O389" s="20">
        <f t="shared" si="13"/>
        <v>1</v>
      </c>
    </row>
    <row r="390" spans="1:15">
      <c r="A390" s="20" t="str">
        <f t="shared" si="12"/>
        <v>Lífsval - lífeyrissparnaðurLífsval 2</v>
      </c>
      <c r="B390" s="20" t="str">
        <f>_xlfn.IFNA(INDEX(Listi!$AI:$AI,MATCH(C390,Listi!$AJ:$AJ,0)),INDEX(Listi!T:T,MATCH(C390,Listi!U:U,0)))</f>
        <v>Lífsval</v>
      </c>
      <c r="C390" t="s">
        <v>263</v>
      </c>
      <c r="D390" t="s">
        <v>265</v>
      </c>
      <c r="E390" t="s">
        <v>276</v>
      </c>
      <c r="F390" t="s">
        <v>10</v>
      </c>
      <c r="G390" s="8">
        <v>37987</v>
      </c>
      <c r="H390" t="s">
        <v>11</v>
      </c>
      <c r="I390" s="7">
        <v>5439752</v>
      </c>
      <c r="L390" s="7">
        <v>79660340</v>
      </c>
      <c r="M390" s="7">
        <v>14369045</v>
      </c>
      <c r="N390" s="7">
        <v>2695304</v>
      </c>
      <c r="O390" s="20">
        <f t="shared" si="13"/>
        <v>1</v>
      </c>
    </row>
    <row r="391" spans="1:15">
      <c r="A391" s="20" t="str">
        <f t="shared" si="12"/>
        <v>Lífsval - lífeyrissparnaðurLífsval 3</v>
      </c>
      <c r="B391" s="20" t="str">
        <f>_xlfn.IFNA(INDEX(Listi!$AI:$AI,MATCH(C391,Listi!$AJ:$AJ,0)),INDEX(Listi!T:T,MATCH(C391,Listi!U:U,0)))</f>
        <v>Lífsval</v>
      </c>
      <c r="C391" t="s">
        <v>263</v>
      </c>
      <c r="D391" t="s">
        <v>266</v>
      </c>
      <c r="E391" t="s">
        <v>276</v>
      </c>
      <c r="F391" t="s">
        <v>10</v>
      </c>
      <c r="G391" s="8">
        <v>37987</v>
      </c>
      <c r="H391" t="s">
        <v>11</v>
      </c>
      <c r="I391" s="7">
        <v>10429363</v>
      </c>
      <c r="L391" s="7">
        <v>131239774</v>
      </c>
      <c r="M391" s="7">
        <v>16635787</v>
      </c>
      <c r="N391" s="7">
        <v>3548138</v>
      </c>
      <c r="O391" s="20">
        <f t="shared" si="13"/>
        <v>1</v>
      </c>
    </row>
    <row r="392" spans="1:15">
      <c r="A392" s="20" t="str">
        <f t="shared" si="12"/>
        <v>Lífsval - lífeyrissparnaðurLífsval 4</v>
      </c>
      <c r="B392" s="20" t="str">
        <f>_xlfn.IFNA(INDEX(Listi!$AI:$AI,MATCH(C392,Listi!$AJ:$AJ,0)),INDEX(Listi!T:T,MATCH(C392,Listi!U:U,0)))</f>
        <v>Lífsval</v>
      </c>
      <c r="C392" t="s">
        <v>263</v>
      </c>
      <c r="D392" t="s">
        <v>267</v>
      </c>
      <c r="E392" t="s">
        <v>276</v>
      </c>
      <c r="F392" t="s">
        <v>10</v>
      </c>
      <c r="G392" s="8">
        <v>37987</v>
      </c>
      <c r="H392" t="s">
        <v>11</v>
      </c>
      <c r="I392" s="7">
        <v>2677719</v>
      </c>
      <c r="L392" s="7">
        <v>71752064</v>
      </c>
      <c r="M392" s="7">
        <v>15238959</v>
      </c>
      <c r="N392" s="7">
        <v>2058992</v>
      </c>
      <c r="O392" s="20">
        <f t="shared" si="13"/>
        <v>1</v>
      </c>
    </row>
    <row r="393" spans="1:15">
      <c r="A393" s="20" t="str">
        <f t="shared" si="12"/>
        <v>Lífsverk lífeyrissjóðurLífsverk I/Séreign</v>
      </c>
      <c r="B393" s="20" t="str">
        <f>_xlfn.IFNA(INDEX(Listi!$AI:$AI,MATCH(C393,Listi!$AJ:$AJ,0)),INDEX(Listi!T:T,MATCH(C393,Listi!U:U,0)))</f>
        <v xml:space="preserve">Lífsverk  </v>
      </c>
      <c r="C393" t="s">
        <v>268</v>
      </c>
      <c r="D393" t="s">
        <v>269</v>
      </c>
      <c r="E393" t="s">
        <v>276</v>
      </c>
      <c r="F393" t="s">
        <v>10</v>
      </c>
      <c r="G393" s="8">
        <v>37987</v>
      </c>
      <c r="H393" t="s">
        <v>11</v>
      </c>
      <c r="I393" s="7">
        <v>0</v>
      </c>
      <c r="L393" s="7">
        <v>4582957000</v>
      </c>
      <c r="M393" s="7">
        <v>635926000</v>
      </c>
      <c r="N393" s="7">
        <v>22708000</v>
      </c>
      <c r="O393" s="20">
        <f t="shared" si="13"/>
        <v>1</v>
      </c>
    </row>
    <row r="394" spans="1:15">
      <c r="A394" s="20" t="str">
        <f t="shared" si="12"/>
        <v>Lífsverk lífeyrissjóðurLífsverk II/Séreign</v>
      </c>
      <c r="B394" s="20" t="str">
        <f>_xlfn.IFNA(INDEX(Listi!$AI:$AI,MATCH(C394,Listi!$AJ:$AJ,0)),INDEX(Listi!T:T,MATCH(C394,Listi!U:U,0)))</f>
        <v xml:space="preserve">Lífsverk  </v>
      </c>
      <c r="C394" t="s">
        <v>268</v>
      </c>
      <c r="D394" t="s">
        <v>270</v>
      </c>
      <c r="E394" t="s">
        <v>276</v>
      </c>
      <c r="F394" t="s">
        <v>10</v>
      </c>
      <c r="G394" s="8">
        <v>37987</v>
      </c>
      <c r="H394" t="s">
        <v>11</v>
      </c>
      <c r="I394" s="7">
        <v>4124000</v>
      </c>
      <c r="L394" s="7">
        <v>23735073000</v>
      </c>
      <c r="M394" s="7">
        <v>2073571000</v>
      </c>
      <c r="N394" s="7">
        <v>249365000</v>
      </c>
      <c r="O394" s="20">
        <f t="shared" si="13"/>
        <v>1</v>
      </c>
    </row>
    <row r="395" spans="1:15">
      <c r="A395" s="20" t="str">
        <f t="shared" si="12"/>
        <v>Lífsverk lífeyrissjóðurLífsverk III/Séreign</v>
      </c>
      <c r="B395" s="20" t="str">
        <f>_xlfn.IFNA(INDEX(Listi!$AI:$AI,MATCH(C395,Listi!$AJ:$AJ,0)),INDEX(Listi!T:T,MATCH(C395,Listi!U:U,0)))</f>
        <v xml:space="preserve">Lífsverk  </v>
      </c>
      <c r="C395" t="s">
        <v>268</v>
      </c>
      <c r="D395" t="s">
        <v>271</v>
      </c>
      <c r="E395" t="s">
        <v>276</v>
      </c>
      <c r="F395" t="s">
        <v>10</v>
      </c>
      <c r="G395" s="8">
        <v>37987</v>
      </c>
      <c r="H395" t="s">
        <v>11</v>
      </c>
      <c r="I395" s="7">
        <v>35913000</v>
      </c>
      <c r="L395" s="7">
        <v>653814000</v>
      </c>
      <c r="M395" s="7">
        <v>105107000</v>
      </c>
      <c r="N395" s="7">
        <v>2613000</v>
      </c>
      <c r="O395" s="20">
        <f t="shared" si="13"/>
        <v>1</v>
      </c>
    </row>
    <row r="396" spans="1:15">
      <c r="A396" s="20" t="str">
        <f t="shared" si="12"/>
        <v>Lífsverk lífeyrissjóðurSamtryggingardeild</v>
      </c>
      <c r="B396" s="20" t="str">
        <f>_xlfn.IFNA(INDEX(Listi!$AI:$AI,MATCH(C396,Listi!$AJ:$AJ,0)),INDEX(Listi!T:T,MATCH(C396,Listi!U:U,0)))</f>
        <v xml:space="preserve">Lífsverk  </v>
      </c>
      <c r="C396" t="s">
        <v>268</v>
      </c>
      <c r="D396" t="s">
        <v>205</v>
      </c>
      <c r="E396" t="s">
        <v>275</v>
      </c>
      <c r="F396" t="s">
        <v>10</v>
      </c>
      <c r="G396" s="8">
        <v>37987</v>
      </c>
      <c r="H396" t="s">
        <v>11</v>
      </c>
      <c r="I396" s="7">
        <v>0</v>
      </c>
      <c r="L396" s="7">
        <v>120542527000</v>
      </c>
      <c r="M396" s="7">
        <v>4397803000</v>
      </c>
      <c r="N396" s="7">
        <v>1423151000</v>
      </c>
      <c r="O396" s="20">
        <f t="shared" si="13"/>
        <v>1</v>
      </c>
    </row>
    <row r="397" spans="1:15">
      <c r="A397" s="20" t="str">
        <f t="shared" si="12"/>
        <v>Söfnunarsjóður lífeyrisréttindaDeild I/Innlán</v>
      </c>
      <c r="B397" s="20" t="str">
        <f>_xlfn.IFNA(INDEX(Listi!$AI:$AI,MATCH(C397,Listi!$AJ:$AJ,0)),INDEX(Listi!T:T,MATCH(C397,Listi!U:U,0)))</f>
        <v>Söfnunarsj.</v>
      </c>
      <c r="C397" t="s">
        <v>272</v>
      </c>
      <c r="D397" t="s">
        <v>273</v>
      </c>
      <c r="E397" t="s">
        <v>276</v>
      </c>
      <c r="F397" t="s">
        <v>10</v>
      </c>
      <c r="G397" s="8">
        <v>37987</v>
      </c>
      <c r="H397" t="s">
        <v>11</v>
      </c>
      <c r="I397" s="7">
        <v>710615473</v>
      </c>
      <c r="L397" s="7">
        <v>2001731914</v>
      </c>
      <c r="M397" s="7">
        <v>133561634</v>
      </c>
      <c r="N397" s="7">
        <v>44803565</v>
      </c>
      <c r="O397" s="20">
        <f t="shared" si="13"/>
        <v>1</v>
      </c>
    </row>
    <row r="398" spans="1:15">
      <c r="A398" s="20" t="str">
        <f t="shared" si="12"/>
        <v>Söfnunarsjóður lífeyrisréttindaDeild III/Séreign</v>
      </c>
      <c r="B398" s="20" t="str">
        <f>_xlfn.IFNA(INDEX(Listi!$AI:$AI,MATCH(C398,Listi!$AJ:$AJ,0)),INDEX(Listi!T:T,MATCH(C398,Listi!U:U,0)))</f>
        <v>Söfnunarsj.</v>
      </c>
      <c r="C398" t="s">
        <v>272</v>
      </c>
      <c r="D398" t="s">
        <v>599</v>
      </c>
      <c r="E398" t="s">
        <v>276</v>
      </c>
      <c r="F398" t="s">
        <v>10</v>
      </c>
      <c r="G398" s="8">
        <v>37987</v>
      </c>
      <c r="H398" t="s">
        <v>11</v>
      </c>
      <c r="I398" s="7">
        <v>0</v>
      </c>
      <c r="L398" s="7">
        <v>24413085</v>
      </c>
      <c r="M398" s="7">
        <v>24697577</v>
      </c>
      <c r="N398" s="7">
        <v>900000</v>
      </c>
      <c r="O398" s="20">
        <f t="shared" si="13"/>
        <v>1</v>
      </c>
    </row>
    <row r="399" spans="1:15">
      <c r="A399" s="20" t="str">
        <f t="shared" si="12"/>
        <v>Söfnunarsjóður lífeyrisréttindaDeildII/Séreign</v>
      </c>
      <c r="B399" s="20" t="str">
        <f>_xlfn.IFNA(INDEX(Listi!$AI:$AI,MATCH(C399,Listi!$AJ:$AJ,0)),INDEX(Listi!T:T,MATCH(C399,Listi!U:U,0)))</f>
        <v>Söfnunarsj.</v>
      </c>
      <c r="C399" t="s">
        <v>272</v>
      </c>
      <c r="D399" t="s">
        <v>586</v>
      </c>
      <c r="E399" t="s">
        <v>276</v>
      </c>
      <c r="F399" t="s">
        <v>10</v>
      </c>
      <c r="G399" s="8">
        <v>37987</v>
      </c>
      <c r="H399" t="s">
        <v>11</v>
      </c>
      <c r="I399" s="7">
        <v>0</v>
      </c>
      <c r="L399" s="7">
        <v>1654616477</v>
      </c>
      <c r="M399" s="7">
        <v>128539213</v>
      </c>
      <c r="N399" s="7">
        <v>22846291</v>
      </c>
      <c r="O399" s="20">
        <f t="shared" si="13"/>
        <v>1</v>
      </c>
    </row>
    <row r="400" spans="1:15">
      <c r="A400" s="20" t="str">
        <f t="shared" si="12"/>
        <v>Söfnunarsjóður lífeyrisréttindaSamtryggingardeild</v>
      </c>
      <c r="B400" s="20" t="str">
        <f>_xlfn.IFNA(INDEX(Listi!$AI:$AI,MATCH(C400,Listi!$AJ:$AJ,0)),INDEX(Listi!T:T,MATCH(C400,Listi!U:U,0)))</f>
        <v>Söfnunarsj.</v>
      </c>
      <c r="C400" t="s">
        <v>272</v>
      </c>
      <c r="D400" t="s">
        <v>205</v>
      </c>
      <c r="E400" t="s">
        <v>275</v>
      </c>
      <c r="F400" t="s">
        <v>10</v>
      </c>
      <c r="G400" s="8">
        <v>37987</v>
      </c>
      <c r="H400" t="s">
        <v>11</v>
      </c>
      <c r="I400" s="7">
        <v>0</v>
      </c>
      <c r="L400" s="7">
        <v>238978847889</v>
      </c>
      <c r="M400" s="7">
        <v>4967193409</v>
      </c>
      <c r="N400" s="7">
        <v>6076487652</v>
      </c>
      <c r="O400" s="20">
        <f t="shared" si="13"/>
        <v>1</v>
      </c>
    </row>
    <row r="401" spans="1:15">
      <c r="A401" s="20" t="str">
        <f t="shared" si="12"/>
        <v>Stapi lífeyrissjóðurSafn I</v>
      </c>
      <c r="B401" s="20" t="str">
        <f>_xlfn.IFNA(INDEX(Listi!$AI:$AI,MATCH(C401,Listi!$AJ:$AJ,0)),INDEX(Listi!T:T,MATCH(C401,Listi!U:U,0)))</f>
        <v xml:space="preserve">Stapi  </v>
      </c>
      <c r="C401" t="s">
        <v>209</v>
      </c>
      <c r="D401" t="s">
        <v>210</v>
      </c>
      <c r="E401" t="s">
        <v>276</v>
      </c>
      <c r="F401" t="s">
        <v>10</v>
      </c>
      <c r="G401" s="8">
        <v>37987</v>
      </c>
      <c r="H401" t="s">
        <v>11</v>
      </c>
      <c r="I401" s="7">
        <v>0</v>
      </c>
      <c r="L401" s="7">
        <v>2440828925</v>
      </c>
      <c r="M401" s="7">
        <v>91567233</v>
      </c>
      <c r="N401" s="7">
        <v>110755602</v>
      </c>
      <c r="O401" s="20">
        <f t="shared" si="13"/>
        <v>1</v>
      </c>
    </row>
    <row r="402" spans="1:15">
      <c r="A402" s="20" t="str">
        <f t="shared" si="12"/>
        <v>Stapi lífeyrissjóðurSafn II</v>
      </c>
      <c r="B402" s="20" t="str">
        <f>_xlfn.IFNA(INDEX(Listi!$AI:$AI,MATCH(C402,Listi!$AJ:$AJ,0)),INDEX(Listi!T:T,MATCH(C402,Listi!U:U,0)))</f>
        <v xml:space="preserve">Stapi  </v>
      </c>
      <c r="C402" t="s">
        <v>209</v>
      </c>
      <c r="D402" t="s">
        <v>211</v>
      </c>
      <c r="E402" t="s">
        <v>276</v>
      </c>
      <c r="F402" t="s">
        <v>10</v>
      </c>
      <c r="G402" s="8">
        <v>37987</v>
      </c>
      <c r="H402" t="s">
        <v>11</v>
      </c>
      <c r="I402" s="7">
        <v>0</v>
      </c>
      <c r="L402" s="7">
        <v>5710890273</v>
      </c>
      <c r="M402" s="7">
        <v>262001316</v>
      </c>
      <c r="N402" s="7">
        <v>164209410</v>
      </c>
      <c r="O402" s="20">
        <f t="shared" si="13"/>
        <v>1</v>
      </c>
    </row>
    <row r="403" spans="1:15">
      <c r="A403" s="20" t="str">
        <f t="shared" si="12"/>
        <v>Stapi lífeyrissjóðurSafn III</v>
      </c>
      <c r="B403" s="20" t="str">
        <f>_xlfn.IFNA(INDEX(Listi!$AI:$AI,MATCH(C403,Listi!$AJ:$AJ,0)),INDEX(Listi!T:T,MATCH(C403,Listi!U:U,0)))</f>
        <v xml:space="preserve">Stapi  </v>
      </c>
      <c r="C403" t="s">
        <v>209</v>
      </c>
      <c r="D403" t="s">
        <v>212</v>
      </c>
      <c r="E403" t="s">
        <v>276</v>
      </c>
      <c r="F403" t="s">
        <v>10</v>
      </c>
      <c r="G403" s="8">
        <v>37987</v>
      </c>
      <c r="H403" t="s">
        <v>11</v>
      </c>
      <c r="I403" s="7">
        <v>0</v>
      </c>
      <c r="L403" s="7">
        <v>268100084</v>
      </c>
      <c r="M403" s="7">
        <v>24388890</v>
      </c>
      <c r="N403" s="7">
        <v>9886128</v>
      </c>
      <c r="O403" s="20">
        <f t="shared" si="13"/>
        <v>1</v>
      </c>
    </row>
    <row r="404" spans="1:15">
      <c r="A404" s="20" t="str">
        <f t="shared" si="12"/>
        <v>Stapi lífeyrissjóðurTryggingardeild</v>
      </c>
      <c r="B404" s="20" t="str">
        <f>_xlfn.IFNA(INDEX(Listi!$AI:$AI,MATCH(C404,Listi!$AJ:$AJ,0)),INDEX(Listi!T:T,MATCH(C404,Listi!U:U,0)))</f>
        <v xml:space="preserve">Stapi  </v>
      </c>
      <c r="C404" t="s">
        <v>209</v>
      </c>
      <c r="D404" t="s">
        <v>213</v>
      </c>
      <c r="E404" t="s">
        <v>275</v>
      </c>
      <c r="F404" t="s">
        <v>10</v>
      </c>
      <c r="G404" s="8">
        <v>37987</v>
      </c>
      <c r="H404" t="s">
        <v>11</v>
      </c>
      <c r="I404" s="7">
        <v>310967898</v>
      </c>
      <c r="L404" s="7">
        <v>348661724246</v>
      </c>
      <c r="M404" s="7">
        <v>13807615154</v>
      </c>
      <c r="N404" s="7">
        <v>7912918911</v>
      </c>
      <c r="O404" s="20">
        <f t="shared" si="13"/>
        <v>1</v>
      </c>
    </row>
    <row r="405" spans="1:15">
      <c r="A405" s="20" t="str">
        <f t="shared" si="12"/>
        <v>Stapi lífeyrissjóðurVarfærnasafnið</v>
      </c>
      <c r="B405" s="20" t="str">
        <f>_xlfn.IFNA(INDEX(Listi!$AI:$AI,MATCH(C405,Listi!$AJ:$AJ,0)),INDEX(Listi!T:T,MATCH(C405,Listi!U:U,0)))</f>
        <v xml:space="preserve">Stapi  </v>
      </c>
      <c r="C405" t="s">
        <v>209</v>
      </c>
      <c r="D405" t="s">
        <v>392</v>
      </c>
      <c r="E405" t="s">
        <v>276</v>
      </c>
      <c r="F405" t="s">
        <v>10</v>
      </c>
      <c r="G405" s="8">
        <v>37987</v>
      </c>
      <c r="H405" t="s">
        <v>11</v>
      </c>
      <c r="I405" s="7">
        <v>0</v>
      </c>
      <c r="L405" s="7">
        <v>471986044</v>
      </c>
      <c r="M405" s="7">
        <v>137399159</v>
      </c>
      <c r="N405" s="7">
        <v>6994496</v>
      </c>
      <c r="O405" s="20">
        <f t="shared" si="13"/>
        <v>1</v>
      </c>
    </row>
    <row r="406" spans="1:15">
      <c r="A406" s="20" t="str">
        <f t="shared" si="12"/>
        <v>Almenni lífeyrissjóðurinnÆvisafn I</v>
      </c>
      <c r="B406" s="20" t="str">
        <f>_xlfn.IFNA(INDEX(Listi!$AI:$AI,MATCH(C406,Listi!$AJ:$AJ,0)),INDEX(Listi!T:T,MATCH(C406,Listi!U:U,0)))</f>
        <v xml:space="preserve">Almenni </v>
      </c>
      <c r="C406" t="s">
        <v>0</v>
      </c>
      <c r="D406" t="s">
        <v>202</v>
      </c>
      <c r="E406" t="s">
        <v>276</v>
      </c>
      <c r="F406" t="s">
        <v>12</v>
      </c>
      <c r="G406" s="8">
        <v>38353</v>
      </c>
      <c r="H406" t="s">
        <v>13</v>
      </c>
      <c r="I406" s="7">
        <v>0</v>
      </c>
      <c r="L406" s="7">
        <v>43068273823</v>
      </c>
      <c r="M406" s="7">
        <v>4413720640</v>
      </c>
      <c r="N406" s="7">
        <v>641257097</v>
      </c>
      <c r="O406" s="20">
        <f t="shared" si="13"/>
        <v>1</v>
      </c>
    </row>
    <row r="407" spans="1:15">
      <c r="A407" s="20" t="str">
        <f t="shared" si="12"/>
        <v>Almenni lífeyrissjóðurinnÆvisafn II</v>
      </c>
      <c r="B407" s="20" t="str">
        <f>_xlfn.IFNA(INDEX(Listi!$AI:$AI,MATCH(C407,Listi!$AJ:$AJ,0)),INDEX(Listi!T:T,MATCH(C407,Listi!U:U,0)))</f>
        <v xml:space="preserve">Almenni </v>
      </c>
      <c r="C407" t="s">
        <v>0</v>
      </c>
      <c r="D407" t="s">
        <v>203</v>
      </c>
      <c r="E407" t="s">
        <v>276</v>
      </c>
      <c r="F407" t="s">
        <v>12</v>
      </c>
      <c r="G407" s="8">
        <v>38353</v>
      </c>
      <c r="H407" t="s">
        <v>13</v>
      </c>
      <c r="I407" s="7">
        <v>0</v>
      </c>
      <c r="L407" s="7">
        <v>86460235807</v>
      </c>
      <c r="M407" s="7">
        <v>3970537445</v>
      </c>
      <c r="N407" s="7">
        <v>1539034493</v>
      </c>
      <c r="O407" s="20">
        <f t="shared" si="13"/>
        <v>1</v>
      </c>
    </row>
    <row r="408" spans="1:15">
      <c r="A408" s="20" t="str">
        <f t="shared" si="12"/>
        <v>Almenni lífeyrissjóðurinnÆvisafn III</v>
      </c>
      <c r="B408" s="20" t="str">
        <f>_xlfn.IFNA(INDEX(Listi!$AI:$AI,MATCH(C408,Listi!$AJ:$AJ,0)),INDEX(Listi!T:T,MATCH(C408,Listi!U:U,0)))</f>
        <v xml:space="preserve">Almenni </v>
      </c>
      <c r="C408" t="s">
        <v>0</v>
      </c>
      <c r="D408" t="s">
        <v>204</v>
      </c>
      <c r="E408" t="s">
        <v>276</v>
      </c>
      <c r="F408" t="s">
        <v>12</v>
      </c>
      <c r="G408" s="8">
        <v>38353</v>
      </c>
      <c r="H408" t="s">
        <v>13</v>
      </c>
      <c r="I408" s="7">
        <v>0</v>
      </c>
      <c r="L408" s="7">
        <v>33890180699</v>
      </c>
      <c r="M408" s="7">
        <v>1571509194</v>
      </c>
      <c r="N408" s="7">
        <v>920421683</v>
      </c>
      <c r="O408" s="20">
        <f t="shared" si="13"/>
        <v>1</v>
      </c>
    </row>
    <row r="409" spans="1:15">
      <c r="A409" s="20" t="str">
        <f t="shared" si="12"/>
        <v>Almenni lífeyrissjóðurinnHúsnæðissafn</v>
      </c>
      <c r="B409" s="20" t="str">
        <f>_xlfn.IFNA(INDEX(Listi!$AI:$AI,MATCH(C409,Listi!$AJ:$AJ,0)),INDEX(Listi!T:T,MATCH(C409,Listi!U:U,0)))</f>
        <v xml:space="preserve">Almenni </v>
      </c>
      <c r="C409" t="s">
        <v>0</v>
      </c>
      <c r="D409" t="s">
        <v>315</v>
      </c>
      <c r="E409" t="s">
        <v>276</v>
      </c>
      <c r="F409" t="s">
        <v>12</v>
      </c>
      <c r="G409" s="8">
        <v>38353</v>
      </c>
      <c r="H409" t="s">
        <v>13</v>
      </c>
      <c r="I409" s="7">
        <v>0</v>
      </c>
      <c r="L409" s="7">
        <v>487895879</v>
      </c>
      <c r="M409" s="7">
        <v>166428361</v>
      </c>
      <c r="N409" s="7">
        <v>18080096</v>
      </c>
      <c r="O409" s="20">
        <f t="shared" si="13"/>
        <v>1</v>
      </c>
    </row>
    <row r="410" spans="1:15">
      <c r="A410" s="20" t="str">
        <f t="shared" si="12"/>
        <v>Almenni lífeyrissjóðurinnInnlánssafn</v>
      </c>
      <c r="B410" s="20" t="str">
        <f>_xlfn.IFNA(INDEX(Listi!$AI:$AI,MATCH(C410,Listi!$AJ:$AJ,0)),INDEX(Listi!T:T,MATCH(C410,Listi!U:U,0)))</f>
        <v xml:space="preserve">Almenni </v>
      </c>
      <c r="C410" t="s">
        <v>0</v>
      </c>
      <c r="D410" t="s">
        <v>1</v>
      </c>
      <c r="E410" t="s">
        <v>276</v>
      </c>
      <c r="F410" t="s">
        <v>12</v>
      </c>
      <c r="G410" s="8">
        <v>38353</v>
      </c>
      <c r="H410" t="s">
        <v>13</v>
      </c>
      <c r="I410" s="7">
        <v>0</v>
      </c>
      <c r="L410" s="7">
        <v>26587944379</v>
      </c>
      <c r="M410" s="7">
        <v>1016779991</v>
      </c>
      <c r="N410" s="7">
        <v>1031869724</v>
      </c>
      <c r="O410" s="20">
        <f t="shared" si="13"/>
        <v>1</v>
      </c>
    </row>
    <row r="411" spans="1:15">
      <c r="A411" s="20" t="str">
        <f t="shared" si="12"/>
        <v>Almenni lífeyrissjóðurinnRíkissafn langt</v>
      </c>
      <c r="B411" s="20" t="str">
        <f>_xlfn.IFNA(INDEX(Listi!$AI:$AI,MATCH(C411,Listi!$AJ:$AJ,0)),INDEX(Listi!T:T,MATCH(C411,Listi!U:U,0)))</f>
        <v xml:space="preserve">Almenni </v>
      </c>
      <c r="C411" t="s">
        <v>0</v>
      </c>
      <c r="D411" t="s">
        <v>199</v>
      </c>
      <c r="E411" t="s">
        <v>276</v>
      </c>
      <c r="F411" t="s">
        <v>12</v>
      </c>
      <c r="G411" s="8">
        <v>38353</v>
      </c>
      <c r="H411" t="s">
        <v>13</v>
      </c>
      <c r="I411" s="7">
        <v>0</v>
      </c>
      <c r="L411" s="7">
        <v>1193680171</v>
      </c>
      <c r="M411" s="7">
        <v>61272573</v>
      </c>
      <c r="N411" s="7">
        <v>40105929</v>
      </c>
      <c r="O411" s="20">
        <f t="shared" si="13"/>
        <v>1</v>
      </c>
    </row>
    <row r="412" spans="1:15">
      <c r="A412" s="20" t="str">
        <f t="shared" si="12"/>
        <v>Almenni lífeyrissjóðurinnRíkissafn stutt</v>
      </c>
      <c r="B412" s="20" t="str">
        <f>_xlfn.IFNA(INDEX(Listi!$AI:$AI,MATCH(C412,Listi!$AJ:$AJ,0)),INDEX(Listi!T:T,MATCH(C412,Listi!U:U,0)))</f>
        <v xml:space="preserve">Almenni </v>
      </c>
      <c r="C412" t="s">
        <v>0</v>
      </c>
      <c r="D412" t="s">
        <v>200</v>
      </c>
      <c r="E412" t="s">
        <v>276</v>
      </c>
      <c r="F412" t="s">
        <v>12</v>
      </c>
      <c r="G412" s="8">
        <v>38353</v>
      </c>
      <c r="H412" t="s">
        <v>13</v>
      </c>
      <c r="I412" s="7">
        <v>0</v>
      </c>
      <c r="L412" s="7">
        <v>541893627</v>
      </c>
      <c r="M412" s="7">
        <v>20423158</v>
      </c>
      <c r="N412" s="7">
        <v>14899899</v>
      </c>
      <c r="O412" s="20">
        <f t="shared" si="13"/>
        <v>1</v>
      </c>
    </row>
    <row r="413" spans="1:15">
      <c r="A413" s="20" t="str">
        <f t="shared" si="12"/>
        <v>Almenni lífeyrissjóðurinnTryggingadeild</v>
      </c>
      <c r="B413" s="20" t="str">
        <f>_xlfn.IFNA(INDEX(Listi!$AI:$AI,MATCH(C413,Listi!$AJ:$AJ,0)),INDEX(Listi!T:T,MATCH(C413,Listi!U:U,0)))</f>
        <v xml:space="preserve">Almenni </v>
      </c>
      <c r="C413" t="s">
        <v>0</v>
      </c>
      <c r="D413" t="s">
        <v>201</v>
      </c>
      <c r="E413" t="s">
        <v>275</v>
      </c>
      <c r="F413" t="s">
        <v>12</v>
      </c>
      <c r="G413" s="8">
        <v>38353</v>
      </c>
      <c r="H413" t="s">
        <v>13</v>
      </c>
      <c r="I413" s="7">
        <v>0</v>
      </c>
      <c r="L413" s="7">
        <v>174784296254</v>
      </c>
      <c r="M413" s="7">
        <v>7497244534</v>
      </c>
      <c r="N413" s="7">
        <v>3057046932</v>
      </c>
      <c r="O413" s="20">
        <f t="shared" si="13"/>
        <v>1</v>
      </c>
    </row>
    <row r="414" spans="1:15">
      <c r="A414" s="20" t="str">
        <f t="shared" si="12"/>
        <v>Arion banki hf.Erlend hlutabréf</v>
      </c>
      <c r="B414" s="20" t="str">
        <f>_xlfn.IFNA(INDEX(Listi!$AI:$AI,MATCH(C414,Listi!$AJ:$AJ,0)),INDEX(Listi!T:T,MATCH(C414,Listi!U:U,0)))</f>
        <v xml:space="preserve">Arion banki </v>
      </c>
      <c r="C414" t="s">
        <v>214</v>
      </c>
      <c r="D414" t="s">
        <v>215</v>
      </c>
      <c r="E414" t="s">
        <v>276</v>
      </c>
      <c r="F414" t="s">
        <v>12</v>
      </c>
      <c r="G414" s="8">
        <v>38353</v>
      </c>
      <c r="H414" t="s">
        <v>13</v>
      </c>
      <c r="I414" s="7">
        <v>0</v>
      </c>
      <c r="L414" s="7">
        <v>1149685000</v>
      </c>
      <c r="M414" s="7">
        <v>49095000</v>
      </c>
      <c r="N414" s="7">
        <v>10876000</v>
      </c>
      <c r="O414" s="20">
        <f t="shared" si="13"/>
        <v>1</v>
      </c>
    </row>
    <row r="415" spans="1:15">
      <c r="A415" s="20" t="str">
        <f t="shared" si="12"/>
        <v>Arion banki hf.Innlend skuldabréf</v>
      </c>
      <c r="B415" s="20" t="str">
        <f>_xlfn.IFNA(INDEX(Listi!$AI:$AI,MATCH(C415,Listi!$AJ:$AJ,0)),INDEX(Listi!T:T,MATCH(C415,Listi!U:U,0)))</f>
        <v xml:space="preserve">Arion banki </v>
      </c>
      <c r="C415" t="s">
        <v>214</v>
      </c>
      <c r="D415" t="s">
        <v>216</v>
      </c>
      <c r="E415" t="s">
        <v>276</v>
      </c>
      <c r="F415" t="s">
        <v>12</v>
      </c>
      <c r="G415" s="8">
        <v>38353</v>
      </c>
      <c r="H415" t="s">
        <v>13</v>
      </c>
      <c r="I415" s="7">
        <v>0</v>
      </c>
      <c r="L415" s="7">
        <v>4446434000</v>
      </c>
      <c r="M415" s="7">
        <v>344234000</v>
      </c>
      <c r="N415" s="7">
        <v>44793000</v>
      </c>
      <c r="O415" s="20">
        <f t="shared" si="13"/>
        <v>1</v>
      </c>
    </row>
    <row r="416" spans="1:15">
      <c r="A416" s="20" t="str">
        <f t="shared" si="12"/>
        <v>Arion banki hf.Lífeyrisauki L1</v>
      </c>
      <c r="B416" s="20" t="str">
        <f>_xlfn.IFNA(INDEX(Listi!$AI:$AI,MATCH(C416,Listi!$AJ:$AJ,0)),INDEX(Listi!T:T,MATCH(C416,Listi!U:U,0)))</f>
        <v xml:space="preserve">Arion banki </v>
      </c>
      <c r="C416" t="s">
        <v>214</v>
      </c>
      <c r="D416" t="s">
        <v>377</v>
      </c>
      <c r="E416" t="s">
        <v>276</v>
      </c>
      <c r="F416" t="s">
        <v>12</v>
      </c>
      <c r="G416" s="8">
        <v>38353</v>
      </c>
      <c r="H416" t="s">
        <v>13</v>
      </c>
      <c r="I416" s="7">
        <v>0</v>
      </c>
      <c r="L416" s="7">
        <v>5887942000</v>
      </c>
      <c r="M416" s="7">
        <v>1011885000</v>
      </c>
      <c r="N416" s="7">
        <v>34615000</v>
      </c>
      <c r="O416" s="20">
        <f t="shared" si="13"/>
        <v>1</v>
      </c>
    </row>
    <row r="417" spans="1:15">
      <c r="A417" s="20" t="str">
        <f t="shared" si="12"/>
        <v>Arion banki hf.Lífeyrisauki L2</v>
      </c>
      <c r="B417" s="20" t="str">
        <f>_xlfn.IFNA(INDEX(Listi!$AI:$AI,MATCH(C417,Listi!$AJ:$AJ,0)),INDEX(Listi!T:T,MATCH(C417,Listi!U:U,0)))</f>
        <v xml:space="preserve">Arion banki </v>
      </c>
      <c r="C417" t="s">
        <v>214</v>
      </c>
      <c r="D417" t="s">
        <v>372</v>
      </c>
      <c r="E417" t="s">
        <v>276</v>
      </c>
      <c r="F417" t="s">
        <v>12</v>
      </c>
      <c r="G417" s="8">
        <v>38353</v>
      </c>
      <c r="H417" t="s">
        <v>13</v>
      </c>
      <c r="I417" s="7">
        <v>0</v>
      </c>
      <c r="L417" s="7">
        <v>21366380000</v>
      </c>
      <c r="M417" s="7">
        <v>1613513000</v>
      </c>
      <c r="N417" s="7">
        <v>92085000</v>
      </c>
      <c r="O417" s="20">
        <f t="shared" si="13"/>
        <v>1</v>
      </c>
    </row>
    <row r="418" spans="1:15">
      <c r="A418" s="20" t="str">
        <f t="shared" si="12"/>
        <v>Arion banki hf.Lífeyrisauki L3</v>
      </c>
      <c r="B418" s="20" t="str">
        <f>_xlfn.IFNA(INDEX(Listi!$AI:$AI,MATCH(C418,Listi!$AJ:$AJ,0)),INDEX(Listi!T:T,MATCH(C418,Listi!U:U,0)))</f>
        <v xml:space="preserve">Arion banki </v>
      </c>
      <c r="C418" t="s">
        <v>214</v>
      </c>
      <c r="D418" t="s">
        <v>371</v>
      </c>
      <c r="E418" t="s">
        <v>276</v>
      </c>
      <c r="F418" t="s">
        <v>12</v>
      </c>
      <c r="G418" s="8">
        <v>38353</v>
      </c>
      <c r="H418" t="s">
        <v>13</v>
      </c>
      <c r="I418" s="7">
        <v>0</v>
      </c>
      <c r="L418" s="7">
        <v>29714848000</v>
      </c>
      <c r="M418" s="7">
        <v>2122481000</v>
      </c>
      <c r="N418" s="7">
        <v>129566000</v>
      </c>
      <c r="O418" s="20">
        <f t="shared" si="13"/>
        <v>1</v>
      </c>
    </row>
    <row r="419" spans="1:15">
      <c r="A419" s="20" t="str">
        <f t="shared" si="12"/>
        <v>Arion banki hf.Lífeyrisauki L4</v>
      </c>
      <c r="B419" s="20" t="str">
        <f>_xlfn.IFNA(INDEX(Listi!$AI:$AI,MATCH(C419,Listi!$AJ:$AJ,0)),INDEX(Listi!T:T,MATCH(C419,Listi!U:U,0)))</f>
        <v xml:space="preserve">Arion banki </v>
      </c>
      <c r="C419" t="s">
        <v>214</v>
      </c>
      <c r="D419" t="s">
        <v>587</v>
      </c>
      <c r="E419" t="s">
        <v>276</v>
      </c>
      <c r="F419" t="s">
        <v>12</v>
      </c>
      <c r="G419" s="8">
        <v>38353</v>
      </c>
      <c r="H419" t="s">
        <v>13</v>
      </c>
      <c r="I419" s="7">
        <v>0</v>
      </c>
      <c r="L419" s="7">
        <v>19306242000</v>
      </c>
      <c r="M419" s="7">
        <v>1346647000</v>
      </c>
      <c r="N419" s="7">
        <v>388052000</v>
      </c>
      <c r="O419" s="20">
        <f t="shared" si="13"/>
        <v>1</v>
      </c>
    </row>
    <row r="420" spans="1:15">
      <c r="A420" s="20" t="str">
        <f t="shared" si="12"/>
        <v>Arion banki hf.Lífeyrisauki L5</v>
      </c>
      <c r="B420" s="20" t="str">
        <f>_xlfn.IFNA(INDEX(Listi!$AI:$AI,MATCH(C420,Listi!$AJ:$AJ,0)),INDEX(Listi!T:T,MATCH(C420,Listi!U:U,0)))</f>
        <v xml:space="preserve">Arion banki </v>
      </c>
      <c r="C420" t="s">
        <v>214</v>
      </c>
      <c r="D420" t="s">
        <v>369</v>
      </c>
      <c r="E420" t="s">
        <v>276</v>
      </c>
      <c r="F420" t="s">
        <v>12</v>
      </c>
      <c r="G420" s="8">
        <v>38353</v>
      </c>
      <c r="H420" t="s">
        <v>13</v>
      </c>
      <c r="I420" s="7">
        <v>0</v>
      </c>
      <c r="L420" s="7">
        <v>44858554000</v>
      </c>
      <c r="M420" s="7">
        <v>4018833000</v>
      </c>
      <c r="N420" s="7">
        <v>933672000</v>
      </c>
      <c r="O420" s="20">
        <f t="shared" si="13"/>
        <v>1</v>
      </c>
    </row>
    <row r="421" spans="1:15">
      <c r="A421" s="20" t="str">
        <f t="shared" si="12"/>
        <v>Birta lífeyrissjóðurBlönduð leið</v>
      </c>
      <c r="B421" s="20" t="str">
        <f>_xlfn.IFNA(INDEX(Listi!$AI:$AI,MATCH(C421,Listi!$AJ:$AJ,0)),INDEX(Listi!T:T,MATCH(C421,Listi!U:U,0)))</f>
        <v xml:space="preserve">Birta  </v>
      </c>
      <c r="C421" t="s">
        <v>298</v>
      </c>
      <c r="D421" t="s">
        <v>314</v>
      </c>
      <c r="E421" t="s">
        <v>276</v>
      </c>
      <c r="F421" t="s">
        <v>12</v>
      </c>
      <c r="G421" s="8">
        <v>38353</v>
      </c>
      <c r="H421" t="s">
        <v>13</v>
      </c>
      <c r="I421" s="7">
        <v>0</v>
      </c>
      <c r="L421" s="7">
        <v>6929716201</v>
      </c>
      <c r="M421" s="7">
        <v>253995298</v>
      </c>
      <c r="N421" s="7">
        <v>139753585</v>
      </c>
      <c r="O421" s="20">
        <f t="shared" si="13"/>
        <v>1</v>
      </c>
    </row>
    <row r="422" spans="1:15">
      <c r="A422" s="20" t="str">
        <f t="shared" si="12"/>
        <v>Birta lífeyrissjóðurInnlánsleið</v>
      </c>
      <c r="B422" s="20" t="str">
        <f>_xlfn.IFNA(INDEX(Listi!$AI:$AI,MATCH(C422,Listi!$AJ:$AJ,0)),INDEX(Listi!T:T,MATCH(C422,Listi!U:U,0)))</f>
        <v xml:space="preserve">Birta  </v>
      </c>
      <c r="C422" t="s">
        <v>298</v>
      </c>
      <c r="D422" t="s">
        <v>208</v>
      </c>
      <c r="E422" t="s">
        <v>276</v>
      </c>
      <c r="F422" t="s">
        <v>12</v>
      </c>
      <c r="G422" s="8">
        <v>38353</v>
      </c>
      <c r="H422" t="s">
        <v>13</v>
      </c>
      <c r="I422" s="7">
        <v>0</v>
      </c>
      <c r="L422" s="7">
        <v>4108971332</v>
      </c>
      <c r="M422" s="7">
        <v>264842424</v>
      </c>
      <c r="N422" s="7">
        <v>174324836</v>
      </c>
      <c r="O422" s="20">
        <f t="shared" si="13"/>
        <v>1</v>
      </c>
    </row>
    <row r="423" spans="1:15">
      <c r="A423" s="20" t="str">
        <f t="shared" si="12"/>
        <v>Birta lífeyrissjóðurSamtryggingardeild</v>
      </c>
      <c r="B423" s="20" t="str">
        <f>_xlfn.IFNA(INDEX(Listi!$AI:$AI,MATCH(C423,Listi!$AJ:$AJ,0)),INDEX(Listi!T:T,MATCH(C423,Listi!U:U,0)))</f>
        <v xml:space="preserve">Birta  </v>
      </c>
      <c r="C423" t="s">
        <v>298</v>
      </c>
      <c r="D423" t="s">
        <v>205</v>
      </c>
      <c r="E423" t="s">
        <v>275</v>
      </c>
      <c r="F423" t="s">
        <v>12</v>
      </c>
      <c r="G423" s="8">
        <v>38353</v>
      </c>
      <c r="H423" t="s">
        <v>13</v>
      </c>
      <c r="I423" s="7">
        <v>0</v>
      </c>
      <c r="L423" s="7">
        <v>549755105944</v>
      </c>
      <c r="M423" s="7">
        <v>18480897961</v>
      </c>
      <c r="N423" s="7">
        <v>14075814006</v>
      </c>
      <c r="O423" s="20">
        <f t="shared" si="13"/>
        <v>1</v>
      </c>
    </row>
    <row r="424" spans="1:15">
      <c r="A424" s="20" t="str">
        <f t="shared" si="12"/>
        <v>Birta lífeyrissjóðurSkuldabréfaleið</v>
      </c>
      <c r="B424" s="20" t="str">
        <f>_xlfn.IFNA(INDEX(Listi!$AI:$AI,MATCH(C424,Listi!$AJ:$AJ,0)),INDEX(Listi!T:T,MATCH(C424,Listi!U:U,0)))</f>
        <v xml:space="preserve">Birta  </v>
      </c>
      <c r="C424" t="s">
        <v>298</v>
      </c>
      <c r="D424" t="s">
        <v>313</v>
      </c>
      <c r="E424" t="s">
        <v>276</v>
      </c>
      <c r="F424" t="s">
        <v>12</v>
      </c>
      <c r="G424" s="8">
        <v>38353</v>
      </c>
      <c r="H424" t="s">
        <v>13</v>
      </c>
      <c r="I424" s="7">
        <v>0</v>
      </c>
      <c r="L424" s="7">
        <v>8522374478</v>
      </c>
      <c r="M424" s="7">
        <v>391005163</v>
      </c>
      <c r="N424" s="7">
        <v>218104877</v>
      </c>
      <c r="O424" s="20">
        <f t="shared" si="13"/>
        <v>1</v>
      </c>
    </row>
    <row r="425" spans="1:15">
      <c r="A425" s="20" t="str">
        <f t="shared" si="12"/>
        <v>Birta lífeyrissjóðurTilgreind séreign</v>
      </c>
      <c r="B425" s="20" t="str">
        <f>_xlfn.IFNA(INDEX(Listi!$AI:$AI,MATCH(C425,Listi!$AJ:$AJ,0)),INDEX(Listi!T:T,MATCH(C425,Listi!U:U,0)))</f>
        <v xml:space="preserve">Birta  </v>
      </c>
      <c r="C425" t="s">
        <v>298</v>
      </c>
      <c r="D425" t="s">
        <v>312</v>
      </c>
      <c r="E425" t="s">
        <v>276</v>
      </c>
      <c r="F425" t="s">
        <v>12</v>
      </c>
      <c r="G425" s="8">
        <v>38353</v>
      </c>
      <c r="H425" t="s">
        <v>13</v>
      </c>
      <c r="I425" s="7">
        <v>0</v>
      </c>
      <c r="L425" s="7">
        <v>2234420297</v>
      </c>
      <c r="M425" s="7">
        <v>511871981</v>
      </c>
      <c r="N425" s="7">
        <v>36000223</v>
      </c>
      <c r="O425" s="20">
        <f t="shared" si="13"/>
        <v>1</v>
      </c>
    </row>
    <row r="426" spans="1:15">
      <c r="A426" s="20" t="str">
        <f t="shared" si="12"/>
        <v>Brú Lífeyrissjóður starfsmanna sveitarfélagaA-deild</v>
      </c>
      <c r="B426" s="20" t="str">
        <f>_xlfn.IFNA(INDEX(Listi!$AI:$AI,MATCH(C426,Listi!$AJ:$AJ,0)),INDEX(Listi!T:T,MATCH(C426,Listi!U:U,0)))</f>
        <v>Brú</v>
      </c>
      <c r="C426" t="s">
        <v>217</v>
      </c>
      <c r="D426" t="s">
        <v>257</v>
      </c>
      <c r="E426" t="s">
        <v>275</v>
      </c>
      <c r="F426" t="s">
        <v>12</v>
      </c>
      <c r="G426" s="8">
        <v>38353</v>
      </c>
      <c r="H426" t="s">
        <v>13</v>
      </c>
      <c r="I426" s="7">
        <v>0</v>
      </c>
      <c r="L426" s="7">
        <v>270469177889</v>
      </c>
      <c r="M426" s="7">
        <v>13987858077</v>
      </c>
      <c r="N426" s="7">
        <v>4793072329</v>
      </c>
      <c r="O426" s="20">
        <f t="shared" si="13"/>
        <v>1</v>
      </c>
    </row>
    <row r="427" spans="1:15">
      <c r="A427" s="20" t="str">
        <f t="shared" si="12"/>
        <v>Brú Lífeyrissjóður starfsmanna sveitarfélagaB-deild</v>
      </c>
      <c r="B427" s="20" t="str">
        <f>_xlfn.IFNA(INDEX(Listi!$AI:$AI,MATCH(C427,Listi!$AJ:$AJ,0)),INDEX(Listi!T:T,MATCH(C427,Listi!U:U,0)))</f>
        <v>Brú</v>
      </c>
      <c r="C427" t="s">
        <v>217</v>
      </c>
      <c r="D427" t="s">
        <v>218</v>
      </c>
      <c r="E427" t="s">
        <v>275</v>
      </c>
      <c r="F427" t="s">
        <v>12</v>
      </c>
      <c r="G427" s="8">
        <v>38353</v>
      </c>
      <c r="H427" t="s">
        <v>13</v>
      </c>
      <c r="I427" s="7">
        <v>0</v>
      </c>
      <c r="L427" s="7">
        <v>17004783831</v>
      </c>
      <c r="M427" s="7">
        <v>119747694</v>
      </c>
      <c r="N427" s="7">
        <v>3424817406</v>
      </c>
      <c r="O427" s="20">
        <f t="shared" si="13"/>
        <v>1</v>
      </c>
    </row>
    <row r="428" spans="1:15">
      <c r="A428" s="20" t="str">
        <f t="shared" si="12"/>
        <v>Brú Lífeyrissjóður starfsmanna sveitarfélagaV-deild</v>
      </c>
      <c r="B428" s="20" t="str">
        <f>_xlfn.IFNA(INDEX(Listi!$AI:$AI,MATCH(C428,Listi!$AJ:$AJ,0)),INDEX(Listi!T:T,MATCH(C428,Listi!U:U,0)))</f>
        <v>Brú</v>
      </c>
      <c r="C428" t="s">
        <v>217</v>
      </c>
      <c r="D428" t="s">
        <v>219</v>
      </c>
      <c r="E428" t="s">
        <v>275</v>
      </c>
      <c r="F428" t="s">
        <v>12</v>
      </c>
      <c r="G428" s="8">
        <v>38353</v>
      </c>
      <c r="H428" t="s">
        <v>13</v>
      </c>
      <c r="I428" s="7">
        <v>0</v>
      </c>
      <c r="L428" s="7">
        <v>54501394986</v>
      </c>
      <c r="M428" s="7">
        <v>4188513374</v>
      </c>
      <c r="N428" s="7">
        <v>455519059</v>
      </c>
      <c r="O428" s="20">
        <f t="shared" si="13"/>
        <v>1</v>
      </c>
    </row>
    <row r="429" spans="1:15">
      <c r="A429" s="20" t="str">
        <f t="shared" si="12"/>
        <v>Eftirlaunasj atvinnuflugmannaSamtryggingardeild</v>
      </c>
      <c r="B429" s="20" t="str">
        <f>_xlfn.IFNA(INDEX(Listi!$AI:$AI,MATCH(C429,Listi!$AJ:$AJ,0)),INDEX(Listi!T:T,MATCH(C429,Listi!U:U,0)))</f>
        <v>EFÍA</v>
      </c>
      <c r="C429" t="s">
        <v>220</v>
      </c>
      <c r="D429" t="s">
        <v>205</v>
      </c>
      <c r="E429" t="s">
        <v>275</v>
      </c>
      <c r="F429" t="s">
        <v>12</v>
      </c>
      <c r="G429" s="8">
        <v>38353</v>
      </c>
      <c r="H429" t="s">
        <v>13</v>
      </c>
      <c r="I429" s="7">
        <v>0</v>
      </c>
      <c r="L429" s="7">
        <v>58542663000</v>
      </c>
      <c r="M429" s="7">
        <v>1477262000</v>
      </c>
      <c r="N429" s="7">
        <v>1113313000</v>
      </c>
      <c r="O429" s="20">
        <f t="shared" si="13"/>
        <v>1</v>
      </c>
    </row>
    <row r="430" spans="1:15">
      <c r="A430" s="20" t="str">
        <f t="shared" si="12"/>
        <v>Festa - lífeyrissjóðurSamtryggingardeild</v>
      </c>
      <c r="B430" s="20" t="str">
        <f>_xlfn.IFNA(INDEX(Listi!$AI:$AI,MATCH(C430,Listi!$AJ:$AJ,0)),INDEX(Listi!T:T,MATCH(C430,Listi!U:U,0)))</f>
        <v xml:space="preserve">Festa </v>
      </c>
      <c r="C430" t="s">
        <v>221</v>
      </c>
      <c r="D430" t="s">
        <v>205</v>
      </c>
      <c r="E430" t="s">
        <v>275</v>
      </c>
      <c r="F430" t="s">
        <v>12</v>
      </c>
      <c r="G430" s="8">
        <v>38353</v>
      </c>
      <c r="H430" t="s">
        <v>13</v>
      </c>
      <c r="I430" s="7">
        <v>0</v>
      </c>
      <c r="L430" s="7">
        <v>246318113722</v>
      </c>
      <c r="M430" s="7">
        <v>11138196907</v>
      </c>
      <c r="N430" s="7">
        <v>5180938287</v>
      </c>
      <c r="O430" s="20">
        <f t="shared" si="13"/>
        <v>1</v>
      </c>
    </row>
    <row r="431" spans="1:15">
      <c r="A431" s="20" t="str">
        <f t="shared" si="12"/>
        <v>Festa - lífeyrissjóðurSparnaðarleið I</v>
      </c>
      <c r="B431" s="20" t="str">
        <f>_xlfn.IFNA(INDEX(Listi!$AI:$AI,MATCH(C431,Listi!$AJ:$AJ,0)),INDEX(Listi!T:T,MATCH(C431,Listi!U:U,0)))</f>
        <v xml:space="preserve">Festa </v>
      </c>
      <c r="C431" t="s">
        <v>221</v>
      </c>
      <c r="D431" t="s">
        <v>464</v>
      </c>
      <c r="E431" t="s">
        <v>276</v>
      </c>
      <c r="F431" t="s">
        <v>12</v>
      </c>
      <c r="G431" s="8">
        <v>38353</v>
      </c>
      <c r="H431" t="s">
        <v>13</v>
      </c>
      <c r="I431" s="7">
        <v>0</v>
      </c>
      <c r="L431" s="7">
        <v>75585319</v>
      </c>
      <c r="M431" s="7">
        <v>37671409</v>
      </c>
      <c r="N431" s="7">
        <v>2063969</v>
      </c>
      <c r="O431" s="20">
        <f t="shared" si="13"/>
        <v>1</v>
      </c>
    </row>
    <row r="432" spans="1:15">
      <c r="A432" s="20" t="str">
        <f t="shared" si="12"/>
        <v>Festa - lífeyrissjóðurSparnaðarleið II</v>
      </c>
      <c r="B432" s="20" t="str">
        <f>_xlfn.IFNA(INDEX(Listi!$AI:$AI,MATCH(C432,Listi!$AJ:$AJ,0)),INDEX(Listi!T:T,MATCH(C432,Listi!U:U,0)))</f>
        <v xml:space="preserve">Festa </v>
      </c>
      <c r="C432" t="s">
        <v>221</v>
      </c>
      <c r="D432" t="s">
        <v>388</v>
      </c>
      <c r="E432" t="s">
        <v>276</v>
      </c>
      <c r="F432" t="s">
        <v>12</v>
      </c>
      <c r="G432" s="8">
        <v>38353</v>
      </c>
      <c r="H432" t="s">
        <v>13</v>
      </c>
      <c r="I432" s="7">
        <v>0</v>
      </c>
      <c r="L432" s="7">
        <v>1113180693</v>
      </c>
      <c r="M432" s="7">
        <v>134564310</v>
      </c>
      <c r="N432" s="7">
        <v>19363084</v>
      </c>
      <c r="O432" s="20">
        <f t="shared" si="13"/>
        <v>1</v>
      </c>
    </row>
    <row r="433" spans="1:15">
      <c r="A433" s="20" t="str">
        <f t="shared" si="12"/>
        <v>Frjálsi lífeyrissjóðurinnDeild/leið I</v>
      </c>
      <c r="B433" s="20" t="str">
        <f>_xlfn.IFNA(INDEX(Listi!$AI:$AI,MATCH(C433,Listi!$AJ:$AJ,0)),INDEX(Listi!T:T,MATCH(C433,Listi!U:U,0)))</f>
        <v xml:space="preserve">Frjálsi </v>
      </c>
      <c r="C433" t="s">
        <v>222</v>
      </c>
      <c r="D433" t="s">
        <v>223</v>
      </c>
      <c r="E433" t="s">
        <v>276</v>
      </c>
      <c r="F433" t="s">
        <v>12</v>
      </c>
      <c r="G433" s="8">
        <v>38353</v>
      </c>
      <c r="H433" t="s">
        <v>13</v>
      </c>
      <c r="I433" s="7">
        <v>0</v>
      </c>
      <c r="L433" s="7">
        <v>199278730000</v>
      </c>
      <c r="M433" s="7">
        <v>10813020000</v>
      </c>
      <c r="N433" s="7">
        <v>2178012000</v>
      </c>
      <c r="O433" s="20">
        <f t="shared" si="13"/>
        <v>1</v>
      </c>
    </row>
    <row r="434" spans="1:15">
      <c r="A434" s="20" t="str">
        <f t="shared" si="12"/>
        <v>Frjálsi lífeyrissjóðurinnDeild/leið II</v>
      </c>
      <c r="B434" s="20" t="str">
        <f>_xlfn.IFNA(INDEX(Listi!$AI:$AI,MATCH(C434,Listi!$AJ:$AJ,0)),INDEX(Listi!T:T,MATCH(C434,Listi!U:U,0)))</f>
        <v xml:space="preserve">Frjálsi </v>
      </c>
      <c r="C434" t="s">
        <v>222</v>
      </c>
      <c r="D434" t="s">
        <v>224</v>
      </c>
      <c r="E434" t="s">
        <v>276</v>
      </c>
      <c r="F434" t="s">
        <v>12</v>
      </c>
      <c r="G434" s="8">
        <v>38353</v>
      </c>
      <c r="H434" t="s">
        <v>13</v>
      </c>
      <c r="I434" s="7">
        <v>0</v>
      </c>
      <c r="L434" s="7">
        <v>29681370000</v>
      </c>
      <c r="M434" s="7">
        <v>1864883000</v>
      </c>
      <c r="N434" s="7">
        <v>401735000</v>
      </c>
      <c r="O434" s="20">
        <f t="shared" si="13"/>
        <v>1</v>
      </c>
    </row>
    <row r="435" spans="1:15">
      <c r="A435" s="20" t="str">
        <f t="shared" si="12"/>
        <v>Frjálsi lífeyrissjóðurinnDeild/leið III</v>
      </c>
      <c r="B435" s="20" t="str">
        <f>_xlfn.IFNA(INDEX(Listi!$AI:$AI,MATCH(C435,Listi!$AJ:$AJ,0)),INDEX(Listi!T:T,MATCH(C435,Listi!U:U,0)))</f>
        <v xml:space="preserve">Frjálsi </v>
      </c>
      <c r="C435" t="s">
        <v>222</v>
      </c>
      <c r="D435" t="s">
        <v>225</v>
      </c>
      <c r="E435" t="s">
        <v>276</v>
      </c>
      <c r="F435" t="s">
        <v>12</v>
      </c>
      <c r="G435" s="8">
        <v>38353</v>
      </c>
      <c r="H435" t="s">
        <v>13</v>
      </c>
      <c r="I435" s="7">
        <v>0</v>
      </c>
      <c r="L435" s="7">
        <v>43554797000</v>
      </c>
      <c r="M435" s="7">
        <v>2564479000</v>
      </c>
      <c r="N435" s="7">
        <v>1456678000</v>
      </c>
      <c r="O435" s="20">
        <f t="shared" si="13"/>
        <v>1</v>
      </c>
    </row>
    <row r="436" spans="1:15">
      <c r="A436" s="20" t="str">
        <f t="shared" si="12"/>
        <v>Frjálsi lífeyrissjóðurinnFrjálsi Áhætta</v>
      </c>
      <c r="B436" s="20" t="str">
        <f>_xlfn.IFNA(INDEX(Listi!$AI:$AI,MATCH(C436,Listi!$AJ:$AJ,0)),INDEX(Listi!T:T,MATCH(C436,Listi!U:U,0)))</f>
        <v xml:space="preserve">Frjálsi </v>
      </c>
      <c r="C436" t="s">
        <v>222</v>
      </c>
      <c r="D436" t="s">
        <v>226</v>
      </c>
      <c r="E436" t="s">
        <v>276</v>
      </c>
      <c r="F436" t="s">
        <v>12</v>
      </c>
      <c r="G436" s="8">
        <v>38353</v>
      </c>
      <c r="H436" t="s">
        <v>13</v>
      </c>
      <c r="I436" s="7">
        <v>0</v>
      </c>
      <c r="L436" s="7">
        <v>2707615000</v>
      </c>
      <c r="M436" s="7">
        <v>335331000</v>
      </c>
      <c r="N436" s="7">
        <v>1872000</v>
      </c>
      <c r="O436" s="20">
        <f t="shared" si="13"/>
        <v>1</v>
      </c>
    </row>
    <row r="437" spans="1:15">
      <c r="A437" s="20" t="str">
        <f t="shared" si="12"/>
        <v>Frjálsi lífeyrissjóðurinnSameiginleg deild</v>
      </c>
      <c r="B437" s="20" t="str">
        <f>_xlfn.IFNA(INDEX(Listi!$AI:$AI,MATCH(C437,Listi!$AJ:$AJ,0)),INDEX(Listi!T:T,MATCH(C437,Listi!U:U,0)))</f>
        <v xml:space="preserve">Frjálsi </v>
      </c>
      <c r="C437" t="s">
        <v>222</v>
      </c>
      <c r="D437" t="s">
        <v>311</v>
      </c>
      <c r="E437" t="s">
        <v>276</v>
      </c>
      <c r="F437" t="s">
        <v>12</v>
      </c>
      <c r="G437" s="8">
        <v>38353</v>
      </c>
      <c r="H437" t="s">
        <v>13</v>
      </c>
      <c r="I437" s="7">
        <v>0</v>
      </c>
      <c r="L437" s="7">
        <v>0</v>
      </c>
      <c r="M437" s="7">
        <v>0</v>
      </c>
      <c r="N437" s="7">
        <v>0</v>
      </c>
      <c r="O437" s="20">
        <f t="shared" si="13"/>
        <v>1</v>
      </c>
    </row>
    <row r="438" spans="1:15">
      <c r="A438" s="20" t="str">
        <f t="shared" si="12"/>
        <v>Frjálsi lífeyrissjóðurinnSamtryggingardeild</v>
      </c>
      <c r="B438" s="20" t="str">
        <f>_xlfn.IFNA(INDEX(Listi!$AI:$AI,MATCH(C438,Listi!$AJ:$AJ,0)),INDEX(Listi!T:T,MATCH(C438,Listi!U:U,0)))</f>
        <v xml:space="preserve">Frjálsi </v>
      </c>
      <c r="C438" t="s">
        <v>222</v>
      </c>
      <c r="D438" t="s">
        <v>205</v>
      </c>
      <c r="E438" t="s">
        <v>275</v>
      </c>
      <c r="F438" t="s">
        <v>12</v>
      </c>
      <c r="G438" s="8">
        <v>38353</v>
      </c>
      <c r="H438" t="s">
        <v>13</v>
      </c>
      <c r="I438" s="7">
        <v>0</v>
      </c>
      <c r="L438" s="7">
        <v>127148465000</v>
      </c>
      <c r="M438" s="7">
        <v>7524433000</v>
      </c>
      <c r="N438" s="7">
        <v>1254273000</v>
      </c>
      <c r="O438" s="20">
        <f t="shared" si="13"/>
        <v>1</v>
      </c>
    </row>
    <row r="439" spans="1:15">
      <c r="A439" s="20" t="str">
        <f t="shared" si="12"/>
        <v>Gildi - lífeyrissjóðurFramtíðarsýn 1</v>
      </c>
      <c r="B439" s="20" t="str">
        <f>_xlfn.IFNA(INDEX(Listi!$AI:$AI,MATCH(C439,Listi!$AJ:$AJ,0)),INDEX(Listi!T:T,MATCH(C439,Listi!U:U,0)))</f>
        <v xml:space="preserve">Gildi  </v>
      </c>
      <c r="C439" t="s">
        <v>227</v>
      </c>
      <c r="D439" t="s">
        <v>373</v>
      </c>
      <c r="E439" t="s">
        <v>276</v>
      </c>
      <c r="F439" t="s">
        <v>12</v>
      </c>
      <c r="G439" s="8">
        <v>38353</v>
      </c>
      <c r="H439" t="s">
        <v>13</v>
      </c>
      <c r="I439" s="7">
        <v>0</v>
      </c>
      <c r="L439" s="7">
        <v>3223959491</v>
      </c>
      <c r="M439" s="7">
        <v>185065371</v>
      </c>
      <c r="N439" s="7">
        <v>99697779</v>
      </c>
      <c r="O439" s="20">
        <f t="shared" si="13"/>
        <v>1</v>
      </c>
    </row>
    <row r="440" spans="1:15">
      <c r="A440" s="20" t="str">
        <f t="shared" si="12"/>
        <v>Gildi - lífeyrissjóðurFramtíðarsýn 2</v>
      </c>
      <c r="B440" s="20" t="str">
        <f>_xlfn.IFNA(INDEX(Listi!$AI:$AI,MATCH(C440,Listi!$AJ:$AJ,0)),INDEX(Listi!T:T,MATCH(C440,Listi!U:U,0)))</f>
        <v xml:space="preserve">Gildi  </v>
      </c>
      <c r="C440" t="s">
        <v>227</v>
      </c>
      <c r="D440" t="s">
        <v>374</v>
      </c>
      <c r="E440" t="s">
        <v>276</v>
      </c>
      <c r="F440" t="s">
        <v>12</v>
      </c>
      <c r="G440" s="8">
        <v>38353</v>
      </c>
      <c r="H440" t="s">
        <v>13</v>
      </c>
      <c r="I440" s="7">
        <v>0</v>
      </c>
      <c r="L440" s="7">
        <v>3172355810</v>
      </c>
      <c r="M440" s="7">
        <v>227598529</v>
      </c>
      <c r="N440" s="7">
        <v>70042741</v>
      </c>
      <c r="O440" s="20">
        <f t="shared" si="13"/>
        <v>1</v>
      </c>
    </row>
    <row r="441" spans="1:15">
      <c r="A441" s="20" t="str">
        <f t="shared" ref="A441:A504" si="14">CONCATENATE(C441,D441)</f>
        <v>Gildi - lífeyrissjóðurFramtíðarsýn 3</v>
      </c>
      <c r="B441" s="20" t="str">
        <f>_xlfn.IFNA(INDEX(Listi!$AI:$AI,MATCH(C441,Listi!$AJ:$AJ,0)),INDEX(Listi!T:T,MATCH(C441,Listi!U:U,0)))</f>
        <v xml:space="preserve">Gildi  </v>
      </c>
      <c r="C441" t="s">
        <v>227</v>
      </c>
      <c r="D441" t="s">
        <v>380</v>
      </c>
      <c r="E441" t="s">
        <v>276</v>
      </c>
      <c r="F441" t="s">
        <v>12</v>
      </c>
      <c r="G441" s="8">
        <v>38353</v>
      </c>
      <c r="H441" t="s">
        <v>13</v>
      </c>
      <c r="I441" s="7">
        <v>0</v>
      </c>
      <c r="L441" s="7">
        <v>1220667693</v>
      </c>
      <c r="M441" s="7">
        <v>206427664</v>
      </c>
      <c r="N441" s="7">
        <v>61376636</v>
      </c>
      <c r="O441" s="20">
        <f t="shared" si="13"/>
        <v>1</v>
      </c>
    </row>
    <row r="442" spans="1:15">
      <c r="A442" s="20" t="str">
        <f t="shared" si="14"/>
        <v>Gildi - lífeyrissjóðurSamtryggingardeild</v>
      </c>
      <c r="B442" s="20" t="str">
        <f>_xlfn.IFNA(INDEX(Listi!$AI:$AI,MATCH(C442,Listi!$AJ:$AJ,0)),INDEX(Listi!T:T,MATCH(C442,Listi!U:U,0)))</f>
        <v xml:space="preserve">Gildi  </v>
      </c>
      <c r="C442" t="s">
        <v>227</v>
      </c>
      <c r="D442" t="s">
        <v>205</v>
      </c>
      <c r="E442" t="s">
        <v>275</v>
      </c>
      <c r="F442" t="s">
        <v>12</v>
      </c>
      <c r="G442" s="8">
        <v>38353</v>
      </c>
      <c r="H442" t="s">
        <v>13</v>
      </c>
      <c r="I442" s="7">
        <v>0</v>
      </c>
      <c r="L442" s="7">
        <v>908474103084</v>
      </c>
      <c r="M442" s="7">
        <v>33404441428</v>
      </c>
      <c r="N442" s="7">
        <v>20772915594</v>
      </c>
      <c r="O442" s="20">
        <f t="shared" si="13"/>
        <v>1</v>
      </c>
    </row>
    <row r="443" spans="1:15">
      <c r="A443" s="20" t="str">
        <f t="shared" si="14"/>
        <v>Íslandsbanki hf.Erlend verðbréf</v>
      </c>
      <c r="B443" s="20" t="str">
        <f>_xlfn.IFNA(INDEX(Listi!$AI:$AI,MATCH(C443,Listi!$AJ:$AJ,0)),INDEX(Listi!T:T,MATCH(C443,Listi!U:U,0)))</f>
        <v>Íslandsbanki</v>
      </c>
      <c r="C443" t="s">
        <v>228</v>
      </c>
      <c r="D443" t="s">
        <v>229</v>
      </c>
      <c r="E443" t="s">
        <v>276</v>
      </c>
      <c r="F443" t="s">
        <v>12</v>
      </c>
      <c r="G443" s="8">
        <v>38353</v>
      </c>
      <c r="H443" t="s">
        <v>13</v>
      </c>
      <c r="I443" s="7">
        <v>0</v>
      </c>
      <c r="L443" s="7">
        <v>1602556114</v>
      </c>
      <c r="M443" s="7">
        <v>15640340</v>
      </c>
      <c r="N443" s="7">
        <v>15279587</v>
      </c>
      <c r="O443" s="20">
        <f t="shared" si="13"/>
        <v>1</v>
      </c>
    </row>
    <row r="444" spans="1:15">
      <c r="A444" s="20" t="str">
        <f t="shared" si="14"/>
        <v>Íslandsbanki hf.Húsnæðisleið</v>
      </c>
      <c r="B444" s="20" t="str">
        <f>_xlfn.IFNA(INDEX(Listi!$AI:$AI,MATCH(C444,Listi!$AJ:$AJ,0)),INDEX(Listi!T:T,MATCH(C444,Listi!U:U,0)))</f>
        <v>Íslandsbanki</v>
      </c>
      <c r="C444" t="s">
        <v>228</v>
      </c>
      <c r="D444" t="s">
        <v>307</v>
      </c>
      <c r="E444" t="s">
        <v>276</v>
      </c>
      <c r="F444" t="s">
        <v>12</v>
      </c>
      <c r="G444" s="8">
        <v>38353</v>
      </c>
      <c r="H444" t="s">
        <v>13</v>
      </c>
      <c r="I444" s="7">
        <v>0</v>
      </c>
      <c r="L444" s="7">
        <v>2334808209</v>
      </c>
      <c r="M444" s="7">
        <v>1128225985</v>
      </c>
      <c r="N444" s="7">
        <v>7159457</v>
      </c>
      <c r="O444" s="20">
        <f t="shared" si="13"/>
        <v>1</v>
      </c>
    </row>
    <row r="445" spans="1:15">
      <c r="A445" s="20" t="str">
        <f t="shared" si="14"/>
        <v>Íslandsbanki hf.Lífeyrisreikningur-óverðtryggður</v>
      </c>
      <c r="B445" s="20" t="str">
        <f>_xlfn.IFNA(INDEX(Listi!$AI:$AI,MATCH(C445,Listi!$AJ:$AJ,0)),INDEX(Listi!T:T,MATCH(C445,Listi!U:U,0)))</f>
        <v>Íslandsbanki</v>
      </c>
      <c r="C445" t="s">
        <v>228</v>
      </c>
      <c r="D445" t="s">
        <v>231</v>
      </c>
      <c r="E445" t="s">
        <v>276</v>
      </c>
      <c r="F445" t="s">
        <v>12</v>
      </c>
      <c r="G445" s="8">
        <v>38353</v>
      </c>
      <c r="H445" t="s">
        <v>13</v>
      </c>
      <c r="I445" s="7">
        <v>0</v>
      </c>
      <c r="L445" s="7">
        <v>2506311736</v>
      </c>
      <c r="M445" s="7">
        <v>879015901</v>
      </c>
      <c r="N445" s="7">
        <v>95740979</v>
      </c>
      <c r="O445" s="20">
        <f t="shared" si="13"/>
        <v>1</v>
      </c>
    </row>
    <row r="446" spans="1:15">
      <c r="A446" s="20" t="str">
        <f t="shared" si="14"/>
        <v>Íslandsbanki hf.Lífeyrisreikningur-verðtryggður</v>
      </c>
      <c r="B446" s="20" t="str">
        <f>_xlfn.IFNA(INDEX(Listi!$AI:$AI,MATCH(C446,Listi!$AJ:$AJ,0)),INDEX(Listi!T:T,MATCH(C446,Listi!U:U,0)))</f>
        <v>Íslandsbanki</v>
      </c>
      <c r="C446" t="s">
        <v>228</v>
      </c>
      <c r="D446" t="s">
        <v>232</v>
      </c>
      <c r="E446" t="s">
        <v>276</v>
      </c>
      <c r="F446" t="s">
        <v>12</v>
      </c>
      <c r="G446" s="8">
        <v>38353</v>
      </c>
      <c r="H446" t="s">
        <v>13</v>
      </c>
      <c r="I446" s="7">
        <v>0</v>
      </c>
      <c r="L446" s="7">
        <v>35933944171</v>
      </c>
      <c r="M446" s="7">
        <v>3575627585</v>
      </c>
      <c r="N446" s="7">
        <v>973599891</v>
      </c>
      <c r="O446" s="20">
        <f t="shared" si="13"/>
        <v>1</v>
      </c>
    </row>
    <row r="447" spans="1:15">
      <c r="A447" s="20" t="str">
        <f t="shared" si="14"/>
        <v>Íslandsbanki hf.Löng ríkisskuldabréf</v>
      </c>
      <c r="B447" s="20" t="str">
        <f>_xlfn.IFNA(INDEX(Listi!$AI:$AI,MATCH(C447,Listi!$AJ:$AJ,0)),INDEX(Listi!T:T,MATCH(C447,Listi!U:U,0)))</f>
        <v>Íslandsbanki</v>
      </c>
      <c r="C447" t="s">
        <v>228</v>
      </c>
      <c r="D447" t="s">
        <v>233</v>
      </c>
      <c r="E447" t="s">
        <v>276</v>
      </c>
      <c r="F447" t="s">
        <v>12</v>
      </c>
      <c r="G447" s="8">
        <v>38353</v>
      </c>
      <c r="H447" t="s">
        <v>13</v>
      </c>
      <c r="I447" s="7">
        <v>0</v>
      </c>
      <c r="L447" s="7">
        <v>753232602</v>
      </c>
      <c r="M447" s="7">
        <v>52540738</v>
      </c>
      <c r="N447" s="7">
        <v>25520229</v>
      </c>
      <c r="O447" s="20">
        <f t="shared" si="13"/>
        <v>1</v>
      </c>
    </row>
    <row r="448" spans="1:15">
      <c r="A448" s="20" t="str">
        <f t="shared" si="14"/>
        <v>Íslandsbanki hf.Stýring A</v>
      </c>
      <c r="B448" s="20" t="str">
        <f>_xlfn.IFNA(INDEX(Listi!$AI:$AI,MATCH(C448,Listi!$AJ:$AJ,0)),INDEX(Listi!T:T,MATCH(C448,Listi!U:U,0)))</f>
        <v>Íslandsbanki</v>
      </c>
      <c r="C448" t="s">
        <v>228</v>
      </c>
      <c r="D448" t="s">
        <v>234</v>
      </c>
      <c r="E448" t="s">
        <v>276</v>
      </c>
      <c r="F448" t="s">
        <v>12</v>
      </c>
      <c r="G448" s="8">
        <v>38353</v>
      </c>
      <c r="H448" t="s">
        <v>13</v>
      </c>
      <c r="I448" s="7">
        <v>0</v>
      </c>
      <c r="L448" s="7">
        <v>4133723797</v>
      </c>
      <c r="M448" s="7">
        <v>215966902</v>
      </c>
      <c r="N448" s="7">
        <v>124877843</v>
      </c>
      <c r="O448" s="20">
        <f t="shared" si="13"/>
        <v>1</v>
      </c>
    </row>
    <row r="449" spans="1:15">
      <c r="A449" s="20" t="str">
        <f t="shared" si="14"/>
        <v>Íslandsbanki hf.Stýring B</v>
      </c>
      <c r="B449" s="20" t="str">
        <f>_xlfn.IFNA(INDEX(Listi!$AI:$AI,MATCH(C449,Listi!$AJ:$AJ,0)),INDEX(Listi!T:T,MATCH(C449,Listi!U:U,0)))</f>
        <v>Íslandsbanki</v>
      </c>
      <c r="C449" t="s">
        <v>228</v>
      </c>
      <c r="D449" t="s">
        <v>235</v>
      </c>
      <c r="E449" t="s">
        <v>276</v>
      </c>
      <c r="F449" t="s">
        <v>12</v>
      </c>
      <c r="G449" s="8">
        <v>38353</v>
      </c>
      <c r="H449" t="s">
        <v>13</v>
      </c>
      <c r="I449" s="7">
        <v>0</v>
      </c>
      <c r="L449" s="7">
        <v>5860247393</v>
      </c>
      <c r="M449" s="7">
        <v>508591885</v>
      </c>
      <c r="N449" s="7">
        <v>77897125</v>
      </c>
      <c r="O449" s="20">
        <f t="shared" si="13"/>
        <v>1</v>
      </c>
    </row>
    <row r="450" spans="1:15">
      <c r="A450" s="20" t="str">
        <f t="shared" si="14"/>
        <v>Íslandsbanki hf.Stýring C</v>
      </c>
      <c r="B450" s="20" t="str">
        <f>_xlfn.IFNA(INDEX(Listi!$AI:$AI,MATCH(C450,Listi!$AJ:$AJ,0)),INDEX(Listi!T:T,MATCH(C450,Listi!U:U,0)))</f>
        <v>Íslandsbanki</v>
      </c>
      <c r="C450" t="s">
        <v>228</v>
      </c>
      <c r="D450" t="s">
        <v>236</v>
      </c>
      <c r="E450" t="s">
        <v>276</v>
      </c>
      <c r="F450" t="s">
        <v>12</v>
      </c>
      <c r="G450" s="8">
        <v>38353</v>
      </c>
      <c r="H450" t="s">
        <v>13</v>
      </c>
      <c r="I450" s="7">
        <v>0</v>
      </c>
      <c r="L450" s="7">
        <v>8014427899</v>
      </c>
      <c r="M450" s="7">
        <v>751053797</v>
      </c>
      <c r="N450" s="7">
        <v>58531298</v>
      </c>
      <c r="O450" s="20">
        <f t="shared" ref="O450:O513" si="15">IFERROR(VLOOKUP(F450,EhLykill,3,FALSE),"")</f>
        <v>1</v>
      </c>
    </row>
    <row r="451" spans="1:15">
      <c r="A451" s="20" t="str">
        <f t="shared" si="14"/>
        <v>Íslandsbanki hf.Stýring D</v>
      </c>
      <c r="B451" s="20" t="str">
        <f>_xlfn.IFNA(INDEX(Listi!$AI:$AI,MATCH(C451,Listi!$AJ:$AJ,0)),INDEX(Listi!T:T,MATCH(C451,Listi!U:U,0)))</f>
        <v>Íslandsbanki</v>
      </c>
      <c r="C451" t="s">
        <v>228</v>
      </c>
      <c r="D451" t="s">
        <v>237</v>
      </c>
      <c r="E451" t="s">
        <v>276</v>
      </c>
      <c r="F451" t="s">
        <v>12</v>
      </c>
      <c r="G451" s="8">
        <v>38353</v>
      </c>
      <c r="H451" t="s">
        <v>13</v>
      </c>
      <c r="I451" s="7">
        <v>0</v>
      </c>
      <c r="L451" s="7">
        <v>5826614423</v>
      </c>
      <c r="M451" s="7">
        <v>1371163557</v>
      </c>
      <c r="N451" s="7">
        <v>36861109</v>
      </c>
      <c r="O451" s="20">
        <f t="shared" si="15"/>
        <v>1</v>
      </c>
    </row>
    <row r="452" spans="1:15">
      <c r="A452" s="20" t="str">
        <f t="shared" si="14"/>
        <v>Íslandsbanki hf.Stýring E</v>
      </c>
      <c r="B452" s="20" t="str">
        <f>_xlfn.IFNA(INDEX(Listi!$AI:$AI,MATCH(C452,Listi!$AJ:$AJ,0)),INDEX(Listi!T:T,MATCH(C452,Listi!U:U,0)))</f>
        <v>Íslandsbanki</v>
      </c>
      <c r="C452" t="s">
        <v>228</v>
      </c>
      <c r="D452" t="s">
        <v>580</v>
      </c>
      <c r="E452" t="s">
        <v>276</v>
      </c>
      <c r="F452" t="s">
        <v>12</v>
      </c>
      <c r="G452" s="8">
        <v>38353</v>
      </c>
      <c r="H452" t="s">
        <v>13</v>
      </c>
      <c r="I452" s="7">
        <v>0</v>
      </c>
      <c r="L452" s="7">
        <v>99567247</v>
      </c>
      <c r="M452" s="7">
        <v>7691901</v>
      </c>
      <c r="N452" s="7">
        <v>670647</v>
      </c>
      <c r="O452" s="20">
        <f t="shared" si="15"/>
        <v>1</v>
      </c>
    </row>
    <row r="453" spans="1:15">
      <c r="A453" s="20" t="str">
        <f t="shared" si="14"/>
        <v>Íslenski lífeyrissjóðurinnLíf 1</v>
      </c>
      <c r="B453" s="20" t="str">
        <f>_xlfn.IFNA(INDEX(Listi!$AI:$AI,MATCH(C453,Listi!$AJ:$AJ,0)),INDEX(Listi!T:T,MATCH(C453,Listi!U:U,0)))</f>
        <v xml:space="preserve">Íslenski  </v>
      </c>
      <c r="C453" t="s">
        <v>238</v>
      </c>
      <c r="D453" t="s">
        <v>239</v>
      </c>
      <c r="E453" t="s">
        <v>276</v>
      </c>
      <c r="F453" t="s">
        <v>12</v>
      </c>
      <c r="G453" s="8">
        <v>38353</v>
      </c>
      <c r="H453" t="s">
        <v>13</v>
      </c>
      <c r="I453" s="7">
        <v>0</v>
      </c>
      <c r="L453" s="7">
        <v>34645188332</v>
      </c>
      <c r="M453" s="7">
        <v>5859453012</v>
      </c>
      <c r="N453" s="7">
        <v>977930648</v>
      </c>
      <c r="O453" s="20">
        <f t="shared" si="15"/>
        <v>1</v>
      </c>
    </row>
    <row r="454" spans="1:15">
      <c r="A454" s="20" t="str">
        <f t="shared" si="14"/>
        <v>Íslenski lífeyrissjóðurinnLíf 2</v>
      </c>
      <c r="B454" s="20" t="str">
        <f>_xlfn.IFNA(INDEX(Listi!$AI:$AI,MATCH(C454,Listi!$AJ:$AJ,0)),INDEX(Listi!T:T,MATCH(C454,Listi!U:U,0)))</f>
        <v xml:space="preserve">Íslenski  </v>
      </c>
      <c r="C454" t="s">
        <v>238</v>
      </c>
      <c r="D454" t="s">
        <v>240</v>
      </c>
      <c r="E454" t="s">
        <v>276</v>
      </c>
      <c r="F454" t="s">
        <v>12</v>
      </c>
      <c r="G454" s="8">
        <v>38353</v>
      </c>
      <c r="H454" t="s">
        <v>13</v>
      </c>
      <c r="I454" s="7">
        <v>0</v>
      </c>
      <c r="L454" s="7">
        <v>31029129445</v>
      </c>
      <c r="M454" s="7">
        <v>2139527304</v>
      </c>
      <c r="N454" s="7">
        <v>531278955</v>
      </c>
      <c r="O454" s="20">
        <f t="shared" si="15"/>
        <v>1</v>
      </c>
    </row>
    <row r="455" spans="1:15">
      <c r="A455" s="20" t="str">
        <f t="shared" si="14"/>
        <v>Íslenski lífeyrissjóðurinnLíf 3</v>
      </c>
      <c r="B455" s="20" t="str">
        <f>_xlfn.IFNA(INDEX(Listi!$AI:$AI,MATCH(C455,Listi!$AJ:$AJ,0)),INDEX(Listi!T:T,MATCH(C455,Listi!U:U,0)))</f>
        <v xml:space="preserve">Íslenski  </v>
      </c>
      <c r="C455" t="s">
        <v>238</v>
      </c>
      <c r="D455" t="s">
        <v>241</v>
      </c>
      <c r="E455" t="s">
        <v>276</v>
      </c>
      <c r="F455" t="s">
        <v>12</v>
      </c>
      <c r="G455" s="8">
        <v>38353</v>
      </c>
      <c r="H455" t="s">
        <v>13</v>
      </c>
      <c r="I455" s="7">
        <v>0</v>
      </c>
      <c r="L455" s="7">
        <v>26552298455</v>
      </c>
      <c r="M455" s="7">
        <v>1349981892</v>
      </c>
      <c r="N455" s="7">
        <v>474868471</v>
      </c>
      <c r="O455" s="20">
        <f t="shared" si="15"/>
        <v>1</v>
      </c>
    </row>
    <row r="456" spans="1:15">
      <c r="A456" s="20" t="str">
        <f t="shared" si="14"/>
        <v>Íslenski lífeyrissjóðurinnLíf 4</v>
      </c>
      <c r="B456" s="20" t="str">
        <f>_xlfn.IFNA(INDEX(Listi!$AI:$AI,MATCH(C456,Listi!$AJ:$AJ,0)),INDEX(Listi!T:T,MATCH(C456,Listi!U:U,0)))</f>
        <v xml:space="preserve">Íslenski  </v>
      </c>
      <c r="C456" t="s">
        <v>238</v>
      </c>
      <c r="D456" t="s">
        <v>242</v>
      </c>
      <c r="E456" t="s">
        <v>276</v>
      </c>
      <c r="F456" t="s">
        <v>12</v>
      </c>
      <c r="G456" s="8">
        <v>38353</v>
      </c>
      <c r="H456" t="s">
        <v>13</v>
      </c>
      <c r="I456" s="7">
        <v>0</v>
      </c>
      <c r="L456" s="7">
        <v>15323468197</v>
      </c>
      <c r="M456" s="7">
        <v>592019313</v>
      </c>
      <c r="N456" s="7">
        <v>649721424</v>
      </c>
      <c r="O456" s="20">
        <f t="shared" si="15"/>
        <v>1</v>
      </c>
    </row>
    <row r="457" spans="1:15">
      <c r="A457" s="20" t="str">
        <f t="shared" si="14"/>
        <v>Íslenski lífeyrissjóðurinnSamtryggingardeild</v>
      </c>
      <c r="B457" s="20" t="str">
        <f>_xlfn.IFNA(INDEX(Listi!$AI:$AI,MATCH(C457,Listi!$AJ:$AJ,0)),INDEX(Listi!T:T,MATCH(C457,Listi!U:U,0)))</f>
        <v xml:space="preserve">Íslenski  </v>
      </c>
      <c r="C457" t="s">
        <v>238</v>
      </c>
      <c r="D457" t="s">
        <v>205</v>
      </c>
      <c r="E457" t="s">
        <v>275</v>
      </c>
      <c r="F457" t="s">
        <v>12</v>
      </c>
      <c r="G457" s="8">
        <v>38353</v>
      </c>
      <c r="H457" t="s">
        <v>13</v>
      </c>
      <c r="I457" s="7">
        <v>0</v>
      </c>
      <c r="L457" s="7">
        <v>32369481106</v>
      </c>
      <c r="M457" s="7">
        <v>2513450236</v>
      </c>
      <c r="N457" s="7">
        <v>182749847</v>
      </c>
      <c r="O457" s="20">
        <f t="shared" si="15"/>
        <v>1</v>
      </c>
    </row>
    <row r="458" spans="1:15">
      <c r="A458" s="20" t="str">
        <f t="shared" si="14"/>
        <v>Kvika banki hf.Ævileið</v>
      </c>
      <c r="B458" s="20" t="str">
        <f>_xlfn.IFNA(INDEX(Listi!$AI:$AI,MATCH(C458,Listi!$AJ:$AJ,0)),INDEX(Listi!T:T,MATCH(C458,Listi!U:U,0)))</f>
        <v xml:space="preserve">Kvika banki </v>
      </c>
      <c r="C458" t="s">
        <v>243</v>
      </c>
      <c r="D458" t="s">
        <v>248</v>
      </c>
      <c r="E458" t="s">
        <v>276</v>
      </c>
      <c r="F458" t="s">
        <v>12</v>
      </c>
      <c r="G458" s="8">
        <v>38353</v>
      </c>
      <c r="H458" t="s">
        <v>13</v>
      </c>
      <c r="I458" s="7">
        <v>0</v>
      </c>
      <c r="L458" s="7">
        <v>83990162</v>
      </c>
      <c r="M458" s="7">
        <v>9152445</v>
      </c>
      <c r="N458" s="7">
        <v>0</v>
      </c>
      <c r="O458" s="20">
        <f t="shared" si="15"/>
        <v>1</v>
      </c>
    </row>
    <row r="459" spans="1:15">
      <c r="A459" s="20" t="str">
        <f t="shared" si="14"/>
        <v>Kvika banki hf.Innlánaleið</v>
      </c>
      <c r="B459" s="20" t="str">
        <f>_xlfn.IFNA(INDEX(Listi!$AI:$AI,MATCH(C459,Listi!$AJ:$AJ,0)),INDEX(Listi!T:T,MATCH(C459,Listi!U:U,0)))</f>
        <v xml:space="preserve">Kvika banki </v>
      </c>
      <c r="C459" t="s">
        <v>243</v>
      </c>
      <c r="D459" t="s">
        <v>230</v>
      </c>
      <c r="E459" t="s">
        <v>276</v>
      </c>
      <c r="F459" t="s">
        <v>12</v>
      </c>
      <c r="G459" s="8">
        <v>38353</v>
      </c>
      <c r="H459" t="s">
        <v>13</v>
      </c>
      <c r="I459" s="7">
        <v>0</v>
      </c>
      <c r="L459" s="7">
        <v>2045925829</v>
      </c>
      <c r="M459" s="7">
        <v>336947043</v>
      </c>
      <c r="N459" s="7">
        <v>10453565</v>
      </c>
      <c r="O459" s="20">
        <f t="shared" si="15"/>
        <v>1</v>
      </c>
    </row>
    <row r="460" spans="1:15">
      <c r="A460" s="20" t="str">
        <f t="shared" si="14"/>
        <v>Kvika banki hf.Kvika Séreignasparnaður 5</v>
      </c>
      <c r="B460" s="20" t="str">
        <f>_xlfn.IFNA(INDEX(Listi!$AI:$AI,MATCH(C460,Listi!$AJ:$AJ,0)),INDEX(Listi!T:T,MATCH(C460,Listi!U:U,0)))</f>
        <v xml:space="preserve">Kvika banki </v>
      </c>
      <c r="C460" t="s">
        <v>243</v>
      </c>
      <c r="D460" t="s">
        <v>471</v>
      </c>
      <c r="E460" t="s">
        <v>276</v>
      </c>
      <c r="F460" t="s">
        <v>12</v>
      </c>
      <c r="G460" s="8">
        <v>38353</v>
      </c>
      <c r="H460" t="s">
        <v>13</v>
      </c>
      <c r="I460" s="7">
        <v>0</v>
      </c>
      <c r="L460" s="7">
        <v>1146886398</v>
      </c>
      <c r="M460" s="7">
        <v>0</v>
      </c>
      <c r="N460" s="7">
        <v>0</v>
      </c>
      <c r="O460" s="20">
        <f t="shared" si="15"/>
        <v>1</v>
      </c>
    </row>
    <row r="461" spans="1:15">
      <c r="A461" s="20" t="str">
        <f t="shared" si="14"/>
        <v>Kvika banki hf.MP Séreign 1</v>
      </c>
      <c r="B461" s="20" t="str">
        <f>_xlfn.IFNA(INDEX(Listi!$AI:$AI,MATCH(C461,Listi!$AJ:$AJ,0)),INDEX(Listi!T:T,MATCH(C461,Listi!U:U,0)))</f>
        <v xml:space="preserve">Kvika banki </v>
      </c>
      <c r="C461" t="s">
        <v>243</v>
      </c>
      <c r="D461" t="s">
        <v>244</v>
      </c>
      <c r="E461" t="s">
        <v>276</v>
      </c>
      <c r="F461" t="s">
        <v>12</v>
      </c>
      <c r="G461" s="8">
        <v>38353</v>
      </c>
      <c r="H461" t="s">
        <v>13</v>
      </c>
      <c r="I461" s="7">
        <v>0</v>
      </c>
      <c r="L461" s="7">
        <v>706827763</v>
      </c>
      <c r="M461" s="7">
        <v>48440481</v>
      </c>
      <c r="N461" s="7">
        <v>9836508</v>
      </c>
      <c r="O461" s="20">
        <f t="shared" si="15"/>
        <v>1</v>
      </c>
    </row>
    <row r="462" spans="1:15">
      <c r="A462" s="20" t="str">
        <f t="shared" si="14"/>
        <v>Kvika banki hf.MP Séreign 2</v>
      </c>
      <c r="B462" s="20" t="str">
        <f>_xlfn.IFNA(INDEX(Listi!$AI:$AI,MATCH(C462,Listi!$AJ:$AJ,0)),INDEX(Listi!T:T,MATCH(C462,Listi!U:U,0)))</f>
        <v xml:space="preserve">Kvika banki </v>
      </c>
      <c r="C462" t="s">
        <v>243</v>
      </c>
      <c r="D462" t="s">
        <v>245</v>
      </c>
      <c r="E462" t="s">
        <v>276</v>
      </c>
      <c r="F462" t="s">
        <v>12</v>
      </c>
      <c r="G462" s="8">
        <v>38353</v>
      </c>
      <c r="H462" t="s">
        <v>13</v>
      </c>
      <c r="I462" s="7">
        <v>0</v>
      </c>
      <c r="L462" s="7">
        <v>853989181</v>
      </c>
      <c r="M462" s="7">
        <v>42441382</v>
      </c>
      <c r="N462" s="7">
        <v>14637701</v>
      </c>
      <c r="O462" s="20">
        <f t="shared" si="15"/>
        <v>1</v>
      </c>
    </row>
    <row r="463" spans="1:15">
      <c r="A463" s="20" t="str">
        <f t="shared" si="14"/>
        <v>Kvika banki hf.MP Séreign 3</v>
      </c>
      <c r="B463" s="20" t="str">
        <f>_xlfn.IFNA(INDEX(Listi!$AI:$AI,MATCH(C463,Listi!$AJ:$AJ,0)),INDEX(Listi!T:T,MATCH(C463,Listi!U:U,0)))</f>
        <v xml:space="preserve">Kvika banki </v>
      </c>
      <c r="C463" t="s">
        <v>243</v>
      </c>
      <c r="D463" t="s">
        <v>246</v>
      </c>
      <c r="E463" t="s">
        <v>276</v>
      </c>
      <c r="F463" t="s">
        <v>12</v>
      </c>
      <c r="G463" s="8">
        <v>38353</v>
      </c>
      <c r="H463" t="s">
        <v>13</v>
      </c>
      <c r="I463" s="7">
        <v>0</v>
      </c>
      <c r="L463" s="7">
        <v>141173858</v>
      </c>
      <c r="M463" s="7">
        <v>3374790</v>
      </c>
      <c r="N463" s="7">
        <v>0</v>
      </c>
      <c r="O463" s="20">
        <f t="shared" si="15"/>
        <v>1</v>
      </c>
    </row>
    <row r="464" spans="1:15">
      <c r="A464" s="20" t="str">
        <f t="shared" si="14"/>
        <v>Kvika banki hf.MP Séreign 4</v>
      </c>
      <c r="B464" s="20" t="str">
        <f>_xlfn.IFNA(INDEX(Listi!$AI:$AI,MATCH(C464,Listi!$AJ:$AJ,0)),INDEX(Listi!T:T,MATCH(C464,Listi!U:U,0)))</f>
        <v xml:space="preserve">Kvika banki </v>
      </c>
      <c r="C464" t="s">
        <v>243</v>
      </c>
      <c r="D464" t="s">
        <v>247</v>
      </c>
      <c r="E464" t="s">
        <v>276</v>
      </c>
      <c r="F464" t="s">
        <v>12</v>
      </c>
      <c r="G464" s="8">
        <v>38353</v>
      </c>
      <c r="H464" t="s">
        <v>13</v>
      </c>
      <c r="I464" s="7">
        <v>0</v>
      </c>
      <c r="L464" s="7">
        <v>55886684</v>
      </c>
      <c r="M464" s="7">
        <v>2888869</v>
      </c>
      <c r="N464" s="7">
        <v>0</v>
      </c>
      <c r="O464" s="20">
        <f t="shared" si="15"/>
        <v>1</v>
      </c>
    </row>
    <row r="465" spans="1:15">
      <c r="A465" s="20" t="str">
        <f t="shared" si="14"/>
        <v>Landsbankinn hf.Landsbankinn Erlend verðbréf</v>
      </c>
      <c r="B465" s="20" t="str">
        <f>_xlfn.IFNA(INDEX(Listi!$AI:$AI,MATCH(C465,Listi!$AJ:$AJ,0)),INDEX(Listi!T:T,MATCH(C465,Listi!U:U,0)))</f>
        <v>Landsbankinn</v>
      </c>
      <c r="C465" t="s">
        <v>249</v>
      </c>
      <c r="D465" t="s">
        <v>385</v>
      </c>
      <c r="E465" t="s">
        <v>276</v>
      </c>
      <c r="F465" t="s">
        <v>12</v>
      </c>
      <c r="G465" s="8">
        <v>38353</v>
      </c>
      <c r="H465" t="s">
        <v>13</v>
      </c>
      <c r="I465" s="7">
        <v>0</v>
      </c>
      <c r="L465" s="7">
        <v>3705185129</v>
      </c>
      <c r="M465" s="7">
        <v>119989407</v>
      </c>
      <c r="N465" s="7">
        <v>87847878</v>
      </c>
      <c r="O465" s="20">
        <f t="shared" si="15"/>
        <v>1</v>
      </c>
    </row>
    <row r="466" spans="1:15">
      <c r="A466" s="20" t="str">
        <f t="shared" si="14"/>
        <v>Landsbankinn hf.Landsbankinn Lífeyrisbók</v>
      </c>
      <c r="B466" s="20" t="str">
        <f>_xlfn.IFNA(INDEX(Listi!$AI:$AI,MATCH(C466,Listi!$AJ:$AJ,0)),INDEX(Listi!T:T,MATCH(C466,Listi!U:U,0)))</f>
        <v>Landsbankinn</v>
      </c>
      <c r="C466" t="s">
        <v>249</v>
      </c>
      <c r="D466" t="s">
        <v>367</v>
      </c>
      <c r="E466" t="s">
        <v>276</v>
      </c>
      <c r="F466" t="s">
        <v>12</v>
      </c>
      <c r="G466" s="8">
        <v>38353</v>
      </c>
      <c r="H466" t="s">
        <v>13</v>
      </c>
      <c r="I466" s="7">
        <v>0</v>
      </c>
      <c r="L466" s="7">
        <v>3016213427</v>
      </c>
      <c r="M466" s="7">
        <v>440353590</v>
      </c>
      <c r="N466" s="7">
        <v>298769900</v>
      </c>
      <c r="O466" s="20">
        <f t="shared" si="15"/>
        <v>1</v>
      </c>
    </row>
    <row r="467" spans="1:15">
      <c r="A467" s="20" t="str">
        <f t="shared" si="14"/>
        <v>Landsbankinn hf.Landsbankinn Lífeyrisbók verðtryggð</v>
      </c>
      <c r="B467" s="20" t="str">
        <f>_xlfn.IFNA(INDEX(Listi!$AI:$AI,MATCH(C467,Listi!$AJ:$AJ,0)),INDEX(Listi!T:T,MATCH(C467,Listi!U:U,0)))</f>
        <v>Landsbankinn</v>
      </c>
      <c r="C467" t="s">
        <v>249</v>
      </c>
      <c r="D467" t="s">
        <v>598</v>
      </c>
      <c r="E467" t="s">
        <v>276</v>
      </c>
      <c r="F467" t="s">
        <v>12</v>
      </c>
      <c r="G467" s="8">
        <v>38353</v>
      </c>
      <c r="H467" t="s">
        <v>13</v>
      </c>
      <c r="I467" s="7">
        <v>0</v>
      </c>
      <c r="L467" s="7">
        <v>66896053137</v>
      </c>
      <c r="M467" s="7">
        <v>6692476029</v>
      </c>
      <c r="N467" s="7">
        <v>4680072987</v>
      </c>
      <c r="O467" s="20">
        <f t="shared" si="15"/>
        <v>1</v>
      </c>
    </row>
    <row r="468" spans="1:15">
      <c r="A468" s="20" t="str">
        <f t="shared" si="14"/>
        <v>Lífeyrissjóður bændaSamtryggingardeild</v>
      </c>
      <c r="B468" s="20" t="str">
        <f>_xlfn.IFNA(INDEX(Listi!$AI:$AI,MATCH(C468,Listi!$AJ:$AJ,0)),INDEX(Listi!T:T,MATCH(C468,Listi!U:U,0)))</f>
        <v>Lífeyrissjóður bænda</v>
      </c>
      <c r="C468" t="s">
        <v>252</v>
      </c>
      <c r="D468" t="s">
        <v>205</v>
      </c>
      <c r="E468" t="s">
        <v>275</v>
      </c>
      <c r="F468" t="s">
        <v>12</v>
      </c>
      <c r="G468" s="8">
        <v>38353</v>
      </c>
      <c r="H468" t="s">
        <v>13</v>
      </c>
      <c r="I468" s="7">
        <v>0</v>
      </c>
      <c r="L468" s="7">
        <v>45108278171</v>
      </c>
      <c r="M468" s="7">
        <v>776003397</v>
      </c>
      <c r="N468" s="7">
        <v>1921473168</v>
      </c>
      <c r="O468" s="20">
        <f t="shared" si="15"/>
        <v>1</v>
      </c>
    </row>
    <row r="469" spans="1:15">
      <c r="A469" s="20" t="str">
        <f t="shared" si="14"/>
        <v>Lífeyrissjóður bankamannaAldursdeild</v>
      </c>
      <c r="B469" s="20" t="str">
        <f>_xlfn.IFNA(INDEX(Listi!$AI:$AI,MATCH(C469,Listi!$AJ:$AJ,0)),INDEX(Listi!T:T,MATCH(C469,Listi!U:U,0)))</f>
        <v>Lífeyrissjóður bankam.</v>
      </c>
      <c r="C469" t="s">
        <v>250</v>
      </c>
      <c r="D469" t="s">
        <v>251</v>
      </c>
      <c r="E469" t="s">
        <v>275</v>
      </c>
      <c r="F469" t="s">
        <v>12</v>
      </c>
      <c r="G469" s="8">
        <v>38353</v>
      </c>
      <c r="H469" t="s">
        <v>13</v>
      </c>
      <c r="I469" s="7">
        <v>0</v>
      </c>
      <c r="L469" s="7">
        <v>61369964000</v>
      </c>
      <c r="M469" s="7">
        <v>1996063000</v>
      </c>
      <c r="N469" s="7">
        <v>753444000</v>
      </c>
      <c r="O469" s="20">
        <f t="shared" si="15"/>
        <v>1</v>
      </c>
    </row>
    <row r="470" spans="1:15">
      <c r="A470" s="20" t="str">
        <f t="shared" si="14"/>
        <v>Lífeyrissjóður bankamannaHlutfallsdeild</v>
      </c>
      <c r="B470" s="20" t="str">
        <f>_xlfn.IFNA(INDEX(Listi!$AI:$AI,MATCH(C470,Listi!$AJ:$AJ,0)),INDEX(Listi!T:T,MATCH(C470,Listi!U:U,0)))</f>
        <v>Lífeyrissjóður bankam.</v>
      </c>
      <c r="C470" t="s">
        <v>250</v>
      </c>
      <c r="D470" t="s">
        <v>467</v>
      </c>
      <c r="E470" t="s">
        <v>275</v>
      </c>
      <c r="F470" t="s">
        <v>12</v>
      </c>
      <c r="G470" s="8">
        <v>38353</v>
      </c>
      <c r="H470" t="s">
        <v>13</v>
      </c>
      <c r="I470" s="7">
        <v>0</v>
      </c>
      <c r="L470" s="7">
        <v>40286427000</v>
      </c>
      <c r="M470" s="7">
        <v>125147000</v>
      </c>
      <c r="N470" s="7">
        <v>2741197000</v>
      </c>
      <c r="O470" s="20">
        <f t="shared" si="15"/>
        <v>1</v>
      </c>
    </row>
    <row r="471" spans="1:15">
      <c r="A471" s="20" t="str">
        <f t="shared" si="14"/>
        <v>Lífeyrissjóður RangæingaSamtryggingardeild</v>
      </c>
      <c r="B471" s="20" t="str">
        <f>_xlfn.IFNA(INDEX(Listi!$AI:$AI,MATCH(C471,Listi!$AJ:$AJ,0)),INDEX(Listi!T:T,MATCH(C471,Listi!U:U,0)))</f>
        <v>Lífeyrissjóður Rang.</v>
      </c>
      <c r="C471" t="s">
        <v>253</v>
      </c>
      <c r="D471" t="s">
        <v>205</v>
      </c>
      <c r="E471" t="s">
        <v>275</v>
      </c>
      <c r="F471" t="s">
        <v>12</v>
      </c>
      <c r="G471" s="8">
        <v>38353</v>
      </c>
      <c r="H471" t="s">
        <v>13</v>
      </c>
      <c r="I471" s="7">
        <v>0</v>
      </c>
      <c r="L471" s="7">
        <v>18949790000</v>
      </c>
      <c r="M471" s="7">
        <v>835894000</v>
      </c>
      <c r="N471" s="7">
        <v>386250000</v>
      </c>
      <c r="O471" s="20">
        <f t="shared" si="15"/>
        <v>1</v>
      </c>
    </row>
    <row r="472" spans="1:15">
      <c r="A472" s="20" t="str">
        <f t="shared" si="14"/>
        <v>Lífeyrissjóður starfsmanna AkureyrarbæjarSamtryggingardeild</v>
      </c>
      <c r="B472" s="20" t="str">
        <f>_xlfn.IFNA(INDEX(Listi!$AI:$AI,MATCH(C472,Listi!$AJ:$AJ,0)),INDEX(Listi!T:T,MATCH(C472,Listi!U:U,0)))</f>
        <v>Lífeyrissj. starfsm. Akureyrarb.</v>
      </c>
      <c r="C472" t="s">
        <v>274</v>
      </c>
      <c r="D472" t="s">
        <v>205</v>
      </c>
      <c r="E472" t="s">
        <v>275</v>
      </c>
      <c r="F472" t="s">
        <v>12</v>
      </c>
      <c r="G472" s="8">
        <v>38353</v>
      </c>
      <c r="H472" t="s">
        <v>13</v>
      </c>
      <c r="I472" s="7">
        <v>0</v>
      </c>
      <c r="L472" s="7">
        <v>14569496826</v>
      </c>
      <c r="M472" s="7">
        <v>46271787</v>
      </c>
      <c r="N472" s="7">
        <v>1160288032</v>
      </c>
      <c r="O472" s="20">
        <f t="shared" si="15"/>
        <v>1</v>
      </c>
    </row>
    <row r="473" spans="1:15">
      <c r="A473" s="20" t="str">
        <f t="shared" si="14"/>
        <v>Lífeyrissjóður starfsmanna Búnaðarbanka ÍslandsSamtryggingardeild</v>
      </c>
      <c r="B473" s="20" t="str">
        <f>_xlfn.IFNA(INDEX(Listi!$AI:$AI,MATCH(C473,Listi!$AJ:$AJ,0)),INDEX(Listi!T:T,MATCH(C473,Listi!U:U,0)))</f>
        <v>Lífeyrissj. starfsm. Búnaðarb.Ísl.</v>
      </c>
      <c r="C473" t="s">
        <v>254</v>
      </c>
      <c r="D473" t="s">
        <v>205</v>
      </c>
      <c r="E473" t="s">
        <v>275</v>
      </c>
      <c r="F473" t="s">
        <v>12</v>
      </c>
      <c r="G473" s="8">
        <v>38353</v>
      </c>
      <c r="H473" t="s">
        <v>13</v>
      </c>
      <c r="I473" s="7">
        <v>0</v>
      </c>
      <c r="L473" s="7">
        <v>27921283000</v>
      </c>
      <c r="M473" s="7">
        <v>7378000</v>
      </c>
      <c r="N473" s="7">
        <v>1535577000</v>
      </c>
      <c r="O473" s="20">
        <f t="shared" si="15"/>
        <v>1</v>
      </c>
    </row>
    <row r="474" spans="1:15">
      <c r="A474" s="20" t="str">
        <f t="shared" si="14"/>
        <v>Lífeyrissjóður starfsmanna ReykjavíkurborgarSamtryggingardeild</v>
      </c>
      <c r="B474" s="20" t="str">
        <f>_xlfn.IFNA(INDEX(Listi!$AI:$AI,MATCH(C474,Listi!$AJ:$AJ,0)),INDEX(Listi!T:T,MATCH(C474,Listi!U:U,0)))</f>
        <v>Lífeyrissj. starfsm. Reykjav.</v>
      </c>
      <c r="C474" t="s">
        <v>255</v>
      </c>
      <c r="D474" t="s">
        <v>205</v>
      </c>
      <c r="E474" t="s">
        <v>275</v>
      </c>
      <c r="F474" t="s">
        <v>12</v>
      </c>
      <c r="G474" s="8">
        <v>38353</v>
      </c>
      <c r="H474" t="s">
        <v>13</v>
      </c>
      <c r="I474" s="7">
        <v>0</v>
      </c>
      <c r="L474" s="7">
        <v>92450251598</v>
      </c>
      <c r="M474" s="7">
        <v>217604296</v>
      </c>
      <c r="N474" s="7">
        <v>6195210428</v>
      </c>
      <c r="O474" s="20">
        <f t="shared" si="15"/>
        <v>1</v>
      </c>
    </row>
    <row r="475" spans="1:15">
      <c r="A475" s="20" t="str">
        <f t="shared" si="14"/>
        <v>Lífeyrissjóður starfsmanna ríkisinsA-deild</v>
      </c>
      <c r="B475" s="20" t="str">
        <f>_xlfn.IFNA(INDEX(Listi!$AI:$AI,MATCH(C475,Listi!$AJ:$AJ,0)),INDEX(Listi!T:T,MATCH(C475,Listi!U:U,0)))</f>
        <v>LSR</v>
      </c>
      <c r="C475" t="s">
        <v>256</v>
      </c>
      <c r="D475" t="s">
        <v>257</v>
      </c>
      <c r="E475" t="s">
        <v>275</v>
      </c>
      <c r="F475" t="s">
        <v>12</v>
      </c>
      <c r="G475" s="8">
        <v>38353</v>
      </c>
      <c r="H475" t="s">
        <v>13</v>
      </c>
      <c r="I475" s="7">
        <v>0</v>
      </c>
      <c r="L475" s="7">
        <v>1024402726080</v>
      </c>
      <c r="M475" s="7">
        <v>38030413328</v>
      </c>
      <c r="N475" s="7">
        <v>13011563069</v>
      </c>
      <c r="O475" s="20">
        <f t="shared" si="15"/>
        <v>1</v>
      </c>
    </row>
    <row r="476" spans="1:15">
      <c r="A476" s="20" t="str">
        <f t="shared" si="14"/>
        <v>Lífeyrissjóður starfsmanna ríkisinsB-deild</v>
      </c>
      <c r="B476" s="20" t="str">
        <f>_xlfn.IFNA(INDEX(Listi!$AI:$AI,MATCH(C476,Listi!$AJ:$AJ,0)),INDEX(Listi!T:T,MATCH(C476,Listi!U:U,0)))</f>
        <v>LSR</v>
      </c>
      <c r="C476" t="s">
        <v>256</v>
      </c>
      <c r="D476" t="s">
        <v>218</v>
      </c>
      <c r="E476" t="s">
        <v>275</v>
      </c>
      <c r="F476" t="s">
        <v>12</v>
      </c>
      <c r="G476" s="8">
        <v>38353</v>
      </c>
      <c r="H476" t="s">
        <v>13</v>
      </c>
      <c r="I476" s="7">
        <v>0</v>
      </c>
      <c r="L476" s="7">
        <v>297381500048</v>
      </c>
      <c r="M476" s="7">
        <v>1364474032</v>
      </c>
      <c r="N476" s="7">
        <v>62409553231</v>
      </c>
      <c r="O476" s="20">
        <f t="shared" si="15"/>
        <v>1</v>
      </c>
    </row>
    <row r="477" spans="1:15">
      <c r="A477" s="20" t="str">
        <f t="shared" si="14"/>
        <v>Lífeyrissjóður starfsmanna ríkisinsLeið I</v>
      </c>
      <c r="B477" s="20" t="str">
        <f>_xlfn.IFNA(INDEX(Listi!$AI:$AI,MATCH(C477,Listi!$AJ:$AJ,0)),INDEX(Listi!T:T,MATCH(C477,Listi!U:U,0)))</f>
        <v>LSR</v>
      </c>
      <c r="C477" t="s">
        <v>256</v>
      </c>
      <c r="D477" t="s">
        <v>258</v>
      </c>
      <c r="E477" t="s">
        <v>276</v>
      </c>
      <c r="F477" t="s">
        <v>12</v>
      </c>
      <c r="G477" s="8">
        <v>38353</v>
      </c>
      <c r="H477" t="s">
        <v>13</v>
      </c>
      <c r="I477" s="7">
        <v>0</v>
      </c>
      <c r="L477" s="7">
        <v>11704214939</v>
      </c>
      <c r="M477" s="7">
        <v>547428342</v>
      </c>
      <c r="N477" s="7">
        <v>195323403</v>
      </c>
      <c r="O477" s="20">
        <f t="shared" si="15"/>
        <v>1</v>
      </c>
    </row>
    <row r="478" spans="1:15">
      <c r="A478" s="20" t="str">
        <f t="shared" si="14"/>
        <v>Lífeyrissjóður starfsmanna ríkisinsLeið II</v>
      </c>
      <c r="B478" s="20" t="str">
        <f>_xlfn.IFNA(INDEX(Listi!$AI:$AI,MATCH(C478,Listi!$AJ:$AJ,0)),INDEX(Listi!T:T,MATCH(C478,Listi!U:U,0)))</f>
        <v>LSR</v>
      </c>
      <c r="C478" t="s">
        <v>256</v>
      </c>
      <c r="D478" t="s">
        <v>259</v>
      </c>
      <c r="E478" t="s">
        <v>276</v>
      </c>
      <c r="F478" t="s">
        <v>12</v>
      </c>
      <c r="G478" s="8">
        <v>38353</v>
      </c>
      <c r="H478" t="s">
        <v>13</v>
      </c>
      <c r="I478" s="7">
        <v>0</v>
      </c>
      <c r="L478" s="7">
        <v>3365164594</v>
      </c>
      <c r="M478" s="7">
        <v>379849453</v>
      </c>
      <c r="N478" s="7">
        <v>93142056</v>
      </c>
      <c r="O478" s="20">
        <f t="shared" si="15"/>
        <v>1</v>
      </c>
    </row>
    <row r="479" spans="1:15">
      <c r="A479" s="20" t="str">
        <f t="shared" si="14"/>
        <v>Lífeyrissjóður starfsmanna ríkisinsLeið III</v>
      </c>
      <c r="B479" s="20" t="str">
        <f>_xlfn.IFNA(INDEX(Listi!$AI:$AI,MATCH(C479,Listi!$AJ:$AJ,0)),INDEX(Listi!T:T,MATCH(C479,Listi!U:U,0)))</f>
        <v>LSR</v>
      </c>
      <c r="C479" t="s">
        <v>256</v>
      </c>
      <c r="D479" t="s">
        <v>260</v>
      </c>
      <c r="E479" t="s">
        <v>276</v>
      </c>
      <c r="F479" t="s">
        <v>12</v>
      </c>
      <c r="G479" s="8">
        <v>38353</v>
      </c>
      <c r="H479" t="s">
        <v>13</v>
      </c>
      <c r="I479" s="7">
        <v>0</v>
      </c>
      <c r="L479" s="7">
        <v>9959294621</v>
      </c>
      <c r="M479" s="7">
        <v>743287481</v>
      </c>
      <c r="N479" s="7">
        <v>349903833</v>
      </c>
      <c r="O479" s="20">
        <f t="shared" si="15"/>
        <v>1</v>
      </c>
    </row>
    <row r="480" spans="1:15">
      <c r="A480" s="20" t="str">
        <f t="shared" si="14"/>
        <v>Lífeyrissjóður Tannlæknafél ÍslDeild I/Séreign</v>
      </c>
      <c r="B480" s="20" t="str">
        <f>_xlfn.IFNA(INDEX(Listi!$AI:$AI,MATCH(C480,Listi!$AJ:$AJ,0)),INDEX(Listi!T:T,MATCH(C480,Listi!U:U,0)))</f>
        <v>Lífeyrissj. Tannlækna</v>
      </c>
      <c r="C480" t="s">
        <v>261</v>
      </c>
      <c r="D480" t="s">
        <v>207</v>
      </c>
      <c r="E480" t="s">
        <v>276</v>
      </c>
      <c r="F480" t="s">
        <v>12</v>
      </c>
      <c r="G480" s="8">
        <v>38353</v>
      </c>
      <c r="H480" t="s">
        <v>13</v>
      </c>
      <c r="I480" s="7">
        <v>0</v>
      </c>
      <c r="L480" s="7">
        <v>6768408488</v>
      </c>
      <c r="M480" s="7">
        <v>272759192</v>
      </c>
      <c r="N480" s="7">
        <v>153838058</v>
      </c>
      <c r="O480" s="20">
        <f t="shared" si="15"/>
        <v>1</v>
      </c>
    </row>
    <row r="481" spans="1:15">
      <c r="A481" s="20" t="str">
        <f t="shared" si="14"/>
        <v>Lífeyrissjóður Tannlæknafél ÍslSamtryggingardeild</v>
      </c>
      <c r="B481" s="20" t="str">
        <f>_xlfn.IFNA(INDEX(Listi!$AI:$AI,MATCH(C481,Listi!$AJ:$AJ,0)),INDEX(Listi!T:T,MATCH(C481,Listi!U:U,0)))</f>
        <v>Lífeyrissj. Tannlækna</v>
      </c>
      <c r="C481" t="s">
        <v>261</v>
      </c>
      <c r="D481" t="s">
        <v>205</v>
      </c>
      <c r="E481" t="s">
        <v>275</v>
      </c>
      <c r="F481" t="s">
        <v>12</v>
      </c>
      <c r="G481" s="8">
        <v>38353</v>
      </c>
      <c r="H481" t="s">
        <v>13</v>
      </c>
      <c r="I481" s="7">
        <v>0</v>
      </c>
      <c r="L481" s="7">
        <v>2241251214</v>
      </c>
      <c r="M481" s="7">
        <v>112827287</v>
      </c>
      <c r="N481" s="7">
        <v>17930159</v>
      </c>
      <c r="O481" s="20">
        <f t="shared" si="15"/>
        <v>1</v>
      </c>
    </row>
    <row r="482" spans="1:15">
      <c r="A482" s="20" t="str">
        <f t="shared" si="14"/>
        <v>Lífeyrissjóður verslunarmannaÆvileið 1</v>
      </c>
      <c r="B482" s="20" t="str">
        <f>_xlfn.IFNA(INDEX(Listi!$AI:$AI,MATCH(C482,Listi!$AJ:$AJ,0)),INDEX(Listi!T:T,MATCH(C482,Listi!U:U,0)))</f>
        <v>Lífeyrissj. Verslunarm.</v>
      </c>
      <c r="C482" t="s">
        <v>206</v>
      </c>
      <c r="D482" t="s">
        <v>310</v>
      </c>
      <c r="E482" t="s">
        <v>276</v>
      </c>
      <c r="F482" t="s">
        <v>12</v>
      </c>
      <c r="G482" s="8">
        <v>38353</v>
      </c>
      <c r="H482" t="s">
        <v>13</v>
      </c>
      <c r="I482" s="7">
        <v>0</v>
      </c>
      <c r="L482" s="7">
        <v>2860479562</v>
      </c>
      <c r="M482" s="7">
        <v>819651283</v>
      </c>
      <c r="N482" s="7">
        <v>12562366</v>
      </c>
      <c r="O482" s="20">
        <f t="shared" si="15"/>
        <v>1</v>
      </c>
    </row>
    <row r="483" spans="1:15">
      <c r="A483" s="20" t="str">
        <f t="shared" si="14"/>
        <v>Lífeyrissjóður verslunarmannaÆvileið 2</v>
      </c>
      <c r="B483" s="20" t="str">
        <f>_xlfn.IFNA(INDEX(Listi!$AI:$AI,MATCH(C483,Listi!$AJ:$AJ,0)),INDEX(Listi!T:T,MATCH(C483,Listi!U:U,0)))</f>
        <v>Lífeyrissj. Verslunarm.</v>
      </c>
      <c r="C483" t="s">
        <v>206</v>
      </c>
      <c r="D483" t="s">
        <v>309</v>
      </c>
      <c r="E483" t="s">
        <v>276</v>
      </c>
      <c r="F483" t="s">
        <v>12</v>
      </c>
      <c r="G483" s="8">
        <v>38353</v>
      </c>
      <c r="H483" t="s">
        <v>13</v>
      </c>
      <c r="I483" s="7">
        <v>0</v>
      </c>
      <c r="L483" s="7">
        <v>2325064159</v>
      </c>
      <c r="M483" s="7">
        <v>465663194</v>
      </c>
      <c r="N483" s="7">
        <v>32037995</v>
      </c>
      <c r="O483" s="20">
        <f t="shared" si="15"/>
        <v>1</v>
      </c>
    </row>
    <row r="484" spans="1:15">
      <c r="A484" s="20" t="str">
        <f t="shared" si="14"/>
        <v>Lífeyrissjóður verslunarmannaÆvileið 3</v>
      </c>
      <c r="B484" s="20" t="str">
        <f>_xlfn.IFNA(INDEX(Listi!$AI:$AI,MATCH(C484,Listi!$AJ:$AJ,0)),INDEX(Listi!T:T,MATCH(C484,Listi!U:U,0)))</f>
        <v>Lífeyrissj. Verslunarm.</v>
      </c>
      <c r="C484" t="s">
        <v>206</v>
      </c>
      <c r="D484" t="s">
        <v>308</v>
      </c>
      <c r="E484" t="s">
        <v>276</v>
      </c>
      <c r="F484" t="s">
        <v>12</v>
      </c>
      <c r="G484" s="8">
        <v>38353</v>
      </c>
      <c r="H484" t="s">
        <v>13</v>
      </c>
      <c r="I484" s="7">
        <v>0</v>
      </c>
      <c r="L484" s="7">
        <v>1567402319</v>
      </c>
      <c r="M484" s="7">
        <v>325961302</v>
      </c>
      <c r="N484" s="7">
        <v>60283998</v>
      </c>
      <c r="O484" s="20">
        <f t="shared" si="15"/>
        <v>1</v>
      </c>
    </row>
    <row r="485" spans="1:15">
      <c r="A485" s="20" t="str">
        <f t="shared" si="14"/>
        <v>Lífeyrissjóður verslunarmannaDeild I/Séreign</v>
      </c>
      <c r="B485" s="20" t="str">
        <f>_xlfn.IFNA(INDEX(Listi!$AI:$AI,MATCH(C485,Listi!$AJ:$AJ,0)),INDEX(Listi!T:T,MATCH(C485,Listi!U:U,0)))</f>
        <v>Lífeyrissj. Verslunarm.</v>
      </c>
      <c r="C485" t="s">
        <v>206</v>
      </c>
      <c r="D485" t="s">
        <v>207</v>
      </c>
      <c r="E485" t="s">
        <v>276</v>
      </c>
      <c r="F485" t="s">
        <v>12</v>
      </c>
      <c r="G485" s="8">
        <v>38353</v>
      </c>
      <c r="H485" t="s">
        <v>13</v>
      </c>
      <c r="I485" s="7">
        <v>0</v>
      </c>
      <c r="L485" s="7">
        <v>19785724399</v>
      </c>
      <c r="M485" s="7">
        <v>729937912</v>
      </c>
      <c r="N485" s="7">
        <v>458382791</v>
      </c>
      <c r="O485" s="20">
        <f t="shared" si="15"/>
        <v>1</v>
      </c>
    </row>
    <row r="486" spans="1:15">
      <c r="A486" s="20" t="str">
        <f t="shared" si="14"/>
        <v>Lífeyrissjóður verslunarmannaSamtryggingardeild</v>
      </c>
      <c r="B486" s="20" t="str">
        <f>_xlfn.IFNA(INDEX(Listi!$AI:$AI,MATCH(C486,Listi!$AJ:$AJ,0)),INDEX(Listi!T:T,MATCH(C486,Listi!U:U,0)))</f>
        <v>Lífeyrissj. Verslunarm.</v>
      </c>
      <c r="C486" t="s">
        <v>206</v>
      </c>
      <c r="D486" t="s">
        <v>205</v>
      </c>
      <c r="E486" t="s">
        <v>275</v>
      </c>
      <c r="F486" t="s">
        <v>12</v>
      </c>
      <c r="G486" s="8">
        <v>38353</v>
      </c>
      <c r="H486" t="s">
        <v>13</v>
      </c>
      <c r="I486" s="7">
        <v>0</v>
      </c>
      <c r="L486" s="7">
        <v>1174592806906</v>
      </c>
      <c r="M486" s="7">
        <v>35794261112</v>
      </c>
      <c r="N486" s="7">
        <v>21965137185</v>
      </c>
      <c r="O486" s="20">
        <f t="shared" si="15"/>
        <v>1</v>
      </c>
    </row>
    <row r="487" spans="1:15">
      <c r="A487" s="20" t="str">
        <f t="shared" si="14"/>
        <v>Lífeyrissjóður VestmannaeyjaSafn I</v>
      </c>
      <c r="B487" s="20" t="str">
        <f>_xlfn.IFNA(INDEX(Listi!$AI:$AI,MATCH(C487,Listi!$AJ:$AJ,0)),INDEX(Listi!T:T,MATCH(C487,Listi!U:U,0)))</f>
        <v>Lífeyrissj. Vestm.</v>
      </c>
      <c r="C487" t="s">
        <v>262</v>
      </c>
      <c r="D487" t="s">
        <v>210</v>
      </c>
      <c r="E487" t="s">
        <v>276</v>
      </c>
      <c r="F487" t="s">
        <v>12</v>
      </c>
      <c r="G487" s="8">
        <v>38353</v>
      </c>
      <c r="H487" t="s">
        <v>13</v>
      </c>
      <c r="I487" s="7">
        <v>0</v>
      </c>
      <c r="L487" s="7">
        <v>381311221</v>
      </c>
      <c r="M487" s="7">
        <v>44104006</v>
      </c>
      <c r="N487" s="7">
        <v>13592960</v>
      </c>
      <c r="O487" s="20">
        <f t="shared" si="15"/>
        <v>1</v>
      </c>
    </row>
    <row r="488" spans="1:15">
      <c r="A488" s="20" t="str">
        <f t="shared" si="14"/>
        <v>Lífeyrissjóður VestmannaeyjaSafn II</v>
      </c>
      <c r="B488" s="20" t="str">
        <f>_xlfn.IFNA(INDEX(Listi!$AI:$AI,MATCH(C488,Listi!$AJ:$AJ,0)),INDEX(Listi!T:T,MATCH(C488,Listi!U:U,0)))</f>
        <v>Lífeyrissj. Vestm.</v>
      </c>
      <c r="C488" t="s">
        <v>262</v>
      </c>
      <c r="D488" t="s">
        <v>211</v>
      </c>
      <c r="E488" t="s">
        <v>276</v>
      </c>
      <c r="F488" s="8" t="s">
        <v>12</v>
      </c>
      <c r="G488" s="8">
        <v>38353</v>
      </c>
      <c r="H488" t="s">
        <v>13</v>
      </c>
      <c r="I488" s="7">
        <v>0</v>
      </c>
      <c r="L488" s="7">
        <v>571440191</v>
      </c>
      <c r="M488" s="7">
        <v>40240404</v>
      </c>
      <c r="N488" s="7">
        <v>18659289</v>
      </c>
      <c r="O488" s="20">
        <f t="shared" si="15"/>
        <v>1</v>
      </c>
    </row>
    <row r="489" spans="1:15">
      <c r="A489" s="20" t="str">
        <f t="shared" si="14"/>
        <v>Lífeyrissjóður VestmannaeyjaSamtryggingardeild</v>
      </c>
      <c r="B489" s="20" t="str">
        <f>_xlfn.IFNA(INDEX(Listi!$AI:$AI,MATCH(C489,Listi!$AJ:$AJ,0)),INDEX(Listi!T:T,MATCH(C489,Listi!U:U,0)))</f>
        <v>Lífeyrissj. Vestm.</v>
      </c>
      <c r="C489" t="s">
        <v>262</v>
      </c>
      <c r="D489" t="s">
        <v>205</v>
      </c>
      <c r="E489" t="s">
        <v>275</v>
      </c>
      <c r="F489" s="8" t="s">
        <v>12</v>
      </c>
      <c r="G489" s="8">
        <v>38353</v>
      </c>
      <c r="H489" t="s">
        <v>13</v>
      </c>
      <c r="I489" s="7">
        <v>0</v>
      </c>
      <c r="L489" s="7">
        <v>85198020532</v>
      </c>
      <c r="M489" s="7">
        <v>1944643004</v>
      </c>
      <c r="N489" s="7">
        <v>2198060399</v>
      </c>
      <c r="O489" s="20">
        <f t="shared" si="15"/>
        <v>1</v>
      </c>
    </row>
    <row r="490" spans="1:15">
      <c r="A490" s="20" t="str">
        <f t="shared" si="14"/>
        <v>Lífsval - lífeyrissparnaðurLífsval 1</v>
      </c>
      <c r="B490" s="20" t="str">
        <f>_xlfn.IFNA(INDEX(Listi!$AI:$AI,MATCH(C490,Listi!$AJ:$AJ,0)),INDEX(Listi!T:T,MATCH(C490,Listi!U:U,0)))</f>
        <v>Lífsval</v>
      </c>
      <c r="C490" t="s">
        <v>263</v>
      </c>
      <c r="D490" t="s">
        <v>264</v>
      </c>
      <c r="E490" t="s">
        <v>276</v>
      </c>
      <c r="F490" s="8" t="s">
        <v>12</v>
      </c>
      <c r="G490" s="8">
        <v>38353</v>
      </c>
      <c r="H490" t="s">
        <v>13</v>
      </c>
      <c r="I490" s="7">
        <v>0</v>
      </c>
      <c r="L490" s="7">
        <v>1792991246</v>
      </c>
      <c r="M490" s="7">
        <v>203244065</v>
      </c>
      <c r="N490" s="7">
        <v>81003579</v>
      </c>
      <c r="O490" s="20">
        <f t="shared" si="15"/>
        <v>1</v>
      </c>
    </row>
    <row r="491" spans="1:15">
      <c r="A491" s="20" t="str">
        <f t="shared" si="14"/>
        <v>Lífsval - lífeyrissparnaðurLífsval 2</v>
      </c>
      <c r="B491" s="20" t="str">
        <f>_xlfn.IFNA(INDEX(Listi!$AI:$AI,MATCH(C491,Listi!$AJ:$AJ,0)),INDEX(Listi!T:T,MATCH(C491,Listi!U:U,0)))</f>
        <v>Lífsval</v>
      </c>
      <c r="C491" t="s">
        <v>263</v>
      </c>
      <c r="D491" t="s">
        <v>265</v>
      </c>
      <c r="E491" t="s">
        <v>276</v>
      </c>
      <c r="F491" s="8" t="s">
        <v>12</v>
      </c>
      <c r="G491" s="8">
        <v>38353</v>
      </c>
      <c r="H491" t="s">
        <v>13</v>
      </c>
      <c r="I491" s="7">
        <v>0</v>
      </c>
      <c r="L491" s="7">
        <v>79660340</v>
      </c>
      <c r="M491" s="7">
        <v>14369045</v>
      </c>
      <c r="N491" s="7">
        <v>2695304</v>
      </c>
      <c r="O491" s="20">
        <f t="shared" si="15"/>
        <v>1</v>
      </c>
    </row>
    <row r="492" spans="1:15">
      <c r="A492" s="20" t="str">
        <f t="shared" si="14"/>
        <v>Lífsval - lífeyrissparnaðurLífsval 3</v>
      </c>
      <c r="B492" s="20" t="str">
        <f>_xlfn.IFNA(INDEX(Listi!$AI:$AI,MATCH(C492,Listi!$AJ:$AJ,0)),INDEX(Listi!T:T,MATCH(C492,Listi!U:U,0)))</f>
        <v>Lífsval</v>
      </c>
      <c r="C492" t="s">
        <v>263</v>
      </c>
      <c r="D492" t="s">
        <v>266</v>
      </c>
      <c r="E492" t="s">
        <v>276</v>
      </c>
      <c r="F492" s="8" t="s">
        <v>12</v>
      </c>
      <c r="G492" s="8">
        <v>38353</v>
      </c>
      <c r="H492" t="s">
        <v>13</v>
      </c>
      <c r="I492" s="7">
        <v>0</v>
      </c>
      <c r="L492" s="7">
        <v>131239774</v>
      </c>
      <c r="M492" s="7">
        <v>16635787</v>
      </c>
      <c r="N492" s="7">
        <v>3548138</v>
      </c>
      <c r="O492" s="20">
        <f t="shared" si="15"/>
        <v>1</v>
      </c>
    </row>
    <row r="493" spans="1:15">
      <c r="A493" s="20" t="str">
        <f t="shared" si="14"/>
        <v>Lífsval - lífeyrissparnaðurLífsval 4</v>
      </c>
      <c r="B493" s="20" t="str">
        <f>_xlfn.IFNA(INDEX(Listi!$AI:$AI,MATCH(C493,Listi!$AJ:$AJ,0)),INDEX(Listi!T:T,MATCH(C493,Listi!U:U,0)))</f>
        <v>Lífsval</v>
      </c>
      <c r="C493" t="s">
        <v>263</v>
      </c>
      <c r="D493" t="s">
        <v>267</v>
      </c>
      <c r="E493" t="s">
        <v>276</v>
      </c>
      <c r="F493" s="8" t="s">
        <v>12</v>
      </c>
      <c r="G493" s="8">
        <v>38353</v>
      </c>
      <c r="H493" t="s">
        <v>13</v>
      </c>
      <c r="I493" s="7">
        <v>0</v>
      </c>
      <c r="L493" s="7">
        <v>71752064</v>
      </c>
      <c r="M493" s="7">
        <v>15238959</v>
      </c>
      <c r="N493" s="7">
        <v>2058992</v>
      </c>
      <c r="O493" s="20">
        <f t="shared" si="15"/>
        <v>1</v>
      </c>
    </row>
    <row r="494" spans="1:15">
      <c r="A494" s="20" t="str">
        <f t="shared" si="14"/>
        <v>Lífsverk lífeyrissjóðurLífsverk I/Séreign</v>
      </c>
      <c r="B494" s="20" t="str">
        <f>_xlfn.IFNA(INDEX(Listi!$AI:$AI,MATCH(C494,Listi!$AJ:$AJ,0)),INDEX(Listi!T:T,MATCH(C494,Listi!U:U,0)))</f>
        <v xml:space="preserve">Lífsverk  </v>
      </c>
      <c r="C494" t="s">
        <v>268</v>
      </c>
      <c r="D494" t="s">
        <v>269</v>
      </c>
      <c r="E494" t="s">
        <v>276</v>
      </c>
      <c r="F494" s="8" t="s">
        <v>12</v>
      </c>
      <c r="G494" s="8">
        <v>38353</v>
      </c>
      <c r="H494" t="s">
        <v>13</v>
      </c>
      <c r="I494" s="7">
        <v>0</v>
      </c>
      <c r="L494" s="7">
        <v>4582957000</v>
      </c>
      <c r="M494" s="7">
        <v>635926000</v>
      </c>
      <c r="N494" s="7">
        <v>22708000</v>
      </c>
      <c r="O494" s="20">
        <f t="shared" si="15"/>
        <v>1</v>
      </c>
    </row>
    <row r="495" spans="1:15">
      <c r="A495" s="20" t="str">
        <f t="shared" si="14"/>
        <v>Lífsverk lífeyrissjóðurLífsverk II/Séreign</v>
      </c>
      <c r="B495" s="20" t="str">
        <f>_xlfn.IFNA(INDEX(Listi!$AI:$AI,MATCH(C495,Listi!$AJ:$AJ,0)),INDEX(Listi!T:T,MATCH(C495,Listi!U:U,0)))</f>
        <v xml:space="preserve">Lífsverk  </v>
      </c>
      <c r="C495" t="s">
        <v>268</v>
      </c>
      <c r="D495" t="s">
        <v>270</v>
      </c>
      <c r="E495" t="s">
        <v>276</v>
      </c>
      <c r="F495" s="8" t="s">
        <v>12</v>
      </c>
      <c r="G495" s="8">
        <v>38353</v>
      </c>
      <c r="H495" t="s">
        <v>13</v>
      </c>
      <c r="I495" s="7">
        <v>0</v>
      </c>
      <c r="L495" s="7">
        <v>23735073000</v>
      </c>
      <c r="M495" s="7">
        <v>2073571000</v>
      </c>
      <c r="N495" s="7">
        <v>249365000</v>
      </c>
      <c r="O495" s="20">
        <f t="shared" si="15"/>
        <v>1</v>
      </c>
    </row>
    <row r="496" spans="1:15">
      <c r="A496" s="20" t="str">
        <f t="shared" si="14"/>
        <v>Lífsverk lífeyrissjóðurLífsverk III/Séreign</v>
      </c>
      <c r="B496" s="20" t="str">
        <f>_xlfn.IFNA(INDEX(Listi!$AI:$AI,MATCH(C496,Listi!$AJ:$AJ,0)),INDEX(Listi!T:T,MATCH(C496,Listi!U:U,0)))</f>
        <v xml:space="preserve">Lífsverk  </v>
      </c>
      <c r="C496" t="s">
        <v>268</v>
      </c>
      <c r="D496" t="s">
        <v>271</v>
      </c>
      <c r="E496" t="s">
        <v>276</v>
      </c>
      <c r="F496" s="8" t="s">
        <v>12</v>
      </c>
      <c r="G496" s="8">
        <v>38353</v>
      </c>
      <c r="H496" t="s">
        <v>13</v>
      </c>
      <c r="I496" s="7">
        <v>0</v>
      </c>
      <c r="L496" s="7">
        <v>653814000</v>
      </c>
      <c r="M496" s="7">
        <v>105107000</v>
      </c>
      <c r="N496" s="7">
        <v>2613000</v>
      </c>
      <c r="O496" s="20">
        <f t="shared" si="15"/>
        <v>1</v>
      </c>
    </row>
    <row r="497" spans="1:15">
      <c r="A497" s="20" t="str">
        <f t="shared" si="14"/>
        <v>Lífsverk lífeyrissjóðurSamtryggingardeild</v>
      </c>
      <c r="B497" s="20" t="str">
        <f>_xlfn.IFNA(INDEX(Listi!$AI:$AI,MATCH(C497,Listi!$AJ:$AJ,0)),INDEX(Listi!T:T,MATCH(C497,Listi!U:U,0)))</f>
        <v xml:space="preserve">Lífsverk  </v>
      </c>
      <c r="C497" t="s">
        <v>268</v>
      </c>
      <c r="D497" t="s">
        <v>205</v>
      </c>
      <c r="E497" t="s">
        <v>275</v>
      </c>
      <c r="F497" s="8" t="s">
        <v>12</v>
      </c>
      <c r="G497" s="8">
        <v>38353</v>
      </c>
      <c r="H497" t="s">
        <v>13</v>
      </c>
      <c r="I497" s="7">
        <v>0</v>
      </c>
      <c r="L497" s="7">
        <v>120542527000</v>
      </c>
      <c r="M497" s="7">
        <v>4397803000</v>
      </c>
      <c r="N497" s="7">
        <v>1423151000</v>
      </c>
      <c r="O497" s="20">
        <f t="shared" si="15"/>
        <v>1</v>
      </c>
    </row>
    <row r="498" spans="1:15">
      <c r="A498" s="20" t="str">
        <f t="shared" si="14"/>
        <v>Söfnunarsjóður lífeyrisréttindaDeild I/Innlán</v>
      </c>
      <c r="B498" s="20" t="str">
        <f>_xlfn.IFNA(INDEX(Listi!$AI:$AI,MATCH(C498,Listi!$AJ:$AJ,0)),INDEX(Listi!T:T,MATCH(C498,Listi!U:U,0)))</f>
        <v>Söfnunarsj.</v>
      </c>
      <c r="C498" t="s">
        <v>272</v>
      </c>
      <c r="D498" t="s">
        <v>273</v>
      </c>
      <c r="E498" t="s">
        <v>276</v>
      </c>
      <c r="F498" s="8" t="s">
        <v>12</v>
      </c>
      <c r="G498" s="8">
        <v>38353</v>
      </c>
      <c r="H498" t="s">
        <v>13</v>
      </c>
      <c r="I498" s="7">
        <v>0</v>
      </c>
      <c r="L498" s="7">
        <v>2001731914</v>
      </c>
      <c r="M498" s="7">
        <v>133561634</v>
      </c>
      <c r="N498" s="7">
        <v>44803565</v>
      </c>
      <c r="O498" s="20">
        <f t="shared" si="15"/>
        <v>1</v>
      </c>
    </row>
    <row r="499" spans="1:15">
      <c r="A499" s="20" t="str">
        <f t="shared" si="14"/>
        <v>Söfnunarsjóður lífeyrisréttindaDeild III/Séreign</v>
      </c>
      <c r="B499" s="20" t="str">
        <f>_xlfn.IFNA(INDEX(Listi!$AI:$AI,MATCH(C499,Listi!$AJ:$AJ,0)),INDEX(Listi!T:T,MATCH(C499,Listi!U:U,0)))</f>
        <v>Söfnunarsj.</v>
      </c>
      <c r="C499" t="s">
        <v>272</v>
      </c>
      <c r="D499" t="s">
        <v>599</v>
      </c>
      <c r="E499" t="s">
        <v>276</v>
      </c>
      <c r="F499" s="8" t="s">
        <v>12</v>
      </c>
      <c r="G499" s="8">
        <v>38353</v>
      </c>
      <c r="H499" t="s">
        <v>13</v>
      </c>
      <c r="I499" s="7">
        <v>0</v>
      </c>
      <c r="L499" s="7">
        <v>24413085</v>
      </c>
      <c r="M499" s="7">
        <v>24697577</v>
      </c>
      <c r="N499" s="7">
        <v>900000</v>
      </c>
      <c r="O499" s="20">
        <f t="shared" si="15"/>
        <v>1</v>
      </c>
    </row>
    <row r="500" spans="1:15">
      <c r="A500" s="20" t="str">
        <f t="shared" si="14"/>
        <v>Söfnunarsjóður lífeyrisréttindaDeildII/Séreign</v>
      </c>
      <c r="B500" s="20" t="str">
        <f>_xlfn.IFNA(INDEX(Listi!$AI:$AI,MATCH(C500,Listi!$AJ:$AJ,0)),INDEX(Listi!T:T,MATCH(C500,Listi!U:U,0)))</f>
        <v>Söfnunarsj.</v>
      </c>
      <c r="C500" t="s">
        <v>272</v>
      </c>
      <c r="D500" t="s">
        <v>586</v>
      </c>
      <c r="E500" t="s">
        <v>276</v>
      </c>
      <c r="F500" s="8" t="s">
        <v>12</v>
      </c>
      <c r="G500" s="8">
        <v>38353</v>
      </c>
      <c r="H500" t="s">
        <v>13</v>
      </c>
      <c r="I500" s="7">
        <v>0</v>
      </c>
      <c r="L500" s="7">
        <v>1654616477</v>
      </c>
      <c r="M500" s="7">
        <v>128539213</v>
      </c>
      <c r="N500" s="7">
        <v>22846291</v>
      </c>
      <c r="O500" s="20">
        <f t="shared" si="15"/>
        <v>1</v>
      </c>
    </row>
    <row r="501" spans="1:15">
      <c r="A501" s="20" t="str">
        <f t="shared" si="14"/>
        <v>Söfnunarsjóður lífeyrisréttindaSamtryggingardeild</v>
      </c>
      <c r="B501" s="20" t="str">
        <f>_xlfn.IFNA(INDEX(Listi!$AI:$AI,MATCH(C501,Listi!$AJ:$AJ,0)),INDEX(Listi!T:T,MATCH(C501,Listi!U:U,0)))</f>
        <v>Söfnunarsj.</v>
      </c>
      <c r="C501" t="s">
        <v>272</v>
      </c>
      <c r="D501" t="s">
        <v>205</v>
      </c>
      <c r="E501" t="s">
        <v>275</v>
      </c>
      <c r="F501" s="8" t="s">
        <v>12</v>
      </c>
      <c r="G501" s="8">
        <v>38353</v>
      </c>
      <c r="H501" t="s">
        <v>13</v>
      </c>
      <c r="I501" s="7">
        <v>0</v>
      </c>
      <c r="L501" s="7">
        <v>238978847889</v>
      </c>
      <c r="M501" s="7">
        <v>4967193409</v>
      </c>
      <c r="N501" s="7">
        <v>6076487652</v>
      </c>
      <c r="O501" s="20">
        <f t="shared" si="15"/>
        <v>1</v>
      </c>
    </row>
    <row r="502" spans="1:15">
      <c r="A502" s="20" t="str">
        <f t="shared" si="14"/>
        <v>Stapi lífeyrissjóðurSafn I</v>
      </c>
      <c r="B502" s="20" t="str">
        <f>_xlfn.IFNA(INDEX(Listi!$AI:$AI,MATCH(C502,Listi!$AJ:$AJ,0)),INDEX(Listi!T:T,MATCH(C502,Listi!U:U,0)))</f>
        <v xml:space="preserve">Stapi  </v>
      </c>
      <c r="C502" t="s">
        <v>209</v>
      </c>
      <c r="D502" t="s">
        <v>210</v>
      </c>
      <c r="E502" t="s">
        <v>276</v>
      </c>
      <c r="F502" s="8" t="s">
        <v>12</v>
      </c>
      <c r="G502" s="8">
        <v>38353</v>
      </c>
      <c r="H502" t="s">
        <v>13</v>
      </c>
      <c r="I502" s="7">
        <v>0</v>
      </c>
      <c r="L502" s="7">
        <v>2440828925</v>
      </c>
      <c r="M502" s="7">
        <v>91567233</v>
      </c>
      <c r="N502" s="7">
        <v>110755602</v>
      </c>
      <c r="O502" s="20">
        <f t="shared" si="15"/>
        <v>1</v>
      </c>
    </row>
    <row r="503" spans="1:15">
      <c r="A503" s="20" t="str">
        <f t="shared" si="14"/>
        <v>Stapi lífeyrissjóðurSafn II</v>
      </c>
      <c r="B503" s="20" t="str">
        <f>_xlfn.IFNA(INDEX(Listi!$AI:$AI,MATCH(C503,Listi!$AJ:$AJ,0)),INDEX(Listi!T:T,MATCH(C503,Listi!U:U,0)))</f>
        <v xml:space="preserve">Stapi  </v>
      </c>
      <c r="C503" t="s">
        <v>209</v>
      </c>
      <c r="D503" t="s">
        <v>211</v>
      </c>
      <c r="E503" t="s">
        <v>276</v>
      </c>
      <c r="F503" s="8" t="s">
        <v>12</v>
      </c>
      <c r="G503" s="8">
        <v>38353</v>
      </c>
      <c r="H503" t="s">
        <v>13</v>
      </c>
      <c r="I503" s="7">
        <v>0</v>
      </c>
      <c r="L503" s="7">
        <v>5710890273</v>
      </c>
      <c r="M503" s="7">
        <v>262001316</v>
      </c>
      <c r="N503" s="7">
        <v>164209410</v>
      </c>
      <c r="O503" s="20">
        <f t="shared" si="15"/>
        <v>1</v>
      </c>
    </row>
    <row r="504" spans="1:15">
      <c r="A504" s="20" t="str">
        <f t="shared" si="14"/>
        <v>Stapi lífeyrissjóðurSafn III</v>
      </c>
      <c r="B504" s="20" t="str">
        <f>_xlfn.IFNA(INDEX(Listi!$AI:$AI,MATCH(C504,Listi!$AJ:$AJ,0)),INDEX(Listi!T:T,MATCH(C504,Listi!U:U,0)))</f>
        <v xml:space="preserve">Stapi  </v>
      </c>
      <c r="C504" t="s">
        <v>209</v>
      </c>
      <c r="D504" t="s">
        <v>212</v>
      </c>
      <c r="E504" t="s">
        <v>276</v>
      </c>
      <c r="F504" t="s">
        <v>12</v>
      </c>
      <c r="G504" s="8">
        <v>38353</v>
      </c>
      <c r="H504" t="s">
        <v>13</v>
      </c>
      <c r="I504" s="7">
        <v>0</v>
      </c>
      <c r="L504" s="7">
        <v>268100084</v>
      </c>
      <c r="M504" s="7">
        <v>24388890</v>
      </c>
      <c r="N504" s="7">
        <v>9886128</v>
      </c>
      <c r="O504" s="20">
        <f t="shared" si="15"/>
        <v>1</v>
      </c>
    </row>
    <row r="505" spans="1:15">
      <c r="A505" s="20" t="str">
        <f t="shared" ref="A505:A566" si="16">CONCATENATE(C505,D505)</f>
        <v>Stapi lífeyrissjóðurTryggingardeild</v>
      </c>
      <c r="B505" s="20" t="str">
        <f>_xlfn.IFNA(INDEX(Listi!$AI:$AI,MATCH(C505,Listi!$AJ:$AJ,0)),INDEX(Listi!T:T,MATCH(C505,Listi!U:U,0)))</f>
        <v xml:space="preserve">Stapi  </v>
      </c>
      <c r="C505" t="s">
        <v>209</v>
      </c>
      <c r="D505" t="s">
        <v>213</v>
      </c>
      <c r="E505" t="s">
        <v>275</v>
      </c>
      <c r="F505" t="s">
        <v>12</v>
      </c>
      <c r="G505" s="8">
        <v>38353</v>
      </c>
      <c r="H505" t="s">
        <v>13</v>
      </c>
      <c r="I505" s="7">
        <v>0</v>
      </c>
      <c r="L505" s="7">
        <v>348661724246</v>
      </c>
      <c r="M505" s="7">
        <v>13807615154</v>
      </c>
      <c r="N505" s="7">
        <v>7912918911</v>
      </c>
      <c r="O505" s="20">
        <f t="shared" si="15"/>
        <v>1</v>
      </c>
    </row>
    <row r="506" spans="1:15">
      <c r="A506" s="20" t="str">
        <f t="shared" si="16"/>
        <v>Stapi lífeyrissjóðurVarfærnasafnið</v>
      </c>
      <c r="B506" s="20" t="str">
        <f>_xlfn.IFNA(INDEX(Listi!$AI:$AI,MATCH(C506,Listi!$AJ:$AJ,0)),INDEX(Listi!T:T,MATCH(C506,Listi!U:U,0)))</f>
        <v xml:space="preserve">Stapi  </v>
      </c>
      <c r="C506" t="s">
        <v>209</v>
      </c>
      <c r="D506" t="s">
        <v>392</v>
      </c>
      <c r="E506" t="s">
        <v>276</v>
      </c>
      <c r="F506" t="s">
        <v>12</v>
      </c>
      <c r="G506" s="8">
        <v>38353</v>
      </c>
      <c r="H506" t="s">
        <v>13</v>
      </c>
      <c r="I506" s="7">
        <v>0</v>
      </c>
      <c r="L506" s="7">
        <v>471986044</v>
      </c>
      <c r="M506" s="7">
        <v>137399159</v>
      </c>
      <c r="N506" s="7">
        <v>6994496</v>
      </c>
      <c r="O506" s="20">
        <f t="shared" si="15"/>
        <v>1</v>
      </c>
    </row>
    <row r="507" spans="1:15">
      <c r="A507" s="20" t="str">
        <f t="shared" si="16"/>
        <v>Almenni lífeyrissjóðurinnÆvisafn I</v>
      </c>
      <c r="B507" s="20" t="str">
        <f>_xlfn.IFNA(INDEX(Listi!$AI:$AI,MATCH(C507,Listi!$AJ:$AJ,0)),INDEX(Listi!T:T,MATCH(C507,Listi!U:U,0)))</f>
        <v xml:space="preserve">Almenni </v>
      </c>
      <c r="C507" t="s">
        <v>0</v>
      </c>
      <c r="D507" t="s">
        <v>202</v>
      </c>
      <c r="E507" t="s">
        <v>276</v>
      </c>
      <c r="F507" t="s">
        <v>14</v>
      </c>
      <c r="G507" s="8">
        <v>38718</v>
      </c>
      <c r="H507" t="s">
        <v>15</v>
      </c>
      <c r="I507" s="7">
        <v>0</v>
      </c>
      <c r="L507" s="7">
        <v>43068273823</v>
      </c>
      <c r="M507" s="7">
        <v>4413720640</v>
      </c>
      <c r="N507" s="7">
        <v>641257097</v>
      </c>
      <c r="O507" s="20">
        <f t="shared" si="15"/>
        <v>1</v>
      </c>
    </row>
    <row r="508" spans="1:15">
      <c r="A508" s="20" t="str">
        <f t="shared" si="16"/>
        <v>Almenni lífeyrissjóðurinnÆvisafn II</v>
      </c>
      <c r="B508" s="20" t="str">
        <f>_xlfn.IFNA(INDEX(Listi!$AI:$AI,MATCH(C508,Listi!$AJ:$AJ,0)),INDEX(Listi!T:T,MATCH(C508,Listi!U:U,0)))</f>
        <v xml:space="preserve">Almenni </v>
      </c>
      <c r="C508" t="s">
        <v>0</v>
      </c>
      <c r="D508" t="s">
        <v>203</v>
      </c>
      <c r="E508" t="s">
        <v>276</v>
      </c>
      <c r="F508" t="s">
        <v>14</v>
      </c>
      <c r="G508" s="8">
        <v>38718</v>
      </c>
      <c r="H508" t="s">
        <v>15</v>
      </c>
      <c r="I508" s="7">
        <v>0</v>
      </c>
      <c r="L508" s="7">
        <v>86460235807</v>
      </c>
      <c r="M508" s="7">
        <v>3970537445</v>
      </c>
      <c r="N508" s="7">
        <v>1539034493</v>
      </c>
      <c r="O508" s="20">
        <f t="shared" si="15"/>
        <v>1</v>
      </c>
    </row>
    <row r="509" spans="1:15">
      <c r="A509" s="20" t="str">
        <f t="shared" si="16"/>
        <v>Almenni lífeyrissjóðurinnÆvisafn III</v>
      </c>
      <c r="B509" s="20" t="str">
        <f>_xlfn.IFNA(INDEX(Listi!$AI:$AI,MATCH(C509,Listi!$AJ:$AJ,0)),INDEX(Listi!T:T,MATCH(C509,Listi!U:U,0)))</f>
        <v xml:space="preserve">Almenni </v>
      </c>
      <c r="C509" t="s">
        <v>0</v>
      </c>
      <c r="D509" t="s">
        <v>204</v>
      </c>
      <c r="E509" t="s">
        <v>276</v>
      </c>
      <c r="F509" t="s">
        <v>14</v>
      </c>
      <c r="G509" s="8">
        <v>38718</v>
      </c>
      <c r="H509" t="s">
        <v>15</v>
      </c>
      <c r="I509" s="7">
        <v>0</v>
      </c>
      <c r="L509" s="7">
        <v>33890180699</v>
      </c>
      <c r="M509" s="7">
        <v>1571509194</v>
      </c>
      <c r="N509" s="7">
        <v>920421683</v>
      </c>
      <c r="O509" s="20">
        <f t="shared" si="15"/>
        <v>1</v>
      </c>
    </row>
    <row r="510" spans="1:15">
      <c r="A510" s="20" t="str">
        <f t="shared" si="16"/>
        <v>Almenni lífeyrissjóðurinnHúsnæðissafn</v>
      </c>
      <c r="B510" s="20" t="str">
        <f>_xlfn.IFNA(INDEX(Listi!$AI:$AI,MATCH(C510,Listi!$AJ:$AJ,0)),INDEX(Listi!T:T,MATCH(C510,Listi!U:U,0)))</f>
        <v xml:space="preserve">Almenni </v>
      </c>
      <c r="C510" t="s">
        <v>0</v>
      </c>
      <c r="D510" t="s">
        <v>315</v>
      </c>
      <c r="E510" t="s">
        <v>276</v>
      </c>
      <c r="F510" t="s">
        <v>14</v>
      </c>
      <c r="G510" s="8">
        <v>38718</v>
      </c>
      <c r="H510" t="s">
        <v>15</v>
      </c>
      <c r="I510" s="7">
        <v>0</v>
      </c>
      <c r="L510" s="7">
        <v>487895879</v>
      </c>
      <c r="M510" s="7">
        <v>166428361</v>
      </c>
      <c r="N510" s="7">
        <v>18080096</v>
      </c>
      <c r="O510" s="20">
        <f t="shared" si="15"/>
        <v>1</v>
      </c>
    </row>
    <row r="511" spans="1:15">
      <c r="A511" s="20" t="str">
        <f t="shared" si="16"/>
        <v>Almenni lífeyrissjóðurinnInnlánssafn</v>
      </c>
      <c r="B511" s="20" t="str">
        <f>_xlfn.IFNA(INDEX(Listi!$AI:$AI,MATCH(C511,Listi!$AJ:$AJ,0)),INDEX(Listi!T:T,MATCH(C511,Listi!U:U,0)))</f>
        <v xml:space="preserve">Almenni </v>
      </c>
      <c r="C511" t="s">
        <v>0</v>
      </c>
      <c r="D511" t="s">
        <v>1</v>
      </c>
      <c r="E511" t="s">
        <v>276</v>
      </c>
      <c r="F511" t="s">
        <v>14</v>
      </c>
      <c r="G511" s="8">
        <v>38718</v>
      </c>
      <c r="H511" t="s">
        <v>15</v>
      </c>
      <c r="I511" s="7">
        <v>0</v>
      </c>
      <c r="L511" s="7">
        <v>26587944379</v>
      </c>
      <c r="M511" s="7">
        <v>1016779991</v>
      </c>
      <c r="N511" s="7">
        <v>1031869724</v>
      </c>
      <c r="O511" s="20">
        <f t="shared" si="15"/>
        <v>1</v>
      </c>
    </row>
    <row r="512" spans="1:15">
      <c r="A512" s="20" t="str">
        <f t="shared" si="16"/>
        <v>Almenni lífeyrissjóðurinnRíkissafn langt</v>
      </c>
      <c r="B512" s="20" t="str">
        <f>_xlfn.IFNA(INDEX(Listi!$AI:$AI,MATCH(C512,Listi!$AJ:$AJ,0)),INDEX(Listi!T:T,MATCH(C512,Listi!U:U,0)))</f>
        <v xml:space="preserve">Almenni </v>
      </c>
      <c r="C512" t="s">
        <v>0</v>
      </c>
      <c r="D512" t="s">
        <v>199</v>
      </c>
      <c r="E512" t="s">
        <v>276</v>
      </c>
      <c r="F512" t="s">
        <v>14</v>
      </c>
      <c r="G512" s="8">
        <v>38718</v>
      </c>
      <c r="H512" t="s">
        <v>15</v>
      </c>
      <c r="I512" s="7">
        <v>0</v>
      </c>
      <c r="L512" s="7">
        <v>1193680171</v>
      </c>
      <c r="M512" s="7">
        <v>61272573</v>
      </c>
      <c r="N512" s="7">
        <v>40105929</v>
      </c>
      <c r="O512" s="20">
        <f t="shared" si="15"/>
        <v>1</v>
      </c>
    </row>
    <row r="513" spans="1:15">
      <c r="A513" s="20" t="str">
        <f t="shared" si="16"/>
        <v>Almenni lífeyrissjóðurinnRíkissafn stutt</v>
      </c>
      <c r="B513" s="20" t="str">
        <f>_xlfn.IFNA(INDEX(Listi!$AI:$AI,MATCH(C513,Listi!$AJ:$AJ,0)),INDEX(Listi!T:T,MATCH(C513,Listi!U:U,0)))</f>
        <v xml:space="preserve">Almenni </v>
      </c>
      <c r="C513" t="s">
        <v>0</v>
      </c>
      <c r="D513" t="s">
        <v>200</v>
      </c>
      <c r="E513" t="s">
        <v>276</v>
      </c>
      <c r="F513" t="s">
        <v>14</v>
      </c>
      <c r="G513" s="8">
        <v>38718</v>
      </c>
      <c r="H513" t="s">
        <v>15</v>
      </c>
      <c r="I513" s="7">
        <v>0</v>
      </c>
      <c r="L513" s="7">
        <v>541893627</v>
      </c>
      <c r="M513" s="7">
        <v>20423158</v>
      </c>
      <c r="N513" s="7">
        <v>14899899</v>
      </c>
      <c r="O513" s="20">
        <f t="shared" si="15"/>
        <v>1</v>
      </c>
    </row>
    <row r="514" spans="1:15">
      <c r="A514" s="20" t="str">
        <f t="shared" si="16"/>
        <v>Almenni lífeyrissjóðurinnTryggingadeild</v>
      </c>
      <c r="B514" s="20" t="str">
        <f>_xlfn.IFNA(INDEX(Listi!$AI:$AI,MATCH(C514,Listi!$AJ:$AJ,0)),INDEX(Listi!T:T,MATCH(C514,Listi!U:U,0)))</f>
        <v xml:space="preserve">Almenni </v>
      </c>
      <c r="C514" t="s">
        <v>0</v>
      </c>
      <c r="D514" t="s">
        <v>201</v>
      </c>
      <c r="E514" t="s">
        <v>275</v>
      </c>
      <c r="F514" t="s">
        <v>14</v>
      </c>
      <c r="G514" s="8">
        <v>38718</v>
      </c>
      <c r="H514" t="s">
        <v>15</v>
      </c>
      <c r="I514" s="7">
        <v>2759963</v>
      </c>
      <c r="L514" s="7">
        <v>174784296254</v>
      </c>
      <c r="M514" s="7">
        <v>7497244534</v>
      </c>
      <c r="N514" s="7">
        <v>3057046932</v>
      </c>
      <c r="O514" s="20">
        <f t="shared" ref="O514:O577" si="17">IFERROR(VLOOKUP(F514,EhLykill,3,FALSE),"")</f>
        <v>1</v>
      </c>
    </row>
    <row r="515" spans="1:15">
      <c r="A515" s="20" t="str">
        <f t="shared" si="16"/>
        <v>Arion banki hf.Erlend hlutabréf</v>
      </c>
      <c r="B515" s="20" t="str">
        <f>_xlfn.IFNA(INDEX(Listi!$AI:$AI,MATCH(C515,Listi!$AJ:$AJ,0)),INDEX(Listi!T:T,MATCH(C515,Listi!U:U,0)))</f>
        <v xml:space="preserve">Arion banki </v>
      </c>
      <c r="C515" t="s">
        <v>214</v>
      </c>
      <c r="D515" t="s">
        <v>215</v>
      </c>
      <c r="E515" t="s">
        <v>276</v>
      </c>
      <c r="F515" t="s">
        <v>14</v>
      </c>
      <c r="G515" s="8">
        <v>38718</v>
      </c>
      <c r="H515" t="s">
        <v>15</v>
      </c>
      <c r="I515" s="7">
        <v>0</v>
      </c>
      <c r="L515" s="7">
        <v>1149685000</v>
      </c>
      <c r="M515" s="7">
        <v>49095000</v>
      </c>
      <c r="N515" s="7">
        <v>10876000</v>
      </c>
      <c r="O515" s="20">
        <f t="shared" si="17"/>
        <v>1</v>
      </c>
    </row>
    <row r="516" spans="1:15">
      <c r="A516" s="20" t="str">
        <f t="shared" si="16"/>
        <v>Arion banki hf.Innlend skuldabréf</v>
      </c>
      <c r="B516" s="20" t="str">
        <f>_xlfn.IFNA(INDEX(Listi!$AI:$AI,MATCH(C516,Listi!$AJ:$AJ,0)),INDEX(Listi!T:T,MATCH(C516,Listi!U:U,0)))</f>
        <v xml:space="preserve">Arion banki </v>
      </c>
      <c r="C516" t="s">
        <v>214</v>
      </c>
      <c r="D516" t="s">
        <v>216</v>
      </c>
      <c r="E516" t="s">
        <v>276</v>
      </c>
      <c r="F516" t="s">
        <v>14</v>
      </c>
      <c r="G516" s="8">
        <v>38718</v>
      </c>
      <c r="H516" t="s">
        <v>15</v>
      </c>
      <c r="I516" s="7">
        <v>0</v>
      </c>
      <c r="L516" s="7">
        <v>4446434000</v>
      </c>
      <c r="M516" s="7">
        <v>344234000</v>
      </c>
      <c r="N516" s="7">
        <v>44793000</v>
      </c>
      <c r="O516" s="20">
        <f t="shared" si="17"/>
        <v>1</v>
      </c>
    </row>
    <row r="517" spans="1:15">
      <c r="A517" s="20" t="str">
        <f t="shared" si="16"/>
        <v>Arion banki hf.Lífeyrisauki L1</v>
      </c>
      <c r="B517" s="20" t="str">
        <f>_xlfn.IFNA(INDEX(Listi!$AI:$AI,MATCH(C517,Listi!$AJ:$AJ,0)),INDEX(Listi!T:T,MATCH(C517,Listi!U:U,0)))</f>
        <v xml:space="preserve">Arion banki </v>
      </c>
      <c r="C517" t="s">
        <v>214</v>
      </c>
      <c r="D517" t="s">
        <v>377</v>
      </c>
      <c r="E517" t="s">
        <v>276</v>
      </c>
      <c r="F517" t="s">
        <v>14</v>
      </c>
      <c r="G517" s="8">
        <v>38718</v>
      </c>
      <c r="H517" t="s">
        <v>15</v>
      </c>
      <c r="I517" s="7">
        <v>0</v>
      </c>
      <c r="L517" s="7">
        <v>5887942000</v>
      </c>
      <c r="M517" s="7">
        <v>1011885000</v>
      </c>
      <c r="N517" s="7">
        <v>34615000</v>
      </c>
      <c r="O517" s="20">
        <f t="shared" si="17"/>
        <v>1</v>
      </c>
    </row>
    <row r="518" spans="1:15">
      <c r="A518" s="20" t="str">
        <f t="shared" si="16"/>
        <v>Arion banki hf.Lífeyrisauki L2</v>
      </c>
      <c r="B518" s="20" t="str">
        <f>_xlfn.IFNA(INDEX(Listi!$AI:$AI,MATCH(C518,Listi!$AJ:$AJ,0)),INDEX(Listi!T:T,MATCH(C518,Listi!U:U,0)))</f>
        <v xml:space="preserve">Arion banki </v>
      </c>
      <c r="C518" t="s">
        <v>214</v>
      </c>
      <c r="D518" t="s">
        <v>372</v>
      </c>
      <c r="E518" t="s">
        <v>276</v>
      </c>
      <c r="F518" t="s">
        <v>14</v>
      </c>
      <c r="G518" s="8">
        <v>38718</v>
      </c>
      <c r="H518" t="s">
        <v>15</v>
      </c>
      <c r="I518" s="7">
        <v>0</v>
      </c>
      <c r="L518" s="7">
        <v>21366380000</v>
      </c>
      <c r="M518" s="7">
        <v>1613513000</v>
      </c>
      <c r="N518" s="7">
        <v>92085000</v>
      </c>
      <c r="O518" s="20">
        <f t="shared" si="17"/>
        <v>1</v>
      </c>
    </row>
    <row r="519" spans="1:15">
      <c r="A519" s="20" t="str">
        <f t="shared" si="16"/>
        <v>Arion banki hf.Lífeyrisauki L3</v>
      </c>
      <c r="B519" s="20" t="str">
        <f>_xlfn.IFNA(INDEX(Listi!$AI:$AI,MATCH(C519,Listi!$AJ:$AJ,0)),INDEX(Listi!T:T,MATCH(C519,Listi!U:U,0)))</f>
        <v xml:space="preserve">Arion banki </v>
      </c>
      <c r="C519" t="s">
        <v>214</v>
      </c>
      <c r="D519" t="s">
        <v>371</v>
      </c>
      <c r="E519" t="s">
        <v>276</v>
      </c>
      <c r="F519" t="s">
        <v>14</v>
      </c>
      <c r="G519" s="8">
        <v>38718</v>
      </c>
      <c r="H519" t="s">
        <v>15</v>
      </c>
      <c r="I519" s="7">
        <v>0</v>
      </c>
      <c r="L519" s="7">
        <v>29714848000</v>
      </c>
      <c r="M519" s="7">
        <v>2122481000</v>
      </c>
      <c r="N519" s="7">
        <v>129566000</v>
      </c>
      <c r="O519" s="20">
        <f t="shared" si="17"/>
        <v>1</v>
      </c>
    </row>
    <row r="520" spans="1:15">
      <c r="A520" s="20" t="str">
        <f t="shared" si="16"/>
        <v>Arion banki hf.Lífeyrisauki L4</v>
      </c>
      <c r="B520" s="20" t="str">
        <f>_xlfn.IFNA(INDEX(Listi!$AI:$AI,MATCH(C520,Listi!$AJ:$AJ,0)),INDEX(Listi!T:T,MATCH(C520,Listi!U:U,0)))</f>
        <v xml:space="preserve">Arion banki </v>
      </c>
      <c r="C520" t="s">
        <v>214</v>
      </c>
      <c r="D520" t="s">
        <v>587</v>
      </c>
      <c r="E520" t="s">
        <v>276</v>
      </c>
      <c r="F520" t="s">
        <v>14</v>
      </c>
      <c r="G520" s="8">
        <v>38718</v>
      </c>
      <c r="H520" t="s">
        <v>15</v>
      </c>
      <c r="I520" s="7">
        <v>0</v>
      </c>
      <c r="L520" s="7">
        <v>19306242000</v>
      </c>
      <c r="M520" s="7">
        <v>1346647000</v>
      </c>
      <c r="N520" s="7">
        <v>388052000</v>
      </c>
      <c r="O520" s="20">
        <f t="shared" si="17"/>
        <v>1</v>
      </c>
    </row>
    <row r="521" spans="1:15">
      <c r="A521" s="20" t="str">
        <f t="shared" si="16"/>
        <v>Arion banki hf.Lífeyrisauki L5</v>
      </c>
      <c r="B521" s="20" t="str">
        <f>_xlfn.IFNA(INDEX(Listi!$AI:$AI,MATCH(C521,Listi!$AJ:$AJ,0)),INDEX(Listi!T:T,MATCH(C521,Listi!U:U,0)))</f>
        <v xml:space="preserve">Arion banki </v>
      </c>
      <c r="C521" t="s">
        <v>214</v>
      </c>
      <c r="D521" t="s">
        <v>369</v>
      </c>
      <c r="E521" t="s">
        <v>276</v>
      </c>
      <c r="F521" t="s">
        <v>14</v>
      </c>
      <c r="G521" s="8">
        <v>38718</v>
      </c>
      <c r="H521" t="s">
        <v>15</v>
      </c>
      <c r="I521" s="7">
        <v>0</v>
      </c>
      <c r="L521" s="7">
        <v>44858554000</v>
      </c>
      <c r="M521" s="7">
        <v>4018833000</v>
      </c>
      <c r="N521" s="7">
        <v>933672000</v>
      </c>
      <c r="O521" s="20">
        <f t="shared" si="17"/>
        <v>1</v>
      </c>
    </row>
    <row r="522" spans="1:15">
      <c r="A522" s="20" t="str">
        <f t="shared" si="16"/>
        <v>Birta lífeyrissjóðurBlönduð leið</v>
      </c>
      <c r="B522" s="20" t="str">
        <f>_xlfn.IFNA(INDEX(Listi!$AI:$AI,MATCH(C522,Listi!$AJ:$AJ,0)),INDEX(Listi!T:T,MATCH(C522,Listi!U:U,0)))</f>
        <v xml:space="preserve">Birta  </v>
      </c>
      <c r="C522" t="s">
        <v>298</v>
      </c>
      <c r="D522" t="s">
        <v>314</v>
      </c>
      <c r="E522" t="s">
        <v>276</v>
      </c>
      <c r="F522" t="s">
        <v>14</v>
      </c>
      <c r="G522" s="8">
        <v>38718</v>
      </c>
      <c r="H522" t="s">
        <v>15</v>
      </c>
      <c r="I522" s="7">
        <v>0</v>
      </c>
      <c r="L522" s="7">
        <v>6929716201</v>
      </c>
      <c r="M522" s="7">
        <v>253995298</v>
      </c>
      <c r="N522" s="7">
        <v>139753585</v>
      </c>
      <c r="O522" s="20">
        <f t="shared" si="17"/>
        <v>1</v>
      </c>
    </row>
    <row r="523" spans="1:15">
      <c r="A523" s="20" t="str">
        <f t="shared" si="16"/>
        <v>Birta lífeyrissjóðurInnlánsleið</v>
      </c>
      <c r="B523" s="20" t="str">
        <f>_xlfn.IFNA(INDEX(Listi!$AI:$AI,MATCH(C523,Listi!$AJ:$AJ,0)),INDEX(Listi!T:T,MATCH(C523,Listi!U:U,0)))</f>
        <v xml:space="preserve">Birta  </v>
      </c>
      <c r="C523" t="s">
        <v>298</v>
      </c>
      <c r="D523" t="s">
        <v>208</v>
      </c>
      <c r="E523" t="s">
        <v>276</v>
      </c>
      <c r="F523" t="s">
        <v>14</v>
      </c>
      <c r="G523" s="8">
        <v>38718</v>
      </c>
      <c r="H523" t="s">
        <v>15</v>
      </c>
      <c r="I523" s="7">
        <v>0</v>
      </c>
      <c r="L523" s="7">
        <v>4108971332</v>
      </c>
      <c r="M523" s="7">
        <v>264842424</v>
      </c>
      <c r="N523" s="7">
        <v>174324836</v>
      </c>
      <c r="O523" s="20">
        <f t="shared" si="17"/>
        <v>1</v>
      </c>
    </row>
    <row r="524" spans="1:15">
      <c r="A524" s="20" t="str">
        <f t="shared" si="16"/>
        <v>Birta lífeyrissjóðurSamtryggingardeild</v>
      </c>
      <c r="B524" s="20" t="str">
        <f>_xlfn.IFNA(INDEX(Listi!$AI:$AI,MATCH(C524,Listi!$AJ:$AJ,0)),INDEX(Listi!T:T,MATCH(C524,Listi!U:U,0)))</f>
        <v xml:space="preserve">Birta  </v>
      </c>
      <c r="C524" t="s">
        <v>298</v>
      </c>
      <c r="D524" t="s">
        <v>205</v>
      </c>
      <c r="E524" t="s">
        <v>275</v>
      </c>
      <c r="F524" t="s">
        <v>14</v>
      </c>
      <c r="G524" s="8">
        <v>38718</v>
      </c>
      <c r="H524" t="s">
        <v>15</v>
      </c>
      <c r="I524" s="7">
        <v>12640000</v>
      </c>
      <c r="L524" s="7">
        <v>549755105944</v>
      </c>
      <c r="M524" s="7">
        <v>18480897961</v>
      </c>
      <c r="N524" s="7">
        <v>14075814006</v>
      </c>
      <c r="O524" s="20">
        <f t="shared" si="17"/>
        <v>1</v>
      </c>
    </row>
    <row r="525" spans="1:15">
      <c r="A525" s="20" t="str">
        <f t="shared" si="16"/>
        <v>Birta lífeyrissjóðurSkuldabréfaleið</v>
      </c>
      <c r="B525" s="20" t="str">
        <f>_xlfn.IFNA(INDEX(Listi!$AI:$AI,MATCH(C525,Listi!$AJ:$AJ,0)),INDEX(Listi!T:T,MATCH(C525,Listi!U:U,0)))</f>
        <v xml:space="preserve">Birta  </v>
      </c>
      <c r="C525" t="s">
        <v>298</v>
      </c>
      <c r="D525" t="s">
        <v>313</v>
      </c>
      <c r="E525" t="s">
        <v>276</v>
      </c>
      <c r="F525" t="s">
        <v>14</v>
      </c>
      <c r="G525" s="8">
        <v>38718</v>
      </c>
      <c r="H525" t="s">
        <v>15</v>
      </c>
      <c r="I525" s="7">
        <v>0</v>
      </c>
      <c r="L525" s="7">
        <v>8522374478</v>
      </c>
      <c r="M525" s="7">
        <v>391005163</v>
      </c>
      <c r="N525" s="7">
        <v>218104877</v>
      </c>
      <c r="O525" s="20">
        <f t="shared" si="17"/>
        <v>1</v>
      </c>
    </row>
    <row r="526" spans="1:15">
      <c r="A526" s="20" t="str">
        <f t="shared" si="16"/>
        <v>Birta lífeyrissjóðurTilgreind séreign</v>
      </c>
      <c r="B526" s="20" t="str">
        <f>_xlfn.IFNA(INDEX(Listi!$AI:$AI,MATCH(C526,Listi!$AJ:$AJ,0)),INDEX(Listi!T:T,MATCH(C526,Listi!U:U,0)))</f>
        <v xml:space="preserve">Birta  </v>
      </c>
      <c r="C526" t="s">
        <v>298</v>
      </c>
      <c r="D526" t="s">
        <v>312</v>
      </c>
      <c r="E526" t="s">
        <v>276</v>
      </c>
      <c r="F526" t="s">
        <v>14</v>
      </c>
      <c r="G526" s="8">
        <v>38718</v>
      </c>
      <c r="H526" t="s">
        <v>15</v>
      </c>
      <c r="I526" s="7">
        <v>0</v>
      </c>
      <c r="L526" s="7">
        <v>2234420297</v>
      </c>
      <c r="M526" s="7">
        <v>511871981</v>
      </c>
      <c r="N526" s="7">
        <v>36000223</v>
      </c>
      <c r="O526" s="20">
        <f t="shared" si="17"/>
        <v>1</v>
      </c>
    </row>
    <row r="527" spans="1:15">
      <c r="A527" s="20" t="str">
        <f t="shared" si="16"/>
        <v>Brú Lífeyrissjóður starfsmanna sveitarfélagaA-deild</v>
      </c>
      <c r="B527" s="20" t="str">
        <f>_xlfn.IFNA(INDEX(Listi!$AI:$AI,MATCH(C527,Listi!$AJ:$AJ,0)),INDEX(Listi!T:T,MATCH(C527,Listi!U:U,0)))</f>
        <v>Brú</v>
      </c>
      <c r="C527" t="s">
        <v>217</v>
      </c>
      <c r="D527" t="s">
        <v>257</v>
      </c>
      <c r="E527" t="s">
        <v>275</v>
      </c>
      <c r="F527" t="s">
        <v>14</v>
      </c>
      <c r="G527" s="8">
        <v>38718</v>
      </c>
      <c r="H527" t="s">
        <v>15</v>
      </c>
      <c r="I527" s="7">
        <v>0</v>
      </c>
      <c r="L527" s="7">
        <v>270469177889</v>
      </c>
      <c r="M527" s="7">
        <v>13987858077</v>
      </c>
      <c r="N527" s="7">
        <v>4793072329</v>
      </c>
      <c r="O527" s="20">
        <f t="shared" si="17"/>
        <v>1</v>
      </c>
    </row>
    <row r="528" spans="1:15">
      <c r="A528" s="20" t="str">
        <f t="shared" si="16"/>
        <v>Brú Lífeyrissjóður starfsmanna sveitarfélagaB-deild</v>
      </c>
      <c r="B528" s="20" t="str">
        <f>_xlfn.IFNA(INDEX(Listi!$AI:$AI,MATCH(C528,Listi!$AJ:$AJ,0)),INDEX(Listi!T:T,MATCH(C528,Listi!U:U,0)))</f>
        <v>Brú</v>
      </c>
      <c r="C528" t="s">
        <v>217</v>
      </c>
      <c r="D528" t="s">
        <v>218</v>
      </c>
      <c r="E528" t="s">
        <v>275</v>
      </c>
      <c r="F528" t="s">
        <v>14</v>
      </c>
      <c r="G528" s="8">
        <v>38718</v>
      </c>
      <c r="H528" t="s">
        <v>15</v>
      </c>
      <c r="I528" s="7">
        <v>0</v>
      </c>
      <c r="L528" s="7">
        <v>17004783831</v>
      </c>
      <c r="M528" s="7">
        <v>119747694</v>
      </c>
      <c r="N528" s="7">
        <v>3424817406</v>
      </c>
      <c r="O528" s="20">
        <f t="shared" si="17"/>
        <v>1</v>
      </c>
    </row>
    <row r="529" spans="1:15">
      <c r="A529" s="20" t="str">
        <f t="shared" si="16"/>
        <v>Brú Lífeyrissjóður starfsmanna sveitarfélagaV-deild</v>
      </c>
      <c r="B529" s="20" t="str">
        <f>_xlfn.IFNA(INDEX(Listi!$AI:$AI,MATCH(C529,Listi!$AJ:$AJ,0)),INDEX(Listi!T:T,MATCH(C529,Listi!U:U,0)))</f>
        <v>Brú</v>
      </c>
      <c r="C529" t="s">
        <v>217</v>
      </c>
      <c r="D529" t="s">
        <v>219</v>
      </c>
      <c r="E529" t="s">
        <v>275</v>
      </c>
      <c r="F529" t="s">
        <v>14</v>
      </c>
      <c r="G529" s="8">
        <v>38718</v>
      </c>
      <c r="H529" t="s">
        <v>15</v>
      </c>
      <c r="I529" s="7">
        <v>0</v>
      </c>
      <c r="L529" s="7">
        <v>54501394986</v>
      </c>
      <c r="M529" s="7">
        <v>4188513374</v>
      </c>
      <c r="N529" s="7">
        <v>455519059</v>
      </c>
      <c r="O529" s="20">
        <f t="shared" si="17"/>
        <v>1</v>
      </c>
    </row>
    <row r="530" spans="1:15">
      <c r="A530" s="20" t="str">
        <f t="shared" si="16"/>
        <v>Eftirlaunasj atvinnuflugmannaSamtryggingardeild</v>
      </c>
      <c r="B530" s="20" t="str">
        <f>_xlfn.IFNA(INDEX(Listi!$AI:$AI,MATCH(C530,Listi!$AJ:$AJ,0)),INDEX(Listi!T:T,MATCH(C530,Listi!U:U,0)))</f>
        <v>EFÍA</v>
      </c>
      <c r="C530" t="s">
        <v>220</v>
      </c>
      <c r="D530" t="s">
        <v>205</v>
      </c>
      <c r="E530" t="s">
        <v>275</v>
      </c>
      <c r="F530" t="s">
        <v>14</v>
      </c>
      <c r="G530" s="8">
        <v>38718</v>
      </c>
      <c r="H530" t="s">
        <v>15</v>
      </c>
      <c r="I530" s="7">
        <v>0</v>
      </c>
      <c r="L530" s="7">
        <v>58542663000</v>
      </c>
      <c r="M530" s="7">
        <v>1477262000</v>
      </c>
      <c r="N530" s="7">
        <v>1113313000</v>
      </c>
      <c r="O530" s="20">
        <f t="shared" si="17"/>
        <v>1</v>
      </c>
    </row>
    <row r="531" spans="1:15">
      <c r="A531" s="20" t="str">
        <f t="shared" si="16"/>
        <v>Festa - lífeyrissjóðurSamtryggingardeild</v>
      </c>
      <c r="B531" s="20" t="str">
        <f>_xlfn.IFNA(INDEX(Listi!$AI:$AI,MATCH(C531,Listi!$AJ:$AJ,0)),INDEX(Listi!T:T,MATCH(C531,Listi!U:U,0)))</f>
        <v xml:space="preserve">Festa </v>
      </c>
      <c r="C531" t="s">
        <v>221</v>
      </c>
      <c r="D531" t="s">
        <v>205</v>
      </c>
      <c r="E531" t="s">
        <v>275</v>
      </c>
      <c r="F531" t="s">
        <v>14</v>
      </c>
      <c r="G531" s="8">
        <v>38718</v>
      </c>
      <c r="H531" t="s">
        <v>15</v>
      </c>
      <c r="I531" s="7">
        <v>0</v>
      </c>
      <c r="L531" s="7">
        <v>246318113722</v>
      </c>
      <c r="M531" s="7">
        <v>11138196907</v>
      </c>
      <c r="N531" s="7">
        <v>5180938287</v>
      </c>
      <c r="O531" s="20">
        <f t="shared" si="17"/>
        <v>1</v>
      </c>
    </row>
    <row r="532" spans="1:15">
      <c r="A532" s="20" t="str">
        <f t="shared" si="16"/>
        <v>Festa - lífeyrissjóðurSparnaðarleið I</v>
      </c>
      <c r="B532" s="20" t="str">
        <f>_xlfn.IFNA(INDEX(Listi!$AI:$AI,MATCH(C532,Listi!$AJ:$AJ,0)),INDEX(Listi!T:T,MATCH(C532,Listi!U:U,0)))</f>
        <v xml:space="preserve">Festa </v>
      </c>
      <c r="C532" t="s">
        <v>221</v>
      </c>
      <c r="D532" t="s">
        <v>464</v>
      </c>
      <c r="E532" t="s">
        <v>276</v>
      </c>
      <c r="F532" t="s">
        <v>14</v>
      </c>
      <c r="G532" s="8">
        <v>38718</v>
      </c>
      <c r="H532" t="s">
        <v>15</v>
      </c>
      <c r="I532" s="7">
        <v>0</v>
      </c>
      <c r="L532" s="7">
        <v>75585319</v>
      </c>
      <c r="M532" s="7">
        <v>37671409</v>
      </c>
      <c r="N532" s="7">
        <v>2063969</v>
      </c>
      <c r="O532" s="20">
        <f t="shared" si="17"/>
        <v>1</v>
      </c>
    </row>
    <row r="533" spans="1:15">
      <c r="A533" s="20" t="str">
        <f t="shared" si="16"/>
        <v>Festa - lífeyrissjóðurSparnaðarleið II</v>
      </c>
      <c r="B533" s="20" t="str">
        <f>_xlfn.IFNA(INDEX(Listi!$AI:$AI,MATCH(C533,Listi!$AJ:$AJ,0)),INDEX(Listi!T:T,MATCH(C533,Listi!U:U,0)))</f>
        <v xml:space="preserve">Festa </v>
      </c>
      <c r="C533" t="s">
        <v>221</v>
      </c>
      <c r="D533" t="s">
        <v>388</v>
      </c>
      <c r="E533" t="s">
        <v>276</v>
      </c>
      <c r="F533" t="s">
        <v>14</v>
      </c>
      <c r="G533" s="8">
        <v>38718</v>
      </c>
      <c r="H533" t="s">
        <v>15</v>
      </c>
      <c r="I533" s="7">
        <v>0</v>
      </c>
      <c r="L533" s="7">
        <v>1113180693</v>
      </c>
      <c r="M533" s="7">
        <v>134564310</v>
      </c>
      <c r="N533" s="7">
        <v>19363084</v>
      </c>
      <c r="O533" s="20">
        <f t="shared" si="17"/>
        <v>1</v>
      </c>
    </row>
    <row r="534" spans="1:15">
      <c r="A534" s="20" t="str">
        <f t="shared" si="16"/>
        <v>Frjálsi lífeyrissjóðurinnDeild/leið I</v>
      </c>
      <c r="B534" s="20" t="str">
        <f>_xlfn.IFNA(INDEX(Listi!$AI:$AI,MATCH(C534,Listi!$AJ:$AJ,0)),INDEX(Listi!T:T,MATCH(C534,Listi!U:U,0)))</f>
        <v xml:space="preserve">Frjálsi </v>
      </c>
      <c r="C534" t="s">
        <v>222</v>
      </c>
      <c r="D534" t="s">
        <v>223</v>
      </c>
      <c r="E534" t="s">
        <v>276</v>
      </c>
      <c r="F534" t="s">
        <v>14</v>
      </c>
      <c r="G534" s="8">
        <v>38718</v>
      </c>
      <c r="H534" t="s">
        <v>15</v>
      </c>
      <c r="I534" s="7">
        <v>0</v>
      </c>
      <c r="L534" s="7">
        <v>199278730000</v>
      </c>
      <c r="M534" s="7">
        <v>10813020000</v>
      </c>
      <c r="N534" s="7">
        <v>2178012000</v>
      </c>
      <c r="O534" s="20">
        <f t="shared" si="17"/>
        <v>1</v>
      </c>
    </row>
    <row r="535" spans="1:15">
      <c r="A535" s="20" t="str">
        <f t="shared" si="16"/>
        <v>Frjálsi lífeyrissjóðurinnDeild/leið II</v>
      </c>
      <c r="B535" s="20" t="str">
        <f>_xlfn.IFNA(INDEX(Listi!$AI:$AI,MATCH(C535,Listi!$AJ:$AJ,0)),INDEX(Listi!T:T,MATCH(C535,Listi!U:U,0)))</f>
        <v xml:space="preserve">Frjálsi </v>
      </c>
      <c r="C535" t="s">
        <v>222</v>
      </c>
      <c r="D535" t="s">
        <v>224</v>
      </c>
      <c r="E535" t="s">
        <v>276</v>
      </c>
      <c r="F535" t="s">
        <v>14</v>
      </c>
      <c r="G535" s="8">
        <v>38718</v>
      </c>
      <c r="H535" t="s">
        <v>15</v>
      </c>
      <c r="I535" s="7">
        <v>0</v>
      </c>
      <c r="L535" s="7">
        <v>29681370000</v>
      </c>
      <c r="M535" s="7">
        <v>1864883000</v>
      </c>
      <c r="N535" s="7">
        <v>401735000</v>
      </c>
      <c r="O535" s="20">
        <f t="shared" si="17"/>
        <v>1</v>
      </c>
    </row>
    <row r="536" spans="1:15">
      <c r="A536" s="20" t="str">
        <f t="shared" si="16"/>
        <v>Frjálsi lífeyrissjóðurinnDeild/leið III</v>
      </c>
      <c r="B536" s="20" t="str">
        <f>_xlfn.IFNA(INDEX(Listi!$AI:$AI,MATCH(C536,Listi!$AJ:$AJ,0)),INDEX(Listi!T:T,MATCH(C536,Listi!U:U,0)))</f>
        <v xml:space="preserve">Frjálsi </v>
      </c>
      <c r="C536" t="s">
        <v>222</v>
      </c>
      <c r="D536" t="s">
        <v>225</v>
      </c>
      <c r="E536" t="s">
        <v>276</v>
      </c>
      <c r="F536" t="s">
        <v>14</v>
      </c>
      <c r="G536" s="8">
        <v>38718</v>
      </c>
      <c r="H536" t="s">
        <v>15</v>
      </c>
      <c r="I536" s="7">
        <v>0</v>
      </c>
      <c r="L536" s="7">
        <v>43554797000</v>
      </c>
      <c r="M536" s="7">
        <v>2564479000</v>
      </c>
      <c r="N536" s="7">
        <v>1456678000</v>
      </c>
      <c r="O536" s="20">
        <f t="shared" si="17"/>
        <v>1</v>
      </c>
    </row>
    <row r="537" spans="1:15">
      <c r="A537" s="20" t="str">
        <f t="shared" si="16"/>
        <v>Frjálsi lífeyrissjóðurinnFrjálsi Áhætta</v>
      </c>
      <c r="B537" s="20" t="str">
        <f>_xlfn.IFNA(INDEX(Listi!$AI:$AI,MATCH(C537,Listi!$AJ:$AJ,0)),INDEX(Listi!T:T,MATCH(C537,Listi!U:U,0)))</f>
        <v xml:space="preserve">Frjálsi </v>
      </c>
      <c r="C537" t="s">
        <v>222</v>
      </c>
      <c r="D537" t="s">
        <v>226</v>
      </c>
      <c r="E537" t="s">
        <v>276</v>
      </c>
      <c r="F537" t="s">
        <v>14</v>
      </c>
      <c r="G537" s="8">
        <v>38718</v>
      </c>
      <c r="H537" t="s">
        <v>15</v>
      </c>
      <c r="I537" s="7">
        <v>0</v>
      </c>
      <c r="L537" s="7">
        <v>2707615000</v>
      </c>
      <c r="M537" s="7">
        <v>335331000</v>
      </c>
      <c r="N537" s="7">
        <v>1872000</v>
      </c>
      <c r="O537" s="20">
        <f t="shared" si="17"/>
        <v>1</v>
      </c>
    </row>
    <row r="538" spans="1:15">
      <c r="A538" s="20" t="str">
        <f t="shared" si="16"/>
        <v>Frjálsi lífeyrissjóðurinnSameiginleg deild</v>
      </c>
      <c r="B538" s="20" t="str">
        <f>_xlfn.IFNA(INDEX(Listi!$AI:$AI,MATCH(C538,Listi!$AJ:$AJ,0)),INDEX(Listi!T:T,MATCH(C538,Listi!U:U,0)))</f>
        <v xml:space="preserve">Frjálsi </v>
      </c>
      <c r="C538" t="s">
        <v>222</v>
      </c>
      <c r="D538" t="s">
        <v>311</v>
      </c>
      <c r="E538" t="s">
        <v>276</v>
      </c>
      <c r="F538" t="s">
        <v>14</v>
      </c>
      <c r="G538" s="8">
        <v>38718</v>
      </c>
      <c r="H538" t="s">
        <v>15</v>
      </c>
      <c r="I538" s="7">
        <v>0</v>
      </c>
      <c r="L538" s="7">
        <v>0</v>
      </c>
      <c r="M538" s="7">
        <v>0</v>
      </c>
      <c r="N538" s="7">
        <v>0</v>
      </c>
      <c r="O538" s="20">
        <f t="shared" si="17"/>
        <v>1</v>
      </c>
    </row>
    <row r="539" spans="1:15">
      <c r="A539" s="20" t="str">
        <f t="shared" si="16"/>
        <v>Frjálsi lífeyrissjóðurinnSamtryggingardeild</v>
      </c>
      <c r="B539" s="20" t="str">
        <f>_xlfn.IFNA(INDEX(Listi!$AI:$AI,MATCH(C539,Listi!$AJ:$AJ,0)),INDEX(Listi!T:T,MATCH(C539,Listi!U:U,0)))</f>
        <v xml:space="preserve">Frjálsi </v>
      </c>
      <c r="C539" t="s">
        <v>222</v>
      </c>
      <c r="D539" t="s">
        <v>205</v>
      </c>
      <c r="E539" t="s">
        <v>275</v>
      </c>
      <c r="F539" t="s">
        <v>14</v>
      </c>
      <c r="G539" s="8">
        <v>38718</v>
      </c>
      <c r="H539" t="s">
        <v>15</v>
      </c>
      <c r="I539" s="7">
        <v>0</v>
      </c>
      <c r="L539" s="7">
        <v>127148465000</v>
      </c>
      <c r="M539" s="7">
        <v>7524433000</v>
      </c>
      <c r="N539" s="7">
        <v>1254273000</v>
      </c>
      <c r="O539" s="20">
        <f t="shared" si="17"/>
        <v>1</v>
      </c>
    </row>
    <row r="540" spans="1:15">
      <c r="A540" s="20" t="str">
        <f t="shared" si="16"/>
        <v>Gildi - lífeyrissjóðurFramtíðarsýn 1</v>
      </c>
      <c r="B540" s="20" t="str">
        <f>_xlfn.IFNA(INDEX(Listi!$AI:$AI,MATCH(C540,Listi!$AJ:$AJ,0)),INDEX(Listi!T:T,MATCH(C540,Listi!U:U,0)))</f>
        <v xml:space="preserve">Gildi  </v>
      </c>
      <c r="C540" t="s">
        <v>227</v>
      </c>
      <c r="D540" t="s">
        <v>373</v>
      </c>
      <c r="E540" t="s">
        <v>276</v>
      </c>
      <c r="F540" t="s">
        <v>14</v>
      </c>
      <c r="G540" s="8">
        <v>38718</v>
      </c>
      <c r="H540" t="s">
        <v>15</v>
      </c>
      <c r="I540" s="7">
        <v>0</v>
      </c>
      <c r="L540" s="7">
        <v>3223959491</v>
      </c>
      <c r="M540" s="7">
        <v>185065371</v>
      </c>
      <c r="N540" s="7">
        <v>99697779</v>
      </c>
      <c r="O540" s="20">
        <f t="shared" si="17"/>
        <v>1</v>
      </c>
    </row>
    <row r="541" spans="1:15">
      <c r="A541" s="20" t="str">
        <f t="shared" si="16"/>
        <v>Gildi - lífeyrissjóðurFramtíðarsýn 2</v>
      </c>
      <c r="B541" s="20" t="str">
        <f>_xlfn.IFNA(INDEX(Listi!$AI:$AI,MATCH(C541,Listi!$AJ:$AJ,0)),INDEX(Listi!T:T,MATCH(C541,Listi!U:U,0)))</f>
        <v xml:space="preserve">Gildi  </v>
      </c>
      <c r="C541" t="s">
        <v>227</v>
      </c>
      <c r="D541" t="s">
        <v>374</v>
      </c>
      <c r="E541" t="s">
        <v>276</v>
      </c>
      <c r="F541" t="s">
        <v>14</v>
      </c>
      <c r="G541" s="8">
        <v>38718</v>
      </c>
      <c r="H541" t="s">
        <v>15</v>
      </c>
      <c r="I541" s="7">
        <v>0</v>
      </c>
      <c r="L541" s="7">
        <v>3172355810</v>
      </c>
      <c r="M541" s="7">
        <v>227598529</v>
      </c>
      <c r="N541" s="7">
        <v>70042741</v>
      </c>
      <c r="O541" s="20">
        <f t="shared" si="17"/>
        <v>1</v>
      </c>
    </row>
    <row r="542" spans="1:15">
      <c r="A542" s="20" t="str">
        <f t="shared" si="16"/>
        <v>Gildi - lífeyrissjóðurFramtíðarsýn 3</v>
      </c>
      <c r="B542" s="20" t="str">
        <f>_xlfn.IFNA(INDEX(Listi!$AI:$AI,MATCH(C542,Listi!$AJ:$AJ,0)),INDEX(Listi!T:T,MATCH(C542,Listi!U:U,0)))</f>
        <v xml:space="preserve">Gildi  </v>
      </c>
      <c r="C542" t="s">
        <v>227</v>
      </c>
      <c r="D542" t="s">
        <v>380</v>
      </c>
      <c r="E542" t="s">
        <v>276</v>
      </c>
      <c r="F542" t="s">
        <v>14</v>
      </c>
      <c r="G542" s="8">
        <v>38718</v>
      </c>
      <c r="H542" t="s">
        <v>15</v>
      </c>
      <c r="I542" s="7">
        <v>0</v>
      </c>
      <c r="L542" s="7">
        <v>1220667693</v>
      </c>
      <c r="M542" s="7">
        <v>206427664</v>
      </c>
      <c r="N542" s="7">
        <v>61376636</v>
      </c>
      <c r="O542" s="20">
        <f t="shared" si="17"/>
        <v>1</v>
      </c>
    </row>
    <row r="543" spans="1:15">
      <c r="A543" s="20" t="str">
        <f t="shared" si="16"/>
        <v>Gildi - lífeyrissjóðurSamtryggingardeild</v>
      </c>
      <c r="B543" s="20" t="str">
        <f>_xlfn.IFNA(INDEX(Listi!$AI:$AI,MATCH(C543,Listi!$AJ:$AJ,0)),INDEX(Listi!T:T,MATCH(C543,Listi!U:U,0)))</f>
        <v xml:space="preserve">Gildi  </v>
      </c>
      <c r="C543" t="s">
        <v>227</v>
      </c>
      <c r="D543" t="s">
        <v>205</v>
      </c>
      <c r="E543" t="s">
        <v>275</v>
      </c>
      <c r="F543" t="s">
        <v>14</v>
      </c>
      <c r="G543" s="8">
        <v>38718</v>
      </c>
      <c r="H543" t="s">
        <v>15</v>
      </c>
      <c r="I543" s="7">
        <v>0</v>
      </c>
      <c r="L543" s="7">
        <v>908474103084</v>
      </c>
      <c r="M543" s="7">
        <v>33404441428</v>
      </c>
      <c r="N543" s="7">
        <v>20772915594</v>
      </c>
      <c r="O543" s="20">
        <f t="shared" si="17"/>
        <v>1</v>
      </c>
    </row>
    <row r="544" spans="1:15">
      <c r="A544" s="20" t="str">
        <f t="shared" si="16"/>
        <v>Íslandsbanki hf.Erlend verðbréf</v>
      </c>
      <c r="B544" s="20" t="str">
        <f>_xlfn.IFNA(INDEX(Listi!$AI:$AI,MATCH(C544,Listi!$AJ:$AJ,0)),INDEX(Listi!T:T,MATCH(C544,Listi!U:U,0)))</f>
        <v>Íslandsbanki</v>
      </c>
      <c r="C544" t="s">
        <v>228</v>
      </c>
      <c r="D544" t="s">
        <v>229</v>
      </c>
      <c r="E544" t="s">
        <v>276</v>
      </c>
      <c r="F544" t="s">
        <v>14</v>
      </c>
      <c r="G544" s="8">
        <v>38718</v>
      </c>
      <c r="H544" t="s">
        <v>15</v>
      </c>
      <c r="I544" s="7">
        <v>0</v>
      </c>
      <c r="L544" s="7">
        <v>1602556114</v>
      </c>
      <c r="M544" s="7">
        <v>15640340</v>
      </c>
      <c r="N544" s="7">
        <v>15279587</v>
      </c>
      <c r="O544" s="20">
        <f t="shared" si="17"/>
        <v>1</v>
      </c>
    </row>
    <row r="545" spans="1:15">
      <c r="A545" s="20" t="str">
        <f t="shared" si="16"/>
        <v>Íslandsbanki hf.Húsnæðisleið</v>
      </c>
      <c r="B545" s="20" t="str">
        <f>_xlfn.IFNA(INDEX(Listi!$AI:$AI,MATCH(C545,Listi!$AJ:$AJ,0)),INDEX(Listi!T:T,MATCH(C545,Listi!U:U,0)))</f>
        <v>Íslandsbanki</v>
      </c>
      <c r="C545" t="s">
        <v>228</v>
      </c>
      <c r="D545" t="s">
        <v>307</v>
      </c>
      <c r="E545" t="s">
        <v>276</v>
      </c>
      <c r="F545" t="s">
        <v>14</v>
      </c>
      <c r="G545" s="8">
        <v>38718</v>
      </c>
      <c r="H545" t="s">
        <v>15</v>
      </c>
      <c r="I545" s="7">
        <v>0</v>
      </c>
      <c r="L545" s="7">
        <v>2334808209</v>
      </c>
      <c r="M545" s="7">
        <v>1128225985</v>
      </c>
      <c r="N545" s="7">
        <v>7159457</v>
      </c>
      <c r="O545" s="20">
        <f t="shared" si="17"/>
        <v>1</v>
      </c>
    </row>
    <row r="546" spans="1:15">
      <c r="A546" s="20" t="str">
        <f t="shared" si="16"/>
        <v>Íslandsbanki hf.Lífeyrisreikningur-óverðtryggður</v>
      </c>
      <c r="B546" s="20" t="str">
        <f>_xlfn.IFNA(INDEX(Listi!$AI:$AI,MATCH(C546,Listi!$AJ:$AJ,0)),INDEX(Listi!T:T,MATCH(C546,Listi!U:U,0)))</f>
        <v>Íslandsbanki</v>
      </c>
      <c r="C546" t="s">
        <v>228</v>
      </c>
      <c r="D546" t="s">
        <v>231</v>
      </c>
      <c r="E546" t="s">
        <v>276</v>
      </c>
      <c r="F546" t="s">
        <v>14</v>
      </c>
      <c r="G546" s="8">
        <v>38718</v>
      </c>
      <c r="H546" t="s">
        <v>15</v>
      </c>
      <c r="I546" s="7">
        <v>0</v>
      </c>
      <c r="L546" s="7">
        <v>2506311736</v>
      </c>
      <c r="M546" s="7">
        <v>879015901</v>
      </c>
      <c r="N546" s="7">
        <v>95740979</v>
      </c>
      <c r="O546" s="20">
        <f t="shared" si="17"/>
        <v>1</v>
      </c>
    </row>
    <row r="547" spans="1:15">
      <c r="A547" s="20" t="str">
        <f t="shared" si="16"/>
        <v>Íslandsbanki hf.Lífeyrisreikningur-verðtryggður</v>
      </c>
      <c r="B547" s="20" t="str">
        <f>_xlfn.IFNA(INDEX(Listi!$AI:$AI,MATCH(C547,Listi!$AJ:$AJ,0)),INDEX(Listi!T:T,MATCH(C547,Listi!U:U,0)))</f>
        <v>Íslandsbanki</v>
      </c>
      <c r="C547" t="s">
        <v>228</v>
      </c>
      <c r="D547" t="s">
        <v>232</v>
      </c>
      <c r="E547" t="s">
        <v>276</v>
      </c>
      <c r="F547" t="s">
        <v>14</v>
      </c>
      <c r="G547" s="8">
        <v>38718</v>
      </c>
      <c r="H547" t="s">
        <v>15</v>
      </c>
      <c r="I547" s="7">
        <v>0</v>
      </c>
      <c r="L547" s="7">
        <v>35933944171</v>
      </c>
      <c r="M547" s="7">
        <v>3575627585</v>
      </c>
      <c r="N547" s="7">
        <v>973599891</v>
      </c>
      <c r="O547" s="20">
        <f t="shared" si="17"/>
        <v>1</v>
      </c>
    </row>
    <row r="548" spans="1:15">
      <c r="A548" s="20" t="str">
        <f t="shared" si="16"/>
        <v>Íslandsbanki hf.Löng ríkisskuldabréf</v>
      </c>
      <c r="B548" s="20" t="str">
        <f>_xlfn.IFNA(INDEX(Listi!$AI:$AI,MATCH(C548,Listi!$AJ:$AJ,0)),INDEX(Listi!T:T,MATCH(C548,Listi!U:U,0)))</f>
        <v>Íslandsbanki</v>
      </c>
      <c r="C548" t="s">
        <v>228</v>
      </c>
      <c r="D548" t="s">
        <v>233</v>
      </c>
      <c r="E548" t="s">
        <v>276</v>
      </c>
      <c r="F548" t="s">
        <v>14</v>
      </c>
      <c r="G548" s="8">
        <v>38718</v>
      </c>
      <c r="H548" t="s">
        <v>15</v>
      </c>
      <c r="I548" s="7">
        <v>0</v>
      </c>
      <c r="L548" s="7">
        <v>753232602</v>
      </c>
      <c r="M548" s="7">
        <v>52540738</v>
      </c>
      <c r="N548" s="7">
        <v>25520229</v>
      </c>
      <c r="O548" s="20">
        <f t="shared" si="17"/>
        <v>1</v>
      </c>
    </row>
    <row r="549" spans="1:15">
      <c r="A549" s="20" t="str">
        <f t="shared" si="16"/>
        <v>Íslandsbanki hf.Stýring A</v>
      </c>
      <c r="B549" s="20" t="str">
        <f>_xlfn.IFNA(INDEX(Listi!$AI:$AI,MATCH(C549,Listi!$AJ:$AJ,0)),INDEX(Listi!T:T,MATCH(C549,Listi!U:U,0)))</f>
        <v>Íslandsbanki</v>
      </c>
      <c r="C549" t="s">
        <v>228</v>
      </c>
      <c r="D549" t="s">
        <v>234</v>
      </c>
      <c r="E549" t="s">
        <v>276</v>
      </c>
      <c r="F549" t="s">
        <v>14</v>
      </c>
      <c r="G549" s="8">
        <v>38718</v>
      </c>
      <c r="H549" t="s">
        <v>15</v>
      </c>
      <c r="I549" s="7">
        <v>0</v>
      </c>
      <c r="L549" s="7">
        <v>4133723797</v>
      </c>
      <c r="M549" s="7">
        <v>215966902</v>
      </c>
      <c r="N549" s="7">
        <v>124877843</v>
      </c>
      <c r="O549" s="20">
        <f t="shared" si="17"/>
        <v>1</v>
      </c>
    </row>
    <row r="550" spans="1:15">
      <c r="A550" s="20" t="str">
        <f t="shared" si="16"/>
        <v>Íslandsbanki hf.Stýring B</v>
      </c>
      <c r="B550" s="20" t="str">
        <f>_xlfn.IFNA(INDEX(Listi!$AI:$AI,MATCH(C550,Listi!$AJ:$AJ,0)),INDEX(Listi!T:T,MATCH(C550,Listi!U:U,0)))</f>
        <v>Íslandsbanki</v>
      </c>
      <c r="C550" t="s">
        <v>228</v>
      </c>
      <c r="D550" t="s">
        <v>235</v>
      </c>
      <c r="E550" t="s">
        <v>276</v>
      </c>
      <c r="F550" t="s">
        <v>14</v>
      </c>
      <c r="G550" s="8">
        <v>38718</v>
      </c>
      <c r="H550" t="s">
        <v>15</v>
      </c>
      <c r="I550" s="7">
        <v>0</v>
      </c>
      <c r="L550" s="7">
        <v>5860247393</v>
      </c>
      <c r="M550" s="7">
        <v>508591885</v>
      </c>
      <c r="N550" s="7">
        <v>77897125</v>
      </c>
      <c r="O550" s="20">
        <f t="shared" si="17"/>
        <v>1</v>
      </c>
    </row>
    <row r="551" spans="1:15">
      <c r="A551" s="20" t="str">
        <f t="shared" si="16"/>
        <v>Íslandsbanki hf.Stýring C</v>
      </c>
      <c r="B551" s="20" t="str">
        <f>_xlfn.IFNA(INDEX(Listi!$AI:$AI,MATCH(C551,Listi!$AJ:$AJ,0)),INDEX(Listi!T:T,MATCH(C551,Listi!U:U,0)))</f>
        <v>Íslandsbanki</v>
      </c>
      <c r="C551" t="s">
        <v>228</v>
      </c>
      <c r="D551" t="s">
        <v>236</v>
      </c>
      <c r="E551" t="s">
        <v>276</v>
      </c>
      <c r="F551" t="s">
        <v>14</v>
      </c>
      <c r="G551" s="8">
        <v>38718</v>
      </c>
      <c r="H551" t="s">
        <v>15</v>
      </c>
      <c r="I551" s="7">
        <v>0</v>
      </c>
      <c r="L551" s="7">
        <v>8014427899</v>
      </c>
      <c r="M551" s="7">
        <v>751053797</v>
      </c>
      <c r="N551" s="7">
        <v>58531298</v>
      </c>
      <c r="O551" s="20">
        <f t="shared" si="17"/>
        <v>1</v>
      </c>
    </row>
    <row r="552" spans="1:15">
      <c r="A552" s="20" t="str">
        <f t="shared" si="16"/>
        <v>Íslandsbanki hf.Stýring D</v>
      </c>
      <c r="B552" s="20" t="str">
        <f>_xlfn.IFNA(INDEX(Listi!$AI:$AI,MATCH(C552,Listi!$AJ:$AJ,0)),INDEX(Listi!T:T,MATCH(C552,Listi!U:U,0)))</f>
        <v>Íslandsbanki</v>
      </c>
      <c r="C552" t="s">
        <v>228</v>
      </c>
      <c r="D552" t="s">
        <v>237</v>
      </c>
      <c r="E552" t="s">
        <v>276</v>
      </c>
      <c r="F552" t="s">
        <v>14</v>
      </c>
      <c r="G552" s="8">
        <v>38718</v>
      </c>
      <c r="H552" t="s">
        <v>15</v>
      </c>
      <c r="I552" s="7">
        <v>0</v>
      </c>
      <c r="L552" s="7">
        <v>5826614423</v>
      </c>
      <c r="M552" s="7">
        <v>1371163557</v>
      </c>
      <c r="N552" s="7">
        <v>36861109</v>
      </c>
      <c r="O552" s="20">
        <f t="shared" si="17"/>
        <v>1</v>
      </c>
    </row>
    <row r="553" spans="1:15">
      <c r="A553" s="20" t="str">
        <f t="shared" si="16"/>
        <v>Íslandsbanki hf.Stýring E</v>
      </c>
      <c r="B553" s="20" t="str">
        <f>_xlfn.IFNA(INDEX(Listi!$AI:$AI,MATCH(C553,Listi!$AJ:$AJ,0)),INDEX(Listi!T:T,MATCH(C553,Listi!U:U,0)))</f>
        <v>Íslandsbanki</v>
      </c>
      <c r="C553" t="s">
        <v>228</v>
      </c>
      <c r="D553" t="s">
        <v>580</v>
      </c>
      <c r="E553" t="s">
        <v>276</v>
      </c>
      <c r="F553" t="s">
        <v>14</v>
      </c>
      <c r="G553" s="8">
        <v>38718</v>
      </c>
      <c r="H553" t="s">
        <v>15</v>
      </c>
      <c r="I553" s="7">
        <v>0</v>
      </c>
      <c r="L553" s="7">
        <v>99567247</v>
      </c>
      <c r="M553" s="7">
        <v>7691901</v>
      </c>
      <c r="N553" s="7">
        <v>670647</v>
      </c>
      <c r="O553" s="20">
        <f t="shared" si="17"/>
        <v>1</v>
      </c>
    </row>
    <row r="554" spans="1:15">
      <c r="A554" s="20" t="str">
        <f t="shared" si="16"/>
        <v>Íslenski lífeyrissjóðurinnLíf 1</v>
      </c>
      <c r="B554" s="20" t="str">
        <f>_xlfn.IFNA(INDEX(Listi!$AI:$AI,MATCH(C554,Listi!$AJ:$AJ,0)),INDEX(Listi!T:T,MATCH(C554,Listi!U:U,0)))</f>
        <v xml:space="preserve">Íslenski  </v>
      </c>
      <c r="C554" t="s">
        <v>238</v>
      </c>
      <c r="D554" t="s">
        <v>239</v>
      </c>
      <c r="E554" t="s">
        <v>276</v>
      </c>
      <c r="F554" t="s">
        <v>14</v>
      </c>
      <c r="G554" s="8">
        <v>38718</v>
      </c>
      <c r="H554" t="s">
        <v>15</v>
      </c>
      <c r="I554" s="7">
        <v>0</v>
      </c>
      <c r="L554" s="7">
        <v>34645188332</v>
      </c>
      <c r="M554" s="7">
        <v>5859453012</v>
      </c>
      <c r="N554" s="7">
        <v>977930648</v>
      </c>
      <c r="O554" s="20">
        <f t="shared" si="17"/>
        <v>1</v>
      </c>
    </row>
    <row r="555" spans="1:15">
      <c r="A555" s="20" t="str">
        <f t="shared" si="16"/>
        <v>Íslenski lífeyrissjóðurinnLíf 2</v>
      </c>
      <c r="B555" s="20" t="str">
        <f>_xlfn.IFNA(INDEX(Listi!$AI:$AI,MATCH(C555,Listi!$AJ:$AJ,0)),INDEX(Listi!T:T,MATCH(C555,Listi!U:U,0)))</f>
        <v xml:space="preserve">Íslenski  </v>
      </c>
      <c r="C555" t="s">
        <v>238</v>
      </c>
      <c r="D555" t="s">
        <v>240</v>
      </c>
      <c r="E555" t="s">
        <v>276</v>
      </c>
      <c r="F555" t="s">
        <v>14</v>
      </c>
      <c r="G555" s="8">
        <v>38718</v>
      </c>
      <c r="H555" t="s">
        <v>15</v>
      </c>
      <c r="I555" s="7">
        <v>0</v>
      </c>
      <c r="L555" s="7">
        <v>31029129445</v>
      </c>
      <c r="M555" s="7">
        <v>2139527304</v>
      </c>
      <c r="N555" s="7">
        <v>531278955</v>
      </c>
      <c r="O555" s="20">
        <f t="shared" si="17"/>
        <v>1</v>
      </c>
    </row>
    <row r="556" spans="1:15">
      <c r="A556" s="20" t="str">
        <f t="shared" si="16"/>
        <v>Íslenski lífeyrissjóðurinnLíf 3</v>
      </c>
      <c r="B556" s="20" t="str">
        <f>_xlfn.IFNA(INDEX(Listi!$AI:$AI,MATCH(C556,Listi!$AJ:$AJ,0)),INDEX(Listi!T:T,MATCH(C556,Listi!U:U,0)))</f>
        <v xml:space="preserve">Íslenski  </v>
      </c>
      <c r="C556" t="s">
        <v>238</v>
      </c>
      <c r="D556" t="s">
        <v>241</v>
      </c>
      <c r="E556" t="s">
        <v>276</v>
      </c>
      <c r="F556" t="s">
        <v>14</v>
      </c>
      <c r="G556" s="8">
        <v>38718</v>
      </c>
      <c r="H556" t="s">
        <v>15</v>
      </c>
      <c r="I556" s="7">
        <v>0</v>
      </c>
      <c r="L556" s="7">
        <v>26552298455</v>
      </c>
      <c r="M556" s="7">
        <v>1349981892</v>
      </c>
      <c r="N556" s="7">
        <v>474868471</v>
      </c>
      <c r="O556" s="20">
        <f t="shared" si="17"/>
        <v>1</v>
      </c>
    </row>
    <row r="557" spans="1:15">
      <c r="A557" s="20" t="str">
        <f t="shared" si="16"/>
        <v>Íslenski lífeyrissjóðurinnLíf 4</v>
      </c>
      <c r="B557" s="20" t="str">
        <f>_xlfn.IFNA(INDEX(Listi!$AI:$AI,MATCH(C557,Listi!$AJ:$AJ,0)),INDEX(Listi!T:T,MATCH(C557,Listi!U:U,0)))</f>
        <v xml:space="preserve">Íslenski  </v>
      </c>
      <c r="C557" t="s">
        <v>238</v>
      </c>
      <c r="D557" t="s">
        <v>242</v>
      </c>
      <c r="E557" t="s">
        <v>276</v>
      </c>
      <c r="F557" t="s">
        <v>14</v>
      </c>
      <c r="G557" s="8">
        <v>38718</v>
      </c>
      <c r="H557" t="s">
        <v>15</v>
      </c>
      <c r="I557" s="7">
        <v>0</v>
      </c>
      <c r="L557" s="7">
        <v>15323468197</v>
      </c>
      <c r="M557" s="7">
        <v>592019313</v>
      </c>
      <c r="N557" s="7">
        <v>649721424</v>
      </c>
      <c r="O557" s="20">
        <f t="shared" si="17"/>
        <v>1</v>
      </c>
    </row>
    <row r="558" spans="1:15">
      <c r="A558" s="20" t="str">
        <f t="shared" si="16"/>
        <v>Íslenski lífeyrissjóðurinnSamtryggingardeild</v>
      </c>
      <c r="B558" s="20" t="str">
        <f>_xlfn.IFNA(INDEX(Listi!$AI:$AI,MATCH(C558,Listi!$AJ:$AJ,0)),INDEX(Listi!T:T,MATCH(C558,Listi!U:U,0)))</f>
        <v xml:space="preserve">Íslenski  </v>
      </c>
      <c r="C558" t="s">
        <v>238</v>
      </c>
      <c r="D558" t="s">
        <v>205</v>
      </c>
      <c r="E558" t="s">
        <v>275</v>
      </c>
      <c r="F558" s="8" t="s">
        <v>14</v>
      </c>
      <c r="G558" s="8">
        <v>38718</v>
      </c>
      <c r="H558" t="s">
        <v>15</v>
      </c>
      <c r="I558" s="7">
        <v>0</v>
      </c>
      <c r="L558" s="7">
        <v>32369481106</v>
      </c>
      <c r="M558" s="7">
        <v>2513450236</v>
      </c>
      <c r="N558" s="7">
        <v>182749847</v>
      </c>
      <c r="O558" s="20">
        <f t="shared" si="17"/>
        <v>1</v>
      </c>
    </row>
    <row r="559" spans="1:15">
      <c r="A559" s="20" t="str">
        <f t="shared" si="16"/>
        <v>Kvika banki hf.Ævileið</v>
      </c>
      <c r="B559" s="20" t="str">
        <f>_xlfn.IFNA(INDEX(Listi!$AI:$AI,MATCH(C559,Listi!$AJ:$AJ,0)),INDEX(Listi!T:T,MATCH(C559,Listi!U:U,0)))</f>
        <v xml:space="preserve">Kvika banki </v>
      </c>
      <c r="C559" t="s">
        <v>243</v>
      </c>
      <c r="D559" t="s">
        <v>248</v>
      </c>
      <c r="E559" t="s">
        <v>276</v>
      </c>
      <c r="F559" s="8" t="s">
        <v>14</v>
      </c>
      <c r="G559" s="8">
        <v>38718</v>
      </c>
      <c r="H559" t="s">
        <v>15</v>
      </c>
      <c r="I559" s="7">
        <v>0</v>
      </c>
      <c r="L559" s="7">
        <v>83990162</v>
      </c>
      <c r="M559" s="7">
        <v>9152445</v>
      </c>
      <c r="N559" s="7">
        <v>0</v>
      </c>
      <c r="O559" s="20">
        <f t="shared" si="17"/>
        <v>1</v>
      </c>
    </row>
    <row r="560" spans="1:15">
      <c r="A560" s="20" t="str">
        <f t="shared" si="16"/>
        <v>Kvika banki hf.Innlánaleið</v>
      </c>
      <c r="B560" s="20" t="str">
        <f>_xlfn.IFNA(INDEX(Listi!$AI:$AI,MATCH(C560,Listi!$AJ:$AJ,0)),INDEX(Listi!T:T,MATCH(C560,Listi!U:U,0)))</f>
        <v xml:space="preserve">Kvika banki </v>
      </c>
      <c r="C560" t="s">
        <v>243</v>
      </c>
      <c r="D560" t="s">
        <v>230</v>
      </c>
      <c r="E560" t="s">
        <v>276</v>
      </c>
      <c r="F560" s="8" t="s">
        <v>14</v>
      </c>
      <c r="G560" s="8">
        <v>38718</v>
      </c>
      <c r="H560" t="s">
        <v>15</v>
      </c>
      <c r="I560" s="7">
        <v>0</v>
      </c>
      <c r="L560" s="7">
        <v>2045925829</v>
      </c>
      <c r="M560" s="7">
        <v>336947043</v>
      </c>
      <c r="N560" s="7">
        <v>10453565</v>
      </c>
      <c r="O560" s="20">
        <f t="shared" si="17"/>
        <v>1</v>
      </c>
    </row>
    <row r="561" spans="1:15">
      <c r="A561" s="20" t="str">
        <f t="shared" si="16"/>
        <v>Kvika banki hf.Kvika Séreignasparnaður 5</v>
      </c>
      <c r="B561" s="20" t="str">
        <f>_xlfn.IFNA(INDEX(Listi!$AI:$AI,MATCH(C561,Listi!$AJ:$AJ,0)),INDEX(Listi!T:T,MATCH(C561,Listi!U:U,0)))</f>
        <v xml:space="preserve">Kvika banki </v>
      </c>
      <c r="C561" t="s">
        <v>243</v>
      </c>
      <c r="D561" t="s">
        <v>471</v>
      </c>
      <c r="E561" t="s">
        <v>276</v>
      </c>
      <c r="F561" s="8" t="s">
        <v>14</v>
      </c>
      <c r="G561" s="8">
        <v>38718</v>
      </c>
      <c r="H561" t="s">
        <v>15</v>
      </c>
      <c r="I561" s="7">
        <v>0</v>
      </c>
      <c r="L561" s="7">
        <v>1146886398</v>
      </c>
      <c r="M561" s="7">
        <v>0</v>
      </c>
      <c r="N561" s="7">
        <v>0</v>
      </c>
      <c r="O561" s="20">
        <f t="shared" si="17"/>
        <v>1</v>
      </c>
    </row>
    <row r="562" spans="1:15">
      <c r="A562" s="20" t="str">
        <f t="shared" si="16"/>
        <v>Kvika banki hf.MP Séreign 1</v>
      </c>
      <c r="B562" s="20" t="str">
        <f>_xlfn.IFNA(INDEX(Listi!$AI:$AI,MATCH(C562,Listi!$AJ:$AJ,0)),INDEX(Listi!T:T,MATCH(C562,Listi!U:U,0)))</f>
        <v xml:space="preserve">Kvika banki </v>
      </c>
      <c r="C562" t="s">
        <v>243</v>
      </c>
      <c r="D562" t="s">
        <v>244</v>
      </c>
      <c r="E562" t="s">
        <v>276</v>
      </c>
      <c r="F562" s="8" t="s">
        <v>14</v>
      </c>
      <c r="G562" s="8">
        <v>38718</v>
      </c>
      <c r="H562" t="s">
        <v>15</v>
      </c>
      <c r="I562" s="7">
        <v>0</v>
      </c>
      <c r="L562" s="7">
        <v>706827763</v>
      </c>
      <c r="M562" s="7">
        <v>48440481</v>
      </c>
      <c r="N562" s="7">
        <v>9836508</v>
      </c>
      <c r="O562" s="20">
        <f t="shared" si="17"/>
        <v>1</v>
      </c>
    </row>
    <row r="563" spans="1:15">
      <c r="A563" s="20" t="str">
        <f t="shared" si="16"/>
        <v>Kvika banki hf.MP Séreign 2</v>
      </c>
      <c r="B563" s="20" t="str">
        <f>_xlfn.IFNA(INDEX(Listi!$AI:$AI,MATCH(C563,Listi!$AJ:$AJ,0)),INDEX(Listi!T:T,MATCH(C563,Listi!U:U,0)))</f>
        <v xml:space="preserve">Kvika banki </v>
      </c>
      <c r="C563" t="s">
        <v>243</v>
      </c>
      <c r="D563" t="s">
        <v>245</v>
      </c>
      <c r="E563" t="s">
        <v>276</v>
      </c>
      <c r="F563" s="8" t="s">
        <v>14</v>
      </c>
      <c r="G563" s="8">
        <v>38718</v>
      </c>
      <c r="H563" t="s">
        <v>15</v>
      </c>
      <c r="I563" s="7">
        <v>0</v>
      </c>
      <c r="L563" s="7">
        <v>853989181</v>
      </c>
      <c r="M563" s="7">
        <v>42441382</v>
      </c>
      <c r="N563" s="7">
        <v>14637701</v>
      </c>
      <c r="O563" s="20">
        <f t="shared" si="17"/>
        <v>1</v>
      </c>
    </row>
    <row r="564" spans="1:15">
      <c r="A564" s="20" t="str">
        <f t="shared" si="16"/>
        <v>Kvika banki hf.MP Séreign 3</v>
      </c>
      <c r="B564" s="20" t="str">
        <f>_xlfn.IFNA(INDEX(Listi!$AI:$AI,MATCH(C564,Listi!$AJ:$AJ,0)),INDEX(Listi!T:T,MATCH(C564,Listi!U:U,0)))</f>
        <v xml:space="preserve">Kvika banki </v>
      </c>
      <c r="C564" t="s">
        <v>243</v>
      </c>
      <c r="D564" t="s">
        <v>246</v>
      </c>
      <c r="E564" t="s">
        <v>276</v>
      </c>
      <c r="F564" s="8" t="s">
        <v>14</v>
      </c>
      <c r="G564" s="8">
        <v>38718</v>
      </c>
      <c r="H564" t="s">
        <v>15</v>
      </c>
      <c r="I564" s="7">
        <v>0</v>
      </c>
      <c r="L564" s="7">
        <v>141173858</v>
      </c>
      <c r="M564" s="7">
        <v>3374790</v>
      </c>
      <c r="N564" s="7">
        <v>0</v>
      </c>
      <c r="O564" s="20">
        <f t="shared" si="17"/>
        <v>1</v>
      </c>
    </row>
    <row r="565" spans="1:15">
      <c r="A565" s="20" t="str">
        <f t="shared" si="16"/>
        <v>Kvika banki hf.MP Séreign 4</v>
      </c>
      <c r="B565" s="20" t="str">
        <f>_xlfn.IFNA(INDEX(Listi!$AI:$AI,MATCH(C565,Listi!$AJ:$AJ,0)),INDEX(Listi!T:T,MATCH(C565,Listi!U:U,0)))</f>
        <v xml:space="preserve">Kvika banki </v>
      </c>
      <c r="C565" t="s">
        <v>243</v>
      </c>
      <c r="D565" t="s">
        <v>247</v>
      </c>
      <c r="E565" t="s">
        <v>276</v>
      </c>
      <c r="F565" s="8" t="s">
        <v>14</v>
      </c>
      <c r="G565" s="8">
        <v>38718</v>
      </c>
      <c r="H565" t="s">
        <v>15</v>
      </c>
      <c r="I565" s="7">
        <v>0</v>
      </c>
      <c r="L565" s="7">
        <v>55886684</v>
      </c>
      <c r="M565" s="7">
        <v>2888869</v>
      </c>
      <c r="N565" s="7">
        <v>0</v>
      </c>
      <c r="O565" s="20">
        <f t="shared" si="17"/>
        <v>1</v>
      </c>
    </row>
    <row r="566" spans="1:15">
      <c r="A566" s="20" t="str">
        <f t="shared" si="16"/>
        <v>Landsbankinn hf.Landsbankinn Erlend verðbréf</v>
      </c>
      <c r="B566" s="20" t="str">
        <f>_xlfn.IFNA(INDEX(Listi!$AI:$AI,MATCH(C566,Listi!$AJ:$AJ,0)),INDEX(Listi!T:T,MATCH(C566,Listi!U:U,0)))</f>
        <v>Landsbankinn</v>
      </c>
      <c r="C566" t="s">
        <v>249</v>
      </c>
      <c r="D566" t="s">
        <v>385</v>
      </c>
      <c r="E566" t="s">
        <v>276</v>
      </c>
      <c r="F566" s="8" t="s">
        <v>14</v>
      </c>
      <c r="G566" s="8">
        <v>38718</v>
      </c>
      <c r="H566" t="s">
        <v>15</v>
      </c>
      <c r="I566" s="7">
        <v>0</v>
      </c>
      <c r="L566" s="7">
        <v>3705185129</v>
      </c>
      <c r="M566" s="7">
        <v>119989407</v>
      </c>
      <c r="N566" s="7">
        <v>87847878</v>
      </c>
      <c r="O566" s="20">
        <f t="shared" si="17"/>
        <v>1</v>
      </c>
    </row>
    <row r="567" spans="1:15">
      <c r="A567" s="20" t="str">
        <f t="shared" ref="A567:A628" si="18">CONCATENATE(C567,D567)</f>
        <v>Landsbankinn hf.Landsbankinn Lífeyrisbók</v>
      </c>
      <c r="B567" s="20" t="str">
        <f>_xlfn.IFNA(INDEX(Listi!$AI:$AI,MATCH(C567,Listi!$AJ:$AJ,0)),INDEX(Listi!T:T,MATCH(C567,Listi!U:U,0)))</f>
        <v>Landsbankinn</v>
      </c>
      <c r="C567" t="s">
        <v>249</v>
      </c>
      <c r="D567" t="s">
        <v>367</v>
      </c>
      <c r="E567" t="s">
        <v>276</v>
      </c>
      <c r="F567" s="8" t="s">
        <v>14</v>
      </c>
      <c r="G567" s="8">
        <v>38718</v>
      </c>
      <c r="H567" t="s">
        <v>15</v>
      </c>
      <c r="I567" s="7">
        <v>0</v>
      </c>
      <c r="L567" s="7">
        <v>3016213427</v>
      </c>
      <c r="M567" s="7">
        <v>440353590</v>
      </c>
      <c r="N567" s="7">
        <v>298769900</v>
      </c>
      <c r="O567" s="20">
        <f t="shared" si="17"/>
        <v>1</v>
      </c>
    </row>
    <row r="568" spans="1:15">
      <c r="A568" s="20" t="str">
        <f t="shared" si="18"/>
        <v>Landsbankinn hf.Landsbankinn Lífeyrisbók verðtryggð</v>
      </c>
      <c r="B568" s="20" t="str">
        <f>_xlfn.IFNA(INDEX(Listi!$AI:$AI,MATCH(C568,Listi!$AJ:$AJ,0)),INDEX(Listi!T:T,MATCH(C568,Listi!U:U,0)))</f>
        <v>Landsbankinn</v>
      </c>
      <c r="C568" t="s">
        <v>249</v>
      </c>
      <c r="D568" t="s">
        <v>598</v>
      </c>
      <c r="E568" t="s">
        <v>276</v>
      </c>
      <c r="F568" s="8" t="s">
        <v>14</v>
      </c>
      <c r="G568" s="8">
        <v>38718</v>
      </c>
      <c r="H568" t="s">
        <v>15</v>
      </c>
      <c r="I568" s="7">
        <v>0</v>
      </c>
      <c r="L568" s="7">
        <v>66896053137</v>
      </c>
      <c r="M568" s="7">
        <v>6692476029</v>
      </c>
      <c r="N568" s="7">
        <v>4680072987</v>
      </c>
      <c r="O568" s="20">
        <f t="shared" si="17"/>
        <v>1</v>
      </c>
    </row>
    <row r="569" spans="1:15">
      <c r="A569" s="20" t="str">
        <f t="shared" si="18"/>
        <v>Lífeyrissjóður bændaSamtryggingardeild</v>
      </c>
      <c r="B569" s="20" t="str">
        <f>_xlfn.IFNA(INDEX(Listi!$AI:$AI,MATCH(C569,Listi!$AJ:$AJ,0)),INDEX(Listi!T:T,MATCH(C569,Listi!U:U,0)))</f>
        <v>Lífeyrissjóður bænda</v>
      </c>
      <c r="C569" t="s">
        <v>252</v>
      </c>
      <c r="D569" t="s">
        <v>205</v>
      </c>
      <c r="E569" t="s">
        <v>275</v>
      </c>
      <c r="F569" s="8" t="s">
        <v>14</v>
      </c>
      <c r="G569" s="8">
        <v>38718</v>
      </c>
      <c r="H569" t="s">
        <v>15</v>
      </c>
      <c r="I569" s="7">
        <v>0</v>
      </c>
      <c r="L569" s="7">
        <v>45108278171</v>
      </c>
      <c r="M569" s="7">
        <v>776003397</v>
      </c>
      <c r="N569" s="7">
        <v>1921473168</v>
      </c>
      <c r="O569" s="20">
        <f t="shared" si="17"/>
        <v>1</v>
      </c>
    </row>
    <row r="570" spans="1:15">
      <c r="A570" s="20" t="str">
        <f t="shared" si="18"/>
        <v>Lífeyrissjóður bankamannaAldursdeild</v>
      </c>
      <c r="B570" s="20" t="str">
        <f>_xlfn.IFNA(INDEX(Listi!$AI:$AI,MATCH(C570,Listi!$AJ:$AJ,0)),INDEX(Listi!T:T,MATCH(C570,Listi!U:U,0)))</f>
        <v>Lífeyrissjóður bankam.</v>
      </c>
      <c r="C570" t="s">
        <v>250</v>
      </c>
      <c r="D570" t="s">
        <v>251</v>
      </c>
      <c r="E570" t="s">
        <v>275</v>
      </c>
      <c r="F570" s="8" t="s">
        <v>14</v>
      </c>
      <c r="G570" s="8">
        <v>38718</v>
      </c>
      <c r="H570" t="s">
        <v>15</v>
      </c>
      <c r="I570" s="7">
        <v>0</v>
      </c>
      <c r="L570" s="7">
        <v>61369964000</v>
      </c>
      <c r="M570" s="7">
        <v>1996063000</v>
      </c>
      <c r="N570" s="7">
        <v>753444000</v>
      </c>
      <c r="O570" s="20">
        <f t="shared" si="17"/>
        <v>1</v>
      </c>
    </row>
    <row r="571" spans="1:15">
      <c r="A571" s="20" t="str">
        <f t="shared" si="18"/>
        <v>Lífeyrissjóður bankamannaHlutfallsdeild</v>
      </c>
      <c r="B571" s="20" t="str">
        <f>_xlfn.IFNA(INDEX(Listi!$AI:$AI,MATCH(C571,Listi!$AJ:$AJ,0)),INDEX(Listi!T:T,MATCH(C571,Listi!U:U,0)))</f>
        <v>Lífeyrissjóður bankam.</v>
      </c>
      <c r="C571" t="s">
        <v>250</v>
      </c>
      <c r="D571" t="s">
        <v>467</v>
      </c>
      <c r="E571" t="s">
        <v>275</v>
      </c>
      <c r="F571" s="8" t="s">
        <v>14</v>
      </c>
      <c r="G571" s="8">
        <v>38718</v>
      </c>
      <c r="H571" t="s">
        <v>15</v>
      </c>
      <c r="I571" s="7">
        <v>0</v>
      </c>
      <c r="L571" s="7">
        <v>40286427000</v>
      </c>
      <c r="M571" s="7">
        <v>125147000</v>
      </c>
      <c r="N571" s="7">
        <v>2741197000</v>
      </c>
      <c r="O571" s="20">
        <f t="shared" si="17"/>
        <v>1</v>
      </c>
    </row>
    <row r="572" spans="1:15">
      <c r="A572" s="20" t="str">
        <f t="shared" si="18"/>
        <v>Lífeyrissjóður RangæingaSamtryggingardeild</v>
      </c>
      <c r="B572" s="20" t="str">
        <f>_xlfn.IFNA(INDEX(Listi!$AI:$AI,MATCH(C572,Listi!$AJ:$AJ,0)),INDEX(Listi!T:T,MATCH(C572,Listi!U:U,0)))</f>
        <v>Lífeyrissjóður Rang.</v>
      </c>
      <c r="C572" t="s">
        <v>253</v>
      </c>
      <c r="D572" t="s">
        <v>205</v>
      </c>
      <c r="E572" t="s">
        <v>275</v>
      </c>
      <c r="F572" s="8" t="s">
        <v>14</v>
      </c>
      <c r="G572" s="8">
        <v>38718</v>
      </c>
      <c r="H572" t="s">
        <v>15</v>
      </c>
      <c r="I572" s="7">
        <v>0</v>
      </c>
      <c r="L572" s="7">
        <v>18949790000</v>
      </c>
      <c r="M572" s="7">
        <v>835894000</v>
      </c>
      <c r="N572" s="7">
        <v>386250000</v>
      </c>
      <c r="O572" s="20">
        <f t="shared" si="17"/>
        <v>1</v>
      </c>
    </row>
    <row r="573" spans="1:15">
      <c r="A573" s="20" t="str">
        <f t="shared" si="18"/>
        <v>Lífeyrissjóður starfsmanna AkureyrarbæjarSamtryggingardeild</v>
      </c>
      <c r="B573" s="20" t="str">
        <f>_xlfn.IFNA(INDEX(Listi!$AI:$AI,MATCH(C573,Listi!$AJ:$AJ,0)),INDEX(Listi!T:T,MATCH(C573,Listi!U:U,0)))</f>
        <v>Lífeyrissj. starfsm. Akureyrarb.</v>
      </c>
      <c r="C573" t="s">
        <v>274</v>
      </c>
      <c r="D573" t="s">
        <v>205</v>
      </c>
      <c r="E573" t="s">
        <v>275</v>
      </c>
      <c r="F573" s="8" t="s">
        <v>14</v>
      </c>
      <c r="G573" s="8">
        <v>38718</v>
      </c>
      <c r="H573" t="s">
        <v>15</v>
      </c>
      <c r="I573" s="7">
        <v>0</v>
      </c>
      <c r="L573" s="7">
        <v>14569496826</v>
      </c>
      <c r="M573" s="7">
        <v>46271787</v>
      </c>
      <c r="N573" s="7">
        <v>1160288032</v>
      </c>
      <c r="O573" s="20">
        <f t="shared" si="17"/>
        <v>1</v>
      </c>
    </row>
    <row r="574" spans="1:15">
      <c r="A574" s="20" t="str">
        <f t="shared" si="18"/>
        <v>Lífeyrissjóður starfsmanna Búnaðarbanka ÍslandsSamtryggingardeild</v>
      </c>
      <c r="B574" s="20" t="str">
        <f>_xlfn.IFNA(INDEX(Listi!$AI:$AI,MATCH(C574,Listi!$AJ:$AJ,0)),INDEX(Listi!T:T,MATCH(C574,Listi!U:U,0)))</f>
        <v>Lífeyrissj. starfsm. Búnaðarb.Ísl.</v>
      </c>
      <c r="C574" t="s">
        <v>254</v>
      </c>
      <c r="D574" t="s">
        <v>205</v>
      </c>
      <c r="E574" t="s">
        <v>275</v>
      </c>
      <c r="F574" t="s">
        <v>14</v>
      </c>
      <c r="G574" s="8">
        <v>38718</v>
      </c>
      <c r="H574" t="s">
        <v>15</v>
      </c>
      <c r="I574" s="7">
        <v>0</v>
      </c>
      <c r="L574" s="7">
        <v>27921283000</v>
      </c>
      <c r="M574" s="7">
        <v>7378000</v>
      </c>
      <c r="N574" s="7">
        <v>1535577000</v>
      </c>
      <c r="O574" s="20">
        <f t="shared" si="17"/>
        <v>1</v>
      </c>
    </row>
    <row r="575" spans="1:15">
      <c r="A575" s="20" t="str">
        <f t="shared" si="18"/>
        <v>Lífeyrissjóður starfsmanna ReykjavíkurborgarSamtryggingardeild</v>
      </c>
      <c r="B575" s="20" t="str">
        <f>_xlfn.IFNA(INDEX(Listi!$AI:$AI,MATCH(C575,Listi!$AJ:$AJ,0)),INDEX(Listi!T:T,MATCH(C575,Listi!U:U,0)))</f>
        <v>Lífeyrissj. starfsm. Reykjav.</v>
      </c>
      <c r="C575" t="s">
        <v>255</v>
      </c>
      <c r="D575" t="s">
        <v>205</v>
      </c>
      <c r="E575" t="s">
        <v>275</v>
      </c>
      <c r="F575" t="s">
        <v>14</v>
      </c>
      <c r="G575" s="8">
        <v>38718</v>
      </c>
      <c r="H575" t="s">
        <v>15</v>
      </c>
      <c r="I575" s="7">
        <v>0</v>
      </c>
      <c r="L575" s="7">
        <v>92450251598</v>
      </c>
      <c r="M575" s="7">
        <v>217604296</v>
      </c>
      <c r="N575" s="7">
        <v>6195210428</v>
      </c>
      <c r="O575" s="20">
        <f t="shared" si="17"/>
        <v>1</v>
      </c>
    </row>
    <row r="576" spans="1:15">
      <c r="A576" s="20" t="str">
        <f t="shared" si="18"/>
        <v>Lífeyrissjóður starfsmanna ríkisinsA-deild</v>
      </c>
      <c r="B576" s="20" t="str">
        <f>_xlfn.IFNA(INDEX(Listi!$AI:$AI,MATCH(C576,Listi!$AJ:$AJ,0)),INDEX(Listi!T:T,MATCH(C576,Listi!U:U,0)))</f>
        <v>LSR</v>
      </c>
      <c r="C576" t="s">
        <v>256</v>
      </c>
      <c r="D576" t="s">
        <v>257</v>
      </c>
      <c r="E576" t="s">
        <v>275</v>
      </c>
      <c r="F576" t="s">
        <v>14</v>
      </c>
      <c r="G576" s="8">
        <v>38718</v>
      </c>
      <c r="H576" t="s">
        <v>15</v>
      </c>
      <c r="I576" s="7">
        <v>0</v>
      </c>
      <c r="L576" s="7">
        <v>1024402726080</v>
      </c>
      <c r="M576" s="7">
        <v>38030413328</v>
      </c>
      <c r="N576" s="7">
        <v>13011563069</v>
      </c>
      <c r="O576" s="20">
        <f t="shared" si="17"/>
        <v>1</v>
      </c>
    </row>
    <row r="577" spans="1:15">
      <c r="A577" s="20" t="str">
        <f t="shared" si="18"/>
        <v>Lífeyrissjóður starfsmanna ríkisinsB-deild</v>
      </c>
      <c r="B577" s="20" t="str">
        <f>_xlfn.IFNA(INDEX(Listi!$AI:$AI,MATCH(C577,Listi!$AJ:$AJ,0)),INDEX(Listi!T:T,MATCH(C577,Listi!U:U,0)))</f>
        <v>LSR</v>
      </c>
      <c r="C577" t="s">
        <v>256</v>
      </c>
      <c r="D577" t="s">
        <v>218</v>
      </c>
      <c r="E577" t="s">
        <v>275</v>
      </c>
      <c r="F577" t="s">
        <v>14</v>
      </c>
      <c r="G577" s="8">
        <v>38718</v>
      </c>
      <c r="H577" t="s">
        <v>15</v>
      </c>
      <c r="I577" s="7">
        <v>0</v>
      </c>
      <c r="L577" s="7">
        <v>297381500048</v>
      </c>
      <c r="M577" s="7">
        <v>1364474032</v>
      </c>
      <c r="N577" s="7">
        <v>62409553231</v>
      </c>
      <c r="O577" s="20">
        <f t="shared" si="17"/>
        <v>1</v>
      </c>
    </row>
    <row r="578" spans="1:15">
      <c r="A578" s="20" t="str">
        <f t="shared" si="18"/>
        <v>Lífeyrissjóður starfsmanna ríkisinsLeið I</v>
      </c>
      <c r="B578" s="20" t="str">
        <f>_xlfn.IFNA(INDEX(Listi!$AI:$AI,MATCH(C578,Listi!$AJ:$AJ,0)),INDEX(Listi!T:T,MATCH(C578,Listi!U:U,0)))</f>
        <v>LSR</v>
      </c>
      <c r="C578" t="s">
        <v>256</v>
      </c>
      <c r="D578" t="s">
        <v>258</v>
      </c>
      <c r="E578" t="s">
        <v>276</v>
      </c>
      <c r="F578" t="s">
        <v>14</v>
      </c>
      <c r="G578" s="8">
        <v>38718</v>
      </c>
      <c r="H578" t="s">
        <v>15</v>
      </c>
      <c r="I578" s="7">
        <v>0</v>
      </c>
      <c r="L578" s="7">
        <v>11704214939</v>
      </c>
      <c r="M578" s="7">
        <v>547428342</v>
      </c>
      <c r="N578" s="7">
        <v>195323403</v>
      </c>
      <c r="O578" s="20">
        <f t="shared" ref="O578:O641" si="19">IFERROR(VLOOKUP(F578,EhLykill,3,FALSE),"")</f>
        <v>1</v>
      </c>
    </row>
    <row r="579" spans="1:15">
      <c r="A579" s="20" t="str">
        <f t="shared" si="18"/>
        <v>Lífeyrissjóður starfsmanna ríkisinsLeið II</v>
      </c>
      <c r="B579" s="20" t="str">
        <f>_xlfn.IFNA(INDEX(Listi!$AI:$AI,MATCH(C579,Listi!$AJ:$AJ,0)),INDEX(Listi!T:T,MATCH(C579,Listi!U:U,0)))</f>
        <v>LSR</v>
      </c>
      <c r="C579" t="s">
        <v>256</v>
      </c>
      <c r="D579" t="s">
        <v>259</v>
      </c>
      <c r="E579" t="s">
        <v>276</v>
      </c>
      <c r="F579" t="s">
        <v>14</v>
      </c>
      <c r="G579" s="8">
        <v>38718</v>
      </c>
      <c r="H579" t="s">
        <v>15</v>
      </c>
      <c r="I579" s="7">
        <v>0</v>
      </c>
      <c r="L579" s="7">
        <v>3365164594</v>
      </c>
      <c r="M579" s="7">
        <v>379849453</v>
      </c>
      <c r="N579" s="7">
        <v>93142056</v>
      </c>
      <c r="O579" s="20">
        <f t="shared" si="19"/>
        <v>1</v>
      </c>
    </row>
    <row r="580" spans="1:15">
      <c r="A580" s="20" t="str">
        <f t="shared" si="18"/>
        <v>Lífeyrissjóður starfsmanna ríkisinsLeið III</v>
      </c>
      <c r="B580" s="20" t="str">
        <f>_xlfn.IFNA(INDEX(Listi!$AI:$AI,MATCH(C580,Listi!$AJ:$AJ,0)),INDEX(Listi!T:T,MATCH(C580,Listi!U:U,0)))</f>
        <v>LSR</v>
      </c>
      <c r="C580" t="s">
        <v>256</v>
      </c>
      <c r="D580" t="s">
        <v>260</v>
      </c>
      <c r="E580" t="s">
        <v>276</v>
      </c>
      <c r="F580" t="s">
        <v>14</v>
      </c>
      <c r="G580" s="8">
        <v>38718</v>
      </c>
      <c r="H580" t="s">
        <v>15</v>
      </c>
      <c r="I580" s="7">
        <v>0</v>
      </c>
      <c r="L580" s="7">
        <v>9959294621</v>
      </c>
      <c r="M580" s="7">
        <v>743287481</v>
      </c>
      <c r="N580" s="7">
        <v>349903833</v>
      </c>
      <c r="O580" s="20">
        <f t="shared" si="19"/>
        <v>1</v>
      </c>
    </row>
    <row r="581" spans="1:15">
      <c r="A581" s="20" t="str">
        <f t="shared" si="18"/>
        <v>Lífeyrissjóður Tannlæknafél ÍslDeild I/Séreign</v>
      </c>
      <c r="B581" s="20" t="str">
        <f>_xlfn.IFNA(INDEX(Listi!$AI:$AI,MATCH(C581,Listi!$AJ:$AJ,0)),INDEX(Listi!T:T,MATCH(C581,Listi!U:U,0)))</f>
        <v>Lífeyrissj. Tannlækna</v>
      </c>
      <c r="C581" t="s">
        <v>261</v>
      </c>
      <c r="D581" t="s">
        <v>207</v>
      </c>
      <c r="E581" t="s">
        <v>276</v>
      </c>
      <c r="F581" t="s">
        <v>14</v>
      </c>
      <c r="G581" s="8">
        <v>38718</v>
      </c>
      <c r="H581" t="s">
        <v>15</v>
      </c>
      <c r="I581" s="7">
        <v>0</v>
      </c>
      <c r="L581" s="7">
        <v>6768408488</v>
      </c>
      <c r="M581" s="7">
        <v>272759192</v>
      </c>
      <c r="N581" s="7">
        <v>153838058</v>
      </c>
      <c r="O581" s="20">
        <f t="shared" si="19"/>
        <v>1</v>
      </c>
    </row>
    <row r="582" spans="1:15">
      <c r="A582" s="20" t="str">
        <f t="shared" si="18"/>
        <v>Lífeyrissjóður Tannlæknafél ÍslSamtryggingardeild</v>
      </c>
      <c r="B582" s="20" t="str">
        <f>_xlfn.IFNA(INDEX(Listi!$AI:$AI,MATCH(C582,Listi!$AJ:$AJ,0)),INDEX(Listi!T:T,MATCH(C582,Listi!U:U,0)))</f>
        <v>Lífeyrissj. Tannlækna</v>
      </c>
      <c r="C582" t="s">
        <v>261</v>
      </c>
      <c r="D582" t="s">
        <v>205</v>
      </c>
      <c r="E582" t="s">
        <v>275</v>
      </c>
      <c r="F582" t="s">
        <v>14</v>
      </c>
      <c r="G582" s="8">
        <v>38718</v>
      </c>
      <c r="H582" t="s">
        <v>15</v>
      </c>
      <c r="I582" s="7">
        <v>0</v>
      </c>
      <c r="L582" s="7">
        <v>2241251214</v>
      </c>
      <c r="M582" s="7">
        <v>112827287</v>
      </c>
      <c r="N582" s="7">
        <v>17930159</v>
      </c>
      <c r="O582" s="20">
        <f t="shared" si="19"/>
        <v>1</v>
      </c>
    </row>
    <row r="583" spans="1:15">
      <c r="A583" s="20" t="str">
        <f t="shared" si="18"/>
        <v>Lífeyrissjóður verslunarmannaÆvileið 1</v>
      </c>
      <c r="B583" s="20" t="str">
        <f>_xlfn.IFNA(INDEX(Listi!$AI:$AI,MATCH(C583,Listi!$AJ:$AJ,0)),INDEX(Listi!T:T,MATCH(C583,Listi!U:U,0)))</f>
        <v>Lífeyrissj. Verslunarm.</v>
      </c>
      <c r="C583" t="s">
        <v>206</v>
      </c>
      <c r="D583" t="s">
        <v>310</v>
      </c>
      <c r="E583" t="s">
        <v>276</v>
      </c>
      <c r="F583" t="s">
        <v>14</v>
      </c>
      <c r="G583" s="8">
        <v>38718</v>
      </c>
      <c r="H583" t="s">
        <v>15</v>
      </c>
      <c r="I583" s="7">
        <v>0</v>
      </c>
      <c r="L583" s="7">
        <v>2860479562</v>
      </c>
      <c r="M583" s="7">
        <v>819651283</v>
      </c>
      <c r="N583" s="7">
        <v>12562366</v>
      </c>
      <c r="O583" s="20">
        <f t="shared" si="19"/>
        <v>1</v>
      </c>
    </row>
    <row r="584" spans="1:15">
      <c r="A584" s="20" t="str">
        <f t="shared" si="18"/>
        <v>Lífeyrissjóður verslunarmannaÆvileið 2</v>
      </c>
      <c r="B584" s="20" t="str">
        <f>_xlfn.IFNA(INDEX(Listi!$AI:$AI,MATCH(C584,Listi!$AJ:$AJ,0)),INDEX(Listi!T:T,MATCH(C584,Listi!U:U,0)))</f>
        <v>Lífeyrissj. Verslunarm.</v>
      </c>
      <c r="C584" t="s">
        <v>206</v>
      </c>
      <c r="D584" t="s">
        <v>309</v>
      </c>
      <c r="E584" t="s">
        <v>276</v>
      </c>
      <c r="F584" t="s">
        <v>14</v>
      </c>
      <c r="G584" s="8">
        <v>38718</v>
      </c>
      <c r="H584" t="s">
        <v>15</v>
      </c>
      <c r="I584" s="7">
        <v>0</v>
      </c>
      <c r="L584" s="7">
        <v>2325064159</v>
      </c>
      <c r="M584" s="7">
        <v>465663194</v>
      </c>
      <c r="N584" s="7">
        <v>32037995</v>
      </c>
      <c r="O584" s="20">
        <f t="shared" si="19"/>
        <v>1</v>
      </c>
    </row>
    <row r="585" spans="1:15">
      <c r="A585" s="20" t="str">
        <f t="shared" si="18"/>
        <v>Lífeyrissjóður verslunarmannaÆvileið 3</v>
      </c>
      <c r="B585" s="20" t="str">
        <f>_xlfn.IFNA(INDEX(Listi!$AI:$AI,MATCH(C585,Listi!$AJ:$AJ,0)),INDEX(Listi!T:T,MATCH(C585,Listi!U:U,0)))</f>
        <v>Lífeyrissj. Verslunarm.</v>
      </c>
      <c r="C585" t="s">
        <v>206</v>
      </c>
      <c r="D585" t="s">
        <v>308</v>
      </c>
      <c r="E585" t="s">
        <v>276</v>
      </c>
      <c r="F585" t="s">
        <v>14</v>
      </c>
      <c r="G585" s="8">
        <v>38718</v>
      </c>
      <c r="H585" t="s">
        <v>15</v>
      </c>
      <c r="I585" s="7">
        <v>0</v>
      </c>
      <c r="L585" s="7">
        <v>1567402319</v>
      </c>
      <c r="M585" s="7">
        <v>325961302</v>
      </c>
      <c r="N585" s="7">
        <v>60283998</v>
      </c>
      <c r="O585" s="20">
        <f t="shared" si="19"/>
        <v>1</v>
      </c>
    </row>
    <row r="586" spans="1:15">
      <c r="A586" s="20" t="str">
        <f t="shared" si="18"/>
        <v>Lífeyrissjóður verslunarmannaDeild I/Séreign</v>
      </c>
      <c r="B586" s="20" t="str">
        <f>_xlfn.IFNA(INDEX(Listi!$AI:$AI,MATCH(C586,Listi!$AJ:$AJ,0)),INDEX(Listi!T:T,MATCH(C586,Listi!U:U,0)))</f>
        <v>Lífeyrissj. Verslunarm.</v>
      </c>
      <c r="C586" t="s">
        <v>206</v>
      </c>
      <c r="D586" t="s">
        <v>207</v>
      </c>
      <c r="E586" t="s">
        <v>276</v>
      </c>
      <c r="F586" t="s">
        <v>14</v>
      </c>
      <c r="G586" s="8">
        <v>38718</v>
      </c>
      <c r="H586" t="s">
        <v>15</v>
      </c>
      <c r="I586" s="7">
        <v>407516</v>
      </c>
      <c r="L586" s="7">
        <v>19785724399</v>
      </c>
      <c r="M586" s="7">
        <v>729937912</v>
      </c>
      <c r="N586" s="7">
        <v>458382791</v>
      </c>
      <c r="O586" s="20">
        <f t="shared" si="19"/>
        <v>1</v>
      </c>
    </row>
    <row r="587" spans="1:15">
      <c r="A587" s="20" t="str">
        <f t="shared" si="18"/>
        <v>Lífeyrissjóður verslunarmannaSamtryggingardeild</v>
      </c>
      <c r="B587" s="20" t="str">
        <f>_xlfn.IFNA(INDEX(Listi!$AI:$AI,MATCH(C587,Listi!$AJ:$AJ,0)),INDEX(Listi!T:T,MATCH(C587,Listi!U:U,0)))</f>
        <v>Lífeyrissj. Verslunarm.</v>
      </c>
      <c r="C587" t="s">
        <v>206</v>
      </c>
      <c r="D587" t="s">
        <v>205</v>
      </c>
      <c r="E587" t="s">
        <v>275</v>
      </c>
      <c r="F587" t="s">
        <v>14</v>
      </c>
      <c r="G587" s="8">
        <v>38718</v>
      </c>
      <c r="H587" t="s">
        <v>15</v>
      </c>
      <c r="I587" s="7">
        <v>24192484</v>
      </c>
      <c r="L587" s="7">
        <v>1174592806906</v>
      </c>
      <c r="M587" s="7">
        <v>35794261112</v>
      </c>
      <c r="N587" s="7">
        <v>21965137185</v>
      </c>
      <c r="O587" s="20">
        <f t="shared" si="19"/>
        <v>1</v>
      </c>
    </row>
    <row r="588" spans="1:15">
      <c r="A588" s="20" t="str">
        <f t="shared" si="18"/>
        <v>Lífeyrissjóður VestmannaeyjaSafn I</v>
      </c>
      <c r="B588" s="20" t="str">
        <f>_xlfn.IFNA(INDEX(Listi!$AI:$AI,MATCH(C588,Listi!$AJ:$AJ,0)),INDEX(Listi!T:T,MATCH(C588,Listi!U:U,0)))</f>
        <v>Lífeyrissj. Vestm.</v>
      </c>
      <c r="C588" t="s">
        <v>262</v>
      </c>
      <c r="D588" t="s">
        <v>210</v>
      </c>
      <c r="E588" t="s">
        <v>276</v>
      </c>
      <c r="F588" t="s">
        <v>14</v>
      </c>
      <c r="G588" s="8">
        <v>38718</v>
      </c>
      <c r="H588" t="s">
        <v>15</v>
      </c>
      <c r="I588" s="7">
        <v>0</v>
      </c>
      <c r="L588" s="7">
        <v>381311221</v>
      </c>
      <c r="M588" s="7">
        <v>44104006</v>
      </c>
      <c r="N588" s="7">
        <v>13592960</v>
      </c>
      <c r="O588" s="20">
        <f t="shared" si="19"/>
        <v>1</v>
      </c>
    </row>
    <row r="589" spans="1:15">
      <c r="A589" s="20" t="str">
        <f t="shared" si="18"/>
        <v>Lífeyrissjóður VestmannaeyjaSafn II</v>
      </c>
      <c r="B589" s="20" t="str">
        <f>_xlfn.IFNA(INDEX(Listi!$AI:$AI,MATCH(C589,Listi!$AJ:$AJ,0)),INDEX(Listi!T:T,MATCH(C589,Listi!U:U,0)))</f>
        <v>Lífeyrissj. Vestm.</v>
      </c>
      <c r="C589" t="s">
        <v>262</v>
      </c>
      <c r="D589" t="s">
        <v>211</v>
      </c>
      <c r="E589" t="s">
        <v>276</v>
      </c>
      <c r="F589" t="s">
        <v>14</v>
      </c>
      <c r="G589" s="8">
        <v>38718</v>
      </c>
      <c r="H589" t="s">
        <v>15</v>
      </c>
      <c r="I589" s="7">
        <v>0</v>
      </c>
      <c r="L589" s="7">
        <v>571440191</v>
      </c>
      <c r="M589" s="7">
        <v>40240404</v>
      </c>
      <c r="N589" s="7">
        <v>18659289</v>
      </c>
      <c r="O589" s="20">
        <f t="shared" si="19"/>
        <v>1</v>
      </c>
    </row>
    <row r="590" spans="1:15">
      <c r="A590" s="20" t="str">
        <f t="shared" si="18"/>
        <v>Lífeyrissjóður VestmannaeyjaSamtryggingardeild</v>
      </c>
      <c r="B590" s="20" t="str">
        <f>_xlfn.IFNA(INDEX(Listi!$AI:$AI,MATCH(C590,Listi!$AJ:$AJ,0)),INDEX(Listi!T:T,MATCH(C590,Listi!U:U,0)))</f>
        <v>Lífeyrissj. Vestm.</v>
      </c>
      <c r="C590" t="s">
        <v>262</v>
      </c>
      <c r="D590" t="s">
        <v>205</v>
      </c>
      <c r="E590" t="s">
        <v>275</v>
      </c>
      <c r="F590" t="s">
        <v>14</v>
      </c>
      <c r="G590" s="8">
        <v>38718</v>
      </c>
      <c r="H590" t="s">
        <v>15</v>
      </c>
      <c r="I590" s="7">
        <v>0</v>
      </c>
      <c r="L590" s="7">
        <v>85198020532</v>
      </c>
      <c r="M590" s="7">
        <v>1944643004</v>
      </c>
      <c r="N590" s="7">
        <v>2198060399</v>
      </c>
      <c r="O590" s="20">
        <f t="shared" si="19"/>
        <v>1</v>
      </c>
    </row>
    <row r="591" spans="1:15">
      <c r="A591" s="20" t="str">
        <f t="shared" si="18"/>
        <v>Lífsval - lífeyrissparnaðurLífsval 1</v>
      </c>
      <c r="B591" s="20" t="str">
        <f>_xlfn.IFNA(INDEX(Listi!$AI:$AI,MATCH(C591,Listi!$AJ:$AJ,0)),INDEX(Listi!T:T,MATCH(C591,Listi!U:U,0)))</f>
        <v>Lífsval</v>
      </c>
      <c r="C591" t="s">
        <v>263</v>
      </c>
      <c r="D591" t="s">
        <v>264</v>
      </c>
      <c r="E591" t="s">
        <v>276</v>
      </c>
      <c r="F591" t="s">
        <v>14</v>
      </c>
      <c r="G591" s="8">
        <v>38718</v>
      </c>
      <c r="H591" t="s">
        <v>15</v>
      </c>
      <c r="I591" s="7">
        <v>0</v>
      </c>
      <c r="L591" s="7">
        <v>1792991246</v>
      </c>
      <c r="M591" s="7">
        <v>203244065</v>
      </c>
      <c r="N591" s="7">
        <v>81003579</v>
      </c>
      <c r="O591" s="20">
        <f t="shared" si="19"/>
        <v>1</v>
      </c>
    </row>
    <row r="592" spans="1:15">
      <c r="A592" s="20" t="str">
        <f t="shared" si="18"/>
        <v>Lífsval - lífeyrissparnaðurLífsval 2</v>
      </c>
      <c r="B592" s="20" t="str">
        <f>_xlfn.IFNA(INDEX(Listi!$AI:$AI,MATCH(C592,Listi!$AJ:$AJ,0)),INDEX(Listi!T:T,MATCH(C592,Listi!U:U,0)))</f>
        <v>Lífsval</v>
      </c>
      <c r="C592" t="s">
        <v>263</v>
      </c>
      <c r="D592" t="s">
        <v>265</v>
      </c>
      <c r="E592" t="s">
        <v>276</v>
      </c>
      <c r="F592" t="s">
        <v>14</v>
      </c>
      <c r="G592" s="8">
        <v>38718</v>
      </c>
      <c r="H592" t="s">
        <v>15</v>
      </c>
      <c r="I592" s="7">
        <v>0</v>
      </c>
      <c r="L592" s="7">
        <v>79660340</v>
      </c>
      <c r="M592" s="7">
        <v>14369045</v>
      </c>
      <c r="N592" s="7">
        <v>2695304</v>
      </c>
      <c r="O592" s="20">
        <f t="shared" si="19"/>
        <v>1</v>
      </c>
    </row>
    <row r="593" spans="1:15">
      <c r="A593" s="20" t="str">
        <f t="shared" si="18"/>
        <v>Lífsval - lífeyrissparnaðurLífsval 3</v>
      </c>
      <c r="B593" s="20" t="str">
        <f>_xlfn.IFNA(INDEX(Listi!$AI:$AI,MATCH(C593,Listi!$AJ:$AJ,0)),INDEX(Listi!T:T,MATCH(C593,Listi!U:U,0)))</f>
        <v>Lífsval</v>
      </c>
      <c r="C593" t="s">
        <v>263</v>
      </c>
      <c r="D593" t="s">
        <v>266</v>
      </c>
      <c r="E593" t="s">
        <v>276</v>
      </c>
      <c r="F593" t="s">
        <v>14</v>
      </c>
      <c r="G593" s="8">
        <v>38718</v>
      </c>
      <c r="H593" t="s">
        <v>15</v>
      </c>
      <c r="I593" s="7">
        <v>0</v>
      </c>
      <c r="L593" s="7">
        <v>131239774</v>
      </c>
      <c r="M593" s="7">
        <v>16635787</v>
      </c>
      <c r="N593" s="7">
        <v>3548138</v>
      </c>
      <c r="O593" s="20">
        <f t="shared" si="19"/>
        <v>1</v>
      </c>
    </row>
    <row r="594" spans="1:15">
      <c r="A594" s="20" t="str">
        <f t="shared" si="18"/>
        <v>Lífsval - lífeyrissparnaðurLífsval 4</v>
      </c>
      <c r="B594" s="20" t="str">
        <f>_xlfn.IFNA(INDEX(Listi!$AI:$AI,MATCH(C594,Listi!$AJ:$AJ,0)),INDEX(Listi!T:T,MATCH(C594,Listi!U:U,0)))</f>
        <v>Lífsval</v>
      </c>
      <c r="C594" t="s">
        <v>263</v>
      </c>
      <c r="D594" t="s">
        <v>267</v>
      </c>
      <c r="E594" t="s">
        <v>276</v>
      </c>
      <c r="F594" t="s">
        <v>14</v>
      </c>
      <c r="G594" s="8">
        <v>38718</v>
      </c>
      <c r="H594" t="s">
        <v>15</v>
      </c>
      <c r="I594" s="7">
        <v>0</v>
      </c>
      <c r="L594" s="7">
        <v>71752064</v>
      </c>
      <c r="M594" s="7">
        <v>15238959</v>
      </c>
      <c r="N594" s="7">
        <v>2058992</v>
      </c>
      <c r="O594" s="20">
        <f t="shared" si="19"/>
        <v>1</v>
      </c>
    </row>
    <row r="595" spans="1:15">
      <c r="A595" s="20" t="str">
        <f t="shared" si="18"/>
        <v>Lífsverk lífeyrissjóðurLífsverk I/Séreign</v>
      </c>
      <c r="B595" s="20" t="str">
        <f>_xlfn.IFNA(INDEX(Listi!$AI:$AI,MATCH(C595,Listi!$AJ:$AJ,0)),INDEX(Listi!T:T,MATCH(C595,Listi!U:U,0)))</f>
        <v xml:space="preserve">Lífsverk  </v>
      </c>
      <c r="C595" t="s">
        <v>268</v>
      </c>
      <c r="D595" t="s">
        <v>269</v>
      </c>
      <c r="E595" t="s">
        <v>276</v>
      </c>
      <c r="F595" t="s">
        <v>14</v>
      </c>
      <c r="G595" s="8">
        <v>38718</v>
      </c>
      <c r="H595" t="s">
        <v>15</v>
      </c>
      <c r="I595" s="7">
        <v>0</v>
      </c>
      <c r="L595" s="7">
        <v>4582957000</v>
      </c>
      <c r="M595" s="7">
        <v>635926000</v>
      </c>
      <c r="N595" s="7">
        <v>22708000</v>
      </c>
      <c r="O595" s="20">
        <f t="shared" si="19"/>
        <v>1</v>
      </c>
    </row>
    <row r="596" spans="1:15">
      <c r="A596" s="20" t="str">
        <f t="shared" si="18"/>
        <v>Lífsverk lífeyrissjóðurLífsverk II/Séreign</v>
      </c>
      <c r="B596" s="20" t="str">
        <f>_xlfn.IFNA(INDEX(Listi!$AI:$AI,MATCH(C596,Listi!$AJ:$AJ,0)),INDEX(Listi!T:T,MATCH(C596,Listi!U:U,0)))</f>
        <v xml:space="preserve">Lífsverk  </v>
      </c>
      <c r="C596" t="s">
        <v>268</v>
      </c>
      <c r="D596" t="s">
        <v>270</v>
      </c>
      <c r="E596" t="s">
        <v>276</v>
      </c>
      <c r="F596" t="s">
        <v>14</v>
      </c>
      <c r="G596" s="8">
        <v>38718</v>
      </c>
      <c r="H596" t="s">
        <v>15</v>
      </c>
      <c r="I596" s="7">
        <v>0</v>
      </c>
      <c r="L596" s="7">
        <v>23735073000</v>
      </c>
      <c r="M596" s="7">
        <v>2073571000</v>
      </c>
      <c r="N596" s="7">
        <v>249365000</v>
      </c>
      <c r="O596" s="20">
        <f t="shared" si="19"/>
        <v>1</v>
      </c>
    </row>
    <row r="597" spans="1:15">
      <c r="A597" s="20" t="str">
        <f t="shared" si="18"/>
        <v>Lífsverk lífeyrissjóðurLífsverk III/Séreign</v>
      </c>
      <c r="B597" s="20" t="str">
        <f>_xlfn.IFNA(INDEX(Listi!$AI:$AI,MATCH(C597,Listi!$AJ:$AJ,0)),INDEX(Listi!T:T,MATCH(C597,Listi!U:U,0)))</f>
        <v xml:space="preserve">Lífsverk  </v>
      </c>
      <c r="C597" t="s">
        <v>268</v>
      </c>
      <c r="D597" t="s">
        <v>271</v>
      </c>
      <c r="E597" t="s">
        <v>276</v>
      </c>
      <c r="F597" t="s">
        <v>14</v>
      </c>
      <c r="G597" s="8">
        <v>38718</v>
      </c>
      <c r="H597" t="s">
        <v>15</v>
      </c>
      <c r="I597" s="7">
        <v>0</v>
      </c>
      <c r="L597" s="7">
        <v>653814000</v>
      </c>
      <c r="M597" s="7">
        <v>105107000</v>
      </c>
      <c r="N597" s="7">
        <v>2613000</v>
      </c>
      <c r="O597" s="20">
        <f t="shared" si="19"/>
        <v>1</v>
      </c>
    </row>
    <row r="598" spans="1:15">
      <c r="A598" s="20" t="str">
        <f t="shared" si="18"/>
        <v>Lífsverk lífeyrissjóðurSamtryggingardeild</v>
      </c>
      <c r="B598" s="20" t="str">
        <f>_xlfn.IFNA(INDEX(Listi!$AI:$AI,MATCH(C598,Listi!$AJ:$AJ,0)),INDEX(Listi!T:T,MATCH(C598,Listi!U:U,0)))</f>
        <v xml:space="preserve">Lífsverk  </v>
      </c>
      <c r="C598" t="s">
        <v>268</v>
      </c>
      <c r="D598" t="s">
        <v>205</v>
      </c>
      <c r="E598" t="s">
        <v>275</v>
      </c>
      <c r="F598" t="s">
        <v>14</v>
      </c>
      <c r="G598" s="8">
        <v>38718</v>
      </c>
      <c r="H598" t="s">
        <v>15</v>
      </c>
      <c r="I598" s="7">
        <v>0</v>
      </c>
      <c r="L598" s="7">
        <v>120542527000</v>
      </c>
      <c r="M598" s="7">
        <v>4397803000</v>
      </c>
      <c r="N598" s="7">
        <v>1423151000</v>
      </c>
      <c r="O598" s="20">
        <f t="shared" si="19"/>
        <v>1</v>
      </c>
    </row>
    <row r="599" spans="1:15">
      <c r="A599" s="20" t="str">
        <f t="shared" si="18"/>
        <v>Söfnunarsjóður lífeyrisréttindaDeild I/Innlán</v>
      </c>
      <c r="B599" s="20" t="str">
        <f>_xlfn.IFNA(INDEX(Listi!$AI:$AI,MATCH(C599,Listi!$AJ:$AJ,0)),INDEX(Listi!T:T,MATCH(C599,Listi!U:U,0)))</f>
        <v>Söfnunarsj.</v>
      </c>
      <c r="C599" t="s">
        <v>272</v>
      </c>
      <c r="D599" t="s">
        <v>273</v>
      </c>
      <c r="E599" t="s">
        <v>276</v>
      </c>
      <c r="F599" t="s">
        <v>14</v>
      </c>
      <c r="G599" s="8">
        <v>38718</v>
      </c>
      <c r="H599" t="s">
        <v>15</v>
      </c>
      <c r="I599" s="7">
        <v>0</v>
      </c>
      <c r="L599" s="7">
        <v>2001731914</v>
      </c>
      <c r="M599" s="7">
        <v>133561634</v>
      </c>
      <c r="N599" s="7">
        <v>44803565</v>
      </c>
      <c r="O599" s="20">
        <f t="shared" si="19"/>
        <v>1</v>
      </c>
    </row>
    <row r="600" spans="1:15">
      <c r="A600" s="20" t="str">
        <f t="shared" si="18"/>
        <v>Söfnunarsjóður lífeyrisréttindaDeild III/Séreign</v>
      </c>
      <c r="B600" s="20" t="str">
        <f>_xlfn.IFNA(INDEX(Listi!$AI:$AI,MATCH(C600,Listi!$AJ:$AJ,0)),INDEX(Listi!T:T,MATCH(C600,Listi!U:U,0)))</f>
        <v>Söfnunarsj.</v>
      </c>
      <c r="C600" t="s">
        <v>272</v>
      </c>
      <c r="D600" t="s">
        <v>599</v>
      </c>
      <c r="E600" t="s">
        <v>276</v>
      </c>
      <c r="F600" t="s">
        <v>14</v>
      </c>
      <c r="G600" s="8">
        <v>38718</v>
      </c>
      <c r="H600" t="s">
        <v>15</v>
      </c>
      <c r="I600" s="7">
        <v>0</v>
      </c>
      <c r="L600" s="7">
        <v>24413085</v>
      </c>
      <c r="M600" s="7">
        <v>24697577</v>
      </c>
      <c r="N600" s="7">
        <v>900000</v>
      </c>
      <c r="O600" s="20">
        <f t="shared" si="19"/>
        <v>1</v>
      </c>
    </row>
    <row r="601" spans="1:15">
      <c r="A601" s="20" t="str">
        <f t="shared" si="18"/>
        <v>Söfnunarsjóður lífeyrisréttindaDeildII/Séreign</v>
      </c>
      <c r="B601" s="20" t="str">
        <f>_xlfn.IFNA(INDEX(Listi!$AI:$AI,MATCH(C601,Listi!$AJ:$AJ,0)),INDEX(Listi!T:T,MATCH(C601,Listi!U:U,0)))</f>
        <v>Söfnunarsj.</v>
      </c>
      <c r="C601" t="s">
        <v>272</v>
      </c>
      <c r="D601" t="s">
        <v>586</v>
      </c>
      <c r="E601" t="s">
        <v>276</v>
      </c>
      <c r="F601" t="s">
        <v>14</v>
      </c>
      <c r="G601" s="8">
        <v>38718</v>
      </c>
      <c r="H601" t="s">
        <v>15</v>
      </c>
      <c r="I601" s="7">
        <v>0</v>
      </c>
      <c r="L601" s="7">
        <v>1654616477</v>
      </c>
      <c r="M601" s="7">
        <v>128539213</v>
      </c>
      <c r="N601" s="7">
        <v>22846291</v>
      </c>
      <c r="O601" s="20">
        <f t="shared" si="19"/>
        <v>1</v>
      </c>
    </row>
    <row r="602" spans="1:15">
      <c r="A602" s="20" t="str">
        <f t="shared" si="18"/>
        <v>Söfnunarsjóður lífeyrisréttindaSamtryggingardeild</v>
      </c>
      <c r="B602" s="20" t="str">
        <f>_xlfn.IFNA(INDEX(Listi!$AI:$AI,MATCH(C602,Listi!$AJ:$AJ,0)),INDEX(Listi!T:T,MATCH(C602,Listi!U:U,0)))</f>
        <v>Söfnunarsj.</v>
      </c>
      <c r="C602" t="s">
        <v>272</v>
      </c>
      <c r="D602" t="s">
        <v>205</v>
      </c>
      <c r="E602" t="s">
        <v>275</v>
      </c>
      <c r="F602" t="s">
        <v>14</v>
      </c>
      <c r="G602" s="8">
        <v>38718</v>
      </c>
      <c r="H602" t="s">
        <v>15</v>
      </c>
      <c r="I602" s="7">
        <v>0</v>
      </c>
      <c r="L602" s="7">
        <v>238978847889</v>
      </c>
      <c r="M602" s="7">
        <v>4967193409</v>
      </c>
      <c r="N602" s="7">
        <v>6076487652</v>
      </c>
      <c r="O602" s="20">
        <f t="shared" si="19"/>
        <v>1</v>
      </c>
    </row>
    <row r="603" spans="1:15">
      <c r="A603" s="20" t="str">
        <f t="shared" si="18"/>
        <v>Stapi lífeyrissjóðurSafn I</v>
      </c>
      <c r="B603" s="20" t="str">
        <f>_xlfn.IFNA(INDEX(Listi!$AI:$AI,MATCH(C603,Listi!$AJ:$AJ,0)),INDEX(Listi!T:T,MATCH(C603,Listi!U:U,0)))</f>
        <v xml:space="preserve">Stapi  </v>
      </c>
      <c r="C603" t="s">
        <v>209</v>
      </c>
      <c r="D603" t="s">
        <v>210</v>
      </c>
      <c r="E603" t="s">
        <v>276</v>
      </c>
      <c r="F603" t="s">
        <v>14</v>
      </c>
      <c r="G603" s="8">
        <v>38718</v>
      </c>
      <c r="H603" t="s">
        <v>15</v>
      </c>
      <c r="I603" s="7">
        <v>0</v>
      </c>
      <c r="L603" s="7">
        <v>2440828925</v>
      </c>
      <c r="M603" s="7">
        <v>91567233</v>
      </c>
      <c r="N603" s="7">
        <v>110755602</v>
      </c>
      <c r="O603" s="20">
        <f t="shared" si="19"/>
        <v>1</v>
      </c>
    </row>
    <row r="604" spans="1:15">
      <c r="A604" s="20" t="str">
        <f t="shared" si="18"/>
        <v>Stapi lífeyrissjóðurSafn II</v>
      </c>
      <c r="B604" s="20" t="str">
        <f>_xlfn.IFNA(INDEX(Listi!$AI:$AI,MATCH(C604,Listi!$AJ:$AJ,0)),INDEX(Listi!T:T,MATCH(C604,Listi!U:U,0)))</f>
        <v xml:space="preserve">Stapi  </v>
      </c>
      <c r="C604" t="s">
        <v>209</v>
      </c>
      <c r="D604" t="s">
        <v>211</v>
      </c>
      <c r="E604" t="s">
        <v>276</v>
      </c>
      <c r="F604" t="s">
        <v>14</v>
      </c>
      <c r="G604" s="8">
        <v>38718</v>
      </c>
      <c r="H604" t="s">
        <v>15</v>
      </c>
      <c r="I604" s="7">
        <v>0</v>
      </c>
      <c r="L604" s="7">
        <v>5710890273</v>
      </c>
      <c r="M604" s="7">
        <v>262001316</v>
      </c>
      <c r="N604" s="7">
        <v>164209410</v>
      </c>
      <c r="O604" s="20">
        <f t="shared" si="19"/>
        <v>1</v>
      </c>
    </row>
    <row r="605" spans="1:15">
      <c r="A605" s="20" t="str">
        <f t="shared" si="18"/>
        <v>Stapi lífeyrissjóðurSafn III</v>
      </c>
      <c r="B605" s="20" t="str">
        <f>_xlfn.IFNA(INDEX(Listi!$AI:$AI,MATCH(C605,Listi!$AJ:$AJ,0)),INDEX(Listi!T:T,MATCH(C605,Listi!U:U,0)))</f>
        <v xml:space="preserve">Stapi  </v>
      </c>
      <c r="C605" t="s">
        <v>209</v>
      </c>
      <c r="D605" t="s">
        <v>212</v>
      </c>
      <c r="E605" t="s">
        <v>276</v>
      </c>
      <c r="F605" t="s">
        <v>14</v>
      </c>
      <c r="G605" s="8">
        <v>38718</v>
      </c>
      <c r="H605" t="s">
        <v>15</v>
      </c>
      <c r="I605" s="7">
        <v>0</v>
      </c>
      <c r="L605" s="7">
        <v>268100084</v>
      </c>
      <c r="M605" s="7">
        <v>24388890</v>
      </c>
      <c r="N605" s="7">
        <v>9886128</v>
      </c>
      <c r="O605" s="20">
        <f t="shared" si="19"/>
        <v>1</v>
      </c>
    </row>
    <row r="606" spans="1:15">
      <c r="A606" s="20" t="str">
        <f t="shared" si="18"/>
        <v>Stapi lífeyrissjóðurTryggingardeild</v>
      </c>
      <c r="B606" s="20" t="str">
        <f>_xlfn.IFNA(INDEX(Listi!$AI:$AI,MATCH(C606,Listi!$AJ:$AJ,0)),INDEX(Listi!T:T,MATCH(C606,Listi!U:U,0)))</f>
        <v xml:space="preserve">Stapi  </v>
      </c>
      <c r="C606" t="s">
        <v>209</v>
      </c>
      <c r="D606" t="s">
        <v>213</v>
      </c>
      <c r="E606" t="s">
        <v>275</v>
      </c>
      <c r="F606" t="s">
        <v>14</v>
      </c>
      <c r="G606" s="8">
        <v>38718</v>
      </c>
      <c r="H606" t="s">
        <v>15</v>
      </c>
      <c r="I606" s="7">
        <v>0</v>
      </c>
      <c r="L606" s="7">
        <v>348661724246</v>
      </c>
      <c r="M606" s="7">
        <v>13807615154</v>
      </c>
      <c r="N606" s="7">
        <v>7912918911</v>
      </c>
      <c r="O606" s="20">
        <f t="shared" si="19"/>
        <v>1</v>
      </c>
    </row>
    <row r="607" spans="1:15">
      <c r="A607" s="20" t="str">
        <f t="shared" si="18"/>
        <v>Stapi lífeyrissjóðurVarfærnasafnið</v>
      </c>
      <c r="B607" s="20" t="str">
        <f>_xlfn.IFNA(INDEX(Listi!$AI:$AI,MATCH(C607,Listi!$AJ:$AJ,0)),INDEX(Listi!T:T,MATCH(C607,Listi!U:U,0)))</f>
        <v xml:space="preserve">Stapi  </v>
      </c>
      <c r="C607" t="s">
        <v>209</v>
      </c>
      <c r="D607" t="s">
        <v>392</v>
      </c>
      <c r="E607" t="s">
        <v>276</v>
      </c>
      <c r="F607" t="s">
        <v>14</v>
      </c>
      <c r="G607" s="8">
        <v>38718</v>
      </c>
      <c r="H607" t="s">
        <v>15</v>
      </c>
      <c r="I607" s="7">
        <v>0</v>
      </c>
      <c r="L607" s="7">
        <v>471986044</v>
      </c>
      <c r="M607" s="7">
        <v>137399159</v>
      </c>
      <c r="N607" s="7">
        <v>6994496</v>
      </c>
      <c r="O607" s="20">
        <f t="shared" si="19"/>
        <v>1</v>
      </c>
    </row>
    <row r="608" spans="1:15">
      <c r="A608" s="20" t="str">
        <f t="shared" si="18"/>
        <v>Almenni lífeyrissjóðurinnÆvisafn I</v>
      </c>
      <c r="B608" s="20" t="str">
        <f>_xlfn.IFNA(INDEX(Listi!$AI:$AI,MATCH(C608,Listi!$AJ:$AJ,0)),INDEX(Listi!T:T,MATCH(C608,Listi!U:U,0)))</f>
        <v xml:space="preserve">Almenni </v>
      </c>
      <c r="C608" t="s">
        <v>0</v>
      </c>
      <c r="D608" t="s">
        <v>202</v>
      </c>
      <c r="E608" t="s">
        <v>276</v>
      </c>
      <c r="F608" t="s">
        <v>17</v>
      </c>
      <c r="G608" s="8">
        <v>36923</v>
      </c>
      <c r="H608" t="s">
        <v>18</v>
      </c>
      <c r="I608" s="7">
        <v>0</v>
      </c>
      <c r="L608" s="7">
        <v>43068273823</v>
      </c>
      <c r="M608" s="7">
        <v>4413720640</v>
      </c>
      <c r="N608" s="7">
        <v>641257097</v>
      </c>
      <c r="O608" s="20">
        <f t="shared" si="19"/>
        <v>1</v>
      </c>
    </row>
    <row r="609" spans="1:15">
      <c r="A609" s="20" t="str">
        <f t="shared" si="18"/>
        <v>Almenni lífeyrissjóðurinnÆvisafn II</v>
      </c>
      <c r="B609" s="20" t="str">
        <f>_xlfn.IFNA(INDEX(Listi!$AI:$AI,MATCH(C609,Listi!$AJ:$AJ,0)),INDEX(Listi!T:T,MATCH(C609,Listi!U:U,0)))</f>
        <v xml:space="preserve">Almenni </v>
      </c>
      <c r="C609" t="s">
        <v>0</v>
      </c>
      <c r="D609" t="s">
        <v>203</v>
      </c>
      <c r="E609" t="s">
        <v>276</v>
      </c>
      <c r="F609" t="s">
        <v>17</v>
      </c>
      <c r="G609" s="8">
        <v>36923</v>
      </c>
      <c r="H609" t="s">
        <v>18</v>
      </c>
      <c r="I609" s="7">
        <v>0</v>
      </c>
      <c r="L609" s="7">
        <v>86460235807</v>
      </c>
      <c r="M609" s="7">
        <v>3970537445</v>
      </c>
      <c r="N609" s="7">
        <v>1539034493</v>
      </c>
      <c r="O609" s="20">
        <f t="shared" si="19"/>
        <v>1</v>
      </c>
    </row>
    <row r="610" spans="1:15">
      <c r="A610" s="20" t="str">
        <f t="shared" si="18"/>
        <v>Almenni lífeyrissjóðurinnÆvisafn III</v>
      </c>
      <c r="B610" s="20" t="str">
        <f>_xlfn.IFNA(INDEX(Listi!$AI:$AI,MATCH(C610,Listi!$AJ:$AJ,0)),INDEX(Listi!T:T,MATCH(C610,Listi!U:U,0)))</f>
        <v xml:space="preserve">Almenni </v>
      </c>
      <c r="C610" t="s">
        <v>0</v>
      </c>
      <c r="D610" t="s">
        <v>204</v>
      </c>
      <c r="E610" t="s">
        <v>276</v>
      </c>
      <c r="F610" t="s">
        <v>17</v>
      </c>
      <c r="G610" s="8">
        <v>36923</v>
      </c>
      <c r="H610" t="s">
        <v>18</v>
      </c>
      <c r="I610" s="7">
        <v>0</v>
      </c>
      <c r="L610" s="7">
        <v>33890180699</v>
      </c>
      <c r="M610" s="7">
        <v>1571509194</v>
      </c>
      <c r="N610" s="7">
        <v>920421683</v>
      </c>
      <c r="O610" s="20">
        <f t="shared" si="19"/>
        <v>1</v>
      </c>
    </row>
    <row r="611" spans="1:15">
      <c r="A611" s="20" t="str">
        <f t="shared" si="18"/>
        <v>Almenni lífeyrissjóðurinnHúsnæðissafn</v>
      </c>
      <c r="B611" s="20" t="str">
        <f>_xlfn.IFNA(INDEX(Listi!$AI:$AI,MATCH(C611,Listi!$AJ:$AJ,0)),INDEX(Listi!T:T,MATCH(C611,Listi!U:U,0)))</f>
        <v xml:space="preserve">Almenni </v>
      </c>
      <c r="C611" t="s">
        <v>0</v>
      </c>
      <c r="D611" t="s">
        <v>315</v>
      </c>
      <c r="E611" t="s">
        <v>276</v>
      </c>
      <c r="F611" t="s">
        <v>17</v>
      </c>
      <c r="G611" s="8">
        <v>36923</v>
      </c>
      <c r="H611" t="s">
        <v>18</v>
      </c>
      <c r="I611" s="7">
        <v>0</v>
      </c>
      <c r="L611" s="7">
        <v>487895879</v>
      </c>
      <c r="M611" s="7">
        <v>166428361</v>
      </c>
      <c r="N611" s="7">
        <v>18080096</v>
      </c>
      <c r="O611" s="20">
        <f t="shared" si="19"/>
        <v>1</v>
      </c>
    </row>
    <row r="612" spans="1:15">
      <c r="A612" s="20" t="str">
        <f t="shared" si="18"/>
        <v>Almenni lífeyrissjóðurinnInnlánssafn</v>
      </c>
      <c r="B612" s="20" t="str">
        <f>_xlfn.IFNA(INDEX(Listi!$AI:$AI,MATCH(C612,Listi!$AJ:$AJ,0)),INDEX(Listi!T:T,MATCH(C612,Listi!U:U,0)))</f>
        <v xml:space="preserve">Almenni </v>
      </c>
      <c r="C612" t="s">
        <v>0</v>
      </c>
      <c r="D612" t="s">
        <v>1</v>
      </c>
      <c r="E612" t="s">
        <v>276</v>
      </c>
      <c r="F612" t="s">
        <v>17</v>
      </c>
      <c r="G612" s="8">
        <v>36923</v>
      </c>
      <c r="H612" t="s">
        <v>18</v>
      </c>
      <c r="I612" s="7">
        <v>0</v>
      </c>
      <c r="L612" s="7">
        <v>26587944379</v>
      </c>
      <c r="M612" s="7">
        <v>1016779991</v>
      </c>
      <c r="N612" s="7">
        <v>1031869724</v>
      </c>
      <c r="O612" s="20">
        <f t="shared" si="19"/>
        <v>1</v>
      </c>
    </row>
    <row r="613" spans="1:15">
      <c r="A613" s="20" t="str">
        <f t="shared" si="18"/>
        <v>Almenni lífeyrissjóðurinnRíkissafn langt</v>
      </c>
      <c r="B613" s="20" t="str">
        <f>_xlfn.IFNA(INDEX(Listi!$AI:$AI,MATCH(C613,Listi!$AJ:$AJ,0)),INDEX(Listi!T:T,MATCH(C613,Listi!U:U,0)))</f>
        <v xml:space="preserve">Almenni </v>
      </c>
      <c r="C613" t="s">
        <v>0</v>
      </c>
      <c r="D613" t="s">
        <v>199</v>
      </c>
      <c r="E613" t="s">
        <v>276</v>
      </c>
      <c r="F613" t="s">
        <v>17</v>
      </c>
      <c r="G613" s="8">
        <v>36923</v>
      </c>
      <c r="H613" t="s">
        <v>18</v>
      </c>
      <c r="I613" s="7">
        <v>0</v>
      </c>
      <c r="L613" s="7">
        <v>1193680171</v>
      </c>
      <c r="M613" s="7">
        <v>61272573</v>
      </c>
      <c r="N613" s="7">
        <v>40105929</v>
      </c>
      <c r="O613" s="20">
        <f t="shared" si="19"/>
        <v>1</v>
      </c>
    </row>
    <row r="614" spans="1:15">
      <c r="A614" s="20" t="str">
        <f t="shared" si="18"/>
        <v>Almenni lífeyrissjóðurinnRíkissafn stutt</v>
      </c>
      <c r="B614" s="20" t="str">
        <f>_xlfn.IFNA(INDEX(Listi!$AI:$AI,MATCH(C614,Listi!$AJ:$AJ,0)),INDEX(Listi!T:T,MATCH(C614,Listi!U:U,0)))</f>
        <v xml:space="preserve">Almenni </v>
      </c>
      <c r="C614" t="s">
        <v>0</v>
      </c>
      <c r="D614" t="s">
        <v>200</v>
      </c>
      <c r="E614" t="s">
        <v>276</v>
      </c>
      <c r="F614" t="s">
        <v>17</v>
      </c>
      <c r="G614" s="8">
        <v>36923</v>
      </c>
      <c r="H614" t="s">
        <v>18</v>
      </c>
      <c r="I614" s="7">
        <v>0</v>
      </c>
      <c r="L614" s="7">
        <v>541893627</v>
      </c>
      <c r="M614" s="7">
        <v>20423158</v>
      </c>
      <c r="N614" s="7">
        <v>14899899</v>
      </c>
      <c r="O614" s="20">
        <f t="shared" si="19"/>
        <v>1</v>
      </c>
    </row>
    <row r="615" spans="1:15">
      <c r="A615" s="20" t="str">
        <f t="shared" si="18"/>
        <v>Almenni lífeyrissjóðurinnTryggingadeild</v>
      </c>
      <c r="B615" s="20" t="str">
        <f>_xlfn.IFNA(INDEX(Listi!$AI:$AI,MATCH(C615,Listi!$AJ:$AJ,0)),INDEX(Listi!T:T,MATCH(C615,Listi!U:U,0)))</f>
        <v xml:space="preserve">Almenni </v>
      </c>
      <c r="C615" t="s">
        <v>0</v>
      </c>
      <c r="D615" t="s">
        <v>201</v>
      </c>
      <c r="E615" t="s">
        <v>275</v>
      </c>
      <c r="F615" t="s">
        <v>17</v>
      </c>
      <c r="G615" s="8">
        <v>36923</v>
      </c>
      <c r="H615" t="s">
        <v>18</v>
      </c>
      <c r="I615" s="7">
        <v>0</v>
      </c>
      <c r="L615" s="7">
        <v>174784296254</v>
      </c>
      <c r="M615" s="7">
        <v>7497244534</v>
      </c>
      <c r="N615" s="7">
        <v>3057046932</v>
      </c>
      <c r="O615" s="20">
        <f t="shared" si="19"/>
        <v>1</v>
      </c>
    </row>
    <row r="616" spans="1:15">
      <c r="A616" s="20" t="str">
        <f t="shared" si="18"/>
        <v>Birta lífeyrissjóðurBlönduð leið</v>
      </c>
      <c r="B616" s="20" t="str">
        <f>_xlfn.IFNA(INDEX(Listi!$AI:$AI,MATCH(C616,Listi!$AJ:$AJ,0)),INDEX(Listi!T:T,MATCH(C616,Listi!U:U,0)))</f>
        <v xml:space="preserve">Birta  </v>
      </c>
      <c r="C616" t="s">
        <v>298</v>
      </c>
      <c r="D616" t="s">
        <v>314</v>
      </c>
      <c r="E616" t="s">
        <v>276</v>
      </c>
      <c r="F616" t="s">
        <v>17</v>
      </c>
      <c r="G616" s="8">
        <v>36923</v>
      </c>
      <c r="H616" t="s">
        <v>18</v>
      </c>
      <c r="I616" s="7">
        <v>0</v>
      </c>
      <c r="L616" s="7">
        <v>6929716201</v>
      </c>
      <c r="M616" s="7">
        <v>253995298</v>
      </c>
      <c r="N616" s="7">
        <v>139753585</v>
      </c>
      <c r="O616" s="20">
        <f t="shared" si="19"/>
        <v>1</v>
      </c>
    </row>
    <row r="617" spans="1:15">
      <c r="A617" s="20" t="str">
        <f t="shared" si="18"/>
        <v>Birta lífeyrissjóðurInnlánsleið</v>
      </c>
      <c r="B617" s="20" t="str">
        <f>_xlfn.IFNA(INDEX(Listi!$AI:$AI,MATCH(C617,Listi!$AJ:$AJ,0)),INDEX(Listi!T:T,MATCH(C617,Listi!U:U,0)))</f>
        <v xml:space="preserve">Birta  </v>
      </c>
      <c r="C617" t="s">
        <v>298</v>
      </c>
      <c r="D617" t="s">
        <v>208</v>
      </c>
      <c r="E617" t="s">
        <v>276</v>
      </c>
      <c r="F617" t="s">
        <v>17</v>
      </c>
      <c r="G617" s="8">
        <v>36923</v>
      </c>
      <c r="H617" t="s">
        <v>18</v>
      </c>
      <c r="I617" s="7">
        <v>0</v>
      </c>
      <c r="L617" s="7">
        <v>4108971332</v>
      </c>
      <c r="M617" s="7">
        <v>264842424</v>
      </c>
      <c r="N617" s="7">
        <v>174324836</v>
      </c>
      <c r="O617" s="20">
        <f t="shared" si="19"/>
        <v>1</v>
      </c>
    </row>
    <row r="618" spans="1:15">
      <c r="A618" s="20" t="str">
        <f t="shared" si="18"/>
        <v>Birta lífeyrissjóðurSamtryggingardeild</v>
      </c>
      <c r="B618" s="20" t="str">
        <f>_xlfn.IFNA(INDEX(Listi!$AI:$AI,MATCH(C618,Listi!$AJ:$AJ,0)),INDEX(Listi!T:T,MATCH(C618,Listi!U:U,0)))</f>
        <v xml:space="preserve">Birta  </v>
      </c>
      <c r="C618" t="s">
        <v>298</v>
      </c>
      <c r="D618" t="s">
        <v>205</v>
      </c>
      <c r="E618" t="s">
        <v>275</v>
      </c>
      <c r="F618" t="s">
        <v>17</v>
      </c>
      <c r="G618" s="8">
        <v>36923</v>
      </c>
      <c r="H618" t="s">
        <v>18</v>
      </c>
      <c r="I618" s="7">
        <v>0</v>
      </c>
      <c r="L618" s="7">
        <v>549755105944</v>
      </c>
      <c r="M618" s="7">
        <v>18480897961</v>
      </c>
      <c r="N618" s="7">
        <v>14075814006</v>
      </c>
      <c r="O618" s="20">
        <f t="shared" si="19"/>
        <v>1</v>
      </c>
    </row>
    <row r="619" spans="1:15">
      <c r="A619" s="20" t="str">
        <f t="shared" si="18"/>
        <v>Birta lífeyrissjóðurSkuldabréfaleið</v>
      </c>
      <c r="B619" s="20" t="str">
        <f>_xlfn.IFNA(INDEX(Listi!$AI:$AI,MATCH(C619,Listi!$AJ:$AJ,0)),INDEX(Listi!T:T,MATCH(C619,Listi!U:U,0)))</f>
        <v xml:space="preserve">Birta  </v>
      </c>
      <c r="C619" t="s">
        <v>298</v>
      </c>
      <c r="D619" t="s">
        <v>313</v>
      </c>
      <c r="E619" t="s">
        <v>276</v>
      </c>
      <c r="F619" t="s">
        <v>17</v>
      </c>
      <c r="G619" s="8">
        <v>36923</v>
      </c>
      <c r="H619" t="s">
        <v>18</v>
      </c>
      <c r="I619" s="7">
        <v>0</v>
      </c>
      <c r="L619" s="7">
        <v>8522374478</v>
      </c>
      <c r="M619" s="7">
        <v>391005163</v>
      </c>
      <c r="N619" s="7">
        <v>218104877</v>
      </c>
      <c r="O619" s="20">
        <f t="shared" si="19"/>
        <v>1</v>
      </c>
    </row>
    <row r="620" spans="1:15">
      <c r="A620" s="20" t="str">
        <f t="shared" si="18"/>
        <v>Birta lífeyrissjóðurTilgreind séreign</v>
      </c>
      <c r="B620" s="20" t="str">
        <f>_xlfn.IFNA(INDEX(Listi!$AI:$AI,MATCH(C620,Listi!$AJ:$AJ,0)),INDEX(Listi!T:T,MATCH(C620,Listi!U:U,0)))</f>
        <v xml:space="preserve">Birta  </v>
      </c>
      <c r="C620" t="s">
        <v>298</v>
      </c>
      <c r="D620" t="s">
        <v>312</v>
      </c>
      <c r="E620" t="s">
        <v>276</v>
      </c>
      <c r="F620" t="s">
        <v>17</v>
      </c>
      <c r="G620" s="8">
        <v>36923</v>
      </c>
      <c r="H620" t="s">
        <v>18</v>
      </c>
      <c r="I620" s="7">
        <v>0</v>
      </c>
      <c r="L620" s="7">
        <v>2234420297</v>
      </c>
      <c r="M620" s="7">
        <v>511871981</v>
      </c>
      <c r="N620" s="7">
        <v>36000223</v>
      </c>
      <c r="O620" s="20">
        <f t="shared" si="19"/>
        <v>1</v>
      </c>
    </row>
    <row r="621" spans="1:15">
      <c r="A621" s="20" t="str">
        <f t="shared" si="18"/>
        <v>Brú Lífeyrissjóður starfsmanna sveitarfélagaA-deild</v>
      </c>
      <c r="B621" s="20" t="str">
        <f>_xlfn.IFNA(INDEX(Listi!$AI:$AI,MATCH(C621,Listi!$AJ:$AJ,0)),INDEX(Listi!T:T,MATCH(C621,Listi!U:U,0)))</f>
        <v>Brú</v>
      </c>
      <c r="C621" t="s">
        <v>217</v>
      </c>
      <c r="D621" t="s">
        <v>257</v>
      </c>
      <c r="E621" t="s">
        <v>275</v>
      </c>
      <c r="F621" t="s">
        <v>17</v>
      </c>
      <c r="G621" s="8">
        <v>36923</v>
      </c>
      <c r="H621" t="s">
        <v>18</v>
      </c>
      <c r="I621" s="7">
        <v>0</v>
      </c>
      <c r="L621" s="7">
        <v>270469177889</v>
      </c>
      <c r="M621" s="7">
        <v>13987858077</v>
      </c>
      <c r="N621" s="7">
        <v>4793072329</v>
      </c>
      <c r="O621" s="20">
        <f t="shared" si="19"/>
        <v>1</v>
      </c>
    </row>
    <row r="622" spans="1:15">
      <c r="A622" s="20" t="str">
        <f t="shared" si="18"/>
        <v>Brú Lífeyrissjóður starfsmanna sveitarfélagaB-deild</v>
      </c>
      <c r="B622" s="20" t="str">
        <f>_xlfn.IFNA(INDEX(Listi!$AI:$AI,MATCH(C622,Listi!$AJ:$AJ,0)),INDEX(Listi!T:T,MATCH(C622,Listi!U:U,0)))</f>
        <v>Brú</v>
      </c>
      <c r="C622" t="s">
        <v>217</v>
      </c>
      <c r="D622" t="s">
        <v>218</v>
      </c>
      <c r="E622" t="s">
        <v>275</v>
      </c>
      <c r="F622" t="s">
        <v>17</v>
      </c>
      <c r="G622" s="8">
        <v>36923</v>
      </c>
      <c r="H622" t="s">
        <v>18</v>
      </c>
      <c r="I622" s="7">
        <v>0</v>
      </c>
      <c r="L622" s="7">
        <v>17004783831</v>
      </c>
      <c r="M622" s="7">
        <v>119747694</v>
      </c>
      <c r="N622" s="7">
        <v>3424817406</v>
      </c>
      <c r="O622" s="20">
        <f t="shared" si="19"/>
        <v>1</v>
      </c>
    </row>
    <row r="623" spans="1:15">
      <c r="A623" s="20" t="str">
        <f t="shared" si="18"/>
        <v>Brú Lífeyrissjóður starfsmanna sveitarfélagaV-deild</v>
      </c>
      <c r="B623" s="20" t="str">
        <f>_xlfn.IFNA(INDEX(Listi!$AI:$AI,MATCH(C623,Listi!$AJ:$AJ,0)),INDEX(Listi!T:T,MATCH(C623,Listi!U:U,0)))</f>
        <v>Brú</v>
      </c>
      <c r="C623" t="s">
        <v>217</v>
      </c>
      <c r="D623" t="s">
        <v>219</v>
      </c>
      <c r="E623" t="s">
        <v>275</v>
      </c>
      <c r="F623" t="s">
        <v>17</v>
      </c>
      <c r="G623" s="8">
        <v>36923</v>
      </c>
      <c r="H623" t="s">
        <v>18</v>
      </c>
      <c r="I623" s="7">
        <v>0</v>
      </c>
      <c r="L623" s="7">
        <v>54501394986</v>
      </c>
      <c r="M623" s="7">
        <v>4188513374</v>
      </c>
      <c r="N623" s="7">
        <v>455519059</v>
      </c>
      <c r="O623" s="20">
        <f t="shared" si="19"/>
        <v>1</v>
      </c>
    </row>
    <row r="624" spans="1:15">
      <c r="A624" s="20" t="str">
        <f t="shared" si="18"/>
        <v>Eftirlaunasj atvinnuflugmannaSamtryggingardeild</v>
      </c>
      <c r="B624" s="20" t="str">
        <f>_xlfn.IFNA(INDEX(Listi!$AI:$AI,MATCH(C624,Listi!$AJ:$AJ,0)),INDEX(Listi!T:T,MATCH(C624,Listi!U:U,0)))</f>
        <v>EFÍA</v>
      </c>
      <c r="C624" t="s">
        <v>220</v>
      </c>
      <c r="D624" t="s">
        <v>205</v>
      </c>
      <c r="E624" t="s">
        <v>275</v>
      </c>
      <c r="F624" t="s">
        <v>17</v>
      </c>
      <c r="G624" s="8">
        <v>36923</v>
      </c>
      <c r="H624" t="s">
        <v>18</v>
      </c>
      <c r="I624" s="7">
        <v>0</v>
      </c>
      <c r="L624" s="7">
        <v>58542663000</v>
      </c>
      <c r="M624" s="7">
        <v>1477262000</v>
      </c>
      <c r="N624" s="7">
        <v>1113313000</v>
      </c>
      <c r="O624" s="20">
        <f t="shared" si="19"/>
        <v>1</v>
      </c>
    </row>
    <row r="625" spans="1:15">
      <c r="A625" s="20" t="str">
        <f t="shared" si="18"/>
        <v>Festa - lífeyrissjóðurSamtryggingardeild</v>
      </c>
      <c r="B625" s="20" t="str">
        <f>_xlfn.IFNA(INDEX(Listi!$AI:$AI,MATCH(C625,Listi!$AJ:$AJ,0)),INDEX(Listi!T:T,MATCH(C625,Listi!U:U,0)))</f>
        <v xml:space="preserve">Festa </v>
      </c>
      <c r="C625" t="s">
        <v>221</v>
      </c>
      <c r="D625" t="s">
        <v>205</v>
      </c>
      <c r="E625" t="s">
        <v>275</v>
      </c>
      <c r="F625" t="s">
        <v>17</v>
      </c>
      <c r="G625" s="8">
        <v>36923</v>
      </c>
      <c r="H625" t="s">
        <v>18</v>
      </c>
      <c r="I625" s="7">
        <v>0</v>
      </c>
      <c r="L625" s="7">
        <v>246318113722</v>
      </c>
      <c r="M625" s="7">
        <v>11138196907</v>
      </c>
      <c r="N625" s="7">
        <v>5180938287</v>
      </c>
      <c r="O625" s="20">
        <f t="shared" si="19"/>
        <v>1</v>
      </c>
    </row>
    <row r="626" spans="1:15">
      <c r="A626" s="20" t="str">
        <f t="shared" si="18"/>
        <v>Festa - lífeyrissjóðurSparnaðarleið I</v>
      </c>
      <c r="B626" s="20" t="str">
        <f>_xlfn.IFNA(INDEX(Listi!$AI:$AI,MATCH(C626,Listi!$AJ:$AJ,0)),INDEX(Listi!T:T,MATCH(C626,Listi!U:U,0)))</f>
        <v xml:space="preserve">Festa </v>
      </c>
      <c r="C626" t="s">
        <v>221</v>
      </c>
      <c r="D626" t="s">
        <v>464</v>
      </c>
      <c r="E626" t="s">
        <v>276</v>
      </c>
      <c r="F626" t="s">
        <v>17</v>
      </c>
      <c r="G626" s="8">
        <v>36923</v>
      </c>
      <c r="H626" t="s">
        <v>18</v>
      </c>
      <c r="I626" s="7">
        <v>0</v>
      </c>
      <c r="L626" s="7">
        <v>75585319</v>
      </c>
      <c r="M626" s="7">
        <v>37671409</v>
      </c>
      <c r="N626" s="7">
        <v>2063969</v>
      </c>
      <c r="O626" s="20">
        <f t="shared" si="19"/>
        <v>1</v>
      </c>
    </row>
    <row r="627" spans="1:15">
      <c r="A627" s="20" t="str">
        <f t="shared" si="18"/>
        <v>Festa - lífeyrissjóðurSparnaðarleið II</v>
      </c>
      <c r="B627" s="20" t="str">
        <f>_xlfn.IFNA(INDEX(Listi!$AI:$AI,MATCH(C627,Listi!$AJ:$AJ,0)),INDEX(Listi!T:T,MATCH(C627,Listi!U:U,0)))</f>
        <v xml:space="preserve">Festa </v>
      </c>
      <c r="C627" t="s">
        <v>221</v>
      </c>
      <c r="D627" t="s">
        <v>388</v>
      </c>
      <c r="E627" t="s">
        <v>276</v>
      </c>
      <c r="F627" t="s">
        <v>17</v>
      </c>
      <c r="G627" s="8">
        <v>36923</v>
      </c>
      <c r="H627" t="s">
        <v>18</v>
      </c>
      <c r="I627" s="7">
        <v>0</v>
      </c>
      <c r="L627" s="7">
        <v>1113180693</v>
      </c>
      <c r="M627" s="7">
        <v>134564310</v>
      </c>
      <c r="N627" s="7">
        <v>19363084</v>
      </c>
      <c r="O627" s="20">
        <f t="shared" si="19"/>
        <v>1</v>
      </c>
    </row>
    <row r="628" spans="1:15">
      <c r="A628" s="20" t="str">
        <f t="shared" si="18"/>
        <v>Frjálsi lífeyrissjóðurinnDeild/leið I</v>
      </c>
      <c r="B628" s="20" t="str">
        <f>_xlfn.IFNA(INDEX(Listi!$AI:$AI,MATCH(C628,Listi!$AJ:$AJ,0)),INDEX(Listi!T:T,MATCH(C628,Listi!U:U,0)))</f>
        <v xml:space="preserve">Frjálsi </v>
      </c>
      <c r="C628" t="s">
        <v>222</v>
      </c>
      <c r="D628" t="s">
        <v>223</v>
      </c>
      <c r="E628" t="s">
        <v>276</v>
      </c>
      <c r="F628" t="s">
        <v>17</v>
      </c>
      <c r="G628" s="8">
        <v>36923</v>
      </c>
      <c r="H628" t="s">
        <v>18</v>
      </c>
      <c r="I628" s="7">
        <v>0</v>
      </c>
      <c r="L628" s="7">
        <v>199278730000</v>
      </c>
      <c r="M628" s="7">
        <v>10813020000</v>
      </c>
      <c r="N628" s="7">
        <v>2178012000</v>
      </c>
      <c r="O628" s="20">
        <f t="shared" si="19"/>
        <v>1</v>
      </c>
    </row>
    <row r="629" spans="1:15">
      <c r="A629" s="20" t="str">
        <f t="shared" ref="A629:A691" si="20">CONCATENATE(C629,D629)</f>
        <v>Frjálsi lífeyrissjóðurinnDeild/leið II</v>
      </c>
      <c r="B629" s="20" t="str">
        <f>_xlfn.IFNA(INDEX(Listi!$AI:$AI,MATCH(C629,Listi!$AJ:$AJ,0)),INDEX(Listi!T:T,MATCH(C629,Listi!U:U,0)))</f>
        <v xml:space="preserve">Frjálsi </v>
      </c>
      <c r="C629" t="s">
        <v>222</v>
      </c>
      <c r="D629" t="s">
        <v>224</v>
      </c>
      <c r="E629" t="s">
        <v>276</v>
      </c>
      <c r="F629" t="s">
        <v>17</v>
      </c>
      <c r="G629" s="8">
        <v>36923</v>
      </c>
      <c r="H629" t="s">
        <v>18</v>
      </c>
      <c r="I629" s="7">
        <v>0</v>
      </c>
      <c r="L629" s="7">
        <v>29681370000</v>
      </c>
      <c r="M629" s="7">
        <v>1864883000</v>
      </c>
      <c r="N629" s="7">
        <v>401735000</v>
      </c>
      <c r="O629" s="20">
        <f t="shared" si="19"/>
        <v>1</v>
      </c>
    </row>
    <row r="630" spans="1:15">
      <c r="A630" s="20" t="str">
        <f t="shared" si="20"/>
        <v>Frjálsi lífeyrissjóðurinnDeild/leið III</v>
      </c>
      <c r="B630" s="20" t="str">
        <f>_xlfn.IFNA(INDEX(Listi!$AI:$AI,MATCH(C630,Listi!$AJ:$AJ,0)),INDEX(Listi!T:T,MATCH(C630,Listi!U:U,0)))</f>
        <v xml:space="preserve">Frjálsi </v>
      </c>
      <c r="C630" t="s">
        <v>222</v>
      </c>
      <c r="D630" t="s">
        <v>225</v>
      </c>
      <c r="E630" t="s">
        <v>276</v>
      </c>
      <c r="F630" t="s">
        <v>17</v>
      </c>
      <c r="G630" s="8">
        <v>36923</v>
      </c>
      <c r="H630" t="s">
        <v>18</v>
      </c>
      <c r="I630" s="7">
        <v>0</v>
      </c>
      <c r="L630" s="7">
        <v>43554797000</v>
      </c>
      <c r="M630" s="7">
        <v>2564479000</v>
      </c>
      <c r="N630" s="7">
        <v>1456678000</v>
      </c>
      <c r="O630" s="20">
        <f t="shared" si="19"/>
        <v>1</v>
      </c>
    </row>
    <row r="631" spans="1:15">
      <c r="A631" s="20" t="str">
        <f t="shared" si="20"/>
        <v>Frjálsi lífeyrissjóðurinnFrjálsi Áhætta</v>
      </c>
      <c r="B631" s="20" t="str">
        <f>_xlfn.IFNA(INDEX(Listi!$AI:$AI,MATCH(C631,Listi!$AJ:$AJ,0)),INDEX(Listi!T:T,MATCH(C631,Listi!U:U,0)))</f>
        <v xml:space="preserve">Frjálsi </v>
      </c>
      <c r="C631" t="s">
        <v>222</v>
      </c>
      <c r="D631" t="s">
        <v>226</v>
      </c>
      <c r="E631" t="s">
        <v>276</v>
      </c>
      <c r="F631" t="s">
        <v>17</v>
      </c>
      <c r="G631" s="8">
        <v>36923</v>
      </c>
      <c r="H631" t="s">
        <v>18</v>
      </c>
      <c r="I631" s="7">
        <v>0</v>
      </c>
      <c r="L631" s="7">
        <v>2707615000</v>
      </c>
      <c r="M631" s="7">
        <v>335331000</v>
      </c>
      <c r="N631" s="7">
        <v>1872000</v>
      </c>
      <c r="O631" s="20">
        <f t="shared" si="19"/>
        <v>1</v>
      </c>
    </row>
    <row r="632" spans="1:15">
      <c r="A632" s="20" t="str">
        <f t="shared" si="20"/>
        <v>Frjálsi lífeyrissjóðurinnSameiginleg deild</v>
      </c>
      <c r="B632" s="20" t="str">
        <f>_xlfn.IFNA(INDEX(Listi!$AI:$AI,MATCH(C632,Listi!$AJ:$AJ,0)),INDEX(Listi!T:T,MATCH(C632,Listi!U:U,0)))</f>
        <v xml:space="preserve">Frjálsi </v>
      </c>
      <c r="C632" t="s">
        <v>222</v>
      </c>
      <c r="D632" t="s">
        <v>311</v>
      </c>
      <c r="E632" t="s">
        <v>276</v>
      </c>
      <c r="F632" t="s">
        <v>17</v>
      </c>
      <c r="G632" s="8">
        <v>36923</v>
      </c>
      <c r="H632" t="s">
        <v>18</v>
      </c>
      <c r="I632" s="7">
        <v>0</v>
      </c>
      <c r="L632" s="7">
        <v>0</v>
      </c>
      <c r="M632" s="7">
        <v>0</v>
      </c>
      <c r="N632" s="7">
        <v>0</v>
      </c>
      <c r="O632" s="20">
        <f t="shared" si="19"/>
        <v>1</v>
      </c>
    </row>
    <row r="633" spans="1:15">
      <c r="A633" s="20" t="str">
        <f t="shared" si="20"/>
        <v>Frjálsi lífeyrissjóðurinnSamtryggingardeild</v>
      </c>
      <c r="B633" s="20" t="str">
        <f>_xlfn.IFNA(INDEX(Listi!$AI:$AI,MATCH(C633,Listi!$AJ:$AJ,0)),INDEX(Listi!T:T,MATCH(C633,Listi!U:U,0)))</f>
        <v xml:space="preserve">Frjálsi </v>
      </c>
      <c r="C633" t="s">
        <v>222</v>
      </c>
      <c r="D633" t="s">
        <v>205</v>
      </c>
      <c r="E633" t="s">
        <v>275</v>
      </c>
      <c r="F633" t="s">
        <v>17</v>
      </c>
      <c r="G633" s="8">
        <v>36923</v>
      </c>
      <c r="H633" t="s">
        <v>18</v>
      </c>
      <c r="I633" s="7">
        <v>0</v>
      </c>
      <c r="L633" s="7">
        <v>127148465000</v>
      </c>
      <c r="M633" s="7">
        <v>7524433000</v>
      </c>
      <c r="N633" s="7">
        <v>1254273000</v>
      </c>
      <c r="O633" s="20">
        <f t="shared" si="19"/>
        <v>1</v>
      </c>
    </row>
    <row r="634" spans="1:15">
      <c r="A634" s="20" t="str">
        <f t="shared" si="20"/>
        <v>Gildi - lífeyrissjóðurFramtíðarsýn 1</v>
      </c>
      <c r="B634" s="20" t="str">
        <f>_xlfn.IFNA(INDEX(Listi!$AI:$AI,MATCH(C634,Listi!$AJ:$AJ,0)),INDEX(Listi!T:T,MATCH(C634,Listi!U:U,0)))</f>
        <v xml:space="preserve">Gildi  </v>
      </c>
      <c r="C634" t="s">
        <v>227</v>
      </c>
      <c r="D634" t="s">
        <v>373</v>
      </c>
      <c r="E634" t="s">
        <v>276</v>
      </c>
      <c r="F634" t="s">
        <v>17</v>
      </c>
      <c r="G634" s="8">
        <v>36923</v>
      </c>
      <c r="H634" t="s">
        <v>18</v>
      </c>
      <c r="I634" s="7">
        <v>0</v>
      </c>
      <c r="L634" s="7">
        <v>3223959491</v>
      </c>
      <c r="M634" s="7">
        <v>185065371</v>
      </c>
      <c r="N634" s="7">
        <v>99697779</v>
      </c>
      <c r="O634" s="20">
        <f t="shared" si="19"/>
        <v>1</v>
      </c>
    </row>
    <row r="635" spans="1:15">
      <c r="A635" s="20" t="str">
        <f t="shared" si="20"/>
        <v>Gildi - lífeyrissjóðurFramtíðarsýn 2</v>
      </c>
      <c r="B635" s="20" t="str">
        <f>_xlfn.IFNA(INDEX(Listi!$AI:$AI,MATCH(C635,Listi!$AJ:$AJ,0)),INDEX(Listi!T:T,MATCH(C635,Listi!U:U,0)))</f>
        <v xml:space="preserve">Gildi  </v>
      </c>
      <c r="C635" t="s">
        <v>227</v>
      </c>
      <c r="D635" t="s">
        <v>374</v>
      </c>
      <c r="E635" t="s">
        <v>276</v>
      </c>
      <c r="F635" t="s">
        <v>17</v>
      </c>
      <c r="G635" s="8">
        <v>36923</v>
      </c>
      <c r="H635" t="s">
        <v>18</v>
      </c>
      <c r="I635" s="7">
        <v>0</v>
      </c>
      <c r="L635" s="7">
        <v>3172355810</v>
      </c>
      <c r="M635" s="7">
        <v>227598529</v>
      </c>
      <c r="N635" s="7">
        <v>70042741</v>
      </c>
      <c r="O635" s="20">
        <f t="shared" si="19"/>
        <v>1</v>
      </c>
    </row>
    <row r="636" spans="1:15">
      <c r="A636" s="20" t="str">
        <f t="shared" si="20"/>
        <v>Gildi - lífeyrissjóðurFramtíðarsýn 3</v>
      </c>
      <c r="B636" s="20" t="str">
        <f>_xlfn.IFNA(INDEX(Listi!$AI:$AI,MATCH(C636,Listi!$AJ:$AJ,0)),INDEX(Listi!T:T,MATCH(C636,Listi!U:U,0)))</f>
        <v xml:space="preserve">Gildi  </v>
      </c>
      <c r="C636" t="s">
        <v>227</v>
      </c>
      <c r="D636" t="s">
        <v>380</v>
      </c>
      <c r="E636" t="s">
        <v>276</v>
      </c>
      <c r="F636" t="s">
        <v>17</v>
      </c>
      <c r="G636" s="8">
        <v>36923</v>
      </c>
      <c r="H636" t="s">
        <v>18</v>
      </c>
      <c r="I636" s="7">
        <v>0</v>
      </c>
      <c r="L636" s="7">
        <v>1220667693</v>
      </c>
      <c r="M636" s="7">
        <v>206427664</v>
      </c>
      <c r="N636" s="7">
        <v>61376636</v>
      </c>
      <c r="O636" s="20">
        <f t="shared" si="19"/>
        <v>1</v>
      </c>
    </row>
    <row r="637" spans="1:15">
      <c r="A637" s="20" t="str">
        <f t="shared" si="20"/>
        <v>Gildi - lífeyrissjóðurSamtryggingardeild</v>
      </c>
      <c r="B637" s="20" t="str">
        <f>_xlfn.IFNA(INDEX(Listi!$AI:$AI,MATCH(C637,Listi!$AJ:$AJ,0)),INDEX(Listi!T:T,MATCH(C637,Listi!U:U,0)))</f>
        <v xml:space="preserve">Gildi  </v>
      </c>
      <c r="C637" t="s">
        <v>227</v>
      </c>
      <c r="D637" t="s">
        <v>205</v>
      </c>
      <c r="E637" t="s">
        <v>275</v>
      </c>
      <c r="F637" t="s">
        <v>17</v>
      </c>
      <c r="G637" s="8">
        <v>36923</v>
      </c>
      <c r="H637" t="s">
        <v>18</v>
      </c>
      <c r="I637" s="7">
        <v>0</v>
      </c>
      <c r="L637" s="7">
        <v>908474103084</v>
      </c>
      <c r="M637" s="7">
        <v>33404441428</v>
      </c>
      <c r="N637" s="7">
        <v>20772915594</v>
      </c>
      <c r="O637" s="20">
        <f t="shared" si="19"/>
        <v>1</v>
      </c>
    </row>
    <row r="638" spans="1:15">
      <c r="A638" s="20" t="str">
        <f t="shared" si="20"/>
        <v>Íslenski lífeyrissjóðurinnLíf 1</v>
      </c>
      <c r="B638" s="20" t="str">
        <f>_xlfn.IFNA(INDEX(Listi!$AI:$AI,MATCH(C638,Listi!$AJ:$AJ,0)),INDEX(Listi!T:T,MATCH(C638,Listi!U:U,0)))</f>
        <v xml:space="preserve">Íslenski  </v>
      </c>
      <c r="C638" t="s">
        <v>238</v>
      </c>
      <c r="D638" t="s">
        <v>239</v>
      </c>
      <c r="E638" t="s">
        <v>276</v>
      </c>
      <c r="F638" t="s">
        <v>17</v>
      </c>
      <c r="G638" s="8">
        <v>36923</v>
      </c>
      <c r="H638" t="s">
        <v>18</v>
      </c>
      <c r="I638" s="7">
        <v>0</v>
      </c>
      <c r="L638" s="7">
        <v>34645188332</v>
      </c>
      <c r="M638" s="7">
        <v>5859453012</v>
      </c>
      <c r="N638" s="7">
        <v>977930648</v>
      </c>
      <c r="O638" s="20">
        <f t="shared" si="19"/>
        <v>1</v>
      </c>
    </row>
    <row r="639" spans="1:15">
      <c r="A639" s="20" t="str">
        <f t="shared" si="20"/>
        <v>Íslenski lífeyrissjóðurinnLíf 2</v>
      </c>
      <c r="B639" s="20" t="str">
        <f>_xlfn.IFNA(INDEX(Listi!$AI:$AI,MATCH(C639,Listi!$AJ:$AJ,0)),INDEX(Listi!T:T,MATCH(C639,Listi!U:U,0)))</f>
        <v xml:space="preserve">Íslenski  </v>
      </c>
      <c r="C639" t="s">
        <v>238</v>
      </c>
      <c r="D639" t="s">
        <v>240</v>
      </c>
      <c r="E639" t="s">
        <v>276</v>
      </c>
      <c r="F639" t="s">
        <v>17</v>
      </c>
      <c r="G639" s="8">
        <v>36923</v>
      </c>
      <c r="H639" t="s">
        <v>18</v>
      </c>
      <c r="I639" s="7">
        <v>0</v>
      </c>
      <c r="L639" s="7">
        <v>31029129445</v>
      </c>
      <c r="M639" s="7">
        <v>2139527304</v>
      </c>
      <c r="N639" s="7">
        <v>531278955</v>
      </c>
      <c r="O639" s="20">
        <f t="shared" si="19"/>
        <v>1</v>
      </c>
    </row>
    <row r="640" spans="1:15">
      <c r="A640" s="20" t="str">
        <f t="shared" si="20"/>
        <v>Íslenski lífeyrissjóðurinnLíf 3</v>
      </c>
      <c r="B640" s="20" t="str">
        <f>_xlfn.IFNA(INDEX(Listi!$AI:$AI,MATCH(C640,Listi!$AJ:$AJ,0)),INDEX(Listi!T:T,MATCH(C640,Listi!U:U,0)))</f>
        <v xml:space="preserve">Íslenski  </v>
      </c>
      <c r="C640" t="s">
        <v>238</v>
      </c>
      <c r="D640" t="s">
        <v>241</v>
      </c>
      <c r="E640" t="s">
        <v>276</v>
      </c>
      <c r="F640" t="s">
        <v>17</v>
      </c>
      <c r="G640" s="8">
        <v>36923</v>
      </c>
      <c r="H640" t="s">
        <v>18</v>
      </c>
      <c r="I640" s="7">
        <v>0</v>
      </c>
      <c r="L640" s="7">
        <v>26552298455</v>
      </c>
      <c r="M640" s="7">
        <v>1349981892</v>
      </c>
      <c r="N640" s="7">
        <v>474868471</v>
      </c>
      <c r="O640" s="20">
        <f t="shared" si="19"/>
        <v>1</v>
      </c>
    </row>
    <row r="641" spans="1:15">
      <c r="A641" s="20" t="str">
        <f t="shared" si="20"/>
        <v>Íslenski lífeyrissjóðurinnLíf 4</v>
      </c>
      <c r="B641" s="20" t="str">
        <f>_xlfn.IFNA(INDEX(Listi!$AI:$AI,MATCH(C641,Listi!$AJ:$AJ,0)),INDEX(Listi!T:T,MATCH(C641,Listi!U:U,0)))</f>
        <v xml:space="preserve">Íslenski  </v>
      </c>
      <c r="C641" t="s">
        <v>238</v>
      </c>
      <c r="D641" t="s">
        <v>242</v>
      </c>
      <c r="E641" t="s">
        <v>276</v>
      </c>
      <c r="F641" t="s">
        <v>17</v>
      </c>
      <c r="G641" s="8">
        <v>36923</v>
      </c>
      <c r="H641" t="s">
        <v>18</v>
      </c>
      <c r="I641" s="7">
        <v>0</v>
      </c>
      <c r="L641" s="7">
        <v>15323468197</v>
      </c>
      <c r="M641" s="7">
        <v>592019313</v>
      </c>
      <c r="N641" s="7">
        <v>649721424</v>
      </c>
      <c r="O641" s="20">
        <f t="shared" si="19"/>
        <v>1</v>
      </c>
    </row>
    <row r="642" spans="1:15">
      <c r="A642" s="20" t="str">
        <f t="shared" si="20"/>
        <v>Íslenski lífeyrissjóðurinnSamtryggingardeild</v>
      </c>
      <c r="B642" s="20" t="str">
        <f>_xlfn.IFNA(INDEX(Listi!$AI:$AI,MATCH(C642,Listi!$AJ:$AJ,0)),INDEX(Listi!T:T,MATCH(C642,Listi!U:U,0)))</f>
        <v xml:space="preserve">Íslenski  </v>
      </c>
      <c r="C642" t="s">
        <v>238</v>
      </c>
      <c r="D642" t="s">
        <v>205</v>
      </c>
      <c r="E642" t="s">
        <v>275</v>
      </c>
      <c r="F642" t="s">
        <v>17</v>
      </c>
      <c r="G642" s="8">
        <v>36923</v>
      </c>
      <c r="H642" t="s">
        <v>18</v>
      </c>
      <c r="I642" s="7">
        <v>0</v>
      </c>
      <c r="L642" s="7">
        <v>32369481106</v>
      </c>
      <c r="M642" s="7">
        <v>2513450236</v>
      </c>
      <c r="N642" s="7">
        <v>182749847</v>
      </c>
      <c r="O642" s="20">
        <f t="shared" ref="O642:O705" si="21">IFERROR(VLOOKUP(F642,EhLykill,3,FALSE),"")</f>
        <v>1</v>
      </c>
    </row>
    <row r="643" spans="1:15">
      <c r="A643" s="20" t="str">
        <f t="shared" si="20"/>
        <v>Lífeyrissjóður bændaSamtryggingardeild</v>
      </c>
      <c r="B643" s="20" t="str">
        <f>_xlfn.IFNA(INDEX(Listi!$AI:$AI,MATCH(C643,Listi!$AJ:$AJ,0)),INDEX(Listi!T:T,MATCH(C643,Listi!U:U,0)))</f>
        <v>Lífeyrissjóður bænda</v>
      </c>
      <c r="C643" t="s">
        <v>252</v>
      </c>
      <c r="D643" t="s">
        <v>205</v>
      </c>
      <c r="E643" t="s">
        <v>275</v>
      </c>
      <c r="F643" t="s">
        <v>17</v>
      </c>
      <c r="G643" s="8">
        <v>36923</v>
      </c>
      <c r="H643" t="s">
        <v>18</v>
      </c>
      <c r="I643" s="7">
        <v>0</v>
      </c>
      <c r="L643" s="7">
        <v>45108278171</v>
      </c>
      <c r="M643" s="7">
        <v>776003397</v>
      </c>
      <c r="N643" s="7">
        <v>1921473168</v>
      </c>
      <c r="O643" s="20">
        <f t="shared" si="21"/>
        <v>1</v>
      </c>
    </row>
    <row r="644" spans="1:15">
      <c r="A644" s="20" t="str">
        <f t="shared" si="20"/>
        <v>Lífeyrissjóður bankamannaAldursdeild</v>
      </c>
      <c r="B644" s="20" t="str">
        <f>_xlfn.IFNA(INDEX(Listi!$AI:$AI,MATCH(C644,Listi!$AJ:$AJ,0)),INDEX(Listi!T:T,MATCH(C644,Listi!U:U,0)))</f>
        <v>Lífeyrissjóður bankam.</v>
      </c>
      <c r="C644" t="s">
        <v>250</v>
      </c>
      <c r="D644" t="s">
        <v>251</v>
      </c>
      <c r="E644" t="s">
        <v>275</v>
      </c>
      <c r="F644" t="s">
        <v>17</v>
      </c>
      <c r="G644" s="8">
        <v>36923</v>
      </c>
      <c r="H644" t="s">
        <v>18</v>
      </c>
      <c r="I644" s="7">
        <v>141411000</v>
      </c>
      <c r="L644" s="7">
        <v>61369964000</v>
      </c>
      <c r="M644" s="7">
        <v>1996063000</v>
      </c>
      <c r="N644" s="7">
        <v>753444000</v>
      </c>
      <c r="O644" s="20">
        <f t="shared" si="21"/>
        <v>1</v>
      </c>
    </row>
    <row r="645" spans="1:15">
      <c r="A645" s="20" t="str">
        <f t="shared" si="20"/>
        <v>Lífeyrissjóður bankamannaHlutfallsdeild</v>
      </c>
      <c r="B645" s="20" t="str">
        <f>_xlfn.IFNA(INDEX(Listi!$AI:$AI,MATCH(C645,Listi!$AJ:$AJ,0)),INDEX(Listi!T:T,MATCH(C645,Listi!U:U,0)))</f>
        <v>Lífeyrissjóður bankam.</v>
      </c>
      <c r="C645" t="s">
        <v>250</v>
      </c>
      <c r="D645" t="s">
        <v>467</v>
      </c>
      <c r="E645" t="s">
        <v>275</v>
      </c>
      <c r="F645" t="s">
        <v>17</v>
      </c>
      <c r="G645" s="8">
        <v>36923</v>
      </c>
      <c r="H645" t="s">
        <v>18</v>
      </c>
      <c r="I645" s="7">
        <v>7016000</v>
      </c>
      <c r="L645" s="7">
        <v>40286427000</v>
      </c>
      <c r="M645" s="7">
        <v>125147000</v>
      </c>
      <c r="N645" s="7">
        <v>2741197000</v>
      </c>
      <c r="O645" s="20">
        <f t="shared" si="21"/>
        <v>1</v>
      </c>
    </row>
    <row r="646" spans="1:15">
      <c r="A646" s="20" t="str">
        <f t="shared" si="20"/>
        <v>Lífeyrissjóður RangæingaSamtryggingardeild</v>
      </c>
      <c r="B646" s="20" t="str">
        <f>_xlfn.IFNA(INDEX(Listi!$AI:$AI,MATCH(C646,Listi!$AJ:$AJ,0)),INDEX(Listi!T:T,MATCH(C646,Listi!U:U,0)))</f>
        <v>Lífeyrissjóður Rang.</v>
      </c>
      <c r="C646" t="s">
        <v>253</v>
      </c>
      <c r="D646" t="s">
        <v>205</v>
      </c>
      <c r="E646" t="s">
        <v>275</v>
      </c>
      <c r="F646" t="s">
        <v>17</v>
      </c>
      <c r="G646" s="8">
        <v>36923</v>
      </c>
      <c r="H646" t="s">
        <v>18</v>
      </c>
      <c r="I646" s="7">
        <v>0</v>
      </c>
      <c r="L646" s="7">
        <v>18949790000</v>
      </c>
      <c r="M646" s="7">
        <v>835894000</v>
      </c>
      <c r="N646" s="7">
        <v>386250000</v>
      </c>
      <c r="O646" s="20">
        <f t="shared" si="21"/>
        <v>1</v>
      </c>
    </row>
    <row r="647" spans="1:15">
      <c r="A647" s="20" t="str">
        <f t="shared" si="20"/>
        <v>Lífeyrissjóður starfsmanna AkureyrarbæjarSamtryggingardeild</v>
      </c>
      <c r="B647" s="20" t="str">
        <f>_xlfn.IFNA(INDEX(Listi!$AI:$AI,MATCH(C647,Listi!$AJ:$AJ,0)),INDEX(Listi!T:T,MATCH(C647,Listi!U:U,0)))</f>
        <v>Lífeyrissj. starfsm. Akureyrarb.</v>
      </c>
      <c r="C647" t="s">
        <v>274</v>
      </c>
      <c r="D647" t="s">
        <v>205</v>
      </c>
      <c r="E647" t="s">
        <v>275</v>
      </c>
      <c r="F647" t="s">
        <v>17</v>
      </c>
      <c r="G647" s="8">
        <v>36923</v>
      </c>
      <c r="H647" t="s">
        <v>18</v>
      </c>
      <c r="I647" s="7">
        <v>0</v>
      </c>
      <c r="L647" s="7">
        <v>14569496826</v>
      </c>
      <c r="M647" s="7">
        <v>46271787</v>
      </c>
      <c r="N647" s="7">
        <v>1160288032</v>
      </c>
      <c r="O647" s="20">
        <f t="shared" si="21"/>
        <v>1</v>
      </c>
    </row>
    <row r="648" spans="1:15">
      <c r="A648" s="20" t="str">
        <f t="shared" si="20"/>
        <v>Lífeyrissjóður starfsmanna Búnaðarbanka ÍslandsSamtryggingardeild</v>
      </c>
      <c r="B648" s="20" t="str">
        <f>_xlfn.IFNA(INDEX(Listi!$AI:$AI,MATCH(C648,Listi!$AJ:$AJ,0)),INDEX(Listi!T:T,MATCH(C648,Listi!U:U,0)))</f>
        <v>Lífeyrissj. starfsm. Búnaðarb.Ísl.</v>
      </c>
      <c r="C648" t="s">
        <v>254</v>
      </c>
      <c r="D648" t="s">
        <v>205</v>
      </c>
      <c r="E648" t="s">
        <v>275</v>
      </c>
      <c r="F648" t="s">
        <v>17</v>
      </c>
      <c r="G648" s="8">
        <v>36923</v>
      </c>
      <c r="H648" t="s">
        <v>18</v>
      </c>
      <c r="I648" s="7">
        <v>0</v>
      </c>
      <c r="L648" s="7">
        <v>27921283000</v>
      </c>
      <c r="M648" s="7">
        <v>7378000</v>
      </c>
      <c r="N648" s="7">
        <v>1535577000</v>
      </c>
      <c r="O648" s="20">
        <f t="shared" si="21"/>
        <v>1</v>
      </c>
    </row>
    <row r="649" spans="1:15">
      <c r="A649" s="20" t="str">
        <f t="shared" si="20"/>
        <v>Lífeyrissjóður starfsmanna ReykjavíkurborgarSamtryggingardeild</v>
      </c>
      <c r="B649" s="20" t="str">
        <f>_xlfn.IFNA(INDEX(Listi!$AI:$AI,MATCH(C649,Listi!$AJ:$AJ,0)),INDEX(Listi!T:T,MATCH(C649,Listi!U:U,0)))</f>
        <v>Lífeyrissj. starfsm. Reykjav.</v>
      </c>
      <c r="C649" t="s">
        <v>255</v>
      </c>
      <c r="D649" t="s">
        <v>205</v>
      </c>
      <c r="E649" t="s">
        <v>275</v>
      </c>
      <c r="F649" t="s">
        <v>17</v>
      </c>
      <c r="G649" s="8">
        <v>36923</v>
      </c>
      <c r="H649" t="s">
        <v>18</v>
      </c>
      <c r="I649" s="7">
        <v>0</v>
      </c>
      <c r="L649" s="7">
        <v>92450251598</v>
      </c>
      <c r="M649" s="7">
        <v>217604296</v>
      </c>
      <c r="N649" s="7">
        <v>6195210428</v>
      </c>
      <c r="O649" s="20">
        <f t="shared" si="21"/>
        <v>1</v>
      </c>
    </row>
    <row r="650" spans="1:15">
      <c r="A650" s="20" t="str">
        <f t="shared" si="20"/>
        <v>Lífeyrissjóður starfsmanna ríkisinsA-deild</v>
      </c>
      <c r="B650" s="20" t="str">
        <f>_xlfn.IFNA(INDEX(Listi!$AI:$AI,MATCH(C650,Listi!$AJ:$AJ,0)),INDEX(Listi!T:T,MATCH(C650,Listi!U:U,0)))</f>
        <v>LSR</v>
      </c>
      <c r="C650" t="s">
        <v>256</v>
      </c>
      <c r="D650" t="s">
        <v>257</v>
      </c>
      <c r="E650" t="s">
        <v>275</v>
      </c>
      <c r="F650" t="s">
        <v>17</v>
      </c>
      <c r="G650" s="8">
        <v>36923</v>
      </c>
      <c r="H650" t="s">
        <v>18</v>
      </c>
      <c r="I650" s="7">
        <v>0</v>
      </c>
      <c r="L650" s="7">
        <v>1024402726080</v>
      </c>
      <c r="M650" s="7">
        <v>38030413328</v>
      </c>
      <c r="N650" s="7">
        <v>13011563069</v>
      </c>
      <c r="O650" s="20">
        <f t="shared" si="21"/>
        <v>1</v>
      </c>
    </row>
    <row r="651" spans="1:15">
      <c r="A651" s="20" t="str">
        <f t="shared" si="20"/>
        <v>Lífeyrissjóður starfsmanna ríkisinsB-deild</v>
      </c>
      <c r="B651" s="20" t="str">
        <f>_xlfn.IFNA(INDEX(Listi!$AI:$AI,MATCH(C651,Listi!$AJ:$AJ,0)),INDEX(Listi!T:T,MATCH(C651,Listi!U:U,0)))</f>
        <v>LSR</v>
      </c>
      <c r="C651" t="s">
        <v>256</v>
      </c>
      <c r="D651" t="s">
        <v>218</v>
      </c>
      <c r="E651" t="s">
        <v>275</v>
      </c>
      <c r="F651" t="s">
        <v>17</v>
      </c>
      <c r="G651" s="8">
        <v>36923</v>
      </c>
      <c r="H651" t="s">
        <v>18</v>
      </c>
      <c r="I651" s="7">
        <v>0</v>
      </c>
      <c r="L651" s="7">
        <v>297381500048</v>
      </c>
      <c r="M651" s="7">
        <v>1364474032</v>
      </c>
      <c r="N651" s="7">
        <v>62409553231</v>
      </c>
      <c r="O651" s="20">
        <f t="shared" si="21"/>
        <v>1</v>
      </c>
    </row>
    <row r="652" spans="1:15">
      <c r="A652" s="20" t="str">
        <f t="shared" si="20"/>
        <v>Lífeyrissjóður starfsmanna ríkisinsLeið I</v>
      </c>
      <c r="B652" s="20" t="str">
        <f>_xlfn.IFNA(INDEX(Listi!$AI:$AI,MATCH(C652,Listi!$AJ:$AJ,0)),INDEX(Listi!T:T,MATCH(C652,Listi!U:U,0)))</f>
        <v>LSR</v>
      </c>
      <c r="C652" t="s">
        <v>256</v>
      </c>
      <c r="D652" t="s">
        <v>258</v>
      </c>
      <c r="E652" t="s">
        <v>276</v>
      </c>
      <c r="F652" t="s">
        <v>17</v>
      </c>
      <c r="G652" s="8">
        <v>36923</v>
      </c>
      <c r="H652" t="s">
        <v>18</v>
      </c>
      <c r="I652" s="7">
        <v>0</v>
      </c>
      <c r="L652" s="7">
        <v>11704214939</v>
      </c>
      <c r="M652" s="7">
        <v>547428342</v>
      </c>
      <c r="N652" s="7">
        <v>195323403</v>
      </c>
      <c r="O652" s="20">
        <f t="shared" si="21"/>
        <v>1</v>
      </c>
    </row>
    <row r="653" spans="1:15">
      <c r="A653" s="20" t="str">
        <f t="shared" si="20"/>
        <v>Lífeyrissjóður starfsmanna ríkisinsLeið II</v>
      </c>
      <c r="B653" s="20" t="str">
        <f>_xlfn.IFNA(INDEX(Listi!$AI:$AI,MATCH(C653,Listi!$AJ:$AJ,0)),INDEX(Listi!T:T,MATCH(C653,Listi!U:U,0)))</f>
        <v>LSR</v>
      </c>
      <c r="C653" t="s">
        <v>256</v>
      </c>
      <c r="D653" t="s">
        <v>259</v>
      </c>
      <c r="E653" t="s">
        <v>276</v>
      </c>
      <c r="F653" t="s">
        <v>17</v>
      </c>
      <c r="G653" s="8">
        <v>36923</v>
      </c>
      <c r="H653" t="s">
        <v>18</v>
      </c>
      <c r="I653" s="7">
        <v>0</v>
      </c>
      <c r="L653" s="7">
        <v>3365164594</v>
      </c>
      <c r="M653" s="7">
        <v>379849453</v>
      </c>
      <c r="N653" s="7">
        <v>93142056</v>
      </c>
      <c r="O653" s="20">
        <f t="shared" si="21"/>
        <v>1</v>
      </c>
    </row>
    <row r="654" spans="1:15">
      <c r="A654" s="20" t="str">
        <f t="shared" si="20"/>
        <v>Lífeyrissjóður starfsmanna ríkisinsLeið III</v>
      </c>
      <c r="B654" s="20" t="str">
        <f>_xlfn.IFNA(INDEX(Listi!$AI:$AI,MATCH(C654,Listi!$AJ:$AJ,0)),INDEX(Listi!T:T,MATCH(C654,Listi!U:U,0)))</f>
        <v>LSR</v>
      </c>
      <c r="C654" t="s">
        <v>256</v>
      </c>
      <c r="D654" t="s">
        <v>260</v>
      </c>
      <c r="E654" t="s">
        <v>276</v>
      </c>
      <c r="F654" t="s">
        <v>17</v>
      </c>
      <c r="G654" s="8">
        <v>36923</v>
      </c>
      <c r="H654" t="s">
        <v>18</v>
      </c>
      <c r="I654" s="7">
        <v>0</v>
      </c>
      <c r="L654" s="7">
        <v>9959294621</v>
      </c>
      <c r="M654" s="7">
        <v>743287481</v>
      </c>
      <c r="N654" s="7">
        <v>349903833</v>
      </c>
      <c r="O654" s="20">
        <f t="shared" si="21"/>
        <v>1</v>
      </c>
    </row>
    <row r="655" spans="1:15">
      <c r="A655" s="20" t="str">
        <f t="shared" si="20"/>
        <v>Lífeyrissjóður Tannlæknafél ÍslDeild I/Séreign</v>
      </c>
      <c r="B655" s="20" t="str">
        <f>_xlfn.IFNA(INDEX(Listi!$AI:$AI,MATCH(C655,Listi!$AJ:$AJ,0)),INDEX(Listi!T:T,MATCH(C655,Listi!U:U,0)))</f>
        <v>Lífeyrissj. Tannlækna</v>
      </c>
      <c r="C655" t="s">
        <v>261</v>
      </c>
      <c r="D655" t="s">
        <v>207</v>
      </c>
      <c r="E655" t="s">
        <v>276</v>
      </c>
      <c r="F655" t="s">
        <v>17</v>
      </c>
      <c r="G655" s="8">
        <v>36923</v>
      </c>
      <c r="H655" t="s">
        <v>18</v>
      </c>
      <c r="I655" s="7">
        <v>0</v>
      </c>
      <c r="L655" s="7">
        <v>6768408488</v>
      </c>
      <c r="M655" s="7">
        <v>272759192</v>
      </c>
      <c r="N655" s="7">
        <v>153838058</v>
      </c>
      <c r="O655" s="20">
        <f t="shared" si="21"/>
        <v>1</v>
      </c>
    </row>
    <row r="656" spans="1:15">
      <c r="A656" s="20" t="str">
        <f t="shared" si="20"/>
        <v>Lífeyrissjóður Tannlæknafél ÍslSamtryggingardeild</v>
      </c>
      <c r="B656" s="20" t="str">
        <f>_xlfn.IFNA(INDEX(Listi!$AI:$AI,MATCH(C656,Listi!$AJ:$AJ,0)),INDEX(Listi!T:T,MATCH(C656,Listi!U:U,0)))</f>
        <v>Lífeyrissj. Tannlækna</v>
      </c>
      <c r="C656" t="s">
        <v>261</v>
      </c>
      <c r="D656" t="s">
        <v>205</v>
      </c>
      <c r="E656" t="s">
        <v>275</v>
      </c>
      <c r="F656" t="s">
        <v>17</v>
      </c>
      <c r="G656" s="8">
        <v>36923</v>
      </c>
      <c r="H656" t="s">
        <v>18</v>
      </c>
      <c r="I656" s="7">
        <v>0</v>
      </c>
      <c r="L656" s="7">
        <v>2241251214</v>
      </c>
      <c r="M656" s="7">
        <v>112827287</v>
      </c>
      <c r="N656" s="7">
        <v>17930159</v>
      </c>
      <c r="O656" s="20">
        <f t="shared" si="21"/>
        <v>1</v>
      </c>
    </row>
    <row r="657" spans="1:15">
      <c r="A657" s="20" t="str">
        <f t="shared" si="20"/>
        <v>Lífeyrissjóður verslunarmannaÆvileið 1</v>
      </c>
      <c r="B657" s="20" t="str">
        <f>_xlfn.IFNA(INDEX(Listi!$AI:$AI,MATCH(C657,Listi!$AJ:$AJ,0)),INDEX(Listi!T:T,MATCH(C657,Listi!U:U,0)))</f>
        <v>Lífeyrissj. Verslunarm.</v>
      </c>
      <c r="C657" t="s">
        <v>206</v>
      </c>
      <c r="D657" t="s">
        <v>310</v>
      </c>
      <c r="E657" t="s">
        <v>276</v>
      </c>
      <c r="F657" t="s">
        <v>17</v>
      </c>
      <c r="G657" s="8">
        <v>36923</v>
      </c>
      <c r="H657" t="s">
        <v>18</v>
      </c>
      <c r="I657" s="7">
        <v>0</v>
      </c>
      <c r="L657" s="7">
        <v>2860479562</v>
      </c>
      <c r="M657" s="7">
        <v>819651283</v>
      </c>
      <c r="N657" s="7">
        <v>12562366</v>
      </c>
      <c r="O657" s="20">
        <f t="shared" si="21"/>
        <v>1</v>
      </c>
    </row>
    <row r="658" spans="1:15">
      <c r="A658" s="20" t="str">
        <f t="shared" si="20"/>
        <v>Lífeyrissjóður verslunarmannaÆvileið 2</v>
      </c>
      <c r="B658" s="20" t="str">
        <f>_xlfn.IFNA(INDEX(Listi!$AI:$AI,MATCH(C658,Listi!$AJ:$AJ,0)),INDEX(Listi!T:T,MATCH(C658,Listi!U:U,0)))</f>
        <v>Lífeyrissj. Verslunarm.</v>
      </c>
      <c r="C658" t="s">
        <v>206</v>
      </c>
      <c r="D658" t="s">
        <v>309</v>
      </c>
      <c r="E658" t="s">
        <v>276</v>
      </c>
      <c r="F658" t="s">
        <v>17</v>
      </c>
      <c r="G658" s="8">
        <v>36923</v>
      </c>
      <c r="H658" t="s">
        <v>18</v>
      </c>
      <c r="I658" s="7">
        <v>0</v>
      </c>
      <c r="L658" s="7">
        <v>2325064159</v>
      </c>
      <c r="M658" s="7">
        <v>465663194</v>
      </c>
      <c r="N658" s="7">
        <v>32037995</v>
      </c>
      <c r="O658" s="20">
        <f t="shared" si="21"/>
        <v>1</v>
      </c>
    </row>
    <row r="659" spans="1:15">
      <c r="A659" s="20" t="str">
        <f t="shared" si="20"/>
        <v>Lífeyrissjóður verslunarmannaÆvileið 3</v>
      </c>
      <c r="B659" s="20" t="str">
        <f>_xlfn.IFNA(INDEX(Listi!$AI:$AI,MATCH(C659,Listi!$AJ:$AJ,0)),INDEX(Listi!T:T,MATCH(C659,Listi!U:U,0)))</f>
        <v>Lífeyrissj. Verslunarm.</v>
      </c>
      <c r="C659" t="s">
        <v>206</v>
      </c>
      <c r="D659" t="s">
        <v>308</v>
      </c>
      <c r="E659" t="s">
        <v>276</v>
      </c>
      <c r="F659" t="s">
        <v>17</v>
      </c>
      <c r="G659" s="8">
        <v>36923</v>
      </c>
      <c r="H659" t="s">
        <v>18</v>
      </c>
      <c r="I659" s="7">
        <v>0</v>
      </c>
      <c r="L659" s="7">
        <v>1567402319</v>
      </c>
      <c r="M659" s="7">
        <v>325961302</v>
      </c>
      <c r="N659" s="7">
        <v>60283998</v>
      </c>
      <c r="O659" s="20">
        <f t="shared" si="21"/>
        <v>1</v>
      </c>
    </row>
    <row r="660" spans="1:15">
      <c r="A660" s="20" t="str">
        <f t="shared" si="20"/>
        <v>Lífeyrissjóður verslunarmannaDeild I/Séreign</v>
      </c>
      <c r="B660" s="20" t="str">
        <f>_xlfn.IFNA(INDEX(Listi!$AI:$AI,MATCH(C660,Listi!$AJ:$AJ,0)),INDEX(Listi!T:T,MATCH(C660,Listi!U:U,0)))</f>
        <v>Lífeyrissj. Verslunarm.</v>
      </c>
      <c r="C660" t="s">
        <v>206</v>
      </c>
      <c r="D660" t="s">
        <v>207</v>
      </c>
      <c r="E660" t="s">
        <v>276</v>
      </c>
      <c r="F660" t="s">
        <v>17</v>
      </c>
      <c r="G660" s="8">
        <v>36923</v>
      </c>
      <c r="H660" t="s">
        <v>18</v>
      </c>
      <c r="I660" s="7">
        <v>0</v>
      </c>
      <c r="L660" s="7">
        <v>19785724399</v>
      </c>
      <c r="M660" s="7">
        <v>729937912</v>
      </c>
      <c r="N660" s="7">
        <v>458382791</v>
      </c>
      <c r="O660" s="20">
        <f t="shared" si="21"/>
        <v>1</v>
      </c>
    </row>
    <row r="661" spans="1:15">
      <c r="A661" s="20" t="str">
        <f t="shared" si="20"/>
        <v>Lífeyrissjóður verslunarmannaSamtryggingardeild</v>
      </c>
      <c r="B661" s="20" t="str">
        <f>_xlfn.IFNA(INDEX(Listi!$AI:$AI,MATCH(C661,Listi!$AJ:$AJ,0)),INDEX(Listi!T:T,MATCH(C661,Listi!U:U,0)))</f>
        <v>Lífeyrissj. Verslunarm.</v>
      </c>
      <c r="C661" t="s">
        <v>206</v>
      </c>
      <c r="D661" t="s">
        <v>205</v>
      </c>
      <c r="E661" t="s">
        <v>275</v>
      </c>
      <c r="F661" t="s">
        <v>17</v>
      </c>
      <c r="G661" s="8">
        <v>36923</v>
      </c>
      <c r="H661" t="s">
        <v>18</v>
      </c>
      <c r="I661" s="7">
        <v>0</v>
      </c>
      <c r="L661" s="7">
        <v>1174592806906</v>
      </c>
      <c r="M661" s="7">
        <v>35794261112</v>
      </c>
      <c r="N661" s="7">
        <v>21965137185</v>
      </c>
      <c r="O661" s="20">
        <f t="shared" si="21"/>
        <v>1</v>
      </c>
    </row>
    <row r="662" spans="1:15">
      <c r="A662" s="20" t="str">
        <f t="shared" si="20"/>
        <v>Lífeyrissjóður VestmannaeyjaSafn I</v>
      </c>
      <c r="B662" s="20" t="str">
        <f>_xlfn.IFNA(INDEX(Listi!$AI:$AI,MATCH(C662,Listi!$AJ:$AJ,0)),INDEX(Listi!T:T,MATCH(C662,Listi!U:U,0)))</f>
        <v>Lífeyrissj. Vestm.</v>
      </c>
      <c r="C662" t="s">
        <v>262</v>
      </c>
      <c r="D662" t="s">
        <v>210</v>
      </c>
      <c r="E662" t="s">
        <v>276</v>
      </c>
      <c r="F662" t="s">
        <v>17</v>
      </c>
      <c r="G662" s="8">
        <v>36923</v>
      </c>
      <c r="H662" t="s">
        <v>18</v>
      </c>
      <c r="I662" s="7">
        <v>0</v>
      </c>
      <c r="L662" s="7">
        <v>381311221</v>
      </c>
      <c r="M662" s="7">
        <v>44104006</v>
      </c>
      <c r="N662" s="7">
        <v>13592960</v>
      </c>
      <c r="O662" s="20">
        <f t="shared" si="21"/>
        <v>1</v>
      </c>
    </row>
    <row r="663" spans="1:15">
      <c r="A663" s="20" t="str">
        <f t="shared" si="20"/>
        <v>Lífeyrissjóður VestmannaeyjaSafn II</v>
      </c>
      <c r="B663" s="20" t="str">
        <f>_xlfn.IFNA(INDEX(Listi!$AI:$AI,MATCH(C663,Listi!$AJ:$AJ,0)),INDEX(Listi!T:T,MATCH(C663,Listi!U:U,0)))</f>
        <v>Lífeyrissj. Vestm.</v>
      </c>
      <c r="C663" t="s">
        <v>262</v>
      </c>
      <c r="D663" t="s">
        <v>211</v>
      </c>
      <c r="E663" t="s">
        <v>276</v>
      </c>
      <c r="F663" t="s">
        <v>17</v>
      </c>
      <c r="G663" s="8">
        <v>36923</v>
      </c>
      <c r="H663" t="s">
        <v>18</v>
      </c>
      <c r="I663" s="7">
        <v>0</v>
      </c>
      <c r="L663" s="7">
        <v>571440191</v>
      </c>
      <c r="M663" s="7">
        <v>40240404</v>
      </c>
      <c r="N663" s="7">
        <v>18659289</v>
      </c>
      <c r="O663" s="20">
        <f t="shared" si="21"/>
        <v>1</v>
      </c>
    </row>
    <row r="664" spans="1:15">
      <c r="A664" s="20" t="str">
        <f t="shared" si="20"/>
        <v>Lífeyrissjóður VestmannaeyjaSamtryggingardeild</v>
      </c>
      <c r="B664" s="20" t="str">
        <f>_xlfn.IFNA(INDEX(Listi!$AI:$AI,MATCH(C664,Listi!$AJ:$AJ,0)),INDEX(Listi!T:T,MATCH(C664,Listi!U:U,0)))</f>
        <v>Lífeyrissj. Vestm.</v>
      </c>
      <c r="C664" t="s">
        <v>262</v>
      </c>
      <c r="D664" t="s">
        <v>205</v>
      </c>
      <c r="E664" t="s">
        <v>275</v>
      </c>
      <c r="F664" t="s">
        <v>17</v>
      </c>
      <c r="G664" s="8">
        <v>36923</v>
      </c>
      <c r="H664" t="s">
        <v>18</v>
      </c>
      <c r="I664" s="7">
        <v>0</v>
      </c>
      <c r="L664" s="7">
        <v>85198020532</v>
      </c>
      <c r="M664" s="7">
        <v>1944643004</v>
      </c>
      <c r="N664" s="7">
        <v>2198060399</v>
      </c>
      <c r="O664" s="20">
        <f t="shared" si="21"/>
        <v>1</v>
      </c>
    </row>
    <row r="665" spans="1:15">
      <c r="A665" s="20" t="str">
        <f t="shared" si="20"/>
        <v>Lífsverk lífeyrissjóðurLífsverk I/Séreign</v>
      </c>
      <c r="B665" s="20" t="str">
        <f>_xlfn.IFNA(INDEX(Listi!$AI:$AI,MATCH(C665,Listi!$AJ:$AJ,0)),INDEX(Listi!T:T,MATCH(C665,Listi!U:U,0)))</f>
        <v xml:space="preserve">Lífsverk  </v>
      </c>
      <c r="C665" t="s">
        <v>268</v>
      </c>
      <c r="D665" t="s">
        <v>269</v>
      </c>
      <c r="E665" t="s">
        <v>276</v>
      </c>
      <c r="F665" t="s">
        <v>17</v>
      </c>
      <c r="G665" s="8">
        <v>36923</v>
      </c>
      <c r="H665" t="s">
        <v>18</v>
      </c>
      <c r="I665" s="7">
        <v>0</v>
      </c>
      <c r="L665" s="7">
        <v>4582957000</v>
      </c>
      <c r="M665" s="7">
        <v>635926000</v>
      </c>
      <c r="N665" s="7">
        <v>22708000</v>
      </c>
      <c r="O665" s="20">
        <f t="shared" si="21"/>
        <v>1</v>
      </c>
    </row>
    <row r="666" spans="1:15">
      <c r="A666" s="20" t="str">
        <f t="shared" si="20"/>
        <v>Lífsverk lífeyrissjóðurLífsverk II/Séreign</v>
      </c>
      <c r="B666" s="20" t="str">
        <f>_xlfn.IFNA(INDEX(Listi!$AI:$AI,MATCH(C666,Listi!$AJ:$AJ,0)),INDEX(Listi!T:T,MATCH(C666,Listi!U:U,0)))</f>
        <v xml:space="preserve">Lífsverk  </v>
      </c>
      <c r="C666" t="s">
        <v>268</v>
      </c>
      <c r="D666" t="s">
        <v>270</v>
      </c>
      <c r="E666" t="s">
        <v>276</v>
      </c>
      <c r="F666" t="s">
        <v>17</v>
      </c>
      <c r="G666" s="8">
        <v>36923</v>
      </c>
      <c r="H666" t="s">
        <v>18</v>
      </c>
      <c r="I666" s="7">
        <v>0</v>
      </c>
      <c r="L666" s="7">
        <v>23735073000</v>
      </c>
      <c r="M666" s="7">
        <v>2073571000</v>
      </c>
      <c r="N666" s="7">
        <v>249365000</v>
      </c>
      <c r="O666" s="20">
        <f t="shared" si="21"/>
        <v>1</v>
      </c>
    </row>
    <row r="667" spans="1:15">
      <c r="A667" s="20" t="str">
        <f t="shared" si="20"/>
        <v>Lífsverk lífeyrissjóðurLífsverk III/Séreign</v>
      </c>
      <c r="B667" s="20" t="str">
        <f>_xlfn.IFNA(INDEX(Listi!$AI:$AI,MATCH(C667,Listi!$AJ:$AJ,0)),INDEX(Listi!T:T,MATCH(C667,Listi!U:U,0)))</f>
        <v xml:space="preserve">Lífsverk  </v>
      </c>
      <c r="C667" t="s">
        <v>268</v>
      </c>
      <c r="D667" t="s">
        <v>271</v>
      </c>
      <c r="E667" t="s">
        <v>276</v>
      </c>
      <c r="F667" t="s">
        <v>17</v>
      </c>
      <c r="G667" s="8">
        <v>36923</v>
      </c>
      <c r="H667" t="s">
        <v>18</v>
      </c>
      <c r="I667" s="7">
        <v>0</v>
      </c>
      <c r="L667" s="7">
        <v>653814000</v>
      </c>
      <c r="M667" s="7">
        <v>105107000</v>
      </c>
      <c r="N667" s="7">
        <v>2613000</v>
      </c>
      <c r="O667" s="20">
        <f t="shared" si="21"/>
        <v>1</v>
      </c>
    </row>
    <row r="668" spans="1:15">
      <c r="A668" s="20" t="str">
        <f t="shared" si="20"/>
        <v>Lífsverk lífeyrissjóðurSamtryggingardeild</v>
      </c>
      <c r="B668" s="20" t="str">
        <f>_xlfn.IFNA(INDEX(Listi!$AI:$AI,MATCH(C668,Listi!$AJ:$AJ,0)),INDEX(Listi!T:T,MATCH(C668,Listi!U:U,0)))</f>
        <v xml:space="preserve">Lífsverk  </v>
      </c>
      <c r="C668" t="s">
        <v>268</v>
      </c>
      <c r="D668" t="s">
        <v>205</v>
      </c>
      <c r="E668" t="s">
        <v>275</v>
      </c>
      <c r="F668" t="s">
        <v>17</v>
      </c>
      <c r="G668" s="8">
        <v>36923</v>
      </c>
      <c r="H668" t="s">
        <v>18</v>
      </c>
      <c r="I668" s="7">
        <v>0</v>
      </c>
      <c r="L668" s="7">
        <v>120542527000</v>
      </c>
      <c r="M668" s="7">
        <v>4397803000</v>
      </c>
      <c r="N668" s="7">
        <v>1423151000</v>
      </c>
      <c r="O668" s="20">
        <f t="shared" si="21"/>
        <v>1</v>
      </c>
    </row>
    <row r="669" spans="1:15">
      <c r="A669" s="20" t="str">
        <f t="shared" si="20"/>
        <v>Söfnunarsjóður lífeyrisréttindaDeild I/Innlán</v>
      </c>
      <c r="B669" s="20" t="str">
        <f>_xlfn.IFNA(INDEX(Listi!$AI:$AI,MATCH(C669,Listi!$AJ:$AJ,0)),INDEX(Listi!T:T,MATCH(C669,Listi!U:U,0)))</f>
        <v>Söfnunarsj.</v>
      </c>
      <c r="C669" t="s">
        <v>272</v>
      </c>
      <c r="D669" t="s">
        <v>273</v>
      </c>
      <c r="E669" t="s">
        <v>276</v>
      </c>
      <c r="F669" t="s">
        <v>17</v>
      </c>
      <c r="G669" s="8">
        <v>36923</v>
      </c>
      <c r="H669" t="s">
        <v>18</v>
      </c>
      <c r="I669" s="7">
        <v>0</v>
      </c>
      <c r="L669" s="7">
        <v>2001731914</v>
      </c>
      <c r="M669" s="7">
        <v>133561634</v>
      </c>
      <c r="N669" s="7">
        <v>44803565</v>
      </c>
      <c r="O669" s="20">
        <f t="shared" si="21"/>
        <v>1</v>
      </c>
    </row>
    <row r="670" spans="1:15">
      <c r="A670" s="20" t="str">
        <f t="shared" si="20"/>
        <v>Söfnunarsjóður lífeyrisréttindaDeild III/Séreign</v>
      </c>
      <c r="B670" s="20" t="str">
        <f>_xlfn.IFNA(INDEX(Listi!$AI:$AI,MATCH(C670,Listi!$AJ:$AJ,0)),INDEX(Listi!T:T,MATCH(C670,Listi!U:U,0)))</f>
        <v>Söfnunarsj.</v>
      </c>
      <c r="C670" t="s">
        <v>272</v>
      </c>
      <c r="D670" t="s">
        <v>599</v>
      </c>
      <c r="E670" t="s">
        <v>276</v>
      </c>
      <c r="F670" t="s">
        <v>17</v>
      </c>
      <c r="G670" s="8">
        <v>36923</v>
      </c>
      <c r="H670" t="s">
        <v>18</v>
      </c>
      <c r="I670" s="7">
        <v>0</v>
      </c>
      <c r="L670" s="7">
        <v>24413085</v>
      </c>
      <c r="M670" s="7">
        <v>24697577</v>
      </c>
      <c r="N670" s="7">
        <v>900000</v>
      </c>
      <c r="O670" s="20">
        <f t="shared" si="21"/>
        <v>1</v>
      </c>
    </row>
    <row r="671" spans="1:15">
      <c r="A671" s="20" t="str">
        <f t="shared" si="20"/>
        <v>Söfnunarsjóður lífeyrisréttindaDeildII/Séreign</v>
      </c>
      <c r="B671" s="20" t="str">
        <f>_xlfn.IFNA(INDEX(Listi!$AI:$AI,MATCH(C671,Listi!$AJ:$AJ,0)),INDEX(Listi!T:T,MATCH(C671,Listi!U:U,0)))</f>
        <v>Söfnunarsj.</v>
      </c>
      <c r="C671" t="s">
        <v>272</v>
      </c>
      <c r="D671" t="s">
        <v>586</v>
      </c>
      <c r="E671" t="s">
        <v>276</v>
      </c>
      <c r="F671" t="s">
        <v>17</v>
      </c>
      <c r="G671" s="8">
        <v>36923</v>
      </c>
      <c r="H671" t="s">
        <v>18</v>
      </c>
      <c r="I671" s="7">
        <v>0</v>
      </c>
      <c r="L671" s="7">
        <v>1654616477</v>
      </c>
      <c r="M671" s="7">
        <v>128539213</v>
      </c>
      <c r="N671" s="7">
        <v>22846291</v>
      </c>
      <c r="O671" s="20">
        <f t="shared" si="21"/>
        <v>1</v>
      </c>
    </row>
    <row r="672" spans="1:15">
      <c r="A672" s="20" t="str">
        <f t="shared" si="20"/>
        <v>Söfnunarsjóður lífeyrisréttindaSamtryggingardeild</v>
      </c>
      <c r="B672" s="20" t="str">
        <f>_xlfn.IFNA(INDEX(Listi!$AI:$AI,MATCH(C672,Listi!$AJ:$AJ,0)),INDEX(Listi!T:T,MATCH(C672,Listi!U:U,0)))</f>
        <v>Söfnunarsj.</v>
      </c>
      <c r="C672" t="s">
        <v>272</v>
      </c>
      <c r="D672" t="s">
        <v>205</v>
      </c>
      <c r="E672" t="s">
        <v>275</v>
      </c>
      <c r="F672" t="s">
        <v>17</v>
      </c>
      <c r="G672" s="8">
        <v>36923</v>
      </c>
      <c r="H672" t="s">
        <v>18</v>
      </c>
      <c r="I672" s="7">
        <v>0</v>
      </c>
      <c r="L672" s="7">
        <v>238978847889</v>
      </c>
      <c r="M672" s="7">
        <v>4967193409</v>
      </c>
      <c r="N672" s="7">
        <v>6076487652</v>
      </c>
      <c r="O672" s="20">
        <f t="shared" si="21"/>
        <v>1</v>
      </c>
    </row>
    <row r="673" spans="1:15">
      <c r="A673" s="20" t="str">
        <f t="shared" si="20"/>
        <v>Stapi lífeyrissjóðurSafn I</v>
      </c>
      <c r="B673" s="20" t="str">
        <f>_xlfn.IFNA(INDEX(Listi!$AI:$AI,MATCH(C673,Listi!$AJ:$AJ,0)),INDEX(Listi!T:T,MATCH(C673,Listi!U:U,0)))</f>
        <v xml:space="preserve">Stapi  </v>
      </c>
      <c r="C673" t="s">
        <v>209</v>
      </c>
      <c r="D673" t="s">
        <v>210</v>
      </c>
      <c r="E673" t="s">
        <v>276</v>
      </c>
      <c r="F673" t="s">
        <v>17</v>
      </c>
      <c r="G673" s="8">
        <v>36923</v>
      </c>
      <c r="H673" t="s">
        <v>18</v>
      </c>
      <c r="I673" s="7">
        <v>0</v>
      </c>
      <c r="L673" s="7">
        <v>2440828925</v>
      </c>
      <c r="M673" s="7">
        <v>91567233</v>
      </c>
      <c r="N673" s="7">
        <v>110755602</v>
      </c>
      <c r="O673" s="20">
        <f t="shared" si="21"/>
        <v>1</v>
      </c>
    </row>
    <row r="674" spans="1:15">
      <c r="A674" s="20" t="str">
        <f t="shared" si="20"/>
        <v>Stapi lífeyrissjóðurSafn II</v>
      </c>
      <c r="B674" s="20" t="str">
        <f>_xlfn.IFNA(INDEX(Listi!$AI:$AI,MATCH(C674,Listi!$AJ:$AJ,0)),INDEX(Listi!T:T,MATCH(C674,Listi!U:U,0)))</f>
        <v xml:space="preserve">Stapi  </v>
      </c>
      <c r="C674" t="s">
        <v>209</v>
      </c>
      <c r="D674" t="s">
        <v>211</v>
      </c>
      <c r="E674" t="s">
        <v>276</v>
      </c>
      <c r="F674" t="s">
        <v>17</v>
      </c>
      <c r="G674" s="8">
        <v>36923</v>
      </c>
      <c r="H674" t="s">
        <v>18</v>
      </c>
      <c r="I674" s="7">
        <v>0</v>
      </c>
      <c r="L674" s="7">
        <v>5710890273</v>
      </c>
      <c r="M674" s="7">
        <v>262001316</v>
      </c>
      <c r="N674" s="7">
        <v>164209410</v>
      </c>
      <c r="O674" s="20">
        <f t="shared" si="21"/>
        <v>1</v>
      </c>
    </row>
    <row r="675" spans="1:15">
      <c r="A675" s="20" t="str">
        <f t="shared" si="20"/>
        <v>Stapi lífeyrissjóðurSafn III</v>
      </c>
      <c r="B675" s="20" t="str">
        <f>_xlfn.IFNA(INDEX(Listi!$AI:$AI,MATCH(C675,Listi!$AJ:$AJ,0)),INDEX(Listi!T:T,MATCH(C675,Listi!U:U,0)))</f>
        <v xml:space="preserve">Stapi  </v>
      </c>
      <c r="C675" t="s">
        <v>209</v>
      </c>
      <c r="D675" t="s">
        <v>212</v>
      </c>
      <c r="E675" t="s">
        <v>276</v>
      </c>
      <c r="F675" t="s">
        <v>17</v>
      </c>
      <c r="G675" s="8">
        <v>36923</v>
      </c>
      <c r="H675" t="s">
        <v>18</v>
      </c>
      <c r="I675" s="7">
        <v>0</v>
      </c>
      <c r="L675" s="7">
        <v>268100084</v>
      </c>
      <c r="M675" s="7">
        <v>24388890</v>
      </c>
      <c r="N675" s="7">
        <v>9886128</v>
      </c>
      <c r="O675" s="20">
        <f t="shared" si="21"/>
        <v>1</v>
      </c>
    </row>
    <row r="676" spans="1:15">
      <c r="A676" s="20" t="str">
        <f t="shared" si="20"/>
        <v>Stapi lífeyrissjóðurTryggingardeild</v>
      </c>
      <c r="B676" s="20" t="str">
        <f>_xlfn.IFNA(INDEX(Listi!$AI:$AI,MATCH(C676,Listi!$AJ:$AJ,0)),INDEX(Listi!T:T,MATCH(C676,Listi!U:U,0)))</f>
        <v xml:space="preserve">Stapi  </v>
      </c>
      <c r="C676" t="s">
        <v>209</v>
      </c>
      <c r="D676" t="s">
        <v>213</v>
      </c>
      <c r="E676" t="s">
        <v>275</v>
      </c>
      <c r="F676" t="s">
        <v>17</v>
      </c>
      <c r="G676" s="8">
        <v>36923</v>
      </c>
      <c r="H676" t="s">
        <v>18</v>
      </c>
      <c r="I676" s="7">
        <v>0</v>
      </c>
      <c r="L676" s="7">
        <v>348661724246</v>
      </c>
      <c r="M676" s="7">
        <v>13807615154</v>
      </c>
      <c r="N676" s="7">
        <v>7912918911</v>
      </c>
      <c r="O676" s="20">
        <f t="shared" si="21"/>
        <v>1</v>
      </c>
    </row>
    <row r="677" spans="1:15">
      <c r="A677" s="20" t="str">
        <f t="shared" si="20"/>
        <v>Stapi lífeyrissjóðurVarfærnasafnið</v>
      </c>
      <c r="B677" s="20" t="str">
        <f>_xlfn.IFNA(INDEX(Listi!$AI:$AI,MATCH(C677,Listi!$AJ:$AJ,0)),INDEX(Listi!T:T,MATCH(C677,Listi!U:U,0)))</f>
        <v xml:space="preserve">Stapi  </v>
      </c>
      <c r="C677" t="s">
        <v>209</v>
      </c>
      <c r="D677" t="s">
        <v>392</v>
      </c>
      <c r="E677" t="s">
        <v>276</v>
      </c>
      <c r="F677" t="s">
        <v>17</v>
      </c>
      <c r="G677" s="8">
        <v>36923</v>
      </c>
      <c r="H677" t="s">
        <v>18</v>
      </c>
      <c r="I677" s="7">
        <v>0</v>
      </c>
      <c r="L677" s="7">
        <v>471986044</v>
      </c>
      <c r="M677" s="7">
        <v>137399159</v>
      </c>
      <c r="N677" s="7">
        <v>6994496</v>
      </c>
      <c r="O677" s="20">
        <f t="shared" si="21"/>
        <v>1</v>
      </c>
    </row>
    <row r="678" spans="1:15">
      <c r="A678" s="20" t="str">
        <f t="shared" si="20"/>
        <v>Almenni lífeyrissjóðurinnÆvisafn I</v>
      </c>
      <c r="B678" s="20" t="str">
        <f>_xlfn.IFNA(INDEX(Listi!$AI:$AI,MATCH(C678,Listi!$AJ:$AJ,0)),INDEX(Listi!T:T,MATCH(C678,Listi!U:U,0)))</f>
        <v xml:space="preserve">Almenni </v>
      </c>
      <c r="C678" t="s">
        <v>0</v>
      </c>
      <c r="D678" t="s">
        <v>202</v>
      </c>
      <c r="E678" t="s">
        <v>276</v>
      </c>
      <c r="F678" t="s">
        <v>19</v>
      </c>
      <c r="G678" s="8">
        <v>37288</v>
      </c>
      <c r="H678" t="s">
        <v>20</v>
      </c>
      <c r="I678" s="7">
        <v>0</v>
      </c>
      <c r="L678" s="7">
        <v>43068273823</v>
      </c>
      <c r="M678" s="7">
        <v>4413720640</v>
      </c>
      <c r="N678" s="7">
        <v>641257097</v>
      </c>
      <c r="O678" s="20">
        <f t="shared" si="21"/>
        <v>1</v>
      </c>
    </row>
    <row r="679" spans="1:15">
      <c r="A679" s="20" t="str">
        <f t="shared" si="20"/>
        <v>Almenni lífeyrissjóðurinnÆvisafn II</v>
      </c>
      <c r="B679" s="20" t="str">
        <f>_xlfn.IFNA(INDEX(Listi!$AI:$AI,MATCH(C679,Listi!$AJ:$AJ,0)),INDEX(Listi!T:T,MATCH(C679,Listi!U:U,0)))</f>
        <v xml:space="preserve">Almenni </v>
      </c>
      <c r="C679" t="s">
        <v>0</v>
      </c>
      <c r="D679" t="s">
        <v>203</v>
      </c>
      <c r="E679" t="s">
        <v>276</v>
      </c>
      <c r="F679" t="s">
        <v>19</v>
      </c>
      <c r="G679" s="8">
        <v>37288</v>
      </c>
      <c r="H679" t="s">
        <v>20</v>
      </c>
      <c r="I679" s="7">
        <v>0</v>
      </c>
      <c r="L679" s="7">
        <v>86460235807</v>
      </c>
      <c r="M679" s="7">
        <v>3970537445</v>
      </c>
      <c r="N679" s="7">
        <v>1539034493</v>
      </c>
      <c r="O679" s="20">
        <f t="shared" si="21"/>
        <v>1</v>
      </c>
    </row>
    <row r="680" spans="1:15">
      <c r="A680" s="20" t="str">
        <f t="shared" si="20"/>
        <v>Almenni lífeyrissjóðurinnÆvisafn III</v>
      </c>
      <c r="B680" s="20" t="str">
        <f>_xlfn.IFNA(INDEX(Listi!$AI:$AI,MATCH(C680,Listi!$AJ:$AJ,0)),INDEX(Listi!T:T,MATCH(C680,Listi!U:U,0)))</f>
        <v xml:space="preserve">Almenni </v>
      </c>
      <c r="C680" t="s">
        <v>0</v>
      </c>
      <c r="D680" t="s">
        <v>204</v>
      </c>
      <c r="E680" t="s">
        <v>276</v>
      </c>
      <c r="F680" t="s">
        <v>19</v>
      </c>
      <c r="G680" s="8">
        <v>37288</v>
      </c>
      <c r="H680" t="s">
        <v>20</v>
      </c>
      <c r="I680" s="7">
        <v>0</v>
      </c>
      <c r="L680" s="7">
        <v>33890180699</v>
      </c>
      <c r="M680" s="7">
        <v>1571509194</v>
      </c>
      <c r="N680" s="7">
        <v>920421683</v>
      </c>
      <c r="O680" s="20">
        <f t="shared" si="21"/>
        <v>1</v>
      </c>
    </row>
    <row r="681" spans="1:15">
      <c r="A681" s="20" t="str">
        <f t="shared" si="20"/>
        <v>Almenni lífeyrissjóðurinnHúsnæðissafn</v>
      </c>
      <c r="B681" s="20" t="str">
        <f>_xlfn.IFNA(INDEX(Listi!$AI:$AI,MATCH(C681,Listi!$AJ:$AJ,0)),INDEX(Listi!T:T,MATCH(C681,Listi!U:U,0)))</f>
        <v xml:space="preserve">Almenni </v>
      </c>
      <c r="C681" t="s">
        <v>0</v>
      </c>
      <c r="D681" t="s">
        <v>315</v>
      </c>
      <c r="E681" t="s">
        <v>276</v>
      </c>
      <c r="F681" t="s">
        <v>19</v>
      </c>
      <c r="G681" s="8">
        <v>37288</v>
      </c>
      <c r="H681" t="s">
        <v>20</v>
      </c>
      <c r="I681" s="7">
        <v>0</v>
      </c>
      <c r="L681" s="7">
        <v>487895879</v>
      </c>
      <c r="M681" s="7">
        <v>166428361</v>
      </c>
      <c r="N681" s="7">
        <v>18080096</v>
      </c>
      <c r="O681" s="20">
        <f t="shared" si="21"/>
        <v>1</v>
      </c>
    </row>
    <row r="682" spans="1:15">
      <c r="A682" s="20" t="str">
        <f t="shared" si="20"/>
        <v>Almenni lífeyrissjóðurinnInnlánssafn</v>
      </c>
      <c r="B682" s="20" t="str">
        <f>_xlfn.IFNA(INDEX(Listi!$AI:$AI,MATCH(C682,Listi!$AJ:$AJ,0)),INDEX(Listi!T:T,MATCH(C682,Listi!U:U,0)))</f>
        <v xml:space="preserve">Almenni </v>
      </c>
      <c r="C682" t="s">
        <v>0</v>
      </c>
      <c r="D682" t="s">
        <v>1</v>
      </c>
      <c r="E682" t="s">
        <v>276</v>
      </c>
      <c r="F682" t="s">
        <v>19</v>
      </c>
      <c r="G682" s="8">
        <v>37288</v>
      </c>
      <c r="H682" t="s">
        <v>20</v>
      </c>
      <c r="I682" s="7">
        <v>0</v>
      </c>
      <c r="L682" s="7">
        <v>26587944379</v>
      </c>
      <c r="M682" s="7">
        <v>1016779991</v>
      </c>
      <c r="N682" s="7">
        <v>1031869724</v>
      </c>
      <c r="O682" s="20">
        <f t="shared" si="21"/>
        <v>1</v>
      </c>
    </row>
    <row r="683" spans="1:15">
      <c r="A683" s="20" t="str">
        <f t="shared" si="20"/>
        <v>Almenni lífeyrissjóðurinnRíkissafn langt</v>
      </c>
      <c r="B683" s="20" t="str">
        <f>_xlfn.IFNA(INDEX(Listi!$AI:$AI,MATCH(C683,Listi!$AJ:$AJ,0)),INDEX(Listi!T:T,MATCH(C683,Listi!U:U,0)))</f>
        <v xml:space="preserve">Almenni </v>
      </c>
      <c r="C683" t="s">
        <v>0</v>
      </c>
      <c r="D683" t="s">
        <v>199</v>
      </c>
      <c r="E683" t="s">
        <v>276</v>
      </c>
      <c r="F683" t="s">
        <v>19</v>
      </c>
      <c r="G683" s="8">
        <v>37288</v>
      </c>
      <c r="H683" t="s">
        <v>20</v>
      </c>
      <c r="I683" s="7">
        <v>0</v>
      </c>
      <c r="L683" s="7">
        <v>1193680171</v>
      </c>
      <c r="M683" s="7">
        <v>61272573</v>
      </c>
      <c r="N683" s="7">
        <v>40105929</v>
      </c>
      <c r="O683" s="20">
        <f t="shared" si="21"/>
        <v>1</v>
      </c>
    </row>
    <row r="684" spans="1:15">
      <c r="A684" s="20" t="str">
        <f t="shared" si="20"/>
        <v>Almenni lífeyrissjóðurinnRíkissafn stutt</v>
      </c>
      <c r="B684" s="20" t="str">
        <f>_xlfn.IFNA(INDEX(Listi!$AI:$AI,MATCH(C684,Listi!$AJ:$AJ,0)),INDEX(Listi!T:T,MATCH(C684,Listi!U:U,0)))</f>
        <v xml:space="preserve">Almenni </v>
      </c>
      <c r="C684" t="s">
        <v>0</v>
      </c>
      <c r="D684" t="s">
        <v>200</v>
      </c>
      <c r="E684" t="s">
        <v>276</v>
      </c>
      <c r="F684" t="s">
        <v>19</v>
      </c>
      <c r="G684" s="8">
        <v>37288</v>
      </c>
      <c r="H684" t="s">
        <v>20</v>
      </c>
      <c r="I684" s="7">
        <v>0</v>
      </c>
      <c r="L684" s="7">
        <v>541893627</v>
      </c>
      <c r="M684" s="7">
        <v>20423158</v>
      </c>
      <c r="N684" s="7">
        <v>14899899</v>
      </c>
      <c r="O684" s="20">
        <f t="shared" si="21"/>
        <v>1</v>
      </c>
    </row>
    <row r="685" spans="1:15">
      <c r="A685" s="20" t="str">
        <f t="shared" si="20"/>
        <v>Almenni lífeyrissjóðurinnTryggingadeild</v>
      </c>
      <c r="B685" s="20" t="str">
        <f>_xlfn.IFNA(INDEX(Listi!$AI:$AI,MATCH(C685,Listi!$AJ:$AJ,0)),INDEX(Listi!T:T,MATCH(C685,Listi!U:U,0)))</f>
        <v xml:space="preserve">Almenni </v>
      </c>
      <c r="C685" t="s">
        <v>0</v>
      </c>
      <c r="D685" t="s">
        <v>201</v>
      </c>
      <c r="E685" t="s">
        <v>275</v>
      </c>
      <c r="F685" t="s">
        <v>19</v>
      </c>
      <c r="G685" s="8">
        <v>37288</v>
      </c>
      <c r="H685" t="s">
        <v>20</v>
      </c>
      <c r="I685" s="7">
        <v>700000000</v>
      </c>
      <c r="L685" s="7">
        <v>174784296254</v>
      </c>
      <c r="M685" s="7">
        <v>7497244534</v>
      </c>
      <c r="N685" s="7">
        <v>3057046932</v>
      </c>
      <c r="O685" s="20">
        <f t="shared" si="21"/>
        <v>1</v>
      </c>
    </row>
    <row r="686" spans="1:15">
      <c r="A686" s="20" t="str">
        <f t="shared" si="20"/>
        <v>Arion banki hf.Erlend hlutabréf</v>
      </c>
      <c r="B686" s="20" t="str">
        <f>_xlfn.IFNA(INDEX(Listi!$AI:$AI,MATCH(C686,Listi!$AJ:$AJ,0)),INDEX(Listi!T:T,MATCH(C686,Listi!U:U,0)))</f>
        <v xml:space="preserve">Arion banki </v>
      </c>
      <c r="C686" t="s">
        <v>214</v>
      </c>
      <c r="D686" t="s">
        <v>215</v>
      </c>
      <c r="E686" t="s">
        <v>276</v>
      </c>
      <c r="F686" t="s">
        <v>19</v>
      </c>
      <c r="G686" s="8">
        <v>37288</v>
      </c>
      <c r="H686" t="s">
        <v>20</v>
      </c>
      <c r="I686" s="7">
        <v>0</v>
      </c>
      <c r="L686" s="7">
        <v>1149685000</v>
      </c>
      <c r="M686" s="7">
        <v>49095000</v>
      </c>
      <c r="N686" s="7">
        <v>10876000</v>
      </c>
      <c r="O686" s="20">
        <f t="shared" si="21"/>
        <v>1</v>
      </c>
    </row>
    <row r="687" spans="1:15">
      <c r="A687" s="20" t="str">
        <f t="shared" si="20"/>
        <v>Arion banki hf.Innlend skuldabréf</v>
      </c>
      <c r="B687" s="20" t="str">
        <f>_xlfn.IFNA(INDEX(Listi!$AI:$AI,MATCH(C687,Listi!$AJ:$AJ,0)),INDEX(Listi!T:T,MATCH(C687,Listi!U:U,0)))</f>
        <v xml:space="preserve">Arion banki </v>
      </c>
      <c r="C687" t="s">
        <v>214</v>
      </c>
      <c r="D687" t="s">
        <v>216</v>
      </c>
      <c r="E687" t="s">
        <v>276</v>
      </c>
      <c r="F687" t="s">
        <v>19</v>
      </c>
      <c r="G687" s="8">
        <v>37288</v>
      </c>
      <c r="H687" t="s">
        <v>20</v>
      </c>
      <c r="I687" s="7">
        <v>0</v>
      </c>
      <c r="L687" s="7">
        <v>4446434000</v>
      </c>
      <c r="M687" s="7">
        <v>344234000</v>
      </c>
      <c r="N687" s="7">
        <v>44793000</v>
      </c>
      <c r="O687" s="20">
        <f t="shared" si="21"/>
        <v>1</v>
      </c>
    </row>
    <row r="688" spans="1:15">
      <c r="A688" s="20" t="str">
        <f t="shared" si="20"/>
        <v>Arion banki hf.Lífeyrisauki L1</v>
      </c>
      <c r="B688" s="20" t="str">
        <f>_xlfn.IFNA(INDEX(Listi!$AI:$AI,MATCH(C688,Listi!$AJ:$AJ,0)),INDEX(Listi!T:T,MATCH(C688,Listi!U:U,0)))</f>
        <v xml:space="preserve">Arion banki </v>
      </c>
      <c r="C688" t="s">
        <v>214</v>
      </c>
      <c r="D688" t="s">
        <v>377</v>
      </c>
      <c r="E688" t="s">
        <v>276</v>
      </c>
      <c r="F688" t="s">
        <v>19</v>
      </c>
      <c r="G688" s="8">
        <v>37288</v>
      </c>
      <c r="H688" t="s">
        <v>20</v>
      </c>
      <c r="I688" s="7">
        <v>0</v>
      </c>
      <c r="L688" s="7">
        <v>5887942000</v>
      </c>
      <c r="M688" s="7">
        <v>1011885000</v>
      </c>
      <c r="N688" s="7">
        <v>34615000</v>
      </c>
      <c r="O688" s="20">
        <f t="shared" si="21"/>
        <v>1</v>
      </c>
    </row>
    <row r="689" spans="1:15">
      <c r="A689" s="20" t="str">
        <f t="shared" si="20"/>
        <v>Arion banki hf.Lífeyrisauki L2</v>
      </c>
      <c r="B689" s="20" t="str">
        <f>_xlfn.IFNA(INDEX(Listi!$AI:$AI,MATCH(C689,Listi!$AJ:$AJ,0)),INDEX(Listi!T:T,MATCH(C689,Listi!U:U,0)))</f>
        <v xml:space="preserve">Arion banki </v>
      </c>
      <c r="C689" t="s">
        <v>214</v>
      </c>
      <c r="D689" t="s">
        <v>372</v>
      </c>
      <c r="E689" t="s">
        <v>276</v>
      </c>
      <c r="F689" t="s">
        <v>19</v>
      </c>
      <c r="G689" s="8">
        <v>37288</v>
      </c>
      <c r="H689" t="s">
        <v>20</v>
      </c>
      <c r="I689" s="7">
        <v>0</v>
      </c>
      <c r="L689" s="7">
        <v>21366380000</v>
      </c>
      <c r="M689" s="7">
        <v>1613513000</v>
      </c>
      <c r="N689" s="7">
        <v>92085000</v>
      </c>
      <c r="O689" s="20">
        <f t="shared" si="21"/>
        <v>1</v>
      </c>
    </row>
    <row r="690" spans="1:15">
      <c r="A690" s="20" t="str">
        <f t="shared" si="20"/>
        <v>Arion banki hf.Lífeyrisauki L3</v>
      </c>
      <c r="B690" s="20" t="str">
        <f>_xlfn.IFNA(INDEX(Listi!$AI:$AI,MATCH(C690,Listi!$AJ:$AJ,0)),INDEX(Listi!T:T,MATCH(C690,Listi!U:U,0)))</f>
        <v xml:space="preserve">Arion banki </v>
      </c>
      <c r="C690" t="s">
        <v>214</v>
      </c>
      <c r="D690" t="s">
        <v>371</v>
      </c>
      <c r="E690" t="s">
        <v>276</v>
      </c>
      <c r="F690" t="s">
        <v>19</v>
      </c>
      <c r="G690" s="8">
        <v>37288</v>
      </c>
      <c r="H690" t="s">
        <v>20</v>
      </c>
      <c r="I690" s="7">
        <v>0</v>
      </c>
      <c r="L690" s="7">
        <v>29714848000</v>
      </c>
      <c r="M690" s="7">
        <v>2122481000</v>
      </c>
      <c r="N690" s="7">
        <v>129566000</v>
      </c>
      <c r="O690" s="20">
        <f t="shared" si="21"/>
        <v>1</v>
      </c>
    </row>
    <row r="691" spans="1:15">
      <c r="A691" s="20" t="str">
        <f t="shared" si="20"/>
        <v>Arion banki hf.Lífeyrisauki L4</v>
      </c>
      <c r="B691" s="20" t="str">
        <f>_xlfn.IFNA(INDEX(Listi!$AI:$AI,MATCH(C691,Listi!$AJ:$AJ,0)),INDEX(Listi!T:T,MATCH(C691,Listi!U:U,0)))</f>
        <v xml:space="preserve">Arion banki </v>
      </c>
      <c r="C691" t="s">
        <v>214</v>
      </c>
      <c r="D691" t="s">
        <v>587</v>
      </c>
      <c r="E691" t="s">
        <v>276</v>
      </c>
      <c r="F691" t="s">
        <v>19</v>
      </c>
      <c r="G691" s="8">
        <v>37288</v>
      </c>
      <c r="H691" t="s">
        <v>20</v>
      </c>
      <c r="I691" s="7">
        <v>0</v>
      </c>
      <c r="L691" s="7">
        <v>19306242000</v>
      </c>
      <c r="M691" s="7">
        <v>1346647000</v>
      </c>
      <c r="N691" s="7">
        <v>388052000</v>
      </c>
      <c r="O691" s="20">
        <f t="shared" si="21"/>
        <v>1</v>
      </c>
    </row>
    <row r="692" spans="1:15">
      <c r="A692" s="20" t="str">
        <f t="shared" ref="A692:A754" si="22">CONCATENATE(C692,D692)</f>
        <v>Arion banki hf.Lífeyrisauki L5</v>
      </c>
      <c r="B692" s="20" t="str">
        <f>_xlfn.IFNA(INDEX(Listi!$AI:$AI,MATCH(C692,Listi!$AJ:$AJ,0)),INDEX(Listi!T:T,MATCH(C692,Listi!U:U,0)))</f>
        <v xml:space="preserve">Arion banki </v>
      </c>
      <c r="C692" t="s">
        <v>214</v>
      </c>
      <c r="D692" t="s">
        <v>369</v>
      </c>
      <c r="E692" t="s">
        <v>276</v>
      </c>
      <c r="F692" t="s">
        <v>19</v>
      </c>
      <c r="G692" s="8">
        <v>37288</v>
      </c>
      <c r="H692" t="s">
        <v>20</v>
      </c>
      <c r="I692" s="7">
        <v>0</v>
      </c>
      <c r="L692" s="7">
        <v>44858554000</v>
      </c>
      <c r="M692" s="7">
        <v>4018833000</v>
      </c>
      <c r="N692" s="7">
        <v>933672000</v>
      </c>
      <c r="O692" s="20">
        <f t="shared" si="21"/>
        <v>1</v>
      </c>
    </row>
    <row r="693" spans="1:15">
      <c r="A693" s="20" t="str">
        <f t="shared" si="22"/>
        <v>Birta lífeyrissjóðurBlönduð leið</v>
      </c>
      <c r="B693" s="20" t="str">
        <f>_xlfn.IFNA(INDEX(Listi!$AI:$AI,MATCH(C693,Listi!$AJ:$AJ,0)),INDEX(Listi!T:T,MATCH(C693,Listi!U:U,0)))</f>
        <v xml:space="preserve">Birta  </v>
      </c>
      <c r="C693" t="s">
        <v>298</v>
      </c>
      <c r="D693" t="s">
        <v>314</v>
      </c>
      <c r="E693" t="s">
        <v>276</v>
      </c>
      <c r="F693" t="s">
        <v>19</v>
      </c>
      <c r="G693" s="8">
        <v>37288</v>
      </c>
      <c r="H693" t="s">
        <v>20</v>
      </c>
      <c r="I693" s="7">
        <v>0</v>
      </c>
      <c r="L693" s="7">
        <v>6929716201</v>
      </c>
      <c r="M693" s="7">
        <v>253995298</v>
      </c>
      <c r="N693" s="7">
        <v>139753585</v>
      </c>
      <c r="O693" s="20">
        <f t="shared" si="21"/>
        <v>1</v>
      </c>
    </row>
    <row r="694" spans="1:15">
      <c r="A694" s="20" t="str">
        <f t="shared" si="22"/>
        <v>Birta lífeyrissjóðurInnlánsleið</v>
      </c>
      <c r="B694" s="20" t="str">
        <f>_xlfn.IFNA(INDEX(Listi!$AI:$AI,MATCH(C694,Listi!$AJ:$AJ,0)),INDEX(Listi!T:T,MATCH(C694,Listi!U:U,0)))</f>
        <v xml:space="preserve">Birta  </v>
      </c>
      <c r="C694" t="s">
        <v>298</v>
      </c>
      <c r="D694" t="s">
        <v>208</v>
      </c>
      <c r="E694" t="s">
        <v>276</v>
      </c>
      <c r="F694" t="s">
        <v>19</v>
      </c>
      <c r="G694" s="8">
        <v>37288</v>
      </c>
      <c r="H694" t="s">
        <v>20</v>
      </c>
      <c r="I694" s="7">
        <v>0</v>
      </c>
      <c r="L694" s="7">
        <v>4108971332</v>
      </c>
      <c r="M694" s="7">
        <v>264842424</v>
      </c>
      <c r="N694" s="7">
        <v>174324836</v>
      </c>
      <c r="O694" s="20">
        <f t="shared" si="21"/>
        <v>1</v>
      </c>
    </row>
    <row r="695" spans="1:15">
      <c r="A695" s="20" t="str">
        <f t="shared" si="22"/>
        <v>Birta lífeyrissjóðurSamtryggingardeild</v>
      </c>
      <c r="B695" s="20" t="str">
        <f>_xlfn.IFNA(INDEX(Listi!$AI:$AI,MATCH(C695,Listi!$AJ:$AJ,0)),INDEX(Listi!T:T,MATCH(C695,Listi!U:U,0)))</f>
        <v xml:space="preserve">Birta  </v>
      </c>
      <c r="C695" t="s">
        <v>298</v>
      </c>
      <c r="D695" t="s">
        <v>205</v>
      </c>
      <c r="E695" t="s">
        <v>275</v>
      </c>
      <c r="F695" t="s">
        <v>19</v>
      </c>
      <c r="G695" s="8">
        <v>37288</v>
      </c>
      <c r="H695" t="s">
        <v>20</v>
      </c>
      <c r="I695" s="7">
        <v>2476418002</v>
      </c>
      <c r="L695" s="7">
        <v>549755105944</v>
      </c>
      <c r="M695" s="7">
        <v>18480897961</v>
      </c>
      <c r="N695" s="7">
        <v>14075814006</v>
      </c>
      <c r="O695" s="20">
        <f t="shared" si="21"/>
        <v>1</v>
      </c>
    </row>
    <row r="696" spans="1:15">
      <c r="A696" s="20" t="str">
        <f t="shared" si="22"/>
        <v>Birta lífeyrissjóðurSkuldabréfaleið</v>
      </c>
      <c r="B696" s="20" t="str">
        <f>_xlfn.IFNA(INDEX(Listi!$AI:$AI,MATCH(C696,Listi!$AJ:$AJ,0)),INDEX(Listi!T:T,MATCH(C696,Listi!U:U,0)))</f>
        <v xml:space="preserve">Birta  </v>
      </c>
      <c r="C696" t="s">
        <v>298</v>
      </c>
      <c r="D696" t="s">
        <v>313</v>
      </c>
      <c r="E696" t="s">
        <v>276</v>
      </c>
      <c r="F696" t="s">
        <v>19</v>
      </c>
      <c r="G696" s="8">
        <v>37288</v>
      </c>
      <c r="H696" t="s">
        <v>20</v>
      </c>
      <c r="I696" s="7">
        <v>0</v>
      </c>
      <c r="L696" s="7">
        <v>8522374478</v>
      </c>
      <c r="M696" s="7">
        <v>391005163</v>
      </c>
      <c r="N696" s="7">
        <v>218104877</v>
      </c>
      <c r="O696" s="20">
        <f t="shared" si="21"/>
        <v>1</v>
      </c>
    </row>
    <row r="697" spans="1:15">
      <c r="A697" s="20" t="str">
        <f t="shared" si="22"/>
        <v>Birta lífeyrissjóðurTilgreind séreign</v>
      </c>
      <c r="B697" s="20" t="str">
        <f>_xlfn.IFNA(INDEX(Listi!$AI:$AI,MATCH(C697,Listi!$AJ:$AJ,0)),INDEX(Listi!T:T,MATCH(C697,Listi!U:U,0)))</f>
        <v xml:space="preserve">Birta  </v>
      </c>
      <c r="C697" t="s">
        <v>298</v>
      </c>
      <c r="D697" t="s">
        <v>312</v>
      </c>
      <c r="E697" t="s">
        <v>276</v>
      </c>
      <c r="F697" t="s">
        <v>19</v>
      </c>
      <c r="G697" s="8">
        <v>37288</v>
      </c>
      <c r="H697" t="s">
        <v>20</v>
      </c>
      <c r="I697" s="7">
        <v>0</v>
      </c>
      <c r="L697" s="7">
        <v>2234420297</v>
      </c>
      <c r="M697" s="7">
        <v>511871981</v>
      </c>
      <c r="N697" s="7">
        <v>36000223</v>
      </c>
      <c r="O697" s="20">
        <f t="shared" si="21"/>
        <v>1</v>
      </c>
    </row>
    <row r="698" spans="1:15">
      <c r="A698" s="20" t="str">
        <f t="shared" si="22"/>
        <v>Brú Lífeyrissjóður starfsmanna sveitarfélagaA-deild</v>
      </c>
      <c r="B698" s="20" t="str">
        <f>_xlfn.IFNA(INDEX(Listi!$AI:$AI,MATCH(C698,Listi!$AJ:$AJ,0)),INDEX(Listi!T:T,MATCH(C698,Listi!U:U,0)))</f>
        <v>Brú</v>
      </c>
      <c r="C698" t="s">
        <v>217</v>
      </c>
      <c r="D698" t="s">
        <v>257</v>
      </c>
      <c r="E698" t="s">
        <v>275</v>
      </c>
      <c r="F698" t="s">
        <v>19</v>
      </c>
      <c r="G698" s="8">
        <v>37288</v>
      </c>
      <c r="H698" t="s">
        <v>20</v>
      </c>
      <c r="I698" s="7">
        <v>1179838778</v>
      </c>
      <c r="L698" s="7">
        <v>270469177889</v>
      </c>
      <c r="M698" s="7">
        <v>13987858077</v>
      </c>
      <c r="N698" s="7">
        <v>4793072329</v>
      </c>
      <c r="O698" s="20">
        <f t="shared" si="21"/>
        <v>1</v>
      </c>
    </row>
    <row r="699" spans="1:15">
      <c r="A699" s="20" t="str">
        <f t="shared" si="22"/>
        <v>Brú Lífeyrissjóður starfsmanna sveitarfélagaB-deild</v>
      </c>
      <c r="B699" s="20" t="str">
        <f>_xlfn.IFNA(INDEX(Listi!$AI:$AI,MATCH(C699,Listi!$AJ:$AJ,0)),INDEX(Listi!T:T,MATCH(C699,Listi!U:U,0)))</f>
        <v>Brú</v>
      </c>
      <c r="C699" t="s">
        <v>217</v>
      </c>
      <c r="D699" t="s">
        <v>218</v>
      </c>
      <c r="E699" t="s">
        <v>275</v>
      </c>
      <c r="F699" t="s">
        <v>19</v>
      </c>
      <c r="G699" s="8">
        <v>37288</v>
      </c>
      <c r="H699" t="s">
        <v>20</v>
      </c>
      <c r="I699" s="7">
        <v>5587586</v>
      </c>
      <c r="L699" s="7">
        <v>17004783831</v>
      </c>
      <c r="M699" s="7">
        <v>119747694</v>
      </c>
      <c r="N699" s="7">
        <v>3424817406</v>
      </c>
      <c r="O699" s="20">
        <f t="shared" si="21"/>
        <v>1</v>
      </c>
    </row>
    <row r="700" spans="1:15">
      <c r="A700" s="20" t="str">
        <f t="shared" si="22"/>
        <v>Brú Lífeyrissjóður starfsmanna sveitarfélagaV-deild</v>
      </c>
      <c r="B700" s="20" t="str">
        <f>_xlfn.IFNA(INDEX(Listi!$AI:$AI,MATCH(C700,Listi!$AJ:$AJ,0)),INDEX(Listi!T:T,MATCH(C700,Listi!U:U,0)))</f>
        <v>Brú</v>
      </c>
      <c r="C700" t="s">
        <v>217</v>
      </c>
      <c r="D700" t="s">
        <v>219</v>
      </c>
      <c r="E700" t="s">
        <v>275</v>
      </c>
      <c r="F700" t="s">
        <v>19</v>
      </c>
      <c r="G700" s="8">
        <v>37288</v>
      </c>
      <c r="H700" t="s">
        <v>20</v>
      </c>
      <c r="I700" s="7">
        <v>237745609</v>
      </c>
      <c r="L700" s="7">
        <v>54501394986</v>
      </c>
      <c r="M700" s="7">
        <v>4188513374</v>
      </c>
      <c r="N700" s="7">
        <v>455519059</v>
      </c>
      <c r="O700" s="20">
        <f t="shared" si="21"/>
        <v>1</v>
      </c>
    </row>
    <row r="701" spans="1:15">
      <c r="A701" s="20" t="str">
        <f t="shared" si="22"/>
        <v>Eftirlaunasj atvinnuflugmannaSamtryggingardeild</v>
      </c>
      <c r="B701" s="20" t="str">
        <f>_xlfn.IFNA(INDEX(Listi!$AI:$AI,MATCH(C701,Listi!$AJ:$AJ,0)),INDEX(Listi!T:T,MATCH(C701,Listi!U:U,0)))</f>
        <v>EFÍA</v>
      </c>
      <c r="C701" t="s">
        <v>220</v>
      </c>
      <c r="D701" t="s">
        <v>205</v>
      </c>
      <c r="E701" t="s">
        <v>275</v>
      </c>
      <c r="F701" t="s">
        <v>19</v>
      </c>
      <c r="G701" s="8">
        <v>37288</v>
      </c>
      <c r="H701" t="s">
        <v>20</v>
      </c>
      <c r="I701" s="7">
        <v>155489000</v>
      </c>
      <c r="L701" s="7">
        <v>58542663000</v>
      </c>
      <c r="M701" s="7">
        <v>1477262000</v>
      </c>
      <c r="N701" s="7">
        <v>1113313000</v>
      </c>
      <c r="O701" s="20">
        <f t="shared" si="21"/>
        <v>1</v>
      </c>
    </row>
    <row r="702" spans="1:15">
      <c r="A702" s="20" t="str">
        <f t="shared" si="22"/>
        <v>Festa - lífeyrissjóðurSamtryggingardeild</v>
      </c>
      <c r="B702" s="20" t="str">
        <f>_xlfn.IFNA(INDEX(Listi!$AI:$AI,MATCH(C702,Listi!$AJ:$AJ,0)),INDEX(Listi!T:T,MATCH(C702,Listi!U:U,0)))</f>
        <v xml:space="preserve">Festa </v>
      </c>
      <c r="C702" t="s">
        <v>221</v>
      </c>
      <c r="D702" t="s">
        <v>205</v>
      </c>
      <c r="E702" t="s">
        <v>275</v>
      </c>
      <c r="F702" t="s">
        <v>19</v>
      </c>
      <c r="G702" s="8">
        <v>37288</v>
      </c>
      <c r="H702" t="s">
        <v>20</v>
      </c>
      <c r="I702" s="7">
        <v>1373718674</v>
      </c>
      <c r="L702" s="7">
        <v>246318113722</v>
      </c>
      <c r="M702" s="7">
        <v>11138196907</v>
      </c>
      <c r="N702" s="7">
        <v>5180938287</v>
      </c>
      <c r="O702" s="20">
        <f t="shared" si="21"/>
        <v>1</v>
      </c>
    </row>
    <row r="703" spans="1:15">
      <c r="A703" s="20" t="str">
        <f t="shared" si="22"/>
        <v>Festa - lífeyrissjóðurSparnaðarleið I</v>
      </c>
      <c r="B703" s="20" t="str">
        <f>_xlfn.IFNA(INDEX(Listi!$AI:$AI,MATCH(C703,Listi!$AJ:$AJ,0)),INDEX(Listi!T:T,MATCH(C703,Listi!U:U,0)))</f>
        <v xml:space="preserve">Festa </v>
      </c>
      <c r="C703" t="s">
        <v>221</v>
      </c>
      <c r="D703" t="s">
        <v>464</v>
      </c>
      <c r="E703" t="s">
        <v>276</v>
      </c>
      <c r="F703" t="s">
        <v>19</v>
      </c>
      <c r="G703" s="8">
        <v>37288</v>
      </c>
      <c r="H703" t="s">
        <v>20</v>
      </c>
      <c r="I703" s="7">
        <v>1430165</v>
      </c>
      <c r="L703" s="7">
        <v>75585319</v>
      </c>
      <c r="M703" s="7">
        <v>37671409</v>
      </c>
      <c r="N703" s="7">
        <v>2063969</v>
      </c>
      <c r="O703" s="20">
        <f t="shared" si="21"/>
        <v>1</v>
      </c>
    </row>
    <row r="704" spans="1:15">
      <c r="A704" s="20" t="str">
        <f t="shared" si="22"/>
        <v>Festa - lífeyrissjóðurSparnaðarleið II</v>
      </c>
      <c r="B704" s="20" t="str">
        <f>_xlfn.IFNA(INDEX(Listi!$AI:$AI,MATCH(C704,Listi!$AJ:$AJ,0)),INDEX(Listi!T:T,MATCH(C704,Listi!U:U,0)))</f>
        <v xml:space="preserve">Festa </v>
      </c>
      <c r="C704" t="s">
        <v>221</v>
      </c>
      <c r="D704" t="s">
        <v>388</v>
      </c>
      <c r="E704" t="s">
        <v>276</v>
      </c>
      <c r="F704" t="s">
        <v>19</v>
      </c>
      <c r="G704" s="8">
        <v>37288</v>
      </c>
      <c r="H704" t="s">
        <v>20</v>
      </c>
      <c r="I704" s="7">
        <v>6115904</v>
      </c>
      <c r="L704" s="7">
        <v>1113180693</v>
      </c>
      <c r="M704" s="7">
        <v>134564310</v>
      </c>
      <c r="N704" s="7">
        <v>19363084</v>
      </c>
      <c r="O704" s="20">
        <f t="shared" si="21"/>
        <v>1</v>
      </c>
    </row>
    <row r="705" spans="1:15">
      <c r="A705" s="20" t="str">
        <f t="shared" si="22"/>
        <v>Frjálsi lífeyrissjóðurinnDeild/leið I</v>
      </c>
      <c r="B705" s="20" t="str">
        <f>_xlfn.IFNA(INDEX(Listi!$AI:$AI,MATCH(C705,Listi!$AJ:$AJ,0)),INDEX(Listi!T:T,MATCH(C705,Listi!U:U,0)))</f>
        <v xml:space="preserve">Frjálsi </v>
      </c>
      <c r="C705" t="s">
        <v>222</v>
      </c>
      <c r="D705" t="s">
        <v>223</v>
      </c>
      <c r="E705" t="s">
        <v>276</v>
      </c>
      <c r="F705" t="s">
        <v>19</v>
      </c>
      <c r="G705" s="8">
        <v>37288</v>
      </c>
      <c r="H705" t="s">
        <v>20</v>
      </c>
      <c r="I705" s="7">
        <v>0</v>
      </c>
      <c r="L705" s="7">
        <v>199278730000</v>
      </c>
      <c r="M705" s="7">
        <v>10813020000</v>
      </c>
      <c r="N705" s="7">
        <v>2178012000</v>
      </c>
      <c r="O705" s="20">
        <f t="shared" si="21"/>
        <v>1</v>
      </c>
    </row>
    <row r="706" spans="1:15">
      <c r="A706" s="20" t="str">
        <f t="shared" si="22"/>
        <v>Frjálsi lífeyrissjóðurinnDeild/leið II</v>
      </c>
      <c r="B706" s="20" t="str">
        <f>_xlfn.IFNA(INDEX(Listi!$AI:$AI,MATCH(C706,Listi!$AJ:$AJ,0)),INDEX(Listi!T:T,MATCH(C706,Listi!U:U,0)))</f>
        <v xml:space="preserve">Frjálsi </v>
      </c>
      <c r="C706" t="s">
        <v>222</v>
      </c>
      <c r="D706" t="s">
        <v>224</v>
      </c>
      <c r="E706" t="s">
        <v>276</v>
      </c>
      <c r="F706" t="s">
        <v>19</v>
      </c>
      <c r="G706" s="8">
        <v>37288</v>
      </c>
      <c r="H706" t="s">
        <v>20</v>
      </c>
      <c r="I706" s="7">
        <v>0</v>
      </c>
      <c r="L706" s="7">
        <v>29681370000</v>
      </c>
      <c r="M706" s="7">
        <v>1864883000</v>
      </c>
      <c r="N706" s="7">
        <v>401735000</v>
      </c>
      <c r="O706" s="20">
        <f t="shared" ref="O706:O769" si="23">IFERROR(VLOOKUP(F706,EhLykill,3,FALSE),"")</f>
        <v>1</v>
      </c>
    </row>
    <row r="707" spans="1:15">
      <c r="A707" s="20" t="str">
        <f t="shared" si="22"/>
        <v>Frjálsi lífeyrissjóðurinnDeild/leið III</v>
      </c>
      <c r="B707" s="20" t="str">
        <f>_xlfn.IFNA(INDEX(Listi!$AI:$AI,MATCH(C707,Listi!$AJ:$AJ,0)),INDEX(Listi!T:T,MATCH(C707,Listi!U:U,0)))</f>
        <v xml:space="preserve">Frjálsi </v>
      </c>
      <c r="C707" t="s">
        <v>222</v>
      </c>
      <c r="D707" t="s">
        <v>225</v>
      </c>
      <c r="E707" t="s">
        <v>276</v>
      </c>
      <c r="F707" t="s">
        <v>19</v>
      </c>
      <c r="G707" s="8">
        <v>37288</v>
      </c>
      <c r="H707" t="s">
        <v>20</v>
      </c>
      <c r="I707" s="7">
        <v>0</v>
      </c>
      <c r="L707" s="7">
        <v>43554797000</v>
      </c>
      <c r="M707" s="7">
        <v>2564479000</v>
      </c>
      <c r="N707" s="7">
        <v>1456678000</v>
      </c>
      <c r="O707" s="20">
        <f t="shared" si="23"/>
        <v>1</v>
      </c>
    </row>
    <row r="708" spans="1:15">
      <c r="A708" s="20" t="str">
        <f t="shared" si="22"/>
        <v>Frjálsi lífeyrissjóðurinnFrjálsi Áhætta</v>
      </c>
      <c r="B708" s="20" t="str">
        <f>_xlfn.IFNA(INDEX(Listi!$AI:$AI,MATCH(C708,Listi!$AJ:$AJ,0)),INDEX(Listi!T:T,MATCH(C708,Listi!U:U,0)))</f>
        <v xml:space="preserve">Frjálsi </v>
      </c>
      <c r="C708" t="s">
        <v>222</v>
      </c>
      <c r="D708" t="s">
        <v>226</v>
      </c>
      <c r="E708" t="s">
        <v>276</v>
      </c>
      <c r="F708" t="s">
        <v>19</v>
      </c>
      <c r="G708" s="8">
        <v>37288</v>
      </c>
      <c r="H708" t="s">
        <v>20</v>
      </c>
      <c r="I708" s="7">
        <v>0</v>
      </c>
      <c r="L708" s="7">
        <v>2707615000</v>
      </c>
      <c r="M708" s="7">
        <v>335331000</v>
      </c>
      <c r="N708" s="7">
        <v>1872000</v>
      </c>
      <c r="O708" s="20">
        <f t="shared" si="23"/>
        <v>1</v>
      </c>
    </row>
    <row r="709" spans="1:15">
      <c r="A709" s="20" t="str">
        <f t="shared" si="22"/>
        <v>Frjálsi lífeyrissjóðurinnSameiginleg deild</v>
      </c>
      <c r="B709" s="20" t="str">
        <f>_xlfn.IFNA(INDEX(Listi!$AI:$AI,MATCH(C709,Listi!$AJ:$AJ,0)),INDEX(Listi!T:T,MATCH(C709,Listi!U:U,0)))</f>
        <v xml:space="preserve">Frjálsi </v>
      </c>
      <c r="C709" t="s">
        <v>222</v>
      </c>
      <c r="D709" t="s">
        <v>311</v>
      </c>
      <c r="E709" t="s">
        <v>276</v>
      </c>
      <c r="F709" t="s">
        <v>19</v>
      </c>
      <c r="G709" s="8">
        <v>37288</v>
      </c>
      <c r="H709" t="s">
        <v>20</v>
      </c>
      <c r="I709" s="7">
        <v>0</v>
      </c>
      <c r="L709" s="7">
        <v>0</v>
      </c>
      <c r="M709" s="7">
        <v>0</v>
      </c>
      <c r="N709" s="7">
        <v>0</v>
      </c>
      <c r="O709" s="20">
        <f t="shared" si="23"/>
        <v>1</v>
      </c>
    </row>
    <row r="710" spans="1:15">
      <c r="A710" s="20" t="str">
        <f t="shared" si="22"/>
        <v>Frjálsi lífeyrissjóðurinnSamtryggingardeild</v>
      </c>
      <c r="B710" s="20" t="str">
        <f>_xlfn.IFNA(INDEX(Listi!$AI:$AI,MATCH(C710,Listi!$AJ:$AJ,0)),INDEX(Listi!T:T,MATCH(C710,Listi!U:U,0)))</f>
        <v xml:space="preserve">Frjálsi </v>
      </c>
      <c r="C710" t="s">
        <v>222</v>
      </c>
      <c r="D710" t="s">
        <v>205</v>
      </c>
      <c r="E710" t="s">
        <v>275</v>
      </c>
      <c r="F710" t="s">
        <v>19</v>
      </c>
      <c r="G710" s="8">
        <v>37288</v>
      </c>
      <c r="H710" t="s">
        <v>20</v>
      </c>
      <c r="I710" s="7">
        <v>1224268000</v>
      </c>
      <c r="L710" s="7">
        <v>127148465000</v>
      </c>
      <c r="M710" s="7">
        <v>7524433000</v>
      </c>
      <c r="N710" s="7">
        <v>1254273000</v>
      </c>
      <c r="O710" s="20">
        <f t="shared" si="23"/>
        <v>1</v>
      </c>
    </row>
    <row r="711" spans="1:15">
      <c r="A711" s="20" t="str">
        <f t="shared" si="22"/>
        <v>Gildi - lífeyrissjóðurFramtíðarsýn 1</v>
      </c>
      <c r="B711" s="20" t="str">
        <f>_xlfn.IFNA(INDEX(Listi!$AI:$AI,MATCH(C711,Listi!$AJ:$AJ,0)),INDEX(Listi!T:T,MATCH(C711,Listi!U:U,0)))</f>
        <v xml:space="preserve">Gildi  </v>
      </c>
      <c r="C711" t="s">
        <v>227</v>
      </c>
      <c r="D711" t="s">
        <v>373</v>
      </c>
      <c r="E711" t="s">
        <v>276</v>
      </c>
      <c r="F711" t="s">
        <v>19</v>
      </c>
      <c r="G711" s="8">
        <v>37288</v>
      </c>
      <c r="H711" t="s">
        <v>20</v>
      </c>
      <c r="I711" s="7">
        <v>10075563</v>
      </c>
      <c r="L711" s="7">
        <v>3223959491</v>
      </c>
      <c r="M711" s="7">
        <v>185065371</v>
      </c>
      <c r="N711" s="7">
        <v>99697779</v>
      </c>
      <c r="O711" s="20">
        <f t="shared" si="23"/>
        <v>1</v>
      </c>
    </row>
    <row r="712" spans="1:15">
      <c r="A712" s="20" t="str">
        <f t="shared" si="22"/>
        <v>Gildi - lífeyrissjóðurFramtíðarsýn 2</v>
      </c>
      <c r="B712" s="20" t="str">
        <f>_xlfn.IFNA(INDEX(Listi!$AI:$AI,MATCH(C712,Listi!$AJ:$AJ,0)),INDEX(Listi!T:T,MATCH(C712,Listi!U:U,0)))</f>
        <v xml:space="preserve">Gildi  </v>
      </c>
      <c r="C712" t="s">
        <v>227</v>
      </c>
      <c r="D712" t="s">
        <v>374</v>
      </c>
      <c r="E712" t="s">
        <v>276</v>
      </c>
      <c r="F712" t="s">
        <v>19</v>
      </c>
      <c r="G712" s="8">
        <v>37288</v>
      </c>
      <c r="H712" t="s">
        <v>20</v>
      </c>
      <c r="I712" s="7">
        <v>15173963</v>
      </c>
      <c r="L712" s="7">
        <v>3172355810</v>
      </c>
      <c r="M712" s="7">
        <v>227598529</v>
      </c>
      <c r="N712" s="7">
        <v>70042741</v>
      </c>
      <c r="O712" s="20">
        <f t="shared" si="23"/>
        <v>1</v>
      </c>
    </row>
    <row r="713" spans="1:15">
      <c r="A713" s="20" t="str">
        <f t="shared" si="22"/>
        <v>Gildi - lífeyrissjóðurFramtíðarsýn 3</v>
      </c>
      <c r="B713" s="20" t="str">
        <f>_xlfn.IFNA(INDEX(Listi!$AI:$AI,MATCH(C713,Listi!$AJ:$AJ,0)),INDEX(Listi!T:T,MATCH(C713,Listi!U:U,0)))</f>
        <v xml:space="preserve">Gildi  </v>
      </c>
      <c r="C713" t="s">
        <v>227</v>
      </c>
      <c r="D713" t="s">
        <v>380</v>
      </c>
      <c r="E713" t="s">
        <v>276</v>
      </c>
      <c r="F713" t="s">
        <v>19</v>
      </c>
      <c r="G713" s="8">
        <v>37288</v>
      </c>
      <c r="H713" t="s">
        <v>20</v>
      </c>
      <c r="I713" s="7">
        <v>14714553</v>
      </c>
      <c r="L713" s="7">
        <v>1220667693</v>
      </c>
      <c r="M713" s="7">
        <v>206427664</v>
      </c>
      <c r="N713" s="7">
        <v>61376636</v>
      </c>
      <c r="O713" s="20">
        <f t="shared" si="23"/>
        <v>1</v>
      </c>
    </row>
    <row r="714" spans="1:15">
      <c r="A714" s="20" t="str">
        <f t="shared" si="22"/>
        <v>Gildi - lífeyrissjóðurSamtryggingardeild</v>
      </c>
      <c r="B714" s="20" t="str">
        <f>_xlfn.IFNA(INDEX(Listi!$AI:$AI,MATCH(C714,Listi!$AJ:$AJ,0)),INDEX(Listi!T:T,MATCH(C714,Listi!U:U,0)))</f>
        <v xml:space="preserve">Gildi  </v>
      </c>
      <c r="C714" t="s">
        <v>227</v>
      </c>
      <c r="D714" t="s">
        <v>205</v>
      </c>
      <c r="E714" t="s">
        <v>275</v>
      </c>
      <c r="F714" t="s">
        <v>19</v>
      </c>
      <c r="G714" s="8">
        <v>37288</v>
      </c>
      <c r="H714" t="s">
        <v>20</v>
      </c>
      <c r="I714" s="7">
        <v>4839062473</v>
      </c>
      <c r="L714" s="7">
        <v>908474103084</v>
      </c>
      <c r="M714" s="7">
        <v>33404441428</v>
      </c>
      <c r="N714" s="7">
        <v>20772915594</v>
      </c>
      <c r="O714" s="20">
        <f t="shared" si="23"/>
        <v>1</v>
      </c>
    </row>
    <row r="715" spans="1:15">
      <c r="A715" s="20" t="str">
        <f t="shared" si="22"/>
        <v>Íslandsbanki hf.Erlend verðbréf</v>
      </c>
      <c r="B715" s="20" t="str">
        <f>_xlfn.IFNA(INDEX(Listi!$AI:$AI,MATCH(C715,Listi!$AJ:$AJ,0)),INDEX(Listi!T:T,MATCH(C715,Listi!U:U,0)))</f>
        <v>Íslandsbanki</v>
      </c>
      <c r="C715" t="s">
        <v>228</v>
      </c>
      <c r="D715" t="s">
        <v>229</v>
      </c>
      <c r="E715" t="s">
        <v>276</v>
      </c>
      <c r="F715" t="s">
        <v>19</v>
      </c>
      <c r="G715" s="8">
        <v>37288</v>
      </c>
      <c r="H715" t="s">
        <v>20</v>
      </c>
      <c r="I715" s="7">
        <v>0</v>
      </c>
      <c r="L715" s="7">
        <v>1602556114</v>
      </c>
      <c r="M715" s="7">
        <v>15640340</v>
      </c>
      <c r="N715" s="7">
        <v>15279587</v>
      </c>
      <c r="O715" s="20">
        <f t="shared" si="23"/>
        <v>1</v>
      </c>
    </row>
    <row r="716" spans="1:15">
      <c r="A716" s="20" t="str">
        <f t="shared" si="22"/>
        <v>Íslandsbanki hf.Húsnæðisleið</v>
      </c>
      <c r="B716" s="20" t="str">
        <f>_xlfn.IFNA(INDEX(Listi!$AI:$AI,MATCH(C716,Listi!$AJ:$AJ,0)),INDEX(Listi!T:T,MATCH(C716,Listi!U:U,0)))</f>
        <v>Íslandsbanki</v>
      </c>
      <c r="C716" t="s">
        <v>228</v>
      </c>
      <c r="D716" t="s">
        <v>307</v>
      </c>
      <c r="E716" t="s">
        <v>276</v>
      </c>
      <c r="F716" t="s">
        <v>19</v>
      </c>
      <c r="G716" s="8">
        <v>37288</v>
      </c>
      <c r="H716" t="s">
        <v>20</v>
      </c>
      <c r="I716" s="7">
        <v>0</v>
      </c>
      <c r="L716" s="7">
        <v>2334808209</v>
      </c>
      <c r="M716" s="7">
        <v>1128225985</v>
      </c>
      <c r="N716" s="7">
        <v>7159457</v>
      </c>
      <c r="O716" s="20">
        <f t="shared" si="23"/>
        <v>1</v>
      </c>
    </row>
    <row r="717" spans="1:15">
      <c r="A717" s="20" t="str">
        <f t="shared" si="22"/>
        <v>Íslandsbanki hf.Lífeyrisreikningur-óverðtryggður</v>
      </c>
      <c r="B717" s="20" t="str">
        <f>_xlfn.IFNA(INDEX(Listi!$AI:$AI,MATCH(C717,Listi!$AJ:$AJ,0)),INDEX(Listi!T:T,MATCH(C717,Listi!U:U,0)))</f>
        <v>Íslandsbanki</v>
      </c>
      <c r="C717" t="s">
        <v>228</v>
      </c>
      <c r="D717" t="s">
        <v>231</v>
      </c>
      <c r="E717" t="s">
        <v>276</v>
      </c>
      <c r="F717" t="s">
        <v>19</v>
      </c>
      <c r="G717" s="8">
        <v>37288</v>
      </c>
      <c r="H717" t="s">
        <v>20</v>
      </c>
      <c r="I717" s="7">
        <v>0</v>
      </c>
      <c r="L717" s="7">
        <v>2506311736</v>
      </c>
      <c r="M717" s="7">
        <v>879015901</v>
      </c>
      <c r="N717" s="7">
        <v>95740979</v>
      </c>
      <c r="O717" s="20">
        <f t="shared" si="23"/>
        <v>1</v>
      </c>
    </row>
    <row r="718" spans="1:15">
      <c r="A718" s="20" t="str">
        <f t="shared" si="22"/>
        <v>Íslandsbanki hf.Lífeyrisreikningur-verðtryggður</v>
      </c>
      <c r="B718" s="20" t="str">
        <f>_xlfn.IFNA(INDEX(Listi!$AI:$AI,MATCH(C718,Listi!$AJ:$AJ,0)),INDEX(Listi!T:T,MATCH(C718,Listi!U:U,0)))</f>
        <v>Íslandsbanki</v>
      </c>
      <c r="C718" t="s">
        <v>228</v>
      </c>
      <c r="D718" t="s">
        <v>232</v>
      </c>
      <c r="E718" t="s">
        <v>276</v>
      </c>
      <c r="F718" t="s">
        <v>19</v>
      </c>
      <c r="G718" s="8">
        <v>37288</v>
      </c>
      <c r="H718" t="s">
        <v>20</v>
      </c>
      <c r="I718" s="7">
        <v>0</v>
      </c>
      <c r="L718" s="7">
        <v>35933944171</v>
      </c>
      <c r="M718" s="7">
        <v>3575627585</v>
      </c>
      <c r="N718" s="7">
        <v>973599891</v>
      </c>
      <c r="O718" s="20">
        <f t="shared" si="23"/>
        <v>1</v>
      </c>
    </row>
    <row r="719" spans="1:15">
      <c r="A719" s="20" t="str">
        <f t="shared" si="22"/>
        <v>Íslandsbanki hf.Löng ríkisskuldabréf</v>
      </c>
      <c r="B719" s="20" t="str">
        <f>_xlfn.IFNA(INDEX(Listi!$AI:$AI,MATCH(C719,Listi!$AJ:$AJ,0)),INDEX(Listi!T:T,MATCH(C719,Listi!U:U,0)))</f>
        <v>Íslandsbanki</v>
      </c>
      <c r="C719" t="s">
        <v>228</v>
      </c>
      <c r="D719" t="s">
        <v>233</v>
      </c>
      <c r="E719" t="s">
        <v>276</v>
      </c>
      <c r="F719" t="s">
        <v>19</v>
      </c>
      <c r="G719" s="8">
        <v>37288</v>
      </c>
      <c r="H719" t="s">
        <v>20</v>
      </c>
      <c r="I719" s="7">
        <v>0</v>
      </c>
      <c r="L719" s="7">
        <v>753232602</v>
      </c>
      <c r="M719" s="7">
        <v>52540738</v>
      </c>
      <c r="N719" s="7">
        <v>25520229</v>
      </c>
      <c r="O719" s="20">
        <f t="shared" si="23"/>
        <v>1</v>
      </c>
    </row>
    <row r="720" spans="1:15">
      <c r="A720" s="20" t="str">
        <f t="shared" si="22"/>
        <v>Íslandsbanki hf.Stýring A</v>
      </c>
      <c r="B720" s="20" t="str">
        <f>_xlfn.IFNA(INDEX(Listi!$AI:$AI,MATCH(C720,Listi!$AJ:$AJ,0)),INDEX(Listi!T:T,MATCH(C720,Listi!U:U,0)))</f>
        <v>Íslandsbanki</v>
      </c>
      <c r="C720" t="s">
        <v>228</v>
      </c>
      <c r="D720" t="s">
        <v>234</v>
      </c>
      <c r="E720" t="s">
        <v>276</v>
      </c>
      <c r="F720" t="s">
        <v>19</v>
      </c>
      <c r="G720" s="8">
        <v>37288</v>
      </c>
      <c r="H720" t="s">
        <v>20</v>
      </c>
      <c r="I720" s="7">
        <v>0</v>
      </c>
      <c r="L720" s="7">
        <v>4133723797</v>
      </c>
      <c r="M720" s="7">
        <v>215966902</v>
      </c>
      <c r="N720" s="7">
        <v>124877843</v>
      </c>
      <c r="O720" s="20">
        <f t="shared" si="23"/>
        <v>1</v>
      </c>
    </row>
    <row r="721" spans="1:15">
      <c r="A721" s="20" t="str">
        <f t="shared" si="22"/>
        <v>Íslandsbanki hf.Stýring B</v>
      </c>
      <c r="B721" s="20" t="str">
        <f>_xlfn.IFNA(INDEX(Listi!$AI:$AI,MATCH(C721,Listi!$AJ:$AJ,0)),INDEX(Listi!T:T,MATCH(C721,Listi!U:U,0)))</f>
        <v>Íslandsbanki</v>
      </c>
      <c r="C721" t="s">
        <v>228</v>
      </c>
      <c r="D721" t="s">
        <v>235</v>
      </c>
      <c r="E721" t="s">
        <v>276</v>
      </c>
      <c r="F721" t="s">
        <v>19</v>
      </c>
      <c r="G721" s="8">
        <v>37288</v>
      </c>
      <c r="H721" t="s">
        <v>20</v>
      </c>
      <c r="I721" s="7">
        <v>0</v>
      </c>
      <c r="L721" s="7">
        <v>5860247393</v>
      </c>
      <c r="M721" s="7">
        <v>508591885</v>
      </c>
      <c r="N721" s="7">
        <v>77897125</v>
      </c>
      <c r="O721" s="20">
        <f t="shared" si="23"/>
        <v>1</v>
      </c>
    </row>
    <row r="722" spans="1:15">
      <c r="A722" s="20" t="str">
        <f t="shared" si="22"/>
        <v>Íslandsbanki hf.Stýring C</v>
      </c>
      <c r="B722" s="20" t="str">
        <f>_xlfn.IFNA(INDEX(Listi!$AI:$AI,MATCH(C722,Listi!$AJ:$AJ,0)),INDEX(Listi!T:T,MATCH(C722,Listi!U:U,0)))</f>
        <v>Íslandsbanki</v>
      </c>
      <c r="C722" t="s">
        <v>228</v>
      </c>
      <c r="D722" t="s">
        <v>236</v>
      </c>
      <c r="E722" t="s">
        <v>276</v>
      </c>
      <c r="F722" s="8" t="s">
        <v>19</v>
      </c>
      <c r="G722" s="8">
        <v>37288</v>
      </c>
      <c r="H722" t="s">
        <v>20</v>
      </c>
      <c r="I722" s="7">
        <v>0</v>
      </c>
      <c r="L722" s="7">
        <v>8014427899</v>
      </c>
      <c r="M722" s="7">
        <v>751053797</v>
      </c>
      <c r="N722" s="7">
        <v>58531298</v>
      </c>
      <c r="O722" s="20">
        <f t="shared" si="23"/>
        <v>1</v>
      </c>
    </row>
    <row r="723" spans="1:15">
      <c r="A723" s="20" t="str">
        <f t="shared" si="22"/>
        <v>Íslandsbanki hf.Stýring D</v>
      </c>
      <c r="B723" s="20" t="str">
        <f>_xlfn.IFNA(INDEX(Listi!$AI:$AI,MATCH(C723,Listi!$AJ:$AJ,0)),INDEX(Listi!T:T,MATCH(C723,Listi!U:U,0)))</f>
        <v>Íslandsbanki</v>
      </c>
      <c r="C723" t="s">
        <v>228</v>
      </c>
      <c r="D723" t="s">
        <v>237</v>
      </c>
      <c r="E723" t="s">
        <v>276</v>
      </c>
      <c r="F723" s="8" t="s">
        <v>19</v>
      </c>
      <c r="G723" s="8">
        <v>37288</v>
      </c>
      <c r="H723" t="s">
        <v>20</v>
      </c>
      <c r="I723" s="7">
        <v>0</v>
      </c>
      <c r="L723" s="7">
        <v>5826614423</v>
      </c>
      <c r="M723" s="7">
        <v>1371163557</v>
      </c>
      <c r="N723" s="7">
        <v>36861109</v>
      </c>
      <c r="O723" s="20">
        <f t="shared" si="23"/>
        <v>1</v>
      </c>
    </row>
    <row r="724" spans="1:15">
      <c r="A724" s="20" t="str">
        <f t="shared" si="22"/>
        <v>Íslandsbanki hf.Stýring E</v>
      </c>
      <c r="B724" s="20" t="str">
        <f>_xlfn.IFNA(INDEX(Listi!$AI:$AI,MATCH(C724,Listi!$AJ:$AJ,0)),INDEX(Listi!T:T,MATCH(C724,Listi!U:U,0)))</f>
        <v>Íslandsbanki</v>
      </c>
      <c r="C724" t="s">
        <v>228</v>
      </c>
      <c r="D724" t="s">
        <v>580</v>
      </c>
      <c r="E724" t="s">
        <v>276</v>
      </c>
      <c r="F724" s="8" t="s">
        <v>19</v>
      </c>
      <c r="G724" s="8">
        <v>37288</v>
      </c>
      <c r="H724" t="s">
        <v>20</v>
      </c>
      <c r="I724" s="7">
        <v>0</v>
      </c>
      <c r="L724" s="7">
        <v>99567247</v>
      </c>
      <c r="M724" s="7">
        <v>7691901</v>
      </c>
      <c r="N724" s="7">
        <v>670647</v>
      </c>
      <c r="O724" s="20">
        <f t="shared" si="23"/>
        <v>1</v>
      </c>
    </row>
    <row r="725" spans="1:15">
      <c r="A725" s="20" t="str">
        <f t="shared" si="22"/>
        <v>Íslenski lífeyrissjóðurinnLíf 1</v>
      </c>
      <c r="B725" s="20" t="str">
        <f>_xlfn.IFNA(INDEX(Listi!$AI:$AI,MATCH(C725,Listi!$AJ:$AJ,0)),INDEX(Listi!T:T,MATCH(C725,Listi!U:U,0)))</f>
        <v xml:space="preserve">Íslenski  </v>
      </c>
      <c r="C725" t="s">
        <v>238</v>
      </c>
      <c r="D725" t="s">
        <v>239</v>
      </c>
      <c r="E725" t="s">
        <v>276</v>
      </c>
      <c r="F725" s="8" t="s">
        <v>19</v>
      </c>
      <c r="G725" s="8">
        <v>37288</v>
      </c>
      <c r="H725" t="s">
        <v>20</v>
      </c>
      <c r="I725" s="7">
        <v>0</v>
      </c>
      <c r="L725" s="7">
        <v>34645188332</v>
      </c>
      <c r="M725" s="7">
        <v>5859453012</v>
      </c>
      <c r="N725" s="7">
        <v>977930648</v>
      </c>
      <c r="O725" s="20">
        <f t="shared" si="23"/>
        <v>1</v>
      </c>
    </row>
    <row r="726" spans="1:15">
      <c r="A726" s="20" t="str">
        <f t="shared" si="22"/>
        <v>Íslenski lífeyrissjóðurinnLíf 2</v>
      </c>
      <c r="B726" s="20" t="str">
        <f>_xlfn.IFNA(INDEX(Listi!$AI:$AI,MATCH(C726,Listi!$AJ:$AJ,0)),INDEX(Listi!T:T,MATCH(C726,Listi!U:U,0)))</f>
        <v xml:space="preserve">Íslenski  </v>
      </c>
      <c r="C726" t="s">
        <v>238</v>
      </c>
      <c r="D726" t="s">
        <v>240</v>
      </c>
      <c r="E726" t="s">
        <v>276</v>
      </c>
      <c r="F726" s="8" t="s">
        <v>19</v>
      </c>
      <c r="G726" s="8">
        <v>37288</v>
      </c>
      <c r="H726" t="s">
        <v>20</v>
      </c>
      <c r="I726" s="7">
        <v>0</v>
      </c>
      <c r="L726" s="7">
        <v>31029129445</v>
      </c>
      <c r="M726" s="7">
        <v>2139527304</v>
      </c>
      <c r="N726" s="7">
        <v>531278955</v>
      </c>
      <c r="O726" s="20">
        <f t="shared" si="23"/>
        <v>1</v>
      </c>
    </row>
    <row r="727" spans="1:15">
      <c r="A727" s="20" t="str">
        <f t="shared" si="22"/>
        <v>Íslenski lífeyrissjóðurinnLíf 3</v>
      </c>
      <c r="B727" s="20" t="str">
        <f>_xlfn.IFNA(INDEX(Listi!$AI:$AI,MATCH(C727,Listi!$AJ:$AJ,0)),INDEX(Listi!T:T,MATCH(C727,Listi!U:U,0)))</f>
        <v xml:space="preserve">Íslenski  </v>
      </c>
      <c r="C727" t="s">
        <v>238</v>
      </c>
      <c r="D727" t="s">
        <v>241</v>
      </c>
      <c r="E727" t="s">
        <v>276</v>
      </c>
      <c r="F727" s="8" t="s">
        <v>19</v>
      </c>
      <c r="G727" s="8">
        <v>37288</v>
      </c>
      <c r="H727" t="s">
        <v>20</v>
      </c>
      <c r="I727" s="7">
        <v>0</v>
      </c>
      <c r="L727" s="7">
        <v>26552298455</v>
      </c>
      <c r="M727" s="7">
        <v>1349981892</v>
      </c>
      <c r="N727" s="7">
        <v>474868471</v>
      </c>
      <c r="O727" s="20">
        <f t="shared" si="23"/>
        <v>1</v>
      </c>
    </row>
    <row r="728" spans="1:15">
      <c r="A728" s="20" t="str">
        <f t="shared" si="22"/>
        <v>Íslenski lífeyrissjóðurinnLíf 4</v>
      </c>
      <c r="B728" s="20" t="str">
        <f>_xlfn.IFNA(INDEX(Listi!$AI:$AI,MATCH(C728,Listi!$AJ:$AJ,0)),INDEX(Listi!T:T,MATCH(C728,Listi!U:U,0)))</f>
        <v xml:space="preserve">Íslenski  </v>
      </c>
      <c r="C728" t="s">
        <v>238</v>
      </c>
      <c r="D728" t="s">
        <v>242</v>
      </c>
      <c r="E728" t="s">
        <v>276</v>
      </c>
      <c r="F728" s="8" t="s">
        <v>19</v>
      </c>
      <c r="G728" s="8">
        <v>37288</v>
      </c>
      <c r="H728" t="s">
        <v>20</v>
      </c>
      <c r="I728" s="7">
        <v>0</v>
      </c>
      <c r="L728" s="7">
        <v>15323468197</v>
      </c>
      <c r="M728" s="7">
        <v>592019313</v>
      </c>
      <c r="N728" s="7">
        <v>649721424</v>
      </c>
      <c r="O728" s="20">
        <f t="shared" si="23"/>
        <v>1</v>
      </c>
    </row>
    <row r="729" spans="1:15">
      <c r="A729" s="20" t="str">
        <f t="shared" si="22"/>
        <v>Íslenski lífeyrissjóðurinnSamtryggingardeild</v>
      </c>
      <c r="B729" s="20" t="str">
        <f>_xlfn.IFNA(INDEX(Listi!$AI:$AI,MATCH(C729,Listi!$AJ:$AJ,0)),INDEX(Listi!T:T,MATCH(C729,Listi!U:U,0)))</f>
        <v xml:space="preserve">Íslenski  </v>
      </c>
      <c r="C729" t="s">
        <v>238</v>
      </c>
      <c r="D729" t="s">
        <v>205</v>
      </c>
      <c r="E729" t="s">
        <v>275</v>
      </c>
      <c r="F729" s="8" t="s">
        <v>19</v>
      </c>
      <c r="G729" s="8">
        <v>37288</v>
      </c>
      <c r="H729" t="s">
        <v>20</v>
      </c>
      <c r="I729" s="7">
        <v>231184044</v>
      </c>
      <c r="L729" s="7">
        <v>32369481106</v>
      </c>
      <c r="M729" s="7">
        <v>2513450236</v>
      </c>
      <c r="N729" s="7">
        <v>182749847</v>
      </c>
      <c r="O729" s="20">
        <f t="shared" si="23"/>
        <v>1</v>
      </c>
    </row>
    <row r="730" spans="1:15">
      <c r="A730" s="20" t="str">
        <f t="shared" si="22"/>
        <v>Kvika banki hf.Ævileið</v>
      </c>
      <c r="B730" s="20" t="str">
        <f>_xlfn.IFNA(INDEX(Listi!$AI:$AI,MATCH(C730,Listi!$AJ:$AJ,0)),INDEX(Listi!T:T,MATCH(C730,Listi!U:U,0)))</f>
        <v xml:space="preserve">Kvika banki </v>
      </c>
      <c r="C730" t="s">
        <v>243</v>
      </c>
      <c r="D730" t="s">
        <v>248</v>
      </c>
      <c r="E730" t="s">
        <v>276</v>
      </c>
      <c r="F730" s="8" t="s">
        <v>19</v>
      </c>
      <c r="G730" s="8">
        <v>37288</v>
      </c>
      <c r="H730" t="s">
        <v>20</v>
      </c>
      <c r="I730" s="7">
        <v>0</v>
      </c>
      <c r="L730" s="7">
        <v>83990162</v>
      </c>
      <c r="M730" s="7">
        <v>9152445</v>
      </c>
      <c r="N730" s="7">
        <v>0</v>
      </c>
      <c r="O730" s="20">
        <f t="shared" si="23"/>
        <v>1</v>
      </c>
    </row>
    <row r="731" spans="1:15">
      <c r="A731" s="20" t="str">
        <f t="shared" si="22"/>
        <v>Kvika banki hf.Innlánaleið</v>
      </c>
      <c r="B731" s="20" t="str">
        <f>_xlfn.IFNA(INDEX(Listi!$AI:$AI,MATCH(C731,Listi!$AJ:$AJ,0)),INDEX(Listi!T:T,MATCH(C731,Listi!U:U,0)))</f>
        <v xml:space="preserve">Kvika banki </v>
      </c>
      <c r="C731" t="s">
        <v>243</v>
      </c>
      <c r="D731" t="s">
        <v>230</v>
      </c>
      <c r="E731" t="s">
        <v>276</v>
      </c>
      <c r="F731" s="8" t="s">
        <v>19</v>
      </c>
      <c r="G731" s="8">
        <v>37288</v>
      </c>
      <c r="H731" t="s">
        <v>20</v>
      </c>
      <c r="I731" s="7">
        <v>0</v>
      </c>
      <c r="L731" s="7">
        <v>2045925829</v>
      </c>
      <c r="M731" s="7">
        <v>336947043</v>
      </c>
      <c r="N731" s="7">
        <v>10453565</v>
      </c>
      <c r="O731" s="20">
        <f t="shared" si="23"/>
        <v>1</v>
      </c>
    </row>
    <row r="732" spans="1:15">
      <c r="A732" s="20" t="str">
        <f t="shared" si="22"/>
        <v>Kvika banki hf.Kvika Séreignasparnaður 5</v>
      </c>
      <c r="B732" s="20" t="str">
        <f>_xlfn.IFNA(INDEX(Listi!$AI:$AI,MATCH(C732,Listi!$AJ:$AJ,0)),INDEX(Listi!T:T,MATCH(C732,Listi!U:U,0)))</f>
        <v xml:space="preserve">Kvika banki </v>
      </c>
      <c r="C732" t="s">
        <v>243</v>
      </c>
      <c r="D732" t="s">
        <v>471</v>
      </c>
      <c r="E732" t="s">
        <v>276</v>
      </c>
      <c r="F732" s="8" t="s">
        <v>19</v>
      </c>
      <c r="G732" s="8">
        <v>37288</v>
      </c>
      <c r="H732" t="s">
        <v>20</v>
      </c>
      <c r="I732" s="7">
        <v>0</v>
      </c>
      <c r="L732" s="7">
        <v>1146886398</v>
      </c>
      <c r="M732" s="7">
        <v>0</v>
      </c>
      <c r="N732" s="7">
        <v>0</v>
      </c>
      <c r="O732" s="20">
        <f t="shared" si="23"/>
        <v>1</v>
      </c>
    </row>
    <row r="733" spans="1:15">
      <c r="A733" s="20" t="str">
        <f t="shared" si="22"/>
        <v>Kvika banki hf.MP Séreign 1</v>
      </c>
      <c r="B733" s="20" t="str">
        <f>_xlfn.IFNA(INDEX(Listi!$AI:$AI,MATCH(C733,Listi!$AJ:$AJ,0)),INDEX(Listi!T:T,MATCH(C733,Listi!U:U,0)))</f>
        <v xml:space="preserve">Kvika banki </v>
      </c>
      <c r="C733" t="s">
        <v>243</v>
      </c>
      <c r="D733" t="s">
        <v>244</v>
      </c>
      <c r="E733" t="s">
        <v>276</v>
      </c>
      <c r="F733" s="8" t="s">
        <v>19</v>
      </c>
      <c r="G733" s="8">
        <v>37288</v>
      </c>
      <c r="H733" t="s">
        <v>20</v>
      </c>
      <c r="I733" s="7">
        <v>0</v>
      </c>
      <c r="L733" s="7">
        <v>706827763</v>
      </c>
      <c r="M733" s="7">
        <v>48440481</v>
      </c>
      <c r="N733" s="7">
        <v>9836508</v>
      </c>
      <c r="O733" s="20">
        <f t="shared" si="23"/>
        <v>1</v>
      </c>
    </row>
    <row r="734" spans="1:15">
      <c r="A734" s="20" t="str">
        <f t="shared" si="22"/>
        <v>Kvika banki hf.MP Séreign 2</v>
      </c>
      <c r="B734" s="20" t="str">
        <f>_xlfn.IFNA(INDEX(Listi!$AI:$AI,MATCH(C734,Listi!$AJ:$AJ,0)),INDEX(Listi!T:T,MATCH(C734,Listi!U:U,0)))</f>
        <v xml:space="preserve">Kvika banki </v>
      </c>
      <c r="C734" t="s">
        <v>243</v>
      </c>
      <c r="D734" t="s">
        <v>245</v>
      </c>
      <c r="E734" t="s">
        <v>276</v>
      </c>
      <c r="F734" s="8" t="s">
        <v>19</v>
      </c>
      <c r="G734" s="8">
        <v>37288</v>
      </c>
      <c r="H734" t="s">
        <v>20</v>
      </c>
      <c r="I734" s="7">
        <v>0</v>
      </c>
      <c r="L734" s="7">
        <v>853989181</v>
      </c>
      <c r="M734" s="7">
        <v>42441382</v>
      </c>
      <c r="N734" s="7">
        <v>14637701</v>
      </c>
      <c r="O734" s="20">
        <f t="shared" si="23"/>
        <v>1</v>
      </c>
    </row>
    <row r="735" spans="1:15">
      <c r="A735" s="20" t="str">
        <f t="shared" si="22"/>
        <v>Kvika banki hf.MP Séreign 3</v>
      </c>
      <c r="B735" s="20" t="str">
        <f>_xlfn.IFNA(INDEX(Listi!$AI:$AI,MATCH(C735,Listi!$AJ:$AJ,0)),INDEX(Listi!T:T,MATCH(C735,Listi!U:U,0)))</f>
        <v xml:space="preserve">Kvika banki </v>
      </c>
      <c r="C735" t="s">
        <v>243</v>
      </c>
      <c r="D735" t="s">
        <v>246</v>
      </c>
      <c r="E735" t="s">
        <v>276</v>
      </c>
      <c r="F735" s="8" t="s">
        <v>19</v>
      </c>
      <c r="G735" s="8">
        <v>37288</v>
      </c>
      <c r="H735" t="s">
        <v>20</v>
      </c>
      <c r="I735" s="7">
        <v>0</v>
      </c>
      <c r="L735" s="7">
        <v>141173858</v>
      </c>
      <c r="M735" s="7">
        <v>3374790</v>
      </c>
      <c r="N735" s="7">
        <v>0</v>
      </c>
      <c r="O735" s="20">
        <f t="shared" si="23"/>
        <v>1</v>
      </c>
    </row>
    <row r="736" spans="1:15">
      <c r="A736" s="20" t="str">
        <f t="shared" si="22"/>
        <v>Kvika banki hf.MP Séreign 4</v>
      </c>
      <c r="B736" s="20" t="str">
        <f>_xlfn.IFNA(INDEX(Listi!$AI:$AI,MATCH(C736,Listi!$AJ:$AJ,0)),INDEX(Listi!T:T,MATCH(C736,Listi!U:U,0)))</f>
        <v xml:space="preserve">Kvika banki </v>
      </c>
      <c r="C736" t="s">
        <v>243</v>
      </c>
      <c r="D736" t="s">
        <v>247</v>
      </c>
      <c r="E736" t="s">
        <v>276</v>
      </c>
      <c r="F736" s="8" t="s">
        <v>19</v>
      </c>
      <c r="G736" s="8">
        <v>37288</v>
      </c>
      <c r="H736" t="s">
        <v>20</v>
      </c>
      <c r="I736" s="7">
        <v>0</v>
      </c>
      <c r="L736" s="7">
        <v>55886684</v>
      </c>
      <c r="M736" s="7">
        <v>2888869</v>
      </c>
      <c r="N736" s="7">
        <v>0</v>
      </c>
      <c r="O736" s="20">
        <f t="shared" si="23"/>
        <v>1</v>
      </c>
    </row>
    <row r="737" spans="1:15">
      <c r="A737" s="20" t="str">
        <f t="shared" si="22"/>
        <v>Landsbankinn hf.Landsbankinn Erlend verðbréf</v>
      </c>
      <c r="B737" s="20" t="str">
        <f>_xlfn.IFNA(INDEX(Listi!$AI:$AI,MATCH(C737,Listi!$AJ:$AJ,0)),INDEX(Listi!T:T,MATCH(C737,Listi!U:U,0)))</f>
        <v>Landsbankinn</v>
      </c>
      <c r="C737" t="s">
        <v>249</v>
      </c>
      <c r="D737" t="s">
        <v>385</v>
      </c>
      <c r="E737" t="s">
        <v>276</v>
      </c>
      <c r="F737" s="8" t="s">
        <v>19</v>
      </c>
      <c r="G737" s="8">
        <v>37288</v>
      </c>
      <c r="H737" t="s">
        <v>20</v>
      </c>
      <c r="I737" s="7">
        <v>0</v>
      </c>
      <c r="L737" s="7">
        <v>3705185129</v>
      </c>
      <c r="M737" s="7">
        <v>119989407</v>
      </c>
      <c r="N737" s="7">
        <v>87847878</v>
      </c>
      <c r="O737" s="20">
        <f t="shared" si="23"/>
        <v>1</v>
      </c>
    </row>
    <row r="738" spans="1:15">
      <c r="A738" s="20" t="str">
        <f t="shared" si="22"/>
        <v>Landsbankinn hf.Landsbankinn Lífeyrisbók</v>
      </c>
      <c r="B738" s="20" t="str">
        <f>_xlfn.IFNA(INDEX(Listi!$AI:$AI,MATCH(C738,Listi!$AJ:$AJ,0)),INDEX(Listi!T:T,MATCH(C738,Listi!U:U,0)))</f>
        <v>Landsbankinn</v>
      </c>
      <c r="C738" t="s">
        <v>249</v>
      </c>
      <c r="D738" t="s">
        <v>367</v>
      </c>
      <c r="E738" t="s">
        <v>276</v>
      </c>
      <c r="F738" s="8" t="s">
        <v>19</v>
      </c>
      <c r="G738" s="8">
        <v>37288</v>
      </c>
      <c r="H738" t="s">
        <v>20</v>
      </c>
      <c r="I738" s="7">
        <v>0</v>
      </c>
      <c r="L738" s="7">
        <v>3016213427</v>
      </c>
      <c r="M738" s="7">
        <v>440353590</v>
      </c>
      <c r="N738" s="7">
        <v>298769900</v>
      </c>
      <c r="O738" s="20">
        <f t="shared" si="23"/>
        <v>1</v>
      </c>
    </row>
    <row r="739" spans="1:15">
      <c r="A739" s="20" t="str">
        <f t="shared" si="22"/>
        <v>Landsbankinn hf.Landsbankinn Lífeyrisbók verðtryggð</v>
      </c>
      <c r="B739" s="20" t="str">
        <f>_xlfn.IFNA(INDEX(Listi!$AI:$AI,MATCH(C739,Listi!$AJ:$AJ,0)),INDEX(Listi!T:T,MATCH(C739,Listi!U:U,0)))</f>
        <v>Landsbankinn</v>
      </c>
      <c r="C739" t="s">
        <v>249</v>
      </c>
      <c r="D739" t="s">
        <v>598</v>
      </c>
      <c r="E739" t="s">
        <v>276</v>
      </c>
      <c r="F739" s="8" t="s">
        <v>19</v>
      </c>
      <c r="G739" s="8">
        <v>37288</v>
      </c>
      <c r="H739" t="s">
        <v>20</v>
      </c>
      <c r="I739" s="7">
        <v>0</v>
      </c>
      <c r="L739" s="7">
        <v>66896053137</v>
      </c>
      <c r="M739" s="7">
        <v>6692476029</v>
      </c>
      <c r="N739" s="7">
        <v>4680072987</v>
      </c>
      <c r="O739" s="20">
        <f t="shared" si="23"/>
        <v>1</v>
      </c>
    </row>
    <row r="740" spans="1:15">
      <c r="A740" s="20" t="str">
        <f t="shared" si="22"/>
        <v>Lífeyrissjóður bændaSamtryggingardeild</v>
      </c>
      <c r="B740" s="20" t="str">
        <f>_xlfn.IFNA(INDEX(Listi!$AI:$AI,MATCH(C740,Listi!$AJ:$AJ,0)),INDEX(Listi!T:T,MATCH(C740,Listi!U:U,0)))</f>
        <v>Lífeyrissjóður bænda</v>
      </c>
      <c r="C740" t="s">
        <v>252</v>
      </c>
      <c r="D740" t="s">
        <v>205</v>
      </c>
      <c r="E740" t="s">
        <v>275</v>
      </c>
      <c r="F740" s="8" t="s">
        <v>19</v>
      </c>
      <c r="G740" s="8">
        <v>37288</v>
      </c>
      <c r="H740" t="s">
        <v>20</v>
      </c>
      <c r="I740" s="7">
        <v>138508253</v>
      </c>
      <c r="L740" s="7">
        <v>45108278171</v>
      </c>
      <c r="M740" s="7">
        <v>776003397</v>
      </c>
      <c r="N740" s="7">
        <v>1921473168</v>
      </c>
      <c r="O740" s="20">
        <f t="shared" si="23"/>
        <v>1</v>
      </c>
    </row>
    <row r="741" spans="1:15">
      <c r="A741" s="20" t="str">
        <f t="shared" si="22"/>
        <v>Lífeyrissjóður bankamannaAldursdeild</v>
      </c>
      <c r="B741" s="20" t="str">
        <f>_xlfn.IFNA(INDEX(Listi!$AI:$AI,MATCH(C741,Listi!$AJ:$AJ,0)),INDEX(Listi!T:T,MATCH(C741,Listi!U:U,0)))</f>
        <v>Lífeyrissjóður bankam.</v>
      </c>
      <c r="C741" t="s">
        <v>250</v>
      </c>
      <c r="D741" t="s">
        <v>251</v>
      </c>
      <c r="E741" t="s">
        <v>275</v>
      </c>
      <c r="F741" s="8" t="s">
        <v>19</v>
      </c>
      <c r="G741" s="8">
        <v>37288</v>
      </c>
      <c r="H741" t="s">
        <v>20</v>
      </c>
      <c r="I741" s="7">
        <v>0</v>
      </c>
      <c r="L741" s="7">
        <v>61369964000</v>
      </c>
      <c r="M741" s="7">
        <v>1996063000</v>
      </c>
      <c r="N741" s="7">
        <v>753444000</v>
      </c>
      <c r="O741" s="20">
        <f t="shared" si="23"/>
        <v>1</v>
      </c>
    </row>
    <row r="742" spans="1:15">
      <c r="A742" s="20" t="str">
        <f t="shared" si="22"/>
        <v>Lífeyrissjóður bankamannaHlutfallsdeild</v>
      </c>
      <c r="B742" s="20" t="str">
        <f>_xlfn.IFNA(INDEX(Listi!$AI:$AI,MATCH(C742,Listi!$AJ:$AJ,0)),INDEX(Listi!T:T,MATCH(C742,Listi!U:U,0)))</f>
        <v>Lífeyrissjóður bankam.</v>
      </c>
      <c r="C742" t="s">
        <v>250</v>
      </c>
      <c r="D742" t="s">
        <v>467</v>
      </c>
      <c r="E742" t="s">
        <v>275</v>
      </c>
      <c r="F742" s="8" t="s">
        <v>19</v>
      </c>
      <c r="G742" s="8">
        <v>37288</v>
      </c>
      <c r="H742" t="s">
        <v>20</v>
      </c>
      <c r="I742" s="7">
        <v>0</v>
      </c>
      <c r="L742" s="7">
        <v>40286427000</v>
      </c>
      <c r="M742" s="7">
        <v>125147000</v>
      </c>
      <c r="N742" s="7">
        <v>2741197000</v>
      </c>
      <c r="O742" s="20">
        <f t="shared" si="23"/>
        <v>1</v>
      </c>
    </row>
    <row r="743" spans="1:15">
      <c r="A743" s="20" t="str">
        <f t="shared" si="22"/>
        <v>Lífeyrissjóður RangæingaSamtryggingardeild</v>
      </c>
      <c r="B743" s="20" t="str">
        <f>_xlfn.IFNA(INDEX(Listi!$AI:$AI,MATCH(C743,Listi!$AJ:$AJ,0)),INDEX(Listi!T:T,MATCH(C743,Listi!U:U,0)))</f>
        <v>Lífeyrissjóður Rang.</v>
      </c>
      <c r="C743" t="s">
        <v>253</v>
      </c>
      <c r="D743" t="s">
        <v>205</v>
      </c>
      <c r="E743" t="s">
        <v>275</v>
      </c>
      <c r="F743" s="8" t="s">
        <v>19</v>
      </c>
      <c r="G743" s="8">
        <v>37288</v>
      </c>
      <c r="H743" t="s">
        <v>20</v>
      </c>
      <c r="I743" s="7">
        <v>99362000</v>
      </c>
      <c r="L743" s="7">
        <v>18949790000</v>
      </c>
      <c r="M743" s="7">
        <v>835894000</v>
      </c>
      <c r="N743" s="7">
        <v>386250000</v>
      </c>
      <c r="O743" s="20">
        <f t="shared" si="23"/>
        <v>1</v>
      </c>
    </row>
    <row r="744" spans="1:15">
      <c r="A744" s="20" t="str">
        <f t="shared" si="22"/>
        <v>Lífeyrissjóður starfsmanna AkureyrarbæjarSamtryggingardeild</v>
      </c>
      <c r="B744" s="20" t="str">
        <f>_xlfn.IFNA(INDEX(Listi!$AI:$AI,MATCH(C744,Listi!$AJ:$AJ,0)),INDEX(Listi!T:T,MATCH(C744,Listi!U:U,0)))</f>
        <v>Lífeyrissj. starfsm. Akureyrarb.</v>
      </c>
      <c r="C744" t="s">
        <v>274</v>
      </c>
      <c r="D744" t="s">
        <v>205</v>
      </c>
      <c r="E744" t="s">
        <v>275</v>
      </c>
      <c r="F744" s="8" t="s">
        <v>19</v>
      </c>
      <c r="G744" s="8">
        <v>37288</v>
      </c>
      <c r="H744" t="s">
        <v>20</v>
      </c>
      <c r="I744" s="7">
        <v>83777056</v>
      </c>
      <c r="L744" s="7">
        <v>14569496826</v>
      </c>
      <c r="M744" s="7">
        <v>46271787</v>
      </c>
      <c r="N744" s="7">
        <v>1160288032</v>
      </c>
      <c r="O744" s="20">
        <f t="shared" si="23"/>
        <v>1</v>
      </c>
    </row>
    <row r="745" spans="1:15">
      <c r="A745" s="20" t="str">
        <f t="shared" si="22"/>
        <v>Lífeyrissjóður starfsmanna Búnaðarbanka ÍslandsSamtryggingardeild</v>
      </c>
      <c r="B745" s="20" t="str">
        <f>_xlfn.IFNA(INDEX(Listi!$AI:$AI,MATCH(C745,Listi!$AJ:$AJ,0)),INDEX(Listi!T:T,MATCH(C745,Listi!U:U,0)))</f>
        <v>Lífeyrissj. starfsm. Búnaðarb.Ísl.</v>
      </c>
      <c r="C745" t="s">
        <v>254</v>
      </c>
      <c r="D745" t="s">
        <v>205</v>
      </c>
      <c r="E745" t="s">
        <v>275</v>
      </c>
      <c r="F745" s="8" t="s">
        <v>19</v>
      </c>
      <c r="G745" s="8">
        <v>37288</v>
      </c>
      <c r="H745" t="s">
        <v>20</v>
      </c>
      <c r="I745" s="7">
        <v>645000</v>
      </c>
      <c r="L745" s="7">
        <v>27921283000</v>
      </c>
      <c r="M745" s="7">
        <v>7378000</v>
      </c>
      <c r="N745" s="7">
        <v>1535577000</v>
      </c>
      <c r="O745" s="20">
        <f t="shared" si="23"/>
        <v>1</v>
      </c>
    </row>
    <row r="746" spans="1:15">
      <c r="A746" s="20" t="str">
        <f t="shared" si="22"/>
        <v>Lífeyrissjóður starfsmanna ReykjavíkurborgarSamtryggingardeild</v>
      </c>
      <c r="B746" s="20" t="str">
        <f>_xlfn.IFNA(INDEX(Listi!$AI:$AI,MATCH(C746,Listi!$AJ:$AJ,0)),INDEX(Listi!T:T,MATCH(C746,Listi!U:U,0)))</f>
        <v>Lífeyrissj. starfsm. Reykjav.</v>
      </c>
      <c r="C746" t="s">
        <v>255</v>
      </c>
      <c r="D746" t="s">
        <v>205</v>
      </c>
      <c r="E746" t="s">
        <v>275</v>
      </c>
      <c r="F746" s="8" t="s">
        <v>19</v>
      </c>
      <c r="G746" s="8">
        <v>37288</v>
      </c>
      <c r="H746" t="s">
        <v>20</v>
      </c>
      <c r="I746" s="7">
        <v>10290311</v>
      </c>
      <c r="L746" s="7">
        <v>92450251598</v>
      </c>
      <c r="M746" s="7">
        <v>217604296</v>
      </c>
      <c r="N746" s="7">
        <v>6195210428</v>
      </c>
      <c r="O746" s="20">
        <f t="shared" si="23"/>
        <v>1</v>
      </c>
    </row>
    <row r="747" spans="1:15">
      <c r="A747" s="20" t="str">
        <f t="shared" si="22"/>
        <v>Lífeyrissjóður starfsmanna ríkisinsA-deild</v>
      </c>
      <c r="B747" s="20" t="str">
        <f>_xlfn.IFNA(INDEX(Listi!$AI:$AI,MATCH(C747,Listi!$AJ:$AJ,0)),INDEX(Listi!T:T,MATCH(C747,Listi!U:U,0)))</f>
        <v>LSR</v>
      </c>
      <c r="C747" t="s">
        <v>256</v>
      </c>
      <c r="D747" t="s">
        <v>257</v>
      </c>
      <c r="E747" t="s">
        <v>275</v>
      </c>
      <c r="F747" s="8" t="s">
        <v>19</v>
      </c>
      <c r="G747" s="8">
        <v>37288</v>
      </c>
      <c r="H747" t="s">
        <v>20</v>
      </c>
      <c r="I747" s="7">
        <v>2711592433</v>
      </c>
      <c r="L747" s="7">
        <v>1024402726080</v>
      </c>
      <c r="M747" s="7">
        <v>38030413328</v>
      </c>
      <c r="N747" s="7">
        <v>13011563069</v>
      </c>
      <c r="O747" s="20">
        <f t="shared" si="23"/>
        <v>1</v>
      </c>
    </row>
    <row r="748" spans="1:15">
      <c r="A748" s="20" t="str">
        <f t="shared" si="22"/>
        <v>Lífeyrissjóður starfsmanna ríkisinsB-deild</v>
      </c>
      <c r="B748" s="20" t="str">
        <f>_xlfn.IFNA(INDEX(Listi!$AI:$AI,MATCH(C748,Listi!$AJ:$AJ,0)),INDEX(Listi!T:T,MATCH(C748,Listi!U:U,0)))</f>
        <v>LSR</v>
      </c>
      <c r="C748" t="s">
        <v>256</v>
      </c>
      <c r="D748" t="s">
        <v>218</v>
      </c>
      <c r="E748" t="s">
        <v>275</v>
      </c>
      <c r="F748" s="8" t="s">
        <v>19</v>
      </c>
      <c r="G748" s="8">
        <v>37288</v>
      </c>
      <c r="H748" t="s">
        <v>20</v>
      </c>
      <c r="I748" s="7">
        <v>268408569</v>
      </c>
      <c r="L748" s="7">
        <v>297381500048</v>
      </c>
      <c r="M748" s="7">
        <v>1364474032</v>
      </c>
      <c r="N748" s="7">
        <v>62409553231</v>
      </c>
      <c r="O748" s="20">
        <f t="shared" si="23"/>
        <v>1</v>
      </c>
    </row>
    <row r="749" spans="1:15">
      <c r="A749" s="20" t="str">
        <f t="shared" si="22"/>
        <v>Lífeyrissjóður starfsmanna ríkisinsLeið I</v>
      </c>
      <c r="B749" s="20" t="str">
        <f>_xlfn.IFNA(INDEX(Listi!$AI:$AI,MATCH(C749,Listi!$AJ:$AJ,0)),INDEX(Listi!T:T,MATCH(C749,Listi!U:U,0)))</f>
        <v>LSR</v>
      </c>
      <c r="C749" t="s">
        <v>256</v>
      </c>
      <c r="D749" t="s">
        <v>258</v>
      </c>
      <c r="E749" t="s">
        <v>276</v>
      </c>
      <c r="F749" s="8" t="s">
        <v>19</v>
      </c>
      <c r="G749" s="8">
        <v>37288</v>
      </c>
      <c r="H749" t="s">
        <v>20</v>
      </c>
      <c r="I749" s="7">
        <v>767275</v>
      </c>
      <c r="L749" s="7">
        <v>11704214939</v>
      </c>
      <c r="M749" s="7">
        <v>547428342</v>
      </c>
      <c r="N749" s="7">
        <v>195323403</v>
      </c>
      <c r="O749" s="20">
        <f t="shared" si="23"/>
        <v>1</v>
      </c>
    </row>
    <row r="750" spans="1:15">
      <c r="A750" s="20" t="str">
        <f t="shared" si="22"/>
        <v>Lífeyrissjóður starfsmanna ríkisinsLeið II</v>
      </c>
      <c r="B750" s="20" t="str">
        <f>_xlfn.IFNA(INDEX(Listi!$AI:$AI,MATCH(C750,Listi!$AJ:$AJ,0)),INDEX(Listi!T:T,MATCH(C750,Listi!U:U,0)))</f>
        <v>LSR</v>
      </c>
      <c r="C750" t="s">
        <v>256</v>
      </c>
      <c r="D750" t="s">
        <v>259</v>
      </c>
      <c r="E750" t="s">
        <v>276</v>
      </c>
      <c r="F750" s="8" t="s">
        <v>19</v>
      </c>
      <c r="G750" s="8">
        <v>37288</v>
      </c>
      <c r="H750" t="s">
        <v>20</v>
      </c>
      <c r="I750" s="7">
        <v>102982</v>
      </c>
      <c r="L750" s="7">
        <v>3365164594</v>
      </c>
      <c r="M750" s="7">
        <v>379849453</v>
      </c>
      <c r="N750" s="7">
        <v>93142056</v>
      </c>
      <c r="O750" s="20">
        <f t="shared" si="23"/>
        <v>1</v>
      </c>
    </row>
    <row r="751" spans="1:15">
      <c r="A751" s="20" t="str">
        <f t="shared" si="22"/>
        <v>Lífeyrissjóður starfsmanna ríkisinsLeið III</v>
      </c>
      <c r="B751" s="20" t="str">
        <f>_xlfn.IFNA(INDEX(Listi!$AI:$AI,MATCH(C751,Listi!$AJ:$AJ,0)),INDEX(Listi!T:T,MATCH(C751,Listi!U:U,0)))</f>
        <v>LSR</v>
      </c>
      <c r="C751" t="s">
        <v>256</v>
      </c>
      <c r="D751" t="s">
        <v>260</v>
      </c>
      <c r="E751" t="s">
        <v>276</v>
      </c>
      <c r="F751" s="8" t="s">
        <v>19</v>
      </c>
      <c r="G751" s="8">
        <v>37288</v>
      </c>
      <c r="H751" t="s">
        <v>20</v>
      </c>
      <c r="I751" s="7">
        <v>1488956</v>
      </c>
      <c r="L751" s="7">
        <v>9959294621</v>
      </c>
      <c r="M751" s="7">
        <v>743287481</v>
      </c>
      <c r="N751" s="7">
        <v>349903833</v>
      </c>
      <c r="O751" s="20">
        <f t="shared" si="23"/>
        <v>1</v>
      </c>
    </row>
    <row r="752" spans="1:15">
      <c r="A752" s="20" t="str">
        <f t="shared" si="22"/>
        <v>Lífeyrissjóður Tannlæknafél ÍslDeild I/Séreign</v>
      </c>
      <c r="B752" s="20" t="str">
        <f>_xlfn.IFNA(INDEX(Listi!$AI:$AI,MATCH(C752,Listi!$AJ:$AJ,0)),INDEX(Listi!T:T,MATCH(C752,Listi!U:U,0)))</f>
        <v>Lífeyrissj. Tannlækna</v>
      </c>
      <c r="C752" t="s">
        <v>261</v>
      </c>
      <c r="D752" t="s">
        <v>207</v>
      </c>
      <c r="E752" t="s">
        <v>276</v>
      </c>
      <c r="F752" s="8" t="s">
        <v>19</v>
      </c>
      <c r="G752" s="8">
        <v>37288</v>
      </c>
      <c r="H752" t="s">
        <v>20</v>
      </c>
      <c r="I752" s="7">
        <v>0</v>
      </c>
      <c r="L752" s="7">
        <v>6768408488</v>
      </c>
      <c r="M752" s="7">
        <v>272759192</v>
      </c>
      <c r="N752" s="7">
        <v>153838058</v>
      </c>
      <c r="O752" s="20">
        <f t="shared" si="23"/>
        <v>1</v>
      </c>
    </row>
    <row r="753" spans="1:15">
      <c r="A753" s="20" t="str">
        <f t="shared" si="22"/>
        <v>Lífeyrissjóður Tannlæknafél ÍslSamtryggingardeild</v>
      </c>
      <c r="B753" s="20" t="str">
        <f>_xlfn.IFNA(INDEX(Listi!$AI:$AI,MATCH(C753,Listi!$AJ:$AJ,0)),INDEX(Listi!T:T,MATCH(C753,Listi!U:U,0)))</f>
        <v>Lífeyrissj. Tannlækna</v>
      </c>
      <c r="C753" t="s">
        <v>261</v>
      </c>
      <c r="D753" t="s">
        <v>205</v>
      </c>
      <c r="E753" t="s">
        <v>275</v>
      </c>
      <c r="F753" s="8" t="s">
        <v>19</v>
      </c>
      <c r="G753" s="8">
        <v>37288</v>
      </c>
      <c r="H753" t="s">
        <v>20</v>
      </c>
      <c r="I753" s="7">
        <v>13789543</v>
      </c>
      <c r="L753" s="7">
        <v>2241251214</v>
      </c>
      <c r="M753" s="7">
        <v>112827287</v>
      </c>
      <c r="N753" s="7">
        <v>17930159</v>
      </c>
      <c r="O753" s="20">
        <f t="shared" si="23"/>
        <v>1</v>
      </c>
    </row>
    <row r="754" spans="1:15">
      <c r="A754" s="20" t="str">
        <f t="shared" si="22"/>
        <v>Lífeyrissjóður verslunarmannaÆvileið 1</v>
      </c>
      <c r="B754" s="20" t="str">
        <f>_xlfn.IFNA(INDEX(Listi!$AI:$AI,MATCH(C754,Listi!$AJ:$AJ,0)),INDEX(Listi!T:T,MATCH(C754,Listi!U:U,0)))</f>
        <v>Lífeyrissj. Verslunarm.</v>
      </c>
      <c r="C754" t="s">
        <v>206</v>
      </c>
      <c r="D754" t="s">
        <v>310</v>
      </c>
      <c r="E754" t="s">
        <v>276</v>
      </c>
      <c r="F754" t="s">
        <v>19</v>
      </c>
      <c r="G754" s="8">
        <v>37288</v>
      </c>
      <c r="H754" t="s">
        <v>20</v>
      </c>
      <c r="I754" s="7">
        <v>0</v>
      </c>
      <c r="L754" s="7">
        <v>2860479562</v>
      </c>
      <c r="M754" s="7">
        <v>819651283</v>
      </c>
      <c r="N754" s="7">
        <v>12562366</v>
      </c>
      <c r="O754" s="20">
        <f t="shared" si="23"/>
        <v>1</v>
      </c>
    </row>
    <row r="755" spans="1:15">
      <c r="A755" s="20" t="str">
        <f t="shared" ref="A755:A816" si="24">CONCATENATE(C755,D755)</f>
        <v>Lífeyrissjóður verslunarmannaÆvileið 2</v>
      </c>
      <c r="B755" s="20" t="str">
        <f>_xlfn.IFNA(INDEX(Listi!$AI:$AI,MATCH(C755,Listi!$AJ:$AJ,0)),INDEX(Listi!T:T,MATCH(C755,Listi!U:U,0)))</f>
        <v>Lífeyrissj. Verslunarm.</v>
      </c>
      <c r="C755" t="s">
        <v>206</v>
      </c>
      <c r="D755" t="s">
        <v>309</v>
      </c>
      <c r="E755" t="s">
        <v>276</v>
      </c>
      <c r="F755" t="s">
        <v>19</v>
      </c>
      <c r="G755" s="8">
        <v>37288</v>
      </c>
      <c r="H755" t="s">
        <v>20</v>
      </c>
      <c r="I755" s="7">
        <v>0</v>
      </c>
      <c r="L755" s="7">
        <v>2325064159</v>
      </c>
      <c r="M755" s="7">
        <v>465663194</v>
      </c>
      <c r="N755" s="7">
        <v>32037995</v>
      </c>
      <c r="O755" s="20">
        <f t="shared" si="23"/>
        <v>1</v>
      </c>
    </row>
    <row r="756" spans="1:15">
      <c r="A756" s="20" t="str">
        <f t="shared" si="24"/>
        <v>Lífeyrissjóður verslunarmannaÆvileið 3</v>
      </c>
      <c r="B756" s="20" t="str">
        <f>_xlfn.IFNA(INDEX(Listi!$AI:$AI,MATCH(C756,Listi!$AJ:$AJ,0)),INDEX(Listi!T:T,MATCH(C756,Listi!U:U,0)))</f>
        <v>Lífeyrissj. Verslunarm.</v>
      </c>
      <c r="C756" t="s">
        <v>206</v>
      </c>
      <c r="D756" t="s">
        <v>308</v>
      </c>
      <c r="E756" t="s">
        <v>276</v>
      </c>
      <c r="F756" t="s">
        <v>19</v>
      </c>
      <c r="G756" s="8">
        <v>37288</v>
      </c>
      <c r="H756" t="s">
        <v>20</v>
      </c>
      <c r="I756" s="7">
        <v>0</v>
      </c>
      <c r="L756" s="7">
        <v>1567402319</v>
      </c>
      <c r="M756" s="7">
        <v>325961302</v>
      </c>
      <c r="N756" s="7">
        <v>60283998</v>
      </c>
      <c r="O756" s="20">
        <f t="shared" si="23"/>
        <v>1</v>
      </c>
    </row>
    <row r="757" spans="1:15">
      <c r="A757" s="20" t="str">
        <f t="shared" si="24"/>
        <v>Lífeyrissjóður verslunarmannaDeild I/Séreign</v>
      </c>
      <c r="B757" s="20" t="str">
        <f>_xlfn.IFNA(INDEX(Listi!$AI:$AI,MATCH(C757,Listi!$AJ:$AJ,0)),INDEX(Listi!T:T,MATCH(C757,Listi!U:U,0)))</f>
        <v>Lífeyrissj. Verslunarm.</v>
      </c>
      <c r="C757" t="s">
        <v>206</v>
      </c>
      <c r="D757" t="s">
        <v>207</v>
      </c>
      <c r="E757" t="s">
        <v>276</v>
      </c>
      <c r="F757" t="s">
        <v>19</v>
      </c>
      <c r="G757" s="8">
        <v>37288</v>
      </c>
      <c r="H757" t="s">
        <v>20</v>
      </c>
      <c r="I757" s="7">
        <v>56596026</v>
      </c>
      <c r="L757" s="7">
        <v>19785724399</v>
      </c>
      <c r="M757" s="7">
        <v>729937912</v>
      </c>
      <c r="N757" s="7">
        <v>458382791</v>
      </c>
      <c r="O757" s="20">
        <f t="shared" si="23"/>
        <v>1</v>
      </c>
    </row>
    <row r="758" spans="1:15">
      <c r="A758" s="20" t="str">
        <f t="shared" si="24"/>
        <v>Lífeyrissjóður verslunarmannaSamtryggingardeild</v>
      </c>
      <c r="B758" s="20" t="str">
        <f>_xlfn.IFNA(INDEX(Listi!$AI:$AI,MATCH(C758,Listi!$AJ:$AJ,0)),INDEX(Listi!T:T,MATCH(C758,Listi!U:U,0)))</f>
        <v>Lífeyrissj. Verslunarm.</v>
      </c>
      <c r="C758" t="s">
        <v>206</v>
      </c>
      <c r="D758" t="s">
        <v>205</v>
      </c>
      <c r="E758" t="s">
        <v>275</v>
      </c>
      <c r="F758" t="s">
        <v>19</v>
      </c>
      <c r="G758" s="8">
        <v>37288</v>
      </c>
      <c r="H758" t="s">
        <v>20</v>
      </c>
      <c r="I758" s="7">
        <v>3359860374</v>
      </c>
      <c r="L758" s="7">
        <v>1174592806906</v>
      </c>
      <c r="M758" s="7">
        <v>35794261112</v>
      </c>
      <c r="N758" s="7">
        <v>21965137185</v>
      </c>
      <c r="O758" s="20">
        <f t="shared" si="23"/>
        <v>1</v>
      </c>
    </row>
    <row r="759" spans="1:15">
      <c r="A759" s="20" t="str">
        <f t="shared" si="24"/>
        <v>Lífeyrissjóður VestmannaeyjaSafn I</v>
      </c>
      <c r="B759" s="20" t="str">
        <f>_xlfn.IFNA(INDEX(Listi!$AI:$AI,MATCH(C759,Listi!$AJ:$AJ,0)),INDEX(Listi!T:T,MATCH(C759,Listi!U:U,0)))</f>
        <v>Lífeyrissj. Vestm.</v>
      </c>
      <c r="C759" t="s">
        <v>262</v>
      </c>
      <c r="D759" t="s">
        <v>210</v>
      </c>
      <c r="E759" t="s">
        <v>276</v>
      </c>
      <c r="F759" t="s">
        <v>19</v>
      </c>
      <c r="G759" s="8">
        <v>37288</v>
      </c>
      <c r="H759" t="s">
        <v>20</v>
      </c>
      <c r="I759" s="7">
        <v>288406</v>
      </c>
      <c r="L759" s="7">
        <v>381311221</v>
      </c>
      <c r="M759" s="7">
        <v>44104006</v>
      </c>
      <c r="N759" s="7">
        <v>13592960</v>
      </c>
      <c r="O759" s="20">
        <f t="shared" si="23"/>
        <v>1</v>
      </c>
    </row>
    <row r="760" spans="1:15">
      <c r="A760" s="20" t="str">
        <f t="shared" si="24"/>
        <v>Lífeyrissjóður VestmannaeyjaSafn II</v>
      </c>
      <c r="B760" s="20" t="str">
        <f>_xlfn.IFNA(INDEX(Listi!$AI:$AI,MATCH(C760,Listi!$AJ:$AJ,0)),INDEX(Listi!T:T,MATCH(C760,Listi!U:U,0)))</f>
        <v>Lífeyrissj. Vestm.</v>
      </c>
      <c r="C760" t="s">
        <v>262</v>
      </c>
      <c r="D760" t="s">
        <v>211</v>
      </c>
      <c r="E760" t="s">
        <v>276</v>
      </c>
      <c r="F760" t="s">
        <v>19</v>
      </c>
      <c r="G760" s="8">
        <v>37288</v>
      </c>
      <c r="H760" t="s">
        <v>20</v>
      </c>
      <c r="I760" s="7">
        <v>685703</v>
      </c>
      <c r="L760" s="7">
        <v>571440191</v>
      </c>
      <c r="M760" s="7">
        <v>40240404</v>
      </c>
      <c r="N760" s="7">
        <v>18659289</v>
      </c>
      <c r="O760" s="20">
        <f t="shared" si="23"/>
        <v>1</v>
      </c>
    </row>
    <row r="761" spans="1:15">
      <c r="A761" s="20" t="str">
        <f t="shared" si="24"/>
        <v>Lífeyrissjóður VestmannaeyjaSamtryggingardeild</v>
      </c>
      <c r="B761" s="20" t="str">
        <f>_xlfn.IFNA(INDEX(Listi!$AI:$AI,MATCH(C761,Listi!$AJ:$AJ,0)),INDEX(Listi!T:T,MATCH(C761,Listi!U:U,0)))</f>
        <v>Lífeyrissj. Vestm.</v>
      </c>
      <c r="C761" t="s">
        <v>262</v>
      </c>
      <c r="D761" t="s">
        <v>205</v>
      </c>
      <c r="E761" t="s">
        <v>275</v>
      </c>
      <c r="F761" t="s">
        <v>19</v>
      </c>
      <c r="G761" s="8">
        <v>37288</v>
      </c>
      <c r="H761" t="s">
        <v>20</v>
      </c>
      <c r="I761" s="7">
        <v>186602835</v>
      </c>
      <c r="L761" s="7">
        <v>85198020532</v>
      </c>
      <c r="M761" s="7">
        <v>1944643004</v>
      </c>
      <c r="N761" s="7">
        <v>2198060399</v>
      </c>
      <c r="O761" s="20">
        <f t="shared" si="23"/>
        <v>1</v>
      </c>
    </row>
    <row r="762" spans="1:15">
      <c r="A762" s="20" t="str">
        <f t="shared" si="24"/>
        <v>Lífsval - lífeyrissparnaðurLífsval 1</v>
      </c>
      <c r="B762" s="20" t="str">
        <f>_xlfn.IFNA(INDEX(Listi!$AI:$AI,MATCH(C762,Listi!$AJ:$AJ,0)),INDEX(Listi!T:T,MATCH(C762,Listi!U:U,0)))</f>
        <v>Lífsval</v>
      </c>
      <c r="C762" t="s">
        <v>263</v>
      </c>
      <c r="D762" t="s">
        <v>264</v>
      </c>
      <c r="E762" t="s">
        <v>276</v>
      </c>
      <c r="F762" t="s">
        <v>19</v>
      </c>
      <c r="G762" s="8">
        <v>37288</v>
      </c>
      <c r="H762" t="s">
        <v>20</v>
      </c>
      <c r="I762" s="7">
        <v>0</v>
      </c>
      <c r="L762" s="7">
        <v>1792991246</v>
      </c>
      <c r="M762" s="7">
        <v>203244065</v>
      </c>
      <c r="N762" s="7">
        <v>81003579</v>
      </c>
      <c r="O762" s="20">
        <f t="shared" si="23"/>
        <v>1</v>
      </c>
    </row>
    <row r="763" spans="1:15">
      <c r="A763" s="20" t="str">
        <f t="shared" si="24"/>
        <v>Lífsval - lífeyrissparnaðurLífsval 2</v>
      </c>
      <c r="B763" s="20" t="str">
        <f>_xlfn.IFNA(INDEX(Listi!$AI:$AI,MATCH(C763,Listi!$AJ:$AJ,0)),INDEX(Listi!T:T,MATCH(C763,Listi!U:U,0)))</f>
        <v>Lífsval</v>
      </c>
      <c r="C763" t="s">
        <v>263</v>
      </c>
      <c r="D763" t="s">
        <v>265</v>
      </c>
      <c r="E763" t="s">
        <v>276</v>
      </c>
      <c r="F763" t="s">
        <v>19</v>
      </c>
      <c r="G763" s="8">
        <v>37288</v>
      </c>
      <c r="H763" t="s">
        <v>20</v>
      </c>
      <c r="I763" s="7">
        <v>0</v>
      </c>
      <c r="L763" s="7">
        <v>79660340</v>
      </c>
      <c r="M763" s="7">
        <v>14369045</v>
      </c>
      <c r="N763" s="7">
        <v>2695304</v>
      </c>
      <c r="O763" s="20">
        <f t="shared" si="23"/>
        <v>1</v>
      </c>
    </row>
    <row r="764" spans="1:15">
      <c r="A764" s="20" t="str">
        <f t="shared" si="24"/>
        <v>Lífsval - lífeyrissparnaðurLífsval 3</v>
      </c>
      <c r="B764" s="20" t="str">
        <f>_xlfn.IFNA(INDEX(Listi!$AI:$AI,MATCH(C764,Listi!$AJ:$AJ,0)),INDEX(Listi!T:T,MATCH(C764,Listi!U:U,0)))</f>
        <v>Lífsval</v>
      </c>
      <c r="C764" t="s">
        <v>263</v>
      </c>
      <c r="D764" t="s">
        <v>266</v>
      </c>
      <c r="E764" t="s">
        <v>276</v>
      </c>
      <c r="F764" t="s">
        <v>19</v>
      </c>
      <c r="G764" s="8">
        <v>37288</v>
      </c>
      <c r="H764" t="s">
        <v>20</v>
      </c>
      <c r="I764" s="7">
        <v>0</v>
      </c>
      <c r="L764" s="7">
        <v>131239774</v>
      </c>
      <c r="M764" s="7">
        <v>16635787</v>
      </c>
      <c r="N764" s="7">
        <v>3548138</v>
      </c>
      <c r="O764" s="20">
        <f t="shared" si="23"/>
        <v>1</v>
      </c>
    </row>
    <row r="765" spans="1:15">
      <c r="A765" s="20" t="str">
        <f t="shared" si="24"/>
        <v>Lífsval - lífeyrissparnaðurLífsval 4</v>
      </c>
      <c r="B765" s="20" t="str">
        <f>_xlfn.IFNA(INDEX(Listi!$AI:$AI,MATCH(C765,Listi!$AJ:$AJ,0)),INDEX(Listi!T:T,MATCH(C765,Listi!U:U,0)))</f>
        <v>Lífsval</v>
      </c>
      <c r="C765" t="s">
        <v>263</v>
      </c>
      <c r="D765" t="s">
        <v>267</v>
      </c>
      <c r="E765" t="s">
        <v>276</v>
      </c>
      <c r="F765" t="s">
        <v>19</v>
      </c>
      <c r="G765" s="8">
        <v>37288</v>
      </c>
      <c r="H765" t="s">
        <v>20</v>
      </c>
      <c r="I765" s="7">
        <v>0</v>
      </c>
      <c r="L765" s="7">
        <v>71752064</v>
      </c>
      <c r="M765" s="7">
        <v>15238959</v>
      </c>
      <c r="N765" s="7">
        <v>2058992</v>
      </c>
      <c r="O765" s="20">
        <f t="shared" si="23"/>
        <v>1</v>
      </c>
    </row>
    <row r="766" spans="1:15">
      <c r="A766" s="20" t="str">
        <f t="shared" si="24"/>
        <v>Lífsverk lífeyrissjóðurLífsverk I/Séreign</v>
      </c>
      <c r="B766" s="20" t="str">
        <f>_xlfn.IFNA(INDEX(Listi!$AI:$AI,MATCH(C766,Listi!$AJ:$AJ,0)),INDEX(Listi!T:T,MATCH(C766,Listi!U:U,0)))</f>
        <v xml:space="preserve">Lífsverk  </v>
      </c>
      <c r="C766" t="s">
        <v>268</v>
      </c>
      <c r="D766" t="s">
        <v>269</v>
      </c>
      <c r="E766" t="s">
        <v>276</v>
      </c>
      <c r="F766" t="s">
        <v>19</v>
      </c>
      <c r="G766" s="8">
        <v>37288</v>
      </c>
      <c r="H766" t="s">
        <v>20</v>
      </c>
      <c r="I766" s="7">
        <v>46476000</v>
      </c>
      <c r="L766" s="7">
        <v>4582957000</v>
      </c>
      <c r="M766" s="7">
        <v>635926000</v>
      </c>
      <c r="N766" s="7">
        <v>22708000</v>
      </c>
      <c r="O766" s="20">
        <f t="shared" si="23"/>
        <v>1</v>
      </c>
    </row>
    <row r="767" spans="1:15">
      <c r="A767" s="20" t="str">
        <f t="shared" si="24"/>
        <v>Lífsverk lífeyrissjóðurLífsverk II/Séreign</v>
      </c>
      <c r="B767" s="20" t="str">
        <f>_xlfn.IFNA(INDEX(Listi!$AI:$AI,MATCH(C767,Listi!$AJ:$AJ,0)),INDEX(Listi!T:T,MATCH(C767,Listi!U:U,0)))</f>
        <v xml:space="preserve">Lífsverk  </v>
      </c>
      <c r="C767" t="s">
        <v>268</v>
      </c>
      <c r="D767" t="s">
        <v>270</v>
      </c>
      <c r="E767" t="s">
        <v>276</v>
      </c>
      <c r="F767" t="s">
        <v>19</v>
      </c>
      <c r="G767" s="8">
        <v>37288</v>
      </c>
      <c r="H767" t="s">
        <v>20</v>
      </c>
      <c r="I767" s="7">
        <v>194860000</v>
      </c>
      <c r="L767" s="7">
        <v>23735073000</v>
      </c>
      <c r="M767" s="7">
        <v>2073571000</v>
      </c>
      <c r="N767" s="7">
        <v>249365000</v>
      </c>
      <c r="O767" s="20">
        <f t="shared" si="23"/>
        <v>1</v>
      </c>
    </row>
    <row r="768" spans="1:15">
      <c r="A768" s="20" t="str">
        <f t="shared" si="24"/>
        <v>Lífsverk lífeyrissjóðurLífsverk III/Séreign</v>
      </c>
      <c r="B768" s="20" t="str">
        <f>_xlfn.IFNA(INDEX(Listi!$AI:$AI,MATCH(C768,Listi!$AJ:$AJ,0)),INDEX(Listi!T:T,MATCH(C768,Listi!U:U,0)))</f>
        <v xml:space="preserve">Lífsverk  </v>
      </c>
      <c r="C768" t="s">
        <v>268</v>
      </c>
      <c r="D768" t="s">
        <v>271</v>
      </c>
      <c r="E768" t="s">
        <v>276</v>
      </c>
      <c r="F768" t="s">
        <v>19</v>
      </c>
      <c r="G768" s="8">
        <v>37288</v>
      </c>
      <c r="H768" t="s">
        <v>20</v>
      </c>
      <c r="I768" s="7">
        <v>8815000</v>
      </c>
      <c r="L768" s="7">
        <v>653814000</v>
      </c>
      <c r="M768" s="7">
        <v>105107000</v>
      </c>
      <c r="N768" s="7">
        <v>2613000</v>
      </c>
      <c r="O768" s="20">
        <f t="shared" si="23"/>
        <v>1</v>
      </c>
    </row>
    <row r="769" spans="1:15">
      <c r="A769" s="20" t="str">
        <f t="shared" si="24"/>
        <v>Lífsverk lífeyrissjóðurSamtryggingardeild</v>
      </c>
      <c r="B769" s="20" t="str">
        <f>_xlfn.IFNA(INDEX(Listi!$AI:$AI,MATCH(C769,Listi!$AJ:$AJ,0)),INDEX(Listi!T:T,MATCH(C769,Listi!U:U,0)))</f>
        <v xml:space="preserve">Lífsverk  </v>
      </c>
      <c r="C769" t="s">
        <v>268</v>
      </c>
      <c r="D769" t="s">
        <v>205</v>
      </c>
      <c r="E769" t="s">
        <v>275</v>
      </c>
      <c r="F769" t="s">
        <v>19</v>
      </c>
      <c r="G769" s="8">
        <v>37288</v>
      </c>
      <c r="H769" t="s">
        <v>20</v>
      </c>
      <c r="I769" s="7">
        <v>383609000</v>
      </c>
      <c r="L769" s="7">
        <v>120542527000</v>
      </c>
      <c r="M769" s="7">
        <v>4397803000</v>
      </c>
      <c r="N769" s="7">
        <v>1423151000</v>
      </c>
      <c r="O769" s="20">
        <f t="shared" si="23"/>
        <v>1</v>
      </c>
    </row>
    <row r="770" spans="1:15">
      <c r="A770" s="20" t="str">
        <f t="shared" si="24"/>
        <v>Söfnunarsjóður lífeyrisréttindaDeild I/Innlán</v>
      </c>
      <c r="B770" s="20" t="str">
        <f>_xlfn.IFNA(INDEX(Listi!$AI:$AI,MATCH(C770,Listi!$AJ:$AJ,0)),INDEX(Listi!T:T,MATCH(C770,Listi!U:U,0)))</f>
        <v>Söfnunarsj.</v>
      </c>
      <c r="C770" t="s">
        <v>272</v>
      </c>
      <c r="D770" t="s">
        <v>273</v>
      </c>
      <c r="E770" t="s">
        <v>276</v>
      </c>
      <c r="F770" t="s">
        <v>19</v>
      </c>
      <c r="G770" s="8">
        <v>37288</v>
      </c>
      <c r="H770" t="s">
        <v>20</v>
      </c>
      <c r="I770" s="7">
        <v>272667</v>
      </c>
      <c r="L770" s="7">
        <v>2001731914</v>
      </c>
      <c r="M770" s="7">
        <v>133561634</v>
      </c>
      <c r="N770" s="7">
        <v>44803565</v>
      </c>
      <c r="O770" s="20">
        <f t="shared" ref="O770:O833" si="25">IFERROR(VLOOKUP(F770,EhLykill,3,FALSE),"")</f>
        <v>1</v>
      </c>
    </row>
    <row r="771" spans="1:15">
      <c r="A771" s="20" t="str">
        <f t="shared" si="24"/>
        <v>Söfnunarsjóður lífeyrisréttindaDeild III/Séreign</v>
      </c>
      <c r="B771" s="20" t="str">
        <f>_xlfn.IFNA(INDEX(Listi!$AI:$AI,MATCH(C771,Listi!$AJ:$AJ,0)),INDEX(Listi!T:T,MATCH(C771,Listi!U:U,0)))</f>
        <v>Söfnunarsj.</v>
      </c>
      <c r="C771" t="s">
        <v>272</v>
      </c>
      <c r="D771" t="s">
        <v>599</v>
      </c>
      <c r="E771" t="s">
        <v>276</v>
      </c>
      <c r="F771" t="s">
        <v>19</v>
      </c>
      <c r="G771" s="8">
        <v>37288</v>
      </c>
      <c r="H771" t="s">
        <v>20</v>
      </c>
      <c r="I771" s="7">
        <v>2022436</v>
      </c>
      <c r="L771" s="7">
        <v>24413085</v>
      </c>
      <c r="M771" s="7">
        <v>24697577</v>
      </c>
      <c r="N771" s="7">
        <v>900000</v>
      </c>
      <c r="O771" s="20">
        <f t="shared" si="25"/>
        <v>1</v>
      </c>
    </row>
    <row r="772" spans="1:15">
      <c r="A772" s="20" t="str">
        <f t="shared" si="24"/>
        <v>Söfnunarsjóður lífeyrisréttindaDeildII/Séreign</v>
      </c>
      <c r="B772" s="20" t="str">
        <f>_xlfn.IFNA(INDEX(Listi!$AI:$AI,MATCH(C772,Listi!$AJ:$AJ,0)),INDEX(Listi!T:T,MATCH(C772,Listi!U:U,0)))</f>
        <v>Söfnunarsj.</v>
      </c>
      <c r="C772" t="s">
        <v>272</v>
      </c>
      <c r="D772" t="s">
        <v>586</v>
      </c>
      <c r="E772" t="s">
        <v>276</v>
      </c>
      <c r="F772" t="s">
        <v>19</v>
      </c>
      <c r="G772" s="8">
        <v>37288</v>
      </c>
      <c r="H772" t="s">
        <v>20</v>
      </c>
      <c r="I772" s="7">
        <v>0</v>
      </c>
      <c r="L772" s="7">
        <v>1654616477</v>
      </c>
      <c r="M772" s="7">
        <v>128539213</v>
      </c>
      <c r="N772" s="7">
        <v>22846291</v>
      </c>
      <c r="O772" s="20">
        <f t="shared" si="25"/>
        <v>1</v>
      </c>
    </row>
    <row r="773" spans="1:15">
      <c r="A773" s="20" t="str">
        <f t="shared" si="24"/>
        <v>Söfnunarsjóður lífeyrisréttindaSamtryggingardeild</v>
      </c>
      <c r="B773" s="20" t="str">
        <f>_xlfn.IFNA(INDEX(Listi!$AI:$AI,MATCH(C773,Listi!$AJ:$AJ,0)),INDEX(Listi!T:T,MATCH(C773,Listi!U:U,0)))</f>
        <v>Söfnunarsj.</v>
      </c>
      <c r="C773" t="s">
        <v>272</v>
      </c>
      <c r="D773" t="s">
        <v>205</v>
      </c>
      <c r="E773" t="s">
        <v>275</v>
      </c>
      <c r="F773" t="s">
        <v>19</v>
      </c>
      <c r="G773" s="8">
        <v>37288</v>
      </c>
      <c r="H773" t="s">
        <v>20</v>
      </c>
      <c r="I773" s="7">
        <v>821597877</v>
      </c>
      <c r="L773" s="7">
        <v>238978847889</v>
      </c>
      <c r="M773" s="7">
        <v>4967193409</v>
      </c>
      <c r="N773" s="7">
        <v>6076487652</v>
      </c>
      <c r="O773" s="20">
        <f t="shared" si="25"/>
        <v>1</v>
      </c>
    </row>
    <row r="774" spans="1:15">
      <c r="A774" s="20" t="str">
        <f t="shared" si="24"/>
        <v>Stapi lífeyrissjóðurSafn I</v>
      </c>
      <c r="B774" s="20" t="str">
        <f>_xlfn.IFNA(INDEX(Listi!$AI:$AI,MATCH(C774,Listi!$AJ:$AJ,0)),INDEX(Listi!T:T,MATCH(C774,Listi!U:U,0)))</f>
        <v xml:space="preserve">Stapi  </v>
      </c>
      <c r="C774" t="s">
        <v>209</v>
      </c>
      <c r="D774" t="s">
        <v>210</v>
      </c>
      <c r="E774" t="s">
        <v>276</v>
      </c>
      <c r="F774" t="s">
        <v>19</v>
      </c>
      <c r="G774" s="8">
        <v>37288</v>
      </c>
      <c r="H774" t="s">
        <v>20</v>
      </c>
      <c r="I774" s="7">
        <v>31338470</v>
      </c>
      <c r="L774" s="7">
        <v>2440828925</v>
      </c>
      <c r="M774" s="7">
        <v>91567233</v>
      </c>
      <c r="N774" s="7">
        <v>110755602</v>
      </c>
      <c r="O774" s="20">
        <f t="shared" si="25"/>
        <v>1</v>
      </c>
    </row>
    <row r="775" spans="1:15">
      <c r="A775" s="20" t="str">
        <f t="shared" si="24"/>
        <v>Stapi lífeyrissjóðurSafn II</v>
      </c>
      <c r="B775" s="20" t="str">
        <f>_xlfn.IFNA(INDEX(Listi!$AI:$AI,MATCH(C775,Listi!$AJ:$AJ,0)),INDEX(Listi!T:T,MATCH(C775,Listi!U:U,0)))</f>
        <v xml:space="preserve">Stapi  </v>
      </c>
      <c r="C775" t="s">
        <v>209</v>
      </c>
      <c r="D775" t="s">
        <v>211</v>
      </c>
      <c r="E775" t="s">
        <v>276</v>
      </c>
      <c r="F775" t="s">
        <v>19</v>
      </c>
      <c r="G775" s="8">
        <v>37288</v>
      </c>
      <c r="H775" t="s">
        <v>20</v>
      </c>
      <c r="I775" s="7">
        <v>52187475</v>
      </c>
      <c r="L775" s="7">
        <v>5710890273</v>
      </c>
      <c r="M775" s="7">
        <v>262001316</v>
      </c>
      <c r="N775" s="7">
        <v>164209410</v>
      </c>
      <c r="O775" s="20">
        <f t="shared" si="25"/>
        <v>1</v>
      </c>
    </row>
    <row r="776" spans="1:15">
      <c r="A776" s="20" t="str">
        <f t="shared" si="24"/>
        <v>Stapi lífeyrissjóðurSafn III</v>
      </c>
      <c r="B776" s="20" t="str">
        <f>_xlfn.IFNA(INDEX(Listi!$AI:$AI,MATCH(C776,Listi!$AJ:$AJ,0)),INDEX(Listi!T:T,MATCH(C776,Listi!U:U,0)))</f>
        <v xml:space="preserve">Stapi  </v>
      </c>
      <c r="C776" t="s">
        <v>209</v>
      </c>
      <c r="D776" t="s">
        <v>212</v>
      </c>
      <c r="E776" t="s">
        <v>276</v>
      </c>
      <c r="F776" t="s">
        <v>19</v>
      </c>
      <c r="G776" s="8">
        <v>37288</v>
      </c>
      <c r="H776" t="s">
        <v>20</v>
      </c>
      <c r="I776" s="7">
        <v>-48939790</v>
      </c>
      <c r="L776" s="7">
        <v>268100084</v>
      </c>
      <c r="M776" s="7">
        <v>24388890</v>
      </c>
      <c r="N776" s="7">
        <v>9886128</v>
      </c>
      <c r="O776" s="20">
        <f t="shared" si="25"/>
        <v>1</v>
      </c>
    </row>
    <row r="777" spans="1:15">
      <c r="A777" s="20" t="str">
        <f t="shared" si="24"/>
        <v>Stapi lífeyrissjóðurTryggingardeild</v>
      </c>
      <c r="B777" s="20" t="str">
        <f>_xlfn.IFNA(INDEX(Listi!$AI:$AI,MATCH(C777,Listi!$AJ:$AJ,0)),INDEX(Listi!T:T,MATCH(C777,Listi!U:U,0)))</f>
        <v xml:space="preserve">Stapi  </v>
      </c>
      <c r="C777" t="s">
        <v>209</v>
      </c>
      <c r="D777" t="s">
        <v>213</v>
      </c>
      <c r="E777" t="s">
        <v>275</v>
      </c>
      <c r="F777" t="s">
        <v>19</v>
      </c>
      <c r="G777" s="8">
        <v>37288</v>
      </c>
      <c r="H777" t="s">
        <v>20</v>
      </c>
      <c r="I777" s="7">
        <v>1261383551</v>
      </c>
      <c r="L777" s="7">
        <v>348661724246</v>
      </c>
      <c r="M777" s="7">
        <v>13807615154</v>
      </c>
      <c r="N777" s="7">
        <v>7912918911</v>
      </c>
      <c r="O777" s="20">
        <f t="shared" si="25"/>
        <v>1</v>
      </c>
    </row>
    <row r="778" spans="1:15">
      <c r="A778" s="20" t="str">
        <f t="shared" si="24"/>
        <v>Stapi lífeyrissjóðurVarfærnasafnið</v>
      </c>
      <c r="B778" s="20" t="str">
        <f>_xlfn.IFNA(INDEX(Listi!$AI:$AI,MATCH(C778,Listi!$AJ:$AJ,0)),INDEX(Listi!T:T,MATCH(C778,Listi!U:U,0)))</f>
        <v xml:space="preserve">Stapi  </v>
      </c>
      <c r="C778" t="s">
        <v>209</v>
      </c>
      <c r="D778" t="s">
        <v>392</v>
      </c>
      <c r="E778" t="s">
        <v>276</v>
      </c>
      <c r="F778" t="s">
        <v>19</v>
      </c>
      <c r="G778" s="8">
        <v>37288</v>
      </c>
      <c r="H778" t="s">
        <v>20</v>
      </c>
      <c r="I778" s="7">
        <v>24708831</v>
      </c>
      <c r="L778" s="7">
        <v>471986044</v>
      </c>
      <c r="M778" s="7">
        <v>137399159</v>
      </c>
      <c r="N778" s="7">
        <v>6994496</v>
      </c>
      <c r="O778" s="20">
        <f t="shared" si="25"/>
        <v>1</v>
      </c>
    </row>
    <row r="779" spans="1:15">
      <c r="A779" s="20" t="str">
        <f t="shared" si="24"/>
        <v>Almenni lífeyrissjóðurinnÆvisafn I</v>
      </c>
      <c r="B779" s="20" t="str">
        <f>_xlfn.IFNA(INDEX(Listi!$AI:$AI,MATCH(C779,Listi!$AJ:$AJ,0)),INDEX(Listi!T:T,MATCH(C779,Listi!U:U,0)))</f>
        <v xml:space="preserve">Almenni </v>
      </c>
      <c r="C779" t="s">
        <v>0</v>
      </c>
      <c r="D779" t="s">
        <v>202</v>
      </c>
      <c r="E779" t="s">
        <v>276</v>
      </c>
      <c r="F779" t="s">
        <v>21</v>
      </c>
      <c r="G779" s="8">
        <v>37653</v>
      </c>
      <c r="H779" t="s">
        <v>22</v>
      </c>
      <c r="I779" s="7">
        <v>0</v>
      </c>
      <c r="L779" s="7">
        <v>43068273823</v>
      </c>
      <c r="M779" s="7">
        <v>4413720640</v>
      </c>
      <c r="N779" s="7">
        <v>641257097</v>
      </c>
      <c r="O779" s="20">
        <f t="shared" si="25"/>
        <v>1</v>
      </c>
    </row>
    <row r="780" spans="1:15">
      <c r="A780" s="20" t="str">
        <f t="shared" si="24"/>
        <v>Almenni lífeyrissjóðurinnÆvisafn II</v>
      </c>
      <c r="B780" s="20" t="str">
        <f>_xlfn.IFNA(INDEX(Listi!$AI:$AI,MATCH(C780,Listi!$AJ:$AJ,0)),INDEX(Listi!T:T,MATCH(C780,Listi!U:U,0)))</f>
        <v xml:space="preserve">Almenni </v>
      </c>
      <c r="C780" t="s">
        <v>0</v>
      </c>
      <c r="D780" t="s">
        <v>203</v>
      </c>
      <c r="E780" t="s">
        <v>276</v>
      </c>
      <c r="F780" t="s">
        <v>21</v>
      </c>
      <c r="G780" s="8">
        <v>37653</v>
      </c>
      <c r="H780" t="s">
        <v>22</v>
      </c>
      <c r="I780" s="7">
        <v>0</v>
      </c>
      <c r="L780" s="7">
        <v>86460235807</v>
      </c>
      <c r="M780" s="7">
        <v>3970537445</v>
      </c>
      <c r="N780" s="7">
        <v>1539034493</v>
      </c>
      <c r="O780" s="20">
        <f t="shared" si="25"/>
        <v>1</v>
      </c>
    </row>
    <row r="781" spans="1:15">
      <c r="A781" s="20" t="str">
        <f t="shared" si="24"/>
        <v>Almenni lífeyrissjóðurinnÆvisafn III</v>
      </c>
      <c r="B781" s="20" t="str">
        <f>_xlfn.IFNA(INDEX(Listi!$AI:$AI,MATCH(C781,Listi!$AJ:$AJ,0)),INDEX(Listi!T:T,MATCH(C781,Listi!U:U,0)))</f>
        <v xml:space="preserve">Almenni </v>
      </c>
      <c r="C781" t="s">
        <v>0</v>
      </c>
      <c r="D781" t="s">
        <v>204</v>
      </c>
      <c r="E781" t="s">
        <v>276</v>
      </c>
      <c r="F781" t="s">
        <v>21</v>
      </c>
      <c r="G781" s="8">
        <v>37653</v>
      </c>
      <c r="H781" t="s">
        <v>22</v>
      </c>
      <c r="I781" s="7">
        <v>0</v>
      </c>
      <c r="L781" s="7">
        <v>33890180699</v>
      </c>
      <c r="M781" s="7">
        <v>1571509194</v>
      </c>
      <c r="N781" s="7">
        <v>920421683</v>
      </c>
      <c r="O781" s="20">
        <f t="shared" si="25"/>
        <v>1</v>
      </c>
    </row>
    <row r="782" spans="1:15">
      <c r="A782" s="20" t="str">
        <f t="shared" si="24"/>
        <v>Almenni lífeyrissjóðurinnHúsnæðissafn</v>
      </c>
      <c r="B782" s="20" t="str">
        <f>_xlfn.IFNA(INDEX(Listi!$AI:$AI,MATCH(C782,Listi!$AJ:$AJ,0)),INDEX(Listi!T:T,MATCH(C782,Listi!U:U,0)))</f>
        <v xml:space="preserve">Almenni </v>
      </c>
      <c r="C782" t="s">
        <v>0</v>
      </c>
      <c r="D782" t="s">
        <v>315</v>
      </c>
      <c r="E782" t="s">
        <v>276</v>
      </c>
      <c r="F782" t="s">
        <v>21</v>
      </c>
      <c r="G782" s="8">
        <v>37653</v>
      </c>
      <c r="H782" t="s">
        <v>22</v>
      </c>
      <c r="I782" s="7">
        <v>0</v>
      </c>
      <c r="L782" s="7">
        <v>487895879</v>
      </c>
      <c r="M782" s="7">
        <v>166428361</v>
      </c>
      <c r="N782" s="7">
        <v>18080096</v>
      </c>
      <c r="O782" s="20">
        <f t="shared" si="25"/>
        <v>1</v>
      </c>
    </row>
    <row r="783" spans="1:15">
      <c r="A783" s="20" t="str">
        <f t="shared" si="24"/>
        <v>Almenni lífeyrissjóðurinnInnlánssafn</v>
      </c>
      <c r="B783" s="20" t="str">
        <f>_xlfn.IFNA(INDEX(Listi!$AI:$AI,MATCH(C783,Listi!$AJ:$AJ,0)),INDEX(Listi!T:T,MATCH(C783,Listi!U:U,0)))</f>
        <v xml:space="preserve">Almenni </v>
      </c>
      <c r="C783" t="s">
        <v>0</v>
      </c>
      <c r="D783" t="s">
        <v>1</v>
      </c>
      <c r="E783" t="s">
        <v>276</v>
      </c>
      <c r="F783" t="s">
        <v>21</v>
      </c>
      <c r="G783" s="8">
        <v>37653</v>
      </c>
      <c r="H783" t="s">
        <v>22</v>
      </c>
      <c r="I783" s="7">
        <v>0</v>
      </c>
      <c r="L783" s="7">
        <v>26587944379</v>
      </c>
      <c r="M783" s="7">
        <v>1016779991</v>
      </c>
      <c r="N783" s="7">
        <v>1031869724</v>
      </c>
      <c r="O783" s="20">
        <f t="shared" si="25"/>
        <v>1</v>
      </c>
    </row>
    <row r="784" spans="1:15">
      <c r="A784" s="20" t="str">
        <f t="shared" si="24"/>
        <v>Almenni lífeyrissjóðurinnRíkissafn langt</v>
      </c>
      <c r="B784" s="20" t="str">
        <f>_xlfn.IFNA(INDEX(Listi!$AI:$AI,MATCH(C784,Listi!$AJ:$AJ,0)),INDEX(Listi!T:T,MATCH(C784,Listi!U:U,0)))</f>
        <v xml:space="preserve">Almenni </v>
      </c>
      <c r="C784" t="s">
        <v>0</v>
      </c>
      <c r="D784" t="s">
        <v>199</v>
      </c>
      <c r="E784" t="s">
        <v>276</v>
      </c>
      <c r="F784" t="s">
        <v>21</v>
      </c>
      <c r="G784" s="8">
        <v>37653</v>
      </c>
      <c r="H784" t="s">
        <v>22</v>
      </c>
      <c r="I784" s="7">
        <v>0</v>
      </c>
      <c r="L784" s="7">
        <v>1193680171</v>
      </c>
      <c r="M784" s="7">
        <v>61272573</v>
      </c>
      <c r="N784" s="7">
        <v>40105929</v>
      </c>
      <c r="O784" s="20">
        <f t="shared" si="25"/>
        <v>1</v>
      </c>
    </row>
    <row r="785" spans="1:15">
      <c r="A785" s="20" t="str">
        <f t="shared" si="24"/>
        <v>Almenni lífeyrissjóðurinnRíkissafn stutt</v>
      </c>
      <c r="B785" s="20" t="str">
        <f>_xlfn.IFNA(INDEX(Listi!$AI:$AI,MATCH(C785,Listi!$AJ:$AJ,0)),INDEX(Listi!T:T,MATCH(C785,Listi!U:U,0)))</f>
        <v xml:space="preserve">Almenni </v>
      </c>
      <c r="C785" t="s">
        <v>0</v>
      </c>
      <c r="D785" t="s">
        <v>200</v>
      </c>
      <c r="E785" t="s">
        <v>276</v>
      </c>
      <c r="F785" t="s">
        <v>21</v>
      </c>
      <c r="G785" s="8">
        <v>37653</v>
      </c>
      <c r="H785" t="s">
        <v>22</v>
      </c>
      <c r="I785" s="7">
        <v>0</v>
      </c>
      <c r="L785" s="7">
        <v>541893627</v>
      </c>
      <c r="M785" s="7">
        <v>20423158</v>
      </c>
      <c r="N785" s="7">
        <v>14899899</v>
      </c>
      <c r="O785" s="20">
        <f t="shared" si="25"/>
        <v>1</v>
      </c>
    </row>
    <row r="786" spans="1:15">
      <c r="A786" s="20" t="str">
        <f t="shared" si="24"/>
        <v>Almenni lífeyrissjóðurinnTryggingadeild</v>
      </c>
      <c r="B786" s="20" t="str">
        <f>_xlfn.IFNA(INDEX(Listi!$AI:$AI,MATCH(C786,Listi!$AJ:$AJ,0)),INDEX(Listi!T:T,MATCH(C786,Listi!U:U,0)))</f>
        <v xml:space="preserve">Almenni </v>
      </c>
      <c r="C786" t="s">
        <v>0</v>
      </c>
      <c r="D786" t="s">
        <v>201</v>
      </c>
      <c r="E786" t="s">
        <v>275</v>
      </c>
      <c r="F786" t="s">
        <v>21</v>
      </c>
      <c r="G786" s="8">
        <v>37653</v>
      </c>
      <c r="H786" t="s">
        <v>22</v>
      </c>
      <c r="I786" s="7">
        <v>0</v>
      </c>
      <c r="L786" s="7">
        <v>174784296254</v>
      </c>
      <c r="M786" s="7">
        <v>7497244534</v>
      </c>
      <c r="N786" s="7">
        <v>3057046932</v>
      </c>
      <c r="O786" s="20">
        <f t="shared" si="25"/>
        <v>1</v>
      </c>
    </row>
    <row r="787" spans="1:15">
      <c r="A787" s="20" t="str">
        <f t="shared" si="24"/>
        <v>Arion banki hf.Erlend hlutabréf</v>
      </c>
      <c r="B787" s="20" t="str">
        <f>_xlfn.IFNA(INDEX(Listi!$AI:$AI,MATCH(C787,Listi!$AJ:$AJ,0)),INDEX(Listi!T:T,MATCH(C787,Listi!U:U,0)))</f>
        <v xml:space="preserve">Arion banki </v>
      </c>
      <c r="C787" t="s">
        <v>214</v>
      </c>
      <c r="D787" t="s">
        <v>215</v>
      </c>
      <c r="E787" t="s">
        <v>276</v>
      </c>
      <c r="F787" t="s">
        <v>21</v>
      </c>
      <c r="G787" s="8">
        <v>37653</v>
      </c>
      <c r="H787" t="s">
        <v>22</v>
      </c>
      <c r="I787" s="7">
        <v>183000</v>
      </c>
      <c r="L787" s="7">
        <v>1149685000</v>
      </c>
      <c r="M787" s="7">
        <v>49095000</v>
      </c>
      <c r="N787" s="7">
        <v>10876000</v>
      </c>
      <c r="O787" s="20">
        <f t="shared" si="25"/>
        <v>1</v>
      </c>
    </row>
    <row r="788" spans="1:15">
      <c r="A788" s="20" t="str">
        <f t="shared" si="24"/>
        <v>Arion banki hf.Innlend skuldabréf</v>
      </c>
      <c r="B788" s="20" t="str">
        <f>_xlfn.IFNA(INDEX(Listi!$AI:$AI,MATCH(C788,Listi!$AJ:$AJ,0)),INDEX(Listi!T:T,MATCH(C788,Listi!U:U,0)))</f>
        <v xml:space="preserve">Arion banki </v>
      </c>
      <c r="C788" t="s">
        <v>214</v>
      </c>
      <c r="D788" t="s">
        <v>216</v>
      </c>
      <c r="E788" t="s">
        <v>276</v>
      </c>
      <c r="F788" t="s">
        <v>21</v>
      </c>
      <c r="G788" s="8">
        <v>37653</v>
      </c>
      <c r="H788" t="s">
        <v>22</v>
      </c>
      <c r="I788" s="7">
        <v>675000</v>
      </c>
      <c r="L788" s="7">
        <v>4446434000</v>
      </c>
      <c r="M788" s="7">
        <v>344234000</v>
      </c>
      <c r="N788" s="7">
        <v>44793000</v>
      </c>
      <c r="O788" s="20">
        <f t="shared" si="25"/>
        <v>1</v>
      </c>
    </row>
    <row r="789" spans="1:15">
      <c r="A789" s="20" t="str">
        <f t="shared" si="24"/>
        <v>Arion banki hf.Lífeyrisauki L1</v>
      </c>
      <c r="B789" s="20" t="str">
        <f>_xlfn.IFNA(INDEX(Listi!$AI:$AI,MATCH(C789,Listi!$AJ:$AJ,0)),INDEX(Listi!T:T,MATCH(C789,Listi!U:U,0)))</f>
        <v xml:space="preserve">Arion banki </v>
      </c>
      <c r="C789" t="s">
        <v>214</v>
      </c>
      <c r="D789" t="s">
        <v>377</v>
      </c>
      <c r="E789" t="s">
        <v>276</v>
      </c>
      <c r="F789" t="s">
        <v>21</v>
      </c>
      <c r="G789" s="8">
        <v>37653</v>
      </c>
      <c r="H789" t="s">
        <v>22</v>
      </c>
      <c r="I789" s="7">
        <v>1353000</v>
      </c>
      <c r="L789" s="7">
        <v>5887942000</v>
      </c>
      <c r="M789" s="7">
        <v>1011885000</v>
      </c>
      <c r="N789" s="7">
        <v>34615000</v>
      </c>
      <c r="O789" s="20">
        <f t="shared" si="25"/>
        <v>1</v>
      </c>
    </row>
    <row r="790" spans="1:15">
      <c r="A790" s="20" t="str">
        <f t="shared" si="24"/>
        <v>Arion banki hf.Lífeyrisauki L2</v>
      </c>
      <c r="B790" s="20" t="str">
        <f>_xlfn.IFNA(INDEX(Listi!$AI:$AI,MATCH(C790,Listi!$AJ:$AJ,0)),INDEX(Listi!T:T,MATCH(C790,Listi!U:U,0)))</f>
        <v xml:space="preserve">Arion banki </v>
      </c>
      <c r="C790" t="s">
        <v>214</v>
      </c>
      <c r="D790" t="s">
        <v>372</v>
      </c>
      <c r="E790" t="s">
        <v>276</v>
      </c>
      <c r="F790" t="s">
        <v>21</v>
      </c>
      <c r="G790" s="8">
        <v>37653</v>
      </c>
      <c r="H790" t="s">
        <v>22</v>
      </c>
      <c r="I790" s="7">
        <v>7486000</v>
      </c>
      <c r="L790" s="7">
        <v>21366380000</v>
      </c>
      <c r="M790" s="7">
        <v>1613513000</v>
      </c>
      <c r="N790" s="7">
        <v>92085000</v>
      </c>
      <c r="O790" s="20">
        <f t="shared" si="25"/>
        <v>1</v>
      </c>
    </row>
    <row r="791" spans="1:15">
      <c r="A791" s="20" t="str">
        <f t="shared" si="24"/>
        <v>Arion banki hf.Lífeyrisauki L3</v>
      </c>
      <c r="B791" s="20" t="str">
        <f>_xlfn.IFNA(INDEX(Listi!$AI:$AI,MATCH(C791,Listi!$AJ:$AJ,0)),INDEX(Listi!T:T,MATCH(C791,Listi!U:U,0)))</f>
        <v xml:space="preserve">Arion banki </v>
      </c>
      <c r="C791" t="s">
        <v>214</v>
      </c>
      <c r="D791" t="s">
        <v>371</v>
      </c>
      <c r="E791" t="s">
        <v>276</v>
      </c>
      <c r="F791" t="s">
        <v>21</v>
      </c>
      <c r="G791" s="8">
        <v>37653</v>
      </c>
      <c r="H791" t="s">
        <v>22</v>
      </c>
      <c r="I791" s="7">
        <v>10591000</v>
      </c>
      <c r="L791" s="7">
        <v>29714848000</v>
      </c>
      <c r="M791" s="7">
        <v>2122481000</v>
      </c>
      <c r="N791" s="7">
        <v>129566000</v>
      </c>
      <c r="O791" s="20">
        <f t="shared" si="25"/>
        <v>1</v>
      </c>
    </row>
    <row r="792" spans="1:15">
      <c r="A792" s="20" t="str">
        <f t="shared" si="24"/>
        <v>Arion banki hf.Lífeyrisauki L4</v>
      </c>
      <c r="B792" s="20" t="str">
        <f>_xlfn.IFNA(INDEX(Listi!$AI:$AI,MATCH(C792,Listi!$AJ:$AJ,0)),INDEX(Listi!T:T,MATCH(C792,Listi!U:U,0)))</f>
        <v xml:space="preserve">Arion banki </v>
      </c>
      <c r="C792" t="s">
        <v>214</v>
      </c>
      <c r="D792" t="s">
        <v>587</v>
      </c>
      <c r="E792" t="s">
        <v>276</v>
      </c>
      <c r="F792" t="s">
        <v>21</v>
      </c>
      <c r="G792" s="8">
        <v>37653</v>
      </c>
      <c r="H792" t="s">
        <v>22</v>
      </c>
      <c r="I792" s="7">
        <v>6788000</v>
      </c>
      <c r="L792" s="7">
        <v>19306242000</v>
      </c>
      <c r="M792" s="7">
        <v>1346647000</v>
      </c>
      <c r="N792" s="7">
        <v>388052000</v>
      </c>
      <c r="O792" s="20">
        <f t="shared" si="25"/>
        <v>1</v>
      </c>
    </row>
    <row r="793" spans="1:15">
      <c r="A793" s="20" t="str">
        <f t="shared" si="24"/>
        <v>Arion banki hf.Lífeyrisauki L5</v>
      </c>
      <c r="B793" s="20" t="str">
        <f>_xlfn.IFNA(INDEX(Listi!$AI:$AI,MATCH(C793,Listi!$AJ:$AJ,0)),INDEX(Listi!T:T,MATCH(C793,Listi!U:U,0)))</f>
        <v xml:space="preserve">Arion banki </v>
      </c>
      <c r="C793" t="s">
        <v>214</v>
      </c>
      <c r="D793" t="s">
        <v>369</v>
      </c>
      <c r="E793" t="s">
        <v>276</v>
      </c>
      <c r="F793" t="s">
        <v>21</v>
      </c>
      <c r="G793" s="8">
        <v>37653</v>
      </c>
      <c r="H793" t="s">
        <v>22</v>
      </c>
      <c r="I793" s="7">
        <v>0</v>
      </c>
      <c r="L793" s="7">
        <v>44858554000</v>
      </c>
      <c r="M793" s="7">
        <v>4018833000</v>
      </c>
      <c r="N793" s="7">
        <v>933672000</v>
      </c>
      <c r="O793" s="20">
        <f t="shared" si="25"/>
        <v>1</v>
      </c>
    </row>
    <row r="794" spans="1:15">
      <c r="A794" s="20" t="str">
        <f t="shared" si="24"/>
        <v>Birta lífeyrissjóðurBlönduð leið</v>
      </c>
      <c r="B794" s="20" t="str">
        <f>_xlfn.IFNA(INDEX(Listi!$AI:$AI,MATCH(C794,Listi!$AJ:$AJ,0)),INDEX(Listi!T:T,MATCH(C794,Listi!U:U,0)))</f>
        <v xml:space="preserve">Birta  </v>
      </c>
      <c r="C794" t="s">
        <v>298</v>
      </c>
      <c r="D794" t="s">
        <v>314</v>
      </c>
      <c r="E794" t="s">
        <v>276</v>
      </c>
      <c r="F794" t="s">
        <v>21</v>
      </c>
      <c r="G794" s="8">
        <v>37653</v>
      </c>
      <c r="H794" t="s">
        <v>22</v>
      </c>
      <c r="I794" s="7">
        <v>0</v>
      </c>
      <c r="L794" s="7">
        <v>6929716201</v>
      </c>
      <c r="M794" s="7">
        <v>253995298</v>
      </c>
      <c r="N794" s="7">
        <v>139753585</v>
      </c>
      <c r="O794" s="20">
        <f t="shared" si="25"/>
        <v>1</v>
      </c>
    </row>
    <row r="795" spans="1:15">
      <c r="A795" s="20" t="str">
        <f t="shared" si="24"/>
        <v>Birta lífeyrissjóðurInnlánsleið</v>
      </c>
      <c r="B795" s="20" t="str">
        <f>_xlfn.IFNA(INDEX(Listi!$AI:$AI,MATCH(C795,Listi!$AJ:$AJ,0)),INDEX(Listi!T:T,MATCH(C795,Listi!U:U,0)))</f>
        <v xml:space="preserve">Birta  </v>
      </c>
      <c r="C795" t="s">
        <v>298</v>
      </c>
      <c r="D795" t="s">
        <v>208</v>
      </c>
      <c r="E795" t="s">
        <v>276</v>
      </c>
      <c r="F795" t="s">
        <v>21</v>
      </c>
      <c r="G795" s="8">
        <v>37653</v>
      </c>
      <c r="H795" t="s">
        <v>22</v>
      </c>
      <c r="I795" s="7">
        <v>0</v>
      </c>
      <c r="L795" s="7">
        <v>4108971332</v>
      </c>
      <c r="M795" s="7">
        <v>264842424</v>
      </c>
      <c r="N795" s="7">
        <v>174324836</v>
      </c>
      <c r="O795" s="20">
        <f t="shared" si="25"/>
        <v>1</v>
      </c>
    </row>
    <row r="796" spans="1:15">
      <c r="A796" s="20" t="str">
        <f t="shared" si="24"/>
        <v>Birta lífeyrissjóðurSamtryggingardeild</v>
      </c>
      <c r="B796" s="20" t="str">
        <f>_xlfn.IFNA(INDEX(Listi!$AI:$AI,MATCH(C796,Listi!$AJ:$AJ,0)),INDEX(Listi!T:T,MATCH(C796,Listi!U:U,0)))</f>
        <v xml:space="preserve">Birta  </v>
      </c>
      <c r="C796" t="s">
        <v>298</v>
      </c>
      <c r="D796" t="s">
        <v>205</v>
      </c>
      <c r="E796" t="s">
        <v>275</v>
      </c>
      <c r="F796" t="s">
        <v>21</v>
      </c>
      <c r="G796" s="8">
        <v>37653</v>
      </c>
      <c r="H796" t="s">
        <v>22</v>
      </c>
      <c r="I796" s="7">
        <v>0</v>
      </c>
      <c r="L796" s="7">
        <v>549755105944</v>
      </c>
      <c r="M796" s="7">
        <v>18480897961</v>
      </c>
      <c r="N796" s="7">
        <v>14075814006</v>
      </c>
      <c r="O796" s="20">
        <f t="shared" si="25"/>
        <v>1</v>
      </c>
    </row>
    <row r="797" spans="1:15">
      <c r="A797" s="20" t="str">
        <f t="shared" si="24"/>
        <v>Birta lífeyrissjóðurSkuldabréfaleið</v>
      </c>
      <c r="B797" s="20" t="str">
        <f>_xlfn.IFNA(INDEX(Listi!$AI:$AI,MATCH(C797,Listi!$AJ:$AJ,0)),INDEX(Listi!T:T,MATCH(C797,Listi!U:U,0)))</f>
        <v xml:space="preserve">Birta  </v>
      </c>
      <c r="C797" t="s">
        <v>298</v>
      </c>
      <c r="D797" t="s">
        <v>313</v>
      </c>
      <c r="E797" t="s">
        <v>276</v>
      </c>
      <c r="F797" t="s">
        <v>21</v>
      </c>
      <c r="G797" s="8">
        <v>37653</v>
      </c>
      <c r="H797" t="s">
        <v>22</v>
      </c>
      <c r="I797" s="7">
        <v>0</v>
      </c>
      <c r="L797" s="7">
        <v>8522374478</v>
      </c>
      <c r="M797" s="7">
        <v>391005163</v>
      </c>
      <c r="N797" s="7">
        <v>218104877</v>
      </c>
      <c r="O797" s="20">
        <f t="shared" si="25"/>
        <v>1</v>
      </c>
    </row>
    <row r="798" spans="1:15">
      <c r="A798" s="20" t="str">
        <f t="shared" si="24"/>
        <v>Birta lífeyrissjóðurTilgreind séreign</v>
      </c>
      <c r="B798" s="20" t="str">
        <f>_xlfn.IFNA(INDEX(Listi!$AI:$AI,MATCH(C798,Listi!$AJ:$AJ,0)),INDEX(Listi!T:T,MATCH(C798,Listi!U:U,0)))</f>
        <v xml:space="preserve">Birta  </v>
      </c>
      <c r="C798" t="s">
        <v>298</v>
      </c>
      <c r="D798" t="s">
        <v>312</v>
      </c>
      <c r="E798" t="s">
        <v>276</v>
      </c>
      <c r="F798" t="s">
        <v>21</v>
      </c>
      <c r="G798" s="8">
        <v>37653</v>
      </c>
      <c r="H798" t="s">
        <v>22</v>
      </c>
      <c r="I798" s="7">
        <v>0</v>
      </c>
      <c r="L798" s="7">
        <v>2234420297</v>
      </c>
      <c r="M798" s="7">
        <v>511871981</v>
      </c>
      <c r="N798" s="7">
        <v>36000223</v>
      </c>
      <c r="O798" s="20">
        <f t="shared" si="25"/>
        <v>1</v>
      </c>
    </row>
    <row r="799" spans="1:15">
      <c r="A799" s="20" t="str">
        <f t="shared" si="24"/>
        <v>Brú Lífeyrissjóður starfsmanna sveitarfélagaA-deild</v>
      </c>
      <c r="B799" s="20" t="str">
        <f>_xlfn.IFNA(INDEX(Listi!$AI:$AI,MATCH(C799,Listi!$AJ:$AJ,0)),INDEX(Listi!T:T,MATCH(C799,Listi!U:U,0)))</f>
        <v>Brú</v>
      </c>
      <c r="C799" t="s">
        <v>217</v>
      </c>
      <c r="D799" t="s">
        <v>257</v>
      </c>
      <c r="E799" t="s">
        <v>275</v>
      </c>
      <c r="F799" t="s">
        <v>21</v>
      </c>
      <c r="G799" s="8">
        <v>37653</v>
      </c>
      <c r="H799" t="s">
        <v>22</v>
      </c>
      <c r="I799" s="7">
        <v>0</v>
      </c>
      <c r="L799" s="7">
        <v>270469177889</v>
      </c>
      <c r="M799" s="7">
        <v>13987858077</v>
      </c>
      <c r="N799" s="7">
        <v>4793072329</v>
      </c>
      <c r="O799" s="20">
        <f t="shared" si="25"/>
        <v>1</v>
      </c>
    </row>
    <row r="800" spans="1:15">
      <c r="A800" s="20" t="str">
        <f t="shared" si="24"/>
        <v>Brú Lífeyrissjóður starfsmanna sveitarfélagaB-deild</v>
      </c>
      <c r="B800" s="20" t="str">
        <f>_xlfn.IFNA(INDEX(Listi!$AI:$AI,MATCH(C800,Listi!$AJ:$AJ,0)),INDEX(Listi!T:T,MATCH(C800,Listi!U:U,0)))</f>
        <v>Brú</v>
      </c>
      <c r="C800" t="s">
        <v>217</v>
      </c>
      <c r="D800" t="s">
        <v>218</v>
      </c>
      <c r="E800" t="s">
        <v>275</v>
      </c>
      <c r="F800" s="8" t="s">
        <v>21</v>
      </c>
      <c r="G800" s="8">
        <v>37653</v>
      </c>
      <c r="H800" t="s">
        <v>22</v>
      </c>
      <c r="I800" s="7">
        <v>0</v>
      </c>
      <c r="L800" s="7">
        <v>17004783831</v>
      </c>
      <c r="M800" s="7">
        <v>119747694</v>
      </c>
      <c r="N800" s="7">
        <v>3424817406</v>
      </c>
      <c r="O800" s="20">
        <f t="shared" si="25"/>
        <v>1</v>
      </c>
    </row>
    <row r="801" spans="1:15">
      <c r="A801" s="20" t="str">
        <f t="shared" si="24"/>
        <v>Brú Lífeyrissjóður starfsmanna sveitarfélagaV-deild</v>
      </c>
      <c r="B801" s="20" t="str">
        <f>_xlfn.IFNA(INDEX(Listi!$AI:$AI,MATCH(C801,Listi!$AJ:$AJ,0)),INDEX(Listi!T:T,MATCH(C801,Listi!U:U,0)))</f>
        <v>Brú</v>
      </c>
      <c r="C801" t="s">
        <v>217</v>
      </c>
      <c r="D801" t="s">
        <v>219</v>
      </c>
      <c r="E801" t="s">
        <v>275</v>
      </c>
      <c r="F801" s="8" t="s">
        <v>21</v>
      </c>
      <c r="G801" s="8">
        <v>37653</v>
      </c>
      <c r="H801" t="s">
        <v>22</v>
      </c>
      <c r="I801" s="7">
        <v>0</v>
      </c>
      <c r="L801" s="7">
        <v>54501394986</v>
      </c>
      <c r="M801" s="7">
        <v>4188513374</v>
      </c>
      <c r="N801" s="7">
        <v>455519059</v>
      </c>
      <c r="O801" s="20">
        <f t="shared" si="25"/>
        <v>1</v>
      </c>
    </row>
    <row r="802" spans="1:15">
      <c r="A802" s="20" t="str">
        <f t="shared" si="24"/>
        <v>Eftirlaunasj atvinnuflugmannaSamtryggingardeild</v>
      </c>
      <c r="B802" s="20" t="str">
        <f>_xlfn.IFNA(INDEX(Listi!$AI:$AI,MATCH(C802,Listi!$AJ:$AJ,0)),INDEX(Listi!T:T,MATCH(C802,Listi!U:U,0)))</f>
        <v>EFÍA</v>
      </c>
      <c r="C802" t="s">
        <v>220</v>
      </c>
      <c r="D802" t="s">
        <v>205</v>
      </c>
      <c r="E802" t="s">
        <v>275</v>
      </c>
      <c r="F802" s="8" t="s">
        <v>21</v>
      </c>
      <c r="G802" s="8">
        <v>37653</v>
      </c>
      <c r="H802" t="s">
        <v>22</v>
      </c>
      <c r="I802" s="7">
        <v>0</v>
      </c>
      <c r="L802" s="7">
        <v>58542663000</v>
      </c>
      <c r="M802" s="7">
        <v>1477262000</v>
      </c>
      <c r="N802" s="7">
        <v>1113313000</v>
      </c>
      <c r="O802" s="20">
        <f t="shared" si="25"/>
        <v>1</v>
      </c>
    </row>
    <row r="803" spans="1:15">
      <c r="A803" s="20" t="str">
        <f t="shared" si="24"/>
        <v>Festa - lífeyrissjóðurSamtryggingardeild</v>
      </c>
      <c r="B803" s="20" t="str">
        <f>_xlfn.IFNA(INDEX(Listi!$AI:$AI,MATCH(C803,Listi!$AJ:$AJ,0)),INDEX(Listi!T:T,MATCH(C803,Listi!U:U,0)))</f>
        <v xml:space="preserve">Festa </v>
      </c>
      <c r="C803" t="s">
        <v>221</v>
      </c>
      <c r="D803" t="s">
        <v>205</v>
      </c>
      <c r="E803" t="s">
        <v>275</v>
      </c>
      <c r="F803" s="8" t="s">
        <v>21</v>
      </c>
      <c r="G803" s="8">
        <v>37653</v>
      </c>
      <c r="H803" t="s">
        <v>22</v>
      </c>
      <c r="I803" s="7">
        <v>0</v>
      </c>
      <c r="L803" s="7">
        <v>246318113722</v>
      </c>
      <c r="M803" s="7">
        <v>11138196907</v>
      </c>
      <c r="N803" s="7">
        <v>5180938287</v>
      </c>
      <c r="O803" s="20">
        <f t="shared" si="25"/>
        <v>1</v>
      </c>
    </row>
    <row r="804" spans="1:15">
      <c r="A804" s="20" t="str">
        <f t="shared" si="24"/>
        <v>Festa - lífeyrissjóðurSparnaðarleið I</v>
      </c>
      <c r="B804" s="20" t="str">
        <f>_xlfn.IFNA(INDEX(Listi!$AI:$AI,MATCH(C804,Listi!$AJ:$AJ,0)),INDEX(Listi!T:T,MATCH(C804,Listi!U:U,0)))</f>
        <v xml:space="preserve">Festa </v>
      </c>
      <c r="C804" t="s">
        <v>221</v>
      </c>
      <c r="D804" t="s">
        <v>464</v>
      </c>
      <c r="E804" t="s">
        <v>276</v>
      </c>
      <c r="F804" s="8" t="s">
        <v>21</v>
      </c>
      <c r="G804" s="8">
        <v>37653</v>
      </c>
      <c r="H804" t="s">
        <v>22</v>
      </c>
      <c r="I804" s="7">
        <v>0</v>
      </c>
      <c r="L804" s="7">
        <v>75585319</v>
      </c>
      <c r="M804" s="7">
        <v>37671409</v>
      </c>
      <c r="N804" s="7">
        <v>2063969</v>
      </c>
      <c r="O804" s="20">
        <f t="shared" si="25"/>
        <v>1</v>
      </c>
    </row>
    <row r="805" spans="1:15">
      <c r="A805" s="20" t="str">
        <f t="shared" si="24"/>
        <v>Festa - lífeyrissjóðurSparnaðarleið II</v>
      </c>
      <c r="B805" s="20" t="str">
        <f>_xlfn.IFNA(INDEX(Listi!$AI:$AI,MATCH(C805,Listi!$AJ:$AJ,0)),INDEX(Listi!T:T,MATCH(C805,Listi!U:U,0)))</f>
        <v xml:space="preserve">Festa </v>
      </c>
      <c r="C805" t="s">
        <v>221</v>
      </c>
      <c r="D805" t="s">
        <v>388</v>
      </c>
      <c r="E805" t="s">
        <v>276</v>
      </c>
      <c r="F805" s="8" t="s">
        <v>21</v>
      </c>
      <c r="G805" s="8">
        <v>37653</v>
      </c>
      <c r="H805" t="s">
        <v>22</v>
      </c>
      <c r="I805" s="7">
        <v>0</v>
      </c>
      <c r="L805" s="7">
        <v>1113180693</v>
      </c>
      <c r="M805" s="7">
        <v>134564310</v>
      </c>
      <c r="N805" s="7">
        <v>19363084</v>
      </c>
      <c r="O805" s="20">
        <f t="shared" si="25"/>
        <v>1</v>
      </c>
    </row>
    <row r="806" spans="1:15">
      <c r="A806" s="20" t="str">
        <f t="shared" si="24"/>
        <v>Frjálsi lífeyrissjóðurinnDeild/leið I</v>
      </c>
      <c r="B806" s="20" t="str">
        <f>_xlfn.IFNA(INDEX(Listi!$AI:$AI,MATCH(C806,Listi!$AJ:$AJ,0)),INDEX(Listi!T:T,MATCH(C806,Listi!U:U,0)))</f>
        <v xml:space="preserve">Frjálsi </v>
      </c>
      <c r="C806" t="s">
        <v>222</v>
      </c>
      <c r="D806" t="s">
        <v>223</v>
      </c>
      <c r="E806" t="s">
        <v>276</v>
      </c>
      <c r="F806" s="8" t="s">
        <v>21</v>
      </c>
      <c r="G806" s="8">
        <v>37653</v>
      </c>
      <c r="H806" t="s">
        <v>22</v>
      </c>
      <c r="I806" s="7">
        <v>115640000</v>
      </c>
      <c r="L806" s="7">
        <v>199278730000</v>
      </c>
      <c r="M806" s="7">
        <v>10813020000</v>
      </c>
      <c r="N806" s="7">
        <v>2178012000</v>
      </c>
      <c r="O806" s="20">
        <f t="shared" si="25"/>
        <v>1</v>
      </c>
    </row>
    <row r="807" spans="1:15">
      <c r="A807" s="20" t="str">
        <f t="shared" si="24"/>
        <v>Frjálsi lífeyrissjóðurinnDeild/leið II</v>
      </c>
      <c r="B807" s="20" t="str">
        <f>_xlfn.IFNA(INDEX(Listi!$AI:$AI,MATCH(C807,Listi!$AJ:$AJ,0)),INDEX(Listi!T:T,MATCH(C807,Listi!U:U,0)))</f>
        <v xml:space="preserve">Frjálsi </v>
      </c>
      <c r="C807" t="s">
        <v>222</v>
      </c>
      <c r="D807" t="s">
        <v>224</v>
      </c>
      <c r="E807" t="s">
        <v>276</v>
      </c>
      <c r="F807" s="8" t="s">
        <v>21</v>
      </c>
      <c r="G807" s="8">
        <v>37653</v>
      </c>
      <c r="H807" t="s">
        <v>22</v>
      </c>
      <c r="I807" s="7">
        <v>7501000</v>
      </c>
      <c r="L807" s="7">
        <v>29681370000</v>
      </c>
      <c r="M807" s="7">
        <v>1864883000</v>
      </c>
      <c r="N807" s="7">
        <v>401735000</v>
      </c>
      <c r="O807" s="20">
        <f t="shared" si="25"/>
        <v>1</v>
      </c>
    </row>
    <row r="808" spans="1:15">
      <c r="A808" s="20" t="str">
        <f t="shared" si="24"/>
        <v>Frjálsi lífeyrissjóðurinnDeild/leið III</v>
      </c>
      <c r="B808" s="20" t="str">
        <f>_xlfn.IFNA(INDEX(Listi!$AI:$AI,MATCH(C808,Listi!$AJ:$AJ,0)),INDEX(Listi!T:T,MATCH(C808,Listi!U:U,0)))</f>
        <v xml:space="preserve">Frjálsi </v>
      </c>
      <c r="C808" t="s">
        <v>222</v>
      </c>
      <c r="D808" t="s">
        <v>225</v>
      </c>
      <c r="E808" t="s">
        <v>276</v>
      </c>
      <c r="F808" t="s">
        <v>21</v>
      </c>
      <c r="G808" s="8">
        <v>37653</v>
      </c>
      <c r="H808" t="s">
        <v>22</v>
      </c>
      <c r="I808" s="7">
        <v>1330000</v>
      </c>
      <c r="L808" s="7">
        <v>43554797000</v>
      </c>
      <c r="M808" s="7">
        <v>2564479000</v>
      </c>
      <c r="N808" s="7">
        <v>1456678000</v>
      </c>
      <c r="O808" s="20">
        <f t="shared" si="25"/>
        <v>1</v>
      </c>
    </row>
    <row r="809" spans="1:15">
      <c r="A809" s="20" t="str">
        <f t="shared" si="24"/>
        <v>Frjálsi lífeyrissjóðurinnFrjálsi Áhætta</v>
      </c>
      <c r="B809" s="20" t="str">
        <f>_xlfn.IFNA(INDEX(Listi!$AI:$AI,MATCH(C809,Listi!$AJ:$AJ,0)),INDEX(Listi!T:T,MATCH(C809,Listi!U:U,0)))</f>
        <v xml:space="preserve">Frjálsi </v>
      </c>
      <c r="C809" t="s">
        <v>222</v>
      </c>
      <c r="D809" t="s">
        <v>226</v>
      </c>
      <c r="E809" t="s">
        <v>276</v>
      </c>
      <c r="F809" t="s">
        <v>21</v>
      </c>
      <c r="G809" s="8">
        <v>37653</v>
      </c>
      <c r="H809" t="s">
        <v>22</v>
      </c>
      <c r="I809" s="7">
        <v>1550000</v>
      </c>
      <c r="L809" s="7">
        <v>2707615000</v>
      </c>
      <c r="M809" s="7">
        <v>335331000</v>
      </c>
      <c r="N809" s="7">
        <v>1872000</v>
      </c>
      <c r="O809" s="20">
        <f t="shared" si="25"/>
        <v>1</v>
      </c>
    </row>
    <row r="810" spans="1:15">
      <c r="A810" s="20" t="str">
        <f t="shared" si="24"/>
        <v>Frjálsi lífeyrissjóðurinnSameiginleg deild</v>
      </c>
      <c r="B810" s="20" t="str">
        <f>_xlfn.IFNA(INDEX(Listi!$AI:$AI,MATCH(C810,Listi!$AJ:$AJ,0)),INDEX(Listi!T:T,MATCH(C810,Listi!U:U,0)))</f>
        <v xml:space="preserve">Frjálsi </v>
      </c>
      <c r="C810" t="s">
        <v>222</v>
      </c>
      <c r="D810" t="s">
        <v>311</v>
      </c>
      <c r="E810" t="s">
        <v>276</v>
      </c>
      <c r="F810" t="s">
        <v>21</v>
      </c>
      <c r="G810" s="8">
        <v>37653</v>
      </c>
      <c r="H810" t="s">
        <v>22</v>
      </c>
      <c r="I810" s="7">
        <v>0</v>
      </c>
      <c r="L810" s="7">
        <v>0</v>
      </c>
      <c r="M810" s="7">
        <v>0</v>
      </c>
      <c r="N810" s="7">
        <v>0</v>
      </c>
      <c r="O810" s="20">
        <f t="shared" si="25"/>
        <v>1</v>
      </c>
    </row>
    <row r="811" spans="1:15">
      <c r="A811" s="20" t="str">
        <f t="shared" si="24"/>
        <v>Frjálsi lífeyrissjóðurinnSamtryggingardeild</v>
      </c>
      <c r="B811" s="20" t="str">
        <f>_xlfn.IFNA(INDEX(Listi!$AI:$AI,MATCH(C811,Listi!$AJ:$AJ,0)),INDEX(Listi!T:T,MATCH(C811,Listi!U:U,0)))</f>
        <v xml:space="preserve">Frjálsi </v>
      </c>
      <c r="C811" t="s">
        <v>222</v>
      </c>
      <c r="D811" t="s">
        <v>205</v>
      </c>
      <c r="E811" t="s">
        <v>275</v>
      </c>
      <c r="F811" t="s">
        <v>21</v>
      </c>
      <c r="G811" s="8">
        <v>37653</v>
      </c>
      <c r="H811" t="s">
        <v>22</v>
      </c>
      <c r="I811" s="7">
        <v>39261000</v>
      </c>
      <c r="L811" s="7">
        <v>127148465000</v>
      </c>
      <c r="M811" s="7">
        <v>7524433000</v>
      </c>
      <c r="N811" s="7">
        <v>1254273000</v>
      </c>
      <c r="O811" s="20">
        <f t="shared" si="25"/>
        <v>1</v>
      </c>
    </row>
    <row r="812" spans="1:15">
      <c r="A812" s="20" t="str">
        <f t="shared" si="24"/>
        <v>Gildi - lífeyrissjóðurFramtíðarsýn 1</v>
      </c>
      <c r="B812" s="20" t="str">
        <f>_xlfn.IFNA(INDEX(Listi!$AI:$AI,MATCH(C812,Listi!$AJ:$AJ,0)),INDEX(Listi!T:T,MATCH(C812,Listi!U:U,0)))</f>
        <v xml:space="preserve">Gildi  </v>
      </c>
      <c r="C812" t="s">
        <v>227</v>
      </c>
      <c r="D812" t="s">
        <v>373</v>
      </c>
      <c r="E812" t="s">
        <v>276</v>
      </c>
      <c r="F812" t="s">
        <v>21</v>
      </c>
      <c r="G812" s="8">
        <v>37653</v>
      </c>
      <c r="H812" t="s">
        <v>22</v>
      </c>
      <c r="I812" s="7">
        <v>0</v>
      </c>
      <c r="L812" s="7">
        <v>3223959491</v>
      </c>
      <c r="M812" s="7">
        <v>185065371</v>
      </c>
      <c r="N812" s="7">
        <v>99697779</v>
      </c>
      <c r="O812" s="20">
        <f t="shared" si="25"/>
        <v>1</v>
      </c>
    </row>
    <row r="813" spans="1:15">
      <c r="A813" s="20" t="str">
        <f t="shared" si="24"/>
        <v>Gildi - lífeyrissjóðurFramtíðarsýn 2</v>
      </c>
      <c r="B813" s="20" t="str">
        <f>_xlfn.IFNA(INDEX(Listi!$AI:$AI,MATCH(C813,Listi!$AJ:$AJ,0)),INDEX(Listi!T:T,MATCH(C813,Listi!U:U,0)))</f>
        <v xml:space="preserve">Gildi  </v>
      </c>
      <c r="C813" t="s">
        <v>227</v>
      </c>
      <c r="D813" t="s">
        <v>374</v>
      </c>
      <c r="E813" t="s">
        <v>276</v>
      </c>
      <c r="F813" t="s">
        <v>21</v>
      </c>
      <c r="G813" s="8">
        <v>37653</v>
      </c>
      <c r="H813" t="s">
        <v>22</v>
      </c>
      <c r="I813" s="7">
        <v>0</v>
      </c>
      <c r="L813" s="7">
        <v>3172355810</v>
      </c>
      <c r="M813" s="7">
        <v>227598529</v>
      </c>
      <c r="N813" s="7">
        <v>70042741</v>
      </c>
      <c r="O813" s="20">
        <f t="shared" si="25"/>
        <v>1</v>
      </c>
    </row>
    <row r="814" spans="1:15">
      <c r="A814" s="20" t="str">
        <f t="shared" si="24"/>
        <v>Gildi - lífeyrissjóðurFramtíðarsýn 3</v>
      </c>
      <c r="B814" s="20" t="str">
        <f>_xlfn.IFNA(INDEX(Listi!$AI:$AI,MATCH(C814,Listi!$AJ:$AJ,0)),INDEX(Listi!T:T,MATCH(C814,Listi!U:U,0)))</f>
        <v xml:space="preserve">Gildi  </v>
      </c>
      <c r="C814" t="s">
        <v>227</v>
      </c>
      <c r="D814" t="s">
        <v>380</v>
      </c>
      <c r="E814" t="s">
        <v>276</v>
      </c>
      <c r="F814" t="s">
        <v>21</v>
      </c>
      <c r="G814" s="8">
        <v>37653</v>
      </c>
      <c r="H814" t="s">
        <v>22</v>
      </c>
      <c r="I814" s="7">
        <v>0</v>
      </c>
      <c r="L814" s="7">
        <v>1220667693</v>
      </c>
      <c r="M814" s="7">
        <v>206427664</v>
      </c>
      <c r="N814" s="7">
        <v>61376636</v>
      </c>
      <c r="O814" s="20">
        <f t="shared" si="25"/>
        <v>1</v>
      </c>
    </row>
    <row r="815" spans="1:15">
      <c r="A815" s="20" t="str">
        <f t="shared" si="24"/>
        <v>Gildi - lífeyrissjóðurSamtryggingardeild</v>
      </c>
      <c r="B815" s="20" t="str">
        <f>_xlfn.IFNA(INDEX(Listi!$AI:$AI,MATCH(C815,Listi!$AJ:$AJ,0)),INDEX(Listi!T:T,MATCH(C815,Listi!U:U,0)))</f>
        <v xml:space="preserve">Gildi  </v>
      </c>
      <c r="C815" t="s">
        <v>227</v>
      </c>
      <c r="D815" t="s">
        <v>205</v>
      </c>
      <c r="E815" t="s">
        <v>275</v>
      </c>
      <c r="F815" t="s">
        <v>21</v>
      </c>
      <c r="G815" s="8">
        <v>37653</v>
      </c>
      <c r="H815" t="s">
        <v>22</v>
      </c>
      <c r="I815" s="7">
        <v>166585434</v>
      </c>
      <c r="L815" s="7">
        <v>908474103084</v>
      </c>
      <c r="M815" s="7">
        <v>33404441428</v>
      </c>
      <c r="N815" s="7">
        <v>20772915594</v>
      </c>
      <c r="O815" s="20">
        <f t="shared" si="25"/>
        <v>1</v>
      </c>
    </row>
    <row r="816" spans="1:15">
      <c r="A816" s="20" t="str">
        <f t="shared" si="24"/>
        <v>Íslandsbanki hf.Erlend verðbréf</v>
      </c>
      <c r="B816" s="20" t="str">
        <f>_xlfn.IFNA(INDEX(Listi!$AI:$AI,MATCH(C816,Listi!$AJ:$AJ,0)),INDEX(Listi!T:T,MATCH(C816,Listi!U:U,0)))</f>
        <v>Íslandsbanki</v>
      </c>
      <c r="C816" t="s">
        <v>228</v>
      </c>
      <c r="D816" t="s">
        <v>229</v>
      </c>
      <c r="E816" t="s">
        <v>276</v>
      </c>
      <c r="F816" t="s">
        <v>21</v>
      </c>
      <c r="G816" s="8">
        <v>37653</v>
      </c>
      <c r="H816" t="s">
        <v>22</v>
      </c>
      <c r="I816" s="7">
        <v>0</v>
      </c>
      <c r="L816" s="7">
        <v>1602556114</v>
      </c>
      <c r="M816" s="7">
        <v>15640340</v>
      </c>
      <c r="N816" s="7">
        <v>15279587</v>
      </c>
      <c r="O816" s="20">
        <f t="shared" si="25"/>
        <v>1</v>
      </c>
    </row>
    <row r="817" spans="1:15">
      <c r="A817" s="20" t="str">
        <f t="shared" ref="A817:A879" si="26">CONCATENATE(C817,D817)</f>
        <v>Íslandsbanki hf.Húsnæðisleið</v>
      </c>
      <c r="B817" s="20" t="str">
        <f>_xlfn.IFNA(INDEX(Listi!$AI:$AI,MATCH(C817,Listi!$AJ:$AJ,0)),INDEX(Listi!T:T,MATCH(C817,Listi!U:U,0)))</f>
        <v>Íslandsbanki</v>
      </c>
      <c r="C817" t="s">
        <v>228</v>
      </c>
      <c r="D817" t="s">
        <v>307</v>
      </c>
      <c r="E817" t="s">
        <v>276</v>
      </c>
      <c r="F817" t="s">
        <v>21</v>
      </c>
      <c r="G817" s="8">
        <v>37653</v>
      </c>
      <c r="H817" t="s">
        <v>22</v>
      </c>
      <c r="I817" s="7">
        <v>0</v>
      </c>
      <c r="L817" s="7">
        <v>2334808209</v>
      </c>
      <c r="M817" s="7">
        <v>1128225985</v>
      </c>
      <c r="N817" s="7">
        <v>7159457</v>
      </c>
      <c r="O817" s="20">
        <f t="shared" si="25"/>
        <v>1</v>
      </c>
    </row>
    <row r="818" spans="1:15">
      <c r="A818" s="20" t="str">
        <f t="shared" si="26"/>
        <v>Íslandsbanki hf.Lífeyrisreikningur-óverðtryggður</v>
      </c>
      <c r="B818" s="20" t="str">
        <f>_xlfn.IFNA(INDEX(Listi!$AI:$AI,MATCH(C818,Listi!$AJ:$AJ,0)),INDEX(Listi!T:T,MATCH(C818,Listi!U:U,0)))</f>
        <v>Íslandsbanki</v>
      </c>
      <c r="C818" t="s">
        <v>228</v>
      </c>
      <c r="D818" t="s">
        <v>231</v>
      </c>
      <c r="E818" t="s">
        <v>276</v>
      </c>
      <c r="F818" t="s">
        <v>21</v>
      </c>
      <c r="G818" s="8">
        <v>37653</v>
      </c>
      <c r="H818" t="s">
        <v>22</v>
      </c>
      <c r="I818" s="7">
        <v>0</v>
      </c>
      <c r="L818" s="7">
        <v>2506311736</v>
      </c>
      <c r="M818" s="7">
        <v>879015901</v>
      </c>
      <c r="N818" s="7">
        <v>95740979</v>
      </c>
      <c r="O818" s="20">
        <f t="shared" si="25"/>
        <v>1</v>
      </c>
    </row>
    <row r="819" spans="1:15">
      <c r="A819" s="20" t="str">
        <f t="shared" si="26"/>
        <v>Íslandsbanki hf.Lífeyrisreikningur-verðtryggður</v>
      </c>
      <c r="B819" s="20" t="str">
        <f>_xlfn.IFNA(INDEX(Listi!$AI:$AI,MATCH(C819,Listi!$AJ:$AJ,0)),INDEX(Listi!T:T,MATCH(C819,Listi!U:U,0)))</f>
        <v>Íslandsbanki</v>
      </c>
      <c r="C819" t="s">
        <v>228</v>
      </c>
      <c r="D819" t="s">
        <v>232</v>
      </c>
      <c r="E819" t="s">
        <v>276</v>
      </c>
      <c r="F819" t="s">
        <v>21</v>
      </c>
      <c r="G819" s="8">
        <v>37653</v>
      </c>
      <c r="H819" t="s">
        <v>22</v>
      </c>
      <c r="I819" s="7">
        <v>0</v>
      </c>
      <c r="L819" s="7">
        <v>35933944171</v>
      </c>
      <c r="M819" s="7">
        <v>3575627585</v>
      </c>
      <c r="N819" s="7">
        <v>973599891</v>
      </c>
      <c r="O819" s="20">
        <f t="shared" si="25"/>
        <v>1</v>
      </c>
    </row>
    <row r="820" spans="1:15">
      <c r="A820" s="20" t="str">
        <f t="shared" si="26"/>
        <v>Íslandsbanki hf.Löng ríkisskuldabréf</v>
      </c>
      <c r="B820" s="20" t="str">
        <f>_xlfn.IFNA(INDEX(Listi!$AI:$AI,MATCH(C820,Listi!$AJ:$AJ,0)),INDEX(Listi!T:T,MATCH(C820,Listi!U:U,0)))</f>
        <v>Íslandsbanki</v>
      </c>
      <c r="C820" t="s">
        <v>228</v>
      </c>
      <c r="D820" t="s">
        <v>233</v>
      </c>
      <c r="E820" t="s">
        <v>276</v>
      </c>
      <c r="F820" t="s">
        <v>21</v>
      </c>
      <c r="G820" s="8">
        <v>37653</v>
      </c>
      <c r="H820" t="s">
        <v>22</v>
      </c>
      <c r="I820" s="7">
        <v>0</v>
      </c>
      <c r="L820" s="7">
        <v>753232602</v>
      </c>
      <c r="M820" s="7">
        <v>52540738</v>
      </c>
      <c r="N820" s="7">
        <v>25520229</v>
      </c>
      <c r="O820" s="20">
        <f t="shared" si="25"/>
        <v>1</v>
      </c>
    </row>
    <row r="821" spans="1:15">
      <c r="A821" s="20" t="str">
        <f t="shared" si="26"/>
        <v>Íslandsbanki hf.Stýring A</v>
      </c>
      <c r="B821" s="20" t="str">
        <f>_xlfn.IFNA(INDEX(Listi!$AI:$AI,MATCH(C821,Listi!$AJ:$AJ,0)),INDEX(Listi!T:T,MATCH(C821,Listi!U:U,0)))</f>
        <v>Íslandsbanki</v>
      </c>
      <c r="C821" t="s">
        <v>228</v>
      </c>
      <c r="D821" t="s">
        <v>234</v>
      </c>
      <c r="E821" t="s">
        <v>276</v>
      </c>
      <c r="F821" t="s">
        <v>21</v>
      </c>
      <c r="G821" s="8">
        <v>37653</v>
      </c>
      <c r="H821" t="s">
        <v>22</v>
      </c>
      <c r="I821" s="7">
        <v>0</v>
      </c>
      <c r="L821" s="7">
        <v>4133723797</v>
      </c>
      <c r="M821" s="7">
        <v>215966902</v>
      </c>
      <c r="N821" s="7">
        <v>124877843</v>
      </c>
      <c r="O821" s="20">
        <f t="shared" si="25"/>
        <v>1</v>
      </c>
    </row>
    <row r="822" spans="1:15">
      <c r="A822" s="20" t="str">
        <f t="shared" si="26"/>
        <v>Íslandsbanki hf.Stýring B</v>
      </c>
      <c r="B822" s="20" t="str">
        <f>_xlfn.IFNA(INDEX(Listi!$AI:$AI,MATCH(C822,Listi!$AJ:$AJ,0)),INDEX(Listi!T:T,MATCH(C822,Listi!U:U,0)))</f>
        <v>Íslandsbanki</v>
      </c>
      <c r="C822" t="s">
        <v>228</v>
      </c>
      <c r="D822" t="s">
        <v>235</v>
      </c>
      <c r="E822" t="s">
        <v>276</v>
      </c>
      <c r="F822" t="s">
        <v>21</v>
      </c>
      <c r="G822" s="8">
        <v>37653</v>
      </c>
      <c r="H822" t="s">
        <v>22</v>
      </c>
      <c r="I822" s="7">
        <v>0</v>
      </c>
      <c r="L822" s="7">
        <v>5860247393</v>
      </c>
      <c r="M822" s="7">
        <v>508591885</v>
      </c>
      <c r="N822" s="7">
        <v>77897125</v>
      </c>
      <c r="O822" s="20">
        <f t="shared" si="25"/>
        <v>1</v>
      </c>
    </row>
    <row r="823" spans="1:15">
      <c r="A823" s="20" t="str">
        <f t="shared" si="26"/>
        <v>Íslandsbanki hf.Stýring C</v>
      </c>
      <c r="B823" s="20" t="str">
        <f>_xlfn.IFNA(INDEX(Listi!$AI:$AI,MATCH(C823,Listi!$AJ:$AJ,0)),INDEX(Listi!T:T,MATCH(C823,Listi!U:U,0)))</f>
        <v>Íslandsbanki</v>
      </c>
      <c r="C823" t="s">
        <v>228</v>
      </c>
      <c r="D823" t="s">
        <v>236</v>
      </c>
      <c r="E823" t="s">
        <v>276</v>
      </c>
      <c r="F823" t="s">
        <v>21</v>
      </c>
      <c r="G823" s="8">
        <v>37653</v>
      </c>
      <c r="H823" t="s">
        <v>22</v>
      </c>
      <c r="I823" s="7">
        <v>0</v>
      </c>
      <c r="L823" s="7">
        <v>8014427899</v>
      </c>
      <c r="M823" s="7">
        <v>751053797</v>
      </c>
      <c r="N823" s="7">
        <v>58531298</v>
      </c>
      <c r="O823" s="20">
        <f t="shared" si="25"/>
        <v>1</v>
      </c>
    </row>
    <row r="824" spans="1:15">
      <c r="A824" s="20" t="str">
        <f t="shared" si="26"/>
        <v>Íslandsbanki hf.Stýring D</v>
      </c>
      <c r="B824" s="20" t="str">
        <f>_xlfn.IFNA(INDEX(Listi!$AI:$AI,MATCH(C824,Listi!$AJ:$AJ,0)),INDEX(Listi!T:T,MATCH(C824,Listi!U:U,0)))</f>
        <v>Íslandsbanki</v>
      </c>
      <c r="C824" t="s">
        <v>228</v>
      </c>
      <c r="D824" t="s">
        <v>237</v>
      </c>
      <c r="E824" t="s">
        <v>276</v>
      </c>
      <c r="F824" t="s">
        <v>21</v>
      </c>
      <c r="G824" s="8">
        <v>37653</v>
      </c>
      <c r="H824" t="s">
        <v>22</v>
      </c>
      <c r="I824" s="7">
        <v>0</v>
      </c>
      <c r="L824" s="7">
        <v>5826614423</v>
      </c>
      <c r="M824" s="7">
        <v>1371163557</v>
      </c>
      <c r="N824" s="7">
        <v>36861109</v>
      </c>
      <c r="O824" s="20">
        <f t="shared" si="25"/>
        <v>1</v>
      </c>
    </row>
    <row r="825" spans="1:15">
      <c r="A825" s="20" t="str">
        <f t="shared" si="26"/>
        <v>Íslandsbanki hf.Stýring E</v>
      </c>
      <c r="B825" s="20" t="str">
        <f>_xlfn.IFNA(INDEX(Listi!$AI:$AI,MATCH(C825,Listi!$AJ:$AJ,0)),INDEX(Listi!T:T,MATCH(C825,Listi!U:U,0)))</f>
        <v>Íslandsbanki</v>
      </c>
      <c r="C825" t="s">
        <v>228</v>
      </c>
      <c r="D825" t="s">
        <v>580</v>
      </c>
      <c r="E825" t="s">
        <v>276</v>
      </c>
      <c r="F825" t="s">
        <v>21</v>
      </c>
      <c r="G825" s="8">
        <v>37653</v>
      </c>
      <c r="H825" t="s">
        <v>22</v>
      </c>
      <c r="I825" s="7">
        <v>0</v>
      </c>
      <c r="L825" s="7">
        <v>99567247</v>
      </c>
      <c r="M825" s="7">
        <v>7691901</v>
      </c>
      <c r="N825" s="7">
        <v>670647</v>
      </c>
      <c r="O825" s="20">
        <f t="shared" si="25"/>
        <v>1</v>
      </c>
    </row>
    <row r="826" spans="1:15">
      <c r="A826" s="20" t="str">
        <f t="shared" si="26"/>
        <v>Íslenski lífeyrissjóðurinnLíf 1</v>
      </c>
      <c r="B826" s="20" t="str">
        <f>_xlfn.IFNA(INDEX(Listi!$AI:$AI,MATCH(C826,Listi!$AJ:$AJ,0)),INDEX(Listi!T:T,MATCH(C826,Listi!U:U,0)))</f>
        <v xml:space="preserve">Íslenski  </v>
      </c>
      <c r="C826" t="s">
        <v>238</v>
      </c>
      <c r="D826" t="s">
        <v>239</v>
      </c>
      <c r="E826" t="s">
        <v>276</v>
      </c>
      <c r="F826" t="s">
        <v>21</v>
      </c>
      <c r="G826" s="8">
        <v>37653</v>
      </c>
      <c r="H826" t="s">
        <v>22</v>
      </c>
      <c r="I826" s="7">
        <v>0</v>
      </c>
      <c r="L826" s="7">
        <v>34645188332</v>
      </c>
      <c r="M826" s="7">
        <v>5859453012</v>
      </c>
      <c r="N826" s="7">
        <v>977930648</v>
      </c>
      <c r="O826" s="20">
        <f t="shared" si="25"/>
        <v>1</v>
      </c>
    </row>
    <row r="827" spans="1:15">
      <c r="A827" s="20" t="str">
        <f t="shared" si="26"/>
        <v>Íslenski lífeyrissjóðurinnLíf 2</v>
      </c>
      <c r="B827" s="20" t="str">
        <f>_xlfn.IFNA(INDEX(Listi!$AI:$AI,MATCH(C827,Listi!$AJ:$AJ,0)),INDEX(Listi!T:T,MATCH(C827,Listi!U:U,0)))</f>
        <v xml:space="preserve">Íslenski  </v>
      </c>
      <c r="C827" t="s">
        <v>238</v>
      </c>
      <c r="D827" t="s">
        <v>240</v>
      </c>
      <c r="E827" t="s">
        <v>276</v>
      </c>
      <c r="F827" t="s">
        <v>21</v>
      </c>
      <c r="G827" s="8">
        <v>37653</v>
      </c>
      <c r="H827" t="s">
        <v>22</v>
      </c>
      <c r="I827" s="7">
        <v>0</v>
      </c>
      <c r="L827" s="7">
        <v>31029129445</v>
      </c>
      <c r="M827" s="7">
        <v>2139527304</v>
      </c>
      <c r="N827" s="7">
        <v>531278955</v>
      </c>
      <c r="O827" s="20">
        <f t="shared" si="25"/>
        <v>1</v>
      </c>
    </row>
    <row r="828" spans="1:15">
      <c r="A828" s="20" t="str">
        <f t="shared" si="26"/>
        <v>Íslenski lífeyrissjóðurinnLíf 3</v>
      </c>
      <c r="B828" s="20" t="str">
        <f>_xlfn.IFNA(INDEX(Listi!$AI:$AI,MATCH(C828,Listi!$AJ:$AJ,0)),INDEX(Listi!T:T,MATCH(C828,Listi!U:U,0)))</f>
        <v xml:space="preserve">Íslenski  </v>
      </c>
      <c r="C828" t="s">
        <v>238</v>
      </c>
      <c r="D828" t="s">
        <v>241</v>
      </c>
      <c r="E828" t="s">
        <v>276</v>
      </c>
      <c r="F828" t="s">
        <v>21</v>
      </c>
      <c r="G828" s="8">
        <v>37653</v>
      </c>
      <c r="H828" t="s">
        <v>22</v>
      </c>
      <c r="I828" s="7">
        <v>0</v>
      </c>
      <c r="L828" s="7">
        <v>26552298455</v>
      </c>
      <c r="M828" s="7">
        <v>1349981892</v>
      </c>
      <c r="N828" s="7">
        <v>474868471</v>
      </c>
      <c r="O828" s="20">
        <f t="shared" si="25"/>
        <v>1</v>
      </c>
    </row>
    <row r="829" spans="1:15">
      <c r="A829" s="20" t="str">
        <f t="shared" si="26"/>
        <v>Íslenski lífeyrissjóðurinnLíf 4</v>
      </c>
      <c r="B829" s="20" t="str">
        <f>_xlfn.IFNA(INDEX(Listi!$AI:$AI,MATCH(C829,Listi!$AJ:$AJ,0)),INDEX(Listi!T:T,MATCH(C829,Listi!U:U,0)))</f>
        <v xml:space="preserve">Íslenski  </v>
      </c>
      <c r="C829" t="s">
        <v>238</v>
      </c>
      <c r="D829" t="s">
        <v>242</v>
      </c>
      <c r="E829" t="s">
        <v>276</v>
      </c>
      <c r="F829" t="s">
        <v>21</v>
      </c>
      <c r="G829" s="8">
        <v>37653</v>
      </c>
      <c r="H829" t="s">
        <v>22</v>
      </c>
      <c r="I829" s="7">
        <v>0</v>
      </c>
      <c r="L829" s="7">
        <v>15323468197</v>
      </c>
      <c r="M829" s="7">
        <v>592019313</v>
      </c>
      <c r="N829" s="7">
        <v>649721424</v>
      </c>
      <c r="O829" s="20">
        <f t="shared" si="25"/>
        <v>1</v>
      </c>
    </row>
    <row r="830" spans="1:15">
      <c r="A830" s="20" t="str">
        <f t="shared" si="26"/>
        <v>Íslenski lífeyrissjóðurinnSamtryggingardeild</v>
      </c>
      <c r="B830" s="20" t="str">
        <f>_xlfn.IFNA(INDEX(Listi!$AI:$AI,MATCH(C830,Listi!$AJ:$AJ,0)),INDEX(Listi!T:T,MATCH(C830,Listi!U:U,0)))</f>
        <v xml:space="preserve">Íslenski  </v>
      </c>
      <c r="C830" t="s">
        <v>238</v>
      </c>
      <c r="D830" t="s">
        <v>205</v>
      </c>
      <c r="E830" t="s">
        <v>275</v>
      </c>
      <c r="F830" t="s">
        <v>21</v>
      </c>
      <c r="G830" s="8">
        <v>37653</v>
      </c>
      <c r="H830" t="s">
        <v>22</v>
      </c>
      <c r="I830" s="7">
        <v>0</v>
      </c>
      <c r="L830" s="7">
        <v>32369481106</v>
      </c>
      <c r="M830" s="7">
        <v>2513450236</v>
      </c>
      <c r="N830" s="7">
        <v>182749847</v>
      </c>
      <c r="O830" s="20">
        <f t="shared" si="25"/>
        <v>1</v>
      </c>
    </row>
    <row r="831" spans="1:15">
      <c r="A831" s="20" t="str">
        <f t="shared" si="26"/>
        <v>Kvika banki hf.Ævileið</v>
      </c>
      <c r="B831" s="20" t="str">
        <f>_xlfn.IFNA(INDEX(Listi!$AI:$AI,MATCH(C831,Listi!$AJ:$AJ,0)),INDEX(Listi!T:T,MATCH(C831,Listi!U:U,0)))</f>
        <v xml:space="preserve">Kvika banki </v>
      </c>
      <c r="C831" t="s">
        <v>243</v>
      </c>
      <c r="D831" t="s">
        <v>248</v>
      </c>
      <c r="E831" t="s">
        <v>276</v>
      </c>
      <c r="F831" t="s">
        <v>21</v>
      </c>
      <c r="G831" s="8">
        <v>37653</v>
      </c>
      <c r="H831" t="s">
        <v>22</v>
      </c>
      <c r="I831" s="7">
        <v>0</v>
      </c>
      <c r="L831" s="7">
        <v>83990162</v>
      </c>
      <c r="M831" s="7">
        <v>9152445</v>
      </c>
      <c r="N831" s="7">
        <v>0</v>
      </c>
      <c r="O831" s="20">
        <f t="shared" si="25"/>
        <v>1</v>
      </c>
    </row>
    <row r="832" spans="1:15">
      <c r="A832" s="20" t="str">
        <f t="shared" si="26"/>
        <v>Kvika banki hf.Innlánaleið</v>
      </c>
      <c r="B832" s="20" t="str">
        <f>_xlfn.IFNA(INDEX(Listi!$AI:$AI,MATCH(C832,Listi!$AJ:$AJ,0)),INDEX(Listi!T:T,MATCH(C832,Listi!U:U,0)))</f>
        <v xml:space="preserve">Kvika banki </v>
      </c>
      <c r="C832" t="s">
        <v>243</v>
      </c>
      <c r="D832" t="s">
        <v>230</v>
      </c>
      <c r="E832" t="s">
        <v>276</v>
      </c>
      <c r="F832" t="s">
        <v>21</v>
      </c>
      <c r="G832" s="8">
        <v>37653</v>
      </c>
      <c r="H832" t="s">
        <v>22</v>
      </c>
      <c r="I832" s="7">
        <v>0</v>
      </c>
      <c r="L832" s="7">
        <v>2045925829</v>
      </c>
      <c r="M832" s="7">
        <v>336947043</v>
      </c>
      <c r="N832" s="7">
        <v>10453565</v>
      </c>
      <c r="O832" s="20">
        <f t="shared" si="25"/>
        <v>1</v>
      </c>
    </row>
    <row r="833" spans="1:15">
      <c r="A833" s="20" t="str">
        <f t="shared" si="26"/>
        <v>Kvika banki hf.Kvika Séreignasparnaður 5</v>
      </c>
      <c r="B833" s="20" t="str">
        <f>_xlfn.IFNA(INDEX(Listi!$AI:$AI,MATCH(C833,Listi!$AJ:$AJ,0)),INDEX(Listi!T:T,MATCH(C833,Listi!U:U,0)))</f>
        <v xml:space="preserve">Kvika banki </v>
      </c>
      <c r="C833" t="s">
        <v>243</v>
      </c>
      <c r="D833" t="s">
        <v>471</v>
      </c>
      <c r="E833" t="s">
        <v>276</v>
      </c>
      <c r="F833" t="s">
        <v>21</v>
      </c>
      <c r="G833" s="8">
        <v>37653</v>
      </c>
      <c r="H833" t="s">
        <v>22</v>
      </c>
      <c r="I833" s="7">
        <v>0</v>
      </c>
      <c r="L833" s="7">
        <v>1146886398</v>
      </c>
      <c r="M833" s="7">
        <v>0</v>
      </c>
      <c r="N833" s="7">
        <v>0</v>
      </c>
      <c r="O833" s="20">
        <f t="shared" si="25"/>
        <v>1</v>
      </c>
    </row>
    <row r="834" spans="1:15">
      <c r="A834" s="20" t="str">
        <f t="shared" si="26"/>
        <v>Kvika banki hf.MP Séreign 1</v>
      </c>
      <c r="B834" s="20" t="str">
        <f>_xlfn.IFNA(INDEX(Listi!$AI:$AI,MATCH(C834,Listi!$AJ:$AJ,0)),INDEX(Listi!T:T,MATCH(C834,Listi!U:U,0)))</f>
        <v xml:space="preserve">Kvika banki </v>
      </c>
      <c r="C834" t="s">
        <v>243</v>
      </c>
      <c r="D834" t="s">
        <v>244</v>
      </c>
      <c r="E834" t="s">
        <v>276</v>
      </c>
      <c r="F834" t="s">
        <v>21</v>
      </c>
      <c r="G834" s="8">
        <v>37653</v>
      </c>
      <c r="H834" t="s">
        <v>22</v>
      </c>
      <c r="I834" s="7">
        <v>0</v>
      </c>
      <c r="L834" s="7">
        <v>706827763</v>
      </c>
      <c r="M834" s="7">
        <v>48440481</v>
      </c>
      <c r="N834" s="7">
        <v>9836508</v>
      </c>
      <c r="O834" s="20">
        <f t="shared" ref="O834:O897" si="27">IFERROR(VLOOKUP(F834,EhLykill,3,FALSE),"")</f>
        <v>1</v>
      </c>
    </row>
    <row r="835" spans="1:15">
      <c r="A835" s="20" t="str">
        <f t="shared" si="26"/>
        <v>Kvika banki hf.MP Séreign 2</v>
      </c>
      <c r="B835" s="20" t="str">
        <f>_xlfn.IFNA(INDEX(Listi!$AI:$AI,MATCH(C835,Listi!$AJ:$AJ,0)),INDEX(Listi!T:T,MATCH(C835,Listi!U:U,0)))</f>
        <v xml:space="preserve">Kvika banki </v>
      </c>
      <c r="C835" t="s">
        <v>243</v>
      </c>
      <c r="D835" t="s">
        <v>245</v>
      </c>
      <c r="E835" t="s">
        <v>276</v>
      </c>
      <c r="F835" t="s">
        <v>21</v>
      </c>
      <c r="G835" s="8">
        <v>37653</v>
      </c>
      <c r="H835" t="s">
        <v>22</v>
      </c>
      <c r="I835" s="7">
        <v>0</v>
      </c>
      <c r="L835" s="7">
        <v>853989181</v>
      </c>
      <c r="M835" s="7">
        <v>42441382</v>
      </c>
      <c r="N835" s="7">
        <v>14637701</v>
      </c>
      <c r="O835" s="20">
        <f t="shared" si="27"/>
        <v>1</v>
      </c>
    </row>
    <row r="836" spans="1:15">
      <c r="A836" s="20" t="str">
        <f t="shared" si="26"/>
        <v>Kvika banki hf.MP Séreign 3</v>
      </c>
      <c r="B836" s="20" t="str">
        <f>_xlfn.IFNA(INDEX(Listi!$AI:$AI,MATCH(C836,Listi!$AJ:$AJ,0)),INDEX(Listi!T:T,MATCH(C836,Listi!U:U,0)))</f>
        <v xml:space="preserve">Kvika banki </v>
      </c>
      <c r="C836" t="s">
        <v>243</v>
      </c>
      <c r="D836" t="s">
        <v>246</v>
      </c>
      <c r="E836" t="s">
        <v>276</v>
      </c>
      <c r="F836" t="s">
        <v>21</v>
      </c>
      <c r="G836" s="8">
        <v>37653</v>
      </c>
      <c r="H836" t="s">
        <v>22</v>
      </c>
      <c r="I836" s="7">
        <v>0</v>
      </c>
      <c r="L836" s="7">
        <v>141173858</v>
      </c>
      <c r="M836" s="7">
        <v>3374790</v>
      </c>
      <c r="N836" s="7">
        <v>0</v>
      </c>
      <c r="O836" s="20">
        <f t="shared" si="27"/>
        <v>1</v>
      </c>
    </row>
    <row r="837" spans="1:15">
      <c r="A837" s="20" t="str">
        <f t="shared" si="26"/>
        <v>Kvika banki hf.MP Séreign 4</v>
      </c>
      <c r="B837" s="20" t="str">
        <f>_xlfn.IFNA(INDEX(Listi!$AI:$AI,MATCH(C837,Listi!$AJ:$AJ,0)),INDEX(Listi!T:T,MATCH(C837,Listi!U:U,0)))</f>
        <v xml:space="preserve">Kvika banki </v>
      </c>
      <c r="C837" t="s">
        <v>243</v>
      </c>
      <c r="D837" t="s">
        <v>247</v>
      </c>
      <c r="E837" t="s">
        <v>276</v>
      </c>
      <c r="F837" t="s">
        <v>21</v>
      </c>
      <c r="G837" s="8">
        <v>37653</v>
      </c>
      <c r="H837" t="s">
        <v>22</v>
      </c>
      <c r="I837" s="7">
        <v>0</v>
      </c>
      <c r="L837" s="7">
        <v>55886684</v>
      </c>
      <c r="M837" s="7">
        <v>2888869</v>
      </c>
      <c r="N837" s="7">
        <v>0</v>
      </c>
      <c r="O837" s="20">
        <f t="shared" si="27"/>
        <v>1</v>
      </c>
    </row>
    <row r="838" spans="1:15">
      <c r="A838" s="20" t="str">
        <f t="shared" si="26"/>
        <v>Landsbankinn hf.Landsbankinn Erlend verðbréf</v>
      </c>
      <c r="B838" s="20" t="str">
        <f>_xlfn.IFNA(INDEX(Listi!$AI:$AI,MATCH(C838,Listi!$AJ:$AJ,0)),INDEX(Listi!T:T,MATCH(C838,Listi!U:U,0)))</f>
        <v>Landsbankinn</v>
      </c>
      <c r="C838" t="s">
        <v>249</v>
      </c>
      <c r="D838" t="s">
        <v>385</v>
      </c>
      <c r="E838" t="s">
        <v>276</v>
      </c>
      <c r="F838" t="s">
        <v>21</v>
      </c>
      <c r="G838" s="8">
        <v>37653</v>
      </c>
      <c r="H838" t="s">
        <v>22</v>
      </c>
      <c r="I838" s="7">
        <v>-961416</v>
      </c>
      <c r="L838" s="7">
        <v>3705185129</v>
      </c>
      <c r="M838" s="7">
        <v>119989407</v>
      </c>
      <c r="N838" s="7">
        <v>87847878</v>
      </c>
      <c r="O838" s="20">
        <f t="shared" si="27"/>
        <v>1</v>
      </c>
    </row>
    <row r="839" spans="1:15">
      <c r="A839" s="20" t="str">
        <f t="shared" si="26"/>
        <v>Landsbankinn hf.Landsbankinn Lífeyrisbók</v>
      </c>
      <c r="B839" s="20" t="str">
        <f>_xlfn.IFNA(INDEX(Listi!$AI:$AI,MATCH(C839,Listi!$AJ:$AJ,0)),INDEX(Listi!T:T,MATCH(C839,Listi!U:U,0)))</f>
        <v>Landsbankinn</v>
      </c>
      <c r="C839" t="s">
        <v>249</v>
      </c>
      <c r="D839" t="s">
        <v>367</v>
      </c>
      <c r="E839" t="s">
        <v>276</v>
      </c>
      <c r="F839" t="s">
        <v>21</v>
      </c>
      <c r="G839" s="8">
        <v>37653</v>
      </c>
      <c r="H839" t="s">
        <v>22</v>
      </c>
      <c r="I839" s="7">
        <v>0</v>
      </c>
      <c r="L839" s="7">
        <v>3016213427</v>
      </c>
      <c r="M839" s="7">
        <v>440353590</v>
      </c>
      <c r="N839" s="7">
        <v>298769900</v>
      </c>
      <c r="O839" s="20">
        <f t="shared" si="27"/>
        <v>1</v>
      </c>
    </row>
    <row r="840" spans="1:15">
      <c r="A840" s="20" t="str">
        <f t="shared" si="26"/>
        <v>Landsbankinn hf.Landsbankinn Lífeyrisbók verðtryggð</v>
      </c>
      <c r="B840" s="20" t="str">
        <f>_xlfn.IFNA(INDEX(Listi!$AI:$AI,MATCH(C840,Listi!$AJ:$AJ,0)),INDEX(Listi!T:T,MATCH(C840,Listi!U:U,0)))</f>
        <v>Landsbankinn</v>
      </c>
      <c r="C840" t="s">
        <v>249</v>
      </c>
      <c r="D840" t="s">
        <v>598</v>
      </c>
      <c r="E840" t="s">
        <v>276</v>
      </c>
      <c r="F840" t="s">
        <v>21</v>
      </c>
      <c r="G840" s="8">
        <v>37653</v>
      </c>
      <c r="H840" t="s">
        <v>22</v>
      </c>
      <c r="I840" s="7">
        <v>0</v>
      </c>
      <c r="L840" s="7">
        <v>66896053137</v>
      </c>
      <c r="M840" s="7">
        <v>6692476029</v>
      </c>
      <c r="N840" s="7">
        <v>4680072987</v>
      </c>
      <c r="O840" s="20">
        <f t="shared" si="27"/>
        <v>1</v>
      </c>
    </row>
    <row r="841" spans="1:15">
      <c r="A841" s="20" t="str">
        <f t="shared" si="26"/>
        <v>Lífeyrissjóður bændaSamtryggingardeild</v>
      </c>
      <c r="B841" s="20" t="str">
        <f>_xlfn.IFNA(INDEX(Listi!$AI:$AI,MATCH(C841,Listi!$AJ:$AJ,0)),INDEX(Listi!T:T,MATCH(C841,Listi!U:U,0)))</f>
        <v>Lífeyrissjóður bænda</v>
      </c>
      <c r="C841" t="s">
        <v>252</v>
      </c>
      <c r="D841" t="s">
        <v>205</v>
      </c>
      <c r="E841" t="s">
        <v>275</v>
      </c>
      <c r="F841" t="s">
        <v>21</v>
      </c>
      <c r="G841" s="8">
        <v>37653</v>
      </c>
      <c r="H841" t="s">
        <v>22</v>
      </c>
      <c r="I841" s="7">
        <v>0</v>
      </c>
      <c r="L841" s="7">
        <v>45108278171</v>
      </c>
      <c r="M841" s="7">
        <v>776003397</v>
      </c>
      <c r="N841" s="7">
        <v>1921473168</v>
      </c>
      <c r="O841" s="20">
        <f t="shared" si="27"/>
        <v>1</v>
      </c>
    </row>
    <row r="842" spans="1:15">
      <c r="A842" s="20" t="str">
        <f t="shared" si="26"/>
        <v>Lífeyrissjóður bankamannaAldursdeild</v>
      </c>
      <c r="B842" s="20" t="str">
        <f>_xlfn.IFNA(INDEX(Listi!$AI:$AI,MATCH(C842,Listi!$AJ:$AJ,0)),INDEX(Listi!T:T,MATCH(C842,Listi!U:U,0)))</f>
        <v>Lífeyrissjóður bankam.</v>
      </c>
      <c r="C842" t="s">
        <v>250</v>
      </c>
      <c r="D842" t="s">
        <v>251</v>
      </c>
      <c r="E842" t="s">
        <v>275</v>
      </c>
      <c r="F842" t="s">
        <v>21</v>
      </c>
      <c r="G842" s="8">
        <v>37653</v>
      </c>
      <c r="H842" t="s">
        <v>22</v>
      </c>
      <c r="I842" s="7">
        <v>0</v>
      </c>
      <c r="L842" s="7">
        <v>61369964000</v>
      </c>
      <c r="M842" s="7">
        <v>1996063000</v>
      </c>
      <c r="N842" s="7">
        <v>753444000</v>
      </c>
      <c r="O842" s="20">
        <f t="shared" si="27"/>
        <v>1</v>
      </c>
    </row>
    <row r="843" spans="1:15">
      <c r="A843" s="20" t="str">
        <f t="shared" si="26"/>
        <v>Lífeyrissjóður bankamannaHlutfallsdeild</v>
      </c>
      <c r="B843" s="20" t="str">
        <f>_xlfn.IFNA(INDEX(Listi!$AI:$AI,MATCH(C843,Listi!$AJ:$AJ,0)),INDEX(Listi!T:T,MATCH(C843,Listi!U:U,0)))</f>
        <v>Lífeyrissjóður bankam.</v>
      </c>
      <c r="C843" t="s">
        <v>250</v>
      </c>
      <c r="D843" t="s">
        <v>467</v>
      </c>
      <c r="E843" t="s">
        <v>275</v>
      </c>
      <c r="F843" t="s">
        <v>21</v>
      </c>
      <c r="G843" s="8">
        <v>37653</v>
      </c>
      <c r="H843" t="s">
        <v>22</v>
      </c>
      <c r="I843" s="7">
        <v>0</v>
      </c>
      <c r="L843" s="7">
        <v>40286427000</v>
      </c>
      <c r="M843" s="7">
        <v>125147000</v>
      </c>
      <c r="N843" s="7">
        <v>2741197000</v>
      </c>
      <c r="O843" s="20">
        <f t="shared" si="27"/>
        <v>1</v>
      </c>
    </row>
    <row r="844" spans="1:15">
      <c r="A844" s="20" t="str">
        <f t="shared" si="26"/>
        <v>Lífeyrissjóður RangæingaSamtryggingardeild</v>
      </c>
      <c r="B844" s="20" t="str">
        <f>_xlfn.IFNA(INDEX(Listi!$AI:$AI,MATCH(C844,Listi!$AJ:$AJ,0)),INDEX(Listi!T:T,MATCH(C844,Listi!U:U,0)))</f>
        <v>Lífeyrissjóður Rang.</v>
      </c>
      <c r="C844" t="s">
        <v>253</v>
      </c>
      <c r="D844" t="s">
        <v>205</v>
      </c>
      <c r="E844" t="s">
        <v>275</v>
      </c>
      <c r="F844" t="s">
        <v>21</v>
      </c>
      <c r="G844" s="8">
        <v>37653</v>
      </c>
      <c r="H844" t="s">
        <v>22</v>
      </c>
      <c r="I844" s="7">
        <v>23830000</v>
      </c>
      <c r="L844" s="7">
        <v>18949790000</v>
      </c>
      <c r="M844" s="7">
        <v>835894000</v>
      </c>
      <c r="N844" s="7">
        <v>386250000</v>
      </c>
      <c r="O844" s="20">
        <f t="shared" si="27"/>
        <v>1</v>
      </c>
    </row>
    <row r="845" spans="1:15">
      <c r="A845" s="20" t="str">
        <f t="shared" si="26"/>
        <v>Lífeyrissjóður starfsmanna AkureyrarbæjarSamtryggingardeild</v>
      </c>
      <c r="B845" s="20" t="str">
        <f>_xlfn.IFNA(INDEX(Listi!$AI:$AI,MATCH(C845,Listi!$AJ:$AJ,0)),INDEX(Listi!T:T,MATCH(C845,Listi!U:U,0)))</f>
        <v>Lífeyrissj. starfsm. Akureyrarb.</v>
      </c>
      <c r="C845" t="s">
        <v>274</v>
      </c>
      <c r="D845" t="s">
        <v>205</v>
      </c>
      <c r="E845" t="s">
        <v>275</v>
      </c>
      <c r="F845" t="s">
        <v>21</v>
      </c>
      <c r="G845" s="8">
        <v>37653</v>
      </c>
      <c r="H845" t="s">
        <v>22</v>
      </c>
      <c r="I845" s="7">
        <v>0</v>
      </c>
      <c r="L845" s="7">
        <v>14569496826</v>
      </c>
      <c r="M845" s="7">
        <v>46271787</v>
      </c>
      <c r="N845" s="7">
        <v>1160288032</v>
      </c>
      <c r="O845" s="20">
        <f t="shared" si="27"/>
        <v>1</v>
      </c>
    </row>
    <row r="846" spans="1:15">
      <c r="A846" s="20" t="str">
        <f t="shared" si="26"/>
        <v>Lífeyrissjóður starfsmanna Búnaðarbanka ÍslandsSamtryggingardeild</v>
      </c>
      <c r="B846" s="20" t="str">
        <f>_xlfn.IFNA(INDEX(Listi!$AI:$AI,MATCH(C846,Listi!$AJ:$AJ,0)),INDEX(Listi!T:T,MATCH(C846,Listi!U:U,0)))</f>
        <v>Lífeyrissj. starfsm. Búnaðarb.Ísl.</v>
      </c>
      <c r="C846" t="s">
        <v>254</v>
      </c>
      <c r="D846" t="s">
        <v>205</v>
      </c>
      <c r="E846" t="s">
        <v>275</v>
      </c>
      <c r="F846" t="s">
        <v>21</v>
      </c>
      <c r="G846" s="8">
        <v>37653</v>
      </c>
      <c r="H846" t="s">
        <v>22</v>
      </c>
      <c r="I846" s="7">
        <v>0</v>
      </c>
      <c r="L846" s="7">
        <v>27921283000</v>
      </c>
      <c r="M846" s="7">
        <v>7378000</v>
      </c>
      <c r="N846" s="7">
        <v>1535577000</v>
      </c>
      <c r="O846" s="20">
        <f t="shared" si="27"/>
        <v>1</v>
      </c>
    </row>
    <row r="847" spans="1:15">
      <c r="A847" s="20" t="str">
        <f t="shared" si="26"/>
        <v>Lífeyrissjóður starfsmanna ReykjavíkurborgarSamtryggingardeild</v>
      </c>
      <c r="B847" s="20" t="str">
        <f>_xlfn.IFNA(INDEX(Listi!$AI:$AI,MATCH(C847,Listi!$AJ:$AJ,0)),INDEX(Listi!T:T,MATCH(C847,Listi!U:U,0)))</f>
        <v>Lífeyrissj. starfsm. Reykjav.</v>
      </c>
      <c r="C847" t="s">
        <v>255</v>
      </c>
      <c r="D847" t="s">
        <v>205</v>
      </c>
      <c r="E847" t="s">
        <v>275</v>
      </c>
      <c r="F847" t="s">
        <v>21</v>
      </c>
      <c r="G847" s="8">
        <v>37653</v>
      </c>
      <c r="H847" t="s">
        <v>22</v>
      </c>
      <c r="I847" s="7">
        <v>0</v>
      </c>
      <c r="L847" s="7">
        <v>92450251598</v>
      </c>
      <c r="M847" s="7">
        <v>217604296</v>
      </c>
      <c r="N847" s="7">
        <v>6195210428</v>
      </c>
      <c r="O847" s="20">
        <f t="shared" si="27"/>
        <v>1</v>
      </c>
    </row>
    <row r="848" spans="1:15">
      <c r="A848" s="20" t="str">
        <f t="shared" si="26"/>
        <v>Lífeyrissjóður starfsmanna ríkisinsA-deild</v>
      </c>
      <c r="B848" s="20" t="str">
        <f>_xlfn.IFNA(INDEX(Listi!$AI:$AI,MATCH(C848,Listi!$AJ:$AJ,0)),INDEX(Listi!T:T,MATCH(C848,Listi!U:U,0)))</f>
        <v>LSR</v>
      </c>
      <c r="C848" t="s">
        <v>256</v>
      </c>
      <c r="D848" t="s">
        <v>257</v>
      </c>
      <c r="E848" t="s">
        <v>275</v>
      </c>
      <c r="F848" t="s">
        <v>21</v>
      </c>
      <c r="G848" s="8">
        <v>37653</v>
      </c>
      <c r="H848" t="s">
        <v>22</v>
      </c>
      <c r="I848" s="7">
        <v>0</v>
      </c>
      <c r="L848" s="7">
        <v>1024402726080</v>
      </c>
      <c r="M848" s="7">
        <v>38030413328</v>
      </c>
      <c r="N848" s="7">
        <v>13011563069</v>
      </c>
      <c r="O848" s="20">
        <f t="shared" si="27"/>
        <v>1</v>
      </c>
    </row>
    <row r="849" spans="1:15">
      <c r="A849" s="20" t="str">
        <f t="shared" si="26"/>
        <v>Lífeyrissjóður starfsmanna ríkisinsB-deild</v>
      </c>
      <c r="B849" s="20" t="str">
        <f>_xlfn.IFNA(INDEX(Listi!$AI:$AI,MATCH(C849,Listi!$AJ:$AJ,0)),INDEX(Listi!T:T,MATCH(C849,Listi!U:U,0)))</f>
        <v>LSR</v>
      </c>
      <c r="C849" t="s">
        <v>256</v>
      </c>
      <c r="D849" t="s">
        <v>218</v>
      </c>
      <c r="E849" t="s">
        <v>275</v>
      </c>
      <c r="F849" t="s">
        <v>21</v>
      </c>
      <c r="G849" s="8">
        <v>37653</v>
      </c>
      <c r="H849" t="s">
        <v>22</v>
      </c>
      <c r="I849" s="7">
        <v>0</v>
      </c>
      <c r="L849" s="7">
        <v>297381500048</v>
      </c>
      <c r="M849" s="7">
        <v>1364474032</v>
      </c>
      <c r="N849" s="7">
        <v>62409553231</v>
      </c>
      <c r="O849" s="20">
        <f t="shared" si="27"/>
        <v>1</v>
      </c>
    </row>
    <row r="850" spans="1:15">
      <c r="A850" s="20" t="str">
        <f t="shared" si="26"/>
        <v>Lífeyrissjóður starfsmanna ríkisinsLeið I</v>
      </c>
      <c r="B850" s="20" t="str">
        <f>_xlfn.IFNA(INDEX(Listi!$AI:$AI,MATCH(C850,Listi!$AJ:$AJ,0)),INDEX(Listi!T:T,MATCH(C850,Listi!U:U,0)))</f>
        <v>LSR</v>
      </c>
      <c r="C850" t="s">
        <v>256</v>
      </c>
      <c r="D850" t="s">
        <v>258</v>
      </c>
      <c r="E850" t="s">
        <v>276</v>
      </c>
      <c r="F850" t="s">
        <v>21</v>
      </c>
      <c r="G850" s="8">
        <v>37653</v>
      </c>
      <c r="H850" t="s">
        <v>22</v>
      </c>
      <c r="I850" s="7">
        <v>0</v>
      </c>
      <c r="L850" s="7">
        <v>11704214939</v>
      </c>
      <c r="M850" s="7">
        <v>547428342</v>
      </c>
      <c r="N850" s="7">
        <v>195323403</v>
      </c>
      <c r="O850" s="20">
        <f t="shared" si="27"/>
        <v>1</v>
      </c>
    </row>
    <row r="851" spans="1:15">
      <c r="A851" s="20" t="str">
        <f t="shared" si="26"/>
        <v>Lífeyrissjóður starfsmanna ríkisinsLeið II</v>
      </c>
      <c r="B851" s="20" t="str">
        <f>_xlfn.IFNA(INDEX(Listi!$AI:$AI,MATCH(C851,Listi!$AJ:$AJ,0)),INDEX(Listi!T:T,MATCH(C851,Listi!U:U,0)))</f>
        <v>LSR</v>
      </c>
      <c r="C851" t="s">
        <v>256</v>
      </c>
      <c r="D851" t="s">
        <v>259</v>
      </c>
      <c r="E851" t="s">
        <v>276</v>
      </c>
      <c r="F851" t="s">
        <v>21</v>
      </c>
      <c r="G851" s="8">
        <v>37653</v>
      </c>
      <c r="H851" t="s">
        <v>22</v>
      </c>
      <c r="I851" s="7">
        <v>0</v>
      </c>
      <c r="L851" s="7">
        <v>3365164594</v>
      </c>
      <c r="M851" s="7">
        <v>379849453</v>
      </c>
      <c r="N851" s="7">
        <v>93142056</v>
      </c>
      <c r="O851" s="20">
        <f t="shared" si="27"/>
        <v>1</v>
      </c>
    </row>
    <row r="852" spans="1:15">
      <c r="A852" s="20" t="str">
        <f t="shared" si="26"/>
        <v>Lífeyrissjóður starfsmanna ríkisinsLeið III</v>
      </c>
      <c r="B852" s="20" t="str">
        <f>_xlfn.IFNA(INDEX(Listi!$AI:$AI,MATCH(C852,Listi!$AJ:$AJ,0)),INDEX(Listi!T:T,MATCH(C852,Listi!U:U,0)))</f>
        <v>LSR</v>
      </c>
      <c r="C852" t="s">
        <v>256</v>
      </c>
      <c r="D852" t="s">
        <v>260</v>
      </c>
      <c r="E852" t="s">
        <v>276</v>
      </c>
      <c r="F852" t="s">
        <v>21</v>
      </c>
      <c r="G852" s="8">
        <v>37653</v>
      </c>
      <c r="H852" t="s">
        <v>22</v>
      </c>
      <c r="I852" s="7">
        <v>0</v>
      </c>
      <c r="L852" s="7">
        <v>9959294621</v>
      </c>
      <c r="M852" s="7">
        <v>743287481</v>
      </c>
      <c r="N852" s="7">
        <v>349903833</v>
      </c>
      <c r="O852" s="20">
        <f t="shared" si="27"/>
        <v>1</v>
      </c>
    </row>
    <row r="853" spans="1:15">
      <c r="A853" s="20" t="str">
        <f t="shared" si="26"/>
        <v>Lífeyrissjóður Tannlæknafél ÍslDeild I/Séreign</v>
      </c>
      <c r="B853" s="20" t="str">
        <f>_xlfn.IFNA(INDEX(Listi!$AI:$AI,MATCH(C853,Listi!$AJ:$AJ,0)),INDEX(Listi!T:T,MATCH(C853,Listi!U:U,0)))</f>
        <v>Lífeyrissj. Tannlækna</v>
      </c>
      <c r="C853" t="s">
        <v>261</v>
      </c>
      <c r="D853" t="s">
        <v>207</v>
      </c>
      <c r="E853" t="s">
        <v>276</v>
      </c>
      <c r="F853" t="s">
        <v>21</v>
      </c>
      <c r="G853" s="8">
        <v>37653</v>
      </c>
      <c r="H853" t="s">
        <v>22</v>
      </c>
      <c r="I853" s="7">
        <v>0</v>
      </c>
      <c r="L853" s="7">
        <v>6768408488</v>
      </c>
      <c r="M853" s="7">
        <v>272759192</v>
      </c>
      <c r="N853" s="7">
        <v>153838058</v>
      </c>
      <c r="O853" s="20">
        <f t="shared" si="27"/>
        <v>1</v>
      </c>
    </row>
    <row r="854" spans="1:15">
      <c r="A854" s="20" t="str">
        <f t="shared" si="26"/>
        <v>Lífeyrissjóður Tannlæknafél ÍslSamtryggingardeild</v>
      </c>
      <c r="B854" s="20" t="str">
        <f>_xlfn.IFNA(INDEX(Listi!$AI:$AI,MATCH(C854,Listi!$AJ:$AJ,0)),INDEX(Listi!T:T,MATCH(C854,Listi!U:U,0)))</f>
        <v>Lífeyrissj. Tannlækna</v>
      </c>
      <c r="C854" t="s">
        <v>261</v>
      </c>
      <c r="D854" t="s">
        <v>205</v>
      </c>
      <c r="E854" t="s">
        <v>275</v>
      </c>
      <c r="F854" t="s">
        <v>21</v>
      </c>
      <c r="G854" s="8">
        <v>37653</v>
      </c>
      <c r="H854" t="s">
        <v>22</v>
      </c>
      <c r="I854" s="7">
        <v>0</v>
      </c>
      <c r="L854" s="7">
        <v>2241251214</v>
      </c>
      <c r="M854" s="7">
        <v>112827287</v>
      </c>
      <c r="N854" s="7">
        <v>17930159</v>
      </c>
      <c r="O854" s="20">
        <f t="shared" si="27"/>
        <v>1</v>
      </c>
    </row>
    <row r="855" spans="1:15">
      <c r="A855" s="20" t="str">
        <f t="shared" si="26"/>
        <v>Lífeyrissjóður verslunarmannaÆvileið 1</v>
      </c>
      <c r="B855" s="20" t="str">
        <f>_xlfn.IFNA(INDEX(Listi!$AI:$AI,MATCH(C855,Listi!$AJ:$AJ,0)),INDEX(Listi!T:T,MATCH(C855,Listi!U:U,0)))</f>
        <v>Lífeyrissj. Verslunarm.</v>
      </c>
      <c r="C855" t="s">
        <v>206</v>
      </c>
      <c r="D855" t="s">
        <v>310</v>
      </c>
      <c r="E855" t="s">
        <v>276</v>
      </c>
      <c r="F855" t="s">
        <v>21</v>
      </c>
      <c r="G855" s="8">
        <v>37653</v>
      </c>
      <c r="H855" t="s">
        <v>22</v>
      </c>
      <c r="I855" s="7">
        <v>0</v>
      </c>
      <c r="L855" s="7">
        <v>2860479562</v>
      </c>
      <c r="M855" s="7">
        <v>819651283</v>
      </c>
      <c r="N855" s="7">
        <v>12562366</v>
      </c>
      <c r="O855" s="20">
        <f t="shared" si="27"/>
        <v>1</v>
      </c>
    </row>
    <row r="856" spans="1:15">
      <c r="A856" s="20" t="str">
        <f t="shared" si="26"/>
        <v>Lífeyrissjóður verslunarmannaÆvileið 2</v>
      </c>
      <c r="B856" s="20" t="str">
        <f>_xlfn.IFNA(INDEX(Listi!$AI:$AI,MATCH(C856,Listi!$AJ:$AJ,0)),INDEX(Listi!T:T,MATCH(C856,Listi!U:U,0)))</f>
        <v>Lífeyrissj. Verslunarm.</v>
      </c>
      <c r="C856" t="s">
        <v>206</v>
      </c>
      <c r="D856" t="s">
        <v>309</v>
      </c>
      <c r="E856" t="s">
        <v>276</v>
      </c>
      <c r="F856" t="s">
        <v>21</v>
      </c>
      <c r="G856" s="8">
        <v>37653</v>
      </c>
      <c r="H856" t="s">
        <v>22</v>
      </c>
      <c r="I856" s="7">
        <v>0</v>
      </c>
      <c r="L856" s="7">
        <v>2325064159</v>
      </c>
      <c r="M856" s="7">
        <v>465663194</v>
      </c>
      <c r="N856" s="7">
        <v>32037995</v>
      </c>
      <c r="O856" s="20">
        <f t="shared" si="27"/>
        <v>1</v>
      </c>
    </row>
    <row r="857" spans="1:15">
      <c r="A857" s="20" t="str">
        <f t="shared" si="26"/>
        <v>Lífeyrissjóður verslunarmannaÆvileið 3</v>
      </c>
      <c r="B857" s="20" t="str">
        <f>_xlfn.IFNA(INDEX(Listi!$AI:$AI,MATCH(C857,Listi!$AJ:$AJ,0)),INDEX(Listi!T:T,MATCH(C857,Listi!U:U,0)))</f>
        <v>Lífeyrissj. Verslunarm.</v>
      </c>
      <c r="C857" t="s">
        <v>206</v>
      </c>
      <c r="D857" t="s">
        <v>308</v>
      </c>
      <c r="E857" t="s">
        <v>276</v>
      </c>
      <c r="F857" t="s">
        <v>21</v>
      </c>
      <c r="G857" s="8">
        <v>37653</v>
      </c>
      <c r="H857" t="s">
        <v>22</v>
      </c>
      <c r="I857" s="7">
        <v>0</v>
      </c>
      <c r="L857" s="7">
        <v>1567402319</v>
      </c>
      <c r="M857" s="7">
        <v>325961302</v>
      </c>
      <c r="N857" s="7">
        <v>60283998</v>
      </c>
      <c r="O857" s="20">
        <f t="shared" si="27"/>
        <v>1</v>
      </c>
    </row>
    <row r="858" spans="1:15">
      <c r="A858" s="20" t="str">
        <f t="shared" si="26"/>
        <v>Lífeyrissjóður verslunarmannaDeild I/Séreign</v>
      </c>
      <c r="B858" s="20" t="str">
        <f>_xlfn.IFNA(INDEX(Listi!$AI:$AI,MATCH(C858,Listi!$AJ:$AJ,0)),INDEX(Listi!T:T,MATCH(C858,Listi!U:U,0)))</f>
        <v>Lífeyrissj. Verslunarm.</v>
      </c>
      <c r="C858" t="s">
        <v>206</v>
      </c>
      <c r="D858" t="s">
        <v>207</v>
      </c>
      <c r="E858" t="s">
        <v>276</v>
      </c>
      <c r="F858" t="s">
        <v>21</v>
      </c>
      <c r="G858" s="8">
        <v>37653</v>
      </c>
      <c r="H858" t="s">
        <v>22</v>
      </c>
      <c r="I858" s="7">
        <v>0</v>
      </c>
      <c r="L858" s="7">
        <v>19785724399</v>
      </c>
      <c r="M858" s="7">
        <v>729937912</v>
      </c>
      <c r="N858" s="7">
        <v>458382791</v>
      </c>
      <c r="O858" s="20">
        <f t="shared" si="27"/>
        <v>1</v>
      </c>
    </row>
    <row r="859" spans="1:15">
      <c r="A859" s="20" t="str">
        <f t="shared" si="26"/>
        <v>Lífeyrissjóður verslunarmannaSamtryggingardeild</v>
      </c>
      <c r="B859" s="20" t="str">
        <f>_xlfn.IFNA(INDEX(Listi!$AI:$AI,MATCH(C859,Listi!$AJ:$AJ,0)),INDEX(Listi!T:T,MATCH(C859,Listi!U:U,0)))</f>
        <v>Lífeyrissj. Verslunarm.</v>
      </c>
      <c r="C859" t="s">
        <v>206</v>
      </c>
      <c r="D859" t="s">
        <v>205</v>
      </c>
      <c r="E859" t="s">
        <v>275</v>
      </c>
      <c r="F859" t="s">
        <v>21</v>
      </c>
      <c r="G859" s="8">
        <v>37653</v>
      </c>
      <c r="H859" t="s">
        <v>22</v>
      </c>
      <c r="I859" s="7">
        <v>0</v>
      </c>
      <c r="L859" s="7">
        <v>1174592806906</v>
      </c>
      <c r="M859" s="7">
        <v>35794261112</v>
      </c>
      <c r="N859" s="7">
        <v>21965137185</v>
      </c>
      <c r="O859" s="20">
        <f t="shared" si="27"/>
        <v>1</v>
      </c>
    </row>
    <row r="860" spans="1:15">
      <c r="A860" s="20" t="str">
        <f t="shared" si="26"/>
        <v>Lífeyrissjóður VestmannaeyjaSafn I</v>
      </c>
      <c r="B860" s="20" t="str">
        <f>_xlfn.IFNA(INDEX(Listi!$AI:$AI,MATCH(C860,Listi!$AJ:$AJ,0)),INDEX(Listi!T:T,MATCH(C860,Listi!U:U,0)))</f>
        <v>Lífeyrissj. Vestm.</v>
      </c>
      <c r="C860" t="s">
        <v>262</v>
      </c>
      <c r="D860" t="s">
        <v>210</v>
      </c>
      <c r="E860" t="s">
        <v>276</v>
      </c>
      <c r="F860" t="s">
        <v>21</v>
      </c>
      <c r="G860" s="8">
        <v>37653</v>
      </c>
      <c r="H860" t="s">
        <v>22</v>
      </c>
      <c r="I860" s="7">
        <v>0</v>
      </c>
      <c r="L860" s="7">
        <v>381311221</v>
      </c>
      <c r="M860" s="7">
        <v>44104006</v>
      </c>
      <c r="N860" s="7">
        <v>13592960</v>
      </c>
      <c r="O860" s="20">
        <f t="shared" si="27"/>
        <v>1</v>
      </c>
    </row>
    <row r="861" spans="1:15">
      <c r="A861" s="20" t="str">
        <f t="shared" si="26"/>
        <v>Lífeyrissjóður VestmannaeyjaSafn II</v>
      </c>
      <c r="B861" s="20" t="str">
        <f>_xlfn.IFNA(INDEX(Listi!$AI:$AI,MATCH(C861,Listi!$AJ:$AJ,0)),INDEX(Listi!T:T,MATCH(C861,Listi!U:U,0)))</f>
        <v>Lífeyrissj. Vestm.</v>
      </c>
      <c r="C861" t="s">
        <v>262</v>
      </c>
      <c r="D861" t="s">
        <v>211</v>
      </c>
      <c r="E861" t="s">
        <v>276</v>
      </c>
      <c r="F861" t="s">
        <v>21</v>
      </c>
      <c r="G861" s="8">
        <v>37653</v>
      </c>
      <c r="H861" t="s">
        <v>22</v>
      </c>
      <c r="I861" s="7">
        <v>0</v>
      </c>
      <c r="L861" s="7">
        <v>571440191</v>
      </c>
      <c r="M861" s="7">
        <v>40240404</v>
      </c>
      <c r="N861" s="7">
        <v>18659289</v>
      </c>
      <c r="O861" s="20">
        <f t="shared" si="27"/>
        <v>1</v>
      </c>
    </row>
    <row r="862" spans="1:15">
      <c r="A862" s="20" t="str">
        <f t="shared" si="26"/>
        <v>Lífeyrissjóður VestmannaeyjaSamtryggingardeild</v>
      </c>
      <c r="B862" s="20" t="str">
        <f>_xlfn.IFNA(INDEX(Listi!$AI:$AI,MATCH(C862,Listi!$AJ:$AJ,0)),INDEX(Listi!T:T,MATCH(C862,Listi!U:U,0)))</f>
        <v>Lífeyrissj. Vestm.</v>
      </c>
      <c r="C862" t="s">
        <v>262</v>
      </c>
      <c r="D862" t="s">
        <v>205</v>
      </c>
      <c r="E862" t="s">
        <v>275</v>
      </c>
      <c r="F862" t="s">
        <v>21</v>
      </c>
      <c r="G862" s="8">
        <v>37653</v>
      </c>
      <c r="H862" t="s">
        <v>22</v>
      </c>
      <c r="I862" s="7">
        <v>0</v>
      </c>
      <c r="L862" s="7">
        <v>85198020532</v>
      </c>
      <c r="M862" s="7">
        <v>1944643004</v>
      </c>
      <c r="N862" s="7">
        <v>2198060399</v>
      </c>
      <c r="O862" s="20">
        <f t="shared" si="27"/>
        <v>1</v>
      </c>
    </row>
    <row r="863" spans="1:15">
      <c r="A863" s="20" t="str">
        <f t="shared" si="26"/>
        <v>Lífsval - lífeyrissparnaðurLífsval 1</v>
      </c>
      <c r="B863" s="20" t="str">
        <f>_xlfn.IFNA(INDEX(Listi!$AI:$AI,MATCH(C863,Listi!$AJ:$AJ,0)),INDEX(Listi!T:T,MATCH(C863,Listi!U:U,0)))</f>
        <v>Lífsval</v>
      </c>
      <c r="C863" t="s">
        <v>263</v>
      </c>
      <c r="D863" t="s">
        <v>264</v>
      </c>
      <c r="E863" t="s">
        <v>276</v>
      </c>
      <c r="F863" t="s">
        <v>21</v>
      </c>
      <c r="G863" s="8">
        <v>37653</v>
      </c>
      <c r="H863" t="s">
        <v>22</v>
      </c>
      <c r="I863" s="7">
        <v>0</v>
      </c>
      <c r="L863" s="7">
        <v>1792991246</v>
      </c>
      <c r="M863" s="7">
        <v>203244065</v>
      </c>
      <c r="N863" s="7">
        <v>81003579</v>
      </c>
      <c r="O863" s="20">
        <f t="shared" si="27"/>
        <v>1</v>
      </c>
    </row>
    <row r="864" spans="1:15">
      <c r="A864" s="20" t="str">
        <f t="shared" si="26"/>
        <v>Lífsval - lífeyrissparnaðurLífsval 2</v>
      </c>
      <c r="B864" s="20" t="str">
        <f>_xlfn.IFNA(INDEX(Listi!$AI:$AI,MATCH(C864,Listi!$AJ:$AJ,0)),INDEX(Listi!T:T,MATCH(C864,Listi!U:U,0)))</f>
        <v>Lífsval</v>
      </c>
      <c r="C864" t="s">
        <v>263</v>
      </c>
      <c r="D864" t="s">
        <v>265</v>
      </c>
      <c r="E864" t="s">
        <v>276</v>
      </c>
      <c r="F864" t="s">
        <v>21</v>
      </c>
      <c r="G864" s="8">
        <v>37653</v>
      </c>
      <c r="H864" t="s">
        <v>22</v>
      </c>
      <c r="I864" s="7">
        <v>0</v>
      </c>
      <c r="L864" s="7">
        <v>79660340</v>
      </c>
      <c r="M864" s="7">
        <v>14369045</v>
      </c>
      <c r="N864" s="7">
        <v>2695304</v>
      </c>
      <c r="O864" s="20">
        <f t="shared" si="27"/>
        <v>1</v>
      </c>
    </row>
    <row r="865" spans="1:15">
      <c r="A865" s="20" t="str">
        <f t="shared" si="26"/>
        <v>Lífsval - lífeyrissparnaðurLífsval 3</v>
      </c>
      <c r="B865" s="20" t="str">
        <f>_xlfn.IFNA(INDEX(Listi!$AI:$AI,MATCH(C865,Listi!$AJ:$AJ,0)),INDEX(Listi!T:T,MATCH(C865,Listi!U:U,0)))</f>
        <v>Lífsval</v>
      </c>
      <c r="C865" t="s">
        <v>263</v>
      </c>
      <c r="D865" t="s">
        <v>266</v>
      </c>
      <c r="E865" t="s">
        <v>276</v>
      </c>
      <c r="F865" t="s">
        <v>21</v>
      </c>
      <c r="G865" s="8">
        <v>37653</v>
      </c>
      <c r="H865" t="s">
        <v>22</v>
      </c>
      <c r="I865" s="7">
        <v>0</v>
      </c>
      <c r="L865" s="7">
        <v>131239774</v>
      </c>
      <c r="M865" s="7">
        <v>16635787</v>
      </c>
      <c r="N865" s="7">
        <v>3548138</v>
      </c>
      <c r="O865" s="20">
        <f t="shared" si="27"/>
        <v>1</v>
      </c>
    </row>
    <row r="866" spans="1:15">
      <c r="A866" s="20" t="str">
        <f t="shared" si="26"/>
        <v>Lífsval - lífeyrissparnaðurLífsval 4</v>
      </c>
      <c r="B866" s="20" t="str">
        <f>_xlfn.IFNA(INDEX(Listi!$AI:$AI,MATCH(C866,Listi!$AJ:$AJ,0)),INDEX(Listi!T:T,MATCH(C866,Listi!U:U,0)))</f>
        <v>Lífsval</v>
      </c>
      <c r="C866" t="s">
        <v>263</v>
      </c>
      <c r="D866" t="s">
        <v>267</v>
      </c>
      <c r="E866" t="s">
        <v>276</v>
      </c>
      <c r="F866" t="s">
        <v>21</v>
      </c>
      <c r="G866" s="8">
        <v>37653</v>
      </c>
      <c r="H866" t="s">
        <v>22</v>
      </c>
      <c r="I866" s="7">
        <v>0</v>
      </c>
      <c r="L866" s="7">
        <v>71752064</v>
      </c>
      <c r="M866" s="7">
        <v>15238959</v>
      </c>
      <c r="N866" s="7">
        <v>2058992</v>
      </c>
      <c r="O866" s="20">
        <f t="shared" si="27"/>
        <v>1</v>
      </c>
    </row>
    <row r="867" spans="1:15">
      <c r="A867" s="20" t="str">
        <f t="shared" si="26"/>
        <v>Lífsverk lífeyrissjóðurLífsverk I/Séreign</v>
      </c>
      <c r="B867" s="20" t="str">
        <f>_xlfn.IFNA(INDEX(Listi!$AI:$AI,MATCH(C867,Listi!$AJ:$AJ,0)),INDEX(Listi!T:T,MATCH(C867,Listi!U:U,0)))</f>
        <v xml:space="preserve">Lífsverk  </v>
      </c>
      <c r="C867" t="s">
        <v>268</v>
      </c>
      <c r="D867" t="s">
        <v>269</v>
      </c>
      <c r="E867" t="s">
        <v>276</v>
      </c>
      <c r="F867" t="s">
        <v>21</v>
      </c>
      <c r="G867" s="8">
        <v>37653</v>
      </c>
      <c r="H867" t="s">
        <v>22</v>
      </c>
      <c r="I867" s="7">
        <v>0</v>
      </c>
      <c r="L867" s="7">
        <v>4582957000</v>
      </c>
      <c r="M867" s="7">
        <v>635926000</v>
      </c>
      <c r="N867" s="7">
        <v>22708000</v>
      </c>
      <c r="O867" s="20">
        <f t="shared" si="27"/>
        <v>1</v>
      </c>
    </row>
    <row r="868" spans="1:15">
      <c r="A868" s="20" t="str">
        <f t="shared" si="26"/>
        <v>Lífsverk lífeyrissjóðurLífsverk II/Séreign</v>
      </c>
      <c r="B868" s="20" t="str">
        <f>_xlfn.IFNA(INDEX(Listi!$AI:$AI,MATCH(C868,Listi!$AJ:$AJ,0)),INDEX(Listi!T:T,MATCH(C868,Listi!U:U,0)))</f>
        <v xml:space="preserve">Lífsverk  </v>
      </c>
      <c r="C868" t="s">
        <v>268</v>
      </c>
      <c r="D868" t="s">
        <v>270</v>
      </c>
      <c r="E868" t="s">
        <v>276</v>
      </c>
      <c r="F868" t="s">
        <v>21</v>
      </c>
      <c r="G868" s="8">
        <v>37653</v>
      </c>
      <c r="H868" t="s">
        <v>22</v>
      </c>
      <c r="I868" s="7">
        <v>0</v>
      </c>
      <c r="L868" s="7">
        <v>23735073000</v>
      </c>
      <c r="M868" s="7">
        <v>2073571000</v>
      </c>
      <c r="N868" s="7">
        <v>249365000</v>
      </c>
      <c r="O868" s="20">
        <f t="shared" si="27"/>
        <v>1</v>
      </c>
    </row>
    <row r="869" spans="1:15">
      <c r="A869" s="20" t="str">
        <f t="shared" si="26"/>
        <v>Lífsverk lífeyrissjóðurLífsverk III/Séreign</v>
      </c>
      <c r="B869" s="20" t="str">
        <f>_xlfn.IFNA(INDEX(Listi!$AI:$AI,MATCH(C869,Listi!$AJ:$AJ,0)),INDEX(Listi!T:T,MATCH(C869,Listi!U:U,0)))</f>
        <v xml:space="preserve">Lífsverk  </v>
      </c>
      <c r="C869" t="s">
        <v>268</v>
      </c>
      <c r="D869" t="s">
        <v>271</v>
      </c>
      <c r="E869" t="s">
        <v>276</v>
      </c>
      <c r="F869" t="s">
        <v>21</v>
      </c>
      <c r="G869" s="8">
        <v>37653</v>
      </c>
      <c r="H869" t="s">
        <v>22</v>
      </c>
      <c r="I869" s="7">
        <v>0</v>
      </c>
      <c r="L869" s="7">
        <v>653814000</v>
      </c>
      <c r="M869" s="7">
        <v>105107000</v>
      </c>
      <c r="N869" s="7">
        <v>2613000</v>
      </c>
      <c r="O869" s="20">
        <f t="shared" si="27"/>
        <v>1</v>
      </c>
    </row>
    <row r="870" spans="1:15">
      <c r="A870" s="20" t="str">
        <f t="shared" si="26"/>
        <v>Lífsverk lífeyrissjóðurSamtryggingardeild</v>
      </c>
      <c r="B870" s="20" t="str">
        <f>_xlfn.IFNA(INDEX(Listi!$AI:$AI,MATCH(C870,Listi!$AJ:$AJ,0)),INDEX(Listi!T:T,MATCH(C870,Listi!U:U,0)))</f>
        <v xml:space="preserve">Lífsverk  </v>
      </c>
      <c r="C870" t="s">
        <v>268</v>
      </c>
      <c r="D870" t="s">
        <v>205</v>
      </c>
      <c r="E870" t="s">
        <v>275</v>
      </c>
      <c r="F870" t="s">
        <v>21</v>
      </c>
      <c r="G870" s="8">
        <v>37653</v>
      </c>
      <c r="H870" t="s">
        <v>22</v>
      </c>
      <c r="I870" s="7">
        <v>0</v>
      </c>
      <c r="L870" s="7">
        <v>120542527000</v>
      </c>
      <c r="M870" s="7">
        <v>4397803000</v>
      </c>
      <c r="N870" s="7">
        <v>1423151000</v>
      </c>
      <c r="O870" s="20">
        <f t="shared" si="27"/>
        <v>1</v>
      </c>
    </row>
    <row r="871" spans="1:15">
      <c r="A871" s="20" t="str">
        <f t="shared" si="26"/>
        <v>Söfnunarsjóður lífeyrisréttindaDeild I/Innlán</v>
      </c>
      <c r="B871" s="20" t="str">
        <f>_xlfn.IFNA(INDEX(Listi!$AI:$AI,MATCH(C871,Listi!$AJ:$AJ,0)),INDEX(Listi!T:T,MATCH(C871,Listi!U:U,0)))</f>
        <v>Söfnunarsj.</v>
      </c>
      <c r="C871" t="s">
        <v>272</v>
      </c>
      <c r="D871" t="s">
        <v>273</v>
      </c>
      <c r="E871" t="s">
        <v>276</v>
      </c>
      <c r="F871" t="s">
        <v>21</v>
      </c>
      <c r="G871" s="8">
        <v>37653</v>
      </c>
      <c r="H871" t="s">
        <v>22</v>
      </c>
      <c r="I871" s="7">
        <v>0</v>
      </c>
      <c r="L871" s="7">
        <v>2001731914</v>
      </c>
      <c r="M871" s="7">
        <v>133561634</v>
      </c>
      <c r="N871" s="7">
        <v>44803565</v>
      </c>
      <c r="O871" s="20">
        <f t="shared" si="27"/>
        <v>1</v>
      </c>
    </row>
    <row r="872" spans="1:15">
      <c r="A872" s="20" t="str">
        <f t="shared" si="26"/>
        <v>Söfnunarsjóður lífeyrisréttindaDeild III/Séreign</v>
      </c>
      <c r="B872" s="20" t="str">
        <f>_xlfn.IFNA(INDEX(Listi!$AI:$AI,MATCH(C872,Listi!$AJ:$AJ,0)),INDEX(Listi!T:T,MATCH(C872,Listi!U:U,0)))</f>
        <v>Söfnunarsj.</v>
      </c>
      <c r="C872" t="s">
        <v>272</v>
      </c>
      <c r="D872" t="s">
        <v>599</v>
      </c>
      <c r="E872" t="s">
        <v>276</v>
      </c>
      <c r="F872" t="s">
        <v>21</v>
      </c>
      <c r="G872" s="8">
        <v>37653</v>
      </c>
      <c r="H872" t="s">
        <v>22</v>
      </c>
      <c r="I872" s="7">
        <v>0</v>
      </c>
      <c r="L872" s="7">
        <v>24413085</v>
      </c>
      <c r="M872" s="7">
        <v>24697577</v>
      </c>
      <c r="N872" s="7">
        <v>900000</v>
      </c>
      <c r="O872" s="20">
        <f t="shared" si="27"/>
        <v>1</v>
      </c>
    </row>
    <row r="873" spans="1:15">
      <c r="A873" s="20" t="str">
        <f t="shared" si="26"/>
        <v>Söfnunarsjóður lífeyrisréttindaDeildII/Séreign</v>
      </c>
      <c r="B873" s="20" t="str">
        <f>_xlfn.IFNA(INDEX(Listi!$AI:$AI,MATCH(C873,Listi!$AJ:$AJ,0)),INDEX(Listi!T:T,MATCH(C873,Listi!U:U,0)))</f>
        <v>Söfnunarsj.</v>
      </c>
      <c r="C873" t="s">
        <v>272</v>
      </c>
      <c r="D873" t="s">
        <v>586</v>
      </c>
      <c r="E873" t="s">
        <v>276</v>
      </c>
      <c r="F873" t="s">
        <v>21</v>
      </c>
      <c r="G873" s="8">
        <v>37653</v>
      </c>
      <c r="H873" t="s">
        <v>22</v>
      </c>
      <c r="I873" s="7">
        <v>0</v>
      </c>
      <c r="L873" s="7">
        <v>1654616477</v>
      </c>
      <c r="M873" s="7">
        <v>128539213</v>
      </c>
      <c r="N873" s="7">
        <v>22846291</v>
      </c>
      <c r="O873" s="20">
        <f t="shared" si="27"/>
        <v>1</v>
      </c>
    </row>
    <row r="874" spans="1:15">
      <c r="A874" s="20" t="str">
        <f t="shared" si="26"/>
        <v>Söfnunarsjóður lífeyrisréttindaSamtryggingardeild</v>
      </c>
      <c r="B874" s="20" t="str">
        <f>_xlfn.IFNA(INDEX(Listi!$AI:$AI,MATCH(C874,Listi!$AJ:$AJ,0)),INDEX(Listi!T:T,MATCH(C874,Listi!U:U,0)))</f>
        <v>Söfnunarsj.</v>
      </c>
      <c r="C874" t="s">
        <v>272</v>
      </c>
      <c r="D874" t="s">
        <v>205</v>
      </c>
      <c r="E874" t="s">
        <v>275</v>
      </c>
      <c r="F874" t="s">
        <v>21</v>
      </c>
      <c r="G874" s="8">
        <v>37653</v>
      </c>
      <c r="H874" t="s">
        <v>22</v>
      </c>
      <c r="I874" s="7">
        <v>0</v>
      </c>
      <c r="L874" s="7">
        <v>238978847889</v>
      </c>
      <c r="M874" s="7">
        <v>4967193409</v>
      </c>
      <c r="N874" s="7">
        <v>6076487652</v>
      </c>
      <c r="O874" s="20">
        <f t="shared" si="27"/>
        <v>1</v>
      </c>
    </row>
    <row r="875" spans="1:15">
      <c r="A875" s="20" t="str">
        <f t="shared" si="26"/>
        <v>Stapi lífeyrissjóðurSafn I</v>
      </c>
      <c r="B875" s="20" t="str">
        <f>_xlfn.IFNA(INDEX(Listi!$AI:$AI,MATCH(C875,Listi!$AJ:$AJ,0)),INDEX(Listi!T:T,MATCH(C875,Listi!U:U,0)))</f>
        <v xml:space="preserve">Stapi  </v>
      </c>
      <c r="C875" t="s">
        <v>209</v>
      </c>
      <c r="D875" t="s">
        <v>210</v>
      </c>
      <c r="E875" t="s">
        <v>276</v>
      </c>
      <c r="F875" t="s">
        <v>21</v>
      </c>
      <c r="G875" s="8">
        <v>37653</v>
      </c>
      <c r="H875" t="s">
        <v>22</v>
      </c>
      <c r="I875" s="7">
        <v>0</v>
      </c>
      <c r="L875" s="7">
        <v>2440828925</v>
      </c>
      <c r="M875" s="7">
        <v>91567233</v>
      </c>
      <c r="N875" s="7">
        <v>110755602</v>
      </c>
      <c r="O875" s="20">
        <f t="shared" si="27"/>
        <v>1</v>
      </c>
    </row>
    <row r="876" spans="1:15">
      <c r="A876" s="20" t="str">
        <f t="shared" si="26"/>
        <v>Stapi lífeyrissjóðurSafn II</v>
      </c>
      <c r="B876" s="20" t="str">
        <f>_xlfn.IFNA(INDEX(Listi!$AI:$AI,MATCH(C876,Listi!$AJ:$AJ,0)),INDEX(Listi!T:T,MATCH(C876,Listi!U:U,0)))</f>
        <v xml:space="preserve">Stapi  </v>
      </c>
      <c r="C876" t="s">
        <v>209</v>
      </c>
      <c r="D876" t="s">
        <v>211</v>
      </c>
      <c r="E876" t="s">
        <v>276</v>
      </c>
      <c r="F876" t="s">
        <v>21</v>
      </c>
      <c r="G876" s="8">
        <v>37653</v>
      </c>
      <c r="H876" t="s">
        <v>22</v>
      </c>
      <c r="I876" s="7">
        <v>0</v>
      </c>
      <c r="L876" s="7">
        <v>5710890273</v>
      </c>
      <c r="M876" s="7">
        <v>262001316</v>
      </c>
      <c r="N876" s="7">
        <v>164209410</v>
      </c>
      <c r="O876" s="20">
        <f t="shared" si="27"/>
        <v>1</v>
      </c>
    </row>
    <row r="877" spans="1:15">
      <c r="A877" s="20" t="str">
        <f t="shared" si="26"/>
        <v>Stapi lífeyrissjóðurSafn III</v>
      </c>
      <c r="B877" s="20" t="str">
        <f>_xlfn.IFNA(INDEX(Listi!$AI:$AI,MATCH(C877,Listi!$AJ:$AJ,0)),INDEX(Listi!T:T,MATCH(C877,Listi!U:U,0)))</f>
        <v xml:space="preserve">Stapi  </v>
      </c>
      <c r="C877" t="s">
        <v>209</v>
      </c>
      <c r="D877" t="s">
        <v>212</v>
      </c>
      <c r="E877" t="s">
        <v>276</v>
      </c>
      <c r="F877" t="s">
        <v>21</v>
      </c>
      <c r="G877" s="8">
        <v>37653</v>
      </c>
      <c r="H877" t="s">
        <v>22</v>
      </c>
      <c r="I877" s="7">
        <v>0</v>
      </c>
      <c r="L877" s="7">
        <v>268100084</v>
      </c>
      <c r="M877" s="7">
        <v>24388890</v>
      </c>
      <c r="N877" s="7">
        <v>9886128</v>
      </c>
      <c r="O877" s="20">
        <f t="shared" si="27"/>
        <v>1</v>
      </c>
    </row>
    <row r="878" spans="1:15">
      <c r="A878" s="20" t="str">
        <f t="shared" si="26"/>
        <v>Stapi lífeyrissjóðurTryggingardeild</v>
      </c>
      <c r="B878" s="20" t="str">
        <f>_xlfn.IFNA(INDEX(Listi!$AI:$AI,MATCH(C878,Listi!$AJ:$AJ,0)),INDEX(Listi!T:T,MATCH(C878,Listi!U:U,0)))</f>
        <v xml:space="preserve">Stapi  </v>
      </c>
      <c r="C878" t="s">
        <v>209</v>
      </c>
      <c r="D878" t="s">
        <v>213</v>
      </c>
      <c r="E878" t="s">
        <v>275</v>
      </c>
      <c r="F878" t="s">
        <v>21</v>
      </c>
      <c r="G878" s="8">
        <v>37653</v>
      </c>
      <c r="H878" t="s">
        <v>22</v>
      </c>
      <c r="I878" s="7">
        <v>0</v>
      </c>
      <c r="L878" s="7">
        <v>348661724246</v>
      </c>
      <c r="M878" s="7">
        <v>13807615154</v>
      </c>
      <c r="N878" s="7">
        <v>7912918911</v>
      </c>
      <c r="O878" s="20">
        <f t="shared" si="27"/>
        <v>1</v>
      </c>
    </row>
    <row r="879" spans="1:15">
      <c r="A879" s="20" t="str">
        <f t="shared" si="26"/>
        <v>Stapi lífeyrissjóðurVarfærnasafnið</v>
      </c>
      <c r="B879" s="20" t="str">
        <f>_xlfn.IFNA(INDEX(Listi!$AI:$AI,MATCH(C879,Listi!$AJ:$AJ,0)),INDEX(Listi!T:T,MATCH(C879,Listi!U:U,0)))</f>
        <v xml:space="preserve">Stapi  </v>
      </c>
      <c r="C879" t="s">
        <v>209</v>
      </c>
      <c r="D879" t="s">
        <v>392</v>
      </c>
      <c r="E879" t="s">
        <v>276</v>
      </c>
      <c r="F879" t="s">
        <v>21</v>
      </c>
      <c r="G879" s="8">
        <v>37653</v>
      </c>
      <c r="H879" t="s">
        <v>22</v>
      </c>
      <c r="I879" s="7">
        <v>0</v>
      </c>
      <c r="L879" s="7">
        <v>471986044</v>
      </c>
      <c r="M879" s="7">
        <v>137399159</v>
      </c>
      <c r="N879" s="7">
        <v>6994496</v>
      </c>
      <c r="O879" s="20">
        <f t="shared" si="27"/>
        <v>1</v>
      </c>
    </row>
    <row r="880" spans="1:15">
      <c r="A880" s="20" t="str">
        <f t="shared" ref="A880:A941" si="28">CONCATENATE(C880,D880)</f>
        <v>Almenni lífeyrissjóðurinnÆvisafn I</v>
      </c>
      <c r="B880" s="20" t="str">
        <f>_xlfn.IFNA(INDEX(Listi!$AI:$AI,MATCH(C880,Listi!$AJ:$AJ,0)),INDEX(Listi!T:T,MATCH(C880,Listi!U:U,0)))</f>
        <v xml:space="preserve">Almenni </v>
      </c>
      <c r="C880" t="s">
        <v>0</v>
      </c>
      <c r="D880" t="s">
        <v>202</v>
      </c>
      <c r="E880" t="s">
        <v>276</v>
      </c>
      <c r="F880" t="s">
        <v>23</v>
      </c>
      <c r="G880" s="8">
        <v>38018</v>
      </c>
      <c r="H880" t="s">
        <v>24</v>
      </c>
      <c r="I880" s="7">
        <v>16659721</v>
      </c>
      <c r="L880" s="7">
        <v>43068273823</v>
      </c>
      <c r="M880" s="7">
        <v>4413720640</v>
      </c>
      <c r="N880" s="7">
        <v>641257097</v>
      </c>
      <c r="O880" s="20">
        <f t="shared" si="27"/>
        <v>1</v>
      </c>
    </row>
    <row r="881" spans="1:15">
      <c r="A881" s="20" t="str">
        <f t="shared" si="28"/>
        <v>Almenni lífeyrissjóðurinnÆvisafn II</v>
      </c>
      <c r="B881" s="20" t="str">
        <f>_xlfn.IFNA(INDEX(Listi!$AI:$AI,MATCH(C881,Listi!$AJ:$AJ,0)),INDEX(Listi!T:T,MATCH(C881,Listi!U:U,0)))</f>
        <v xml:space="preserve">Almenni </v>
      </c>
      <c r="C881" t="s">
        <v>0</v>
      </c>
      <c r="D881" t="s">
        <v>203</v>
      </c>
      <c r="E881" t="s">
        <v>276</v>
      </c>
      <c r="F881" t="s">
        <v>23</v>
      </c>
      <c r="G881" s="8">
        <v>38018</v>
      </c>
      <c r="H881" t="s">
        <v>24</v>
      </c>
      <c r="I881" s="7">
        <v>25630531</v>
      </c>
      <c r="L881" s="7">
        <v>86460235807</v>
      </c>
      <c r="M881" s="7">
        <v>3970537445</v>
      </c>
      <c r="N881" s="7">
        <v>1539034493</v>
      </c>
      <c r="O881" s="20">
        <f t="shared" si="27"/>
        <v>1</v>
      </c>
    </row>
    <row r="882" spans="1:15">
      <c r="A882" s="20" t="str">
        <f t="shared" si="28"/>
        <v>Almenni lífeyrissjóðurinnÆvisafn III</v>
      </c>
      <c r="B882" s="20" t="str">
        <f>_xlfn.IFNA(INDEX(Listi!$AI:$AI,MATCH(C882,Listi!$AJ:$AJ,0)),INDEX(Listi!T:T,MATCH(C882,Listi!U:U,0)))</f>
        <v xml:space="preserve">Almenni </v>
      </c>
      <c r="C882" t="s">
        <v>0</v>
      </c>
      <c r="D882" t="s">
        <v>204</v>
      </c>
      <c r="E882" t="s">
        <v>276</v>
      </c>
      <c r="F882" t="s">
        <v>23</v>
      </c>
      <c r="G882" s="8">
        <v>38018</v>
      </c>
      <c r="H882" t="s">
        <v>24</v>
      </c>
      <c r="I882" s="7">
        <v>6456342</v>
      </c>
      <c r="L882" s="7">
        <v>33890180699</v>
      </c>
      <c r="M882" s="7">
        <v>1571509194</v>
      </c>
      <c r="N882" s="7">
        <v>920421683</v>
      </c>
      <c r="O882" s="20">
        <f t="shared" si="27"/>
        <v>1</v>
      </c>
    </row>
    <row r="883" spans="1:15">
      <c r="A883" s="20" t="str">
        <f t="shared" si="28"/>
        <v>Almenni lífeyrissjóðurinnHúsnæðissafn</v>
      </c>
      <c r="B883" s="20" t="str">
        <f>_xlfn.IFNA(INDEX(Listi!$AI:$AI,MATCH(C883,Listi!$AJ:$AJ,0)),INDEX(Listi!T:T,MATCH(C883,Listi!U:U,0)))</f>
        <v xml:space="preserve">Almenni </v>
      </c>
      <c r="C883" t="s">
        <v>0</v>
      </c>
      <c r="D883" t="s">
        <v>315</v>
      </c>
      <c r="E883" t="s">
        <v>276</v>
      </c>
      <c r="F883" t="s">
        <v>23</v>
      </c>
      <c r="G883" s="8">
        <v>38018</v>
      </c>
      <c r="H883" t="s">
        <v>24</v>
      </c>
      <c r="I883" s="7">
        <v>21139</v>
      </c>
      <c r="L883" s="7">
        <v>487895879</v>
      </c>
      <c r="M883" s="7">
        <v>166428361</v>
      </c>
      <c r="N883" s="7">
        <v>18080096</v>
      </c>
      <c r="O883" s="20">
        <f t="shared" si="27"/>
        <v>1</v>
      </c>
    </row>
    <row r="884" spans="1:15">
      <c r="A884" s="20" t="str">
        <f t="shared" si="28"/>
        <v>Almenni lífeyrissjóðurinnInnlánssafn</v>
      </c>
      <c r="B884" s="20" t="str">
        <f>_xlfn.IFNA(INDEX(Listi!$AI:$AI,MATCH(C884,Listi!$AJ:$AJ,0)),INDEX(Listi!T:T,MATCH(C884,Listi!U:U,0)))</f>
        <v xml:space="preserve">Almenni </v>
      </c>
      <c r="C884" t="s">
        <v>0</v>
      </c>
      <c r="D884" t="s">
        <v>1</v>
      </c>
      <c r="E884" t="s">
        <v>276</v>
      </c>
      <c r="F884" t="s">
        <v>23</v>
      </c>
      <c r="G884" s="8">
        <v>38018</v>
      </c>
      <c r="H884" t="s">
        <v>24</v>
      </c>
      <c r="I884" s="7">
        <v>1162442</v>
      </c>
      <c r="L884" s="7">
        <v>26587944379</v>
      </c>
      <c r="M884" s="7">
        <v>1016779991</v>
      </c>
      <c r="N884" s="7">
        <v>1031869724</v>
      </c>
      <c r="O884" s="20">
        <f t="shared" si="27"/>
        <v>1</v>
      </c>
    </row>
    <row r="885" spans="1:15">
      <c r="A885" s="20" t="str">
        <f t="shared" si="28"/>
        <v>Almenni lífeyrissjóðurinnRíkissafn langt</v>
      </c>
      <c r="B885" s="20" t="str">
        <f>_xlfn.IFNA(INDEX(Listi!$AI:$AI,MATCH(C885,Listi!$AJ:$AJ,0)),INDEX(Listi!T:T,MATCH(C885,Listi!U:U,0)))</f>
        <v xml:space="preserve">Almenni </v>
      </c>
      <c r="C885" t="s">
        <v>0</v>
      </c>
      <c r="D885" t="s">
        <v>199</v>
      </c>
      <c r="E885" t="s">
        <v>276</v>
      </c>
      <c r="F885" t="s">
        <v>23</v>
      </c>
      <c r="G885" s="8">
        <v>38018</v>
      </c>
      <c r="H885" t="s">
        <v>24</v>
      </c>
      <c r="I885" s="7">
        <v>148880</v>
      </c>
      <c r="L885" s="7">
        <v>1193680171</v>
      </c>
      <c r="M885" s="7">
        <v>61272573</v>
      </c>
      <c r="N885" s="7">
        <v>40105929</v>
      </c>
      <c r="O885" s="20">
        <f t="shared" si="27"/>
        <v>1</v>
      </c>
    </row>
    <row r="886" spans="1:15">
      <c r="A886" s="20" t="str">
        <f t="shared" si="28"/>
        <v>Almenni lífeyrissjóðurinnRíkissafn stutt</v>
      </c>
      <c r="B886" s="20" t="str">
        <f>_xlfn.IFNA(INDEX(Listi!$AI:$AI,MATCH(C886,Listi!$AJ:$AJ,0)),INDEX(Listi!T:T,MATCH(C886,Listi!U:U,0)))</f>
        <v xml:space="preserve">Almenni </v>
      </c>
      <c r="C886" t="s">
        <v>0</v>
      </c>
      <c r="D886" t="s">
        <v>200</v>
      </c>
      <c r="E886" t="s">
        <v>276</v>
      </c>
      <c r="F886" t="s">
        <v>23</v>
      </c>
      <c r="G886" s="8">
        <v>38018</v>
      </c>
      <c r="H886" t="s">
        <v>24</v>
      </c>
      <c r="I886" s="7">
        <v>44650</v>
      </c>
      <c r="L886" s="7">
        <v>541893627</v>
      </c>
      <c r="M886" s="7">
        <v>20423158</v>
      </c>
      <c r="N886" s="7">
        <v>14899899</v>
      </c>
      <c r="O886" s="20">
        <f t="shared" si="27"/>
        <v>1</v>
      </c>
    </row>
    <row r="887" spans="1:15">
      <c r="A887" s="20" t="str">
        <f t="shared" si="28"/>
        <v>Almenni lífeyrissjóðurinnTryggingadeild</v>
      </c>
      <c r="B887" s="20" t="str">
        <f>_xlfn.IFNA(INDEX(Listi!$AI:$AI,MATCH(C887,Listi!$AJ:$AJ,0)),INDEX(Listi!T:T,MATCH(C887,Listi!U:U,0)))</f>
        <v xml:space="preserve">Almenni </v>
      </c>
      <c r="C887" t="s">
        <v>0</v>
      </c>
      <c r="D887" t="s">
        <v>201</v>
      </c>
      <c r="E887" t="s">
        <v>275</v>
      </c>
      <c r="F887" t="s">
        <v>23</v>
      </c>
      <c r="G887" s="8">
        <v>38018</v>
      </c>
      <c r="H887" t="s">
        <v>24</v>
      </c>
      <c r="I887" s="7">
        <v>45203401</v>
      </c>
      <c r="L887" s="7">
        <v>174784296254</v>
      </c>
      <c r="M887" s="7">
        <v>7497244534</v>
      </c>
      <c r="N887" s="7">
        <v>3057046932</v>
      </c>
      <c r="O887" s="20">
        <f t="shared" si="27"/>
        <v>1</v>
      </c>
    </row>
    <row r="888" spans="1:15">
      <c r="A888" s="20" t="str">
        <f t="shared" si="28"/>
        <v>Birta lífeyrissjóðurBlönduð leið</v>
      </c>
      <c r="B888" s="20" t="str">
        <f>_xlfn.IFNA(INDEX(Listi!$AI:$AI,MATCH(C888,Listi!$AJ:$AJ,0)),INDEX(Listi!T:T,MATCH(C888,Listi!U:U,0)))</f>
        <v xml:space="preserve">Birta  </v>
      </c>
      <c r="C888" t="s">
        <v>298</v>
      </c>
      <c r="D888" t="s">
        <v>314</v>
      </c>
      <c r="E888" t="s">
        <v>276</v>
      </c>
      <c r="F888" t="s">
        <v>23</v>
      </c>
      <c r="G888" s="8">
        <v>38018</v>
      </c>
      <c r="H888" t="s">
        <v>24</v>
      </c>
      <c r="I888" s="7">
        <v>0</v>
      </c>
      <c r="L888" s="7">
        <v>6929716201</v>
      </c>
      <c r="M888" s="7">
        <v>253995298</v>
      </c>
      <c r="N888" s="7">
        <v>139753585</v>
      </c>
      <c r="O888" s="20">
        <f t="shared" si="27"/>
        <v>1</v>
      </c>
    </row>
    <row r="889" spans="1:15">
      <c r="A889" s="20" t="str">
        <f t="shared" si="28"/>
        <v>Birta lífeyrissjóðurInnlánsleið</v>
      </c>
      <c r="B889" s="20" t="str">
        <f>_xlfn.IFNA(INDEX(Listi!$AI:$AI,MATCH(C889,Listi!$AJ:$AJ,0)),INDEX(Listi!T:T,MATCH(C889,Listi!U:U,0)))</f>
        <v xml:space="preserve">Birta  </v>
      </c>
      <c r="C889" t="s">
        <v>298</v>
      </c>
      <c r="D889" t="s">
        <v>208</v>
      </c>
      <c r="E889" t="s">
        <v>276</v>
      </c>
      <c r="F889" t="s">
        <v>23</v>
      </c>
      <c r="G889" s="8">
        <v>38018</v>
      </c>
      <c r="H889" t="s">
        <v>24</v>
      </c>
      <c r="I889" s="7">
        <v>0</v>
      </c>
      <c r="L889" s="7">
        <v>4108971332</v>
      </c>
      <c r="M889" s="7">
        <v>264842424</v>
      </c>
      <c r="N889" s="7">
        <v>174324836</v>
      </c>
      <c r="O889" s="20">
        <f t="shared" si="27"/>
        <v>1</v>
      </c>
    </row>
    <row r="890" spans="1:15">
      <c r="A890" s="20" t="str">
        <f t="shared" si="28"/>
        <v>Birta lífeyrissjóðurSamtryggingardeild</v>
      </c>
      <c r="B890" s="20" t="str">
        <f>_xlfn.IFNA(INDEX(Listi!$AI:$AI,MATCH(C890,Listi!$AJ:$AJ,0)),INDEX(Listi!T:T,MATCH(C890,Listi!U:U,0)))</f>
        <v xml:space="preserve">Birta  </v>
      </c>
      <c r="C890" t="s">
        <v>298</v>
      </c>
      <c r="D890" t="s">
        <v>205</v>
      </c>
      <c r="E890" t="s">
        <v>275</v>
      </c>
      <c r="F890" t="s">
        <v>23</v>
      </c>
      <c r="G890" s="8">
        <v>38018</v>
      </c>
      <c r="H890" t="s">
        <v>24</v>
      </c>
      <c r="I890" s="7">
        <v>3126703</v>
      </c>
      <c r="L890" s="7">
        <v>549755105944</v>
      </c>
      <c r="M890" s="7">
        <v>18480897961</v>
      </c>
      <c r="N890" s="7">
        <v>14075814006</v>
      </c>
      <c r="O890" s="20">
        <f t="shared" si="27"/>
        <v>1</v>
      </c>
    </row>
    <row r="891" spans="1:15">
      <c r="A891" s="20" t="str">
        <f t="shared" si="28"/>
        <v>Birta lífeyrissjóðurSkuldabréfaleið</v>
      </c>
      <c r="B891" s="20" t="str">
        <f>_xlfn.IFNA(INDEX(Listi!$AI:$AI,MATCH(C891,Listi!$AJ:$AJ,0)),INDEX(Listi!T:T,MATCH(C891,Listi!U:U,0)))</f>
        <v xml:space="preserve">Birta  </v>
      </c>
      <c r="C891" t="s">
        <v>298</v>
      </c>
      <c r="D891" t="s">
        <v>313</v>
      </c>
      <c r="E891" t="s">
        <v>276</v>
      </c>
      <c r="F891" t="s">
        <v>23</v>
      </c>
      <c r="G891" s="8">
        <v>38018</v>
      </c>
      <c r="H891" t="s">
        <v>24</v>
      </c>
      <c r="I891" s="7">
        <v>0</v>
      </c>
      <c r="L891" s="7">
        <v>8522374478</v>
      </c>
      <c r="M891" s="7">
        <v>391005163</v>
      </c>
      <c r="N891" s="7">
        <v>218104877</v>
      </c>
      <c r="O891" s="20">
        <f t="shared" si="27"/>
        <v>1</v>
      </c>
    </row>
    <row r="892" spans="1:15">
      <c r="A892" s="20" t="str">
        <f t="shared" si="28"/>
        <v>Birta lífeyrissjóðurTilgreind séreign</v>
      </c>
      <c r="B892" s="20" t="str">
        <f>_xlfn.IFNA(INDEX(Listi!$AI:$AI,MATCH(C892,Listi!$AJ:$AJ,0)),INDEX(Listi!T:T,MATCH(C892,Listi!U:U,0)))</f>
        <v xml:space="preserve">Birta  </v>
      </c>
      <c r="C892" t="s">
        <v>298</v>
      </c>
      <c r="D892" t="s">
        <v>312</v>
      </c>
      <c r="E892" t="s">
        <v>276</v>
      </c>
      <c r="F892" t="s">
        <v>23</v>
      </c>
      <c r="G892" s="8">
        <v>38018</v>
      </c>
      <c r="H892" t="s">
        <v>24</v>
      </c>
      <c r="I892" s="7">
        <v>0</v>
      </c>
      <c r="L892" s="7">
        <v>2234420297</v>
      </c>
      <c r="M892" s="7">
        <v>511871981</v>
      </c>
      <c r="N892" s="7">
        <v>36000223</v>
      </c>
      <c r="O892" s="20">
        <f t="shared" si="27"/>
        <v>1</v>
      </c>
    </row>
    <row r="893" spans="1:15">
      <c r="A893" s="20" t="str">
        <f t="shared" si="28"/>
        <v>Brú Lífeyrissjóður starfsmanna sveitarfélagaA-deild</v>
      </c>
      <c r="B893" s="20" t="str">
        <f>_xlfn.IFNA(INDEX(Listi!$AI:$AI,MATCH(C893,Listi!$AJ:$AJ,0)),INDEX(Listi!T:T,MATCH(C893,Listi!U:U,0)))</f>
        <v>Brú</v>
      </c>
      <c r="C893" t="s">
        <v>217</v>
      </c>
      <c r="D893" t="s">
        <v>257</v>
      </c>
      <c r="E893" t="s">
        <v>275</v>
      </c>
      <c r="F893" t="s">
        <v>23</v>
      </c>
      <c r="G893" s="8">
        <v>38018</v>
      </c>
      <c r="H893" t="s">
        <v>24</v>
      </c>
      <c r="I893" s="7">
        <v>-8215872</v>
      </c>
      <c r="L893" s="7">
        <v>270469177889</v>
      </c>
      <c r="M893" s="7">
        <v>13987858077</v>
      </c>
      <c r="N893" s="7">
        <v>4793072329</v>
      </c>
      <c r="O893" s="20">
        <f t="shared" si="27"/>
        <v>1</v>
      </c>
    </row>
    <row r="894" spans="1:15">
      <c r="A894" s="20" t="str">
        <f t="shared" si="28"/>
        <v>Brú Lífeyrissjóður starfsmanna sveitarfélagaB-deild</v>
      </c>
      <c r="B894" s="20" t="str">
        <f>_xlfn.IFNA(INDEX(Listi!$AI:$AI,MATCH(C894,Listi!$AJ:$AJ,0)),INDEX(Listi!T:T,MATCH(C894,Listi!U:U,0)))</f>
        <v>Brú</v>
      </c>
      <c r="C894" t="s">
        <v>217</v>
      </c>
      <c r="D894" t="s">
        <v>218</v>
      </c>
      <c r="E894" t="s">
        <v>275</v>
      </c>
      <c r="F894" t="s">
        <v>23</v>
      </c>
      <c r="G894" s="8">
        <v>38018</v>
      </c>
      <c r="H894" t="s">
        <v>24</v>
      </c>
      <c r="I894" s="7">
        <v>271599307</v>
      </c>
      <c r="L894" s="7">
        <v>17004783831</v>
      </c>
      <c r="M894" s="7">
        <v>119747694</v>
      </c>
      <c r="N894" s="7">
        <v>3424817406</v>
      </c>
      <c r="O894" s="20">
        <f t="shared" si="27"/>
        <v>1</v>
      </c>
    </row>
    <row r="895" spans="1:15">
      <c r="A895" s="20" t="str">
        <f t="shared" si="28"/>
        <v>Brú Lífeyrissjóður starfsmanna sveitarfélagaV-deild</v>
      </c>
      <c r="B895" s="20" t="str">
        <f>_xlfn.IFNA(INDEX(Listi!$AI:$AI,MATCH(C895,Listi!$AJ:$AJ,0)),INDEX(Listi!T:T,MATCH(C895,Listi!U:U,0)))</f>
        <v>Brú</v>
      </c>
      <c r="C895" t="s">
        <v>217</v>
      </c>
      <c r="D895" t="s">
        <v>219</v>
      </c>
      <c r="E895" t="s">
        <v>275</v>
      </c>
      <c r="F895" t="s">
        <v>23</v>
      </c>
      <c r="G895" s="8">
        <v>38018</v>
      </c>
      <c r="H895" t="s">
        <v>24</v>
      </c>
      <c r="I895" s="7">
        <v>-1655554</v>
      </c>
      <c r="L895" s="7">
        <v>54501394986</v>
      </c>
      <c r="M895" s="7">
        <v>4188513374</v>
      </c>
      <c r="N895" s="7">
        <v>455519059</v>
      </c>
      <c r="O895" s="20">
        <f t="shared" si="27"/>
        <v>1</v>
      </c>
    </row>
    <row r="896" spans="1:15">
      <c r="A896" s="20" t="str">
        <f t="shared" si="28"/>
        <v>Eftirlaunasj atvinnuflugmannaSamtryggingardeild</v>
      </c>
      <c r="B896" s="20" t="str">
        <f>_xlfn.IFNA(INDEX(Listi!$AI:$AI,MATCH(C896,Listi!$AJ:$AJ,0)),INDEX(Listi!T:T,MATCH(C896,Listi!U:U,0)))</f>
        <v>EFÍA</v>
      </c>
      <c r="C896" t="s">
        <v>220</v>
      </c>
      <c r="D896" t="s">
        <v>205</v>
      </c>
      <c r="E896" t="s">
        <v>275</v>
      </c>
      <c r="F896" t="s">
        <v>23</v>
      </c>
      <c r="G896" s="8">
        <v>38018</v>
      </c>
      <c r="H896" t="s">
        <v>24</v>
      </c>
      <c r="I896" s="7">
        <v>8325000</v>
      </c>
      <c r="L896" s="7">
        <v>58542663000</v>
      </c>
      <c r="M896" s="7">
        <v>1477262000</v>
      </c>
      <c r="N896" s="7">
        <v>1113313000</v>
      </c>
      <c r="O896" s="20">
        <f t="shared" si="27"/>
        <v>1</v>
      </c>
    </row>
    <row r="897" spans="1:15">
      <c r="A897" s="20" t="str">
        <f t="shared" si="28"/>
        <v>Festa - lífeyrissjóðurSamtryggingardeild</v>
      </c>
      <c r="B897" s="20" t="str">
        <f>_xlfn.IFNA(INDEX(Listi!$AI:$AI,MATCH(C897,Listi!$AJ:$AJ,0)),INDEX(Listi!T:T,MATCH(C897,Listi!U:U,0)))</f>
        <v xml:space="preserve">Festa </v>
      </c>
      <c r="C897" t="s">
        <v>221</v>
      </c>
      <c r="D897" t="s">
        <v>205</v>
      </c>
      <c r="E897" t="s">
        <v>275</v>
      </c>
      <c r="F897" t="s">
        <v>23</v>
      </c>
      <c r="G897" s="8">
        <v>38018</v>
      </c>
      <c r="H897" t="s">
        <v>24</v>
      </c>
      <c r="I897" s="7">
        <v>233136102</v>
      </c>
      <c r="L897" s="7">
        <v>246318113722</v>
      </c>
      <c r="M897" s="7">
        <v>11138196907</v>
      </c>
      <c r="N897" s="7">
        <v>5180938287</v>
      </c>
      <c r="O897" s="20">
        <f t="shared" si="27"/>
        <v>1</v>
      </c>
    </row>
    <row r="898" spans="1:15">
      <c r="A898" s="20" t="str">
        <f t="shared" si="28"/>
        <v>Festa - lífeyrissjóðurSparnaðarleið I</v>
      </c>
      <c r="B898" s="20" t="str">
        <f>_xlfn.IFNA(INDEX(Listi!$AI:$AI,MATCH(C898,Listi!$AJ:$AJ,0)),INDEX(Listi!T:T,MATCH(C898,Listi!U:U,0)))</f>
        <v xml:space="preserve">Festa </v>
      </c>
      <c r="C898" t="s">
        <v>221</v>
      </c>
      <c r="D898" t="s">
        <v>464</v>
      </c>
      <c r="E898" t="s">
        <v>276</v>
      </c>
      <c r="F898" t="s">
        <v>23</v>
      </c>
      <c r="G898" s="8">
        <v>38018</v>
      </c>
      <c r="H898" t="s">
        <v>24</v>
      </c>
      <c r="I898" s="7">
        <v>2808777</v>
      </c>
      <c r="L898" s="7">
        <v>75585319</v>
      </c>
      <c r="M898" s="7">
        <v>37671409</v>
      </c>
      <c r="N898" s="7">
        <v>2063969</v>
      </c>
      <c r="O898" s="20">
        <f t="shared" ref="O898:O961" si="29">IFERROR(VLOOKUP(F898,EhLykill,3,FALSE),"")</f>
        <v>1</v>
      </c>
    </row>
    <row r="899" spans="1:15">
      <c r="A899" s="20" t="str">
        <f t="shared" si="28"/>
        <v>Festa - lífeyrissjóðurSparnaðarleið II</v>
      </c>
      <c r="B899" s="20" t="str">
        <f>_xlfn.IFNA(INDEX(Listi!$AI:$AI,MATCH(C899,Listi!$AJ:$AJ,0)),INDEX(Listi!T:T,MATCH(C899,Listi!U:U,0)))</f>
        <v xml:space="preserve">Festa </v>
      </c>
      <c r="C899" t="s">
        <v>221</v>
      </c>
      <c r="D899" t="s">
        <v>388</v>
      </c>
      <c r="E899" t="s">
        <v>276</v>
      </c>
      <c r="F899" t="s">
        <v>23</v>
      </c>
      <c r="G899" s="8">
        <v>38018</v>
      </c>
      <c r="H899" t="s">
        <v>24</v>
      </c>
      <c r="I899" s="7">
        <v>8168308</v>
      </c>
      <c r="L899" s="7">
        <v>1113180693</v>
      </c>
      <c r="M899" s="7">
        <v>134564310</v>
      </c>
      <c r="N899" s="7">
        <v>19363084</v>
      </c>
      <c r="O899" s="20">
        <f t="shared" si="29"/>
        <v>1</v>
      </c>
    </row>
    <row r="900" spans="1:15">
      <c r="A900" s="20" t="str">
        <f t="shared" si="28"/>
        <v>Frjálsi lífeyrissjóðurinnDeild/leið I</v>
      </c>
      <c r="B900" s="20" t="str">
        <f>_xlfn.IFNA(INDEX(Listi!$AI:$AI,MATCH(C900,Listi!$AJ:$AJ,0)),INDEX(Listi!T:T,MATCH(C900,Listi!U:U,0)))</f>
        <v xml:space="preserve">Frjálsi </v>
      </c>
      <c r="C900" t="s">
        <v>222</v>
      </c>
      <c r="D900" t="s">
        <v>223</v>
      </c>
      <c r="E900" t="s">
        <v>276</v>
      </c>
      <c r="F900" t="s">
        <v>23</v>
      </c>
      <c r="G900" s="8">
        <v>38018</v>
      </c>
      <c r="H900" t="s">
        <v>24</v>
      </c>
      <c r="I900" s="7">
        <v>27794000</v>
      </c>
      <c r="L900" s="7">
        <v>199278730000</v>
      </c>
      <c r="M900" s="7">
        <v>10813020000</v>
      </c>
      <c r="N900" s="7">
        <v>2178012000</v>
      </c>
      <c r="O900" s="20">
        <f t="shared" si="29"/>
        <v>1</v>
      </c>
    </row>
    <row r="901" spans="1:15">
      <c r="A901" s="20" t="str">
        <f t="shared" si="28"/>
        <v>Frjálsi lífeyrissjóðurinnDeild/leið II</v>
      </c>
      <c r="B901" s="20" t="str">
        <f>_xlfn.IFNA(INDEX(Listi!$AI:$AI,MATCH(C901,Listi!$AJ:$AJ,0)),INDEX(Listi!T:T,MATCH(C901,Listi!U:U,0)))</f>
        <v xml:space="preserve">Frjálsi </v>
      </c>
      <c r="C901" t="s">
        <v>222</v>
      </c>
      <c r="D901" t="s">
        <v>224</v>
      </c>
      <c r="E901" t="s">
        <v>276</v>
      </c>
      <c r="F901" t="s">
        <v>23</v>
      </c>
      <c r="G901" s="8">
        <v>38018</v>
      </c>
      <c r="H901" t="s">
        <v>24</v>
      </c>
      <c r="I901" s="7">
        <v>5748000</v>
      </c>
      <c r="L901" s="7">
        <v>29681370000</v>
      </c>
      <c r="M901" s="7">
        <v>1864883000</v>
      </c>
      <c r="N901" s="7">
        <v>401735000</v>
      </c>
      <c r="O901" s="20">
        <f t="shared" si="29"/>
        <v>1</v>
      </c>
    </row>
    <row r="902" spans="1:15">
      <c r="A902" s="20" t="str">
        <f t="shared" si="28"/>
        <v>Frjálsi lífeyrissjóðurinnDeild/leið III</v>
      </c>
      <c r="B902" s="20" t="str">
        <f>_xlfn.IFNA(INDEX(Listi!$AI:$AI,MATCH(C902,Listi!$AJ:$AJ,0)),INDEX(Listi!T:T,MATCH(C902,Listi!U:U,0)))</f>
        <v xml:space="preserve">Frjálsi </v>
      </c>
      <c r="C902" t="s">
        <v>222</v>
      </c>
      <c r="D902" t="s">
        <v>225</v>
      </c>
      <c r="E902" t="s">
        <v>276</v>
      </c>
      <c r="F902" t="s">
        <v>23</v>
      </c>
      <c r="G902" s="8">
        <v>38018</v>
      </c>
      <c r="H902" t="s">
        <v>24</v>
      </c>
      <c r="I902" s="7">
        <v>13416000</v>
      </c>
      <c r="L902" s="7">
        <v>43554797000</v>
      </c>
      <c r="M902" s="7">
        <v>2564479000</v>
      </c>
      <c r="N902" s="7">
        <v>1456678000</v>
      </c>
      <c r="O902" s="20">
        <f t="shared" si="29"/>
        <v>1</v>
      </c>
    </row>
    <row r="903" spans="1:15">
      <c r="A903" s="20" t="str">
        <f t="shared" si="28"/>
        <v>Frjálsi lífeyrissjóðurinnFrjálsi Áhætta</v>
      </c>
      <c r="B903" s="20" t="str">
        <f>_xlfn.IFNA(INDEX(Listi!$AI:$AI,MATCH(C903,Listi!$AJ:$AJ,0)),INDEX(Listi!T:T,MATCH(C903,Listi!U:U,0)))</f>
        <v xml:space="preserve">Frjálsi </v>
      </c>
      <c r="C903" t="s">
        <v>222</v>
      </c>
      <c r="D903" t="s">
        <v>226</v>
      </c>
      <c r="E903" t="s">
        <v>276</v>
      </c>
      <c r="F903" t="s">
        <v>23</v>
      </c>
      <c r="G903" s="8">
        <v>38018</v>
      </c>
      <c r="H903" t="s">
        <v>24</v>
      </c>
      <c r="I903" s="7">
        <v>20000</v>
      </c>
      <c r="L903" s="7">
        <v>2707615000</v>
      </c>
      <c r="M903" s="7">
        <v>335331000</v>
      </c>
      <c r="N903" s="7">
        <v>1872000</v>
      </c>
      <c r="O903" s="20">
        <f t="shared" si="29"/>
        <v>1</v>
      </c>
    </row>
    <row r="904" spans="1:15">
      <c r="A904" s="20" t="str">
        <f t="shared" si="28"/>
        <v>Frjálsi lífeyrissjóðurinnSameiginleg deild</v>
      </c>
      <c r="B904" s="20" t="str">
        <f>_xlfn.IFNA(INDEX(Listi!$AI:$AI,MATCH(C904,Listi!$AJ:$AJ,0)),INDEX(Listi!T:T,MATCH(C904,Listi!U:U,0)))</f>
        <v xml:space="preserve">Frjálsi </v>
      </c>
      <c r="C904" t="s">
        <v>222</v>
      </c>
      <c r="D904" t="s">
        <v>311</v>
      </c>
      <c r="E904" t="s">
        <v>276</v>
      </c>
      <c r="F904" t="s">
        <v>23</v>
      </c>
      <c r="G904" s="8">
        <v>38018</v>
      </c>
      <c r="H904" t="s">
        <v>24</v>
      </c>
      <c r="I904" s="7">
        <v>0</v>
      </c>
      <c r="L904" s="7">
        <v>0</v>
      </c>
      <c r="M904" s="7">
        <v>0</v>
      </c>
      <c r="N904" s="7">
        <v>0</v>
      </c>
      <c r="O904" s="20">
        <f t="shared" si="29"/>
        <v>1</v>
      </c>
    </row>
    <row r="905" spans="1:15">
      <c r="A905" s="20" t="str">
        <f t="shared" si="28"/>
        <v>Frjálsi lífeyrissjóðurinnSamtryggingardeild</v>
      </c>
      <c r="B905" s="20" t="str">
        <f>_xlfn.IFNA(INDEX(Listi!$AI:$AI,MATCH(C905,Listi!$AJ:$AJ,0)),INDEX(Listi!T:T,MATCH(C905,Listi!U:U,0)))</f>
        <v xml:space="preserve">Frjálsi </v>
      </c>
      <c r="C905" t="s">
        <v>222</v>
      </c>
      <c r="D905" t="s">
        <v>205</v>
      </c>
      <c r="E905" t="s">
        <v>275</v>
      </c>
      <c r="F905" t="s">
        <v>23</v>
      </c>
      <c r="G905" s="8">
        <v>38018</v>
      </c>
      <c r="H905" t="s">
        <v>24</v>
      </c>
      <c r="I905" s="7">
        <v>19269000</v>
      </c>
      <c r="L905" s="7">
        <v>127148465000</v>
      </c>
      <c r="M905" s="7">
        <v>7524433000</v>
      </c>
      <c r="N905" s="7">
        <v>1254273000</v>
      </c>
      <c r="O905" s="20">
        <f t="shared" si="29"/>
        <v>1</v>
      </c>
    </row>
    <row r="906" spans="1:15">
      <c r="A906" s="20" t="str">
        <f t="shared" si="28"/>
        <v>Gildi - lífeyrissjóðurFramtíðarsýn 1</v>
      </c>
      <c r="B906" s="20" t="str">
        <f>_xlfn.IFNA(INDEX(Listi!$AI:$AI,MATCH(C906,Listi!$AJ:$AJ,0)),INDEX(Listi!T:T,MATCH(C906,Listi!U:U,0)))</f>
        <v xml:space="preserve">Gildi  </v>
      </c>
      <c r="C906" t="s">
        <v>227</v>
      </c>
      <c r="D906" t="s">
        <v>373</v>
      </c>
      <c r="E906" t="s">
        <v>276</v>
      </c>
      <c r="F906" t="s">
        <v>23</v>
      </c>
      <c r="G906" s="8">
        <v>38018</v>
      </c>
      <c r="H906" t="s">
        <v>24</v>
      </c>
      <c r="I906" s="7">
        <v>0</v>
      </c>
      <c r="L906" s="7">
        <v>3223959491</v>
      </c>
      <c r="M906" s="7">
        <v>185065371</v>
      </c>
      <c r="N906" s="7">
        <v>99697779</v>
      </c>
      <c r="O906" s="20">
        <f t="shared" si="29"/>
        <v>1</v>
      </c>
    </row>
    <row r="907" spans="1:15">
      <c r="A907" s="20" t="str">
        <f t="shared" si="28"/>
        <v>Gildi - lífeyrissjóðurFramtíðarsýn 2</v>
      </c>
      <c r="B907" s="20" t="str">
        <f>_xlfn.IFNA(INDEX(Listi!$AI:$AI,MATCH(C907,Listi!$AJ:$AJ,0)),INDEX(Listi!T:T,MATCH(C907,Listi!U:U,0)))</f>
        <v xml:space="preserve">Gildi  </v>
      </c>
      <c r="C907" t="s">
        <v>227</v>
      </c>
      <c r="D907" t="s">
        <v>374</v>
      </c>
      <c r="E907" t="s">
        <v>276</v>
      </c>
      <c r="F907" t="s">
        <v>23</v>
      </c>
      <c r="G907" s="8">
        <v>38018</v>
      </c>
      <c r="H907" t="s">
        <v>24</v>
      </c>
      <c r="I907" s="7">
        <v>0</v>
      </c>
      <c r="L907" s="7">
        <v>3172355810</v>
      </c>
      <c r="M907" s="7">
        <v>227598529</v>
      </c>
      <c r="N907" s="7">
        <v>70042741</v>
      </c>
      <c r="O907" s="20">
        <f t="shared" si="29"/>
        <v>1</v>
      </c>
    </row>
    <row r="908" spans="1:15">
      <c r="A908" s="20" t="str">
        <f t="shared" si="28"/>
        <v>Gildi - lífeyrissjóðurFramtíðarsýn 3</v>
      </c>
      <c r="B908" s="20" t="str">
        <f>_xlfn.IFNA(INDEX(Listi!$AI:$AI,MATCH(C908,Listi!$AJ:$AJ,0)),INDEX(Listi!T:T,MATCH(C908,Listi!U:U,0)))</f>
        <v xml:space="preserve">Gildi  </v>
      </c>
      <c r="C908" t="s">
        <v>227</v>
      </c>
      <c r="D908" t="s">
        <v>380</v>
      </c>
      <c r="E908" t="s">
        <v>276</v>
      </c>
      <c r="F908" t="s">
        <v>23</v>
      </c>
      <c r="G908" s="8">
        <v>38018</v>
      </c>
      <c r="H908" t="s">
        <v>24</v>
      </c>
      <c r="I908" s="7">
        <v>0</v>
      </c>
      <c r="L908" s="7">
        <v>1220667693</v>
      </c>
      <c r="M908" s="7">
        <v>206427664</v>
      </c>
      <c r="N908" s="7">
        <v>61376636</v>
      </c>
      <c r="O908" s="20">
        <f t="shared" si="29"/>
        <v>1</v>
      </c>
    </row>
    <row r="909" spans="1:15">
      <c r="A909" s="20" t="str">
        <f t="shared" si="28"/>
        <v>Gildi - lífeyrissjóðurSamtryggingardeild</v>
      </c>
      <c r="B909" s="20" t="str">
        <f>_xlfn.IFNA(INDEX(Listi!$AI:$AI,MATCH(C909,Listi!$AJ:$AJ,0)),INDEX(Listi!T:T,MATCH(C909,Listi!U:U,0)))</f>
        <v xml:space="preserve">Gildi  </v>
      </c>
      <c r="C909" t="s">
        <v>227</v>
      </c>
      <c r="D909" t="s">
        <v>205</v>
      </c>
      <c r="E909" t="s">
        <v>275</v>
      </c>
      <c r="F909" t="s">
        <v>23</v>
      </c>
      <c r="G909" s="8">
        <v>38018</v>
      </c>
      <c r="H909" t="s">
        <v>24</v>
      </c>
      <c r="I909" s="7">
        <v>0</v>
      </c>
      <c r="L909" s="7">
        <v>908474103084</v>
      </c>
      <c r="M909" s="7">
        <v>33404441428</v>
      </c>
      <c r="N909" s="7">
        <v>20772915594</v>
      </c>
      <c r="O909" s="20">
        <f t="shared" si="29"/>
        <v>1</v>
      </c>
    </row>
    <row r="910" spans="1:15">
      <c r="A910" s="20" t="str">
        <f t="shared" si="28"/>
        <v>Íslenski lífeyrissjóðurinnLíf 1</v>
      </c>
      <c r="B910" s="20" t="str">
        <f>_xlfn.IFNA(INDEX(Listi!$AI:$AI,MATCH(C910,Listi!$AJ:$AJ,0)),INDEX(Listi!T:T,MATCH(C910,Listi!U:U,0)))</f>
        <v xml:space="preserve">Íslenski  </v>
      </c>
      <c r="C910" t="s">
        <v>238</v>
      </c>
      <c r="D910" t="s">
        <v>239</v>
      </c>
      <c r="E910" t="s">
        <v>276</v>
      </c>
      <c r="F910" t="s">
        <v>23</v>
      </c>
      <c r="G910" s="8">
        <v>38018</v>
      </c>
      <c r="H910" t="s">
        <v>24</v>
      </c>
      <c r="I910" s="7">
        <v>0</v>
      </c>
      <c r="L910" s="7">
        <v>34645188332</v>
      </c>
      <c r="M910" s="7">
        <v>5859453012</v>
      </c>
      <c r="N910" s="7">
        <v>977930648</v>
      </c>
      <c r="O910" s="20">
        <f t="shared" si="29"/>
        <v>1</v>
      </c>
    </row>
    <row r="911" spans="1:15">
      <c r="A911" s="20" t="str">
        <f t="shared" si="28"/>
        <v>Íslenski lífeyrissjóðurinnLíf 2</v>
      </c>
      <c r="B911" s="20" t="str">
        <f>_xlfn.IFNA(INDEX(Listi!$AI:$AI,MATCH(C911,Listi!$AJ:$AJ,0)),INDEX(Listi!T:T,MATCH(C911,Listi!U:U,0)))</f>
        <v xml:space="preserve">Íslenski  </v>
      </c>
      <c r="C911" t="s">
        <v>238</v>
      </c>
      <c r="D911" t="s">
        <v>240</v>
      </c>
      <c r="E911" t="s">
        <v>276</v>
      </c>
      <c r="F911" t="s">
        <v>23</v>
      </c>
      <c r="G911" s="8">
        <v>38018</v>
      </c>
      <c r="H911" t="s">
        <v>24</v>
      </c>
      <c r="I911" s="7">
        <v>0</v>
      </c>
      <c r="L911" s="7">
        <v>31029129445</v>
      </c>
      <c r="M911" s="7">
        <v>2139527304</v>
      </c>
      <c r="N911" s="7">
        <v>531278955</v>
      </c>
      <c r="O911" s="20">
        <f t="shared" si="29"/>
        <v>1</v>
      </c>
    </row>
    <row r="912" spans="1:15">
      <c r="A912" s="20" t="str">
        <f t="shared" si="28"/>
        <v>Íslenski lífeyrissjóðurinnLíf 3</v>
      </c>
      <c r="B912" s="20" t="str">
        <f>_xlfn.IFNA(INDEX(Listi!$AI:$AI,MATCH(C912,Listi!$AJ:$AJ,0)),INDEX(Listi!T:T,MATCH(C912,Listi!U:U,0)))</f>
        <v xml:space="preserve">Íslenski  </v>
      </c>
      <c r="C912" t="s">
        <v>238</v>
      </c>
      <c r="D912" t="s">
        <v>241</v>
      </c>
      <c r="E912" t="s">
        <v>276</v>
      </c>
      <c r="F912" t="s">
        <v>23</v>
      </c>
      <c r="G912" s="8">
        <v>38018</v>
      </c>
      <c r="H912" t="s">
        <v>24</v>
      </c>
      <c r="I912" s="7">
        <v>0</v>
      </c>
      <c r="L912" s="7">
        <v>26552298455</v>
      </c>
      <c r="M912" s="7">
        <v>1349981892</v>
      </c>
      <c r="N912" s="7">
        <v>474868471</v>
      </c>
      <c r="O912" s="20">
        <f t="shared" si="29"/>
        <v>1</v>
      </c>
    </row>
    <row r="913" spans="1:15">
      <c r="A913" s="20" t="str">
        <f t="shared" si="28"/>
        <v>Íslenski lífeyrissjóðurinnLíf 4</v>
      </c>
      <c r="B913" s="20" t="str">
        <f>_xlfn.IFNA(INDEX(Listi!$AI:$AI,MATCH(C913,Listi!$AJ:$AJ,0)),INDEX(Listi!T:T,MATCH(C913,Listi!U:U,0)))</f>
        <v xml:space="preserve">Íslenski  </v>
      </c>
      <c r="C913" t="s">
        <v>238</v>
      </c>
      <c r="D913" t="s">
        <v>242</v>
      </c>
      <c r="E913" t="s">
        <v>276</v>
      </c>
      <c r="F913" t="s">
        <v>23</v>
      </c>
      <c r="G913" s="8">
        <v>38018</v>
      </c>
      <c r="H913" t="s">
        <v>24</v>
      </c>
      <c r="I913" s="7">
        <v>0</v>
      </c>
      <c r="L913" s="7">
        <v>15323468197</v>
      </c>
      <c r="M913" s="7">
        <v>592019313</v>
      </c>
      <c r="N913" s="7">
        <v>649721424</v>
      </c>
      <c r="O913" s="20">
        <f t="shared" si="29"/>
        <v>1</v>
      </c>
    </row>
    <row r="914" spans="1:15">
      <c r="A914" s="20" t="str">
        <f t="shared" si="28"/>
        <v>Íslenski lífeyrissjóðurinnSamtryggingardeild</v>
      </c>
      <c r="B914" s="20" t="str">
        <f>_xlfn.IFNA(INDEX(Listi!$AI:$AI,MATCH(C914,Listi!$AJ:$AJ,0)),INDEX(Listi!T:T,MATCH(C914,Listi!U:U,0)))</f>
        <v xml:space="preserve">Íslenski  </v>
      </c>
      <c r="C914" t="s">
        <v>238</v>
      </c>
      <c r="D914" t="s">
        <v>205</v>
      </c>
      <c r="E914" t="s">
        <v>275</v>
      </c>
      <c r="F914" t="s">
        <v>23</v>
      </c>
      <c r="G914" s="8">
        <v>38018</v>
      </c>
      <c r="H914" t="s">
        <v>24</v>
      </c>
      <c r="I914" s="7">
        <v>0</v>
      </c>
      <c r="L914" s="7">
        <v>32369481106</v>
      </c>
      <c r="M914" s="7">
        <v>2513450236</v>
      </c>
      <c r="N914" s="7">
        <v>182749847</v>
      </c>
      <c r="O914" s="20">
        <f t="shared" si="29"/>
        <v>1</v>
      </c>
    </row>
    <row r="915" spans="1:15">
      <c r="A915" s="20" t="str">
        <f t="shared" si="28"/>
        <v>Lífeyrissjóður bændaSamtryggingardeild</v>
      </c>
      <c r="B915" s="20" t="str">
        <f>_xlfn.IFNA(INDEX(Listi!$AI:$AI,MATCH(C915,Listi!$AJ:$AJ,0)),INDEX(Listi!T:T,MATCH(C915,Listi!U:U,0)))</f>
        <v>Lífeyrissjóður bænda</v>
      </c>
      <c r="C915" t="s">
        <v>252</v>
      </c>
      <c r="D915" t="s">
        <v>205</v>
      </c>
      <c r="E915" t="s">
        <v>275</v>
      </c>
      <c r="F915" t="s">
        <v>23</v>
      </c>
      <c r="G915" s="8">
        <v>38018</v>
      </c>
      <c r="H915" t="s">
        <v>24</v>
      </c>
      <c r="I915" s="7">
        <v>46127646</v>
      </c>
      <c r="L915" s="7">
        <v>45108278171</v>
      </c>
      <c r="M915" s="7">
        <v>776003397</v>
      </c>
      <c r="N915" s="7">
        <v>1921473168</v>
      </c>
      <c r="O915" s="20">
        <f t="shared" si="29"/>
        <v>1</v>
      </c>
    </row>
    <row r="916" spans="1:15">
      <c r="A916" s="20" t="str">
        <f t="shared" si="28"/>
        <v>Lífeyrissjóður bankamannaAldursdeild</v>
      </c>
      <c r="B916" s="20" t="str">
        <f>_xlfn.IFNA(INDEX(Listi!$AI:$AI,MATCH(C916,Listi!$AJ:$AJ,0)),INDEX(Listi!T:T,MATCH(C916,Listi!U:U,0)))</f>
        <v>Lífeyrissjóður bankam.</v>
      </c>
      <c r="C916" t="s">
        <v>250</v>
      </c>
      <c r="D916" t="s">
        <v>251</v>
      </c>
      <c r="E916" t="s">
        <v>275</v>
      </c>
      <c r="F916" t="s">
        <v>23</v>
      </c>
      <c r="G916" s="8">
        <v>38018</v>
      </c>
      <c r="H916" t="s">
        <v>24</v>
      </c>
      <c r="I916" s="7">
        <v>31208000</v>
      </c>
      <c r="L916" s="7">
        <v>61369964000</v>
      </c>
      <c r="M916" s="7">
        <v>1996063000</v>
      </c>
      <c r="N916" s="7">
        <v>753444000</v>
      </c>
      <c r="O916" s="20">
        <f t="shared" si="29"/>
        <v>1</v>
      </c>
    </row>
    <row r="917" spans="1:15">
      <c r="A917" s="20" t="str">
        <f t="shared" si="28"/>
        <v>Lífeyrissjóður bankamannaHlutfallsdeild</v>
      </c>
      <c r="B917" s="20" t="str">
        <f>_xlfn.IFNA(INDEX(Listi!$AI:$AI,MATCH(C917,Listi!$AJ:$AJ,0)),INDEX(Listi!T:T,MATCH(C917,Listi!U:U,0)))</f>
        <v>Lífeyrissjóður bankam.</v>
      </c>
      <c r="C917" t="s">
        <v>250</v>
      </c>
      <c r="D917" t="s">
        <v>467</v>
      </c>
      <c r="E917" t="s">
        <v>275</v>
      </c>
      <c r="F917" t="s">
        <v>23</v>
      </c>
      <c r="G917" s="8">
        <v>38018</v>
      </c>
      <c r="H917" t="s">
        <v>24</v>
      </c>
      <c r="I917" s="7">
        <v>29672000</v>
      </c>
      <c r="L917" s="7">
        <v>40286427000</v>
      </c>
      <c r="M917" s="7">
        <v>125147000</v>
      </c>
      <c r="N917" s="7">
        <v>2741197000</v>
      </c>
      <c r="O917" s="20">
        <f t="shared" si="29"/>
        <v>1</v>
      </c>
    </row>
    <row r="918" spans="1:15">
      <c r="A918" s="20" t="str">
        <f t="shared" si="28"/>
        <v>Lífeyrissjóður RangæingaSamtryggingardeild</v>
      </c>
      <c r="B918" s="20" t="str">
        <f>_xlfn.IFNA(INDEX(Listi!$AI:$AI,MATCH(C918,Listi!$AJ:$AJ,0)),INDEX(Listi!T:T,MATCH(C918,Listi!U:U,0)))</f>
        <v>Lífeyrissjóður Rang.</v>
      </c>
      <c r="C918" t="s">
        <v>253</v>
      </c>
      <c r="D918" t="s">
        <v>205</v>
      </c>
      <c r="E918" t="s">
        <v>275</v>
      </c>
      <c r="F918" t="s">
        <v>23</v>
      </c>
      <c r="G918" s="8">
        <v>38018</v>
      </c>
      <c r="H918" t="s">
        <v>24</v>
      </c>
      <c r="I918" s="7">
        <v>2365000</v>
      </c>
      <c r="L918" s="7">
        <v>18949790000</v>
      </c>
      <c r="M918" s="7">
        <v>835894000</v>
      </c>
      <c r="N918" s="7">
        <v>386250000</v>
      </c>
      <c r="O918" s="20">
        <f t="shared" si="29"/>
        <v>1</v>
      </c>
    </row>
    <row r="919" spans="1:15">
      <c r="A919" s="20" t="str">
        <f t="shared" si="28"/>
        <v>Lífeyrissjóður starfsmanna AkureyrarbæjarSamtryggingardeild</v>
      </c>
      <c r="B919" s="20" t="str">
        <f>_xlfn.IFNA(INDEX(Listi!$AI:$AI,MATCH(C919,Listi!$AJ:$AJ,0)),INDEX(Listi!T:T,MATCH(C919,Listi!U:U,0)))</f>
        <v>Lífeyrissj. starfsm. Akureyrarb.</v>
      </c>
      <c r="C919" t="s">
        <v>274</v>
      </c>
      <c r="D919" t="s">
        <v>205</v>
      </c>
      <c r="E919" t="s">
        <v>275</v>
      </c>
      <c r="F919" t="s">
        <v>23</v>
      </c>
      <c r="G919" s="8">
        <v>38018</v>
      </c>
      <c r="H919" t="s">
        <v>24</v>
      </c>
      <c r="I919" s="7">
        <v>94669697</v>
      </c>
      <c r="L919" s="7">
        <v>14569496826</v>
      </c>
      <c r="M919" s="7">
        <v>46271787</v>
      </c>
      <c r="N919" s="7">
        <v>1160288032</v>
      </c>
      <c r="O919" s="20">
        <f t="shared" si="29"/>
        <v>1</v>
      </c>
    </row>
    <row r="920" spans="1:15">
      <c r="A920" s="20" t="str">
        <f t="shared" si="28"/>
        <v>Lífeyrissjóður starfsmanna Búnaðarbanka ÍslandsSamtryggingardeild</v>
      </c>
      <c r="B920" s="20" t="str">
        <f>_xlfn.IFNA(INDEX(Listi!$AI:$AI,MATCH(C920,Listi!$AJ:$AJ,0)),INDEX(Listi!T:T,MATCH(C920,Listi!U:U,0)))</f>
        <v>Lífeyrissj. starfsm. Búnaðarb.Ísl.</v>
      </c>
      <c r="C920" t="s">
        <v>254</v>
      </c>
      <c r="D920" t="s">
        <v>205</v>
      </c>
      <c r="E920" t="s">
        <v>275</v>
      </c>
      <c r="F920" t="s">
        <v>23</v>
      </c>
      <c r="G920" s="8">
        <v>38018</v>
      </c>
      <c r="H920" t="s">
        <v>24</v>
      </c>
      <c r="I920" s="7">
        <v>589000</v>
      </c>
      <c r="L920" s="7">
        <v>27921283000</v>
      </c>
      <c r="M920" s="7">
        <v>7378000</v>
      </c>
      <c r="N920" s="7">
        <v>1535577000</v>
      </c>
      <c r="O920" s="20">
        <f t="shared" si="29"/>
        <v>1</v>
      </c>
    </row>
    <row r="921" spans="1:15">
      <c r="A921" s="20" t="str">
        <f t="shared" si="28"/>
        <v>Lífeyrissjóður starfsmanna ReykjavíkurborgarSamtryggingardeild</v>
      </c>
      <c r="B921" s="20" t="str">
        <f>_xlfn.IFNA(INDEX(Listi!$AI:$AI,MATCH(C921,Listi!$AJ:$AJ,0)),INDEX(Listi!T:T,MATCH(C921,Listi!U:U,0)))</f>
        <v>Lífeyrissj. starfsm. Reykjav.</v>
      </c>
      <c r="C921" t="s">
        <v>255</v>
      </c>
      <c r="D921" t="s">
        <v>205</v>
      </c>
      <c r="E921" t="s">
        <v>275</v>
      </c>
      <c r="F921" t="s">
        <v>23</v>
      </c>
      <c r="G921" s="8">
        <v>38018</v>
      </c>
      <c r="H921" t="s">
        <v>24</v>
      </c>
      <c r="I921" s="7">
        <v>238249668</v>
      </c>
      <c r="L921" s="7">
        <v>92450251598</v>
      </c>
      <c r="M921" s="7">
        <v>217604296</v>
      </c>
      <c r="N921" s="7">
        <v>6195210428</v>
      </c>
      <c r="O921" s="20">
        <f t="shared" si="29"/>
        <v>1</v>
      </c>
    </row>
    <row r="922" spans="1:15">
      <c r="A922" s="20" t="str">
        <f t="shared" si="28"/>
        <v>Lífeyrissjóður starfsmanna ríkisinsA-deild</v>
      </c>
      <c r="B922" s="20" t="str">
        <f>_xlfn.IFNA(INDEX(Listi!$AI:$AI,MATCH(C922,Listi!$AJ:$AJ,0)),INDEX(Listi!T:T,MATCH(C922,Listi!U:U,0)))</f>
        <v>LSR</v>
      </c>
      <c r="C922" t="s">
        <v>256</v>
      </c>
      <c r="D922" t="s">
        <v>257</v>
      </c>
      <c r="E922" t="s">
        <v>275</v>
      </c>
      <c r="F922" t="s">
        <v>23</v>
      </c>
      <c r="G922" s="8">
        <v>38018</v>
      </c>
      <c r="H922" t="s">
        <v>24</v>
      </c>
      <c r="I922" s="7">
        <v>286695994</v>
      </c>
      <c r="L922" s="7">
        <v>1024402726080</v>
      </c>
      <c r="M922" s="7">
        <v>38030413328</v>
      </c>
      <c r="N922" s="7">
        <v>13011563069</v>
      </c>
      <c r="O922" s="20">
        <f t="shared" si="29"/>
        <v>1</v>
      </c>
    </row>
    <row r="923" spans="1:15">
      <c r="A923" s="20" t="str">
        <f t="shared" si="28"/>
        <v>Lífeyrissjóður starfsmanna ríkisinsB-deild</v>
      </c>
      <c r="B923" s="20" t="str">
        <f>_xlfn.IFNA(INDEX(Listi!$AI:$AI,MATCH(C923,Listi!$AJ:$AJ,0)),INDEX(Listi!T:T,MATCH(C923,Listi!U:U,0)))</f>
        <v>LSR</v>
      </c>
      <c r="C923" t="s">
        <v>256</v>
      </c>
      <c r="D923" t="s">
        <v>218</v>
      </c>
      <c r="E923" t="s">
        <v>275</v>
      </c>
      <c r="F923" t="s">
        <v>23</v>
      </c>
      <c r="G923" s="8">
        <v>38018</v>
      </c>
      <c r="H923" t="s">
        <v>24</v>
      </c>
      <c r="I923" s="7">
        <v>106743838</v>
      </c>
      <c r="L923" s="7">
        <v>297381500048</v>
      </c>
      <c r="M923" s="7">
        <v>1364474032</v>
      </c>
      <c r="N923" s="7">
        <v>62409553231</v>
      </c>
      <c r="O923" s="20">
        <f t="shared" si="29"/>
        <v>1</v>
      </c>
    </row>
    <row r="924" spans="1:15">
      <c r="A924" s="20" t="str">
        <f t="shared" si="28"/>
        <v>Lífeyrissjóður starfsmanna ríkisinsLeið I</v>
      </c>
      <c r="B924" s="20" t="str">
        <f>_xlfn.IFNA(INDEX(Listi!$AI:$AI,MATCH(C924,Listi!$AJ:$AJ,0)),INDEX(Listi!T:T,MATCH(C924,Listi!U:U,0)))</f>
        <v>LSR</v>
      </c>
      <c r="C924" t="s">
        <v>256</v>
      </c>
      <c r="D924" t="s">
        <v>258</v>
      </c>
      <c r="E924" t="s">
        <v>276</v>
      </c>
      <c r="F924" t="s">
        <v>23</v>
      </c>
      <c r="G924" s="8">
        <v>38018</v>
      </c>
      <c r="H924" t="s">
        <v>24</v>
      </c>
      <c r="I924" s="7">
        <v>14307536</v>
      </c>
      <c r="L924" s="7">
        <v>11704214939</v>
      </c>
      <c r="M924" s="7">
        <v>547428342</v>
      </c>
      <c r="N924" s="7">
        <v>195323403</v>
      </c>
      <c r="O924" s="20">
        <f t="shared" si="29"/>
        <v>1</v>
      </c>
    </row>
    <row r="925" spans="1:15">
      <c r="A925" s="20" t="str">
        <f t="shared" si="28"/>
        <v>Lífeyrissjóður starfsmanna ríkisinsLeið II</v>
      </c>
      <c r="B925" s="20" t="str">
        <f>_xlfn.IFNA(INDEX(Listi!$AI:$AI,MATCH(C925,Listi!$AJ:$AJ,0)),INDEX(Listi!T:T,MATCH(C925,Listi!U:U,0)))</f>
        <v>LSR</v>
      </c>
      <c r="C925" t="s">
        <v>256</v>
      </c>
      <c r="D925" t="s">
        <v>259</v>
      </c>
      <c r="E925" t="s">
        <v>276</v>
      </c>
      <c r="F925" t="s">
        <v>23</v>
      </c>
      <c r="G925" s="8">
        <v>38018</v>
      </c>
      <c r="H925" t="s">
        <v>24</v>
      </c>
      <c r="I925" s="7">
        <v>3769323</v>
      </c>
      <c r="L925" s="7">
        <v>3365164594</v>
      </c>
      <c r="M925" s="7">
        <v>379849453</v>
      </c>
      <c r="N925" s="7">
        <v>93142056</v>
      </c>
      <c r="O925" s="20">
        <f t="shared" si="29"/>
        <v>1</v>
      </c>
    </row>
    <row r="926" spans="1:15">
      <c r="A926" s="20" t="str">
        <f t="shared" si="28"/>
        <v>Lífeyrissjóður starfsmanna ríkisinsLeið III</v>
      </c>
      <c r="B926" s="20" t="str">
        <f>_xlfn.IFNA(INDEX(Listi!$AI:$AI,MATCH(C926,Listi!$AJ:$AJ,0)),INDEX(Listi!T:T,MATCH(C926,Listi!U:U,0)))</f>
        <v>LSR</v>
      </c>
      <c r="C926" t="s">
        <v>256</v>
      </c>
      <c r="D926" t="s">
        <v>260</v>
      </c>
      <c r="E926" t="s">
        <v>276</v>
      </c>
      <c r="F926" t="s">
        <v>23</v>
      </c>
      <c r="G926" s="8">
        <v>38018</v>
      </c>
      <c r="H926" t="s">
        <v>24</v>
      </c>
      <c r="I926" s="7">
        <v>6679342</v>
      </c>
      <c r="L926" s="7">
        <v>9959294621</v>
      </c>
      <c r="M926" s="7">
        <v>743287481</v>
      </c>
      <c r="N926" s="7">
        <v>349903833</v>
      </c>
      <c r="O926" s="20">
        <f t="shared" si="29"/>
        <v>1</v>
      </c>
    </row>
    <row r="927" spans="1:15">
      <c r="A927" s="20" t="str">
        <f t="shared" si="28"/>
        <v>Lífeyrissjóður Tannlæknafél ÍslDeild I/Séreign</v>
      </c>
      <c r="B927" s="20" t="str">
        <f>_xlfn.IFNA(INDEX(Listi!$AI:$AI,MATCH(C927,Listi!$AJ:$AJ,0)),INDEX(Listi!T:T,MATCH(C927,Listi!U:U,0)))</f>
        <v>Lífeyrissj. Tannlækna</v>
      </c>
      <c r="C927" t="s">
        <v>261</v>
      </c>
      <c r="D927" t="s">
        <v>207</v>
      </c>
      <c r="E927" t="s">
        <v>276</v>
      </c>
      <c r="F927" t="s">
        <v>23</v>
      </c>
      <c r="G927" s="8">
        <v>38018</v>
      </c>
      <c r="H927" t="s">
        <v>24</v>
      </c>
      <c r="I927" s="7">
        <v>1629074</v>
      </c>
      <c r="L927" s="7">
        <v>6768408488</v>
      </c>
      <c r="M927" s="7">
        <v>272759192</v>
      </c>
      <c r="N927" s="7">
        <v>153838058</v>
      </c>
      <c r="O927" s="20">
        <f t="shared" si="29"/>
        <v>1</v>
      </c>
    </row>
    <row r="928" spans="1:15">
      <c r="A928" s="20" t="str">
        <f t="shared" si="28"/>
        <v>Lífeyrissjóður Tannlæknafél ÍslSamtryggingardeild</v>
      </c>
      <c r="B928" s="20" t="str">
        <f>_xlfn.IFNA(INDEX(Listi!$AI:$AI,MATCH(C928,Listi!$AJ:$AJ,0)),INDEX(Listi!T:T,MATCH(C928,Listi!U:U,0)))</f>
        <v>Lífeyrissj. Tannlækna</v>
      </c>
      <c r="C928" t="s">
        <v>261</v>
      </c>
      <c r="D928" t="s">
        <v>205</v>
      </c>
      <c r="E928" t="s">
        <v>275</v>
      </c>
      <c r="F928" t="s">
        <v>23</v>
      </c>
      <c r="G928" s="8">
        <v>38018</v>
      </c>
      <c r="H928" t="s">
        <v>24</v>
      </c>
      <c r="I928" s="7">
        <v>-1313348</v>
      </c>
      <c r="L928" s="7">
        <v>2241251214</v>
      </c>
      <c r="M928" s="7">
        <v>112827287</v>
      </c>
      <c r="N928" s="7">
        <v>17930159</v>
      </c>
      <c r="O928" s="20">
        <f t="shared" si="29"/>
        <v>1</v>
      </c>
    </row>
    <row r="929" spans="1:15">
      <c r="A929" s="20" t="str">
        <f t="shared" si="28"/>
        <v>Lífeyrissjóður verslunarmannaÆvileið 1</v>
      </c>
      <c r="B929" s="20" t="str">
        <f>_xlfn.IFNA(INDEX(Listi!$AI:$AI,MATCH(C929,Listi!$AJ:$AJ,0)),INDEX(Listi!T:T,MATCH(C929,Listi!U:U,0)))</f>
        <v>Lífeyrissj. Verslunarm.</v>
      </c>
      <c r="C929" t="s">
        <v>206</v>
      </c>
      <c r="D929" t="s">
        <v>310</v>
      </c>
      <c r="E929" t="s">
        <v>276</v>
      </c>
      <c r="F929" t="s">
        <v>23</v>
      </c>
      <c r="G929" s="8">
        <v>38018</v>
      </c>
      <c r="H929" t="s">
        <v>24</v>
      </c>
      <c r="I929" s="7">
        <v>0</v>
      </c>
      <c r="L929" s="7">
        <v>2860479562</v>
      </c>
      <c r="M929" s="7">
        <v>819651283</v>
      </c>
      <c r="N929" s="7">
        <v>12562366</v>
      </c>
      <c r="O929" s="20">
        <f t="shared" si="29"/>
        <v>1</v>
      </c>
    </row>
    <row r="930" spans="1:15">
      <c r="A930" s="20" t="str">
        <f t="shared" si="28"/>
        <v>Lífeyrissjóður verslunarmannaÆvileið 2</v>
      </c>
      <c r="B930" s="20" t="str">
        <f>_xlfn.IFNA(INDEX(Listi!$AI:$AI,MATCH(C930,Listi!$AJ:$AJ,0)),INDEX(Listi!T:T,MATCH(C930,Listi!U:U,0)))</f>
        <v>Lífeyrissj. Verslunarm.</v>
      </c>
      <c r="C930" t="s">
        <v>206</v>
      </c>
      <c r="D930" t="s">
        <v>309</v>
      </c>
      <c r="E930" t="s">
        <v>276</v>
      </c>
      <c r="F930" t="s">
        <v>23</v>
      </c>
      <c r="G930" s="8">
        <v>38018</v>
      </c>
      <c r="H930" t="s">
        <v>24</v>
      </c>
      <c r="I930" s="7">
        <v>0</v>
      </c>
      <c r="L930" s="7">
        <v>2325064159</v>
      </c>
      <c r="M930" s="7">
        <v>465663194</v>
      </c>
      <c r="N930" s="7">
        <v>32037995</v>
      </c>
      <c r="O930" s="20">
        <f t="shared" si="29"/>
        <v>1</v>
      </c>
    </row>
    <row r="931" spans="1:15">
      <c r="A931" s="20" t="str">
        <f t="shared" si="28"/>
        <v>Lífeyrissjóður verslunarmannaÆvileið 3</v>
      </c>
      <c r="B931" s="20" t="str">
        <f>_xlfn.IFNA(INDEX(Listi!$AI:$AI,MATCH(C931,Listi!$AJ:$AJ,0)),INDEX(Listi!T:T,MATCH(C931,Listi!U:U,0)))</f>
        <v>Lífeyrissj. Verslunarm.</v>
      </c>
      <c r="C931" t="s">
        <v>206</v>
      </c>
      <c r="D931" t="s">
        <v>308</v>
      </c>
      <c r="E931" t="s">
        <v>276</v>
      </c>
      <c r="F931" t="s">
        <v>23</v>
      </c>
      <c r="G931" s="8">
        <v>38018</v>
      </c>
      <c r="H931" t="s">
        <v>24</v>
      </c>
      <c r="I931" s="7">
        <v>0</v>
      </c>
      <c r="L931" s="7">
        <v>1567402319</v>
      </c>
      <c r="M931" s="7">
        <v>325961302</v>
      </c>
      <c r="N931" s="7">
        <v>60283998</v>
      </c>
      <c r="O931" s="20">
        <f t="shared" si="29"/>
        <v>1</v>
      </c>
    </row>
    <row r="932" spans="1:15">
      <c r="A932" s="20" t="str">
        <f t="shared" si="28"/>
        <v>Lífeyrissjóður verslunarmannaDeild I/Séreign</v>
      </c>
      <c r="B932" s="20" t="str">
        <f>_xlfn.IFNA(INDEX(Listi!$AI:$AI,MATCH(C932,Listi!$AJ:$AJ,0)),INDEX(Listi!T:T,MATCH(C932,Listi!U:U,0)))</f>
        <v>Lífeyrissj. Verslunarm.</v>
      </c>
      <c r="C932" t="s">
        <v>206</v>
      </c>
      <c r="D932" t="s">
        <v>207</v>
      </c>
      <c r="E932" t="s">
        <v>276</v>
      </c>
      <c r="F932" t="s">
        <v>23</v>
      </c>
      <c r="G932" s="8">
        <v>38018</v>
      </c>
      <c r="H932" t="s">
        <v>24</v>
      </c>
      <c r="I932" s="7">
        <v>86970</v>
      </c>
      <c r="L932" s="7">
        <v>19785724399</v>
      </c>
      <c r="M932" s="7">
        <v>729937912</v>
      </c>
      <c r="N932" s="7">
        <v>458382791</v>
      </c>
      <c r="O932" s="20">
        <f t="shared" si="29"/>
        <v>1</v>
      </c>
    </row>
    <row r="933" spans="1:15">
      <c r="A933" s="20" t="str">
        <f t="shared" si="28"/>
        <v>Lífeyrissjóður verslunarmannaSamtryggingardeild</v>
      </c>
      <c r="B933" s="20" t="str">
        <f>_xlfn.IFNA(INDEX(Listi!$AI:$AI,MATCH(C933,Listi!$AJ:$AJ,0)),INDEX(Listi!T:T,MATCH(C933,Listi!U:U,0)))</f>
        <v>Lífeyrissj. Verslunarm.</v>
      </c>
      <c r="C933" t="s">
        <v>206</v>
      </c>
      <c r="D933" t="s">
        <v>205</v>
      </c>
      <c r="E933" t="s">
        <v>275</v>
      </c>
      <c r="F933" t="s">
        <v>23</v>
      </c>
      <c r="G933" s="8">
        <v>38018</v>
      </c>
      <c r="H933" t="s">
        <v>24</v>
      </c>
      <c r="I933" s="7">
        <v>5163030</v>
      </c>
      <c r="L933" s="7">
        <v>1174592806906</v>
      </c>
      <c r="M933" s="7">
        <v>35794261112</v>
      </c>
      <c r="N933" s="7">
        <v>21965137185</v>
      </c>
      <c r="O933" s="20">
        <f t="shared" si="29"/>
        <v>1</v>
      </c>
    </row>
    <row r="934" spans="1:15">
      <c r="A934" s="20" t="str">
        <f t="shared" si="28"/>
        <v>Lífeyrissjóður VestmannaeyjaSafn I</v>
      </c>
      <c r="B934" s="20" t="str">
        <f>_xlfn.IFNA(INDEX(Listi!$AI:$AI,MATCH(C934,Listi!$AJ:$AJ,0)),INDEX(Listi!T:T,MATCH(C934,Listi!U:U,0)))</f>
        <v>Lífeyrissj. Vestm.</v>
      </c>
      <c r="C934" t="s">
        <v>262</v>
      </c>
      <c r="D934" t="s">
        <v>210</v>
      </c>
      <c r="E934" t="s">
        <v>276</v>
      </c>
      <c r="F934" t="s">
        <v>23</v>
      </c>
      <c r="G934" s="8">
        <v>38018</v>
      </c>
      <c r="H934" t="s">
        <v>24</v>
      </c>
      <c r="I934" s="7">
        <v>4820749</v>
      </c>
      <c r="L934" s="7">
        <v>381311221</v>
      </c>
      <c r="M934" s="7">
        <v>44104006</v>
      </c>
      <c r="N934" s="7">
        <v>13592960</v>
      </c>
      <c r="O934" s="20">
        <f t="shared" si="29"/>
        <v>1</v>
      </c>
    </row>
    <row r="935" spans="1:15">
      <c r="A935" s="20" t="str">
        <f t="shared" si="28"/>
        <v>Lífeyrissjóður VestmannaeyjaSafn II</v>
      </c>
      <c r="B935" s="20" t="str">
        <f>_xlfn.IFNA(INDEX(Listi!$AI:$AI,MATCH(C935,Listi!$AJ:$AJ,0)),INDEX(Listi!T:T,MATCH(C935,Listi!U:U,0)))</f>
        <v>Lífeyrissj. Vestm.</v>
      </c>
      <c r="C935" t="s">
        <v>262</v>
      </c>
      <c r="D935" t="s">
        <v>211</v>
      </c>
      <c r="E935" t="s">
        <v>276</v>
      </c>
      <c r="F935" t="s">
        <v>23</v>
      </c>
      <c r="G935" s="8">
        <v>38018</v>
      </c>
      <c r="H935" t="s">
        <v>24</v>
      </c>
      <c r="I935" s="7">
        <v>4608649</v>
      </c>
      <c r="L935" s="7">
        <v>571440191</v>
      </c>
      <c r="M935" s="7">
        <v>40240404</v>
      </c>
      <c r="N935" s="7">
        <v>18659289</v>
      </c>
      <c r="O935" s="20">
        <f t="shared" si="29"/>
        <v>1</v>
      </c>
    </row>
    <row r="936" spans="1:15">
      <c r="A936" s="20" t="str">
        <f t="shared" si="28"/>
        <v>Lífeyrissjóður VestmannaeyjaSamtryggingardeild</v>
      </c>
      <c r="B936" s="20" t="str">
        <f>_xlfn.IFNA(INDEX(Listi!$AI:$AI,MATCH(C936,Listi!$AJ:$AJ,0)),INDEX(Listi!T:T,MATCH(C936,Listi!U:U,0)))</f>
        <v>Lífeyrissj. Vestm.</v>
      </c>
      <c r="C936" t="s">
        <v>262</v>
      </c>
      <c r="D936" t="s">
        <v>205</v>
      </c>
      <c r="E936" t="s">
        <v>275</v>
      </c>
      <c r="F936" t="s">
        <v>23</v>
      </c>
      <c r="G936" s="8">
        <v>38018</v>
      </c>
      <c r="H936" t="s">
        <v>24</v>
      </c>
      <c r="I936" s="7">
        <v>-9429398</v>
      </c>
      <c r="L936" s="7">
        <v>85198020532</v>
      </c>
      <c r="M936" s="7">
        <v>1944643004</v>
      </c>
      <c r="N936" s="7">
        <v>2198060399</v>
      </c>
      <c r="O936" s="20">
        <f t="shared" si="29"/>
        <v>1</v>
      </c>
    </row>
    <row r="937" spans="1:15">
      <c r="A937" s="20" t="str">
        <f t="shared" si="28"/>
        <v>Lífsverk lífeyrissjóðurLífsverk I/Séreign</v>
      </c>
      <c r="B937" s="20" t="str">
        <f>_xlfn.IFNA(INDEX(Listi!$AI:$AI,MATCH(C937,Listi!$AJ:$AJ,0)),INDEX(Listi!T:T,MATCH(C937,Listi!U:U,0)))</f>
        <v xml:space="preserve">Lífsverk  </v>
      </c>
      <c r="C937" t="s">
        <v>268</v>
      </c>
      <c r="D937" t="s">
        <v>269</v>
      </c>
      <c r="E937" t="s">
        <v>276</v>
      </c>
      <c r="F937" t="s">
        <v>23</v>
      </c>
      <c r="G937" s="8">
        <v>38018</v>
      </c>
      <c r="H937" t="s">
        <v>24</v>
      </c>
      <c r="I937" s="7">
        <v>0</v>
      </c>
      <c r="L937" s="7">
        <v>4582957000</v>
      </c>
      <c r="M937" s="7">
        <v>635926000</v>
      </c>
      <c r="N937" s="7">
        <v>22708000</v>
      </c>
      <c r="O937" s="20">
        <f t="shared" si="29"/>
        <v>1</v>
      </c>
    </row>
    <row r="938" spans="1:15">
      <c r="A938" s="20" t="str">
        <f t="shared" si="28"/>
        <v>Lífsverk lífeyrissjóðurLífsverk II/Séreign</v>
      </c>
      <c r="B938" s="20" t="str">
        <f>_xlfn.IFNA(INDEX(Listi!$AI:$AI,MATCH(C938,Listi!$AJ:$AJ,0)),INDEX(Listi!T:T,MATCH(C938,Listi!U:U,0)))</f>
        <v xml:space="preserve">Lífsverk  </v>
      </c>
      <c r="C938" t="s">
        <v>268</v>
      </c>
      <c r="D938" t="s">
        <v>270</v>
      </c>
      <c r="E938" t="s">
        <v>276</v>
      </c>
      <c r="F938" t="s">
        <v>23</v>
      </c>
      <c r="G938" s="8">
        <v>38018</v>
      </c>
      <c r="H938" t="s">
        <v>24</v>
      </c>
      <c r="I938" s="7">
        <v>0</v>
      </c>
      <c r="L938" s="7">
        <v>23735073000</v>
      </c>
      <c r="M938" s="7">
        <v>2073571000</v>
      </c>
      <c r="N938" s="7">
        <v>249365000</v>
      </c>
      <c r="O938" s="20">
        <f t="shared" si="29"/>
        <v>1</v>
      </c>
    </row>
    <row r="939" spans="1:15">
      <c r="A939" s="20" t="str">
        <f t="shared" si="28"/>
        <v>Lífsverk lífeyrissjóðurLífsverk III/Séreign</v>
      </c>
      <c r="B939" s="20" t="str">
        <f>_xlfn.IFNA(INDEX(Listi!$AI:$AI,MATCH(C939,Listi!$AJ:$AJ,0)),INDEX(Listi!T:T,MATCH(C939,Listi!U:U,0)))</f>
        <v xml:space="preserve">Lífsverk  </v>
      </c>
      <c r="C939" t="s">
        <v>268</v>
      </c>
      <c r="D939" t="s">
        <v>271</v>
      </c>
      <c r="E939" t="s">
        <v>276</v>
      </c>
      <c r="F939" t="s">
        <v>23</v>
      </c>
      <c r="G939" s="8">
        <v>38018</v>
      </c>
      <c r="H939" t="s">
        <v>24</v>
      </c>
      <c r="I939" s="7">
        <v>0</v>
      </c>
      <c r="L939" s="7">
        <v>653814000</v>
      </c>
      <c r="M939" s="7">
        <v>105107000</v>
      </c>
      <c r="N939" s="7">
        <v>2613000</v>
      </c>
      <c r="O939" s="20">
        <f t="shared" si="29"/>
        <v>1</v>
      </c>
    </row>
    <row r="940" spans="1:15">
      <c r="A940" s="20" t="str">
        <f t="shared" si="28"/>
        <v>Lífsverk lífeyrissjóðurSamtryggingardeild</v>
      </c>
      <c r="B940" s="20" t="str">
        <f>_xlfn.IFNA(INDEX(Listi!$AI:$AI,MATCH(C940,Listi!$AJ:$AJ,0)),INDEX(Listi!T:T,MATCH(C940,Listi!U:U,0)))</f>
        <v xml:space="preserve">Lífsverk  </v>
      </c>
      <c r="C940" t="s">
        <v>268</v>
      </c>
      <c r="D940" t="s">
        <v>205</v>
      </c>
      <c r="E940" t="s">
        <v>275</v>
      </c>
      <c r="F940" t="s">
        <v>23</v>
      </c>
      <c r="G940" s="8">
        <v>38018</v>
      </c>
      <c r="H940" t="s">
        <v>24</v>
      </c>
      <c r="I940" s="7">
        <v>273908000</v>
      </c>
      <c r="L940" s="7">
        <v>120542527000</v>
      </c>
      <c r="M940" s="7">
        <v>4397803000</v>
      </c>
      <c r="N940" s="7">
        <v>1423151000</v>
      </c>
      <c r="O940" s="20">
        <f t="shared" si="29"/>
        <v>1</v>
      </c>
    </row>
    <row r="941" spans="1:15">
      <c r="A941" s="20" t="str">
        <f t="shared" si="28"/>
        <v>Söfnunarsjóður lífeyrisréttindaDeild I/Innlán</v>
      </c>
      <c r="B941" s="20" t="str">
        <f>_xlfn.IFNA(INDEX(Listi!$AI:$AI,MATCH(C941,Listi!$AJ:$AJ,0)),INDEX(Listi!T:T,MATCH(C941,Listi!U:U,0)))</f>
        <v>Söfnunarsj.</v>
      </c>
      <c r="C941" t="s">
        <v>272</v>
      </c>
      <c r="D941" t="s">
        <v>273</v>
      </c>
      <c r="E941" t="s">
        <v>276</v>
      </c>
      <c r="F941" t="s">
        <v>23</v>
      </c>
      <c r="G941" s="8">
        <v>38018</v>
      </c>
      <c r="H941" t="s">
        <v>24</v>
      </c>
      <c r="I941" s="7">
        <v>0</v>
      </c>
      <c r="L941" s="7">
        <v>2001731914</v>
      </c>
      <c r="M941" s="7">
        <v>133561634</v>
      </c>
      <c r="N941" s="7">
        <v>44803565</v>
      </c>
      <c r="O941" s="20">
        <f t="shared" si="29"/>
        <v>1</v>
      </c>
    </row>
    <row r="942" spans="1:15">
      <c r="A942" s="20" t="str">
        <f t="shared" ref="A942:A1004" si="30">CONCATENATE(C942,D942)</f>
        <v>Söfnunarsjóður lífeyrisréttindaDeild III/Séreign</v>
      </c>
      <c r="B942" s="20" t="str">
        <f>_xlfn.IFNA(INDEX(Listi!$AI:$AI,MATCH(C942,Listi!$AJ:$AJ,0)),INDEX(Listi!T:T,MATCH(C942,Listi!U:U,0)))</f>
        <v>Söfnunarsj.</v>
      </c>
      <c r="C942" t="s">
        <v>272</v>
      </c>
      <c r="D942" t="s">
        <v>599</v>
      </c>
      <c r="E942" t="s">
        <v>276</v>
      </c>
      <c r="F942" t="s">
        <v>23</v>
      </c>
      <c r="G942" s="8">
        <v>38018</v>
      </c>
      <c r="H942" t="s">
        <v>24</v>
      </c>
      <c r="I942" s="7">
        <v>0</v>
      </c>
      <c r="L942" s="7">
        <v>24413085</v>
      </c>
      <c r="M942" s="7">
        <v>24697577</v>
      </c>
      <c r="N942" s="7">
        <v>900000</v>
      </c>
      <c r="O942" s="20">
        <f t="shared" si="29"/>
        <v>1</v>
      </c>
    </row>
    <row r="943" spans="1:15">
      <c r="A943" s="20" t="str">
        <f t="shared" si="30"/>
        <v>Söfnunarsjóður lífeyrisréttindaDeildII/Séreign</v>
      </c>
      <c r="B943" s="20" t="str">
        <f>_xlfn.IFNA(INDEX(Listi!$AI:$AI,MATCH(C943,Listi!$AJ:$AJ,0)),INDEX(Listi!T:T,MATCH(C943,Listi!U:U,0)))</f>
        <v>Söfnunarsj.</v>
      </c>
      <c r="C943" t="s">
        <v>272</v>
      </c>
      <c r="D943" t="s">
        <v>586</v>
      </c>
      <c r="E943" t="s">
        <v>276</v>
      </c>
      <c r="F943" t="s">
        <v>23</v>
      </c>
      <c r="G943" s="8">
        <v>38018</v>
      </c>
      <c r="H943" t="s">
        <v>24</v>
      </c>
      <c r="I943" s="7">
        <v>0</v>
      </c>
      <c r="L943" s="7">
        <v>1654616477</v>
      </c>
      <c r="M943" s="7">
        <v>128539213</v>
      </c>
      <c r="N943" s="7">
        <v>22846291</v>
      </c>
      <c r="O943" s="20">
        <f t="shared" si="29"/>
        <v>1</v>
      </c>
    </row>
    <row r="944" spans="1:15">
      <c r="A944" s="20" t="str">
        <f t="shared" si="30"/>
        <v>Söfnunarsjóður lífeyrisréttindaSamtryggingardeild</v>
      </c>
      <c r="B944" s="20" t="str">
        <f>_xlfn.IFNA(INDEX(Listi!$AI:$AI,MATCH(C944,Listi!$AJ:$AJ,0)),INDEX(Listi!T:T,MATCH(C944,Listi!U:U,0)))</f>
        <v>Söfnunarsj.</v>
      </c>
      <c r="C944" t="s">
        <v>272</v>
      </c>
      <c r="D944" t="s">
        <v>205</v>
      </c>
      <c r="E944" t="s">
        <v>275</v>
      </c>
      <c r="F944" t="s">
        <v>23</v>
      </c>
      <c r="G944" s="8">
        <v>38018</v>
      </c>
      <c r="H944" t="s">
        <v>24</v>
      </c>
      <c r="I944" s="7">
        <v>16374404</v>
      </c>
      <c r="L944" s="7">
        <v>238978847889</v>
      </c>
      <c r="M944" s="7">
        <v>4967193409</v>
      </c>
      <c r="N944" s="7">
        <v>6076487652</v>
      </c>
      <c r="O944" s="20">
        <f t="shared" si="29"/>
        <v>1</v>
      </c>
    </row>
    <row r="945" spans="1:15">
      <c r="A945" s="20" t="str">
        <f t="shared" si="30"/>
        <v>Stapi lífeyrissjóðurSafn I</v>
      </c>
      <c r="B945" s="20" t="str">
        <f>_xlfn.IFNA(INDEX(Listi!$AI:$AI,MATCH(C945,Listi!$AJ:$AJ,0)),INDEX(Listi!T:T,MATCH(C945,Listi!U:U,0)))</f>
        <v xml:space="preserve">Stapi  </v>
      </c>
      <c r="C945" t="s">
        <v>209</v>
      </c>
      <c r="D945" t="s">
        <v>210</v>
      </c>
      <c r="E945" t="s">
        <v>276</v>
      </c>
      <c r="F945" t="s">
        <v>23</v>
      </c>
      <c r="G945" s="8">
        <v>38018</v>
      </c>
      <c r="H945" t="s">
        <v>24</v>
      </c>
      <c r="I945" s="7">
        <v>141036</v>
      </c>
      <c r="L945" s="7">
        <v>2440828925</v>
      </c>
      <c r="M945" s="7">
        <v>91567233</v>
      </c>
      <c r="N945" s="7">
        <v>110755602</v>
      </c>
      <c r="O945" s="20">
        <f t="shared" si="29"/>
        <v>1</v>
      </c>
    </row>
    <row r="946" spans="1:15">
      <c r="A946" s="20" t="str">
        <f t="shared" si="30"/>
        <v>Stapi lífeyrissjóðurSafn II</v>
      </c>
      <c r="B946" s="20" t="str">
        <f>_xlfn.IFNA(INDEX(Listi!$AI:$AI,MATCH(C946,Listi!$AJ:$AJ,0)),INDEX(Listi!T:T,MATCH(C946,Listi!U:U,0)))</f>
        <v xml:space="preserve">Stapi  </v>
      </c>
      <c r="C946" t="s">
        <v>209</v>
      </c>
      <c r="D946" t="s">
        <v>211</v>
      </c>
      <c r="E946" t="s">
        <v>276</v>
      </c>
      <c r="F946" t="s">
        <v>23</v>
      </c>
      <c r="G946" s="8">
        <v>38018</v>
      </c>
      <c r="H946" t="s">
        <v>24</v>
      </c>
      <c r="I946" s="7">
        <v>530264</v>
      </c>
      <c r="L946" s="7">
        <v>5710890273</v>
      </c>
      <c r="M946" s="7">
        <v>262001316</v>
      </c>
      <c r="N946" s="7">
        <v>164209410</v>
      </c>
      <c r="O946" s="20">
        <f t="shared" si="29"/>
        <v>1</v>
      </c>
    </row>
    <row r="947" spans="1:15">
      <c r="A947" s="20" t="str">
        <f t="shared" si="30"/>
        <v>Stapi lífeyrissjóðurSafn III</v>
      </c>
      <c r="B947" s="20" t="str">
        <f>_xlfn.IFNA(INDEX(Listi!$AI:$AI,MATCH(C947,Listi!$AJ:$AJ,0)),INDEX(Listi!T:T,MATCH(C947,Listi!U:U,0)))</f>
        <v xml:space="preserve">Stapi  </v>
      </c>
      <c r="C947" t="s">
        <v>209</v>
      </c>
      <c r="D947" t="s">
        <v>212</v>
      </c>
      <c r="E947" t="s">
        <v>276</v>
      </c>
      <c r="F947" t="s">
        <v>23</v>
      </c>
      <c r="G947" s="8">
        <v>38018</v>
      </c>
      <c r="H947" t="s">
        <v>24</v>
      </c>
      <c r="I947" s="7">
        <v>0</v>
      </c>
      <c r="L947" s="7">
        <v>268100084</v>
      </c>
      <c r="M947" s="7">
        <v>24388890</v>
      </c>
      <c r="N947" s="7">
        <v>9886128</v>
      </c>
      <c r="O947" s="20">
        <f t="shared" si="29"/>
        <v>1</v>
      </c>
    </row>
    <row r="948" spans="1:15">
      <c r="A948" s="20" t="str">
        <f t="shared" si="30"/>
        <v>Stapi lífeyrissjóðurTryggingardeild</v>
      </c>
      <c r="B948" s="20" t="str">
        <f>_xlfn.IFNA(INDEX(Listi!$AI:$AI,MATCH(C948,Listi!$AJ:$AJ,0)),INDEX(Listi!T:T,MATCH(C948,Listi!U:U,0)))</f>
        <v xml:space="preserve">Stapi  </v>
      </c>
      <c r="C948" t="s">
        <v>209</v>
      </c>
      <c r="D948" t="s">
        <v>213</v>
      </c>
      <c r="E948" t="s">
        <v>275</v>
      </c>
      <c r="F948" t="s">
        <v>23</v>
      </c>
      <c r="G948" s="8">
        <v>38018</v>
      </c>
      <c r="H948" t="s">
        <v>24</v>
      </c>
      <c r="I948" s="7">
        <v>48892850</v>
      </c>
      <c r="L948" s="7">
        <v>348661724246</v>
      </c>
      <c r="M948" s="7">
        <v>13807615154</v>
      </c>
      <c r="N948" s="7">
        <v>7912918911</v>
      </c>
      <c r="O948" s="20">
        <f t="shared" si="29"/>
        <v>1</v>
      </c>
    </row>
    <row r="949" spans="1:15">
      <c r="A949" s="20" t="str">
        <f t="shared" si="30"/>
        <v>Stapi lífeyrissjóðurVarfærnasafnið</v>
      </c>
      <c r="B949" s="20" t="str">
        <f>_xlfn.IFNA(INDEX(Listi!$AI:$AI,MATCH(C949,Listi!$AJ:$AJ,0)),INDEX(Listi!T:T,MATCH(C949,Listi!U:U,0)))</f>
        <v xml:space="preserve">Stapi  </v>
      </c>
      <c r="C949" t="s">
        <v>209</v>
      </c>
      <c r="D949" t="s">
        <v>392</v>
      </c>
      <c r="E949" t="s">
        <v>276</v>
      </c>
      <c r="F949" t="s">
        <v>23</v>
      </c>
      <c r="G949" s="8">
        <v>38018</v>
      </c>
      <c r="H949" t="s">
        <v>24</v>
      </c>
      <c r="I949" s="7">
        <v>155989</v>
      </c>
      <c r="L949" s="7">
        <v>471986044</v>
      </c>
      <c r="M949" s="7">
        <v>137399159</v>
      </c>
      <c r="N949" s="7">
        <v>6994496</v>
      </c>
      <c r="O949" s="20">
        <f t="shared" si="29"/>
        <v>1</v>
      </c>
    </row>
    <row r="950" spans="1:15">
      <c r="A950" s="20" t="str">
        <f t="shared" si="30"/>
        <v>Almenni lífeyrissjóðurinnÆvisafn I</v>
      </c>
      <c r="B950" s="20" t="str">
        <f>_xlfn.IFNA(INDEX(Listi!$AI:$AI,MATCH(C950,Listi!$AJ:$AJ,0)),INDEX(Listi!T:T,MATCH(C950,Listi!U:U,0)))</f>
        <v xml:space="preserve">Almenni </v>
      </c>
      <c r="C950" t="s">
        <v>0</v>
      </c>
      <c r="D950" t="s">
        <v>202</v>
      </c>
      <c r="E950" t="s">
        <v>276</v>
      </c>
      <c r="F950" t="s">
        <v>26</v>
      </c>
      <c r="G950" s="8">
        <v>36951</v>
      </c>
      <c r="H950" t="s">
        <v>27</v>
      </c>
      <c r="I950" s="7">
        <v>0</v>
      </c>
      <c r="L950" s="7">
        <v>43068273823</v>
      </c>
      <c r="M950" s="7">
        <v>4413720640</v>
      </c>
      <c r="N950" s="7">
        <v>641257097</v>
      </c>
      <c r="O950" s="20">
        <f t="shared" si="29"/>
        <v>1</v>
      </c>
    </row>
    <row r="951" spans="1:15">
      <c r="A951" s="20" t="str">
        <f t="shared" si="30"/>
        <v>Almenni lífeyrissjóðurinnÆvisafn II</v>
      </c>
      <c r="B951" s="20" t="str">
        <f>_xlfn.IFNA(INDEX(Listi!$AI:$AI,MATCH(C951,Listi!$AJ:$AJ,0)),INDEX(Listi!T:T,MATCH(C951,Listi!U:U,0)))</f>
        <v xml:space="preserve">Almenni </v>
      </c>
      <c r="C951" t="s">
        <v>0</v>
      </c>
      <c r="D951" t="s">
        <v>203</v>
      </c>
      <c r="E951" t="s">
        <v>276</v>
      </c>
      <c r="F951" t="s">
        <v>26</v>
      </c>
      <c r="G951" s="8">
        <v>36951</v>
      </c>
      <c r="H951" t="s">
        <v>27</v>
      </c>
      <c r="I951" s="7">
        <v>0</v>
      </c>
      <c r="L951" s="7">
        <v>86460235807</v>
      </c>
      <c r="M951" s="7">
        <v>3970537445</v>
      </c>
      <c r="N951" s="7">
        <v>1539034493</v>
      </c>
      <c r="O951" s="20">
        <f t="shared" si="29"/>
        <v>1</v>
      </c>
    </row>
    <row r="952" spans="1:15">
      <c r="A952" s="20" t="str">
        <f t="shared" si="30"/>
        <v>Almenni lífeyrissjóðurinnÆvisafn III</v>
      </c>
      <c r="B952" s="20" t="str">
        <f>_xlfn.IFNA(INDEX(Listi!$AI:$AI,MATCH(C952,Listi!$AJ:$AJ,0)),INDEX(Listi!T:T,MATCH(C952,Listi!U:U,0)))</f>
        <v xml:space="preserve">Almenni </v>
      </c>
      <c r="C952" t="s">
        <v>0</v>
      </c>
      <c r="D952" t="s">
        <v>204</v>
      </c>
      <c r="E952" t="s">
        <v>276</v>
      </c>
      <c r="F952" t="s">
        <v>26</v>
      </c>
      <c r="G952" s="8">
        <v>36951</v>
      </c>
      <c r="H952" t="s">
        <v>27</v>
      </c>
      <c r="I952" s="7">
        <v>0</v>
      </c>
      <c r="L952" s="7">
        <v>33890180699</v>
      </c>
      <c r="M952" s="7">
        <v>1571509194</v>
      </c>
      <c r="N952" s="7">
        <v>920421683</v>
      </c>
      <c r="O952" s="20">
        <f t="shared" si="29"/>
        <v>1</v>
      </c>
    </row>
    <row r="953" spans="1:15">
      <c r="A953" s="20" t="str">
        <f t="shared" si="30"/>
        <v>Almenni lífeyrissjóðurinnHúsnæðissafn</v>
      </c>
      <c r="B953" s="20" t="str">
        <f>_xlfn.IFNA(INDEX(Listi!$AI:$AI,MATCH(C953,Listi!$AJ:$AJ,0)),INDEX(Listi!T:T,MATCH(C953,Listi!U:U,0)))</f>
        <v xml:space="preserve">Almenni </v>
      </c>
      <c r="C953" t="s">
        <v>0</v>
      </c>
      <c r="D953" t="s">
        <v>315</v>
      </c>
      <c r="E953" t="s">
        <v>276</v>
      </c>
      <c r="F953" t="s">
        <v>26</v>
      </c>
      <c r="G953" s="8">
        <v>36951</v>
      </c>
      <c r="H953" t="s">
        <v>27</v>
      </c>
      <c r="I953" s="7">
        <v>0</v>
      </c>
      <c r="L953" s="7">
        <v>487895879</v>
      </c>
      <c r="M953" s="7">
        <v>166428361</v>
      </c>
      <c r="N953" s="7">
        <v>18080096</v>
      </c>
      <c r="O953" s="20">
        <f t="shared" si="29"/>
        <v>1</v>
      </c>
    </row>
    <row r="954" spans="1:15">
      <c r="A954" s="20" t="str">
        <f t="shared" si="30"/>
        <v>Almenni lífeyrissjóðurinnInnlánssafn</v>
      </c>
      <c r="B954" s="20" t="str">
        <f>_xlfn.IFNA(INDEX(Listi!$AI:$AI,MATCH(C954,Listi!$AJ:$AJ,0)),INDEX(Listi!T:T,MATCH(C954,Listi!U:U,0)))</f>
        <v xml:space="preserve">Almenni </v>
      </c>
      <c r="C954" t="s">
        <v>0</v>
      </c>
      <c r="D954" t="s">
        <v>1</v>
      </c>
      <c r="E954" t="s">
        <v>276</v>
      </c>
      <c r="F954" t="s">
        <v>26</v>
      </c>
      <c r="G954" s="8">
        <v>36951</v>
      </c>
      <c r="H954" t="s">
        <v>27</v>
      </c>
      <c r="I954" s="7">
        <v>0</v>
      </c>
      <c r="L954" s="7">
        <v>26587944379</v>
      </c>
      <c r="M954" s="7">
        <v>1016779991</v>
      </c>
      <c r="N954" s="7">
        <v>1031869724</v>
      </c>
      <c r="O954" s="20">
        <f t="shared" si="29"/>
        <v>1</v>
      </c>
    </row>
    <row r="955" spans="1:15">
      <c r="A955" s="20" t="str">
        <f t="shared" si="30"/>
        <v>Almenni lífeyrissjóðurinnRíkissafn langt</v>
      </c>
      <c r="B955" s="20" t="str">
        <f>_xlfn.IFNA(INDEX(Listi!$AI:$AI,MATCH(C955,Listi!$AJ:$AJ,0)),INDEX(Listi!T:T,MATCH(C955,Listi!U:U,0)))</f>
        <v xml:space="preserve">Almenni </v>
      </c>
      <c r="C955" t="s">
        <v>0</v>
      </c>
      <c r="D955" t="s">
        <v>199</v>
      </c>
      <c r="E955" t="s">
        <v>276</v>
      </c>
      <c r="F955" t="s">
        <v>26</v>
      </c>
      <c r="G955" s="8">
        <v>36951</v>
      </c>
      <c r="H955" t="s">
        <v>27</v>
      </c>
      <c r="I955" s="7">
        <v>0</v>
      </c>
      <c r="L955" s="7">
        <v>1193680171</v>
      </c>
      <c r="M955" s="7">
        <v>61272573</v>
      </c>
      <c r="N955" s="7">
        <v>40105929</v>
      </c>
      <c r="O955" s="20">
        <f t="shared" si="29"/>
        <v>1</v>
      </c>
    </row>
    <row r="956" spans="1:15">
      <c r="A956" s="20" t="str">
        <f t="shared" si="30"/>
        <v>Almenni lífeyrissjóðurinnRíkissafn stutt</v>
      </c>
      <c r="B956" s="20" t="str">
        <f>_xlfn.IFNA(INDEX(Listi!$AI:$AI,MATCH(C956,Listi!$AJ:$AJ,0)),INDEX(Listi!T:T,MATCH(C956,Listi!U:U,0)))</f>
        <v xml:space="preserve">Almenni </v>
      </c>
      <c r="C956" t="s">
        <v>0</v>
      </c>
      <c r="D956" t="s">
        <v>200</v>
      </c>
      <c r="E956" t="s">
        <v>276</v>
      </c>
      <c r="F956" t="s">
        <v>26</v>
      </c>
      <c r="G956" s="8">
        <v>36951</v>
      </c>
      <c r="H956" t="s">
        <v>27</v>
      </c>
      <c r="I956" s="7">
        <v>0</v>
      </c>
      <c r="L956" s="7">
        <v>541893627</v>
      </c>
      <c r="M956" s="7">
        <v>20423158</v>
      </c>
      <c r="N956" s="7">
        <v>14899899</v>
      </c>
      <c r="O956" s="20">
        <f t="shared" si="29"/>
        <v>1</v>
      </c>
    </row>
    <row r="957" spans="1:15">
      <c r="A957" s="20" t="str">
        <f t="shared" si="30"/>
        <v>Almenni lífeyrissjóðurinnTryggingadeild</v>
      </c>
      <c r="B957" s="20" t="str">
        <f>_xlfn.IFNA(INDEX(Listi!$AI:$AI,MATCH(C957,Listi!$AJ:$AJ,0)),INDEX(Listi!T:T,MATCH(C957,Listi!U:U,0)))</f>
        <v xml:space="preserve">Almenni </v>
      </c>
      <c r="C957" t="s">
        <v>0</v>
      </c>
      <c r="D957" t="s">
        <v>201</v>
      </c>
      <c r="E957" t="s">
        <v>275</v>
      </c>
      <c r="F957" t="s">
        <v>26</v>
      </c>
      <c r="G957" s="8">
        <v>36951</v>
      </c>
      <c r="H957" t="s">
        <v>27</v>
      </c>
      <c r="I957" s="7">
        <v>0</v>
      </c>
      <c r="L957" s="7">
        <v>174784296254</v>
      </c>
      <c r="M957" s="7">
        <v>7497244534</v>
      </c>
      <c r="N957" s="7">
        <v>3057046932</v>
      </c>
      <c r="O957" s="20">
        <f t="shared" si="29"/>
        <v>1</v>
      </c>
    </row>
    <row r="958" spans="1:15">
      <c r="A958" s="20" t="str">
        <f t="shared" si="30"/>
        <v>Birta lífeyrissjóðurBlönduð leið</v>
      </c>
      <c r="B958" s="20" t="str">
        <f>_xlfn.IFNA(INDEX(Listi!$AI:$AI,MATCH(C958,Listi!$AJ:$AJ,0)),INDEX(Listi!T:T,MATCH(C958,Listi!U:U,0)))</f>
        <v xml:space="preserve">Birta  </v>
      </c>
      <c r="C958" t="s">
        <v>298</v>
      </c>
      <c r="D958" t="s">
        <v>314</v>
      </c>
      <c r="E958" t="s">
        <v>276</v>
      </c>
      <c r="F958" t="s">
        <v>26</v>
      </c>
      <c r="G958" s="8">
        <v>36951</v>
      </c>
      <c r="H958" t="s">
        <v>27</v>
      </c>
      <c r="I958" s="7">
        <v>0</v>
      </c>
      <c r="L958" s="7">
        <v>6929716201</v>
      </c>
      <c r="M958" s="7">
        <v>253995298</v>
      </c>
      <c r="N958" s="7">
        <v>139753585</v>
      </c>
      <c r="O958" s="20">
        <f t="shared" si="29"/>
        <v>1</v>
      </c>
    </row>
    <row r="959" spans="1:15">
      <c r="A959" s="20" t="str">
        <f t="shared" si="30"/>
        <v>Birta lífeyrissjóðurInnlánsleið</v>
      </c>
      <c r="B959" s="20" t="str">
        <f>_xlfn.IFNA(INDEX(Listi!$AI:$AI,MATCH(C959,Listi!$AJ:$AJ,0)),INDEX(Listi!T:T,MATCH(C959,Listi!U:U,0)))</f>
        <v xml:space="preserve">Birta  </v>
      </c>
      <c r="C959" t="s">
        <v>298</v>
      </c>
      <c r="D959" t="s">
        <v>208</v>
      </c>
      <c r="E959" t="s">
        <v>276</v>
      </c>
      <c r="F959" t="s">
        <v>26</v>
      </c>
      <c r="G959" s="8">
        <v>36951</v>
      </c>
      <c r="H959" t="s">
        <v>27</v>
      </c>
      <c r="I959" s="7">
        <v>0</v>
      </c>
      <c r="L959" s="7">
        <v>4108971332</v>
      </c>
      <c r="M959" s="7">
        <v>264842424</v>
      </c>
      <c r="N959" s="7">
        <v>174324836</v>
      </c>
      <c r="O959" s="20">
        <f t="shared" si="29"/>
        <v>1</v>
      </c>
    </row>
    <row r="960" spans="1:15">
      <c r="A960" s="20" t="str">
        <f t="shared" si="30"/>
        <v>Birta lífeyrissjóðurSamtryggingardeild</v>
      </c>
      <c r="B960" s="20" t="str">
        <f>_xlfn.IFNA(INDEX(Listi!$AI:$AI,MATCH(C960,Listi!$AJ:$AJ,0)),INDEX(Listi!T:T,MATCH(C960,Listi!U:U,0)))</f>
        <v xml:space="preserve">Birta  </v>
      </c>
      <c r="C960" t="s">
        <v>298</v>
      </c>
      <c r="D960" t="s">
        <v>205</v>
      </c>
      <c r="E960" t="s">
        <v>275</v>
      </c>
      <c r="F960" t="s">
        <v>26</v>
      </c>
      <c r="G960" s="8">
        <v>36951</v>
      </c>
      <c r="H960" t="s">
        <v>27</v>
      </c>
      <c r="I960" s="7">
        <v>0</v>
      </c>
      <c r="L960" s="7">
        <v>549755105944</v>
      </c>
      <c r="M960" s="7">
        <v>18480897961</v>
      </c>
      <c r="N960" s="7">
        <v>14075814006</v>
      </c>
      <c r="O960" s="20">
        <f t="shared" si="29"/>
        <v>1</v>
      </c>
    </row>
    <row r="961" spans="1:15">
      <c r="A961" s="20" t="str">
        <f t="shared" si="30"/>
        <v>Birta lífeyrissjóðurSkuldabréfaleið</v>
      </c>
      <c r="B961" s="20" t="str">
        <f>_xlfn.IFNA(INDEX(Listi!$AI:$AI,MATCH(C961,Listi!$AJ:$AJ,0)),INDEX(Listi!T:T,MATCH(C961,Listi!U:U,0)))</f>
        <v xml:space="preserve">Birta  </v>
      </c>
      <c r="C961" t="s">
        <v>298</v>
      </c>
      <c r="D961" t="s">
        <v>313</v>
      </c>
      <c r="E961" t="s">
        <v>276</v>
      </c>
      <c r="F961" t="s">
        <v>26</v>
      </c>
      <c r="G961" s="8">
        <v>36951</v>
      </c>
      <c r="H961" t="s">
        <v>27</v>
      </c>
      <c r="I961" s="7">
        <v>0</v>
      </c>
      <c r="L961" s="7">
        <v>8522374478</v>
      </c>
      <c r="M961" s="7">
        <v>391005163</v>
      </c>
      <c r="N961" s="7">
        <v>218104877</v>
      </c>
      <c r="O961" s="20">
        <f t="shared" si="29"/>
        <v>1</v>
      </c>
    </row>
    <row r="962" spans="1:15">
      <c r="A962" s="20" t="str">
        <f t="shared" si="30"/>
        <v>Birta lífeyrissjóðurTilgreind séreign</v>
      </c>
      <c r="B962" s="20" t="str">
        <f>_xlfn.IFNA(INDEX(Listi!$AI:$AI,MATCH(C962,Listi!$AJ:$AJ,0)),INDEX(Listi!T:T,MATCH(C962,Listi!U:U,0)))</f>
        <v xml:space="preserve">Birta  </v>
      </c>
      <c r="C962" t="s">
        <v>298</v>
      </c>
      <c r="D962" t="s">
        <v>312</v>
      </c>
      <c r="E962" t="s">
        <v>276</v>
      </c>
      <c r="F962" t="s">
        <v>26</v>
      </c>
      <c r="G962" s="8">
        <v>36951</v>
      </c>
      <c r="H962" t="s">
        <v>27</v>
      </c>
      <c r="I962" s="7">
        <v>0</v>
      </c>
      <c r="L962" s="7">
        <v>2234420297</v>
      </c>
      <c r="M962" s="7">
        <v>511871981</v>
      </c>
      <c r="N962" s="7">
        <v>36000223</v>
      </c>
      <c r="O962" s="20">
        <f t="shared" ref="O962:O1025" si="31">IFERROR(VLOOKUP(F962,EhLykill,3,FALSE),"")</f>
        <v>1</v>
      </c>
    </row>
    <row r="963" spans="1:15">
      <c r="A963" s="20" t="str">
        <f t="shared" si="30"/>
        <v>Brú Lífeyrissjóður starfsmanna sveitarfélagaA-deild</v>
      </c>
      <c r="B963" s="20" t="str">
        <f>_xlfn.IFNA(INDEX(Listi!$AI:$AI,MATCH(C963,Listi!$AJ:$AJ,0)),INDEX(Listi!T:T,MATCH(C963,Listi!U:U,0)))</f>
        <v>Brú</v>
      </c>
      <c r="C963" t="s">
        <v>217</v>
      </c>
      <c r="D963" t="s">
        <v>257</v>
      </c>
      <c r="E963" t="s">
        <v>275</v>
      </c>
      <c r="F963" t="s">
        <v>26</v>
      </c>
      <c r="G963" s="8">
        <v>36951</v>
      </c>
      <c r="H963" t="s">
        <v>27</v>
      </c>
      <c r="I963" s="7">
        <v>74436629</v>
      </c>
      <c r="L963" s="7">
        <v>270469177889</v>
      </c>
      <c r="M963" s="7">
        <v>13987858077</v>
      </c>
      <c r="N963" s="7">
        <v>4793072329</v>
      </c>
      <c r="O963" s="20">
        <f t="shared" si="31"/>
        <v>1</v>
      </c>
    </row>
    <row r="964" spans="1:15">
      <c r="A964" s="20" t="str">
        <f t="shared" si="30"/>
        <v>Brú Lífeyrissjóður starfsmanna sveitarfélagaB-deild</v>
      </c>
      <c r="B964" s="20" t="str">
        <f>_xlfn.IFNA(INDEX(Listi!$AI:$AI,MATCH(C964,Listi!$AJ:$AJ,0)),INDEX(Listi!T:T,MATCH(C964,Listi!U:U,0)))</f>
        <v>Brú</v>
      </c>
      <c r="C964" t="s">
        <v>217</v>
      </c>
      <c r="D964" t="s">
        <v>218</v>
      </c>
      <c r="E964" t="s">
        <v>275</v>
      </c>
      <c r="F964" t="s">
        <v>26</v>
      </c>
      <c r="G964" s="8">
        <v>36951</v>
      </c>
      <c r="H964" t="s">
        <v>27</v>
      </c>
      <c r="I964" s="7">
        <v>0</v>
      </c>
      <c r="L964" s="7">
        <v>17004783831</v>
      </c>
      <c r="M964" s="7">
        <v>119747694</v>
      </c>
      <c r="N964" s="7">
        <v>3424817406</v>
      </c>
      <c r="O964" s="20">
        <f t="shared" si="31"/>
        <v>1</v>
      </c>
    </row>
    <row r="965" spans="1:15">
      <c r="A965" s="20" t="str">
        <f t="shared" si="30"/>
        <v>Brú Lífeyrissjóður starfsmanna sveitarfélagaV-deild</v>
      </c>
      <c r="B965" s="20" t="str">
        <f>_xlfn.IFNA(INDEX(Listi!$AI:$AI,MATCH(C965,Listi!$AJ:$AJ,0)),INDEX(Listi!T:T,MATCH(C965,Listi!U:U,0)))</f>
        <v>Brú</v>
      </c>
      <c r="C965" t="s">
        <v>217</v>
      </c>
      <c r="D965" t="s">
        <v>219</v>
      </c>
      <c r="E965" t="s">
        <v>275</v>
      </c>
      <c r="F965" t="s">
        <v>26</v>
      </c>
      <c r="G965" s="8">
        <v>36951</v>
      </c>
      <c r="H965" t="s">
        <v>27</v>
      </c>
      <c r="I965" s="7">
        <v>14999492</v>
      </c>
      <c r="L965" s="7">
        <v>54501394986</v>
      </c>
      <c r="M965" s="7">
        <v>4188513374</v>
      </c>
      <c r="N965" s="7">
        <v>455519059</v>
      </c>
      <c r="O965" s="20">
        <f t="shared" si="31"/>
        <v>1</v>
      </c>
    </row>
    <row r="966" spans="1:15">
      <c r="A966" s="20" t="str">
        <f t="shared" si="30"/>
        <v>Eftirlaunasj atvinnuflugmannaSamtryggingardeild</v>
      </c>
      <c r="B966" s="20" t="str">
        <f>_xlfn.IFNA(INDEX(Listi!$AI:$AI,MATCH(C966,Listi!$AJ:$AJ,0)),INDEX(Listi!T:T,MATCH(C966,Listi!U:U,0)))</f>
        <v>EFÍA</v>
      </c>
      <c r="C966" t="s">
        <v>220</v>
      </c>
      <c r="D966" t="s">
        <v>205</v>
      </c>
      <c r="E966" t="s">
        <v>275</v>
      </c>
      <c r="F966" t="s">
        <v>26</v>
      </c>
      <c r="G966" s="8">
        <v>36951</v>
      </c>
      <c r="H966" t="s">
        <v>27</v>
      </c>
      <c r="I966" s="7">
        <v>0</v>
      </c>
      <c r="L966" s="7">
        <v>58542663000</v>
      </c>
      <c r="M966" s="7">
        <v>1477262000</v>
      </c>
      <c r="N966" s="7">
        <v>1113313000</v>
      </c>
      <c r="O966" s="20">
        <f t="shared" si="31"/>
        <v>1</v>
      </c>
    </row>
    <row r="967" spans="1:15">
      <c r="A967" s="20" t="str">
        <f t="shared" si="30"/>
        <v>Festa - lífeyrissjóðurSamtryggingardeild</v>
      </c>
      <c r="B967" s="20" t="str">
        <f>_xlfn.IFNA(INDEX(Listi!$AI:$AI,MATCH(C967,Listi!$AJ:$AJ,0)),INDEX(Listi!T:T,MATCH(C967,Listi!U:U,0)))</f>
        <v xml:space="preserve">Festa </v>
      </c>
      <c r="C967" t="s">
        <v>221</v>
      </c>
      <c r="D967" t="s">
        <v>205</v>
      </c>
      <c r="E967" t="s">
        <v>275</v>
      </c>
      <c r="F967" t="s">
        <v>26</v>
      </c>
      <c r="G967" s="8">
        <v>36951</v>
      </c>
      <c r="H967" t="s">
        <v>27</v>
      </c>
      <c r="I967" s="7">
        <v>0</v>
      </c>
      <c r="L967" s="7">
        <v>246318113722</v>
      </c>
      <c r="M967" s="7">
        <v>11138196907</v>
      </c>
      <c r="N967" s="7">
        <v>5180938287</v>
      </c>
      <c r="O967" s="20">
        <f t="shared" si="31"/>
        <v>1</v>
      </c>
    </row>
    <row r="968" spans="1:15">
      <c r="A968" s="20" t="str">
        <f t="shared" si="30"/>
        <v>Festa - lífeyrissjóðurSparnaðarleið I</v>
      </c>
      <c r="B968" s="20" t="str">
        <f>_xlfn.IFNA(INDEX(Listi!$AI:$AI,MATCH(C968,Listi!$AJ:$AJ,0)),INDEX(Listi!T:T,MATCH(C968,Listi!U:U,0)))</f>
        <v xml:space="preserve">Festa </v>
      </c>
      <c r="C968" t="s">
        <v>221</v>
      </c>
      <c r="D968" t="s">
        <v>464</v>
      </c>
      <c r="E968" t="s">
        <v>276</v>
      </c>
      <c r="F968" t="s">
        <v>26</v>
      </c>
      <c r="G968" s="8">
        <v>36951</v>
      </c>
      <c r="H968" t="s">
        <v>27</v>
      </c>
      <c r="I968" s="7">
        <v>0</v>
      </c>
      <c r="L968" s="7">
        <v>75585319</v>
      </c>
      <c r="M968" s="7">
        <v>37671409</v>
      </c>
      <c r="N968" s="7">
        <v>2063969</v>
      </c>
      <c r="O968" s="20">
        <f t="shared" si="31"/>
        <v>1</v>
      </c>
    </row>
    <row r="969" spans="1:15">
      <c r="A969" s="20" t="str">
        <f t="shared" si="30"/>
        <v>Festa - lífeyrissjóðurSparnaðarleið II</v>
      </c>
      <c r="B969" s="20" t="str">
        <f>_xlfn.IFNA(INDEX(Listi!$AI:$AI,MATCH(C969,Listi!$AJ:$AJ,0)),INDEX(Listi!T:T,MATCH(C969,Listi!U:U,0)))</f>
        <v xml:space="preserve">Festa </v>
      </c>
      <c r="C969" t="s">
        <v>221</v>
      </c>
      <c r="D969" t="s">
        <v>388</v>
      </c>
      <c r="E969" t="s">
        <v>276</v>
      </c>
      <c r="F969" t="s">
        <v>26</v>
      </c>
      <c r="G969" s="8">
        <v>36951</v>
      </c>
      <c r="H969" t="s">
        <v>27</v>
      </c>
      <c r="I969" s="7">
        <v>0</v>
      </c>
      <c r="L969" s="7">
        <v>1113180693</v>
      </c>
      <c r="M969" s="7">
        <v>134564310</v>
      </c>
      <c r="N969" s="7">
        <v>19363084</v>
      </c>
      <c r="O969" s="20">
        <f t="shared" si="31"/>
        <v>1</v>
      </c>
    </row>
    <row r="970" spans="1:15">
      <c r="A970" s="20" t="str">
        <f t="shared" si="30"/>
        <v>Frjálsi lífeyrissjóðurinnDeild/leið I</v>
      </c>
      <c r="B970" s="20" t="str">
        <f>_xlfn.IFNA(INDEX(Listi!$AI:$AI,MATCH(C970,Listi!$AJ:$AJ,0)),INDEX(Listi!T:T,MATCH(C970,Listi!U:U,0)))</f>
        <v xml:space="preserve">Frjálsi </v>
      </c>
      <c r="C970" t="s">
        <v>222</v>
      </c>
      <c r="D970" t="s">
        <v>223</v>
      </c>
      <c r="E970" t="s">
        <v>276</v>
      </c>
      <c r="F970" t="s">
        <v>26</v>
      </c>
      <c r="G970" s="8">
        <v>36951</v>
      </c>
      <c r="H970" t="s">
        <v>27</v>
      </c>
      <c r="I970" s="7">
        <v>0</v>
      </c>
      <c r="L970" s="7">
        <v>199278730000</v>
      </c>
      <c r="M970" s="7">
        <v>10813020000</v>
      </c>
      <c r="N970" s="7">
        <v>2178012000</v>
      </c>
      <c r="O970" s="20">
        <f t="shared" si="31"/>
        <v>1</v>
      </c>
    </row>
    <row r="971" spans="1:15">
      <c r="A971" s="20" t="str">
        <f t="shared" si="30"/>
        <v>Frjálsi lífeyrissjóðurinnDeild/leið II</v>
      </c>
      <c r="B971" s="20" t="str">
        <f>_xlfn.IFNA(INDEX(Listi!$AI:$AI,MATCH(C971,Listi!$AJ:$AJ,0)),INDEX(Listi!T:T,MATCH(C971,Listi!U:U,0)))</f>
        <v xml:space="preserve">Frjálsi </v>
      </c>
      <c r="C971" t="s">
        <v>222</v>
      </c>
      <c r="D971" t="s">
        <v>224</v>
      </c>
      <c r="E971" t="s">
        <v>276</v>
      </c>
      <c r="F971" t="s">
        <v>26</v>
      </c>
      <c r="G971" s="8">
        <v>36951</v>
      </c>
      <c r="H971" t="s">
        <v>27</v>
      </c>
      <c r="I971" s="7">
        <v>0</v>
      </c>
      <c r="L971" s="7">
        <v>29681370000</v>
      </c>
      <c r="M971" s="7">
        <v>1864883000</v>
      </c>
      <c r="N971" s="7">
        <v>401735000</v>
      </c>
      <c r="O971" s="20">
        <f t="shared" si="31"/>
        <v>1</v>
      </c>
    </row>
    <row r="972" spans="1:15">
      <c r="A972" s="20" t="str">
        <f t="shared" si="30"/>
        <v>Frjálsi lífeyrissjóðurinnDeild/leið III</v>
      </c>
      <c r="B972" s="20" t="str">
        <f>_xlfn.IFNA(INDEX(Listi!$AI:$AI,MATCH(C972,Listi!$AJ:$AJ,0)),INDEX(Listi!T:T,MATCH(C972,Listi!U:U,0)))</f>
        <v xml:space="preserve">Frjálsi </v>
      </c>
      <c r="C972" t="s">
        <v>222</v>
      </c>
      <c r="D972" t="s">
        <v>225</v>
      </c>
      <c r="E972" t="s">
        <v>276</v>
      </c>
      <c r="F972" s="8" t="s">
        <v>26</v>
      </c>
      <c r="G972" s="8">
        <v>36951</v>
      </c>
      <c r="H972" t="s">
        <v>27</v>
      </c>
      <c r="I972" s="7">
        <v>0</v>
      </c>
      <c r="L972" s="7">
        <v>43554797000</v>
      </c>
      <c r="M972" s="7">
        <v>2564479000</v>
      </c>
      <c r="N972" s="7">
        <v>1456678000</v>
      </c>
      <c r="O972" s="20">
        <f t="shared" si="31"/>
        <v>1</v>
      </c>
    </row>
    <row r="973" spans="1:15">
      <c r="A973" s="20" t="str">
        <f t="shared" si="30"/>
        <v>Frjálsi lífeyrissjóðurinnFrjálsi Áhætta</v>
      </c>
      <c r="B973" s="20" t="str">
        <f>_xlfn.IFNA(INDEX(Listi!$AI:$AI,MATCH(C973,Listi!$AJ:$AJ,0)),INDEX(Listi!T:T,MATCH(C973,Listi!U:U,0)))</f>
        <v xml:space="preserve">Frjálsi </v>
      </c>
      <c r="C973" t="s">
        <v>222</v>
      </c>
      <c r="D973" t="s">
        <v>226</v>
      </c>
      <c r="E973" t="s">
        <v>276</v>
      </c>
      <c r="F973" s="8" t="s">
        <v>26</v>
      </c>
      <c r="G973" s="8">
        <v>36951</v>
      </c>
      <c r="H973" t="s">
        <v>27</v>
      </c>
      <c r="I973" s="7">
        <v>0</v>
      </c>
      <c r="L973" s="7">
        <v>2707615000</v>
      </c>
      <c r="M973" s="7">
        <v>335331000</v>
      </c>
      <c r="N973" s="7">
        <v>1872000</v>
      </c>
      <c r="O973" s="20">
        <f t="shared" si="31"/>
        <v>1</v>
      </c>
    </row>
    <row r="974" spans="1:15">
      <c r="A974" s="20" t="str">
        <f t="shared" si="30"/>
        <v>Frjálsi lífeyrissjóðurinnSameiginleg deild</v>
      </c>
      <c r="B974" s="20" t="str">
        <f>_xlfn.IFNA(INDEX(Listi!$AI:$AI,MATCH(C974,Listi!$AJ:$AJ,0)),INDEX(Listi!T:T,MATCH(C974,Listi!U:U,0)))</f>
        <v xml:space="preserve">Frjálsi </v>
      </c>
      <c r="C974" t="s">
        <v>222</v>
      </c>
      <c r="D974" t="s">
        <v>311</v>
      </c>
      <c r="E974" t="s">
        <v>276</v>
      </c>
      <c r="F974" s="8" t="s">
        <v>26</v>
      </c>
      <c r="G974" s="8">
        <v>36951</v>
      </c>
      <c r="H974" t="s">
        <v>27</v>
      </c>
      <c r="I974" s="7">
        <v>0</v>
      </c>
      <c r="L974" s="7">
        <v>0</v>
      </c>
      <c r="M974" s="7">
        <v>0</v>
      </c>
      <c r="N974" s="7">
        <v>0</v>
      </c>
      <c r="O974" s="20">
        <f t="shared" si="31"/>
        <v>1</v>
      </c>
    </row>
    <row r="975" spans="1:15">
      <c r="A975" s="20" t="str">
        <f t="shared" si="30"/>
        <v>Frjálsi lífeyrissjóðurinnSamtryggingardeild</v>
      </c>
      <c r="B975" s="20" t="str">
        <f>_xlfn.IFNA(INDEX(Listi!$AI:$AI,MATCH(C975,Listi!$AJ:$AJ,0)),INDEX(Listi!T:T,MATCH(C975,Listi!U:U,0)))</f>
        <v xml:space="preserve">Frjálsi </v>
      </c>
      <c r="C975" t="s">
        <v>222</v>
      </c>
      <c r="D975" t="s">
        <v>205</v>
      </c>
      <c r="E975" t="s">
        <v>275</v>
      </c>
      <c r="F975" s="8" t="s">
        <v>26</v>
      </c>
      <c r="G975" s="8">
        <v>36951</v>
      </c>
      <c r="H975" t="s">
        <v>27</v>
      </c>
      <c r="I975" s="7">
        <v>0</v>
      </c>
      <c r="L975" s="7">
        <v>127148465000</v>
      </c>
      <c r="M975" s="7">
        <v>7524433000</v>
      </c>
      <c r="N975" s="7">
        <v>1254273000</v>
      </c>
      <c r="O975" s="20">
        <f t="shared" si="31"/>
        <v>1</v>
      </c>
    </row>
    <row r="976" spans="1:15">
      <c r="A976" s="20" t="str">
        <f t="shared" si="30"/>
        <v>Gildi - lífeyrissjóðurFramtíðarsýn 1</v>
      </c>
      <c r="B976" s="20" t="str">
        <f>_xlfn.IFNA(INDEX(Listi!$AI:$AI,MATCH(C976,Listi!$AJ:$AJ,0)),INDEX(Listi!T:T,MATCH(C976,Listi!U:U,0)))</f>
        <v xml:space="preserve">Gildi  </v>
      </c>
      <c r="C976" t="s">
        <v>227</v>
      </c>
      <c r="D976" t="s">
        <v>373</v>
      </c>
      <c r="E976" t="s">
        <v>276</v>
      </c>
      <c r="F976" s="8" t="s">
        <v>26</v>
      </c>
      <c r="G976" s="8">
        <v>36951</v>
      </c>
      <c r="H976" t="s">
        <v>27</v>
      </c>
      <c r="I976" s="7">
        <v>0</v>
      </c>
      <c r="L976" s="7">
        <v>3223959491</v>
      </c>
      <c r="M976" s="7">
        <v>185065371</v>
      </c>
      <c r="N976" s="7">
        <v>99697779</v>
      </c>
      <c r="O976" s="20">
        <f t="shared" si="31"/>
        <v>1</v>
      </c>
    </row>
    <row r="977" spans="1:15">
      <c r="A977" s="20" t="str">
        <f t="shared" si="30"/>
        <v>Gildi - lífeyrissjóðurFramtíðarsýn 2</v>
      </c>
      <c r="B977" s="20" t="str">
        <f>_xlfn.IFNA(INDEX(Listi!$AI:$AI,MATCH(C977,Listi!$AJ:$AJ,0)),INDEX(Listi!T:T,MATCH(C977,Listi!U:U,0)))</f>
        <v xml:space="preserve">Gildi  </v>
      </c>
      <c r="C977" t="s">
        <v>227</v>
      </c>
      <c r="D977" t="s">
        <v>374</v>
      </c>
      <c r="E977" t="s">
        <v>276</v>
      </c>
      <c r="F977" s="8" t="s">
        <v>26</v>
      </c>
      <c r="G977" s="8">
        <v>36951</v>
      </c>
      <c r="H977" t="s">
        <v>27</v>
      </c>
      <c r="I977" s="7">
        <v>0</v>
      </c>
      <c r="L977" s="7">
        <v>3172355810</v>
      </c>
      <c r="M977" s="7">
        <v>227598529</v>
      </c>
      <c r="N977" s="7">
        <v>70042741</v>
      </c>
      <c r="O977" s="20">
        <f t="shared" si="31"/>
        <v>1</v>
      </c>
    </row>
    <row r="978" spans="1:15">
      <c r="A978" s="20" t="str">
        <f t="shared" si="30"/>
        <v>Gildi - lífeyrissjóðurFramtíðarsýn 3</v>
      </c>
      <c r="B978" s="20" t="str">
        <f>_xlfn.IFNA(INDEX(Listi!$AI:$AI,MATCH(C978,Listi!$AJ:$AJ,0)),INDEX(Listi!T:T,MATCH(C978,Listi!U:U,0)))</f>
        <v xml:space="preserve">Gildi  </v>
      </c>
      <c r="C978" t="s">
        <v>227</v>
      </c>
      <c r="D978" t="s">
        <v>380</v>
      </c>
      <c r="E978" t="s">
        <v>276</v>
      </c>
      <c r="F978" s="8" t="s">
        <v>26</v>
      </c>
      <c r="G978" s="8">
        <v>36951</v>
      </c>
      <c r="H978" t="s">
        <v>27</v>
      </c>
      <c r="I978" s="7">
        <v>0</v>
      </c>
      <c r="L978" s="7">
        <v>1220667693</v>
      </c>
      <c r="M978" s="7">
        <v>206427664</v>
      </c>
      <c r="N978" s="7">
        <v>61376636</v>
      </c>
      <c r="O978" s="20">
        <f t="shared" si="31"/>
        <v>1</v>
      </c>
    </row>
    <row r="979" spans="1:15">
      <c r="A979" s="20" t="str">
        <f t="shared" si="30"/>
        <v>Gildi - lífeyrissjóðurSamtryggingardeild</v>
      </c>
      <c r="B979" s="20" t="str">
        <f>_xlfn.IFNA(INDEX(Listi!$AI:$AI,MATCH(C979,Listi!$AJ:$AJ,0)),INDEX(Listi!T:T,MATCH(C979,Listi!U:U,0)))</f>
        <v xml:space="preserve">Gildi  </v>
      </c>
      <c r="C979" t="s">
        <v>227</v>
      </c>
      <c r="D979" t="s">
        <v>205</v>
      </c>
      <c r="E979" t="s">
        <v>275</v>
      </c>
      <c r="F979" t="s">
        <v>26</v>
      </c>
      <c r="G979" s="8">
        <v>36951</v>
      </c>
      <c r="H979" t="s">
        <v>27</v>
      </c>
      <c r="I979" s="7">
        <v>0</v>
      </c>
      <c r="L979" s="7">
        <v>908474103084</v>
      </c>
      <c r="M979" s="7">
        <v>33404441428</v>
      </c>
      <c r="N979" s="7">
        <v>20772915594</v>
      </c>
      <c r="O979" s="20">
        <f t="shared" si="31"/>
        <v>1</v>
      </c>
    </row>
    <row r="980" spans="1:15">
      <c r="A980" s="20" t="str">
        <f t="shared" si="30"/>
        <v>Íslenski lífeyrissjóðurinnLíf 1</v>
      </c>
      <c r="B980" s="20" t="str">
        <f>_xlfn.IFNA(INDEX(Listi!$AI:$AI,MATCH(C980,Listi!$AJ:$AJ,0)),INDEX(Listi!T:T,MATCH(C980,Listi!U:U,0)))</f>
        <v xml:space="preserve">Íslenski  </v>
      </c>
      <c r="C980" t="s">
        <v>238</v>
      </c>
      <c r="D980" t="s">
        <v>239</v>
      </c>
      <c r="E980" t="s">
        <v>276</v>
      </c>
      <c r="F980" s="8" t="s">
        <v>26</v>
      </c>
      <c r="G980" s="8">
        <v>36951</v>
      </c>
      <c r="H980" t="s">
        <v>27</v>
      </c>
      <c r="I980" s="7">
        <v>0</v>
      </c>
      <c r="L980" s="7">
        <v>34645188332</v>
      </c>
      <c r="M980" s="7">
        <v>5859453012</v>
      </c>
      <c r="N980" s="7">
        <v>977930648</v>
      </c>
      <c r="O980" s="20">
        <f t="shared" si="31"/>
        <v>1</v>
      </c>
    </row>
    <row r="981" spans="1:15">
      <c r="A981" s="20" t="str">
        <f t="shared" si="30"/>
        <v>Íslenski lífeyrissjóðurinnLíf 2</v>
      </c>
      <c r="B981" s="20" t="str">
        <f>_xlfn.IFNA(INDEX(Listi!$AI:$AI,MATCH(C981,Listi!$AJ:$AJ,0)),INDEX(Listi!T:T,MATCH(C981,Listi!U:U,0)))</f>
        <v xml:space="preserve">Íslenski  </v>
      </c>
      <c r="C981" t="s">
        <v>238</v>
      </c>
      <c r="D981" t="s">
        <v>240</v>
      </c>
      <c r="E981" t="s">
        <v>276</v>
      </c>
      <c r="F981" t="s">
        <v>26</v>
      </c>
      <c r="G981" s="8">
        <v>36951</v>
      </c>
      <c r="H981" t="s">
        <v>27</v>
      </c>
      <c r="I981" s="7">
        <v>0</v>
      </c>
      <c r="L981" s="7">
        <v>31029129445</v>
      </c>
      <c r="M981" s="7">
        <v>2139527304</v>
      </c>
      <c r="N981" s="7">
        <v>531278955</v>
      </c>
      <c r="O981" s="20">
        <f t="shared" si="31"/>
        <v>1</v>
      </c>
    </row>
    <row r="982" spans="1:15">
      <c r="A982" s="20" t="str">
        <f t="shared" si="30"/>
        <v>Íslenski lífeyrissjóðurinnLíf 3</v>
      </c>
      <c r="B982" s="20" t="str">
        <f>_xlfn.IFNA(INDEX(Listi!$AI:$AI,MATCH(C982,Listi!$AJ:$AJ,0)),INDEX(Listi!T:T,MATCH(C982,Listi!U:U,0)))</f>
        <v xml:space="preserve">Íslenski  </v>
      </c>
      <c r="C982" t="s">
        <v>238</v>
      </c>
      <c r="D982" t="s">
        <v>241</v>
      </c>
      <c r="E982" t="s">
        <v>276</v>
      </c>
      <c r="F982" s="8" t="s">
        <v>26</v>
      </c>
      <c r="G982" s="8">
        <v>36951</v>
      </c>
      <c r="H982" t="s">
        <v>27</v>
      </c>
      <c r="I982" s="7">
        <v>0</v>
      </c>
      <c r="L982" s="7">
        <v>26552298455</v>
      </c>
      <c r="M982" s="7">
        <v>1349981892</v>
      </c>
      <c r="N982" s="7">
        <v>474868471</v>
      </c>
      <c r="O982" s="20">
        <f t="shared" si="31"/>
        <v>1</v>
      </c>
    </row>
    <row r="983" spans="1:15">
      <c r="A983" s="20" t="str">
        <f t="shared" si="30"/>
        <v>Íslenski lífeyrissjóðurinnLíf 4</v>
      </c>
      <c r="B983" s="20" t="str">
        <f>_xlfn.IFNA(INDEX(Listi!$AI:$AI,MATCH(C983,Listi!$AJ:$AJ,0)),INDEX(Listi!T:T,MATCH(C983,Listi!U:U,0)))</f>
        <v xml:space="preserve">Íslenski  </v>
      </c>
      <c r="C983" t="s">
        <v>238</v>
      </c>
      <c r="D983" t="s">
        <v>242</v>
      </c>
      <c r="E983" t="s">
        <v>276</v>
      </c>
      <c r="F983" t="s">
        <v>26</v>
      </c>
      <c r="G983" s="8">
        <v>36951</v>
      </c>
      <c r="H983" t="s">
        <v>27</v>
      </c>
      <c r="I983" s="7">
        <v>0</v>
      </c>
      <c r="L983" s="7">
        <v>15323468197</v>
      </c>
      <c r="M983" s="7">
        <v>592019313</v>
      </c>
      <c r="N983" s="7">
        <v>649721424</v>
      </c>
      <c r="O983" s="20">
        <f t="shared" si="31"/>
        <v>1</v>
      </c>
    </row>
    <row r="984" spans="1:15">
      <c r="A984" s="20" t="str">
        <f t="shared" si="30"/>
        <v>Íslenski lífeyrissjóðurinnSamtryggingardeild</v>
      </c>
      <c r="B984" s="20" t="str">
        <f>_xlfn.IFNA(INDEX(Listi!$AI:$AI,MATCH(C984,Listi!$AJ:$AJ,0)),INDEX(Listi!T:T,MATCH(C984,Listi!U:U,0)))</f>
        <v xml:space="preserve">Íslenski  </v>
      </c>
      <c r="C984" t="s">
        <v>238</v>
      </c>
      <c r="D984" t="s">
        <v>205</v>
      </c>
      <c r="E984" t="s">
        <v>275</v>
      </c>
      <c r="F984" s="8" t="s">
        <v>26</v>
      </c>
      <c r="G984" s="8">
        <v>36951</v>
      </c>
      <c r="H984" t="s">
        <v>27</v>
      </c>
      <c r="I984" s="7">
        <v>0</v>
      </c>
      <c r="L984" s="7">
        <v>32369481106</v>
      </c>
      <c r="M984" s="7">
        <v>2513450236</v>
      </c>
      <c r="N984" s="7">
        <v>182749847</v>
      </c>
      <c r="O984" s="20">
        <f t="shared" si="31"/>
        <v>1</v>
      </c>
    </row>
    <row r="985" spans="1:15">
      <c r="A985" s="20" t="str">
        <f t="shared" si="30"/>
        <v>Lífeyrissjóður bændaSamtryggingardeild</v>
      </c>
      <c r="B985" s="20" t="str">
        <f>_xlfn.IFNA(INDEX(Listi!$AI:$AI,MATCH(C985,Listi!$AJ:$AJ,0)),INDEX(Listi!T:T,MATCH(C985,Listi!U:U,0)))</f>
        <v>Lífeyrissjóður bænda</v>
      </c>
      <c r="C985" t="s">
        <v>252</v>
      </c>
      <c r="D985" t="s">
        <v>205</v>
      </c>
      <c r="E985" t="s">
        <v>275</v>
      </c>
      <c r="F985" t="s">
        <v>26</v>
      </c>
      <c r="G985" s="8">
        <v>36951</v>
      </c>
      <c r="H985" t="s">
        <v>27</v>
      </c>
      <c r="I985" s="7">
        <v>0</v>
      </c>
      <c r="L985" s="7">
        <v>45108278171</v>
      </c>
      <c r="M985" s="7">
        <v>776003397</v>
      </c>
      <c r="N985" s="7">
        <v>1921473168</v>
      </c>
      <c r="O985" s="20">
        <f t="shared" si="31"/>
        <v>1</v>
      </c>
    </row>
    <row r="986" spans="1:15">
      <c r="A986" s="20" t="str">
        <f t="shared" si="30"/>
        <v>Lífeyrissjóður bankamannaAldursdeild</v>
      </c>
      <c r="B986" s="20" t="str">
        <f>_xlfn.IFNA(INDEX(Listi!$AI:$AI,MATCH(C986,Listi!$AJ:$AJ,0)),INDEX(Listi!T:T,MATCH(C986,Listi!U:U,0)))</f>
        <v>Lífeyrissjóður bankam.</v>
      </c>
      <c r="C986" t="s">
        <v>250</v>
      </c>
      <c r="D986" t="s">
        <v>251</v>
      </c>
      <c r="E986" t="s">
        <v>275</v>
      </c>
      <c r="F986" s="8" t="s">
        <v>26</v>
      </c>
      <c r="G986" s="8">
        <v>36951</v>
      </c>
      <c r="H986" t="s">
        <v>27</v>
      </c>
      <c r="I986" s="7">
        <v>0</v>
      </c>
      <c r="L986" s="7">
        <v>61369964000</v>
      </c>
      <c r="M986" s="7">
        <v>1996063000</v>
      </c>
      <c r="N986" s="7">
        <v>753444000</v>
      </c>
      <c r="O986" s="20">
        <f t="shared" si="31"/>
        <v>1</v>
      </c>
    </row>
    <row r="987" spans="1:15">
      <c r="A987" s="20" t="str">
        <f t="shared" si="30"/>
        <v>Lífeyrissjóður bankamannaHlutfallsdeild</v>
      </c>
      <c r="B987" s="20" t="str">
        <f>_xlfn.IFNA(INDEX(Listi!$AI:$AI,MATCH(C987,Listi!$AJ:$AJ,0)),INDEX(Listi!T:T,MATCH(C987,Listi!U:U,0)))</f>
        <v>Lífeyrissjóður bankam.</v>
      </c>
      <c r="C987" t="s">
        <v>250</v>
      </c>
      <c r="D987" t="s">
        <v>467</v>
      </c>
      <c r="E987" t="s">
        <v>275</v>
      </c>
      <c r="F987" t="s">
        <v>26</v>
      </c>
      <c r="G987" s="8">
        <v>36951</v>
      </c>
      <c r="H987" t="s">
        <v>27</v>
      </c>
      <c r="I987" s="7">
        <v>0</v>
      </c>
      <c r="L987" s="7">
        <v>40286427000</v>
      </c>
      <c r="M987" s="7">
        <v>125147000</v>
      </c>
      <c r="N987" s="7">
        <v>2741197000</v>
      </c>
      <c r="O987" s="20">
        <f t="shared" si="31"/>
        <v>1</v>
      </c>
    </row>
    <row r="988" spans="1:15">
      <c r="A988" s="20" t="str">
        <f t="shared" si="30"/>
        <v>Lífeyrissjóður RangæingaSamtryggingardeild</v>
      </c>
      <c r="B988" s="20" t="str">
        <f>_xlfn.IFNA(INDEX(Listi!$AI:$AI,MATCH(C988,Listi!$AJ:$AJ,0)),INDEX(Listi!T:T,MATCH(C988,Listi!U:U,0)))</f>
        <v>Lífeyrissjóður Rang.</v>
      </c>
      <c r="C988" t="s">
        <v>253</v>
      </c>
      <c r="D988" t="s">
        <v>205</v>
      </c>
      <c r="E988" t="s">
        <v>275</v>
      </c>
      <c r="F988" s="8" t="s">
        <v>26</v>
      </c>
      <c r="G988" s="8">
        <v>36951</v>
      </c>
      <c r="H988" t="s">
        <v>27</v>
      </c>
      <c r="I988" s="7">
        <v>0</v>
      </c>
      <c r="L988" s="7">
        <v>18949790000</v>
      </c>
      <c r="M988" s="7">
        <v>835894000</v>
      </c>
      <c r="N988" s="7">
        <v>386250000</v>
      </c>
      <c r="O988" s="20">
        <f t="shared" si="31"/>
        <v>1</v>
      </c>
    </row>
    <row r="989" spans="1:15">
      <c r="A989" s="20" t="str">
        <f t="shared" si="30"/>
        <v>Lífeyrissjóður starfsmanna AkureyrarbæjarSamtryggingardeild</v>
      </c>
      <c r="B989" s="20" t="str">
        <f>_xlfn.IFNA(INDEX(Listi!$AI:$AI,MATCH(C989,Listi!$AJ:$AJ,0)),INDEX(Listi!T:T,MATCH(C989,Listi!U:U,0)))</f>
        <v>Lífeyrissj. starfsm. Akureyrarb.</v>
      </c>
      <c r="C989" t="s">
        <v>274</v>
      </c>
      <c r="D989" t="s">
        <v>205</v>
      </c>
      <c r="E989" t="s">
        <v>275</v>
      </c>
      <c r="F989" t="s">
        <v>26</v>
      </c>
      <c r="G989" s="8">
        <v>36951</v>
      </c>
      <c r="H989" t="s">
        <v>27</v>
      </c>
      <c r="I989" s="7">
        <v>0</v>
      </c>
      <c r="L989" s="7">
        <v>14569496826</v>
      </c>
      <c r="M989" s="7">
        <v>46271787</v>
      </c>
      <c r="N989" s="7">
        <v>1160288032</v>
      </c>
      <c r="O989" s="20">
        <f t="shared" si="31"/>
        <v>1</v>
      </c>
    </row>
    <row r="990" spans="1:15">
      <c r="A990" s="20" t="str">
        <f t="shared" si="30"/>
        <v>Lífeyrissjóður starfsmanna Búnaðarbanka ÍslandsSamtryggingardeild</v>
      </c>
      <c r="B990" s="20" t="str">
        <f>_xlfn.IFNA(INDEX(Listi!$AI:$AI,MATCH(C990,Listi!$AJ:$AJ,0)),INDEX(Listi!T:T,MATCH(C990,Listi!U:U,0)))</f>
        <v>Lífeyrissj. starfsm. Búnaðarb.Ísl.</v>
      </c>
      <c r="C990" t="s">
        <v>254</v>
      </c>
      <c r="D990" t="s">
        <v>205</v>
      </c>
      <c r="E990" t="s">
        <v>275</v>
      </c>
      <c r="F990" t="s">
        <v>26</v>
      </c>
      <c r="G990" s="8">
        <v>36951</v>
      </c>
      <c r="H990" t="s">
        <v>27</v>
      </c>
      <c r="I990" s="7">
        <v>0</v>
      </c>
      <c r="L990" s="7">
        <v>27921283000</v>
      </c>
      <c r="M990" s="7">
        <v>7378000</v>
      </c>
      <c r="N990" s="7">
        <v>1535577000</v>
      </c>
      <c r="O990" s="20">
        <f t="shared" si="31"/>
        <v>1</v>
      </c>
    </row>
    <row r="991" spans="1:15">
      <c r="A991" s="20" t="str">
        <f t="shared" si="30"/>
        <v>Lífeyrissjóður starfsmanna ReykjavíkurborgarSamtryggingardeild</v>
      </c>
      <c r="B991" s="20" t="str">
        <f>_xlfn.IFNA(INDEX(Listi!$AI:$AI,MATCH(C991,Listi!$AJ:$AJ,0)),INDEX(Listi!T:T,MATCH(C991,Listi!U:U,0)))</f>
        <v>Lífeyrissj. starfsm. Reykjav.</v>
      </c>
      <c r="C991" t="s">
        <v>255</v>
      </c>
      <c r="D991" t="s">
        <v>205</v>
      </c>
      <c r="E991" t="s">
        <v>275</v>
      </c>
      <c r="F991" t="s">
        <v>26</v>
      </c>
      <c r="G991" s="8">
        <v>36951</v>
      </c>
      <c r="H991" t="s">
        <v>27</v>
      </c>
      <c r="I991" s="7">
        <v>0</v>
      </c>
      <c r="L991" s="7">
        <v>92450251598</v>
      </c>
      <c r="M991" s="7">
        <v>217604296</v>
      </c>
      <c r="N991" s="7">
        <v>6195210428</v>
      </c>
      <c r="O991" s="20">
        <f t="shared" si="31"/>
        <v>1</v>
      </c>
    </row>
    <row r="992" spans="1:15">
      <c r="A992" s="20" t="str">
        <f t="shared" si="30"/>
        <v>Lífeyrissjóður starfsmanna ríkisinsA-deild</v>
      </c>
      <c r="B992" s="20" t="str">
        <f>_xlfn.IFNA(INDEX(Listi!$AI:$AI,MATCH(C992,Listi!$AJ:$AJ,0)),INDEX(Listi!T:T,MATCH(C992,Listi!U:U,0)))</f>
        <v>LSR</v>
      </c>
      <c r="C992" t="s">
        <v>256</v>
      </c>
      <c r="D992" t="s">
        <v>257</v>
      </c>
      <c r="E992" t="s">
        <v>275</v>
      </c>
      <c r="F992" t="s">
        <v>26</v>
      </c>
      <c r="G992" s="8">
        <v>36951</v>
      </c>
      <c r="H992" t="s">
        <v>27</v>
      </c>
      <c r="I992" s="7">
        <v>0</v>
      </c>
      <c r="L992" s="7">
        <v>1024402726080</v>
      </c>
      <c r="M992" s="7">
        <v>38030413328</v>
      </c>
      <c r="N992" s="7">
        <v>13011563069</v>
      </c>
      <c r="O992" s="20">
        <f t="shared" si="31"/>
        <v>1</v>
      </c>
    </row>
    <row r="993" spans="1:15">
      <c r="A993" s="20" t="str">
        <f t="shared" si="30"/>
        <v>Lífeyrissjóður starfsmanna ríkisinsB-deild</v>
      </c>
      <c r="B993" s="20" t="str">
        <f>_xlfn.IFNA(INDEX(Listi!$AI:$AI,MATCH(C993,Listi!$AJ:$AJ,0)),INDEX(Listi!T:T,MATCH(C993,Listi!U:U,0)))</f>
        <v>LSR</v>
      </c>
      <c r="C993" t="s">
        <v>256</v>
      </c>
      <c r="D993" t="s">
        <v>218</v>
      </c>
      <c r="E993" t="s">
        <v>275</v>
      </c>
      <c r="F993" t="s">
        <v>26</v>
      </c>
      <c r="G993" s="8">
        <v>36951</v>
      </c>
      <c r="H993" t="s">
        <v>27</v>
      </c>
      <c r="I993" s="7">
        <v>0</v>
      </c>
      <c r="L993" s="7">
        <v>297381500048</v>
      </c>
      <c r="M993" s="7">
        <v>1364474032</v>
      </c>
      <c r="N993" s="7">
        <v>62409553231</v>
      </c>
      <c r="O993" s="20">
        <f t="shared" si="31"/>
        <v>1</v>
      </c>
    </row>
    <row r="994" spans="1:15">
      <c r="A994" s="20" t="str">
        <f t="shared" si="30"/>
        <v>Lífeyrissjóður starfsmanna ríkisinsLeið I</v>
      </c>
      <c r="B994" s="20" t="str">
        <f>_xlfn.IFNA(INDEX(Listi!$AI:$AI,MATCH(C994,Listi!$AJ:$AJ,0)),INDEX(Listi!T:T,MATCH(C994,Listi!U:U,0)))</f>
        <v>LSR</v>
      </c>
      <c r="C994" t="s">
        <v>256</v>
      </c>
      <c r="D994" t="s">
        <v>258</v>
      </c>
      <c r="E994" t="s">
        <v>276</v>
      </c>
      <c r="F994" t="s">
        <v>26</v>
      </c>
      <c r="G994" s="8">
        <v>36951</v>
      </c>
      <c r="H994" t="s">
        <v>27</v>
      </c>
      <c r="I994" s="7">
        <v>0</v>
      </c>
      <c r="L994" s="7">
        <v>11704214939</v>
      </c>
      <c r="M994" s="7">
        <v>547428342</v>
      </c>
      <c r="N994" s="7">
        <v>195323403</v>
      </c>
      <c r="O994" s="20">
        <f t="shared" si="31"/>
        <v>1</v>
      </c>
    </row>
    <row r="995" spans="1:15">
      <c r="A995" s="20" t="str">
        <f t="shared" si="30"/>
        <v>Lífeyrissjóður starfsmanna ríkisinsLeið II</v>
      </c>
      <c r="B995" s="20" t="str">
        <f>_xlfn.IFNA(INDEX(Listi!$AI:$AI,MATCH(C995,Listi!$AJ:$AJ,0)),INDEX(Listi!T:T,MATCH(C995,Listi!U:U,0)))</f>
        <v>LSR</v>
      </c>
      <c r="C995" t="s">
        <v>256</v>
      </c>
      <c r="D995" t="s">
        <v>259</v>
      </c>
      <c r="E995" t="s">
        <v>276</v>
      </c>
      <c r="F995" t="s">
        <v>26</v>
      </c>
      <c r="G995" s="8">
        <v>36951</v>
      </c>
      <c r="H995" t="s">
        <v>27</v>
      </c>
      <c r="I995" s="7">
        <v>0</v>
      </c>
      <c r="L995" s="7">
        <v>3365164594</v>
      </c>
      <c r="M995" s="7">
        <v>379849453</v>
      </c>
      <c r="N995" s="7">
        <v>93142056</v>
      </c>
      <c r="O995" s="20">
        <f t="shared" si="31"/>
        <v>1</v>
      </c>
    </row>
    <row r="996" spans="1:15">
      <c r="A996" s="20" t="str">
        <f t="shared" si="30"/>
        <v>Lífeyrissjóður starfsmanna ríkisinsLeið III</v>
      </c>
      <c r="B996" s="20" t="str">
        <f>_xlfn.IFNA(INDEX(Listi!$AI:$AI,MATCH(C996,Listi!$AJ:$AJ,0)),INDEX(Listi!T:T,MATCH(C996,Listi!U:U,0)))</f>
        <v>LSR</v>
      </c>
      <c r="C996" t="s">
        <v>256</v>
      </c>
      <c r="D996" t="s">
        <v>260</v>
      </c>
      <c r="E996" t="s">
        <v>276</v>
      </c>
      <c r="F996" s="8" t="s">
        <v>26</v>
      </c>
      <c r="G996" s="8">
        <v>36951</v>
      </c>
      <c r="H996" t="s">
        <v>27</v>
      </c>
      <c r="I996" s="7">
        <v>0</v>
      </c>
      <c r="L996" s="7">
        <v>9959294621</v>
      </c>
      <c r="M996" s="7">
        <v>743287481</v>
      </c>
      <c r="N996" s="7">
        <v>349903833</v>
      </c>
      <c r="O996" s="20">
        <f t="shared" si="31"/>
        <v>1</v>
      </c>
    </row>
    <row r="997" spans="1:15">
      <c r="A997" s="20" t="str">
        <f t="shared" si="30"/>
        <v>Lífeyrissjóður Tannlæknafél ÍslDeild I/Séreign</v>
      </c>
      <c r="B997" s="20" t="str">
        <f>_xlfn.IFNA(INDEX(Listi!$AI:$AI,MATCH(C997,Listi!$AJ:$AJ,0)),INDEX(Listi!T:T,MATCH(C997,Listi!U:U,0)))</f>
        <v>Lífeyrissj. Tannlækna</v>
      </c>
      <c r="C997" t="s">
        <v>261</v>
      </c>
      <c r="D997" t="s">
        <v>207</v>
      </c>
      <c r="E997" t="s">
        <v>276</v>
      </c>
      <c r="F997" s="8" t="s">
        <v>26</v>
      </c>
      <c r="G997" s="8">
        <v>36951</v>
      </c>
      <c r="H997" t="s">
        <v>27</v>
      </c>
      <c r="I997" s="7">
        <v>0</v>
      </c>
      <c r="L997" s="7">
        <v>6768408488</v>
      </c>
      <c r="M997" s="7">
        <v>272759192</v>
      </c>
      <c r="N997" s="7">
        <v>153838058</v>
      </c>
      <c r="O997" s="20">
        <f t="shared" si="31"/>
        <v>1</v>
      </c>
    </row>
    <row r="998" spans="1:15">
      <c r="A998" s="20" t="str">
        <f t="shared" si="30"/>
        <v>Lífeyrissjóður Tannlæknafél ÍslSamtryggingardeild</v>
      </c>
      <c r="B998" s="20" t="str">
        <f>_xlfn.IFNA(INDEX(Listi!$AI:$AI,MATCH(C998,Listi!$AJ:$AJ,0)),INDEX(Listi!T:T,MATCH(C998,Listi!U:U,0)))</f>
        <v>Lífeyrissj. Tannlækna</v>
      </c>
      <c r="C998" t="s">
        <v>261</v>
      </c>
      <c r="D998" t="s">
        <v>205</v>
      </c>
      <c r="E998" t="s">
        <v>275</v>
      </c>
      <c r="F998" s="8" t="s">
        <v>26</v>
      </c>
      <c r="G998" s="8">
        <v>36951</v>
      </c>
      <c r="H998" t="s">
        <v>27</v>
      </c>
      <c r="I998" s="7">
        <v>0</v>
      </c>
      <c r="L998" s="7">
        <v>2241251214</v>
      </c>
      <c r="M998" s="7">
        <v>112827287</v>
      </c>
      <c r="N998" s="7">
        <v>17930159</v>
      </c>
      <c r="O998" s="20">
        <f t="shared" si="31"/>
        <v>1</v>
      </c>
    </row>
    <row r="999" spans="1:15">
      <c r="A999" s="20" t="str">
        <f t="shared" si="30"/>
        <v>Lífeyrissjóður verslunarmannaÆvileið 1</v>
      </c>
      <c r="B999" s="20" t="str">
        <f>_xlfn.IFNA(INDEX(Listi!$AI:$AI,MATCH(C999,Listi!$AJ:$AJ,0)),INDEX(Listi!T:T,MATCH(C999,Listi!U:U,0)))</f>
        <v>Lífeyrissj. Verslunarm.</v>
      </c>
      <c r="C999" t="s">
        <v>206</v>
      </c>
      <c r="D999" t="s">
        <v>310</v>
      </c>
      <c r="E999" t="s">
        <v>276</v>
      </c>
      <c r="F999" s="8" t="s">
        <v>26</v>
      </c>
      <c r="G999" s="8">
        <v>36951</v>
      </c>
      <c r="H999" t="s">
        <v>27</v>
      </c>
      <c r="I999" s="7">
        <v>0</v>
      </c>
      <c r="L999" s="7">
        <v>2860479562</v>
      </c>
      <c r="M999" s="7">
        <v>819651283</v>
      </c>
      <c r="N999" s="7">
        <v>12562366</v>
      </c>
      <c r="O999" s="20">
        <f t="shared" si="31"/>
        <v>1</v>
      </c>
    </row>
    <row r="1000" spans="1:15">
      <c r="A1000" s="20" t="str">
        <f t="shared" si="30"/>
        <v>Lífeyrissjóður verslunarmannaÆvileið 2</v>
      </c>
      <c r="B1000" s="20" t="str">
        <f>_xlfn.IFNA(INDEX(Listi!$AI:$AI,MATCH(C1000,Listi!$AJ:$AJ,0)),INDEX(Listi!T:T,MATCH(C1000,Listi!U:U,0)))</f>
        <v>Lífeyrissj. Verslunarm.</v>
      </c>
      <c r="C1000" t="s">
        <v>206</v>
      </c>
      <c r="D1000" t="s">
        <v>309</v>
      </c>
      <c r="E1000" t="s">
        <v>276</v>
      </c>
      <c r="F1000" s="8" t="s">
        <v>26</v>
      </c>
      <c r="G1000" s="8">
        <v>36951</v>
      </c>
      <c r="H1000" t="s">
        <v>27</v>
      </c>
      <c r="I1000" s="7">
        <v>0</v>
      </c>
      <c r="L1000" s="7">
        <v>2325064159</v>
      </c>
      <c r="M1000" s="7">
        <v>465663194</v>
      </c>
      <c r="N1000" s="7">
        <v>32037995</v>
      </c>
      <c r="O1000" s="20">
        <f t="shared" si="31"/>
        <v>1</v>
      </c>
    </row>
    <row r="1001" spans="1:15">
      <c r="A1001" s="20" t="str">
        <f t="shared" si="30"/>
        <v>Lífeyrissjóður verslunarmannaÆvileið 3</v>
      </c>
      <c r="B1001" s="20" t="str">
        <f>_xlfn.IFNA(INDEX(Listi!$AI:$AI,MATCH(C1001,Listi!$AJ:$AJ,0)),INDEX(Listi!T:T,MATCH(C1001,Listi!U:U,0)))</f>
        <v>Lífeyrissj. Verslunarm.</v>
      </c>
      <c r="C1001" t="s">
        <v>206</v>
      </c>
      <c r="D1001" t="s">
        <v>308</v>
      </c>
      <c r="E1001" t="s">
        <v>276</v>
      </c>
      <c r="F1001" s="8" t="s">
        <v>26</v>
      </c>
      <c r="G1001" s="8">
        <v>36951</v>
      </c>
      <c r="H1001" t="s">
        <v>27</v>
      </c>
      <c r="I1001" s="7">
        <v>0</v>
      </c>
      <c r="L1001" s="7">
        <v>1567402319</v>
      </c>
      <c r="M1001" s="7">
        <v>325961302</v>
      </c>
      <c r="N1001" s="7">
        <v>60283998</v>
      </c>
      <c r="O1001" s="20">
        <f t="shared" si="31"/>
        <v>1</v>
      </c>
    </row>
    <row r="1002" spans="1:15">
      <c r="A1002" s="20" t="str">
        <f t="shared" si="30"/>
        <v>Lífeyrissjóður verslunarmannaDeild I/Séreign</v>
      </c>
      <c r="B1002" s="20" t="str">
        <f>_xlfn.IFNA(INDEX(Listi!$AI:$AI,MATCH(C1002,Listi!$AJ:$AJ,0)),INDEX(Listi!T:T,MATCH(C1002,Listi!U:U,0)))</f>
        <v>Lífeyrissj. Verslunarm.</v>
      </c>
      <c r="C1002" t="s">
        <v>206</v>
      </c>
      <c r="D1002" t="s">
        <v>207</v>
      </c>
      <c r="E1002" t="s">
        <v>276</v>
      </c>
      <c r="F1002" t="s">
        <v>26</v>
      </c>
      <c r="G1002" s="8">
        <v>36951</v>
      </c>
      <c r="H1002" t="s">
        <v>27</v>
      </c>
      <c r="I1002" s="7">
        <v>0</v>
      </c>
      <c r="L1002" s="7">
        <v>19785724399</v>
      </c>
      <c r="M1002" s="7">
        <v>729937912</v>
      </c>
      <c r="N1002" s="7">
        <v>458382791</v>
      </c>
      <c r="O1002" s="20">
        <f t="shared" si="31"/>
        <v>1</v>
      </c>
    </row>
    <row r="1003" spans="1:15">
      <c r="A1003" s="20" t="str">
        <f t="shared" si="30"/>
        <v>Lífeyrissjóður verslunarmannaSamtryggingardeild</v>
      </c>
      <c r="B1003" s="20" t="str">
        <f>_xlfn.IFNA(INDEX(Listi!$AI:$AI,MATCH(C1003,Listi!$AJ:$AJ,0)),INDEX(Listi!T:T,MATCH(C1003,Listi!U:U,0)))</f>
        <v>Lífeyrissj. Verslunarm.</v>
      </c>
      <c r="C1003" t="s">
        <v>206</v>
      </c>
      <c r="D1003" t="s">
        <v>205</v>
      </c>
      <c r="E1003" t="s">
        <v>275</v>
      </c>
      <c r="F1003" t="s">
        <v>26</v>
      </c>
      <c r="G1003" s="8">
        <v>36951</v>
      </c>
      <c r="H1003" t="s">
        <v>27</v>
      </c>
      <c r="I1003" s="7">
        <v>0</v>
      </c>
      <c r="L1003" s="7">
        <v>1174592806906</v>
      </c>
      <c r="M1003" s="7">
        <v>35794261112</v>
      </c>
      <c r="N1003" s="7">
        <v>21965137185</v>
      </c>
      <c r="O1003" s="20">
        <f t="shared" si="31"/>
        <v>1</v>
      </c>
    </row>
    <row r="1004" spans="1:15">
      <c r="A1004" s="20" t="str">
        <f t="shared" si="30"/>
        <v>Lífeyrissjóður VestmannaeyjaSafn I</v>
      </c>
      <c r="B1004" s="20" t="str">
        <f>_xlfn.IFNA(INDEX(Listi!$AI:$AI,MATCH(C1004,Listi!$AJ:$AJ,0)),INDEX(Listi!T:T,MATCH(C1004,Listi!U:U,0)))</f>
        <v>Lífeyrissj. Vestm.</v>
      </c>
      <c r="C1004" t="s">
        <v>262</v>
      </c>
      <c r="D1004" t="s">
        <v>210</v>
      </c>
      <c r="E1004" t="s">
        <v>276</v>
      </c>
      <c r="F1004" t="s">
        <v>26</v>
      </c>
      <c r="G1004" s="8">
        <v>36951</v>
      </c>
      <c r="H1004" t="s">
        <v>27</v>
      </c>
      <c r="I1004" s="7">
        <v>0</v>
      </c>
      <c r="L1004" s="7">
        <v>381311221</v>
      </c>
      <c r="M1004" s="7">
        <v>44104006</v>
      </c>
      <c r="N1004" s="7">
        <v>13592960</v>
      </c>
      <c r="O1004" s="20">
        <f t="shared" si="31"/>
        <v>1</v>
      </c>
    </row>
    <row r="1005" spans="1:15">
      <c r="A1005" s="20" t="str">
        <f t="shared" ref="A1005:A1066" si="32">CONCATENATE(C1005,D1005)</f>
        <v>Lífeyrissjóður VestmannaeyjaSafn II</v>
      </c>
      <c r="B1005" s="20" t="str">
        <f>_xlfn.IFNA(INDEX(Listi!$AI:$AI,MATCH(C1005,Listi!$AJ:$AJ,0)),INDEX(Listi!T:T,MATCH(C1005,Listi!U:U,0)))</f>
        <v>Lífeyrissj. Vestm.</v>
      </c>
      <c r="C1005" t="s">
        <v>262</v>
      </c>
      <c r="D1005" t="s">
        <v>211</v>
      </c>
      <c r="E1005" t="s">
        <v>276</v>
      </c>
      <c r="F1005" t="s">
        <v>26</v>
      </c>
      <c r="G1005" s="8">
        <v>36951</v>
      </c>
      <c r="H1005" t="s">
        <v>27</v>
      </c>
      <c r="I1005" s="7">
        <v>0</v>
      </c>
      <c r="L1005" s="7">
        <v>571440191</v>
      </c>
      <c r="M1005" s="7">
        <v>40240404</v>
      </c>
      <c r="N1005" s="7">
        <v>18659289</v>
      </c>
      <c r="O1005" s="20">
        <f t="shared" si="31"/>
        <v>1</v>
      </c>
    </row>
    <row r="1006" spans="1:15">
      <c r="A1006" s="20" t="str">
        <f t="shared" si="32"/>
        <v>Lífeyrissjóður VestmannaeyjaSamtryggingardeild</v>
      </c>
      <c r="B1006" s="20" t="str">
        <f>_xlfn.IFNA(INDEX(Listi!$AI:$AI,MATCH(C1006,Listi!$AJ:$AJ,0)),INDEX(Listi!T:T,MATCH(C1006,Listi!U:U,0)))</f>
        <v>Lífeyrissj. Vestm.</v>
      </c>
      <c r="C1006" t="s">
        <v>262</v>
      </c>
      <c r="D1006" t="s">
        <v>205</v>
      </c>
      <c r="E1006" t="s">
        <v>275</v>
      </c>
      <c r="F1006" t="s">
        <v>26</v>
      </c>
      <c r="G1006" s="8">
        <v>36951</v>
      </c>
      <c r="H1006" t="s">
        <v>27</v>
      </c>
      <c r="I1006" s="7">
        <v>0</v>
      </c>
      <c r="L1006" s="7">
        <v>85198020532</v>
      </c>
      <c r="M1006" s="7">
        <v>1944643004</v>
      </c>
      <c r="N1006" s="7">
        <v>2198060399</v>
      </c>
      <c r="O1006" s="20">
        <f t="shared" si="31"/>
        <v>1</v>
      </c>
    </row>
    <row r="1007" spans="1:15">
      <c r="A1007" s="20" t="str">
        <f t="shared" si="32"/>
        <v>Lífsverk lífeyrissjóðurLífsverk I/Séreign</v>
      </c>
      <c r="B1007" s="20" t="str">
        <f>_xlfn.IFNA(INDEX(Listi!$AI:$AI,MATCH(C1007,Listi!$AJ:$AJ,0)),INDEX(Listi!T:T,MATCH(C1007,Listi!U:U,0)))</f>
        <v xml:space="preserve">Lífsverk  </v>
      </c>
      <c r="C1007" t="s">
        <v>268</v>
      </c>
      <c r="D1007" t="s">
        <v>269</v>
      </c>
      <c r="E1007" t="s">
        <v>276</v>
      </c>
      <c r="F1007" t="s">
        <v>26</v>
      </c>
      <c r="G1007" s="8">
        <v>36951</v>
      </c>
      <c r="H1007" t="s">
        <v>27</v>
      </c>
      <c r="I1007" s="7">
        <v>0</v>
      </c>
      <c r="L1007" s="7">
        <v>4582957000</v>
      </c>
      <c r="M1007" s="7">
        <v>635926000</v>
      </c>
      <c r="N1007" s="7">
        <v>22708000</v>
      </c>
      <c r="O1007" s="20">
        <f t="shared" si="31"/>
        <v>1</v>
      </c>
    </row>
    <row r="1008" spans="1:15">
      <c r="A1008" s="20" t="str">
        <f t="shared" si="32"/>
        <v>Lífsverk lífeyrissjóðurLífsverk II/Séreign</v>
      </c>
      <c r="B1008" s="20" t="str">
        <f>_xlfn.IFNA(INDEX(Listi!$AI:$AI,MATCH(C1008,Listi!$AJ:$AJ,0)),INDEX(Listi!T:T,MATCH(C1008,Listi!U:U,0)))</f>
        <v xml:space="preserve">Lífsverk  </v>
      </c>
      <c r="C1008" t="s">
        <v>268</v>
      </c>
      <c r="D1008" t="s">
        <v>270</v>
      </c>
      <c r="E1008" t="s">
        <v>276</v>
      </c>
      <c r="F1008" t="s">
        <v>26</v>
      </c>
      <c r="G1008" s="8">
        <v>36951</v>
      </c>
      <c r="H1008" t="s">
        <v>27</v>
      </c>
      <c r="I1008" s="7">
        <v>0</v>
      </c>
      <c r="L1008" s="7">
        <v>23735073000</v>
      </c>
      <c r="M1008" s="7">
        <v>2073571000</v>
      </c>
      <c r="N1008" s="7">
        <v>249365000</v>
      </c>
      <c r="O1008" s="20">
        <f t="shared" si="31"/>
        <v>1</v>
      </c>
    </row>
    <row r="1009" spans="1:15">
      <c r="A1009" s="20" t="str">
        <f t="shared" si="32"/>
        <v>Lífsverk lífeyrissjóðurLífsverk III/Séreign</v>
      </c>
      <c r="B1009" s="20" t="str">
        <f>_xlfn.IFNA(INDEX(Listi!$AI:$AI,MATCH(C1009,Listi!$AJ:$AJ,0)),INDEX(Listi!T:T,MATCH(C1009,Listi!U:U,0)))</f>
        <v xml:space="preserve">Lífsverk  </v>
      </c>
      <c r="C1009" t="s">
        <v>268</v>
      </c>
      <c r="D1009" t="s">
        <v>271</v>
      </c>
      <c r="E1009" t="s">
        <v>276</v>
      </c>
      <c r="F1009" t="s">
        <v>26</v>
      </c>
      <c r="G1009" s="8">
        <v>36951</v>
      </c>
      <c r="H1009" t="s">
        <v>27</v>
      </c>
      <c r="I1009" s="7">
        <v>0</v>
      </c>
      <c r="L1009" s="7">
        <v>653814000</v>
      </c>
      <c r="M1009" s="7">
        <v>105107000</v>
      </c>
      <c r="N1009" s="7">
        <v>2613000</v>
      </c>
      <c r="O1009" s="20">
        <f t="shared" si="31"/>
        <v>1</v>
      </c>
    </row>
    <row r="1010" spans="1:15">
      <c r="A1010" s="20" t="str">
        <f t="shared" si="32"/>
        <v>Lífsverk lífeyrissjóðurSamtryggingardeild</v>
      </c>
      <c r="B1010" s="20" t="str">
        <f>_xlfn.IFNA(INDEX(Listi!$AI:$AI,MATCH(C1010,Listi!$AJ:$AJ,0)),INDEX(Listi!T:T,MATCH(C1010,Listi!U:U,0)))</f>
        <v xml:space="preserve">Lífsverk  </v>
      </c>
      <c r="C1010" t="s">
        <v>268</v>
      </c>
      <c r="D1010" t="s">
        <v>205</v>
      </c>
      <c r="E1010" t="s">
        <v>275</v>
      </c>
      <c r="F1010" t="s">
        <v>26</v>
      </c>
      <c r="G1010" s="8">
        <v>36951</v>
      </c>
      <c r="H1010" t="s">
        <v>27</v>
      </c>
      <c r="I1010" s="7">
        <v>0</v>
      </c>
      <c r="L1010" s="7">
        <v>120542527000</v>
      </c>
      <c r="M1010" s="7">
        <v>4397803000</v>
      </c>
      <c r="N1010" s="7">
        <v>1423151000</v>
      </c>
      <c r="O1010" s="20">
        <f t="shared" si="31"/>
        <v>1</v>
      </c>
    </row>
    <row r="1011" spans="1:15">
      <c r="A1011" s="20" t="str">
        <f t="shared" si="32"/>
        <v>Söfnunarsjóður lífeyrisréttindaDeild I/Innlán</v>
      </c>
      <c r="B1011" s="20" t="str">
        <f>_xlfn.IFNA(INDEX(Listi!$AI:$AI,MATCH(C1011,Listi!$AJ:$AJ,0)),INDEX(Listi!T:T,MATCH(C1011,Listi!U:U,0)))</f>
        <v>Söfnunarsj.</v>
      </c>
      <c r="C1011" t="s">
        <v>272</v>
      </c>
      <c r="D1011" t="s">
        <v>273</v>
      </c>
      <c r="E1011" t="s">
        <v>276</v>
      </c>
      <c r="F1011" t="s">
        <v>26</v>
      </c>
      <c r="G1011" s="8">
        <v>36951</v>
      </c>
      <c r="H1011" t="s">
        <v>27</v>
      </c>
      <c r="I1011" s="7">
        <v>0</v>
      </c>
      <c r="L1011" s="7">
        <v>2001731914</v>
      </c>
      <c r="M1011" s="7">
        <v>133561634</v>
      </c>
      <c r="N1011" s="7">
        <v>44803565</v>
      </c>
      <c r="O1011" s="20">
        <f t="shared" si="31"/>
        <v>1</v>
      </c>
    </row>
    <row r="1012" spans="1:15">
      <c r="A1012" s="20" t="str">
        <f t="shared" si="32"/>
        <v>Söfnunarsjóður lífeyrisréttindaDeild III/Séreign</v>
      </c>
      <c r="B1012" s="20" t="str">
        <f>_xlfn.IFNA(INDEX(Listi!$AI:$AI,MATCH(C1012,Listi!$AJ:$AJ,0)),INDEX(Listi!T:T,MATCH(C1012,Listi!U:U,0)))</f>
        <v>Söfnunarsj.</v>
      </c>
      <c r="C1012" t="s">
        <v>272</v>
      </c>
      <c r="D1012" t="s">
        <v>599</v>
      </c>
      <c r="E1012" t="s">
        <v>276</v>
      </c>
      <c r="F1012" t="s">
        <v>26</v>
      </c>
      <c r="G1012" s="8">
        <v>36951</v>
      </c>
      <c r="H1012" t="s">
        <v>27</v>
      </c>
      <c r="I1012" s="7">
        <v>0</v>
      </c>
      <c r="L1012" s="7">
        <v>24413085</v>
      </c>
      <c r="M1012" s="7">
        <v>24697577</v>
      </c>
      <c r="N1012" s="7">
        <v>900000</v>
      </c>
      <c r="O1012" s="20">
        <f t="shared" si="31"/>
        <v>1</v>
      </c>
    </row>
    <row r="1013" spans="1:15">
      <c r="A1013" s="20" t="str">
        <f t="shared" si="32"/>
        <v>Söfnunarsjóður lífeyrisréttindaDeildII/Séreign</v>
      </c>
      <c r="B1013" s="20" t="str">
        <f>_xlfn.IFNA(INDEX(Listi!$AI:$AI,MATCH(C1013,Listi!$AJ:$AJ,0)),INDEX(Listi!T:T,MATCH(C1013,Listi!U:U,0)))</f>
        <v>Söfnunarsj.</v>
      </c>
      <c r="C1013" t="s">
        <v>272</v>
      </c>
      <c r="D1013" t="s">
        <v>586</v>
      </c>
      <c r="E1013" t="s">
        <v>276</v>
      </c>
      <c r="F1013" s="8" t="s">
        <v>26</v>
      </c>
      <c r="G1013" s="8">
        <v>36951</v>
      </c>
      <c r="H1013" t="s">
        <v>27</v>
      </c>
      <c r="I1013" s="7">
        <v>0</v>
      </c>
      <c r="L1013" s="7">
        <v>1654616477</v>
      </c>
      <c r="M1013" s="7">
        <v>128539213</v>
      </c>
      <c r="N1013" s="7">
        <v>22846291</v>
      </c>
      <c r="O1013" s="20">
        <f t="shared" si="31"/>
        <v>1</v>
      </c>
    </row>
    <row r="1014" spans="1:15">
      <c r="A1014" s="20" t="str">
        <f t="shared" si="32"/>
        <v>Söfnunarsjóður lífeyrisréttindaSamtryggingardeild</v>
      </c>
      <c r="B1014" s="20" t="str">
        <f>_xlfn.IFNA(INDEX(Listi!$AI:$AI,MATCH(C1014,Listi!$AJ:$AJ,0)),INDEX(Listi!T:T,MATCH(C1014,Listi!U:U,0)))</f>
        <v>Söfnunarsj.</v>
      </c>
      <c r="C1014" t="s">
        <v>272</v>
      </c>
      <c r="D1014" t="s">
        <v>205</v>
      </c>
      <c r="E1014" t="s">
        <v>275</v>
      </c>
      <c r="F1014" s="8" t="s">
        <v>26</v>
      </c>
      <c r="G1014" s="8">
        <v>36951</v>
      </c>
      <c r="H1014" t="s">
        <v>27</v>
      </c>
      <c r="I1014" s="7">
        <v>0</v>
      </c>
      <c r="L1014" s="7">
        <v>238978847889</v>
      </c>
      <c r="M1014" s="7">
        <v>4967193409</v>
      </c>
      <c r="N1014" s="7">
        <v>6076487652</v>
      </c>
      <c r="O1014" s="20">
        <f t="shared" si="31"/>
        <v>1</v>
      </c>
    </row>
    <row r="1015" spans="1:15">
      <c r="A1015" s="20" t="str">
        <f t="shared" si="32"/>
        <v>Stapi lífeyrissjóðurSafn I</v>
      </c>
      <c r="B1015" s="20" t="str">
        <f>_xlfn.IFNA(INDEX(Listi!$AI:$AI,MATCH(C1015,Listi!$AJ:$AJ,0)),INDEX(Listi!T:T,MATCH(C1015,Listi!U:U,0)))</f>
        <v xml:space="preserve">Stapi  </v>
      </c>
      <c r="C1015" t="s">
        <v>209</v>
      </c>
      <c r="D1015" t="s">
        <v>210</v>
      </c>
      <c r="E1015" t="s">
        <v>276</v>
      </c>
      <c r="F1015" s="8" t="s">
        <v>26</v>
      </c>
      <c r="G1015" s="8">
        <v>36951</v>
      </c>
      <c r="H1015" t="s">
        <v>27</v>
      </c>
      <c r="I1015" s="7">
        <v>0</v>
      </c>
      <c r="L1015" s="7">
        <v>2440828925</v>
      </c>
      <c r="M1015" s="7">
        <v>91567233</v>
      </c>
      <c r="N1015" s="7">
        <v>110755602</v>
      </c>
      <c r="O1015" s="20">
        <f t="shared" si="31"/>
        <v>1</v>
      </c>
    </row>
    <row r="1016" spans="1:15">
      <c r="A1016" s="20" t="str">
        <f t="shared" si="32"/>
        <v>Stapi lífeyrissjóðurSafn II</v>
      </c>
      <c r="B1016" s="20" t="str">
        <f>_xlfn.IFNA(INDEX(Listi!$AI:$AI,MATCH(C1016,Listi!$AJ:$AJ,0)),INDEX(Listi!T:T,MATCH(C1016,Listi!U:U,0)))</f>
        <v xml:space="preserve">Stapi  </v>
      </c>
      <c r="C1016" t="s">
        <v>209</v>
      </c>
      <c r="D1016" t="s">
        <v>211</v>
      </c>
      <c r="E1016" t="s">
        <v>276</v>
      </c>
      <c r="F1016" s="8" t="s">
        <v>26</v>
      </c>
      <c r="G1016" s="8">
        <v>36951</v>
      </c>
      <c r="H1016" t="s">
        <v>27</v>
      </c>
      <c r="I1016" s="7">
        <v>0</v>
      </c>
      <c r="L1016" s="7">
        <v>5710890273</v>
      </c>
      <c r="M1016" s="7">
        <v>262001316</v>
      </c>
      <c r="N1016" s="7">
        <v>164209410</v>
      </c>
      <c r="O1016" s="20">
        <f t="shared" si="31"/>
        <v>1</v>
      </c>
    </row>
    <row r="1017" spans="1:15">
      <c r="A1017" s="20" t="str">
        <f t="shared" si="32"/>
        <v>Stapi lífeyrissjóðurSafn III</v>
      </c>
      <c r="B1017" s="20" t="str">
        <f>_xlfn.IFNA(INDEX(Listi!$AI:$AI,MATCH(C1017,Listi!$AJ:$AJ,0)),INDEX(Listi!T:T,MATCH(C1017,Listi!U:U,0)))</f>
        <v xml:space="preserve">Stapi  </v>
      </c>
      <c r="C1017" t="s">
        <v>209</v>
      </c>
      <c r="D1017" t="s">
        <v>212</v>
      </c>
      <c r="E1017" t="s">
        <v>276</v>
      </c>
      <c r="F1017" s="8" t="s">
        <v>26</v>
      </c>
      <c r="G1017" s="8">
        <v>36951</v>
      </c>
      <c r="H1017" t="s">
        <v>27</v>
      </c>
      <c r="I1017" s="7">
        <v>0</v>
      </c>
      <c r="L1017" s="7">
        <v>268100084</v>
      </c>
      <c r="M1017" s="7">
        <v>24388890</v>
      </c>
      <c r="N1017" s="7">
        <v>9886128</v>
      </c>
      <c r="O1017" s="20">
        <f t="shared" si="31"/>
        <v>1</v>
      </c>
    </row>
    <row r="1018" spans="1:15">
      <c r="A1018" s="20" t="str">
        <f t="shared" si="32"/>
        <v>Stapi lífeyrissjóðurTryggingardeild</v>
      </c>
      <c r="B1018" s="20" t="str">
        <f>_xlfn.IFNA(INDEX(Listi!$AI:$AI,MATCH(C1018,Listi!$AJ:$AJ,0)),INDEX(Listi!T:T,MATCH(C1018,Listi!U:U,0)))</f>
        <v xml:space="preserve">Stapi  </v>
      </c>
      <c r="C1018" t="s">
        <v>209</v>
      </c>
      <c r="D1018" t="s">
        <v>213</v>
      </c>
      <c r="E1018" t="s">
        <v>275</v>
      </c>
      <c r="F1018" s="8" t="s">
        <v>26</v>
      </c>
      <c r="G1018" s="8">
        <v>36951</v>
      </c>
      <c r="H1018" t="s">
        <v>27</v>
      </c>
      <c r="I1018" s="7">
        <v>0</v>
      </c>
      <c r="L1018" s="7">
        <v>348661724246</v>
      </c>
      <c r="M1018" s="7">
        <v>13807615154</v>
      </c>
      <c r="N1018" s="7">
        <v>7912918911</v>
      </c>
      <c r="O1018" s="20">
        <f t="shared" si="31"/>
        <v>1</v>
      </c>
    </row>
    <row r="1019" spans="1:15">
      <c r="A1019" s="20" t="str">
        <f t="shared" si="32"/>
        <v>Stapi lífeyrissjóðurVarfærnasafnið</v>
      </c>
      <c r="B1019" s="20" t="str">
        <f>_xlfn.IFNA(INDEX(Listi!$AI:$AI,MATCH(C1019,Listi!$AJ:$AJ,0)),INDEX(Listi!T:T,MATCH(C1019,Listi!U:U,0)))</f>
        <v xml:space="preserve">Stapi  </v>
      </c>
      <c r="C1019" t="s">
        <v>209</v>
      </c>
      <c r="D1019" t="s">
        <v>392</v>
      </c>
      <c r="E1019" t="s">
        <v>276</v>
      </c>
      <c r="F1019" t="s">
        <v>26</v>
      </c>
      <c r="G1019" s="8">
        <v>36951</v>
      </c>
      <c r="H1019" t="s">
        <v>27</v>
      </c>
      <c r="I1019" s="7">
        <v>0</v>
      </c>
      <c r="L1019" s="7">
        <v>471986044</v>
      </c>
      <c r="M1019" s="7">
        <v>137399159</v>
      </c>
      <c r="N1019" s="7">
        <v>6994496</v>
      </c>
      <c r="O1019" s="20">
        <f t="shared" si="31"/>
        <v>1</v>
      </c>
    </row>
    <row r="1020" spans="1:15">
      <c r="A1020" s="20" t="str">
        <f t="shared" si="32"/>
        <v>Almenni lífeyrissjóðurinnÆvisafn I</v>
      </c>
      <c r="B1020" s="20" t="str">
        <f>_xlfn.IFNA(INDEX(Listi!$AI:$AI,MATCH(C1020,Listi!$AJ:$AJ,0)),INDEX(Listi!T:T,MATCH(C1020,Listi!U:U,0)))</f>
        <v xml:space="preserve">Almenni </v>
      </c>
      <c r="C1020" t="s">
        <v>0</v>
      </c>
      <c r="D1020" t="s">
        <v>202</v>
      </c>
      <c r="E1020" t="s">
        <v>276</v>
      </c>
      <c r="F1020" t="s">
        <v>28</v>
      </c>
      <c r="G1020" s="8">
        <v>37316</v>
      </c>
      <c r="H1020" t="s">
        <v>29</v>
      </c>
      <c r="I1020" s="7">
        <v>0</v>
      </c>
      <c r="L1020" s="7">
        <v>43068273823</v>
      </c>
      <c r="M1020" s="7">
        <v>4413720640</v>
      </c>
      <c r="N1020" s="7">
        <v>641257097</v>
      </c>
      <c r="O1020" s="20">
        <f t="shared" si="31"/>
        <v>1</v>
      </c>
    </row>
    <row r="1021" spans="1:15">
      <c r="A1021" s="20" t="str">
        <f t="shared" si="32"/>
        <v>Almenni lífeyrissjóðurinnÆvisafn II</v>
      </c>
      <c r="B1021" s="20" t="str">
        <f>_xlfn.IFNA(INDEX(Listi!$AI:$AI,MATCH(C1021,Listi!$AJ:$AJ,0)),INDEX(Listi!T:T,MATCH(C1021,Listi!U:U,0)))</f>
        <v xml:space="preserve">Almenni </v>
      </c>
      <c r="C1021" t="s">
        <v>0</v>
      </c>
      <c r="D1021" t="s">
        <v>203</v>
      </c>
      <c r="E1021" t="s">
        <v>276</v>
      </c>
      <c r="F1021" t="s">
        <v>28</v>
      </c>
      <c r="G1021" s="8">
        <v>37316</v>
      </c>
      <c r="H1021" t="s">
        <v>29</v>
      </c>
      <c r="I1021" s="7">
        <v>0</v>
      </c>
      <c r="L1021" s="7">
        <v>86460235807</v>
      </c>
      <c r="M1021" s="7">
        <v>3970537445</v>
      </c>
      <c r="N1021" s="7">
        <v>1539034493</v>
      </c>
      <c r="O1021" s="20">
        <f t="shared" si="31"/>
        <v>1</v>
      </c>
    </row>
    <row r="1022" spans="1:15">
      <c r="A1022" s="20" t="str">
        <f t="shared" si="32"/>
        <v>Almenni lífeyrissjóðurinnÆvisafn III</v>
      </c>
      <c r="B1022" s="20" t="str">
        <f>_xlfn.IFNA(INDEX(Listi!$AI:$AI,MATCH(C1022,Listi!$AJ:$AJ,0)),INDEX(Listi!T:T,MATCH(C1022,Listi!U:U,0)))</f>
        <v xml:space="preserve">Almenni </v>
      </c>
      <c r="C1022" t="s">
        <v>0</v>
      </c>
      <c r="D1022" t="s">
        <v>204</v>
      </c>
      <c r="E1022" t="s">
        <v>276</v>
      </c>
      <c r="F1022" t="s">
        <v>28</v>
      </c>
      <c r="G1022" s="8">
        <v>37316</v>
      </c>
      <c r="H1022" t="s">
        <v>29</v>
      </c>
      <c r="I1022" s="7">
        <v>0</v>
      </c>
      <c r="L1022" s="7">
        <v>33890180699</v>
      </c>
      <c r="M1022" s="7">
        <v>1571509194</v>
      </c>
      <c r="N1022" s="7">
        <v>920421683</v>
      </c>
      <c r="O1022" s="20">
        <f t="shared" si="31"/>
        <v>1</v>
      </c>
    </row>
    <row r="1023" spans="1:15">
      <c r="A1023" s="20" t="str">
        <f t="shared" si="32"/>
        <v>Almenni lífeyrissjóðurinnHúsnæðissafn</v>
      </c>
      <c r="B1023" s="20" t="str">
        <f>_xlfn.IFNA(INDEX(Listi!$AI:$AI,MATCH(C1023,Listi!$AJ:$AJ,0)),INDEX(Listi!T:T,MATCH(C1023,Listi!U:U,0)))</f>
        <v xml:space="preserve">Almenni </v>
      </c>
      <c r="C1023" t="s">
        <v>0</v>
      </c>
      <c r="D1023" t="s">
        <v>315</v>
      </c>
      <c r="E1023" t="s">
        <v>276</v>
      </c>
      <c r="F1023" t="s">
        <v>28</v>
      </c>
      <c r="G1023" s="8">
        <v>37316</v>
      </c>
      <c r="H1023" t="s">
        <v>29</v>
      </c>
      <c r="I1023" s="7">
        <v>0</v>
      </c>
      <c r="L1023" s="7">
        <v>487895879</v>
      </c>
      <c r="M1023" s="7">
        <v>166428361</v>
      </c>
      <c r="N1023" s="7">
        <v>18080096</v>
      </c>
      <c r="O1023" s="20">
        <f t="shared" si="31"/>
        <v>1</v>
      </c>
    </row>
    <row r="1024" spans="1:15">
      <c r="A1024" s="20" t="str">
        <f t="shared" si="32"/>
        <v>Almenni lífeyrissjóðurinnInnlánssafn</v>
      </c>
      <c r="B1024" s="20" t="str">
        <f>_xlfn.IFNA(INDEX(Listi!$AI:$AI,MATCH(C1024,Listi!$AJ:$AJ,0)),INDEX(Listi!T:T,MATCH(C1024,Listi!U:U,0)))</f>
        <v xml:space="preserve">Almenni </v>
      </c>
      <c r="C1024" t="s">
        <v>0</v>
      </c>
      <c r="D1024" t="s">
        <v>1</v>
      </c>
      <c r="E1024" t="s">
        <v>276</v>
      </c>
      <c r="F1024" t="s">
        <v>28</v>
      </c>
      <c r="G1024" s="8">
        <v>37316</v>
      </c>
      <c r="H1024" t="s">
        <v>29</v>
      </c>
      <c r="I1024" s="7">
        <v>0</v>
      </c>
      <c r="L1024" s="7">
        <v>26587944379</v>
      </c>
      <c r="M1024" s="7">
        <v>1016779991</v>
      </c>
      <c r="N1024" s="7">
        <v>1031869724</v>
      </c>
      <c r="O1024" s="20">
        <f t="shared" si="31"/>
        <v>1</v>
      </c>
    </row>
    <row r="1025" spans="1:15">
      <c r="A1025" s="20" t="str">
        <f t="shared" si="32"/>
        <v>Almenni lífeyrissjóðurinnRíkissafn langt</v>
      </c>
      <c r="B1025" s="20" t="str">
        <f>_xlfn.IFNA(INDEX(Listi!$AI:$AI,MATCH(C1025,Listi!$AJ:$AJ,0)),INDEX(Listi!T:T,MATCH(C1025,Listi!U:U,0)))</f>
        <v xml:space="preserve">Almenni </v>
      </c>
      <c r="C1025" t="s">
        <v>0</v>
      </c>
      <c r="D1025" t="s">
        <v>199</v>
      </c>
      <c r="E1025" t="s">
        <v>276</v>
      </c>
      <c r="F1025" s="8" t="s">
        <v>28</v>
      </c>
      <c r="G1025" s="8">
        <v>37316</v>
      </c>
      <c r="H1025" t="s">
        <v>29</v>
      </c>
      <c r="I1025" s="7">
        <v>0</v>
      </c>
      <c r="L1025" s="7">
        <v>1193680171</v>
      </c>
      <c r="M1025" s="7">
        <v>61272573</v>
      </c>
      <c r="N1025" s="7">
        <v>40105929</v>
      </c>
      <c r="O1025" s="20">
        <f t="shared" si="31"/>
        <v>1</v>
      </c>
    </row>
    <row r="1026" spans="1:15">
      <c r="A1026" s="20" t="str">
        <f t="shared" si="32"/>
        <v>Almenni lífeyrissjóðurinnRíkissafn stutt</v>
      </c>
      <c r="B1026" s="20" t="str">
        <f>_xlfn.IFNA(INDEX(Listi!$AI:$AI,MATCH(C1026,Listi!$AJ:$AJ,0)),INDEX(Listi!T:T,MATCH(C1026,Listi!U:U,0)))</f>
        <v xml:space="preserve">Almenni </v>
      </c>
      <c r="C1026" t="s">
        <v>0</v>
      </c>
      <c r="D1026" t="s">
        <v>200</v>
      </c>
      <c r="E1026" t="s">
        <v>276</v>
      </c>
      <c r="F1026" s="8" t="s">
        <v>28</v>
      </c>
      <c r="G1026" s="8">
        <v>37316</v>
      </c>
      <c r="H1026" t="s">
        <v>29</v>
      </c>
      <c r="I1026" s="7">
        <v>0</v>
      </c>
      <c r="L1026" s="7">
        <v>541893627</v>
      </c>
      <c r="M1026" s="7">
        <v>20423158</v>
      </c>
      <c r="N1026" s="7">
        <v>14899899</v>
      </c>
      <c r="O1026" s="20">
        <f t="shared" ref="O1026:O1089" si="33">IFERROR(VLOOKUP(F1026,EhLykill,3,FALSE),"")</f>
        <v>1</v>
      </c>
    </row>
    <row r="1027" spans="1:15">
      <c r="A1027" s="20" t="str">
        <f t="shared" si="32"/>
        <v>Almenni lífeyrissjóðurinnTryggingadeild</v>
      </c>
      <c r="B1027" s="20" t="str">
        <f>_xlfn.IFNA(INDEX(Listi!$AI:$AI,MATCH(C1027,Listi!$AJ:$AJ,0)),INDEX(Listi!T:T,MATCH(C1027,Listi!U:U,0)))</f>
        <v xml:space="preserve">Almenni </v>
      </c>
      <c r="C1027" t="s">
        <v>0</v>
      </c>
      <c r="D1027" t="s">
        <v>201</v>
      </c>
      <c r="E1027" t="s">
        <v>275</v>
      </c>
      <c r="F1027" s="8" t="s">
        <v>28</v>
      </c>
      <c r="G1027" s="8">
        <v>37316</v>
      </c>
      <c r="H1027" t="s">
        <v>29</v>
      </c>
      <c r="I1027" s="7">
        <v>0</v>
      </c>
      <c r="L1027" s="7">
        <v>174784296254</v>
      </c>
      <c r="M1027" s="7">
        <v>7497244534</v>
      </c>
      <c r="N1027" s="7">
        <v>3057046932</v>
      </c>
      <c r="O1027" s="20">
        <f t="shared" si="33"/>
        <v>1</v>
      </c>
    </row>
    <row r="1028" spans="1:15">
      <c r="A1028" s="20" t="str">
        <f t="shared" si="32"/>
        <v>Arion banki hf.Erlend hlutabréf</v>
      </c>
      <c r="B1028" s="20" t="str">
        <f>_xlfn.IFNA(INDEX(Listi!$AI:$AI,MATCH(C1028,Listi!$AJ:$AJ,0)),INDEX(Listi!T:T,MATCH(C1028,Listi!U:U,0)))</f>
        <v xml:space="preserve">Arion banki </v>
      </c>
      <c r="C1028" t="s">
        <v>214</v>
      </c>
      <c r="D1028" t="s">
        <v>215</v>
      </c>
      <c r="E1028" t="s">
        <v>276</v>
      </c>
      <c r="F1028" s="8" t="s">
        <v>28</v>
      </c>
      <c r="G1028" s="8">
        <v>37316</v>
      </c>
      <c r="H1028" t="s">
        <v>29</v>
      </c>
      <c r="I1028" s="7">
        <v>0</v>
      </c>
      <c r="L1028" s="7">
        <v>1149685000</v>
      </c>
      <c r="M1028" s="7">
        <v>49095000</v>
      </c>
      <c r="N1028" s="7">
        <v>10876000</v>
      </c>
      <c r="O1028" s="20">
        <f t="shared" si="33"/>
        <v>1</v>
      </c>
    </row>
    <row r="1029" spans="1:15">
      <c r="A1029" s="20" t="str">
        <f t="shared" si="32"/>
        <v>Arion banki hf.Innlend skuldabréf</v>
      </c>
      <c r="B1029" s="20" t="str">
        <f>_xlfn.IFNA(INDEX(Listi!$AI:$AI,MATCH(C1029,Listi!$AJ:$AJ,0)),INDEX(Listi!T:T,MATCH(C1029,Listi!U:U,0)))</f>
        <v xml:space="preserve">Arion banki </v>
      </c>
      <c r="C1029" t="s">
        <v>214</v>
      </c>
      <c r="D1029" t="s">
        <v>216</v>
      </c>
      <c r="E1029" t="s">
        <v>276</v>
      </c>
      <c r="F1029" s="8" t="s">
        <v>28</v>
      </c>
      <c r="G1029" s="8">
        <v>37316</v>
      </c>
      <c r="H1029" t="s">
        <v>29</v>
      </c>
      <c r="I1029" s="7">
        <v>0</v>
      </c>
      <c r="L1029" s="7">
        <v>4446434000</v>
      </c>
      <c r="M1029" s="7">
        <v>344234000</v>
      </c>
      <c r="N1029" s="7">
        <v>44793000</v>
      </c>
      <c r="O1029" s="20">
        <f t="shared" si="33"/>
        <v>1</v>
      </c>
    </row>
    <row r="1030" spans="1:15">
      <c r="A1030" s="20" t="str">
        <f t="shared" si="32"/>
        <v>Arion banki hf.Lífeyrisauki L1</v>
      </c>
      <c r="B1030" s="20" t="str">
        <f>_xlfn.IFNA(INDEX(Listi!$AI:$AI,MATCH(C1030,Listi!$AJ:$AJ,0)),INDEX(Listi!T:T,MATCH(C1030,Listi!U:U,0)))</f>
        <v xml:space="preserve">Arion banki </v>
      </c>
      <c r="C1030" t="s">
        <v>214</v>
      </c>
      <c r="D1030" t="s">
        <v>377</v>
      </c>
      <c r="E1030" t="s">
        <v>276</v>
      </c>
      <c r="F1030" t="s">
        <v>28</v>
      </c>
      <c r="G1030" s="8">
        <v>37316</v>
      </c>
      <c r="H1030" t="s">
        <v>29</v>
      </c>
      <c r="I1030" s="7">
        <v>0</v>
      </c>
      <c r="L1030" s="7">
        <v>5887942000</v>
      </c>
      <c r="M1030" s="7">
        <v>1011885000</v>
      </c>
      <c r="N1030" s="7">
        <v>34615000</v>
      </c>
      <c r="O1030" s="20">
        <f t="shared" si="33"/>
        <v>1</v>
      </c>
    </row>
    <row r="1031" spans="1:15">
      <c r="A1031" s="20" t="str">
        <f t="shared" si="32"/>
        <v>Arion banki hf.Lífeyrisauki L2</v>
      </c>
      <c r="B1031" s="20" t="str">
        <f>_xlfn.IFNA(INDEX(Listi!$AI:$AI,MATCH(C1031,Listi!$AJ:$AJ,0)),INDEX(Listi!T:T,MATCH(C1031,Listi!U:U,0)))</f>
        <v xml:space="preserve">Arion banki </v>
      </c>
      <c r="C1031" t="s">
        <v>214</v>
      </c>
      <c r="D1031" t="s">
        <v>372</v>
      </c>
      <c r="E1031" t="s">
        <v>276</v>
      </c>
      <c r="F1031" t="s">
        <v>28</v>
      </c>
      <c r="G1031" s="8">
        <v>37316</v>
      </c>
      <c r="H1031" t="s">
        <v>29</v>
      </c>
      <c r="I1031" s="7">
        <v>0</v>
      </c>
      <c r="L1031" s="7">
        <v>21366380000</v>
      </c>
      <c r="M1031" s="7">
        <v>1613513000</v>
      </c>
      <c r="N1031" s="7">
        <v>92085000</v>
      </c>
      <c r="O1031" s="20">
        <f t="shared" si="33"/>
        <v>1</v>
      </c>
    </row>
    <row r="1032" spans="1:15">
      <c r="A1032" s="20" t="str">
        <f t="shared" si="32"/>
        <v>Arion banki hf.Lífeyrisauki L3</v>
      </c>
      <c r="B1032" s="20" t="str">
        <f>_xlfn.IFNA(INDEX(Listi!$AI:$AI,MATCH(C1032,Listi!$AJ:$AJ,0)),INDEX(Listi!T:T,MATCH(C1032,Listi!U:U,0)))</f>
        <v xml:space="preserve">Arion banki </v>
      </c>
      <c r="C1032" t="s">
        <v>214</v>
      </c>
      <c r="D1032" t="s">
        <v>371</v>
      </c>
      <c r="E1032" t="s">
        <v>276</v>
      </c>
      <c r="F1032" t="s">
        <v>28</v>
      </c>
      <c r="G1032" s="8">
        <v>37316</v>
      </c>
      <c r="H1032" t="s">
        <v>29</v>
      </c>
      <c r="I1032" s="7">
        <v>0</v>
      </c>
      <c r="L1032" s="7">
        <v>29714848000</v>
      </c>
      <c r="M1032" s="7">
        <v>2122481000</v>
      </c>
      <c r="N1032" s="7">
        <v>129566000</v>
      </c>
      <c r="O1032" s="20">
        <f t="shared" si="33"/>
        <v>1</v>
      </c>
    </row>
    <row r="1033" spans="1:15">
      <c r="A1033" s="20" t="str">
        <f t="shared" si="32"/>
        <v>Arion banki hf.Lífeyrisauki L4</v>
      </c>
      <c r="B1033" s="20" t="str">
        <f>_xlfn.IFNA(INDEX(Listi!$AI:$AI,MATCH(C1033,Listi!$AJ:$AJ,0)),INDEX(Listi!T:T,MATCH(C1033,Listi!U:U,0)))</f>
        <v xml:space="preserve">Arion banki </v>
      </c>
      <c r="C1033" t="s">
        <v>214</v>
      </c>
      <c r="D1033" t="s">
        <v>587</v>
      </c>
      <c r="E1033" t="s">
        <v>276</v>
      </c>
      <c r="F1033" t="s">
        <v>28</v>
      </c>
      <c r="G1033" s="8">
        <v>37316</v>
      </c>
      <c r="H1033" t="s">
        <v>29</v>
      </c>
      <c r="I1033" s="7">
        <v>0</v>
      </c>
      <c r="L1033" s="7">
        <v>19306242000</v>
      </c>
      <c r="M1033" s="7">
        <v>1346647000</v>
      </c>
      <c r="N1033" s="7">
        <v>388052000</v>
      </c>
      <c r="O1033" s="20">
        <f t="shared" si="33"/>
        <v>1</v>
      </c>
    </row>
    <row r="1034" spans="1:15">
      <c r="A1034" s="20" t="str">
        <f t="shared" si="32"/>
        <v>Arion banki hf.Lífeyrisauki L5</v>
      </c>
      <c r="B1034" s="20" t="str">
        <f>_xlfn.IFNA(INDEX(Listi!$AI:$AI,MATCH(C1034,Listi!$AJ:$AJ,0)),INDEX(Listi!T:T,MATCH(C1034,Listi!U:U,0)))</f>
        <v xml:space="preserve">Arion banki </v>
      </c>
      <c r="C1034" t="s">
        <v>214</v>
      </c>
      <c r="D1034" t="s">
        <v>369</v>
      </c>
      <c r="E1034" t="s">
        <v>276</v>
      </c>
      <c r="F1034" t="s">
        <v>28</v>
      </c>
      <c r="G1034" s="8">
        <v>37316</v>
      </c>
      <c r="H1034" t="s">
        <v>29</v>
      </c>
      <c r="I1034" s="7">
        <v>0</v>
      </c>
      <c r="L1034" s="7">
        <v>44858554000</v>
      </c>
      <c r="M1034" s="7">
        <v>4018833000</v>
      </c>
      <c r="N1034" s="7">
        <v>933672000</v>
      </c>
      <c r="O1034" s="20">
        <f t="shared" si="33"/>
        <v>1</v>
      </c>
    </row>
    <row r="1035" spans="1:15">
      <c r="A1035" s="20" t="str">
        <f t="shared" si="32"/>
        <v>Birta lífeyrissjóðurBlönduð leið</v>
      </c>
      <c r="B1035" s="20" t="str">
        <f>_xlfn.IFNA(INDEX(Listi!$AI:$AI,MATCH(C1035,Listi!$AJ:$AJ,0)),INDEX(Listi!T:T,MATCH(C1035,Listi!U:U,0)))</f>
        <v xml:space="preserve">Birta  </v>
      </c>
      <c r="C1035" t="s">
        <v>298</v>
      </c>
      <c r="D1035" t="s">
        <v>314</v>
      </c>
      <c r="E1035" t="s">
        <v>276</v>
      </c>
      <c r="F1035" t="s">
        <v>28</v>
      </c>
      <c r="G1035" s="8">
        <v>37316</v>
      </c>
      <c r="H1035" t="s">
        <v>29</v>
      </c>
      <c r="I1035" s="7">
        <v>0</v>
      </c>
      <c r="L1035" s="7">
        <v>6929716201</v>
      </c>
      <c r="M1035" s="7">
        <v>253995298</v>
      </c>
      <c r="N1035" s="7">
        <v>139753585</v>
      </c>
      <c r="O1035" s="20">
        <f t="shared" si="33"/>
        <v>1</v>
      </c>
    </row>
    <row r="1036" spans="1:15">
      <c r="A1036" s="20" t="str">
        <f t="shared" si="32"/>
        <v>Birta lífeyrissjóðurInnlánsleið</v>
      </c>
      <c r="B1036" s="20" t="str">
        <f>_xlfn.IFNA(INDEX(Listi!$AI:$AI,MATCH(C1036,Listi!$AJ:$AJ,0)),INDEX(Listi!T:T,MATCH(C1036,Listi!U:U,0)))</f>
        <v xml:space="preserve">Birta  </v>
      </c>
      <c r="C1036" t="s">
        <v>298</v>
      </c>
      <c r="D1036" t="s">
        <v>208</v>
      </c>
      <c r="E1036" t="s">
        <v>276</v>
      </c>
      <c r="F1036" s="8" t="s">
        <v>28</v>
      </c>
      <c r="G1036" s="8">
        <v>37316</v>
      </c>
      <c r="H1036" t="s">
        <v>29</v>
      </c>
      <c r="I1036" s="7">
        <v>0</v>
      </c>
      <c r="L1036" s="7">
        <v>4108971332</v>
      </c>
      <c r="M1036" s="7">
        <v>264842424</v>
      </c>
      <c r="N1036" s="7">
        <v>174324836</v>
      </c>
      <c r="O1036" s="20">
        <f t="shared" si="33"/>
        <v>1</v>
      </c>
    </row>
    <row r="1037" spans="1:15">
      <c r="A1037" s="20" t="str">
        <f t="shared" si="32"/>
        <v>Birta lífeyrissjóðurSamtryggingardeild</v>
      </c>
      <c r="B1037" s="20" t="str">
        <f>_xlfn.IFNA(INDEX(Listi!$AI:$AI,MATCH(C1037,Listi!$AJ:$AJ,0)),INDEX(Listi!T:T,MATCH(C1037,Listi!U:U,0)))</f>
        <v xml:space="preserve">Birta  </v>
      </c>
      <c r="C1037" t="s">
        <v>298</v>
      </c>
      <c r="D1037" t="s">
        <v>205</v>
      </c>
      <c r="E1037" t="s">
        <v>275</v>
      </c>
      <c r="F1037" s="8" t="s">
        <v>28</v>
      </c>
      <c r="G1037" s="8">
        <v>37316</v>
      </c>
      <c r="H1037" t="s">
        <v>29</v>
      </c>
      <c r="I1037" s="7">
        <v>584787716</v>
      </c>
      <c r="L1037" s="7">
        <v>549755105944</v>
      </c>
      <c r="M1037" s="7">
        <v>18480897961</v>
      </c>
      <c r="N1037" s="7">
        <v>14075814006</v>
      </c>
      <c r="O1037" s="20">
        <f t="shared" si="33"/>
        <v>1</v>
      </c>
    </row>
    <row r="1038" spans="1:15">
      <c r="A1038" s="20" t="str">
        <f t="shared" si="32"/>
        <v>Birta lífeyrissjóðurSkuldabréfaleið</v>
      </c>
      <c r="B1038" s="20" t="str">
        <f>_xlfn.IFNA(INDEX(Listi!$AI:$AI,MATCH(C1038,Listi!$AJ:$AJ,0)),INDEX(Listi!T:T,MATCH(C1038,Listi!U:U,0)))</f>
        <v xml:space="preserve">Birta  </v>
      </c>
      <c r="C1038" t="s">
        <v>298</v>
      </c>
      <c r="D1038" t="s">
        <v>313</v>
      </c>
      <c r="E1038" t="s">
        <v>276</v>
      </c>
      <c r="F1038" s="8" t="s">
        <v>28</v>
      </c>
      <c r="G1038" s="8">
        <v>37316</v>
      </c>
      <c r="H1038" t="s">
        <v>29</v>
      </c>
      <c r="I1038" s="7">
        <v>0</v>
      </c>
      <c r="L1038" s="7">
        <v>8522374478</v>
      </c>
      <c r="M1038" s="7">
        <v>391005163</v>
      </c>
      <c r="N1038" s="7">
        <v>218104877</v>
      </c>
      <c r="O1038" s="20">
        <f t="shared" si="33"/>
        <v>1</v>
      </c>
    </row>
    <row r="1039" spans="1:15">
      <c r="A1039" s="20" t="str">
        <f t="shared" si="32"/>
        <v>Birta lífeyrissjóðurTilgreind séreign</v>
      </c>
      <c r="B1039" s="20" t="str">
        <f>_xlfn.IFNA(INDEX(Listi!$AI:$AI,MATCH(C1039,Listi!$AJ:$AJ,0)),INDEX(Listi!T:T,MATCH(C1039,Listi!U:U,0)))</f>
        <v xml:space="preserve">Birta  </v>
      </c>
      <c r="C1039" t="s">
        <v>298</v>
      </c>
      <c r="D1039" t="s">
        <v>312</v>
      </c>
      <c r="E1039" t="s">
        <v>276</v>
      </c>
      <c r="F1039" s="8" t="s">
        <v>28</v>
      </c>
      <c r="G1039" s="8">
        <v>37316</v>
      </c>
      <c r="H1039" t="s">
        <v>29</v>
      </c>
      <c r="I1039" s="7">
        <v>0</v>
      </c>
      <c r="L1039" s="7">
        <v>2234420297</v>
      </c>
      <c r="M1039" s="7">
        <v>511871981</v>
      </c>
      <c r="N1039" s="7">
        <v>36000223</v>
      </c>
      <c r="O1039" s="20">
        <f t="shared" si="33"/>
        <v>1</v>
      </c>
    </row>
    <row r="1040" spans="1:15">
      <c r="A1040" s="20" t="str">
        <f t="shared" si="32"/>
        <v>Brú Lífeyrissjóður starfsmanna sveitarfélagaA-deild</v>
      </c>
      <c r="B1040" s="20" t="str">
        <f>_xlfn.IFNA(INDEX(Listi!$AI:$AI,MATCH(C1040,Listi!$AJ:$AJ,0)),INDEX(Listi!T:T,MATCH(C1040,Listi!U:U,0)))</f>
        <v>Brú</v>
      </c>
      <c r="C1040" t="s">
        <v>217</v>
      </c>
      <c r="D1040" t="s">
        <v>257</v>
      </c>
      <c r="E1040" t="s">
        <v>275</v>
      </c>
      <c r="F1040" s="8" t="s">
        <v>28</v>
      </c>
      <c r="G1040" s="8">
        <v>37316</v>
      </c>
      <c r="H1040" t="s">
        <v>29</v>
      </c>
      <c r="I1040" s="7">
        <v>111647048</v>
      </c>
      <c r="L1040" s="7">
        <v>270469177889</v>
      </c>
      <c r="M1040" s="7">
        <v>13987858077</v>
      </c>
      <c r="N1040" s="7">
        <v>4793072329</v>
      </c>
      <c r="O1040" s="20">
        <f t="shared" si="33"/>
        <v>1</v>
      </c>
    </row>
    <row r="1041" spans="1:15">
      <c r="A1041" s="20" t="str">
        <f t="shared" si="32"/>
        <v>Brú Lífeyrissjóður starfsmanna sveitarfélagaB-deild</v>
      </c>
      <c r="B1041" s="20" t="str">
        <f>_xlfn.IFNA(INDEX(Listi!$AI:$AI,MATCH(C1041,Listi!$AJ:$AJ,0)),INDEX(Listi!T:T,MATCH(C1041,Listi!U:U,0)))</f>
        <v>Brú</v>
      </c>
      <c r="C1041" t="s">
        <v>217</v>
      </c>
      <c r="D1041" t="s">
        <v>218</v>
      </c>
      <c r="E1041" t="s">
        <v>275</v>
      </c>
      <c r="F1041" s="8" t="s">
        <v>28</v>
      </c>
      <c r="G1041" s="8">
        <v>37316</v>
      </c>
      <c r="H1041" t="s">
        <v>29</v>
      </c>
      <c r="I1041" s="7">
        <v>0</v>
      </c>
      <c r="L1041" s="7">
        <v>17004783831</v>
      </c>
      <c r="M1041" s="7">
        <v>119747694</v>
      </c>
      <c r="N1041" s="7">
        <v>3424817406</v>
      </c>
      <c r="O1041" s="20">
        <f t="shared" si="33"/>
        <v>1</v>
      </c>
    </row>
    <row r="1042" spans="1:15">
      <c r="A1042" s="20" t="str">
        <f t="shared" si="32"/>
        <v>Brú Lífeyrissjóður starfsmanna sveitarfélagaV-deild</v>
      </c>
      <c r="B1042" s="20" t="str">
        <f>_xlfn.IFNA(INDEX(Listi!$AI:$AI,MATCH(C1042,Listi!$AJ:$AJ,0)),INDEX(Listi!T:T,MATCH(C1042,Listi!U:U,0)))</f>
        <v>Brú</v>
      </c>
      <c r="C1042" t="s">
        <v>217</v>
      </c>
      <c r="D1042" t="s">
        <v>219</v>
      </c>
      <c r="E1042" t="s">
        <v>275</v>
      </c>
      <c r="F1042" s="8" t="s">
        <v>28</v>
      </c>
      <c r="G1042" s="8">
        <v>37316</v>
      </c>
      <c r="H1042" t="s">
        <v>29</v>
      </c>
      <c r="I1042" s="7">
        <v>22497646</v>
      </c>
      <c r="L1042" s="7">
        <v>54501394986</v>
      </c>
      <c r="M1042" s="7">
        <v>4188513374</v>
      </c>
      <c r="N1042" s="7">
        <v>455519059</v>
      </c>
      <c r="O1042" s="20">
        <f t="shared" si="33"/>
        <v>1</v>
      </c>
    </row>
    <row r="1043" spans="1:15">
      <c r="A1043" s="20" t="str">
        <f t="shared" si="32"/>
        <v>Eftirlaunasj atvinnuflugmannaSamtryggingardeild</v>
      </c>
      <c r="B1043" s="20" t="str">
        <f>_xlfn.IFNA(INDEX(Listi!$AI:$AI,MATCH(C1043,Listi!$AJ:$AJ,0)),INDEX(Listi!T:T,MATCH(C1043,Listi!U:U,0)))</f>
        <v>EFÍA</v>
      </c>
      <c r="C1043" t="s">
        <v>220</v>
      </c>
      <c r="D1043" t="s">
        <v>205</v>
      </c>
      <c r="E1043" t="s">
        <v>275</v>
      </c>
      <c r="F1043" s="8" t="s">
        <v>28</v>
      </c>
      <c r="G1043" s="8">
        <v>37316</v>
      </c>
      <c r="H1043" t="s">
        <v>29</v>
      </c>
      <c r="I1043" s="7">
        <v>12088000</v>
      </c>
      <c r="L1043" s="7">
        <v>58542663000</v>
      </c>
      <c r="M1043" s="7">
        <v>1477262000</v>
      </c>
      <c r="N1043" s="7">
        <v>1113313000</v>
      </c>
      <c r="O1043" s="20">
        <f t="shared" si="33"/>
        <v>1</v>
      </c>
    </row>
    <row r="1044" spans="1:15">
      <c r="A1044" s="20" t="str">
        <f t="shared" si="32"/>
        <v>Festa - lífeyrissjóðurSamtryggingardeild</v>
      </c>
      <c r="B1044" s="20" t="str">
        <f>_xlfn.IFNA(INDEX(Listi!$AI:$AI,MATCH(C1044,Listi!$AJ:$AJ,0)),INDEX(Listi!T:T,MATCH(C1044,Listi!U:U,0)))</f>
        <v xml:space="preserve">Festa </v>
      </c>
      <c r="C1044" t="s">
        <v>221</v>
      </c>
      <c r="D1044" t="s">
        <v>205</v>
      </c>
      <c r="E1044" t="s">
        <v>275</v>
      </c>
      <c r="F1044" s="8" t="s">
        <v>28</v>
      </c>
      <c r="G1044" s="8">
        <v>37316</v>
      </c>
      <c r="H1044" t="s">
        <v>29</v>
      </c>
      <c r="I1044" s="7">
        <v>40974636</v>
      </c>
      <c r="L1044" s="7">
        <v>246318113722</v>
      </c>
      <c r="M1044" s="7">
        <v>11138196907</v>
      </c>
      <c r="N1044" s="7">
        <v>5180938287</v>
      </c>
      <c r="O1044" s="20">
        <f t="shared" si="33"/>
        <v>1</v>
      </c>
    </row>
    <row r="1045" spans="1:15">
      <c r="A1045" s="20" t="str">
        <f t="shared" si="32"/>
        <v>Festa - lífeyrissjóðurSparnaðarleið I</v>
      </c>
      <c r="B1045" s="20" t="str">
        <f>_xlfn.IFNA(INDEX(Listi!$AI:$AI,MATCH(C1045,Listi!$AJ:$AJ,0)),INDEX(Listi!T:T,MATCH(C1045,Listi!U:U,0)))</f>
        <v xml:space="preserve">Festa </v>
      </c>
      <c r="C1045" t="s">
        <v>221</v>
      </c>
      <c r="D1045" t="s">
        <v>464</v>
      </c>
      <c r="E1045" t="s">
        <v>276</v>
      </c>
      <c r="F1045" s="8" t="s">
        <v>28</v>
      </c>
      <c r="G1045" s="8">
        <v>37316</v>
      </c>
      <c r="H1045" t="s">
        <v>29</v>
      </c>
      <c r="I1045" s="7">
        <v>0</v>
      </c>
      <c r="L1045" s="7">
        <v>75585319</v>
      </c>
      <c r="M1045" s="7">
        <v>37671409</v>
      </c>
      <c r="N1045" s="7">
        <v>2063969</v>
      </c>
      <c r="O1045" s="20">
        <f t="shared" si="33"/>
        <v>1</v>
      </c>
    </row>
    <row r="1046" spans="1:15">
      <c r="A1046" s="20" t="str">
        <f t="shared" si="32"/>
        <v>Festa - lífeyrissjóðurSparnaðarleið II</v>
      </c>
      <c r="B1046" s="20" t="str">
        <f>_xlfn.IFNA(INDEX(Listi!$AI:$AI,MATCH(C1046,Listi!$AJ:$AJ,0)),INDEX(Listi!T:T,MATCH(C1046,Listi!U:U,0)))</f>
        <v xml:space="preserve">Festa </v>
      </c>
      <c r="C1046" t="s">
        <v>221</v>
      </c>
      <c r="D1046" t="s">
        <v>388</v>
      </c>
      <c r="E1046" t="s">
        <v>276</v>
      </c>
      <c r="F1046" s="8" t="s">
        <v>28</v>
      </c>
      <c r="G1046" s="8">
        <v>37316</v>
      </c>
      <c r="H1046" t="s">
        <v>29</v>
      </c>
      <c r="I1046" s="7">
        <v>0</v>
      </c>
      <c r="L1046" s="7">
        <v>1113180693</v>
      </c>
      <c r="M1046" s="7">
        <v>134564310</v>
      </c>
      <c r="N1046" s="7">
        <v>19363084</v>
      </c>
      <c r="O1046" s="20">
        <f t="shared" si="33"/>
        <v>1</v>
      </c>
    </row>
    <row r="1047" spans="1:15">
      <c r="A1047" s="20" t="str">
        <f t="shared" si="32"/>
        <v>Frjálsi lífeyrissjóðurinnDeild/leið I</v>
      </c>
      <c r="B1047" s="20" t="str">
        <f>_xlfn.IFNA(INDEX(Listi!$AI:$AI,MATCH(C1047,Listi!$AJ:$AJ,0)),INDEX(Listi!T:T,MATCH(C1047,Listi!U:U,0)))</f>
        <v xml:space="preserve">Frjálsi </v>
      </c>
      <c r="C1047" t="s">
        <v>222</v>
      </c>
      <c r="D1047" t="s">
        <v>223</v>
      </c>
      <c r="E1047" t="s">
        <v>276</v>
      </c>
      <c r="F1047" s="8" t="s">
        <v>28</v>
      </c>
      <c r="G1047" s="8">
        <v>37316</v>
      </c>
      <c r="H1047" t="s">
        <v>29</v>
      </c>
      <c r="I1047" s="7">
        <v>0</v>
      </c>
      <c r="L1047" s="7">
        <v>199278730000</v>
      </c>
      <c r="M1047" s="7">
        <v>10813020000</v>
      </c>
      <c r="N1047" s="7">
        <v>2178012000</v>
      </c>
      <c r="O1047" s="20">
        <f t="shared" si="33"/>
        <v>1</v>
      </c>
    </row>
    <row r="1048" spans="1:15">
      <c r="A1048" s="20" t="str">
        <f t="shared" si="32"/>
        <v>Frjálsi lífeyrissjóðurinnDeild/leið II</v>
      </c>
      <c r="B1048" s="20" t="str">
        <f>_xlfn.IFNA(INDEX(Listi!$AI:$AI,MATCH(C1048,Listi!$AJ:$AJ,0)),INDEX(Listi!T:T,MATCH(C1048,Listi!U:U,0)))</f>
        <v xml:space="preserve">Frjálsi </v>
      </c>
      <c r="C1048" t="s">
        <v>222</v>
      </c>
      <c r="D1048" t="s">
        <v>224</v>
      </c>
      <c r="E1048" t="s">
        <v>276</v>
      </c>
      <c r="F1048" t="s">
        <v>28</v>
      </c>
      <c r="G1048" s="8">
        <v>37316</v>
      </c>
      <c r="H1048" t="s">
        <v>29</v>
      </c>
      <c r="I1048" s="7">
        <v>0</v>
      </c>
      <c r="L1048" s="7">
        <v>29681370000</v>
      </c>
      <c r="M1048" s="7">
        <v>1864883000</v>
      </c>
      <c r="N1048" s="7">
        <v>401735000</v>
      </c>
      <c r="O1048" s="20">
        <f t="shared" si="33"/>
        <v>1</v>
      </c>
    </row>
    <row r="1049" spans="1:15">
      <c r="A1049" s="20" t="str">
        <f t="shared" si="32"/>
        <v>Frjálsi lífeyrissjóðurinnDeild/leið III</v>
      </c>
      <c r="B1049" s="20" t="str">
        <f>_xlfn.IFNA(INDEX(Listi!$AI:$AI,MATCH(C1049,Listi!$AJ:$AJ,0)),INDEX(Listi!T:T,MATCH(C1049,Listi!U:U,0)))</f>
        <v xml:space="preserve">Frjálsi </v>
      </c>
      <c r="C1049" t="s">
        <v>222</v>
      </c>
      <c r="D1049" t="s">
        <v>225</v>
      </c>
      <c r="E1049" t="s">
        <v>276</v>
      </c>
      <c r="F1049" t="s">
        <v>28</v>
      </c>
      <c r="G1049" s="8">
        <v>37316</v>
      </c>
      <c r="H1049" t="s">
        <v>29</v>
      </c>
      <c r="I1049" s="7">
        <v>0</v>
      </c>
      <c r="L1049" s="7">
        <v>43554797000</v>
      </c>
      <c r="M1049" s="7">
        <v>2564479000</v>
      </c>
      <c r="N1049" s="7">
        <v>1456678000</v>
      </c>
      <c r="O1049" s="20">
        <f t="shared" si="33"/>
        <v>1</v>
      </c>
    </row>
    <row r="1050" spans="1:15">
      <c r="A1050" s="20" t="str">
        <f t="shared" si="32"/>
        <v>Frjálsi lífeyrissjóðurinnFrjálsi Áhætta</v>
      </c>
      <c r="B1050" s="20" t="str">
        <f>_xlfn.IFNA(INDEX(Listi!$AI:$AI,MATCH(C1050,Listi!$AJ:$AJ,0)),INDEX(Listi!T:T,MATCH(C1050,Listi!U:U,0)))</f>
        <v xml:space="preserve">Frjálsi </v>
      </c>
      <c r="C1050" t="s">
        <v>222</v>
      </c>
      <c r="D1050" t="s">
        <v>226</v>
      </c>
      <c r="E1050" t="s">
        <v>276</v>
      </c>
      <c r="F1050" t="s">
        <v>28</v>
      </c>
      <c r="G1050" s="8">
        <v>37316</v>
      </c>
      <c r="H1050" t="s">
        <v>29</v>
      </c>
      <c r="I1050" s="7">
        <v>0</v>
      </c>
      <c r="L1050" s="7">
        <v>2707615000</v>
      </c>
      <c r="M1050" s="7">
        <v>335331000</v>
      </c>
      <c r="N1050" s="7">
        <v>1872000</v>
      </c>
      <c r="O1050" s="20">
        <f t="shared" si="33"/>
        <v>1</v>
      </c>
    </row>
    <row r="1051" spans="1:15">
      <c r="A1051" s="20" t="str">
        <f t="shared" si="32"/>
        <v>Frjálsi lífeyrissjóðurinnSameiginleg deild</v>
      </c>
      <c r="B1051" s="20" t="str">
        <f>_xlfn.IFNA(INDEX(Listi!$AI:$AI,MATCH(C1051,Listi!$AJ:$AJ,0)),INDEX(Listi!T:T,MATCH(C1051,Listi!U:U,0)))</f>
        <v xml:space="preserve">Frjálsi </v>
      </c>
      <c r="C1051" t="s">
        <v>222</v>
      </c>
      <c r="D1051" t="s">
        <v>311</v>
      </c>
      <c r="E1051" t="s">
        <v>276</v>
      </c>
      <c r="F1051" t="s">
        <v>28</v>
      </c>
      <c r="G1051" s="8">
        <v>37316</v>
      </c>
      <c r="H1051" t="s">
        <v>29</v>
      </c>
      <c r="I1051" s="7">
        <v>0</v>
      </c>
      <c r="L1051" s="7">
        <v>0</v>
      </c>
      <c r="M1051" s="7">
        <v>0</v>
      </c>
      <c r="N1051" s="7">
        <v>0</v>
      </c>
      <c r="O1051" s="20">
        <f t="shared" si="33"/>
        <v>1</v>
      </c>
    </row>
    <row r="1052" spans="1:15">
      <c r="A1052" s="20" t="str">
        <f t="shared" si="32"/>
        <v>Frjálsi lífeyrissjóðurinnSamtryggingardeild</v>
      </c>
      <c r="B1052" s="20" t="str">
        <f>_xlfn.IFNA(INDEX(Listi!$AI:$AI,MATCH(C1052,Listi!$AJ:$AJ,0)),INDEX(Listi!T:T,MATCH(C1052,Listi!U:U,0)))</f>
        <v xml:space="preserve">Frjálsi </v>
      </c>
      <c r="C1052" t="s">
        <v>222</v>
      </c>
      <c r="D1052" t="s">
        <v>205</v>
      </c>
      <c r="E1052" t="s">
        <v>275</v>
      </c>
      <c r="F1052" t="s">
        <v>28</v>
      </c>
      <c r="G1052" s="8">
        <v>37316</v>
      </c>
      <c r="H1052" t="s">
        <v>29</v>
      </c>
      <c r="I1052" s="7">
        <v>0</v>
      </c>
      <c r="L1052" s="7">
        <v>127148465000</v>
      </c>
      <c r="M1052" s="7">
        <v>7524433000</v>
      </c>
      <c r="N1052" s="7">
        <v>1254273000</v>
      </c>
      <c r="O1052" s="20">
        <f t="shared" si="33"/>
        <v>1</v>
      </c>
    </row>
    <row r="1053" spans="1:15">
      <c r="A1053" s="20" t="str">
        <f t="shared" si="32"/>
        <v>Gildi - lífeyrissjóðurFramtíðarsýn 1</v>
      </c>
      <c r="B1053" s="20" t="str">
        <f>_xlfn.IFNA(INDEX(Listi!$AI:$AI,MATCH(C1053,Listi!$AJ:$AJ,0)),INDEX(Listi!T:T,MATCH(C1053,Listi!U:U,0)))</f>
        <v xml:space="preserve">Gildi  </v>
      </c>
      <c r="C1053" t="s">
        <v>227</v>
      </c>
      <c r="D1053" t="s">
        <v>373</v>
      </c>
      <c r="E1053" t="s">
        <v>276</v>
      </c>
      <c r="F1053" t="s">
        <v>28</v>
      </c>
      <c r="G1053" s="8">
        <v>37316</v>
      </c>
      <c r="H1053" t="s">
        <v>29</v>
      </c>
      <c r="I1053" s="7">
        <v>0</v>
      </c>
      <c r="L1053" s="7">
        <v>3223959491</v>
      </c>
      <c r="M1053" s="7">
        <v>185065371</v>
      </c>
      <c r="N1053" s="7">
        <v>99697779</v>
      </c>
      <c r="O1053" s="20">
        <f t="shared" si="33"/>
        <v>1</v>
      </c>
    </row>
    <row r="1054" spans="1:15">
      <c r="A1054" s="20" t="str">
        <f t="shared" si="32"/>
        <v>Gildi - lífeyrissjóðurFramtíðarsýn 2</v>
      </c>
      <c r="B1054" s="20" t="str">
        <f>_xlfn.IFNA(INDEX(Listi!$AI:$AI,MATCH(C1054,Listi!$AJ:$AJ,0)),INDEX(Listi!T:T,MATCH(C1054,Listi!U:U,0)))</f>
        <v xml:space="preserve">Gildi  </v>
      </c>
      <c r="C1054" t="s">
        <v>227</v>
      </c>
      <c r="D1054" t="s">
        <v>374</v>
      </c>
      <c r="E1054" t="s">
        <v>276</v>
      </c>
      <c r="F1054" s="8" t="s">
        <v>28</v>
      </c>
      <c r="G1054" s="8">
        <v>37316</v>
      </c>
      <c r="H1054" t="s">
        <v>29</v>
      </c>
      <c r="I1054" s="7">
        <v>0</v>
      </c>
      <c r="L1054" s="7">
        <v>3172355810</v>
      </c>
      <c r="M1054" s="7">
        <v>227598529</v>
      </c>
      <c r="N1054" s="7">
        <v>70042741</v>
      </c>
      <c r="O1054" s="20">
        <f t="shared" si="33"/>
        <v>1</v>
      </c>
    </row>
    <row r="1055" spans="1:15">
      <c r="A1055" s="20" t="str">
        <f t="shared" si="32"/>
        <v>Gildi - lífeyrissjóðurFramtíðarsýn 3</v>
      </c>
      <c r="B1055" s="20" t="str">
        <f>_xlfn.IFNA(INDEX(Listi!$AI:$AI,MATCH(C1055,Listi!$AJ:$AJ,0)),INDEX(Listi!T:T,MATCH(C1055,Listi!U:U,0)))</f>
        <v xml:space="preserve">Gildi  </v>
      </c>
      <c r="C1055" t="s">
        <v>227</v>
      </c>
      <c r="D1055" t="s">
        <v>380</v>
      </c>
      <c r="E1055" t="s">
        <v>276</v>
      </c>
      <c r="F1055" s="8" t="s">
        <v>28</v>
      </c>
      <c r="G1055" s="8">
        <v>37316</v>
      </c>
      <c r="H1055" t="s">
        <v>29</v>
      </c>
      <c r="I1055" s="7">
        <v>0</v>
      </c>
      <c r="L1055" s="7">
        <v>1220667693</v>
      </c>
      <c r="M1055" s="7">
        <v>206427664</v>
      </c>
      <c r="N1055" s="7">
        <v>61376636</v>
      </c>
      <c r="O1055" s="20">
        <f t="shared" si="33"/>
        <v>1</v>
      </c>
    </row>
    <row r="1056" spans="1:15">
      <c r="A1056" s="20" t="str">
        <f t="shared" si="32"/>
        <v>Gildi - lífeyrissjóðurSamtryggingardeild</v>
      </c>
      <c r="B1056" s="20" t="str">
        <f>_xlfn.IFNA(INDEX(Listi!$AI:$AI,MATCH(C1056,Listi!$AJ:$AJ,0)),INDEX(Listi!T:T,MATCH(C1056,Listi!U:U,0)))</f>
        <v xml:space="preserve">Gildi  </v>
      </c>
      <c r="C1056" t="s">
        <v>227</v>
      </c>
      <c r="D1056" t="s">
        <v>205</v>
      </c>
      <c r="E1056" t="s">
        <v>275</v>
      </c>
      <c r="F1056" s="8" t="s">
        <v>28</v>
      </c>
      <c r="G1056" s="8">
        <v>37316</v>
      </c>
      <c r="H1056" t="s">
        <v>29</v>
      </c>
      <c r="I1056" s="7">
        <v>494125401</v>
      </c>
      <c r="L1056" s="7">
        <v>908474103084</v>
      </c>
      <c r="M1056" s="7">
        <v>33404441428</v>
      </c>
      <c r="N1056" s="7">
        <v>20772915594</v>
      </c>
      <c r="O1056" s="20">
        <f t="shared" si="33"/>
        <v>1</v>
      </c>
    </row>
    <row r="1057" spans="1:15">
      <c r="A1057" s="20" t="str">
        <f t="shared" si="32"/>
        <v>Íslandsbanki hf.Erlend verðbréf</v>
      </c>
      <c r="B1057" s="20" t="str">
        <f>_xlfn.IFNA(INDEX(Listi!$AI:$AI,MATCH(C1057,Listi!$AJ:$AJ,0)),INDEX(Listi!T:T,MATCH(C1057,Listi!U:U,0)))</f>
        <v>Íslandsbanki</v>
      </c>
      <c r="C1057" t="s">
        <v>228</v>
      </c>
      <c r="D1057" t="s">
        <v>229</v>
      </c>
      <c r="E1057" t="s">
        <v>276</v>
      </c>
      <c r="F1057" s="8" t="s">
        <v>28</v>
      </c>
      <c r="G1057" s="8">
        <v>37316</v>
      </c>
      <c r="H1057" t="s">
        <v>29</v>
      </c>
      <c r="I1057" s="7">
        <v>0</v>
      </c>
      <c r="L1057" s="7">
        <v>1602556114</v>
      </c>
      <c r="M1057" s="7">
        <v>15640340</v>
      </c>
      <c r="N1057" s="7">
        <v>15279587</v>
      </c>
      <c r="O1057" s="20">
        <f t="shared" si="33"/>
        <v>1</v>
      </c>
    </row>
    <row r="1058" spans="1:15">
      <c r="A1058" s="20" t="str">
        <f t="shared" si="32"/>
        <v>Íslandsbanki hf.Húsnæðisleið</v>
      </c>
      <c r="B1058" s="20" t="str">
        <f>_xlfn.IFNA(INDEX(Listi!$AI:$AI,MATCH(C1058,Listi!$AJ:$AJ,0)),INDEX(Listi!T:T,MATCH(C1058,Listi!U:U,0)))</f>
        <v>Íslandsbanki</v>
      </c>
      <c r="C1058" t="s">
        <v>228</v>
      </c>
      <c r="D1058" t="s">
        <v>307</v>
      </c>
      <c r="E1058" t="s">
        <v>276</v>
      </c>
      <c r="F1058" s="8" t="s">
        <v>28</v>
      </c>
      <c r="G1058" s="8">
        <v>37316</v>
      </c>
      <c r="H1058" t="s">
        <v>29</v>
      </c>
      <c r="I1058" s="7">
        <v>0</v>
      </c>
      <c r="L1058" s="7">
        <v>2334808209</v>
      </c>
      <c r="M1058" s="7">
        <v>1128225985</v>
      </c>
      <c r="N1058" s="7">
        <v>7159457</v>
      </c>
      <c r="O1058" s="20">
        <f t="shared" si="33"/>
        <v>1</v>
      </c>
    </row>
    <row r="1059" spans="1:15">
      <c r="A1059" s="20" t="str">
        <f t="shared" si="32"/>
        <v>Íslandsbanki hf.Lífeyrisreikningur-óverðtryggður</v>
      </c>
      <c r="B1059" s="20" t="str">
        <f>_xlfn.IFNA(INDEX(Listi!$AI:$AI,MATCH(C1059,Listi!$AJ:$AJ,0)),INDEX(Listi!T:T,MATCH(C1059,Listi!U:U,0)))</f>
        <v>Íslandsbanki</v>
      </c>
      <c r="C1059" t="s">
        <v>228</v>
      </c>
      <c r="D1059" t="s">
        <v>231</v>
      </c>
      <c r="E1059" t="s">
        <v>276</v>
      </c>
      <c r="F1059" s="8" t="s">
        <v>28</v>
      </c>
      <c r="G1059" s="8">
        <v>37316</v>
      </c>
      <c r="H1059" t="s">
        <v>29</v>
      </c>
      <c r="I1059" s="7">
        <v>0</v>
      </c>
      <c r="L1059" s="7">
        <v>2506311736</v>
      </c>
      <c r="M1059" s="7">
        <v>879015901</v>
      </c>
      <c r="N1059" s="7">
        <v>95740979</v>
      </c>
      <c r="O1059" s="20">
        <f t="shared" si="33"/>
        <v>1</v>
      </c>
    </row>
    <row r="1060" spans="1:15">
      <c r="A1060" s="20" t="str">
        <f t="shared" si="32"/>
        <v>Íslandsbanki hf.Lífeyrisreikningur-verðtryggður</v>
      </c>
      <c r="B1060" s="20" t="str">
        <f>_xlfn.IFNA(INDEX(Listi!$AI:$AI,MATCH(C1060,Listi!$AJ:$AJ,0)),INDEX(Listi!T:T,MATCH(C1060,Listi!U:U,0)))</f>
        <v>Íslandsbanki</v>
      </c>
      <c r="C1060" t="s">
        <v>228</v>
      </c>
      <c r="D1060" t="s">
        <v>232</v>
      </c>
      <c r="E1060" t="s">
        <v>276</v>
      </c>
      <c r="F1060" t="s">
        <v>28</v>
      </c>
      <c r="G1060" s="8">
        <v>37316</v>
      </c>
      <c r="H1060" t="s">
        <v>29</v>
      </c>
      <c r="I1060" s="7">
        <v>0</v>
      </c>
      <c r="L1060" s="7">
        <v>35933944171</v>
      </c>
      <c r="M1060" s="7">
        <v>3575627585</v>
      </c>
      <c r="N1060" s="7">
        <v>973599891</v>
      </c>
      <c r="O1060" s="20">
        <f t="shared" si="33"/>
        <v>1</v>
      </c>
    </row>
    <row r="1061" spans="1:15">
      <c r="A1061" s="20" t="str">
        <f t="shared" si="32"/>
        <v>Íslandsbanki hf.Löng ríkisskuldabréf</v>
      </c>
      <c r="B1061" s="20" t="str">
        <f>_xlfn.IFNA(INDEX(Listi!$AI:$AI,MATCH(C1061,Listi!$AJ:$AJ,0)),INDEX(Listi!T:T,MATCH(C1061,Listi!U:U,0)))</f>
        <v>Íslandsbanki</v>
      </c>
      <c r="C1061" t="s">
        <v>228</v>
      </c>
      <c r="D1061" t="s">
        <v>233</v>
      </c>
      <c r="E1061" t="s">
        <v>276</v>
      </c>
      <c r="F1061" t="s">
        <v>28</v>
      </c>
      <c r="G1061" s="8">
        <v>37316</v>
      </c>
      <c r="H1061" t="s">
        <v>29</v>
      </c>
      <c r="I1061" s="7">
        <v>0</v>
      </c>
      <c r="L1061" s="7">
        <v>753232602</v>
      </c>
      <c r="M1061" s="7">
        <v>52540738</v>
      </c>
      <c r="N1061" s="7">
        <v>25520229</v>
      </c>
      <c r="O1061" s="20">
        <f t="shared" si="33"/>
        <v>1</v>
      </c>
    </row>
    <row r="1062" spans="1:15">
      <c r="A1062" s="20" t="str">
        <f t="shared" si="32"/>
        <v>Íslandsbanki hf.Stýring A</v>
      </c>
      <c r="B1062" s="20" t="str">
        <f>_xlfn.IFNA(INDEX(Listi!$AI:$AI,MATCH(C1062,Listi!$AJ:$AJ,0)),INDEX(Listi!T:T,MATCH(C1062,Listi!U:U,0)))</f>
        <v>Íslandsbanki</v>
      </c>
      <c r="C1062" t="s">
        <v>228</v>
      </c>
      <c r="D1062" t="s">
        <v>234</v>
      </c>
      <c r="E1062" t="s">
        <v>276</v>
      </c>
      <c r="F1062" t="s">
        <v>28</v>
      </c>
      <c r="G1062" s="8">
        <v>37316</v>
      </c>
      <c r="H1062" t="s">
        <v>29</v>
      </c>
      <c r="I1062" s="7">
        <v>0</v>
      </c>
      <c r="L1062" s="7">
        <v>4133723797</v>
      </c>
      <c r="M1062" s="7">
        <v>215966902</v>
      </c>
      <c r="N1062" s="7">
        <v>124877843</v>
      </c>
      <c r="O1062" s="20">
        <f t="shared" si="33"/>
        <v>1</v>
      </c>
    </row>
    <row r="1063" spans="1:15">
      <c r="A1063" s="20" t="str">
        <f t="shared" si="32"/>
        <v>Íslandsbanki hf.Stýring B</v>
      </c>
      <c r="B1063" s="20" t="str">
        <f>_xlfn.IFNA(INDEX(Listi!$AI:$AI,MATCH(C1063,Listi!$AJ:$AJ,0)),INDEX(Listi!T:T,MATCH(C1063,Listi!U:U,0)))</f>
        <v>Íslandsbanki</v>
      </c>
      <c r="C1063" t="s">
        <v>228</v>
      </c>
      <c r="D1063" t="s">
        <v>235</v>
      </c>
      <c r="E1063" t="s">
        <v>276</v>
      </c>
      <c r="F1063" t="s">
        <v>28</v>
      </c>
      <c r="G1063" s="8">
        <v>37316</v>
      </c>
      <c r="H1063" t="s">
        <v>29</v>
      </c>
      <c r="I1063" s="7">
        <v>0</v>
      </c>
      <c r="L1063" s="7">
        <v>5860247393</v>
      </c>
      <c r="M1063" s="7">
        <v>508591885</v>
      </c>
      <c r="N1063" s="7">
        <v>77897125</v>
      </c>
      <c r="O1063" s="20">
        <f t="shared" si="33"/>
        <v>1</v>
      </c>
    </row>
    <row r="1064" spans="1:15">
      <c r="A1064" s="20" t="str">
        <f t="shared" si="32"/>
        <v>Íslandsbanki hf.Stýring C</v>
      </c>
      <c r="B1064" s="20" t="str">
        <f>_xlfn.IFNA(INDEX(Listi!$AI:$AI,MATCH(C1064,Listi!$AJ:$AJ,0)),INDEX(Listi!T:T,MATCH(C1064,Listi!U:U,0)))</f>
        <v>Íslandsbanki</v>
      </c>
      <c r="C1064" t="s">
        <v>228</v>
      </c>
      <c r="D1064" t="s">
        <v>236</v>
      </c>
      <c r="E1064" t="s">
        <v>276</v>
      </c>
      <c r="F1064" t="s">
        <v>28</v>
      </c>
      <c r="G1064" s="8">
        <v>37316</v>
      </c>
      <c r="H1064" t="s">
        <v>29</v>
      </c>
      <c r="I1064" s="7">
        <v>0</v>
      </c>
      <c r="L1064" s="7">
        <v>8014427899</v>
      </c>
      <c r="M1064" s="7">
        <v>751053797</v>
      </c>
      <c r="N1064" s="7">
        <v>58531298</v>
      </c>
      <c r="O1064" s="20">
        <f t="shared" si="33"/>
        <v>1</v>
      </c>
    </row>
    <row r="1065" spans="1:15">
      <c r="A1065" s="20" t="str">
        <f t="shared" si="32"/>
        <v>Íslandsbanki hf.Stýring D</v>
      </c>
      <c r="B1065" s="20" t="str">
        <f>_xlfn.IFNA(INDEX(Listi!$AI:$AI,MATCH(C1065,Listi!$AJ:$AJ,0)),INDEX(Listi!T:T,MATCH(C1065,Listi!U:U,0)))</f>
        <v>Íslandsbanki</v>
      </c>
      <c r="C1065" t="s">
        <v>228</v>
      </c>
      <c r="D1065" t="s">
        <v>237</v>
      </c>
      <c r="E1065" t="s">
        <v>276</v>
      </c>
      <c r="F1065" t="s">
        <v>28</v>
      </c>
      <c r="G1065" s="8">
        <v>37316</v>
      </c>
      <c r="H1065" t="s">
        <v>29</v>
      </c>
      <c r="I1065" s="7">
        <v>0</v>
      </c>
      <c r="L1065" s="7">
        <v>5826614423</v>
      </c>
      <c r="M1065" s="7">
        <v>1371163557</v>
      </c>
      <c r="N1065" s="7">
        <v>36861109</v>
      </c>
      <c r="O1065" s="20">
        <f t="shared" si="33"/>
        <v>1</v>
      </c>
    </row>
    <row r="1066" spans="1:15">
      <c r="A1066" s="20" t="str">
        <f t="shared" si="32"/>
        <v>Íslandsbanki hf.Stýring E</v>
      </c>
      <c r="B1066" s="20" t="str">
        <f>_xlfn.IFNA(INDEX(Listi!$AI:$AI,MATCH(C1066,Listi!$AJ:$AJ,0)),INDEX(Listi!T:T,MATCH(C1066,Listi!U:U,0)))</f>
        <v>Íslandsbanki</v>
      </c>
      <c r="C1066" t="s">
        <v>228</v>
      </c>
      <c r="D1066" t="s">
        <v>580</v>
      </c>
      <c r="E1066" t="s">
        <v>276</v>
      </c>
      <c r="F1066" t="s">
        <v>28</v>
      </c>
      <c r="G1066" s="8">
        <v>37316</v>
      </c>
      <c r="H1066" t="s">
        <v>29</v>
      </c>
      <c r="I1066" s="7">
        <v>0</v>
      </c>
      <c r="L1066" s="7">
        <v>99567247</v>
      </c>
      <c r="M1066" s="7">
        <v>7691901</v>
      </c>
      <c r="N1066" s="7">
        <v>670647</v>
      </c>
      <c r="O1066" s="20">
        <f t="shared" si="33"/>
        <v>1</v>
      </c>
    </row>
    <row r="1067" spans="1:15">
      <c r="A1067" s="20" t="str">
        <f t="shared" ref="A1067:A1128" si="34">CONCATENATE(C1067,D1067)</f>
        <v>Íslenski lífeyrissjóðurinnLíf 1</v>
      </c>
      <c r="B1067" s="20" t="str">
        <f>_xlfn.IFNA(INDEX(Listi!$AI:$AI,MATCH(C1067,Listi!$AJ:$AJ,0)),INDEX(Listi!T:T,MATCH(C1067,Listi!U:U,0)))</f>
        <v xml:space="preserve">Íslenski  </v>
      </c>
      <c r="C1067" t="s">
        <v>238</v>
      </c>
      <c r="D1067" t="s">
        <v>239</v>
      </c>
      <c r="E1067" t="s">
        <v>276</v>
      </c>
      <c r="F1067" t="s">
        <v>28</v>
      </c>
      <c r="G1067" s="8">
        <v>37316</v>
      </c>
      <c r="H1067" t="s">
        <v>29</v>
      </c>
      <c r="I1067" s="7">
        <v>0</v>
      </c>
      <c r="L1067" s="7">
        <v>34645188332</v>
      </c>
      <c r="M1067" s="7">
        <v>5859453012</v>
      </c>
      <c r="N1067" s="7">
        <v>977930648</v>
      </c>
      <c r="O1067" s="20">
        <f t="shared" si="33"/>
        <v>1</v>
      </c>
    </row>
    <row r="1068" spans="1:15">
      <c r="A1068" s="20" t="str">
        <f t="shared" si="34"/>
        <v>Íslenski lífeyrissjóðurinnLíf 2</v>
      </c>
      <c r="B1068" s="20" t="str">
        <f>_xlfn.IFNA(INDEX(Listi!$AI:$AI,MATCH(C1068,Listi!$AJ:$AJ,0)),INDEX(Listi!T:T,MATCH(C1068,Listi!U:U,0)))</f>
        <v xml:space="preserve">Íslenski  </v>
      </c>
      <c r="C1068" t="s">
        <v>238</v>
      </c>
      <c r="D1068" t="s">
        <v>240</v>
      </c>
      <c r="E1068" t="s">
        <v>276</v>
      </c>
      <c r="F1068" t="s">
        <v>28</v>
      </c>
      <c r="G1068" s="8">
        <v>37316</v>
      </c>
      <c r="H1068" t="s">
        <v>29</v>
      </c>
      <c r="I1068" s="7">
        <v>0</v>
      </c>
      <c r="L1068" s="7">
        <v>31029129445</v>
      </c>
      <c r="M1068" s="7">
        <v>2139527304</v>
      </c>
      <c r="N1068" s="7">
        <v>531278955</v>
      </c>
      <c r="O1068" s="20">
        <f t="shared" si="33"/>
        <v>1</v>
      </c>
    </row>
    <row r="1069" spans="1:15">
      <c r="A1069" s="20" t="str">
        <f t="shared" si="34"/>
        <v>Íslenski lífeyrissjóðurinnLíf 3</v>
      </c>
      <c r="B1069" s="20" t="str">
        <f>_xlfn.IFNA(INDEX(Listi!$AI:$AI,MATCH(C1069,Listi!$AJ:$AJ,0)),INDEX(Listi!T:T,MATCH(C1069,Listi!U:U,0)))</f>
        <v xml:space="preserve">Íslenski  </v>
      </c>
      <c r="C1069" t="s">
        <v>238</v>
      </c>
      <c r="D1069" t="s">
        <v>241</v>
      </c>
      <c r="E1069" t="s">
        <v>276</v>
      </c>
      <c r="F1069" t="s">
        <v>28</v>
      </c>
      <c r="G1069" s="8">
        <v>37316</v>
      </c>
      <c r="H1069" t="s">
        <v>29</v>
      </c>
      <c r="I1069" s="7">
        <v>0</v>
      </c>
      <c r="L1069" s="7">
        <v>26552298455</v>
      </c>
      <c r="M1069" s="7">
        <v>1349981892</v>
      </c>
      <c r="N1069" s="7">
        <v>474868471</v>
      </c>
      <c r="O1069" s="20">
        <f t="shared" si="33"/>
        <v>1</v>
      </c>
    </row>
    <row r="1070" spans="1:15">
      <c r="A1070" s="20" t="str">
        <f t="shared" si="34"/>
        <v>Íslenski lífeyrissjóðurinnLíf 4</v>
      </c>
      <c r="B1070" s="20" t="str">
        <f>_xlfn.IFNA(INDEX(Listi!$AI:$AI,MATCH(C1070,Listi!$AJ:$AJ,0)),INDEX(Listi!T:T,MATCH(C1070,Listi!U:U,0)))</f>
        <v xml:space="preserve">Íslenski  </v>
      </c>
      <c r="C1070" t="s">
        <v>238</v>
      </c>
      <c r="D1070" t="s">
        <v>242</v>
      </c>
      <c r="E1070" t="s">
        <v>276</v>
      </c>
      <c r="F1070" t="s">
        <v>28</v>
      </c>
      <c r="G1070" s="8">
        <v>37316</v>
      </c>
      <c r="H1070" t="s">
        <v>29</v>
      </c>
      <c r="I1070" s="7">
        <v>0</v>
      </c>
      <c r="L1070" s="7">
        <v>15323468197</v>
      </c>
      <c r="M1070" s="7">
        <v>592019313</v>
      </c>
      <c r="N1070" s="7">
        <v>649721424</v>
      </c>
      <c r="O1070" s="20">
        <f t="shared" si="33"/>
        <v>1</v>
      </c>
    </row>
    <row r="1071" spans="1:15">
      <c r="A1071" s="20" t="str">
        <f t="shared" si="34"/>
        <v>Íslenski lífeyrissjóðurinnSamtryggingardeild</v>
      </c>
      <c r="B1071" s="20" t="str">
        <f>_xlfn.IFNA(INDEX(Listi!$AI:$AI,MATCH(C1071,Listi!$AJ:$AJ,0)),INDEX(Listi!T:T,MATCH(C1071,Listi!U:U,0)))</f>
        <v xml:space="preserve">Íslenski  </v>
      </c>
      <c r="C1071" t="s">
        <v>238</v>
      </c>
      <c r="D1071" t="s">
        <v>205</v>
      </c>
      <c r="E1071" t="s">
        <v>275</v>
      </c>
      <c r="F1071" t="s">
        <v>28</v>
      </c>
      <c r="G1071" s="8">
        <v>37316</v>
      </c>
      <c r="H1071" t="s">
        <v>29</v>
      </c>
      <c r="I1071" s="7">
        <v>0</v>
      </c>
      <c r="L1071" s="7">
        <v>32369481106</v>
      </c>
      <c r="M1071" s="7">
        <v>2513450236</v>
      </c>
      <c r="N1071" s="7">
        <v>182749847</v>
      </c>
      <c r="O1071" s="20">
        <f t="shared" si="33"/>
        <v>1</v>
      </c>
    </row>
    <row r="1072" spans="1:15">
      <c r="A1072" s="20" t="str">
        <f t="shared" si="34"/>
        <v>Kvika banki hf.Ævileið</v>
      </c>
      <c r="B1072" s="20" t="str">
        <f>_xlfn.IFNA(INDEX(Listi!$AI:$AI,MATCH(C1072,Listi!$AJ:$AJ,0)),INDEX(Listi!T:T,MATCH(C1072,Listi!U:U,0)))</f>
        <v xml:space="preserve">Kvika banki </v>
      </c>
      <c r="C1072" t="s">
        <v>243</v>
      </c>
      <c r="D1072" t="s">
        <v>248</v>
      </c>
      <c r="E1072" t="s">
        <v>276</v>
      </c>
      <c r="F1072" t="s">
        <v>28</v>
      </c>
      <c r="G1072" s="8">
        <v>37316</v>
      </c>
      <c r="H1072" t="s">
        <v>29</v>
      </c>
      <c r="I1072" s="7">
        <v>0</v>
      </c>
      <c r="L1072" s="7">
        <v>83990162</v>
      </c>
      <c r="M1072" s="7">
        <v>9152445</v>
      </c>
      <c r="N1072" s="7">
        <v>0</v>
      </c>
      <c r="O1072" s="20">
        <f t="shared" si="33"/>
        <v>1</v>
      </c>
    </row>
    <row r="1073" spans="1:15">
      <c r="A1073" s="20" t="str">
        <f t="shared" si="34"/>
        <v>Kvika banki hf.Innlánaleið</v>
      </c>
      <c r="B1073" s="20" t="str">
        <f>_xlfn.IFNA(INDEX(Listi!$AI:$AI,MATCH(C1073,Listi!$AJ:$AJ,0)),INDEX(Listi!T:T,MATCH(C1073,Listi!U:U,0)))</f>
        <v xml:space="preserve">Kvika banki </v>
      </c>
      <c r="C1073" t="s">
        <v>243</v>
      </c>
      <c r="D1073" t="s">
        <v>230</v>
      </c>
      <c r="E1073" t="s">
        <v>276</v>
      </c>
      <c r="F1073" t="s">
        <v>28</v>
      </c>
      <c r="G1073" s="8">
        <v>37316</v>
      </c>
      <c r="H1073" t="s">
        <v>29</v>
      </c>
      <c r="I1073" s="7">
        <v>0</v>
      </c>
      <c r="L1073" s="7">
        <v>2045925829</v>
      </c>
      <c r="M1073" s="7">
        <v>336947043</v>
      </c>
      <c r="N1073" s="7">
        <v>10453565</v>
      </c>
      <c r="O1073" s="20">
        <f t="shared" si="33"/>
        <v>1</v>
      </c>
    </row>
    <row r="1074" spans="1:15">
      <c r="A1074" s="20" t="str">
        <f t="shared" si="34"/>
        <v>Kvika banki hf.Kvika Séreignasparnaður 5</v>
      </c>
      <c r="B1074" s="20" t="str">
        <f>_xlfn.IFNA(INDEX(Listi!$AI:$AI,MATCH(C1074,Listi!$AJ:$AJ,0)),INDEX(Listi!T:T,MATCH(C1074,Listi!U:U,0)))</f>
        <v xml:space="preserve">Kvika banki </v>
      </c>
      <c r="C1074" t="s">
        <v>243</v>
      </c>
      <c r="D1074" t="s">
        <v>471</v>
      </c>
      <c r="E1074" t="s">
        <v>276</v>
      </c>
      <c r="F1074" t="s">
        <v>28</v>
      </c>
      <c r="G1074" s="8">
        <v>37316</v>
      </c>
      <c r="H1074" t="s">
        <v>29</v>
      </c>
      <c r="I1074" s="7">
        <v>0</v>
      </c>
      <c r="L1074" s="7">
        <v>1146886398</v>
      </c>
      <c r="M1074" s="7">
        <v>0</v>
      </c>
      <c r="N1074" s="7">
        <v>0</v>
      </c>
      <c r="O1074" s="20">
        <f t="shared" si="33"/>
        <v>1</v>
      </c>
    </row>
    <row r="1075" spans="1:15">
      <c r="A1075" s="20" t="str">
        <f t="shared" si="34"/>
        <v>Kvika banki hf.MP Séreign 1</v>
      </c>
      <c r="B1075" s="20" t="str">
        <f>_xlfn.IFNA(INDEX(Listi!$AI:$AI,MATCH(C1075,Listi!$AJ:$AJ,0)),INDEX(Listi!T:T,MATCH(C1075,Listi!U:U,0)))</f>
        <v xml:space="preserve">Kvika banki </v>
      </c>
      <c r="C1075" t="s">
        <v>243</v>
      </c>
      <c r="D1075" t="s">
        <v>244</v>
      </c>
      <c r="E1075" t="s">
        <v>276</v>
      </c>
      <c r="F1075" t="s">
        <v>28</v>
      </c>
      <c r="G1075" s="8">
        <v>37316</v>
      </c>
      <c r="H1075" t="s">
        <v>29</v>
      </c>
      <c r="I1075" s="7">
        <v>0</v>
      </c>
      <c r="L1075" s="7">
        <v>706827763</v>
      </c>
      <c r="M1075" s="7">
        <v>48440481</v>
      </c>
      <c r="N1075" s="7">
        <v>9836508</v>
      </c>
      <c r="O1075" s="20">
        <f t="shared" si="33"/>
        <v>1</v>
      </c>
    </row>
    <row r="1076" spans="1:15">
      <c r="A1076" s="20" t="str">
        <f t="shared" si="34"/>
        <v>Kvika banki hf.MP Séreign 2</v>
      </c>
      <c r="B1076" s="20" t="str">
        <f>_xlfn.IFNA(INDEX(Listi!$AI:$AI,MATCH(C1076,Listi!$AJ:$AJ,0)),INDEX(Listi!T:T,MATCH(C1076,Listi!U:U,0)))</f>
        <v xml:space="preserve">Kvika banki </v>
      </c>
      <c r="C1076" t="s">
        <v>243</v>
      </c>
      <c r="D1076" t="s">
        <v>245</v>
      </c>
      <c r="E1076" t="s">
        <v>276</v>
      </c>
      <c r="F1076" t="s">
        <v>28</v>
      </c>
      <c r="G1076" s="8">
        <v>37316</v>
      </c>
      <c r="H1076" t="s">
        <v>29</v>
      </c>
      <c r="I1076" s="7">
        <v>0</v>
      </c>
      <c r="L1076" s="7">
        <v>853989181</v>
      </c>
      <c r="M1076" s="7">
        <v>42441382</v>
      </c>
      <c r="N1076" s="7">
        <v>14637701</v>
      </c>
      <c r="O1076" s="20">
        <f t="shared" si="33"/>
        <v>1</v>
      </c>
    </row>
    <row r="1077" spans="1:15">
      <c r="A1077" s="20" t="str">
        <f t="shared" si="34"/>
        <v>Kvika banki hf.MP Séreign 3</v>
      </c>
      <c r="B1077" s="20" t="str">
        <f>_xlfn.IFNA(INDEX(Listi!$AI:$AI,MATCH(C1077,Listi!$AJ:$AJ,0)),INDEX(Listi!T:T,MATCH(C1077,Listi!U:U,0)))</f>
        <v xml:space="preserve">Kvika banki </v>
      </c>
      <c r="C1077" t="s">
        <v>243</v>
      </c>
      <c r="D1077" t="s">
        <v>246</v>
      </c>
      <c r="E1077" t="s">
        <v>276</v>
      </c>
      <c r="F1077" t="s">
        <v>28</v>
      </c>
      <c r="G1077" s="8">
        <v>37316</v>
      </c>
      <c r="H1077" t="s">
        <v>29</v>
      </c>
      <c r="I1077" s="7">
        <v>0</v>
      </c>
      <c r="L1077" s="7">
        <v>141173858</v>
      </c>
      <c r="M1077" s="7">
        <v>3374790</v>
      </c>
      <c r="N1077" s="7">
        <v>0</v>
      </c>
      <c r="O1077" s="20">
        <f t="shared" si="33"/>
        <v>1</v>
      </c>
    </row>
    <row r="1078" spans="1:15">
      <c r="A1078" s="20" t="str">
        <f t="shared" si="34"/>
        <v>Kvika banki hf.MP Séreign 4</v>
      </c>
      <c r="B1078" s="20" t="str">
        <f>_xlfn.IFNA(INDEX(Listi!$AI:$AI,MATCH(C1078,Listi!$AJ:$AJ,0)),INDEX(Listi!T:T,MATCH(C1078,Listi!U:U,0)))</f>
        <v xml:space="preserve">Kvika banki </v>
      </c>
      <c r="C1078" t="s">
        <v>243</v>
      </c>
      <c r="D1078" t="s">
        <v>247</v>
      </c>
      <c r="E1078" t="s">
        <v>276</v>
      </c>
      <c r="F1078" t="s">
        <v>28</v>
      </c>
      <c r="G1078" s="8">
        <v>37316</v>
      </c>
      <c r="H1078" t="s">
        <v>29</v>
      </c>
      <c r="I1078" s="7">
        <v>0</v>
      </c>
      <c r="L1078" s="7">
        <v>55886684</v>
      </c>
      <c r="M1078" s="7">
        <v>2888869</v>
      </c>
      <c r="N1078" s="7">
        <v>0</v>
      </c>
      <c r="O1078" s="20">
        <f t="shared" si="33"/>
        <v>1</v>
      </c>
    </row>
    <row r="1079" spans="1:15">
      <c r="A1079" s="20" t="str">
        <f t="shared" si="34"/>
        <v>Landsbankinn hf.Landsbankinn Erlend verðbréf</v>
      </c>
      <c r="B1079" s="20" t="str">
        <f>_xlfn.IFNA(INDEX(Listi!$AI:$AI,MATCH(C1079,Listi!$AJ:$AJ,0)),INDEX(Listi!T:T,MATCH(C1079,Listi!U:U,0)))</f>
        <v>Landsbankinn</v>
      </c>
      <c r="C1079" t="s">
        <v>249</v>
      </c>
      <c r="D1079" t="s">
        <v>385</v>
      </c>
      <c r="E1079" t="s">
        <v>276</v>
      </c>
      <c r="F1079" t="s">
        <v>28</v>
      </c>
      <c r="G1079" s="8">
        <v>37316</v>
      </c>
      <c r="H1079" t="s">
        <v>29</v>
      </c>
      <c r="I1079" s="7">
        <v>0</v>
      </c>
      <c r="L1079" s="7">
        <v>3705185129</v>
      </c>
      <c r="M1079" s="7">
        <v>119989407</v>
      </c>
      <c r="N1079" s="7">
        <v>87847878</v>
      </c>
      <c r="O1079" s="20">
        <f t="shared" si="33"/>
        <v>1</v>
      </c>
    </row>
    <row r="1080" spans="1:15">
      <c r="A1080" s="20" t="str">
        <f t="shared" si="34"/>
        <v>Landsbankinn hf.Landsbankinn Lífeyrisbók</v>
      </c>
      <c r="B1080" s="20" t="str">
        <f>_xlfn.IFNA(INDEX(Listi!$AI:$AI,MATCH(C1080,Listi!$AJ:$AJ,0)),INDEX(Listi!T:T,MATCH(C1080,Listi!U:U,0)))</f>
        <v>Landsbankinn</v>
      </c>
      <c r="C1080" t="s">
        <v>249</v>
      </c>
      <c r="D1080" t="s">
        <v>367</v>
      </c>
      <c r="E1080" t="s">
        <v>276</v>
      </c>
      <c r="F1080" t="s">
        <v>28</v>
      </c>
      <c r="G1080" s="8">
        <v>37316</v>
      </c>
      <c r="H1080" t="s">
        <v>29</v>
      </c>
      <c r="I1080" s="7">
        <v>0</v>
      </c>
      <c r="L1080" s="7">
        <v>3016213427</v>
      </c>
      <c r="M1080" s="7">
        <v>440353590</v>
      </c>
      <c r="N1080" s="7">
        <v>298769900</v>
      </c>
      <c r="O1080" s="20">
        <f t="shared" si="33"/>
        <v>1</v>
      </c>
    </row>
    <row r="1081" spans="1:15">
      <c r="A1081" s="20" t="str">
        <f t="shared" si="34"/>
        <v>Landsbankinn hf.Landsbankinn Lífeyrisbók verðtryggð</v>
      </c>
      <c r="B1081" s="20" t="str">
        <f>_xlfn.IFNA(INDEX(Listi!$AI:$AI,MATCH(C1081,Listi!$AJ:$AJ,0)),INDEX(Listi!T:T,MATCH(C1081,Listi!U:U,0)))</f>
        <v>Landsbankinn</v>
      </c>
      <c r="C1081" t="s">
        <v>249</v>
      </c>
      <c r="D1081" t="s">
        <v>598</v>
      </c>
      <c r="E1081" t="s">
        <v>276</v>
      </c>
      <c r="F1081" t="s">
        <v>28</v>
      </c>
      <c r="G1081" s="8">
        <v>37316</v>
      </c>
      <c r="H1081" t="s">
        <v>29</v>
      </c>
      <c r="I1081" s="7">
        <v>0</v>
      </c>
      <c r="L1081" s="7">
        <v>66896053137</v>
      </c>
      <c r="M1081" s="7">
        <v>6692476029</v>
      </c>
      <c r="N1081" s="7">
        <v>4680072987</v>
      </c>
      <c r="O1081" s="20">
        <f t="shared" si="33"/>
        <v>1</v>
      </c>
    </row>
    <row r="1082" spans="1:15">
      <c r="A1082" s="20" t="str">
        <f t="shared" si="34"/>
        <v>Lífeyrissjóður bændaSamtryggingardeild</v>
      </c>
      <c r="B1082" s="20" t="str">
        <f>_xlfn.IFNA(INDEX(Listi!$AI:$AI,MATCH(C1082,Listi!$AJ:$AJ,0)),INDEX(Listi!T:T,MATCH(C1082,Listi!U:U,0)))</f>
        <v>Lífeyrissjóður bænda</v>
      </c>
      <c r="C1082" t="s">
        <v>252</v>
      </c>
      <c r="D1082" t="s">
        <v>205</v>
      </c>
      <c r="E1082" t="s">
        <v>275</v>
      </c>
      <c r="F1082" t="s">
        <v>28</v>
      </c>
      <c r="G1082" s="8">
        <v>37316</v>
      </c>
      <c r="H1082" t="s">
        <v>29</v>
      </c>
      <c r="I1082" s="7">
        <v>1289293</v>
      </c>
      <c r="L1082" s="7">
        <v>45108278171</v>
      </c>
      <c r="M1082" s="7">
        <v>776003397</v>
      </c>
      <c r="N1082" s="7">
        <v>1921473168</v>
      </c>
      <c r="O1082" s="20">
        <f t="shared" si="33"/>
        <v>1</v>
      </c>
    </row>
    <row r="1083" spans="1:15">
      <c r="A1083" s="20" t="str">
        <f t="shared" si="34"/>
        <v>Lífeyrissjóður bankamannaAldursdeild</v>
      </c>
      <c r="B1083" s="20" t="str">
        <f>_xlfn.IFNA(INDEX(Listi!$AI:$AI,MATCH(C1083,Listi!$AJ:$AJ,0)),INDEX(Listi!T:T,MATCH(C1083,Listi!U:U,0)))</f>
        <v>Lífeyrissjóður bankam.</v>
      </c>
      <c r="C1083" t="s">
        <v>250</v>
      </c>
      <c r="D1083" t="s">
        <v>251</v>
      </c>
      <c r="E1083" t="s">
        <v>275</v>
      </c>
      <c r="F1083" t="s">
        <v>28</v>
      </c>
      <c r="G1083" s="8">
        <v>37316</v>
      </c>
      <c r="H1083" t="s">
        <v>29</v>
      </c>
      <c r="I1083" s="7">
        <v>1254000</v>
      </c>
      <c r="L1083" s="7">
        <v>61369964000</v>
      </c>
      <c r="M1083" s="7">
        <v>1996063000</v>
      </c>
      <c r="N1083" s="7">
        <v>753444000</v>
      </c>
      <c r="O1083" s="20">
        <f t="shared" si="33"/>
        <v>1</v>
      </c>
    </row>
    <row r="1084" spans="1:15">
      <c r="A1084" s="20" t="str">
        <f t="shared" si="34"/>
        <v>Lífeyrissjóður bankamannaHlutfallsdeild</v>
      </c>
      <c r="B1084" s="20" t="str">
        <f>_xlfn.IFNA(INDEX(Listi!$AI:$AI,MATCH(C1084,Listi!$AJ:$AJ,0)),INDEX(Listi!T:T,MATCH(C1084,Listi!U:U,0)))</f>
        <v>Lífeyrissjóður bankam.</v>
      </c>
      <c r="C1084" t="s">
        <v>250</v>
      </c>
      <c r="D1084" t="s">
        <v>467</v>
      </c>
      <c r="E1084" t="s">
        <v>275</v>
      </c>
      <c r="F1084" t="s">
        <v>28</v>
      </c>
      <c r="G1084" s="8">
        <v>37316</v>
      </c>
      <c r="H1084" t="s">
        <v>29</v>
      </c>
      <c r="I1084" s="7">
        <v>1263000</v>
      </c>
      <c r="L1084" s="7">
        <v>40286427000</v>
      </c>
      <c r="M1084" s="7">
        <v>125147000</v>
      </c>
      <c r="N1084" s="7">
        <v>2741197000</v>
      </c>
      <c r="O1084" s="20">
        <f t="shared" si="33"/>
        <v>1</v>
      </c>
    </row>
    <row r="1085" spans="1:15">
      <c r="A1085" s="20" t="str">
        <f t="shared" si="34"/>
        <v>Lífeyrissjóður RangæingaSamtryggingardeild</v>
      </c>
      <c r="B1085" s="20" t="str">
        <f>_xlfn.IFNA(INDEX(Listi!$AI:$AI,MATCH(C1085,Listi!$AJ:$AJ,0)),INDEX(Listi!T:T,MATCH(C1085,Listi!U:U,0)))</f>
        <v>Lífeyrissjóður Rang.</v>
      </c>
      <c r="C1085" t="s">
        <v>253</v>
      </c>
      <c r="D1085" t="s">
        <v>205</v>
      </c>
      <c r="E1085" t="s">
        <v>275</v>
      </c>
      <c r="F1085" t="s">
        <v>28</v>
      </c>
      <c r="G1085" s="8">
        <v>37316</v>
      </c>
      <c r="H1085" t="s">
        <v>29</v>
      </c>
      <c r="I1085" s="7">
        <v>144000</v>
      </c>
      <c r="L1085" s="7">
        <v>18949790000</v>
      </c>
      <c r="M1085" s="7">
        <v>835894000</v>
      </c>
      <c r="N1085" s="7">
        <v>386250000</v>
      </c>
      <c r="O1085" s="20">
        <f t="shared" si="33"/>
        <v>1</v>
      </c>
    </row>
    <row r="1086" spans="1:15">
      <c r="A1086" s="20" t="str">
        <f t="shared" si="34"/>
        <v>Lífeyrissjóður starfsmanna AkureyrarbæjarSamtryggingardeild</v>
      </c>
      <c r="B1086" s="20" t="str">
        <f>_xlfn.IFNA(INDEX(Listi!$AI:$AI,MATCH(C1086,Listi!$AJ:$AJ,0)),INDEX(Listi!T:T,MATCH(C1086,Listi!U:U,0)))</f>
        <v>Lífeyrissj. starfsm. Akureyrarb.</v>
      </c>
      <c r="C1086" t="s">
        <v>274</v>
      </c>
      <c r="D1086" t="s">
        <v>205</v>
      </c>
      <c r="E1086" t="s">
        <v>275</v>
      </c>
      <c r="F1086" t="s">
        <v>28</v>
      </c>
      <c r="G1086" s="8">
        <v>37316</v>
      </c>
      <c r="H1086" t="s">
        <v>29</v>
      </c>
      <c r="I1086" s="7">
        <v>0</v>
      </c>
      <c r="L1086" s="7">
        <v>14569496826</v>
      </c>
      <c r="M1086" s="7">
        <v>46271787</v>
      </c>
      <c r="N1086" s="7">
        <v>1160288032</v>
      </c>
      <c r="O1086" s="20">
        <f t="shared" si="33"/>
        <v>1</v>
      </c>
    </row>
    <row r="1087" spans="1:15">
      <c r="A1087" s="20" t="str">
        <f t="shared" si="34"/>
        <v>Lífeyrissjóður starfsmanna Búnaðarbanka ÍslandsSamtryggingardeild</v>
      </c>
      <c r="B1087" s="20" t="str">
        <f>_xlfn.IFNA(INDEX(Listi!$AI:$AI,MATCH(C1087,Listi!$AJ:$AJ,0)),INDEX(Listi!T:T,MATCH(C1087,Listi!U:U,0)))</f>
        <v>Lífeyrissj. starfsm. Búnaðarb.Ísl.</v>
      </c>
      <c r="C1087" t="s">
        <v>254</v>
      </c>
      <c r="D1087" t="s">
        <v>205</v>
      </c>
      <c r="E1087" t="s">
        <v>275</v>
      </c>
      <c r="F1087" t="s">
        <v>28</v>
      </c>
      <c r="G1087" s="8">
        <v>37316</v>
      </c>
      <c r="H1087" t="s">
        <v>29</v>
      </c>
      <c r="I1087" s="7">
        <v>0</v>
      </c>
      <c r="L1087" s="7">
        <v>27921283000</v>
      </c>
      <c r="M1087" s="7">
        <v>7378000</v>
      </c>
      <c r="N1087" s="7">
        <v>1535577000</v>
      </c>
      <c r="O1087" s="20">
        <f t="shared" si="33"/>
        <v>1</v>
      </c>
    </row>
    <row r="1088" spans="1:15">
      <c r="A1088" s="20" t="str">
        <f t="shared" si="34"/>
        <v>Lífeyrissjóður starfsmanna ReykjavíkurborgarSamtryggingardeild</v>
      </c>
      <c r="B1088" s="20" t="str">
        <f>_xlfn.IFNA(INDEX(Listi!$AI:$AI,MATCH(C1088,Listi!$AJ:$AJ,0)),INDEX(Listi!T:T,MATCH(C1088,Listi!U:U,0)))</f>
        <v>Lífeyrissj. starfsm. Reykjav.</v>
      </c>
      <c r="C1088" t="s">
        <v>255</v>
      </c>
      <c r="D1088" t="s">
        <v>205</v>
      </c>
      <c r="E1088" t="s">
        <v>275</v>
      </c>
      <c r="F1088" t="s">
        <v>28</v>
      </c>
      <c r="G1088" s="8">
        <v>37316</v>
      </c>
      <c r="H1088" t="s">
        <v>29</v>
      </c>
      <c r="I1088" s="7">
        <v>0</v>
      </c>
      <c r="L1088" s="7">
        <v>92450251598</v>
      </c>
      <c r="M1088" s="7">
        <v>217604296</v>
      </c>
      <c r="N1088" s="7">
        <v>6195210428</v>
      </c>
      <c r="O1088" s="20">
        <f t="shared" si="33"/>
        <v>1</v>
      </c>
    </row>
    <row r="1089" spans="1:15">
      <c r="A1089" s="20" t="str">
        <f t="shared" si="34"/>
        <v>Lífeyrissjóður starfsmanna ríkisinsA-deild</v>
      </c>
      <c r="B1089" s="20" t="str">
        <f>_xlfn.IFNA(INDEX(Listi!$AI:$AI,MATCH(C1089,Listi!$AJ:$AJ,0)),INDEX(Listi!T:T,MATCH(C1089,Listi!U:U,0)))</f>
        <v>LSR</v>
      </c>
      <c r="C1089" t="s">
        <v>256</v>
      </c>
      <c r="D1089" t="s">
        <v>257</v>
      </c>
      <c r="E1089" t="s">
        <v>275</v>
      </c>
      <c r="F1089" t="s">
        <v>28</v>
      </c>
      <c r="G1089" s="8">
        <v>37316</v>
      </c>
      <c r="H1089" t="s">
        <v>29</v>
      </c>
      <c r="I1089" s="7">
        <v>412757524</v>
      </c>
      <c r="L1089" s="7">
        <v>1024402726080</v>
      </c>
      <c r="M1089" s="7">
        <v>38030413328</v>
      </c>
      <c r="N1089" s="7">
        <v>13011563069</v>
      </c>
      <c r="O1089" s="20">
        <f t="shared" si="33"/>
        <v>1</v>
      </c>
    </row>
    <row r="1090" spans="1:15">
      <c r="A1090" s="20" t="str">
        <f t="shared" si="34"/>
        <v>Lífeyrissjóður starfsmanna ríkisinsB-deild</v>
      </c>
      <c r="B1090" s="20" t="str">
        <f>_xlfn.IFNA(INDEX(Listi!$AI:$AI,MATCH(C1090,Listi!$AJ:$AJ,0)),INDEX(Listi!T:T,MATCH(C1090,Listi!U:U,0)))</f>
        <v>LSR</v>
      </c>
      <c r="C1090" t="s">
        <v>256</v>
      </c>
      <c r="D1090" t="s">
        <v>218</v>
      </c>
      <c r="E1090" t="s">
        <v>275</v>
      </c>
      <c r="F1090" s="8" t="s">
        <v>28</v>
      </c>
      <c r="G1090" s="8">
        <v>37316</v>
      </c>
      <c r="H1090" t="s">
        <v>29</v>
      </c>
      <c r="I1090" s="7">
        <v>0</v>
      </c>
      <c r="L1090" s="7">
        <v>297381500048</v>
      </c>
      <c r="M1090" s="7">
        <v>1364474032</v>
      </c>
      <c r="N1090" s="7">
        <v>62409553231</v>
      </c>
      <c r="O1090" s="20">
        <f t="shared" ref="O1090:O1153" si="35">IFERROR(VLOOKUP(F1090,EhLykill,3,FALSE),"")</f>
        <v>1</v>
      </c>
    </row>
    <row r="1091" spans="1:15">
      <c r="A1091" s="20" t="str">
        <f t="shared" si="34"/>
        <v>Lífeyrissjóður starfsmanna ríkisinsLeið I</v>
      </c>
      <c r="B1091" s="20" t="str">
        <f>_xlfn.IFNA(INDEX(Listi!$AI:$AI,MATCH(C1091,Listi!$AJ:$AJ,0)),INDEX(Listi!T:T,MATCH(C1091,Listi!U:U,0)))</f>
        <v>LSR</v>
      </c>
      <c r="C1091" t="s">
        <v>256</v>
      </c>
      <c r="D1091" t="s">
        <v>258</v>
      </c>
      <c r="E1091" t="s">
        <v>276</v>
      </c>
      <c r="F1091" s="8" t="s">
        <v>28</v>
      </c>
      <c r="G1091" s="8">
        <v>37316</v>
      </c>
      <c r="H1091" t="s">
        <v>29</v>
      </c>
      <c r="I1091" s="7">
        <v>0</v>
      </c>
      <c r="L1091" s="7">
        <v>11704214939</v>
      </c>
      <c r="M1091" s="7">
        <v>547428342</v>
      </c>
      <c r="N1091" s="7">
        <v>195323403</v>
      </c>
      <c r="O1091" s="20">
        <f t="shared" si="35"/>
        <v>1</v>
      </c>
    </row>
    <row r="1092" spans="1:15">
      <c r="A1092" s="20" t="str">
        <f t="shared" si="34"/>
        <v>Lífeyrissjóður starfsmanna ríkisinsLeið II</v>
      </c>
      <c r="B1092" s="20" t="str">
        <f>_xlfn.IFNA(INDEX(Listi!$AI:$AI,MATCH(C1092,Listi!$AJ:$AJ,0)),INDEX(Listi!T:T,MATCH(C1092,Listi!U:U,0)))</f>
        <v>LSR</v>
      </c>
      <c r="C1092" t="s">
        <v>256</v>
      </c>
      <c r="D1092" t="s">
        <v>259</v>
      </c>
      <c r="E1092" t="s">
        <v>276</v>
      </c>
      <c r="F1092" s="8" t="s">
        <v>28</v>
      </c>
      <c r="G1092" s="8">
        <v>37316</v>
      </c>
      <c r="H1092" t="s">
        <v>29</v>
      </c>
      <c r="I1092" s="7">
        <v>0</v>
      </c>
      <c r="L1092" s="7">
        <v>3365164594</v>
      </c>
      <c r="M1092" s="7">
        <v>379849453</v>
      </c>
      <c r="N1092" s="7">
        <v>93142056</v>
      </c>
      <c r="O1092" s="20">
        <f t="shared" si="35"/>
        <v>1</v>
      </c>
    </row>
    <row r="1093" spans="1:15">
      <c r="A1093" s="20" t="str">
        <f t="shared" si="34"/>
        <v>Lífeyrissjóður starfsmanna ríkisinsLeið III</v>
      </c>
      <c r="B1093" s="20" t="str">
        <f>_xlfn.IFNA(INDEX(Listi!$AI:$AI,MATCH(C1093,Listi!$AJ:$AJ,0)),INDEX(Listi!T:T,MATCH(C1093,Listi!U:U,0)))</f>
        <v>LSR</v>
      </c>
      <c r="C1093" t="s">
        <v>256</v>
      </c>
      <c r="D1093" t="s">
        <v>260</v>
      </c>
      <c r="E1093" t="s">
        <v>276</v>
      </c>
      <c r="F1093" s="8" t="s">
        <v>28</v>
      </c>
      <c r="G1093" s="8">
        <v>37316</v>
      </c>
      <c r="H1093" t="s">
        <v>29</v>
      </c>
      <c r="I1093" s="7">
        <v>0</v>
      </c>
      <c r="L1093" s="7">
        <v>9959294621</v>
      </c>
      <c r="M1093" s="7">
        <v>743287481</v>
      </c>
      <c r="N1093" s="7">
        <v>349903833</v>
      </c>
      <c r="O1093" s="20">
        <f t="shared" si="35"/>
        <v>1</v>
      </c>
    </row>
    <row r="1094" spans="1:15">
      <c r="A1094" s="20" t="str">
        <f t="shared" si="34"/>
        <v>Lífeyrissjóður Tannlæknafél ÍslDeild I/Séreign</v>
      </c>
      <c r="B1094" s="20" t="str">
        <f>_xlfn.IFNA(INDEX(Listi!$AI:$AI,MATCH(C1094,Listi!$AJ:$AJ,0)),INDEX(Listi!T:T,MATCH(C1094,Listi!U:U,0)))</f>
        <v>Lífeyrissj. Tannlækna</v>
      </c>
      <c r="C1094" t="s">
        <v>261</v>
      </c>
      <c r="D1094" t="s">
        <v>207</v>
      </c>
      <c r="E1094" t="s">
        <v>276</v>
      </c>
      <c r="F1094" s="8" t="s">
        <v>28</v>
      </c>
      <c r="G1094" s="8">
        <v>37316</v>
      </c>
      <c r="H1094" t="s">
        <v>29</v>
      </c>
      <c r="I1094" s="7">
        <v>0</v>
      </c>
      <c r="L1094" s="7">
        <v>6768408488</v>
      </c>
      <c r="M1094" s="7">
        <v>272759192</v>
      </c>
      <c r="N1094" s="7">
        <v>153838058</v>
      </c>
      <c r="O1094" s="20">
        <f t="shared" si="35"/>
        <v>1</v>
      </c>
    </row>
    <row r="1095" spans="1:15">
      <c r="A1095" s="20" t="str">
        <f t="shared" si="34"/>
        <v>Lífeyrissjóður Tannlæknafél ÍslSamtryggingardeild</v>
      </c>
      <c r="B1095" s="20" t="str">
        <f>_xlfn.IFNA(INDEX(Listi!$AI:$AI,MATCH(C1095,Listi!$AJ:$AJ,0)),INDEX(Listi!T:T,MATCH(C1095,Listi!U:U,0)))</f>
        <v>Lífeyrissj. Tannlækna</v>
      </c>
      <c r="C1095" t="s">
        <v>261</v>
      </c>
      <c r="D1095" t="s">
        <v>205</v>
      </c>
      <c r="E1095" t="s">
        <v>275</v>
      </c>
      <c r="F1095" s="8" t="s">
        <v>28</v>
      </c>
      <c r="G1095" s="8">
        <v>37316</v>
      </c>
      <c r="H1095" t="s">
        <v>29</v>
      </c>
      <c r="I1095" s="7">
        <v>0</v>
      </c>
      <c r="L1095" s="7">
        <v>2241251214</v>
      </c>
      <c r="M1095" s="7">
        <v>112827287</v>
      </c>
      <c r="N1095" s="7">
        <v>17930159</v>
      </c>
      <c r="O1095" s="20">
        <f t="shared" si="35"/>
        <v>1</v>
      </c>
    </row>
    <row r="1096" spans="1:15">
      <c r="A1096" s="20" t="str">
        <f t="shared" si="34"/>
        <v>Lífeyrissjóður verslunarmannaÆvileið 1</v>
      </c>
      <c r="B1096" s="20" t="str">
        <f>_xlfn.IFNA(INDEX(Listi!$AI:$AI,MATCH(C1096,Listi!$AJ:$AJ,0)),INDEX(Listi!T:T,MATCH(C1096,Listi!U:U,0)))</f>
        <v>Lífeyrissj. Verslunarm.</v>
      </c>
      <c r="C1096" t="s">
        <v>206</v>
      </c>
      <c r="D1096" t="s">
        <v>310</v>
      </c>
      <c r="E1096" t="s">
        <v>276</v>
      </c>
      <c r="F1096" t="s">
        <v>28</v>
      </c>
      <c r="G1096" s="8">
        <v>37316</v>
      </c>
      <c r="H1096" t="s">
        <v>29</v>
      </c>
      <c r="I1096" s="7">
        <v>0</v>
      </c>
      <c r="L1096" s="7">
        <v>2860479562</v>
      </c>
      <c r="M1096" s="7">
        <v>819651283</v>
      </c>
      <c r="N1096" s="7">
        <v>12562366</v>
      </c>
      <c r="O1096" s="20">
        <f t="shared" si="35"/>
        <v>1</v>
      </c>
    </row>
    <row r="1097" spans="1:15">
      <c r="A1097" s="20" t="str">
        <f t="shared" si="34"/>
        <v>Lífeyrissjóður verslunarmannaÆvileið 2</v>
      </c>
      <c r="B1097" s="20" t="str">
        <f>_xlfn.IFNA(INDEX(Listi!$AI:$AI,MATCH(C1097,Listi!$AJ:$AJ,0)),INDEX(Listi!T:T,MATCH(C1097,Listi!U:U,0)))</f>
        <v>Lífeyrissj. Verslunarm.</v>
      </c>
      <c r="C1097" t="s">
        <v>206</v>
      </c>
      <c r="D1097" t="s">
        <v>309</v>
      </c>
      <c r="E1097" t="s">
        <v>276</v>
      </c>
      <c r="F1097" t="s">
        <v>28</v>
      </c>
      <c r="G1097" s="8">
        <v>37316</v>
      </c>
      <c r="H1097" t="s">
        <v>29</v>
      </c>
      <c r="I1097" s="7">
        <v>0</v>
      </c>
      <c r="L1097" s="7">
        <v>2325064159</v>
      </c>
      <c r="M1097" s="7">
        <v>465663194</v>
      </c>
      <c r="N1097" s="7">
        <v>32037995</v>
      </c>
      <c r="O1097" s="20">
        <f t="shared" si="35"/>
        <v>1</v>
      </c>
    </row>
    <row r="1098" spans="1:15">
      <c r="A1098" s="20" t="str">
        <f t="shared" si="34"/>
        <v>Lífeyrissjóður verslunarmannaÆvileið 3</v>
      </c>
      <c r="B1098" s="20" t="str">
        <f>_xlfn.IFNA(INDEX(Listi!$AI:$AI,MATCH(C1098,Listi!$AJ:$AJ,0)),INDEX(Listi!T:T,MATCH(C1098,Listi!U:U,0)))</f>
        <v>Lífeyrissj. Verslunarm.</v>
      </c>
      <c r="C1098" t="s">
        <v>206</v>
      </c>
      <c r="D1098" t="s">
        <v>308</v>
      </c>
      <c r="E1098" t="s">
        <v>276</v>
      </c>
      <c r="F1098" t="s">
        <v>28</v>
      </c>
      <c r="G1098" s="8">
        <v>37316</v>
      </c>
      <c r="H1098" t="s">
        <v>29</v>
      </c>
      <c r="I1098" s="7">
        <v>0</v>
      </c>
      <c r="L1098" s="7">
        <v>1567402319</v>
      </c>
      <c r="M1098" s="7">
        <v>325961302</v>
      </c>
      <c r="N1098" s="7">
        <v>60283998</v>
      </c>
      <c r="O1098" s="20">
        <f t="shared" si="35"/>
        <v>1</v>
      </c>
    </row>
    <row r="1099" spans="1:15">
      <c r="A1099" s="20" t="str">
        <f t="shared" si="34"/>
        <v>Lífeyrissjóður verslunarmannaDeild I/Séreign</v>
      </c>
      <c r="B1099" s="20" t="str">
        <f>_xlfn.IFNA(INDEX(Listi!$AI:$AI,MATCH(C1099,Listi!$AJ:$AJ,0)),INDEX(Listi!T:T,MATCH(C1099,Listi!U:U,0)))</f>
        <v>Lífeyrissj. Verslunarm.</v>
      </c>
      <c r="C1099" t="s">
        <v>206</v>
      </c>
      <c r="D1099" t="s">
        <v>207</v>
      </c>
      <c r="E1099" t="s">
        <v>276</v>
      </c>
      <c r="F1099" t="s">
        <v>28</v>
      </c>
      <c r="G1099" s="8">
        <v>37316</v>
      </c>
      <c r="H1099" t="s">
        <v>29</v>
      </c>
      <c r="I1099" s="7">
        <v>4604496</v>
      </c>
      <c r="L1099" s="7">
        <v>19785724399</v>
      </c>
      <c r="M1099" s="7">
        <v>729937912</v>
      </c>
      <c r="N1099" s="7">
        <v>458382791</v>
      </c>
      <c r="O1099" s="20">
        <f t="shared" si="35"/>
        <v>1</v>
      </c>
    </row>
    <row r="1100" spans="1:15">
      <c r="A1100" s="20" t="str">
        <f t="shared" si="34"/>
        <v>Lífeyrissjóður verslunarmannaSamtryggingardeild</v>
      </c>
      <c r="B1100" s="20" t="str">
        <f>_xlfn.IFNA(INDEX(Listi!$AI:$AI,MATCH(C1100,Listi!$AJ:$AJ,0)),INDEX(Listi!T:T,MATCH(C1100,Listi!U:U,0)))</f>
        <v>Lífeyrissj. Verslunarm.</v>
      </c>
      <c r="C1100" t="s">
        <v>206</v>
      </c>
      <c r="D1100" t="s">
        <v>205</v>
      </c>
      <c r="E1100" t="s">
        <v>275</v>
      </c>
      <c r="F1100" t="s">
        <v>28</v>
      </c>
      <c r="G1100" s="8">
        <v>37316</v>
      </c>
      <c r="H1100" t="s">
        <v>29</v>
      </c>
      <c r="I1100" s="7">
        <v>273348933</v>
      </c>
      <c r="L1100" s="7">
        <v>1174592806906</v>
      </c>
      <c r="M1100" s="7">
        <v>35794261112</v>
      </c>
      <c r="N1100" s="7">
        <v>21965137185</v>
      </c>
      <c r="O1100" s="20">
        <f t="shared" si="35"/>
        <v>1</v>
      </c>
    </row>
    <row r="1101" spans="1:15">
      <c r="A1101" s="20" t="str">
        <f t="shared" si="34"/>
        <v>Lífeyrissjóður VestmannaeyjaSafn I</v>
      </c>
      <c r="B1101" s="20" t="str">
        <f>_xlfn.IFNA(INDEX(Listi!$AI:$AI,MATCH(C1101,Listi!$AJ:$AJ,0)),INDEX(Listi!T:T,MATCH(C1101,Listi!U:U,0)))</f>
        <v>Lífeyrissj. Vestm.</v>
      </c>
      <c r="C1101" t="s">
        <v>262</v>
      </c>
      <c r="D1101" t="s">
        <v>210</v>
      </c>
      <c r="E1101" t="s">
        <v>276</v>
      </c>
      <c r="F1101" t="s">
        <v>28</v>
      </c>
      <c r="G1101" s="8">
        <v>37316</v>
      </c>
      <c r="H1101" t="s">
        <v>29</v>
      </c>
      <c r="I1101" s="7">
        <v>0</v>
      </c>
      <c r="L1101" s="7">
        <v>381311221</v>
      </c>
      <c r="M1101" s="7">
        <v>44104006</v>
      </c>
      <c r="N1101" s="7">
        <v>13592960</v>
      </c>
      <c r="O1101" s="20">
        <f t="shared" si="35"/>
        <v>1</v>
      </c>
    </row>
    <row r="1102" spans="1:15">
      <c r="A1102" s="20" t="str">
        <f t="shared" si="34"/>
        <v>Lífeyrissjóður VestmannaeyjaSafn II</v>
      </c>
      <c r="B1102" s="20" t="str">
        <f>_xlfn.IFNA(INDEX(Listi!$AI:$AI,MATCH(C1102,Listi!$AJ:$AJ,0)),INDEX(Listi!T:T,MATCH(C1102,Listi!U:U,0)))</f>
        <v>Lífeyrissj. Vestm.</v>
      </c>
      <c r="C1102" t="s">
        <v>262</v>
      </c>
      <c r="D1102" t="s">
        <v>211</v>
      </c>
      <c r="E1102" t="s">
        <v>276</v>
      </c>
      <c r="F1102" t="s">
        <v>28</v>
      </c>
      <c r="G1102" s="8">
        <v>37316</v>
      </c>
      <c r="H1102" t="s">
        <v>29</v>
      </c>
      <c r="I1102" s="7">
        <v>0</v>
      </c>
      <c r="L1102" s="7">
        <v>571440191</v>
      </c>
      <c r="M1102" s="7">
        <v>40240404</v>
      </c>
      <c r="N1102" s="7">
        <v>18659289</v>
      </c>
      <c r="O1102" s="20">
        <f t="shared" si="35"/>
        <v>1</v>
      </c>
    </row>
    <row r="1103" spans="1:15">
      <c r="A1103" s="20" t="str">
        <f t="shared" si="34"/>
        <v>Lífeyrissjóður VestmannaeyjaSamtryggingardeild</v>
      </c>
      <c r="B1103" s="20" t="str">
        <f>_xlfn.IFNA(INDEX(Listi!$AI:$AI,MATCH(C1103,Listi!$AJ:$AJ,0)),INDEX(Listi!T:T,MATCH(C1103,Listi!U:U,0)))</f>
        <v>Lífeyrissj. Vestm.</v>
      </c>
      <c r="C1103" t="s">
        <v>262</v>
      </c>
      <c r="D1103" t="s">
        <v>205</v>
      </c>
      <c r="E1103" t="s">
        <v>275</v>
      </c>
      <c r="F1103" t="s">
        <v>28</v>
      </c>
      <c r="G1103" s="8">
        <v>37316</v>
      </c>
      <c r="H1103" t="s">
        <v>29</v>
      </c>
      <c r="I1103" s="7">
        <v>26840476</v>
      </c>
      <c r="L1103" s="7">
        <v>85198020532</v>
      </c>
      <c r="M1103" s="7">
        <v>1944643004</v>
      </c>
      <c r="N1103" s="7">
        <v>2198060399</v>
      </c>
      <c r="O1103" s="20">
        <f t="shared" si="35"/>
        <v>1</v>
      </c>
    </row>
    <row r="1104" spans="1:15">
      <c r="A1104" s="20" t="str">
        <f t="shared" si="34"/>
        <v>Lífsval - lífeyrissparnaðurLífsval 1</v>
      </c>
      <c r="B1104" s="20" t="str">
        <f>_xlfn.IFNA(INDEX(Listi!$AI:$AI,MATCH(C1104,Listi!$AJ:$AJ,0)),INDEX(Listi!T:T,MATCH(C1104,Listi!U:U,0)))</f>
        <v>Lífsval</v>
      </c>
      <c r="C1104" t="s">
        <v>263</v>
      </c>
      <c r="D1104" t="s">
        <v>264</v>
      </c>
      <c r="E1104" t="s">
        <v>276</v>
      </c>
      <c r="F1104" t="s">
        <v>28</v>
      </c>
      <c r="G1104" s="8">
        <v>37316</v>
      </c>
      <c r="H1104" t="s">
        <v>29</v>
      </c>
      <c r="I1104" s="7">
        <v>0</v>
      </c>
      <c r="L1104" s="7">
        <v>1792991246</v>
      </c>
      <c r="M1104" s="7">
        <v>203244065</v>
      </c>
      <c r="N1104" s="7">
        <v>81003579</v>
      </c>
      <c r="O1104" s="20">
        <f t="shared" si="35"/>
        <v>1</v>
      </c>
    </row>
    <row r="1105" spans="1:15">
      <c r="A1105" s="20" t="str">
        <f t="shared" si="34"/>
        <v>Lífsval - lífeyrissparnaðurLífsval 2</v>
      </c>
      <c r="B1105" s="20" t="str">
        <f>_xlfn.IFNA(INDEX(Listi!$AI:$AI,MATCH(C1105,Listi!$AJ:$AJ,0)),INDEX(Listi!T:T,MATCH(C1105,Listi!U:U,0)))</f>
        <v>Lífsval</v>
      </c>
      <c r="C1105" t="s">
        <v>263</v>
      </c>
      <c r="D1105" t="s">
        <v>265</v>
      </c>
      <c r="E1105" t="s">
        <v>276</v>
      </c>
      <c r="F1105" t="s">
        <v>28</v>
      </c>
      <c r="G1105" s="8">
        <v>37316</v>
      </c>
      <c r="H1105" t="s">
        <v>29</v>
      </c>
      <c r="I1105" s="7">
        <v>0</v>
      </c>
      <c r="L1105" s="7">
        <v>79660340</v>
      </c>
      <c r="M1105" s="7">
        <v>14369045</v>
      </c>
      <c r="N1105" s="7">
        <v>2695304</v>
      </c>
      <c r="O1105" s="20">
        <f t="shared" si="35"/>
        <v>1</v>
      </c>
    </row>
    <row r="1106" spans="1:15">
      <c r="A1106" s="20" t="str">
        <f t="shared" si="34"/>
        <v>Lífsval - lífeyrissparnaðurLífsval 3</v>
      </c>
      <c r="B1106" s="20" t="str">
        <f>_xlfn.IFNA(INDEX(Listi!$AI:$AI,MATCH(C1106,Listi!$AJ:$AJ,0)),INDEX(Listi!T:T,MATCH(C1106,Listi!U:U,0)))</f>
        <v>Lífsval</v>
      </c>
      <c r="C1106" t="s">
        <v>263</v>
      </c>
      <c r="D1106" t="s">
        <v>266</v>
      </c>
      <c r="E1106" t="s">
        <v>276</v>
      </c>
      <c r="F1106" t="s">
        <v>28</v>
      </c>
      <c r="G1106" s="8">
        <v>37316</v>
      </c>
      <c r="H1106" t="s">
        <v>29</v>
      </c>
      <c r="I1106" s="7">
        <v>0</v>
      </c>
      <c r="L1106" s="7">
        <v>131239774</v>
      </c>
      <c r="M1106" s="7">
        <v>16635787</v>
      </c>
      <c r="N1106" s="7">
        <v>3548138</v>
      </c>
      <c r="O1106" s="20">
        <f t="shared" si="35"/>
        <v>1</v>
      </c>
    </row>
    <row r="1107" spans="1:15">
      <c r="A1107" s="20" t="str">
        <f t="shared" si="34"/>
        <v>Lífsval - lífeyrissparnaðurLífsval 4</v>
      </c>
      <c r="B1107" s="20" t="str">
        <f>_xlfn.IFNA(INDEX(Listi!$AI:$AI,MATCH(C1107,Listi!$AJ:$AJ,0)),INDEX(Listi!T:T,MATCH(C1107,Listi!U:U,0)))</f>
        <v>Lífsval</v>
      </c>
      <c r="C1107" t="s">
        <v>263</v>
      </c>
      <c r="D1107" t="s">
        <v>267</v>
      </c>
      <c r="E1107" t="s">
        <v>276</v>
      </c>
      <c r="F1107" t="s">
        <v>28</v>
      </c>
      <c r="G1107" s="8">
        <v>37316</v>
      </c>
      <c r="H1107" t="s">
        <v>29</v>
      </c>
      <c r="I1107" s="7">
        <v>0</v>
      </c>
      <c r="L1107" s="7">
        <v>71752064</v>
      </c>
      <c r="M1107" s="7">
        <v>15238959</v>
      </c>
      <c r="N1107" s="7">
        <v>2058992</v>
      </c>
      <c r="O1107" s="20">
        <f t="shared" si="35"/>
        <v>1</v>
      </c>
    </row>
    <row r="1108" spans="1:15">
      <c r="A1108" s="20" t="str">
        <f t="shared" si="34"/>
        <v>Lífsverk lífeyrissjóðurLífsverk I/Séreign</v>
      </c>
      <c r="B1108" s="20" t="str">
        <f>_xlfn.IFNA(INDEX(Listi!$AI:$AI,MATCH(C1108,Listi!$AJ:$AJ,0)),INDEX(Listi!T:T,MATCH(C1108,Listi!U:U,0)))</f>
        <v xml:space="preserve">Lífsverk  </v>
      </c>
      <c r="C1108" t="s">
        <v>268</v>
      </c>
      <c r="D1108" t="s">
        <v>269</v>
      </c>
      <c r="E1108" t="s">
        <v>276</v>
      </c>
      <c r="F1108" t="s">
        <v>28</v>
      </c>
      <c r="G1108" s="8">
        <v>37316</v>
      </c>
      <c r="H1108" t="s">
        <v>29</v>
      </c>
      <c r="I1108" s="7">
        <v>0</v>
      </c>
      <c r="L1108" s="7">
        <v>4582957000</v>
      </c>
      <c r="M1108" s="7">
        <v>635926000</v>
      </c>
      <c r="N1108" s="7">
        <v>22708000</v>
      </c>
      <c r="O1108" s="20">
        <f t="shared" si="35"/>
        <v>1</v>
      </c>
    </row>
    <row r="1109" spans="1:15">
      <c r="A1109" s="20" t="str">
        <f t="shared" si="34"/>
        <v>Lífsverk lífeyrissjóðurLífsverk II/Séreign</v>
      </c>
      <c r="B1109" s="20" t="str">
        <f>_xlfn.IFNA(INDEX(Listi!$AI:$AI,MATCH(C1109,Listi!$AJ:$AJ,0)),INDEX(Listi!T:T,MATCH(C1109,Listi!U:U,0)))</f>
        <v xml:space="preserve">Lífsverk  </v>
      </c>
      <c r="C1109" t="s">
        <v>268</v>
      </c>
      <c r="D1109" t="s">
        <v>270</v>
      </c>
      <c r="E1109" t="s">
        <v>276</v>
      </c>
      <c r="F1109" t="s">
        <v>28</v>
      </c>
      <c r="G1109" s="8">
        <v>37316</v>
      </c>
      <c r="H1109" t="s">
        <v>29</v>
      </c>
      <c r="I1109" s="7">
        <v>0</v>
      </c>
      <c r="L1109" s="7">
        <v>23735073000</v>
      </c>
      <c r="M1109" s="7">
        <v>2073571000</v>
      </c>
      <c r="N1109" s="7">
        <v>249365000</v>
      </c>
      <c r="O1109" s="20">
        <f t="shared" si="35"/>
        <v>1</v>
      </c>
    </row>
    <row r="1110" spans="1:15">
      <c r="A1110" s="20" t="str">
        <f t="shared" si="34"/>
        <v>Lífsverk lífeyrissjóðurLífsverk III/Séreign</v>
      </c>
      <c r="B1110" s="20" t="str">
        <f>_xlfn.IFNA(INDEX(Listi!$AI:$AI,MATCH(C1110,Listi!$AJ:$AJ,0)),INDEX(Listi!T:T,MATCH(C1110,Listi!U:U,0)))</f>
        <v xml:space="preserve">Lífsverk  </v>
      </c>
      <c r="C1110" t="s">
        <v>268</v>
      </c>
      <c r="D1110" t="s">
        <v>271</v>
      </c>
      <c r="E1110" t="s">
        <v>276</v>
      </c>
      <c r="F1110" t="s">
        <v>28</v>
      </c>
      <c r="G1110" s="8">
        <v>37316</v>
      </c>
      <c r="H1110" t="s">
        <v>29</v>
      </c>
      <c r="I1110" s="7">
        <v>0</v>
      </c>
      <c r="L1110" s="7">
        <v>653814000</v>
      </c>
      <c r="M1110" s="7">
        <v>105107000</v>
      </c>
      <c r="N1110" s="7">
        <v>2613000</v>
      </c>
      <c r="O1110" s="20">
        <f t="shared" si="35"/>
        <v>1</v>
      </c>
    </row>
    <row r="1111" spans="1:15">
      <c r="A1111" s="20" t="str">
        <f t="shared" si="34"/>
        <v>Lífsverk lífeyrissjóðurSamtryggingardeild</v>
      </c>
      <c r="B1111" s="20" t="str">
        <f>_xlfn.IFNA(INDEX(Listi!$AI:$AI,MATCH(C1111,Listi!$AJ:$AJ,0)),INDEX(Listi!T:T,MATCH(C1111,Listi!U:U,0)))</f>
        <v xml:space="preserve">Lífsverk  </v>
      </c>
      <c r="C1111" t="s">
        <v>268</v>
      </c>
      <c r="D1111" t="s">
        <v>205</v>
      </c>
      <c r="E1111" t="s">
        <v>275</v>
      </c>
      <c r="F1111" t="s">
        <v>28</v>
      </c>
      <c r="G1111" s="8">
        <v>37316</v>
      </c>
      <c r="H1111" t="s">
        <v>29</v>
      </c>
      <c r="I1111" s="7">
        <v>11203000</v>
      </c>
      <c r="L1111" s="7">
        <v>120542527000</v>
      </c>
      <c r="M1111" s="7">
        <v>4397803000</v>
      </c>
      <c r="N1111" s="7">
        <v>1423151000</v>
      </c>
      <c r="O1111" s="20">
        <f t="shared" si="35"/>
        <v>1</v>
      </c>
    </row>
    <row r="1112" spans="1:15">
      <c r="A1112" s="20" t="str">
        <f t="shared" si="34"/>
        <v>Söfnunarsjóður lífeyrisréttindaDeild I/Innlán</v>
      </c>
      <c r="B1112" s="20" t="str">
        <f>_xlfn.IFNA(INDEX(Listi!$AI:$AI,MATCH(C1112,Listi!$AJ:$AJ,0)),INDEX(Listi!T:T,MATCH(C1112,Listi!U:U,0)))</f>
        <v>Söfnunarsj.</v>
      </c>
      <c r="C1112" t="s">
        <v>272</v>
      </c>
      <c r="D1112" t="s">
        <v>273</v>
      </c>
      <c r="E1112" t="s">
        <v>276</v>
      </c>
      <c r="F1112" t="s">
        <v>28</v>
      </c>
      <c r="G1112" s="8">
        <v>37316</v>
      </c>
      <c r="H1112" t="s">
        <v>29</v>
      </c>
      <c r="I1112" s="7">
        <v>0</v>
      </c>
      <c r="L1112" s="7">
        <v>2001731914</v>
      </c>
      <c r="M1112" s="7">
        <v>133561634</v>
      </c>
      <c r="N1112" s="7">
        <v>44803565</v>
      </c>
      <c r="O1112" s="20">
        <f t="shared" si="35"/>
        <v>1</v>
      </c>
    </row>
    <row r="1113" spans="1:15">
      <c r="A1113" s="20" t="str">
        <f t="shared" si="34"/>
        <v>Söfnunarsjóður lífeyrisréttindaDeild III/Séreign</v>
      </c>
      <c r="B1113" s="20" t="str">
        <f>_xlfn.IFNA(INDEX(Listi!$AI:$AI,MATCH(C1113,Listi!$AJ:$AJ,0)),INDEX(Listi!T:T,MATCH(C1113,Listi!U:U,0)))</f>
        <v>Söfnunarsj.</v>
      </c>
      <c r="C1113" t="s">
        <v>272</v>
      </c>
      <c r="D1113" t="s">
        <v>599</v>
      </c>
      <c r="E1113" t="s">
        <v>276</v>
      </c>
      <c r="F1113" t="s">
        <v>28</v>
      </c>
      <c r="G1113" s="8">
        <v>37316</v>
      </c>
      <c r="H1113" t="s">
        <v>29</v>
      </c>
      <c r="I1113" s="7">
        <v>0</v>
      </c>
      <c r="L1113" s="7">
        <v>24413085</v>
      </c>
      <c r="M1113" s="7">
        <v>24697577</v>
      </c>
      <c r="N1113" s="7">
        <v>900000</v>
      </c>
      <c r="O1113" s="20">
        <f t="shared" si="35"/>
        <v>1</v>
      </c>
    </row>
    <row r="1114" spans="1:15">
      <c r="A1114" s="20" t="str">
        <f t="shared" si="34"/>
        <v>Söfnunarsjóður lífeyrisréttindaDeildII/Séreign</v>
      </c>
      <c r="B1114" s="20" t="str">
        <f>_xlfn.IFNA(INDEX(Listi!$AI:$AI,MATCH(C1114,Listi!$AJ:$AJ,0)),INDEX(Listi!T:T,MATCH(C1114,Listi!U:U,0)))</f>
        <v>Söfnunarsj.</v>
      </c>
      <c r="C1114" t="s">
        <v>272</v>
      </c>
      <c r="D1114" t="s">
        <v>586</v>
      </c>
      <c r="E1114" t="s">
        <v>276</v>
      </c>
      <c r="F1114" t="s">
        <v>28</v>
      </c>
      <c r="G1114" s="8">
        <v>37316</v>
      </c>
      <c r="H1114" t="s">
        <v>29</v>
      </c>
      <c r="I1114" s="7">
        <v>0</v>
      </c>
      <c r="L1114" s="7">
        <v>1654616477</v>
      </c>
      <c r="M1114" s="7">
        <v>128539213</v>
      </c>
      <c r="N1114" s="7">
        <v>22846291</v>
      </c>
      <c r="O1114" s="20">
        <f t="shared" si="35"/>
        <v>1</v>
      </c>
    </row>
    <row r="1115" spans="1:15">
      <c r="A1115" s="20" t="str">
        <f t="shared" si="34"/>
        <v>Söfnunarsjóður lífeyrisréttindaSamtryggingardeild</v>
      </c>
      <c r="B1115" s="20" t="str">
        <f>_xlfn.IFNA(INDEX(Listi!$AI:$AI,MATCH(C1115,Listi!$AJ:$AJ,0)),INDEX(Listi!T:T,MATCH(C1115,Listi!U:U,0)))</f>
        <v>Söfnunarsj.</v>
      </c>
      <c r="C1115" t="s">
        <v>272</v>
      </c>
      <c r="D1115" t="s">
        <v>205</v>
      </c>
      <c r="E1115" t="s">
        <v>275</v>
      </c>
      <c r="F1115" t="s">
        <v>28</v>
      </c>
      <c r="G1115" s="8">
        <v>37316</v>
      </c>
      <c r="H1115" t="s">
        <v>29</v>
      </c>
      <c r="I1115" s="7">
        <v>172012463</v>
      </c>
      <c r="L1115" s="7">
        <v>238978847889</v>
      </c>
      <c r="M1115" s="7">
        <v>4967193409</v>
      </c>
      <c r="N1115" s="7">
        <v>6076487652</v>
      </c>
      <c r="O1115" s="20">
        <f t="shared" si="35"/>
        <v>1</v>
      </c>
    </row>
    <row r="1116" spans="1:15">
      <c r="A1116" s="20" t="str">
        <f t="shared" si="34"/>
        <v>Stapi lífeyrissjóðurSafn I</v>
      </c>
      <c r="B1116" s="20" t="str">
        <f>_xlfn.IFNA(INDEX(Listi!$AI:$AI,MATCH(C1116,Listi!$AJ:$AJ,0)),INDEX(Listi!T:T,MATCH(C1116,Listi!U:U,0)))</f>
        <v xml:space="preserve">Stapi  </v>
      </c>
      <c r="C1116" t="s">
        <v>209</v>
      </c>
      <c r="D1116" t="s">
        <v>210</v>
      </c>
      <c r="E1116" t="s">
        <v>276</v>
      </c>
      <c r="F1116" t="s">
        <v>28</v>
      </c>
      <c r="G1116" s="8">
        <v>37316</v>
      </c>
      <c r="H1116" t="s">
        <v>29</v>
      </c>
      <c r="I1116" s="7">
        <v>0</v>
      </c>
      <c r="L1116" s="7">
        <v>2440828925</v>
      </c>
      <c r="M1116" s="7">
        <v>91567233</v>
      </c>
      <c r="N1116" s="7">
        <v>110755602</v>
      </c>
      <c r="O1116" s="20">
        <f t="shared" si="35"/>
        <v>1</v>
      </c>
    </row>
    <row r="1117" spans="1:15">
      <c r="A1117" s="20" t="str">
        <f t="shared" si="34"/>
        <v>Stapi lífeyrissjóðurSafn II</v>
      </c>
      <c r="B1117" s="20" t="str">
        <f>_xlfn.IFNA(INDEX(Listi!$AI:$AI,MATCH(C1117,Listi!$AJ:$AJ,0)),INDEX(Listi!T:T,MATCH(C1117,Listi!U:U,0)))</f>
        <v xml:space="preserve">Stapi  </v>
      </c>
      <c r="C1117" t="s">
        <v>209</v>
      </c>
      <c r="D1117" t="s">
        <v>211</v>
      </c>
      <c r="E1117" t="s">
        <v>276</v>
      </c>
      <c r="F1117" t="s">
        <v>28</v>
      </c>
      <c r="G1117" s="8">
        <v>37316</v>
      </c>
      <c r="H1117" t="s">
        <v>29</v>
      </c>
      <c r="I1117" s="7">
        <v>0</v>
      </c>
      <c r="L1117" s="7">
        <v>5710890273</v>
      </c>
      <c r="M1117" s="7">
        <v>262001316</v>
      </c>
      <c r="N1117" s="7">
        <v>164209410</v>
      </c>
      <c r="O1117" s="20">
        <f t="shared" si="35"/>
        <v>1</v>
      </c>
    </row>
    <row r="1118" spans="1:15">
      <c r="A1118" s="20" t="str">
        <f t="shared" si="34"/>
        <v>Stapi lífeyrissjóðurSafn III</v>
      </c>
      <c r="B1118" s="20" t="str">
        <f>_xlfn.IFNA(INDEX(Listi!$AI:$AI,MATCH(C1118,Listi!$AJ:$AJ,0)),INDEX(Listi!T:T,MATCH(C1118,Listi!U:U,0)))</f>
        <v xml:space="preserve">Stapi  </v>
      </c>
      <c r="C1118" t="s">
        <v>209</v>
      </c>
      <c r="D1118" t="s">
        <v>212</v>
      </c>
      <c r="E1118" t="s">
        <v>276</v>
      </c>
      <c r="F1118" t="s">
        <v>28</v>
      </c>
      <c r="G1118" s="8">
        <v>37316</v>
      </c>
      <c r="H1118" t="s">
        <v>29</v>
      </c>
      <c r="I1118" s="7">
        <v>0</v>
      </c>
      <c r="L1118" s="7">
        <v>268100084</v>
      </c>
      <c r="M1118" s="7">
        <v>24388890</v>
      </c>
      <c r="N1118" s="7">
        <v>9886128</v>
      </c>
      <c r="O1118" s="20">
        <f t="shared" si="35"/>
        <v>1</v>
      </c>
    </row>
    <row r="1119" spans="1:15">
      <c r="A1119" s="20" t="str">
        <f t="shared" si="34"/>
        <v>Stapi lífeyrissjóðurTryggingardeild</v>
      </c>
      <c r="B1119" s="20" t="str">
        <f>_xlfn.IFNA(INDEX(Listi!$AI:$AI,MATCH(C1119,Listi!$AJ:$AJ,0)),INDEX(Listi!T:T,MATCH(C1119,Listi!U:U,0)))</f>
        <v xml:space="preserve">Stapi  </v>
      </c>
      <c r="C1119" t="s">
        <v>209</v>
      </c>
      <c r="D1119" t="s">
        <v>213</v>
      </c>
      <c r="E1119" t="s">
        <v>275</v>
      </c>
      <c r="F1119" t="s">
        <v>28</v>
      </c>
      <c r="G1119" s="8">
        <v>37316</v>
      </c>
      <c r="H1119" t="s">
        <v>29</v>
      </c>
      <c r="I1119" s="7">
        <v>273888353</v>
      </c>
      <c r="L1119" s="7">
        <v>348661724246</v>
      </c>
      <c r="M1119" s="7">
        <v>13807615154</v>
      </c>
      <c r="N1119" s="7">
        <v>7912918911</v>
      </c>
      <c r="O1119" s="20">
        <f t="shared" si="35"/>
        <v>1</v>
      </c>
    </row>
    <row r="1120" spans="1:15">
      <c r="A1120" s="20" t="str">
        <f t="shared" si="34"/>
        <v>Stapi lífeyrissjóðurVarfærnasafnið</v>
      </c>
      <c r="B1120" s="20" t="str">
        <f>_xlfn.IFNA(INDEX(Listi!$AI:$AI,MATCH(C1120,Listi!$AJ:$AJ,0)),INDEX(Listi!T:T,MATCH(C1120,Listi!U:U,0)))</f>
        <v xml:space="preserve">Stapi  </v>
      </c>
      <c r="C1120" t="s">
        <v>209</v>
      </c>
      <c r="D1120" t="s">
        <v>392</v>
      </c>
      <c r="E1120" t="s">
        <v>276</v>
      </c>
      <c r="F1120" t="s">
        <v>28</v>
      </c>
      <c r="G1120" s="8">
        <v>37316</v>
      </c>
      <c r="H1120" t="s">
        <v>29</v>
      </c>
      <c r="I1120" s="7">
        <v>0</v>
      </c>
      <c r="L1120" s="7">
        <v>471986044</v>
      </c>
      <c r="M1120" s="7">
        <v>137399159</v>
      </c>
      <c r="N1120" s="7">
        <v>6994496</v>
      </c>
      <c r="O1120" s="20">
        <f t="shared" si="35"/>
        <v>1</v>
      </c>
    </row>
    <row r="1121" spans="1:15">
      <c r="A1121" s="20" t="str">
        <f t="shared" si="34"/>
        <v>Almenni lífeyrissjóðurinnÆvisafn I</v>
      </c>
      <c r="B1121" s="20" t="str">
        <f>_xlfn.IFNA(INDEX(Listi!$AI:$AI,MATCH(C1121,Listi!$AJ:$AJ,0)),INDEX(Listi!T:T,MATCH(C1121,Listi!U:U,0)))</f>
        <v xml:space="preserve">Almenni </v>
      </c>
      <c r="C1121" t="s">
        <v>0</v>
      </c>
      <c r="D1121" t="s">
        <v>202</v>
      </c>
      <c r="E1121" t="s">
        <v>276</v>
      </c>
      <c r="F1121" t="s">
        <v>30</v>
      </c>
      <c r="G1121" s="8">
        <v>37681</v>
      </c>
      <c r="H1121" t="s">
        <v>31</v>
      </c>
      <c r="I1121" s="7">
        <v>0</v>
      </c>
      <c r="L1121" s="7">
        <v>43068273823</v>
      </c>
      <c r="M1121" s="7">
        <v>4413720640</v>
      </c>
      <c r="N1121" s="7">
        <v>641257097</v>
      </c>
      <c r="O1121" s="20">
        <f t="shared" si="35"/>
        <v>1</v>
      </c>
    </row>
    <row r="1122" spans="1:15">
      <c r="A1122" s="20" t="str">
        <f t="shared" si="34"/>
        <v>Almenni lífeyrissjóðurinnÆvisafn II</v>
      </c>
      <c r="B1122" s="20" t="str">
        <f>_xlfn.IFNA(INDEX(Listi!$AI:$AI,MATCH(C1122,Listi!$AJ:$AJ,0)),INDEX(Listi!T:T,MATCH(C1122,Listi!U:U,0)))</f>
        <v xml:space="preserve">Almenni </v>
      </c>
      <c r="C1122" t="s">
        <v>0</v>
      </c>
      <c r="D1122" t="s">
        <v>203</v>
      </c>
      <c r="E1122" t="s">
        <v>276</v>
      </c>
      <c r="F1122" t="s">
        <v>30</v>
      </c>
      <c r="G1122" s="8">
        <v>37681</v>
      </c>
      <c r="H1122" t="s">
        <v>31</v>
      </c>
      <c r="I1122" s="7">
        <v>0</v>
      </c>
      <c r="L1122" s="7">
        <v>86460235807</v>
      </c>
      <c r="M1122" s="7">
        <v>3970537445</v>
      </c>
      <c r="N1122" s="7">
        <v>1539034493</v>
      </c>
      <c r="O1122" s="20">
        <f t="shared" si="35"/>
        <v>1</v>
      </c>
    </row>
    <row r="1123" spans="1:15">
      <c r="A1123" s="20" t="str">
        <f t="shared" si="34"/>
        <v>Almenni lífeyrissjóðurinnÆvisafn III</v>
      </c>
      <c r="B1123" s="20" t="str">
        <f>_xlfn.IFNA(INDEX(Listi!$AI:$AI,MATCH(C1123,Listi!$AJ:$AJ,0)),INDEX(Listi!T:T,MATCH(C1123,Listi!U:U,0)))</f>
        <v xml:space="preserve">Almenni </v>
      </c>
      <c r="C1123" t="s">
        <v>0</v>
      </c>
      <c r="D1123" t="s">
        <v>204</v>
      </c>
      <c r="E1123" t="s">
        <v>276</v>
      </c>
      <c r="F1123" t="s">
        <v>30</v>
      </c>
      <c r="G1123" s="8">
        <v>37681</v>
      </c>
      <c r="H1123" t="s">
        <v>31</v>
      </c>
      <c r="I1123" s="7">
        <v>0</v>
      </c>
      <c r="L1123" s="7">
        <v>33890180699</v>
      </c>
      <c r="M1123" s="7">
        <v>1571509194</v>
      </c>
      <c r="N1123" s="7">
        <v>920421683</v>
      </c>
      <c r="O1123" s="20">
        <f t="shared" si="35"/>
        <v>1</v>
      </c>
    </row>
    <row r="1124" spans="1:15">
      <c r="A1124" s="20" t="str">
        <f t="shared" si="34"/>
        <v>Almenni lífeyrissjóðurinnHúsnæðissafn</v>
      </c>
      <c r="B1124" s="20" t="str">
        <f>_xlfn.IFNA(INDEX(Listi!$AI:$AI,MATCH(C1124,Listi!$AJ:$AJ,0)),INDEX(Listi!T:T,MATCH(C1124,Listi!U:U,0)))</f>
        <v xml:space="preserve">Almenni </v>
      </c>
      <c r="C1124" t="s">
        <v>0</v>
      </c>
      <c r="D1124" t="s">
        <v>315</v>
      </c>
      <c r="E1124" t="s">
        <v>276</v>
      </c>
      <c r="F1124" t="s">
        <v>30</v>
      </c>
      <c r="G1124" s="8">
        <v>37681</v>
      </c>
      <c r="H1124" t="s">
        <v>31</v>
      </c>
      <c r="I1124" s="7">
        <v>0</v>
      </c>
      <c r="L1124" s="7">
        <v>487895879</v>
      </c>
      <c r="M1124" s="7">
        <v>166428361</v>
      </c>
      <c r="N1124" s="7">
        <v>18080096</v>
      </c>
      <c r="O1124" s="20">
        <f t="shared" si="35"/>
        <v>1</v>
      </c>
    </row>
    <row r="1125" spans="1:15">
      <c r="A1125" s="20" t="str">
        <f t="shared" si="34"/>
        <v>Almenni lífeyrissjóðurinnInnlánssafn</v>
      </c>
      <c r="B1125" s="20" t="str">
        <f>_xlfn.IFNA(INDEX(Listi!$AI:$AI,MATCH(C1125,Listi!$AJ:$AJ,0)),INDEX(Listi!T:T,MATCH(C1125,Listi!U:U,0)))</f>
        <v xml:space="preserve">Almenni </v>
      </c>
      <c r="C1125" t="s">
        <v>0</v>
      </c>
      <c r="D1125" t="s">
        <v>1</v>
      </c>
      <c r="E1125" t="s">
        <v>276</v>
      </c>
      <c r="F1125" s="8" t="s">
        <v>30</v>
      </c>
      <c r="G1125" s="8">
        <v>37681</v>
      </c>
      <c r="H1125" t="s">
        <v>31</v>
      </c>
      <c r="I1125" s="7">
        <v>0</v>
      </c>
      <c r="L1125" s="7">
        <v>26587944379</v>
      </c>
      <c r="M1125" s="7">
        <v>1016779991</v>
      </c>
      <c r="N1125" s="7">
        <v>1031869724</v>
      </c>
      <c r="O1125" s="20">
        <f t="shared" si="35"/>
        <v>1</v>
      </c>
    </row>
    <row r="1126" spans="1:15">
      <c r="A1126" s="20" t="str">
        <f t="shared" si="34"/>
        <v>Almenni lífeyrissjóðurinnRíkissafn langt</v>
      </c>
      <c r="B1126" s="20" t="str">
        <f>_xlfn.IFNA(INDEX(Listi!$AI:$AI,MATCH(C1126,Listi!$AJ:$AJ,0)),INDEX(Listi!T:T,MATCH(C1126,Listi!U:U,0)))</f>
        <v xml:space="preserve">Almenni </v>
      </c>
      <c r="C1126" t="s">
        <v>0</v>
      </c>
      <c r="D1126" t="s">
        <v>199</v>
      </c>
      <c r="E1126" t="s">
        <v>276</v>
      </c>
      <c r="F1126" s="8" t="s">
        <v>30</v>
      </c>
      <c r="G1126" s="8">
        <v>37681</v>
      </c>
      <c r="H1126" t="s">
        <v>31</v>
      </c>
      <c r="I1126" s="7">
        <v>0</v>
      </c>
      <c r="L1126" s="7">
        <v>1193680171</v>
      </c>
      <c r="M1126" s="7">
        <v>61272573</v>
      </c>
      <c r="N1126" s="7">
        <v>40105929</v>
      </c>
      <c r="O1126" s="20">
        <f t="shared" si="35"/>
        <v>1</v>
      </c>
    </row>
    <row r="1127" spans="1:15">
      <c r="A1127" s="20" t="str">
        <f t="shared" si="34"/>
        <v>Almenni lífeyrissjóðurinnRíkissafn stutt</v>
      </c>
      <c r="B1127" s="20" t="str">
        <f>_xlfn.IFNA(INDEX(Listi!$AI:$AI,MATCH(C1127,Listi!$AJ:$AJ,0)),INDEX(Listi!T:T,MATCH(C1127,Listi!U:U,0)))</f>
        <v xml:space="preserve">Almenni </v>
      </c>
      <c r="C1127" t="s">
        <v>0</v>
      </c>
      <c r="D1127" t="s">
        <v>200</v>
      </c>
      <c r="E1127" t="s">
        <v>276</v>
      </c>
      <c r="F1127" s="8" t="s">
        <v>30</v>
      </c>
      <c r="G1127" s="8">
        <v>37681</v>
      </c>
      <c r="H1127" t="s">
        <v>31</v>
      </c>
      <c r="I1127" s="7">
        <v>0</v>
      </c>
      <c r="L1127" s="7">
        <v>541893627</v>
      </c>
      <c r="M1127" s="7">
        <v>20423158</v>
      </c>
      <c r="N1127" s="7">
        <v>14899899</v>
      </c>
      <c r="O1127" s="20">
        <f t="shared" si="35"/>
        <v>1</v>
      </c>
    </row>
    <row r="1128" spans="1:15">
      <c r="A1128" s="20" t="str">
        <f t="shared" si="34"/>
        <v>Almenni lífeyrissjóðurinnTryggingadeild</v>
      </c>
      <c r="B1128" s="20" t="str">
        <f>_xlfn.IFNA(INDEX(Listi!$AI:$AI,MATCH(C1128,Listi!$AJ:$AJ,0)),INDEX(Listi!T:T,MATCH(C1128,Listi!U:U,0)))</f>
        <v xml:space="preserve">Almenni </v>
      </c>
      <c r="C1128" t="s">
        <v>0</v>
      </c>
      <c r="D1128" t="s">
        <v>201</v>
      </c>
      <c r="E1128" t="s">
        <v>275</v>
      </c>
      <c r="F1128" s="8" t="s">
        <v>30</v>
      </c>
      <c r="G1128" s="8">
        <v>37681</v>
      </c>
      <c r="H1128" t="s">
        <v>31</v>
      </c>
      <c r="I1128" s="7">
        <v>0</v>
      </c>
      <c r="L1128" s="7">
        <v>174784296254</v>
      </c>
      <c r="M1128" s="7">
        <v>7497244534</v>
      </c>
      <c r="N1128" s="7">
        <v>3057046932</v>
      </c>
      <c r="O1128" s="20">
        <f t="shared" si="35"/>
        <v>1</v>
      </c>
    </row>
    <row r="1129" spans="1:15">
      <c r="A1129" s="20" t="str">
        <f t="shared" ref="A1129:A1192" si="36">CONCATENATE(C1129,D1129)</f>
        <v>Arion banki hf.Erlend hlutabréf</v>
      </c>
      <c r="B1129" s="20" t="str">
        <f>_xlfn.IFNA(INDEX(Listi!$AI:$AI,MATCH(C1129,Listi!$AJ:$AJ,0)),INDEX(Listi!T:T,MATCH(C1129,Listi!U:U,0)))</f>
        <v xml:space="preserve">Arion banki </v>
      </c>
      <c r="C1129" t="s">
        <v>214</v>
      </c>
      <c r="D1129" t="s">
        <v>215</v>
      </c>
      <c r="E1129" t="s">
        <v>276</v>
      </c>
      <c r="F1129" s="8" t="s">
        <v>30</v>
      </c>
      <c r="G1129" s="8">
        <v>37681</v>
      </c>
      <c r="H1129" t="s">
        <v>31</v>
      </c>
      <c r="I1129" s="7">
        <v>0</v>
      </c>
      <c r="L1129" s="7">
        <v>1149685000</v>
      </c>
      <c r="M1129" s="7">
        <v>49095000</v>
      </c>
      <c r="N1129" s="7">
        <v>10876000</v>
      </c>
      <c r="O1129" s="20">
        <f t="shared" si="35"/>
        <v>1</v>
      </c>
    </row>
    <row r="1130" spans="1:15">
      <c r="A1130" s="20" t="str">
        <f t="shared" si="36"/>
        <v>Arion banki hf.Innlend skuldabréf</v>
      </c>
      <c r="B1130" s="20" t="str">
        <f>_xlfn.IFNA(INDEX(Listi!$AI:$AI,MATCH(C1130,Listi!$AJ:$AJ,0)),INDEX(Listi!T:T,MATCH(C1130,Listi!U:U,0)))</f>
        <v xml:space="preserve">Arion banki </v>
      </c>
      <c r="C1130" t="s">
        <v>214</v>
      </c>
      <c r="D1130" t="s">
        <v>216</v>
      </c>
      <c r="E1130" t="s">
        <v>276</v>
      </c>
      <c r="F1130" t="s">
        <v>30</v>
      </c>
      <c r="G1130" s="8">
        <v>37681</v>
      </c>
      <c r="H1130" t="s">
        <v>31</v>
      </c>
      <c r="I1130" s="7">
        <v>0</v>
      </c>
      <c r="L1130" s="7">
        <v>4446434000</v>
      </c>
      <c r="M1130" s="7">
        <v>344234000</v>
      </c>
      <c r="N1130" s="7">
        <v>44793000</v>
      </c>
      <c r="O1130" s="20">
        <f t="shared" si="35"/>
        <v>1</v>
      </c>
    </row>
    <row r="1131" spans="1:15">
      <c r="A1131" s="20" t="str">
        <f t="shared" si="36"/>
        <v>Arion banki hf.Lífeyrisauki L1</v>
      </c>
      <c r="B1131" s="20" t="str">
        <f>_xlfn.IFNA(INDEX(Listi!$AI:$AI,MATCH(C1131,Listi!$AJ:$AJ,0)),INDEX(Listi!T:T,MATCH(C1131,Listi!U:U,0)))</f>
        <v xml:space="preserve">Arion banki </v>
      </c>
      <c r="C1131" t="s">
        <v>214</v>
      </c>
      <c r="D1131" t="s">
        <v>377</v>
      </c>
      <c r="E1131" t="s">
        <v>276</v>
      </c>
      <c r="F1131" t="s">
        <v>30</v>
      </c>
      <c r="G1131" s="8">
        <v>37681</v>
      </c>
      <c r="H1131" t="s">
        <v>31</v>
      </c>
      <c r="I1131" s="7">
        <v>0</v>
      </c>
      <c r="L1131" s="7">
        <v>5887942000</v>
      </c>
      <c r="M1131" s="7">
        <v>1011885000</v>
      </c>
      <c r="N1131" s="7">
        <v>34615000</v>
      </c>
      <c r="O1131" s="20">
        <f t="shared" si="35"/>
        <v>1</v>
      </c>
    </row>
    <row r="1132" spans="1:15">
      <c r="A1132" s="20" t="str">
        <f t="shared" si="36"/>
        <v>Arion banki hf.Lífeyrisauki L2</v>
      </c>
      <c r="B1132" s="20" t="str">
        <f>_xlfn.IFNA(INDEX(Listi!$AI:$AI,MATCH(C1132,Listi!$AJ:$AJ,0)),INDEX(Listi!T:T,MATCH(C1132,Listi!U:U,0)))</f>
        <v xml:space="preserve">Arion banki </v>
      </c>
      <c r="C1132" t="s">
        <v>214</v>
      </c>
      <c r="D1132" t="s">
        <v>372</v>
      </c>
      <c r="E1132" t="s">
        <v>276</v>
      </c>
      <c r="F1132" t="s">
        <v>30</v>
      </c>
      <c r="G1132" s="8">
        <v>37681</v>
      </c>
      <c r="H1132" t="s">
        <v>31</v>
      </c>
      <c r="I1132" s="7">
        <v>0</v>
      </c>
      <c r="L1132" s="7">
        <v>21366380000</v>
      </c>
      <c r="M1132" s="7">
        <v>1613513000</v>
      </c>
      <c r="N1132" s="7">
        <v>92085000</v>
      </c>
      <c r="O1132" s="20">
        <f t="shared" si="35"/>
        <v>1</v>
      </c>
    </row>
    <row r="1133" spans="1:15">
      <c r="A1133" s="20" t="str">
        <f t="shared" si="36"/>
        <v>Arion banki hf.Lífeyrisauki L3</v>
      </c>
      <c r="B1133" s="20" t="str">
        <f>_xlfn.IFNA(INDEX(Listi!$AI:$AI,MATCH(C1133,Listi!$AJ:$AJ,0)),INDEX(Listi!T:T,MATCH(C1133,Listi!U:U,0)))</f>
        <v xml:space="preserve">Arion banki </v>
      </c>
      <c r="C1133" t="s">
        <v>214</v>
      </c>
      <c r="D1133" t="s">
        <v>371</v>
      </c>
      <c r="E1133" t="s">
        <v>276</v>
      </c>
      <c r="F1133" t="s">
        <v>30</v>
      </c>
      <c r="G1133" s="8">
        <v>37681</v>
      </c>
      <c r="H1133" t="s">
        <v>31</v>
      </c>
      <c r="I1133" s="7">
        <v>0</v>
      </c>
      <c r="L1133" s="7">
        <v>29714848000</v>
      </c>
      <c r="M1133" s="7">
        <v>2122481000</v>
      </c>
      <c r="N1133" s="7">
        <v>129566000</v>
      </c>
      <c r="O1133" s="20">
        <f t="shared" si="35"/>
        <v>1</v>
      </c>
    </row>
    <row r="1134" spans="1:15">
      <c r="A1134" s="20" t="str">
        <f t="shared" si="36"/>
        <v>Arion banki hf.Lífeyrisauki L4</v>
      </c>
      <c r="B1134" s="20" t="str">
        <f>_xlfn.IFNA(INDEX(Listi!$AI:$AI,MATCH(C1134,Listi!$AJ:$AJ,0)),INDEX(Listi!T:T,MATCH(C1134,Listi!U:U,0)))</f>
        <v xml:space="preserve">Arion banki </v>
      </c>
      <c r="C1134" t="s">
        <v>214</v>
      </c>
      <c r="D1134" t="s">
        <v>587</v>
      </c>
      <c r="E1134" t="s">
        <v>276</v>
      </c>
      <c r="F1134" t="s">
        <v>30</v>
      </c>
      <c r="G1134" s="8">
        <v>37681</v>
      </c>
      <c r="H1134" t="s">
        <v>31</v>
      </c>
      <c r="I1134" s="7">
        <v>0</v>
      </c>
      <c r="L1134" s="7">
        <v>19306242000</v>
      </c>
      <c r="M1134" s="7">
        <v>1346647000</v>
      </c>
      <c r="N1134" s="7">
        <v>388052000</v>
      </c>
      <c r="O1134" s="20">
        <f t="shared" si="35"/>
        <v>1</v>
      </c>
    </row>
    <row r="1135" spans="1:15">
      <c r="A1135" s="20" t="str">
        <f t="shared" si="36"/>
        <v>Arion banki hf.Lífeyrisauki L5</v>
      </c>
      <c r="B1135" s="20" t="str">
        <f>_xlfn.IFNA(INDEX(Listi!$AI:$AI,MATCH(C1135,Listi!$AJ:$AJ,0)),INDEX(Listi!T:T,MATCH(C1135,Listi!U:U,0)))</f>
        <v xml:space="preserve">Arion banki </v>
      </c>
      <c r="C1135" t="s">
        <v>214</v>
      </c>
      <c r="D1135" t="s">
        <v>369</v>
      </c>
      <c r="E1135" t="s">
        <v>276</v>
      </c>
      <c r="F1135" t="s">
        <v>30</v>
      </c>
      <c r="G1135" s="8">
        <v>37681</v>
      </c>
      <c r="H1135" t="s">
        <v>31</v>
      </c>
      <c r="I1135" s="7">
        <v>0</v>
      </c>
      <c r="L1135" s="7">
        <v>44858554000</v>
      </c>
      <c r="M1135" s="7">
        <v>4018833000</v>
      </c>
      <c r="N1135" s="7">
        <v>933672000</v>
      </c>
      <c r="O1135" s="20">
        <f t="shared" si="35"/>
        <v>1</v>
      </c>
    </row>
    <row r="1136" spans="1:15">
      <c r="A1136" s="20" t="str">
        <f t="shared" si="36"/>
        <v>Birta lífeyrissjóðurBlönduð leið</v>
      </c>
      <c r="B1136" s="20" t="str">
        <f>_xlfn.IFNA(INDEX(Listi!$AI:$AI,MATCH(C1136,Listi!$AJ:$AJ,0)),INDEX(Listi!T:T,MATCH(C1136,Listi!U:U,0)))</f>
        <v xml:space="preserve">Birta  </v>
      </c>
      <c r="C1136" t="s">
        <v>298</v>
      </c>
      <c r="D1136" t="s">
        <v>314</v>
      </c>
      <c r="E1136" t="s">
        <v>276</v>
      </c>
      <c r="F1136" s="8" t="s">
        <v>30</v>
      </c>
      <c r="G1136" s="8">
        <v>37681</v>
      </c>
      <c r="H1136" t="s">
        <v>31</v>
      </c>
      <c r="I1136" s="7">
        <v>0</v>
      </c>
      <c r="L1136" s="7">
        <v>6929716201</v>
      </c>
      <c r="M1136" s="7">
        <v>253995298</v>
      </c>
      <c r="N1136" s="7">
        <v>139753585</v>
      </c>
      <c r="O1136" s="20">
        <f t="shared" si="35"/>
        <v>1</v>
      </c>
    </row>
    <row r="1137" spans="1:15">
      <c r="A1137" s="20" t="str">
        <f t="shared" si="36"/>
        <v>Birta lífeyrissjóðurInnlánsleið</v>
      </c>
      <c r="B1137" s="20" t="str">
        <f>_xlfn.IFNA(INDEX(Listi!$AI:$AI,MATCH(C1137,Listi!$AJ:$AJ,0)),INDEX(Listi!T:T,MATCH(C1137,Listi!U:U,0)))</f>
        <v xml:space="preserve">Birta  </v>
      </c>
      <c r="C1137" t="s">
        <v>298</v>
      </c>
      <c r="D1137" t="s">
        <v>208</v>
      </c>
      <c r="E1137" t="s">
        <v>276</v>
      </c>
      <c r="F1137" s="8" t="s">
        <v>30</v>
      </c>
      <c r="G1137" s="8">
        <v>37681</v>
      </c>
      <c r="H1137" t="s">
        <v>31</v>
      </c>
      <c r="I1137" s="7">
        <v>0</v>
      </c>
      <c r="L1137" s="7">
        <v>4108971332</v>
      </c>
      <c r="M1137" s="7">
        <v>264842424</v>
      </c>
      <c r="N1137" s="7">
        <v>174324836</v>
      </c>
      <c r="O1137" s="20">
        <f t="shared" si="35"/>
        <v>1</v>
      </c>
    </row>
    <row r="1138" spans="1:15">
      <c r="A1138" s="20" t="str">
        <f t="shared" si="36"/>
        <v>Birta lífeyrissjóðurSamtryggingardeild</v>
      </c>
      <c r="B1138" s="20" t="str">
        <f>_xlfn.IFNA(INDEX(Listi!$AI:$AI,MATCH(C1138,Listi!$AJ:$AJ,0)),INDEX(Listi!T:T,MATCH(C1138,Listi!U:U,0)))</f>
        <v xml:space="preserve">Birta  </v>
      </c>
      <c r="C1138" t="s">
        <v>298</v>
      </c>
      <c r="D1138" t="s">
        <v>205</v>
      </c>
      <c r="E1138" t="s">
        <v>275</v>
      </c>
      <c r="F1138" s="8" t="s">
        <v>30</v>
      </c>
      <c r="G1138" s="8">
        <v>37681</v>
      </c>
      <c r="H1138" t="s">
        <v>31</v>
      </c>
      <c r="I1138" s="7">
        <v>0</v>
      </c>
      <c r="L1138" s="7">
        <v>549755105944</v>
      </c>
      <c r="M1138" s="7">
        <v>18480897961</v>
      </c>
      <c r="N1138" s="7">
        <v>14075814006</v>
      </c>
      <c r="O1138" s="20">
        <f t="shared" si="35"/>
        <v>1</v>
      </c>
    </row>
    <row r="1139" spans="1:15">
      <c r="A1139" s="20" t="str">
        <f t="shared" si="36"/>
        <v>Birta lífeyrissjóðurSkuldabréfaleið</v>
      </c>
      <c r="B1139" s="20" t="str">
        <f>_xlfn.IFNA(INDEX(Listi!$AI:$AI,MATCH(C1139,Listi!$AJ:$AJ,0)),INDEX(Listi!T:T,MATCH(C1139,Listi!U:U,0)))</f>
        <v xml:space="preserve">Birta  </v>
      </c>
      <c r="C1139" t="s">
        <v>298</v>
      </c>
      <c r="D1139" t="s">
        <v>313</v>
      </c>
      <c r="E1139" t="s">
        <v>276</v>
      </c>
      <c r="F1139" s="8" t="s">
        <v>30</v>
      </c>
      <c r="G1139" s="8">
        <v>37681</v>
      </c>
      <c r="H1139" t="s">
        <v>31</v>
      </c>
      <c r="I1139" s="7">
        <v>0</v>
      </c>
      <c r="L1139" s="7">
        <v>8522374478</v>
      </c>
      <c r="M1139" s="7">
        <v>391005163</v>
      </c>
      <c r="N1139" s="7">
        <v>218104877</v>
      </c>
      <c r="O1139" s="20">
        <f t="shared" si="35"/>
        <v>1</v>
      </c>
    </row>
    <row r="1140" spans="1:15">
      <c r="A1140" s="20" t="str">
        <f t="shared" si="36"/>
        <v>Birta lífeyrissjóðurTilgreind séreign</v>
      </c>
      <c r="B1140" s="20" t="str">
        <f>_xlfn.IFNA(INDEX(Listi!$AI:$AI,MATCH(C1140,Listi!$AJ:$AJ,0)),INDEX(Listi!T:T,MATCH(C1140,Listi!U:U,0)))</f>
        <v xml:space="preserve">Birta  </v>
      </c>
      <c r="C1140" t="s">
        <v>298</v>
      </c>
      <c r="D1140" t="s">
        <v>312</v>
      </c>
      <c r="E1140" t="s">
        <v>276</v>
      </c>
      <c r="F1140" s="8" t="s">
        <v>30</v>
      </c>
      <c r="G1140" s="8">
        <v>37681</v>
      </c>
      <c r="H1140" t="s">
        <v>31</v>
      </c>
      <c r="I1140" s="7">
        <v>0</v>
      </c>
      <c r="L1140" s="7">
        <v>2234420297</v>
      </c>
      <c r="M1140" s="7">
        <v>511871981</v>
      </c>
      <c r="N1140" s="7">
        <v>36000223</v>
      </c>
      <c r="O1140" s="20">
        <f t="shared" si="35"/>
        <v>1</v>
      </c>
    </row>
    <row r="1141" spans="1:15">
      <c r="A1141" s="20" t="str">
        <f t="shared" si="36"/>
        <v>Brú Lífeyrissjóður starfsmanna sveitarfélagaA-deild</v>
      </c>
      <c r="B1141" s="20" t="str">
        <f>_xlfn.IFNA(INDEX(Listi!$AI:$AI,MATCH(C1141,Listi!$AJ:$AJ,0)),INDEX(Listi!T:T,MATCH(C1141,Listi!U:U,0)))</f>
        <v>Brú</v>
      </c>
      <c r="C1141" t="s">
        <v>217</v>
      </c>
      <c r="D1141" t="s">
        <v>257</v>
      </c>
      <c r="E1141" t="s">
        <v>275</v>
      </c>
      <c r="F1141" s="8" t="s">
        <v>30</v>
      </c>
      <c r="G1141" s="8">
        <v>37681</v>
      </c>
      <c r="H1141" t="s">
        <v>31</v>
      </c>
      <c r="I1141" s="7">
        <v>0</v>
      </c>
      <c r="L1141" s="7">
        <v>270469177889</v>
      </c>
      <c r="M1141" s="7">
        <v>13987858077</v>
      </c>
      <c r="N1141" s="7">
        <v>4793072329</v>
      </c>
      <c r="O1141" s="20">
        <f t="shared" si="35"/>
        <v>1</v>
      </c>
    </row>
    <row r="1142" spans="1:15">
      <c r="A1142" s="20" t="str">
        <f t="shared" si="36"/>
        <v>Brú Lífeyrissjóður starfsmanna sveitarfélagaB-deild</v>
      </c>
      <c r="B1142" s="20" t="str">
        <f>_xlfn.IFNA(INDEX(Listi!$AI:$AI,MATCH(C1142,Listi!$AJ:$AJ,0)),INDEX(Listi!T:T,MATCH(C1142,Listi!U:U,0)))</f>
        <v>Brú</v>
      </c>
      <c r="C1142" t="s">
        <v>217</v>
      </c>
      <c r="D1142" t="s">
        <v>218</v>
      </c>
      <c r="E1142" t="s">
        <v>275</v>
      </c>
      <c r="F1142" t="s">
        <v>30</v>
      </c>
      <c r="G1142" s="8">
        <v>37681</v>
      </c>
      <c r="H1142" t="s">
        <v>31</v>
      </c>
      <c r="I1142" s="7">
        <v>0</v>
      </c>
      <c r="L1142" s="7">
        <v>17004783831</v>
      </c>
      <c r="M1142" s="7">
        <v>119747694</v>
      </c>
      <c r="N1142" s="7">
        <v>3424817406</v>
      </c>
      <c r="O1142" s="20">
        <f t="shared" si="35"/>
        <v>1</v>
      </c>
    </row>
    <row r="1143" spans="1:15">
      <c r="A1143" s="20" t="str">
        <f t="shared" si="36"/>
        <v>Brú Lífeyrissjóður starfsmanna sveitarfélagaV-deild</v>
      </c>
      <c r="B1143" s="20" t="str">
        <f>_xlfn.IFNA(INDEX(Listi!$AI:$AI,MATCH(C1143,Listi!$AJ:$AJ,0)),INDEX(Listi!T:T,MATCH(C1143,Listi!U:U,0)))</f>
        <v>Brú</v>
      </c>
      <c r="C1143" t="s">
        <v>217</v>
      </c>
      <c r="D1143" t="s">
        <v>219</v>
      </c>
      <c r="E1143" t="s">
        <v>275</v>
      </c>
      <c r="F1143" t="s">
        <v>30</v>
      </c>
      <c r="G1143" s="8">
        <v>37681</v>
      </c>
      <c r="H1143" t="s">
        <v>31</v>
      </c>
      <c r="I1143" s="7">
        <v>0</v>
      </c>
      <c r="L1143" s="7">
        <v>54501394986</v>
      </c>
      <c r="M1143" s="7">
        <v>4188513374</v>
      </c>
      <c r="N1143" s="7">
        <v>455519059</v>
      </c>
      <c r="O1143" s="20">
        <f t="shared" si="35"/>
        <v>1</v>
      </c>
    </row>
    <row r="1144" spans="1:15">
      <c r="A1144" s="20" t="str">
        <f t="shared" si="36"/>
        <v>Eftirlaunasj atvinnuflugmannaSamtryggingardeild</v>
      </c>
      <c r="B1144" s="20" t="str">
        <f>_xlfn.IFNA(INDEX(Listi!$AI:$AI,MATCH(C1144,Listi!$AJ:$AJ,0)),INDEX(Listi!T:T,MATCH(C1144,Listi!U:U,0)))</f>
        <v>EFÍA</v>
      </c>
      <c r="C1144" t="s">
        <v>220</v>
      </c>
      <c r="D1144" t="s">
        <v>205</v>
      </c>
      <c r="E1144" t="s">
        <v>275</v>
      </c>
      <c r="F1144" t="s">
        <v>30</v>
      </c>
      <c r="G1144" s="8">
        <v>37681</v>
      </c>
      <c r="H1144" t="s">
        <v>31</v>
      </c>
      <c r="I1144" s="7">
        <v>0</v>
      </c>
      <c r="L1144" s="7">
        <v>58542663000</v>
      </c>
      <c r="M1144" s="7">
        <v>1477262000</v>
      </c>
      <c r="N1144" s="7">
        <v>1113313000</v>
      </c>
      <c r="O1144" s="20">
        <f t="shared" si="35"/>
        <v>1</v>
      </c>
    </row>
    <row r="1145" spans="1:15">
      <c r="A1145" s="20" t="str">
        <f t="shared" si="36"/>
        <v>Festa - lífeyrissjóðurSamtryggingardeild</v>
      </c>
      <c r="B1145" s="20" t="str">
        <f>_xlfn.IFNA(INDEX(Listi!$AI:$AI,MATCH(C1145,Listi!$AJ:$AJ,0)),INDEX(Listi!T:T,MATCH(C1145,Listi!U:U,0)))</f>
        <v xml:space="preserve">Festa </v>
      </c>
      <c r="C1145" t="s">
        <v>221</v>
      </c>
      <c r="D1145" t="s">
        <v>205</v>
      </c>
      <c r="E1145" t="s">
        <v>275</v>
      </c>
      <c r="F1145" t="s">
        <v>30</v>
      </c>
      <c r="G1145" s="8">
        <v>37681</v>
      </c>
      <c r="H1145" t="s">
        <v>31</v>
      </c>
      <c r="I1145" s="7">
        <v>0</v>
      </c>
      <c r="L1145" s="7">
        <v>246318113722</v>
      </c>
      <c r="M1145" s="7">
        <v>11138196907</v>
      </c>
      <c r="N1145" s="7">
        <v>5180938287</v>
      </c>
      <c r="O1145" s="20">
        <f t="shared" si="35"/>
        <v>1</v>
      </c>
    </row>
    <row r="1146" spans="1:15">
      <c r="A1146" s="20" t="str">
        <f t="shared" si="36"/>
        <v>Festa - lífeyrissjóðurSparnaðarleið I</v>
      </c>
      <c r="B1146" s="20" t="str">
        <f>_xlfn.IFNA(INDEX(Listi!$AI:$AI,MATCH(C1146,Listi!$AJ:$AJ,0)),INDEX(Listi!T:T,MATCH(C1146,Listi!U:U,0)))</f>
        <v xml:space="preserve">Festa </v>
      </c>
      <c r="C1146" t="s">
        <v>221</v>
      </c>
      <c r="D1146" t="s">
        <v>464</v>
      </c>
      <c r="E1146" t="s">
        <v>276</v>
      </c>
      <c r="F1146" t="s">
        <v>30</v>
      </c>
      <c r="G1146" s="8">
        <v>37681</v>
      </c>
      <c r="H1146" t="s">
        <v>31</v>
      </c>
      <c r="I1146" s="7">
        <v>0</v>
      </c>
      <c r="L1146" s="7">
        <v>75585319</v>
      </c>
      <c r="M1146" s="7">
        <v>37671409</v>
      </c>
      <c r="N1146" s="7">
        <v>2063969</v>
      </c>
      <c r="O1146" s="20">
        <f t="shared" si="35"/>
        <v>1</v>
      </c>
    </row>
    <row r="1147" spans="1:15">
      <c r="A1147" s="20" t="str">
        <f t="shared" si="36"/>
        <v>Festa - lífeyrissjóðurSparnaðarleið II</v>
      </c>
      <c r="B1147" s="20" t="str">
        <f>_xlfn.IFNA(INDEX(Listi!$AI:$AI,MATCH(C1147,Listi!$AJ:$AJ,0)),INDEX(Listi!T:T,MATCH(C1147,Listi!U:U,0)))</f>
        <v xml:space="preserve">Festa </v>
      </c>
      <c r="C1147" t="s">
        <v>221</v>
      </c>
      <c r="D1147" t="s">
        <v>388</v>
      </c>
      <c r="E1147" t="s">
        <v>276</v>
      </c>
      <c r="F1147" t="s">
        <v>30</v>
      </c>
      <c r="G1147" s="8">
        <v>37681</v>
      </c>
      <c r="H1147" t="s">
        <v>31</v>
      </c>
      <c r="I1147" s="7">
        <v>0</v>
      </c>
      <c r="L1147" s="7">
        <v>1113180693</v>
      </c>
      <c r="M1147" s="7">
        <v>134564310</v>
      </c>
      <c r="N1147" s="7">
        <v>19363084</v>
      </c>
      <c r="O1147" s="20">
        <f t="shared" si="35"/>
        <v>1</v>
      </c>
    </row>
    <row r="1148" spans="1:15">
      <c r="A1148" s="20" t="str">
        <f t="shared" si="36"/>
        <v>Frjálsi lífeyrissjóðurinnDeild/leið I</v>
      </c>
      <c r="B1148" s="20" t="str">
        <f>_xlfn.IFNA(INDEX(Listi!$AI:$AI,MATCH(C1148,Listi!$AJ:$AJ,0)),INDEX(Listi!T:T,MATCH(C1148,Listi!U:U,0)))</f>
        <v xml:space="preserve">Frjálsi </v>
      </c>
      <c r="C1148" t="s">
        <v>222</v>
      </c>
      <c r="D1148" t="s">
        <v>223</v>
      </c>
      <c r="E1148" t="s">
        <v>276</v>
      </c>
      <c r="F1148" t="s">
        <v>30</v>
      </c>
      <c r="G1148" s="8">
        <v>37681</v>
      </c>
      <c r="H1148" t="s">
        <v>31</v>
      </c>
      <c r="I1148" s="7">
        <v>0</v>
      </c>
      <c r="L1148" s="7">
        <v>199278730000</v>
      </c>
      <c r="M1148" s="7">
        <v>10813020000</v>
      </c>
      <c r="N1148" s="7">
        <v>2178012000</v>
      </c>
      <c r="O1148" s="20">
        <f t="shared" si="35"/>
        <v>1</v>
      </c>
    </row>
    <row r="1149" spans="1:15">
      <c r="A1149" s="20" t="str">
        <f t="shared" si="36"/>
        <v>Frjálsi lífeyrissjóðurinnDeild/leið II</v>
      </c>
      <c r="B1149" s="20" t="str">
        <f>_xlfn.IFNA(INDEX(Listi!$AI:$AI,MATCH(C1149,Listi!$AJ:$AJ,0)),INDEX(Listi!T:T,MATCH(C1149,Listi!U:U,0)))</f>
        <v xml:space="preserve">Frjálsi </v>
      </c>
      <c r="C1149" t="s">
        <v>222</v>
      </c>
      <c r="D1149" t="s">
        <v>224</v>
      </c>
      <c r="E1149" t="s">
        <v>276</v>
      </c>
      <c r="F1149" t="s">
        <v>30</v>
      </c>
      <c r="G1149" s="8">
        <v>37681</v>
      </c>
      <c r="H1149" t="s">
        <v>31</v>
      </c>
      <c r="I1149" s="7">
        <v>0</v>
      </c>
      <c r="L1149" s="7">
        <v>29681370000</v>
      </c>
      <c r="M1149" s="7">
        <v>1864883000</v>
      </c>
      <c r="N1149" s="7">
        <v>401735000</v>
      </c>
      <c r="O1149" s="20">
        <f t="shared" si="35"/>
        <v>1</v>
      </c>
    </row>
    <row r="1150" spans="1:15">
      <c r="A1150" s="20" t="str">
        <f t="shared" si="36"/>
        <v>Frjálsi lífeyrissjóðurinnDeild/leið III</v>
      </c>
      <c r="B1150" s="20" t="str">
        <f>_xlfn.IFNA(INDEX(Listi!$AI:$AI,MATCH(C1150,Listi!$AJ:$AJ,0)),INDEX(Listi!T:T,MATCH(C1150,Listi!U:U,0)))</f>
        <v xml:space="preserve">Frjálsi </v>
      </c>
      <c r="C1150" t="s">
        <v>222</v>
      </c>
      <c r="D1150" t="s">
        <v>225</v>
      </c>
      <c r="E1150" t="s">
        <v>276</v>
      </c>
      <c r="F1150" t="s">
        <v>30</v>
      </c>
      <c r="G1150" s="8">
        <v>37681</v>
      </c>
      <c r="H1150" t="s">
        <v>31</v>
      </c>
      <c r="I1150" s="7">
        <v>0</v>
      </c>
      <c r="L1150" s="7">
        <v>43554797000</v>
      </c>
      <c r="M1150" s="7">
        <v>2564479000</v>
      </c>
      <c r="N1150" s="7">
        <v>1456678000</v>
      </c>
      <c r="O1150" s="20">
        <f t="shared" si="35"/>
        <v>1</v>
      </c>
    </row>
    <row r="1151" spans="1:15">
      <c r="A1151" s="20" t="str">
        <f t="shared" si="36"/>
        <v>Frjálsi lífeyrissjóðurinnFrjálsi Áhætta</v>
      </c>
      <c r="B1151" s="20" t="str">
        <f>_xlfn.IFNA(INDEX(Listi!$AI:$AI,MATCH(C1151,Listi!$AJ:$AJ,0)),INDEX(Listi!T:T,MATCH(C1151,Listi!U:U,0)))</f>
        <v xml:space="preserve">Frjálsi </v>
      </c>
      <c r="C1151" t="s">
        <v>222</v>
      </c>
      <c r="D1151" t="s">
        <v>226</v>
      </c>
      <c r="E1151" t="s">
        <v>276</v>
      </c>
      <c r="F1151" t="s">
        <v>30</v>
      </c>
      <c r="G1151" s="8">
        <v>37681</v>
      </c>
      <c r="H1151" t="s">
        <v>31</v>
      </c>
      <c r="I1151" s="7">
        <v>0</v>
      </c>
      <c r="L1151" s="7">
        <v>2707615000</v>
      </c>
      <c r="M1151" s="7">
        <v>335331000</v>
      </c>
      <c r="N1151" s="7">
        <v>1872000</v>
      </c>
      <c r="O1151" s="20">
        <f t="shared" si="35"/>
        <v>1</v>
      </c>
    </row>
    <row r="1152" spans="1:15">
      <c r="A1152" s="20" t="str">
        <f t="shared" si="36"/>
        <v>Frjálsi lífeyrissjóðurinnSameiginleg deild</v>
      </c>
      <c r="B1152" s="20" t="str">
        <f>_xlfn.IFNA(INDEX(Listi!$AI:$AI,MATCH(C1152,Listi!$AJ:$AJ,0)),INDEX(Listi!T:T,MATCH(C1152,Listi!U:U,0)))</f>
        <v xml:space="preserve">Frjálsi </v>
      </c>
      <c r="C1152" t="s">
        <v>222</v>
      </c>
      <c r="D1152" t="s">
        <v>311</v>
      </c>
      <c r="E1152" t="s">
        <v>276</v>
      </c>
      <c r="F1152" t="s">
        <v>30</v>
      </c>
      <c r="G1152" s="8">
        <v>37681</v>
      </c>
      <c r="H1152" t="s">
        <v>31</v>
      </c>
      <c r="I1152" s="7">
        <v>0</v>
      </c>
      <c r="L1152" s="7">
        <v>0</v>
      </c>
      <c r="M1152" s="7">
        <v>0</v>
      </c>
      <c r="N1152" s="7">
        <v>0</v>
      </c>
      <c r="O1152" s="20">
        <f t="shared" si="35"/>
        <v>1</v>
      </c>
    </row>
    <row r="1153" spans="1:15">
      <c r="A1153" s="20" t="str">
        <f t="shared" si="36"/>
        <v>Frjálsi lífeyrissjóðurinnSamtryggingardeild</v>
      </c>
      <c r="B1153" s="20" t="str">
        <f>_xlfn.IFNA(INDEX(Listi!$AI:$AI,MATCH(C1153,Listi!$AJ:$AJ,0)),INDEX(Listi!T:T,MATCH(C1153,Listi!U:U,0)))</f>
        <v xml:space="preserve">Frjálsi </v>
      </c>
      <c r="C1153" t="s">
        <v>222</v>
      </c>
      <c r="D1153" t="s">
        <v>205</v>
      </c>
      <c r="E1153" t="s">
        <v>275</v>
      </c>
      <c r="F1153" t="s">
        <v>30</v>
      </c>
      <c r="G1153" s="8">
        <v>37681</v>
      </c>
      <c r="H1153" t="s">
        <v>31</v>
      </c>
      <c r="I1153" s="7">
        <v>0</v>
      </c>
      <c r="L1153" s="7">
        <v>127148465000</v>
      </c>
      <c r="M1153" s="7">
        <v>7524433000</v>
      </c>
      <c r="N1153" s="7">
        <v>1254273000</v>
      </c>
      <c r="O1153" s="20">
        <f t="shared" si="35"/>
        <v>1</v>
      </c>
    </row>
    <row r="1154" spans="1:15">
      <c r="A1154" s="20" t="str">
        <f t="shared" si="36"/>
        <v>Gildi - lífeyrissjóðurFramtíðarsýn 1</v>
      </c>
      <c r="B1154" s="20" t="str">
        <f>_xlfn.IFNA(INDEX(Listi!$AI:$AI,MATCH(C1154,Listi!$AJ:$AJ,0)),INDEX(Listi!T:T,MATCH(C1154,Listi!U:U,0)))</f>
        <v xml:space="preserve">Gildi  </v>
      </c>
      <c r="C1154" t="s">
        <v>227</v>
      </c>
      <c r="D1154" t="s">
        <v>373</v>
      </c>
      <c r="E1154" t="s">
        <v>276</v>
      </c>
      <c r="F1154" t="s">
        <v>30</v>
      </c>
      <c r="G1154" s="8">
        <v>37681</v>
      </c>
      <c r="H1154" t="s">
        <v>31</v>
      </c>
      <c r="I1154" s="7">
        <v>0</v>
      </c>
      <c r="L1154" s="7">
        <v>3223959491</v>
      </c>
      <c r="M1154" s="7">
        <v>185065371</v>
      </c>
      <c r="N1154" s="7">
        <v>99697779</v>
      </c>
      <c r="O1154" s="20">
        <f t="shared" ref="O1154:O1217" si="37">IFERROR(VLOOKUP(F1154,EhLykill,3,FALSE),"")</f>
        <v>1</v>
      </c>
    </row>
    <row r="1155" spans="1:15">
      <c r="A1155" s="20" t="str">
        <f t="shared" si="36"/>
        <v>Gildi - lífeyrissjóðurFramtíðarsýn 2</v>
      </c>
      <c r="B1155" s="20" t="str">
        <f>_xlfn.IFNA(INDEX(Listi!$AI:$AI,MATCH(C1155,Listi!$AJ:$AJ,0)),INDEX(Listi!T:T,MATCH(C1155,Listi!U:U,0)))</f>
        <v xml:space="preserve">Gildi  </v>
      </c>
      <c r="C1155" t="s">
        <v>227</v>
      </c>
      <c r="D1155" t="s">
        <v>374</v>
      </c>
      <c r="E1155" t="s">
        <v>276</v>
      </c>
      <c r="F1155" t="s">
        <v>30</v>
      </c>
      <c r="G1155" s="8">
        <v>37681</v>
      </c>
      <c r="H1155" t="s">
        <v>31</v>
      </c>
      <c r="I1155" s="7">
        <v>0</v>
      </c>
      <c r="L1155" s="7">
        <v>3172355810</v>
      </c>
      <c r="M1155" s="7">
        <v>227598529</v>
      </c>
      <c r="N1155" s="7">
        <v>70042741</v>
      </c>
      <c r="O1155" s="20">
        <f t="shared" si="37"/>
        <v>1</v>
      </c>
    </row>
    <row r="1156" spans="1:15">
      <c r="A1156" s="20" t="str">
        <f t="shared" si="36"/>
        <v>Gildi - lífeyrissjóðurFramtíðarsýn 3</v>
      </c>
      <c r="B1156" s="20" t="str">
        <f>_xlfn.IFNA(INDEX(Listi!$AI:$AI,MATCH(C1156,Listi!$AJ:$AJ,0)),INDEX(Listi!T:T,MATCH(C1156,Listi!U:U,0)))</f>
        <v xml:space="preserve">Gildi  </v>
      </c>
      <c r="C1156" t="s">
        <v>227</v>
      </c>
      <c r="D1156" t="s">
        <v>380</v>
      </c>
      <c r="E1156" t="s">
        <v>276</v>
      </c>
      <c r="F1156" t="s">
        <v>30</v>
      </c>
      <c r="G1156" s="8">
        <v>37681</v>
      </c>
      <c r="H1156" t="s">
        <v>31</v>
      </c>
      <c r="I1156" s="7">
        <v>0</v>
      </c>
      <c r="L1156" s="7">
        <v>1220667693</v>
      </c>
      <c r="M1156" s="7">
        <v>206427664</v>
      </c>
      <c r="N1156" s="7">
        <v>61376636</v>
      </c>
      <c r="O1156" s="20">
        <f t="shared" si="37"/>
        <v>1</v>
      </c>
    </row>
    <row r="1157" spans="1:15">
      <c r="A1157" s="20" t="str">
        <f t="shared" si="36"/>
        <v>Gildi - lífeyrissjóðurSamtryggingardeild</v>
      </c>
      <c r="B1157" s="20" t="str">
        <f>_xlfn.IFNA(INDEX(Listi!$AI:$AI,MATCH(C1157,Listi!$AJ:$AJ,0)),INDEX(Listi!T:T,MATCH(C1157,Listi!U:U,0)))</f>
        <v xml:space="preserve">Gildi  </v>
      </c>
      <c r="C1157" t="s">
        <v>227</v>
      </c>
      <c r="D1157" t="s">
        <v>205</v>
      </c>
      <c r="E1157" t="s">
        <v>275</v>
      </c>
      <c r="F1157" t="s">
        <v>30</v>
      </c>
      <c r="G1157" s="8">
        <v>37681</v>
      </c>
      <c r="H1157" t="s">
        <v>31</v>
      </c>
      <c r="I1157" s="7">
        <v>0</v>
      </c>
      <c r="L1157" s="7">
        <v>908474103084</v>
      </c>
      <c r="M1157" s="7">
        <v>33404441428</v>
      </c>
      <c r="N1157" s="7">
        <v>20772915594</v>
      </c>
      <c r="O1157" s="20">
        <f t="shared" si="37"/>
        <v>1</v>
      </c>
    </row>
    <row r="1158" spans="1:15">
      <c r="A1158" s="20" t="str">
        <f t="shared" si="36"/>
        <v>Íslandsbanki hf.Erlend verðbréf</v>
      </c>
      <c r="B1158" s="20" t="str">
        <f>_xlfn.IFNA(INDEX(Listi!$AI:$AI,MATCH(C1158,Listi!$AJ:$AJ,0)),INDEX(Listi!T:T,MATCH(C1158,Listi!U:U,0)))</f>
        <v>Íslandsbanki</v>
      </c>
      <c r="C1158" t="s">
        <v>228</v>
      </c>
      <c r="D1158" t="s">
        <v>229</v>
      </c>
      <c r="E1158" t="s">
        <v>276</v>
      </c>
      <c r="F1158" t="s">
        <v>30</v>
      </c>
      <c r="G1158" s="8">
        <v>37681</v>
      </c>
      <c r="H1158" t="s">
        <v>31</v>
      </c>
      <c r="I1158" s="7">
        <v>0</v>
      </c>
      <c r="L1158" s="7">
        <v>1602556114</v>
      </c>
      <c r="M1158" s="7">
        <v>15640340</v>
      </c>
      <c r="N1158" s="7">
        <v>15279587</v>
      </c>
      <c r="O1158" s="20">
        <f t="shared" si="37"/>
        <v>1</v>
      </c>
    </row>
    <row r="1159" spans="1:15">
      <c r="A1159" s="20" t="str">
        <f t="shared" si="36"/>
        <v>Íslandsbanki hf.Húsnæðisleið</v>
      </c>
      <c r="B1159" s="20" t="str">
        <f>_xlfn.IFNA(INDEX(Listi!$AI:$AI,MATCH(C1159,Listi!$AJ:$AJ,0)),INDEX(Listi!T:T,MATCH(C1159,Listi!U:U,0)))</f>
        <v>Íslandsbanki</v>
      </c>
      <c r="C1159" t="s">
        <v>228</v>
      </c>
      <c r="D1159" t="s">
        <v>307</v>
      </c>
      <c r="E1159" t="s">
        <v>276</v>
      </c>
      <c r="F1159" t="s">
        <v>30</v>
      </c>
      <c r="G1159" s="8">
        <v>37681</v>
      </c>
      <c r="H1159" t="s">
        <v>31</v>
      </c>
      <c r="I1159" s="7">
        <v>0</v>
      </c>
      <c r="L1159" s="7">
        <v>2334808209</v>
      </c>
      <c r="M1159" s="7">
        <v>1128225985</v>
      </c>
      <c r="N1159" s="7">
        <v>7159457</v>
      </c>
      <c r="O1159" s="20">
        <f t="shared" si="37"/>
        <v>1</v>
      </c>
    </row>
    <row r="1160" spans="1:15">
      <c r="A1160" s="20" t="str">
        <f t="shared" si="36"/>
        <v>Íslandsbanki hf.Lífeyrisreikningur-óverðtryggður</v>
      </c>
      <c r="B1160" s="20" t="str">
        <f>_xlfn.IFNA(INDEX(Listi!$AI:$AI,MATCH(C1160,Listi!$AJ:$AJ,0)),INDEX(Listi!T:T,MATCH(C1160,Listi!U:U,0)))</f>
        <v>Íslandsbanki</v>
      </c>
      <c r="C1160" t="s">
        <v>228</v>
      </c>
      <c r="D1160" t="s">
        <v>231</v>
      </c>
      <c r="E1160" t="s">
        <v>276</v>
      </c>
      <c r="F1160" t="s">
        <v>30</v>
      </c>
      <c r="G1160" s="8">
        <v>37681</v>
      </c>
      <c r="H1160" t="s">
        <v>31</v>
      </c>
      <c r="I1160" s="7">
        <v>0</v>
      </c>
      <c r="L1160" s="7">
        <v>2506311736</v>
      </c>
      <c r="M1160" s="7">
        <v>879015901</v>
      </c>
      <c r="N1160" s="7">
        <v>95740979</v>
      </c>
      <c r="O1160" s="20">
        <f t="shared" si="37"/>
        <v>1</v>
      </c>
    </row>
    <row r="1161" spans="1:15">
      <c r="A1161" s="20" t="str">
        <f t="shared" si="36"/>
        <v>Íslandsbanki hf.Lífeyrisreikningur-verðtryggður</v>
      </c>
      <c r="B1161" s="20" t="str">
        <f>_xlfn.IFNA(INDEX(Listi!$AI:$AI,MATCH(C1161,Listi!$AJ:$AJ,0)),INDEX(Listi!T:T,MATCH(C1161,Listi!U:U,0)))</f>
        <v>Íslandsbanki</v>
      </c>
      <c r="C1161" t="s">
        <v>228</v>
      </c>
      <c r="D1161" t="s">
        <v>232</v>
      </c>
      <c r="E1161" t="s">
        <v>276</v>
      </c>
      <c r="F1161" t="s">
        <v>30</v>
      </c>
      <c r="G1161" s="8">
        <v>37681</v>
      </c>
      <c r="H1161" t="s">
        <v>31</v>
      </c>
      <c r="I1161" s="7">
        <v>0</v>
      </c>
      <c r="L1161" s="7">
        <v>35933944171</v>
      </c>
      <c r="M1161" s="7">
        <v>3575627585</v>
      </c>
      <c r="N1161" s="7">
        <v>973599891</v>
      </c>
      <c r="O1161" s="20">
        <f t="shared" si="37"/>
        <v>1</v>
      </c>
    </row>
    <row r="1162" spans="1:15">
      <c r="A1162" s="20" t="str">
        <f t="shared" si="36"/>
        <v>Íslandsbanki hf.Löng ríkisskuldabréf</v>
      </c>
      <c r="B1162" s="20" t="str">
        <f>_xlfn.IFNA(INDEX(Listi!$AI:$AI,MATCH(C1162,Listi!$AJ:$AJ,0)),INDEX(Listi!T:T,MATCH(C1162,Listi!U:U,0)))</f>
        <v>Íslandsbanki</v>
      </c>
      <c r="C1162" t="s">
        <v>228</v>
      </c>
      <c r="D1162" t="s">
        <v>233</v>
      </c>
      <c r="E1162" t="s">
        <v>276</v>
      </c>
      <c r="F1162" t="s">
        <v>30</v>
      </c>
      <c r="G1162" s="8">
        <v>37681</v>
      </c>
      <c r="H1162" t="s">
        <v>31</v>
      </c>
      <c r="I1162" s="7">
        <v>0</v>
      </c>
      <c r="L1162" s="7">
        <v>753232602</v>
      </c>
      <c r="M1162" s="7">
        <v>52540738</v>
      </c>
      <c r="N1162" s="7">
        <v>25520229</v>
      </c>
      <c r="O1162" s="20">
        <f t="shared" si="37"/>
        <v>1</v>
      </c>
    </row>
    <row r="1163" spans="1:15">
      <c r="A1163" s="20" t="str">
        <f t="shared" si="36"/>
        <v>Íslandsbanki hf.Stýring A</v>
      </c>
      <c r="B1163" s="20" t="str">
        <f>_xlfn.IFNA(INDEX(Listi!$AI:$AI,MATCH(C1163,Listi!$AJ:$AJ,0)),INDEX(Listi!T:T,MATCH(C1163,Listi!U:U,0)))</f>
        <v>Íslandsbanki</v>
      </c>
      <c r="C1163" t="s">
        <v>228</v>
      </c>
      <c r="D1163" t="s">
        <v>234</v>
      </c>
      <c r="E1163" t="s">
        <v>276</v>
      </c>
      <c r="F1163" t="s">
        <v>30</v>
      </c>
      <c r="G1163" s="8">
        <v>37681</v>
      </c>
      <c r="H1163" t="s">
        <v>31</v>
      </c>
      <c r="I1163" s="7">
        <v>0</v>
      </c>
      <c r="L1163" s="7">
        <v>4133723797</v>
      </c>
      <c r="M1163" s="7">
        <v>215966902</v>
      </c>
      <c r="N1163" s="7">
        <v>124877843</v>
      </c>
      <c r="O1163" s="20">
        <f t="shared" si="37"/>
        <v>1</v>
      </c>
    </row>
    <row r="1164" spans="1:15">
      <c r="A1164" s="20" t="str">
        <f t="shared" si="36"/>
        <v>Íslandsbanki hf.Stýring B</v>
      </c>
      <c r="B1164" s="20" t="str">
        <f>_xlfn.IFNA(INDEX(Listi!$AI:$AI,MATCH(C1164,Listi!$AJ:$AJ,0)),INDEX(Listi!T:T,MATCH(C1164,Listi!U:U,0)))</f>
        <v>Íslandsbanki</v>
      </c>
      <c r="C1164" t="s">
        <v>228</v>
      </c>
      <c r="D1164" t="s">
        <v>235</v>
      </c>
      <c r="E1164" t="s">
        <v>276</v>
      </c>
      <c r="F1164" t="s">
        <v>30</v>
      </c>
      <c r="G1164" s="8">
        <v>37681</v>
      </c>
      <c r="H1164" t="s">
        <v>31</v>
      </c>
      <c r="I1164" s="7">
        <v>0</v>
      </c>
      <c r="L1164" s="7">
        <v>5860247393</v>
      </c>
      <c r="M1164" s="7">
        <v>508591885</v>
      </c>
      <c r="N1164" s="7">
        <v>77897125</v>
      </c>
      <c r="O1164" s="20">
        <f t="shared" si="37"/>
        <v>1</v>
      </c>
    </row>
    <row r="1165" spans="1:15">
      <c r="A1165" s="20" t="str">
        <f t="shared" si="36"/>
        <v>Íslandsbanki hf.Stýring C</v>
      </c>
      <c r="B1165" s="20" t="str">
        <f>_xlfn.IFNA(INDEX(Listi!$AI:$AI,MATCH(C1165,Listi!$AJ:$AJ,0)),INDEX(Listi!T:T,MATCH(C1165,Listi!U:U,0)))</f>
        <v>Íslandsbanki</v>
      </c>
      <c r="C1165" t="s">
        <v>228</v>
      </c>
      <c r="D1165" t="s">
        <v>236</v>
      </c>
      <c r="E1165" t="s">
        <v>276</v>
      </c>
      <c r="F1165" t="s">
        <v>30</v>
      </c>
      <c r="G1165" s="8">
        <v>37681</v>
      </c>
      <c r="H1165" t="s">
        <v>31</v>
      </c>
      <c r="I1165" s="7">
        <v>0</v>
      </c>
      <c r="L1165" s="7">
        <v>8014427899</v>
      </c>
      <c r="M1165" s="7">
        <v>751053797</v>
      </c>
      <c r="N1165" s="7">
        <v>58531298</v>
      </c>
      <c r="O1165" s="20">
        <f t="shared" si="37"/>
        <v>1</v>
      </c>
    </row>
    <row r="1166" spans="1:15">
      <c r="A1166" s="20" t="str">
        <f t="shared" si="36"/>
        <v>Íslandsbanki hf.Stýring D</v>
      </c>
      <c r="B1166" s="20" t="str">
        <f>_xlfn.IFNA(INDEX(Listi!$AI:$AI,MATCH(C1166,Listi!$AJ:$AJ,0)),INDEX(Listi!T:T,MATCH(C1166,Listi!U:U,0)))</f>
        <v>Íslandsbanki</v>
      </c>
      <c r="C1166" t="s">
        <v>228</v>
      </c>
      <c r="D1166" t="s">
        <v>237</v>
      </c>
      <c r="E1166" t="s">
        <v>276</v>
      </c>
      <c r="F1166" t="s">
        <v>30</v>
      </c>
      <c r="G1166" s="8">
        <v>37681</v>
      </c>
      <c r="H1166" t="s">
        <v>31</v>
      </c>
      <c r="I1166" s="7">
        <v>0</v>
      </c>
      <c r="L1166" s="7">
        <v>5826614423</v>
      </c>
      <c r="M1166" s="7">
        <v>1371163557</v>
      </c>
      <c r="N1166" s="7">
        <v>36861109</v>
      </c>
      <c r="O1166" s="20">
        <f t="shared" si="37"/>
        <v>1</v>
      </c>
    </row>
    <row r="1167" spans="1:15">
      <c r="A1167" s="20" t="str">
        <f t="shared" si="36"/>
        <v>Íslandsbanki hf.Stýring E</v>
      </c>
      <c r="B1167" s="20" t="str">
        <f>_xlfn.IFNA(INDEX(Listi!$AI:$AI,MATCH(C1167,Listi!$AJ:$AJ,0)),INDEX(Listi!T:T,MATCH(C1167,Listi!U:U,0)))</f>
        <v>Íslandsbanki</v>
      </c>
      <c r="C1167" t="s">
        <v>228</v>
      </c>
      <c r="D1167" t="s">
        <v>580</v>
      </c>
      <c r="E1167" t="s">
        <v>276</v>
      </c>
      <c r="F1167" t="s">
        <v>30</v>
      </c>
      <c r="G1167" s="8">
        <v>37681</v>
      </c>
      <c r="H1167" t="s">
        <v>31</v>
      </c>
      <c r="I1167" s="7">
        <v>0</v>
      </c>
      <c r="L1167" s="7">
        <v>99567247</v>
      </c>
      <c r="M1167" s="7">
        <v>7691901</v>
      </c>
      <c r="N1167" s="7">
        <v>670647</v>
      </c>
      <c r="O1167" s="20">
        <f t="shared" si="37"/>
        <v>1</v>
      </c>
    </row>
    <row r="1168" spans="1:15">
      <c r="A1168" s="20" t="str">
        <f t="shared" si="36"/>
        <v>Íslenski lífeyrissjóðurinnLíf 1</v>
      </c>
      <c r="B1168" s="20" t="str">
        <f>_xlfn.IFNA(INDEX(Listi!$AI:$AI,MATCH(C1168,Listi!$AJ:$AJ,0)),INDEX(Listi!T:T,MATCH(C1168,Listi!U:U,0)))</f>
        <v xml:space="preserve">Íslenski  </v>
      </c>
      <c r="C1168" t="s">
        <v>238</v>
      </c>
      <c r="D1168" t="s">
        <v>239</v>
      </c>
      <c r="E1168" t="s">
        <v>276</v>
      </c>
      <c r="F1168" t="s">
        <v>30</v>
      </c>
      <c r="G1168" s="8">
        <v>37681</v>
      </c>
      <c r="H1168" t="s">
        <v>31</v>
      </c>
      <c r="I1168" s="7">
        <v>0</v>
      </c>
      <c r="L1168" s="7">
        <v>34645188332</v>
      </c>
      <c r="M1168" s="7">
        <v>5859453012</v>
      </c>
      <c r="N1168" s="7">
        <v>977930648</v>
      </c>
      <c r="O1168" s="20">
        <f t="shared" si="37"/>
        <v>1</v>
      </c>
    </row>
    <row r="1169" spans="1:15">
      <c r="A1169" s="20" t="str">
        <f t="shared" si="36"/>
        <v>Íslenski lífeyrissjóðurinnLíf 2</v>
      </c>
      <c r="B1169" s="20" t="str">
        <f>_xlfn.IFNA(INDEX(Listi!$AI:$AI,MATCH(C1169,Listi!$AJ:$AJ,0)),INDEX(Listi!T:T,MATCH(C1169,Listi!U:U,0)))</f>
        <v xml:space="preserve">Íslenski  </v>
      </c>
      <c r="C1169" t="s">
        <v>238</v>
      </c>
      <c r="D1169" t="s">
        <v>240</v>
      </c>
      <c r="E1169" t="s">
        <v>276</v>
      </c>
      <c r="F1169" t="s">
        <v>30</v>
      </c>
      <c r="G1169" s="8">
        <v>37681</v>
      </c>
      <c r="H1169" t="s">
        <v>31</v>
      </c>
      <c r="I1169" s="7">
        <v>0</v>
      </c>
      <c r="L1169" s="7">
        <v>31029129445</v>
      </c>
      <c r="M1169" s="7">
        <v>2139527304</v>
      </c>
      <c r="N1169" s="7">
        <v>531278955</v>
      </c>
      <c r="O1169" s="20">
        <f t="shared" si="37"/>
        <v>1</v>
      </c>
    </row>
    <row r="1170" spans="1:15">
      <c r="A1170" s="20" t="str">
        <f t="shared" si="36"/>
        <v>Íslenski lífeyrissjóðurinnLíf 3</v>
      </c>
      <c r="B1170" s="20" t="str">
        <f>_xlfn.IFNA(INDEX(Listi!$AI:$AI,MATCH(C1170,Listi!$AJ:$AJ,0)),INDEX(Listi!T:T,MATCH(C1170,Listi!U:U,0)))</f>
        <v xml:space="preserve">Íslenski  </v>
      </c>
      <c r="C1170" t="s">
        <v>238</v>
      </c>
      <c r="D1170" t="s">
        <v>241</v>
      </c>
      <c r="E1170" t="s">
        <v>276</v>
      </c>
      <c r="F1170" t="s">
        <v>30</v>
      </c>
      <c r="G1170" s="8">
        <v>37681</v>
      </c>
      <c r="H1170" t="s">
        <v>31</v>
      </c>
      <c r="I1170" s="7">
        <v>0</v>
      </c>
      <c r="L1170" s="7">
        <v>26552298455</v>
      </c>
      <c r="M1170" s="7">
        <v>1349981892</v>
      </c>
      <c r="N1170" s="7">
        <v>474868471</v>
      </c>
      <c r="O1170" s="20">
        <f t="shared" si="37"/>
        <v>1</v>
      </c>
    </row>
    <row r="1171" spans="1:15">
      <c r="A1171" s="20" t="str">
        <f t="shared" si="36"/>
        <v>Íslenski lífeyrissjóðurinnLíf 4</v>
      </c>
      <c r="B1171" s="20" t="str">
        <f>_xlfn.IFNA(INDEX(Listi!$AI:$AI,MATCH(C1171,Listi!$AJ:$AJ,0)),INDEX(Listi!T:T,MATCH(C1171,Listi!U:U,0)))</f>
        <v xml:space="preserve">Íslenski  </v>
      </c>
      <c r="C1171" t="s">
        <v>238</v>
      </c>
      <c r="D1171" t="s">
        <v>242</v>
      </c>
      <c r="E1171" t="s">
        <v>276</v>
      </c>
      <c r="F1171" t="s">
        <v>30</v>
      </c>
      <c r="G1171" s="8">
        <v>37681</v>
      </c>
      <c r="H1171" t="s">
        <v>31</v>
      </c>
      <c r="I1171" s="7">
        <v>0</v>
      </c>
      <c r="L1171" s="7">
        <v>15323468197</v>
      </c>
      <c r="M1171" s="7">
        <v>592019313</v>
      </c>
      <c r="N1171" s="7">
        <v>649721424</v>
      </c>
      <c r="O1171" s="20">
        <f t="shared" si="37"/>
        <v>1</v>
      </c>
    </row>
    <row r="1172" spans="1:15">
      <c r="A1172" s="20" t="str">
        <f t="shared" si="36"/>
        <v>Íslenski lífeyrissjóðurinnSamtryggingardeild</v>
      </c>
      <c r="B1172" s="20" t="str">
        <f>_xlfn.IFNA(INDEX(Listi!$AI:$AI,MATCH(C1172,Listi!$AJ:$AJ,0)),INDEX(Listi!T:T,MATCH(C1172,Listi!U:U,0)))</f>
        <v xml:space="preserve">Íslenski  </v>
      </c>
      <c r="C1172" t="s">
        <v>238</v>
      </c>
      <c r="D1172" t="s">
        <v>205</v>
      </c>
      <c r="E1172" t="s">
        <v>275</v>
      </c>
      <c r="F1172" t="s">
        <v>30</v>
      </c>
      <c r="G1172" s="8">
        <v>37681</v>
      </c>
      <c r="H1172" t="s">
        <v>31</v>
      </c>
      <c r="I1172" s="7">
        <v>0</v>
      </c>
      <c r="L1172" s="7">
        <v>32369481106</v>
      </c>
      <c r="M1172" s="7">
        <v>2513450236</v>
      </c>
      <c r="N1172" s="7">
        <v>182749847</v>
      </c>
      <c r="O1172" s="20">
        <f t="shared" si="37"/>
        <v>1</v>
      </c>
    </row>
    <row r="1173" spans="1:15">
      <c r="A1173" s="20" t="str">
        <f t="shared" si="36"/>
        <v>Kvika banki hf.Ævileið</v>
      </c>
      <c r="B1173" s="20" t="str">
        <f>_xlfn.IFNA(INDEX(Listi!$AI:$AI,MATCH(C1173,Listi!$AJ:$AJ,0)),INDEX(Listi!T:T,MATCH(C1173,Listi!U:U,0)))</f>
        <v xml:space="preserve">Kvika banki </v>
      </c>
      <c r="C1173" t="s">
        <v>243</v>
      </c>
      <c r="D1173" t="s">
        <v>248</v>
      </c>
      <c r="E1173" t="s">
        <v>276</v>
      </c>
      <c r="F1173" t="s">
        <v>30</v>
      </c>
      <c r="G1173" s="8">
        <v>37681</v>
      </c>
      <c r="H1173" t="s">
        <v>31</v>
      </c>
      <c r="I1173" s="7">
        <v>0</v>
      </c>
      <c r="L1173" s="7">
        <v>83990162</v>
      </c>
      <c r="M1173" s="7">
        <v>9152445</v>
      </c>
      <c r="N1173" s="7">
        <v>0</v>
      </c>
      <c r="O1173" s="20">
        <f t="shared" si="37"/>
        <v>1</v>
      </c>
    </row>
    <row r="1174" spans="1:15">
      <c r="A1174" s="20" t="str">
        <f t="shared" si="36"/>
        <v>Kvika banki hf.Innlánaleið</v>
      </c>
      <c r="B1174" s="20" t="str">
        <f>_xlfn.IFNA(INDEX(Listi!$AI:$AI,MATCH(C1174,Listi!$AJ:$AJ,0)),INDEX(Listi!T:T,MATCH(C1174,Listi!U:U,0)))</f>
        <v xml:space="preserve">Kvika banki </v>
      </c>
      <c r="C1174" t="s">
        <v>243</v>
      </c>
      <c r="D1174" t="s">
        <v>230</v>
      </c>
      <c r="E1174" t="s">
        <v>276</v>
      </c>
      <c r="F1174" t="s">
        <v>30</v>
      </c>
      <c r="G1174" s="8">
        <v>37681</v>
      </c>
      <c r="H1174" t="s">
        <v>31</v>
      </c>
      <c r="I1174" s="7">
        <v>0</v>
      </c>
      <c r="L1174" s="7">
        <v>2045925829</v>
      </c>
      <c r="M1174" s="7">
        <v>336947043</v>
      </c>
      <c r="N1174" s="7">
        <v>10453565</v>
      </c>
      <c r="O1174" s="20">
        <f t="shared" si="37"/>
        <v>1</v>
      </c>
    </row>
    <row r="1175" spans="1:15">
      <c r="A1175" s="20" t="str">
        <f t="shared" si="36"/>
        <v>Kvika banki hf.Kvika Séreignasparnaður 5</v>
      </c>
      <c r="B1175" s="20" t="str">
        <f>_xlfn.IFNA(INDEX(Listi!$AI:$AI,MATCH(C1175,Listi!$AJ:$AJ,0)),INDEX(Listi!T:T,MATCH(C1175,Listi!U:U,0)))</f>
        <v xml:space="preserve">Kvika banki </v>
      </c>
      <c r="C1175" t="s">
        <v>243</v>
      </c>
      <c r="D1175" t="s">
        <v>471</v>
      </c>
      <c r="E1175" t="s">
        <v>276</v>
      </c>
      <c r="F1175" t="s">
        <v>30</v>
      </c>
      <c r="G1175" s="8">
        <v>37681</v>
      </c>
      <c r="H1175" t="s">
        <v>31</v>
      </c>
      <c r="I1175" s="7">
        <v>0</v>
      </c>
      <c r="L1175" s="7">
        <v>1146886398</v>
      </c>
      <c r="M1175" s="7">
        <v>0</v>
      </c>
      <c r="N1175" s="7">
        <v>0</v>
      </c>
      <c r="O1175" s="20">
        <f t="shared" si="37"/>
        <v>1</v>
      </c>
    </row>
    <row r="1176" spans="1:15">
      <c r="A1176" s="20" t="str">
        <f t="shared" si="36"/>
        <v>Kvika banki hf.MP Séreign 1</v>
      </c>
      <c r="B1176" s="20" t="str">
        <f>_xlfn.IFNA(INDEX(Listi!$AI:$AI,MATCH(C1176,Listi!$AJ:$AJ,0)),INDEX(Listi!T:T,MATCH(C1176,Listi!U:U,0)))</f>
        <v xml:space="preserve">Kvika banki </v>
      </c>
      <c r="C1176" t="s">
        <v>243</v>
      </c>
      <c r="D1176" t="s">
        <v>244</v>
      </c>
      <c r="E1176" t="s">
        <v>276</v>
      </c>
      <c r="F1176" t="s">
        <v>30</v>
      </c>
      <c r="G1176" s="8">
        <v>37681</v>
      </c>
      <c r="H1176" t="s">
        <v>31</v>
      </c>
      <c r="I1176" s="7">
        <v>0</v>
      </c>
      <c r="L1176" s="7">
        <v>706827763</v>
      </c>
      <c r="M1176" s="7">
        <v>48440481</v>
      </c>
      <c r="N1176" s="7">
        <v>9836508</v>
      </c>
      <c r="O1176" s="20">
        <f t="shared" si="37"/>
        <v>1</v>
      </c>
    </row>
    <row r="1177" spans="1:15">
      <c r="A1177" s="20" t="str">
        <f t="shared" si="36"/>
        <v>Kvika banki hf.MP Séreign 2</v>
      </c>
      <c r="B1177" s="20" t="str">
        <f>_xlfn.IFNA(INDEX(Listi!$AI:$AI,MATCH(C1177,Listi!$AJ:$AJ,0)),INDEX(Listi!T:T,MATCH(C1177,Listi!U:U,0)))</f>
        <v xml:space="preserve">Kvika banki </v>
      </c>
      <c r="C1177" t="s">
        <v>243</v>
      </c>
      <c r="D1177" t="s">
        <v>245</v>
      </c>
      <c r="E1177" t="s">
        <v>276</v>
      </c>
      <c r="F1177" t="s">
        <v>30</v>
      </c>
      <c r="G1177" s="8">
        <v>37681</v>
      </c>
      <c r="H1177" t="s">
        <v>31</v>
      </c>
      <c r="I1177" s="7">
        <v>0</v>
      </c>
      <c r="L1177" s="7">
        <v>853989181</v>
      </c>
      <c r="M1177" s="7">
        <v>42441382</v>
      </c>
      <c r="N1177" s="7">
        <v>14637701</v>
      </c>
      <c r="O1177" s="20">
        <f t="shared" si="37"/>
        <v>1</v>
      </c>
    </row>
    <row r="1178" spans="1:15">
      <c r="A1178" s="20" t="str">
        <f t="shared" si="36"/>
        <v>Kvika banki hf.MP Séreign 3</v>
      </c>
      <c r="B1178" s="20" t="str">
        <f>_xlfn.IFNA(INDEX(Listi!$AI:$AI,MATCH(C1178,Listi!$AJ:$AJ,0)),INDEX(Listi!T:T,MATCH(C1178,Listi!U:U,0)))</f>
        <v xml:space="preserve">Kvika banki </v>
      </c>
      <c r="C1178" t="s">
        <v>243</v>
      </c>
      <c r="D1178" t="s">
        <v>246</v>
      </c>
      <c r="E1178" t="s">
        <v>276</v>
      </c>
      <c r="F1178" t="s">
        <v>30</v>
      </c>
      <c r="G1178" s="8">
        <v>37681</v>
      </c>
      <c r="H1178" t="s">
        <v>31</v>
      </c>
      <c r="I1178" s="7">
        <v>0</v>
      </c>
      <c r="L1178" s="7">
        <v>141173858</v>
      </c>
      <c r="M1178" s="7">
        <v>3374790</v>
      </c>
      <c r="N1178" s="7">
        <v>0</v>
      </c>
      <c r="O1178" s="20">
        <f t="shared" si="37"/>
        <v>1</v>
      </c>
    </row>
    <row r="1179" spans="1:15">
      <c r="A1179" s="20" t="str">
        <f t="shared" si="36"/>
        <v>Kvika banki hf.MP Séreign 4</v>
      </c>
      <c r="B1179" s="20" t="str">
        <f>_xlfn.IFNA(INDEX(Listi!$AI:$AI,MATCH(C1179,Listi!$AJ:$AJ,0)),INDEX(Listi!T:T,MATCH(C1179,Listi!U:U,0)))</f>
        <v xml:space="preserve">Kvika banki </v>
      </c>
      <c r="C1179" t="s">
        <v>243</v>
      </c>
      <c r="D1179" t="s">
        <v>247</v>
      </c>
      <c r="E1179" t="s">
        <v>276</v>
      </c>
      <c r="F1179" t="s">
        <v>30</v>
      </c>
      <c r="G1179" s="8">
        <v>37681</v>
      </c>
      <c r="H1179" t="s">
        <v>31</v>
      </c>
      <c r="I1179" s="7">
        <v>0</v>
      </c>
      <c r="L1179" s="7">
        <v>55886684</v>
      </c>
      <c r="M1179" s="7">
        <v>2888869</v>
      </c>
      <c r="N1179" s="7">
        <v>0</v>
      </c>
      <c r="O1179" s="20">
        <f t="shared" si="37"/>
        <v>1</v>
      </c>
    </row>
    <row r="1180" spans="1:15">
      <c r="A1180" s="20" t="str">
        <f t="shared" si="36"/>
        <v>Landsbankinn hf.Landsbankinn Erlend verðbréf</v>
      </c>
      <c r="B1180" s="20" t="str">
        <f>_xlfn.IFNA(INDEX(Listi!$AI:$AI,MATCH(C1180,Listi!$AJ:$AJ,0)),INDEX(Listi!T:T,MATCH(C1180,Listi!U:U,0)))</f>
        <v>Landsbankinn</v>
      </c>
      <c r="C1180" t="s">
        <v>249</v>
      </c>
      <c r="D1180" t="s">
        <v>385</v>
      </c>
      <c r="E1180" t="s">
        <v>276</v>
      </c>
      <c r="F1180" t="s">
        <v>30</v>
      </c>
      <c r="G1180" s="8">
        <v>37681</v>
      </c>
      <c r="H1180" t="s">
        <v>31</v>
      </c>
      <c r="I1180" s="7">
        <v>0</v>
      </c>
      <c r="L1180" s="7">
        <v>3705185129</v>
      </c>
      <c r="M1180" s="7">
        <v>119989407</v>
      </c>
      <c r="N1180" s="7">
        <v>87847878</v>
      </c>
      <c r="O1180" s="20">
        <f t="shared" si="37"/>
        <v>1</v>
      </c>
    </row>
    <row r="1181" spans="1:15">
      <c r="A1181" s="20" t="str">
        <f t="shared" si="36"/>
        <v>Landsbankinn hf.Landsbankinn Lífeyrisbók</v>
      </c>
      <c r="B1181" s="20" t="str">
        <f>_xlfn.IFNA(INDEX(Listi!$AI:$AI,MATCH(C1181,Listi!$AJ:$AJ,0)),INDEX(Listi!T:T,MATCH(C1181,Listi!U:U,0)))</f>
        <v>Landsbankinn</v>
      </c>
      <c r="C1181" t="s">
        <v>249</v>
      </c>
      <c r="D1181" t="s">
        <v>367</v>
      </c>
      <c r="E1181" t="s">
        <v>276</v>
      </c>
      <c r="F1181" t="s">
        <v>30</v>
      </c>
      <c r="G1181" s="8">
        <v>37681</v>
      </c>
      <c r="H1181" t="s">
        <v>31</v>
      </c>
      <c r="I1181" s="7">
        <v>0</v>
      </c>
      <c r="L1181" s="7">
        <v>3016213427</v>
      </c>
      <c r="M1181" s="7">
        <v>440353590</v>
      </c>
      <c r="N1181" s="7">
        <v>298769900</v>
      </c>
      <c r="O1181" s="20">
        <f t="shared" si="37"/>
        <v>1</v>
      </c>
    </row>
    <row r="1182" spans="1:15">
      <c r="A1182" s="20" t="str">
        <f t="shared" si="36"/>
        <v>Landsbankinn hf.Landsbankinn Lífeyrisbók verðtryggð</v>
      </c>
      <c r="B1182" s="20" t="str">
        <f>_xlfn.IFNA(INDEX(Listi!$AI:$AI,MATCH(C1182,Listi!$AJ:$AJ,0)),INDEX(Listi!T:T,MATCH(C1182,Listi!U:U,0)))</f>
        <v>Landsbankinn</v>
      </c>
      <c r="C1182" t="s">
        <v>249</v>
      </c>
      <c r="D1182" t="s">
        <v>598</v>
      </c>
      <c r="E1182" t="s">
        <v>276</v>
      </c>
      <c r="F1182" t="s">
        <v>30</v>
      </c>
      <c r="G1182" s="8">
        <v>37681</v>
      </c>
      <c r="H1182" t="s">
        <v>31</v>
      </c>
      <c r="I1182" s="7">
        <v>0</v>
      </c>
      <c r="L1182" s="7">
        <v>66896053137</v>
      </c>
      <c r="M1182" s="7">
        <v>6692476029</v>
      </c>
      <c r="N1182" s="7">
        <v>4680072987</v>
      </c>
      <c r="O1182" s="20">
        <f t="shared" si="37"/>
        <v>1</v>
      </c>
    </row>
    <row r="1183" spans="1:15">
      <c r="A1183" s="20" t="str">
        <f t="shared" si="36"/>
        <v>Lífeyrissjóður bændaSamtryggingardeild</v>
      </c>
      <c r="B1183" s="20" t="str">
        <f>_xlfn.IFNA(INDEX(Listi!$AI:$AI,MATCH(C1183,Listi!$AJ:$AJ,0)),INDEX(Listi!T:T,MATCH(C1183,Listi!U:U,0)))</f>
        <v>Lífeyrissjóður bænda</v>
      </c>
      <c r="C1183" t="s">
        <v>252</v>
      </c>
      <c r="D1183" t="s">
        <v>205</v>
      </c>
      <c r="E1183" t="s">
        <v>275</v>
      </c>
      <c r="F1183" t="s">
        <v>30</v>
      </c>
      <c r="G1183" s="8">
        <v>37681</v>
      </c>
      <c r="H1183" t="s">
        <v>31</v>
      </c>
      <c r="I1183" s="7">
        <v>729376624</v>
      </c>
      <c r="L1183" s="7">
        <v>45108278171</v>
      </c>
      <c r="M1183" s="7">
        <v>776003397</v>
      </c>
      <c r="N1183" s="7">
        <v>1921473168</v>
      </c>
      <c r="O1183" s="20">
        <f t="shared" si="37"/>
        <v>1</v>
      </c>
    </row>
    <row r="1184" spans="1:15">
      <c r="A1184" s="20" t="str">
        <f t="shared" si="36"/>
        <v>Lífeyrissjóður bankamannaAldursdeild</v>
      </c>
      <c r="B1184" s="20" t="str">
        <f>_xlfn.IFNA(INDEX(Listi!$AI:$AI,MATCH(C1184,Listi!$AJ:$AJ,0)),INDEX(Listi!T:T,MATCH(C1184,Listi!U:U,0)))</f>
        <v>Lífeyrissjóður bankam.</v>
      </c>
      <c r="C1184" t="s">
        <v>250</v>
      </c>
      <c r="D1184" t="s">
        <v>251</v>
      </c>
      <c r="E1184" t="s">
        <v>275</v>
      </c>
      <c r="F1184" t="s">
        <v>30</v>
      </c>
      <c r="G1184" s="8">
        <v>37681</v>
      </c>
      <c r="H1184" t="s">
        <v>31</v>
      </c>
      <c r="I1184" s="7">
        <v>0</v>
      </c>
      <c r="L1184" s="7">
        <v>61369964000</v>
      </c>
      <c r="M1184" s="7">
        <v>1996063000</v>
      </c>
      <c r="N1184" s="7">
        <v>753444000</v>
      </c>
      <c r="O1184" s="20">
        <f t="shared" si="37"/>
        <v>1</v>
      </c>
    </row>
    <row r="1185" spans="1:15">
      <c r="A1185" s="20" t="str">
        <f t="shared" si="36"/>
        <v>Lífeyrissjóður bankamannaHlutfallsdeild</v>
      </c>
      <c r="B1185" s="20" t="str">
        <f>_xlfn.IFNA(INDEX(Listi!$AI:$AI,MATCH(C1185,Listi!$AJ:$AJ,0)),INDEX(Listi!T:T,MATCH(C1185,Listi!U:U,0)))</f>
        <v>Lífeyrissjóður bankam.</v>
      </c>
      <c r="C1185" t="s">
        <v>250</v>
      </c>
      <c r="D1185" t="s">
        <v>467</v>
      </c>
      <c r="E1185" t="s">
        <v>275</v>
      </c>
      <c r="F1185" t="s">
        <v>30</v>
      </c>
      <c r="G1185" s="8">
        <v>37681</v>
      </c>
      <c r="H1185" t="s">
        <v>31</v>
      </c>
      <c r="I1185" s="7">
        <v>0</v>
      </c>
      <c r="L1185" s="7">
        <v>40286427000</v>
      </c>
      <c r="M1185" s="7">
        <v>125147000</v>
      </c>
      <c r="N1185" s="7">
        <v>2741197000</v>
      </c>
      <c r="O1185" s="20">
        <f t="shared" si="37"/>
        <v>1</v>
      </c>
    </row>
    <row r="1186" spans="1:15">
      <c r="A1186" s="20" t="str">
        <f t="shared" si="36"/>
        <v>Lífeyrissjóður RangæingaSamtryggingardeild</v>
      </c>
      <c r="B1186" s="20" t="str">
        <f>_xlfn.IFNA(INDEX(Listi!$AI:$AI,MATCH(C1186,Listi!$AJ:$AJ,0)),INDEX(Listi!T:T,MATCH(C1186,Listi!U:U,0)))</f>
        <v>Lífeyrissjóður Rang.</v>
      </c>
      <c r="C1186" t="s">
        <v>253</v>
      </c>
      <c r="D1186" t="s">
        <v>205</v>
      </c>
      <c r="E1186" t="s">
        <v>275</v>
      </c>
      <c r="F1186" t="s">
        <v>30</v>
      </c>
      <c r="G1186" s="8">
        <v>37681</v>
      </c>
      <c r="H1186" t="s">
        <v>31</v>
      </c>
      <c r="I1186" s="7">
        <v>0</v>
      </c>
      <c r="L1186" s="7">
        <v>18949790000</v>
      </c>
      <c r="M1186" s="7">
        <v>835894000</v>
      </c>
      <c r="N1186" s="7">
        <v>386250000</v>
      </c>
      <c r="O1186" s="20">
        <f t="shared" si="37"/>
        <v>1</v>
      </c>
    </row>
    <row r="1187" spans="1:15">
      <c r="A1187" s="20" t="str">
        <f t="shared" si="36"/>
        <v>Lífeyrissjóður starfsmanna AkureyrarbæjarSamtryggingardeild</v>
      </c>
      <c r="B1187" s="20" t="str">
        <f>_xlfn.IFNA(INDEX(Listi!$AI:$AI,MATCH(C1187,Listi!$AJ:$AJ,0)),INDEX(Listi!T:T,MATCH(C1187,Listi!U:U,0)))</f>
        <v>Lífeyrissj. starfsm. Akureyrarb.</v>
      </c>
      <c r="C1187" t="s">
        <v>274</v>
      </c>
      <c r="D1187" t="s">
        <v>205</v>
      </c>
      <c r="E1187" t="s">
        <v>275</v>
      </c>
      <c r="F1187" t="s">
        <v>30</v>
      </c>
      <c r="G1187" s="8">
        <v>37681</v>
      </c>
      <c r="H1187" t="s">
        <v>31</v>
      </c>
      <c r="I1187" s="7">
        <v>0</v>
      </c>
      <c r="L1187" s="7">
        <v>14569496826</v>
      </c>
      <c r="M1187" s="7">
        <v>46271787</v>
      </c>
      <c r="N1187" s="7">
        <v>1160288032</v>
      </c>
      <c r="O1187" s="20">
        <f t="shared" si="37"/>
        <v>1</v>
      </c>
    </row>
    <row r="1188" spans="1:15">
      <c r="A1188" s="20" t="str">
        <f t="shared" si="36"/>
        <v>Lífeyrissjóður starfsmanna Búnaðarbanka ÍslandsSamtryggingardeild</v>
      </c>
      <c r="B1188" s="20" t="str">
        <f>_xlfn.IFNA(INDEX(Listi!$AI:$AI,MATCH(C1188,Listi!$AJ:$AJ,0)),INDEX(Listi!T:T,MATCH(C1188,Listi!U:U,0)))</f>
        <v>Lífeyrissj. starfsm. Búnaðarb.Ísl.</v>
      </c>
      <c r="C1188" t="s">
        <v>254</v>
      </c>
      <c r="D1188" t="s">
        <v>205</v>
      </c>
      <c r="E1188" t="s">
        <v>275</v>
      </c>
      <c r="F1188" t="s">
        <v>30</v>
      </c>
      <c r="G1188" s="8">
        <v>37681</v>
      </c>
      <c r="H1188" t="s">
        <v>31</v>
      </c>
      <c r="I1188" s="7">
        <v>0</v>
      </c>
      <c r="L1188" s="7">
        <v>27921283000</v>
      </c>
      <c r="M1188" s="7">
        <v>7378000</v>
      </c>
      <c r="N1188" s="7">
        <v>1535577000</v>
      </c>
      <c r="O1188" s="20">
        <f t="shared" si="37"/>
        <v>1</v>
      </c>
    </row>
    <row r="1189" spans="1:15">
      <c r="A1189" s="20" t="str">
        <f t="shared" si="36"/>
        <v>Lífeyrissjóður starfsmanna ReykjavíkurborgarSamtryggingardeild</v>
      </c>
      <c r="B1189" s="20" t="str">
        <f>_xlfn.IFNA(INDEX(Listi!$AI:$AI,MATCH(C1189,Listi!$AJ:$AJ,0)),INDEX(Listi!T:T,MATCH(C1189,Listi!U:U,0)))</f>
        <v>Lífeyrissj. starfsm. Reykjav.</v>
      </c>
      <c r="C1189" t="s">
        <v>255</v>
      </c>
      <c r="D1189" t="s">
        <v>205</v>
      </c>
      <c r="E1189" t="s">
        <v>275</v>
      </c>
      <c r="F1189" t="s">
        <v>30</v>
      </c>
      <c r="G1189" s="8">
        <v>37681</v>
      </c>
      <c r="H1189" t="s">
        <v>31</v>
      </c>
      <c r="I1189" s="7">
        <v>0</v>
      </c>
      <c r="L1189" s="7">
        <v>92450251598</v>
      </c>
      <c r="M1189" s="7">
        <v>217604296</v>
      </c>
      <c r="N1189" s="7">
        <v>6195210428</v>
      </c>
      <c r="O1189" s="20">
        <f t="shared" si="37"/>
        <v>1</v>
      </c>
    </row>
    <row r="1190" spans="1:15">
      <c r="A1190" s="20" t="str">
        <f t="shared" si="36"/>
        <v>Lífeyrissjóður starfsmanna ríkisinsA-deild</v>
      </c>
      <c r="B1190" s="20" t="str">
        <f>_xlfn.IFNA(INDEX(Listi!$AI:$AI,MATCH(C1190,Listi!$AJ:$AJ,0)),INDEX(Listi!T:T,MATCH(C1190,Listi!U:U,0)))</f>
        <v>LSR</v>
      </c>
      <c r="C1190" t="s">
        <v>256</v>
      </c>
      <c r="D1190" t="s">
        <v>257</v>
      </c>
      <c r="E1190" t="s">
        <v>275</v>
      </c>
      <c r="F1190" t="s">
        <v>30</v>
      </c>
      <c r="G1190" s="8">
        <v>37681</v>
      </c>
      <c r="H1190" t="s">
        <v>31</v>
      </c>
      <c r="I1190" s="7">
        <v>0</v>
      </c>
      <c r="L1190" s="7">
        <v>1024402726080</v>
      </c>
      <c r="M1190" s="7">
        <v>38030413328</v>
      </c>
      <c r="N1190" s="7">
        <v>13011563069</v>
      </c>
      <c r="O1190" s="20">
        <f t="shared" si="37"/>
        <v>1</v>
      </c>
    </row>
    <row r="1191" spans="1:15">
      <c r="A1191" s="20" t="str">
        <f t="shared" si="36"/>
        <v>Lífeyrissjóður starfsmanna ríkisinsB-deild</v>
      </c>
      <c r="B1191" s="20" t="str">
        <f>_xlfn.IFNA(INDEX(Listi!$AI:$AI,MATCH(C1191,Listi!$AJ:$AJ,0)),INDEX(Listi!T:T,MATCH(C1191,Listi!U:U,0)))</f>
        <v>LSR</v>
      </c>
      <c r="C1191" t="s">
        <v>256</v>
      </c>
      <c r="D1191" t="s">
        <v>218</v>
      </c>
      <c r="E1191" t="s">
        <v>275</v>
      </c>
      <c r="F1191" t="s">
        <v>30</v>
      </c>
      <c r="G1191" s="8">
        <v>37681</v>
      </c>
      <c r="H1191" t="s">
        <v>31</v>
      </c>
      <c r="I1191" s="7">
        <v>0</v>
      </c>
      <c r="L1191" s="7">
        <v>297381500048</v>
      </c>
      <c r="M1191" s="7">
        <v>1364474032</v>
      </c>
      <c r="N1191" s="7">
        <v>62409553231</v>
      </c>
      <c r="O1191" s="20">
        <f t="shared" si="37"/>
        <v>1</v>
      </c>
    </row>
    <row r="1192" spans="1:15">
      <c r="A1192" s="20" t="str">
        <f t="shared" si="36"/>
        <v>Lífeyrissjóður starfsmanna ríkisinsLeið I</v>
      </c>
      <c r="B1192" s="20" t="str">
        <f>_xlfn.IFNA(INDEX(Listi!$AI:$AI,MATCH(C1192,Listi!$AJ:$AJ,0)),INDEX(Listi!T:T,MATCH(C1192,Listi!U:U,0)))</f>
        <v>LSR</v>
      </c>
      <c r="C1192" t="s">
        <v>256</v>
      </c>
      <c r="D1192" t="s">
        <v>258</v>
      </c>
      <c r="E1192" t="s">
        <v>276</v>
      </c>
      <c r="F1192" t="s">
        <v>30</v>
      </c>
      <c r="G1192" s="8">
        <v>37681</v>
      </c>
      <c r="H1192" t="s">
        <v>31</v>
      </c>
      <c r="I1192" s="7">
        <v>0</v>
      </c>
      <c r="L1192" s="7">
        <v>11704214939</v>
      </c>
      <c r="M1192" s="7">
        <v>547428342</v>
      </c>
      <c r="N1192" s="7">
        <v>195323403</v>
      </c>
      <c r="O1192" s="20">
        <f t="shared" si="37"/>
        <v>1</v>
      </c>
    </row>
    <row r="1193" spans="1:15">
      <c r="A1193" s="20" t="str">
        <f t="shared" ref="A1193:A1254" si="38">CONCATENATE(C1193,D1193)</f>
        <v>Lífeyrissjóður starfsmanna ríkisinsLeið II</v>
      </c>
      <c r="B1193" s="20" t="str">
        <f>_xlfn.IFNA(INDEX(Listi!$AI:$AI,MATCH(C1193,Listi!$AJ:$AJ,0)),INDEX(Listi!T:T,MATCH(C1193,Listi!U:U,0)))</f>
        <v>LSR</v>
      </c>
      <c r="C1193" t="s">
        <v>256</v>
      </c>
      <c r="D1193" t="s">
        <v>259</v>
      </c>
      <c r="E1193" t="s">
        <v>276</v>
      </c>
      <c r="F1193" t="s">
        <v>30</v>
      </c>
      <c r="G1193" s="8">
        <v>37681</v>
      </c>
      <c r="H1193" t="s">
        <v>31</v>
      </c>
      <c r="I1193" s="7">
        <v>0</v>
      </c>
      <c r="L1193" s="7">
        <v>3365164594</v>
      </c>
      <c r="M1193" s="7">
        <v>379849453</v>
      </c>
      <c r="N1193" s="7">
        <v>93142056</v>
      </c>
      <c r="O1193" s="20">
        <f t="shared" si="37"/>
        <v>1</v>
      </c>
    </row>
    <row r="1194" spans="1:15">
      <c r="A1194" s="20" t="str">
        <f t="shared" si="38"/>
        <v>Lífeyrissjóður starfsmanna ríkisinsLeið III</v>
      </c>
      <c r="B1194" s="20" t="str">
        <f>_xlfn.IFNA(INDEX(Listi!$AI:$AI,MATCH(C1194,Listi!$AJ:$AJ,0)),INDEX(Listi!T:T,MATCH(C1194,Listi!U:U,0)))</f>
        <v>LSR</v>
      </c>
      <c r="C1194" t="s">
        <v>256</v>
      </c>
      <c r="D1194" t="s">
        <v>260</v>
      </c>
      <c r="E1194" t="s">
        <v>276</v>
      </c>
      <c r="F1194" t="s">
        <v>30</v>
      </c>
      <c r="G1194" s="8">
        <v>37681</v>
      </c>
      <c r="H1194" t="s">
        <v>31</v>
      </c>
      <c r="I1194" s="7">
        <v>0</v>
      </c>
      <c r="L1194" s="7">
        <v>9959294621</v>
      </c>
      <c r="M1194" s="7">
        <v>743287481</v>
      </c>
      <c r="N1194" s="7">
        <v>349903833</v>
      </c>
      <c r="O1194" s="20">
        <f t="shared" si="37"/>
        <v>1</v>
      </c>
    </row>
    <row r="1195" spans="1:15">
      <c r="A1195" s="20" t="str">
        <f t="shared" si="38"/>
        <v>Lífeyrissjóður Tannlæknafél ÍslDeild I/Séreign</v>
      </c>
      <c r="B1195" s="20" t="str">
        <f>_xlfn.IFNA(INDEX(Listi!$AI:$AI,MATCH(C1195,Listi!$AJ:$AJ,0)),INDEX(Listi!T:T,MATCH(C1195,Listi!U:U,0)))</f>
        <v>Lífeyrissj. Tannlækna</v>
      </c>
      <c r="C1195" t="s">
        <v>261</v>
      </c>
      <c r="D1195" t="s">
        <v>207</v>
      </c>
      <c r="E1195" t="s">
        <v>276</v>
      </c>
      <c r="F1195" t="s">
        <v>30</v>
      </c>
      <c r="G1195" s="8">
        <v>37681</v>
      </c>
      <c r="H1195" t="s">
        <v>31</v>
      </c>
      <c r="I1195" s="7">
        <v>0</v>
      </c>
      <c r="L1195" s="7">
        <v>6768408488</v>
      </c>
      <c r="M1195" s="7">
        <v>272759192</v>
      </c>
      <c r="N1195" s="7">
        <v>153838058</v>
      </c>
      <c r="O1195" s="20">
        <f t="shared" si="37"/>
        <v>1</v>
      </c>
    </row>
    <row r="1196" spans="1:15">
      <c r="A1196" s="20" t="str">
        <f t="shared" si="38"/>
        <v>Lífeyrissjóður Tannlæknafél ÍslSamtryggingardeild</v>
      </c>
      <c r="B1196" s="20" t="str">
        <f>_xlfn.IFNA(INDEX(Listi!$AI:$AI,MATCH(C1196,Listi!$AJ:$AJ,0)),INDEX(Listi!T:T,MATCH(C1196,Listi!U:U,0)))</f>
        <v>Lífeyrissj. Tannlækna</v>
      </c>
      <c r="C1196" t="s">
        <v>261</v>
      </c>
      <c r="D1196" t="s">
        <v>205</v>
      </c>
      <c r="E1196" t="s">
        <v>275</v>
      </c>
      <c r="F1196" t="s">
        <v>30</v>
      </c>
      <c r="G1196" s="8">
        <v>37681</v>
      </c>
      <c r="H1196" t="s">
        <v>31</v>
      </c>
      <c r="I1196" s="7">
        <v>0</v>
      </c>
      <c r="L1196" s="7">
        <v>2241251214</v>
      </c>
      <c r="M1196" s="7">
        <v>112827287</v>
      </c>
      <c r="N1196" s="7">
        <v>17930159</v>
      </c>
      <c r="O1196" s="20">
        <f t="shared" si="37"/>
        <v>1</v>
      </c>
    </row>
    <row r="1197" spans="1:15">
      <c r="A1197" s="20" t="str">
        <f t="shared" si="38"/>
        <v>Lífeyrissjóður verslunarmannaÆvileið 1</v>
      </c>
      <c r="B1197" s="20" t="str">
        <f>_xlfn.IFNA(INDEX(Listi!$AI:$AI,MATCH(C1197,Listi!$AJ:$AJ,0)),INDEX(Listi!T:T,MATCH(C1197,Listi!U:U,0)))</f>
        <v>Lífeyrissj. Verslunarm.</v>
      </c>
      <c r="C1197" t="s">
        <v>206</v>
      </c>
      <c r="D1197" t="s">
        <v>310</v>
      </c>
      <c r="E1197" t="s">
        <v>276</v>
      </c>
      <c r="F1197" t="s">
        <v>30</v>
      </c>
      <c r="G1197" s="8">
        <v>37681</v>
      </c>
      <c r="H1197" t="s">
        <v>31</v>
      </c>
      <c r="I1197" s="7">
        <v>0</v>
      </c>
      <c r="L1197" s="7">
        <v>2860479562</v>
      </c>
      <c r="M1197" s="7">
        <v>819651283</v>
      </c>
      <c r="N1197" s="7">
        <v>12562366</v>
      </c>
      <c r="O1197" s="20">
        <f t="shared" si="37"/>
        <v>1</v>
      </c>
    </row>
    <row r="1198" spans="1:15">
      <c r="A1198" s="20" t="str">
        <f t="shared" si="38"/>
        <v>Lífeyrissjóður verslunarmannaÆvileið 2</v>
      </c>
      <c r="B1198" s="20" t="str">
        <f>_xlfn.IFNA(INDEX(Listi!$AI:$AI,MATCH(C1198,Listi!$AJ:$AJ,0)),INDEX(Listi!T:T,MATCH(C1198,Listi!U:U,0)))</f>
        <v>Lífeyrissj. Verslunarm.</v>
      </c>
      <c r="C1198" t="s">
        <v>206</v>
      </c>
      <c r="D1198" t="s">
        <v>309</v>
      </c>
      <c r="E1198" t="s">
        <v>276</v>
      </c>
      <c r="F1198" t="s">
        <v>30</v>
      </c>
      <c r="G1198" s="8">
        <v>37681</v>
      </c>
      <c r="H1198" t="s">
        <v>31</v>
      </c>
      <c r="I1198" s="7">
        <v>0</v>
      </c>
      <c r="L1198" s="7">
        <v>2325064159</v>
      </c>
      <c r="M1198" s="7">
        <v>465663194</v>
      </c>
      <c r="N1198" s="7">
        <v>32037995</v>
      </c>
      <c r="O1198" s="20">
        <f t="shared" si="37"/>
        <v>1</v>
      </c>
    </row>
    <row r="1199" spans="1:15">
      <c r="A1199" s="20" t="str">
        <f t="shared" si="38"/>
        <v>Lífeyrissjóður verslunarmannaÆvileið 3</v>
      </c>
      <c r="B1199" s="20" t="str">
        <f>_xlfn.IFNA(INDEX(Listi!$AI:$AI,MATCH(C1199,Listi!$AJ:$AJ,0)),INDEX(Listi!T:T,MATCH(C1199,Listi!U:U,0)))</f>
        <v>Lífeyrissj. Verslunarm.</v>
      </c>
      <c r="C1199" t="s">
        <v>206</v>
      </c>
      <c r="D1199" t="s">
        <v>308</v>
      </c>
      <c r="E1199" t="s">
        <v>276</v>
      </c>
      <c r="F1199" t="s">
        <v>30</v>
      </c>
      <c r="G1199" s="8">
        <v>37681</v>
      </c>
      <c r="H1199" t="s">
        <v>31</v>
      </c>
      <c r="I1199" s="7">
        <v>0</v>
      </c>
      <c r="L1199" s="7">
        <v>1567402319</v>
      </c>
      <c r="M1199" s="7">
        <v>325961302</v>
      </c>
      <c r="N1199" s="7">
        <v>60283998</v>
      </c>
      <c r="O1199" s="20">
        <f t="shared" si="37"/>
        <v>1</v>
      </c>
    </row>
    <row r="1200" spans="1:15">
      <c r="A1200" s="20" t="str">
        <f t="shared" si="38"/>
        <v>Lífeyrissjóður verslunarmannaDeild I/Séreign</v>
      </c>
      <c r="B1200" s="20" t="str">
        <f>_xlfn.IFNA(INDEX(Listi!$AI:$AI,MATCH(C1200,Listi!$AJ:$AJ,0)),INDEX(Listi!T:T,MATCH(C1200,Listi!U:U,0)))</f>
        <v>Lífeyrissj. Verslunarm.</v>
      </c>
      <c r="C1200" t="s">
        <v>206</v>
      </c>
      <c r="D1200" t="s">
        <v>207</v>
      </c>
      <c r="E1200" t="s">
        <v>276</v>
      </c>
      <c r="F1200" t="s">
        <v>30</v>
      </c>
      <c r="G1200" s="8">
        <v>37681</v>
      </c>
      <c r="H1200" t="s">
        <v>31</v>
      </c>
      <c r="I1200" s="7">
        <v>0</v>
      </c>
      <c r="L1200" s="7">
        <v>19785724399</v>
      </c>
      <c r="M1200" s="7">
        <v>729937912</v>
      </c>
      <c r="N1200" s="7">
        <v>458382791</v>
      </c>
      <c r="O1200" s="20">
        <f t="shared" si="37"/>
        <v>1</v>
      </c>
    </row>
    <row r="1201" spans="1:15">
      <c r="A1201" s="20" t="str">
        <f t="shared" si="38"/>
        <v>Lífeyrissjóður verslunarmannaSamtryggingardeild</v>
      </c>
      <c r="B1201" s="20" t="str">
        <f>_xlfn.IFNA(INDEX(Listi!$AI:$AI,MATCH(C1201,Listi!$AJ:$AJ,0)),INDEX(Listi!T:T,MATCH(C1201,Listi!U:U,0)))</f>
        <v>Lífeyrissj. Verslunarm.</v>
      </c>
      <c r="C1201" t="s">
        <v>206</v>
      </c>
      <c r="D1201" t="s">
        <v>205</v>
      </c>
      <c r="E1201" t="s">
        <v>275</v>
      </c>
      <c r="F1201" t="s">
        <v>30</v>
      </c>
      <c r="G1201" s="8">
        <v>37681</v>
      </c>
      <c r="H1201" t="s">
        <v>31</v>
      </c>
      <c r="I1201" s="7">
        <v>0</v>
      </c>
      <c r="L1201" s="7">
        <v>1174592806906</v>
      </c>
      <c r="M1201" s="7">
        <v>35794261112</v>
      </c>
      <c r="N1201" s="7">
        <v>21965137185</v>
      </c>
      <c r="O1201" s="20">
        <f t="shared" si="37"/>
        <v>1</v>
      </c>
    </row>
    <row r="1202" spans="1:15">
      <c r="A1202" s="20" t="str">
        <f t="shared" si="38"/>
        <v>Lífeyrissjóður VestmannaeyjaSafn I</v>
      </c>
      <c r="B1202" s="20" t="str">
        <f>_xlfn.IFNA(INDEX(Listi!$AI:$AI,MATCH(C1202,Listi!$AJ:$AJ,0)),INDEX(Listi!T:T,MATCH(C1202,Listi!U:U,0)))</f>
        <v>Lífeyrissj. Vestm.</v>
      </c>
      <c r="C1202" t="s">
        <v>262</v>
      </c>
      <c r="D1202" t="s">
        <v>210</v>
      </c>
      <c r="E1202" t="s">
        <v>276</v>
      </c>
      <c r="F1202" t="s">
        <v>30</v>
      </c>
      <c r="G1202" s="8">
        <v>37681</v>
      </c>
      <c r="H1202" t="s">
        <v>31</v>
      </c>
      <c r="I1202" s="7">
        <v>0</v>
      </c>
      <c r="L1202" s="7">
        <v>381311221</v>
      </c>
      <c r="M1202" s="7">
        <v>44104006</v>
      </c>
      <c r="N1202" s="7">
        <v>13592960</v>
      </c>
      <c r="O1202" s="20">
        <f t="shared" si="37"/>
        <v>1</v>
      </c>
    </row>
    <row r="1203" spans="1:15">
      <c r="A1203" s="20" t="str">
        <f t="shared" si="38"/>
        <v>Lífeyrissjóður VestmannaeyjaSafn II</v>
      </c>
      <c r="B1203" s="20" t="str">
        <f>_xlfn.IFNA(INDEX(Listi!$AI:$AI,MATCH(C1203,Listi!$AJ:$AJ,0)),INDEX(Listi!T:T,MATCH(C1203,Listi!U:U,0)))</f>
        <v>Lífeyrissj. Vestm.</v>
      </c>
      <c r="C1203" t="s">
        <v>262</v>
      </c>
      <c r="D1203" t="s">
        <v>211</v>
      </c>
      <c r="E1203" t="s">
        <v>276</v>
      </c>
      <c r="F1203" t="s">
        <v>30</v>
      </c>
      <c r="G1203" s="8">
        <v>37681</v>
      </c>
      <c r="H1203" t="s">
        <v>31</v>
      </c>
      <c r="I1203" s="7">
        <v>0</v>
      </c>
      <c r="L1203" s="7">
        <v>571440191</v>
      </c>
      <c r="M1203" s="7">
        <v>40240404</v>
      </c>
      <c r="N1203" s="7">
        <v>18659289</v>
      </c>
      <c r="O1203" s="20">
        <f t="shared" si="37"/>
        <v>1</v>
      </c>
    </row>
    <row r="1204" spans="1:15">
      <c r="A1204" s="20" t="str">
        <f t="shared" si="38"/>
        <v>Lífeyrissjóður VestmannaeyjaSamtryggingardeild</v>
      </c>
      <c r="B1204" s="20" t="str">
        <f>_xlfn.IFNA(INDEX(Listi!$AI:$AI,MATCH(C1204,Listi!$AJ:$AJ,0)),INDEX(Listi!T:T,MATCH(C1204,Listi!U:U,0)))</f>
        <v>Lífeyrissj. Vestm.</v>
      </c>
      <c r="C1204" t="s">
        <v>262</v>
      </c>
      <c r="D1204" t="s">
        <v>205</v>
      </c>
      <c r="E1204" t="s">
        <v>275</v>
      </c>
      <c r="F1204" t="s">
        <v>30</v>
      </c>
      <c r="G1204" s="8">
        <v>37681</v>
      </c>
      <c r="H1204" t="s">
        <v>31</v>
      </c>
      <c r="I1204" s="7">
        <v>0</v>
      </c>
      <c r="L1204" s="7">
        <v>85198020532</v>
      </c>
      <c r="M1204" s="7">
        <v>1944643004</v>
      </c>
      <c r="N1204" s="7">
        <v>2198060399</v>
      </c>
      <c r="O1204" s="20">
        <f t="shared" si="37"/>
        <v>1</v>
      </c>
    </row>
    <row r="1205" spans="1:15">
      <c r="A1205" s="20" t="str">
        <f t="shared" si="38"/>
        <v>Lífsval - lífeyrissparnaðurLífsval 1</v>
      </c>
      <c r="B1205" s="20" t="str">
        <f>_xlfn.IFNA(INDEX(Listi!$AI:$AI,MATCH(C1205,Listi!$AJ:$AJ,0)),INDEX(Listi!T:T,MATCH(C1205,Listi!U:U,0)))</f>
        <v>Lífsval</v>
      </c>
      <c r="C1205" t="s">
        <v>263</v>
      </c>
      <c r="D1205" t="s">
        <v>264</v>
      </c>
      <c r="E1205" t="s">
        <v>276</v>
      </c>
      <c r="F1205" t="s">
        <v>30</v>
      </c>
      <c r="G1205" s="8">
        <v>37681</v>
      </c>
      <c r="H1205" t="s">
        <v>31</v>
      </c>
      <c r="I1205" s="7">
        <v>0</v>
      </c>
      <c r="L1205" s="7">
        <v>1792991246</v>
      </c>
      <c r="M1205" s="7">
        <v>203244065</v>
      </c>
      <c r="N1205" s="7">
        <v>81003579</v>
      </c>
      <c r="O1205" s="20">
        <f t="shared" si="37"/>
        <v>1</v>
      </c>
    </row>
    <row r="1206" spans="1:15">
      <c r="A1206" s="20" t="str">
        <f t="shared" si="38"/>
        <v>Lífsval - lífeyrissparnaðurLífsval 2</v>
      </c>
      <c r="B1206" s="20" t="str">
        <f>_xlfn.IFNA(INDEX(Listi!$AI:$AI,MATCH(C1206,Listi!$AJ:$AJ,0)),INDEX(Listi!T:T,MATCH(C1206,Listi!U:U,0)))</f>
        <v>Lífsval</v>
      </c>
      <c r="C1206" t="s">
        <v>263</v>
      </c>
      <c r="D1206" t="s">
        <v>265</v>
      </c>
      <c r="E1206" t="s">
        <v>276</v>
      </c>
      <c r="F1206" t="s">
        <v>30</v>
      </c>
      <c r="G1206" s="8">
        <v>37681</v>
      </c>
      <c r="H1206" t="s">
        <v>31</v>
      </c>
      <c r="I1206" s="7">
        <v>0</v>
      </c>
      <c r="L1206" s="7">
        <v>79660340</v>
      </c>
      <c r="M1206" s="7">
        <v>14369045</v>
      </c>
      <c r="N1206" s="7">
        <v>2695304</v>
      </c>
      <c r="O1206" s="20">
        <f t="shared" si="37"/>
        <v>1</v>
      </c>
    </row>
    <row r="1207" spans="1:15">
      <c r="A1207" s="20" t="str">
        <f t="shared" si="38"/>
        <v>Lífsval - lífeyrissparnaðurLífsval 3</v>
      </c>
      <c r="B1207" s="20" t="str">
        <f>_xlfn.IFNA(INDEX(Listi!$AI:$AI,MATCH(C1207,Listi!$AJ:$AJ,0)),INDEX(Listi!T:T,MATCH(C1207,Listi!U:U,0)))</f>
        <v>Lífsval</v>
      </c>
      <c r="C1207" t="s">
        <v>263</v>
      </c>
      <c r="D1207" t="s">
        <v>266</v>
      </c>
      <c r="E1207" t="s">
        <v>276</v>
      </c>
      <c r="F1207" t="s">
        <v>30</v>
      </c>
      <c r="G1207" s="8">
        <v>37681</v>
      </c>
      <c r="H1207" t="s">
        <v>31</v>
      </c>
      <c r="I1207" s="7">
        <v>0</v>
      </c>
      <c r="L1207" s="7">
        <v>131239774</v>
      </c>
      <c r="M1207" s="7">
        <v>16635787</v>
      </c>
      <c r="N1207" s="7">
        <v>3548138</v>
      </c>
      <c r="O1207" s="20">
        <f t="shared" si="37"/>
        <v>1</v>
      </c>
    </row>
    <row r="1208" spans="1:15">
      <c r="A1208" s="20" t="str">
        <f t="shared" si="38"/>
        <v>Lífsval - lífeyrissparnaðurLífsval 4</v>
      </c>
      <c r="B1208" s="20" t="str">
        <f>_xlfn.IFNA(INDEX(Listi!$AI:$AI,MATCH(C1208,Listi!$AJ:$AJ,0)),INDEX(Listi!T:T,MATCH(C1208,Listi!U:U,0)))</f>
        <v>Lífsval</v>
      </c>
      <c r="C1208" t="s">
        <v>263</v>
      </c>
      <c r="D1208" t="s">
        <v>267</v>
      </c>
      <c r="E1208" t="s">
        <v>276</v>
      </c>
      <c r="F1208" t="s">
        <v>30</v>
      </c>
      <c r="G1208" s="8">
        <v>37681</v>
      </c>
      <c r="H1208" t="s">
        <v>31</v>
      </c>
      <c r="I1208" s="7">
        <v>0</v>
      </c>
      <c r="L1208" s="7">
        <v>71752064</v>
      </c>
      <c r="M1208" s="7">
        <v>15238959</v>
      </c>
      <c r="N1208" s="7">
        <v>2058992</v>
      </c>
      <c r="O1208" s="20">
        <f t="shared" si="37"/>
        <v>1</v>
      </c>
    </row>
    <row r="1209" spans="1:15">
      <c r="A1209" s="20" t="str">
        <f t="shared" si="38"/>
        <v>Lífsverk lífeyrissjóðurLífsverk I/Séreign</v>
      </c>
      <c r="B1209" s="20" t="str">
        <f>_xlfn.IFNA(INDEX(Listi!$AI:$AI,MATCH(C1209,Listi!$AJ:$AJ,0)),INDEX(Listi!T:T,MATCH(C1209,Listi!U:U,0)))</f>
        <v xml:space="preserve">Lífsverk  </v>
      </c>
      <c r="C1209" t="s">
        <v>268</v>
      </c>
      <c r="D1209" t="s">
        <v>269</v>
      </c>
      <c r="E1209" t="s">
        <v>276</v>
      </c>
      <c r="F1209" t="s">
        <v>30</v>
      </c>
      <c r="G1209" s="8">
        <v>37681</v>
      </c>
      <c r="H1209" t="s">
        <v>31</v>
      </c>
      <c r="I1209" s="7">
        <v>0</v>
      </c>
      <c r="L1209" s="7">
        <v>4582957000</v>
      </c>
      <c r="M1209" s="7">
        <v>635926000</v>
      </c>
      <c r="N1209" s="7">
        <v>22708000</v>
      </c>
      <c r="O1209" s="20">
        <f t="shared" si="37"/>
        <v>1</v>
      </c>
    </row>
    <row r="1210" spans="1:15">
      <c r="A1210" s="20" t="str">
        <f t="shared" si="38"/>
        <v>Lífsverk lífeyrissjóðurLífsverk II/Séreign</v>
      </c>
      <c r="B1210" s="20" t="str">
        <f>_xlfn.IFNA(INDEX(Listi!$AI:$AI,MATCH(C1210,Listi!$AJ:$AJ,0)),INDEX(Listi!T:T,MATCH(C1210,Listi!U:U,0)))</f>
        <v xml:space="preserve">Lífsverk  </v>
      </c>
      <c r="C1210" t="s">
        <v>268</v>
      </c>
      <c r="D1210" t="s">
        <v>270</v>
      </c>
      <c r="E1210" t="s">
        <v>276</v>
      </c>
      <c r="F1210" t="s">
        <v>30</v>
      </c>
      <c r="G1210" s="8">
        <v>37681</v>
      </c>
      <c r="H1210" t="s">
        <v>31</v>
      </c>
      <c r="I1210" s="7">
        <v>0</v>
      </c>
      <c r="L1210" s="7">
        <v>23735073000</v>
      </c>
      <c r="M1210" s="7">
        <v>2073571000</v>
      </c>
      <c r="N1210" s="7">
        <v>249365000</v>
      </c>
      <c r="O1210" s="20">
        <f t="shared" si="37"/>
        <v>1</v>
      </c>
    </row>
    <row r="1211" spans="1:15">
      <c r="A1211" s="20" t="str">
        <f t="shared" si="38"/>
        <v>Lífsverk lífeyrissjóðurLífsverk III/Séreign</v>
      </c>
      <c r="B1211" s="20" t="str">
        <f>_xlfn.IFNA(INDEX(Listi!$AI:$AI,MATCH(C1211,Listi!$AJ:$AJ,0)),INDEX(Listi!T:T,MATCH(C1211,Listi!U:U,0)))</f>
        <v xml:space="preserve">Lífsverk  </v>
      </c>
      <c r="C1211" t="s">
        <v>268</v>
      </c>
      <c r="D1211" t="s">
        <v>271</v>
      </c>
      <c r="E1211" t="s">
        <v>276</v>
      </c>
      <c r="F1211" t="s">
        <v>30</v>
      </c>
      <c r="G1211" s="8">
        <v>37681</v>
      </c>
      <c r="H1211" t="s">
        <v>31</v>
      </c>
      <c r="I1211" s="7">
        <v>0</v>
      </c>
      <c r="L1211" s="7">
        <v>653814000</v>
      </c>
      <c r="M1211" s="7">
        <v>105107000</v>
      </c>
      <c r="N1211" s="7">
        <v>2613000</v>
      </c>
      <c r="O1211" s="20">
        <f t="shared" si="37"/>
        <v>1</v>
      </c>
    </row>
    <row r="1212" spans="1:15">
      <c r="A1212" s="20" t="str">
        <f t="shared" si="38"/>
        <v>Lífsverk lífeyrissjóðurSamtryggingardeild</v>
      </c>
      <c r="B1212" s="20" t="str">
        <f>_xlfn.IFNA(INDEX(Listi!$AI:$AI,MATCH(C1212,Listi!$AJ:$AJ,0)),INDEX(Listi!T:T,MATCH(C1212,Listi!U:U,0)))</f>
        <v xml:space="preserve">Lífsverk  </v>
      </c>
      <c r="C1212" t="s">
        <v>268</v>
      </c>
      <c r="D1212" t="s">
        <v>205</v>
      </c>
      <c r="E1212" t="s">
        <v>275</v>
      </c>
      <c r="F1212" t="s">
        <v>30</v>
      </c>
      <c r="G1212" s="8">
        <v>37681</v>
      </c>
      <c r="H1212" t="s">
        <v>31</v>
      </c>
      <c r="I1212" s="7">
        <v>0</v>
      </c>
      <c r="L1212" s="7">
        <v>120542527000</v>
      </c>
      <c r="M1212" s="7">
        <v>4397803000</v>
      </c>
      <c r="N1212" s="7">
        <v>1423151000</v>
      </c>
      <c r="O1212" s="20">
        <f t="shared" si="37"/>
        <v>1</v>
      </c>
    </row>
    <row r="1213" spans="1:15">
      <c r="A1213" s="20" t="str">
        <f t="shared" si="38"/>
        <v>Söfnunarsjóður lífeyrisréttindaDeild I/Innlán</v>
      </c>
      <c r="B1213" s="20" t="str">
        <f>_xlfn.IFNA(INDEX(Listi!$AI:$AI,MATCH(C1213,Listi!$AJ:$AJ,0)),INDEX(Listi!T:T,MATCH(C1213,Listi!U:U,0)))</f>
        <v>Söfnunarsj.</v>
      </c>
      <c r="C1213" t="s">
        <v>272</v>
      </c>
      <c r="D1213" t="s">
        <v>273</v>
      </c>
      <c r="E1213" t="s">
        <v>276</v>
      </c>
      <c r="F1213" t="s">
        <v>30</v>
      </c>
      <c r="G1213" s="8">
        <v>37681</v>
      </c>
      <c r="H1213" t="s">
        <v>31</v>
      </c>
      <c r="I1213" s="7">
        <v>3717741</v>
      </c>
      <c r="L1213" s="7">
        <v>2001731914</v>
      </c>
      <c r="M1213" s="7">
        <v>133561634</v>
      </c>
      <c r="N1213" s="7">
        <v>44803565</v>
      </c>
      <c r="O1213" s="20">
        <f t="shared" si="37"/>
        <v>1</v>
      </c>
    </row>
    <row r="1214" spans="1:15">
      <c r="A1214" s="20" t="str">
        <f t="shared" si="38"/>
        <v>Söfnunarsjóður lífeyrisréttindaDeild III/Séreign</v>
      </c>
      <c r="B1214" s="20" t="str">
        <f>_xlfn.IFNA(INDEX(Listi!$AI:$AI,MATCH(C1214,Listi!$AJ:$AJ,0)),INDEX(Listi!T:T,MATCH(C1214,Listi!U:U,0)))</f>
        <v>Söfnunarsj.</v>
      </c>
      <c r="C1214" t="s">
        <v>272</v>
      </c>
      <c r="D1214" t="s">
        <v>599</v>
      </c>
      <c r="E1214" t="s">
        <v>276</v>
      </c>
      <c r="F1214" t="s">
        <v>30</v>
      </c>
      <c r="G1214" s="8">
        <v>37681</v>
      </c>
      <c r="H1214" t="s">
        <v>31</v>
      </c>
      <c r="I1214" s="7">
        <v>0</v>
      </c>
      <c r="L1214" s="7">
        <v>24413085</v>
      </c>
      <c r="M1214" s="7">
        <v>24697577</v>
      </c>
      <c r="N1214" s="7">
        <v>900000</v>
      </c>
      <c r="O1214" s="20">
        <f t="shared" si="37"/>
        <v>1</v>
      </c>
    </row>
    <row r="1215" spans="1:15">
      <c r="A1215" s="20" t="str">
        <f t="shared" si="38"/>
        <v>Söfnunarsjóður lífeyrisréttindaDeildII/Séreign</v>
      </c>
      <c r="B1215" s="20" t="str">
        <f>_xlfn.IFNA(INDEX(Listi!$AI:$AI,MATCH(C1215,Listi!$AJ:$AJ,0)),INDEX(Listi!T:T,MATCH(C1215,Listi!U:U,0)))</f>
        <v>Söfnunarsj.</v>
      </c>
      <c r="C1215" t="s">
        <v>272</v>
      </c>
      <c r="D1215" t="s">
        <v>586</v>
      </c>
      <c r="E1215" t="s">
        <v>276</v>
      </c>
      <c r="F1215" t="s">
        <v>30</v>
      </c>
      <c r="G1215" s="8">
        <v>37681</v>
      </c>
      <c r="H1215" t="s">
        <v>31</v>
      </c>
      <c r="I1215" s="7">
        <v>0</v>
      </c>
      <c r="L1215" s="7">
        <v>1654616477</v>
      </c>
      <c r="M1215" s="7">
        <v>128539213</v>
      </c>
      <c r="N1215" s="7">
        <v>22846291</v>
      </c>
      <c r="O1215" s="20">
        <f t="shared" si="37"/>
        <v>1</v>
      </c>
    </row>
    <row r="1216" spans="1:15">
      <c r="A1216" s="20" t="str">
        <f t="shared" si="38"/>
        <v>Söfnunarsjóður lífeyrisréttindaSamtryggingardeild</v>
      </c>
      <c r="B1216" s="20" t="str">
        <f>_xlfn.IFNA(INDEX(Listi!$AI:$AI,MATCH(C1216,Listi!$AJ:$AJ,0)),INDEX(Listi!T:T,MATCH(C1216,Listi!U:U,0)))</f>
        <v>Söfnunarsj.</v>
      </c>
      <c r="C1216" t="s">
        <v>272</v>
      </c>
      <c r="D1216" t="s">
        <v>205</v>
      </c>
      <c r="E1216" t="s">
        <v>275</v>
      </c>
      <c r="F1216" t="s">
        <v>30</v>
      </c>
      <c r="G1216" s="8">
        <v>37681</v>
      </c>
      <c r="H1216" t="s">
        <v>31</v>
      </c>
      <c r="I1216" s="7">
        <v>0</v>
      </c>
      <c r="L1216" s="7">
        <v>238978847889</v>
      </c>
      <c r="M1216" s="7">
        <v>4967193409</v>
      </c>
      <c r="N1216" s="7">
        <v>6076487652</v>
      </c>
      <c r="O1216" s="20">
        <f t="shared" si="37"/>
        <v>1</v>
      </c>
    </row>
    <row r="1217" spans="1:15">
      <c r="A1217" s="20" t="str">
        <f t="shared" si="38"/>
        <v>Stapi lífeyrissjóðurSafn I</v>
      </c>
      <c r="B1217" s="20" t="str">
        <f>_xlfn.IFNA(INDEX(Listi!$AI:$AI,MATCH(C1217,Listi!$AJ:$AJ,0)),INDEX(Listi!T:T,MATCH(C1217,Listi!U:U,0)))</f>
        <v xml:space="preserve">Stapi  </v>
      </c>
      <c r="C1217" t="s">
        <v>209</v>
      </c>
      <c r="D1217" t="s">
        <v>210</v>
      </c>
      <c r="E1217" t="s">
        <v>276</v>
      </c>
      <c r="F1217" t="s">
        <v>30</v>
      </c>
      <c r="G1217" s="8">
        <v>37681</v>
      </c>
      <c r="H1217" t="s">
        <v>31</v>
      </c>
      <c r="I1217" s="7">
        <v>0</v>
      </c>
      <c r="L1217" s="7">
        <v>2440828925</v>
      </c>
      <c r="M1217" s="7">
        <v>91567233</v>
      </c>
      <c r="N1217" s="7">
        <v>110755602</v>
      </c>
      <c r="O1217" s="20">
        <f t="shared" si="37"/>
        <v>1</v>
      </c>
    </row>
    <row r="1218" spans="1:15">
      <c r="A1218" s="20" t="str">
        <f t="shared" si="38"/>
        <v>Stapi lífeyrissjóðurSafn II</v>
      </c>
      <c r="B1218" s="20" t="str">
        <f>_xlfn.IFNA(INDEX(Listi!$AI:$AI,MATCH(C1218,Listi!$AJ:$AJ,0)),INDEX(Listi!T:T,MATCH(C1218,Listi!U:U,0)))</f>
        <v xml:space="preserve">Stapi  </v>
      </c>
      <c r="C1218" t="s">
        <v>209</v>
      </c>
      <c r="D1218" t="s">
        <v>211</v>
      </c>
      <c r="E1218" t="s">
        <v>276</v>
      </c>
      <c r="F1218" t="s">
        <v>30</v>
      </c>
      <c r="G1218" s="8">
        <v>37681</v>
      </c>
      <c r="H1218" t="s">
        <v>31</v>
      </c>
      <c r="I1218" s="7">
        <v>0</v>
      </c>
      <c r="L1218" s="7">
        <v>5710890273</v>
      </c>
      <c r="M1218" s="7">
        <v>262001316</v>
      </c>
      <c r="N1218" s="7">
        <v>164209410</v>
      </c>
      <c r="O1218" s="20">
        <f t="shared" ref="O1218:O1281" si="39">IFERROR(VLOOKUP(F1218,EhLykill,3,FALSE),"")</f>
        <v>1</v>
      </c>
    </row>
    <row r="1219" spans="1:15">
      <c r="A1219" s="20" t="str">
        <f t="shared" si="38"/>
        <v>Stapi lífeyrissjóðurSafn III</v>
      </c>
      <c r="B1219" s="20" t="str">
        <f>_xlfn.IFNA(INDEX(Listi!$AI:$AI,MATCH(C1219,Listi!$AJ:$AJ,0)),INDEX(Listi!T:T,MATCH(C1219,Listi!U:U,0)))</f>
        <v xml:space="preserve">Stapi  </v>
      </c>
      <c r="C1219" t="s">
        <v>209</v>
      </c>
      <c r="D1219" t="s">
        <v>212</v>
      </c>
      <c r="E1219" t="s">
        <v>276</v>
      </c>
      <c r="F1219" t="s">
        <v>30</v>
      </c>
      <c r="G1219" s="8">
        <v>37681</v>
      </c>
      <c r="H1219" t="s">
        <v>31</v>
      </c>
      <c r="I1219" s="7">
        <v>0</v>
      </c>
      <c r="L1219" s="7">
        <v>268100084</v>
      </c>
      <c r="M1219" s="7">
        <v>24388890</v>
      </c>
      <c r="N1219" s="7">
        <v>9886128</v>
      </c>
      <c r="O1219" s="20">
        <f t="shared" si="39"/>
        <v>1</v>
      </c>
    </row>
    <row r="1220" spans="1:15">
      <c r="A1220" s="20" t="str">
        <f t="shared" si="38"/>
        <v>Stapi lífeyrissjóðurTryggingardeild</v>
      </c>
      <c r="B1220" s="20" t="str">
        <f>_xlfn.IFNA(INDEX(Listi!$AI:$AI,MATCH(C1220,Listi!$AJ:$AJ,0)),INDEX(Listi!T:T,MATCH(C1220,Listi!U:U,0)))</f>
        <v xml:space="preserve">Stapi  </v>
      </c>
      <c r="C1220" t="s">
        <v>209</v>
      </c>
      <c r="D1220" t="s">
        <v>213</v>
      </c>
      <c r="E1220" t="s">
        <v>275</v>
      </c>
      <c r="F1220" t="s">
        <v>30</v>
      </c>
      <c r="G1220" s="8">
        <v>37681</v>
      </c>
      <c r="H1220" t="s">
        <v>31</v>
      </c>
      <c r="I1220" s="7">
        <v>0</v>
      </c>
      <c r="L1220" s="7">
        <v>348661724246</v>
      </c>
      <c r="M1220" s="7">
        <v>13807615154</v>
      </c>
      <c r="N1220" s="7">
        <v>7912918911</v>
      </c>
      <c r="O1220" s="20">
        <f t="shared" si="39"/>
        <v>1</v>
      </c>
    </row>
    <row r="1221" spans="1:15">
      <c r="A1221" s="20" t="str">
        <f t="shared" si="38"/>
        <v>Stapi lífeyrissjóðurVarfærnasafnið</v>
      </c>
      <c r="B1221" s="20" t="str">
        <f>_xlfn.IFNA(INDEX(Listi!$AI:$AI,MATCH(C1221,Listi!$AJ:$AJ,0)),INDEX(Listi!T:T,MATCH(C1221,Listi!U:U,0)))</f>
        <v xml:space="preserve">Stapi  </v>
      </c>
      <c r="C1221" t="s">
        <v>209</v>
      </c>
      <c r="D1221" t="s">
        <v>392</v>
      </c>
      <c r="E1221" t="s">
        <v>276</v>
      </c>
      <c r="F1221" t="s">
        <v>30</v>
      </c>
      <c r="G1221" s="8">
        <v>37681</v>
      </c>
      <c r="H1221" t="s">
        <v>31</v>
      </c>
      <c r="I1221" s="7">
        <v>0</v>
      </c>
      <c r="L1221" s="7">
        <v>471986044</v>
      </c>
      <c r="M1221" s="7">
        <v>137399159</v>
      </c>
      <c r="N1221" s="7">
        <v>6994496</v>
      </c>
      <c r="O1221" s="20">
        <f t="shared" si="39"/>
        <v>1</v>
      </c>
    </row>
    <row r="1222" spans="1:15">
      <c r="A1222" s="20" t="str">
        <f t="shared" si="38"/>
        <v>Almenni lífeyrissjóðurinnÆvisafn I</v>
      </c>
      <c r="B1222" s="20" t="str">
        <f>_xlfn.IFNA(INDEX(Listi!$AI:$AI,MATCH(C1222,Listi!$AJ:$AJ,0)),INDEX(Listi!T:T,MATCH(C1222,Listi!U:U,0)))</f>
        <v xml:space="preserve">Almenni </v>
      </c>
      <c r="C1222" t="s">
        <v>0</v>
      </c>
      <c r="D1222" t="s">
        <v>202</v>
      </c>
      <c r="E1222" t="s">
        <v>276</v>
      </c>
      <c r="F1222" t="s">
        <v>32</v>
      </c>
      <c r="G1222" s="8">
        <v>36617</v>
      </c>
      <c r="H1222" t="s">
        <v>33</v>
      </c>
      <c r="I1222" s="7">
        <v>1088426477</v>
      </c>
      <c r="L1222" s="7">
        <v>43068273823</v>
      </c>
      <c r="M1222" s="7">
        <v>4413720640</v>
      </c>
      <c r="N1222" s="7">
        <v>641257097</v>
      </c>
      <c r="O1222" s="20">
        <f t="shared" si="39"/>
        <v>1</v>
      </c>
    </row>
    <row r="1223" spans="1:15">
      <c r="A1223" s="20" t="str">
        <f t="shared" si="38"/>
        <v>Almenni lífeyrissjóðurinnÆvisafn II</v>
      </c>
      <c r="B1223" s="20" t="str">
        <f>_xlfn.IFNA(INDEX(Listi!$AI:$AI,MATCH(C1223,Listi!$AJ:$AJ,0)),INDEX(Listi!T:T,MATCH(C1223,Listi!U:U,0)))</f>
        <v xml:space="preserve">Almenni </v>
      </c>
      <c r="C1223" t="s">
        <v>0</v>
      </c>
      <c r="D1223" t="s">
        <v>203</v>
      </c>
      <c r="E1223" t="s">
        <v>276</v>
      </c>
      <c r="F1223" t="s">
        <v>32</v>
      </c>
      <c r="G1223" s="8">
        <v>36617</v>
      </c>
      <c r="H1223" t="s">
        <v>33</v>
      </c>
      <c r="I1223" s="7">
        <v>2181870748</v>
      </c>
      <c r="L1223" s="7">
        <v>86460235807</v>
      </c>
      <c r="M1223" s="7">
        <v>3970537445</v>
      </c>
      <c r="N1223" s="7">
        <v>1539034493</v>
      </c>
      <c r="O1223" s="20">
        <f t="shared" si="39"/>
        <v>1</v>
      </c>
    </row>
    <row r="1224" spans="1:15">
      <c r="A1224" s="20" t="str">
        <f t="shared" si="38"/>
        <v>Almenni lífeyrissjóðurinnÆvisafn III</v>
      </c>
      <c r="B1224" s="20" t="str">
        <f>_xlfn.IFNA(INDEX(Listi!$AI:$AI,MATCH(C1224,Listi!$AJ:$AJ,0)),INDEX(Listi!T:T,MATCH(C1224,Listi!U:U,0)))</f>
        <v xml:space="preserve">Almenni </v>
      </c>
      <c r="C1224" t="s">
        <v>0</v>
      </c>
      <c r="D1224" t="s">
        <v>204</v>
      </c>
      <c r="E1224" t="s">
        <v>276</v>
      </c>
      <c r="F1224" t="s">
        <v>32</v>
      </c>
      <c r="G1224" s="8">
        <v>36617</v>
      </c>
      <c r="H1224" t="s">
        <v>33</v>
      </c>
      <c r="I1224" s="7">
        <v>1356095382</v>
      </c>
      <c r="L1224" s="7">
        <v>33890180699</v>
      </c>
      <c r="M1224" s="7">
        <v>1571509194</v>
      </c>
      <c r="N1224" s="7">
        <v>920421683</v>
      </c>
      <c r="O1224" s="20">
        <f t="shared" si="39"/>
        <v>1</v>
      </c>
    </row>
    <row r="1225" spans="1:15">
      <c r="A1225" s="20" t="str">
        <f t="shared" si="38"/>
        <v>Almenni lífeyrissjóðurinnHúsnæðissafn</v>
      </c>
      <c r="B1225" s="20" t="str">
        <f>_xlfn.IFNA(INDEX(Listi!$AI:$AI,MATCH(C1225,Listi!$AJ:$AJ,0)),INDEX(Listi!T:T,MATCH(C1225,Listi!U:U,0)))</f>
        <v xml:space="preserve">Almenni </v>
      </c>
      <c r="C1225" t="s">
        <v>0</v>
      </c>
      <c r="D1225" t="s">
        <v>315</v>
      </c>
      <c r="E1225" t="s">
        <v>276</v>
      </c>
      <c r="F1225" t="s">
        <v>32</v>
      </c>
      <c r="G1225" s="8">
        <v>36617</v>
      </c>
      <c r="H1225" t="s">
        <v>33</v>
      </c>
      <c r="I1225" s="7">
        <v>40580189</v>
      </c>
      <c r="L1225" s="7">
        <v>487895879</v>
      </c>
      <c r="M1225" s="7">
        <v>166428361</v>
      </c>
      <c r="N1225" s="7">
        <v>18080096</v>
      </c>
      <c r="O1225" s="20">
        <f t="shared" si="39"/>
        <v>1</v>
      </c>
    </row>
    <row r="1226" spans="1:15">
      <c r="A1226" s="20" t="str">
        <f t="shared" si="38"/>
        <v>Almenni lífeyrissjóðurinnInnlánssafn</v>
      </c>
      <c r="B1226" s="20" t="str">
        <f>_xlfn.IFNA(INDEX(Listi!$AI:$AI,MATCH(C1226,Listi!$AJ:$AJ,0)),INDEX(Listi!T:T,MATCH(C1226,Listi!U:U,0)))</f>
        <v xml:space="preserve">Almenni </v>
      </c>
      <c r="C1226" t="s">
        <v>0</v>
      </c>
      <c r="D1226" t="s">
        <v>1</v>
      </c>
      <c r="E1226" t="s">
        <v>276</v>
      </c>
      <c r="F1226" t="s">
        <v>32</v>
      </c>
      <c r="G1226" s="8">
        <v>36617</v>
      </c>
      <c r="H1226" t="s">
        <v>33</v>
      </c>
      <c r="I1226" s="7">
        <v>976458170</v>
      </c>
      <c r="L1226" s="7">
        <v>26587944379</v>
      </c>
      <c r="M1226" s="7">
        <v>1016779991</v>
      </c>
      <c r="N1226" s="7">
        <v>1031869724</v>
      </c>
      <c r="O1226" s="20">
        <f t="shared" si="39"/>
        <v>1</v>
      </c>
    </row>
    <row r="1227" spans="1:15">
      <c r="A1227" s="20" t="str">
        <f t="shared" si="38"/>
        <v>Almenni lífeyrissjóðurinnRíkissafn langt</v>
      </c>
      <c r="B1227" s="20" t="str">
        <f>_xlfn.IFNA(INDEX(Listi!$AI:$AI,MATCH(C1227,Listi!$AJ:$AJ,0)),INDEX(Listi!T:T,MATCH(C1227,Listi!U:U,0)))</f>
        <v xml:space="preserve">Almenni </v>
      </c>
      <c r="C1227" t="s">
        <v>0</v>
      </c>
      <c r="D1227" t="s">
        <v>199</v>
      </c>
      <c r="E1227" t="s">
        <v>276</v>
      </c>
      <c r="F1227" t="s">
        <v>32</v>
      </c>
      <c r="G1227" s="8">
        <v>36617</v>
      </c>
      <c r="H1227" t="s">
        <v>33</v>
      </c>
      <c r="I1227" s="7">
        <v>52555281</v>
      </c>
      <c r="L1227" s="7">
        <v>1193680171</v>
      </c>
      <c r="M1227" s="7">
        <v>61272573</v>
      </c>
      <c r="N1227" s="7">
        <v>40105929</v>
      </c>
      <c r="O1227" s="20">
        <f t="shared" si="39"/>
        <v>1</v>
      </c>
    </row>
    <row r="1228" spans="1:15">
      <c r="A1228" s="20" t="str">
        <f t="shared" si="38"/>
        <v>Almenni lífeyrissjóðurinnRíkissafn stutt</v>
      </c>
      <c r="B1228" s="20" t="str">
        <f>_xlfn.IFNA(INDEX(Listi!$AI:$AI,MATCH(C1228,Listi!$AJ:$AJ,0)),INDEX(Listi!T:T,MATCH(C1228,Listi!U:U,0)))</f>
        <v xml:space="preserve">Almenni </v>
      </c>
      <c r="C1228" t="s">
        <v>0</v>
      </c>
      <c r="D1228" t="s">
        <v>200</v>
      </c>
      <c r="E1228" t="s">
        <v>276</v>
      </c>
      <c r="F1228" t="s">
        <v>32</v>
      </c>
      <c r="G1228" s="8">
        <v>36617</v>
      </c>
      <c r="H1228" t="s">
        <v>33</v>
      </c>
      <c r="I1228" s="7">
        <v>82835002</v>
      </c>
      <c r="L1228" s="7">
        <v>541893627</v>
      </c>
      <c r="M1228" s="7">
        <v>20423158</v>
      </c>
      <c r="N1228" s="7">
        <v>14899899</v>
      </c>
      <c r="O1228" s="20">
        <f t="shared" si="39"/>
        <v>1</v>
      </c>
    </row>
    <row r="1229" spans="1:15">
      <c r="A1229" s="20" t="str">
        <f t="shared" si="38"/>
        <v>Almenni lífeyrissjóðurinnTryggingadeild</v>
      </c>
      <c r="B1229" s="20" t="str">
        <f>_xlfn.IFNA(INDEX(Listi!$AI:$AI,MATCH(C1229,Listi!$AJ:$AJ,0)),INDEX(Listi!T:T,MATCH(C1229,Listi!U:U,0)))</f>
        <v xml:space="preserve">Almenni </v>
      </c>
      <c r="C1229" t="s">
        <v>0</v>
      </c>
      <c r="D1229" t="s">
        <v>201</v>
      </c>
      <c r="E1229" t="s">
        <v>275</v>
      </c>
      <c r="F1229" t="s">
        <v>32</v>
      </c>
      <c r="G1229" s="8">
        <v>36617</v>
      </c>
      <c r="H1229" t="s">
        <v>33</v>
      </c>
      <c r="I1229" s="7">
        <v>3754075221</v>
      </c>
      <c r="L1229" s="7">
        <v>174784296254</v>
      </c>
      <c r="M1229" s="7">
        <v>7497244534</v>
      </c>
      <c r="N1229" s="7">
        <v>3057046932</v>
      </c>
      <c r="O1229" s="20">
        <f t="shared" si="39"/>
        <v>1</v>
      </c>
    </row>
    <row r="1230" spans="1:15">
      <c r="A1230" s="20" t="str">
        <f t="shared" si="38"/>
        <v>Arion banki hf.Erlend hlutabréf</v>
      </c>
      <c r="B1230" s="20" t="str">
        <f>_xlfn.IFNA(INDEX(Listi!$AI:$AI,MATCH(C1230,Listi!$AJ:$AJ,0)),INDEX(Listi!T:T,MATCH(C1230,Listi!U:U,0)))</f>
        <v xml:space="preserve">Arion banki </v>
      </c>
      <c r="C1230" t="s">
        <v>214</v>
      </c>
      <c r="D1230" t="s">
        <v>215</v>
      </c>
      <c r="E1230" t="s">
        <v>276</v>
      </c>
      <c r="F1230" t="s">
        <v>32</v>
      </c>
      <c r="G1230" s="8">
        <v>36617</v>
      </c>
      <c r="H1230" t="s">
        <v>33</v>
      </c>
      <c r="I1230" s="7">
        <v>47504000</v>
      </c>
      <c r="L1230" s="7">
        <v>1149685000</v>
      </c>
      <c r="M1230" s="7">
        <v>49095000</v>
      </c>
      <c r="N1230" s="7">
        <v>10876000</v>
      </c>
      <c r="O1230" s="20">
        <f t="shared" si="39"/>
        <v>1</v>
      </c>
    </row>
    <row r="1231" spans="1:15">
      <c r="A1231" s="20" t="str">
        <f t="shared" si="38"/>
        <v>Arion banki hf.Innlend skuldabréf</v>
      </c>
      <c r="B1231" s="20" t="str">
        <f>_xlfn.IFNA(INDEX(Listi!$AI:$AI,MATCH(C1231,Listi!$AJ:$AJ,0)),INDEX(Listi!T:T,MATCH(C1231,Listi!U:U,0)))</f>
        <v xml:space="preserve">Arion banki </v>
      </c>
      <c r="C1231" t="s">
        <v>214</v>
      </c>
      <c r="D1231" t="s">
        <v>216</v>
      </c>
      <c r="E1231" t="s">
        <v>276</v>
      </c>
      <c r="F1231" t="s">
        <v>32</v>
      </c>
      <c r="G1231" s="8">
        <v>36617</v>
      </c>
      <c r="H1231" t="s">
        <v>33</v>
      </c>
      <c r="I1231" s="7">
        <v>85492000</v>
      </c>
      <c r="L1231" s="7">
        <v>4446434000</v>
      </c>
      <c r="M1231" s="7">
        <v>344234000</v>
      </c>
      <c r="N1231" s="7">
        <v>44793000</v>
      </c>
      <c r="O1231" s="20">
        <f t="shared" si="39"/>
        <v>1</v>
      </c>
    </row>
    <row r="1232" spans="1:15">
      <c r="A1232" s="20" t="str">
        <f t="shared" si="38"/>
        <v>Arion banki hf.Lífeyrisauki L1</v>
      </c>
      <c r="B1232" s="20" t="str">
        <f>_xlfn.IFNA(INDEX(Listi!$AI:$AI,MATCH(C1232,Listi!$AJ:$AJ,0)),INDEX(Listi!T:T,MATCH(C1232,Listi!U:U,0)))</f>
        <v xml:space="preserve">Arion banki </v>
      </c>
      <c r="C1232" t="s">
        <v>214</v>
      </c>
      <c r="D1232" t="s">
        <v>377</v>
      </c>
      <c r="E1232" t="s">
        <v>276</v>
      </c>
      <c r="F1232" t="s">
        <v>32</v>
      </c>
      <c r="G1232" s="8">
        <v>36617</v>
      </c>
      <c r="H1232" t="s">
        <v>33</v>
      </c>
      <c r="I1232" s="7">
        <v>191096000</v>
      </c>
      <c r="L1232" s="7">
        <v>5887942000</v>
      </c>
      <c r="M1232" s="7">
        <v>1011885000</v>
      </c>
      <c r="N1232" s="7">
        <v>34615000</v>
      </c>
      <c r="O1232" s="20">
        <f t="shared" si="39"/>
        <v>1</v>
      </c>
    </row>
    <row r="1233" spans="1:15">
      <c r="A1233" s="20" t="str">
        <f t="shared" si="38"/>
        <v>Arion banki hf.Lífeyrisauki L2</v>
      </c>
      <c r="B1233" s="20" t="str">
        <f>_xlfn.IFNA(INDEX(Listi!$AI:$AI,MATCH(C1233,Listi!$AJ:$AJ,0)),INDEX(Listi!T:T,MATCH(C1233,Listi!U:U,0)))</f>
        <v xml:space="preserve">Arion banki </v>
      </c>
      <c r="C1233" t="s">
        <v>214</v>
      </c>
      <c r="D1233" t="s">
        <v>372</v>
      </c>
      <c r="E1233" t="s">
        <v>276</v>
      </c>
      <c r="F1233" t="s">
        <v>32</v>
      </c>
      <c r="G1233" s="8">
        <v>36617</v>
      </c>
      <c r="H1233" t="s">
        <v>33</v>
      </c>
      <c r="I1233" s="7">
        <v>456552000</v>
      </c>
      <c r="L1233" s="7">
        <v>21366380000</v>
      </c>
      <c r="M1233" s="7">
        <v>1613513000</v>
      </c>
      <c r="N1233" s="7">
        <v>92085000</v>
      </c>
      <c r="O1233" s="20">
        <f t="shared" si="39"/>
        <v>1</v>
      </c>
    </row>
    <row r="1234" spans="1:15">
      <c r="A1234" s="20" t="str">
        <f t="shared" si="38"/>
        <v>Arion banki hf.Lífeyrisauki L3</v>
      </c>
      <c r="B1234" s="20" t="str">
        <f>_xlfn.IFNA(INDEX(Listi!$AI:$AI,MATCH(C1234,Listi!$AJ:$AJ,0)),INDEX(Listi!T:T,MATCH(C1234,Listi!U:U,0)))</f>
        <v xml:space="preserve">Arion banki </v>
      </c>
      <c r="C1234" t="s">
        <v>214</v>
      </c>
      <c r="D1234" t="s">
        <v>371</v>
      </c>
      <c r="E1234" t="s">
        <v>276</v>
      </c>
      <c r="F1234" t="s">
        <v>32</v>
      </c>
      <c r="G1234" s="8">
        <v>36617</v>
      </c>
      <c r="H1234" t="s">
        <v>33</v>
      </c>
      <c r="I1234" s="7">
        <v>313021000</v>
      </c>
      <c r="L1234" s="7">
        <v>29714848000</v>
      </c>
      <c r="M1234" s="7">
        <v>2122481000</v>
      </c>
      <c r="N1234" s="7">
        <v>129566000</v>
      </c>
      <c r="O1234" s="20">
        <f t="shared" si="39"/>
        <v>1</v>
      </c>
    </row>
    <row r="1235" spans="1:15">
      <c r="A1235" s="20" t="str">
        <f t="shared" si="38"/>
        <v>Arion banki hf.Lífeyrisauki L4</v>
      </c>
      <c r="B1235" s="20" t="str">
        <f>_xlfn.IFNA(INDEX(Listi!$AI:$AI,MATCH(C1235,Listi!$AJ:$AJ,0)),INDEX(Listi!T:T,MATCH(C1235,Listi!U:U,0)))</f>
        <v xml:space="preserve">Arion banki </v>
      </c>
      <c r="C1235" t="s">
        <v>214</v>
      </c>
      <c r="D1235" t="s">
        <v>587</v>
      </c>
      <c r="E1235" t="s">
        <v>276</v>
      </c>
      <c r="F1235" t="s">
        <v>32</v>
      </c>
      <c r="G1235" s="8">
        <v>36617</v>
      </c>
      <c r="H1235" t="s">
        <v>33</v>
      </c>
      <c r="I1235" s="7">
        <v>244000000</v>
      </c>
      <c r="L1235" s="7">
        <v>19306242000</v>
      </c>
      <c r="M1235" s="7">
        <v>1346647000</v>
      </c>
      <c r="N1235" s="7">
        <v>388052000</v>
      </c>
      <c r="O1235" s="20">
        <f t="shared" si="39"/>
        <v>1</v>
      </c>
    </row>
    <row r="1236" spans="1:15">
      <c r="A1236" s="20" t="str">
        <f t="shared" si="38"/>
        <v>Arion banki hf.Lífeyrisauki L5</v>
      </c>
      <c r="B1236" s="20" t="str">
        <f>_xlfn.IFNA(INDEX(Listi!$AI:$AI,MATCH(C1236,Listi!$AJ:$AJ,0)),INDEX(Listi!T:T,MATCH(C1236,Listi!U:U,0)))</f>
        <v xml:space="preserve">Arion banki </v>
      </c>
      <c r="C1236" t="s">
        <v>214</v>
      </c>
      <c r="D1236" t="s">
        <v>369</v>
      </c>
      <c r="E1236" t="s">
        <v>276</v>
      </c>
      <c r="F1236" t="s">
        <v>32</v>
      </c>
      <c r="G1236" s="8">
        <v>36617</v>
      </c>
      <c r="H1236" t="s">
        <v>33</v>
      </c>
      <c r="I1236" s="7">
        <v>0</v>
      </c>
      <c r="L1236" s="7">
        <v>44858554000</v>
      </c>
      <c r="M1236" s="7">
        <v>4018833000</v>
      </c>
      <c r="N1236" s="7">
        <v>933672000</v>
      </c>
      <c r="O1236" s="20">
        <f t="shared" si="39"/>
        <v>1</v>
      </c>
    </row>
    <row r="1237" spans="1:15">
      <c r="A1237" s="20" t="str">
        <f t="shared" si="38"/>
        <v>Birta lífeyrissjóðurBlönduð leið</v>
      </c>
      <c r="B1237" s="20" t="str">
        <f>_xlfn.IFNA(INDEX(Listi!$AI:$AI,MATCH(C1237,Listi!$AJ:$AJ,0)),INDEX(Listi!T:T,MATCH(C1237,Listi!U:U,0)))</f>
        <v xml:space="preserve">Birta  </v>
      </c>
      <c r="C1237" t="s">
        <v>298</v>
      </c>
      <c r="D1237" t="s">
        <v>314</v>
      </c>
      <c r="E1237" t="s">
        <v>276</v>
      </c>
      <c r="F1237" t="s">
        <v>32</v>
      </c>
      <c r="G1237" s="8">
        <v>36617</v>
      </c>
      <c r="H1237" t="s">
        <v>33</v>
      </c>
      <c r="I1237" s="7">
        <v>345494174</v>
      </c>
      <c r="L1237" s="7">
        <v>6929716201</v>
      </c>
      <c r="M1237" s="7">
        <v>253995298</v>
      </c>
      <c r="N1237" s="7">
        <v>139753585</v>
      </c>
      <c r="O1237" s="20">
        <f t="shared" si="39"/>
        <v>1</v>
      </c>
    </row>
    <row r="1238" spans="1:15">
      <c r="A1238" s="20" t="str">
        <f t="shared" si="38"/>
        <v>Birta lífeyrissjóðurInnlánsleið</v>
      </c>
      <c r="B1238" s="20" t="str">
        <f>_xlfn.IFNA(INDEX(Listi!$AI:$AI,MATCH(C1238,Listi!$AJ:$AJ,0)),INDEX(Listi!T:T,MATCH(C1238,Listi!U:U,0)))</f>
        <v xml:space="preserve">Birta  </v>
      </c>
      <c r="C1238" t="s">
        <v>298</v>
      </c>
      <c r="D1238" t="s">
        <v>208</v>
      </c>
      <c r="E1238" t="s">
        <v>276</v>
      </c>
      <c r="F1238" t="s">
        <v>32</v>
      </c>
      <c r="G1238" s="8">
        <v>36617</v>
      </c>
      <c r="H1238" t="s">
        <v>33</v>
      </c>
      <c r="I1238" s="7">
        <v>0</v>
      </c>
      <c r="L1238" s="7">
        <v>4108971332</v>
      </c>
      <c r="M1238" s="7">
        <v>264842424</v>
      </c>
      <c r="N1238" s="7">
        <v>174324836</v>
      </c>
      <c r="O1238" s="20">
        <f t="shared" si="39"/>
        <v>1</v>
      </c>
    </row>
    <row r="1239" spans="1:15">
      <c r="A1239" s="20" t="str">
        <f t="shared" si="38"/>
        <v>Birta lífeyrissjóðurSamtryggingardeild</v>
      </c>
      <c r="B1239" s="20" t="str">
        <f>_xlfn.IFNA(INDEX(Listi!$AI:$AI,MATCH(C1239,Listi!$AJ:$AJ,0)),INDEX(Listi!T:T,MATCH(C1239,Listi!U:U,0)))</f>
        <v xml:space="preserve">Birta  </v>
      </c>
      <c r="C1239" t="s">
        <v>298</v>
      </c>
      <c r="D1239" t="s">
        <v>205</v>
      </c>
      <c r="E1239" t="s">
        <v>275</v>
      </c>
      <c r="F1239" t="s">
        <v>32</v>
      </c>
      <c r="G1239" s="8">
        <v>36617</v>
      </c>
      <c r="H1239" t="s">
        <v>33</v>
      </c>
      <c r="I1239" s="7">
        <v>13573810899</v>
      </c>
      <c r="L1239" s="7">
        <v>549755105944</v>
      </c>
      <c r="M1239" s="7">
        <v>18480897961</v>
      </c>
      <c r="N1239" s="7">
        <v>14075814006</v>
      </c>
      <c r="O1239" s="20">
        <f t="shared" si="39"/>
        <v>1</v>
      </c>
    </row>
    <row r="1240" spans="1:15">
      <c r="A1240" s="20" t="str">
        <f t="shared" si="38"/>
        <v>Birta lífeyrissjóðurSkuldabréfaleið</v>
      </c>
      <c r="B1240" s="20" t="str">
        <f>_xlfn.IFNA(INDEX(Listi!$AI:$AI,MATCH(C1240,Listi!$AJ:$AJ,0)),INDEX(Listi!T:T,MATCH(C1240,Listi!U:U,0)))</f>
        <v xml:space="preserve">Birta  </v>
      </c>
      <c r="C1240" t="s">
        <v>298</v>
      </c>
      <c r="D1240" t="s">
        <v>313</v>
      </c>
      <c r="E1240" t="s">
        <v>276</v>
      </c>
      <c r="F1240" t="s">
        <v>32</v>
      </c>
      <c r="G1240" s="8">
        <v>36617</v>
      </c>
      <c r="H1240" t="s">
        <v>33</v>
      </c>
      <c r="I1240" s="7">
        <v>272823272</v>
      </c>
      <c r="L1240" s="7">
        <v>8522374478</v>
      </c>
      <c r="M1240" s="7">
        <v>391005163</v>
      </c>
      <c r="N1240" s="7">
        <v>218104877</v>
      </c>
      <c r="O1240" s="20">
        <f t="shared" si="39"/>
        <v>1</v>
      </c>
    </row>
    <row r="1241" spans="1:15">
      <c r="A1241" s="20" t="str">
        <f t="shared" si="38"/>
        <v>Birta lífeyrissjóðurTilgreind séreign</v>
      </c>
      <c r="B1241" s="20" t="str">
        <f>_xlfn.IFNA(INDEX(Listi!$AI:$AI,MATCH(C1241,Listi!$AJ:$AJ,0)),INDEX(Listi!T:T,MATCH(C1241,Listi!U:U,0)))</f>
        <v xml:space="preserve">Birta  </v>
      </c>
      <c r="C1241" t="s">
        <v>298</v>
      </c>
      <c r="D1241" t="s">
        <v>312</v>
      </c>
      <c r="E1241" t="s">
        <v>276</v>
      </c>
      <c r="F1241" t="s">
        <v>32</v>
      </c>
      <c r="G1241" s="8">
        <v>36617</v>
      </c>
      <c r="H1241" t="s">
        <v>33</v>
      </c>
      <c r="I1241" s="7">
        <v>600171529</v>
      </c>
      <c r="L1241" s="7">
        <v>2234420297</v>
      </c>
      <c r="M1241" s="7">
        <v>511871981</v>
      </c>
      <c r="N1241" s="7">
        <v>36000223</v>
      </c>
      <c r="O1241" s="20">
        <f t="shared" si="39"/>
        <v>1</v>
      </c>
    </row>
    <row r="1242" spans="1:15">
      <c r="A1242" s="20" t="str">
        <f t="shared" si="38"/>
        <v>Brú Lífeyrissjóður starfsmanna sveitarfélagaA-deild</v>
      </c>
      <c r="B1242" s="20" t="str">
        <f>_xlfn.IFNA(INDEX(Listi!$AI:$AI,MATCH(C1242,Listi!$AJ:$AJ,0)),INDEX(Listi!T:T,MATCH(C1242,Listi!U:U,0)))</f>
        <v>Brú</v>
      </c>
      <c r="C1242" t="s">
        <v>217</v>
      </c>
      <c r="D1242" t="s">
        <v>257</v>
      </c>
      <c r="E1242" t="s">
        <v>275</v>
      </c>
      <c r="F1242" t="s">
        <v>32</v>
      </c>
      <c r="G1242" s="8">
        <v>36617</v>
      </c>
      <c r="H1242" t="s">
        <v>33</v>
      </c>
      <c r="I1242" s="7">
        <v>7041835862</v>
      </c>
      <c r="L1242" s="7">
        <v>270469177889</v>
      </c>
      <c r="M1242" s="7">
        <v>13987858077</v>
      </c>
      <c r="N1242" s="7">
        <v>4793072329</v>
      </c>
      <c r="O1242" s="20">
        <f t="shared" si="39"/>
        <v>1</v>
      </c>
    </row>
    <row r="1243" spans="1:15">
      <c r="A1243" s="20" t="str">
        <f t="shared" si="38"/>
        <v>Brú Lífeyrissjóður starfsmanna sveitarfélagaB-deild</v>
      </c>
      <c r="B1243" s="20" t="str">
        <f>_xlfn.IFNA(INDEX(Listi!$AI:$AI,MATCH(C1243,Listi!$AJ:$AJ,0)),INDEX(Listi!T:T,MATCH(C1243,Listi!U:U,0)))</f>
        <v>Brú</v>
      </c>
      <c r="C1243" t="s">
        <v>217</v>
      </c>
      <c r="D1243" t="s">
        <v>218</v>
      </c>
      <c r="E1243" t="s">
        <v>275</v>
      </c>
      <c r="F1243" t="s">
        <v>32</v>
      </c>
      <c r="G1243" s="8">
        <v>36617</v>
      </c>
      <c r="H1243" t="s">
        <v>33</v>
      </c>
      <c r="I1243" s="7">
        <v>709430139</v>
      </c>
      <c r="L1243" s="7">
        <v>17004783831</v>
      </c>
      <c r="M1243" s="7">
        <v>119747694</v>
      </c>
      <c r="N1243" s="7">
        <v>3424817406</v>
      </c>
      <c r="O1243" s="20">
        <f t="shared" si="39"/>
        <v>1</v>
      </c>
    </row>
    <row r="1244" spans="1:15">
      <c r="A1244" s="20" t="str">
        <f t="shared" si="38"/>
        <v>Brú Lífeyrissjóður starfsmanna sveitarfélagaV-deild</v>
      </c>
      <c r="B1244" s="20" t="str">
        <f>_xlfn.IFNA(INDEX(Listi!$AI:$AI,MATCH(C1244,Listi!$AJ:$AJ,0)),INDEX(Listi!T:T,MATCH(C1244,Listi!U:U,0)))</f>
        <v>Brú</v>
      </c>
      <c r="C1244" t="s">
        <v>217</v>
      </c>
      <c r="D1244" t="s">
        <v>219</v>
      </c>
      <c r="E1244" t="s">
        <v>275</v>
      </c>
      <c r="F1244" t="s">
        <v>32</v>
      </c>
      <c r="G1244" s="8">
        <v>36617</v>
      </c>
      <c r="H1244" t="s">
        <v>33</v>
      </c>
      <c r="I1244" s="7">
        <v>1418978238</v>
      </c>
      <c r="L1244" s="7">
        <v>54501394986</v>
      </c>
      <c r="M1244" s="7">
        <v>4188513374</v>
      </c>
      <c r="N1244" s="7">
        <v>455519059</v>
      </c>
      <c r="O1244" s="20">
        <f t="shared" si="39"/>
        <v>1</v>
      </c>
    </row>
    <row r="1245" spans="1:15">
      <c r="A1245" s="20" t="str">
        <f t="shared" si="38"/>
        <v>Eftirlaunasj atvinnuflugmannaSamtryggingardeild</v>
      </c>
      <c r="B1245" s="20" t="str">
        <f>_xlfn.IFNA(INDEX(Listi!$AI:$AI,MATCH(C1245,Listi!$AJ:$AJ,0)),INDEX(Listi!T:T,MATCH(C1245,Listi!U:U,0)))</f>
        <v>EFÍA</v>
      </c>
      <c r="C1245" t="s">
        <v>220</v>
      </c>
      <c r="D1245" t="s">
        <v>205</v>
      </c>
      <c r="E1245" t="s">
        <v>275</v>
      </c>
      <c r="F1245" t="s">
        <v>32</v>
      </c>
      <c r="G1245" s="8">
        <v>36617</v>
      </c>
      <c r="H1245" t="s">
        <v>33</v>
      </c>
      <c r="I1245" s="7">
        <v>974450000</v>
      </c>
      <c r="L1245" s="7">
        <v>58542663000</v>
      </c>
      <c r="M1245" s="7">
        <v>1477262000</v>
      </c>
      <c r="N1245" s="7">
        <v>1113313000</v>
      </c>
      <c r="O1245" s="20">
        <f t="shared" si="39"/>
        <v>1</v>
      </c>
    </row>
    <row r="1246" spans="1:15">
      <c r="A1246" s="20" t="str">
        <f t="shared" si="38"/>
        <v>Festa - lífeyrissjóðurSamtryggingardeild</v>
      </c>
      <c r="B1246" s="20" t="str">
        <f>_xlfn.IFNA(INDEX(Listi!$AI:$AI,MATCH(C1246,Listi!$AJ:$AJ,0)),INDEX(Listi!T:T,MATCH(C1246,Listi!U:U,0)))</f>
        <v xml:space="preserve">Festa </v>
      </c>
      <c r="C1246" t="s">
        <v>221</v>
      </c>
      <c r="D1246" t="s">
        <v>205</v>
      </c>
      <c r="E1246" t="s">
        <v>275</v>
      </c>
      <c r="F1246" t="s">
        <v>32</v>
      </c>
      <c r="G1246" s="8">
        <v>36617</v>
      </c>
      <c r="H1246" t="s">
        <v>33</v>
      </c>
      <c r="I1246" s="7">
        <v>5359372558</v>
      </c>
      <c r="L1246" s="7">
        <v>246318113722</v>
      </c>
      <c r="M1246" s="7">
        <v>11138196907</v>
      </c>
      <c r="N1246" s="7">
        <v>5180938287</v>
      </c>
      <c r="O1246" s="20">
        <f t="shared" si="39"/>
        <v>1</v>
      </c>
    </row>
    <row r="1247" spans="1:15">
      <c r="A1247" s="20" t="str">
        <f t="shared" si="38"/>
        <v>Festa - lífeyrissjóðurSparnaðarleið I</v>
      </c>
      <c r="B1247" s="20" t="str">
        <f>_xlfn.IFNA(INDEX(Listi!$AI:$AI,MATCH(C1247,Listi!$AJ:$AJ,0)),INDEX(Listi!T:T,MATCH(C1247,Listi!U:U,0)))</f>
        <v xml:space="preserve">Festa </v>
      </c>
      <c r="C1247" t="s">
        <v>221</v>
      </c>
      <c r="D1247" t="s">
        <v>464</v>
      </c>
      <c r="E1247" t="s">
        <v>276</v>
      </c>
      <c r="F1247" t="s">
        <v>32</v>
      </c>
      <c r="G1247" s="8">
        <v>36617</v>
      </c>
      <c r="H1247" t="s">
        <v>33</v>
      </c>
      <c r="I1247" s="7">
        <v>14424</v>
      </c>
      <c r="L1247" s="7">
        <v>75585319</v>
      </c>
      <c r="M1247" s="7">
        <v>37671409</v>
      </c>
      <c r="N1247" s="7">
        <v>2063969</v>
      </c>
      <c r="O1247" s="20">
        <f t="shared" si="39"/>
        <v>1</v>
      </c>
    </row>
    <row r="1248" spans="1:15">
      <c r="A1248" s="20" t="str">
        <f t="shared" si="38"/>
        <v>Festa - lífeyrissjóðurSparnaðarleið II</v>
      </c>
      <c r="B1248" s="20" t="str">
        <f>_xlfn.IFNA(INDEX(Listi!$AI:$AI,MATCH(C1248,Listi!$AJ:$AJ,0)),INDEX(Listi!T:T,MATCH(C1248,Listi!U:U,0)))</f>
        <v xml:space="preserve">Festa </v>
      </c>
      <c r="C1248" t="s">
        <v>221</v>
      </c>
      <c r="D1248" t="s">
        <v>388</v>
      </c>
      <c r="E1248" t="s">
        <v>276</v>
      </c>
      <c r="F1248" s="8" t="s">
        <v>32</v>
      </c>
      <c r="G1248" s="8">
        <v>36617</v>
      </c>
      <c r="H1248" t="s">
        <v>33</v>
      </c>
      <c r="I1248" s="7">
        <v>3281574</v>
      </c>
      <c r="L1248" s="7">
        <v>1113180693</v>
      </c>
      <c r="M1248" s="7">
        <v>134564310</v>
      </c>
      <c r="N1248" s="7">
        <v>19363084</v>
      </c>
      <c r="O1248" s="20">
        <f t="shared" si="39"/>
        <v>1</v>
      </c>
    </row>
    <row r="1249" spans="1:15">
      <c r="A1249" s="20" t="str">
        <f t="shared" si="38"/>
        <v>Frjálsi lífeyrissjóðurinnDeild/leið I</v>
      </c>
      <c r="B1249" s="20" t="str">
        <f>_xlfn.IFNA(INDEX(Listi!$AI:$AI,MATCH(C1249,Listi!$AJ:$AJ,0)),INDEX(Listi!T:T,MATCH(C1249,Listi!U:U,0)))</f>
        <v xml:space="preserve">Frjálsi </v>
      </c>
      <c r="C1249" t="s">
        <v>222</v>
      </c>
      <c r="D1249" t="s">
        <v>223</v>
      </c>
      <c r="E1249" t="s">
        <v>276</v>
      </c>
      <c r="F1249" s="8" t="s">
        <v>32</v>
      </c>
      <c r="G1249" s="8">
        <v>36617</v>
      </c>
      <c r="H1249" t="s">
        <v>33</v>
      </c>
      <c r="I1249" s="7">
        <v>4151566000</v>
      </c>
      <c r="L1249" s="7">
        <v>199278730000</v>
      </c>
      <c r="M1249" s="7">
        <v>10813020000</v>
      </c>
      <c r="N1249" s="7">
        <v>2178012000</v>
      </c>
      <c r="O1249" s="20">
        <f t="shared" si="39"/>
        <v>1</v>
      </c>
    </row>
    <row r="1250" spans="1:15">
      <c r="A1250" s="20" t="str">
        <f t="shared" si="38"/>
        <v>Frjálsi lífeyrissjóðurinnDeild/leið II</v>
      </c>
      <c r="B1250" s="20" t="str">
        <f>_xlfn.IFNA(INDEX(Listi!$AI:$AI,MATCH(C1250,Listi!$AJ:$AJ,0)),INDEX(Listi!T:T,MATCH(C1250,Listi!U:U,0)))</f>
        <v xml:space="preserve">Frjálsi </v>
      </c>
      <c r="C1250" t="s">
        <v>222</v>
      </c>
      <c r="D1250" t="s">
        <v>224</v>
      </c>
      <c r="E1250" t="s">
        <v>276</v>
      </c>
      <c r="F1250" s="8" t="s">
        <v>32</v>
      </c>
      <c r="G1250" s="8">
        <v>36617</v>
      </c>
      <c r="H1250" t="s">
        <v>33</v>
      </c>
      <c r="I1250" s="7">
        <v>450718000</v>
      </c>
      <c r="L1250" s="7">
        <v>29681370000</v>
      </c>
      <c r="M1250" s="7">
        <v>1864883000</v>
      </c>
      <c r="N1250" s="7">
        <v>401735000</v>
      </c>
      <c r="O1250" s="20">
        <f t="shared" si="39"/>
        <v>1</v>
      </c>
    </row>
    <row r="1251" spans="1:15">
      <c r="A1251" s="20" t="str">
        <f t="shared" si="38"/>
        <v>Frjálsi lífeyrissjóðurinnDeild/leið III</v>
      </c>
      <c r="B1251" s="20" t="str">
        <f>_xlfn.IFNA(INDEX(Listi!$AI:$AI,MATCH(C1251,Listi!$AJ:$AJ,0)),INDEX(Listi!T:T,MATCH(C1251,Listi!U:U,0)))</f>
        <v xml:space="preserve">Frjálsi </v>
      </c>
      <c r="C1251" t="s">
        <v>222</v>
      </c>
      <c r="D1251" t="s">
        <v>225</v>
      </c>
      <c r="E1251" t="s">
        <v>276</v>
      </c>
      <c r="F1251" s="8" t="s">
        <v>32</v>
      </c>
      <c r="G1251" s="8">
        <v>36617</v>
      </c>
      <c r="H1251" t="s">
        <v>33</v>
      </c>
      <c r="I1251" s="7">
        <v>165693000</v>
      </c>
      <c r="L1251" s="7">
        <v>43554797000</v>
      </c>
      <c r="M1251" s="7">
        <v>2564479000</v>
      </c>
      <c r="N1251" s="7">
        <v>1456678000</v>
      </c>
      <c r="O1251" s="20">
        <f t="shared" si="39"/>
        <v>1</v>
      </c>
    </row>
    <row r="1252" spans="1:15">
      <c r="A1252" s="20" t="str">
        <f t="shared" si="38"/>
        <v>Frjálsi lífeyrissjóðurinnFrjálsi Áhætta</v>
      </c>
      <c r="B1252" s="20" t="str">
        <f>_xlfn.IFNA(INDEX(Listi!$AI:$AI,MATCH(C1252,Listi!$AJ:$AJ,0)),INDEX(Listi!T:T,MATCH(C1252,Listi!U:U,0)))</f>
        <v xml:space="preserve">Frjálsi </v>
      </c>
      <c r="C1252" t="s">
        <v>222</v>
      </c>
      <c r="D1252" t="s">
        <v>226</v>
      </c>
      <c r="E1252" t="s">
        <v>276</v>
      </c>
      <c r="F1252" s="8" t="s">
        <v>32</v>
      </c>
      <c r="G1252" s="8">
        <v>36617</v>
      </c>
      <c r="H1252" t="s">
        <v>33</v>
      </c>
      <c r="I1252" s="7">
        <v>90674000</v>
      </c>
      <c r="L1252" s="7">
        <v>2707615000</v>
      </c>
      <c r="M1252" s="7">
        <v>335331000</v>
      </c>
      <c r="N1252" s="7">
        <v>1872000</v>
      </c>
      <c r="O1252" s="20">
        <f t="shared" si="39"/>
        <v>1</v>
      </c>
    </row>
    <row r="1253" spans="1:15">
      <c r="A1253" s="20" t="str">
        <f t="shared" si="38"/>
        <v>Frjálsi lífeyrissjóðurinnSameiginleg deild</v>
      </c>
      <c r="B1253" s="20" t="str">
        <f>_xlfn.IFNA(INDEX(Listi!$AI:$AI,MATCH(C1253,Listi!$AJ:$AJ,0)),INDEX(Listi!T:T,MATCH(C1253,Listi!U:U,0)))</f>
        <v xml:space="preserve">Frjálsi </v>
      </c>
      <c r="C1253" t="s">
        <v>222</v>
      </c>
      <c r="D1253" t="s">
        <v>311</v>
      </c>
      <c r="E1253" t="s">
        <v>276</v>
      </c>
      <c r="F1253" s="8" t="s">
        <v>32</v>
      </c>
      <c r="G1253" s="8">
        <v>36617</v>
      </c>
      <c r="H1253" t="s">
        <v>33</v>
      </c>
      <c r="I1253" s="7">
        <v>496218000</v>
      </c>
      <c r="L1253" s="7">
        <v>0</v>
      </c>
      <c r="M1253" s="7">
        <v>0</v>
      </c>
      <c r="N1253" s="7">
        <v>0</v>
      </c>
      <c r="O1253" s="20">
        <f t="shared" si="39"/>
        <v>1</v>
      </c>
    </row>
    <row r="1254" spans="1:15">
      <c r="A1254" s="20" t="str">
        <f t="shared" si="38"/>
        <v>Frjálsi lífeyrissjóðurinnSamtryggingardeild</v>
      </c>
      <c r="B1254" s="20" t="str">
        <f>_xlfn.IFNA(INDEX(Listi!$AI:$AI,MATCH(C1254,Listi!$AJ:$AJ,0)),INDEX(Listi!T:T,MATCH(C1254,Listi!U:U,0)))</f>
        <v xml:space="preserve">Frjálsi </v>
      </c>
      <c r="C1254" t="s">
        <v>222</v>
      </c>
      <c r="D1254" t="s">
        <v>205</v>
      </c>
      <c r="E1254" t="s">
        <v>275</v>
      </c>
      <c r="F1254" t="s">
        <v>32</v>
      </c>
      <c r="G1254" s="8">
        <v>36617</v>
      </c>
      <c r="H1254" t="s">
        <v>33</v>
      </c>
      <c r="I1254" s="7">
        <v>2185669000</v>
      </c>
      <c r="L1254" s="7">
        <v>127148465000</v>
      </c>
      <c r="M1254" s="7">
        <v>7524433000</v>
      </c>
      <c r="N1254" s="7">
        <v>1254273000</v>
      </c>
      <c r="O1254" s="20">
        <f t="shared" si="39"/>
        <v>1</v>
      </c>
    </row>
    <row r="1255" spans="1:15">
      <c r="A1255" s="20" t="str">
        <f t="shared" ref="A1255:A1317" si="40">CONCATENATE(C1255,D1255)</f>
        <v>Gildi - lífeyrissjóðurFramtíðarsýn 1</v>
      </c>
      <c r="B1255" s="20" t="str">
        <f>_xlfn.IFNA(INDEX(Listi!$AI:$AI,MATCH(C1255,Listi!$AJ:$AJ,0)),INDEX(Listi!T:T,MATCH(C1255,Listi!U:U,0)))</f>
        <v xml:space="preserve">Gildi  </v>
      </c>
      <c r="C1255" t="s">
        <v>227</v>
      </c>
      <c r="D1255" t="s">
        <v>373</v>
      </c>
      <c r="E1255" t="s">
        <v>276</v>
      </c>
      <c r="F1255" t="s">
        <v>32</v>
      </c>
      <c r="G1255" s="8">
        <v>36617</v>
      </c>
      <c r="H1255" t="s">
        <v>33</v>
      </c>
      <c r="I1255" s="7">
        <v>19190300</v>
      </c>
      <c r="L1255" s="7">
        <v>3223959491</v>
      </c>
      <c r="M1255" s="7">
        <v>185065371</v>
      </c>
      <c r="N1255" s="7">
        <v>99697779</v>
      </c>
      <c r="O1255" s="20">
        <f t="shared" si="39"/>
        <v>1</v>
      </c>
    </row>
    <row r="1256" spans="1:15">
      <c r="A1256" s="20" t="str">
        <f t="shared" si="40"/>
        <v>Gildi - lífeyrissjóðurFramtíðarsýn 2</v>
      </c>
      <c r="B1256" s="20" t="str">
        <f>_xlfn.IFNA(INDEX(Listi!$AI:$AI,MATCH(C1256,Listi!$AJ:$AJ,0)),INDEX(Listi!T:T,MATCH(C1256,Listi!U:U,0)))</f>
        <v xml:space="preserve">Gildi  </v>
      </c>
      <c r="C1256" t="s">
        <v>227</v>
      </c>
      <c r="D1256" t="s">
        <v>374</v>
      </c>
      <c r="E1256" t="s">
        <v>276</v>
      </c>
      <c r="F1256" t="s">
        <v>32</v>
      </c>
      <c r="G1256" s="8">
        <v>36617</v>
      </c>
      <c r="H1256" t="s">
        <v>33</v>
      </c>
      <c r="I1256" s="7">
        <v>24341213</v>
      </c>
      <c r="L1256" s="7">
        <v>3172355810</v>
      </c>
      <c r="M1256" s="7">
        <v>227598529</v>
      </c>
      <c r="N1256" s="7">
        <v>70042741</v>
      </c>
      <c r="O1256" s="20">
        <f t="shared" si="39"/>
        <v>1</v>
      </c>
    </row>
    <row r="1257" spans="1:15">
      <c r="A1257" s="20" t="str">
        <f t="shared" si="40"/>
        <v>Gildi - lífeyrissjóðurFramtíðarsýn 3</v>
      </c>
      <c r="B1257" s="20" t="str">
        <f>_xlfn.IFNA(INDEX(Listi!$AI:$AI,MATCH(C1257,Listi!$AJ:$AJ,0)),INDEX(Listi!T:T,MATCH(C1257,Listi!U:U,0)))</f>
        <v xml:space="preserve">Gildi  </v>
      </c>
      <c r="C1257" t="s">
        <v>227</v>
      </c>
      <c r="D1257" t="s">
        <v>380</v>
      </c>
      <c r="E1257" t="s">
        <v>276</v>
      </c>
      <c r="F1257" t="s">
        <v>32</v>
      </c>
      <c r="G1257" s="8">
        <v>36617</v>
      </c>
      <c r="H1257" t="s">
        <v>33</v>
      </c>
      <c r="I1257" s="7">
        <v>0</v>
      </c>
      <c r="L1257" s="7">
        <v>1220667693</v>
      </c>
      <c r="M1257" s="7">
        <v>206427664</v>
      </c>
      <c r="N1257" s="7">
        <v>61376636</v>
      </c>
      <c r="O1257" s="20">
        <f t="shared" si="39"/>
        <v>1</v>
      </c>
    </row>
    <row r="1258" spans="1:15">
      <c r="A1258" s="20" t="str">
        <f t="shared" si="40"/>
        <v>Gildi - lífeyrissjóðurSamtryggingardeild</v>
      </c>
      <c r="B1258" s="20" t="str">
        <f>_xlfn.IFNA(INDEX(Listi!$AI:$AI,MATCH(C1258,Listi!$AJ:$AJ,0)),INDEX(Listi!T:T,MATCH(C1258,Listi!U:U,0)))</f>
        <v xml:space="preserve">Gildi  </v>
      </c>
      <c r="C1258" t="s">
        <v>227</v>
      </c>
      <c r="D1258" t="s">
        <v>205</v>
      </c>
      <c r="E1258" t="s">
        <v>275</v>
      </c>
      <c r="F1258" t="s">
        <v>32</v>
      </c>
      <c r="G1258" s="8">
        <v>36617</v>
      </c>
      <c r="H1258" t="s">
        <v>33</v>
      </c>
      <c r="I1258" s="7">
        <v>30934073778</v>
      </c>
      <c r="L1258" s="7">
        <v>908474103084</v>
      </c>
      <c r="M1258" s="7">
        <v>33404441428</v>
      </c>
      <c r="N1258" s="7">
        <v>20772915594</v>
      </c>
      <c r="O1258" s="20">
        <f t="shared" si="39"/>
        <v>1</v>
      </c>
    </row>
    <row r="1259" spans="1:15">
      <c r="A1259" s="20" t="str">
        <f t="shared" si="40"/>
        <v>Íslandsbanki hf.Erlend verðbréf</v>
      </c>
      <c r="B1259" s="20" t="str">
        <f>_xlfn.IFNA(INDEX(Listi!$AI:$AI,MATCH(C1259,Listi!$AJ:$AJ,0)),INDEX(Listi!T:T,MATCH(C1259,Listi!U:U,0)))</f>
        <v>Íslandsbanki</v>
      </c>
      <c r="C1259" t="s">
        <v>228</v>
      </c>
      <c r="D1259" t="s">
        <v>229</v>
      </c>
      <c r="E1259" t="s">
        <v>276</v>
      </c>
      <c r="F1259" t="s">
        <v>32</v>
      </c>
      <c r="G1259" s="8">
        <v>36617</v>
      </c>
      <c r="H1259" t="s">
        <v>33</v>
      </c>
      <c r="I1259" s="7">
        <v>18019484</v>
      </c>
      <c r="L1259" s="7">
        <v>1602556114</v>
      </c>
      <c r="M1259" s="7">
        <v>15640340</v>
      </c>
      <c r="N1259" s="7">
        <v>15279587</v>
      </c>
      <c r="O1259" s="20">
        <f t="shared" si="39"/>
        <v>1</v>
      </c>
    </row>
    <row r="1260" spans="1:15">
      <c r="A1260" s="20" t="str">
        <f t="shared" si="40"/>
        <v>Íslandsbanki hf.Húsnæðisleið</v>
      </c>
      <c r="B1260" s="20" t="str">
        <f>_xlfn.IFNA(INDEX(Listi!$AI:$AI,MATCH(C1260,Listi!$AJ:$AJ,0)),INDEX(Listi!T:T,MATCH(C1260,Listi!U:U,0)))</f>
        <v>Íslandsbanki</v>
      </c>
      <c r="C1260" t="s">
        <v>228</v>
      </c>
      <c r="D1260" t="s">
        <v>307</v>
      </c>
      <c r="E1260" t="s">
        <v>276</v>
      </c>
      <c r="F1260" t="s">
        <v>32</v>
      </c>
      <c r="G1260" s="8">
        <v>36617</v>
      </c>
      <c r="H1260" t="s">
        <v>33</v>
      </c>
      <c r="I1260" s="7">
        <v>507657833</v>
      </c>
      <c r="L1260" s="7">
        <v>2334808209</v>
      </c>
      <c r="M1260" s="7">
        <v>1128225985</v>
      </c>
      <c r="N1260" s="7">
        <v>7159457</v>
      </c>
      <c r="O1260" s="20">
        <f t="shared" si="39"/>
        <v>1</v>
      </c>
    </row>
    <row r="1261" spans="1:15">
      <c r="A1261" s="20" t="str">
        <f t="shared" si="40"/>
        <v>Íslandsbanki hf.Lífeyrisreikningur-óverðtryggður</v>
      </c>
      <c r="B1261" s="20" t="str">
        <f>_xlfn.IFNA(INDEX(Listi!$AI:$AI,MATCH(C1261,Listi!$AJ:$AJ,0)),INDEX(Listi!T:T,MATCH(C1261,Listi!U:U,0)))</f>
        <v>Íslandsbanki</v>
      </c>
      <c r="C1261" t="s">
        <v>228</v>
      </c>
      <c r="D1261" t="s">
        <v>231</v>
      </c>
      <c r="E1261" t="s">
        <v>276</v>
      </c>
      <c r="F1261" t="s">
        <v>32</v>
      </c>
      <c r="G1261" s="8">
        <v>36617</v>
      </c>
      <c r="H1261" t="s">
        <v>33</v>
      </c>
      <c r="I1261" s="7">
        <v>0</v>
      </c>
      <c r="L1261" s="7">
        <v>2506311736</v>
      </c>
      <c r="M1261" s="7">
        <v>879015901</v>
      </c>
      <c r="N1261" s="7">
        <v>95740979</v>
      </c>
      <c r="O1261" s="20">
        <f t="shared" si="39"/>
        <v>1</v>
      </c>
    </row>
    <row r="1262" spans="1:15">
      <c r="A1262" s="20" t="str">
        <f t="shared" si="40"/>
        <v>Íslandsbanki hf.Lífeyrisreikningur-verðtryggður</v>
      </c>
      <c r="B1262" s="20" t="str">
        <f>_xlfn.IFNA(INDEX(Listi!$AI:$AI,MATCH(C1262,Listi!$AJ:$AJ,0)),INDEX(Listi!T:T,MATCH(C1262,Listi!U:U,0)))</f>
        <v>Íslandsbanki</v>
      </c>
      <c r="C1262" t="s">
        <v>228</v>
      </c>
      <c r="D1262" t="s">
        <v>232</v>
      </c>
      <c r="E1262" t="s">
        <v>276</v>
      </c>
      <c r="F1262" t="s">
        <v>32</v>
      </c>
      <c r="G1262" s="8">
        <v>36617</v>
      </c>
      <c r="H1262" t="s">
        <v>33</v>
      </c>
      <c r="I1262" s="7">
        <v>0</v>
      </c>
      <c r="L1262" s="7">
        <v>35933944171</v>
      </c>
      <c r="M1262" s="7">
        <v>3575627585</v>
      </c>
      <c r="N1262" s="7">
        <v>973599891</v>
      </c>
      <c r="O1262" s="20">
        <f t="shared" si="39"/>
        <v>1</v>
      </c>
    </row>
    <row r="1263" spans="1:15">
      <c r="A1263" s="20" t="str">
        <f t="shared" si="40"/>
        <v>Íslandsbanki hf.Löng ríkisskuldabréf</v>
      </c>
      <c r="B1263" s="20" t="str">
        <f>_xlfn.IFNA(INDEX(Listi!$AI:$AI,MATCH(C1263,Listi!$AJ:$AJ,0)),INDEX(Listi!T:T,MATCH(C1263,Listi!U:U,0)))</f>
        <v>Íslandsbanki</v>
      </c>
      <c r="C1263" t="s">
        <v>228</v>
      </c>
      <c r="D1263" t="s">
        <v>233</v>
      </c>
      <c r="E1263" t="s">
        <v>276</v>
      </c>
      <c r="F1263" t="s">
        <v>32</v>
      </c>
      <c r="G1263" s="8">
        <v>36617</v>
      </c>
      <c r="H1263" t="s">
        <v>33</v>
      </c>
      <c r="I1263" s="7">
        <v>18033597</v>
      </c>
      <c r="L1263" s="7">
        <v>753232602</v>
      </c>
      <c r="M1263" s="7">
        <v>52540738</v>
      </c>
      <c r="N1263" s="7">
        <v>25520229</v>
      </c>
      <c r="O1263" s="20">
        <f t="shared" si="39"/>
        <v>1</v>
      </c>
    </row>
    <row r="1264" spans="1:15">
      <c r="A1264" s="20" t="str">
        <f t="shared" si="40"/>
        <v>Íslandsbanki hf.Stýring A</v>
      </c>
      <c r="B1264" s="20" t="str">
        <f>_xlfn.IFNA(INDEX(Listi!$AI:$AI,MATCH(C1264,Listi!$AJ:$AJ,0)),INDEX(Listi!T:T,MATCH(C1264,Listi!U:U,0)))</f>
        <v>Íslandsbanki</v>
      </c>
      <c r="C1264" t="s">
        <v>228</v>
      </c>
      <c r="D1264" t="s">
        <v>234</v>
      </c>
      <c r="E1264" t="s">
        <v>276</v>
      </c>
      <c r="F1264" t="s">
        <v>32</v>
      </c>
      <c r="G1264" s="8">
        <v>36617</v>
      </c>
      <c r="H1264" t="s">
        <v>33</v>
      </c>
      <c r="I1264" s="7">
        <v>114366655</v>
      </c>
      <c r="L1264" s="7">
        <v>4133723797</v>
      </c>
      <c r="M1264" s="7">
        <v>215966902</v>
      </c>
      <c r="N1264" s="7">
        <v>124877843</v>
      </c>
      <c r="O1264" s="20">
        <f t="shared" si="39"/>
        <v>1</v>
      </c>
    </row>
    <row r="1265" spans="1:15">
      <c r="A1265" s="20" t="str">
        <f t="shared" si="40"/>
        <v>Íslandsbanki hf.Stýring B</v>
      </c>
      <c r="B1265" s="20" t="str">
        <f>_xlfn.IFNA(INDEX(Listi!$AI:$AI,MATCH(C1265,Listi!$AJ:$AJ,0)),INDEX(Listi!T:T,MATCH(C1265,Listi!U:U,0)))</f>
        <v>Íslandsbanki</v>
      </c>
      <c r="C1265" t="s">
        <v>228</v>
      </c>
      <c r="D1265" t="s">
        <v>235</v>
      </c>
      <c r="E1265" t="s">
        <v>276</v>
      </c>
      <c r="F1265" t="s">
        <v>32</v>
      </c>
      <c r="G1265" s="8">
        <v>36617</v>
      </c>
      <c r="H1265" t="s">
        <v>33</v>
      </c>
      <c r="I1265" s="7">
        <v>186839512</v>
      </c>
      <c r="L1265" s="7">
        <v>5860247393</v>
      </c>
      <c r="M1265" s="7">
        <v>508591885</v>
      </c>
      <c r="N1265" s="7">
        <v>77897125</v>
      </c>
      <c r="O1265" s="20">
        <f t="shared" si="39"/>
        <v>1</v>
      </c>
    </row>
    <row r="1266" spans="1:15">
      <c r="A1266" s="20" t="str">
        <f t="shared" si="40"/>
        <v>Íslandsbanki hf.Stýring C</v>
      </c>
      <c r="B1266" s="20" t="str">
        <f>_xlfn.IFNA(INDEX(Listi!$AI:$AI,MATCH(C1266,Listi!$AJ:$AJ,0)),INDEX(Listi!T:T,MATCH(C1266,Listi!U:U,0)))</f>
        <v>Íslandsbanki</v>
      </c>
      <c r="C1266" t="s">
        <v>228</v>
      </c>
      <c r="D1266" t="s">
        <v>236</v>
      </c>
      <c r="E1266" t="s">
        <v>276</v>
      </c>
      <c r="F1266" t="s">
        <v>32</v>
      </c>
      <c r="G1266" s="8">
        <v>36617</v>
      </c>
      <c r="H1266" t="s">
        <v>33</v>
      </c>
      <c r="I1266" s="7">
        <v>150477109</v>
      </c>
      <c r="L1266" s="7">
        <v>8014427899</v>
      </c>
      <c r="M1266" s="7">
        <v>751053797</v>
      </c>
      <c r="N1266" s="7">
        <v>58531298</v>
      </c>
      <c r="O1266" s="20">
        <f t="shared" si="39"/>
        <v>1</v>
      </c>
    </row>
    <row r="1267" spans="1:15">
      <c r="A1267" s="20" t="str">
        <f t="shared" si="40"/>
        <v>Íslandsbanki hf.Stýring D</v>
      </c>
      <c r="B1267" s="20" t="str">
        <f>_xlfn.IFNA(INDEX(Listi!$AI:$AI,MATCH(C1267,Listi!$AJ:$AJ,0)),INDEX(Listi!T:T,MATCH(C1267,Listi!U:U,0)))</f>
        <v>Íslandsbanki</v>
      </c>
      <c r="C1267" t="s">
        <v>228</v>
      </c>
      <c r="D1267" t="s">
        <v>237</v>
      </c>
      <c r="E1267" t="s">
        <v>276</v>
      </c>
      <c r="F1267" t="s">
        <v>32</v>
      </c>
      <c r="G1267" s="8">
        <v>36617</v>
      </c>
      <c r="H1267" t="s">
        <v>33</v>
      </c>
      <c r="I1267" s="7">
        <v>218843114</v>
      </c>
      <c r="L1267" s="7">
        <v>5826614423</v>
      </c>
      <c r="M1267" s="7">
        <v>1371163557</v>
      </c>
      <c r="N1267" s="7">
        <v>36861109</v>
      </c>
      <c r="O1267" s="20">
        <f t="shared" si="39"/>
        <v>1</v>
      </c>
    </row>
    <row r="1268" spans="1:15">
      <c r="A1268" s="20" t="str">
        <f t="shared" si="40"/>
        <v>Íslandsbanki hf.Stýring E</v>
      </c>
      <c r="B1268" s="20" t="str">
        <f>_xlfn.IFNA(INDEX(Listi!$AI:$AI,MATCH(C1268,Listi!$AJ:$AJ,0)),INDEX(Listi!T:T,MATCH(C1268,Listi!U:U,0)))</f>
        <v>Íslandsbanki</v>
      </c>
      <c r="C1268" t="s">
        <v>228</v>
      </c>
      <c r="D1268" t="s">
        <v>580</v>
      </c>
      <c r="E1268" t="s">
        <v>276</v>
      </c>
      <c r="F1268" t="s">
        <v>32</v>
      </c>
      <c r="G1268" s="8">
        <v>36617</v>
      </c>
      <c r="H1268" t="s">
        <v>33</v>
      </c>
      <c r="I1268" s="7">
        <v>2397319</v>
      </c>
      <c r="L1268" s="7">
        <v>99567247</v>
      </c>
      <c r="M1268" s="7">
        <v>7691901</v>
      </c>
      <c r="N1268" s="7">
        <v>670647</v>
      </c>
      <c r="O1268" s="20">
        <f t="shared" si="39"/>
        <v>1</v>
      </c>
    </row>
    <row r="1269" spans="1:15">
      <c r="A1269" s="20" t="str">
        <f t="shared" si="40"/>
        <v>Íslenski lífeyrissjóðurinnLíf 1</v>
      </c>
      <c r="B1269" s="20" t="str">
        <f>_xlfn.IFNA(INDEX(Listi!$AI:$AI,MATCH(C1269,Listi!$AJ:$AJ,0)),INDEX(Listi!T:T,MATCH(C1269,Listi!U:U,0)))</f>
        <v xml:space="preserve">Íslenski  </v>
      </c>
      <c r="C1269" t="s">
        <v>238</v>
      </c>
      <c r="D1269" t="s">
        <v>239</v>
      </c>
      <c r="E1269" t="s">
        <v>276</v>
      </c>
      <c r="F1269" t="s">
        <v>32</v>
      </c>
      <c r="G1269" s="8">
        <v>36617</v>
      </c>
      <c r="H1269" t="s">
        <v>33</v>
      </c>
      <c r="I1269" s="7">
        <v>896983361</v>
      </c>
      <c r="L1269" s="7">
        <v>34645188332</v>
      </c>
      <c r="M1269" s="7">
        <v>5859453012</v>
      </c>
      <c r="N1269" s="7">
        <v>977930648</v>
      </c>
      <c r="O1269" s="20">
        <f t="shared" si="39"/>
        <v>1</v>
      </c>
    </row>
    <row r="1270" spans="1:15">
      <c r="A1270" s="20" t="str">
        <f t="shared" si="40"/>
        <v>Íslenski lífeyrissjóðurinnLíf 2</v>
      </c>
      <c r="B1270" s="20" t="str">
        <f>_xlfn.IFNA(INDEX(Listi!$AI:$AI,MATCH(C1270,Listi!$AJ:$AJ,0)),INDEX(Listi!T:T,MATCH(C1270,Listi!U:U,0)))</f>
        <v xml:space="preserve">Íslenski  </v>
      </c>
      <c r="C1270" t="s">
        <v>238</v>
      </c>
      <c r="D1270" t="s">
        <v>240</v>
      </c>
      <c r="E1270" t="s">
        <v>276</v>
      </c>
      <c r="F1270" t="s">
        <v>32</v>
      </c>
      <c r="G1270" s="8">
        <v>36617</v>
      </c>
      <c r="H1270" t="s">
        <v>33</v>
      </c>
      <c r="I1270" s="7">
        <v>305327140</v>
      </c>
      <c r="L1270" s="7">
        <v>31029129445</v>
      </c>
      <c r="M1270" s="7">
        <v>2139527304</v>
      </c>
      <c r="N1270" s="7">
        <v>531278955</v>
      </c>
      <c r="O1270" s="20">
        <f t="shared" si="39"/>
        <v>1</v>
      </c>
    </row>
    <row r="1271" spans="1:15">
      <c r="A1271" s="20" t="str">
        <f t="shared" si="40"/>
        <v>Íslenski lífeyrissjóðurinnLíf 3</v>
      </c>
      <c r="B1271" s="20" t="str">
        <f>_xlfn.IFNA(INDEX(Listi!$AI:$AI,MATCH(C1271,Listi!$AJ:$AJ,0)),INDEX(Listi!T:T,MATCH(C1271,Listi!U:U,0)))</f>
        <v xml:space="preserve">Íslenski  </v>
      </c>
      <c r="C1271" t="s">
        <v>238</v>
      </c>
      <c r="D1271" t="s">
        <v>241</v>
      </c>
      <c r="E1271" t="s">
        <v>276</v>
      </c>
      <c r="F1271" t="s">
        <v>32</v>
      </c>
      <c r="G1271" s="8">
        <v>36617</v>
      </c>
      <c r="H1271" t="s">
        <v>33</v>
      </c>
      <c r="I1271" s="7">
        <v>210732776</v>
      </c>
      <c r="L1271" s="7">
        <v>26552298455</v>
      </c>
      <c r="M1271" s="7">
        <v>1349981892</v>
      </c>
      <c r="N1271" s="7">
        <v>474868471</v>
      </c>
      <c r="O1271" s="20">
        <f t="shared" si="39"/>
        <v>1</v>
      </c>
    </row>
    <row r="1272" spans="1:15">
      <c r="A1272" s="20" t="str">
        <f t="shared" si="40"/>
        <v>Íslenski lífeyrissjóðurinnLíf 4</v>
      </c>
      <c r="B1272" s="20" t="str">
        <f>_xlfn.IFNA(INDEX(Listi!$AI:$AI,MATCH(C1272,Listi!$AJ:$AJ,0)),INDEX(Listi!T:T,MATCH(C1272,Listi!U:U,0)))</f>
        <v xml:space="preserve">Íslenski  </v>
      </c>
      <c r="C1272" t="s">
        <v>238</v>
      </c>
      <c r="D1272" t="s">
        <v>242</v>
      </c>
      <c r="E1272" t="s">
        <v>276</v>
      </c>
      <c r="F1272" t="s">
        <v>32</v>
      </c>
      <c r="G1272" s="8">
        <v>36617</v>
      </c>
      <c r="H1272" t="s">
        <v>33</v>
      </c>
      <c r="I1272" s="7">
        <v>214511921</v>
      </c>
      <c r="L1272" s="7">
        <v>15323468197</v>
      </c>
      <c r="M1272" s="7">
        <v>592019313</v>
      </c>
      <c r="N1272" s="7">
        <v>649721424</v>
      </c>
      <c r="O1272" s="20">
        <f t="shared" si="39"/>
        <v>1</v>
      </c>
    </row>
    <row r="1273" spans="1:15">
      <c r="A1273" s="20" t="str">
        <f t="shared" si="40"/>
        <v>Íslenski lífeyrissjóðurinnSamtryggingardeild</v>
      </c>
      <c r="B1273" s="20" t="str">
        <f>_xlfn.IFNA(INDEX(Listi!$AI:$AI,MATCH(C1273,Listi!$AJ:$AJ,0)),INDEX(Listi!T:T,MATCH(C1273,Listi!U:U,0)))</f>
        <v xml:space="preserve">Íslenski  </v>
      </c>
      <c r="C1273" t="s">
        <v>238</v>
      </c>
      <c r="D1273" t="s">
        <v>205</v>
      </c>
      <c r="E1273" t="s">
        <v>275</v>
      </c>
      <c r="F1273" t="s">
        <v>32</v>
      </c>
      <c r="G1273" s="8">
        <v>36617</v>
      </c>
      <c r="H1273" t="s">
        <v>33</v>
      </c>
      <c r="I1273" s="7">
        <v>358253761</v>
      </c>
      <c r="L1273" s="7">
        <v>32369481106</v>
      </c>
      <c r="M1273" s="7">
        <v>2513450236</v>
      </c>
      <c r="N1273" s="7">
        <v>182749847</v>
      </c>
      <c r="O1273" s="20">
        <f t="shared" si="39"/>
        <v>1</v>
      </c>
    </row>
    <row r="1274" spans="1:15">
      <c r="A1274" s="20" t="str">
        <f t="shared" si="40"/>
        <v>Kvika banki hf.Ævileið</v>
      </c>
      <c r="B1274" s="20" t="str">
        <f>_xlfn.IFNA(INDEX(Listi!$AI:$AI,MATCH(C1274,Listi!$AJ:$AJ,0)),INDEX(Listi!T:T,MATCH(C1274,Listi!U:U,0)))</f>
        <v xml:space="preserve">Kvika banki </v>
      </c>
      <c r="C1274" t="s">
        <v>243</v>
      </c>
      <c r="D1274" t="s">
        <v>248</v>
      </c>
      <c r="E1274" t="s">
        <v>276</v>
      </c>
      <c r="F1274" t="s">
        <v>32</v>
      </c>
      <c r="G1274" s="8">
        <v>36617</v>
      </c>
      <c r="H1274" t="s">
        <v>33</v>
      </c>
      <c r="I1274" s="7">
        <v>1984220</v>
      </c>
      <c r="L1274" s="7">
        <v>83990162</v>
      </c>
      <c r="M1274" s="7">
        <v>9152445</v>
      </c>
      <c r="N1274" s="7">
        <v>0</v>
      </c>
      <c r="O1274" s="20">
        <f t="shared" si="39"/>
        <v>1</v>
      </c>
    </row>
    <row r="1275" spans="1:15">
      <c r="A1275" s="20" t="str">
        <f t="shared" si="40"/>
        <v>Kvika banki hf.Innlánaleið</v>
      </c>
      <c r="B1275" s="20" t="str">
        <f>_xlfn.IFNA(INDEX(Listi!$AI:$AI,MATCH(C1275,Listi!$AJ:$AJ,0)),INDEX(Listi!T:T,MATCH(C1275,Listi!U:U,0)))</f>
        <v xml:space="preserve">Kvika banki </v>
      </c>
      <c r="C1275" t="s">
        <v>243</v>
      </c>
      <c r="D1275" t="s">
        <v>230</v>
      </c>
      <c r="E1275" t="s">
        <v>276</v>
      </c>
      <c r="F1275" t="s">
        <v>32</v>
      </c>
      <c r="G1275" s="8">
        <v>36617</v>
      </c>
      <c r="H1275" t="s">
        <v>33</v>
      </c>
      <c r="I1275" s="7">
        <v>0</v>
      </c>
      <c r="L1275" s="7">
        <v>2045925829</v>
      </c>
      <c r="M1275" s="7">
        <v>336947043</v>
      </c>
      <c r="N1275" s="7">
        <v>10453565</v>
      </c>
      <c r="O1275" s="20">
        <f t="shared" si="39"/>
        <v>1</v>
      </c>
    </row>
    <row r="1276" spans="1:15">
      <c r="A1276" s="20" t="str">
        <f t="shared" si="40"/>
        <v>Kvika banki hf.Kvika Séreignasparnaður 5</v>
      </c>
      <c r="B1276" s="20" t="str">
        <f>_xlfn.IFNA(INDEX(Listi!$AI:$AI,MATCH(C1276,Listi!$AJ:$AJ,0)),INDEX(Listi!T:T,MATCH(C1276,Listi!U:U,0)))</f>
        <v xml:space="preserve">Kvika banki </v>
      </c>
      <c r="C1276" t="s">
        <v>243</v>
      </c>
      <c r="D1276" t="s">
        <v>471</v>
      </c>
      <c r="E1276" t="s">
        <v>276</v>
      </c>
      <c r="F1276" t="s">
        <v>32</v>
      </c>
      <c r="G1276" s="8">
        <v>36617</v>
      </c>
      <c r="H1276" t="s">
        <v>33</v>
      </c>
      <c r="I1276" s="7">
        <v>8360644</v>
      </c>
      <c r="L1276" s="7">
        <v>1146886398</v>
      </c>
      <c r="M1276" s="7">
        <v>0</v>
      </c>
      <c r="N1276" s="7">
        <v>0</v>
      </c>
      <c r="O1276" s="20">
        <f t="shared" si="39"/>
        <v>1</v>
      </c>
    </row>
    <row r="1277" spans="1:15">
      <c r="A1277" s="20" t="str">
        <f t="shared" si="40"/>
        <v>Kvika banki hf.MP Séreign 1</v>
      </c>
      <c r="B1277" s="20" t="str">
        <f>_xlfn.IFNA(INDEX(Listi!$AI:$AI,MATCH(C1277,Listi!$AJ:$AJ,0)),INDEX(Listi!T:T,MATCH(C1277,Listi!U:U,0)))</f>
        <v xml:space="preserve">Kvika banki </v>
      </c>
      <c r="C1277" t="s">
        <v>243</v>
      </c>
      <c r="D1277" t="s">
        <v>244</v>
      </c>
      <c r="E1277" t="s">
        <v>276</v>
      </c>
      <c r="F1277" t="s">
        <v>32</v>
      </c>
      <c r="G1277" s="8">
        <v>36617</v>
      </c>
      <c r="H1277" t="s">
        <v>33</v>
      </c>
      <c r="I1277" s="7">
        <v>0</v>
      </c>
      <c r="L1277" s="7">
        <v>706827763</v>
      </c>
      <c r="M1277" s="7">
        <v>48440481</v>
      </c>
      <c r="N1277" s="7">
        <v>9836508</v>
      </c>
      <c r="O1277" s="20">
        <f t="shared" si="39"/>
        <v>1</v>
      </c>
    </row>
    <row r="1278" spans="1:15">
      <c r="A1278" s="20" t="str">
        <f t="shared" si="40"/>
        <v>Kvika banki hf.MP Séreign 2</v>
      </c>
      <c r="B1278" s="20" t="str">
        <f>_xlfn.IFNA(INDEX(Listi!$AI:$AI,MATCH(C1278,Listi!$AJ:$AJ,0)),INDEX(Listi!T:T,MATCH(C1278,Listi!U:U,0)))</f>
        <v xml:space="preserve">Kvika banki </v>
      </c>
      <c r="C1278" t="s">
        <v>243</v>
      </c>
      <c r="D1278" t="s">
        <v>245</v>
      </c>
      <c r="E1278" t="s">
        <v>276</v>
      </c>
      <c r="F1278" t="s">
        <v>32</v>
      </c>
      <c r="G1278" s="8">
        <v>36617</v>
      </c>
      <c r="H1278" t="s">
        <v>33</v>
      </c>
      <c r="I1278" s="7">
        <v>44566763</v>
      </c>
      <c r="L1278" s="7">
        <v>853989181</v>
      </c>
      <c r="M1278" s="7">
        <v>42441382</v>
      </c>
      <c r="N1278" s="7">
        <v>14637701</v>
      </c>
      <c r="O1278" s="20">
        <f t="shared" si="39"/>
        <v>1</v>
      </c>
    </row>
    <row r="1279" spans="1:15">
      <c r="A1279" s="20" t="str">
        <f t="shared" si="40"/>
        <v>Kvika banki hf.MP Séreign 3</v>
      </c>
      <c r="B1279" s="20" t="str">
        <f>_xlfn.IFNA(INDEX(Listi!$AI:$AI,MATCH(C1279,Listi!$AJ:$AJ,0)),INDEX(Listi!T:T,MATCH(C1279,Listi!U:U,0)))</f>
        <v xml:space="preserve">Kvika banki </v>
      </c>
      <c r="C1279" t="s">
        <v>243</v>
      </c>
      <c r="D1279" t="s">
        <v>246</v>
      </c>
      <c r="E1279" t="s">
        <v>276</v>
      </c>
      <c r="F1279" t="s">
        <v>32</v>
      </c>
      <c r="G1279" s="8">
        <v>36617</v>
      </c>
      <c r="H1279" t="s">
        <v>33</v>
      </c>
      <c r="I1279" s="7">
        <v>6121272</v>
      </c>
      <c r="L1279" s="7">
        <v>141173858</v>
      </c>
      <c r="M1279" s="7">
        <v>3374790</v>
      </c>
      <c r="N1279" s="7">
        <v>0</v>
      </c>
      <c r="O1279" s="20">
        <f t="shared" si="39"/>
        <v>1</v>
      </c>
    </row>
    <row r="1280" spans="1:15">
      <c r="A1280" s="20" t="str">
        <f t="shared" si="40"/>
        <v>Kvika banki hf.MP Séreign 4</v>
      </c>
      <c r="B1280" s="20" t="str">
        <f>_xlfn.IFNA(INDEX(Listi!$AI:$AI,MATCH(C1280,Listi!$AJ:$AJ,0)),INDEX(Listi!T:T,MATCH(C1280,Listi!U:U,0)))</f>
        <v xml:space="preserve">Kvika banki </v>
      </c>
      <c r="C1280" t="s">
        <v>243</v>
      </c>
      <c r="D1280" t="s">
        <v>247</v>
      </c>
      <c r="E1280" t="s">
        <v>276</v>
      </c>
      <c r="F1280" t="s">
        <v>32</v>
      </c>
      <c r="G1280" s="8">
        <v>36617</v>
      </c>
      <c r="H1280" t="s">
        <v>33</v>
      </c>
      <c r="I1280" s="7">
        <v>2686387</v>
      </c>
      <c r="L1280" s="7">
        <v>55886684</v>
      </c>
      <c r="M1280" s="7">
        <v>2888869</v>
      </c>
      <c r="N1280" s="7">
        <v>0</v>
      </c>
      <c r="O1280" s="20">
        <f t="shared" si="39"/>
        <v>1</v>
      </c>
    </row>
    <row r="1281" spans="1:15">
      <c r="A1281" s="20" t="str">
        <f t="shared" si="40"/>
        <v>Landsbankinn hf.Landsbankinn Erlend verðbréf</v>
      </c>
      <c r="B1281" s="20" t="str">
        <f>_xlfn.IFNA(INDEX(Listi!$AI:$AI,MATCH(C1281,Listi!$AJ:$AJ,0)),INDEX(Listi!T:T,MATCH(C1281,Listi!U:U,0)))</f>
        <v>Landsbankinn</v>
      </c>
      <c r="C1281" t="s">
        <v>249</v>
      </c>
      <c r="D1281" t="s">
        <v>385</v>
      </c>
      <c r="E1281" t="s">
        <v>276</v>
      </c>
      <c r="F1281" t="s">
        <v>32</v>
      </c>
      <c r="G1281" s="8">
        <v>36617</v>
      </c>
      <c r="H1281" t="s">
        <v>33</v>
      </c>
      <c r="I1281" s="7">
        <v>58658590</v>
      </c>
      <c r="L1281" s="7">
        <v>3705185129</v>
      </c>
      <c r="M1281" s="7">
        <v>119989407</v>
      </c>
      <c r="N1281" s="7">
        <v>87847878</v>
      </c>
      <c r="O1281" s="20">
        <f t="shared" si="39"/>
        <v>1</v>
      </c>
    </row>
    <row r="1282" spans="1:15">
      <c r="A1282" s="20" t="str">
        <f t="shared" si="40"/>
        <v>Landsbankinn hf.Landsbankinn Lífeyrisbók</v>
      </c>
      <c r="B1282" s="20" t="str">
        <f>_xlfn.IFNA(INDEX(Listi!$AI:$AI,MATCH(C1282,Listi!$AJ:$AJ,0)),INDEX(Listi!T:T,MATCH(C1282,Listi!U:U,0)))</f>
        <v>Landsbankinn</v>
      </c>
      <c r="C1282" t="s">
        <v>249</v>
      </c>
      <c r="D1282" t="s">
        <v>367</v>
      </c>
      <c r="E1282" t="s">
        <v>276</v>
      </c>
      <c r="F1282" t="s">
        <v>32</v>
      </c>
      <c r="G1282" s="8">
        <v>36617</v>
      </c>
      <c r="H1282" t="s">
        <v>33</v>
      </c>
      <c r="I1282" s="7">
        <v>0</v>
      </c>
      <c r="L1282" s="7">
        <v>3016213427</v>
      </c>
      <c r="M1282" s="7">
        <v>440353590</v>
      </c>
      <c r="N1282" s="7">
        <v>298769900</v>
      </c>
      <c r="O1282" s="20">
        <f t="shared" ref="O1282:O1345" si="41">IFERROR(VLOOKUP(F1282,EhLykill,3,FALSE),"")</f>
        <v>1</v>
      </c>
    </row>
    <row r="1283" spans="1:15">
      <c r="A1283" s="20" t="str">
        <f t="shared" si="40"/>
        <v>Landsbankinn hf.Landsbankinn Lífeyrisbók verðtryggð</v>
      </c>
      <c r="B1283" s="20" t="str">
        <f>_xlfn.IFNA(INDEX(Listi!$AI:$AI,MATCH(C1283,Listi!$AJ:$AJ,0)),INDEX(Listi!T:T,MATCH(C1283,Listi!U:U,0)))</f>
        <v>Landsbankinn</v>
      </c>
      <c r="C1283" t="s">
        <v>249</v>
      </c>
      <c r="D1283" t="s">
        <v>598</v>
      </c>
      <c r="E1283" t="s">
        <v>276</v>
      </c>
      <c r="F1283" t="s">
        <v>32</v>
      </c>
      <c r="G1283" s="8">
        <v>36617</v>
      </c>
      <c r="H1283" t="s">
        <v>33</v>
      </c>
      <c r="I1283" s="7">
        <v>0</v>
      </c>
      <c r="L1283" s="7">
        <v>66896053137</v>
      </c>
      <c r="M1283" s="7">
        <v>6692476029</v>
      </c>
      <c r="N1283" s="7">
        <v>4680072987</v>
      </c>
      <c r="O1283" s="20">
        <f t="shared" si="41"/>
        <v>1</v>
      </c>
    </row>
    <row r="1284" spans="1:15">
      <c r="A1284" s="20" t="str">
        <f t="shared" si="40"/>
        <v>Lífeyrissjóður bændaSamtryggingardeild</v>
      </c>
      <c r="B1284" s="20" t="str">
        <f>_xlfn.IFNA(INDEX(Listi!$AI:$AI,MATCH(C1284,Listi!$AJ:$AJ,0)),INDEX(Listi!T:T,MATCH(C1284,Listi!U:U,0)))</f>
        <v>Lífeyrissjóður bænda</v>
      </c>
      <c r="C1284" t="s">
        <v>252</v>
      </c>
      <c r="D1284" t="s">
        <v>205</v>
      </c>
      <c r="E1284" t="s">
        <v>275</v>
      </c>
      <c r="F1284" s="8" t="s">
        <v>32</v>
      </c>
      <c r="G1284" s="8">
        <v>36617</v>
      </c>
      <c r="H1284" t="s">
        <v>33</v>
      </c>
      <c r="I1284" s="7">
        <v>0</v>
      </c>
      <c r="L1284" s="7">
        <v>45108278171</v>
      </c>
      <c r="M1284" s="7">
        <v>776003397</v>
      </c>
      <c r="N1284" s="7">
        <v>1921473168</v>
      </c>
      <c r="O1284" s="20">
        <f t="shared" si="41"/>
        <v>1</v>
      </c>
    </row>
    <row r="1285" spans="1:15">
      <c r="A1285" s="20" t="str">
        <f t="shared" si="40"/>
        <v>Lífeyrissjóður bankamannaAldursdeild</v>
      </c>
      <c r="B1285" s="20" t="str">
        <f>_xlfn.IFNA(INDEX(Listi!$AI:$AI,MATCH(C1285,Listi!$AJ:$AJ,0)),INDEX(Listi!T:T,MATCH(C1285,Listi!U:U,0)))</f>
        <v>Lífeyrissjóður bankam.</v>
      </c>
      <c r="C1285" t="s">
        <v>250</v>
      </c>
      <c r="D1285" t="s">
        <v>251</v>
      </c>
      <c r="E1285" t="s">
        <v>275</v>
      </c>
      <c r="F1285" s="8" t="s">
        <v>32</v>
      </c>
      <c r="G1285" s="8">
        <v>36617</v>
      </c>
      <c r="H1285" t="s">
        <v>33</v>
      </c>
      <c r="I1285" s="7">
        <v>1227282000</v>
      </c>
      <c r="L1285" s="7">
        <v>61369964000</v>
      </c>
      <c r="M1285" s="7">
        <v>1996063000</v>
      </c>
      <c r="N1285" s="7">
        <v>753444000</v>
      </c>
      <c r="O1285" s="20">
        <f t="shared" si="41"/>
        <v>1</v>
      </c>
    </row>
    <row r="1286" spans="1:15">
      <c r="A1286" s="20" t="str">
        <f t="shared" si="40"/>
        <v>Lífeyrissjóður bankamannaHlutfallsdeild</v>
      </c>
      <c r="B1286" s="20" t="str">
        <f>_xlfn.IFNA(INDEX(Listi!$AI:$AI,MATCH(C1286,Listi!$AJ:$AJ,0)),INDEX(Listi!T:T,MATCH(C1286,Listi!U:U,0)))</f>
        <v>Lífeyrissjóður bankam.</v>
      </c>
      <c r="C1286" t="s">
        <v>250</v>
      </c>
      <c r="D1286" t="s">
        <v>467</v>
      </c>
      <c r="E1286" t="s">
        <v>275</v>
      </c>
      <c r="F1286" s="8" t="s">
        <v>32</v>
      </c>
      <c r="G1286" s="8">
        <v>36617</v>
      </c>
      <c r="H1286" t="s">
        <v>33</v>
      </c>
      <c r="I1286" s="7">
        <v>680157000</v>
      </c>
      <c r="L1286" s="7">
        <v>40286427000</v>
      </c>
      <c r="M1286" s="7">
        <v>125147000</v>
      </c>
      <c r="N1286" s="7">
        <v>2741197000</v>
      </c>
      <c r="O1286" s="20">
        <f t="shared" si="41"/>
        <v>1</v>
      </c>
    </row>
    <row r="1287" spans="1:15">
      <c r="A1287" s="20" t="str">
        <f t="shared" si="40"/>
        <v>Lífeyrissjóður RangæingaSamtryggingardeild</v>
      </c>
      <c r="B1287" s="20" t="str">
        <f>_xlfn.IFNA(INDEX(Listi!$AI:$AI,MATCH(C1287,Listi!$AJ:$AJ,0)),INDEX(Listi!T:T,MATCH(C1287,Listi!U:U,0)))</f>
        <v>Lífeyrissjóður Rang.</v>
      </c>
      <c r="C1287" t="s">
        <v>253</v>
      </c>
      <c r="D1287" t="s">
        <v>205</v>
      </c>
      <c r="E1287" t="s">
        <v>275</v>
      </c>
      <c r="F1287" s="8" t="s">
        <v>32</v>
      </c>
      <c r="G1287" s="8">
        <v>36617</v>
      </c>
      <c r="H1287" t="s">
        <v>33</v>
      </c>
      <c r="I1287" s="7">
        <v>485435000</v>
      </c>
      <c r="L1287" s="7">
        <v>18949790000</v>
      </c>
      <c r="M1287" s="7">
        <v>835894000</v>
      </c>
      <c r="N1287" s="7">
        <v>386250000</v>
      </c>
      <c r="O1287" s="20">
        <f t="shared" si="41"/>
        <v>1</v>
      </c>
    </row>
    <row r="1288" spans="1:15">
      <c r="A1288" s="20" t="str">
        <f t="shared" si="40"/>
        <v>Lífeyrissjóður starfsmanna AkureyrarbæjarSamtryggingardeild</v>
      </c>
      <c r="B1288" s="20" t="str">
        <f>_xlfn.IFNA(INDEX(Listi!$AI:$AI,MATCH(C1288,Listi!$AJ:$AJ,0)),INDEX(Listi!T:T,MATCH(C1288,Listi!U:U,0)))</f>
        <v>Lífeyrissj. starfsm. Akureyrarb.</v>
      </c>
      <c r="C1288" t="s">
        <v>274</v>
      </c>
      <c r="D1288" t="s">
        <v>205</v>
      </c>
      <c r="E1288" t="s">
        <v>275</v>
      </c>
      <c r="F1288" s="8" t="s">
        <v>32</v>
      </c>
      <c r="G1288" s="8">
        <v>36617</v>
      </c>
      <c r="H1288" t="s">
        <v>33</v>
      </c>
      <c r="I1288" s="7">
        <v>165579563</v>
      </c>
      <c r="L1288" s="7">
        <v>14569496826</v>
      </c>
      <c r="M1288" s="7">
        <v>46271787</v>
      </c>
      <c r="N1288" s="7">
        <v>1160288032</v>
      </c>
      <c r="O1288" s="20">
        <f t="shared" si="41"/>
        <v>1</v>
      </c>
    </row>
    <row r="1289" spans="1:15">
      <c r="A1289" s="20" t="str">
        <f t="shared" si="40"/>
        <v>Lífeyrissjóður starfsmanna Búnaðarbanka ÍslandsSamtryggingardeild</v>
      </c>
      <c r="B1289" s="20" t="str">
        <f>_xlfn.IFNA(INDEX(Listi!$AI:$AI,MATCH(C1289,Listi!$AJ:$AJ,0)),INDEX(Listi!T:T,MATCH(C1289,Listi!U:U,0)))</f>
        <v>Lífeyrissj. starfsm. Búnaðarb.Ísl.</v>
      </c>
      <c r="C1289" t="s">
        <v>254</v>
      </c>
      <c r="D1289" t="s">
        <v>205</v>
      </c>
      <c r="E1289" t="s">
        <v>275</v>
      </c>
      <c r="F1289" s="8" t="s">
        <v>32</v>
      </c>
      <c r="G1289" s="8">
        <v>36617</v>
      </c>
      <c r="H1289" t="s">
        <v>33</v>
      </c>
      <c r="I1289" s="7">
        <v>365998000</v>
      </c>
      <c r="L1289" s="7">
        <v>27921283000</v>
      </c>
      <c r="M1289" s="7">
        <v>7378000</v>
      </c>
      <c r="N1289" s="7">
        <v>1535577000</v>
      </c>
      <c r="O1289" s="20">
        <f t="shared" si="41"/>
        <v>1</v>
      </c>
    </row>
    <row r="1290" spans="1:15">
      <c r="A1290" s="20" t="str">
        <f t="shared" si="40"/>
        <v>Lífeyrissjóður starfsmanna ReykjavíkurborgarSamtryggingardeild</v>
      </c>
      <c r="B1290" s="20" t="str">
        <f>_xlfn.IFNA(INDEX(Listi!$AI:$AI,MATCH(C1290,Listi!$AJ:$AJ,0)),INDEX(Listi!T:T,MATCH(C1290,Listi!U:U,0)))</f>
        <v>Lífeyrissj. starfsm. Reykjav.</v>
      </c>
      <c r="C1290" t="s">
        <v>255</v>
      </c>
      <c r="D1290" t="s">
        <v>205</v>
      </c>
      <c r="E1290" t="s">
        <v>275</v>
      </c>
      <c r="F1290" t="s">
        <v>32</v>
      </c>
      <c r="G1290" s="8">
        <v>36617</v>
      </c>
      <c r="H1290" t="s">
        <v>33</v>
      </c>
      <c r="I1290" s="7">
        <v>1114075052</v>
      </c>
      <c r="L1290" s="7">
        <v>92450251598</v>
      </c>
      <c r="M1290" s="7">
        <v>217604296</v>
      </c>
      <c r="N1290" s="7">
        <v>6195210428</v>
      </c>
      <c r="O1290" s="20">
        <f t="shared" si="41"/>
        <v>1</v>
      </c>
    </row>
    <row r="1291" spans="1:15">
      <c r="A1291" s="20" t="str">
        <f t="shared" si="40"/>
        <v>Lífeyrissjóður starfsmanna ríkisinsA-deild</v>
      </c>
      <c r="B1291" s="20" t="str">
        <f>_xlfn.IFNA(INDEX(Listi!$AI:$AI,MATCH(C1291,Listi!$AJ:$AJ,0)),INDEX(Listi!T:T,MATCH(C1291,Listi!U:U,0)))</f>
        <v>LSR</v>
      </c>
      <c r="C1291" t="s">
        <v>256</v>
      </c>
      <c r="D1291" t="s">
        <v>257</v>
      </c>
      <c r="E1291" t="s">
        <v>275</v>
      </c>
      <c r="F1291" t="s">
        <v>32</v>
      </c>
      <c r="G1291" s="8">
        <v>36617</v>
      </c>
      <c r="H1291" t="s">
        <v>33</v>
      </c>
      <c r="I1291" s="7">
        <v>23102778515</v>
      </c>
      <c r="L1291" s="7">
        <v>1024402726080</v>
      </c>
      <c r="M1291" s="7">
        <v>38030413328</v>
      </c>
      <c r="N1291" s="7">
        <v>13011563069</v>
      </c>
      <c r="O1291" s="20">
        <f t="shared" si="41"/>
        <v>1</v>
      </c>
    </row>
    <row r="1292" spans="1:15">
      <c r="A1292" s="20" t="str">
        <f t="shared" si="40"/>
        <v>Lífeyrissjóður starfsmanna ríkisinsB-deild</v>
      </c>
      <c r="B1292" s="20" t="str">
        <f>_xlfn.IFNA(INDEX(Listi!$AI:$AI,MATCH(C1292,Listi!$AJ:$AJ,0)),INDEX(Listi!T:T,MATCH(C1292,Listi!U:U,0)))</f>
        <v>LSR</v>
      </c>
      <c r="C1292" t="s">
        <v>256</v>
      </c>
      <c r="D1292" t="s">
        <v>218</v>
      </c>
      <c r="E1292" t="s">
        <v>275</v>
      </c>
      <c r="F1292" t="s">
        <v>32</v>
      </c>
      <c r="G1292" s="8">
        <v>36617</v>
      </c>
      <c r="H1292" t="s">
        <v>33</v>
      </c>
      <c r="I1292" s="7">
        <v>12273520331</v>
      </c>
      <c r="L1292" s="7">
        <v>297381500048</v>
      </c>
      <c r="M1292" s="7">
        <v>1364474032</v>
      </c>
      <c r="N1292" s="7">
        <v>62409553231</v>
      </c>
      <c r="O1292" s="20">
        <f t="shared" si="41"/>
        <v>1</v>
      </c>
    </row>
    <row r="1293" spans="1:15">
      <c r="A1293" s="20" t="str">
        <f t="shared" si="40"/>
        <v>Lífeyrissjóður starfsmanna ríkisinsLeið I</v>
      </c>
      <c r="B1293" s="20" t="str">
        <f>_xlfn.IFNA(INDEX(Listi!$AI:$AI,MATCH(C1293,Listi!$AJ:$AJ,0)),INDEX(Listi!T:T,MATCH(C1293,Listi!U:U,0)))</f>
        <v>LSR</v>
      </c>
      <c r="C1293" t="s">
        <v>256</v>
      </c>
      <c r="D1293" t="s">
        <v>258</v>
      </c>
      <c r="E1293" t="s">
        <v>276</v>
      </c>
      <c r="F1293" t="s">
        <v>32</v>
      </c>
      <c r="G1293" s="8">
        <v>36617</v>
      </c>
      <c r="H1293" t="s">
        <v>33</v>
      </c>
      <c r="I1293" s="7">
        <v>223807570</v>
      </c>
      <c r="L1293" s="7">
        <v>11704214939</v>
      </c>
      <c r="M1293" s="7">
        <v>547428342</v>
      </c>
      <c r="N1293" s="7">
        <v>195323403</v>
      </c>
      <c r="O1293" s="20">
        <f t="shared" si="41"/>
        <v>1</v>
      </c>
    </row>
    <row r="1294" spans="1:15">
      <c r="A1294" s="20" t="str">
        <f t="shared" si="40"/>
        <v>Lífeyrissjóður starfsmanna ríkisinsLeið II</v>
      </c>
      <c r="B1294" s="20" t="str">
        <f>_xlfn.IFNA(INDEX(Listi!$AI:$AI,MATCH(C1294,Listi!$AJ:$AJ,0)),INDEX(Listi!T:T,MATCH(C1294,Listi!U:U,0)))</f>
        <v>LSR</v>
      </c>
      <c r="C1294" t="s">
        <v>256</v>
      </c>
      <c r="D1294" t="s">
        <v>259</v>
      </c>
      <c r="E1294" t="s">
        <v>276</v>
      </c>
      <c r="F1294" t="s">
        <v>32</v>
      </c>
      <c r="G1294" s="8">
        <v>36617</v>
      </c>
      <c r="H1294" t="s">
        <v>33</v>
      </c>
      <c r="I1294" s="7">
        <v>145086936</v>
      </c>
      <c r="L1294" s="7">
        <v>3365164594</v>
      </c>
      <c r="M1294" s="7">
        <v>379849453</v>
      </c>
      <c r="N1294" s="7">
        <v>93142056</v>
      </c>
      <c r="O1294" s="20">
        <f t="shared" si="41"/>
        <v>1</v>
      </c>
    </row>
    <row r="1295" spans="1:15">
      <c r="A1295" s="20" t="str">
        <f t="shared" si="40"/>
        <v>Lífeyrissjóður starfsmanna ríkisinsLeið III</v>
      </c>
      <c r="B1295" s="20" t="str">
        <f>_xlfn.IFNA(INDEX(Listi!$AI:$AI,MATCH(C1295,Listi!$AJ:$AJ,0)),INDEX(Listi!T:T,MATCH(C1295,Listi!U:U,0)))</f>
        <v>LSR</v>
      </c>
      <c r="C1295" t="s">
        <v>256</v>
      </c>
      <c r="D1295" t="s">
        <v>260</v>
      </c>
      <c r="E1295" t="s">
        <v>276</v>
      </c>
      <c r="F1295" t="s">
        <v>32</v>
      </c>
      <c r="G1295" s="8">
        <v>36617</v>
      </c>
      <c r="H1295" t="s">
        <v>33</v>
      </c>
      <c r="I1295" s="7">
        <v>91671374</v>
      </c>
      <c r="L1295" s="7">
        <v>9959294621</v>
      </c>
      <c r="M1295" s="7">
        <v>743287481</v>
      </c>
      <c r="N1295" s="7">
        <v>349903833</v>
      </c>
      <c r="O1295" s="20">
        <f t="shared" si="41"/>
        <v>1</v>
      </c>
    </row>
    <row r="1296" spans="1:15">
      <c r="A1296" s="20" t="str">
        <f t="shared" si="40"/>
        <v>Lífeyrissjóður Tannlæknafél ÍslDeild I/Séreign</v>
      </c>
      <c r="B1296" s="20" t="str">
        <f>_xlfn.IFNA(INDEX(Listi!$AI:$AI,MATCH(C1296,Listi!$AJ:$AJ,0)),INDEX(Listi!T:T,MATCH(C1296,Listi!U:U,0)))</f>
        <v>Lífeyrissj. Tannlækna</v>
      </c>
      <c r="C1296" t="s">
        <v>261</v>
      </c>
      <c r="D1296" t="s">
        <v>207</v>
      </c>
      <c r="E1296" t="s">
        <v>276</v>
      </c>
      <c r="F1296" t="s">
        <v>32</v>
      </c>
      <c r="G1296" s="8">
        <v>36617</v>
      </c>
      <c r="H1296" t="s">
        <v>33</v>
      </c>
      <c r="I1296" s="7">
        <v>154997758</v>
      </c>
      <c r="L1296" s="7">
        <v>6768408488</v>
      </c>
      <c r="M1296" s="7">
        <v>272759192</v>
      </c>
      <c r="N1296" s="7">
        <v>153838058</v>
      </c>
      <c r="O1296" s="20">
        <f t="shared" si="41"/>
        <v>1</v>
      </c>
    </row>
    <row r="1297" spans="1:15">
      <c r="A1297" s="20" t="str">
        <f t="shared" si="40"/>
        <v>Lífeyrissjóður Tannlæknafél ÍslSamtryggingardeild</v>
      </c>
      <c r="B1297" s="20" t="str">
        <f>_xlfn.IFNA(INDEX(Listi!$AI:$AI,MATCH(C1297,Listi!$AJ:$AJ,0)),INDEX(Listi!T:T,MATCH(C1297,Listi!U:U,0)))</f>
        <v>Lífeyrissj. Tannlækna</v>
      </c>
      <c r="C1297" t="s">
        <v>261</v>
      </c>
      <c r="D1297" t="s">
        <v>205</v>
      </c>
      <c r="E1297" t="s">
        <v>275</v>
      </c>
      <c r="F1297" t="s">
        <v>32</v>
      </c>
      <c r="G1297" s="8">
        <v>36617</v>
      </c>
      <c r="H1297" t="s">
        <v>33</v>
      </c>
      <c r="I1297" s="7">
        <v>66924798</v>
      </c>
      <c r="L1297" s="7">
        <v>2241251214</v>
      </c>
      <c r="M1297" s="7">
        <v>112827287</v>
      </c>
      <c r="N1297" s="7">
        <v>17930159</v>
      </c>
      <c r="O1297" s="20">
        <f t="shared" si="41"/>
        <v>1</v>
      </c>
    </row>
    <row r="1298" spans="1:15">
      <c r="A1298" s="20" t="str">
        <f t="shared" si="40"/>
        <v>Lífeyrissjóður verslunarmannaÆvileið 1</v>
      </c>
      <c r="B1298" s="20" t="str">
        <f>_xlfn.IFNA(INDEX(Listi!$AI:$AI,MATCH(C1298,Listi!$AJ:$AJ,0)),INDEX(Listi!T:T,MATCH(C1298,Listi!U:U,0)))</f>
        <v>Lífeyrissj. Verslunarm.</v>
      </c>
      <c r="C1298" t="s">
        <v>206</v>
      </c>
      <c r="D1298" t="s">
        <v>310</v>
      </c>
      <c r="E1298" t="s">
        <v>276</v>
      </c>
      <c r="F1298" t="s">
        <v>32</v>
      </c>
      <c r="G1298" s="8">
        <v>36617</v>
      </c>
      <c r="H1298" t="s">
        <v>33</v>
      </c>
      <c r="I1298" s="7">
        <v>108016436</v>
      </c>
      <c r="L1298" s="7">
        <v>2860479562</v>
      </c>
      <c r="M1298" s="7">
        <v>819651283</v>
      </c>
      <c r="N1298" s="7">
        <v>12562366</v>
      </c>
      <c r="O1298" s="20">
        <f t="shared" si="41"/>
        <v>1</v>
      </c>
    </row>
    <row r="1299" spans="1:15">
      <c r="A1299" s="20" t="str">
        <f t="shared" si="40"/>
        <v>Lífeyrissjóður verslunarmannaÆvileið 2</v>
      </c>
      <c r="B1299" s="20" t="str">
        <f>_xlfn.IFNA(INDEX(Listi!$AI:$AI,MATCH(C1299,Listi!$AJ:$AJ,0)),INDEX(Listi!T:T,MATCH(C1299,Listi!U:U,0)))</f>
        <v>Lífeyrissj. Verslunarm.</v>
      </c>
      <c r="C1299" t="s">
        <v>206</v>
      </c>
      <c r="D1299" t="s">
        <v>309</v>
      </c>
      <c r="E1299" t="s">
        <v>276</v>
      </c>
      <c r="F1299" t="s">
        <v>32</v>
      </c>
      <c r="G1299" s="8">
        <v>36617</v>
      </c>
      <c r="H1299" t="s">
        <v>33</v>
      </c>
      <c r="I1299" s="7">
        <v>62033552</v>
      </c>
      <c r="L1299" s="7">
        <v>2325064159</v>
      </c>
      <c r="M1299" s="7">
        <v>465663194</v>
      </c>
      <c r="N1299" s="7">
        <v>32037995</v>
      </c>
      <c r="O1299" s="20">
        <f t="shared" si="41"/>
        <v>1</v>
      </c>
    </row>
    <row r="1300" spans="1:15">
      <c r="A1300" s="20" t="str">
        <f t="shared" si="40"/>
        <v>Lífeyrissjóður verslunarmannaÆvileið 3</v>
      </c>
      <c r="B1300" s="20" t="str">
        <f>_xlfn.IFNA(INDEX(Listi!$AI:$AI,MATCH(C1300,Listi!$AJ:$AJ,0)),INDEX(Listi!T:T,MATCH(C1300,Listi!U:U,0)))</f>
        <v>Lífeyrissj. Verslunarm.</v>
      </c>
      <c r="C1300" t="s">
        <v>206</v>
      </c>
      <c r="D1300" t="s">
        <v>308</v>
      </c>
      <c r="E1300" t="s">
        <v>276</v>
      </c>
      <c r="F1300" t="s">
        <v>32</v>
      </c>
      <c r="G1300" s="8">
        <v>36617</v>
      </c>
      <c r="H1300" t="s">
        <v>33</v>
      </c>
      <c r="I1300" s="7">
        <v>178450569</v>
      </c>
      <c r="L1300" s="7">
        <v>1567402319</v>
      </c>
      <c r="M1300" s="7">
        <v>325961302</v>
      </c>
      <c r="N1300" s="7">
        <v>60283998</v>
      </c>
      <c r="O1300" s="20">
        <f t="shared" si="41"/>
        <v>1</v>
      </c>
    </row>
    <row r="1301" spans="1:15">
      <c r="A1301" s="20" t="str">
        <f t="shared" si="40"/>
        <v>Lífeyrissjóður verslunarmannaDeild I/Séreign</v>
      </c>
      <c r="B1301" s="20" t="str">
        <f>_xlfn.IFNA(INDEX(Listi!$AI:$AI,MATCH(C1301,Listi!$AJ:$AJ,0)),INDEX(Listi!T:T,MATCH(C1301,Listi!U:U,0)))</f>
        <v>Lífeyrissj. Verslunarm.</v>
      </c>
      <c r="C1301" t="s">
        <v>206</v>
      </c>
      <c r="D1301" t="s">
        <v>207</v>
      </c>
      <c r="E1301" t="s">
        <v>276</v>
      </c>
      <c r="F1301" t="s">
        <v>32</v>
      </c>
      <c r="G1301" s="8">
        <v>36617</v>
      </c>
      <c r="H1301" t="s">
        <v>33</v>
      </c>
      <c r="I1301" s="7">
        <v>224569065</v>
      </c>
      <c r="L1301" s="7">
        <v>19785724399</v>
      </c>
      <c r="M1301" s="7">
        <v>729937912</v>
      </c>
      <c r="N1301" s="7">
        <v>458382791</v>
      </c>
      <c r="O1301" s="20">
        <f t="shared" si="41"/>
        <v>1</v>
      </c>
    </row>
    <row r="1302" spans="1:15">
      <c r="A1302" s="20" t="str">
        <f t="shared" si="40"/>
        <v>Lífeyrissjóður verslunarmannaSamtryggingardeild</v>
      </c>
      <c r="B1302" s="20" t="str">
        <f>_xlfn.IFNA(INDEX(Listi!$AI:$AI,MATCH(C1302,Listi!$AJ:$AJ,0)),INDEX(Listi!T:T,MATCH(C1302,Listi!U:U,0)))</f>
        <v>Lífeyrissj. Verslunarm.</v>
      </c>
      <c r="C1302" t="s">
        <v>206</v>
      </c>
      <c r="D1302" t="s">
        <v>205</v>
      </c>
      <c r="E1302" t="s">
        <v>275</v>
      </c>
      <c r="F1302" t="s">
        <v>32</v>
      </c>
      <c r="G1302" s="8">
        <v>36617</v>
      </c>
      <c r="H1302" t="s">
        <v>33</v>
      </c>
      <c r="I1302" s="7">
        <v>13331690536</v>
      </c>
      <c r="L1302" s="7">
        <v>1174592806906</v>
      </c>
      <c r="M1302" s="7">
        <v>35794261112</v>
      </c>
      <c r="N1302" s="7">
        <v>21965137185</v>
      </c>
      <c r="O1302" s="20">
        <f t="shared" si="41"/>
        <v>1</v>
      </c>
    </row>
    <row r="1303" spans="1:15">
      <c r="A1303" s="20" t="str">
        <f t="shared" si="40"/>
        <v>Lífeyrissjóður VestmannaeyjaSafn I</v>
      </c>
      <c r="B1303" s="20" t="str">
        <f>_xlfn.IFNA(INDEX(Listi!$AI:$AI,MATCH(C1303,Listi!$AJ:$AJ,0)),INDEX(Listi!T:T,MATCH(C1303,Listi!U:U,0)))</f>
        <v>Lífeyrissj. Vestm.</v>
      </c>
      <c r="C1303" t="s">
        <v>262</v>
      </c>
      <c r="D1303" t="s">
        <v>210</v>
      </c>
      <c r="E1303" t="s">
        <v>276</v>
      </c>
      <c r="F1303" t="s">
        <v>32</v>
      </c>
      <c r="G1303" s="8">
        <v>36617</v>
      </c>
      <c r="H1303" t="s">
        <v>33</v>
      </c>
      <c r="I1303" s="7">
        <v>0</v>
      </c>
      <c r="L1303" s="7">
        <v>381311221</v>
      </c>
      <c r="M1303" s="7">
        <v>44104006</v>
      </c>
      <c r="N1303" s="7">
        <v>13592960</v>
      </c>
      <c r="O1303" s="20">
        <f t="shared" si="41"/>
        <v>1</v>
      </c>
    </row>
    <row r="1304" spans="1:15">
      <c r="A1304" s="20" t="str">
        <f t="shared" si="40"/>
        <v>Lífeyrissjóður VestmannaeyjaSafn II</v>
      </c>
      <c r="B1304" s="20" t="str">
        <f>_xlfn.IFNA(INDEX(Listi!$AI:$AI,MATCH(C1304,Listi!$AJ:$AJ,0)),INDEX(Listi!T:T,MATCH(C1304,Listi!U:U,0)))</f>
        <v>Lífeyrissj. Vestm.</v>
      </c>
      <c r="C1304" t="s">
        <v>262</v>
      </c>
      <c r="D1304" t="s">
        <v>211</v>
      </c>
      <c r="E1304" t="s">
        <v>276</v>
      </c>
      <c r="F1304" t="s">
        <v>32</v>
      </c>
      <c r="G1304" s="8">
        <v>36617</v>
      </c>
      <c r="H1304" t="s">
        <v>33</v>
      </c>
      <c r="I1304" s="7">
        <v>0</v>
      </c>
      <c r="L1304" s="7">
        <v>571440191</v>
      </c>
      <c r="M1304" s="7">
        <v>40240404</v>
      </c>
      <c r="N1304" s="7">
        <v>18659289</v>
      </c>
      <c r="O1304" s="20">
        <f t="shared" si="41"/>
        <v>1</v>
      </c>
    </row>
    <row r="1305" spans="1:15">
      <c r="A1305" s="20" t="str">
        <f t="shared" si="40"/>
        <v>Lífeyrissjóður VestmannaeyjaSamtryggingardeild</v>
      </c>
      <c r="B1305" s="20" t="str">
        <f>_xlfn.IFNA(INDEX(Listi!$AI:$AI,MATCH(C1305,Listi!$AJ:$AJ,0)),INDEX(Listi!T:T,MATCH(C1305,Listi!U:U,0)))</f>
        <v>Lífeyrissj. Vestm.</v>
      </c>
      <c r="C1305" t="s">
        <v>262</v>
      </c>
      <c r="D1305" t="s">
        <v>205</v>
      </c>
      <c r="E1305" t="s">
        <v>275</v>
      </c>
      <c r="F1305" t="s">
        <v>32</v>
      </c>
      <c r="G1305" s="8">
        <v>36617</v>
      </c>
      <c r="H1305" t="s">
        <v>33</v>
      </c>
      <c r="I1305" s="7">
        <v>385684330</v>
      </c>
      <c r="L1305" s="7">
        <v>85198020532</v>
      </c>
      <c r="M1305" s="7">
        <v>1944643004</v>
      </c>
      <c r="N1305" s="7">
        <v>2198060399</v>
      </c>
      <c r="O1305" s="20">
        <f t="shared" si="41"/>
        <v>1</v>
      </c>
    </row>
    <row r="1306" spans="1:15">
      <c r="A1306" s="20" t="str">
        <f t="shared" si="40"/>
        <v>Lífsval - lífeyrissparnaðurLífsval 1</v>
      </c>
      <c r="B1306" s="20" t="str">
        <f>_xlfn.IFNA(INDEX(Listi!$AI:$AI,MATCH(C1306,Listi!$AJ:$AJ,0)),INDEX(Listi!T:T,MATCH(C1306,Listi!U:U,0)))</f>
        <v>Lífsval</v>
      </c>
      <c r="C1306" t="s">
        <v>263</v>
      </c>
      <c r="D1306" t="s">
        <v>264</v>
      </c>
      <c r="E1306" t="s">
        <v>276</v>
      </c>
      <c r="F1306" t="s">
        <v>32</v>
      </c>
      <c r="G1306" s="8">
        <v>36617</v>
      </c>
      <c r="H1306" t="s">
        <v>33</v>
      </c>
      <c r="I1306" s="7">
        <v>0</v>
      </c>
      <c r="L1306" s="7">
        <v>1792991246</v>
      </c>
      <c r="M1306" s="7">
        <v>203244065</v>
      </c>
      <c r="N1306" s="7">
        <v>81003579</v>
      </c>
      <c r="O1306" s="20">
        <f t="shared" si="41"/>
        <v>1</v>
      </c>
    </row>
    <row r="1307" spans="1:15">
      <c r="A1307" s="20" t="str">
        <f t="shared" si="40"/>
        <v>Lífsval - lífeyrissparnaðurLífsval 2</v>
      </c>
      <c r="B1307" s="20" t="str">
        <f>_xlfn.IFNA(INDEX(Listi!$AI:$AI,MATCH(C1307,Listi!$AJ:$AJ,0)),INDEX(Listi!T:T,MATCH(C1307,Listi!U:U,0)))</f>
        <v>Lífsval</v>
      </c>
      <c r="C1307" t="s">
        <v>263</v>
      </c>
      <c r="D1307" t="s">
        <v>265</v>
      </c>
      <c r="E1307" t="s">
        <v>276</v>
      </c>
      <c r="F1307" t="s">
        <v>32</v>
      </c>
      <c r="G1307" s="8">
        <v>36617</v>
      </c>
      <c r="H1307" t="s">
        <v>33</v>
      </c>
      <c r="I1307" s="7">
        <v>0</v>
      </c>
      <c r="L1307" s="7">
        <v>79660340</v>
      </c>
      <c r="M1307" s="7">
        <v>14369045</v>
      </c>
      <c r="N1307" s="7">
        <v>2695304</v>
      </c>
      <c r="O1307" s="20">
        <f t="shared" si="41"/>
        <v>1</v>
      </c>
    </row>
    <row r="1308" spans="1:15">
      <c r="A1308" s="20" t="str">
        <f t="shared" si="40"/>
        <v>Lífsval - lífeyrissparnaðurLífsval 3</v>
      </c>
      <c r="B1308" s="20" t="str">
        <f>_xlfn.IFNA(INDEX(Listi!$AI:$AI,MATCH(C1308,Listi!$AJ:$AJ,0)),INDEX(Listi!T:T,MATCH(C1308,Listi!U:U,0)))</f>
        <v>Lífsval</v>
      </c>
      <c r="C1308" t="s">
        <v>263</v>
      </c>
      <c r="D1308" t="s">
        <v>266</v>
      </c>
      <c r="E1308" t="s">
        <v>276</v>
      </c>
      <c r="F1308" t="s">
        <v>32</v>
      </c>
      <c r="G1308" s="8">
        <v>36617</v>
      </c>
      <c r="H1308" t="s">
        <v>33</v>
      </c>
      <c r="I1308" s="7">
        <v>0</v>
      </c>
      <c r="L1308" s="7">
        <v>131239774</v>
      </c>
      <c r="M1308" s="7">
        <v>16635787</v>
      </c>
      <c r="N1308" s="7">
        <v>3548138</v>
      </c>
      <c r="O1308" s="20">
        <f t="shared" si="41"/>
        <v>1</v>
      </c>
    </row>
    <row r="1309" spans="1:15">
      <c r="A1309" s="20" t="str">
        <f t="shared" si="40"/>
        <v>Lífsval - lífeyrissparnaðurLífsval 4</v>
      </c>
      <c r="B1309" s="20" t="str">
        <f>_xlfn.IFNA(INDEX(Listi!$AI:$AI,MATCH(C1309,Listi!$AJ:$AJ,0)),INDEX(Listi!T:T,MATCH(C1309,Listi!U:U,0)))</f>
        <v>Lífsval</v>
      </c>
      <c r="C1309" t="s">
        <v>263</v>
      </c>
      <c r="D1309" t="s">
        <v>267</v>
      </c>
      <c r="E1309" t="s">
        <v>276</v>
      </c>
      <c r="F1309" t="s">
        <v>32</v>
      </c>
      <c r="G1309" s="8">
        <v>36617</v>
      </c>
      <c r="H1309" t="s">
        <v>33</v>
      </c>
      <c r="I1309" s="7">
        <v>0</v>
      </c>
      <c r="L1309" s="7">
        <v>71752064</v>
      </c>
      <c r="M1309" s="7">
        <v>15238959</v>
      </c>
      <c r="N1309" s="7">
        <v>2058992</v>
      </c>
      <c r="O1309" s="20">
        <f t="shared" si="41"/>
        <v>1</v>
      </c>
    </row>
    <row r="1310" spans="1:15">
      <c r="A1310" s="20" t="str">
        <f t="shared" si="40"/>
        <v>Lífsverk lífeyrissjóðurLífsverk I/Séreign</v>
      </c>
      <c r="B1310" s="20" t="str">
        <f>_xlfn.IFNA(INDEX(Listi!$AI:$AI,MATCH(C1310,Listi!$AJ:$AJ,0)),INDEX(Listi!T:T,MATCH(C1310,Listi!U:U,0)))</f>
        <v xml:space="preserve">Lífsverk  </v>
      </c>
      <c r="C1310" t="s">
        <v>268</v>
      </c>
      <c r="D1310" t="s">
        <v>269</v>
      </c>
      <c r="E1310" t="s">
        <v>276</v>
      </c>
      <c r="F1310" t="s">
        <v>32</v>
      </c>
      <c r="G1310" s="8">
        <v>36617</v>
      </c>
      <c r="H1310" t="s">
        <v>33</v>
      </c>
      <c r="I1310" s="7">
        <v>72069000</v>
      </c>
      <c r="L1310" s="7">
        <v>4582957000</v>
      </c>
      <c r="M1310" s="7">
        <v>635926000</v>
      </c>
      <c r="N1310" s="7">
        <v>22708000</v>
      </c>
      <c r="O1310" s="20">
        <f t="shared" si="41"/>
        <v>1</v>
      </c>
    </row>
    <row r="1311" spans="1:15">
      <c r="A1311" s="20" t="str">
        <f t="shared" si="40"/>
        <v>Lífsverk lífeyrissjóðurLífsverk II/Séreign</v>
      </c>
      <c r="B1311" s="20" t="str">
        <f>_xlfn.IFNA(INDEX(Listi!$AI:$AI,MATCH(C1311,Listi!$AJ:$AJ,0)),INDEX(Listi!T:T,MATCH(C1311,Listi!U:U,0)))</f>
        <v xml:space="preserve">Lífsverk  </v>
      </c>
      <c r="C1311" t="s">
        <v>268</v>
      </c>
      <c r="D1311" t="s">
        <v>270</v>
      </c>
      <c r="E1311" t="s">
        <v>276</v>
      </c>
      <c r="F1311" t="s">
        <v>32</v>
      </c>
      <c r="G1311" s="8">
        <v>36617</v>
      </c>
      <c r="H1311" t="s">
        <v>33</v>
      </c>
      <c r="I1311" s="7">
        <v>206568000</v>
      </c>
      <c r="L1311" s="7">
        <v>23735073000</v>
      </c>
      <c r="M1311" s="7">
        <v>2073571000</v>
      </c>
      <c r="N1311" s="7">
        <v>249365000</v>
      </c>
      <c r="O1311" s="20">
        <f t="shared" si="41"/>
        <v>1</v>
      </c>
    </row>
    <row r="1312" spans="1:15">
      <c r="A1312" s="20" t="str">
        <f t="shared" si="40"/>
        <v>Lífsverk lífeyrissjóðurLífsverk III/Séreign</v>
      </c>
      <c r="B1312" s="20" t="str">
        <f>_xlfn.IFNA(INDEX(Listi!$AI:$AI,MATCH(C1312,Listi!$AJ:$AJ,0)),INDEX(Listi!T:T,MATCH(C1312,Listi!U:U,0)))</f>
        <v xml:space="preserve">Lífsverk  </v>
      </c>
      <c r="C1312" t="s">
        <v>268</v>
      </c>
      <c r="D1312" t="s">
        <v>271</v>
      </c>
      <c r="E1312" t="s">
        <v>276</v>
      </c>
      <c r="F1312" t="s">
        <v>32</v>
      </c>
      <c r="G1312" s="8">
        <v>36617</v>
      </c>
      <c r="H1312" t="s">
        <v>33</v>
      </c>
      <c r="I1312" s="7">
        <v>9515000</v>
      </c>
      <c r="L1312" s="7">
        <v>653814000</v>
      </c>
      <c r="M1312" s="7">
        <v>105107000</v>
      </c>
      <c r="N1312" s="7">
        <v>2613000</v>
      </c>
      <c r="O1312" s="20">
        <f t="shared" si="41"/>
        <v>1</v>
      </c>
    </row>
    <row r="1313" spans="1:15">
      <c r="A1313" s="20" t="str">
        <f t="shared" si="40"/>
        <v>Lífsverk lífeyrissjóðurSamtryggingardeild</v>
      </c>
      <c r="B1313" s="20" t="str">
        <f>_xlfn.IFNA(INDEX(Listi!$AI:$AI,MATCH(C1313,Listi!$AJ:$AJ,0)),INDEX(Listi!T:T,MATCH(C1313,Listi!U:U,0)))</f>
        <v xml:space="preserve">Lífsverk  </v>
      </c>
      <c r="C1313" t="s">
        <v>268</v>
      </c>
      <c r="D1313" t="s">
        <v>205</v>
      </c>
      <c r="E1313" t="s">
        <v>275</v>
      </c>
      <c r="F1313" t="s">
        <v>32</v>
      </c>
      <c r="G1313" s="8">
        <v>36617</v>
      </c>
      <c r="H1313" t="s">
        <v>33</v>
      </c>
      <c r="I1313" s="7">
        <v>2825100000</v>
      </c>
      <c r="L1313" s="7">
        <v>120542527000</v>
      </c>
      <c r="M1313" s="7">
        <v>4397803000</v>
      </c>
      <c r="N1313" s="7">
        <v>1423151000</v>
      </c>
      <c r="O1313" s="20">
        <f t="shared" si="41"/>
        <v>1</v>
      </c>
    </row>
    <row r="1314" spans="1:15">
      <c r="A1314" s="20" t="str">
        <f t="shared" si="40"/>
        <v>Söfnunarsjóður lífeyrisréttindaDeild I/Innlán</v>
      </c>
      <c r="B1314" s="20" t="str">
        <f>_xlfn.IFNA(INDEX(Listi!$AI:$AI,MATCH(C1314,Listi!$AJ:$AJ,0)),INDEX(Listi!T:T,MATCH(C1314,Listi!U:U,0)))</f>
        <v>Söfnunarsj.</v>
      </c>
      <c r="C1314" t="s">
        <v>272</v>
      </c>
      <c r="D1314" t="s">
        <v>273</v>
      </c>
      <c r="E1314" t="s">
        <v>276</v>
      </c>
      <c r="F1314" t="s">
        <v>32</v>
      </c>
      <c r="G1314" s="8">
        <v>36617</v>
      </c>
      <c r="H1314" t="s">
        <v>33</v>
      </c>
      <c r="I1314" s="7">
        <v>33661138</v>
      </c>
      <c r="L1314" s="7">
        <v>2001731914</v>
      </c>
      <c r="M1314" s="7">
        <v>133561634</v>
      </c>
      <c r="N1314" s="7">
        <v>44803565</v>
      </c>
      <c r="O1314" s="20">
        <f t="shared" si="41"/>
        <v>1</v>
      </c>
    </row>
    <row r="1315" spans="1:15">
      <c r="A1315" s="20" t="str">
        <f t="shared" si="40"/>
        <v>Söfnunarsjóður lífeyrisréttindaDeild III/Séreign</v>
      </c>
      <c r="B1315" s="20" t="str">
        <f>_xlfn.IFNA(INDEX(Listi!$AI:$AI,MATCH(C1315,Listi!$AJ:$AJ,0)),INDEX(Listi!T:T,MATCH(C1315,Listi!U:U,0)))</f>
        <v>Söfnunarsj.</v>
      </c>
      <c r="C1315" t="s">
        <v>272</v>
      </c>
      <c r="D1315" t="s">
        <v>599</v>
      </c>
      <c r="E1315" t="s">
        <v>276</v>
      </c>
      <c r="F1315" t="s">
        <v>32</v>
      </c>
      <c r="G1315" s="8">
        <v>36617</v>
      </c>
      <c r="H1315" t="s">
        <v>33</v>
      </c>
      <c r="I1315" s="7">
        <v>2218698</v>
      </c>
      <c r="L1315" s="7">
        <v>24413085</v>
      </c>
      <c r="M1315" s="7">
        <v>24697577</v>
      </c>
      <c r="N1315" s="7">
        <v>900000</v>
      </c>
      <c r="O1315" s="20">
        <f t="shared" si="41"/>
        <v>1</v>
      </c>
    </row>
    <row r="1316" spans="1:15">
      <c r="A1316" s="20" t="str">
        <f t="shared" si="40"/>
        <v>Söfnunarsjóður lífeyrisréttindaDeildII/Séreign</v>
      </c>
      <c r="B1316" s="20" t="str">
        <f>_xlfn.IFNA(INDEX(Listi!$AI:$AI,MATCH(C1316,Listi!$AJ:$AJ,0)),INDEX(Listi!T:T,MATCH(C1316,Listi!U:U,0)))</f>
        <v>Söfnunarsj.</v>
      </c>
      <c r="C1316" t="s">
        <v>272</v>
      </c>
      <c r="D1316" t="s">
        <v>586</v>
      </c>
      <c r="E1316" t="s">
        <v>276</v>
      </c>
      <c r="F1316" t="s">
        <v>32</v>
      </c>
      <c r="G1316" s="8">
        <v>36617</v>
      </c>
      <c r="H1316" t="s">
        <v>33</v>
      </c>
      <c r="I1316" s="7">
        <v>82259085</v>
      </c>
      <c r="L1316" s="7">
        <v>1654616477</v>
      </c>
      <c r="M1316" s="7">
        <v>128539213</v>
      </c>
      <c r="N1316" s="7">
        <v>22846291</v>
      </c>
      <c r="O1316" s="20">
        <f t="shared" si="41"/>
        <v>1</v>
      </c>
    </row>
    <row r="1317" spans="1:15">
      <c r="A1317" s="20" t="str">
        <f t="shared" si="40"/>
        <v>Söfnunarsjóður lífeyrisréttindaSamtryggingardeild</v>
      </c>
      <c r="B1317" s="20" t="str">
        <f>_xlfn.IFNA(INDEX(Listi!$AI:$AI,MATCH(C1317,Listi!$AJ:$AJ,0)),INDEX(Listi!T:T,MATCH(C1317,Listi!U:U,0)))</f>
        <v>Söfnunarsj.</v>
      </c>
      <c r="C1317" t="s">
        <v>272</v>
      </c>
      <c r="D1317" t="s">
        <v>205</v>
      </c>
      <c r="E1317" t="s">
        <v>275</v>
      </c>
      <c r="F1317" t="s">
        <v>32</v>
      </c>
      <c r="G1317" s="8">
        <v>36617</v>
      </c>
      <c r="H1317" t="s">
        <v>33</v>
      </c>
      <c r="I1317" s="7">
        <v>1350107998</v>
      </c>
      <c r="L1317" s="7">
        <v>238978847889</v>
      </c>
      <c r="M1317" s="7">
        <v>4967193409</v>
      </c>
      <c r="N1317" s="7">
        <v>6076487652</v>
      </c>
      <c r="O1317" s="20">
        <f t="shared" si="41"/>
        <v>1</v>
      </c>
    </row>
    <row r="1318" spans="1:15">
      <c r="A1318" s="20" t="str">
        <f t="shared" ref="A1318:A1379" si="42">CONCATENATE(C1318,D1318)</f>
        <v>Stapi lífeyrissjóðurSafn I</v>
      </c>
      <c r="B1318" s="20" t="str">
        <f>_xlfn.IFNA(INDEX(Listi!$AI:$AI,MATCH(C1318,Listi!$AJ:$AJ,0)),INDEX(Listi!T:T,MATCH(C1318,Listi!U:U,0)))</f>
        <v xml:space="preserve">Stapi  </v>
      </c>
      <c r="C1318" t="s">
        <v>209</v>
      </c>
      <c r="D1318" t="s">
        <v>210</v>
      </c>
      <c r="E1318" t="s">
        <v>276</v>
      </c>
      <c r="F1318" t="s">
        <v>32</v>
      </c>
      <c r="G1318" s="8">
        <v>36617</v>
      </c>
      <c r="H1318" t="s">
        <v>33</v>
      </c>
      <c r="I1318" s="7">
        <v>89004036</v>
      </c>
      <c r="L1318" s="7">
        <v>2440828925</v>
      </c>
      <c r="M1318" s="7">
        <v>91567233</v>
      </c>
      <c r="N1318" s="7">
        <v>110755602</v>
      </c>
      <c r="O1318" s="20">
        <f t="shared" si="41"/>
        <v>1</v>
      </c>
    </row>
    <row r="1319" spans="1:15">
      <c r="A1319" s="20" t="str">
        <f t="shared" si="42"/>
        <v>Stapi lífeyrissjóðurSafn II</v>
      </c>
      <c r="B1319" s="20" t="str">
        <f>_xlfn.IFNA(INDEX(Listi!$AI:$AI,MATCH(C1319,Listi!$AJ:$AJ,0)),INDEX(Listi!T:T,MATCH(C1319,Listi!U:U,0)))</f>
        <v xml:space="preserve">Stapi  </v>
      </c>
      <c r="C1319" t="s">
        <v>209</v>
      </c>
      <c r="D1319" t="s">
        <v>211</v>
      </c>
      <c r="E1319" t="s">
        <v>276</v>
      </c>
      <c r="F1319" t="s">
        <v>32</v>
      </c>
      <c r="G1319" s="8">
        <v>36617</v>
      </c>
      <c r="H1319" t="s">
        <v>33</v>
      </c>
      <c r="I1319" s="7">
        <v>54153882</v>
      </c>
      <c r="L1319" s="7">
        <v>5710890273</v>
      </c>
      <c r="M1319" s="7">
        <v>262001316</v>
      </c>
      <c r="N1319" s="7">
        <v>164209410</v>
      </c>
      <c r="O1319" s="20">
        <f t="shared" si="41"/>
        <v>1</v>
      </c>
    </row>
    <row r="1320" spans="1:15">
      <c r="A1320" s="20" t="str">
        <f t="shared" si="42"/>
        <v>Stapi lífeyrissjóðurSafn III</v>
      </c>
      <c r="B1320" s="20" t="str">
        <f>_xlfn.IFNA(INDEX(Listi!$AI:$AI,MATCH(C1320,Listi!$AJ:$AJ,0)),INDEX(Listi!T:T,MATCH(C1320,Listi!U:U,0)))</f>
        <v xml:space="preserve">Stapi  </v>
      </c>
      <c r="C1320" t="s">
        <v>209</v>
      </c>
      <c r="D1320" t="s">
        <v>212</v>
      </c>
      <c r="E1320" t="s">
        <v>276</v>
      </c>
      <c r="F1320" t="s">
        <v>32</v>
      </c>
      <c r="G1320" s="8">
        <v>36617</v>
      </c>
      <c r="H1320" t="s">
        <v>33</v>
      </c>
      <c r="I1320" s="7">
        <v>317158831</v>
      </c>
      <c r="L1320" s="7">
        <v>268100084</v>
      </c>
      <c r="M1320" s="7">
        <v>24388890</v>
      </c>
      <c r="N1320" s="7">
        <v>9886128</v>
      </c>
      <c r="O1320" s="20">
        <f t="shared" si="41"/>
        <v>1</v>
      </c>
    </row>
    <row r="1321" spans="1:15">
      <c r="A1321" s="20" t="str">
        <f t="shared" si="42"/>
        <v>Stapi lífeyrissjóðurTryggingardeild</v>
      </c>
      <c r="B1321" s="20" t="str">
        <f>_xlfn.IFNA(INDEX(Listi!$AI:$AI,MATCH(C1321,Listi!$AJ:$AJ,0)),INDEX(Listi!T:T,MATCH(C1321,Listi!U:U,0)))</f>
        <v xml:space="preserve">Stapi  </v>
      </c>
      <c r="C1321" t="s">
        <v>209</v>
      </c>
      <c r="D1321" t="s">
        <v>213</v>
      </c>
      <c r="E1321" t="s">
        <v>275</v>
      </c>
      <c r="F1321" t="s">
        <v>32</v>
      </c>
      <c r="G1321" s="8">
        <v>36617</v>
      </c>
      <c r="H1321" t="s">
        <v>33</v>
      </c>
      <c r="I1321" s="7">
        <v>5131918956</v>
      </c>
      <c r="L1321" s="7">
        <v>348661724246</v>
      </c>
      <c r="M1321" s="7">
        <v>13807615154</v>
      </c>
      <c r="N1321" s="7">
        <v>7912918911</v>
      </c>
      <c r="O1321" s="20">
        <f t="shared" si="41"/>
        <v>1</v>
      </c>
    </row>
    <row r="1322" spans="1:15">
      <c r="A1322" s="20" t="str">
        <f t="shared" si="42"/>
        <v>Stapi lífeyrissjóðurVarfærnasafnið</v>
      </c>
      <c r="B1322" s="20" t="str">
        <f>_xlfn.IFNA(INDEX(Listi!$AI:$AI,MATCH(C1322,Listi!$AJ:$AJ,0)),INDEX(Listi!T:T,MATCH(C1322,Listi!U:U,0)))</f>
        <v xml:space="preserve">Stapi  </v>
      </c>
      <c r="C1322" t="s">
        <v>209</v>
      </c>
      <c r="D1322" t="s">
        <v>392</v>
      </c>
      <c r="E1322" t="s">
        <v>276</v>
      </c>
      <c r="F1322" t="s">
        <v>32</v>
      </c>
      <c r="G1322" s="8">
        <v>36617</v>
      </c>
      <c r="H1322" t="s">
        <v>33</v>
      </c>
      <c r="I1322" s="7">
        <v>9283720</v>
      </c>
      <c r="L1322" s="7">
        <v>471986044</v>
      </c>
      <c r="M1322" s="7">
        <v>137399159</v>
      </c>
      <c r="N1322" s="7">
        <v>6994496</v>
      </c>
      <c r="O1322" s="20">
        <f t="shared" si="41"/>
        <v>1</v>
      </c>
    </row>
    <row r="1323" spans="1:15">
      <c r="A1323" s="20" t="str">
        <f t="shared" si="42"/>
        <v>Almenni lífeyrissjóðurinnÆvisafn I</v>
      </c>
      <c r="B1323" s="20" t="str">
        <f>_xlfn.IFNA(INDEX(Listi!$AI:$AI,MATCH(C1323,Listi!$AJ:$AJ,0)),INDEX(Listi!T:T,MATCH(C1323,Listi!U:U,0)))</f>
        <v xml:space="preserve">Almenni </v>
      </c>
      <c r="C1323" t="s">
        <v>0</v>
      </c>
      <c r="D1323" t="s">
        <v>202</v>
      </c>
      <c r="E1323" t="s">
        <v>276</v>
      </c>
      <c r="F1323" t="s">
        <v>35</v>
      </c>
      <c r="G1323" s="8">
        <v>36893</v>
      </c>
      <c r="H1323" t="s">
        <v>36</v>
      </c>
      <c r="I1323" s="7">
        <v>0</v>
      </c>
      <c r="L1323" s="7">
        <v>43068273823</v>
      </c>
      <c r="M1323" s="7">
        <v>4413720640</v>
      </c>
      <c r="N1323" s="7">
        <v>641257097</v>
      </c>
      <c r="O1323" s="20">
        <f t="shared" si="41"/>
        <v>2</v>
      </c>
    </row>
    <row r="1324" spans="1:15">
      <c r="A1324" s="20" t="str">
        <f t="shared" si="42"/>
        <v>Almenni lífeyrissjóðurinnÆvisafn II</v>
      </c>
      <c r="B1324" s="20" t="str">
        <f>_xlfn.IFNA(INDEX(Listi!$AI:$AI,MATCH(C1324,Listi!$AJ:$AJ,0)),INDEX(Listi!T:T,MATCH(C1324,Listi!U:U,0)))</f>
        <v xml:space="preserve">Almenni </v>
      </c>
      <c r="C1324" t="s">
        <v>0</v>
      </c>
      <c r="D1324" t="s">
        <v>203</v>
      </c>
      <c r="E1324" t="s">
        <v>276</v>
      </c>
      <c r="F1324" t="s">
        <v>35</v>
      </c>
      <c r="G1324" s="8">
        <v>36893</v>
      </c>
      <c r="H1324" t="s">
        <v>36</v>
      </c>
      <c r="I1324" s="7">
        <v>0</v>
      </c>
      <c r="L1324" s="7">
        <v>86460235807</v>
      </c>
      <c r="M1324" s="7">
        <v>3970537445</v>
      </c>
      <c r="N1324" s="7">
        <v>1539034493</v>
      </c>
      <c r="O1324" s="20">
        <f t="shared" si="41"/>
        <v>2</v>
      </c>
    </row>
    <row r="1325" spans="1:15">
      <c r="A1325" s="20" t="str">
        <f t="shared" si="42"/>
        <v>Almenni lífeyrissjóðurinnÆvisafn III</v>
      </c>
      <c r="B1325" s="20" t="str">
        <f>_xlfn.IFNA(INDEX(Listi!$AI:$AI,MATCH(C1325,Listi!$AJ:$AJ,0)),INDEX(Listi!T:T,MATCH(C1325,Listi!U:U,0)))</f>
        <v xml:space="preserve">Almenni </v>
      </c>
      <c r="C1325" t="s">
        <v>0</v>
      </c>
      <c r="D1325" t="s">
        <v>204</v>
      </c>
      <c r="E1325" t="s">
        <v>276</v>
      </c>
      <c r="F1325" t="s">
        <v>35</v>
      </c>
      <c r="G1325" s="8">
        <v>36893</v>
      </c>
      <c r="H1325" t="s">
        <v>36</v>
      </c>
      <c r="I1325" s="7">
        <v>0</v>
      </c>
      <c r="L1325" s="7">
        <v>33890180699</v>
      </c>
      <c r="M1325" s="7">
        <v>1571509194</v>
      </c>
      <c r="N1325" s="7">
        <v>920421683</v>
      </c>
      <c r="O1325" s="20">
        <f t="shared" si="41"/>
        <v>2</v>
      </c>
    </row>
    <row r="1326" spans="1:15">
      <c r="A1326" s="20" t="str">
        <f t="shared" si="42"/>
        <v>Almenni lífeyrissjóðurinnHúsnæðissafn</v>
      </c>
      <c r="B1326" s="20" t="str">
        <f>_xlfn.IFNA(INDEX(Listi!$AI:$AI,MATCH(C1326,Listi!$AJ:$AJ,0)),INDEX(Listi!T:T,MATCH(C1326,Listi!U:U,0)))</f>
        <v xml:space="preserve">Almenni </v>
      </c>
      <c r="C1326" t="s">
        <v>0</v>
      </c>
      <c r="D1326" t="s">
        <v>315</v>
      </c>
      <c r="E1326" t="s">
        <v>276</v>
      </c>
      <c r="F1326" t="s">
        <v>35</v>
      </c>
      <c r="G1326" s="8">
        <v>36893</v>
      </c>
      <c r="H1326" t="s">
        <v>36</v>
      </c>
      <c r="I1326" s="7">
        <v>0</v>
      </c>
      <c r="L1326" s="7">
        <v>487895879</v>
      </c>
      <c r="M1326" s="7">
        <v>166428361</v>
      </c>
      <c r="N1326" s="7">
        <v>18080096</v>
      </c>
      <c r="O1326" s="20">
        <f t="shared" si="41"/>
        <v>2</v>
      </c>
    </row>
    <row r="1327" spans="1:15">
      <c r="A1327" s="20" t="str">
        <f t="shared" si="42"/>
        <v>Almenni lífeyrissjóðurinnInnlánssafn</v>
      </c>
      <c r="B1327" s="20" t="str">
        <f>_xlfn.IFNA(INDEX(Listi!$AI:$AI,MATCH(C1327,Listi!$AJ:$AJ,0)),INDEX(Listi!T:T,MATCH(C1327,Listi!U:U,0)))</f>
        <v xml:space="preserve">Almenni </v>
      </c>
      <c r="C1327" t="s">
        <v>0</v>
      </c>
      <c r="D1327" t="s">
        <v>1</v>
      </c>
      <c r="E1327" t="s">
        <v>276</v>
      </c>
      <c r="F1327" t="s">
        <v>35</v>
      </c>
      <c r="G1327" s="8">
        <v>36893</v>
      </c>
      <c r="H1327" t="s">
        <v>36</v>
      </c>
      <c r="I1327" s="7">
        <v>0</v>
      </c>
      <c r="L1327" s="7">
        <v>26587944379</v>
      </c>
      <c r="M1327" s="7">
        <v>1016779991</v>
      </c>
      <c r="N1327" s="7">
        <v>1031869724</v>
      </c>
      <c r="O1327" s="20">
        <f t="shared" si="41"/>
        <v>2</v>
      </c>
    </row>
    <row r="1328" spans="1:15">
      <c r="A1328" s="20" t="str">
        <f t="shared" si="42"/>
        <v>Almenni lífeyrissjóðurinnRíkissafn langt</v>
      </c>
      <c r="B1328" s="20" t="str">
        <f>_xlfn.IFNA(INDEX(Listi!$AI:$AI,MATCH(C1328,Listi!$AJ:$AJ,0)),INDEX(Listi!T:T,MATCH(C1328,Listi!U:U,0)))</f>
        <v xml:space="preserve">Almenni </v>
      </c>
      <c r="C1328" t="s">
        <v>0</v>
      </c>
      <c r="D1328" t="s">
        <v>199</v>
      </c>
      <c r="E1328" t="s">
        <v>276</v>
      </c>
      <c r="F1328" t="s">
        <v>35</v>
      </c>
      <c r="G1328" s="8">
        <v>36893</v>
      </c>
      <c r="H1328" t="s">
        <v>36</v>
      </c>
      <c r="I1328" s="7">
        <v>0</v>
      </c>
      <c r="L1328" s="7">
        <v>1193680171</v>
      </c>
      <c r="M1328" s="7">
        <v>61272573</v>
      </c>
      <c r="N1328" s="7">
        <v>40105929</v>
      </c>
      <c r="O1328" s="20">
        <f t="shared" si="41"/>
        <v>2</v>
      </c>
    </row>
    <row r="1329" spans="1:15">
      <c r="A1329" s="20" t="str">
        <f t="shared" si="42"/>
        <v>Almenni lífeyrissjóðurinnRíkissafn stutt</v>
      </c>
      <c r="B1329" s="20" t="str">
        <f>_xlfn.IFNA(INDEX(Listi!$AI:$AI,MATCH(C1329,Listi!$AJ:$AJ,0)),INDEX(Listi!T:T,MATCH(C1329,Listi!U:U,0)))</f>
        <v xml:space="preserve">Almenni </v>
      </c>
      <c r="C1329" t="s">
        <v>0</v>
      </c>
      <c r="D1329" t="s">
        <v>200</v>
      </c>
      <c r="E1329" t="s">
        <v>276</v>
      </c>
      <c r="F1329" t="s">
        <v>35</v>
      </c>
      <c r="G1329" s="8">
        <v>36893</v>
      </c>
      <c r="H1329" t="s">
        <v>36</v>
      </c>
      <c r="I1329" s="7">
        <v>0</v>
      </c>
      <c r="L1329" s="7">
        <v>541893627</v>
      </c>
      <c r="M1329" s="7">
        <v>20423158</v>
      </c>
      <c r="N1329" s="7">
        <v>14899899</v>
      </c>
      <c r="O1329" s="20">
        <f t="shared" si="41"/>
        <v>2</v>
      </c>
    </row>
    <row r="1330" spans="1:15">
      <c r="A1330" s="20" t="str">
        <f t="shared" si="42"/>
        <v>Almenni lífeyrissjóðurinnTryggingadeild</v>
      </c>
      <c r="B1330" s="20" t="str">
        <f>_xlfn.IFNA(INDEX(Listi!$AI:$AI,MATCH(C1330,Listi!$AJ:$AJ,0)),INDEX(Listi!T:T,MATCH(C1330,Listi!U:U,0)))</f>
        <v xml:space="preserve">Almenni </v>
      </c>
      <c r="C1330" t="s">
        <v>0</v>
      </c>
      <c r="D1330" t="s">
        <v>201</v>
      </c>
      <c r="E1330" t="s">
        <v>275</v>
      </c>
      <c r="F1330" t="s">
        <v>35</v>
      </c>
      <c r="G1330" s="8">
        <v>36893</v>
      </c>
      <c r="H1330" t="s">
        <v>36</v>
      </c>
      <c r="I1330" s="7">
        <v>0</v>
      </c>
      <c r="L1330" s="7">
        <v>174784296254</v>
      </c>
      <c r="M1330" s="7">
        <v>7497244534</v>
      </c>
      <c r="N1330" s="7">
        <v>3057046932</v>
      </c>
      <c r="O1330" s="20">
        <f t="shared" si="41"/>
        <v>2</v>
      </c>
    </row>
    <row r="1331" spans="1:15">
      <c r="A1331" s="20" t="str">
        <f t="shared" si="42"/>
        <v>Birta lífeyrissjóðurBlönduð leið</v>
      </c>
      <c r="B1331" s="20" t="str">
        <f>_xlfn.IFNA(INDEX(Listi!$AI:$AI,MATCH(C1331,Listi!$AJ:$AJ,0)),INDEX(Listi!T:T,MATCH(C1331,Listi!U:U,0)))</f>
        <v xml:space="preserve">Birta  </v>
      </c>
      <c r="C1331" t="s">
        <v>298</v>
      </c>
      <c r="D1331" t="s">
        <v>314</v>
      </c>
      <c r="E1331" t="s">
        <v>276</v>
      </c>
      <c r="F1331" t="s">
        <v>35</v>
      </c>
      <c r="G1331" s="8">
        <v>36893</v>
      </c>
      <c r="H1331" t="s">
        <v>36</v>
      </c>
      <c r="I1331" s="7">
        <v>0</v>
      </c>
      <c r="L1331" s="7">
        <v>6929716201</v>
      </c>
      <c r="M1331" s="7">
        <v>253995298</v>
      </c>
      <c r="N1331" s="7">
        <v>139753585</v>
      </c>
      <c r="O1331" s="20">
        <f t="shared" si="41"/>
        <v>2</v>
      </c>
    </row>
    <row r="1332" spans="1:15">
      <c r="A1332" s="20" t="str">
        <f t="shared" si="42"/>
        <v>Birta lífeyrissjóðurInnlánsleið</v>
      </c>
      <c r="B1332" s="20" t="str">
        <f>_xlfn.IFNA(INDEX(Listi!$AI:$AI,MATCH(C1332,Listi!$AJ:$AJ,0)),INDEX(Listi!T:T,MATCH(C1332,Listi!U:U,0)))</f>
        <v xml:space="preserve">Birta  </v>
      </c>
      <c r="C1332" t="s">
        <v>298</v>
      </c>
      <c r="D1332" t="s">
        <v>208</v>
      </c>
      <c r="E1332" t="s">
        <v>276</v>
      </c>
      <c r="F1332" t="s">
        <v>35</v>
      </c>
      <c r="G1332" s="8">
        <v>36893</v>
      </c>
      <c r="H1332" t="s">
        <v>36</v>
      </c>
      <c r="I1332" s="7">
        <v>0</v>
      </c>
      <c r="L1332" s="7">
        <v>4108971332</v>
      </c>
      <c r="M1332" s="7">
        <v>264842424</v>
      </c>
      <c r="N1332" s="7">
        <v>174324836</v>
      </c>
      <c r="O1332" s="20">
        <f t="shared" si="41"/>
        <v>2</v>
      </c>
    </row>
    <row r="1333" spans="1:15">
      <c r="A1333" s="20" t="str">
        <f t="shared" si="42"/>
        <v>Birta lífeyrissjóðurSamtryggingardeild</v>
      </c>
      <c r="B1333" s="20" t="str">
        <f>_xlfn.IFNA(INDEX(Listi!$AI:$AI,MATCH(C1333,Listi!$AJ:$AJ,0)),INDEX(Listi!T:T,MATCH(C1333,Listi!U:U,0)))</f>
        <v xml:space="preserve">Birta  </v>
      </c>
      <c r="C1333" t="s">
        <v>298</v>
      </c>
      <c r="D1333" t="s">
        <v>205</v>
      </c>
      <c r="E1333" t="s">
        <v>275</v>
      </c>
      <c r="F1333" t="s">
        <v>35</v>
      </c>
      <c r="G1333" s="8">
        <v>36893</v>
      </c>
      <c r="H1333" t="s">
        <v>36</v>
      </c>
      <c r="I1333" s="7">
        <v>0</v>
      </c>
      <c r="L1333" s="7">
        <v>549755105944</v>
      </c>
      <c r="M1333" s="7">
        <v>18480897961</v>
      </c>
      <c r="N1333" s="7">
        <v>14075814006</v>
      </c>
      <c r="O1333" s="20">
        <f t="shared" si="41"/>
        <v>2</v>
      </c>
    </row>
    <row r="1334" spans="1:15">
      <c r="A1334" s="20" t="str">
        <f t="shared" si="42"/>
        <v>Birta lífeyrissjóðurSkuldabréfaleið</v>
      </c>
      <c r="B1334" s="20" t="str">
        <f>_xlfn.IFNA(INDEX(Listi!$AI:$AI,MATCH(C1334,Listi!$AJ:$AJ,0)),INDEX(Listi!T:T,MATCH(C1334,Listi!U:U,0)))</f>
        <v xml:space="preserve">Birta  </v>
      </c>
      <c r="C1334" t="s">
        <v>298</v>
      </c>
      <c r="D1334" t="s">
        <v>313</v>
      </c>
      <c r="E1334" t="s">
        <v>276</v>
      </c>
      <c r="F1334" t="s">
        <v>35</v>
      </c>
      <c r="G1334" s="8">
        <v>36893</v>
      </c>
      <c r="H1334" t="s">
        <v>36</v>
      </c>
      <c r="I1334" s="7">
        <v>0</v>
      </c>
      <c r="L1334" s="7">
        <v>8522374478</v>
      </c>
      <c r="M1334" s="7">
        <v>391005163</v>
      </c>
      <c r="N1334" s="7">
        <v>218104877</v>
      </c>
      <c r="O1334" s="20">
        <f t="shared" si="41"/>
        <v>2</v>
      </c>
    </row>
    <row r="1335" spans="1:15">
      <c r="A1335" s="20" t="str">
        <f t="shared" si="42"/>
        <v>Birta lífeyrissjóðurTilgreind séreign</v>
      </c>
      <c r="B1335" s="20" t="str">
        <f>_xlfn.IFNA(INDEX(Listi!$AI:$AI,MATCH(C1335,Listi!$AJ:$AJ,0)),INDEX(Listi!T:T,MATCH(C1335,Listi!U:U,0)))</f>
        <v xml:space="preserve">Birta  </v>
      </c>
      <c r="C1335" t="s">
        <v>298</v>
      </c>
      <c r="D1335" t="s">
        <v>312</v>
      </c>
      <c r="E1335" t="s">
        <v>276</v>
      </c>
      <c r="F1335" t="s">
        <v>35</v>
      </c>
      <c r="G1335" s="8">
        <v>36893</v>
      </c>
      <c r="H1335" t="s">
        <v>36</v>
      </c>
      <c r="I1335" s="7">
        <v>0</v>
      </c>
      <c r="L1335" s="7">
        <v>2234420297</v>
      </c>
      <c r="M1335" s="7">
        <v>511871981</v>
      </c>
      <c r="N1335" s="7">
        <v>36000223</v>
      </c>
      <c r="O1335" s="20">
        <f t="shared" si="41"/>
        <v>2</v>
      </c>
    </row>
    <row r="1336" spans="1:15">
      <c r="A1336" s="20" t="str">
        <f t="shared" si="42"/>
        <v>Brú Lífeyrissjóður starfsmanna sveitarfélagaA-deild</v>
      </c>
      <c r="B1336" s="20" t="str">
        <f>_xlfn.IFNA(INDEX(Listi!$AI:$AI,MATCH(C1336,Listi!$AJ:$AJ,0)),INDEX(Listi!T:T,MATCH(C1336,Listi!U:U,0)))</f>
        <v>Brú</v>
      </c>
      <c r="C1336" t="s">
        <v>217</v>
      </c>
      <c r="D1336" t="s">
        <v>257</v>
      </c>
      <c r="E1336" t="s">
        <v>275</v>
      </c>
      <c r="F1336" t="s">
        <v>35</v>
      </c>
      <c r="G1336" s="8">
        <v>36893</v>
      </c>
      <c r="H1336" t="s">
        <v>36</v>
      </c>
      <c r="I1336" s="7">
        <v>0</v>
      </c>
      <c r="L1336" s="7">
        <v>270469177889</v>
      </c>
      <c r="M1336" s="7">
        <v>13987858077</v>
      </c>
      <c r="N1336" s="7">
        <v>4793072329</v>
      </c>
      <c r="O1336" s="20">
        <f t="shared" si="41"/>
        <v>2</v>
      </c>
    </row>
    <row r="1337" spans="1:15">
      <c r="A1337" s="20" t="str">
        <f t="shared" si="42"/>
        <v>Brú Lífeyrissjóður starfsmanna sveitarfélagaB-deild</v>
      </c>
      <c r="B1337" s="20" t="str">
        <f>_xlfn.IFNA(INDEX(Listi!$AI:$AI,MATCH(C1337,Listi!$AJ:$AJ,0)),INDEX(Listi!T:T,MATCH(C1337,Listi!U:U,0)))</f>
        <v>Brú</v>
      </c>
      <c r="C1337" t="s">
        <v>217</v>
      </c>
      <c r="D1337" t="s">
        <v>218</v>
      </c>
      <c r="E1337" t="s">
        <v>275</v>
      </c>
      <c r="F1337" t="s">
        <v>35</v>
      </c>
      <c r="G1337" s="8">
        <v>36893</v>
      </c>
      <c r="H1337" t="s">
        <v>36</v>
      </c>
      <c r="I1337" s="7">
        <v>0</v>
      </c>
      <c r="L1337" s="7">
        <v>17004783831</v>
      </c>
      <c r="M1337" s="7">
        <v>119747694</v>
      </c>
      <c r="N1337" s="7">
        <v>3424817406</v>
      </c>
      <c r="O1337" s="20">
        <f t="shared" si="41"/>
        <v>2</v>
      </c>
    </row>
    <row r="1338" spans="1:15">
      <c r="A1338" s="20" t="str">
        <f t="shared" si="42"/>
        <v>Brú Lífeyrissjóður starfsmanna sveitarfélagaV-deild</v>
      </c>
      <c r="B1338" s="20" t="str">
        <f>_xlfn.IFNA(INDEX(Listi!$AI:$AI,MATCH(C1338,Listi!$AJ:$AJ,0)),INDEX(Listi!T:T,MATCH(C1338,Listi!U:U,0)))</f>
        <v>Brú</v>
      </c>
      <c r="C1338" t="s">
        <v>217</v>
      </c>
      <c r="D1338" t="s">
        <v>219</v>
      </c>
      <c r="E1338" t="s">
        <v>275</v>
      </c>
      <c r="F1338" t="s">
        <v>35</v>
      </c>
      <c r="G1338" s="8">
        <v>36893</v>
      </c>
      <c r="H1338" t="s">
        <v>36</v>
      </c>
      <c r="I1338" s="7">
        <v>0</v>
      </c>
      <c r="L1338" s="7">
        <v>54501394986</v>
      </c>
      <c r="M1338" s="7">
        <v>4188513374</v>
      </c>
      <c r="N1338" s="7">
        <v>455519059</v>
      </c>
      <c r="O1338" s="20">
        <f t="shared" si="41"/>
        <v>2</v>
      </c>
    </row>
    <row r="1339" spans="1:15">
      <c r="A1339" s="20" t="str">
        <f t="shared" si="42"/>
        <v>Eftirlaunasj atvinnuflugmannaSamtryggingardeild</v>
      </c>
      <c r="B1339" s="20" t="str">
        <f>_xlfn.IFNA(INDEX(Listi!$AI:$AI,MATCH(C1339,Listi!$AJ:$AJ,0)),INDEX(Listi!T:T,MATCH(C1339,Listi!U:U,0)))</f>
        <v>EFÍA</v>
      </c>
      <c r="C1339" t="s">
        <v>220</v>
      </c>
      <c r="D1339" t="s">
        <v>205</v>
      </c>
      <c r="E1339" t="s">
        <v>275</v>
      </c>
      <c r="F1339" t="s">
        <v>35</v>
      </c>
      <c r="G1339" s="8">
        <v>36893</v>
      </c>
      <c r="H1339" t="s">
        <v>36</v>
      </c>
      <c r="I1339" s="7">
        <v>0</v>
      </c>
      <c r="L1339" s="7">
        <v>58542663000</v>
      </c>
      <c r="M1339" s="7">
        <v>1477262000</v>
      </c>
      <c r="N1339" s="7">
        <v>1113313000</v>
      </c>
      <c r="O1339" s="20">
        <f t="shared" si="41"/>
        <v>2</v>
      </c>
    </row>
    <row r="1340" spans="1:15">
      <c r="A1340" s="20" t="str">
        <f t="shared" si="42"/>
        <v>Festa - lífeyrissjóðurSamtryggingardeild</v>
      </c>
      <c r="B1340" s="20" t="str">
        <f>_xlfn.IFNA(INDEX(Listi!$AI:$AI,MATCH(C1340,Listi!$AJ:$AJ,0)),INDEX(Listi!T:T,MATCH(C1340,Listi!U:U,0)))</f>
        <v xml:space="preserve">Festa </v>
      </c>
      <c r="C1340" t="s">
        <v>221</v>
      </c>
      <c r="D1340" t="s">
        <v>205</v>
      </c>
      <c r="E1340" t="s">
        <v>275</v>
      </c>
      <c r="F1340" t="s">
        <v>35</v>
      </c>
      <c r="G1340" s="8">
        <v>36893</v>
      </c>
      <c r="H1340" t="s">
        <v>36</v>
      </c>
      <c r="I1340" s="7">
        <v>0</v>
      </c>
      <c r="L1340" s="7">
        <v>246318113722</v>
      </c>
      <c r="M1340" s="7">
        <v>11138196907</v>
      </c>
      <c r="N1340" s="7">
        <v>5180938287</v>
      </c>
      <c r="O1340" s="20">
        <f t="shared" si="41"/>
        <v>2</v>
      </c>
    </row>
    <row r="1341" spans="1:15">
      <c r="A1341" s="20" t="str">
        <f t="shared" si="42"/>
        <v>Festa - lífeyrissjóðurSparnaðarleið I</v>
      </c>
      <c r="B1341" s="20" t="str">
        <f>_xlfn.IFNA(INDEX(Listi!$AI:$AI,MATCH(C1341,Listi!$AJ:$AJ,0)),INDEX(Listi!T:T,MATCH(C1341,Listi!U:U,0)))</f>
        <v xml:space="preserve">Festa </v>
      </c>
      <c r="C1341" t="s">
        <v>221</v>
      </c>
      <c r="D1341" t="s">
        <v>464</v>
      </c>
      <c r="E1341" t="s">
        <v>276</v>
      </c>
      <c r="F1341" t="s">
        <v>35</v>
      </c>
      <c r="G1341" s="8">
        <v>36893</v>
      </c>
      <c r="H1341" t="s">
        <v>36</v>
      </c>
      <c r="I1341" s="7">
        <v>0</v>
      </c>
      <c r="L1341" s="7">
        <v>75585319</v>
      </c>
      <c r="M1341" s="7">
        <v>37671409</v>
      </c>
      <c r="N1341" s="7">
        <v>2063969</v>
      </c>
      <c r="O1341" s="20">
        <f t="shared" si="41"/>
        <v>2</v>
      </c>
    </row>
    <row r="1342" spans="1:15">
      <c r="A1342" s="20" t="str">
        <f t="shared" si="42"/>
        <v>Festa - lífeyrissjóðurSparnaðarleið II</v>
      </c>
      <c r="B1342" s="20" t="str">
        <f>_xlfn.IFNA(INDEX(Listi!$AI:$AI,MATCH(C1342,Listi!$AJ:$AJ,0)),INDEX(Listi!T:T,MATCH(C1342,Listi!U:U,0)))</f>
        <v xml:space="preserve">Festa </v>
      </c>
      <c r="C1342" t="s">
        <v>221</v>
      </c>
      <c r="D1342" t="s">
        <v>388</v>
      </c>
      <c r="E1342" t="s">
        <v>276</v>
      </c>
      <c r="F1342" t="s">
        <v>35</v>
      </c>
      <c r="G1342" s="8">
        <v>36893</v>
      </c>
      <c r="H1342" t="s">
        <v>36</v>
      </c>
      <c r="I1342" s="7">
        <v>0</v>
      </c>
      <c r="L1342" s="7">
        <v>1113180693</v>
      </c>
      <c r="M1342" s="7">
        <v>134564310</v>
      </c>
      <c r="N1342" s="7">
        <v>19363084</v>
      </c>
      <c r="O1342" s="20">
        <f t="shared" si="41"/>
        <v>2</v>
      </c>
    </row>
    <row r="1343" spans="1:15">
      <c r="A1343" s="20" t="str">
        <f t="shared" si="42"/>
        <v>Frjálsi lífeyrissjóðurinnDeild/leið I</v>
      </c>
      <c r="B1343" s="20" t="str">
        <f>_xlfn.IFNA(INDEX(Listi!$AI:$AI,MATCH(C1343,Listi!$AJ:$AJ,0)),INDEX(Listi!T:T,MATCH(C1343,Listi!U:U,0)))</f>
        <v xml:space="preserve">Frjálsi </v>
      </c>
      <c r="C1343" t="s">
        <v>222</v>
      </c>
      <c r="D1343" t="s">
        <v>223</v>
      </c>
      <c r="E1343" t="s">
        <v>276</v>
      </c>
      <c r="F1343" t="s">
        <v>35</v>
      </c>
      <c r="G1343" s="8">
        <v>36893</v>
      </c>
      <c r="H1343" t="s">
        <v>36</v>
      </c>
      <c r="I1343" s="7">
        <v>0</v>
      </c>
      <c r="L1343" s="7">
        <v>199278730000</v>
      </c>
      <c r="M1343" s="7">
        <v>10813020000</v>
      </c>
      <c r="N1343" s="7">
        <v>2178012000</v>
      </c>
      <c r="O1343" s="20">
        <f t="shared" si="41"/>
        <v>2</v>
      </c>
    </row>
    <row r="1344" spans="1:15">
      <c r="A1344" s="20" t="str">
        <f t="shared" si="42"/>
        <v>Frjálsi lífeyrissjóðurinnDeild/leið II</v>
      </c>
      <c r="B1344" s="20" t="str">
        <f>_xlfn.IFNA(INDEX(Listi!$AI:$AI,MATCH(C1344,Listi!$AJ:$AJ,0)),INDEX(Listi!T:T,MATCH(C1344,Listi!U:U,0)))</f>
        <v xml:space="preserve">Frjálsi </v>
      </c>
      <c r="C1344" t="s">
        <v>222</v>
      </c>
      <c r="D1344" t="s">
        <v>224</v>
      </c>
      <c r="E1344" t="s">
        <v>276</v>
      </c>
      <c r="F1344" t="s">
        <v>35</v>
      </c>
      <c r="G1344" s="8">
        <v>36893</v>
      </c>
      <c r="H1344" t="s">
        <v>36</v>
      </c>
      <c r="I1344" s="7">
        <v>0</v>
      </c>
      <c r="L1344" s="7">
        <v>29681370000</v>
      </c>
      <c r="M1344" s="7">
        <v>1864883000</v>
      </c>
      <c r="N1344" s="7">
        <v>401735000</v>
      </c>
      <c r="O1344" s="20">
        <f t="shared" si="41"/>
        <v>2</v>
      </c>
    </row>
    <row r="1345" spans="1:15">
      <c r="A1345" s="20" t="str">
        <f t="shared" si="42"/>
        <v>Frjálsi lífeyrissjóðurinnDeild/leið III</v>
      </c>
      <c r="B1345" s="20" t="str">
        <f>_xlfn.IFNA(INDEX(Listi!$AI:$AI,MATCH(C1345,Listi!$AJ:$AJ,0)),INDEX(Listi!T:T,MATCH(C1345,Listi!U:U,0)))</f>
        <v xml:space="preserve">Frjálsi </v>
      </c>
      <c r="C1345" t="s">
        <v>222</v>
      </c>
      <c r="D1345" t="s">
        <v>225</v>
      </c>
      <c r="E1345" t="s">
        <v>276</v>
      </c>
      <c r="F1345" t="s">
        <v>35</v>
      </c>
      <c r="G1345" s="8">
        <v>36893</v>
      </c>
      <c r="H1345" t="s">
        <v>36</v>
      </c>
      <c r="I1345" s="7">
        <v>0</v>
      </c>
      <c r="L1345" s="7">
        <v>43554797000</v>
      </c>
      <c r="M1345" s="7">
        <v>2564479000</v>
      </c>
      <c r="N1345" s="7">
        <v>1456678000</v>
      </c>
      <c r="O1345" s="20">
        <f t="shared" si="41"/>
        <v>2</v>
      </c>
    </row>
    <row r="1346" spans="1:15">
      <c r="A1346" s="20" t="str">
        <f t="shared" si="42"/>
        <v>Frjálsi lífeyrissjóðurinnFrjálsi Áhætta</v>
      </c>
      <c r="B1346" s="20" t="str">
        <f>_xlfn.IFNA(INDEX(Listi!$AI:$AI,MATCH(C1346,Listi!$AJ:$AJ,0)),INDEX(Listi!T:T,MATCH(C1346,Listi!U:U,0)))</f>
        <v xml:space="preserve">Frjálsi </v>
      </c>
      <c r="C1346" t="s">
        <v>222</v>
      </c>
      <c r="D1346" t="s">
        <v>226</v>
      </c>
      <c r="E1346" t="s">
        <v>276</v>
      </c>
      <c r="F1346" t="s">
        <v>35</v>
      </c>
      <c r="G1346" s="8">
        <v>36893</v>
      </c>
      <c r="H1346" t="s">
        <v>36</v>
      </c>
      <c r="I1346" s="7">
        <v>0</v>
      </c>
      <c r="L1346" s="7">
        <v>2707615000</v>
      </c>
      <c r="M1346" s="7">
        <v>335331000</v>
      </c>
      <c r="N1346" s="7">
        <v>1872000</v>
      </c>
      <c r="O1346" s="20">
        <f t="shared" ref="O1346:O1409" si="43">IFERROR(VLOOKUP(F1346,EhLykill,3,FALSE),"")</f>
        <v>2</v>
      </c>
    </row>
    <row r="1347" spans="1:15">
      <c r="A1347" s="20" t="str">
        <f t="shared" si="42"/>
        <v>Frjálsi lífeyrissjóðurinnSameiginleg deild</v>
      </c>
      <c r="B1347" s="20" t="str">
        <f>_xlfn.IFNA(INDEX(Listi!$AI:$AI,MATCH(C1347,Listi!$AJ:$AJ,0)),INDEX(Listi!T:T,MATCH(C1347,Listi!U:U,0)))</f>
        <v xml:space="preserve">Frjálsi </v>
      </c>
      <c r="C1347" t="s">
        <v>222</v>
      </c>
      <c r="D1347" t="s">
        <v>311</v>
      </c>
      <c r="E1347" t="s">
        <v>276</v>
      </c>
      <c r="F1347" t="s">
        <v>35</v>
      </c>
      <c r="G1347" s="8">
        <v>36893</v>
      </c>
      <c r="H1347" t="s">
        <v>36</v>
      </c>
      <c r="I1347" s="7">
        <v>0</v>
      </c>
      <c r="L1347" s="7">
        <v>0</v>
      </c>
      <c r="M1347" s="7">
        <v>0</v>
      </c>
      <c r="N1347" s="7">
        <v>0</v>
      </c>
      <c r="O1347" s="20">
        <f t="shared" si="43"/>
        <v>2</v>
      </c>
    </row>
    <row r="1348" spans="1:15">
      <c r="A1348" s="20" t="str">
        <f t="shared" si="42"/>
        <v>Frjálsi lífeyrissjóðurinnSamtryggingardeild</v>
      </c>
      <c r="B1348" s="20" t="str">
        <f>_xlfn.IFNA(INDEX(Listi!$AI:$AI,MATCH(C1348,Listi!$AJ:$AJ,0)),INDEX(Listi!T:T,MATCH(C1348,Listi!U:U,0)))</f>
        <v xml:space="preserve">Frjálsi </v>
      </c>
      <c r="C1348" t="s">
        <v>222</v>
      </c>
      <c r="D1348" t="s">
        <v>205</v>
      </c>
      <c r="E1348" t="s">
        <v>275</v>
      </c>
      <c r="F1348" t="s">
        <v>35</v>
      </c>
      <c r="G1348" s="8">
        <v>36893</v>
      </c>
      <c r="H1348" t="s">
        <v>36</v>
      </c>
      <c r="I1348" s="7">
        <v>0</v>
      </c>
      <c r="L1348" s="7">
        <v>127148465000</v>
      </c>
      <c r="M1348" s="7">
        <v>7524433000</v>
      </c>
      <c r="N1348" s="7">
        <v>1254273000</v>
      </c>
      <c r="O1348" s="20">
        <f t="shared" si="43"/>
        <v>2</v>
      </c>
    </row>
    <row r="1349" spans="1:15">
      <c r="A1349" s="20" t="str">
        <f t="shared" si="42"/>
        <v>Gildi - lífeyrissjóðurFramtíðarsýn 1</v>
      </c>
      <c r="B1349" s="20" t="str">
        <f>_xlfn.IFNA(INDEX(Listi!$AI:$AI,MATCH(C1349,Listi!$AJ:$AJ,0)),INDEX(Listi!T:T,MATCH(C1349,Listi!U:U,0)))</f>
        <v xml:space="preserve">Gildi  </v>
      </c>
      <c r="C1349" t="s">
        <v>227</v>
      </c>
      <c r="D1349" t="s">
        <v>373</v>
      </c>
      <c r="E1349" t="s">
        <v>276</v>
      </c>
      <c r="F1349" t="s">
        <v>35</v>
      </c>
      <c r="G1349" s="8">
        <v>36893</v>
      </c>
      <c r="H1349" t="s">
        <v>36</v>
      </c>
      <c r="I1349" s="7">
        <v>0</v>
      </c>
      <c r="L1349" s="7">
        <v>3223959491</v>
      </c>
      <c r="M1349" s="7">
        <v>185065371</v>
      </c>
      <c r="N1349" s="7">
        <v>99697779</v>
      </c>
      <c r="O1349" s="20">
        <f t="shared" si="43"/>
        <v>2</v>
      </c>
    </row>
    <row r="1350" spans="1:15">
      <c r="A1350" s="20" t="str">
        <f t="shared" si="42"/>
        <v>Gildi - lífeyrissjóðurFramtíðarsýn 2</v>
      </c>
      <c r="B1350" s="20" t="str">
        <f>_xlfn.IFNA(INDEX(Listi!$AI:$AI,MATCH(C1350,Listi!$AJ:$AJ,0)),INDEX(Listi!T:T,MATCH(C1350,Listi!U:U,0)))</f>
        <v xml:space="preserve">Gildi  </v>
      </c>
      <c r="C1350" t="s">
        <v>227</v>
      </c>
      <c r="D1350" t="s">
        <v>374</v>
      </c>
      <c r="E1350" t="s">
        <v>276</v>
      </c>
      <c r="F1350" t="s">
        <v>35</v>
      </c>
      <c r="G1350" s="8">
        <v>36893</v>
      </c>
      <c r="H1350" t="s">
        <v>36</v>
      </c>
      <c r="I1350" s="7">
        <v>0</v>
      </c>
      <c r="L1350" s="7">
        <v>3172355810</v>
      </c>
      <c r="M1350" s="7">
        <v>227598529</v>
      </c>
      <c r="N1350" s="7">
        <v>70042741</v>
      </c>
      <c r="O1350" s="20">
        <f t="shared" si="43"/>
        <v>2</v>
      </c>
    </row>
    <row r="1351" spans="1:15">
      <c r="A1351" s="20" t="str">
        <f t="shared" si="42"/>
        <v>Gildi - lífeyrissjóðurFramtíðarsýn 3</v>
      </c>
      <c r="B1351" s="20" t="str">
        <f>_xlfn.IFNA(INDEX(Listi!$AI:$AI,MATCH(C1351,Listi!$AJ:$AJ,0)),INDEX(Listi!T:T,MATCH(C1351,Listi!U:U,0)))</f>
        <v xml:space="preserve">Gildi  </v>
      </c>
      <c r="C1351" t="s">
        <v>227</v>
      </c>
      <c r="D1351" t="s">
        <v>380</v>
      </c>
      <c r="E1351" t="s">
        <v>276</v>
      </c>
      <c r="F1351" t="s">
        <v>35</v>
      </c>
      <c r="G1351" s="8">
        <v>36893</v>
      </c>
      <c r="H1351" t="s">
        <v>36</v>
      </c>
      <c r="I1351" s="7">
        <v>0</v>
      </c>
      <c r="L1351" s="7">
        <v>1220667693</v>
      </c>
      <c r="M1351" s="7">
        <v>206427664</v>
      </c>
      <c r="N1351" s="7">
        <v>61376636</v>
      </c>
      <c r="O1351" s="20">
        <f t="shared" si="43"/>
        <v>2</v>
      </c>
    </row>
    <row r="1352" spans="1:15">
      <c r="A1352" s="20" t="str">
        <f t="shared" si="42"/>
        <v>Gildi - lífeyrissjóðurSamtryggingardeild</v>
      </c>
      <c r="B1352" s="20" t="str">
        <f>_xlfn.IFNA(INDEX(Listi!$AI:$AI,MATCH(C1352,Listi!$AJ:$AJ,0)),INDEX(Listi!T:T,MATCH(C1352,Listi!U:U,0)))</f>
        <v xml:space="preserve">Gildi  </v>
      </c>
      <c r="C1352" t="s">
        <v>227</v>
      </c>
      <c r="D1352" t="s">
        <v>205</v>
      </c>
      <c r="E1352" t="s">
        <v>275</v>
      </c>
      <c r="F1352" t="s">
        <v>35</v>
      </c>
      <c r="G1352" s="8">
        <v>36893</v>
      </c>
      <c r="H1352" t="s">
        <v>36</v>
      </c>
      <c r="I1352" s="7">
        <v>0</v>
      </c>
      <c r="L1352" s="7">
        <v>908474103084</v>
      </c>
      <c r="M1352" s="7">
        <v>33404441428</v>
      </c>
      <c r="N1352" s="7">
        <v>20772915594</v>
      </c>
      <c r="O1352" s="20">
        <f t="shared" si="43"/>
        <v>2</v>
      </c>
    </row>
    <row r="1353" spans="1:15">
      <c r="A1353" s="20" t="str">
        <f t="shared" si="42"/>
        <v>Íslenski lífeyrissjóðurinnLíf 1</v>
      </c>
      <c r="B1353" s="20" t="str">
        <f>_xlfn.IFNA(INDEX(Listi!$AI:$AI,MATCH(C1353,Listi!$AJ:$AJ,0)),INDEX(Listi!T:T,MATCH(C1353,Listi!U:U,0)))</f>
        <v xml:space="preserve">Íslenski  </v>
      </c>
      <c r="C1353" t="s">
        <v>238</v>
      </c>
      <c r="D1353" t="s">
        <v>239</v>
      </c>
      <c r="E1353" t="s">
        <v>276</v>
      </c>
      <c r="F1353" t="s">
        <v>35</v>
      </c>
      <c r="G1353" s="8">
        <v>36893</v>
      </c>
      <c r="H1353" t="s">
        <v>36</v>
      </c>
      <c r="I1353" s="7">
        <v>0</v>
      </c>
      <c r="L1353" s="7">
        <v>34645188332</v>
      </c>
      <c r="M1353" s="7">
        <v>5859453012</v>
      </c>
      <c r="N1353" s="7">
        <v>977930648</v>
      </c>
      <c r="O1353" s="20">
        <f t="shared" si="43"/>
        <v>2</v>
      </c>
    </row>
    <row r="1354" spans="1:15">
      <c r="A1354" s="20" t="str">
        <f t="shared" si="42"/>
        <v>Íslenski lífeyrissjóðurinnLíf 2</v>
      </c>
      <c r="B1354" s="20" t="str">
        <f>_xlfn.IFNA(INDEX(Listi!$AI:$AI,MATCH(C1354,Listi!$AJ:$AJ,0)),INDEX(Listi!T:T,MATCH(C1354,Listi!U:U,0)))</f>
        <v xml:space="preserve">Íslenski  </v>
      </c>
      <c r="C1354" t="s">
        <v>238</v>
      </c>
      <c r="D1354" t="s">
        <v>240</v>
      </c>
      <c r="E1354" t="s">
        <v>276</v>
      </c>
      <c r="F1354" t="s">
        <v>35</v>
      </c>
      <c r="G1354" s="8">
        <v>36893</v>
      </c>
      <c r="H1354" t="s">
        <v>36</v>
      </c>
      <c r="I1354" s="7">
        <v>0</v>
      </c>
      <c r="L1354" s="7">
        <v>31029129445</v>
      </c>
      <c r="M1354" s="7">
        <v>2139527304</v>
      </c>
      <c r="N1354" s="7">
        <v>531278955</v>
      </c>
      <c r="O1354" s="20">
        <f t="shared" si="43"/>
        <v>2</v>
      </c>
    </row>
    <row r="1355" spans="1:15">
      <c r="A1355" s="20" t="str">
        <f t="shared" si="42"/>
        <v>Íslenski lífeyrissjóðurinnLíf 3</v>
      </c>
      <c r="B1355" s="20" t="str">
        <f>_xlfn.IFNA(INDEX(Listi!$AI:$AI,MATCH(C1355,Listi!$AJ:$AJ,0)),INDEX(Listi!T:T,MATCH(C1355,Listi!U:U,0)))</f>
        <v xml:space="preserve">Íslenski  </v>
      </c>
      <c r="C1355" t="s">
        <v>238</v>
      </c>
      <c r="D1355" t="s">
        <v>241</v>
      </c>
      <c r="E1355" t="s">
        <v>276</v>
      </c>
      <c r="F1355" t="s">
        <v>35</v>
      </c>
      <c r="G1355" s="8">
        <v>36893</v>
      </c>
      <c r="H1355" t="s">
        <v>36</v>
      </c>
      <c r="I1355" s="7">
        <v>0</v>
      </c>
      <c r="L1355" s="7">
        <v>26552298455</v>
      </c>
      <c r="M1355" s="7">
        <v>1349981892</v>
      </c>
      <c r="N1355" s="7">
        <v>474868471</v>
      </c>
      <c r="O1355" s="20">
        <f t="shared" si="43"/>
        <v>2</v>
      </c>
    </row>
    <row r="1356" spans="1:15">
      <c r="A1356" s="20" t="str">
        <f t="shared" si="42"/>
        <v>Íslenski lífeyrissjóðurinnLíf 4</v>
      </c>
      <c r="B1356" s="20" t="str">
        <f>_xlfn.IFNA(INDEX(Listi!$AI:$AI,MATCH(C1356,Listi!$AJ:$AJ,0)),INDEX(Listi!T:T,MATCH(C1356,Listi!U:U,0)))</f>
        <v xml:space="preserve">Íslenski  </v>
      </c>
      <c r="C1356" t="s">
        <v>238</v>
      </c>
      <c r="D1356" t="s">
        <v>242</v>
      </c>
      <c r="E1356" t="s">
        <v>276</v>
      </c>
      <c r="F1356" t="s">
        <v>35</v>
      </c>
      <c r="G1356" s="8">
        <v>36893</v>
      </c>
      <c r="H1356" t="s">
        <v>36</v>
      </c>
      <c r="I1356" s="7">
        <v>0</v>
      </c>
      <c r="L1356" s="7">
        <v>15323468197</v>
      </c>
      <c r="M1356" s="7">
        <v>592019313</v>
      </c>
      <c r="N1356" s="7">
        <v>649721424</v>
      </c>
      <c r="O1356" s="20">
        <f t="shared" si="43"/>
        <v>2</v>
      </c>
    </row>
    <row r="1357" spans="1:15">
      <c r="A1357" s="20" t="str">
        <f t="shared" si="42"/>
        <v>Íslenski lífeyrissjóðurinnSamtryggingardeild</v>
      </c>
      <c r="B1357" s="20" t="str">
        <f>_xlfn.IFNA(INDEX(Listi!$AI:$AI,MATCH(C1357,Listi!$AJ:$AJ,0)),INDEX(Listi!T:T,MATCH(C1357,Listi!U:U,0)))</f>
        <v xml:space="preserve">Íslenski  </v>
      </c>
      <c r="C1357" t="s">
        <v>238</v>
      </c>
      <c r="D1357" t="s">
        <v>205</v>
      </c>
      <c r="E1357" t="s">
        <v>275</v>
      </c>
      <c r="F1357" t="s">
        <v>35</v>
      </c>
      <c r="G1357" s="8">
        <v>36893</v>
      </c>
      <c r="H1357" t="s">
        <v>36</v>
      </c>
      <c r="I1357" s="7">
        <v>0</v>
      </c>
      <c r="L1357" s="7">
        <v>32369481106</v>
      </c>
      <c r="M1357" s="7">
        <v>2513450236</v>
      </c>
      <c r="N1357" s="7">
        <v>182749847</v>
      </c>
      <c r="O1357" s="20">
        <f t="shared" si="43"/>
        <v>2</v>
      </c>
    </row>
    <row r="1358" spans="1:15">
      <c r="A1358" s="20" t="str">
        <f t="shared" si="42"/>
        <v>Lífeyrissjóður bændaSamtryggingardeild</v>
      </c>
      <c r="B1358" s="20" t="str">
        <f>_xlfn.IFNA(INDEX(Listi!$AI:$AI,MATCH(C1358,Listi!$AJ:$AJ,0)),INDEX(Listi!T:T,MATCH(C1358,Listi!U:U,0)))</f>
        <v>Lífeyrissjóður bænda</v>
      </c>
      <c r="C1358" t="s">
        <v>252</v>
      </c>
      <c r="D1358" t="s">
        <v>205</v>
      </c>
      <c r="E1358" t="s">
        <v>275</v>
      </c>
      <c r="F1358" t="s">
        <v>35</v>
      </c>
      <c r="G1358" s="8">
        <v>36893</v>
      </c>
      <c r="H1358" t="s">
        <v>36</v>
      </c>
      <c r="I1358" s="7">
        <v>0</v>
      </c>
      <c r="L1358" s="7">
        <v>45108278171</v>
      </c>
      <c r="M1358" s="7">
        <v>776003397</v>
      </c>
      <c r="N1358" s="7">
        <v>1921473168</v>
      </c>
      <c r="O1358" s="20">
        <f t="shared" si="43"/>
        <v>2</v>
      </c>
    </row>
    <row r="1359" spans="1:15">
      <c r="A1359" s="20" t="str">
        <f t="shared" si="42"/>
        <v>Lífeyrissjóður bankamannaAldursdeild</v>
      </c>
      <c r="B1359" s="20" t="str">
        <f>_xlfn.IFNA(INDEX(Listi!$AI:$AI,MATCH(C1359,Listi!$AJ:$AJ,0)),INDEX(Listi!T:T,MATCH(C1359,Listi!U:U,0)))</f>
        <v>Lífeyrissjóður bankam.</v>
      </c>
      <c r="C1359" t="s">
        <v>250</v>
      </c>
      <c r="D1359" t="s">
        <v>251</v>
      </c>
      <c r="E1359" t="s">
        <v>275</v>
      </c>
      <c r="F1359" t="s">
        <v>35</v>
      </c>
      <c r="G1359" s="8">
        <v>36893</v>
      </c>
      <c r="H1359" t="s">
        <v>36</v>
      </c>
      <c r="I1359" s="7">
        <v>0</v>
      </c>
      <c r="L1359" s="7">
        <v>61369964000</v>
      </c>
      <c r="M1359" s="7">
        <v>1996063000</v>
      </c>
      <c r="N1359" s="7">
        <v>753444000</v>
      </c>
      <c r="O1359" s="20">
        <f t="shared" si="43"/>
        <v>2</v>
      </c>
    </row>
    <row r="1360" spans="1:15">
      <c r="A1360" s="20" t="str">
        <f t="shared" si="42"/>
        <v>Lífeyrissjóður bankamannaHlutfallsdeild</v>
      </c>
      <c r="B1360" s="20" t="str">
        <f>_xlfn.IFNA(INDEX(Listi!$AI:$AI,MATCH(C1360,Listi!$AJ:$AJ,0)),INDEX(Listi!T:T,MATCH(C1360,Listi!U:U,0)))</f>
        <v>Lífeyrissjóður bankam.</v>
      </c>
      <c r="C1360" t="s">
        <v>250</v>
      </c>
      <c r="D1360" t="s">
        <v>467</v>
      </c>
      <c r="E1360" t="s">
        <v>275</v>
      </c>
      <c r="F1360" t="s">
        <v>35</v>
      </c>
      <c r="G1360" s="8">
        <v>36893</v>
      </c>
      <c r="H1360" t="s">
        <v>36</v>
      </c>
      <c r="I1360" s="7">
        <v>0</v>
      </c>
      <c r="L1360" s="7">
        <v>40286427000</v>
      </c>
      <c r="M1360" s="7">
        <v>125147000</v>
      </c>
      <c r="N1360" s="7">
        <v>2741197000</v>
      </c>
      <c r="O1360" s="20">
        <f t="shared" si="43"/>
        <v>2</v>
      </c>
    </row>
    <row r="1361" spans="1:15">
      <c r="A1361" s="20" t="str">
        <f t="shared" si="42"/>
        <v>Lífeyrissjóður RangæingaSamtryggingardeild</v>
      </c>
      <c r="B1361" s="20" t="str">
        <f>_xlfn.IFNA(INDEX(Listi!$AI:$AI,MATCH(C1361,Listi!$AJ:$AJ,0)),INDEX(Listi!T:T,MATCH(C1361,Listi!U:U,0)))</f>
        <v>Lífeyrissjóður Rang.</v>
      </c>
      <c r="C1361" t="s">
        <v>253</v>
      </c>
      <c r="D1361" t="s">
        <v>205</v>
      </c>
      <c r="E1361" t="s">
        <v>275</v>
      </c>
      <c r="F1361" t="s">
        <v>35</v>
      </c>
      <c r="G1361" s="8">
        <v>36893</v>
      </c>
      <c r="H1361" t="s">
        <v>36</v>
      </c>
      <c r="I1361" s="7">
        <v>0</v>
      </c>
      <c r="L1361" s="7">
        <v>18949790000</v>
      </c>
      <c r="M1361" s="7">
        <v>835894000</v>
      </c>
      <c r="N1361" s="7">
        <v>386250000</v>
      </c>
      <c r="O1361" s="20">
        <f t="shared" si="43"/>
        <v>2</v>
      </c>
    </row>
    <row r="1362" spans="1:15">
      <c r="A1362" s="20" t="str">
        <f t="shared" si="42"/>
        <v>Lífeyrissjóður starfsmanna AkureyrarbæjarSamtryggingardeild</v>
      </c>
      <c r="B1362" s="20" t="str">
        <f>_xlfn.IFNA(INDEX(Listi!$AI:$AI,MATCH(C1362,Listi!$AJ:$AJ,0)),INDEX(Listi!T:T,MATCH(C1362,Listi!U:U,0)))</f>
        <v>Lífeyrissj. starfsm. Akureyrarb.</v>
      </c>
      <c r="C1362" t="s">
        <v>274</v>
      </c>
      <c r="D1362" t="s">
        <v>205</v>
      </c>
      <c r="E1362" t="s">
        <v>275</v>
      </c>
      <c r="F1362" t="s">
        <v>35</v>
      </c>
      <c r="G1362" s="8">
        <v>36893</v>
      </c>
      <c r="H1362" t="s">
        <v>36</v>
      </c>
      <c r="I1362" s="7">
        <v>0</v>
      </c>
      <c r="L1362" s="7">
        <v>14569496826</v>
      </c>
      <c r="M1362" s="7">
        <v>46271787</v>
      </c>
      <c r="N1362" s="7">
        <v>1160288032</v>
      </c>
      <c r="O1362" s="20">
        <f t="shared" si="43"/>
        <v>2</v>
      </c>
    </row>
    <row r="1363" spans="1:15">
      <c r="A1363" s="20" t="str">
        <f t="shared" si="42"/>
        <v>Lífeyrissjóður starfsmanna Búnaðarbanka ÍslandsSamtryggingardeild</v>
      </c>
      <c r="B1363" s="20" t="str">
        <f>_xlfn.IFNA(INDEX(Listi!$AI:$AI,MATCH(C1363,Listi!$AJ:$AJ,0)),INDEX(Listi!T:T,MATCH(C1363,Listi!U:U,0)))</f>
        <v>Lífeyrissj. starfsm. Búnaðarb.Ísl.</v>
      </c>
      <c r="C1363" t="s">
        <v>254</v>
      </c>
      <c r="D1363" t="s">
        <v>205</v>
      </c>
      <c r="E1363" t="s">
        <v>275</v>
      </c>
      <c r="F1363" t="s">
        <v>35</v>
      </c>
      <c r="G1363" s="8">
        <v>36893</v>
      </c>
      <c r="H1363" t="s">
        <v>36</v>
      </c>
      <c r="I1363" s="7">
        <v>0</v>
      </c>
      <c r="L1363" s="7">
        <v>27921283000</v>
      </c>
      <c r="M1363" s="7">
        <v>7378000</v>
      </c>
      <c r="N1363" s="7">
        <v>1535577000</v>
      </c>
      <c r="O1363" s="20">
        <f t="shared" si="43"/>
        <v>2</v>
      </c>
    </row>
    <row r="1364" spans="1:15">
      <c r="A1364" s="20" t="str">
        <f t="shared" si="42"/>
        <v>Lífeyrissjóður starfsmanna ReykjavíkurborgarSamtryggingardeild</v>
      </c>
      <c r="B1364" s="20" t="str">
        <f>_xlfn.IFNA(INDEX(Listi!$AI:$AI,MATCH(C1364,Listi!$AJ:$AJ,0)),INDEX(Listi!T:T,MATCH(C1364,Listi!U:U,0)))</f>
        <v>Lífeyrissj. starfsm. Reykjav.</v>
      </c>
      <c r="C1364" t="s">
        <v>255</v>
      </c>
      <c r="D1364" t="s">
        <v>205</v>
      </c>
      <c r="E1364" t="s">
        <v>275</v>
      </c>
      <c r="F1364" t="s">
        <v>35</v>
      </c>
      <c r="G1364" s="8">
        <v>36893</v>
      </c>
      <c r="H1364" t="s">
        <v>36</v>
      </c>
      <c r="I1364" s="7">
        <v>0</v>
      </c>
      <c r="L1364" s="7">
        <v>92450251598</v>
      </c>
      <c r="M1364" s="7">
        <v>217604296</v>
      </c>
      <c r="N1364" s="7">
        <v>6195210428</v>
      </c>
      <c r="O1364" s="20">
        <f t="shared" si="43"/>
        <v>2</v>
      </c>
    </row>
    <row r="1365" spans="1:15">
      <c r="A1365" s="20" t="str">
        <f t="shared" si="42"/>
        <v>Lífeyrissjóður starfsmanna ríkisinsA-deild</v>
      </c>
      <c r="B1365" s="20" t="str">
        <f>_xlfn.IFNA(INDEX(Listi!$AI:$AI,MATCH(C1365,Listi!$AJ:$AJ,0)),INDEX(Listi!T:T,MATCH(C1365,Listi!U:U,0)))</f>
        <v>LSR</v>
      </c>
      <c r="C1365" t="s">
        <v>256</v>
      </c>
      <c r="D1365" t="s">
        <v>257</v>
      </c>
      <c r="E1365" t="s">
        <v>275</v>
      </c>
      <c r="F1365" t="s">
        <v>35</v>
      </c>
      <c r="G1365" s="8">
        <v>36893</v>
      </c>
      <c r="H1365" t="s">
        <v>36</v>
      </c>
      <c r="I1365" s="7">
        <v>0</v>
      </c>
      <c r="L1365" s="7">
        <v>1024402726080</v>
      </c>
      <c r="M1365" s="7">
        <v>38030413328</v>
      </c>
      <c r="N1365" s="7">
        <v>13011563069</v>
      </c>
      <c r="O1365" s="20">
        <f t="shared" si="43"/>
        <v>2</v>
      </c>
    </row>
    <row r="1366" spans="1:15">
      <c r="A1366" s="20" t="str">
        <f t="shared" si="42"/>
        <v>Lífeyrissjóður starfsmanna ríkisinsB-deild</v>
      </c>
      <c r="B1366" s="20" t="str">
        <f>_xlfn.IFNA(INDEX(Listi!$AI:$AI,MATCH(C1366,Listi!$AJ:$AJ,0)),INDEX(Listi!T:T,MATCH(C1366,Listi!U:U,0)))</f>
        <v>LSR</v>
      </c>
      <c r="C1366" t="s">
        <v>256</v>
      </c>
      <c r="D1366" t="s">
        <v>218</v>
      </c>
      <c r="E1366" t="s">
        <v>275</v>
      </c>
      <c r="F1366" t="s">
        <v>35</v>
      </c>
      <c r="G1366" s="8">
        <v>36893</v>
      </c>
      <c r="H1366" t="s">
        <v>36</v>
      </c>
      <c r="I1366" s="7">
        <v>0</v>
      </c>
      <c r="L1366" s="7">
        <v>297381500048</v>
      </c>
      <c r="M1366" s="7">
        <v>1364474032</v>
      </c>
      <c r="N1366" s="7">
        <v>62409553231</v>
      </c>
      <c r="O1366" s="20">
        <f t="shared" si="43"/>
        <v>2</v>
      </c>
    </row>
    <row r="1367" spans="1:15">
      <c r="A1367" s="20" t="str">
        <f t="shared" si="42"/>
        <v>Lífeyrissjóður starfsmanna ríkisinsLeið I</v>
      </c>
      <c r="B1367" s="20" t="str">
        <f>_xlfn.IFNA(INDEX(Listi!$AI:$AI,MATCH(C1367,Listi!$AJ:$AJ,0)),INDEX(Listi!T:T,MATCH(C1367,Listi!U:U,0)))</f>
        <v>LSR</v>
      </c>
      <c r="C1367" t="s">
        <v>256</v>
      </c>
      <c r="D1367" t="s">
        <v>258</v>
      </c>
      <c r="E1367" t="s">
        <v>276</v>
      </c>
      <c r="F1367" t="s">
        <v>35</v>
      </c>
      <c r="G1367" s="8">
        <v>36893</v>
      </c>
      <c r="H1367" t="s">
        <v>36</v>
      </c>
      <c r="I1367" s="7">
        <v>0</v>
      </c>
      <c r="L1367" s="7">
        <v>11704214939</v>
      </c>
      <c r="M1367" s="7">
        <v>547428342</v>
      </c>
      <c r="N1367" s="7">
        <v>195323403</v>
      </c>
      <c r="O1367" s="20">
        <f t="shared" si="43"/>
        <v>2</v>
      </c>
    </row>
    <row r="1368" spans="1:15">
      <c r="A1368" s="20" t="str">
        <f t="shared" si="42"/>
        <v>Lífeyrissjóður starfsmanna ríkisinsLeið II</v>
      </c>
      <c r="B1368" s="20" t="str">
        <f>_xlfn.IFNA(INDEX(Listi!$AI:$AI,MATCH(C1368,Listi!$AJ:$AJ,0)),INDEX(Listi!T:T,MATCH(C1368,Listi!U:U,0)))</f>
        <v>LSR</v>
      </c>
      <c r="C1368" t="s">
        <v>256</v>
      </c>
      <c r="D1368" t="s">
        <v>259</v>
      </c>
      <c r="E1368" t="s">
        <v>276</v>
      </c>
      <c r="F1368" t="s">
        <v>35</v>
      </c>
      <c r="G1368" s="8">
        <v>36893</v>
      </c>
      <c r="H1368" t="s">
        <v>36</v>
      </c>
      <c r="I1368" s="7">
        <v>0</v>
      </c>
      <c r="L1368" s="7">
        <v>3365164594</v>
      </c>
      <c r="M1368" s="7">
        <v>379849453</v>
      </c>
      <c r="N1368" s="7">
        <v>93142056</v>
      </c>
      <c r="O1368" s="20">
        <f t="shared" si="43"/>
        <v>2</v>
      </c>
    </row>
    <row r="1369" spans="1:15">
      <c r="A1369" s="20" t="str">
        <f t="shared" si="42"/>
        <v>Lífeyrissjóður starfsmanna ríkisinsLeið III</v>
      </c>
      <c r="B1369" s="20" t="str">
        <f>_xlfn.IFNA(INDEX(Listi!$AI:$AI,MATCH(C1369,Listi!$AJ:$AJ,0)),INDEX(Listi!T:T,MATCH(C1369,Listi!U:U,0)))</f>
        <v>LSR</v>
      </c>
      <c r="C1369" t="s">
        <v>256</v>
      </c>
      <c r="D1369" t="s">
        <v>260</v>
      </c>
      <c r="E1369" t="s">
        <v>276</v>
      </c>
      <c r="F1369" t="s">
        <v>35</v>
      </c>
      <c r="G1369" s="8">
        <v>36893</v>
      </c>
      <c r="H1369" t="s">
        <v>36</v>
      </c>
      <c r="I1369" s="7">
        <v>0</v>
      </c>
      <c r="L1369" s="7">
        <v>9959294621</v>
      </c>
      <c r="M1369" s="7">
        <v>743287481</v>
      </c>
      <c r="N1369" s="7">
        <v>349903833</v>
      </c>
      <c r="O1369" s="20">
        <f t="shared" si="43"/>
        <v>2</v>
      </c>
    </row>
    <row r="1370" spans="1:15">
      <c r="A1370" s="20" t="str">
        <f t="shared" si="42"/>
        <v>Lífeyrissjóður Tannlæknafél ÍslDeild I/Séreign</v>
      </c>
      <c r="B1370" s="20" t="str">
        <f>_xlfn.IFNA(INDEX(Listi!$AI:$AI,MATCH(C1370,Listi!$AJ:$AJ,0)),INDEX(Listi!T:T,MATCH(C1370,Listi!U:U,0)))</f>
        <v>Lífeyrissj. Tannlækna</v>
      </c>
      <c r="C1370" t="s">
        <v>261</v>
      </c>
      <c r="D1370" t="s">
        <v>207</v>
      </c>
      <c r="E1370" t="s">
        <v>276</v>
      </c>
      <c r="F1370" t="s">
        <v>35</v>
      </c>
      <c r="G1370" s="8">
        <v>36893</v>
      </c>
      <c r="H1370" t="s">
        <v>36</v>
      </c>
      <c r="I1370" s="7">
        <v>0</v>
      </c>
      <c r="L1370" s="7">
        <v>6768408488</v>
      </c>
      <c r="M1370" s="7">
        <v>272759192</v>
      </c>
      <c r="N1370" s="7">
        <v>153838058</v>
      </c>
      <c r="O1370" s="20">
        <f t="shared" si="43"/>
        <v>2</v>
      </c>
    </row>
    <row r="1371" spans="1:15">
      <c r="A1371" s="20" t="str">
        <f t="shared" si="42"/>
        <v>Lífeyrissjóður Tannlæknafél ÍslSamtryggingardeild</v>
      </c>
      <c r="B1371" s="20" t="str">
        <f>_xlfn.IFNA(INDEX(Listi!$AI:$AI,MATCH(C1371,Listi!$AJ:$AJ,0)),INDEX(Listi!T:T,MATCH(C1371,Listi!U:U,0)))</f>
        <v>Lífeyrissj. Tannlækna</v>
      </c>
      <c r="C1371" t="s">
        <v>261</v>
      </c>
      <c r="D1371" t="s">
        <v>205</v>
      </c>
      <c r="E1371" t="s">
        <v>275</v>
      </c>
      <c r="F1371" t="s">
        <v>35</v>
      </c>
      <c r="G1371" s="8">
        <v>36893</v>
      </c>
      <c r="H1371" t="s">
        <v>36</v>
      </c>
      <c r="I1371" s="7">
        <v>0</v>
      </c>
      <c r="L1371" s="7">
        <v>2241251214</v>
      </c>
      <c r="M1371" s="7">
        <v>112827287</v>
      </c>
      <c r="N1371" s="7">
        <v>17930159</v>
      </c>
      <c r="O1371" s="20">
        <f t="shared" si="43"/>
        <v>2</v>
      </c>
    </row>
    <row r="1372" spans="1:15">
      <c r="A1372" s="20" t="str">
        <f t="shared" si="42"/>
        <v>Lífeyrissjóður verslunarmannaÆvileið 1</v>
      </c>
      <c r="B1372" s="20" t="str">
        <f>_xlfn.IFNA(INDEX(Listi!$AI:$AI,MATCH(C1372,Listi!$AJ:$AJ,0)),INDEX(Listi!T:T,MATCH(C1372,Listi!U:U,0)))</f>
        <v>Lífeyrissj. Verslunarm.</v>
      </c>
      <c r="C1372" t="s">
        <v>206</v>
      </c>
      <c r="D1372" t="s">
        <v>310</v>
      </c>
      <c r="E1372" t="s">
        <v>276</v>
      </c>
      <c r="F1372" t="s">
        <v>35</v>
      </c>
      <c r="G1372" s="8">
        <v>36893</v>
      </c>
      <c r="H1372" t="s">
        <v>36</v>
      </c>
      <c r="I1372" s="7">
        <v>0</v>
      </c>
      <c r="L1372" s="7">
        <v>2860479562</v>
      </c>
      <c r="M1372" s="7">
        <v>819651283</v>
      </c>
      <c r="N1372" s="7">
        <v>12562366</v>
      </c>
      <c r="O1372" s="20">
        <f t="shared" si="43"/>
        <v>2</v>
      </c>
    </row>
    <row r="1373" spans="1:15">
      <c r="A1373" s="20" t="str">
        <f t="shared" si="42"/>
        <v>Lífeyrissjóður verslunarmannaÆvileið 2</v>
      </c>
      <c r="B1373" s="20" t="str">
        <f>_xlfn.IFNA(INDEX(Listi!$AI:$AI,MATCH(C1373,Listi!$AJ:$AJ,0)),INDEX(Listi!T:T,MATCH(C1373,Listi!U:U,0)))</f>
        <v>Lífeyrissj. Verslunarm.</v>
      </c>
      <c r="C1373" t="s">
        <v>206</v>
      </c>
      <c r="D1373" t="s">
        <v>309</v>
      </c>
      <c r="E1373" t="s">
        <v>276</v>
      </c>
      <c r="F1373" t="s">
        <v>35</v>
      </c>
      <c r="G1373" s="8">
        <v>36893</v>
      </c>
      <c r="H1373" t="s">
        <v>36</v>
      </c>
      <c r="I1373" s="7">
        <v>0</v>
      </c>
      <c r="L1373" s="7">
        <v>2325064159</v>
      </c>
      <c r="M1373" s="7">
        <v>465663194</v>
      </c>
      <c r="N1373" s="7">
        <v>32037995</v>
      </c>
      <c r="O1373" s="20">
        <f t="shared" si="43"/>
        <v>2</v>
      </c>
    </row>
    <row r="1374" spans="1:15">
      <c r="A1374" s="20" t="str">
        <f t="shared" si="42"/>
        <v>Lífeyrissjóður verslunarmannaÆvileið 3</v>
      </c>
      <c r="B1374" s="20" t="str">
        <f>_xlfn.IFNA(INDEX(Listi!$AI:$AI,MATCH(C1374,Listi!$AJ:$AJ,0)),INDEX(Listi!T:T,MATCH(C1374,Listi!U:U,0)))</f>
        <v>Lífeyrissj. Verslunarm.</v>
      </c>
      <c r="C1374" t="s">
        <v>206</v>
      </c>
      <c r="D1374" t="s">
        <v>308</v>
      </c>
      <c r="E1374" t="s">
        <v>276</v>
      </c>
      <c r="F1374" t="s">
        <v>35</v>
      </c>
      <c r="G1374" s="8">
        <v>36893</v>
      </c>
      <c r="H1374" t="s">
        <v>36</v>
      </c>
      <c r="I1374" s="7">
        <v>0</v>
      </c>
      <c r="L1374" s="7">
        <v>1567402319</v>
      </c>
      <c r="M1374" s="7">
        <v>325961302</v>
      </c>
      <c r="N1374" s="7">
        <v>60283998</v>
      </c>
      <c r="O1374" s="20">
        <f t="shared" si="43"/>
        <v>2</v>
      </c>
    </row>
    <row r="1375" spans="1:15">
      <c r="A1375" s="20" t="str">
        <f t="shared" si="42"/>
        <v>Lífeyrissjóður verslunarmannaDeild I/Séreign</v>
      </c>
      <c r="B1375" s="20" t="str">
        <f>_xlfn.IFNA(INDEX(Listi!$AI:$AI,MATCH(C1375,Listi!$AJ:$AJ,0)),INDEX(Listi!T:T,MATCH(C1375,Listi!U:U,0)))</f>
        <v>Lífeyrissj. Verslunarm.</v>
      </c>
      <c r="C1375" t="s">
        <v>206</v>
      </c>
      <c r="D1375" t="s">
        <v>207</v>
      </c>
      <c r="E1375" t="s">
        <v>276</v>
      </c>
      <c r="F1375" t="s">
        <v>35</v>
      </c>
      <c r="G1375" s="8">
        <v>36893</v>
      </c>
      <c r="H1375" t="s">
        <v>36</v>
      </c>
      <c r="I1375" s="7">
        <v>0</v>
      </c>
      <c r="L1375" s="7">
        <v>19785724399</v>
      </c>
      <c r="M1375" s="7">
        <v>729937912</v>
      </c>
      <c r="N1375" s="7">
        <v>458382791</v>
      </c>
      <c r="O1375" s="20">
        <f t="shared" si="43"/>
        <v>2</v>
      </c>
    </row>
    <row r="1376" spans="1:15">
      <c r="A1376" s="20" t="str">
        <f t="shared" si="42"/>
        <v>Lífeyrissjóður verslunarmannaSamtryggingardeild</v>
      </c>
      <c r="B1376" s="20" t="str">
        <f>_xlfn.IFNA(INDEX(Listi!$AI:$AI,MATCH(C1376,Listi!$AJ:$AJ,0)),INDEX(Listi!T:T,MATCH(C1376,Listi!U:U,0)))</f>
        <v>Lífeyrissj. Verslunarm.</v>
      </c>
      <c r="C1376" t="s">
        <v>206</v>
      </c>
      <c r="D1376" t="s">
        <v>205</v>
      </c>
      <c r="E1376" t="s">
        <v>275</v>
      </c>
      <c r="F1376" t="s">
        <v>35</v>
      </c>
      <c r="G1376" s="8">
        <v>36893</v>
      </c>
      <c r="H1376" t="s">
        <v>36</v>
      </c>
      <c r="I1376" s="7">
        <v>0</v>
      </c>
      <c r="L1376" s="7">
        <v>1174592806906</v>
      </c>
      <c r="M1376" s="7">
        <v>35794261112</v>
      </c>
      <c r="N1376" s="7">
        <v>21965137185</v>
      </c>
      <c r="O1376" s="20">
        <f t="shared" si="43"/>
        <v>2</v>
      </c>
    </row>
    <row r="1377" spans="1:15">
      <c r="A1377" s="20" t="str">
        <f t="shared" si="42"/>
        <v>Lífeyrissjóður VestmannaeyjaSafn I</v>
      </c>
      <c r="B1377" s="20" t="str">
        <f>_xlfn.IFNA(INDEX(Listi!$AI:$AI,MATCH(C1377,Listi!$AJ:$AJ,0)),INDEX(Listi!T:T,MATCH(C1377,Listi!U:U,0)))</f>
        <v>Lífeyrissj. Vestm.</v>
      </c>
      <c r="C1377" t="s">
        <v>262</v>
      </c>
      <c r="D1377" t="s">
        <v>210</v>
      </c>
      <c r="E1377" t="s">
        <v>276</v>
      </c>
      <c r="F1377" s="8" t="s">
        <v>35</v>
      </c>
      <c r="G1377" s="8">
        <v>36893</v>
      </c>
      <c r="H1377" t="s">
        <v>36</v>
      </c>
      <c r="I1377" s="7">
        <v>0</v>
      </c>
      <c r="L1377" s="7">
        <v>381311221</v>
      </c>
      <c r="M1377" s="7">
        <v>44104006</v>
      </c>
      <c r="N1377" s="7">
        <v>13592960</v>
      </c>
      <c r="O1377" s="20">
        <f t="shared" si="43"/>
        <v>2</v>
      </c>
    </row>
    <row r="1378" spans="1:15">
      <c r="A1378" s="20" t="str">
        <f t="shared" si="42"/>
        <v>Lífeyrissjóður VestmannaeyjaSafn II</v>
      </c>
      <c r="B1378" s="20" t="str">
        <f>_xlfn.IFNA(INDEX(Listi!$AI:$AI,MATCH(C1378,Listi!$AJ:$AJ,0)),INDEX(Listi!T:T,MATCH(C1378,Listi!U:U,0)))</f>
        <v>Lífeyrissj. Vestm.</v>
      </c>
      <c r="C1378" t="s">
        <v>262</v>
      </c>
      <c r="D1378" t="s">
        <v>211</v>
      </c>
      <c r="E1378" t="s">
        <v>276</v>
      </c>
      <c r="F1378" s="8" t="s">
        <v>35</v>
      </c>
      <c r="G1378" s="8">
        <v>36893</v>
      </c>
      <c r="H1378" t="s">
        <v>36</v>
      </c>
      <c r="I1378" s="7">
        <v>0</v>
      </c>
      <c r="L1378" s="7">
        <v>571440191</v>
      </c>
      <c r="M1378" s="7">
        <v>40240404</v>
      </c>
      <c r="N1378" s="7">
        <v>18659289</v>
      </c>
      <c r="O1378" s="20">
        <f t="shared" si="43"/>
        <v>2</v>
      </c>
    </row>
    <row r="1379" spans="1:15">
      <c r="A1379" s="20" t="str">
        <f t="shared" si="42"/>
        <v>Lífeyrissjóður VestmannaeyjaSamtryggingardeild</v>
      </c>
      <c r="B1379" s="20" t="str">
        <f>_xlfn.IFNA(INDEX(Listi!$AI:$AI,MATCH(C1379,Listi!$AJ:$AJ,0)),INDEX(Listi!T:T,MATCH(C1379,Listi!U:U,0)))</f>
        <v>Lífeyrissj. Vestm.</v>
      </c>
      <c r="C1379" t="s">
        <v>262</v>
      </c>
      <c r="D1379" t="s">
        <v>205</v>
      </c>
      <c r="E1379" t="s">
        <v>275</v>
      </c>
      <c r="F1379" s="8" t="s">
        <v>35</v>
      </c>
      <c r="G1379" s="8">
        <v>36893</v>
      </c>
      <c r="H1379" t="s">
        <v>36</v>
      </c>
      <c r="I1379" s="7">
        <v>0</v>
      </c>
      <c r="L1379" s="7">
        <v>85198020532</v>
      </c>
      <c r="M1379" s="7">
        <v>1944643004</v>
      </c>
      <c r="N1379" s="7">
        <v>2198060399</v>
      </c>
      <c r="O1379" s="20">
        <f t="shared" si="43"/>
        <v>2</v>
      </c>
    </row>
    <row r="1380" spans="1:15">
      <c r="A1380" s="20" t="str">
        <f t="shared" ref="A1380:A1442" si="44">CONCATENATE(C1380,D1380)</f>
        <v>Lífsverk lífeyrissjóðurLífsverk I/Séreign</v>
      </c>
      <c r="B1380" s="20" t="str">
        <f>_xlfn.IFNA(INDEX(Listi!$AI:$AI,MATCH(C1380,Listi!$AJ:$AJ,0)),INDEX(Listi!T:T,MATCH(C1380,Listi!U:U,0)))</f>
        <v xml:space="preserve">Lífsverk  </v>
      </c>
      <c r="C1380" t="s">
        <v>268</v>
      </c>
      <c r="D1380" t="s">
        <v>269</v>
      </c>
      <c r="E1380" t="s">
        <v>276</v>
      </c>
      <c r="F1380" s="8" t="s">
        <v>35</v>
      </c>
      <c r="G1380" s="8">
        <v>36893</v>
      </c>
      <c r="H1380" t="s">
        <v>36</v>
      </c>
      <c r="I1380" s="7">
        <v>-28989000</v>
      </c>
      <c r="L1380" s="7">
        <v>4582957000</v>
      </c>
      <c r="M1380" s="7">
        <v>635926000</v>
      </c>
      <c r="N1380" s="7">
        <v>22708000</v>
      </c>
      <c r="O1380" s="20">
        <f t="shared" si="43"/>
        <v>2</v>
      </c>
    </row>
    <row r="1381" spans="1:15">
      <c r="A1381" s="20" t="str">
        <f t="shared" si="44"/>
        <v>Lífsverk lífeyrissjóðurLífsverk II/Séreign</v>
      </c>
      <c r="B1381" s="20" t="str">
        <f>_xlfn.IFNA(INDEX(Listi!$AI:$AI,MATCH(C1381,Listi!$AJ:$AJ,0)),INDEX(Listi!T:T,MATCH(C1381,Listi!U:U,0)))</f>
        <v xml:space="preserve">Lífsverk  </v>
      </c>
      <c r="C1381" t="s">
        <v>268</v>
      </c>
      <c r="D1381" t="s">
        <v>270</v>
      </c>
      <c r="E1381" t="s">
        <v>276</v>
      </c>
      <c r="F1381" s="8" t="s">
        <v>35</v>
      </c>
      <c r="G1381" s="8">
        <v>36893</v>
      </c>
      <c r="H1381" t="s">
        <v>36</v>
      </c>
      <c r="I1381" s="7">
        <v>-105475000</v>
      </c>
      <c r="L1381" s="7">
        <v>23735073000</v>
      </c>
      <c r="M1381" s="7">
        <v>2073571000</v>
      </c>
      <c r="N1381" s="7">
        <v>249365000</v>
      </c>
      <c r="O1381" s="20">
        <f t="shared" si="43"/>
        <v>2</v>
      </c>
    </row>
    <row r="1382" spans="1:15">
      <c r="A1382" s="20" t="str">
        <f t="shared" si="44"/>
        <v>Lífsverk lífeyrissjóðurLífsverk III/Séreign</v>
      </c>
      <c r="B1382" s="20" t="str">
        <f>_xlfn.IFNA(INDEX(Listi!$AI:$AI,MATCH(C1382,Listi!$AJ:$AJ,0)),INDEX(Listi!T:T,MATCH(C1382,Listi!U:U,0)))</f>
        <v xml:space="preserve">Lífsverk  </v>
      </c>
      <c r="C1382" t="s">
        <v>268</v>
      </c>
      <c r="D1382" t="s">
        <v>271</v>
      </c>
      <c r="E1382" t="s">
        <v>276</v>
      </c>
      <c r="F1382" s="8" t="s">
        <v>35</v>
      </c>
      <c r="G1382" s="8">
        <v>36893</v>
      </c>
      <c r="H1382" t="s">
        <v>36</v>
      </c>
      <c r="I1382" s="7">
        <v>-4985000</v>
      </c>
      <c r="L1382" s="7">
        <v>653814000</v>
      </c>
      <c r="M1382" s="7">
        <v>105107000</v>
      </c>
      <c r="N1382" s="7">
        <v>2613000</v>
      </c>
      <c r="O1382" s="20">
        <f t="shared" si="43"/>
        <v>2</v>
      </c>
    </row>
    <row r="1383" spans="1:15">
      <c r="A1383" s="20" t="str">
        <f t="shared" si="44"/>
        <v>Lífsverk lífeyrissjóðurSamtryggingardeild</v>
      </c>
      <c r="B1383" s="20" t="str">
        <f>_xlfn.IFNA(INDEX(Listi!$AI:$AI,MATCH(C1383,Listi!$AJ:$AJ,0)),INDEX(Listi!T:T,MATCH(C1383,Listi!U:U,0)))</f>
        <v xml:space="preserve">Lífsverk  </v>
      </c>
      <c r="C1383" t="s">
        <v>268</v>
      </c>
      <c r="D1383" t="s">
        <v>205</v>
      </c>
      <c r="E1383" t="s">
        <v>275</v>
      </c>
      <c r="F1383" s="8" t="s">
        <v>35</v>
      </c>
      <c r="G1383" s="8">
        <v>36893</v>
      </c>
      <c r="H1383" t="s">
        <v>36</v>
      </c>
      <c r="I1383" s="7">
        <v>139449000</v>
      </c>
      <c r="L1383" s="7">
        <v>120542527000</v>
      </c>
      <c r="M1383" s="7">
        <v>4397803000</v>
      </c>
      <c r="N1383" s="7">
        <v>1423151000</v>
      </c>
      <c r="O1383" s="20">
        <f t="shared" si="43"/>
        <v>2</v>
      </c>
    </row>
    <row r="1384" spans="1:15">
      <c r="A1384" s="20" t="str">
        <f t="shared" si="44"/>
        <v>Söfnunarsjóður lífeyrisréttindaDeild I/Innlán</v>
      </c>
      <c r="B1384" s="20" t="str">
        <f>_xlfn.IFNA(INDEX(Listi!$AI:$AI,MATCH(C1384,Listi!$AJ:$AJ,0)),INDEX(Listi!T:T,MATCH(C1384,Listi!U:U,0)))</f>
        <v>Söfnunarsj.</v>
      </c>
      <c r="C1384" t="s">
        <v>272</v>
      </c>
      <c r="D1384" t="s">
        <v>273</v>
      </c>
      <c r="E1384" t="s">
        <v>276</v>
      </c>
      <c r="F1384" s="8" t="s">
        <v>35</v>
      </c>
      <c r="G1384" s="8">
        <v>36893</v>
      </c>
      <c r="H1384" t="s">
        <v>36</v>
      </c>
      <c r="I1384" s="7">
        <v>0</v>
      </c>
      <c r="L1384" s="7">
        <v>2001731914</v>
      </c>
      <c r="M1384" s="7">
        <v>133561634</v>
      </c>
      <c r="N1384" s="7">
        <v>44803565</v>
      </c>
      <c r="O1384" s="20">
        <f t="shared" si="43"/>
        <v>2</v>
      </c>
    </row>
    <row r="1385" spans="1:15">
      <c r="A1385" s="20" t="str">
        <f t="shared" si="44"/>
        <v>Söfnunarsjóður lífeyrisréttindaDeild III/Séreign</v>
      </c>
      <c r="B1385" s="20" t="str">
        <f>_xlfn.IFNA(INDEX(Listi!$AI:$AI,MATCH(C1385,Listi!$AJ:$AJ,0)),INDEX(Listi!T:T,MATCH(C1385,Listi!U:U,0)))</f>
        <v>Söfnunarsj.</v>
      </c>
      <c r="C1385" t="s">
        <v>272</v>
      </c>
      <c r="D1385" t="s">
        <v>599</v>
      </c>
      <c r="E1385" t="s">
        <v>276</v>
      </c>
      <c r="F1385" s="8" t="s">
        <v>35</v>
      </c>
      <c r="G1385" s="8">
        <v>36893</v>
      </c>
      <c r="H1385" t="s">
        <v>36</v>
      </c>
      <c r="I1385" s="7">
        <v>0</v>
      </c>
      <c r="L1385" s="7">
        <v>24413085</v>
      </c>
      <c r="M1385" s="7">
        <v>24697577</v>
      </c>
      <c r="N1385" s="7">
        <v>900000</v>
      </c>
      <c r="O1385" s="20">
        <f t="shared" si="43"/>
        <v>2</v>
      </c>
    </row>
    <row r="1386" spans="1:15">
      <c r="A1386" s="20" t="str">
        <f t="shared" si="44"/>
        <v>Söfnunarsjóður lífeyrisréttindaDeildII/Séreign</v>
      </c>
      <c r="B1386" s="20" t="str">
        <f>_xlfn.IFNA(INDEX(Listi!$AI:$AI,MATCH(C1386,Listi!$AJ:$AJ,0)),INDEX(Listi!T:T,MATCH(C1386,Listi!U:U,0)))</f>
        <v>Söfnunarsj.</v>
      </c>
      <c r="C1386" t="s">
        <v>272</v>
      </c>
      <c r="D1386" t="s">
        <v>586</v>
      </c>
      <c r="E1386" t="s">
        <v>276</v>
      </c>
      <c r="F1386" s="8" t="s">
        <v>35</v>
      </c>
      <c r="G1386" s="8">
        <v>36893</v>
      </c>
      <c r="H1386" t="s">
        <v>36</v>
      </c>
      <c r="I1386" s="7">
        <v>0</v>
      </c>
      <c r="L1386" s="7">
        <v>1654616477</v>
      </c>
      <c r="M1386" s="7">
        <v>128539213</v>
      </c>
      <c r="N1386" s="7">
        <v>22846291</v>
      </c>
      <c r="O1386" s="20">
        <f t="shared" si="43"/>
        <v>2</v>
      </c>
    </row>
    <row r="1387" spans="1:15">
      <c r="A1387" s="20" t="str">
        <f t="shared" si="44"/>
        <v>Söfnunarsjóður lífeyrisréttindaSamtryggingardeild</v>
      </c>
      <c r="B1387" s="20" t="str">
        <f>_xlfn.IFNA(INDEX(Listi!$AI:$AI,MATCH(C1387,Listi!$AJ:$AJ,0)),INDEX(Listi!T:T,MATCH(C1387,Listi!U:U,0)))</f>
        <v>Söfnunarsj.</v>
      </c>
      <c r="C1387" t="s">
        <v>272</v>
      </c>
      <c r="D1387" t="s">
        <v>205</v>
      </c>
      <c r="E1387" t="s">
        <v>275</v>
      </c>
      <c r="F1387" s="8" t="s">
        <v>35</v>
      </c>
      <c r="G1387" s="8">
        <v>36893</v>
      </c>
      <c r="H1387" t="s">
        <v>36</v>
      </c>
      <c r="I1387" s="7">
        <v>0</v>
      </c>
      <c r="L1387" s="7">
        <v>238978847889</v>
      </c>
      <c r="M1387" s="7">
        <v>4967193409</v>
      </c>
      <c r="N1387" s="7">
        <v>6076487652</v>
      </c>
      <c r="O1387" s="20">
        <f t="shared" si="43"/>
        <v>2</v>
      </c>
    </row>
    <row r="1388" spans="1:15">
      <c r="A1388" s="20" t="str">
        <f t="shared" si="44"/>
        <v>Stapi lífeyrissjóðurSafn I</v>
      </c>
      <c r="B1388" s="20" t="str">
        <f>_xlfn.IFNA(INDEX(Listi!$AI:$AI,MATCH(C1388,Listi!$AJ:$AJ,0)),INDEX(Listi!T:T,MATCH(C1388,Listi!U:U,0)))</f>
        <v xml:space="preserve">Stapi  </v>
      </c>
      <c r="C1388" t="s">
        <v>209</v>
      </c>
      <c r="D1388" t="s">
        <v>210</v>
      </c>
      <c r="E1388" t="s">
        <v>276</v>
      </c>
      <c r="F1388" s="8" t="s">
        <v>35</v>
      </c>
      <c r="G1388" s="8">
        <v>36893</v>
      </c>
      <c r="H1388" t="s">
        <v>36</v>
      </c>
      <c r="I1388" s="7">
        <v>0</v>
      </c>
      <c r="L1388" s="7">
        <v>2440828925</v>
      </c>
      <c r="M1388" s="7">
        <v>91567233</v>
      </c>
      <c r="N1388" s="7">
        <v>110755602</v>
      </c>
      <c r="O1388" s="20">
        <f t="shared" si="43"/>
        <v>2</v>
      </c>
    </row>
    <row r="1389" spans="1:15">
      <c r="A1389" s="20" t="str">
        <f t="shared" si="44"/>
        <v>Stapi lífeyrissjóðurSafn II</v>
      </c>
      <c r="B1389" s="20" t="str">
        <f>_xlfn.IFNA(INDEX(Listi!$AI:$AI,MATCH(C1389,Listi!$AJ:$AJ,0)),INDEX(Listi!T:T,MATCH(C1389,Listi!U:U,0)))</f>
        <v xml:space="preserve">Stapi  </v>
      </c>
      <c r="C1389" t="s">
        <v>209</v>
      </c>
      <c r="D1389" t="s">
        <v>211</v>
      </c>
      <c r="E1389" t="s">
        <v>276</v>
      </c>
      <c r="F1389" t="s">
        <v>35</v>
      </c>
      <c r="G1389" s="8">
        <v>36893</v>
      </c>
      <c r="H1389" t="s">
        <v>36</v>
      </c>
      <c r="I1389" s="7">
        <v>0</v>
      </c>
      <c r="L1389" s="7">
        <v>5710890273</v>
      </c>
      <c r="M1389" s="7">
        <v>262001316</v>
      </c>
      <c r="N1389" s="7">
        <v>164209410</v>
      </c>
      <c r="O1389" s="20">
        <f t="shared" si="43"/>
        <v>2</v>
      </c>
    </row>
    <row r="1390" spans="1:15">
      <c r="A1390" s="20" t="str">
        <f t="shared" si="44"/>
        <v>Stapi lífeyrissjóðurSafn III</v>
      </c>
      <c r="B1390" s="20" t="str">
        <f>_xlfn.IFNA(INDEX(Listi!$AI:$AI,MATCH(C1390,Listi!$AJ:$AJ,0)),INDEX(Listi!T:T,MATCH(C1390,Listi!U:U,0)))</f>
        <v xml:space="preserve">Stapi  </v>
      </c>
      <c r="C1390" t="s">
        <v>209</v>
      </c>
      <c r="D1390" t="s">
        <v>212</v>
      </c>
      <c r="E1390" t="s">
        <v>276</v>
      </c>
      <c r="F1390" t="s">
        <v>35</v>
      </c>
      <c r="G1390" s="8">
        <v>36893</v>
      </c>
      <c r="H1390" t="s">
        <v>36</v>
      </c>
      <c r="I1390" s="7">
        <v>0</v>
      </c>
      <c r="L1390" s="7">
        <v>268100084</v>
      </c>
      <c r="M1390" s="7">
        <v>24388890</v>
      </c>
      <c r="N1390" s="7">
        <v>9886128</v>
      </c>
      <c r="O1390" s="20">
        <f t="shared" si="43"/>
        <v>2</v>
      </c>
    </row>
    <row r="1391" spans="1:15">
      <c r="A1391" s="20" t="str">
        <f t="shared" si="44"/>
        <v>Stapi lífeyrissjóðurTryggingardeild</v>
      </c>
      <c r="B1391" s="20" t="str">
        <f>_xlfn.IFNA(INDEX(Listi!$AI:$AI,MATCH(C1391,Listi!$AJ:$AJ,0)),INDEX(Listi!T:T,MATCH(C1391,Listi!U:U,0)))</f>
        <v xml:space="preserve">Stapi  </v>
      </c>
      <c r="C1391" t="s">
        <v>209</v>
      </c>
      <c r="D1391" t="s">
        <v>213</v>
      </c>
      <c r="E1391" t="s">
        <v>275</v>
      </c>
      <c r="F1391" t="s">
        <v>35</v>
      </c>
      <c r="G1391" s="8">
        <v>36893</v>
      </c>
      <c r="H1391" t="s">
        <v>36</v>
      </c>
      <c r="I1391" s="7">
        <v>0</v>
      </c>
      <c r="L1391" s="7">
        <v>348661724246</v>
      </c>
      <c r="M1391" s="7">
        <v>13807615154</v>
      </c>
      <c r="N1391" s="7">
        <v>7912918911</v>
      </c>
      <c r="O1391" s="20">
        <f t="shared" si="43"/>
        <v>2</v>
      </c>
    </row>
    <row r="1392" spans="1:15">
      <c r="A1392" s="20" t="str">
        <f t="shared" si="44"/>
        <v>Stapi lífeyrissjóðurVarfærnasafnið</v>
      </c>
      <c r="B1392" s="20" t="str">
        <f>_xlfn.IFNA(INDEX(Listi!$AI:$AI,MATCH(C1392,Listi!$AJ:$AJ,0)),INDEX(Listi!T:T,MATCH(C1392,Listi!U:U,0)))</f>
        <v xml:space="preserve">Stapi  </v>
      </c>
      <c r="C1392" t="s">
        <v>209</v>
      </c>
      <c r="D1392" t="s">
        <v>392</v>
      </c>
      <c r="E1392" t="s">
        <v>276</v>
      </c>
      <c r="F1392" t="s">
        <v>35</v>
      </c>
      <c r="G1392" s="8">
        <v>36893</v>
      </c>
      <c r="H1392" t="s">
        <v>36</v>
      </c>
      <c r="I1392" s="7">
        <v>0</v>
      </c>
      <c r="L1392" s="7">
        <v>471986044</v>
      </c>
      <c r="M1392" s="7">
        <v>137399159</v>
      </c>
      <c r="N1392" s="7">
        <v>6994496</v>
      </c>
      <c r="O1392" s="20">
        <f t="shared" si="43"/>
        <v>2</v>
      </c>
    </row>
    <row r="1393" spans="1:15">
      <c r="A1393" s="20" t="str">
        <f t="shared" si="44"/>
        <v>Almenni lífeyrissjóðurinnÆvisafn I</v>
      </c>
      <c r="B1393" s="20" t="str">
        <f>_xlfn.IFNA(INDEX(Listi!$AI:$AI,MATCH(C1393,Listi!$AJ:$AJ,0)),INDEX(Listi!T:T,MATCH(C1393,Listi!U:U,0)))</f>
        <v xml:space="preserve">Almenni </v>
      </c>
      <c r="C1393" t="s">
        <v>0</v>
      </c>
      <c r="D1393" t="s">
        <v>202</v>
      </c>
      <c r="E1393" t="s">
        <v>276</v>
      </c>
      <c r="F1393" t="s">
        <v>37</v>
      </c>
      <c r="G1393" s="8">
        <v>37258</v>
      </c>
      <c r="H1393" t="s">
        <v>38</v>
      </c>
      <c r="I1393" s="7">
        <v>0</v>
      </c>
      <c r="L1393" s="7">
        <v>43068273823</v>
      </c>
      <c r="M1393" s="7">
        <v>4413720640</v>
      </c>
      <c r="N1393" s="7">
        <v>641257097</v>
      </c>
      <c r="O1393" s="20">
        <f t="shared" si="43"/>
        <v>2</v>
      </c>
    </row>
    <row r="1394" spans="1:15">
      <c r="A1394" s="20" t="str">
        <f t="shared" si="44"/>
        <v>Almenni lífeyrissjóðurinnÆvisafn II</v>
      </c>
      <c r="B1394" s="20" t="str">
        <f>_xlfn.IFNA(INDEX(Listi!$AI:$AI,MATCH(C1394,Listi!$AJ:$AJ,0)),INDEX(Listi!T:T,MATCH(C1394,Listi!U:U,0)))</f>
        <v xml:space="preserve">Almenni </v>
      </c>
      <c r="C1394" t="s">
        <v>0</v>
      </c>
      <c r="D1394" t="s">
        <v>203</v>
      </c>
      <c r="E1394" t="s">
        <v>276</v>
      </c>
      <c r="F1394" t="s">
        <v>37</v>
      </c>
      <c r="G1394" s="8">
        <v>37258</v>
      </c>
      <c r="H1394" t="s">
        <v>38</v>
      </c>
      <c r="I1394" s="7">
        <v>0</v>
      </c>
      <c r="L1394" s="7">
        <v>86460235807</v>
      </c>
      <c r="M1394" s="7">
        <v>3970537445</v>
      </c>
      <c r="N1394" s="7">
        <v>1539034493</v>
      </c>
      <c r="O1394" s="20">
        <f t="shared" si="43"/>
        <v>2</v>
      </c>
    </row>
    <row r="1395" spans="1:15">
      <c r="A1395" s="20" t="str">
        <f t="shared" si="44"/>
        <v>Almenni lífeyrissjóðurinnÆvisafn III</v>
      </c>
      <c r="B1395" s="20" t="str">
        <f>_xlfn.IFNA(INDEX(Listi!$AI:$AI,MATCH(C1395,Listi!$AJ:$AJ,0)),INDEX(Listi!T:T,MATCH(C1395,Listi!U:U,0)))</f>
        <v xml:space="preserve">Almenni </v>
      </c>
      <c r="C1395" t="s">
        <v>0</v>
      </c>
      <c r="D1395" t="s">
        <v>204</v>
      </c>
      <c r="E1395" t="s">
        <v>276</v>
      </c>
      <c r="F1395" t="s">
        <v>37</v>
      </c>
      <c r="G1395" s="8">
        <v>37258</v>
      </c>
      <c r="H1395" t="s">
        <v>38</v>
      </c>
      <c r="I1395" s="7">
        <v>0</v>
      </c>
      <c r="L1395" s="7">
        <v>33890180699</v>
      </c>
      <c r="M1395" s="7">
        <v>1571509194</v>
      </c>
      <c r="N1395" s="7">
        <v>920421683</v>
      </c>
      <c r="O1395" s="20">
        <f t="shared" si="43"/>
        <v>2</v>
      </c>
    </row>
    <row r="1396" spans="1:15">
      <c r="A1396" s="20" t="str">
        <f t="shared" si="44"/>
        <v>Almenni lífeyrissjóðurinnHúsnæðissafn</v>
      </c>
      <c r="B1396" s="20" t="str">
        <f>_xlfn.IFNA(INDEX(Listi!$AI:$AI,MATCH(C1396,Listi!$AJ:$AJ,0)),INDEX(Listi!T:T,MATCH(C1396,Listi!U:U,0)))</f>
        <v xml:space="preserve">Almenni </v>
      </c>
      <c r="C1396" t="s">
        <v>0</v>
      </c>
      <c r="D1396" t="s">
        <v>315</v>
      </c>
      <c r="E1396" t="s">
        <v>276</v>
      </c>
      <c r="F1396" t="s">
        <v>37</v>
      </c>
      <c r="G1396" s="8">
        <v>37258</v>
      </c>
      <c r="H1396" t="s">
        <v>38</v>
      </c>
      <c r="I1396" s="7">
        <v>0</v>
      </c>
      <c r="L1396" s="7">
        <v>487895879</v>
      </c>
      <c r="M1396" s="7">
        <v>166428361</v>
      </c>
      <c r="N1396" s="7">
        <v>18080096</v>
      </c>
      <c r="O1396" s="20">
        <f t="shared" si="43"/>
        <v>2</v>
      </c>
    </row>
    <row r="1397" spans="1:15">
      <c r="A1397" s="20" t="str">
        <f t="shared" si="44"/>
        <v>Almenni lífeyrissjóðurinnInnlánssafn</v>
      </c>
      <c r="B1397" s="20" t="str">
        <f>_xlfn.IFNA(INDEX(Listi!$AI:$AI,MATCH(C1397,Listi!$AJ:$AJ,0)),INDEX(Listi!T:T,MATCH(C1397,Listi!U:U,0)))</f>
        <v xml:space="preserve">Almenni </v>
      </c>
      <c r="C1397" t="s">
        <v>0</v>
      </c>
      <c r="D1397" t="s">
        <v>1</v>
      </c>
      <c r="E1397" t="s">
        <v>276</v>
      </c>
      <c r="F1397" t="s">
        <v>37</v>
      </c>
      <c r="G1397" s="8">
        <v>37258</v>
      </c>
      <c r="H1397" t="s">
        <v>38</v>
      </c>
      <c r="I1397" s="7">
        <v>0</v>
      </c>
      <c r="L1397" s="7">
        <v>26587944379</v>
      </c>
      <c r="M1397" s="7">
        <v>1016779991</v>
      </c>
      <c r="N1397" s="7">
        <v>1031869724</v>
      </c>
      <c r="O1397" s="20">
        <f t="shared" si="43"/>
        <v>2</v>
      </c>
    </row>
    <row r="1398" spans="1:15">
      <c r="A1398" s="20" t="str">
        <f t="shared" si="44"/>
        <v>Almenni lífeyrissjóðurinnRíkissafn langt</v>
      </c>
      <c r="B1398" s="20" t="str">
        <f>_xlfn.IFNA(INDEX(Listi!$AI:$AI,MATCH(C1398,Listi!$AJ:$AJ,0)),INDEX(Listi!T:T,MATCH(C1398,Listi!U:U,0)))</f>
        <v xml:space="preserve">Almenni </v>
      </c>
      <c r="C1398" t="s">
        <v>0</v>
      </c>
      <c r="D1398" t="s">
        <v>199</v>
      </c>
      <c r="E1398" t="s">
        <v>276</v>
      </c>
      <c r="F1398" t="s">
        <v>37</v>
      </c>
      <c r="G1398" s="8">
        <v>37258</v>
      </c>
      <c r="H1398" t="s">
        <v>38</v>
      </c>
      <c r="I1398" s="7">
        <v>0</v>
      </c>
      <c r="L1398" s="7">
        <v>1193680171</v>
      </c>
      <c r="M1398" s="7">
        <v>61272573</v>
      </c>
      <c r="N1398" s="7">
        <v>40105929</v>
      </c>
      <c r="O1398" s="20">
        <f t="shared" si="43"/>
        <v>2</v>
      </c>
    </row>
    <row r="1399" spans="1:15">
      <c r="A1399" s="20" t="str">
        <f t="shared" si="44"/>
        <v>Almenni lífeyrissjóðurinnRíkissafn stutt</v>
      </c>
      <c r="B1399" s="20" t="str">
        <f>_xlfn.IFNA(INDEX(Listi!$AI:$AI,MATCH(C1399,Listi!$AJ:$AJ,0)),INDEX(Listi!T:T,MATCH(C1399,Listi!U:U,0)))</f>
        <v xml:space="preserve">Almenni </v>
      </c>
      <c r="C1399" t="s">
        <v>0</v>
      </c>
      <c r="D1399" t="s">
        <v>200</v>
      </c>
      <c r="E1399" t="s">
        <v>276</v>
      </c>
      <c r="F1399" t="s">
        <v>37</v>
      </c>
      <c r="G1399" s="8">
        <v>37258</v>
      </c>
      <c r="H1399" t="s">
        <v>38</v>
      </c>
      <c r="I1399" s="7">
        <v>0</v>
      </c>
      <c r="L1399" s="7">
        <v>541893627</v>
      </c>
      <c r="M1399" s="7">
        <v>20423158</v>
      </c>
      <c r="N1399" s="7">
        <v>14899899</v>
      </c>
      <c r="O1399" s="20">
        <f t="shared" si="43"/>
        <v>2</v>
      </c>
    </row>
    <row r="1400" spans="1:15">
      <c r="A1400" s="20" t="str">
        <f t="shared" si="44"/>
        <v>Almenni lífeyrissjóðurinnTryggingadeild</v>
      </c>
      <c r="B1400" s="20" t="str">
        <f>_xlfn.IFNA(INDEX(Listi!$AI:$AI,MATCH(C1400,Listi!$AJ:$AJ,0)),INDEX(Listi!T:T,MATCH(C1400,Listi!U:U,0)))</f>
        <v xml:space="preserve">Almenni </v>
      </c>
      <c r="C1400" t="s">
        <v>0</v>
      </c>
      <c r="D1400" t="s">
        <v>201</v>
      </c>
      <c r="E1400" t="s">
        <v>275</v>
      </c>
      <c r="F1400" t="s">
        <v>37</v>
      </c>
      <c r="G1400" s="8">
        <v>37258</v>
      </c>
      <c r="H1400" t="s">
        <v>38</v>
      </c>
      <c r="I1400" s="7">
        <v>0</v>
      </c>
      <c r="L1400" s="7">
        <v>174784296254</v>
      </c>
      <c r="M1400" s="7">
        <v>7497244534</v>
      </c>
      <c r="N1400" s="7">
        <v>3057046932</v>
      </c>
      <c r="O1400" s="20">
        <f t="shared" si="43"/>
        <v>2</v>
      </c>
    </row>
    <row r="1401" spans="1:15">
      <c r="A1401" s="20" t="str">
        <f t="shared" si="44"/>
        <v>Arion banki hf.Erlend hlutabréf</v>
      </c>
      <c r="B1401" s="20" t="str">
        <f>_xlfn.IFNA(INDEX(Listi!$AI:$AI,MATCH(C1401,Listi!$AJ:$AJ,0)),INDEX(Listi!T:T,MATCH(C1401,Listi!U:U,0)))</f>
        <v xml:space="preserve">Arion banki </v>
      </c>
      <c r="C1401" t="s">
        <v>214</v>
      </c>
      <c r="D1401" t="s">
        <v>215</v>
      </c>
      <c r="E1401" t="s">
        <v>276</v>
      </c>
      <c r="F1401" t="s">
        <v>37</v>
      </c>
      <c r="G1401" s="8">
        <v>37258</v>
      </c>
      <c r="H1401" t="s">
        <v>38</v>
      </c>
      <c r="I1401" s="7">
        <v>0</v>
      </c>
      <c r="L1401" s="7">
        <v>1149685000</v>
      </c>
      <c r="M1401" s="7">
        <v>49095000</v>
      </c>
      <c r="N1401" s="7">
        <v>10876000</v>
      </c>
      <c r="O1401" s="20">
        <f t="shared" si="43"/>
        <v>2</v>
      </c>
    </row>
    <row r="1402" spans="1:15">
      <c r="A1402" s="20" t="str">
        <f t="shared" si="44"/>
        <v>Arion banki hf.Innlend skuldabréf</v>
      </c>
      <c r="B1402" s="20" t="str">
        <f>_xlfn.IFNA(INDEX(Listi!$AI:$AI,MATCH(C1402,Listi!$AJ:$AJ,0)),INDEX(Listi!T:T,MATCH(C1402,Listi!U:U,0)))</f>
        <v xml:space="preserve">Arion banki </v>
      </c>
      <c r="C1402" t="s">
        <v>214</v>
      </c>
      <c r="D1402" t="s">
        <v>216</v>
      </c>
      <c r="E1402" t="s">
        <v>276</v>
      </c>
      <c r="F1402" t="s">
        <v>37</v>
      </c>
      <c r="G1402" s="8">
        <v>37258</v>
      </c>
      <c r="H1402" t="s">
        <v>38</v>
      </c>
      <c r="I1402" s="7">
        <v>0</v>
      </c>
      <c r="L1402" s="7">
        <v>4446434000</v>
      </c>
      <c r="M1402" s="7">
        <v>344234000</v>
      </c>
      <c r="N1402" s="7">
        <v>44793000</v>
      </c>
      <c r="O1402" s="20">
        <f t="shared" si="43"/>
        <v>2</v>
      </c>
    </row>
    <row r="1403" spans="1:15">
      <c r="A1403" s="20" t="str">
        <f t="shared" si="44"/>
        <v>Arion banki hf.Lífeyrisauki L1</v>
      </c>
      <c r="B1403" s="20" t="str">
        <f>_xlfn.IFNA(INDEX(Listi!$AI:$AI,MATCH(C1403,Listi!$AJ:$AJ,0)),INDEX(Listi!T:T,MATCH(C1403,Listi!U:U,0)))</f>
        <v xml:space="preserve">Arion banki </v>
      </c>
      <c r="C1403" t="s">
        <v>214</v>
      </c>
      <c r="D1403" t="s">
        <v>377</v>
      </c>
      <c r="E1403" t="s">
        <v>276</v>
      </c>
      <c r="F1403" t="s">
        <v>37</v>
      </c>
      <c r="G1403" s="8">
        <v>37258</v>
      </c>
      <c r="H1403" t="s">
        <v>38</v>
      </c>
      <c r="I1403" s="7">
        <v>0</v>
      </c>
      <c r="L1403" s="7">
        <v>5887942000</v>
      </c>
      <c r="M1403" s="7">
        <v>1011885000</v>
      </c>
      <c r="N1403" s="7">
        <v>34615000</v>
      </c>
      <c r="O1403" s="20">
        <f t="shared" si="43"/>
        <v>2</v>
      </c>
    </row>
    <row r="1404" spans="1:15">
      <c r="A1404" s="20" t="str">
        <f t="shared" si="44"/>
        <v>Arion banki hf.Lífeyrisauki L2</v>
      </c>
      <c r="B1404" s="20" t="str">
        <f>_xlfn.IFNA(INDEX(Listi!$AI:$AI,MATCH(C1404,Listi!$AJ:$AJ,0)),INDEX(Listi!T:T,MATCH(C1404,Listi!U:U,0)))</f>
        <v xml:space="preserve">Arion banki </v>
      </c>
      <c r="C1404" t="s">
        <v>214</v>
      </c>
      <c r="D1404" t="s">
        <v>372</v>
      </c>
      <c r="E1404" t="s">
        <v>276</v>
      </c>
      <c r="F1404" t="s">
        <v>37</v>
      </c>
      <c r="G1404" s="8">
        <v>37258</v>
      </c>
      <c r="H1404" t="s">
        <v>38</v>
      </c>
      <c r="I1404" s="7">
        <v>0</v>
      </c>
      <c r="L1404" s="7">
        <v>21366380000</v>
      </c>
      <c r="M1404" s="7">
        <v>1613513000</v>
      </c>
      <c r="N1404" s="7">
        <v>92085000</v>
      </c>
      <c r="O1404" s="20">
        <f t="shared" si="43"/>
        <v>2</v>
      </c>
    </row>
    <row r="1405" spans="1:15">
      <c r="A1405" s="20" t="str">
        <f t="shared" si="44"/>
        <v>Arion banki hf.Lífeyrisauki L3</v>
      </c>
      <c r="B1405" s="20" t="str">
        <f>_xlfn.IFNA(INDEX(Listi!$AI:$AI,MATCH(C1405,Listi!$AJ:$AJ,0)),INDEX(Listi!T:T,MATCH(C1405,Listi!U:U,0)))</f>
        <v xml:space="preserve">Arion banki </v>
      </c>
      <c r="C1405" t="s">
        <v>214</v>
      </c>
      <c r="D1405" t="s">
        <v>371</v>
      </c>
      <c r="E1405" t="s">
        <v>276</v>
      </c>
      <c r="F1405" t="s">
        <v>37</v>
      </c>
      <c r="G1405" s="8">
        <v>37258</v>
      </c>
      <c r="H1405" t="s">
        <v>38</v>
      </c>
      <c r="I1405" s="7">
        <v>0</v>
      </c>
      <c r="L1405" s="7">
        <v>29714848000</v>
      </c>
      <c r="M1405" s="7">
        <v>2122481000</v>
      </c>
      <c r="N1405" s="7">
        <v>129566000</v>
      </c>
      <c r="O1405" s="20">
        <f t="shared" si="43"/>
        <v>2</v>
      </c>
    </row>
    <row r="1406" spans="1:15">
      <c r="A1406" s="20" t="str">
        <f t="shared" si="44"/>
        <v>Arion banki hf.Lífeyrisauki L4</v>
      </c>
      <c r="B1406" s="20" t="str">
        <f>_xlfn.IFNA(INDEX(Listi!$AI:$AI,MATCH(C1406,Listi!$AJ:$AJ,0)),INDEX(Listi!T:T,MATCH(C1406,Listi!U:U,0)))</f>
        <v xml:space="preserve">Arion banki </v>
      </c>
      <c r="C1406" t="s">
        <v>214</v>
      </c>
      <c r="D1406" t="s">
        <v>587</v>
      </c>
      <c r="E1406" t="s">
        <v>276</v>
      </c>
      <c r="F1406" t="s">
        <v>37</v>
      </c>
      <c r="G1406" s="8">
        <v>37258</v>
      </c>
      <c r="H1406" t="s">
        <v>38</v>
      </c>
      <c r="I1406" s="7">
        <v>0</v>
      </c>
      <c r="L1406" s="7">
        <v>19306242000</v>
      </c>
      <c r="M1406" s="7">
        <v>1346647000</v>
      </c>
      <c r="N1406" s="7">
        <v>388052000</v>
      </c>
      <c r="O1406" s="20">
        <f t="shared" si="43"/>
        <v>2</v>
      </c>
    </row>
    <row r="1407" spans="1:15">
      <c r="A1407" s="20" t="str">
        <f t="shared" si="44"/>
        <v>Arion banki hf.Lífeyrisauki L5</v>
      </c>
      <c r="B1407" s="20" t="str">
        <f>_xlfn.IFNA(INDEX(Listi!$AI:$AI,MATCH(C1407,Listi!$AJ:$AJ,0)),INDEX(Listi!T:T,MATCH(C1407,Listi!U:U,0)))</f>
        <v xml:space="preserve">Arion banki </v>
      </c>
      <c r="C1407" t="s">
        <v>214</v>
      </c>
      <c r="D1407" t="s">
        <v>369</v>
      </c>
      <c r="E1407" t="s">
        <v>276</v>
      </c>
      <c r="F1407" t="s">
        <v>37</v>
      </c>
      <c r="G1407" s="8">
        <v>37258</v>
      </c>
      <c r="H1407" t="s">
        <v>38</v>
      </c>
      <c r="I1407" s="7">
        <v>0</v>
      </c>
      <c r="L1407" s="7">
        <v>44858554000</v>
      </c>
      <c r="M1407" s="7">
        <v>4018833000</v>
      </c>
      <c r="N1407" s="7">
        <v>933672000</v>
      </c>
      <c r="O1407" s="20">
        <f t="shared" si="43"/>
        <v>2</v>
      </c>
    </row>
    <row r="1408" spans="1:15">
      <c r="A1408" s="20" t="str">
        <f t="shared" si="44"/>
        <v>Birta lífeyrissjóðurBlönduð leið</v>
      </c>
      <c r="B1408" s="20" t="str">
        <f>_xlfn.IFNA(INDEX(Listi!$AI:$AI,MATCH(C1408,Listi!$AJ:$AJ,0)),INDEX(Listi!T:T,MATCH(C1408,Listi!U:U,0)))</f>
        <v xml:space="preserve">Birta  </v>
      </c>
      <c r="C1408" t="s">
        <v>298</v>
      </c>
      <c r="D1408" t="s">
        <v>314</v>
      </c>
      <c r="E1408" t="s">
        <v>276</v>
      </c>
      <c r="F1408" t="s">
        <v>37</v>
      </c>
      <c r="G1408" s="8">
        <v>37258</v>
      </c>
      <c r="H1408" t="s">
        <v>38</v>
      </c>
      <c r="I1408" s="7">
        <v>0</v>
      </c>
      <c r="L1408" s="7">
        <v>6929716201</v>
      </c>
      <c r="M1408" s="7">
        <v>253995298</v>
      </c>
      <c r="N1408" s="7">
        <v>139753585</v>
      </c>
      <c r="O1408" s="20">
        <f t="shared" si="43"/>
        <v>2</v>
      </c>
    </row>
    <row r="1409" spans="1:15">
      <c r="A1409" s="20" t="str">
        <f t="shared" si="44"/>
        <v>Birta lífeyrissjóðurInnlánsleið</v>
      </c>
      <c r="B1409" s="20" t="str">
        <f>_xlfn.IFNA(INDEX(Listi!$AI:$AI,MATCH(C1409,Listi!$AJ:$AJ,0)),INDEX(Listi!T:T,MATCH(C1409,Listi!U:U,0)))</f>
        <v xml:space="preserve">Birta  </v>
      </c>
      <c r="C1409" t="s">
        <v>298</v>
      </c>
      <c r="D1409" t="s">
        <v>208</v>
      </c>
      <c r="E1409" t="s">
        <v>276</v>
      </c>
      <c r="F1409" t="s">
        <v>37</v>
      </c>
      <c r="G1409" s="8">
        <v>37258</v>
      </c>
      <c r="H1409" t="s">
        <v>38</v>
      </c>
      <c r="I1409" s="7">
        <v>0</v>
      </c>
      <c r="L1409" s="7">
        <v>4108971332</v>
      </c>
      <c r="M1409" s="7">
        <v>264842424</v>
      </c>
      <c r="N1409" s="7">
        <v>174324836</v>
      </c>
      <c r="O1409" s="20">
        <f t="shared" si="43"/>
        <v>2</v>
      </c>
    </row>
    <row r="1410" spans="1:15">
      <c r="A1410" s="20" t="str">
        <f t="shared" si="44"/>
        <v>Birta lífeyrissjóðurSamtryggingardeild</v>
      </c>
      <c r="B1410" s="20" t="str">
        <f>_xlfn.IFNA(INDEX(Listi!$AI:$AI,MATCH(C1410,Listi!$AJ:$AJ,0)),INDEX(Listi!T:T,MATCH(C1410,Listi!U:U,0)))</f>
        <v xml:space="preserve">Birta  </v>
      </c>
      <c r="C1410" t="s">
        <v>298</v>
      </c>
      <c r="D1410" t="s">
        <v>205</v>
      </c>
      <c r="E1410" t="s">
        <v>275</v>
      </c>
      <c r="F1410" t="s">
        <v>37</v>
      </c>
      <c r="G1410" s="8">
        <v>37258</v>
      </c>
      <c r="H1410" t="s">
        <v>38</v>
      </c>
      <c r="I1410" s="7">
        <v>0</v>
      </c>
      <c r="L1410" s="7">
        <v>549755105944</v>
      </c>
      <c r="M1410" s="7">
        <v>18480897961</v>
      </c>
      <c r="N1410" s="7">
        <v>14075814006</v>
      </c>
      <c r="O1410" s="20">
        <f t="shared" ref="O1410:O1473" si="45">IFERROR(VLOOKUP(F1410,EhLykill,3,FALSE),"")</f>
        <v>2</v>
      </c>
    </row>
    <row r="1411" spans="1:15">
      <c r="A1411" s="20" t="str">
        <f t="shared" si="44"/>
        <v>Birta lífeyrissjóðurSkuldabréfaleið</v>
      </c>
      <c r="B1411" s="20" t="str">
        <f>_xlfn.IFNA(INDEX(Listi!$AI:$AI,MATCH(C1411,Listi!$AJ:$AJ,0)),INDEX(Listi!T:T,MATCH(C1411,Listi!U:U,0)))</f>
        <v xml:space="preserve">Birta  </v>
      </c>
      <c r="C1411" t="s">
        <v>298</v>
      </c>
      <c r="D1411" t="s">
        <v>313</v>
      </c>
      <c r="E1411" t="s">
        <v>276</v>
      </c>
      <c r="F1411" t="s">
        <v>37</v>
      </c>
      <c r="G1411" s="8">
        <v>37258</v>
      </c>
      <c r="H1411" t="s">
        <v>38</v>
      </c>
      <c r="I1411" s="7">
        <v>0</v>
      </c>
      <c r="L1411" s="7">
        <v>8522374478</v>
      </c>
      <c r="M1411" s="7">
        <v>391005163</v>
      </c>
      <c r="N1411" s="7">
        <v>218104877</v>
      </c>
      <c r="O1411" s="20">
        <f t="shared" si="45"/>
        <v>2</v>
      </c>
    </row>
    <row r="1412" spans="1:15">
      <c r="A1412" s="20" t="str">
        <f t="shared" si="44"/>
        <v>Birta lífeyrissjóðurTilgreind séreign</v>
      </c>
      <c r="B1412" s="20" t="str">
        <f>_xlfn.IFNA(INDEX(Listi!$AI:$AI,MATCH(C1412,Listi!$AJ:$AJ,0)),INDEX(Listi!T:T,MATCH(C1412,Listi!U:U,0)))</f>
        <v xml:space="preserve">Birta  </v>
      </c>
      <c r="C1412" t="s">
        <v>298</v>
      </c>
      <c r="D1412" t="s">
        <v>312</v>
      </c>
      <c r="E1412" t="s">
        <v>276</v>
      </c>
      <c r="F1412" t="s">
        <v>37</v>
      </c>
      <c r="G1412" s="8">
        <v>37258</v>
      </c>
      <c r="H1412" t="s">
        <v>38</v>
      </c>
      <c r="I1412" s="7">
        <v>0</v>
      </c>
      <c r="L1412" s="7">
        <v>2234420297</v>
      </c>
      <c r="M1412" s="7">
        <v>511871981</v>
      </c>
      <c r="N1412" s="7">
        <v>36000223</v>
      </c>
      <c r="O1412" s="20">
        <f t="shared" si="45"/>
        <v>2</v>
      </c>
    </row>
    <row r="1413" spans="1:15">
      <c r="A1413" s="20" t="str">
        <f t="shared" si="44"/>
        <v>Brú Lífeyrissjóður starfsmanna sveitarfélagaA-deild</v>
      </c>
      <c r="B1413" s="20" t="str">
        <f>_xlfn.IFNA(INDEX(Listi!$AI:$AI,MATCH(C1413,Listi!$AJ:$AJ,0)),INDEX(Listi!T:T,MATCH(C1413,Listi!U:U,0)))</f>
        <v>Brú</v>
      </c>
      <c r="C1413" t="s">
        <v>217</v>
      </c>
      <c r="D1413" t="s">
        <v>257</v>
      </c>
      <c r="E1413" t="s">
        <v>275</v>
      </c>
      <c r="F1413" t="s">
        <v>37</v>
      </c>
      <c r="G1413" s="8">
        <v>37258</v>
      </c>
      <c r="H1413" t="s">
        <v>38</v>
      </c>
      <c r="I1413" s="7">
        <v>0</v>
      </c>
      <c r="L1413" s="7">
        <v>270469177889</v>
      </c>
      <c r="M1413" s="7">
        <v>13987858077</v>
      </c>
      <c r="N1413" s="7">
        <v>4793072329</v>
      </c>
      <c r="O1413" s="20">
        <f t="shared" si="45"/>
        <v>2</v>
      </c>
    </row>
    <row r="1414" spans="1:15">
      <c r="A1414" s="20" t="str">
        <f t="shared" si="44"/>
        <v>Brú Lífeyrissjóður starfsmanna sveitarfélagaB-deild</v>
      </c>
      <c r="B1414" s="20" t="str">
        <f>_xlfn.IFNA(INDEX(Listi!$AI:$AI,MATCH(C1414,Listi!$AJ:$AJ,0)),INDEX(Listi!T:T,MATCH(C1414,Listi!U:U,0)))</f>
        <v>Brú</v>
      </c>
      <c r="C1414" t="s">
        <v>217</v>
      </c>
      <c r="D1414" t="s">
        <v>218</v>
      </c>
      <c r="E1414" t="s">
        <v>275</v>
      </c>
      <c r="F1414" t="s">
        <v>37</v>
      </c>
      <c r="G1414" s="8">
        <v>37258</v>
      </c>
      <c r="H1414" t="s">
        <v>38</v>
      </c>
      <c r="I1414" s="7">
        <v>0</v>
      </c>
      <c r="L1414" s="7">
        <v>17004783831</v>
      </c>
      <c r="M1414" s="7">
        <v>119747694</v>
      </c>
      <c r="N1414" s="7">
        <v>3424817406</v>
      </c>
      <c r="O1414" s="20">
        <f t="shared" si="45"/>
        <v>2</v>
      </c>
    </row>
    <row r="1415" spans="1:15">
      <c r="A1415" s="20" t="str">
        <f t="shared" si="44"/>
        <v>Brú Lífeyrissjóður starfsmanna sveitarfélagaV-deild</v>
      </c>
      <c r="B1415" s="20" t="str">
        <f>_xlfn.IFNA(INDEX(Listi!$AI:$AI,MATCH(C1415,Listi!$AJ:$AJ,0)),INDEX(Listi!T:T,MATCH(C1415,Listi!U:U,0)))</f>
        <v>Brú</v>
      </c>
      <c r="C1415" t="s">
        <v>217</v>
      </c>
      <c r="D1415" t="s">
        <v>219</v>
      </c>
      <c r="E1415" t="s">
        <v>275</v>
      </c>
      <c r="F1415" t="s">
        <v>37</v>
      </c>
      <c r="G1415" s="8">
        <v>37258</v>
      </c>
      <c r="H1415" t="s">
        <v>38</v>
      </c>
      <c r="I1415" s="7">
        <v>0</v>
      </c>
      <c r="L1415" s="7">
        <v>54501394986</v>
      </c>
      <c r="M1415" s="7">
        <v>4188513374</v>
      </c>
      <c r="N1415" s="7">
        <v>455519059</v>
      </c>
      <c r="O1415" s="20">
        <f t="shared" si="45"/>
        <v>2</v>
      </c>
    </row>
    <row r="1416" spans="1:15">
      <c r="A1416" s="20" t="str">
        <f t="shared" si="44"/>
        <v>Eftirlaunasj atvinnuflugmannaSamtryggingardeild</v>
      </c>
      <c r="B1416" s="20" t="str">
        <f>_xlfn.IFNA(INDEX(Listi!$AI:$AI,MATCH(C1416,Listi!$AJ:$AJ,0)),INDEX(Listi!T:T,MATCH(C1416,Listi!U:U,0)))</f>
        <v>EFÍA</v>
      </c>
      <c r="C1416" t="s">
        <v>220</v>
      </c>
      <c r="D1416" t="s">
        <v>205</v>
      </c>
      <c r="E1416" t="s">
        <v>275</v>
      </c>
      <c r="F1416" t="s">
        <v>37</v>
      </c>
      <c r="G1416" s="8">
        <v>37258</v>
      </c>
      <c r="H1416" t="s">
        <v>38</v>
      </c>
      <c r="I1416" s="7">
        <v>0</v>
      </c>
      <c r="L1416" s="7">
        <v>58542663000</v>
      </c>
      <c r="M1416" s="7">
        <v>1477262000</v>
      </c>
      <c r="N1416" s="7">
        <v>1113313000</v>
      </c>
      <c r="O1416" s="20">
        <f t="shared" si="45"/>
        <v>2</v>
      </c>
    </row>
    <row r="1417" spans="1:15">
      <c r="A1417" s="20" t="str">
        <f t="shared" si="44"/>
        <v>Festa - lífeyrissjóðurSamtryggingardeild</v>
      </c>
      <c r="B1417" s="20" t="str">
        <f>_xlfn.IFNA(INDEX(Listi!$AI:$AI,MATCH(C1417,Listi!$AJ:$AJ,0)),INDEX(Listi!T:T,MATCH(C1417,Listi!U:U,0)))</f>
        <v xml:space="preserve">Festa </v>
      </c>
      <c r="C1417" t="s">
        <v>221</v>
      </c>
      <c r="D1417" t="s">
        <v>205</v>
      </c>
      <c r="E1417" t="s">
        <v>275</v>
      </c>
      <c r="F1417" t="s">
        <v>37</v>
      </c>
      <c r="G1417" s="8">
        <v>37258</v>
      </c>
      <c r="H1417" t="s">
        <v>38</v>
      </c>
      <c r="I1417" s="7">
        <v>0</v>
      </c>
      <c r="L1417" s="7">
        <v>246318113722</v>
      </c>
      <c r="M1417" s="7">
        <v>11138196907</v>
      </c>
      <c r="N1417" s="7">
        <v>5180938287</v>
      </c>
      <c r="O1417" s="20">
        <f t="shared" si="45"/>
        <v>2</v>
      </c>
    </row>
    <row r="1418" spans="1:15">
      <c r="A1418" s="20" t="str">
        <f t="shared" si="44"/>
        <v>Festa - lífeyrissjóðurSparnaðarleið I</v>
      </c>
      <c r="B1418" s="20" t="str">
        <f>_xlfn.IFNA(INDEX(Listi!$AI:$AI,MATCH(C1418,Listi!$AJ:$AJ,0)),INDEX(Listi!T:T,MATCH(C1418,Listi!U:U,0)))</f>
        <v xml:space="preserve">Festa </v>
      </c>
      <c r="C1418" t="s">
        <v>221</v>
      </c>
      <c r="D1418" t="s">
        <v>464</v>
      </c>
      <c r="E1418" t="s">
        <v>276</v>
      </c>
      <c r="F1418" s="8" t="s">
        <v>37</v>
      </c>
      <c r="G1418" s="8">
        <v>37258</v>
      </c>
      <c r="H1418" t="s">
        <v>38</v>
      </c>
      <c r="I1418" s="7">
        <v>0</v>
      </c>
      <c r="L1418" s="7">
        <v>75585319</v>
      </c>
      <c r="M1418" s="7">
        <v>37671409</v>
      </c>
      <c r="N1418" s="7">
        <v>2063969</v>
      </c>
      <c r="O1418" s="20">
        <f t="shared" si="45"/>
        <v>2</v>
      </c>
    </row>
    <row r="1419" spans="1:15">
      <c r="A1419" s="20" t="str">
        <f t="shared" si="44"/>
        <v>Festa - lífeyrissjóðurSparnaðarleið II</v>
      </c>
      <c r="B1419" s="20" t="str">
        <f>_xlfn.IFNA(INDEX(Listi!$AI:$AI,MATCH(C1419,Listi!$AJ:$AJ,0)),INDEX(Listi!T:T,MATCH(C1419,Listi!U:U,0)))</f>
        <v xml:space="preserve">Festa </v>
      </c>
      <c r="C1419" t="s">
        <v>221</v>
      </c>
      <c r="D1419" t="s">
        <v>388</v>
      </c>
      <c r="E1419" t="s">
        <v>276</v>
      </c>
      <c r="F1419" s="8" t="s">
        <v>37</v>
      </c>
      <c r="G1419" s="8">
        <v>37258</v>
      </c>
      <c r="H1419" t="s">
        <v>38</v>
      </c>
      <c r="I1419" s="7">
        <v>0</v>
      </c>
      <c r="L1419" s="7">
        <v>1113180693</v>
      </c>
      <c r="M1419" s="7">
        <v>134564310</v>
      </c>
      <c r="N1419" s="7">
        <v>19363084</v>
      </c>
      <c r="O1419" s="20">
        <f t="shared" si="45"/>
        <v>2</v>
      </c>
    </row>
    <row r="1420" spans="1:15">
      <c r="A1420" s="20" t="str">
        <f t="shared" si="44"/>
        <v>Frjálsi lífeyrissjóðurinnDeild/leið I</v>
      </c>
      <c r="B1420" s="20" t="str">
        <f>_xlfn.IFNA(INDEX(Listi!$AI:$AI,MATCH(C1420,Listi!$AJ:$AJ,0)),INDEX(Listi!T:T,MATCH(C1420,Listi!U:U,0)))</f>
        <v xml:space="preserve">Frjálsi </v>
      </c>
      <c r="C1420" t="s">
        <v>222</v>
      </c>
      <c r="D1420" t="s">
        <v>223</v>
      </c>
      <c r="E1420" t="s">
        <v>276</v>
      </c>
      <c r="F1420" s="8" t="s">
        <v>37</v>
      </c>
      <c r="G1420" s="8">
        <v>37258</v>
      </c>
      <c r="H1420" t="s">
        <v>38</v>
      </c>
      <c r="I1420" s="7">
        <v>0</v>
      </c>
      <c r="L1420" s="7">
        <v>199278730000</v>
      </c>
      <c r="M1420" s="7">
        <v>10813020000</v>
      </c>
      <c r="N1420" s="7">
        <v>2178012000</v>
      </c>
      <c r="O1420" s="20">
        <f t="shared" si="45"/>
        <v>2</v>
      </c>
    </row>
    <row r="1421" spans="1:15">
      <c r="A1421" s="20" t="str">
        <f t="shared" si="44"/>
        <v>Frjálsi lífeyrissjóðurinnDeild/leið II</v>
      </c>
      <c r="B1421" s="20" t="str">
        <f>_xlfn.IFNA(INDEX(Listi!$AI:$AI,MATCH(C1421,Listi!$AJ:$AJ,0)),INDEX(Listi!T:T,MATCH(C1421,Listi!U:U,0)))</f>
        <v xml:space="preserve">Frjálsi </v>
      </c>
      <c r="C1421" t="s">
        <v>222</v>
      </c>
      <c r="D1421" t="s">
        <v>224</v>
      </c>
      <c r="E1421" t="s">
        <v>276</v>
      </c>
      <c r="F1421" s="8" t="s">
        <v>37</v>
      </c>
      <c r="G1421" s="8">
        <v>37258</v>
      </c>
      <c r="H1421" t="s">
        <v>38</v>
      </c>
      <c r="I1421" s="7">
        <v>0</v>
      </c>
      <c r="L1421" s="7">
        <v>29681370000</v>
      </c>
      <c r="M1421" s="7">
        <v>1864883000</v>
      </c>
      <c r="N1421" s="7">
        <v>401735000</v>
      </c>
      <c r="O1421" s="20">
        <f t="shared" si="45"/>
        <v>2</v>
      </c>
    </row>
    <row r="1422" spans="1:15">
      <c r="A1422" s="20" t="str">
        <f t="shared" si="44"/>
        <v>Frjálsi lífeyrissjóðurinnDeild/leið III</v>
      </c>
      <c r="B1422" s="20" t="str">
        <f>_xlfn.IFNA(INDEX(Listi!$AI:$AI,MATCH(C1422,Listi!$AJ:$AJ,0)),INDEX(Listi!T:T,MATCH(C1422,Listi!U:U,0)))</f>
        <v xml:space="preserve">Frjálsi </v>
      </c>
      <c r="C1422" t="s">
        <v>222</v>
      </c>
      <c r="D1422" t="s">
        <v>225</v>
      </c>
      <c r="E1422" t="s">
        <v>276</v>
      </c>
      <c r="F1422" s="8" t="s">
        <v>37</v>
      </c>
      <c r="G1422" s="8">
        <v>37258</v>
      </c>
      <c r="H1422" t="s">
        <v>38</v>
      </c>
      <c r="I1422" s="7">
        <v>0</v>
      </c>
      <c r="L1422" s="7">
        <v>43554797000</v>
      </c>
      <c r="M1422" s="7">
        <v>2564479000</v>
      </c>
      <c r="N1422" s="7">
        <v>1456678000</v>
      </c>
      <c r="O1422" s="20">
        <f t="shared" si="45"/>
        <v>2</v>
      </c>
    </row>
    <row r="1423" spans="1:15">
      <c r="A1423" s="20" t="str">
        <f t="shared" si="44"/>
        <v>Frjálsi lífeyrissjóðurinnFrjálsi Áhætta</v>
      </c>
      <c r="B1423" s="20" t="str">
        <f>_xlfn.IFNA(INDEX(Listi!$AI:$AI,MATCH(C1423,Listi!$AJ:$AJ,0)),INDEX(Listi!T:T,MATCH(C1423,Listi!U:U,0)))</f>
        <v xml:space="preserve">Frjálsi </v>
      </c>
      <c r="C1423" t="s">
        <v>222</v>
      </c>
      <c r="D1423" t="s">
        <v>226</v>
      </c>
      <c r="E1423" t="s">
        <v>276</v>
      </c>
      <c r="F1423" s="8" t="s">
        <v>37</v>
      </c>
      <c r="G1423" s="8">
        <v>37258</v>
      </c>
      <c r="H1423" t="s">
        <v>38</v>
      </c>
      <c r="I1423" s="7">
        <v>0</v>
      </c>
      <c r="L1423" s="7">
        <v>2707615000</v>
      </c>
      <c r="M1423" s="7">
        <v>335331000</v>
      </c>
      <c r="N1423" s="7">
        <v>1872000</v>
      </c>
      <c r="O1423" s="20">
        <f t="shared" si="45"/>
        <v>2</v>
      </c>
    </row>
    <row r="1424" spans="1:15">
      <c r="A1424" s="20" t="str">
        <f t="shared" si="44"/>
        <v>Frjálsi lífeyrissjóðurinnSameiginleg deild</v>
      </c>
      <c r="B1424" s="20" t="str">
        <f>_xlfn.IFNA(INDEX(Listi!$AI:$AI,MATCH(C1424,Listi!$AJ:$AJ,0)),INDEX(Listi!T:T,MATCH(C1424,Listi!U:U,0)))</f>
        <v xml:space="preserve">Frjálsi </v>
      </c>
      <c r="C1424" t="s">
        <v>222</v>
      </c>
      <c r="D1424" t="s">
        <v>311</v>
      </c>
      <c r="E1424" t="s">
        <v>276</v>
      </c>
      <c r="F1424" t="s">
        <v>37</v>
      </c>
      <c r="G1424" s="8">
        <v>37258</v>
      </c>
      <c r="H1424" t="s">
        <v>38</v>
      </c>
      <c r="I1424" s="7">
        <v>0</v>
      </c>
      <c r="L1424" s="7">
        <v>0</v>
      </c>
      <c r="M1424" s="7">
        <v>0</v>
      </c>
      <c r="N1424" s="7">
        <v>0</v>
      </c>
      <c r="O1424" s="20">
        <f t="shared" si="45"/>
        <v>2</v>
      </c>
    </row>
    <row r="1425" spans="1:15">
      <c r="A1425" s="20" t="str">
        <f t="shared" si="44"/>
        <v>Frjálsi lífeyrissjóðurinnSamtryggingardeild</v>
      </c>
      <c r="B1425" s="20" t="str">
        <f>_xlfn.IFNA(INDEX(Listi!$AI:$AI,MATCH(C1425,Listi!$AJ:$AJ,0)),INDEX(Listi!T:T,MATCH(C1425,Listi!U:U,0)))</f>
        <v xml:space="preserve">Frjálsi </v>
      </c>
      <c r="C1425" t="s">
        <v>222</v>
      </c>
      <c r="D1425" t="s">
        <v>205</v>
      </c>
      <c r="E1425" t="s">
        <v>275</v>
      </c>
      <c r="F1425" t="s">
        <v>37</v>
      </c>
      <c r="G1425" s="8">
        <v>37258</v>
      </c>
      <c r="H1425" t="s">
        <v>38</v>
      </c>
      <c r="I1425" s="7">
        <v>0</v>
      </c>
      <c r="L1425" s="7">
        <v>127148465000</v>
      </c>
      <c r="M1425" s="7">
        <v>7524433000</v>
      </c>
      <c r="N1425" s="7">
        <v>1254273000</v>
      </c>
      <c r="O1425" s="20">
        <f t="shared" si="45"/>
        <v>2</v>
      </c>
    </row>
    <row r="1426" spans="1:15">
      <c r="A1426" s="20" t="str">
        <f t="shared" si="44"/>
        <v>Gildi - lífeyrissjóðurFramtíðarsýn 1</v>
      </c>
      <c r="B1426" s="20" t="str">
        <f>_xlfn.IFNA(INDEX(Listi!$AI:$AI,MATCH(C1426,Listi!$AJ:$AJ,0)),INDEX(Listi!T:T,MATCH(C1426,Listi!U:U,0)))</f>
        <v xml:space="preserve">Gildi  </v>
      </c>
      <c r="C1426" t="s">
        <v>227</v>
      </c>
      <c r="D1426" t="s">
        <v>373</v>
      </c>
      <c r="E1426" t="s">
        <v>276</v>
      </c>
      <c r="F1426" t="s">
        <v>37</v>
      </c>
      <c r="G1426" s="8">
        <v>37258</v>
      </c>
      <c r="H1426" t="s">
        <v>38</v>
      </c>
      <c r="I1426" s="7">
        <v>0</v>
      </c>
      <c r="L1426" s="7">
        <v>3223959491</v>
      </c>
      <c r="M1426" s="7">
        <v>185065371</v>
      </c>
      <c r="N1426" s="7">
        <v>99697779</v>
      </c>
      <c r="O1426" s="20">
        <f t="shared" si="45"/>
        <v>2</v>
      </c>
    </row>
    <row r="1427" spans="1:15">
      <c r="A1427" s="20" t="str">
        <f t="shared" si="44"/>
        <v>Gildi - lífeyrissjóðurFramtíðarsýn 2</v>
      </c>
      <c r="B1427" s="20" t="str">
        <f>_xlfn.IFNA(INDEX(Listi!$AI:$AI,MATCH(C1427,Listi!$AJ:$AJ,0)),INDEX(Listi!T:T,MATCH(C1427,Listi!U:U,0)))</f>
        <v xml:space="preserve">Gildi  </v>
      </c>
      <c r="C1427" t="s">
        <v>227</v>
      </c>
      <c r="D1427" t="s">
        <v>374</v>
      </c>
      <c r="E1427" t="s">
        <v>276</v>
      </c>
      <c r="F1427" t="s">
        <v>37</v>
      </c>
      <c r="G1427" s="8">
        <v>37258</v>
      </c>
      <c r="H1427" t="s">
        <v>38</v>
      </c>
      <c r="I1427" s="7">
        <v>0</v>
      </c>
      <c r="L1427" s="7">
        <v>3172355810</v>
      </c>
      <c r="M1427" s="7">
        <v>227598529</v>
      </c>
      <c r="N1427" s="7">
        <v>70042741</v>
      </c>
      <c r="O1427" s="20">
        <f t="shared" si="45"/>
        <v>2</v>
      </c>
    </row>
    <row r="1428" spans="1:15">
      <c r="A1428" s="20" t="str">
        <f t="shared" si="44"/>
        <v>Gildi - lífeyrissjóðurFramtíðarsýn 3</v>
      </c>
      <c r="B1428" s="20" t="str">
        <f>_xlfn.IFNA(INDEX(Listi!$AI:$AI,MATCH(C1428,Listi!$AJ:$AJ,0)),INDEX(Listi!T:T,MATCH(C1428,Listi!U:U,0)))</f>
        <v xml:space="preserve">Gildi  </v>
      </c>
      <c r="C1428" t="s">
        <v>227</v>
      </c>
      <c r="D1428" t="s">
        <v>380</v>
      </c>
      <c r="E1428" t="s">
        <v>276</v>
      </c>
      <c r="F1428" t="s">
        <v>37</v>
      </c>
      <c r="G1428" s="8">
        <v>37258</v>
      </c>
      <c r="H1428" t="s">
        <v>38</v>
      </c>
      <c r="I1428" s="7">
        <v>0</v>
      </c>
      <c r="L1428" s="7">
        <v>1220667693</v>
      </c>
      <c r="M1428" s="7">
        <v>206427664</v>
      </c>
      <c r="N1428" s="7">
        <v>61376636</v>
      </c>
      <c r="O1428" s="20">
        <f t="shared" si="45"/>
        <v>2</v>
      </c>
    </row>
    <row r="1429" spans="1:15">
      <c r="A1429" s="20" t="str">
        <f t="shared" si="44"/>
        <v>Gildi - lífeyrissjóðurSamtryggingardeild</v>
      </c>
      <c r="B1429" s="20" t="str">
        <f>_xlfn.IFNA(INDEX(Listi!$AI:$AI,MATCH(C1429,Listi!$AJ:$AJ,0)),INDEX(Listi!T:T,MATCH(C1429,Listi!U:U,0)))</f>
        <v xml:space="preserve">Gildi  </v>
      </c>
      <c r="C1429" t="s">
        <v>227</v>
      </c>
      <c r="D1429" t="s">
        <v>205</v>
      </c>
      <c r="E1429" t="s">
        <v>275</v>
      </c>
      <c r="F1429" t="s">
        <v>37</v>
      </c>
      <c r="G1429" s="8">
        <v>37258</v>
      </c>
      <c r="H1429" t="s">
        <v>38</v>
      </c>
      <c r="I1429" s="7">
        <v>0</v>
      </c>
      <c r="L1429" s="7">
        <v>908474103084</v>
      </c>
      <c r="M1429" s="7">
        <v>33404441428</v>
      </c>
      <c r="N1429" s="7">
        <v>20772915594</v>
      </c>
      <c r="O1429" s="20">
        <f t="shared" si="45"/>
        <v>2</v>
      </c>
    </row>
    <row r="1430" spans="1:15">
      <c r="A1430" s="20" t="str">
        <f t="shared" si="44"/>
        <v>Íslandsbanki hf.Erlend verðbréf</v>
      </c>
      <c r="B1430" s="20" t="str">
        <f>_xlfn.IFNA(INDEX(Listi!$AI:$AI,MATCH(C1430,Listi!$AJ:$AJ,0)),INDEX(Listi!T:T,MATCH(C1430,Listi!U:U,0)))</f>
        <v>Íslandsbanki</v>
      </c>
      <c r="C1430" t="s">
        <v>228</v>
      </c>
      <c r="D1430" t="s">
        <v>229</v>
      </c>
      <c r="E1430" t="s">
        <v>276</v>
      </c>
      <c r="F1430" t="s">
        <v>37</v>
      </c>
      <c r="G1430" s="8">
        <v>37258</v>
      </c>
      <c r="H1430" t="s">
        <v>38</v>
      </c>
      <c r="I1430" s="7">
        <v>0</v>
      </c>
      <c r="L1430" s="7">
        <v>1602556114</v>
      </c>
      <c r="M1430" s="7">
        <v>15640340</v>
      </c>
      <c r="N1430" s="7">
        <v>15279587</v>
      </c>
      <c r="O1430" s="20">
        <f t="shared" si="45"/>
        <v>2</v>
      </c>
    </row>
    <row r="1431" spans="1:15">
      <c r="A1431" s="20" t="str">
        <f t="shared" si="44"/>
        <v>Íslandsbanki hf.Húsnæðisleið</v>
      </c>
      <c r="B1431" s="20" t="str">
        <f>_xlfn.IFNA(INDEX(Listi!$AI:$AI,MATCH(C1431,Listi!$AJ:$AJ,0)),INDEX(Listi!T:T,MATCH(C1431,Listi!U:U,0)))</f>
        <v>Íslandsbanki</v>
      </c>
      <c r="C1431" t="s">
        <v>228</v>
      </c>
      <c r="D1431" t="s">
        <v>307</v>
      </c>
      <c r="E1431" t="s">
        <v>276</v>
      </c>
      <c r="F1431" t="s">
        <v>37</v>
      </c>
      <c r="G1431" s="8">
        <v>37258</v>
      </c>
      <c r="H1431" t="s">
        <v>38</v>
      </c>
      <c r="I1431" s="7">
        <v>0</v>
      </c>
      <c r="L1431" s="7">
        <v>2334808209</v>
      </c>
      <c r="M1431" s="7">
        <v>1128225985</v>
      </c>
      <c r="N1431" s="7">
        <v>7159457</v>
      </c>
      <c r="O1431" s="20">
        <f t="shared" si="45"/>
        <v>2</v>
      </c>
    </row>
    <row r="1432" spans="1:15">
      <c r="A1432" s="20" t="str">
        <f t="shared" si="44"/>
        <v>Íslandsbanki hf.Lífeyrisreikningur-óverðtryggður</v>
      </c>
      <c r="B1432" s="20" t="str">
        <f>_xlfn.IFNA(INDEX(Listi!$AI:$AI,MATCH(C1432,Listi!$AJ:$AJ,0)),INDEX(Listi!T:T,MATCH(C1432,Listi!U:U,0)))</f>
        <v>Íslandsbanki</v>
      </c>
      <c r="C1432" t="s">
        <v>228</v>
      </c>
      <c r="D1432" t="s">
        <v>231</v>
      </c>
      <c r="E1432" t="s">
        <v>276</v>
      </c>
      <c r="F1432" t="s">
        <v>37</v>
      </c>
      <c r="G1432" s="8">
        <v>37258</v>
      </c>
      <c r="H1432" t="s">
        <v>38</v>
      </c>
      <c r="I1432" s="7">
        <v>0</v>
      </c>
      <c r="L1432" s="7">
        <v>2506311736</v>
      </c>
      <c r="M1432" s="7">
        <v>879015901</v>
      </c>
      <c r="N1432" s="7">
        <v>95740979</v>
      </c>
      <c r="O1432" s="20">
        <f t="shared" si="45"/>
        <v>2</v>
      </c>
    </row>
    <row r="1433" spans="1:15">
      <c r="A1433" s="20" t="str">
        <f t="shared" si="44"/>
        <v>Íslandsbanki hf.Lífeyrisreikningur-verðtryggður</v>
      </c>
      <c r="B1433" s="20" t="str">
        <f>_xlfn.IFNA(INDEX(Listi!$AI:$AI,MATCH(C1433,Listi!$AJ:$AJ,0)),INDEX(Listi!T:T,MATCH(C1433,Listi!U:U,0)))</f>
        <v>Íslandsbanki</v>
      </c>
      <c r="C1433" t="s">
        <v>228</v>
      </c>
      <c r="D1433" t="s">
        <v>232</v>
      </c>
      <c r="E1433" t="s">
        <v>276</v>
      </c>
      <c r="F1433" t="s">
        <v>37</v>
      </c>
      <c r="G1433" s="8">
        <v>37258</v>
      </c>
      <c r="H1433" t="s">
        <v>38</v>
      </c>
      <c r="I1433" s="7">
        <v>0</v>
      </c>
      <c r="L1433" s="7">
        <v>35933944171</v>
      </c>
      <c r="M1433" s="7">
        <v>3575627585</v>
      </c>
      <c r="N1433" s="7">
        <v>973599891</v>
      </c>
      <c r="O1433" s="20">
        <f t="shared" si="45"/>
        <v>2</v>
      </c>
    </row>
    <row r="1434" spans="1:15">
      <c r="A1434" s="20" t="str">
        <f t="shared" si="44"/>
        <v>Íslandsbanki hf.Löng ríkisskuldabréf</v>
      </c>
      <c r="B1434" s="20" t="str">
        <f>_xlfn.IFNA(INDEX(Listi!$AI:$AI,MATCH(C1434,Listi!$AJ:$AJ,0)),INDEX(Listi!T:T,MATCH(C1434,Listi!U:U,0)))</f>
        <v>Íslandsbanki</v>
      </c>
      <c r="C1434" t="s">
        <v>228</v>
      </c>
      <c r="D1434" t="s">
        <v>233</v>
      </c>
      <c r="E1434" t="s">
        <v>276</v>
      </c>
      <c r="F1434" t="s">
        <v>37</v>
      </c>
      <c r="G1434" s="8">
        <v>37258</v>
      </c>
      <c r="H1434" t="s">
        <v>38</v>
      </c>
      <c r="I1434" s="7">
        <v>0</v>
      </c>
      <c r="L1434" s="7">
        <v>753232602</v>
      </c>
      <c r="M1434" s="7">
        <v>52540738</v>
      </c>
      <c r="N1434" s="7">
        <v>25520229</v>
      </c>
      <c r="O1434" s="20">
        <f t="shared" si="45"/>
        <v>2</v>
      </c>
    </row>
    <row r="1435" spans="1:15">
      <c r="A1435" s="20" t="str">
        <f t="shared" si="44"/>
        <v>Íslandsbanki hf.Stýring A</v>
      </c>
      <c r="B1435" s="20" t="str">
        <f>_xlfn.IFNA(INDEX(Listi!$AI:$AI,MATCH(C1435,Listi!$AJ:$AJ,0)),INDEX(Listi!T:T,MATCH(C1435,Listi!U:U,0)))</f>
        <v>Íslandsbanki</v>
      </c>
      <c r="C1435" t="s">
        <v>228</v>
      </c>
      <c r="D1435" t="s">
        <v>234</v>
      </c>
      <c r="E1435" t="s">
        <v>276</v>
      </c>
      <c r="F1435" t="s">
        <v>37</v>
      </c>
      <c r="G1435" s="8">
        <v>37258</v>
      </c>
      <c r="H1435" t="s">
        <v>38</v>
      </c>
      <c r="I1435" s="7">
        <v>0</v>
      </c>
      <c r="L1435" s="7">
        <v>4133723797</v>
      </c>
      <c r="M1435" s="7">
        <v>215966902</v>
      </c>
      <c r="N1435" s="7">
        <v>124877843</v>
      </c>
      <c r="O1435" s="20">
        <f t="shared" si="45"/>
        <v>2</v>
      </c>
    </row>
    <row r="1436" spans="1:15">
      <c r="A1436" s="20" t="str">
        <f t="shared" si="44"/>
        <v>Íslandsbanki hf.Stýring B</v>
      </c>
      <c r="B1436" s="20" t="str">
        <f>_xlfn.IFNA(INDEX(Listi!$AI:$AI,MATCH(C1436,Listi!$AJ:$AJ,0)),INDEX(Listi!T:T,MATCH(C1436,Listi!U:U,0)))</f>
        <v>Íslandsbanki</v>
      </c>
      <c r="C1436" t="s">
        <v>228</v>
      </c>
      <c r="D1436" t="s">
        <v>235</v>
      </c>
      <c r="E1436" t="s">
        <v>276</v>
      </c>
      <c r="F1436" t="s">
        <v>37</v>
      </c>
      <c r="G1436" s="8">
        <v>37258</v>
      </c>
      <c r="H1436" t="s">
        <v>38</v>
      </c>
      <c r="I1436" s="7">
        <v>0</v>
      </c>
      <c r="L1436" s="7">
        <v>5860247393</v>
      </c>
      <c r="M1436" s="7">
        <v>508591885</v>
      </c>
      <c r="N1436" s="7">
        <v>77897125</v>
      </c>
      <c r="O1436" s="20">
        <f t="shared" si="45"/>
        <v>2</v>
      </c>
    </row>
    <row r="1437" spans="1:15">
      <c r="A1437" s="20" t="str">
        <f t="shared" si="44"/>
        <v>Íslandsbanki hf.Stýring C</v>
      </c>
      <c r="B1437" s="20" t="str">
        <f>_xlfn.IFNA(INDEX(Listi!$AI:$AI,MATCH(C1437,Listi!$AJ:$AJ,0)),INDEX(Listi!T:T,MATCH(C1437,Listi!U:U,0)))</f>
        <v>Íslandsbanki</v>
      </c>
      <c r="C1437" t="s">
        <v>228</v>
      </c>
      <c r="D1437" t="s">
        <v>236</v>
      </c>
      <c r="E1437" t="s">
        <v>276</v>
      </c>
      <c r="F1437" t="s">
        <v>37</v>
      </c>
      <c r="G1437" s="8">
        <v>37258</v>
      </c>
      <c r="H1437" t="s">
        <v>38</v>
      </c>
      <c r="I1437" s="7">
        <v>0</v>
      </c>
      <c r="L1437" s="7">
        <v>8014427899</v>
      </c>
      <c r="M1437" s="7">
        <v>751053797</v>
      </c>
      <c r="N1437" s="7">
        <v>58531298</v>
      </c>
      <c r="O1437" s="20">
        <f t="shared" si="45"/>
        <v>2</v>
      </c>
    </row>
    <row r="1438" spans="1:15">
      <c r="A1438" s="20" t="str">
        <f t="shared" si="44"/>
        <v>Íslandsbanki hf.Stýring D</v>
      </c>
      <c r="B1438" s="20" t="str">
        <f>_xlfn.IFNA(INDEX(Listi!$AI:$AI,MATCH(C1438,Listi!$AJ:$AJ,0)),INDEX(Listi!T:T,MATCH(C1438,Listi!U:U,0)))</f>
        <v>Íslandsbanki</v>
      </c>
      <c r="C1438" t="s">
        <v>228</v>
      </c>
      <c r="D1438" t="s">
        <v>237</v>
      </c>
      <c r="E1438" t="s">
        <v>276</v>
      </c>
      <c r="F1438" t="s">
        <v>37</v>
      </c>
      <c r="G1438" s="8">
        <v>37258</v>
      </c>
      <c r="H1438" t="s">
        <v>38</v>
      </c>
      <c r="I1438" s="7">
        <v>0</v>
      </c>
      <c r="L1438" s="7">
        <v>5826614423</v>
      </c>
      <c r="M1438" s="7">
        <v>1371163557</v>
      </c>
      <c r="N1438" s="7">
        <v>36861109</v>
      </c>
      <c r="O1438" s="20">
        <f t="shared" si="45"/>
        <v>2</v>
      </c>
    </row>
    <row r="1439" spans="1:15">
      <c r="A1439" s="20" t="str">
        <f t="shared" si="44"/>
        <v>Íslandsbanki hf.Stýring E</v>
      </c>
      <c r="B1439" s="20" t="str">
        <f>_xlfn.IFNA(INDEX(Listi!$AI:$AI,MATCH(C1439,Listi!$AJ:$AJ,0)),INDEX(Listi!T:T,MATCH(C1439,Listi!U:U,0)))</f>
        <v>Íslandsbanki</v>
      </c>
      <c r="C1439" t="s">
        <v>228</v>
      </c>
      <c r="D1439" t="s">
        <v>580</v>
      </c>
      <c r="E1439" t="s">
        <v>276</v>
      </c>
      <c r="F1439" t="s">
        <v>37</v>
      </c>
      <c r="G1439" s="8">
        <v>37258</v>
      </c>
      <c r="H1439" t="s">
        <v>38</v>
      </c>
      <c r="I1439" s="7">
        <v>0</v>
      </c>
      <c r="L1439" s="7">
        <v>99567247</v>
      </c>
      <c r="M1439" s="7">
        <v>7691901</v>
      </c>
      <c r="N1439" s="7">
        <v>670647</v>
      </c>
      <c r="O1439" s="20">
        <f t="shared" si="45"/>
        <v>2</v>
      </c>
    </row>
    <row r="1440" spans="1:15">
      <c r="A1440" s="20" t="str">
        <f t="shared" si="44"/>
        <v>Íslenski lífeyrissjóðurinnLíf 1</v>
      </c>
      <c r="B1440" s="20" t="str">
        <f>_xlfn.IFNA(INDEX(Listi!$AI:$AI,MATCH(C1440,Listi!$AJ:$AJ,0)),INDEX(Listi!T:T,MATCH(C1440,Listi!U:U,0)))</f>
        <v xml:space="preserve">Íslenski  </v>
      </c>
      <c r="C1440" t="s">
        <v>238</v>
      </c>
      <c r="D1440" t="s">
        <v>239</v>
      </c>
      <c r="E1440" t="s">
        <v>276</v>
      </c>
      <c r="F1440" t="s">
        <v>37</v>
      </c>
      <c r="G1440" s="8">
        <v>37258</v>
      </c>
      <c r="H1440" t="s">
        <v>38</v>
      </c>
      <c r="I1440" s="7">
        <v>0</v>
      </c>
      <c r="L1440" s="7">
        <v>34645188332</v>
      </c>
      <c r="M1440" s="7">
        <v>5859453012</v>
      </c>
      <c r="N1440" s="7">
        <v>977930648</v>
      </c>
      <c r="O1440" s="20">
        <f t="shared" si="45"/>
        <v>2</v>
      </c>
    </row>
    <row r="1441" spans="1:15">
      <c r="A1441" s="20" t="str">
        <f t="shared" si="44"/>
        <v>Íslenski lífeyrissjóðurinnLíf 2</v>
      </c>
      <c r="B1441" s="20" t="str">
        <f>_xlfn.IFNA(INDEX(Listi!$AI:$AI,MATCH(C1441,Listi!$AJ:$AJ,0)),INDEX(Listi!T:T,MATCH(C1441,Listi!U:U,0)))</f>
        <v xml:space="preserve">Íslenski  </v>
      </c>
      <c r="C1441" t="s">
        <v>238</v>
      </c>
      <c r="D1441" t="s">
        <v>240</v>
      </c>
      <c r="E1441" t="s">
        <v>276</v>
      </c>
      <c r="F1441" t="s">
        <v>37</v>
      </c>
      <c r="G1441" s="8">
        <v>37258</v>
      </c>
      <c r="H1441" t="s">
        <v>38</v>
      </c>
      <c r="I1441" s="7">
        <v>0</v>
      </c>
      <c r="L1441" s="7">
        <v>31029129445</v>
      </c>
      <c r="M1441" s="7">
        <v>2139527304</v>
      </c>
      <c r="N1441" s="7">
        <v>531278955</v>
      </c>
      <c r="O1441" s="20">
        <f t="shared" si="45"/>
        <v>2</v>
      </c>
    </row>
    <row r="1442" spans="1:15">
      <c r="A1442" s="20" t="str">
        <f t="shared" si="44"/>
        <v>Íslenski lífeyrissjóðurinnLíf 3</v>
      </c>
      <c r="B1442" s="20" t="str">
        <f>_xlfn.IFNA(INDEX(Listi!$AI:$AI,MATCH(C1442,Listi!$AJ:$AJ,0)),INDEX(Listi!T:T,MATCH(C1442,Listi!U:U,0)))</f>
        <v xml:space="preserve">Íslenski  </v>
      </c>
      <c r="C1442" t="s">
        <v>238</v>
      </c>
      <c r="D1442" t="s">
        <v>241</v>
      </c>
      <c r="E1442" t="s">
        <v>276</v>
      </c>
      <c r="F1442" t="s">
        <v>37</v>
      </c>
      <c r="G1442" s="8">
        <v>37258</v>
      </c>
      <c r="H1442" t="s">
        <v>38</v>
      </c>
      <c r="I1442" s="7">
        <v>0</v>
      </c>
      <c r="L1442" s="7">
        <v>26552298455</v>
      </c>
      <c r="M1442" s="7">
        <v>1349981892</v>
      </c>
      <c r="N1442" s="7">
        <v>474868471</v>
      </c>
      <c r="O1442" s="20">
        <f t="shared" si="45"/>
        <v>2</v>
      </c>
    </row>
    <row r="1443" spans="1:15">
      <c r="A1443" s="20" t="str">
        <f t="shared" ref="A1443:A1504" si="46">CONCATENATE(C1443,D1443)</f>
        <v>Íslenski lífeyrissjóðurinnLíf 4</v>
      </c>
      <c r="B1443" s="20" t="str">
        <f>_xlfn.IFNA(INDEX(Listi!$AI:$AI,MATCH(C1443,Listi!$AJ:$AJ,0)),INDEX(Listi!T:T,MATCH(C1443,Listi!U:U,0)))</f>
        <v xml:space="preserve">Íslenski  </v>
      </c>
      <c r="C1443" t="s">
        <v>238</v>
      </c>
      <c r="D1443" t="s">
        <v>242</v>
      </c>
      <c r="E1443" t="s">
        <v>276</v>
      </c>
      <c r="F1443" t="s">
        <v>37</v>
      </c>
      <c r="G1443" s="8">
        <v>37258</v>
      </c>
      <c r="H1443" t="s">
        <v>38</v>
      </c>
      <c r="I1443" s="7">
        <v>0</v>
      </c>
      <c r="L1443" s="7">
        <v>15323468197</v>
      </c>
      <c r="M1443" s="7">
        <v>592019313</v>
      </c>
      <c r="N1443" s="7">
        <v>649721424</v>
      </c>
      <c r="O1443" s="20">
        <f t="shared" si="45"/>
        <v>2</v>
      </c>
    </row>
    <row r="1444" spans="1:15">
      <c r="A1444" s="20" t="str">
        <f t="shared" si="46"/>
        <v>Íslenski lífeyrissjóðurinnSamtryggingardeild</v>
      </c>
      <c r="B1444" s="20" t="str">
        <f>_xlfn.IFNA(INDEX(Listi!$AI:$AI,MATCH(C1444,Listi!$AJ:$AJ,0)),INDEX(Listi!T:T,MATCH(C1444,Listi!U:U,0)))</f>
        <v xml:space="preserve">Íslenski  </v>
      </c>
      <c r="C1444" t="s">
        <v>238</v>
      </c>
      <c r="D1444" t="s">
        <v>205</v>
      </c>
      <c r="E1444" t="s">
        <v>275</v>
      </c>
      <c r="F1444" t="s">
        <v>37</v>
      </c>
      <c r="G1444" s="8">
        <v>37258</v>
      </c>
      <c r="H1444" t="s">
        <v>38</v>
      </c>
      <c r="I1444" s="7">
        <v>0</v>
      </c>
      <c r="L1444" s="7">
        <v>32369481106</v>
      </c>
      <c r="M1444" s="7">
        <v>2513450236</v>
      </c>
      <c r="N1444" s="7">
        <v>182749847</v>
      </c>
      <c r="O1444" s="20">
        <f t="shared" si="45"/>
        <v>2</v>
      </c>
    </row>
    <row r="1445" spans="1:15">
      <c r="A1445" s="20" t="str">
        <f t="shared" si="46"/>
        <v>Kvika banki hf.Ævileið</v>
      </c>
      <c r="B1445" s="20" t="str">
        <f>_xlfn.IFNA(INDEX(Listi!$AI:$AI,MATCH(C1445,Listi!$AJ:$AJ,0)),INDEX(Listi!T:T,MATCH(C1445,Listi!U:U,0)))</f>
        <v xml:space="preserve">Kvika banki </v>
      </c>
      <c r="C1445" t="s">
        <v>243</v>
      </c>
      <c r="D1445" t="s">
        <v>248</v>
      </c>
      <c r="E1445" t="s">
        <v>276</v>
      </c>
      <c r="F1445" t="s">
        <v>37</v>
      </c>
      <c r="G1445" s="8">
        <v>37258</v>
      </c>
      <c r="H1445" t="s">
        <v>38</v>
      </c>
      <c r="I1445" s="7">
        <v>0</v>
      </c>
      <c r="L1445" s="7">
        <v>83990162</v>
      </c>
      <c r="M1445" s="7">
        <v>9152445</v>
      </c>
      <c r="N1445" s="7">
        <v>0</v>
      </c>
      <c r="O1445" s="20">
        <f t="shared" si="45"/>
        <v>2</v>
      </c>
    </row>
    <row r="1446" spans="1:15">
      <c r="A1446" s="20" t="str">
        <f t="shared" si="46"/>
        <v>Kvika banki hf.Innlánaleið</v>
      </c>
      <c r="B1446" s="20" t="str">
        <f>_xlfn.IFNA(INDEX(Listi!$AI:$AI,MATCH(C1446,Listi!$AJ:$AJ,0)),INDEX(Listi!T:T,MATCH(C1446,Listi!U:U,0)))</f>
        <v xml:space="preserve">Kvika banki </v>
      </c>
      <c r="C1446" t="s">
        <v>243</v>
      </c>
      <c r="D1446" t="s">
        <v>230</v>
      </c>
      <c r="E1446" t="s">
        <v>276</v>
      </c>
      <c r="F1446" t="s">
        <v>37</v>
      </c>
      <c r="G1446" s="8">
        <v>37258</v>
      </c>
      <c r="H1446" t="s">
        <v>38</v>
      </c>
      <c r="I1446" s="7">
        <v>0</v>
      </c>
      <c r="L1446" s="7">
        <v>2045925829</v>
      </c>
      <c r="M1446" s="7">
        <v>336947043</v>
      </c>
      <c r="N1446" s="7">
        <v>10453565</v>
      </c>
      <c r="O1446" s="20">
        <f t="shared" si="45"/>
        <v>2</v>
      </c>
    </row>
    <row r="1447" spans="1:15">
      <c r="A1447" s="20" t="str">
        <f t="shared" si="46"/>
        <v>Kvika banki hf.Kvika Séreignasparnaður 5</v>
      </c>
      <c r="B1447" s="20" t="str">
        <f>_xlfn.IFNA(INDEX(Listi!$AI:$AI,MATCH(C1447,Listi!$AJ:$AJ,0)),INDEX(Listi!T:T,MATCH(C1447,Listi!U:U,0)))</f>
        <v xml:space="preserve">Kvika banki </v>
      </c>
      <c r="C1447" t="s">
        <v>243</v>
      </c>
      <c r="D1447" t="s">
        <v>471</v>
      </c>
      <c r="E1447" t="s">
        <v>276</v>
      </c>
      <c r="F1447" t="s">
        <v>37</v>
      </c>
      <c r="G1447" s="8">
        <v>37258</v>
      </c>
      <c r="H1447" t="s">
        <v>38</v>
      </c>
      <c r="I1447" s="7">
        <v>0</v>
      </c>
      <c r="L1447" s="7">
        <v>1146886398</v>
      </c>
      <c r="M1447" s="7">
        <v>0</v>
      </c>
      <c r="N1447" s="7">
        <v>0</v>
      </c>
      <c r="O1447" s="20">
        <f t="shared" si="45"/>
        <v>2</v>
      </c>
    </row>
    <row r="1448" spans="1:15">
      <c r="A1448" s="20" t="str">
        <f t="shared" si="46"/>
        <v>Kvika banki hf.MP Séreign 1</v>
      </c>
      <c r="B1448" s="20" t="str">
        <f>_xlfn.IFNA(INDEX(Listi!$AI:$AI,MATCH(C1448,Listi!$AJ:$AJ,0)),INDEX(Listi!T:T,MATCH(C1448,Listi!U:U,0)))</f>
        <v xml:space="preserve">Kvika banki </v>
      </c>
      <c r="C1448" t="s">
        <v>243</v>
      </c>
      <c r="D1448" t="s">
        <v>244</v>
      </c>
      <c r="E1448" t="s">
        <v>276</v>
      </c>
      <c r="F1448" t="s">
        <v>37</v>
      </c>
      <c r="G1448" s="8">
        <v>37258</v>
      </c>
      <c r="H1448" t="s">
        <v>38</v>
      </c>
      <c r="I1448" s="7">
        <v>0</v>
      </c>
      <c r="L1448" s="7">
        <v>706827763</v>
      </c>
      <c r="M1448" s="7">
        <v>48440481</v>
      </c>
      <c r="N1448" s="7">
        <v>9836508</v>
      </c>
      <c r="O1448" s="20">
        <f t="shared" si="45"/>
        <v>2</v>
      </c>
    </row>
    <row r="1449" spans="1:15">
      <c r="A1449" s="20" t="str">
        <f t="shared" si="46"/>
        <v>Kvika banki hf.MP Séreign 2</v>
      </c>
      <c r="B1449" s="20" t="str">
        <f>_xlfn.IFNA(INDEX(Listi!$AI:$AI,MATCH(C1449,Listi!$AJ:$AJ,0)),INDEX(Listi!T:T,MATCH(C1449,Listi!U:U,0)))</f>
        <v xml:space="preserve">Kvika banki </v>
      </c>
      <c r="C1449" t="s">
        <v>243</v>
      </c>
      <c r="D1449" t="s">
        <v>245</v>
      </c>
      <c r="E1449" t="s">
        <v>276</v>
      </c>
      <c r="F1449" t="s">
        <v>37</v>
      </c>
      <c r="G1449" s="8">
        <v>37258</v>
      </c>
      <c r="H1449" t="s">
        <v>38</v>
      </c>
      <c r="I1449" s="7">
        <v>0</v>
      </c>
      <c r="L1449" s="7">
        <v>853989181</v>
      </c>
      <c r="M1449" s="7">
        <v>42441382</v>
      </c>
      <c r="N1449" s="7">
        <v>14637701</v>
      </c>
      <c r="O1449" s="20">
        <f t="shared" si="45"/>
        <v>2</v>
      </c>
    </row>
    <row r="1450" spans="1:15">
      <c r="A1450" s="20" t="str">
        <f t="shared" si="46"/>
        <v>Kvika banki hf.MP Séreign 3</v>
      </c>
      <c r="B1450" s="20" t="str">
        <f>_xlfn.IFNA(INDEX(Listi!$AI:$AI,MATCH(C1450,Listi!$AJ:$AJ,0)),INDEX(Listi!T:T,MATCH(C1450,Listi!U:U,0)))</f>
        <v xml:space="preserve">Kvika banki </v>
      </c>
      <c r="C1450" t="s">
        <v>243</v>
      </c>
      <c r="D1450" t="s">
        <v>246</v>
      </c>
      <c r="E1450" t="s">
        <v>276</v>
      </c>
      <c r="F1450" t="s">
        <v>37</v>
      </c>
      <c r="G1450" s="8">
        <v>37258</v>
      </c>
      <c r="H1450" t="s">
        <v>38</v>
      </c>
      <c r="I1450" s="7">
        <v>0</v>
      </c>
      <c r="L1450" s="7">
        <v>141173858</v>
      </c>
      <c r="M1450" s="7">
        <v>3374790</v>
      </c>
      <c r="N1450" s="7">
        <v>0</v>
      </c>
      <c r="O1450" s="20">
        <f t="shared" si="45"/>
        <v>2</v>
      </c>
    </row>
    <row r="1451" spans="1:15">
      <c r="A1451" s="20" t="str">
        <f t="shared" si="46"/>
        <v>Kvika banki hf.MP Séreign 4</v>
      </c>
      <c r="B1451" s="20" t="str">
        <f>_xlfn.IFNA(INDEX(Listi!$AI:$AI,MATCH(C1451,Listi!$AJ:$AJ,0)),INDEX(Listi!T:T,MATCH(C1451,Listi!U:U,0)))</f>
        <v xml:space="preserve">Kvika banki </v>
      </c>
      <c r="C1451" t="s">
        <v>243</v>
      </c>
      <c r="D1451" t="s">
        <v>247</v>
      </c>
      <c r="E1451" t="s">
        <v>276</v>
      </c>
      <c r="F1451" t="s">
        <v>37</v>
      </c>
      <c r="G1451" s="8">
        <v>37258</v>
      </c>
      <c r="H1451" t="s">
        <v>38</v>
      </c>
      <c r="I1451" s="7">
        <v>0</v>
      </c>
      <c r="L1451" s="7">
        <v>55886684</v>
      </c>
      <c r="M1451" s="7">
        <v>2888869</v>
      </c>
      <c r="N1451" s="7">
        <v>0</v>
      </c>
      <c r="O1451" s="20">
        <f t="shared" si="45"/>
        <v>2</v>
      </c>
    </row>
    <row r="1452" spans="1:15">
      <c r="A1452" s="20" t="str">
        <f t="shared" si="46"/>
        <v>Landsbankinn hf.Landsbankinn Erlend verðbréf</v>
      </c>
      <c r="B1452" s="20" t="str">
        <f>_xlfn.IFNA(INDEX(Listi!$AI:$AI,MATCH(C1452,Listi!$AJ:$AJ,0)),INDEX(Listi!T:T,MATCH(C1452,Listi!U:U,0)))</f>
        <v>Landsbankinn</v>
      </c>
      <c r="C1452" t="s">
        <v>249</v>
      </c>
      <c r="D1452" t="s">
        <v>385</v>
      </c>
      <c r="E1452" t="s">
        <v>276</v>
      </c>
      <c r="F1452" t="s">
        <v>37</v>
      </c>
      <c r="G1452" s="8">
        <v>37258</v>
      </c>
      <c r="H1452" t="s">
        <v>38</v>
      </c>
      <c r="I1452" s="7">
        <v>8600750</v>
      </c>
      <c r="L1452" s="7">
        <v>3705185129</v>
      </c>
      <c r="M1452" s="7">
        <v>119989407</v>
      </c>
      <c r="N1452" s="7">
        <v>87847878</v>
      </c>
      <c r="O1452" s="20">
        <f t="shared" si="45"/>
        <v>2</v>
      </c>
    </row>
    <row r="1453" spans="1:15">
      <c r="A1453" s="20" t="str">
        <f t="shared" si="46"/>
        <v>Landsbankinn hf.Landsbankinn Lífeyrisbók</v>
      </c>
      <c r="B1453" s="20" t="str">
        <f>_xlfn.IFNA(INDEX(Listi!$AI:$AI,MATCH(C1453,Listi!$AJ:$AJ,0)),INDEX(Listi!T:T,MATCH(C1453,Listi!U:U,0)))</f>
        <v>Landsbankinn</v>
      </c>
      <c r="C1453" t="s">
        <v>249</v>
      </c>
      <c r="D1453" t="s">
        <v>367</v>
      </c>
      <c r="E1453" t="s">
        <v>276</v>
      </c>
      <c r="F1453" t="s">
        <v>37</v>
      </c>
      <c r="G1453" s="8">
        <v>37258</v>
      </c>
      <c r="H1453" t="s">
        <v>38</v>
      </c>
      <c r="I1453" s="7">
        <v>0</v>
      </c>
      <c r="L1453" s="7">
        <v>3016213427</v>
      </c>
      <c r="M1453" s="7">
        <v>440353590</v>
      </c>
      <c r="N1453" s="7">
        <v>298769900</v>
      </c>
      <c r="O1453" s="20">
        <f t="shared" si="45"/>
        <v>2</v>
      </c>
    </row>
    <row r="1454" spans="1:15">
      <c r="A1454" s="20" t="str">
        <f t="shared" si="46"/>
        <v>Landsbankinn hf.Landsbankinn Lífeyrisbók verðtryggð</v>
      </c>
      <c r="B1454" s="20" t="str">
        <f>_xlfn.IFNA(INDEX(Listi!$AI:$AI,MATCH(C1454,Listi!$AJ:$AJ,0)),INDEX(Listi!T:T,MATCH(C1454,Listi!U:U,0)))</f>
        <v>Landsbankinn</v>
      </c>
      <c r="C1454" t="s">
        <v>249</v>
      </c>
      <c r="D1454" t="s">
        <v>598</v>
      </c>
      <c r="E1454" t="s">
        <v>276</v>
      </c>
      <c r="F1454" t="s">
        <v>37</v>
      </c>
      <c r="G1454" s="8">
        <v>37258</v>
      </c>
      <c r="H1454" t="s">
        <v>38</v>
      </c>
      <c r="I1454" s="7">
        <v>0</v>
      </c>
      <c r="L1454" s="7">
        <v>66896053137</v>
      </c>
      <c r="M1454" s="7">
        <v>6692476029</v>
      </c>
      <c r="N1454" s="7">
        <v>4680072987</v>
      </c>
      <c r="O1454" s="20">
        <f t="shared" si="45"/>
        <v>2</v>
      </c>
    </row>
    <row r="1455" spans="1:15">
      <c r="A1455" s="20" t="str">
        <f t="shared" si="46"/>
        <v>Lífeyrissjóður bændaSamtryggingardeild</v>
      </c>
      <c r="B1455" s="20" t="str">
        <f>_xlfn.IFNA(INDEX(Listi!$AI:$AI,MATCH(C1455,Listi!$AJ:$AJ,0)),INDEX(Listi!T:T,MATCH(C1455,Listi!U:U,0)))</f>
        <v>Lífeyrissjóður bænda</v>
      </c>
      <c r="C1455" t="s">
        <v>252</v>
      </c>
      <c r="D1455" t="s">
        <v>205</v>
      </c>
      <c r="E1455" t="s">
        <v>275</v>
      </c>
      <c r="F1455" t="s">
        <v>37</v>
      </c>
      <c r="G1455" s="8">
        <v>37258</v>
      </c>
      <c r="H1455" t="s">
        <v>38</v>
      </c>
      <c r="I1455" s="7">
        <v>0</v>
      </c>
      <c r="L1455" s="7">
        <v>45108278171</v>
      </c>
      <c r="M1455" s="7">
        <v>776003397</v>
      </c>
      <c r="N1455" s="7">
        <v>1921473168</v>
      </c>
      <c r="O1455" s="20">
        <f t="shared" si="45"/>
        <v>2</v>
      </c>
    </row>
    <row r="1456" spans="1:15">
      <c r="A1456" s="20" t="str">
        <f t="shared" si="46"/>
        <v>Lífeyrissjóður bankamannaAldursdeild</v>
      </c>
      <c r="B1456" s="20" t="str">
        <f>_xlfn.IFNA(INDEX(Listi!$AI:$AI,MATCH(C1456,Listi!$AJ:$AJ,0)),INDEX(Listi!T:T,MATCH(C1456,Listi!U:U,0)))</f>
        <v>Lífeyrissjóður bankam.</v>
      </c>
      <c r="C1456" t="s">
        <v>250</v>
      </c>
      <c r="D1456" t="s">
        <v>251</v>
      </c>
      <c r="E1456" t="s">
        <v>275</v>
      </c>
      <c r="F1456" t="s">
        <v>37</v>
      </c>
      <c r="G1456" s="8">
        <v>37258</v>
      </c>
      <c r="H1456" t="s">
        <v>38</v>
      </c>
      <c r="I1456" s="7">
        <v>0</v>
      </c>
      <c r="L1456" s="7">
        <v>61369964000</v>
      </c>
      <c r="M1456" s="7">
        <v>1996063000</v>
      </c>
      <c r="N1456" s="7">
        <v>753444000</v>
      </c>
      <c r="O1456" s="20">
        <f t="shared" si="45"/>
        <v>2</v>
      </c>
    </row>
    <row r="1457" spans="1:15">
      <c r="A1457" s="20" t="str">
        <f t="shared" si="46"/>
        <v>Lífeyrissjóður bankamannaHlutfallsdeild</v>
      </c>
      <c r="B1457" s="20" t="str">
        <f>_xlfn.IFNA(INDEX(Listi!$AI:$AI,MATCH(C1457,Listi!$AJ:$AJ,0)),INDEX(Listi!T:T,MATCH(C1457,Listi!U:U,0)))</f>
        <v>Lífeyrissjóður bankam.</v>
      </c>
      <c r="C1457" t="s">
        <v>250</v>
      </c>
      <c r="D1457" t="s">
        <v>467</v>
      </c>
      <c r="E1457" t="s">
        <v>275</v>
      </c>
      <c r="F1457" t="s">
        <v>37</v>
      </c>
      <c r="G1457" s="8">
        <v>37258</v>
      </c>
      <c r="H1457" t="s">
        <v>38</v>
      </c>
      <c r="I1457" s="7">
        <v>0</v>
      </c>
      <c r="L1457" s="7">
        <v>40286427000</v>
      </c>
      <c r="M1457" s="7">
        <v>125147000</v>
      </c>
      <c r="N1457" s="7">
        <v>2741197000</v>
      </c>
      <c r="O1457" s="20">
        <f t="shared" si="45"/>
        <v>2</v>
      </c>
    </row>
    <row r="1458" spans="1:15">
      <c r="A1458" s="20" t="str">
        <f t="shared" si="46"/>
        <v>Lífeyrissjóður RangæingaSamtryggingardeild</v>
      </c>
      <c r="B1458" s="20" t="str">
        <f>_xlfn.IFNA(INDEX(Listi!$AI:$AI,MATCH(C1458,Listi!$AJ:$AJ,0)),INDEX(Listi!T:T,MATCH(C1458,Listi!U:U,0)))</f>
        <v>Lífeyrissjóður Rang.</v>
      </c>
      <c r="C1458" t="s">
        <v>253</v>
      </c>
      <c r="D1458" t="s">
        <v>205</v>
      </c>
      <c r="E1458" t="s">
        <v>275</v>
      </c>
      <c r="F1458" t="s">
        <v>37</v>
      </c>
      <c r="G1458" s="8">
        <v>37258</v>
      </c>
      <c r="H1458" t="s">
        <v>38</v>
      </c>
      <c r="I1458" s="7">
        <v>0</v>
      </c>
      <c r="L1458" s="7">
        <v>18949790000</v>
      </c>
      <c r="M1458" s="7">
        <v>835894000</v>
      </c>
      <c r="N1458" s="7">
        <v>386250000</v>
      </c>
      <c r="O1458" s="20">
        <f t="shared" si="45"/>
        <v>2</v>
      </c>
    </row>
    <row r="1459" spans="1:15">
      <c r="A1459" s="20" t="str">
        <f t="shared" si="46"/>
        <v>Lífeyrissjóður starfsmanna AkureyrarbæjarSamtryggingardeild</v>
      </c>
      <c r="B1459" s="20" t="str">
        <f>_xlfn.IFNA(INDEX(Listi!$AI:$AI,MATCH(C1459,Listi!$AJ:$AJ,0)),INDEX(Listi!T:T,MATCH(C1459,Listi!U:U,0)))</f>
        <v>Lífeyrissj. starfsm. Akureyrarb.</v>
      </c>
      <c r="C1459" t="s">
        <v>274</v>
      </c>
      <c r="D1459" t="s">
        <v>205</v>
      </c>
      <c r="E1459" t="s">
        <v>275</v>
      </c>
      <c r="F1459" t="s">
        <v>37</v>
      </c>
      <c r="G1459" s="8">
        <v>37258</v>
      </c>
      <c r="H1459" t="s">
        <v>38</v>
      </c>
      <c r="I1459" s="7">
        <v>0</v>
      </c>
      <c r="L1459" s="7">
        <v>14569496826</v>
      </c>
      <c r="M1459" s="7">
        <v>46271787</v>
      </c>
      <c r="N1459" s="7">
        <v>1160288032</v>
      </c>
      <c r="O1459" s="20">
        <f t="shared" si="45"/>
        <v>2</v>
      </c>
    </row>
    <row r="1460" spans="1:15">
      <c r="A1460" s="20" t="str">
        <f t="shared" si="46"/>
        <v>Lífeyrissjóður starfsmanna Búnaðarbanka ÍslandsSamtryggingardeild</v>
      </c>
      <c r="B1460" s="20" t="str">
        <f>_xlfn.IFNA(INDEX(Listi!$AI:$AI,MATCH(C1460,Listi!$AJ:$AJ,0)),INDEX(Listi!T:T,MATCH(C1460,Listi!U:U,0)))</f>
        <v>Lífeyrissj. starfsm. Búnaðarb.Ísl.</v>
      </c>
      <c r="C1460" t="s">
        <v>254</v>
      </c>
      <c r="D1460" t="s">
        <v>205</v>
      </c>
      <c r="E1460" t="s">
        <v>275</v>
      </c>
      <c r="F1460" t="s">
        <v>37</v>
      </c>
      <c r="G1460" s="8">
        <v>37258</v>
      </c>
      <c r="H1460" t="s">
        <v>38</v>
      </c>
      <c r="I1460" s="7">
        <v>0</v>
      </c>
      <c r="L1460" s="7">
        <v>27921283000</v>
      </c>
      <c r="M1460" s="7">
        <v>7378000</v>
      </c>
      <c r="N1460" s="7">
        <v>1535577000</v>
      </c>
      <c r="O1460" s="20">
        <f t="shared" si="45"/>
        <v>2</v>
      </c>
    </row>
    <row r="1461" spans="1:15">
      <c r="A1461" s="20" t="str">
        <f t="shared" si="46"/>
        <v>Lífeyrissjóður starfsmanna ReykjavíkurborgarSamtryggingardeild</v>
      </c>
      <c r="B1461" s="20" t="str">
        <f>_xlfn.IFNA(INDEX(Listi!$AI:$AI,MATCH(C1461,Listi!$AJ:$AJ,0)),INDEX(Listi!T:T,MATCH(C1461,Listi!U:U,0)))</f>
        <v>Lífeyrissj. starfsm. Reykjav.</v>
      </c>
      <c r="C1461" t="s">
        <v>255</v>
      </c>
      <c r="D1461" t="s">
        <v>205</v>
      </c>
      <c r="E1461" t="s">
        <v>275</v>
      </c>
      <c r="F1461" t="s">
        <v>37</v>
      </c>
      <c r="G1461" s="8">
        <v>37258</v>
      </c>
      <c r="H1461" t="s">
        <v>38</v>
      </c>
      <c r="I1461" s="7">
        <v>0</v>
      </c>
      <c r="L1461" s="7">
        <v>92450251598</v>
      </c>
      <c r="M1461" s="7">
        <v>217604296</v>
      </c>
      <c r="N1461" s="7">
        <v>6195210428</v>
      </c>
      <c r="O1461" s="20">
        <f t="shared" si="45"/>
        <v>2</v>
      </c>
    </row>
    <row r="1462" spans="1:15">
      <c r="A1462" s="20" t="str">
        <f t="shared" si="46"/>
        <v>Lífeyrissjóður starfsmanna ríkisinsA-deild</v>
      </c>
      <c r="B1462" s="20" t="str">
        <f>_xlfn.IFNA(INDEX(Listi!$AI:$AI,MATCH(C1462,Listi!$AJ:$AJ,0)),INDEX(Listi!T:T,MATCH(C1462,Listi!U:U,0)))</f>
        <v>LSR</v>
      </c>
      <c r="C1462" t="s">
        <v>256</v>
      </c>
      <c r="D1462" t="s">
        <v>257</v>
      </c>
      <c r="E1462" t="s">
        <v>275</v>
      </c>
      <c r="F1462" t="s">
        <v>37</v>
      </c>
      <c r="G1462" s="8">
        <v>37258</v>
      </c>
      <c r="H1462" t="s">
        <v>38</v>
      </c>
      <c r="I1462" s="7">
        <v>0</v>
      </c>
      <c r="L1462" s="7">
        <v>1024402726080</v>
      </c>
      <c r="M1462" s="7">
        <v>38030413328</v>
      </c>
      <c r="N1462" s="7">
        <v>13011563069</v>
      </c>
      <c r="O1462" s="20">
        <f t="shared" si="45"/>
        <v>2</v>
      </c>
    </row>
    <row r="1463" spans="1:15">
      <c r="A1463" s="20" t="str">
        <f t="shared" si="46"/>
        <v>Lífeyrissjóður starfsmanna ríkisinsB-deild</v>
      </c>
      <c r="B1463" s="20" t="str">
        <f>_xlfn.IFNA(INDEX(Listi!$AI:$AI,MATCH(C1463,Listi!$AJ:$AJ,0)),INDEX(Listi!T:T,MATCH(C1463,Listi!U:U,0)))</f>
        <v>LSR</v>
      </c>
      <c r="C1463" t="s">
        <v>256</v>
      </c>
      <c r="D1463" t="s">
        <v>218</v>
      </c>
      <c r="E1463" t="s">
        <v>275</v>
      </c>
      <c r="F1463" t="s">
        <v>37</v>
      </c>
      <c r="G1463" s="8">
        <v>37258</v>
      </c>
      <c r="H1463" t="s">
        <v>38</v>
      </c>
      <c r="I1463" s="7">
        <v>0</v>
      </c>
      <c r="L1463" s="7">
        <v>297381500048</v>
      </c>
      <c r="M1463" s="7">
        <v>1364474032</v>
      </c>
      <c r="N1463" s="7">
        <v>62409553231</v>
      </c>
      <c r="O1463" s="20">
        <f t="shared" si="45"/>
        <v>2</v>
      </c>
    </row>
    <row r="1464" spans="1:15">
      <c r="A1464" s="20" t="str">
        <f t="shared" si="46"/>
        <v>Lífeyrissjóður starfsmanna ríkisinsLeið I</v>
      </c>
      <c r="B1464" s="20" t="str">
        <f>_xlfn.IFNA(INDEX(Listi!$AI:$AI,MATCH(C1464,Listi!$AJ:$AJ,0)),INDEX(Listi!T:T,MATCH(C1464,Listi!U:U,0)))</f>
        <v>LSR</v>
      </c>
      <c r="C1464" t="s">
        <v>256</v>
      </c>
      <c r="D1464" t="s">
        <v>258</v>
      </c>
      <c r="E1464" t="s">
        <v>276</v>
      </c>
      <c r="F1464" t="s">
        <v>37</v>
      </c>
      <c r="G1464" s="8">
        <v>37258</v>
      </c>
      <c r="H1464" t="s">
        <v>38</v>
      </c>
      <c r="I1464" s="7">
        <v>0</v>
      </c>
      <c r="L1464" s="7">
        <v>11704214939</v>
      </c>
      <c r="M1464" s="7">
        <v>547428342</v>
      </c>
      <c r="N1464" s="7">
        <v>195323403</v>
      </c>
      <c r="O1464" s="20">
        <f t="shared" si="45"/>
        <v>2</v>
      </c>
    </row>
    <row r="1465" spans="1:15">
      <c r="A1465" s="20" t="str">
        <f t="shared" si="46"/>
        <v>Lífeyrissjóður starfsmanna ríkisinsLeið II</v>
      </c>
      <c r="B1465" s="20" t="str">
        <f>_xlfn.IFNA(INDEX(Listi!$AI:$AI,MATCH(C1465,Listi!$AJ:$AJ,0)),INDEX(Listi!T:T,MATCH(C1465,Listi!U:U,0)))</f>
        <v>LSR</v>
      </c>
      <c r="C1465" t="s">
        <v>256</v>
      </c>
      <c r="D1465" t="s">
        <v>259</v>
      </c>
      <c r="E1465" t="s">
        <v>276</v>
      </c>
      <c r="F1465" t="s">
        <v>37</v>
      </c>
      <c r="G1465" s="8">
        <v>37258</v>
      </c>
      <c r="H1465" t="s">
        <v>38</v>
      </c>
      <c r="I1465" s="7">
        <v>0</v>
      </c>
      <c r="L1465" s="7">
        <v>3365164594</v>
      </c>
      <c r="M1465" s="7">
        <v>379849453</v>
      </c>
      <c r="N1465" s="7">
        <v>93142056</v>
      </c>
      <c r="O1465" s="20">
        <f t="shared" si="45"/>
        <v>2</v>
      </c>
    </row>
    <row r="1466" spans="1:15">
      <c r="A1466" s="20" t="str">
        <f t="shared" si="46"/>
        <v>Lífeyrissjóður starfsmanna ríkisinsLeið III</v>
      </c>
      <c r="B1466" s="20" t="str">
        <f>_xlfn.IFNA(INDEX(Listi!$AI:$AI,MATCH(C1466,Listi!$AJ:$AJ,0)),INDEX(Listi!T:T,MATCH(C1466,Listi!U:U,0)))</f>
        <v>LSR</v>
      </c>
      <c r="C1466" t="s">
        <v>256</v>
      </c>
      <c r="D1466" t="s">
        <v>260</v>
      </c>
      <c r="E1466" t="s">
        <v>276</v>
      </c>
      <c r="F1466" t="s">
        <v>37</v>
      </c>
      <c r="G1466" s="8">
        <v>37258</v>
      </c>
      <c r="H1466" t="s">
        <v>38</v>
      </c>
      <c r="I1466" s="7">
        <v>0</v>
      </c>
      <c r="L1466" s="7">
        <v>9959294621</v>
      </c>
      <c r="M1466" s="7">
        <v>743287481</v>
      </c>
      <c r="N1466" s="7">
        <v>349903833</v>
      </c>
      <c r="O1466" s="20">
        <f t="shared" si="45"/>
        <v>2</v>
      </c>
    </row>
    <row r="1467" spans="1:15">
      <c r="A1467" s="20" t="str">
        <f t="shared" si="46"/>
        <v>Lífeyrissjóður Tannlæknafél ÍslDeild I/Séreign</v>
      </c>
      <c r="B1467" s="20" t="str">
        <f>_xlfn.IFNA(INDEX(Listi!$AI:$AI,MATCH(C1467,Listi!$AJ:$AJ,0)),INDEX(Listi!T:T,MATCH(C1467,Listi!U:U,0)))</f>
        <v>Lífeyrissj. Tannlækna</v>
      </c>
      <c r="C1467" t="s">
        <v>261</v>
      </c>
      <c r="D1467" t="s">
        <v>207</v>
      </c>
      <c r="E1467" t="s">
        <v>276</v>
      </c>
      <c r="F1467" t="s">
        <v>37</v>
      </c>
      <c r="G1467" s="8">
        <v>37258</v>
      </c>
      <c r="H1467" t="s">
        <v>38</v>
      </c>
      <c r="I1467" s="7">
        <v>0</v>
      </c>
      <c r="L1467" s="7">
        <v>6768408488</v>
      </c>
      <c r="M1467" s="7">
        <v>272759192</v>
      </c>
      <c r="N1467" s="7">
        <v>153838058</v>
      </c>
      <c r="O1467" s="20">
        <f t="shared" si="45"/>
        <v>2</v>
      </c>
    </row>
    <row r="1468" spans="1:15">
      <c r="A1468" s="20" t="str">
        <f t="shared" si="46"/>
        <v>Lífeyrissjóður Tannlæknafél ÍslSamtryggingardeild</v>
      </c>
      <c r="B1468" s="20" t="str">
        <f>_xlfn.IFNA(INDEX(Listi!$AI:$AI,MATCH(C1468,Listi!$AJ:$AJ,0)),INDEX(Listi!T:T,MATCH(C1468,Listi!U:U,0)))</f>
        <v>Lífeyrissj. Tannlækna</v>
      </c>
      <c r="C1468" t="s">
        <v>261</v>
      </c>
      <c r="D1468" t="s">
        <v>205</v>
      </c>
      <c r="E1468" t="s">
        <v>275</v>
      </c>
      <c r="F1468" t="s">
        <v>37</v>
      </c>
      <c r="G1468" s="8">
        <v>37258</v>
      </c>
      <c r="H1468" t="s">
        <v>38</v>
      </c>
      <c r="I1468" s="7">
        <v>0</v>
      </c>
      <c r="L1468" s="7">
        <v>2241251214</v>
      </c>
      <c r="M1468" s="7">
        <v>112827287</v>
      </c>
      <c r="N1468" s="7">
        <v>17930159</v>
      </c>
      <c r="O1468" s="20">
        <f t="shared" si="45"/>
        <v>2</v>
      </c>
    </row>
    <row r="1469" spans="1:15">
      <c r="A1469" s="20" t="str">
        <f t="shared" si="46"/>
        <v>Lífeyrissjóður verslunarmannaÆvileið 1</v>
      </c>
      <c r="B1469" s="20" t="str">
        <f>_xlfn.IFNA(INDEX(Listi!$AI:$AI,MATCH(C1469,Listi!$AJ:$AJ,0)),INDEX(Listi!T:T,MATCH(C1469,Listi!U:U,0)))</f>
        <v>Lífeyrissj. Verslunarm.</v>
      </c>
      <c r="C1469" t="s">
        <v>206</v>
      </c>
      <c r="D1469" t="s">
        <v>310</v>
      </c>
      <c r="E1469" t="s">
        <v>276</v>
      </c>
      <c r="F1469" t="s">
        <v>37</v>
      </c>
      <c r="G1469" s="8">
        <v>37258</v>
      </c>
      <c r="H1469" t="s">
        <v>38</v>
      </c>
      <c r="I1469" s="7">
        <v>0</v>
      </c>
      <c r="L1469" s="7">
        <v>2860479562</v>
      </c>
      <c r="M1469" s="7">
        <v>819651283</v>
      </c>
      <c r="N1469" s="7">
        <v>12562366</v>
      </c>
      <c r="O1469" s="20">
        <f t="shared" si="45"/>
        <v>2</v>
      </c>
    </row>
    <row r="1470" spans="1:15">
      <c r="A1470" s="20" t="str">
        <f t="shared" si="46"/>
        <v>Lífeyrissjóður verslunarmannaÆvileið 2</v>
      </c>
      <c r="B1470" s="20" t="str">
        <f>_xlfn.IFNA(INDEX(Listi!$AI:$AI,MATCH(C1470,Listi!$AJ:$AJ,0)),INDEX(Listi!T:T,MATCH(C1470,Listi!U:U,0)))</f>
        <v>Lífeyrissj. Verslunarm.</v>
      </c>
      <c r="C1470" t="s">
        <v>206</v>
      </c>
      <c r="D1470" t="s">
        <v>309</v>
      </c>
      <c r="E1470" t="s">
        <v>276</v>
      </c>
      <c r="F1470" t="s">
        <v>37</v>
      </c>
      <c r="G1470" s="8">
        <v>37258</v>
      </c>
      <c r="H1470" t="s">
        <v>38</v>
      </c>
      <c r="I1470" s="7">
        <v>0</v>
      </c>
      <c r="L1470" s="7">
        <v>2325064159</v>
      </c>
      <c r="M1470" s="7">
        <v>465663194</v>
      </c>
      <c r="N1470" s="7">
        <v>32037995</v>
      </c>
      <c r="O1470" s="20">
        <f t="shared" si="45"/>
        <v>2</v>
      </c>
    </row>
    <row r="1471" spans="1:15">
      <c r="A1471" s="20" t="str">
        <f t="shared" si="46"/>
        <v>Lífeyrissjóður verslunarmannaÆvileið 3</v>
      </c>
      <c r="B1471" s="20" t="str">
        <f>_xlfn.IFNA(INDEX(Listi!$AI:$AI,MATCH(C1471,Listi!$AJ:$AJ,0)),INDEX(Listi!T:T,MATCH(C1471,Listi!U:U,0)))</f>
        <v>Lífeyrissj. Verslunarm.</v>
      </c>
      <c r="C1471" t="s">
        <v>206</v>
      </c>
      <c r="D1471" t="s">
        <v>308</v>
      </c>
      <c r="E1471" t="s">
        <v>276</v>
      </c>
      <c r="F1471" t="s">
        <v>37</v>
      </c>
      <c r="G1471" s="8">
        <v>37258</v>
      </c>
      <c r="H1471" t="s">
        <v>38</v>
      </c>
      <c r="I1471" s="7">
        <v>0</v>
      </c>
      <c r="L1471" s="7">
        <v>1567402319</v>
      </c>
      <c r="M1471" s="7">
        <v>325961302</v>
      </c>
      <c r="N1471" s="7">
        <v>60283998</v>
      </c>
      <c r="O1471" s="20">
        <f t="shared" si="45"/>
        <v>2</v>
      </c>
    </row>
    <row r="1472" spans="1:15">
      <c r="A1472" s="20" t="str">
        <f t="shared" si="46"/>
        <v>Lífeyrissjóður verslunarmannaDeild I/Séreign</v>
      </c>
      <c r="B1472" s="20" t="str">
        <f>_xlfn.IFNA(INDEX(Listi!$AI:$AI,MATCH(C1472,Listi!$AJ:$AJ,0)),INDEX(Listi!T:T,MATCH(C1472,Listi!U:U,0)))</f>
        <v>Lífeyrissj. Verslunarm.</v>
      </c>
      <c r="C1472" t="s">
        <v>206</v>
      </c>
      <c r="D1472" t="s">
        <v>207</v>
      </c>
      <c r="E1472" t="s">
        <v>276</v>
      </c>
      <c r="F1472" t="s">
        <v>37</v>
      </c>
      <c r="G1472" s="8">
        <v>37258</v>
      </c>
      <c r="H1472" t="s">
        <v>38</v>
      </c>
      <c r="I1472" s="7">
        <v>0</v>
      </c>
      <c r="L1472" s="7">
        <v>19785724399</v>
      </c>
      <c r="M1472" s="7">
        <v>729937912</v>
      </c>
      <c r="N1472" s="7">
        <v>458382791</v>
      </c>
      <c r="O1472" s="20">
        <f t="shared" si="45"/>
        <v>2</v>
      </c>
    </row>
    <row r="1473" spans="1:15">
      <c r="A1473" s="20" t="str">
        <f t="shared" si="46"/>
        <v>Lífeyrissjóður verslunarmannaSamtryggingardeild</v>
      </c>
      <c r="B1473" s="20" t="str">
        <f>_xlfn.IFNA(INDEX(Listi!$AI:$AI,MATCH(C1473,Listi!$AJ:$AJ,0)),INDEX(Listi!T:T,MATCH(C1473,Listi!U:U,0)))</f>
        <v>Lífeyrissj. Verslunarm.</v>
      </c>
      <c r="C1473" t="s">
        <v>206</v>
      </c>
      <c r="D1473" t="s">
        <v>205</v>
      </c>
      <c r="E1473" t="s">
        <v>275</v>
      </c>
      <c r="F1473" t="s">
        <v>37</v>
      </c>
      <c r="G1473" s="8">
        <v>37258</v>
      </c>
      <c r="H1473" t="s">
        <v>38</v>
      </c>
      <c r="I1473" s="7">
        <v>0</v>
      </c>
      <c r="L1473" s="7">
        <v>1174592806906</v>
      </c>
      <c r="M1473" s="7">
        <v>35794261112</v>
      </c>
      <c r="N1473" s="7">
        <v>21965137185</v>
      </c>
      <c r="O1473" s="20">
        <f t="shared" si="45"/>
        <v>2</v>
      </c>
    </row>
    <row r="1474" spans="1:15">
      <c r="A1474" s="20" t="str">
        <f t="shared" si="46"/>
        <v>Lífeyrissjóður VestmannaeyjaSafn I</v>
      </c>
      <c r="B1474" s="20" t="str">
        <f>_xlfn.IFNA(INDEX(Listi!$AI:$AI,MATCH(C1474,Listi!$AJ:$AJ,0)),INDEX(Listi!T:T,MATCH(C1474,Listi!U:U,0)))</f>
        <v>Lífeyrissj. Vestm.</v>
      </c>
      <c r="C1474" t="s">
        <v>262</v>
      </c>
      <c r="D1474" t="s">
        <v>210</v>
      </c>
      <c r="E1474" t="s">
        <v>276</v>
      </c>
      <c r="F1474" t="s">
        <v>37</v>
      </c>
      <c r="G1474" s="8">
        <v>37258</v>
      </c>
      <c r="H1474" t="s">
        <v>38</v>
      </c>
      <c r="I1474" s="7">
        <v>0</v>
      </c>
      <c r="L1474" s="7">
        <v>381311221</v>
      </c>
      <c r="M1474" s="7">
        <v>44104006</v>
      </c>
      <c r="N1474" s="7">
        <v>13592960</v>
      </c>
      <c r="O1474" s="20">
        <f t="shared" ref="O1474:O1537" si="47">IFERROR(VLOOKUP(F1474,EhLykill,3,FALSE),"")</f>
        <v>2</v>
      </c>
    </row>
    <row r="1475" spans="1:15">
      <c r="A1475" s="20" t="str">
        <f t="shared" si="46"/>
        <v>Lífeyrissjóður VestmannaeyjaSafn II</v>
      </c>
      <c r="B1475" s="20" t="str">
        <f>_xlfn.IFNA(INDEX(Listi!$AI:$AI,MATCH(C1475,Listi!$AJ:$AJ,0)),INDEX(Listi!T:T,MATCH(C1475,Listi!U:U,0)))</f>
        <v>Lífeyrissj. Vestm.</v>
      </c>
      <c r="C1475" t="s">
        <v>262</v>
      </c>
      <c r="D1475" t="s">
        <v>211</v>
      </c>
      <c r="E1475" t="s">
        <v>276</v>
      </c>
      <c r="F1475" t="s">
        <v>37</v>
      </c>
      <c r="G1475" s="8">
        <v>37258</v>
      </c>
      <c r="H1475" t="s">
        <v>38</v>
      </c>
      <c r="I1475" s="7">
        <v>0</v>
      </c>
      <c r="L1475" s="7">
        <v>571440191</v>
      </c>
      <c r="M1475" s="7">
        <v>40240404</v>
      </c>
      <c r="N1475" s="7">
        <v>18659289</v>
      </c>
      <c r="O1475" s="20">
        <f t="shared" si="47"/>
        <v>2</v>
      </c>
    </row>
    <row r="1476" spans="1:15">
      <c r="A1476" s="20" t="str">
        <f t="shared" si="46"/>
        <v>Lífeyrissjóður VestmannaeyjaSamtryggingardeild</v>
      </c>
      <c r="B1476" s="20" t="str">
        <f>_xlfn.IFNA(INDEX(Listi!$AI:$AI,MATCH(C1476,Listi!$AJ:$AJ,0)),INDEX(Listi!T:T,MATCH(C1476,Listi!U:U,0)))</f>
        <v>Lífeyrissj. Vestm.</v>
      </c>
      <c r="C1476" t="s">
        <v>262</v>
      </c>
      <c r="D1476" t="s">
        <v>205</v>
      </c>
      <c r="E1476" t="s">
        <v>275</v>
      </c>
      <c r="F1476" t="s">
        <v>37</v>
      </c>
      <c r="G1476" s="8">
        <v>37258</v>
      </c>
      <c r="H1476" t="s">
        <v>38</v>
      </c>
      <c r="I1476" s="7">
        <v>0</v>
      </c>
      <c r="L1476" s="7">
        <v>85198020532</v>
      </c>
      <c r="M1476" s="7">
        <v>1944643004</v>
      </c>
      <c r="N1476" s="7">
        <v>2198060399</v>
      </c>
      <c r="O1476" s="20">
        <f t="shared" si="47"/>
        <v>2</v>
      </c>
    </row>
    <row r="1477" spans="1:15">
      <c r="A1477" s="20" t="str">
        <f t="shared" si="46"/>
        <v>Lífsval - lífeyrissparnaðurLífsval 1</v>
      </c>
      <c r="B1477" s="20" t="str">
        <f>_xlfn.IFNA(INDEX(Listi!$AI:$AI,MATCH(C1477,Listi!$AJ:$AJ,0)),INDEX(Listi!T:T,MATCH(C1477,Listi!U:U,0)))</f>
        <v>Lífsval</v>
      </c>
      <c r="C1477" t="s">
        <v>263</v>
      </c>
      <c r="D1477" t="s">
        <v>264</v>
      </c>
      <c r="E1477" t="s">
        <v>276</v>
      </c>
      <c r="F1477" t="s">
        <v>37</v>
      </c>
      <c r="G1477" s="8">
        <v>37258</v>
      </c>
      <c r="H1477" t="s">
        <v>38</v>
      </c>
      <c r="I1477" s="7">
        <v>0</v>
      </c>
      <c r="L1477" s="7">
        <v>1792991246</v>
      </c>
      <c r="M1477" s="7">
        <v>203244065</v>
      </c>
      <c r="N1477" s="7">
        <v>81003579</v>
      </c>
      <c r="O1477" s="20">
        <f t="shared" si="47"/>
        <v>2</v>
      </c>
    </row>
    <row r="1478" spans="1:15">
      <c r="A1478" s="20" t="str">
        <f t="shared" si="46"/>
        <v>Lífsval - lífeyrissparnaðurLífsval 2</v>
      </c>
      <c r="B1478" s="20" t="str">
        <f>_xlfn.IFNA(INDEX(Listi!$AI:$AI,MATCH(C1478,Listi!$AJ:$AJ,0)),INDEX(Listi!T:T,MATCH(C1478,Listi!U:U,0)))</f>
        <v>Lífsval</v>
      </c>
      <c r="C1478" t="s">
        <v>263</v>
      </c>
      <c r="D1478" t="s">
        <v>265</v>
      </c>
      <c r="E1478" t="s">
        <v>276</v>
      </c>
      <c r="F1478" t="s">
        <v>37</v>
      </c>
      <c r="G1478" s="8">
        <v>37258</v>
      </c>
      <c r="H1478" t="s">
        <v>38</v>
      </c>
      <c r="I1478" s="7">
        <v>0</v>
      </c>
      <c r="L1478" s="7">
        <v>79660340</v>
      </c>
      <c r="M1478" s="7">
        <v>14369045</v>
      </c>
      <c r="N1478" s="7">
        <v>2695304</v>
      </c>
      <c r="O1478" s="20">
        <f t="shared" si="47"/>
        <v>2</v>
      </c>
    </row>
    <row r="1479" spans="1:15">
      <c r="A1479" s="20" t="str">
        <f t="shared" si="46"/>
        <v>Lífsval - lífeyrissparnaðurLífsval 3</v>
      </c>
      <c r="B1479" s="20" t="str">
        <f>_xlfn.IFNA(INDEX(Listi!$AI:$AI,MATCH(C1479,Listi!$AJ:$AJ,0)),INDEX(Listi!T:T,MATCH(C1479,Listi!U:U,0)))</f>
        <v>Lífsval</v>
      </c>
      <c r="C1479" t="s">
        <v>263</v>
      </c>
      <c r="D1479" t="s">
        <v>266</v>
      </c>
      <c r="E1479" t="s">
        <v>276</v>
      </c>
      <c r="F1479" t="s">
        <v>37</v>
      </c>
      <c r="G1479" s="8">
        <v>37258</v>
      </c>
      <c r="H1479" t="s">
        <v>38</v>
      </c>
      <c r="I1479" s="7">
        <v>0</v>
      </c>
      <c r="L1479" s="7">
        <v>131239774</v>
      </c>
      <c r="M1479" s="7">
        <v>16635787</v>
      </c>
      <c r="N1479" s="7">
        <v>3548138</v>
      </c>
      <c r="O1479" s="20">
        <f t="shared" si="47"/>
        <v>2</v>
      </c>
    </row>
    <row r="1480" spans="1:15">
      <c r="A1480" s="20" t="str">
        <f t="shared" si="46"/>
        <v>Lífsval - lífeyrissparnaðurLífsval 4</v>
      </c>
      <c r="B1480" s="20" t="str">
        <f>_xlfn.IFNA(INDEX(Listi!$AI:$AI,MATCH(C1480,Listi!$AJ:$AJ,0)),INDEX(Listi!T:T,MATCH(C1480,Listi!U:U,0)))</f>
        <v>Lífsval</v>
      </c>
      <c r="C1480" t="s">
        <v>263</v>
      </c>
      <c r="D1480" t="s">
        <v>267</v>
      </c>
      <c r="E1480" t="s">
        <v>276</v>
      </c>
      <c r="F1480" t="s">
        <v>37</v>
      </c>
      <c r="G1480" s="8">
        <v>37258</v>
      </c>
      <c r="H1480" t="s">
        <v>38</v>
      </c>
      <c r="I1480" s="7">
        <v>0</v>
      </c>
      <c r="L1480" s="7">
        <v>71752064</v>
      </c>
      <c r="M1480" s="7">
        <v>15238959</v>
      </c>
      <c r="N1480" s="7">
        <v>2058992</v>
      </c>
      <c r="O1480" s="20">
        <f t="shared" si="47"/>
        <v>2</v>
      </c>
    </row>
    <row r="1481" spans="1:15">
      <c r="A1481" s="20" t="str">
        <f t="shared" si="46"/>
        <v>Lífsverk lífeyrissjóðurLífsverk I/Séreign</v>
      </c>
      <c r="B1481" s="20" t="str">
        <f>_xlfn.IFNA(INDEX(Listi!$AI:$AI,MATCH(C1481,Listi!$AJ:$AJ,0)),INDEX(Listi!T:T,MATCH(C1481,Listi!U:U,0)))</f>
        <v xml:space="preserve">Lífsverk  </v>
      </c>
      <c r="C1481" t="s">
        <v>268</v>
      </c>
      <c r="D1481" t="s">
        <v>269</v>
      </c>
      <c r="E1481" t="s">
        <v>276</v>
      </c>
      <c r="F1481" t="s">
        <v>37</v>
      </c>
      <c r="G1481" s="8">
        <v>37258</v>
      </c>
      <c r="H1481" t="s">
        <v>38</v>
      </c>
      <c r="I1481" s="7">
        <v>0</v>
      </c>
      <c r="L1481" s="7">
        <v>4582957000</v>
      </c>
      <c r="M1481" s="7">
        <v>635926000</v>
      </c>
      <c r="N1481" s="7">
        <v>22708000</v>
      </c>
      <c r="O1481" s="20">
        <f t="shared" si="47"/>
        <v>2</v>
      </c>
    </row>
    <row r="1482" spans="1:15">
      <c r="A1482" s="20" t="str">
        <f t="shared" si="46"/>
        <v>Lífsverk lífeyrissjóðurLífsverk II/Séreign</v>
      </c>
      <c r="B1482" s="20" t="str">
        <f>_xlfn.IFNA(INDEX(Listi!$AI:$AI,MATCH(C1482,Listi!$AJ:$AJ,0)),INDEX(Listi!T:T,MATCH(C1482,Listi!U:U,0)))</f>
        <v xml:space="preserve">Lífsverk  </v>
      </c>
      <c r="C1482" t="s">
        <v>268</v>
      </c>
      <c r="D1482" t="s">
        <v>270</v>
      </c>
      <c r="E1482" t="s">
        <v>276</v>
      </c>
      <c r="F1482" t="s">
        <v>37</v>
      </c>
      <c r="G1482" s="8">
        <v>37258</v>
      </c>
      <c r="H1482" t="s">
        <v>38</v>
      </c>
      <c r="I1482" s="7">
        <v>0</v>
      </c>
      <c r="L1482" s="7">
        <v>23735073000</v>
      </c>
      <c r="M1482" s="7">
        <v>2073571000</v>
      </c>
      <c r="N1482" s="7">
        <v>249365000</v>
      </c>
      <c r="O1482" s="20">
        <f t="shared" si="47"/>
        <v>2</v>
      </c>
    </row>
    <row r="1483" spans="1:15">
      <c r="A1483" s="20" t="str">
        <f t="shared" si="46"/>
        <v>Lífsverk lífeyrissjóðurLífsverk III/Séreign</v>
      </c>
      <c r="B1483" s="20" t="str">
        <f>_xlfn.IFNA(INDEX(Listi!$AI:$AI,MATCH(C1483,Listi!$AJ:$AJ,0)),INDEX(Listi!T:T,MATCH(C1483,Listi!U:U,0)))</f>
        <v xml:space="preserve">Lífsverk  </v>
      </c>
      <c r="C1483" t="s">
        <v>268</v>
      </c>
      <c r="D1483" t="s">
        <v>271</v>
      </c>
      <c r="E1483" t="s">
        <v>276</v>
      </c>
      <c r="F1483" t="s">
        <v>37</v>
      </c>
      <c r="G1483" s="8">
        <v>37258</v>
      </c>
      <c r="H1483" t="s">
        <v>38</v>
      </c>
      <c r="I1483" s="7">
        <v>0</v>
      </c>
      <c r="L1483" s="7">
        <v>653814000</v>
      </c>
      <c r="M1483" s="7">
        <v>105107000</v>
      </c>
      <c r="N1483" s="7">
        <v>2613000</v>
      </c>
      <c r="O1483" s="20">
        <f t="shared" si="47"/>
        <v>2</v>
      </c>
    </row>
    <row r="1484" spans="1:15">
      <c r="A1484" s="20" t="str">
        <f t="shared" si="46"/>
        <v>Lífsverk lífeyrissjóðurSamtryggingardeild</v>
      </c>
      <c r="B1484" s="20" t="str">
        <f>_xlfn.IFNA(INDEX(Listi!$AI:$AI,MATCH(C1484,Listi!$AJ:$AJ,0)),INDEX(Listi!T:T,MATCH(C1484,Listi!U:U,0)))</f>
        <v xml:space="preserve">Lífsverk  </v>
      </c>
      <c r="C1484" t="s">
        <v>268</v>
      </c>
      <c r="D1484" t="s">
        <v>205</v>
      </c>
      <c r="E1484" t="s">
        <v>275</v>
      </c>
      <c r="F1484" t="s">
        <v>37</v>
      </c>
      <c r="G1484" s="8">
        <v>37258</v>
      </c>
      <c r="H1484" t="s">
        <v>38</v>
      </c>
      <c r="I1484" s="7">
        <v>0</v>
      </c>
      <c r="L1484" s="7">
        <v>120542527000</v>
      </c>
      <c r="M1484" s="7">
        <v>4397803000</v>
      </c>
      <c r="N1484" s="7">
        <v>1423151000</v>
      </c>
      <c r="O1484" s="20">
        <f t="shared" si="47"/>
        <v>2</v>
      </c>
    </row>
    <row r="1485" spans="1:15">
      <c r="A1485" s="20" t="str">
        <f t="shared" si="46"/>
        <v>Söfnunarsjóður lífeyrisréttindaDeild I/Innlán</v>
      </c>
      <c r="B1485" s="20" t="str">
        <f>_xlfn.IFNA(INDEX(Listi!$AI:$AI,MATCH(C1485,Listi!$AJ:$AJ,0)),INDEX(Listi!T:T,MATCH(C1485,Listi!U:U,0)))</f>
        <v>Söfnunarsj.</v>
      </c>
      <c r="C1485" t="s">
        <v>272</v>
      </c>
      <c r="D1485" t="s">
        <v>273</v>
      </c>
      <c r="E1485" t="s">
        <v>276</v>
      </c>
      <c r="F1485" t="s">
        <v>37</v>
      </c>
      <c r="G1485" s="8">
        <v>37258</v>
      </c>
      <c r="H1485" t="s">
        <v>38</v>
      </c>
      <c r="I1485" s="7">
        <v>0</v>
      </c>
      <c r="L1485" s="7">
        <v>2001731914</v>
      </c>
      <c r="M1485" s="7">
        <v>133561634</v>
      </c>
      <c r="N1485" s="7">
        <v>44803565</v>
      </c>
      <c r="O1485" s="20">
        <f t="shared" si="47"/>
        <v>2</v>
      </c>
    </row>
    <row r="1486" spans="1:15">
      <c r="A1486" s="20" t="str">
        <f t="shared" si="46"/>
        <v>Söfnunarsjóður lífeyrisréttindaDeild III/Séreign</v>
      </c>
      <c r="B1486" s="20" t="str">
        <f>_xlfn.IFNA(INDEX(Listi!$AI:$AI,MATCH(C1486,Listi!$AJ:$AJ,0)),INDEX(Listi!T:T,MATCH(C1486,Listi!U:U,0)))</f>
        <v>Söfnunarsj.</v>
      </c>
      <c r="C1486" t="s">
        <v>272</v>
      </c>
      <c r="D1486" t="s">
        <v>599</v>
      </c>
      <c r="E1486" t="s">
        <v>276</v>
      </c>
      <c r="F1486" t="s">
        <v>37</v>
      </c>
      <c r="G1486" s="8">
        <v>37258</v>
      </c>
      <c r="H1486" t="s">
        <v>38</v>
      </c>
      <c r="I1486" s="7">
        <v>0</v>
      </c>
      <c r="L1486" s="7">
        <v>24413085</v>
      </c>
      <c r="M1486" s="7">
        <v>24697577</v>
      </c>
      <c r="N1486" s="7">
        <v>900000</v>
      </c>
      <c r="O1486" s="20">
        <f t="shared" si="47"/>
        <v>2</v>
      </c>
    </row>
    <row r="1487" spans="1:15">
      <c r="A1487" s="20" t="str">
        <f t="shared" si="46"/>
        <v>Söfnunarsjóður lífeyrisréttindaDeildII/Séreign</v>
      </c>
      <c r="B1487" s="20" t="str">
        <f>_xlfn.IFNA(INDEX(Listi!$AI:$AI,MATCH(C1487,Listi!$AJ:$AJ,0)),INDEX(Listi!T:T,MATCH(C1487,Listi!U:U,0)))</f>
        <v>Söfnunarsj.</v>
      </c>
      <c r="C1487" t="s">
        <v>272</v>
      </c>
      <c r="D1487" t="s">
        <v>586</v>
      </c>
      <c r="E1487" t="s">
        <v>276</v>
      </c>
      <c r="F1487" t="s">
        <v>37</v>
      </c>
      <c r="G1487" s="8">
        <v>37258</v>
      </c>
      <c r="H1487" t="s">
        <v>38</v>
      </c>
      <c r="I1487" s="7">
        <v>0</v>
      </c>
      <c r="L1487" s="7">
        <v>1654616477</v>
      </c>
      <c r="M1487" s="7">
        <v>128539213</v>
      </c>
      <c r="N1487" s="7">
        <v>22846291</v>
      </c>
      <c r="O1487" s="20">
        <f t="shared" si="47"/>
        <v>2</v>
      </c>
    </row>
    <row r="1488" spans="1:15">
      <c r="A1488" s="20" t="str">
        <f t="shared" si="46"/>
        <v>Söfnunarsjóður lífeyrisréttindaSamtryggingardeild</v>
      </c>
      <c r="B1488" s="20" t="str">
        <f>_xlfn.IFNA(INDEX(Listi!$AI:$AI,MATCH(C1488,Listi!$AJ:$AJ,0)),INDEX(Listi!T:T,MATCH(C1488,Listi!U:U,0)))</f>
        <v>Söfnunarsj.</v>
      </c>
      <c r="C1488" t="s">
        <v>272</v>
      </c>
      <c r="D1488" t="s">
        <v>205</v>
      </c>
      <c r="E1488" t="s">
        <v>275</v>
      </c>
      <c r="F1488" t="s">
        <v>37</v>
      </c>
      <c r="G1488" s="8">
        <v>37258</v>
      </c>
      <c r="H1488" t="s">
        <v>38</v>
      </c>
      <c r="I1488" s="7">
        <v>0</v>
      </c>
      <c r="L1488" s="7">
        <v>238978847889</v>
      </c>
      <c r="M1488" s="7">
        <v>4967193409</v>
      </c>
      <c r="N1488" s="7">
        <v>6076487652</v>
      </c>
      <c r="O1488" s="20">
        <f t="shared" si="47"/>
        <v>2</v>
      </c>
    </row>
    <row r="1489" spans="1:15">
      <c r="A1489" s="20" t="str">
        <f t="shared" si="46"/>
        <v>Stapi lífeyrissjóðurSafn I</v>
      </c>
      <c r="B1489" s="20" t="str">
        <f>_xlfn.IFNA(INDEX(Listi!$AI:$AI,MATCH(C1489,Listi!$AJ:$AJ,0)),INDEX(Listi!T:T,MATCH(C1489,Listi!U:U,0)))</f>
        <v xml:space="preserve">Stapi  </v>
      </c>
      <c r="C1489" t="s">
        <v>209</v>
      </c>
      <c r="D1489" t="s">
        <v>210</v>
      </c>
      <c r="E1489" t="s">
        <v>276</v>
      </c>
      <c r="F1489" t="s">
        <v>37</v>
      </c>
      <c r="G1489" s="8">
        <v>37258</v>
      </c>
      <c r="H1489" t="s">
        <v>38</v>
      </c>
      <c r="I1489" s="7">
        <v>0</v>
      </c>
      <c r="L1489" s="7">
        <v>2440828925</v>
      </c>
      <c r="M1489" s="7">
        <v>91567233</v>
      </c>
      <c r="N1489" s="7">
        <v>110755602</v>
      </c>
      <c r="O1489" s="20">
        <f t="shared" si="47"/>
        <v>2</v>
      </c>
    </row>
    <row r="1490" spans="1:15">
      <c r="A1490" s="20" t="str">
        <f t="shared" si="46"/>
        <v>Stapi lífeyrissjóðurSafn II</v>
      </c>
      <c r="B1490" s="20" t="str">
        <f>_xlfn.IFNA(INDEX(Listi!$AI:$AI,MATCH(C1490,Listi!$AJ:$AJ,0)),INDEX(Listi!T:T,MATCH(C1490,Listi!U:U,0)))</f>
        <v xml:space="preserve">Stapi  </v>
      </c>
      <c r="C1490" t="s">
        <v>209</v>
      </c>
      <c r="D1490" t="s">
        <v>211</v>
      </c>
      <c r="E1490" t="s">
        <v>276</v>
      </c>
      <c r="F1490" t="s">
        <v>37</v>
      </c>
      <c r="G1490" s="8">
        <v>37258</v>
      </c>
      <c r="H1490" t="s">
        <v>38</v>
      </c>
      <c r="I1490" s="7">
        <v>0</v>
      </c>
      <c r="L1490" s="7">
        <v>5710890273</v>
      </c>
      <c r="M1490" s="7">
        <v>262001316</v>
      </c>
      <c r="N1490" s="7">
        <v>164209410</v>
      </c>
      <c r="O1490" s="20">
        <f t="shared" si="47"/>
        <v>2</v>
      </c>
    </row>
    <row r="1491" spans="1:15">
      <c r="A1491" s="20" t="str">
        <f t="shared" si="46"/>
        <v>Stapi lífeyrissjóðurSafn III</v>
      </c>
      <c r="B1491" s="20" t="str">
        <f>_xlfn.IFNA(INDEX(Listi!$AI:$AI,MATCH(C1491,Listi!$AJ:$AJ,0)),INDEX(Listi!T:T,MATCH(C1491,Listi!U:U,0)))</f>
        <v xml:space="preserve">Stapi  </v>
      </c>
      <c r="C1491" t="s">
        <v>209</v>
      </c>
      <c r="D1491" t="s">
        <v>212</v>
      </c>
      <c r="E1491" t="s">
        <v>276</v>
      </c>
      <c r="F1491" t="s">
        <v>37</v>
      </c>
      <c r="G1491" s="8">
        <v>37258</v>
      </c>
      <c r="H1491" t="s">
        <v>38</v>
      </c>
      <c r="I1491" s="7">
        <v>0</v>
      </c>
      <c r="L1491" s="7">
        <v>268100084</v>
      </c>
      <c r="M1491" s="7">
        <v>24388890</v>
      </c>
      <c r="N1491" s="7">
        <v>9886128</v>
      </c>
      <c r="O1491" s="20">
        <f t="shared" si="47"/>
        <v>2</v>
      </c>
    </row>
    <row r="1492" spans="1:15">
      <c r="A1492" s="20" t="str">
        <f t="shared" si="46"/>
        <v>Stapi lífeyrissjóðurTryggingardeild</v>
      </c>
      <c r="B1492" s="20" t="str">
        <f>_xlfn.IFNA(INDEX(Listi!$AI:$AI,MATCH(C1492,Listi!$AJ:$AJ,0)),INDEX(Listi!T:T,MATCH(C1492,Listi!U:U,0)))</f>
        <v xml:space="preserve">Stapi  </v>
      </c>
      <c r="C1492" t="s">
        <v>209</v>
      </c>
      <c r="D1492" t="s">
        <v>213</v>
      </c>
      <c r="E1492" t="s">
        <v>275</v>
      </c>
      <c r="F1492" t="s">
        <v>37</v>
      </c>
      <c r="G1492" s="8">
        <v>37258</v>
      </c>
      <c r="H1492" t="s">
        <v>38</v>
      </c>
      <c r="I1492" s="7">
        <v>0</v>
      </c>
      <c r="L1492" s="7">
        <v>348661724246</v>
      </c>
      <c r="M1492" s="7">
        <v>13807615154</v>
      </c>
      <c r="N1492" s="7">
        <v>7912918911</v>
      </c>
      <c r="O1492" s="20">
        <f t="shared" si="47"/>
        <v>2</v>
      </c>
    </row>
    <row r="1493" spans="1:15">
      <c r="A1493" s="20" t="str">
        <f t="shared" si="46"/>
        <v>Stapi lífeyrissjóðurVarfærnasafnið</v>
      </c>
      <c r="B1493" s="20" t="str">
        <f>_xlfn.IFNA(INDEX(Listi!$AI:$AI,MATCH(C1493,Listi!$AJ:$AJ,0)),INDEX(Listi!T:T,MATCH(C1493,Listi!U:U,0)))</f>
        <v xml:space="preserve">Stapi  </v>
      </c>
      <c r="C1493" t="s">
        <v>209</v>
      </c>
      <c r="D1493" t="s">
        <v>392</v>
      </c>
      <c r="E1493" t="s">
        <v>276</v>
      </c>
      <c r="F1493" t="s">
        <v>37</v>
      </c>
      <c r="G1493" s="8">
        <v>37258</v>
      </c>
      <c r="H1493" t="s">
        <v>38</v>
      </c>
      <c r="I1493" s="7">
        <v>0</v>
      </c>
      <c r="L1493" s="7">
        <v>471986044</v>
      </c>
      <c r="M1493" s="7">
        <v>137399159</v>
      </c>
      <c r="N1493" s="7">
        <v>6994496</v>
      </c>
      <c r="O1493" s="20">
        <f t="shared" si="47"/>
        <v>2</v>
      </c>
    </row>
    <row r="1494" spans="1:15">
      <c r="A1494" s="20" t="str">
        <f t="shared" si="46"/>
        <v>Almenni lífeyrissjóðurinnÆvisafn I</v>
      </c>
      <c r="B1494" s="20" t="str">
        <f>_xlfn.IFNA(INDEX(Listi!$AI:$AI,MATCH(C1494,Listi!$AJ:$AJ,0)),INDEX(Listi!T:T,MATCH(C1494,Listi!U:U,0)))</f>
        <v xml:space="preserve">Almenni </v>
      </c>
      <c r="C1494" t="s">
        <v>0</v>
      </c>
      <c r="D1494" t="s">
        <v>202</v>
      </c>
      <c r="E1494" t="s">
        <v>276</v>
      </c>
      <c r="F1494" t="s">
        <v>39</v>
      </c>
      <c r="G1494" s="8">
        <v>37623</v>
      </c>
      <c r="H1494" t="s">
        <v>40</v>
      </c>
      <c r="I1494" s="7">
        <v>0</v>
      </c>
      <c r="L1494" s="7">
        <v>43068273823</v>
      </c>
      <c r="M1494" s="7">
        <v>4413720640</v>
      </c>
      <c r="N1494" s="7">
        <v>641257097</v>
      </c>
      <c r="O1494" s="20">
        <f t="shared" si="47"/>
        <v>2</v>
      </c>
    </row>
    <row r="1495" spans="1:15">
      <c r="A1495" s="20" t="str">
        <f t="shared" si="46"/>
        <v>Almenni lífeyrissjóðurinnÆvisafn II</v>
      </c>
      <c r="B1495" s="20" t="str">
        <f>_xlfn.IFNA(INDEX(Listi!$AI:$AI,MATCH(C1495,Listi!$AJ:$AJ,0)),INDEX(Listi!T:T,MATCH(C1495,Listi!U:U,0)))</f>
        <v xml:space="preserve">Almenni </v>
      </c>
      <c r="C1495" t="s">
        <v>0</v>
      </c>
      <c r="D1495" t="s">
        <v>203</v>
      </c>
      <c r="E1495" t="s">
        <v>276</v>
      </c>
      <c r="F1495" t="s">
        <v>39</v>
      </c>
      <c r="G1495" s="8">
        <v>37623</v>
      </c>
      <c r="H1495" t="s">
        <v>40</v>
      </c>
      <c r="I1495" s="7">
        <v>0</v>
      </c>
      <c r="L1495" s="7">
        <v>86460235807</v>
      </c>
      <c r="M1495" s="7">
        <v>3970537445</v>
      </c>
      <c r="N1495" s="7">
        <v>1539034493</v>
      </c>
      <c r="O1495" s="20">
        <f t="shared" si="47"/>
        <v>2</v>
      </c>
    </row>
    <row r="1496" spans="1:15">
      <c r="A1496" s="20" t="str">
        <f t="shared" si="46"/>
        <v>Almenni lífeyrissjóðurinnÆvisafn III</v>
      </c>
      <c r="B1496" s="20" t="str">
        <f>_xlfn.IFNA(INDEX(Listi!$AI:$AI,MATCH(C1496,Listi!$AJ:$AJ,0)),INDEX(Listi!T:T,MATCH(C1496,Listi!U:U,0)))</f>
        <v xml:space="preserve">Almenni </v>
      </c>
      <c r="C1496" t="s">
        <v>0</v>
      </c>
      <c r="D1496" t="s">
        <v>204</v>
      </c>
      <c r="E1496" t="s">
        <v>276</v>
      </c>
      <c r="F1496" t="s">
        <v>39</v>
      </c>
      <c r="G1496" s="8">
        <v>37623</v>
      </c>
      <c r="H1496" t="s">
        <v>40</v>
      </c>
      <c r="I1496" s="7">
        <v>0</v>
      </c>
      <c r="L1496" s="7">
        <v>33890180699</v>
      </c>
      <c r="M1496" s="7">
        <v>1571509194</v>
      </c>
      <c r="N1496" s="7">
        <v>920421683</v>
      </c>
      <c r="O1496" s="20">
        <f t="shared" si="47"/>
        <v>2</v>
      </c>
    </row>
    <row r="1497" spans="1:15">
      <c r="A1497" s="20" t="str">
        <f t="shared" si="46"/>
        <v>Almenni lífeyrissjóðurinnHúsnæðissafn</v>
      </c>
      <c r="B1497" s="20" t="str">
        <f>_xlfn.IFNA(INDEX(Listi!$AI:$AI,MATCH(C1497,Listi!$AJ:$AJ,0)),INDEX(Listi!T:T,MATCH(C1497,Listi!U:U,0)))</f>
        <v xml:space="preserve">Almenni </v>
      </c>
      <c r="C1497" t="s">
        <v>0</v>
      </c>
      <c r="D1497" t="s">
        <v>315</v>
      </c>
      <c r="E1497" t="s">
        <v>276</v>
      </c>
      <c r="F1497" t="s">
        <v>39</v>
      </c>
      <c r="G1497" s="8">
        <v>37623</v>
      </c>
      <c r="H1497" t="s">
        <v>40</v>
      </c>
      <c r="I1497" s="7">
        <v>0</v>
      </c>
      <c r="L1497" s="7">
        <v>487895879</v>
      </c>
      <c r="M1497" s="7">
        <v>166428361</v>
      </c>
      <c r="N1497" s="7">
        <v>18080096</v>
      </c>
      <c r="O1497" s="20">
        <f t="shared" si="47"/>
        <v>2</v>
      </c>
    </row>
    <row r="1498" spans="1:15">
      <c r="A1498" s="20" t="str">
        <f t="shared" si="46"/>
        <v>Almenni lífeyrissjóðurinnInnlánssafn</v>
      </c>
      <c r="B1498" s="20" t="str">
        <f>_xlfn.IFNA(INDEX(Listi!$AI:$AI,MATCH(C1498,Listi!$AJ:$AJ,0)),INDEX(Listi!T:T,MATCH(C1498,Listi!U:U,0)))</f>
        <v xml:space="preserve">Almenni </v>
      </c>
      <c r="C1498" t="s">
        <v>0</v>
      </c>
      <c r="D1498" t="s">
        <v>1</v>
      </c>
      <c r="E1498" t="s">
        <v>276</v>
      </c>
      <c r="F1498" t="s">
        <v>39</v>
      </c>
      <c r="G1498" s="8">
        <v>37623</v>
      </c>
      <c r="H1498" t="s">
        <v>40</v>
      </c>
      <c r="I1498" s="7">
        <v>0</v>
      </c>
      <c r="L1498" s="7">
        <v>26587944379</v>
      </c>
      <c r="M1498" s="7">
        <v>1016779991</v>
      </c>
      <c r="N1498" s="7">
        <v>1031869724</v>
      </c>
      <c r="O1498" s="20">
        <f t="shared" si="47"/>
        <v>2</v>
      </c>
    </row>
    <row r="1499" spans="1:15">
      <c r="A1499" s="20" t="str">
        <f t="shared" si="46"/>
        <v>Almenni lífeyrissjóðurinnRíkissafn langt</v>
      </c>
      <c r="B1499" s="20" t="str">
        <f>_xlfn.IFNA(INDEX(Listi!$AI:$AI,MATCH(C1499,Listi!$AJ:$AJ,0)),INDEX(Listi!T:T,MATCH(C1499,Listi!U:U,0)))</f>
        <v xml:space="preserve">Almenni </v>
      </c>
      <c r="C1499" t="s">
        <v>0</v>
      </c>
      <c r="D1499" t="s">
        <v>199</v>
      </c>
      <c r="E1499" t="s">
        <v>276</v>
      </c>
      <c r="F1499" t="s">
        <v>39</v>
      </c>
      <c r="G1499" s="8">
        <v>37623</v>
      </c>
      <c r="H1499" t="s">
        <v>40</v>
      </c>
      <c r="I1499" s="7">
        <v>0</v>
      </c>
      <c r="L1499" s="7">
        <v>1193680171</v>
      </c>
      <c r="M1499" s="7">
        <v>61272573</v>
      </c>
      <c r="N1499" s="7">
        <v>40105929</v>
      </c>
      <c r="O1499" s="20">
        <f t="shared" si="47"/>
        <v>2</v>
      </c>
    </row>
    <row r="1500" spans="1:15">
      <c r="A1500" s="20" t="str">
        <f t="shared" si="46"/>
        <v>Almenni lífeyrissjóðurinnRíkissafn stutt</v>
      </c>
      <c r="B1500" s="20" t="str">
        <f>_xlfn.IFNA(INDEX(Listi!$AI:$AI,MATCH(C1500,Listi!$AJ:$AJ,0)),INDEX(Listi!T:T,MATCH(C1500,Listi!U:U,0)))</f>
        <v xml:space="preserve">Almenni </v>
      </c>
      <c r="C1500" t="s">
        <v>0</v>
      </c>
      <c r="D1500" t="s">
        <v>200</v>
      </c>
      <c r="E1500" t="s">
        <v>276</v>
      </c>
      <c r="F1500" t="s">
        <v>39</v>
      </c>
      <c r="G1500" s="8">
        <v>37623</v>
      </c>
      <c r="H1500" t="s">
        <v>40</v>
      </c>
      <c r="I1500" s="7">
        <v>0</v>
      </c>
      <c r="L1500" s="7">
        <v>541893627</v>
      </c>
      <c r="M1500" s="7">
        <v>20423158</v>
      </c>
      <c r="N1500" s="7">
        <v>14899899</v>
      </c>
      <c r="O1500" s="20">
        <f t="shared" si="47"/>
        <v>2</v>
      </c>
    </row>
    <row r="1501" spans="1:15">
      <c r="A1501" s="20" t="str">
        <f t="shared" si="46"/>
        <v>Almenni lífeyrissjóðurinnTryggingadeild</v>
      </c>
      <c r="B1501" s="20" t="str">
        <f>_xlfn.IFNA(INDEX(Listi!$AI:$AI,MATCH(C1501,Listi!$AJ:$AJ,0)),INDEX(Listi!T:T,MATCH(C1501,Listi!U:U,0)))</f>
        <v xml:space="preserve">Almenni </v>
      </c>
      <c r="C1501" t="s">
        <v>0</v>
      </c>
      <c r="D1501" t="s">
        <v>201</v>
      </c>
      <c r="E1501" t="s">
        <v>275</v>
      </c>
      <c r="F1501" t="s">
        <v>39</v>
      </c>
      <c r="G1501" s="8">
        <v>37623</v>
      </c>
      <c r="H1501" t="s">
        <v>40</v>
      </c>
      <c r="I1501" s="7">
        <v>0</v>
      </c>
      <c r="L1501" s="7">
        <v>174784296254</v>
      </c>
      <c r="M1501" s="7">
        <v>7497244534</v>
      </c>
      <c r="N1501" s="7">
        <v>3057046932</v>
      </c>
      <c r="O1501" s="20">
        <f t="shared" si="47"/>
        <v>2</v>
      </c>
    </row>
    <row r="1502" spans="1:15">
      <c r="A1502" s="20" t="str">
        <f t="shared" si="46"/>
        <v>Arion banki hf.Erlend hlutabréf</v>
      </c>
      <c r="B1502" s="20" t="str">
        <f>_xlfn.IFNA(INDEX(Listi!$AI:$AI,MATCH(C1502,Listi!$AJ:$AJ,0)),INDEX(Listi!T:T,MATCH(C1502,Listi!U:U,0)))</f>
        <v xml:space="preserve">Arion banki </v>
      </c>
      <c r="C1502" t="s">
        <v>214</v>
      </c>
      <c r="D1502" t="s">
        <v>215</v>
      </c>
      <c r="E1502" t="s">
        <v>276</v>
      </c>
      <c r="F1502" t="s">
        <v>39</v>
      </c>
      <c r="G1502" s="8">
        <v>37623</v>
      </c>
      <c r="H1502" t="s">
        <v>40</v>
      </c>
      <c r="I1502" s="7">
        <v>0</v>
      </c>
      <c r="L1502" s="7">
        <v>1149685000</v>
      </c>
      <c r="M1502" s="7">
        <v>49095000</v>
      </c>
      <c r="N1502" s="7">
        <v>10876000</v>
      </c>
      <c r="O1502" s="20">
        <f t="shared" si="47"/>
        <v>2</v>
      </c>
    </row>
    <row r="1503" spans="1:15">
      <c r="A1503" s="20" t="str">
        <f t="shared" si="46"/>
        <v>Arion banki hf.Innlend skuldabréf</v>
      </c>
      <c r="B1503" s="20" t="str">
        <f>_xlfn.IFNA(INDEX(Listi!$AI:$AI,MATCH(C1503,Listi!$AJ:$AJ,0)),INDEX(Listi!T:T,MATCH(C1503,Listi!U:U,0)))</f>
        <v xml:space="preserve">Arion banki </v>
      </c>
      <c r="C1503" t="s">
        <v>214</v>
      </c>
      <c r="D1503" t="s">
        <v>216</v>
      </c>
      <c r="E1503" t="s">
        <v>276</v>
      </c>
      <c r="F1503" t="s">
        <v>39</v>
      </c>
      <c r="G1503" s="8">
        <v>37623</v>
      </c>
      <c r="H1503" t="s">
        <v>40</v>
      </c>
      <c r="I1503" s="7">
        <v>0</v>
      </c>
      <c r="L1503" s="7">
        <v>4446434000</v>
      </c>
      <c r="M1503" s="7">
        <v>344234000</v>
      </c>
      <c r="N1503" s="7">
        <v>44793000</v>
      </c>
      <c r="O1503" s="20">
        <f t="shared" si="47"/>
        <v>2</v>
      </c>
    </row>
    <row r="1504" spans="1:15">
      <c r="A1504" s="20" t="str">
        <f t="shared" si="46"/>
        <v>Arion banki hf.Lífeyrisauki L1</v>
      </c>
      <c r="B1504" s="20" t="str">
        <f>_xlfn.IFNA(INDEX(Listi!$AI:$AI,MATCH(C1504,Listi!$AJ:$AJ,0)),INDEX(Listi!T:T,MATCH(C1504,Listi!U:U,0)))</f>
        <v xml:space="preserve">Arion banki </v>
      </c>
      <c r="C1504" t="s">
        <v>214</v>
      </c>
      <c r="D1504" t="s">
        <v>377</v>
      </c>
      <c r="E1504" t="s">
        <v>276</v>
      </c>
      <c r="F1504" t="s">
        <v>39</v>
      </c>
      <c r="G1504" s="8">
        <v>37623</v>
      </c>
      <c r="H1504" t="s">
        <v>40</v>
      </c>
      <c r="I1504" s="7">
        <v>0</v>
      </c>
      <c r="L1504" s="7">
        <v>5887942000</v>
      </c>
      <c r="M1504" s="7">
        <v>1011885000</v>
      </c>
      <c r="N1504" s="7">
        <v>34615000</v>
      </c>
      <c r="O1504" s="20">
        <f t="shared" si="47"/>
        <v>2</v>
      </c>
    </row>
    <row r="1505" spans="1:15">
      <c r="A1505" s="20" t="str">
        <f t="shared" ref="A1505:A1567" si="48">CONCATENATE(C1505,D1505)</f>
        <v>Arion banki hf.Lífeyrisauki L2</v>
      </c>
      <c r="B1505" s="20" t="str">
        <f>_xlfn.IFNA(INDEX(Listi!$AI:$AI,MATCH(C1505,Listi!$AJ:$AJ,0)),INDEX(Listi!T:T,MATCH(C1505,Listi!U:U,0)))</f>
        <v xml:space="preserve">Arion banki </v>
      </c>
      <c r="C1505" t="s">
        <v>214</v>
      </c>
      <c r="D1505" t="s">
        <v>372</v>
      </c>
      <c r="E1505" t="s">
        <v>276</v>
      </c>
      <c r="F1505" t="s">
        <v>39</v>
      </c>
      <c r="G1505" s="8">
        <v>37623</v>
      </c>
      <c r="H1505" t="s">
        <v>40</v>
      </c>
      <c r="I1505" s="7">
        <v>0</v>
      </c>
      <c r="L1505" s="7">
        <v>21366380000</v>
      </c>
      <c r="M1505" s="7">
        <v>1613513000</v>
      </c>
      <c r="N1505" s="7">
        <v>92085000</v>
      </c>
      <c r="O1505" s="20">
        <f t="shared" si="47"/>
        <v>2</v>
      </c>
    </row>
    <row r="1506" spans="1:15">
      <c r="A1506" s="20" t="str">
        <f t="shared" si="48"/>
        <v>Arion banki hf.Lífeyrisauki L3</v>
      </c>
      <c r="B1506" s="20" t="str">
        <f>_xlfn.IFNA(INDEX(Listi!$AI:$AI,MATCH(C1506,Listi!$AJ:$AJ,0)),INDEX(Listi!T:T,MATCH(C1506,Listi!U:U,0)))</f>
        <v xml:space="preserve">Arion banki </v>
      </c>
      <c r="C1506" t="s">
        <v>214</v>
      </c>
      <c r="D1506" t="s">
        <v>371</v>
      </c>
      <c r="E1506" t="s">
        <v>276</v>
      </c>
      <c r="F1506" t="s">
        <v>39</v>
      </c>
      <c r="G1506" s="8">
        <v>37623</v>
      </c>
      <c r="H1506" t="s">
        <v>40</v>
      </c>
      <c r="I1506" s="7">
        <v>0</v>
      </c>
      <c r="L1506" s="7">
        <v>29714848000</v>
      </c>
      <c r="M1506" s="7">
        <v>2122481000</v>
      </c>
      <c r="N1506" s="7">
        <v>129566000</v>
      </c>
      <c r="O1506" s="20">
        <f t="shared" si="47"/>
        <v>2</v>
      </c>
    </row>
    <row r="1507" spans="1:15">
      <c r="A1507" s="20" t="str">
        <f t="shared" si="48"/>
        <v>Arion banki hf.Lífeyrisauki L4</v>
      </c>
      <c r="B1507" s="20" t="str">
        <f>_xlfn.IFNA(INDEX(Listi!$AI:$AI,MATCH(C1507,Listi!$AJ:$AJ,0)),INDEX(Listi!T:T,MATCH(C1507,Listi!U:U,0)))</f>
        <v xml:space="preserve">Arion banki </v>
      </c>
      <c r="C1507" t="s">
        <v>214</v>
      </c>
      <c r="D1507" t="s">
        <v>587</v>
      </c>
      <c r="E1507" t="s">
        <v>276</v>
      </c>
      <c r="F1507" t="s">
        <v>39</v>
      </c>
      <c r="G1507" s="8">
        <v>37623</v>
      </c>
      <c r="H1507" t="s">
        <v>40</v>
      </c>
      <c r="I1507" s="7">
        <v>0</v>
      </c>
      <c r="L1507" s="7">
        <v>19306242000</v>
      </c>
      <c r="M1507" s="7">
        <v>1346647000</v>
      </c>
      <c r="N1507" s="7">
        <v>388052000</v>
      </c>
      <c r="O1507" s="20">
        <f t="shared" si="47"/>
        <v>2</v>
      </c>
    </row>
    <row r="1508" spans="1:15">
      <c r="A1508" s="20" t="str">
        <f t="shared" si="48"/>
        <v>Arion banki hf.Lífeyrisauki L5</v>
      </c>
      <c r="B1508" s="20" t="str">
        <f>_xlfn.IFNA(INDEX(Listi!$AI:$AI,MATCH(C1508,Listi!$AJ:$AJ,0)),INDEX(Listi!T:T,MATCH(C1508,Listi!U:U,0)))</f>
        <v xml:space="preserve">Arion banki </v>
      </c>
      <c r="C1508" t="s">
        <v>214</v>
      </c>
      <c r="D1508" t="s">
        <v>369</v>
      </c>
      <c r="E1508" t="s">
        <v>276</v>
      </c>
      <c r="F1508" t="s">
        <v>39</v>
      </c>
      <c r="G1508" s="8">
        <v>37623</v>
      </c>
      <c r="H1508" t="s">
        <v>40</v>
      </c>
      <c r="I1508" s="7">
        <v>0</v>
      </c>
      <c r="L1508" s="7">
        <v>44858554000</v>
      </c>
      <c r="M1508" s="7">
        <v>4018833000</v>
      </c>
      <c r="N1508" s="7">
        <v>933672000</v>
      </c>
      <c r="O1508" s="20">
        <f t="shared" si="47"/>
        <v>2</v>
      </c>
    </row>
    <row r="1509" spans="1:15">
      <c r="A1509" s="20" t="str">
        <f t="shared" si="48"/>
        <v>Birta lífeyrissjóðurBlönduð leið</v>
      </c>
      <c r="B1509" s="20" t="str">
        <f>_xlfn.IFNA(INDEX(Listi!$AI:$AI,MATCH(C1509,Listi!$AJ:$AJ,0)),INDEX(Listi!T:T,MATCH(C1509,Listi!U:U,0)))</f>
        <v xml:space="preserve">Birta  </v>
      </c>
      <c r="C1509" t="s">
        <v>298</v>
      </c>
      <c r="D1509" t="s">
        <v>314</v>
      </c>
      <c r="E1509" t="s">
        <v>276</v>
      </c>
      <c r="F1509" t="s">
        <v>39</v>
      </c>
      <c r="G1509" s="8">
        <v>37623</v>
      </c>
      <c r="H1509" t="s">
        <v>40</v>
      </c>
      <c r="I1509" s="7">
        <v>0</v>
      </c>
      <c r="L1509" s="7">
        <v>6929716201</v>
      </c>
      <c r="M1509" s="7">
        <v>253995298</v>
      </c>
      <c r="N1509" s="7">
        <v>139753585</v>
      </c>
      <c r="O1509" s="20">
        <f t="shared" si="47"/>
        <v>2</v>
      </c>
    </row>
    <row r="1510" spans="1:15">
      <c r="A1510" s="20" t="str">
        <f t="shared" si="48"/>
        <v>Birta lífeyrissjóðurInnlánsleið</v>
      </c>
      <c r="B1510" s="20" t="str">
        <f>_xlfn.IFNA(INDEX(Listi!$AI:$AI,MATCH(C1510,Listi!$AJ:$AJ,0)),INDEX(Listi!T:T,MATCH(C1510,Listi!U:U,0)))</f>
        <v xml:space="preserve">Birta  </v>
      </c>
      <c r="C1510" t="s">
        <v>298</v>
      </c>
      <c r="D1510" t="s">
        <v>208</v>
      </c>
      <c r="E1510" t="s">
        <v>276</v>
      </c>
      <c r="F1510" t="s">
        <v>39</v>
      </c>
      <c r="G1510" s="8">
        <v>37623</v>
      </c>
      <c r="H1510" t="s">
        <v>40</v>
      </c>
      <c r="I1510" s="7">
        <v>0</v>
      </c>
      <c r="L1510" s="7">
        <v>4108971332</v>
      </c>
      <c r="M1510" s="7">
        <v>264842424</v>
      </c>
      <c r="N1510" s="7">
        <v>174324836</v>
      </c>
      <c r="O1510" s="20">
        <f t="shared" si="47"/>
        <v>2</v>
      </c>
    </row>
    <row r="1511" spans="1:15">
      <c r="A1511" s="20" t="str">
        <f t="shared" si="48"/>
        <v>Birta lífeyrissjóðurSamtryggingardeild</v>
      </c>
      <c r="B1511" s="20" t="str">
        <f>_xlfn.IFNA(INDEX(Listi!$AI:$AI,MATCH(C1511,Listi!$AJ:$AJ,0)),INDEX(Listi!T:T,MATCH(C1511,Listi!U:U,0)))</f>
        <v xml:space="preserve">Birta  </v>
      </c>
      <c r="C1511" t="s">
        <v>298</v>
      </c>
      <c r="D1511" t="s">
        <v>205</v>
      </c>
      <c r="E1511" t="s">
        <v>275</v>
      </c>
      <c r="F1511" t="s">
        <v>39</v>
      </c>
      <c r="G1511" s="8">
        <v>37623</v>
      </c>
      <c r="H1511" t="s">
        <v>40</v>
      </c>
      <c r="I1511" s="7">
        <v>0</v>
      </c>
      <c r="L1511" s="7">
        <v>549755105944</v>
      </c>
      <c r="M1511" s="7">
        <v>18480897961</v>
      </c>
      <c r="N1511" s="7">
        <v>14075814006</v>
      </c>
      <c r="O1511" s="20">
        <f t="shared" si="47"/>
        <v>2</v>
      </c>
    </row>
    <row r="1512" spans="1:15">
      <c r="A1512" s="20" t="str">
        <f t="shared" si="48"/>
        <v>Birta lífeyrissjóðurSkuldabréfaleið</v>
      </c>
      <c r="B1512" s="20" t="str">
        <f>_xlfn.IFNA(INDEX(Listi!$AI:$AI,MATCH(C1512,Listi!$AJ:$AJ,0)),INDEX(Listi!T:T,MATCH(C1512,Listi!U:U,0)))</f>
        <v xml:space="preserve">Birta  </v>
      </c>
      <c r="C1512" t="s">
        <v>298</v>
      </c>
      <c r="D1512" t="s">
        <v>313</v>
      </c>
      <c r="E1512" t="s">
        <v>276</v>
      </c>
      <c r="F1512" t="s">
        <v>39</v>
      </c>
      <c r="G1512" s="8">
        <v>37623</v>
      </c>
      <c r="H1512" t="s">
        <v>40</v>
      </c>
      <c r="I1512" s="7">
        <v>0</v>
      </c>
      <c r="L1512" s="7">
        <v>8522374478</v>
      </c>
      <c r="M1512" s="7">
        <v>391005163</v>
      </c>
      <c r="N1512" s="7">
        <v>218104877</v>
      </c>
      <c r="O1512" s="20">
        <f t="shared" si="47"/>
        <v>2</v>
      </c>
    </row>
    <row r="1513" spans="1:15">
      <c r="A1513" s="20" t="str">
        <f t="shared" si="48"/>
        <v>Birta lífeyrissjóðurTilgreind séreign</v>
      </c>
      <c r="B1513" s="20" t="str">
        <f>_xlfn.IFNA(INDEX(Listi!$AI:$AI,MATCH(C1513,Listi!$AJ:$AJ,0)),INDEX(Listi!T:T,MATCH(C1513,Listi!U:U,0)))</f>
        <v xml:space="preserve">Birta  </v>
      </c>
      <c r="C1513" t="s">
        <v>298</v>
      </c>
      <c r="D1513" t="s">
        <v>312</v>
      </c>
      <c r="E1513" t="s">
        <v>276</v>
      </c>
      <c r="F1513" t="s">
        <v>39</v>
      </c>
      <c r="G1513" s="8">
        <v>37623</v>
      </c>
      <c r="H1513" t="s">
        <v>40</v>
      </c>
      <c r="I1513" s="7">
        <v>0</v>
      </c>
      <c r="L1513" s="7">
        <v>2234420297</v>
      </c>
      <c r="M1513" s="7">
        <v>511871981</v>
      </c>
      <c r="N1513" s="7">
        <v>36000223</v>
      </c>
      <c r="O1513" s="20">
        <f t="shared" si="47"/>
        <v>2</v>
      </c>
    </row>
    <row r="1514" spans="1:15">
      <c r="A1514" s="20" t="str">
        <f t="shared" si="48"/>
        <v>Brú Lífeyrissjóður starfsmanna sveitarfélagaA-deild</v>
      </c>
      <c r="B1514" s="20" t="str">
        <f>_xlfn.IFNA(INDEX(Listi!$AI:$AI,MATCH(C1514,Listi!$AJ:$AJ,0)),INDEX(Listi!T:T,MATCH(C1514,Listi!U:U,0)))</f>
        <v>Brú</v>
      </c>
      <c r="C1514" t="s">
        <v>217</v>
      </c>
      <c r="D1514" t="s">
        <v>257</v>
      </c>
      <c r="E1514" t="s">
        <v>275</v>
      </c>
      <c r="F1514" t="s">
        <v>39</v>
      </c>
      <c r="G1514" s="8">
        <v>37623</v>
      </c>
      <c r="H1514" t="s">
        <v>40</v>
      </c>
      <c r="I1514" s="7">
        <v>0</v>
      </c>
      <c r="L1514" s="7">
        <v>270469177889</v>
      </c>
      <c r="M1514" s="7">
        <v>13987858077</v>
      </c>
      <c r="N1514" s="7">
        <v>4793072329</v>
      </c>
      <c r="O1514" s="20">
        <f t="shared" si="47"/>
        <v>2</v>
      </c>
    </row>
    <row r="1515" spans="1:15">
      <c r="A1515" s="20" t="str">
        <f t="shared" si="48"/>
        <v>Brú Lífeyrissjóður starfsmanna sveitarfélagaB-deild</v>
      </c>
      <c r="B1515" s="20" t="str">
        <f>_xlfn.IFNA(INDEX(Listi!$AI:$AI,MATCH(C1515,Listi!$AJ:$AJ,0)),INDEX(Listi!T:T,MATCH(C1515,Listi!U:U,0)))</f>
        <v>Brú</v>
      </c>
      <c r="C1515" t="s">
        <v>217</v>
      </c>
      <c r="D1515" t="s">
        <v>218</v>
      </c>
      <c r="E1515" t="s">
        <v>275</v>
      </c>
      <c r="F1515" t="s">
        <v>39</v>
      </c>
      <c r="G1515" s="8">
        <v>37623</v>
      </c>
      <c r="H1515" t="s">
        <v>40</v>
      </c>
      <c r="I1515" s="7">
        <v>0</v>
      </c>
      <c r="L1515" s="7">
        <v>17004783831</v>
      </c>
      <c r="M1515" s="7">
        <v>119747694</v>
      </c>
      <c r="N1515" s="7">
        <v>3424817406</v>
      </c>
      <c r="O1515" s="20">
        <f t="shared" si="47"/>
        <v>2</v>
      </c>
    </row>
    <row r="1516" spans="1:15">
      <c r="A1516" s="20" t="str">
        <f t="shared" si="48"/>
        <v>Brú Lífeyrissjóður starfsmanna sveitarfélagaV-deild</v>
      </c>
      <c r="B1516" s="20" t="str">
        <f>_xlfn.IFNA(INDEX(Listi!$AI:$AI,MATCH(C1516,Listi!$AJ:$AJ,0)),INDEX(Listi!T:T,MATCH(C1516,Listi!U:U,0)))</f>
        <v>Brú</v>
      </c>
      <c r="C1516" t="s">
        <v>217</v>
      </c>
      <c r="D1516" t="s">
        <v>219</v>
      </c>
      <c r="E1516" t="s">
        <v>275</v>
      </c>
      <c r="F1516" t="s">
        <v>39</v>
      </c>
      <c r="G1516" s="8">
        <v>37623</v>
      </c>
      <c r="H1516" t="s">
        <v>40</v>
      </c>
      <c r="I1516" s="7">
        <v>0</v>
      </c>
      <c r="L1516" s="7">
        <v>54501394986</v>
      </c>
      <c r="M1516" s="7">
        <v>4188513374</v>
      </c>
      <c r="N1516" s="7">
        <v>455519059</v>
      </c>
      <c r="O1516" s="20">
        <f t="shared" si="47"/>
        <v>2</v>
      </c>
    </row>
    <row r="1517" spans="1:15">
      <c r="A1517" s="20" t="str">
        <f t="shared" si="48"/>
        <v>Eftirlaunasj atvinnuflugmannaSamtryggingardeild</v>
      </c>
      <c r="B1517" s="20" t="str">
        <f>_xlfn.IFNA(INDEX(Listi!$AI:$AI,MATCH(C1517,Listi!$AJ:$AJ,0)),INDEX(Listi!T:T,MATCH(C1517,Listi!U:U,0)))</f>
        <v>EFÍA</v>
      </c>
      <c r="C1517" t="s">
        <v>220</v>
      </c>
      <c r="D1517" t="s">
        <v>205</v>
      </c>
      <c r="E1517" t="s">
        <v>275</v>
      </c>
      <c r="F1517" t="s">
        <v>39</v>
      </c>
      <c r="G1517" s="8">
        <v>37623</v>
      </c>
      <c r="H1517" t="s">
        <v>40</v>
      </c>
      <c r="I1517" s="7">
        <v>0</v>
      </c>
      <c r="L1517" s="7">
        <v>58542663000</v>
      </c>
      <c r="M1517" s="7">
        <v>1477262000</v>
      </c>
      <c r="N1517" s="7">
        <v>1113313000</v>
      </c>
      <c r="O1517" s="20">
        <f t="shared" si="47"/>
        <v>2</v>
      </c>
    </row>
    <row r="1518" spans="1:15">
      <c r="A1518" s="20" t="str">
        <f t="shared" si="48"/>
        <v>Festa - lífeyrissjóðurSamtryggingardeild</v>
      </c>
      <c r="B1518" s="20" t="str">
        <f>_xlfn.IFNA(INDEX(Listi!$AI:$AI,MATCH(C1518,Listi!$AJ:$AJ,0)),INDEX(Listi!T:T,MATCH(C1518,Listi!U:U,0)))</f>
        <v xml:space="preserve">Festa </v>
      </c>
      <c r="C1518" t="s">
        <v>221</v>
      </c>
      <c r="D1518" t="s">
        <v>205</v>
      </c>
      <c r="E1518" t="s">
        <v>275</v>
      </c>
      <c r="F1518" t="s">
        <v>39</v>
      </c>
      <c r="G1518" s="8">
        <v>37623</v>
      </c>
      <c r="H1518" t="s">
        <v>40</v>
      </c>
      <c r="I1518" s="7">
        <v>0</v>
      </c>
      <c r="L1518" s="7">
        <v>246318113722</v>
      </c>
      <c r="M1518" s="7">
        <v>11138196907</v>
      </c>
      <c r="N1518" s="7">
        <v>5180938287</v>
      </c>
      <c r="O1518" s="20">
        <f t="shared" si="47"/>
        <v>2</v>
      </c>
    </row>
    <row r="1519" spans="1:15">
      <c r="A1519" s="20" t="str">
        <f t="shared" si="48"/>
        <v>Festa - lífeyrissjóðurSparnaðarleið I</v>
      </c>
      <c r="B1519" s="20" t="str">
        <f>_xlfn.IFNA(INDEX(Listi!$AI:$AI,MATCH(C1519,Listi!$AJ:$AJ,0)),INDEX(Listi!T:T,MATCH(C1519,Listi!U:U,0)))</f>
        <v xml:space="preserve">Festa </v>
      </c>
      <c r="C1519" t="s">
        <v>221</v>
      </c>
      <c r="D1519" t="s">
        <v>464</v>
      </c>
      <c r="E1519" t="s">
        <v>276</v>
      </c>
      <c r="F1519" t="s">
        <v>39</v>
      </c>
      <c r="G1519" s="8">
        <v>37623</v>
      </c>
      <c r="H1519" t="s">
        <v>40</v>
      </c>
      <c r="I1519" s="7">
        <v>0</v>
      </c>
      <c r="L1519" s="7">
        <v>75585319</v>
      </c>
      <c r="M1519" s="7">
        <v>37671409</v>
      </c>
      <c r="N1519" s="7">
        <v>2063969</v>
      </c>
      <c r="O1519" s="20">
        <f t="shared" si="47"/>
        <v>2</v>
      </c>
    </row>
    <row r="1520" spans="1:15">
      <c r="A1520" s="20" t="str">
        <f t="shared" si="48"/>
        <v>Festa - lífeyrissjóðurSparnaðarleið II</v>
      </c>
      <c r="B1520" s="20" t="str">
        <f>_xlfn.IFNA(INDEX(Listi!$AI:$AI,MATCH(C1520,Listi!$AJ:$AJ,0)),INDEX(Listi!T:T,MATCH(C1520,Listi!U:U,0)))</f>
        <v xml:space="preserve">Festa </v>
      </c>
      <c r="C1520" t="s">
        <v>221</v>
      </c>
      <c r="D1520" t="s">
        <v>388</v>
      </c>
      <c r="E1520" t="s">
        <v>276</v>
      </c>
      <c r="F1520" t="s">
        <v>39</v>
      </c>
      <c r="G1520" s="8">
        <v>37623</v>
      </c>
      <c r="H1520" t="s">
        <v>40</v>
      </c>
      <c r="I1520" s="7">
        <v>0</v>
      </c>
      <c r="L1520" s="7">
        <v>1113180693</v>
      </c>
      <c r="M1520" s="7">
        <v>134564310</v>
      </c>
      <c r="N1520" s="7">
        <v>19363084</v>
      </c>
      <c r="O1520" s="20">
        <f t="shared" si="47"/>
        <v>2</v>
      </c>
    </row>
    <row r="1521" spans="1:15">
      <c r="A1521" s="20" t="str">
        <f t="shared" si="48"/>
        <v>Frjálsi lífeyrissjóðurinnDeild/leið I</v>
      </c>
      <c r="B1521" s="20" t="str">
        <f>_xlfn.IFNA(INDEX(Listi!$AI:$AI,MATCH(C1521,Listi!$AJ:$AJ,0)),INDEX(Listi!T:T,MATCH(C1521,Listi!U:U,0)))</f>
        <v xml:space="preserve">Frjálsi </v>
      </c>
      <c r="C1521" t="s">
        <v>222</v>
      </c>
      <c r="D1521" t="s">
        <v>223</v>
      </c>
      <c r="E1521" t="s">
        <v>276</v>
      </c>
      <c r="F1521" t="s">
        <v>39</v>
      </c>
      <c r="G1521" s="8">
        <v>37623</v>
      </c>
      <c r="H1521" t="s">
        <v>40</v>
      </c>
      <c r="I1521" s="7">
        <v>0</v>
      </c>
      <c r="L1521" s="7">
        <v>199278730000</v>
      </c>
      <c r="M1521" s="7">
        <v>10813020000</v>
      </c>
      <c r="N1521" s="7">
        <v>2178012000</v>
      </c>
      <c r="O1521" s="20">
        <f t="shared" si="47"/>
        <v>2</v>
      </c>
    </row>
    <row r="1522" spans="1:15">
      <c r="A1522" s="20" t="str">
        <f t="shared" si="48"/>
        <v>Frjálsi lífeyrissjóðurinnDeild/leið II</v>
      </c>
      <c r="B1522" s="20" t="str">
        <f>_xlfn.IFNA(INDEX(Listi!$AI:$AI,MATCH(C1522,Listi!$AJ:$AJ,0)),INDEX(Listi!T:T,MATCH(C1522,Listi!U:U,0)))</f>
        <v xml:space="preserve">Frjálsi </v>
      </c>
      <c r="C1522" t="s">
        <v>222</v>
      </c>
      <c r="D1522" t="s">
        <v>224</v>
      </c>
      <c r="E1522" t="s">
        <v>276</v>
      </c>
      <c r="F1522" t="s">
        <v>39</v>
      </c>
      <c r="G1522" s="8">
        <v>37623</v>
      </c>
      <c r="H1522" t="s">
        <v>40</v>
      </c>
      <c r="I1522" s="7">
        <v>0</v>
      </c>
      <c r="L1522" s="7">
        <v>29681370000</v>
      </c>
      <c r="M1522" s="7">
        <v>1864883000</v>
      </c>
      <c r="N1522" s="7">
        <v>401735000</v>
      </c>
      <c r="O1522" s="20">
        <f t="shared" si="47"/>
        <v>2</v>
      </c>
    </row>
    <row r="1523" spans="1:15">
      <c r="A1523" s="20" t="str">
        <f t="shared" si="48"/>
        <v>Frjálsi lífeyrissjóðurinnDeild/leið III</v>
      </c>
      <c r="B1523" s="20" t="str">
        <f>_xlfn.IFNA(INDEX(Listi!$AI:$AI,MATCH(C1523,Listi!$AJ:$AJ,0)),INDEX(Listi!T:T,MATCH(C1523,Listi!U:U,0)))</f>
        <v xml:space="preserve">Frjálsi </v>
      </c>
      <c r="C1523" t="s">
        <v>222</v>
      </c>
      <c r="D1523" t="s">
        <v>225</v>
      </c>
      <c r="E1523" t="s">
        <v>276</v>
      </c>
      <c r="F1523" t="s">
        <v>39</v>
      </c>
      <c r="G1523" s="8">
        <v>37623</v>
      </c>
      <c r="H1523" t="s">
        <v>40</v>
      </c>
      <c r="I1523" s="7">
        <v>0</v>
      </c>
      <c r="L1523" s="7">
        <v>43554797000</v>
      </c>
      <c r="M1523" s="7">
        <v>2564479000</v>
      </c>
      <c r="N1523" s="7">
        <v>1456678000</v>
      </c>
      <c r="O1523" s="20">
        <f t="shared" si="47"/>
        <v>2</v>
      </c>
    </row>
    <row r="1524" spans="1:15">
      <c r="A1524" s="20" t="str">
        <f t="shared" si="48"/>
        <v>Frjálsi lífeyrissjóðurinnFrjálsi Áhætta</v>
      </c>
      <c r="B1524" s="20" t="str">
        <f>_xlfn.IFNA(INDEX(Listi!$AI:$AI,MATCH(C1524,Listi!$AJ:$AJ,0)),INDEX(Listi!T:T,MATCH(C1524,Listi!U:U,0)))</f>
        <v xml:space="preserve">Frjálsi </v>
      </c>
      <c r="C1524" t="s">
        <v>222</v>
      </c>
      <c r="D1524" t="s">
        <v>226</v>
      </c>
      <c r="E1524" t="s">
        <v>276</v>
      </c>
      <c r="F1524" t="s">
        <v>39</v>
      </c>
      <c r="G1524" s="8">
        <v>37623</v>
      </c>
      <c r="H1524" t="s">
        <v>40</v>
      </c>
      <c r="I1524" s="7">
        <v>0</v>
      </c>
      <c r="L1524" s="7">
        <v>2707615000</v>
      </c>
      <c r="M1524" s="7">
        <v>335331000</v>
      </c>
      <c r="N1524" s="7">
        <v>1872000</v>
      </c>
      <c r="O1524" s="20">
        <f t="shared" si="47"/>
        <v>2</v>
      </c>
    </row>
    <row r="1525" spans="1:15">
      <c r="A1525" s="20" t="str">
        <f t="shared" si="48"/>
        <v>Frjálsi lífeyrissjóðurinnSameiginleg deild</v>
      </c>
      <c r="B1525" s="20" t="str">
        <f>_xlfn.IFNA(INDEX(Listi!$AI:$AI,MATCH(C1525,Listi!$AJ:$AJ,0)),INDEX(Listi!T:T,MATCH(C1525,Listi!U:U,0)))</f>
        <v xml:space="preserve">Frjálsi </v>
      </c>
      <c r="C1525" t="s">
        <v>222</v>
      </c>
      <c r="D1525" t="s">
        <v>311</v>
      </c>
      <c r="E1525" t="s">
        <v>276</v>
      </c>
      <c r="F1525" t="s">
        <v>39</v>
      </c>
      <c r="G1525" s="8">
        <v>37623</v>
      </c>
      <c r="H1525" t="s">
        <v>40</v>
      </c>
      <c r="I1525" s="7">
        <v>0</v>
      </c>
      <c r="L1525" s="7">
        <v>0</v>
      </c>
      <c r="M1525" s="7">
        <v>0</v>
      </c>
      <c r="N1525" s="7">
        <v>0</v>
      </c>
      <c r="O1525" s="20">
        <f t="shared" si="47"/>
        <v>2</v>
      </c>
    </row>
    <row r="1526" spans="1:15">
      <c r="A1526" s="20" t="str">
        <f t="shared" si="48"/>
        <v>Frjálsi lífeyrissjóðurinnSamtryggingardeild</v>
      </c>
      <c r="B1526" s="20" t="str">
        <f>_xlfn.IFNA(INDEX(Listi!$AI:$AI,MATCH(C1526,Listi!$AJ:$AJ,0)),INDEX(Listi!T:T,MATCH(C1526,Listi!U:U,0)))</f>
        <v xml:space="preserve">Frjálsi </v>
      </c>
      <c r="C1526" t="s">
        <v>222</v>
      </c>
      <c r="D1526" t="s">
        <v>205</v>
      </c>
      <c r="E1526" t="s">
        <v>275</v>
      </c>
      <c r="F1526" t="s">
        <v>39</v>
      </c>
      <c r="G1526" s="8">
        <v>37623</v>
      </c>
      <c r="H1526" t="s">
        <v>40</v>
      </c>
      <c r="I1526" s="7">
        <v>0</v>
      </c>
      <c r="L1526" s="7">
        <v>127148465000</v>
      </c>
      <c r="M1526" s="7">
        <v>7524433000</v>
      </c>
      <c r="N1526" s="7">
        <v>1254273000</v>
      </c>
      <c r="O1526" s="20">
        <f t="shared" si="47"/>
        <v>2</v>
      </c>
    </row>
    <row r="1527" spans="1:15">
      <c r="A1527" s="20" t="str">
        <f t="shared" si="48"/>
        <v>Gildi - lífeyrissjóðurFramtíðarsýn 1</v>
      </c>
      <c r="B1527" s="20" t="str">
        <f>_xlfn.IFNA(INDEX(Listi!$AI:$AI,MATCH(C1527,Listi!$AJ:$AJ,0)),INDEX(Listi!T:T,MATCH(C1527,Listi!U:U,0)))</f>
        <v xml:space="preserve">Gildi  </v>
      </c>
      <c r="C1527" t="s">
        <v>227</v>
      </c>
      <c r="D1527" t="s">
        <v>373</v>
      </c>
      <c r="E1527" t="s">
        <v>276</v>
      </c>
      <c r="F1527" t="s">
        <v>39</v>
      </c>
      <c r="G1527" s="8">
        <v>37623</v>
      </c>
      <c r="H1527" t="s">
        <v>40</v>
      </c>
      <c r="I1527" s="7">
        <v>0</v>
      </c>
      <c r="L1527" s="7">
        <v>3223959491</v>
      </c>
      <c r="M1527" s="7">
        <v>185065371</v>
      </c>
      <c r="N1527" s="7">
        <v>99697779</v>
      </c>
      <c r="O1527" s="20">
        <f t="shared" si="47"/>
        <v>2</v>
      </c>
    </row>
    <row r="1528" spans="1:15">
      <c r="A1528" s="20" t="str">
        <f t="shared" si="48"/>
        <v>Gildi - lífeyrissjóðurFramtíðarsýn 2</v>
      </c>
      <c r="B1528" s="20" t="str">
        <f>_xlfn.IFNA(INDEX(Listi!$AI:$AI,MATCH(C1528,Listi!$AJ:$AJ,0)),INDEX(Listi!T:T,MATCH(C1528,Listi!U:U,0)))</f>
        <v xml:space="preserve">Gildi  </v>
      </c>
      <c r="C1528" t="s">
        <v>227</v>
      </c>
      <c r="D1528" t="s">
        <v>374</v>
      </c>
      <c r="E1528" t="s">
        <v>276</v>
      </c>
      <c r="F1528" t="s">
        <v>39</v>
      </c>
      <c r="G1528" s="8">
        <v>37623</v>
      </c>
      <c r="H1528" t="s">
        <v>40</v>
      </c>
      <c r="I1528" s="7">
        <v>0</v>
      </c>
      <c r="L1528" s="7">
        <v>3172355810</v>
      </c>
      <c r="M1528" s="7">
        <v>227598529</v>
      </c>
      <c r="N1528" s="7">
        <v>70042741</v>
      </c>
      <c r="O1528" s="20">
        <f t="shared" si="47"/>
        <v>2</v>
      </c>
    </row>
    <row r="1529" spans="1:15">
      <c r="A1529" s="20" t="str">
        <f t="shared" si="48"/>
        <v>Gildi - lífeyrissjóðurFramtíðarsýn 3</v>
      </c>
      <c r="B1529" s="20" t="str">
        <f>_xlfn.IFNA(INDEX(Listi!$AI:$AI,MATCH(C1529,Listi!$AJ:$AJ,0)),INDEX(Listi!T:T,MATCH(C1529,Listi!U:U,0)))</f>
        <v xml:space="preserve">Gildi  </v>
      </c>
      <c r="C1529" t="s">
        <v>227</v>
      </c>
      <c r="D1529" t="s">
        <v>380</v>
      </c>
      <c r="E1529" t="s">
        <v>276</v>
      </c>
      <c r="F1529" t="s">
        <v>39</v>
      </c>
      <c r="G1529" s="8">
        <v>37623</v>
      </c>
      <c r="H1529" t="s">
        <v>40</v>
      </c>
      <c r="I1529" s="7">
        <v>0</v>
      </c>
      <c r="L1529" s="7">
        <v>1220667693</v>
      </c>
      <c r="M1529" s="7">
        <v>206427664</v>
      </c>
      <c r="N1529" s="7">
        <v>61376636</v>
      </c>
      <c r="O1529" s="20">
        <f t="shared" si="47"/>
        <v>2</v>
      </c>
    </row>
    <row r="1530" spans="1:15">
      <c r="A1530" s="20" t="str">
        <f t="shared" si="48"/>
        <v>Gildi - lífeyrissjóðurSamtryggingardeild</v>
      </c>
      <c r="B1530" s="20" t="str">
        <f>_xlfn.IFNA(INDEX(Listi!$AI:$AI,MATCH(C1530,Listi!$AJ:$AJ,0)),INDEX(Listi!T:T,MATCH(C1530,Listi!U:U,0)))</f>
        <v xml:space="preserve">Gildi  </v>
      </c>
      <c r="C1530" t="s">
        <v>227</v>
      </c>
      <c r="D1530" t="s">
        <v>205</v>
      </c>
      <c r="E1530" t="s">
        <v>275</v>
      </c>
      <c r="F1530" t="s">
        <v>39</v>
      </c>
      <c r="G1530" s="8">
        <v>37623</v>
      </c>
      <c r="H1530" t="s">
        <v>40</v>
      </c>
      <c r="I1530" s="7">
        <v>0</v>
      </c>
      <c r="L1530" s="7">
        <v>908474103084</v>
      </c>
      <c r="M1530" s="7">
        <v>33404441428</v>
      </c>
      <c r="N1530" s="7">
        <v>20772915594</v>
      </c>
      <c r="O1530" s="20">
        <f t="shared" si="47"/>
        <v>2</v>
      </c>
    </row>
    <row r="1531" spans="1:15">
      <c r="A1531" s="20" t="str">
        <f t="shared" si="48"/>
        <v>Íslandsbanki hf.Erlend verðbréf</v>
      </c>
      <c r="B1531" s="20" t="str">
        <f>_xlfn.IFNA(INDEX(Listi!$AI:$AI,MATCH(C1531,Listi!$AJ:$AJ,0)),INDEX(Listi!T:T,MATCH(C1531,Listi!U:U,0)))</f>
        <v>Íslandsbanki</v>
      </c>
      <c r="C1531" t="s">
        <v>228</v>
      </c>
      <c r="D1531" t="s">
        <v>229</v>
      </c>
      <c r="E1531" t="s">
        <v>276</v>
      </c>
      <c r="F1531" t="s">
        <v>39</v>
      </c>
      <c r="G1531" s="8">
        <v>37623</v>
      </c>
      <c r="H1531" t="s">
        <v>40</v>
      </c>
      <c r="I1531" s="7">
        <v>0</v>
      </c>
      <c r="L1531" s="7">
        <v>1602556114</v>
      </c>
      <c r="M1531" s="7">
        <v>15640340</v>
      </c>
      <c r="N1531" s="7">
        <v>15279587</v>
      </c>
      <c r="O1531" s="20">
        <f t="shared" si="47"/>
        <v>2</v>
      </c>
    </row>
    <row r="1532" spans="1:15">
      <c r="A1532" s="20" t="str">
        <f t="shared" si="48"/>
        <v>Íslandsbanki hf.Húsnæðisleið</v>
      </c>
      <c r="B1532" s="20" t="str">
        <f>_xlfn.IFNA(INDEX(Listi!$AI:$AI,MATCH(C1532,Listi!$AJ:$AJ,0)),INDEX(Listi!T:T,MATCH(C1532,Listi!U:U,0)))</f>
        <v>Íslandsbanki</v>
      </c>
      <c r="C1532" t="s">
        <v>228</v>
      </c>
      <c r="D1532" t="s">
        <v>307</v>
      </c>
      <c r="E1532" t="s">
        <v>276</v>
      </c>
      <c r="F1532" t="s">
        <v>39</v>
      </c>
      <c r="G1532" s="8">
        <v>37623</v>
      </c>
      <c r="H1532" t="s">
        <v>40</v>
      </c>
      <c r="I1532" s="7">
        <v>0</v>
      </c>
      <c r="L1532" s="7">
        <v>2334808209</v>
      </c>
      <c r="M1532" s="7">
        <v>1128225985</v>
      </c>
      <c r="N1532" s="7">
        <v>7159457</v>
      </c>
      <c r="O1532" s="20">
        <f t="shared" si="47"/>
        <v>2</v>
      </c>
    </row>
    <row r="1533" spans="1:15">
      <c r="A1533" s="20" t="str">
        <f t="shared" si="48"/>
        <v>Íslandsbanki hf.Lífeyrisreikningur-óverðtryggður</v>
      </c>
      <c r="B1533" s="20" t="str">
        <f>_xlfn.IFNA(INDEX(Listi!$AI:$AI,MATCH(C1533,Listi!$AJ:$AJ,0)),INDEX(Listi!T:T,MATCH(C1533,Listi!U:U,0)))</f>
        <v>Íslandsbanki</v>
      </c>
      <c r="C1533" t="s">
        <v>228</v>
      </c>
      <c r="D1533" t="s">
        <v>231</v>
      </c>
      <c r="E1533" t="s">
        <v>276</v>
      </c>
      <c r="F1533" t="s">
        <v>39</v>
      </c>
      <c r="G1533" s="8">
        <v>37623</v>
      </c>
      <c r="H1533" t="s">
        <v>40</v>
      </c>
      <c r="I1533" s="7">
        <v>0</v>
      </c>
      <c r="L1533" s="7">
        <v>2506311736</v>
      </c>
      <c r="M1533" s="7">
        <v>879015901</v>
      </c>
      <c r="N1533" s="7">
        <v>95740979</v>
      </c>
      <c r="O1533" s="20">
        <f t="shared" si="47"/>
        <v>2</v>
      </c>
    </row>
    <row r="1534" spans="1:15">
      <c r="A1534" s="20" t="str">
        <f t="shared" si="48"/>
        <v>Íslandsbanki hf.Lífeyrisreikningur-verðtryggður</v>
      </c>
      <c r="B1534" s="20" t="str">
        <f>_xlfn.IFNA(INDEX(Listi!$AI:$AI,MATCH(C1534,Listi!$AJ:$AJ,0)),INDEX(Listi!T:T,MATCH(C1534,Listi!U:U,0)))</f>
        <v>Íslandsbanki</v>
      </c>
      <c r="C1534" t="s">
        <v>228</v>
      </c>
      <c r="D1534" t="s">
        <v>232</v>
      </c>
      <c r="E1534" t="s">
        <v>276</v>
      </c>
      <c r="F1534" t="s">
        <v>39</v>
      </c>
      <c r="G1534" s="8">
        <v>37623</v>
      </c>
      <c r="H1534" t="s">
        <v>40</v>
      </c>
      <c r="I1534" s="7">
        <v>0</v>
      </c>
      <c r="L1534" s="7">
        <v>35933944171</v>
      </c>
      <c r="M1534" s="7">
        <v>3575627585</v>
      </c>
      <c r="N1534" s="7">
        <v>973599891</v>
      </c>
      <c r="O1534" s="20">
        <f t="shared" si="47"/>
        <v>2</v>
      </c>
    </row>
    <row r="1535" spans="1:15">
      <c r="A1535" s="20" t="str">
        <f t="shared" si="48"/>
        <v>Íslandsbanki hf.Löng ríkisskuldabréf</v>
      </c>
      <c r="B1535" s="20" t="str">
        <f>_xlfn.IFNA(INDEX(Listi!$AI:$AI,MATCH(C1535,Listi!$AJ:$AJ,0)),INDEX(Listi!T:T,MATCH(C1535,Listi!U:U,0)))</f>
        <v>Íslandsbanki</v>
      </c>
      <c r="C1535" t="s">
        <v>228</v>
      </c>
      <c r="D1535" t="s">
        <v>233</v>
      </c>
      <c r="E1535" t="s">
        <v>276</v>
      </c>
      <c r="F1535" t="s">
        <v>39</v>
      </c>
      <c r="G1535" s="8">
        <v>37623</v>
      </c>
      <c r="H1535" t="s">
        <v>40</v>
      </c>
      <c r="I1535" s="7">
        <v>0</v>
      </c>
      <c r="L1535" s="7">
        <v>753232602</v>
      </c>
      <c r="M1535" s="7">
        <v>52540738</v>
      </c>
      <c r="N1535" s="7">
        <v>25520229</v>
      </c>
      <c r="O1535" s="20">
        <f t="shared" si="47"/>
        <v>2</v>
      </c>
    </row>
    <row r="1536" spans="1:15">
      <c r="A1536" s="20" t="str">
        <f t="shared" si="48"/>
        <v>Íslandsbanki hf.Stýring A</v>
      </c>
      <c r="B1536" s="20" t="str">
        <f>_xlfn.IFNA(INDEX(Listi!$AI:$AI,MATCH(C1536,Listi!$AJ:$AJ,0)),INDEX(Listi!T:T,MATCH(C1536,Listi!U:U,0)))</f>
        <v>Íslandsbanki</v>
      </c>
      <c r="C1536" t="s">
        <v>228</v>
      </c>
      <c r="D1536" t="s">
        <v>234</v>
      </c>
      <c r="E1536" t="s">
        <v>276</v>
      </c>
      <c r="F1536" t="s">
        <v>39</v>
      </c>
      <c r="G1536" s="8">
        <v>37623</v>
      </c>
      <c r="H1536" t="s">
        <v>40</v>
      </c>
      <c r="I1536" s="7">
        <v>0</v>
      </c>
      <c r="L1536" s="7">
        <v>4133723797</v>
      </c>
      <c r="M1536" s="7">
        <v>215966902</v>
      </c>
      <c r="N1536" s="7">
        <v>124877843</v>
      </c>
      <c r="O1536" s="20">
        <f t="shared" si="47"/>
        <v>2</v>
      </c>
    </row>
    <row r="1537" spans="1:15">
      <c r="A1537" s="20" t="str">
        <f t="shared" si="48"/>
        <v>Íslandsbanki hf.Stýring B</v>
      </c>
      <c r="B1537" s="20" t="str">
        <f>_xlfn.IFNA(INDEX(Listi!$AI:$AI,MATCH(C1537,Listi!$AJ:$AJ,0)),INDEX(Listi!T:T,MATCH(C1537,Listi!U:U,0)))</f>
        <v>Íslandsbanki</v>
      </c>
      <c r="C1537" t="s">
        <v>228</v>
      </c>
      <c r="D1537" t="s">
        <v>235</v>
      </c>
      <c r="E1537" t="s">
        <v>276</v>
      </c>
      <c r="F1537" t="s">
        <v>39</v>
      </c>
      <c r="G1537" s="8">
        <v>37623</v>
      </c>
      <c r="H1537" t="s">
        <v>40</v>
      </c>
      <c r="I1537" s="7">
        <v>0</v>
      </c>
      <c r="L1537" s="7">
        <v>5860247393</v>
      </c>
      <c r="M1537" s="7">
        <v>508591885</v>
      </c>
      <c r="N1537" s="7">
        <v>77897125</v>
      </c>
      <c r="O1537" s="20">
        <f t="shared" si="47"/>
        <v>2</v>
      </c>
    </row>
    <row r="1538" spans="1:15">
      <c r="A1538" s="20" t="str">
        <f t="shared" si="48"/>
        <v>Íslandsbanki hf.Stýring C</v>
      </c>
      <c r="B1538" s="20" t="str">
        <f>_xlfn.IFNA(INDEX(Listi!$AI:$AI,MATCH(C1538,Listi!$AJ:$AJ,0)),INDEX(Listi!T:T,MATCH(C1538,Listi!U:U,0)))</f>
        <v>Íslandsbanki</v>
      </c>
      <c r="C1538" t="s">
        <v>228</v>
      </c>
      <c r="D1538" t="s">
        <v>236</v>
      </c>
      <c r="E1538" t="s">
        <v>276</v>
      </c>
      <c r="F1538" t="s">
        <v>39</v>
      </c>
      <c r="G1538" s="8">
        <v>37623</v>
      </c>
      <c r="H1538" t="s">
        <v>40</v>
      </c>
      <c r="I1538" s="7">
        <v>0</v>
      </c>
      <c r="L1538" s="7">
        <v>8014427899</v>
      </c>
      <c r="M1538" s="7">
        <v>751053797</v>
      </c>
      <c r="N1538" s="7">
        <v>58531298</v>
      </c>
      <c r="O1538" s="20">
        <f t="shared" ref="O1538:O1601" si="49">IFERROR(VLOOKUP(F1538,EhLykill,3,FALSE),"")</f>
        <v>2</v>
      </c>
    </row>
    <row r="1539" spans="1:15">
      <c r="A1539" s="20" t="str">
        <f t="shared" si="48"/>
        <v>Íslandsbanki hf.Stýring D</v>
      </c>
      <c r="B1539" s="20" t="str">
        <f>_xlfn.IFNA(INDEX(Listi!$AI:$AI,MATCH(C1539,Listi!$AJ:$AJ,0)),INDEX(Listi!T:T,MATCH(C1539,Listi!U:U,0)))</f>
        <v>Íslandsbanki</v>
      </c>
      <c r="C1539" t="s">
        <v>228</v>
      </c>
      <c r="D1539" t="s">
        <v>237</v>
      </c>
      <c r="E1539" t="s">
        <v>276</v>
      </c>
      <c r="F1539" t="s">
        <v>39</v>
      </c>
      <c r="G1539" s="8">
        <v>37623</v>
      </c>
      <c r="H1539" t="s">
        <v>40</v>
      </c>
      <c r="I1539" s="7">
        <v>0</v>
      </c>
      <c r="L1539" s="7">
        <v>5826614423</v>
      </c>
      <c r="M1539" s="7">
        <v>1371163557</v>
      </c>
      <c r="N1539" s="7">
        <v>36861109</v>
      </c>
      <c r="O1539" s="20">
        <f t="shared" si="49"/>
        <v>2</v>
      </c>
    </row>
    <row r="1540" spans="1:15">
      <c r="A1540" s="20" t="str">
        <f t="shared" si="48"/>
        <v>Íslandsbanki hf.Stýring E</v>
      </c>
      <c r="B1540" s="20" t="str">
        <f>_xlfn.IFNA(INDEX(Listi!$AI:$AI,MATCH(C1540,Listi!$AJ:$AJ,0)),INDEX(Listi!T:T,MATCH(C1540,Listi!U:U,0)))</f>
        <v>Íslandsbanki</v>
      </c>
      <c r="C1540" t="s">
        <v>228</v>
      </c>
      <c r="D1540" t="s">
        <v>580</v>
      </c>
      <c r="E1540" t="s">
        <v>276</v>
      </c>
      <c r="F1540" t="s">
        <v>39</v>
      </c>
      <c r="G1540" s="8">
        <v>37623</v>
      </c>
      <c r="H1540" t="s">
        <v>40</v>
      </c>
      <c r="I1540" s="7">
        <v>0</v>
      </c>
      <c r="L1540" s="7">
        <v>99567247</v>
      </c>
      <c r="M1540" s="7">
        <v>7691901</v>
      </c>
      <c r="N1540" s="7">
        <v>670647</v>
      </c>
      <c r="O1540" s="20">
        <f t="shared" si="49"/>
        <v>2</v>
      </c>
    </row>
    <row r="1541" spans="1:15">
      <c r="A1541" s="20" t="str">
        <f t="shared" si="48"/>
        <v>Íslenski lífeyrissjóðurinnLíf 1</v>
      </c>
      <c r="B1541" s="20" t="str">
        <f>_xlfn.IFNA(INDEX(Listi!$AI:$AI,MATCH(C1541,Listi!$AJ:$AJ,0)),INDEX(Listi!T:T,MATCH(C1541,Listi!U:U,0)))</f>
        <v xml:space="preserve">Íslenski  </v>
      </c>
      <c r="C1541" t="s">
        <v>238</v>
      </c>
      <c r="D1541" t="s">
        <v>239</v>
      </c>
      <c r="E1541" t="s">
        <v>276</v>
      </c>
      <c r="F1541" t="s">
        <v>39</v>
      </c>
      <c r="G1541" s="8">
        <v>37623</v>
      </c>
      <c r="H1541" t="s">
        <v>40</v>
      </c>
      <c r="I1541" s="7">
        <v>0</v>
      </c>
      <c r="L1541" s="7">
        <v>34645188332</v>
      </c>
      <c r="M1541" s="7">
        <v>5859453012</v>
      </c>
      <c r="N1541" s="7">
        <v>977930648</v>
      </c>
      <c r="O1541" s="20">
        <f t="shared" si="49"/>
        <v>2</v>
      </c>
    </row>
    <row r="1542" spans="1:15">
      <c r="A1542" s="20" t="str">
        <f t="shared" si="48"/>
        <v>Íslenski lífeyrissjóðurinnLíf 2</v>
      </c>
      <c r="B1542" s="20" t="str">
        <f>_xlfn.IFNA(INDEX(Listi!$AI:$AI,MATCH(C1542,Listi!$AJ:$AJ,0)),INDEX(Listi!T:T,MATCH(C1542,Listi!U:U,0)))</f>
        <v xml:space="preserve">Íslenski  </v>
      </c>
      <c r="C1542" t="s">
        <v>238</v>
      </c>
      <c r="D1542" t="s">
        <v>240</v>
      </c>
      <c r="E1542" t="s">
        <v>276</v>
      </c>
      <c r="F1542" t="s">
        <v>39</v>
      </c>
      <c r="G1542" s="8">
        <v>37623</v>
      </c>
      <c r="H1542" t="s">
        <v>40</v>
      </c>
      <c r="I1542" s="7">
        <v>0</v>
      </c>
      <c r="L1542" s="7">
        <v>31029129445</v>
      </c>
      <c r="M1542" s="7">
        <v>2139527304</v>
      </c>
      <c r="N1542" s="7">
        <v>531278955</v>
      </c>
      <c r="O1542" s="20">
        <f t="shared" si="49"/>
        <v>2</v>
      </c>
    </row>
    <row r="1543" spans="1:15">
      <c r="A1543" s="20" t="str">
        <f t="shared" si="48"/>
        <v>Íslenski lífeyrissjóðurinnLíf 3</v>
      </c>
      <c r="B1543" s="20" t="str">
        <f>_xlfn.IFNA(INDEX(Listi!$AI:$AI,MATCH(C1543,Listi!$AJ:$AJ,0)),INDEX(Listi!T:T,MATCH(C1543,Listi!U:U,0)))</f>
        <v xml:space="preserve">Íslenski  </v>
      </c>
      <c r="C1543" t="s">
        <v>238</v>
      </c>
      <c r="D1543" t="s">
        <v>241</v>
      </c>
      <c r="E1543" t="s">
        <v>276</v>
      </c>
      <c r="F1543" t="s">
        <v>39</v>
      </c>
      <c r="G1543" s="8">
        <v>37623</v>
      </c>
      <c r="H1543" t="s">
        <v>40</v>
      </c>
      <c r="I1543" s="7">
        <v>0</v>
      </c>
      <c r="L1543" s="7">
        <v>26552298455</v>
      </c>
      <c r="M1543" s="7">
        <v>1349981892</v>
      </c>
      <c r="N1543" s="7">
        <v>474868471</v>
      </c>
      <c r="O1543" s="20">
        <f t="shared" si="49"/>
        <v>2</v>
      </c>
    </row>
    <row r="1544" spans="1:15">
      <c r="A1544" s="20" t="str">
        <f t="shared" si="48"/>
        <v>Íslenski lífeyrissjóðurinnLíf 4</v>
      </c>
      <c r="B1544" s="20" t="str">
        <f>_xlfn.IFNA(INDEX(Listi!$AI:$AI,MATCH(C1544,Listi!$AJ:$AJ,0)),INDEX(Listi!T:T,MATCH(C1544,Listi!U:U,0)))</f>
        <v xml:space="preserve">Íslenski  </v>
      </c>
      <c r="C1544" t="s">
        <v>238</v>
      </c>
      <c r="D1544" t="s">
        <v>242</v>
      </c>
      <c r="E1544" t="s">
        <v>276</v>
      </c>
      <c r="F1544" t="s">
        <v>39</v>
      </c>
      <c r="G1544" s="8">
        <v>37623</v>
      </c>
      <c r="H1544" t="s">
        <v>40</v>
      </c>
      <c r="I1544" s="7">
        <v>0</v>
      </c>
      <c r="L1544" s="7">
        <v>15323468197</v>
      </c>
      <c r="M1544" s="7">
        <v>592019313</v>
      </c>
      <c r="N1544" s="7">
        <v>649721424</v>
      </c>
      <c r="O1544" s="20">
        <f t="shared" si="49"/>
        <v>2</v>
      </c>
    </row>
    <row r="1545" spans="1:15">
      <c r="A1545" s="20" t="str">
        <f t="shared" si="48"/>
        <v>Íslenski lífeyrissjóðurinnSamtryggingardeild</v>
      </c>
      <c r="B1545" s="20" t="str">
        <f>_xlfn.IFNA(INDEX(Listi!$AI:$AI,MATCH(C1545,Listi!$AJ:$AJ,0)),INDEX(Listi!T:T,MATCH(C1545,Listi!U:U,0)))</f>
        <v xml:space="preserve">Íslenski  </v>
      </c>
      <c r="C1545" t="s">
        <v>238</v>
      </c>
      <c r="D1545" t="s">
        <v>205</v>
      </c>
      <c r="E1545" t="s">
        <v>275</v>
      </c>
      <c r="F1545" t="s">
        <v>39</v>
      </c>
      <c r="G1545" s="8">
        <v>37623</v>
      </c>
      <c r="H1545" t="s">
        <v>40</v>
      </c>
      <c r="I1545" s="7">
        <v>0</v>
      </c>
      <c r="L1545" s="7">
        <v>32369481106</v>
      </c>
      <c r="M1545" s="7">
        <v>2513450236</v>
      </c>
      <c r="N1545" s="7">
        <v>182749847</v>
      </c>
      <c r="O1545" s="20">
        <f t="shared" si="49"/>
        <v>2</v>
      </c>
    </row>
    <row r="1546" spans="1:15">
      <c r="A1546" s="20" t="str">
        <f t="shared" si="48"/>
        <v>Kvika banki hf.Ævileið</v>
      </c>
      <c r="B1546" s="20" t="str">
        <f>_xlfn.IFNA(INDEX(Listi!$AI:$AI,MATCH(C1546,Listi!$AJ:$AJ,0)),INDEX(Listi!T:T,MATCH(C1546,Listi!U:U,0)))</f>
        <v xml:space="preserve">Kvika banki </v>
      </c>
      <c r="C1546" t="s">
        <v>243</v>
      </c>
      <c r="D1546" t="s">
        <v>248</v>
      </c>
      <c r="E1546" t="s">
        <v>276</v>
      </c>
      <c r="F1546" t="s">
        <v>39</v>
      </c>
      <c r="G1546" s="8">
        <v>37623</v>
      </c>
      <c r="H1546" t="s">
        <v>40</v>
      </c>
      <c r="I1546" s="7">
        <v>0</v>
      </c>
      <c r="L1546" s="7">
        <v>83990162</v>
      </c>
      <c r="M1546" s="7">
        <v>9152445</v>
      </c>
      <c r="N1546" s="7">
        <v>0</v>
      </c>
      <c r="O1546" s="20">
        <f t="shared" si="49"/>
        <v>2</v>
      </c>
    </row>
    <row r="1547" spans="1:15">
      <c r="A1547" s="20" t="str">
        <f t="shared" si="48"/>
        <v>Kvika banki hf.Innlánaleið</v>
      </c>
      <c r="B1547" s="20" t="str">
        <f>_xlfn.IFNA(INDEX(Listi!$AI:$AI,MATCH(C1547,Listi!$AJ:$AJ,0)),INDEX(Listi!T:T,MATCH(C1547,Listi!U:U,0)))</f>
        <v xml:space="preserve">Kvika banki </v>
      </c>
      <c r="C1547" t="s">
        <v>243</v>
      </c>
      <c r="D1547" t="s">
        <v>230</v>
      </c>
      <c r="E1547" t="s">
        <v>276</v>
      </c>
      <c r="F1547" t="s">
        <v>39</v>
      </c>
      <c r="G1547" s="8">
        <v>37623</v>
      </c>
      <c r="H1547" t="s">
        <v>40</v>
      </c>
      <c r="I1547" s="7">
        <v>0</v>
      </c>
      <c r="L1547" s="7">
        <v>2045925829</v>
      </c>
      <c r="M1547" s="7">
        <v>336947043</v>
      </c>
      <c r="N1547" s="7">
        <v>10453565</v>
      </c>
      <c r="O1547" s="20">
        <f t="shared" si="49"/>
        <v>2</v>
      </c>
    </row>
    <row r="1548" spans="1:15">
      <c r="A1548" s="20" t="str">
        <f t="shared" si="48"/>
        <v>Kvika banki hf.Kvika Séreignasparnaður 5</v>
      </c>
      <c r="B1548" s="20" t="str">
        <f>_xlfn.IFNA(INDEX(Listi!$AI:$AI,MATCH(C1548,Listi!$AJ:$AJ,0)),INDEX(Listi!T:T,MATCH(C1548,Listi!U:U,0)))</f>
        <v xml:space="preserve">Kvika banki </v>
      </c>
      <c r="C1548" t="s">
        <v>243</v>
      </c>
      <c r="D1548" t="s">
        <v>471</v>
      </c>
      <c r="E1548" t="s">
        <v>276</v>
      </c>
      <c r="F1548" s="8" t="s">
        <v>39</v>
      </c>
      <c r="G1548" s="8">
        <v>37623</v>
      </c>
      <c r="H1548" t="s">
        <v>40</v>
      </c>
      <c r="I1548" s="7">
        <v>0</v>
      </c>
      <c r="L1548" s="7">
        <v>1146886398</v>
      </c>
      <c r="M1548" s="7">
        <v>0</v>
      </c>
      <c r="N1548" s="7">
        <v>0</v>
      </c>
      <c r="O1548" s="20">
        <f t="shared" si="49"/>
        <v>2</v>
      </c>
    </row>
    <row r="1549" spans="1:15">
      <c r="A1549" s="20" t="str">
        <f t="shared" si="48"/>
        <v>Kvika banki hf.MP Séreign 1</v>
      </c>
      <c r="B1549" s="20" t="str">
        <f>_xlfn.IFNA(INDEX(Listi!$AI:$AI,MATCH(C1549,Listi!$AJ:$AJ,0)),INDEX(Listi!T:T,MATCH(C1549,Listi!U:U,0)))</f>
        <v xml:space="preserve">Kvika banki </v>
      </c>
      <c r="C1549" t="s">
        <v>243</v>
      </c>
      <c r="D1549" t="s">
        <v>244</v>
      </c>
      <c r="E1549" t="s">
        <v>276</v>
      </c>
      <c r="F1549" s="8" t="s">
        <v>39</v>
      </c>
      <c r="G1549" s="8">
        <v>37623</v>
      </c>
      <c r="H1549" t="s">
        <v>40</v>
      </c>
      <c r="I1549" s="7">
        <v>0</v>
      </c>
      <c r="L1549" s="7">
        <v>706827763</v>
      </c>
      <c r="M1549" s="7">
        <v>48440481</v>
      </c>
      <c r="N1549" s="7">
        <v>9836508</v>
      </c>
      <c r="O1549" s="20">
        <f t="shared" si="49"/>
        <v>2</v>
      </c>
    </row>
    <row r="1550" spans="1:15">
      <c r="A1550" s="20" t="str">
        <f t="shared" si="48"/>
        <v>Kvika banki hf.MP Séreign 2</v>
      </c>
      <c r="B1550" s="20" t="str">
        <f>_xlfn.IFNA(INDEX(Listi!$AI:$AI,MATCH(C1550,Listi!$AJ:$AJ,0)),INDEX(Listi!T:T,MATCH(C1550,Listi!U:U,0)))</f>
        <v xml:space="preserve">Kvika banki </v>
      </c>
      <c r="C1550" t="s">
        <v>243</v>
      </c>
      <c r="D1550" t="s">
        <v>245</v>
      </c>
      <c r="E1550" t="s">
        <v>276</v>
      </c>
      <c r="F1550" s="8" t="s">
        <v>39</v>
      </c>
      <c r="G1550" s="8">
        <v>37623</v>
      </c>
      <c r="H1550" t="s">
        <v>40</v>
      </c>
      <c r="I1550" s="7">
        <v>0</v>
      </c>
      <c r="L1550" s="7">
        <v>853989181</v>
      </c>
      <c r="M1550" s="7">
        <v>42441382</v>
      </c>
      <c r="N1550" s="7">
        <v>14637701</v>
      </c>
      <c r="O1550" s="20">
        <f t="shared" si="49"/>
        <v>2</v>
      </c>
    </row>
    <row r="1551" spans="1:15">
      <c r="A1551" s="20" t="str">
        <f t="shared" si="48"/>
        <v>Kvika banki hf.MP Séreign 3</v>
      </c>
      <c r="B1551" s="20" t="str">
        <f>_xlfn.IFNA(INDEX(Listi!$AI:$AI,MATCH(C1551,Listi!$AJ:$AJ,0)),INDEX(Listi!T:T,MATCH(C1551,Listi!U:U,0)))</f>
        <v xml:space="preserve">Kvika banki </v>
      </c>
      <c r="C1551" t="s">
        <v>243</v>
      </c>
      <c r="D1551" t="s">
        <v>246</v>
      </c>
      <c r="E1551" t="s">
        <v>276</v>
      </c>
      <c r="F1551" s="8" t="s">
        <v>39</v>
      </c>
      <c r="G1551" s="8">
        <v>37623</v>
      </c>
      <c r="H1551" t="s">
        <v>40</v>
      </c>
      <c r="I1551" s="7">
        <v>0</v>
      </c>
      <c r="L1551" s="7">
        <v>141173858</v>
      </c>
      <c r="M1551" s="7">
        <v>3374790</v>
      </c>
      <c r="N1551" s="7">
        <v>0</v>
      </c>
      <c r="O1551" s="20">
        <f t="shared" si="49"/>
        <v>2</v>
      </c>
    </row>
    <row r="1552" spans="1:15">
      <c r="A1552" s="20" t="str">
        <f t="shared" si="48"/>
        <v>Kvika banki hf.MP Séreign 4</v>
      </c>
      <c r="B1552" s="20" t="str">
        <f>_xlfn.IFNA(INDEX(Listi!$AI:$AI,MATCH(C1552,Listi!$AJ:$AJ,0)),INDEX(Listi!T:T,MATCH(C1552,Listi!U:U,0)))</f>
        <v xml:space="preserve">Kvika banki </v>
      </c>
      <c r="C1552" t="s">
        <v>243</v>
      </c>
      <c r="D1552" t="s">
        <v>247</v>
      </c>
      <c r="E1552" t="s">
        <v>276</v>
      </c>
      <c r="F1552" s="8" t="s">
        <v>39</v>
      </c>
      <c r="G1552" s="8">
        <v>37623</v>
      </c>
      <c r="H1552" t="s">
        <v>40</v>
      </c>
      <c r="I1552" s="7">
        <v>0</v>
      </c>
      <c r="L1552" s="7">
        <v>55886684</v>
      </c>
      <c r="M1552" s="7">
        <v>2888869</v>
      </c>
      <c r="N1552" s="7">
        <v>0</v>
      </c>
      <c r="O1552" s="20">
        <f t="shared" si="49"/>
        <v>2</v>
      </c>
    </row>
    <row r="1553" spans="1:15">
      <c r="A1553" s="20" t="str">
        <f t="shared" si="48"/>
        <v>Landsbankinn hf.Landsbankinn Erlend verðbréf</v>
      </c>
      <c r="B1553" s="20" t="str">
        <f>_xlfn.IFNA(INDEX(Listi!$AI:$AI,MATCH(C1553,Listi!$AJ:$AJ,0)),INDEX(Listi!T:T,MATCH(C1553,Listi!U:U,0)))</f>
        <v>Landsbankinn</v>
      </c>
      <c r="C1553" t="s">
        <v>249</v>
      </c>
      <c r="D1553" t="s">
        <v>385</v>
      </c>
      <c r="E1553" t="s">
        <v>276</v>
      </c>
      <c r="F1553" s="8" t="s">
        <v>39</v>
      </c>
      <c r="G1553" s="8">
        <v>37623</v>
      </c>
      <c r="H1553" t="s">
        <v>40</v>
      </c>
      <c r="I1553" s="7">
        <v>0</v>
      </c>
      <c r="L1553" s="7">
        <v>3705185129</v>
      </c>
      <c r="M1553" s="7">
        <v>119989407</v>
      </c>
      <c r="N1553" s="7">
        <v>87847878</v>
      </c>
      <c r="O1553" s="20">
        <f t="shared" si="49"/>
        <v>2</v>
      </c>
    </row>
    <row r="1554" spans="1:15">
      <c r="A1554" s="20" t="str">
        <f t="shared" si="48"/>
        <v>Landsbankinn hf.Landsbankinn Lífeyrisbók</v>
      </c>
      <c r="B1554" s="20" t="str">
        <f>_xlfn.IFNA(INDEX(Listi!$AI:$AI,MATCH(C1554,Listi!$AJ:$AJ,0)),INDEX(Listi!T:T,MATCH(C1554,Listi!U:U,0)))</f>
        <v>Landsbankinn</v>
      </c>
      <c r="C1554" t="s">
        <v>249</v>
      </c>
      <c r="D1554" t="s">
        <v>367</v>
      </c>
      <c r="E1554" t="s">
        <v>276</v>
      </c>
      <c r="F1554" t="s">
        <v>39</v>
      </c>
      <c r="G1554" s="8">
        <v>37623</v>
      </c>
      <c r="H1554" t="s">
        <v>40</v>
      </c>
      <c r="I1554" s="7">
        <v>0</v>
      </c>
      <c r="L1554" s="7">
        <v>3016213427</v>
      </c>
      <c r="M1554" s="7">
        <v>440353590</v>
      </c>
      <c r="N1554" s="7">
        <v>298769900</v>
      </c>
      <c r="O1554" s="20">
        <f t="shared" si="49"/>
        <v>2</v>
      </c>
    </row>
    <row r="1555" spans="1:15">
      <c r="A1555" s="20" t="str">
        <f t="shared" si="48"/>
        <v>Landsbankinn hf.Landsbankinn Lífeyrisbók verðtryggð</v>
      </c>
      <c r="B1555" s="20" t="str">
        <f>_xlfn.IFNA(INDEX(Listi!$AI:$AI,MATCH(C1555,Listi!$AJ:$AJ,0)),INDEX(Listi!T:T,MATCH(C1555,Listi!U:U,0)))</f>
        <v>Landsbankinn</v>
      </c>
      <c r="C1555" t="s">
        <v>249</v>
      </c>
      <c r="D1555" t="s">
        <v>598</v>
      </c>
      <c r="E1555" t="s">
        <v>276</v>
      </c>
      <c r="F1555" s="8" t="s">
        <v>39</v>
      </c>
      <c r="G1555" s="8">
        <v>37623</v>
      </c>
      <c r="H1555" t="s">
        <v>40</v>
      </c>
      <c r="I1555" s="7">
        <v>0</v>
      </c>
      <c r="L1555" s="7">
        <v>66896053137</v>
      </c>
      <c r="M1555" s="7">
        <v>6692476029</v>
      </c>
      <c r="N1555" s="7">
        <v>4680072987</v>
      </c>
      <c r="O1555" s="20">
        <f t="shared" si="49"/>
        <v>2</v>
      </c>
    </row>
    <row r="1556" spans="1:15">
      <c r="A1556" s="20" t="str">
        <f t="shared" si="48"/>
        <v>Lífeyrissjóður bændaSamtryggingardeild</v>
      </c>
      <c r="B1556" s="20" t="str">
        <f>_xlfn.IFNA(INDEX(Listi!$AI:$AI,MATCH(C1556,Listi!$AJ:$AJ,0)),INDEX(Listi!T:T,MATCH(C1556,Listi!U:U,0)))</f>
        <v>Lífeyrissjóður bænda</v>
      </c>
      <c r="C1556" t="s">
        <v>252</v>
      </c>
      <c r="D1556" t="s">
        <v>205</v>
      </c>
      <c r="E1556" t="s">
        <v>275</v>
      </c>
      <c r="F1556" t="s">
        <v>39</v>
      </c>
      <c r="G1556" s="8">
        <v>37623</v>
      </c>
      <c r="H1556" t="s">
        <v>40</v>
      </c>
      <c r="I1556" s="7">
        <v>0</v>
      </c>
      <c r="L1556" s="7">
        <v>45108278171</v>
      </c>
      <c r="M1556" s="7">
        <v>776003397</v>
      </c>
      <c r="N1556" s="7">
        <v>1921473168</v>
      </c>
      <c r="O1556" s="20">
        <f t="shared" si="49"/>
        <v>2</v>
      </c>
    </row>
    <row r="1557" spans="1:15">
      <c r="A1557" s="20" t="str">
        <f t="shared" si="48"/>
        <v>Lífeyrissjóður bankamannaAldursdeild</v>
      </c>
      <c r="B1557" s="20" t="str">
        <f>_xlfn.IFNA(INDEX(Listi!$AI:$AI,MATCH(C1557,Listi!$AJ:$AJ,0)),INDEX(Listi!T:T,MATCH(C1557,Listi!U:U,0)))</f>
        <v>Lífeyrissjóður bankam.</v>
      </c>
      <c r="C1557" t="s">
        <v>250</v>
      </c>
      <c r="D1557" t="s">
        <v>251</v>
      </c>
      <c r="E1557" t="s">
        <v>275</v>
      </c>
      <c r="F1557" s="8" t="s">
        <v>39</v>
      </c>
      <c r="G1557" s="8">
        <v>37623</v>
      </c>
      <c r="H1557" t="s">
        <v>40</v>
      </c>
      <c r="I1557" s="7">
        <v>0</v>
      </c>
      <c r="L1557" s="7">
        <v>61369964000</v>
      </c>
      <c r="M1557" s="7">
        <v>1996063000</v>
      </c>
      <c r="N1557" s="7">
        <v>753444000</v>
      </c>
      <c r="O1557" s="20">
        <f t="shared" si="49"/>
        <v>2</v>
      </c>
    </row>
    <row r="1558" spans="1:15">
      <c r="A1558" s="20" t="str">
        <f t="shared" si="48"/>
        <v>Lífeyrissjóður bankamannaHlutfallsdeild</v>
      </c>
      <c r="B1558" s="20" t="str">
        <f>_xlfn.IFNA(INDEX(Listi!$AI:$AI,MATCH(C1558,Listi!$AJ:$AJ,0)),INDEX(Listi!T:T,MATCH(C1558,Listi!U:U,0)))</f>
        <v>Lífeyrissjóður bankam.</v>
      </c>
      <c r="C1558" t="s">
        <v>250</v>
      </c>
      <c r="D1558" t="s">
        <v>467</v>
      </c>
      <c r="E1558" t="s">
        <v>275</v>
      </c>
      <c r="F1558" t="s">
        <v>39</v>
      </c>
      <c r="G1558" s="8">
        <v>37623</v>
      </c>
      <c r="H1558" t="s">
        <v>40</v>
      </c>
      <c r="I1558" s="7">
        <v>0</v>
      </c>
      <c r="L1558" s="7">
        <v>40286427000</v>
      </c>
      <c r="M1558" s="7">
        <v>125147000</v>
      </c>
      <c r="N1558" s="7">
        <v>2741197000</v>
      </c>
      <c r="O1558" s="20">
        <f t="shared" si="49"/>
        <v>2</v>
      </c>
    </row>
    <row r="1559" spans="1:15">
      <c r="A1559" s="20" t="str">
        <f t="shared" si="48"/>
        <v>Lífeyrissjóður RangæingaSamtryggingardeild</v>
      </c>
      <c r="B1559" s="20" t="str">
        <f>_xlfn.IFNA(INDEX(Listi!$AI:$AI,MATCH(C1559,Listi!$AJ:$AJ,0)),INDEX(Listi!T:T,MATCH(C1559,Listi!U:U,0)))</f>
        <v>Lífeyrissjóður Rang.</v>
      </c>
      <c r="C1559" t="s">
        <v>253</v>
      </c>
      <c r="D1559" t="s">
        <v>205</v>
      </c>
      <c r="E1559" t="s">
        <v>275</v>
      </c>
      <c r="F1559" s="8" t="s">
        <v>39</v>
      </c>
      <c r="G1559" s="8">
        <v>37623</v>
      </c>
      <c r="H1559" t="s">
        <v>40</v>
      </c>
      <c r="I1559" s="7">
        <v>0</v>
      </c>
      <c r="L1559" s="7">
        <v>18949790000</v>
      </c>
      <c r="M1559" s="7">
        <v>835894000</v>
      </c>
      <c r="N1559" s="7">
        <v>386250000</v>
      </c>
      <c r="O1559" s="20">
        <f t="shared" si="49"/>
        <v>2</v>
      </c>
    </row>
    <row r="1560" spans="1:15">
      <c r="A1560" s="20" t="str">
        <f t="shared" si="48"/>
        <v>Lífeyrissjóður starfsmanna AkureyrarbæjarSamtryggingardeild</v>
      </c>
      <c r="B1560" s="20" t="str">
        <f>_xlfn.IFNA(INDEX(Listi!$AI:$AI,MATCH(C1560,Listi!$AJ:$AJ,0)),INDEX(Listi!T:T,MATCH(C1560,Listi!U:U,0)))</f>
        <v>Lífeyrissj. starfsm. Akureyrarb.</v>
      </c>
      <c r="C1560" t="s">
        <v>274</v>
      </c>
      <c r="D1560" t="s">
        <v>205</v>
      </c>
      <c r="E1560" t="s">
        <v>275</v>
      </c>
      <c r="F1560" t="s">
        <v>39</v>
      </c>
      <c r="G1560" s="8">
        <v>37623</v>
      </c>
      <c r="H1560" t="s">
        <v>40</v>
      </c>
      <c r="I1560" s="7">
        <v>0</v>
      </c>
      <c r="L1560" s="7">
        <v>14569496826</v>
      </c>
      <c r="M1560" s="7">
        <v>46271787</v>
      </c>
      <c r="N1560" s="7">
        <v>1160288032</v>
      </c>
      <c r="O1560" s="20">
        <f t="shared" si="49"/>
        <v>2</v>
      </c>
    </row>
    <row r="1561" spans="1:15">
      <c r="A1561" s="20" t="str">
        <f t="shared" si="48"/>
        <v>Lífeyrissjóður starfsmanna Búnaðarbanka ÍslandsSamtryggingardeild</v>
      </c>
      <c r="B1561" s="20" t="str">
        <f>_xlfn.IFNA(INDEX(Listi!$AI:$AI,MATCH(C1561,Listi!$AJ:$AJ,0)),INDEX(Listi!T:T,MATCH(C1561,Listi!U:U,0)))</f>
        <v>Lífeyrissj. starfsm. Búnaðarb.Ísl.</v>
      </c>
      <c r="C1561" t="s">
        <v>254</v>
      </c>
      <c r="D1561" t="s">
        <v>205</v>
      </c>
      <c r="E1561" t="s">
        <v>275</v>
      </c>
      <c r="F1561" t="s">
        <v>39</v>
      </c>
      <c r="G1561" s="8">
        <v>37623</v>
      </c>
      <c r="H1561" t="s">
        <v>40</v>
      </c>
      <c r="I1561" s="7">
        <v>0</v>
      </c>
      <c r="L1561" s="7">
        <v>27921283000</v>
      </c>
      <c r="M1561" s="7">
        <v>7378000</v>
      </c>
      <c r="N1561" s="7">
        <v>1535577000</v>
      </c>
      <c r="O1561" s="20">
        <f t="shared" si="49"/>
        <v>2</v>
      </c>
    </row>
    <row r="1562" spans="1:15">
      <c r="A1562" s="20" t="str">
        <f t="shared" si="48"/>
        <v>Lífeyrissjóður starfsmanna ReykjavíkurborgarSamtryggingardeild</v>
      </c>
      <c r="B1562" s="20" t="str">
        <f>_xlfn.IFNA(INDEX(Listi!$AI:$AI,MATCH(C1562,Listi!$AJ:$AJ,0)),INDEX(Listi!T:T,MATCH(C1562,Listi!U:U,0)))</f>
        <v>Lífeyrissj. starfsm. Reykjav.</v>
      </c>
      <c r="C1562" t="s">
        <v>255</v>
      </c>
      <c r="D1562" t="s">
        <v>205</v>
      </c>
      <c r="E1562" t="s">
        <v>275</v>
      </c>
      <c r="F1562" t="s">
        <v>39</v>
      </c>
      <c r="G1562" s="8">
        <v>37623</v>
      </c>
      <c r="H1562" t="s">
        <v>40</v>
      </c>
      <c r="I1562" s="7">
        <v>0</v>
      </c>
      <c r="L1562" s="7">
        <v>92450251598</v>
      </c>
      <c r="M1562" s="7">
        <v>217604296</v>
      </c>
      <c r="N1562" s="7">
        <v>6195210428</v>
      </c>
      <c r="O1562" s="20">
        <f t="shared" si="49"/>
        <v>2</v>
      </c>
    </row>
    <row r="1563" spans="1:15">
      <c r="A1563" s="20" t="str">
        <f t="shared" si="48"/>
        <v>Lífeyrissjóður starfsmanna ríkisinsA-deild</v>
      </c>
      <c r="B1563" s="20" t="str">
        <f>_xlfn.IFNA(INDEX(Listi!$AI:$AI,MATCH(C1563,Listi!$AJ:$AJ,0)),INDEX(Listi!T:T,MATCH(C1563,Listi!U:U,0)))</f>
        <v>LSR</v>
      </c>
      <c r="C1563" t="s">
        <v>256</v>
      </c>
      <c r="D1563" t="s">
        <v>257</v>
      </c>
      <c r="E1563" t="s">
        <v>275</v>
      </c>
      <c r="F1563" t="s">
        <v>39</v>
      </c>
      <c r="G1563" s="8">
        <v>37623</v>
      </c>
      <c r="H1563" t="s">
        <v>40</v>
      </c>
      <c r="I1563" s="7">
        <v>0</v>
      </c>
      <c r="L1563" s="7">
        <v>1024402726080</v>
      </c>
      <c r="M1563" s="7">
        <v>38030413328</v>
      </c>
      <c r="N1563" s="7">
        <v>13011563069</v>
      </c>
      <c r="O1563" s="20">
        <f t="shared" si="49"/>
        <v>2</v>
      </c>
    </row>
    <row r="1564" spans="1:15">
      <c r="A1564" s="20" t="str">
        <f t="shared" si="48"/>
        <v>Lífeyrissjóður starfsmanna ríkisinsB-deild</v>
      </c>
      <c r="B1564" s="20" t="str">
        <f>_xlfn.IFNA(INDEX(Listi!$AI:$AI,MATCH(C1564,Listi!$AJ:$AJ,0)),INDEX(Listi!T:T,MATCH(C1564,Listi!U:U,0)))</f>
        <v>LSR</v>
      </c>
      <c r="C1564" t="s">
        <v>256</v>
      </c>
      <c r="D1564" t="s">
        <v>218</v>
      </c>
      <c r="E1564" t="s">
        <v>275</v>
      </c>
      <c r="F1564" t="s">
        <v>39</v>
      </c>
      <c r="G1564" s="8">
        <v>37623</v>
      </c>
      <c r="H1564" t="s">
        <v>40</v>
      </c>
      <c r="I1564" s="7">
        <v>0</v>
      </c>
      <c r="L1564" s="7">
        <v>297381500048</v>
      </c>
      <c r="M1564" s="7">
        <v>1364474032</v>
      </c>
      <c r="N1564" s="7">
        <v>62409553231</v>
      </c>
      <c r="O1564" s="20">
        <f t="shared" si="49"/>
        <v>2</v>
      </c>
    </row>
    <row r="1565" spans="1:15">
      <c r="A1565" s="20" t="str">
        <f t="shared" si="48"/>
        <v>Lífeyrissjóður starfsmanna ríkisinsLeið I</v>
      </c>
      <c r="B1565" s="20" t="str">
        <f>_xlfn.IFNA(INDEX(Listi!$AI:$AI,MATCH(C1565,Listi!$AJ:$AJ,0)),INDEX(Listi!T:T,MATCH(C1565,Listi!U:U,0)))</f>
        <v>LSR</v>
      </c>
      <c r="C1565" t="s">
        <v>256</v>
      </c>
      <c r="D1565" t="s">
        <v>258</v>
      </c>
      <c r="E1565" t="s">
        <v>276</v>
      </c>
      <c r="F1565" t="s">
        <v>39</v>
      </c>
      <c r="G1565" s="8">
        <v>37623</v>
      </c>
      <c r="H1565" t="s">
        <v>40</v>
      </c>
      <c r="I1565" s="7">
        <v>0</v>
      </c>
      <c r="L1565" s="7">
        <v>11704214939</v>
      </c>
      <c r="M1565" s="7">
        <v>547428342</v>
      </c>
      <c r="N1565" s="7">
        <v>195323403</v>
      </c>
      <c r="O1565" s="20">
        <f t="shared" si="49"/>
        <v>2</v>
      </c>
    </row>
    <row r="1566" spans="1:15">
      <c r="A1566" s="20" t="str">
        <f t="shared" si="48"/>
        <v>Lífeyrissjóður starfsmanna ríkisinsLeið II</v>
      </c>
      <c r="B1566" s="20" t="str">
        <f>_xlfn.IFNA(INDEX(Listi!$AI:$AI,MATCH(C1566,Listi!$AJ:$AJ,0)),INDEX(Listi!T:T,MATCH(C1566,Listi!U:U,0)))</f>
        <v>LSR</v>
      </c>
      <c r="C1566" t="s">
        <v>256</v>
      </c>
      <c r="D1566" t="s">
        <v>259</v>
      </c>
      <c r="E1566" t="s">
        <v>276</v>
      </c>
      <c r="F1566" t="s">
        <v>39</v>
      </c>
      <c r="G1566" s="8">
        <v>37623</v>
      </c>
      <c r="H1566" t="s">
        <v>40</v>
      </c>
      <c r="I1566" s="7">
        <v>0</v>
      </c>
      <c r="L1566" s="7">
        <v>3365164594</v>
      </c>
      <c r="M1566" s="7">
        <v>379849453</v>
      </c>
      <c r="N1566" s="7">
        <v>93142056</v>
      </c>
      <c r="O1566" s="20">
        <f t="shared" si="49"/>
        <v>2</v>
      </c>
    </row>
    <row r="1567" spans="1:15">
      <c r="A1567" s="20" t="str">
        <f t="shared" si="48"/>
        <v>Lífeyrissjóður starfsmanna ríkisinsLeið III</v>
      </c>
      <c r="B1567" s="20" t="str">
        <f>_xlfn.IFNA(INDEX(Listi!$AI:$AI,MATCH(C1567,Listi!$AJ:$AJ,0)),INDEX(Listi!T:T,MATCH(C1567,Listi!U:U,0)))</f>
        <v>LSR</v>
      </c>
      <c r="C1567" t="s">
        <v>256</v>
      </c>
      <c r="D1567" t="s">
        <v>260</v>
      </c>
      <c r="E1567" t="s">
        <v>276</v>
      </c>
      <c r="F1567" s="8" t="s">
        <v>39</v>
      </c>
      <c r="G1567" s="8">
        <v>37623</v>
      </c>
      <c r="H1567" t="s">
        <v>40</v>
      </c>
      <c r="I1567" s="7">
        <v>0</v>
      </c>
      <c r="L1567" s="7">
        <v>9959294621</v>
      </c>
      <c r="M1567" s="7">
        <v>743287481</v>
      </c>
      <c r="N1567" s="7">
        <v>349903833</v>
      </c>
      <c r="O1567" s="20">
        <f t="shared" si="49"/>
        <v>2</v>
      </c>
    </row>
    <row r="1568" spans="1:15">
      <c r="A1568" s="20" t="str">
        <f t="shared" ref="A1568:A1630" si="50">CONCATENATE(C1568,D1568)</f>
        <v>Lífeyrissjóður Tannlæknafél ÍslDeild I/Séreign</v>
      </c>
      <c r="B1568" s="20" t="str">
        <f>_xlfn.IFNA(INDEX(Listi!$AI:$AI,MATCH(C1568,Listi!$AJ:$AJ,0)),INDEX(Listi!T:T,MATCH(C1568,Listi!U:U,0)))</f>
        <v>Lífeyrissj. Tannlækna</v>
      </c>
      <c r="C1568" t="s">
        <v>261</v>
      </c>
      <c r="D1568" t="s">
        <v>207</v>
      </c>
      <c r="E1568" t="s">
        <v>276</v>
      </c>
      <c r="F1568" s="8" t="s">
        <v>39</v>
      </c>
      <c r="G1568" s="8">
        <v>37623</v>
      </c>
      <c r="H1568" t="s">
        <v>40</v>
      </c>
      <c r="I1568" s="7">
        <v>0</v>
      </c>
      <c r="L1568" s="7">
        <v>6768408488</v>
      </c>
      <c r="M1568" s="7">
        <v>272759192</v>
      </c>
      <c r="N1568" s="7">
        <v>153838058</v>
      </c>
      <c r="O1568" s="20">
        <f t="shared" si="49"/>
        <v>2</v>
      </c>
    </row>
    <row r="1569" spans="1:15">
      <c r="A1569" s="20" t="str">
        <f t="shared" si="50"/>
        <v>Lífeyrissjóður Tannlæknafél ÍslSamtryggingardeild</v>
      </c>
      <c r="B1569" s="20" t="str">
        <f>_xlfn.IFNA(INDEX(Listi!$AI:$AI,MATCH(C1569,Listi!$AJ:$AJ,0)),INDEX(Listi!T:T,MATCH(C1569,Listi!U:U,0)))</f>
        <v>Lífeyrissj. Tannlækna</v>
      </c>
      <c r="C1569" t="s">
        <v>261</v>
      </c>
      <c r="D1569" t="s">
        <v>205</v>
      </c>
      <c r="E1569" t="s">
        <v>275</v>
      </c>
      <c r="F1569" s="8" t="s">
        <v>39</v>
      </c>
      <c r="G1569" s="8">
        <v>37623</v>
      </c>
      <c r="H1569" t="s">
        <v>40</v>
      </c>
      <c r="I1569" s="7">
        <v>0</v>
      </c>
      <c r="L1569" s="7">
        <v>2241251214</v>
      </c>
      <c r="M1569" s="7">
        <v>112827287</v>
      </c>
      <c r="N1569" s="7">
        <v>17930159</v>
      </c>
      <c r="O1569" s="20">
        <f t="shared" si="49"/>
        <v>2</v>
      </c>
    </row>
    <row r="1570" spans="1:15">
      <c r="A1570" s="20" t="str">
        <f t="shared" si="50"/>
        <v>Lífeyrissjóður verslunarmannaÆvileið 1</v>
      </c>
      <c r="B1570" s="20" t="str">
        <f>_xlfn.IFNA(INDEX(Listi!$AI:$AI,MATCH(C1570,Listi!$AJ:$AJ,0)),INDEX(Listi!T:T,MATCH(C1570,Listi!U:U,0)))</f>
        <v>Lífeyrissj. Verslunarm.</v>
      </c>
      <c r="C1570" t="s">
        <v>206</v>
      </c>
      <c r="D1570" t="s">
        <v>310</v>
      </c>
      <c r="E1570" t="s">
        <v>276</v>
      </c>
      <c r="F1570" s="8" t="s">
        <v>39</v>
      </c>
      <c r="G1570" s="8">
        <v>37623</v>
      </c>
      <c r="H1570" t="s">
        <v>40</v>
      </c>
      <c r="I1570" s="7">
        <v>0</v>
      </c>
      <c r="L1570" s="7">
        <v>2860479562</v>
      </c>
      <c r="M1570" s="7">
        <v>819651283</v>
      </c>
      <c r="N1570" s="7">
        <v>12562366</v>
      </c>
      <c r="O1570" s="20">
        <f t="shared" si="49"/>
        <v>2</v>
      </c>
    </row>
    <row r="1571" spans="1:15">
      <c r="A1571" s="20" t="str">
        <f t="shared" si="50"/>
        <v>Lífeyrissjóður verslunarmannaÆvileið 2</v>
      </c>
      <c r="B1571" s="20" t="str">
        <f>_xlfn.IFNA(INDEX(Listi!$AI:$AI,MATCH(C1571,Listi!$AJ:$AJ,0)),INDEX(Listi!T:T,MATCH(C1571,Listi!U:U,0)))</f>
        <v>Lífeyrissj. Verslunarm.</v>
      </c>
      <c r="C1571" t="s">
        <v>206</v>
      </c>
      <c r="D1571" t="s">
        <v>309</v>
      </c>
      <c r="E1571" t="s">
        <v>276</v>
      </c>
      <c r="F1571" s="8" t="s">
        <v>39</v>
      </c>
      <c r="G1571" s="8">
        <v>37623</v>
      </c>
      <c r="H1571" t="s">
        <v>40</v>
      </c>
      <c r="I1571" s="7">
        <v>0</v>
      </c>
      <c r="L1571" s="7">
        <v>2325064159</v>
      </c>
      <c r="M1571" s="7">
        <v>465663194</v>
      </c>
      <c r="N1571" s="7">
        <v>32037995</v>
      </c>
      <c r="O1571" s="20">
        <f t="shared" si="49"/>
        <v>2</v>
      </c>
    </row>
    <row r="1572" spans="1:15">
      <c r="A1572" s="20" t="str">
        <f t="shared" si="50"/>
        <v>Lífeyrissjóður verslunarmannaÆvileið 3</v>
      </c>
      <c r="B1572" s="20" t="str">
        <f>_xlfn.IFNA(INDEX(Listi!$AI:$AI,MATCH(C1572,Listi!$AJ:$AJ,0)),INDEX(Listi!T:T,MATCH(C1572,Listi!U:U,0)))</f>
        <v>Lífeyrissj. Verslunarm.</v>
      </c>
      <c r="C1572" t="s">
        <v>206</v>
      </c>
      <c r="D1572" t="s">
        <v>308</v>
      </c>
      <c r="E1572" t="s">
        <v>276</v>
      </c>
      <c r="F1572" s="8" t="s">
        <v>39</v>
      </c>
      <c r="G1572" s="8">
        <v>37623</v>
      </c>
      <c r="H1572" t="s">
        <v>40</v>
      </c>
      <c r="I1572" s="7">
        <v>0</v>
      </c>
      <c r="L1572" s="7">
        <v>1567402319</v>
      </c>
      <c r="M1572" s="7">
        <v>325961302</v>
      </c>
      <c r="N1572" s="7">
        <v>60283998</v>
      </c>
      <c r="O1572" s="20">
        <f t="shared" si="49"/>
        <v>2</v>
      </c>
    </row>
    <row r="1573" spans="1:15">
      <c r="A1573" s="20" t="str">
        <f t="shared" si="50"/>
        <v>Lífeyrissjóður verslunarmannaDeild I/Séreign</v>
      </c>
      <c r="B1573" s="20" t="str">
        <f>_xlfn.IFNA(INDEX(Listi!$AI:$AI,MATCH(C1573,Listi!$AJ:$AJ,0)),INDEX(Listi!T:T,MATCH(C1573,Listi!U:U,0)))</f>
        <v>Lífeyrissj. Verslunarm.</v>
      </c>
      <c r="C1573" t="s">
        <v>206</v>
      </c>
      <c r="D1573" t="s">
        <v>207</v>
      </c>
      <c r="E1573" t="s">
        <v>276</v>
      </c>
      <c r="F1573" s="8" t="s">
        <v>39</v>
      </c>
      <c r="G1573" s="8">
        <v>37623</v>
      </c>
      <c r="H1573" t="s">
        <v>40</v>
      </c>
      <c r="I1573" s="7">
        <v>0</v>
      </c>
      <c r="L1573" s="7">
        <v>19785724399</v>
      </c>
      <c r="M1573" s="7">
        <v>729937912</v>
      </c>
      <c r="N1573" s="7">
        <v>458382791</v>
      </c>
      <c r="O1573" s="20">
        <f t="shared" si="49"/>
        <v>2</v>
      </c>
    </row>
    <row r="1574" spans="1:15">
      <c r="A1574" s="20" t="str">
        <f t="shared" si="50"/>
        <v>Lífeyrissjóður verslunarmannaSamtryggingardeild</v>
      </c>
      <c r="B1574" s="20" t="str">
        <f>_xlfn.IFNA(INDEX(Listi!$AI:$AI,MATCH(C1574,Listi!$AJ:$AJ,0)),INDEX(Listi!T:T,MATCH(C1574,Listi!U:U,0)))</f>
        <v>Lífeyrissj. Verslunarm.</v>
      </c>
      <c r="C1574" t="s">
        <v>206</v>
      </c>
      <c r="D1574" t="s">
        <v>205</v>
      </c>
      <c r="E1574" t="s">
        <v>275</v>
      </c>
      <c r="F1574" s="8" t="s">
        <v>39</v>
      </c>
      <c r="G1574" s="8">
        <v>37623</v>
      </c>
      <c r="H1574" t="s">
        <v>40</v>
      </c>
      <c r="I1574" s="7">
        <v>0</v>
      </c>
      <c r="L1574" s="7">
        <v>1174592806906</v>
      </c>
      <c r="M1574" s="7">
        <v>35794261112</v>
      </c>
      <c r="N1574" s="7">
        <v>21965137185</v>
      </c>
      <c r="O1574" s="20">
        <f t="shared" si="49"/>
        <v>2</v>
      </c>
    </row>
    <row r="1575" spans="1:15">
      <c r="A1575" s="20" t="str">
        <f t="shared" si="50"/>
        <v>Lífeyrissjóður VestmannaeyjaSafn I</v>
      </c>
      <c r="B1575" s="20" t="str">
        <f>_xlfn.IFNA(INDEX(Listi!$AI:$AI,MATCH(C1575,Listi!$AJ:$AJ,0)),INDEX(Listi!T:T,MATCH(C1575,Listi!U:U,0)))</f>
        <v>Lífeyrissj. Vestm.</v>
      </c>
      <c r="C1575" t="s">
        <v>262</v>
      </c>
      <c r="D1575" t="s">
        <v>210</v>
      </c>
      <c r="E1575" t="s">
        <v>276</v>
      </c>
      <c r="F1575" s="8" t="s">
        <v>39</v>
      </c>
      <c r="G1575" s="8">
        <v>37623</v>
      </c>
      <c r="H1575" t="s">
        <v>40</v>
      </c>
      <c r="I1575" s="7">
        <v>0</v>
      </c>
      <c r="L1575" s="7">
        <v>381311221</v>
      </c>
      <c r="M1575" s="7">
        <v>44104006</v>
      </c>
      <c r="N1575" s="7">
        <v>13592960</v>
      </c>
      <c r="O1575" s="20">
        <f t="shared" si="49"/>
        <v>2</v>
      </c>
    </row>
    <row r="1576" spans="1:15">
      <c r="A1576" s="20" t="str">
        <f t="shared" si="50"/>
        <v>Lífeyrissjóður VestmannaeyjaSafn II</v>
      </c>
      <c r="B1576" s="20" t="str">
        <f>_xlfn.IFNA(INDEX(Listi!$AI:$AI,MATCH(C1576,Listi!$AJ:$AJ,0)),INDEX(Listi!T:T,MATCH(C1576,Listi!U:U,0)))</f>
        <v>Lífeyrissj. Vestm.</v>
      </c>
      <c r="C1576" t="s">
        <v>262</v>
      </c>
      <c r="D1576" t="s">
        <v>211</v>
      </c>
      <c r="E1576" t="s">
        <v>276</v>
      </c>
      <c r="F1576" s="8" t="s">
        <v>39</v>
      </c>
      <c r="G1576" s="8">
        <v>37623</v>
      </c>
      <c r="H1576" t="s">
        <v>40</v>
      </c>
      <c r="I1576" s="7">
        <v>0</v>
      </c>
      <c r="L1576" s="7">
        <v>571440191</v>
      </c>
      <c r="M1576" s="7">
        <v>40240404</v>
      </c>
      <c r="N1576" s="7">
        <v>18659289</v>
      </c>
      <c r="O1576" s="20">
        <f t="shared" si="49"/>
        <v>2</v>
      </c>
    </row>
    <row r="1577" spans="1:15">
      <c r="A1577" s="20" t="str">
        <f t="shared" si="50"/>
        <v>Lífeyrissjóður VestmannaeyjaSamtryggingardeild</v>
      </c>
      <c r="B1577" s="20" t="str">
        <f>_xlfn.IFNA(INDEX(Listi!$AI:$AI,MATCH(C1577,Listi!$AJ:$AJ,0)),INDEX(Listi!T:T,MATCH(C1577,Listi!U:U,0)))</f>
        <v>Lífeyrissj. Vestm.</v>
      </c>
      <c r="C1577" t="s">
        <v>262</v>
      </c>
      <c r="D1577" t="s">
        <v>205</v>
      </c>
      <c r="E1577" t="s">
        <v>275</v>
      </c>
      <c r="F1577" t="s">
        <v>39</v>
      </c>
      <c r="G1577" s="8">
        <v>37623</v>
      </c>
      <c r="H1577" t="s">
        <v>40</v>
      </c>
      <c r="I1577" s="7">
        <v>0</v>
      </c>
      <c r="L1577" s="7">
        <v>85198020532</v>
      </c>
      <c r="M1577" s="7">
        <v>1944643004</v>
      </c>
      <c r="N1577" s="7">
        <v>2198060399</v>
      </c>
      <c r="O1577" s="20">
        <f t="shared" si="49"/>
        <v>2</v>
      </c>
    </row>
    <row r="1578" spans="1:15">
      <c r="A1578" s="20" t="str">
        <f t="shared" si="50"/>
        <v>Lífsval - lífeyrissparnaðurLífsval 1</v>
      </c>
      <c r="B1578" s="20" t="str">
        <f>_xlfn.IFNA(INDEX(Listi!$AI:$AI,MATCH(C1578,Listi!$AJ:$AJ,0)),INDEX(Listi!T:T,MATCH(C1578,Listi!U:U,0)))</f>
        <v>Lífsval</v>
      </c>
      <c r="C1578" t="s">
        <v>263</v>
      </c>
      <c r="D1578" t="s">
        <v>264</v>
      </c>
      <c r="E1578" t="s">
        <v>276</v>
      </c>
      <c r="F1578" t="s">
        <v>39</v>
      </c>
      <c r="G1578" s="8">
        <v>37623</v>
      </c>
      <c r="H1578" t="s">
        <v>40</v>
      </c>
      <c r="I1578" s="7">
        <v>0</v>
      </c>
      <c r="L1578" s="7">
        <v>1792991246</v>
      </c>
      <c r="M1578" s="7">
        <v>203244065</v>
      </c>
      <c r="N1578" s="7">
        <v>81003579</v>
      </c>
      <c r="O1578" s="20">
        <f t="shared" si="49"/>
        <v>2</v>
      </c>
    </row>
    <row r="1579" spans="1:15">
      <c r="A1579" s="20" t="str">
        <f t="shared" si="50"/>
        <v>Lífsval - lífeyrissparnaðurLífsval 2</v>
      </c>
      <c r="B1579" s="20" t="str">
        <f>_xlfn.IFNA(INDEX(Listi!$AI:$AI,MATCH(C1579,Listi!$AJ:$AJ,0)),INDEX(Listi!T:T,MATCH(C1579,Listi!U:U,0)))</f>
        <v>Lífsval</v>
      </c>
      <c r="C1579" t="s">
        <v>263</v>
      </c>
      <c r="D1579" t="s">
        <v>265</v>
      </c>
      <c r="E1579" t="s">
        <v>276</v>
      </c>
      <c r="F1579" t="s">
        <v>39</v>
      </c>
      <c r="G1579" s="8">
        <v>37623</v>
      </c>
      <c r="H1579" t="s">
        <v>40</v>
      </c>
      <c r="I1579" s="7">
        <v>0</v>
      </c>
      <c r="L1579" s="7">
        <v>79660340</v>
      </c>
      <c r="M1579" s="7">
        <v>14369045</v>
      </c>
      <c r="N1579" s="7">
        <v>2695304</v>
      </c>
      <c r="O1579" s="20">
        <f t="shared" si="49"/>
        <v>2</v>
      </c>
    </row>
    <row r="1580" spans="1:15">
      <c r="A1580" s="20" t="str">
        <f t="shared" si="50"/>
        <v>Lífsval - lífeyrissparnaðurLífsval 3</v>
      </c>
      <c r="B1580" s="20" t="str">
        <f>_xlfn.IFNA(INDEX(Listi!$AI:$AI,MATCH(C1580,Listi!$AJ:$AJ,0)),INDEX(Listi!T:T,MATCH(C1580,Listi!U:U,0)))</f>
        <v>Lífsval</v>
      </c>
      <c r="C1580" t="s">
        <v>263</v>
      </c>
      <c r="D1580" t="s">
        <v>266</v>
      </c>
      <c r="E1580" t="s">
        <v>276</v>
      </c>
      <c r="F1580" t="s">
        <v>39</v>
      </c>
      <c r="G1580" s="8">
        <v>37623</v>
      </c>
      <c r="H1580" t="s">
        <v>40</v>
      </c>
      <c r="I1580" s="7">
        <v>0</v>
      </c>
      <c r="L1580" s="7">
        <v>131239774</v>
      </c>
      <c r="M1580" s="7">
        <v>16635787</v>
      </c>
      <c r="N1580" s="7">
        <v>3548138</v>
      </c>
      <c r="O1580" s="20">
        <f t="shared" si="49"/>
        <v>2</v>
      </c>
    </row>
    <row r="1581" spans="1:15">
      <c r="A1581" s="20" t="str">
        <f t="shared" si="50"/>
        <v>Lífsval - lífeyrissparnaðurLífsval 4</v>
      </c>
      <c r="B1581" s="20" t="str">
        <f>_xlfn.IFNA(INDEX(Listi!$AI:$AI,MATCH(C1581,Listi!$AJ:$AJ,0)),INDEX(Listi!T:T,MATCH(C1581,Listi!U:U,0)))</f>
        <v>Lífsval</v>
      </c>
      <c r="C1581" t="s">
        <v>263</v>
      </c>
      <c r="D1581" t="s">
        <v>267</v>
      </c>
      <c r="E1581" t="s">
        <v>276</v>
      </c>
      <c r="F1581" t="s">
        <v>39</v>
      </c>
      <c r="G1581" s="8">
        <v>37623</v>
      </c>
      <c r="H1581" t="s">
        <v>40</v>
      </c>
      <c r="I1581" s="7">
        <v>0</v>
      </c>
      <c r="L1581" s="7">
        <v>71752064</v>
      </c>
      <c r="M1581" s="7">
        <v>15238959</v>
      </c>
      <c r="N1581" s="7">
        <v>2058992</v>
      </c>
      <c r="O1581" s="20">
        <f t="shared" si="49"/>
        <v>2</v>
      </c>
    </row>
    <row r="1582" spans="1:15">
      <c r="A1582" s="20" t="str">
        <f t="shared" si="50"/>
        <v>Lífsverk lífeyrissjóðurLífsverk I/Séreign</v>
      </c>
      <c r="B1582" s="20" t="str">
        <f>_xlfn.IFNA(INDEX(Listi!$AI:$AI,MATCH(C1582,Listi!$AJ:$AJ,0)),INDEX(Listi!T:T,MATCH(C1582,Listi!U:U,0)))</f>
        <v xml:space="preserve">Lífsverk  </v>
      </c>
      <c r="C1582" t="s">
        <v>268</v>
      </c>
      <c r="D1582" t="s">
        <v>269</v>
      </c>
      <c r="E1582" t="s">
        <v>276</v>
      </c>
      <c r="F1582" t="s">
        <v>39</v>
      </c>
      <c r="G1582" s="8">
        <v>37623</v>
      </c>
      <c r="H1582" t="s">
        <v>40</v>
      </c>
      <c r="I1582" s="7">
        <v>0</v>
      </c>
      <c r="L1582" s="7">
        <v>4582957000</v>
      </c>
      <c r="M1582" s="7">
        <v>635926000</v>
      </c>
      <c r="N1582" s="7">
        <v>22708000</v>
      </c>
      <c r="O1582" s="20">
        <f t="shared" si="49"/>
        <v>2</v>
      </c>
    </row>
    <row r="1583" spans="1:15">
      <c r="A1583" s="20" t="str">
        <f t="shared" si="50"/>
        <v>Lífsverk lífeyrissjóðurLífsverk II/Séreign</v>
      </c>
      <c r="B1583" s="20" t="str">
        <f>_xlfn.IFNA(INDEX(Listi!$AI:$AI,MATCH(C1583,Listi!$AJ:$AJ,0)),INDEX(Listi!T:T,MATCH(C1583,Listi!U:U,0)))</f>
        <v xml:space="preserve">Lífsverk  </v>
      </c>
      <c r="C1583" t="s">
        <v>268</v>
      </c>
      <c r="D1583" t="s">
        <v>270</v>
      </c>
      <c r="E1583" t="s">
        <v>276</v>
      </c>
      <c r="F1583" t="s">
        <v>39</v>
      </c>
      <c r="G1583" s="8">
        <v>37623</v>
      </c>
      <c r="H1583" t="s">
        <v>40</v>
      </c>
      <c r="I1583" s="7">
        <v>0</v>
      </c>
      <c r="L1583" s="7">
        <v>23735073000</v>
      </c>
      <c r="M1583" s="7">
        <v>2073571000</v>
      </c>
      <c r="N1583" s="7">
        <v>249365000</v>
      </c>
      <c r="O1583" s="20">
        <f t="shared" si="49"/>
        <v>2</v>
      </c>
    </row>
    <row r="1584" spans="1:15">
      <c r="A1584" s="20" t="str">
        <f t="shared" si="50"/>
        <v>Lífsverk lífeyrissjóðurLífsverk III/Séreign</v>
      </c>
      <c r="B1584" s="20" t="str">
        <f>_xlfn.IFNA(INDEX(Listi!$AI:$AI,MATCH(C1584,Listi!$AJ:$AJ,0)),INDEX(Listi!T:T,MATCH(C1584,Listi!U:U,0)))</f>
        <v xml:space="preserve">Lífsverk  </v>
      </c>
      <c r="C1584" t="s">
        <v>268</v>
      </c>
      <c r="D1584" t="s">
        <v>271</v>
      </c>
      <c r="E1584" t="s">
        <v>276</v>
      </c>
      <c r="F1584" t="s">
        <v>39</v>
      </c>
      <c r="G1584" s="8">
        <v>37623</v>
      </c>
      <c r="H1584" t="s">
        <v>40</v>
      </c>
      <c r="I1584" s="7">
        <v>0</v>
      </c>
      <c r="L1584" s="7">
        <v>653814000</v>
      </c>
      <c r="M1584" s="7">
        <v>105107000</v>
      </c>
      <c r="N1584" s="7">
        <v>2613000</v>
      </c>
      <c r="O1584" s="20">
        <f t="shared" si="49"/>
        <v>2</v>
      </c>
    </row>
    <row r="1585" spans="1:15">
      <c r="A1585" s="20" t="str">
        <f t="shared" si="50"/>
        <v>Lífsverk lífeyrissjóðurSamtryggingardeild</v>
      </c>
      <c r="B1585" s="20" t="str">
        <f>_xlfn.IFNA(INDEX(Listi!$AI:$AI,MATCH(C1585,Listi!$AJ:$AJ,0)),INDEX(Listi!T:T,MATCH(C1585,Listi!U:U,0)))</f>
        <v xml:space="preserve">Lífsverk  </v>
      </c>
      <c r="C1585" t="s">
        <v>268</v>
      </c>
      <c r="D1585" t="s">
        <v>205</v>
      </c>
      <c r="E1585" t="s">
        <v>275</v>
      </c>
      <c r="F1585" t="s">
        <v>39</v>
      </c>
      <c r="G1585" s="8">
        <v>37623</v>
      </c>
      <c r="H1585" t="s">
        <v>40</v>
      </c>
      <c r="I1585" s="7">
        <v>0</v>
      </c>
      <c r="L1585" s="7">
        <v>120542527000</v>
      </c>
      <c r="M1585" s="7">
        <v>4397803000</v>
      </c>
      <c r="N1585" s="7">
        <v>1423151000</v>
      </c>
      <c r="O1585" s="20">
        <f t="shared" si="49"/>
        <v>2</v>
      </c>
    </row>
    <row r="1586" spans="1:15">
      <c r="A1586" s="20" t="str">
        <f t="shared" si="50"/>
        <v>Söfnunarsjóður lífeyrisréttindaDeild I/Innlán</v>
      </c>
      <c r="B1586" s="20" t="str">
        <f>_xlfn.IFNA(INDEX(Listi!$AI:$AI,MATCH(C1586,Listi!$AJ:$AJ,0)),INDEX(Listi!T:T,MATCH(C1586,Listi!U:U,0)))</f>
        <v>Söfnunarsj.</v>
      </c>
      <c r="C1586" t="s">
        <v>272</v>
      </c>
      <c r="D1586" t="s">
        <v>273</v>
      </c>
      <c r="E1586" t="s">
        <v>276</v>
      </c>
      <c r="F1586" t="s">
        <v>39</v>
      </c>
      <c r="G1586" s="8">
        <v>37623</v>
      </c>
      <c r="H1586" t="s">
        <v>40</v>
      </c>
      <c r="I1586" s="7">
        <v>0</v>
      </c>
      <c r="L1586" s="7">
        <v>2001731914</v>
      </c>
      <c r="M1586" s="7">
        <v>133561634</v>
      </c>
      <c r="N1586" s="7">
        <v>44803565</v>
      </c>
      <c r="O1586" s="20">
        <f t="shared" si="49"/>
        <v>2</v>
      </c>
    </row>
    <row r="1587" spans="1:15">
      <c r="A1587" s="20" t="str">
        <f t="shared" si="50"/>
        <v>Söfnunarsjóður lífeyrisréttindaDeild III/Séreign</v>
      </c>
      <c r="B1587" s="20" t="str">
        <f>_xlfn.IFNA(INDEX(Listi!$AI:$AI,MATCH(C1587,Listi!$AJ:$AJ,0)),INDEX(Listi!T:T,MATCH(C1587,Listi!U:U,0)))</f>
        <v>Söfnunarsj.</v>
      </c>
      <c r="C1587" t="s">
        <v>272</v>
      </c>
      <c r="D1587" t="s">
        <v>599</v>
      </c>
      <c r="E1587" t="s">
        <v>276</v>
      </c>
      <c r="F1587" s="8" t="s">
        <v>39</v>
      </c>
      <c r="G1587" s="8">
        <v>37623</v>
      </c>
      <c r="H1587" t="s">
        <v>40</v>
      </c>
      <c r="I1587" s="7">
        <v>0</v>
      </c>
      <c r="L1587" s="7">
        <v>24413085</v>
      </c>
      <c r="M1587" s="7">
        <v>24697577</v>
      </c>
      <c r="N1587" s="7">
        <v>900000</v>
      </c>
      <c r="O1587" s="20">
        <f t="shared" si="49"/>
        <v>2</v>
      </c>
    </row>
    <row r="1588" spans="1:15">
      <c r="A1588" s="20" t="str">
        <f t="shared" si="50"/>
        <v>Söfnunarsjóður lífeyrisréttindaDeildII/Séreign</v>
      </c>
      <c r="B1588" s="20" t="str">
        <f>_xlfn.IFNA(INDEX(Listi!$AI:$AI,MATCH(C1588,Listi!$AJ:$AJ,0)),INDEX(Listi!T:T,MATCH(C1588,Listi!U:U,0)))</f>
        <v>Söfnunarsj.</v>
      </c>
      <c r="C1588" t="s">
        <v>272</v>
      </c>
      <c r="D1588" t="s">
        <v>586</v>
      </c>
      <c r="E1588" t="s">
        <v>276</v>
      </c>
      <c r="F1588" s="8" t="s">
        <v>39</v>
      </c>
      <c r="G1588" s="8">
        <v>37623</v>
      </c>
      <c r="H1588" t="s">
        <v>40</v>
      </c>
      <c r="I1588" s="7">
        <v>0</v>
      </c>
      <c r="L1588" s="7">
        <v>1654616477</v>
      </c>
      <c r="M1588" s="7">
        <v>128539213</v>
      </c>
      <c r="N1588" s="7">
        <v>22846291</v>
      </c>
      <c r="O1588" s="20">
        <f t="shared" si="49"/>
        <v>2</v>
      </c>
    </row>
    <row r="1589" spans="1:15">
      <c r="A1589" s="20" t="str">
        <f t="shared" si="50"/>
        <v>Söfnunarsjóður lífeyrisréttindaSamtryggingardeild</v>
      </c>
      <c r="B1589" s="20" t="str">
        <f>_xlfn.IFNA(INDEX(Listi!$AI:$AI,MATCH(C1589,Listi!$AJ:$AJ,0)),INDEX(Listi!T:T,MATCH(C1589,Listi!U:U,0)))</f>
        <v>Söfnunarsj.</v>
      </c>
      <c r="C1589" t="s">
        <v>272</v>
      </c>
      <c r="D1589" t="s">
        <v>205</v>
      </c>
      <c r="E1589" t="s">
        <v>275</v>
      </c>
      <c r="F1589" s="8" t="s">
        <v>39</v>
      </c>
      <c r="G1589" s="8">
        <v>37623</v>
      </c>
      <c r="H1589" t="s">
        <v>40</v>
      </c>
      <c r="I1589" s="7">
        <v>0</v>
      </c>
      <c r="L1589" s="7">
        <v>238978847889</v>
      </c>
      <c r="M1589" s="7">
        <v>4967193409</v>
      </c>
      <c r="N1589" s="7">
        <v>6076487652</v>
      </c>
      <c r="O1589" s="20">
        <f t="shared" si="49"/>
        <v>2</v>
      </c>
    </row>
    <row r="1590" spans="1:15">
      <c r="A1590" s="20" t="str">
        <f t="shared" si="50"/>
        <v>Stapi lífeyrissjóðurSafn I</v>
      </c>
      <c r="B1590" s="20" t="str">
        <f>_xlfn.IFNA(INDEX(Listi!$AI:$AI,MATCH(C1590,Listi!$AJ:$AJ,0)),INDEX(Listi!T:T,MATCH(C1590,Listi!U:U,0)))</f>
        <v xml:space="preserve">Stapi  </v>
      </c>
      <c r="C1590" t="s">
        <v>209</v>
      </c>
      <c r="D1590" t="s">
        <v>210</v>
      </c>
      <c r="E1590" t="s">
        <v>276</v>
      </c>
      <c r="F1590" s="8" t="s">
        <v>39</v>
      </c>
      <c r="G1590" s="8">
        <v>37623</v>
      </c>
      <c r="H1590" t="s">
        <v>40</v>
      </c>
      <c r="I1590" s="7">
        <v>0</v>
      </c>
      <c r="L1590" s="7">
        <v>2440828925</v>
      </c>
      <c r="M1590" s="7">
        <v>91567233</v>
      </c>
      <c r="N1590" s="7">
        <v>110755602</v>
      </c>
      <c r="O1590" s="20">
        <f t="shared" si="49"/>
        <v>2</v>
      </c>
    </row>
    <row r="1591" spans="1:15">
      <c r="A1591" s="20" t="str">
        <f t="shared" si="50"/>
        <v>Stapi lífeyrissjóðurSafn II</v>
      </c>
      <c r="B1591" s="20" t="str">
        <f>_xlfn.IFNA(INDEX(Listi!$AI:$AI,MATCH(C1591,Listi!$AJ:$AJ,0)),INDEX(Listi!T:T,MATCH(C1591,Listi!U:U,0)))</f>
        <v xml:space="preserve">Stapi  </v>
      </c>
      <c r="C1591" t="s">
        <v>209</v>
      </c>
      <c r="D1591" t="s">
        <v>211</v>
      </c>
      <c r="E1591" t="s">
        <v>276</v>
      </c>
      <c r="F1591" s="8" t="s">
        <v>39</v>
      </c>
      <c r="G1591" s="8">
        <v>37623</v>
      </c>
      <c r="H1591" t="s">
        <v>40</v>
      </c>
      <c r="I1591" s="7">
        <v>0</v>
      </c>
      <c r="L1591" s="7">
        <v>5710890273</v>
      </c>
      <c r="M1591" s="7">
        <v>262001316</v>
      </c>
      <c r="N1591" s="7">
        <v>164209410</v>
      </c>
      <c r="O1591" s="20">
        <f t="shared" si="49"/>
        <v>2</v>
      </c>
    </row>
    <row r="1592" spans="1:15">
      <c r="A1592" s="20" t="str">
        <f t="shared" si="50"/>
        <v>Stapi lífeyrissjóðurSafn III</v>
      </c>
      <c r="B1592" s="20" t="str">
        <f>_xlfn.IFNA(INDEX(Listi!$AI:$AI,MATCH(C1592,Listi!$AJ:$AJ,0)),INDEX(Listi!T:T,MATCH(C1592,Listi!U:U,0)))</f>
        <v xml:space="preserve">Stapi  </v>
      </c>
      <c r="C1592" t="s">
        <v>209</v>
      </c>
      <c r="D1592" t="s">
        <v>212</v>
      </c>
      <c r="E1592" t="s">
        <v>276</v>
      </c>
      <c r="F1592" t="s">
        <v>39</v>
      </c>
      <c r="G1592" s="8">
        <v>37623</v>
      </c>
      <c r="H1592" t="s">
        <v>40</v>
      </c>
      <c r="I1592" s="7">
        <v>0</v>
      </c>
      <c r="L1592" s="7">
        <v>268100084</v>
      </c>
      <c r="M1592" s="7">
        <v>24388890</v>
      </c>
      <c r="N1592" s="7">
        <v>9886128</v>
      </c>
      <c r="O1592" s="20">
        <f t="shared" si="49"/>
        <v>2</v>
      </c>
    </row>
    <row r="1593" spans="1:15">
      <c r="A1593" s="20" t="str">
        <f t="shared" si="50"/>
        <v>Stapi lífeyrissjóðurTryggingardeild</v>
      </c>
      <c r="B1593" s="20" t="str">
        <f>_xlfn.IFNA(INDEX(Listi!$AI:$AI,MATCH(C1593,Listi!$AJ:$AJ,0)),INDEX(Listi!T:T,MATCH(C1593,Listi!U:U,0)))</f>
        <v xml:space="preserve">Stapi  </v>
      </c>
      <c r="C1593" t="s">
        <v>209</v>
      </c>
      <c r="D1593" t="s">
        <v>213</v>
      </c>
      <c r="E1593" t="s">
        <v>275</v>
      </c>
      <c r="F1593" t="s">
        <v>39</v>
      </c>
      <c r="G1593" s="8">
        <v>37623</v>
      </c>
      <c r="H1593" t="s">
        <v>40</v>
      </c>
      <c r="I1593" s="7">
        <v>0</v>
      </c>
      <c r="L1593" s="7">
        <v>348661724246</v>
      </c>
      <c r="M1593" s="7">
        <v>13807615154</v>
      </c>
      <c r="N1593" s="7">
        <v>7912918911</v>
      </c>
      <c r="O1593" s="20">
        <f t="shared" si="49"/>
        <v>2</v>
      </c>
    </row>
    <row r="1594" spans="1:15">
      <c r="A1594" s="20" t="str">
        <f t="shared" si="50"/>
        <v>Stapi lífeyrissjóðurVarfærnasafnið</v>
      </c>
      <c r="B1594" s="20" t="str">
        <f>_xlfn.IFNA(INDEX(Listi!$AI:$AI,MATCH(C1594,Listi!$AJ:$AJ,0)),INDEX(Listi!T:T,MATCH(C1594,Listi!U:U,0)))</f>
        <v xml:space="preserve">Stapi  </v>
      </c>
      <c r="C1594" t="s">
        <v>209</v>
      </c>
      <c r="D1594" t="s">
        <v>392</v>
      </c>
      <c r="E1594" t="s">
        <v>276</v>
      </c>
      <c r="F1594" t="s">
        <v>39</v>
      </c>
      <c r="G1594" s="8">
        <v>37623</v>
      </c>
      <c r="H1594" t="s">
        <v>40</v>
      </c>
      <c r="I1594" s="7">
        <v>0</v>
      </c>
      <c r="L1594" s="7">
        <v>471986044</v>
      </c>
      <c r="M1594" s="7">
        <v>137399159</v>
      </c>
      <c r="N1594" s="7">
        <v>6994496</v>
      </c>
      <c r="O1594" s="20">
        <f t="shared" si="49"/>
        <v>2</v>
      </c>
    </row>
    <row r="1595" spans="1:15">
      <c r="A1595" s="20" t="str">
        <f t="shared" si="50"/>
        <v>Almenni lífeyrissjóðurinnÆvisafn I</v>
      </c>
      <c r="B1595" s="20" t="str">
        <f>_xlfn.IFNA(INDEX(Listi!$AI:$AI,MATCH(C1595,Listi!$AJ:$AJ,0)),INDEX(Listi!T:T,MATCH(C1595,Listi!U:U,0)))</f>
        <v xml:space="preserve">Almenni </v>
      </c>
      <c r="C1595" t="s">
        <v>0</v>
      </c>
      <c r="D1595" t="s">
        <v>202</v>
      </c>
      <c r="E1595" t="s">
        <v>276</v>
      </c>
      <c r="F1595" t="s">
        <v>41</v>
      </c>
      <c r="G1595" s="8">
        <v>37988</v>
      </c>
      <c r="H1595" t="s">
        <v>42</v>
      </c>
      <c r="I1595" s="7">
        <v>0</v>
      </c>
      <c r="L1595" s="7">
        <v>43068273823</v>
      </c>
      <c r="M1595" s="7">
        <v>4413720640</v>
      </c>
      <c r="N1595" s="7">
        <v>641257097</v>
      </c>
      <c r="O1595" s="20">
        <f t="shared" si="49"/>
        <v>2</v>
      </c>
    </row>
    <row r="1596" spans="1:15">
      <c r="A1596" s="20" t="str">
        <f t="shared" si="50"/>
        <v>Almenni lífeyrissjóðurinnÆvisafn II</v>
      </c>
      <c r="B1596" s="20" t="str">
        <f>_xlfn.IFNA(INDEX(Listi!$AI:$AI,MATCH(C1596,Listi!$AJ:$AJ,0)),INDEX(Listi!T:T,MATCH(C1596,Listi!U:U,0)))</f>
        <v xml:space="preserve">Almenni </v>
      </c>
      <c r="C1596" t="s">
        <v>0</v>
      </c>
      <c r="D1596" t="s">
        <v>203</v>
      </c>
      <c r="E1596" t="s">
        <v>276</v>
      </c>
      <c r="F1596" s="8" t="s">
        <v>41</v>
      </c>
      <c r="G1596" s="8">
        <v>37988</v>
      </c>
      <c r="H1596" t="s">
        <v>42</v>
      </c>
      <c r="I1596" s="7">
        <v>0</v>
      </c>
      <c r="L1596" s="7">
        <v>86460235807</v>
      </c>
      <c r="M1596" s="7">
        <v>3970537445</v>
      </c>
      <c r="N1596" s="7">
        <v>1539034493</v>
      </c>
      <c r="O1596" s="20">
        <f t="shared" si="49"/>
        <v>2</v>
      </c>
    </row>
    <row r="1597" spans="1:15">
      <c r="A1597" s="20" t="str">
        <f t="shared" si="50"/>
        <v>Almenni lífeyrissjóðurinnÆvisafn III</v>
      </c>
      <c r="B1597" s="20" t="str">
        <f>_xlfn.IFNA(INDEX(Listi!$AI:$AI,MATCH(C1597,Listi!$AJ:$AJ,0)),INDEX(Listi!T:T,MATCH(C1597,Listi!U:U,0)))</f>
        <v xml:space="preserve">Almenni </v>
      </c>
      <c r="C1597" t="s">
        <v>0</v>
      </c>
      <c r="D1597" t="s">
        <v>204</v>
      </c>
      <c r="E1597" t="s">
        <v>276</v>
      </c>
      <c r="F1597" s="8" t="s">
        <v>41</v>
      </c>
      <c r="G1597" s="8">
        <v>37988</v>
      </c>
      <c r="H1597" t="s">
        <v>42</v>
      </c>
      <c r="I1597" s="7">
        <v>0</v>
      </c>
      <c r="L1597" s="7">
        <v>33890180699</v>
      </c>
      <c r="M1597" s="7">
        <v>1571509194</v>
      </c>
      <c r="N1597" s="7">
        <v>920421683</v>
      </c>
      <c r="O1597" s="20">
        <f t="shared" si="49"/>
        <v>2</v>
      </c>
    </row>
    <row r="1598" spans="1:15">
      <c r="A1598" s="20" t="str">
        <f t="shared" si="50"/>
        <v>Almenni lífeyrissjóðurinnHúsnæðissafn</v>
      </c>
      <c r="B1598" s="20" t="str">
        <f>_xlfn.IFNA(INDEX(Listi!$AI:$AI,MATCH(C1598,Listi!$AJ:$AJ,0)),INDEX(Listi!T:T,MATCH(C1598,Listi!U:U,0)))</f>
        <v xml:space="preserve">Almenni </v>
      </c>
      <c r="C1598" t="s">
        <v>0</v>
      </c>
      <c r="D1598" t="s">
        <v>315</v>
      </c>
      <c r="E1598" t="s">
        <v>276</v>
      </c>
      <c r="F1598" s="8" t="s">
        <v>41</v>
      </c>
      <c r="G1598" s="8">
        <v>37988</v>
      </c>
      <c r="H1598" t="s">
        <v>42</v>
      </c>
      <c r="I1598" s="7">
        <v>0</v>
      </c>
      <c r="L1598" s="7">
        <v>487895879</v>
      </c>
      <c r="M1598" s="7">
        <v>166428361</v>
      </c>
      <c r="N1598" s="7">
        <v>18080096</v>
      </c>
      <c r="O1598" s="20">
        <f t="shared" si="49"/>
        <v>2</v>
      </c>
    </row>
    <row r="1599" spans="1:15">
      <c r="A1599" s="20" t="str">
        <f t="shared" si="50"/>
        <v>Almenni lífeyrissjóðurinnInnlánssafn</v>
      </c>
      <c r="B1599" s="20" t="str">
        <f>_xlfn.IFNA(INDEX(Listi!$AI:$AI,MATCH(C1599,Listi!$AJ:$AJ,0)),INDEX(Listi!T:T,MATCH(C1599,Listi!U:U,0)))</f>
        <v xml:space="preserve">Almenni </v>
      </c>
      <c r="C1599" t="s">
        <v>0</v>
      </c>
      <c r="D1599" t="s">
        <v>1</v>
      </c>
      <c r="E1599" t="s">
        <v>276</v>
      </c>
      <c r="F1599" s="8" t="s">
        <v>41</v>
      </c>
      <c r="G1599" s="8">
        <v>37988</v>
      </c>
      <c r="H1599" t="s">
        <v>42</v>
      </c>
      <c r="I1599" s="7">
        <v>0</v>
      </c>
      <c r="L1599" s="7">
        <v>26587944379</v>
      </c>
      <c r="M1599" s="7">
        <v>1016779991</v>
      </c>
      <c r="N1599" s="7">
        <v>1031869724</v>
      </c>
      <c r="O1599" s="20">
        <f t="shared" si="49"/>
        <v>2</v>
      </c>
    </row>
    <row r="1600" spans="1:15">
      <c r="A1600" s="20" t="str">
        <f t="shared" si="50"/>
        <v>Almenni lífeyrissjóðurinnRíkissafn langt</v>
      </c>
      <c r="B1600" s="20" t="str">
        <f>_xlfn.IFNA(INDEX(Listi!$AI:$AI,MATCH(C1600,Listi!$AJ:$AJ,0)),INDEX(Listi!T:T,MATCH(C1600,Listi!U:U,0)))</f>
        <v xml:space="preserve">Almenni </v>
      </c>
      <c r="C1600" t="s">
        <v>0</v>
      </c>
      <c r="D1600" t="s">
        <v>199</v>
      </c>
      <c r="E1600" t="s">
        <v>276</v>
      </c>
      <c r="F1600" s="8" t="s">
        <v>41</v>
      </c>
      <c r="G1600" s="8">
        <v>37988</v>
      </c>
      <c r="H1600" t="s">
        <v>42</v>
      </c>
      <c r="I1600" s="7">
        <v>0</v>
      </c>
      <c r="L1600" s="7">
        <v>1193680171</v>
      </c>
      <c r="M1600" s="7">
        <v>61272573</v>
      </c>
      <c r="N1600" s="7">
        <v>40105929</v>
      </c>
      <c r="O1600" s="20">
        <f t="shared" si="49"/>
        <v>2</v>
      </c>
    </row>
    <row r="1601" spans="1:15">
      <c r="A1601" s="20" t="str">
        <f t="shared" si="50"/>
        <v>Almenni lífeyrissjóðurinnRíkissafn stutt</v>
      </c>
      <c r="B1601" s="20" t="str">
        <f>_xlfn.IFNA(INDEX(Listi!$AI:$AI,MATCH(C1601,Listi!$AJ:$AJ,0)),INDEX(Listi!T:T,MATCH(C1601,Listi!U:U,0)))</f>
        <v xml:space="preserve">Almenni </v>
      </c>
      <c r="C1601" t="s">
        <v>0</v>
      </c>
      <c r="D1601" t="s">
        <v>200</v>
      </c>
      <c r="E1601" t="s">
        <v>276</v>
      </c>
      <c r="F1601" t="s">
        <v>41</v>
      </c>
      <c r="G1601" s="8">
        <v>37988</v>
      </c>
      <c r="H1601" t="s">
        <v>42</v>
      </c>
      <c r="I1601" s="7">
        <v>0</v>
      </c>
      <c r="L1601" s="7">
        <v>541893627</v>
      </c>
      <c r="M1601" s="7">
        <v>20423158</v>
      </c>
      <c r="N1601" s="7">
        <v>14899899</v>
      </c>
      <c r="O1601" s="20">
        <f t="shared" si="49"/>
        <v>2</v>
      </c>
    </row>
    <row r="1602" spans="1:15">
      <c r="A1602" s="20" t="str">
        <f t="shared" si="50"/>
        <v>Almenni lífeyrissjóðurinnTryggingadeild</v>
      </c>
      <c r="B1602" s="20" t="str">
        <f>_xlfn.IFNA(INDEX(Listi!$AI:$AI,MATCH(C1602,Listi!$AJ:$AJ,0)),INDEX(Listi!T:T,MATCH(C1602,Listi!U:U,0)))</f>
        <v xml:space="preserve">Almenni </v>
      </c>
      <c r="C1602" t="s">
        <v>0</v>
      </c>
      <c r="D1602" t="s">
        <v>201</v>
      </c>
      <c r="E1602" t="s">
        <v>275</v>
      </c>
      <c r="F1602" t="s">
        <v>41</v>
      </c>
      <c r="G1602" s="8">
        <v>37988</v>
      </c>
      <c r="H1602" t="s">
        <v>42</v>
      </c>
      <c r="I1602" s="7">
        <v>0</v>
      </c>
      <c r="L1602" s="7">
        <v>174784296254</v>
      </c>
      <c r="M1602" s="7">
        <v>7497244534</v>
      </c>
      <c r="N1602" s="7">
        <v>3057046932</v>
      </c>
      <c r="O1602" s="20">
        <f t="shared" ref="O1602:O1665" si="51">IFERROR(VLOOKUP(F1602,EhLykill,3,FALSE),"")</f>
        <v>2</v>
      </c>
    </row>
    <row r="1603" spans="1:15">
      <c r="A1603" s="20" t="str">
        <f t="shared" si="50"/>
        <v>Arion banki hf.Erlend hlutabréf</v>
      </c>
      <c r="B1603" s="20" t="str">
        <f>_xlfn.IFNA(INDEX(Listi!$AI:$AI,MATCH(C1603,Listi!$AJ:$AJ,0)),INDEX(Listi!T:T,MATCH(C1603,Listi!U:U,0)))</f>
        <v xml:space="preserve">Arion banki </v>
      </c>
      <c r="C1603" t="s">
        <v>214</v>
      </c>
      <c r="D1603" t="s">
        <v>215</v>
      </c>
      <c r="E1603" t="s">
        <v>276</v>
      </c>
      <c r="F1603" t="s">
        <v>41</v>
      </c>
      <c r="G1603" s="8">
        <v>37988</v>
      </c>
      <c r="H1603" t="s">
        <v>42</v>
      </c>
      <c r="I1603" s="7">
        <v>0</v>
      </c>
      <c r="L1603" s="7">
        <v>1149685000</v>
      </c>
      <c r="M1603" s="7">
        <v>49095000</v>
      </c>
      <c r="N1603" s="7">
        <v>10876000</v>
      </c>
      <c r="O1603" s="20">
        <f t="shared" si="51"/>
        <v>2</v>
      </c>
    </row>
    <row r="1604" spans="1:15">
      <c r="A1604" s="20" t="str">
        <f t="shared" si="50"/>
        <v>Arion banki hf.Innlend skuldabréf</v>
      </c>
      <c r="B1604" s="20" t="str">
        <f>_xlfn.IFNA(INDEX(Listi!$AI:$AI,MATCH(C1604,Listi!$AJ:$AJ,0)),INDEX(Listi!T:T,MATCH(C1604,Listi!U:U,0)))</f>
        <v xml:space="preserve">Arion banki </v>
      </c>
      <c r="C1604" t="s">
        <v>214</v>
      </c>
      <c r="D1604" t="s">
        <v>216</v>
      </c>
      <c r="E1604" t="s">
        <v>276</v>
      </c>
      <c r="F1604" t="s">
        <v>41</v>
      </c>
      <c r="G1604" s="8">
        <v>37988</v>
      </c>
      <c r="H1604" t="s">
        <v>42</v>
      </c>
      <c r="I1604" s="7">
        <v>0</v>
      </c>
      <c r="L1604" s="7">
        <v>4446434000</v>
      </c>
      <c r="M1604" s="7">
        <v>344234000</v>
      </c>
      <c r="N1604" s="7">
        <v>44793000</v>
      </c>
      <c r="O1604" s="20">
        <f t="shared" si="51"/>
        <v>2</v>
      </c>
    </row>
    <row r="1605" spans="1:15">
      <c r="A1605" s="20" t="str">
        <f t="shared" si="50"/>
        <v>Arion banki hf.Lífeyrisauki L1</v>
      </c>
      <c r="B1605" s="20" t="str">
        <f>_xlfn.IFNA(INDEX(Listi!$AI:$AI,MATCH(C1605,Listi!$AJ:$AJ,0)),INDEX(Listi!T:T,MATCH(C1605,Listi!U:U,0)))</f>
        <v xml:space="preserve">Arion banki </v>
      </c>
      <c r="C1605" t="s">
        <v>214</v>
      </c>
      <c r="D1605" t="s">
        <v>377</v>
      </c>
      <c r="E1605" t="s">
        <v>276</v>
      </c>
      <c r="F1605" t="s">
        <v>41</v>
      </c>
      <c r="G1605" s="8">
        <v>37988</v>
      </c>
      <c r="H1605" t="s">
        <v>42</v>
      </c>
      <c r="I1605" s="7">
        <v>0</v>
      </c>
      <c r="L1605" s="7">
        <v>5887942000</v>
      </c>
      <c r="M1605" s="7">
        <v>1011885000</v>
      </c>
      <c r="N1605" s="7">
        <v>34615000</v>
      </c>
      <c r="O1605" s="20">
        <f t="shared" si="51"/>
        <v>2</v>
      </c>
    </row>
    <row r="1606" spans="1:15">
      <c r="A1606" s="20" t="str">
        <f t="shared" si="50"/>
        <v>Arion banki hf.Lífeyrisauki L2</v>
      </c>
      <c r="B1606" s="20" t="str">
        <f>_xlfn.IFNA(INDEX(Listi!$AI:$AI,MATCH(C1606,Listi!$AJ:$AJ,0)),INDEX(Listi!T:T,MATCH(C1606,Listi!U:U,0)))</f>
        <v xml:space="preserve">Arion banki </v>
      </c>
      <c r="C1606" t="s">
        <v>214</v>
      </c>
      <c r="D1606" t="s">
        <v>372</v>
      </c>
      <c r="E1606" t="s">
        <v>276</v>
      </c>
      <c r="F1606" s="8" t="s">
        <v>41</v>
      </c>
      <c r="G1606" s="8">
        <v>37988</v>
      </c>
      <c r="H1606" t="s">
        <v>42</v>
      </c>
      <c r="I1606" s="7">
        <v>0</v>
      </c>
      <c r="L1606" s="7">
        <v>21366380000</v>
      </c>
      <c r="M1606" s="7">
        <v>1613513000</v>
      </c>
      <c r="N1606" s="7">
        <v>92085000</v>
      </c>
      <c r="O1606" s="20">
        <f t="shared" si="51"/>
        <v>2</v>
      </c>
    </row>
    <row r="1607" spans="1:15">
      <c r="A1607" s="20" t="str">
        <f t="shared" si="50"/>
        <v>Arion banki hf.Lífeyrisauki L3</v>
      </c>
      <c r="B1607" s="20" t="str">
        <f>_xlfn.IFNA(INDEX(Listi!$AI:$AI,MATCH(C1607,Listi!$AJ:$AJ,0)),INDEX(Listi!T:T,MATCH(C1607,Listi!U:U,0)))</f>
        <v xml:space="preserve">Arion banki </v>
      </c>
      <c r="C1607" t="s">
        <v>214</v>
      </c>
      <c r="D1607" t="s">
        <v>371</v>
      </c>
      <c r="E1607" t="s">
        <v>276</v>
      </c>
      <c r="F1607" s="8" t="s">
        <v>41</v>
      </c>
      <c r="G1607" s="8">
        <v>37988</v>
      </c>
      <c r="H1607" t="s">
        <v>42</v>
      </c>
      <c r="I1607" s="7">
        <v>0</v>
      </c>
      <c r="L1607" s="7">
        <v>29714848000</v>
      </c>
      <c r="M1607" s="7">
        <v>2122481000</v>
      </c>
      <c r="N1607" s="7">
        <v>129566000</v>
      </c>
      <c r="O1607" s="20">
        <f t="shared" si="51"/>
        <v>2</v>
      </c>
    </row>
    <row r="1608" spans="1:15">
      <c r="A1608" s="20" t="str">
        <f t="shared" si="50"/>
        <v>Arion banki hf.Lífeyrisauki L4</v>
      </c>
      <c r="B1608" s="20" t="str">
        <f>_xlfn.IFNA(INDEX(Listi!$AI:$AI,MATCH(C1608,Listi!$AJ:$AJ,0)),INDEX(Listi!T:T,MATCH(C1608,Listi!U:U,0)))</f>
        <v xml:space="preserve">Arion banki </v>
      </c>
      <c r="C1608" t="s">
        <v>214</v>
      </c>
      <c r="D1608" t="s">
        <v>587</v>
      </c>
      <c r="E1608" t="s">
        <v>276</v>
      </c>
      <c r="F1608" s="8" t="s">
        <v>41</v>
      </c>
      <c r="G1608" s="8">
        <v>37988</v>
      </c>
      <c r="H1608" t="s">
        <v>42</v>
      </c>
      <c r="I1608" s="7">
        <v>0</v>
      </c>
      <c r="L1608" s="7">
        <v>19306242000</v>
      </c>
      <c r="M1608" s="7">
        <v>1346647000</v>
      </c>
      <c r="N1608" s="7">
        <v>388052000</v>
      </c>
      <c r="O1608" s="20">
        <f t="shared" si="51"/>
        <v>2</v>
      </c>
    </row>
    <row r="1609" spans="1:15">
      <c r="A1609" s="20" t="str">
        <f t="shared" si="50"/>
        <v>Arion banki hf.Lífeyrisauki L5</v>
      </c>
      <c r="B1609" s="20" t="str">
        <f>_xlfn.IFNA(INDEX(Listi!$AI:$AI,MATCH(C1609,Listi!$AJ:$AJ,0)),INDEX(Listi!T:T,MATCH(C1609,Listi!U:U,0)))</f>
        <v xml:space="preserve">Arion banki </v>
      </c>
      <c r="C1609" t="s">
        <v>214</v>
      </c>
      <c r="D1609" t="s">
        <v>369</v>
      </c>
      <c r="E1609" t="s">
        <v>276</v>
      </c>
      <c r="F1609" s="8" t="s">
        <v>41</v>
      </c>
      <c r="G1609" s="8">
        <v>37988</v>
      </c>
      <c r="H1609" t="s">
        <v>42</v>
      </c>
      <c r="I1609" s="7">
        <v>0</v>
      </c>
      <c r="L1609" s="7">
        <v>44858554000</v>
      </c>
      <c r="M1609" s="7">
        <v>4018833000</v>
      </c>
      <c r="N1609" s="7">
        <v>933672000</v>
      </c>
      <c r="O1609" s="20">
        <f t="shared" si="51"/>
        <v>2</v>
      </c>
    </row>
    <row r="1610" spans="1:15">
      <c r="A1610" s="20" t="str">
        <f t="shared" si="50"/>
        <v>Birta lífeyrissjóðurBlönduð leið</v>
      </c>
      <c r="B1610" s="20" t="str">
        <f>_xlfn.IFNA(INDEX(Listi!$AI:$AI,MATCH(C1610,Listi!$AJ:$AJ,0)),INDEX(Listi!T:T,MATCH(C1610,Listi!U:U,0)))</f>
        <v xml:space="preserve">Birta  </v>
      </c>
      <c r="C1610" t="s">
        <v>298</v>
      </c>
      <c r="D1610" t="s">
        <v>314</v>
      </c>
      <c r="E1610" t="s">
        <v>276</v>
      </c>
      <c r="F1610" s="8" t="s">
        <v>41</v>
      </c>
      <c r="G1610" s="8">
        <v>37988</v>
      </c>
      <c r="H1610" t="s">
        <v>42</v>
      </c>
      <c r="I1610" s="7">
        <v>0</v>
      </c>
      <c r="L1610" s="7">
        <v>6929716201</v>
      </c>
      <c r="M1610" s="7">
        <v>253995298</v>
      </c>
      <c r="N1610" s="7">
        <v>139753585</v>
      </c>
      <c r="O1610" s="20">
        <f t="shared" si="51"/>
        <v>2</v>
      </c>
    </row>
    <row r="1611" spans="1:15">
      <c r="A1611" s="20" t="str">
        <f t="shared" si="50"/>
        <v>Birta lífeyrissjóðurInnlánsleið</v>
      </c>
      <c r="B1611" s="20" t="str">
        <f>_xlfn.IFNA(INDEX(Listi!$AI:$AI,MATCH(C1611,Listi!$AJ:$AJ,0)),INDEX(Listi!T:T,MATCH(C1611,Listi!U:U,0)))</f>
        <v xml:space="preserve">Birta  </v>
      </c>
      <c r="C1611" t="s">
        <v>298</v>
      </c>
      <c r="D1611" t="s">
        <v>208</v>
      </c>
      <c r="E1611" t="s">
        <v>276</v>
      </c>
      <c r="F1611" t="s">
        <v>41</v>
      </c>
      <c r="G1611" s="8">
        <v>37988</v>
      </c>
      <c r="H1611" t="s">
        <v>42</v>
      </c>
      <c r="I1611" s="7">
        <v>0</v>
      </c>
      <c r="L1611" s="7">
        <v>4108971332</v>
      </c>
      <c r="M1611" s="7">
        <v>264842424</v>
      </c>
      <c r="N1611" s="7">
        <v>174324836</v>
      </c>
      <c r="O1611" s="20">
        <f t="shared" si="51"/>
        <v>2</v>
      </c>
    </row>
    <row r="1612" spans="1:15">
      <c r="A1612" s="20" t="str">
        <f t="shared" si="50"/>
        <v>Birta lífeyrissjóðurSamtryggingardeild</v>
      </c>
      <c r="B1612" s="20" t="str">
        <f>_xlfn.IFNA(INDEX(Listi!$AI:$AI,MATCH(C1612,Listi!$AJ:$AJ,0)),INDEX(Listi!T:T,MATCH(C1612,Listi!U:U,0)))</f>
        <v xml:space="preserve">Birta  </v>
      </c>
      <c r="C1612" t="s">
        <v>298</v>
      </c>
      <c r="D1612" t="s">
        <v>205</v>
      </c>
      <c r="E1612" t="s">
        <v>275</v>
      </c>
      <c r="F1612" t="s">
        <v>41</v>
      </c>
      <c r="G1612" s="8">
        <v>37988</v>
      </c>
      <c r="H1612" t="s">
        <v>42</v>
      </c>
      <c r="I1612" s="7">
        <v>0</v>
      </c>
      <c r="L1612" s="7">
        <v>549755105944</v>
      </c>
      <c r="M1612" s="7">
        <v>18480897961</v>
      </c>
      <c r="N1612" s="7">
        <v>14075814006</v>
      </c>
      <c r="O1612" s="20">
        <f t="shared" si="51"/>
        <v>2</v>
      </c>
    </row>
    <row r="1613" spans="1:15">
      <c r="A1613" s="20" t="str">
        <f t="shared" si="50"/>
        <v>Birta lífeyrissjóðurSkuldabréfaleið</v>
      </c>
      <c r="B1613" s="20" t="str">
        <f>_xlfn.IFNA(INDEX(Listi!$AI:$AI,MATCH(C1613,Listi!$AJ:$AJ,0)),INDEX(Listi!T:T,MATCH(C1613,Listi!U:U,0)))</f>
        <v xml:space="preserve">Birta  </v>
      </c>
      <c r="C1613" t="s">
        <v>298</v>
      </c>
      <c r="D1613" t="s">
        <v>313</v>
      </c>
      <c r="E1613" t="s">
        <v>276</v>
      </c>
      <c r="F1613" t="s">
        <v>41</v>
      </c>
      <c r="G1613" s="8">
        <v>37988</v>
      </c>
      <c r="H1613" t="s">
        <v>42</v>
      </c>
      <c r="I1613" s="7">
        <v>0</v>
      </c>
      <c r="L1613" s="7">
        <v>8522374478</v>
      </c>
      <c r="M1613" s="7">
        <v>391005163</v>
      </c>
      <c r="N1613" s="7">
        <v>218104877</v>
      </c>
      <c r="O1613" s="20">
        <f t="shared" si="51"/>
        <v>2</v>
      </c>
    </row>
    <row r="1614" spans="1:15">
      <c r="A1614" s="20" t="str">
        <f t="shared" si="50"/>
        <v>Birta lífeyrissjóðurTilgreind séreign</v>
      </c>
      <c r="B1614" s="20" t="str">
        <f>_xlfn.IFNA(INDEX(Listi!$AI:$AI,MATCH(C1614,Listi!$AJ:$AJ,0)),INDEX(Listi!T:T,MATCH(C1614,Listi!U:U,0)))</f>
        <v xml:space="preserve">Birta  </v>
      </c>
      <c r="C1614" t="s">
        <v>298</v>
      </c>
      <c r="D1614" t="s">
        <v>312</v>
      </c>
      <c r="E1614" t="s">
        <v>276</v>
      </c>
      <c r="F1614" t="s">
        <v>41</v>
      </c>
      <c r="G1614" s="8">
        <v>37988</v>
      </c>
      <c r="H1614" t="s">
        <v>42</v>
      </c>
      <c r="I1614" s="7">
        <v>0</v>
      </c>
      <c r="L1614" s="7">
        <v>2234420297</v>
      </c>
      <c r="M1614" s="7">
        <v>511871981</v>
      </c>
      <c r="N1614" s="7">
        <v>36000223</v>
      </c>
      <c r="O1614" s="20">
        <f t="shared" si="51"/>
        <v>2</v>
      </c>
    </row>
    <row r="1615" spans="1:15">
      <c r="A1615" s="20" t="str">
        <f t="shared" si="50"/>
        <v>Brú Lífeyrissjóður starfsmanna sveitarfélagaA-deild</v>
      </c>
      <c r="B1615" s="20" t="str">
        <f>_xlfn.IFNA(INDEX(Listi!$AI:$AI,MATCH(C1615,Listi!$AJ:$AJ,0)),INDEX(Listi!T:T,MATCH(C1615,Listi!U:U,0)))</f>
        <v>Brú</v>
      </c>
      <c r="C1615" t="s">
        <v>217</v>
      </c>
      <c r="D1615" t="s">
        <v>257</v>
      </c>
      <c r="E1615" t="s">
        <v>275</v>
      </c>
      <c r="F1615" t="s">
        <v>41</v>
      </c>
      <c r="G1615" s="8">
        <v>37988</v>
      </c>
      <c r="H1615" t="s">
        <v>42</v>
      </c>
      <c r="I1615" s="7">
        <v>0</v>
      </c>
      <c r="L1615" s="7">
        <v>270469177889</v>
      </c>
      <c r="M1615" s="7">
        <v>13987858077</v>
      </c>
      <c r="N1615" s="7">
        <v>4793072329</v>
      </c>
      <c r="O1615" s="20">
        <f t="shared" si="51"/>
        <v>2</v>
      </c>
    </row>
    <row r="1616" spans="1:15">
      <c r="A1616" s="20" t="str">
        <f t="shared" si="50"/>
        <v>Brú Lífeyrissjóður starfsmanna sveitarfélagaB-deild</v>
      </c>
      <c r="B1616" s="20" t="str">
        <f>_xlfn.IFNA(INDEX(Listi!$AI:$AI,MATCH(C1616,Listi!$AJ:$AJ,0)),INDEX(Listi!T:T,MATCH(C1616,Listi!U:U,0)))</f>
        <v>Brú</v>
      </c>
      <c r="C1616" t="s">
        <v>217</v>
      </c>
      <c r="D1616" t="s">
        <v>218</v>
      </c>
      <c r="E1616" t="s">
        <v>275</v>
      </c>
      <c r="F1616" t="s">
        <v>41</v>
      </c>
      <c r="G1616" s="8">
        <v>37988</v>
      </c>
      <c r="H1616" t="s">
        <v>42</v>
      </c>
      <c r="I1616" s="7">
        <v>0</v>
      </c>
      <c r="L1616" s="7">
        <v>17004783831</v>
      </c>
      <c r="M1616" s="7">
        <v>119747694</v>
      </c>
      <c r="N1616" s="7">
        <v>3424817406</v>
      </c>
      <c r="O1616" s="20">
        <f t="shared" si="51"/>
        <v>2</v>
      </c>
    </row>
    <row r="1617" spans="1:15">
      <c r="A1617" s="20" t="str">
        <f t="shared" si="50"/>
        <v>Brú Lífeyrissjóður starfsmanna sveitarfélagaV-deild</v>
      </c>
      <c r="B1617" s="20" t="str">
        <f>_xlfn.IFNA(INDEX(Listi!$AI:$AI,MATCH(C1617,Listi!$AJ:$AJ,0)),INDEX(Listi!T:T,MATCH(C1617,Listi!U:U,0)))</f>
        <v>Brú</v>
      </c>
      <c r="C1617" t="s">
        <v>217</v>
      </c>
      <c r="D1617" t="s">
        <v>219</v>
      </c>
      <c r="E1617" t="s">
        <v>275</v>
      </c>
      <c r="F1617" t="s">
        <v>41</v>
      </c>
      <c r="G1617" s="8">
        <v>37988</v>
      </c>
      <c r="H1617" t="s">
        <v>42</v>
      </c>
      <c r="I1617" s="7">
        <v>0</v>
      </c>
      <c r="L1617" s="7">
        <v>54501394986</v>
      </c>
      <c r="M1617" s="7">
        <v>4188513374</v>
      </c>
      <c r="N1617" s="7">
        <v>455519059</v>
      </c>
      <c r="O1617" s="20">
        <f t="shared" si="51"/>
        <v>2</v>
      </c>
    </row>
    <row r="1618" spans="1:15">
      <c r="A1618" s="20" t="str">
        <f t="shared" si="50"/>
        <v>Eftirlaunasj atvinnuflugmannaSamtryggingardeild</v>
      </c>
      <c r="B1618" s="20" t="str">
        <f>_xlfn.IFNA(INDEX(Listi!$AI:$AI,MATCH(C1618,Listi!$AJ:$AJ,0)),INDEX(Listi!T:T,MATCH(C1618,Listi!U:U,0)))</f>
        <v>EFÍA</v>
      </c>
      <c r="C1618" t="s">
        <v>220</v>
      </c>
      <c r="D1618" t="s">
        <v>205</v>
      </c>
      <c r="E1618" t="s">
        <v>275</v>
      </c>
      <c r="F1618" t="s">
        <v>41</v>
      </c>
      <c r="G1618" s="8">
        <v>37988</v>
      </c>
      <c r="H1618" t="s">
        <v>42</v>
      </c>
      <c r="I1618" s="7">
        <v>0</v>
      </c>
      <c r="L1618" s="7">
        <v>58542663000</v>
      </c>
      <c r="M1618" s="7">
        <v>1477262000</v>
      </c>
      <c r="N1618" s="7">
        <v>1113313000</v>
      </c>
      <c r="O1618" s="20">
        <f t="shared" si="51"/>
        <v>2</v>
      </c>
    </row>
    <row r="1619" spans="1:15">
      <c r="A1619" s="20" t="str">
        <f t="shared" si="50"/>
        <v>Festa - lífeyrissjóðurSamtryggingardeild</v>
      </c>
      <c r="B1619" s="20" t="str">
        <f>_xlfn.IFNA(INDEX(Listi!$AI:$AI,MATCH(C1619,Listi!$AJ:$AJ,0)),INDEX(Listi!T:T,MATCH(C1619,Listi!U:U,0)))</f>
        <v xml:space="preserve">Festa </v>
      </c>
      <c r="C1619" t="s">
        <v>221</v>
      </c>
      <c r="D1619" t="s">
        <v>205</v>
      </c>
      <c r="E1619" t="s">
        <v>275</v>
      </c>
      <c r="F1619" t="s">
        <v>41</v>
      </c>
      <c r="G1619" s="8">
        <v>37988</v>
      </c>
      <c r="H1619" t="s">
        <v>42</v>
      </c>
      <c r="I1619" s="7">
        <v>0</v>
      </c>
      <c r="L1619" s="7">
        <v>246318113722</v>
      </c>
      <c r="M1619" s="7">
        <v>11138196907</v>
      </c>
      <c r="N1619" s="7">
        <v>5180938287</v>
      </c>
      <c r="O1619" s="20">
        <f t="shared" si="51"/>
        <v>2</v>
      </c>
    </row>
    <row r="1620" spans="1:15">
      <c r="A1620" s="20" t="str">
        <f t="shared" si="50"/>
        <v>Festa - lífeyrissjóðurSparnaðarleið I</v>
      </c>
      <c r="B1620" s="20" t="str">
        <f>_xlfn.IFNA(INDEX(Listi!$AI:$AI,MATCH(C1620,Listi!$AJ:$AJ,0)),INDEX(Listi!T:T,MATCH(C1620,Listi!U:U,0)))</f>
        <v xml:space="preserve">Festa </v>
      </c>
      <c r="C1620" t="s">
        <v>221</v>
      </c>
      <c r="D1620" t="s">
        <v>464</v>
      </c>
      <c r="E1620" t="s">
        <v>276</v>
      </c>
      <c r="F1620" t="s">
        <v>41</v>
      </c>
      <c r="G1620" s="8">
        <v>37988</v>
      </c>
      <c r="H1620" t="s">
        <v>42</v>
      </c>
      <c r="I1620" s="7">
        <v>0</v>
      </c>
      <c r="L1620" s="7">
        <v>75585319</v>
      </c>
      <c r="M1620" s="7">
        <v>37671409</v>
      </c>
      <c r="N1620" s="7">
        <v>2063969</v>
      </c>
      <c r="O1620" s="20">
        <f t="shared" si="51"/>
        <v>2</v>
      </c>
    </row>
    <row r="1621" spans="1:15">
      <c r="A1621" s="20" t="str">
        <f t="shared" si="50"/>
        <v>Festa - lífeyrissjóðurSparnaðarleið II</v>
      </c>
      <c r="B1621" s="20" t="str">
        <f>_xlfn.IFNA(INDEX(Listi!$AI:$AI,MATCH(C1621,Listi!$AJ:$AJ,0)),INDEX(Listi!T:T,MATCH(C1621,Listi!U:U,0)))</f>
        <v xml:space="preserve">Festa </v>
      </c>
      <c r="C1621" t="s">
        <v>221</v>
      </c>
      <c r="D1621" t="s">
        <v>388</v>
      </c>
      <c r="E1621" t="s">
        <v>276</v>
      </c>
      <c r="F1621" s="8" t="s">
        <v>41</v>
      </c>
      <c r="G1621" s="8">
        <v>37988</v>
      </c>
      <c r="H1621" t="s">
        <v>42</v>
      </c>
      <c r="I1621" s="7">
        <v>0</v>
      </c>
      <c r="L1621" s="7">
        <v>1113180693</v>
      </c>
      <c r="M1621" s="7">
        <v>134564310</v>
      </c>
      <c r="N1621" s="7">
        <v>19363084</v>
      </c>
      <c r="O1621" s="20">
        <f t="shared" si="51"/>
        <v>2</v>
      </c>
    </row>
    <row r="1622" spans="1:15">
      <c r="A1622" s="20" t="str">
        <f t="shared" si="50"/>
        <v>Frjálsi lífeyrissjóðurinnDeild/leið I</v>
      </c>
      <c r="B1622" s="20" t="str">
        <f>_xlfn.IFNA(INDEX(Listi!$AI:$AI,MATCH(C1622,Listi!$AJ:$AJ,0)),INDEX(Listi!T:T,MATCH(C1622,Listi!U:U,0)))</f>
        <v xml:space="preserve">Frjálsi </v>
      </c>
      <c r="C1622" t="s">
        <v>222</v>
      </c>
      <c r="D1622" t="s">
        <v>223</v>
      </c>
      <c r="E1622" t="s">
        <v>276</v>
      </c>
      <c r="F1622" s="8" t="s">
        <v>41</v>
      </c>
      <c r="G1622" s="8">
        <v>37988</v>
      </c>
      <c r="H1622" t="s">
        <v>42</v>
      </c>
      <c r="I1622" s="7">
        <v>0</v>
      </c>
      <c r="L1622" s="7">
        <v>199278730000</v>
      </c>
      <c r="M1622" s="7">
        <v>10813020000</v>
      </c>
      <c r="N1622" s="7">
        <v>2178012000</v>
      </c>
      <c r="O1622" s="20">
        <f t="shared" si="51"/>
        <v>2</v>
      </c>
    </row>
    <row r="1623" spans="1:15">
      <c r="A1623" s="20" t="str">
        <f t="shared" si="50"/>
        <v>Frjálsi lífeyrissjóðurinnDeild/leið II</v>
      </c>
      <c r="B1623" s="20" t="str">
        <f>_xlfn.IFNA(INDEX(Listi!$AI:$AI,MATCH(C1623,Listi!$AJ:$AJ,0)),INDEX(Listi!T:T,MATCH(C1623,Listi!U:U,0)))</f>
        <v xml:space="preserve">Frjálsi </v>
      </c>
      <c r="C1623" t="s">
        <v>222</v>
      </c>
      <c r="D1623" t="s">
        <v>224</v>
      </c>
      <c r="E1623" t="s">
        <v>276</v>
      </c>
      <c r="F1623" s="8" t="s">
        <v>41</v>
      </c>
      <c r="G1623" s="8">
        <v>37988</v>
      </c>
      <c r="H1623" t="s">
        <v>42</v>
      </c>
      <c r="I1623" s="7">
        <v>0</v>
      </c>
      <c r="L1623" s="7">
        <v>29681370000</v>
      </c>
      <c r="M1623" s="7">
        <v>1864883000</v>
      </c>
      <c r="N1623" s="7">
        <v>401735000</v>
      </c>
      <c r="O1623" s="20">
        <f t="shared" si="51"/>
        <v>2</v>
      </c>
    </row>
    <row r="1624" spans="1:15">
      <c r="A1624" s="20" t="str">
        <f t="shared" si="50"/>
        <v>Frjálsi lífeyrissjóðurinnDeild/leið III</v>
      </c>
      <c r="B1624" s="20" t="str">
        <f>_xlfn.IFNA(INDEX(Listi!$AI:$AI,MATCH(C1624,Listi!$AJ:$AJ,0)),INDEX(Listi!T:T,MATCH(C1624,Listi!U:U,0)))</f>
        <v xml:space="preserve">Frjálsi </v>
      </c>
      <c r="C1624" t="s">
        <v>222</v>
      </c>
      <c r="D1624" t="s">
        <v>225</v>
      </c>
      <c r="E1624" t="s">
        <v>276</v>
      </c>
      <c r="F1624" s="8" t="s">
        <v>41</v>
      </c>
      <c r="G1624" s="8">
        <v>37988</v>
      </c>
      <c r="H1624" t="s">
        <v>42</v>
      </c>
      <c r="I1624" s="7">
        <v>0</v>
      </c>
      <c r="L1624" s="7">
        <v>43554797000</v>
      </c>
      <c r="M1624" s="7">
        <v>2564479000</v>
      </c>
      <c r="N1624" s="7">
        <v>1456678000</v>
      </c>
      <c r="O1624" s="20">
        <f t="shared" si="51"/>
        <v>2</v>
      </c>
    </row>
    <row r="1625" spans="1:15">
      <c r="A1625" s="20" t="str">
        <f t="shared" si="50"/>
        <v>Frjálsi lífeyrissjóðurinnFrjálsi Áhætta</v>
      </c>
      <c r="B1625" s="20" t="str">
        <f>_xlfn.IFNA(INDEX(Listi!$AI:$AI,MATCH(C1625,Listi!$AJ:$AJ,0)),INDEX(Listi!T:T,MATCH(C1625,Listi!U:U,0)))</f>
        <v xml:space="preserve">Frjálsi </v>
      </c>
      <c r="C1625" t="s">
        <v>222</v>
      </c>
      <c r="D1625" t="s">
        <v>226</v>
      </c>
      <c r="E1625" t="s">
        <v>276</v>
      </c>
      <c r="F1625" s="8" t="s">
        <v>41</v>
      </c>
      <c r="G1625" s="8">
        <v>37988</v>
      </c>
      <c r="H1625" t="s">
        <v>42</v>
      </c>
      <c r="I1625" s="7">
        <v>0</v>
      </c>
      <c r="L1625" s="7">
        <v>2707615000</v>
      </c>
      <c r="M1625" s="7">
        <v>335331000</v>
      </c>
      <c r="N1625" s="7">
        <v>1872000</v>
      </c>
      <c r="O1625" s="20">
        <f t="shared" si="51"/>
        <v>2</v>
      </c>
    </row>
    <row r="1626" spans="1:15">
      <c r="A1626" s="20" t="str">
        <f t="shared" si="50"/>
        <v>Frjálsi lífeyrissjóðurinnSameiginleg deild</v>
      </c>
      <c r="B1626" s="20" t="str">
        <f>_xlfn.IFNA(INDEX(Listi!$AI:$AI,MATCH(C1626,Listi!$AJ:$AJ,0)),INDEX(Listi!T:T,MATCH(C1626,Listi!U:U,0)))</f>
        <v xml:space="preserve">Frjálsi </v>
      </c>
      <c r="C1626" t="s">
        <v>222</v>
      </c>
      <c r="D1626" t="s">
        <v>311</v>
      </c>
      <c r="E1626" t="s">
        <v>276</v>
      </c>
      <c r="F1626" t="s">
        <v>41</v>
      </c>
      <c r="G1626" s="8">
        <v>37988</v>
      </c>
      <c r="H1626" t="s">
        <v>42</v>
      </c>
      <c r="I1626" s="7">
        <v>0</v>
      </c>
      <c r="L1626" s="7">
        <v>0</v>
      </c>
      <c r="M1626" s="7">
        <v>0</v>
      </c>
      <c r="N1626" s="7">
        <v>0</v>
      </c>
      <c r="O1626" s="20">
        <f t="shared" si="51"/>
        <v>2</v>
      </c>
    </row>
    <row r="1627" spans="1:15">
      <c r="A1627" s="20" t="str">
        <f t="shared" si="50"/>
        <v>Frjálsi lífeyrissjóðurinnSamtryggingardeild</v>
      </c>
      <c r="B1627" s="20" t="str">
        <f>_xlfn.IFNA(INDEX(Listi!$AI:$AI,MATCH(C1627,Listi!$AJ:$AJ,0)),INDEX(Listi!T:T,MATCH(C1627,Listi!U:U,0)))</f>
        <v xml:space="preserve">Frjálsi </v>
      </c>
      <c r="C1627" t="s">
        <v>222</v>
      </c>
      <c r="D1627" t="s">
        <v>205</v>
      </c>
      <c r="E1627" t="s">
        <v>275</v>
      </c>
      <c r="F1627" t="s">
        <v>41</v>
      </c>
      <c r="G1627" s="8">
        <v>37988</v>
      </c>
      <c r="H1627" t="s">
        <v>42</v>
      </c>
      <c r="I1627" s="7">
        <v>0</v>
      </c>
      <c r="L1627" s="7">
        <v>127148465000</v>
      </c>
      <c r="M1627" s="7">
        <v>7524433000</v>
      </c>
      <c r="N1627" s="7">
        <v>1254273000</v>
      </c>
      <c r="O1627" s="20">
        <f t="shared" si="51"/>
        <v>2</v>
      </c>
    </row>
    <row r="1628" spans="1:15">
      <c r="A1628" s="20" t="str">
        <f t="shared" si="50"/>
        <v>Gildi - lífeyrissjóðurFramtíðarsýn 1</v>
      </c>
      <c r="B1628" s="20" t="str">
        <f>_xlfn.IFNA(INDEX(Listi!$AI:$AI,MATCH(C1628,Listi!$AJ:$AJ,0)),INDEX(Listi!T:T,MATCH(C1628,Listi!U:U,0)))</f>
        <v xml:space="preserve">Gildi  </v>
      </c>
      <c r="C1628" t="s">
        <v>227</v>
      </c>
      <c r="D1628" t="s">
        <v>373</v>
      </c>
      <c r="E1628" t="s">
        <v>276</v>
      </c>
      <c r="F1628" t="s">
        <v>41</v>
      </c>
      <c r="G1628" s="8">
        <v>37988</v>
      </c>
      <c r="H1628" t="s">
        <v>42</v>
      </c>
      <c r="I1628" s="7">
        <v>0</v>
      </c>
      <c r="L1628" s="7">
        <v>3223959491</v>
      </c>
      <c r="M1628" s="7">
        <v>185065371</v>
      </c>
      <c r="N1628" s="7">
        <v>99697779</v>
      </c>
      <c r="O1628" s="20">
        <f t="shared" si="51"/>
        <v>2</v>
      </c>
    </row>
    <row r="1629" spans="1:15">
      <c r="A1629" s="20" t="str">
        <f t="shared" si="50"/>
        <v>Gildi - lífeyrissjóðurFramtíðarsýn 2</v>
      </c>
      <c r="B1629" s="20" t="str">
        <f>_xlfn.IFNA(INDEX(Listi!$AI:$AI,MATCH(C1629,Listi!$AJ:$AJ,0)),INDEX(Listi!T:T,MATCH(C1629,Listi!U:U,0)))</f>
        <v xml:space="preserve">Gildi  </v>
      </c>
      <c r="C1629" t="s">
        <v>227</v>
      </c>
      <c r="D1629" t="s">
        <v>374</v>
      </c>
      <c r="E1629" t="s">
        <v>276</v>
      </c>
      <c r="F1629" t="s">
        <v>41</v>
      </c>
      <c r="G1629" s="8">
        <v>37988</v>
      </c>
      <c r="H1629" t="s">
        <v>42</v>
      </c>
      <c r="I1629" s="7">
        <v>0</v>
      </c>
      <c r="L1629" s="7">
        <v>3172355810</v>
      </c>
      <c r="M1629" s="7">
        <v>227598529</v>
      </c>
      <c r="N1629" s="7">
        <v>70042741</v>
      </c>
      <c r="O1629" s="20">
        <f t="shared" si="51"/>
        <v>2</v>
      </c>
    </row>
    <row r="1630" spans="1:15">
      <c r="A1630" s="20" t="str">
        <f t="shared" si="50"/>
        <v>Gildi - lífeyrissjóðurFramtíðarsýn 3</v>
      </c>
      <c r="B1630" s="20" t="str">
        <f>_xlfn.IFNA(INDEX(Listi!$AI:$AI,MATCH(C1630,Listi!$AJ:$AJ,0)),INDEX(Listi!T:T,MATCH(C1630,Listi!U:U,0)))</f>
        <v xml:space="preserve">Gildi  </v>
      </c>
      <c r="C1630" t="s">
        <v>227</v>
      </c>
      <c r="D1630" t="s">
        <v>380</v>
      </c>
      <c r="E1630" t="s">
        <v>276</v>
      </c>
      <c r="F1630" t="s">
        <v>41</v>
      </c>
      <c r="G1630" s="8">
        <v>37988</v>
      </c>
      <c r="H1630" t="s">
        <v>42</v>
      </c>
      <c r="I1630" s="7">
        <v>0</v>
      </c>
      <c r="L1630" s="7">
        <v>1220667693</v>
      </c>
      <c r="M1630" s="7">
        <v>206427664</v>
      </c>
      <c r="N1630" s="7">
        <v>61376636</v>
      </c>
      <c r="O1630" s="20">
        <f t="shared" si="51"/>
        <v>2</v>
      </c>
    </row>
    <row r="1631" spans="1:15">
      <c r="A1631" s="20" t="str">
        <f t="shared" ref="A1631:A1692" si="52">CONCATENATE(C1631,D1631)</f>
        <v>Gildi - lífeyrissjóðurSamtryggingardeild</v>
      </c>
      <c r="B1631" s="20" t="str">
        <f>_xlfn.IFNA(INDEX(Listi!$AI:$AI,MATCH(C1631,Listi!$AJ:$AJ,0)),INDEX(Listi!T:T,MATCH(C1631,Listi!U:U,0)))</f>
        <v xml:space="preserve">Gildi  </v>
      </c>
      <c r="C1631" t="s">
        <v>227</v>
      </c>
      <c r="D1631" t="s">
        <v>205</v>
      </c>
      <c r="E1631" t="s">
        <v>275</v>
      </c>
      <c r="F1631" t="s">
        <v>41</v>
      </c>
      <c r="G1631" s="8">
        <v>37988</v>
      </c>
      <c r="H1631" t="s">
        <v>42</v>
      </c>
      <c r="I1631" s="7">
        <v>0</v>
      </c>
      <c r="L1631" s="7">
        <v>908474103084</v>
      </c>
      <c r="M1631" s="7">
        <v>33404441428</v>
      </c>
      <c r="N1631" s="7">
        <v>20772915594</v>
      </c>
      <c r="O1631" s="20">
        <f t="shared" si="51"/>
        <v>2</v>
      </c>
    </row>
    <row r="1632" spans="1:15">
      <c r="A1632" s="20" t="str">
        <f t="shared" si="52"/>
        <v>Íslandsbanki hf.Erlend verðbréf</v>
      </c>
      <c r="B1632" s="20" t="str">
        <f>_xlfn.IFNA(INDEX(Listi!$AI:$AI,MATCH(C1632,Listi!$AJ:$AJ,0)),INDEX(Listi!T:T,MATCH(C1632,Listi!U:U,0)))</f>
        <v>Íslandsbanki</v>
      </c>
      <c r="C1632" t="s">
        <v>228</v>
      </c>
      <c r="D1632" t="s">
        <v>229</v>
      </c>
      <c r="E1632" t="s">
        <v>276</v>
      </c>
      <c r="F1632" t="s">
        <v>41</v>
      </c>
      <c r="G1632" s="8">
        <v>37988</v>
      </c>
      <c r="H1632" t="s">
        <v>42</v>
      </c>
      <c r="I1632" s="7">
        <v>0</v>
      </c>
      <c r="L1632" s="7">
        <v>1602556114</v>
      </c>
      <c r="M1632" s="7">
        <v>15640340</v>
      </c>
      <c r="N1632" s="7">
        <v>15279587</v>
      </c>
      <c r="O1632" s="20">
        <f t="shared" si="51"/>
        <v>2</v>
      </c>
    </row>
    <row r="1633" spans="1:15">
      <c r="A1633" s="20" t="str">
        <f t="shared" si="52"/>
        <v>Íslandsbanki hf.Húsnæðisleið</v>
      </c>
      <c r="B1633" s="20" t="str">
        <f>_xlfn.IFNA(INDEX(Listi!$AI:$AI,MATCH(C1633,Listi!$AJ:$AJ,0)),INDEX(Listi!T:T,MATCH(C1633,Listi!U:U,0)))</f>
        <v>Íslandsbanki</v>
      </c>
      <c r="C1633" t="s">
        <v>228</v>
      </c>
      <c r="D1633" t="s">
        <v>307</v>
      </c>
      <c r="E1633" t="s">
        <v>276</v>
      </c>
      <c r="F1633" t="s">
        <v>41</v>
      </c>
      <c r="G1633" s="8">
        <v>37988</v>
      </c>
      <c r="H1633" t="s">
        <v>42</v>
      </c>
      <c r="I1633" s="7">
        <v>0</v>
      </c>
      <c r="L1633" s="7">
        <v>2334808209</v>
      </c>
      <c r="M1633" s="7">
        <v>1128225985</v>
      </c>
      <c r="N1633" s="7">
        <v>7159457</v>
      </c>
      <c r="O1633" s="20">
        <f t="shared" si="51"/>
        <v>2</v>
      </c>
    </row>
    <row r="1634" spans="1:15">
      <c r="A1634" s="20" t="str">
        <f t="shared" si="52"/>
        <v>Íslandsbanki hf.Lífeyrisreikningur-óverðtryggður</v>
      </c>
      <c r="B1634" s="20" t="str">
        <f>_xlfn.IFNA(INDEX(Listi!$AI:$AI,MATCH(C1634,Listi!$AJ:$AJ,0)),INDEX(Listi!T:T,MATCH(C1634,Listi!U:U,0)))</f>
        <v>Íslandsbanki</v>
      </c>
      <c r="C1634" t="s">
        <v>228</v>
      </c>
      <c r="D1634" t="s">
        <v>231</v>
      </c>
      <c r="E1634" t="s">
        <v>276</v>
      </c>
      <c r="F1634" t="s">
        <v>41</v>
      </c>
      <c r="G1634" s="8">
        <v>37988</v>
      </c>
      <c r="H1634" t="s">
        <v>42</v>
      </c>
      <c r="I1634" s="7">
        <v>0</v>
      </c>
      <c r="L1634" s="7">
        <v>2506311736</v>
      </c>
      <c r="M1634" s="7">
        <v>879015901</v>
      </c>
      <c r="N1634" s="7">
        <v>95740979</v>
      </c>
      <c r="O1634" s="20">
        <f t="shared" si="51"/>
        <v>2</v>
      </c>
    </row>
    <row r="1635" spans="1:15">
      <c r="A1635" s="20" t="str">
        <f t="shared" si="52"/>
        <v>Íslandsbanki hf.Lífeyrisreikningur-verðtryggður</v>
      </c>
      <c r="B1635" s="20" t="str">
        <f>_xlfn.IFNA(INDEX(Listi!$AI:$AI,MATCH(C1635,Listi!$AJ:$AJ,0)),INDEX(Listi!T:T,MATCH(C1635,Listi!U:U,0)))</f>
        <v>Íslandsbanki</v>
      </c>
      <c r="C1635" t="s">
        <v>228</v>
      </c>
      <c r="D1635" t="s">
        <v>232</v>
      </c>
      <c r="E1635" t="s">
        <v>276</v>
      </c>
      <c r="F1635" t="s">
        <v>41</v>
      </c>
      <c r="G1635" s="8">
        <v>37988</v>
      </c>
      <c r="H1635" t="s">
        <v>42</v>
      </c>
      <c r="I1635" s="7">
        <v>0</v>
      </c>
      <c r="L1635" s="7">
        <v>35933944171</v>
      </c>
      <c r="M1635" s="7">
        <v>3575627585</v>
      </c>
      <c r="N1635" s="7">
        <v>973599891</v>
      </c>
      <c r="O1635" s="20">
        <f t="shared" si="51"/>
        <v>2</v>
      </c>
    </row>
    <row r="1636" spans="1:15">
      <c r="A1636" s="20" t="str">
        <f t="shared" si="52"/>
        <v>Íslandsbanki hf.Löng ríkisskuldabréf</v>
      </c>
      <c r="B1636" s="20" t="str">
        <f>_xlfn.IFNA(INDEX(Listi!$AI:$AI,MATCH(C1636,Listi!$AJ:$AJ,0)),INDEX(Listi!T:T,MATCH(C1636,Listi!U:U,0)))</f>
        <v>Íslandsbanki</v>
      </c>
      <c r="C1636" t="s">
        <v>228</v>
      </c>
      <c r="D1636" t="s">
        <v>233</v>
      </c>
      <c r="E1636" t="s">
        <v>276</v>
      </c>
      <c r="F1636" s="8" t="s">
        <v>41</v>
      </c>
      <c r="G1636" s="8">
        <v>37988</v>
      </c>
      <c r="H1636" t="s">
        <v>42</v>
      </c>
      <c r="I1636" s="7">
        <v>0</v>
      </c>
      <c r="L1636" s="7">
        <v>753232602</v>
      </c>
      <c r="M1636" s="7">
        <v>52540738</v>
      </c>
      <c r="N1636" s="7">
        <v>25520229</v>
      </c>
      <c r="O1636" s="20">
        <f t="shared" si="51"/>
        <v>2</v>
      </c>
    </row>
    <row r="1637" spans="1:15">
      <c r="A1637" s="20" t="str">
        <f t="shared" si="52"/>
        <v>Íslandsbanki hf.Stýring A</v>
      </c>
      <c r="B1637" s="20" t="str">
        <f>_xlfn.IFNA(INDEX(Listi!$AI:$AI,MATCH(C1637,Listi!$AJ:$AJ,0)),INDEX(Listi!T:T,MATCH(C1637,Listi!U:U,0)))</f>
        <v>Íslandsbanki</v>
      </c>
      <c r="C1637" t="s">
        <v>228</v>
      </c>
      <c r="D1637" t="s">
        <v>234</v>
      </c>
      <c r="E1637" t="s">
        <v>276</v>
      </c>
      <c r="F1637" s="8" t="s">
        <v>41</v>
      </c>
      <c r="G1637" s="8">
        <v>37988</v>
      </c>
      <c r="H1637" t="s">
        <v>42</v>
      </c>
      <c r="I1637" s="7">
        <v>0</v>
      </c>
      <c r="L1637" s="7">
        <v>4133723797</v>
      </c>
      <c r="M1637" s="7">
        <v>215966902</v>
      </c>
      <c r="N1637" s="7">
        <v>124877843</v>
      </c>
      <c r="O1637" s="20">
        <f t="shared" si="51"/>
        <v>2</v>
      </c>
    </row>
    <row r="1638" spans="1:15">
      <c r="A1638" s="20" t="str">
        <f t="shared" si="52"/>
        <v>Íslandsbanki hf.Stýring B</v>
      </c>
      <c r="B1638" s="20" t="str">
        <f>_xlfn.IFNA(INDEX(Listi!$AI:$AI,MATCH(C1638,Listi!$AJ:$AJ,0)),INDEX(Listi!T:T,MATCH(C1638,Listi!U:U,0)))</f>
        <v>Íslandsbanki</v>
      </c>
      <c r="C1638" t="s">
        <v>228</v>
      </c>
      <c r="D1638" t="s">
        <v>235</v>
      </c>
      <c r="E1638" t="s">
        <v>276</v>
      </c>
      <c r="F1638" s="8" t="s">
        <v>41</v>
      </c>
      <c r="G1638" s="8">
        <v>37988</v>
      </c>
      <c r="H1638" t="s">
        <v>42</v>
      </c>
      <c r="I1638" s="7">
        <v>0</v>
      </c>
      <c r="L1638" s="7">
        <v>5860247393</v>
      </c>
      <c r="M1638" s="7">
        <v>508591885</v>
      </c>
      <c r="N1638" s="7">
        <v>77897125</v>
      </c>
      <c r="O1638" s="20">
        <f t="shared" si="51"/>
        <v>2</v>
      </c>
    </row>
    <row r="1639" spans="1:15">
      <c r="A1639" s="20" t="str">
        <f t="shared" si="52"/>
        <v>Íslandsbanki hf.Stýring C</v>
      </c>
      <c r="B1639" s="20" t="str">
        <f>_xlfn.IFNA(INDEX(Listi!$AI:$AI,MATCH(C1639,Listi!$AJ:$AJ,0)),INDEX(Listi!T:T,MATCH(C1639,Listi!U:U,0)))</f>
        <v>Íslandsbanki</v>
      </c>
      <c r="C1639" t="s">
        <v>228</v>
      </c>
      <c r="D1639" t="s">
        <v>236</v>
      </c>
      <c r="E1639" t="s">
        <v>276</v>
      </c>
      <c r="F1639" s="8" t="s">
        <v>41</v>
      </c>
      <c r="G1639" s="8">
        <v>37988</v>
      </c>
      <c r="H1639" t="s">
        <v>42</v>
      </c>
      <c r="I1639" s="7">
        <v>0</v>
      </c>
      <c r="L1639" s="7">
        <v>8014427899</v>
      </c>
      <c r="M1639" s="7">
        <v>751053797</v>
      </c>
      <c r="N1639" s="7">
        <v>58531298</v>
      </c>
      <c r="O1639" s="20">
        <f t="shared" si="51"/>
        <v>2</v>
      </c>
    </row>
    <row r="1640" spans="1:15">
      <c r="A1640" s="20" t="str">
        <f t="shared" si="52"/>
        <v>Íslandsbanki hf.Stýring D</v>
      </c>
      <c r="B1640" s="20" t="str">
        <f>_xlfn.IFNA(INDEX(Listi!$AI:$AI,MATCH(C1640,Listi!$AJ:$AJ,0)),INDEX(Listi!T:T,MATCH(C1640,Listi!U:U,0)))</f>
        <v>Íslandsbanki</v>
      </c>
      <c r="C1640" t="s">
        <v>228</v>
      </c>
      <c r="D1640" t="s">
        <v>237</v>
      </c>
      <c r="E1640" t="s">
        <v>276</v>
      </c>
      <c r="F1640" s="8" t="s">
        <v>41</v>
      </c>
      <c r="G1640" s="8">
        <v>37988</v>
      </c>
      <c r="H1640" t="s">
        <v>42</v>
      </c>
      <c r="I1640" s="7">
        <v>0</v>
      </c>
      <c r="L1640" s="7">
        <v>5826614423</v>
      </c>
      <c r="M1640" s="7">
        <v>1371163557</v>
      </c>
      <c r="N1640" s="7">
        <v>36861109</v>
      </c>
      <c r="O1640" s="20">
        <f t="shared" si="51"/>
        <v>2</v>
      </c>
    </row>
    <row r="1641" spans="1:15">
      <c r="A1641" s="20" t="str">
        <f t="shared" si="52"/>
        <v>Íslandsbanki hf.Stýring E</v>
      </c>
      <c r="B1641" s="20" t="str">
        <f>_xlfn.IFNA(INDEX(Listi!$AI:$AI,MATCH(C1641,Listi!$AJ:$AJ,0)),INDEX(Listi!T:T,MATCH(C1641,Listi!U:U,0)))</f>
        <v>Íslandsbanki</v>
      </c>
      <c r="C1641" t="s">
        <v>228</v>
      </c>
      <c r="D1641" t="s">
        <v>580</v>
      </c>
      <c r="E1641" t="s">
        <v>276</v>
      </c>
      <c r="F1641" t="s">
        <v>41</v>
      </c>
      <c r="G1641" s="8">
        <v>37988</v>
      </c>
      <c r="H1641" t="s">
        <v>42</v>
      </c>
      <c r="I1641" s="7">
        <v>0</v>
      </c>
      <c r="L1641" s="7">
        <v>99567247</v>
      </c>
      <c r="M1641" s="7">
        <v>7691901</v>
      </c>
      <c r="N1641" s="7">
        <v>670647</v>
      </c>
      <c r="O1641" s="20">
        <f t="shared" si="51"/>
        <v>2</v>
      </c>
    </row>
    <row r="1642" spans="1:15">
      <c r="A1642" s="20" t="str">
        <f t="shared" si="52"/>
        <v>Íslenski lífeyrissjóðurinnLíf 1</v>
      </c>
      <c r="B1642" s="20" t="str">
        <f>_xlfn.IFNA(INDEX(Listi!$AI:$AI,MATCH(C1642,Listi!$AJ:$AJ,0)),INDEX(Listi!T:T,MATCH(C1642,Listi!U:U,0)))</f>
        <v xml:space="preserve">Íslenski  </v>
      </c>
      <c r="C1642" t="s">
        <v>238</v>
      </c>
      <c r="D1642" t="s">
        <v>239</v>
      </c>
      <c r="E1642" t="s">
        <v>276</v>
      </c>
      <c r="F1642" t="s">
        <v>41</v>
      </c>
      <c r="G1642" s="8">
        <v>37988</v>
      </c>
      <c r="H1642" t="s">
        <v>42</v>
      </c>
      <c r="I1642" s="7">
        <v>0</v>
      </c>
      <c r="L1642" s="7">
        <v>34645188332</v>
      </c>
      <c r="M1642" s="7">
        <v>5859453012</v>
      </c>
      <c r="N1642" s="7">
        <v>977930648</v>
      </c>
      <c r="O1642" s="20">
        <f t="shared" si="51"/>
        <v>2</v>
      </c>
    </row>
    <row r="1643" spans="1:15">
      <c r="A1643" s="20" t="str">
        <f t="shared" si="52"/>
        <v>Íslenski lífeyrissjóðurinnLíf 2</v>
      </c>
      <c r="B1643" s="20" t="str">
        <f>_xlfn.IFNA(INDEX(Listi!$AI:$AI,MATCH(C1643,Listi!$AJ:$AJ,0)),INDEX(Listi!T:T,MATCH(C1643,Listi!U:U,0)))</f>
        <v xml:space="preserve">Íslenski  </v>
      </c>
      <c r="C1643" t="s">
        <v>238</v>
      </c>
      <c r="D1643" t="s">
        <v>240</v>
      </c>
      <c r="E1643" t="s">
        <v>276</v>
      </c>
      <c r="F1643" t="s">
        <v>41</v>
      </c>
      <c r="G1643" s="8">
        <v>37988</v>
      </c>
      <c r="H1643" t="s">
        <v>42</v>
      </c>
      <c r="I1643" s="7">
        <v>0</v>
      </c>
      <c r="L1643" s="7">
        <v>31029129445</v>
      </c>
      <c r="M1643" s="7">
        <v>2139527304</v>
      </c>
      <c r="N1643" s="7">
        <v>531278955</v>
      </c>
      <c r="O1643" s="20">
        <f t="shared" si="51"/>
        <v>2</v>
      </c>
    </row>
    <row r="1644" spans="1:15">
      <c r="A1644" s="20" t="str">
        <f t="shared" si="52"/>
        <v>Íslenski lífeyrissjóðurinnLíf 3</v>
      </c>
      <c r="B1644" s="20" t="str">
        <f>_xlfn.IFNA(INDEX(Listi!$AI:$AI,MATCH(C1644,Listi!$AJ:$AJ,0)),INDEX(Listi!T:T,MATCH(C1644,Listi!U:U,0)))</f>
        <v xml:space="preserve">Íslenski  </v>
      </c>
      <c r="C1644" t="s">
        <v>238</v>
      </c>
      <c r="D1644" t="s">
        <v>241</v>
      </c>
      <c r="E1644" t="s">
        <v>276</v>
      </c>
      <c r="F1644" t="s">
        <v>41</v>
      </c>
      <c r="G1644" s="8">
        <v>37988</v>
      </c>
      <c r="H1644" t="s">
        <v>42</v>
      </c>
      <c r="I1644" s="7">
        <v>0</v>
      </c>
      <c r="L1644" s="7">
        <v>26552298455</v>
      </c>
      <c r="M1644" s="7">
        <v>1349981892</v>
      </c>
      <c r="N1644" s="7">
        <v>474868471</v>
      </c>
      <c r="O1644" s="20">
        <f t="shared" si="51"/>
        <v>2</v>
      </c>
    </row>
    <row r="1645" spans="1:15">
      <c r="A1645" s="20" t="str">
        <f t="shared" si="52"/>
        <v>Íslenski lífeyrissjóðurinnLíf 4</v>
      </c>
      <c r="B1645" s="20" t="str">
        <f>_xlfn.IFNA(INDEX(Listi!$AI:$AI,MATCH(C1645,Listi!$AJ:$AJ,0)),INDEX(Listi!T:T,MATCH(C1645,Listi!U:U,0)))</f>
        <v xml:space="preserve">Íslenski  </v>
      </c>
      <c r="C1645" t="s">
        <v>238</v>
      </c>
      <c r="D1645" t="s">
        <v>242</v>
      </c>
      <c r="E1645" t="s">
        <v>276</v>
      </c>
      <c r="F1645" t="s">
        <v>41</v>
      </c>
      <c r="G1645" s="8">
        <v>37988</v>
      </c>
      <c r="H1645" t="s">
        <v>42</v>
      </c>
      <c r="I1645" s="7">
        <v>0</v>
      </c>
      <c r="L1645" s="7">
        <v>15323468197</v>
      </c>
      <c r="M1645" s="7">
        <v>592019313</v>
      </c>
      <c r="N1645" s="7">
        <v>649721424</v>
      </c>
      <c r="O1645" s="20">
        <f t="shared" si="51"/>
        <v>2</v>
      </c>
    </row>
    <row r="1646" spans="1:15">
      <c r="A1646" s="20" t="str">
        <f t="shared" si="52"/>
        <v>Íslenski lífeyrissjóðurinnSamtryggingardeild</v>
      </c>
      <c r="B1646" s="20" t="str">
        <f>_xlfn.IFNA(INDEX(Listi!$AI:$AI,MATCH(C1646,Listi!$AJ:$AJ,0)),INDEX(Listi!T:T,MATCH(C1646,Listi!U:U,0)))</f>
        <v xml:space="preserve">Íslenski  </v>
      </c>
      <c r="C1646" t="s">
        <v>238</v>
      </c>
      <c r="D1646" t="s">
        <v>205</v>
      </c>
      <c r="E1646" t="s">
        <v>275</v>
      </c>
      <c r="F1646" t="s">
        <v>41</v>
      </c>
      <c r="G1646" s="8">
        <v>37988</v>
      </c>
      <c r="H1646" t="s">
        <v>42</v>
      </c>
      <c r="I1646" s="7">
        <v>0</v>
      </c>
      <c r="L1646" s="7">
        <v>32369481106</v>
      </c>
      <c r="M1646" s="7">
        <v>2513450236</v>
      </c>
      <c r="N1646" s="7">
        <v>182749847</v>
      </c>
      <c r="O1646" s="20">
        <f t="shared" si="51"/>
        <v>2</v>
      </c>
    </row>
    <row r="1647" spans="1:15">
      <c r="A1647" s="20" t="str">
        <f t="shared" si="52"/>
        <v>Kvika banki hf.Ævileið</v>
      </c>
      <c r="B1647" s="20" t="str">
        <f>_xlfn.IFNA(INDEX(Listi!$AI:$AI,MATCH(C1647,Listi!$AJ:$AJ,0)),INDEX(Listi!T:T,MATCH(C1647,Listi!U:U,0)))</f>
        <v xml:space="preserve">Kvika banki </v>
      </c>
      <c r="C1647" t="s">
        <v>243</v>
      </c>
      <c r="D1647" t="s">
        <v>248</v>
      </c>
      <c r="E1647" t="s">
        <v>276</v>
      </c>
      <c r="F1647" t="s">
        <v>41</v>
      </c>
      <c r="G1647" s="8">
        <v>37988</v>
      </c>
      <c r="H1647" t="s">
        <v>42</v>
      </c>
      <c r="I1647" s="7">
        <v>0</v>
      </c>
      <c r="L1647" s="7">
        <v>83990162</v>
      </c>
      <c r="M1647" s="7">
        <v>9152445</v>
      </c>
      <c r="N1647" s="7">
        <v>0</v>
      </c>
      <c r="O1647" s="20">
        <f t="shared" si="51"/>
        <v>2</v>
      </c>
    </row>
    <row r="1648" spans="1:15">
      <c r="A1648" s="20" t="str">
        <f t="shared" si="52"/>
        <v>Kvika banki hf.Innlánaleið</v>
      </c>
      <c r="B1648" s="20" t="str">
        <f>_xlfn.IFNA(INDEX(Listi!$AI:$AI,MATCH(C1648,Listi!$AJ:$AJ,0)),INDEX(Listi!T:T,MATCH(C1648,Listi!U:U,0)))</f>
        <v xml:space="preserve">Kvika banki </v>
      </c>
      <c r="C1648" t="s">
        <v>243</v>
      </c>
      <c r="D1648" t="s">
        <v>230</v>
      </c>
      <c r="E1648" t="s">
        <v>276</v>
      </c>
      <c r="F1648" t="s">
        <v>41</v>
      </c>
      <c r="G1648" s="8">
        <v>37988</v>
      </c>
      <c r="H1648" t="s">
        <v>42</v>
      </c>
      <c r="I1648" s="7">
        <v>0</v>
      </c>
      <c r="L1648" s="7">
        <v>2045925829</v>
      </c>
      <c r="M1648" s="7">
        <v>336947043</v>
      </c>
      <c r="N1648" s="7">
        <v>10453565</v>
      </c>
      <c r="O1648" s="20">
        <f t="shared" si="51"/>
        <v>2</v>
      </c>
    </row>
    <row r="1649" spans="1:15">
      <c r="A1649" s="20" t="str">
        <f t="shared" si="52"/>
        <v>Kvika banki hf.Kvika Séreignasparnaður 5</v>
      </c>
      <c r="B1649" s="20" t="str">
        <f>_xlfn.IFNA(INDEX(Listi!$AI:$AI,MATCH(C1649,Listi!$AJ:$AJ,0)),INDEX(Listi!T:T,MATCH(C1649,Listi!U:U,0)))</f>
        <v xml:space="preserve">Kvika banki </v>
      </c>
      <c r="C1649" t="s">
        <v>243</v>
      </c>
      <c r="D1649" t="s">
        <v>471</v>
      </c>
      <c r="E1649" t="s">
        <v>276</v>
      </c>
      <c r="F1649" t="s">
        <v>41</v>
      </c>
      <c r="G1649" s="8">
        <v>37988</v>
      </c>
      <c r="H1649" t="s">
        <v>42</v>
      </c>
      <c r="I1649" s="7">
        <v>0</v>
      </c>
      <c r="L1649" s="7">
        <v>1146886398</v>
      </c>
      <c r="M1649" s="7">
        <v>0</v>
      </c>
      <c r="N1649" s="7">
        <v>0</v>
      </c>
      <c r="O1649" s="20">
        <f t="shared" si="51"/>
        <v>2</v>
      </c>
    </row>
    <row r="1650" spans="1:15">
      <c r="A1650" s="20" t="str">
        <f t="shared" si="52"/>
        <v>Kvika banki hf.MP Séreign 1</v>
      </c>
      <c r="B1650" s="20" t="str">
        <f>_xlfn.IFNA(INDEX(Listi!$AI:$AI,MATCH(C1650,Listi!$AJ:$AJ,0)),INDEX(Listi!T:T,MATCH(C1650,Listi!U:U,0)))</f>
        <v xml:space="preserve">Kvika banki </v>
      </c>
      <c r="C1650" t="s">
        <v>243</v>
      </c>
      <c r="D1650" t="s">
        <v>244</v>
      </c>
      <c r="E1650" t="s">
        <v>276</v>
      </c>
      <c r="F1650" t="s">
        <v>41</v>
      </c>
      <c r="G1650" s="8">
        <v>37988</v>
      </c>
      <c r="H1650" t="s">
        <v>42</v>
      </c>
      <c r="I1650" s="7">
        <v>0</v>
      </c>
      <c r="L1650" s="7">
        <v>706827763</v>
      </c>
      <c r="M1650" s="7">
        <v>48440481</v>
      </c>
      <c r="N1650" s="7">
        <v>9836508</v>
      </c>
      <c r="O1650" s="20">
        <f t="shared" si="51"/>
        <v>2</v>
      </c>
    </row>
    <row r="1651" spans="1:15">
      <c r="A1651" s="20" t="str">
        <f t="shared" si="52"/>
        <v>Kvika banki hf.MP Séreign 2</v>
      </c>
      <c r="B1651" s="20" t="str">
        <f>_xlfn.IFNA(INDEX(Listi!$AI:$AI,MATCH(C1651,Listi!$AJ:$AJ,0)),INDEX(Listi!T:T,MATCH(C1651,Listi!U:U,0)))</f>
        <v xml:space="preserve">Kvika banki </v>
      </c>
      <c r="C1651" t="s">
        <v>243</v>
      </c>
      <c r="D1651" t="s">
        <v>245</v>
      </c>
      <c r="E1651" t="s">
        <v>276</v>
      </c>
      <c r="F1651" t="s">
        <v>41</v>
      </c>
      <c r="G1651" s="8">
        <v>37988</v>
      </c>
      <c r="H1651" t="s">
        <v>42</v>
      </c>
      <c r="I1651" s="7">
        <v>0</v>
      </c>
      <c r="L1651" s="7">
        <v>853989181</v>
      </c>
      <c r="M1651" s="7">
        <v>42441382</v>
      </c>
      <c r="N1651" s="7">
        <v>14637701</v>
      </c>
      <c r="O1651" s="20">
        <f t="shared" si="51"/>
        <v>2</v>
      </c>
    </row>
    <row r="1652" spans="1:15">
      <c r="A1652" s="20" t="str">
        <f t="shared" si="52"/>
        <v>Kvika banki hf.MP Séreign 3</v>
      </c>
      <c r="B1652" s="20" t="str">
        <f>_xlfn.IFNA(INDEX(Listi!$AI:$AI,MATCH(C1652,Listi!$AJ:$AJ,0)),INDEX(Listi!T:T,MATCH(C1652,Listi!U:U,0)))</f>
        <v xml:space="preserve">Kvika banki </v>
      </c>
      <c r="C1652" t="s">
        <v>243</v>
      </c>
      <c r="D1652" t="s">
        <v>246</v>
      </c>
      <c r="E1652" t="s">
        <v>276</v>
      </c>
      <c r="F1652" t="s">
        <v>41</v>
      </c>
      <c r="G1652" s="8">
        <v>37988</v>
      </c>
      <c r="H1652" t="s">
        <v>42</v>
      </c>
      <c r="I1652" s="7">
        <v>0</v>
      </c>
      <c r="L1652" s="7">
        <v>141173858</v>
      </c>
      <c r="M1652" s="7">
        <v>3374790</v>
      </c>
      <c r="N1652" s="7">
        <v>0</v>
      </c>
      <c r="O1652" s="20">
        <f t="shared" si="51"/>
        <v>2</v>
      </c>
    </row>
    <row r="1653" spans="1:15">
      <c r="A1653" s="20" t="str">
        <f t="shared" si="52"/>
        <v>Kvika banki hf.MP Séreign 4</v>
      </c>
      <c r="B1653" s="20" t="str">
        <f>_xlfn.IFNA(INDEX(Listi!$AI:$AI,MATCH(C1653,Listi!$AJ:$AJ,0)),INDEX(Listi!T:T,MATCH(C1653,Listi!U:U,0)))</f>
        <v xml:space="preserve">Kvika banki </v>
      </c>
      <c r="C1653" t="s">
        <v>243</v>
      </c>
      <c r="D1653" t="s">
        <v>247</v>
      </c>
      <c r="E1653" t="s">
        <v>276</v>
      </c>
      <c r="F1653" t="s">
        <v>41</v>
      </c>
      <c r="G1653" s="8">
        <v>37988</v>
      </c>
      <c r="H1653" t="s">
        <v>42</v>
      </c>
      <c r="I1653" s="7">
        <v>0</v>
      </c>
      <c r="L1653" s="7">
        <v>55886684</v>
      </c>
      <c r="M1653" s="7">
        <v>2888869</v>
      </c>
      <c r="N1653" s="7">
        <v>0</v>
      </c>
      <c r="O1653" s="20">
        <f t="shared" si="51"/>
        <v>2</v>
      </c>
    </row>
    <row r="1654" spans="1:15">
      <c r="A1654" s="20" t="str">
        <f t="shared" si="52"/>
        <v>Landsbankinn hf.Landsbankinn Erlend verðbréf</v>
      </c>
      <c r="B1654" s="20" t="str">
        <f>_xlfn.IFNA(INDEX(Listi!$AI:$AI,MATCH(C1654,Listi!$AJ:$AJ,0)),INDEX(Listi!T:T,MATCH(C1654,Listi!U:U,0)))</f>
        <v>Landsbankinn</v>
      </c>
      <c r="C1654" t="s">
        <v>249</v>
      </c>
      <c r="D1654" t="s">
        <v>385</v>
      </c>
      <c r="E1654" t="s">
        <v>276</v>
      </c>
      <c r="F1654" t="s">
        <v>41</v>
      </c>
      <c r="G1654" s="8">
        <v>37988</v>
      </c>
      <c r="H1654" t="s">
        <v>42</v>
      </c>
      <c r="I1654" s="7">
        <v>0</v>
      </c>
      <c r="L1654" s="7">
        <v>3705185129</v>
      </c>
      <c r="M1654" s="7">
        <v>119989407</v>
      </c>
      <c r="N1654" s="7">
        <v>87847878</v>
      </c>
      <c r="O1654" s="20">
        <f t="shared" si="51"/>
        <v>2</v>
      </c>
    </row>
    <row r="1655" spans="1:15">
      <c r="A1655" s="20" t="str">
        <f t="shared" si="52"/>
        <v>Landsbankinn hf.Landsbankinn Lífeyrisbók</v>
      </c>
      <c r="B1655" s="20" t="str">
        <f>_xlfn.IFNA(INDEX(Listi!$AI:$AI,MATCH(C1655,Listi!$AJ:$AJ,0)),INDEX(Listi!T:T,MATCH(C1655,Listi!U:U,0)))</f>
        <v>Landsbankinn</v>
      </c>
      <c r="C1655" t="s">
        <v>249</v>
      </c>
      <c r="D1655" t="s">
        <v>367</v>
      </c>
      <c r="E1655" t="s">
        <v>276</v>
      </c>
      <c r="F1655" t="s">
        <v>41</v>
      </c>
      <c r="G1655" s="8">
        <v>37988</v>
      </c>
      <c r="H1655" t="s">
        <v>42</v>
      </c>
      <c r="I1655" s="7">
        <v>0</v>
      </c>
      <c r="L1655" s="7">
        <v>3016213427</v>
      </c>
      <c r="M1655" s="7">
        <v>440353590</v>
      </c>
      <c r="N1655" s="7">
        <v>298769900</v>
      </c>
      <c r="O1655" s="20">
        <f t="shared" si="51"/>
        <v>2</v>
      </c>
    </row>
    <row r="1656" spans="1:15">
      <c r="A1656" s="20" t="str">
        <f t="shared" si="52"/>
        <v>Landsbankinn hf.Landsbankinn Lífeyrisbók verðtryggð</v>
      </c>
      <c r="B1656" s="20" t="str">
        <f>_xlfn.IFNA(INDEX(Listi!$AI:$AI,MATCH(C1656,Listi!$AJ:$AJ,0)),INDEX(Listi!T:T,MATCH(C1656,Listi!U:U,0)))</f>
        <v>Landsbankinn</v>
      </c>
      <c r="C1656" t="s">
        <v>249</v>
      </c>
      <c r="D1656" t="s">
        <v>598</v>
      </c>
      <c r="E1656" t="s">
        <v>276</v>
      </c>
      <c r="F1656" t="s">
        <v>41</v>
      </c>
      <c r="G1656" s="8">
        <v>37988</v>
      </c>
      <c r="H1656" t="s">
        <v>42</v>
      </c>
      <c r="I1656" s="7">
        <v>0</v>
      </c>
      <c r="L1656" s="7">
        <v>66896053137</v>
      </c>
      <c r="M1656" s="7">
        <v>6692476029</v>
      </c>
      <c r="N1656" s="7">
        <v>4680072987</v>
      </c>
      <c r="O1656" s="20">
        <f t="shared" si="51"/>
        <v>2</v>
      </c>
    </row>
    <row r="1657" spans="1:15">
      <c r="A1657" s="20" t="str">
        <f t="shared" si="52"/>
        <v>Lífeyrissjóður bændaSamtryggingardeild</v>
      </c>
      <c r="B1657" s="20" t="str">
        <f>_xlfn.IFNA(INDEX(Listi!$AI:$AI,MATCH(C1657,Listi!$AJ:$AJ,0)),INDEX(Listi!T:T,MATCH(C1657,Listi!U:U,0)))</f>
        <v>Lífeyrissjóður bænda</v>
      </c>
      <c r="C1657" t="s">
        <v>252</v>
      </c>
      <c r="D1657" t="s">
        <v>205</v>
      </c>
      <c r="E1657" t="s">
        <v>275</v>
      </c>
      <c r="F1657" t="s">
        <v>41</v>
      </c>
      <c r="G1657" s="8">
        <v>37988</v>
      </c>
      <c r="H1657" t="s">
        <v>42</v>
      </c>
      <c r="I1657" s="7">
        <v>0</v>
      </c>
      <c r="L1657" s="7">
        <v>45108278171</v>
      </c>
      <c r="M1657" s="7">
        <v>776003397</v>
      </c>
      <c r="N1657" s="7">
        <v>1921473168</v>
      </c>
      <c r="O1657" s="20">
        <f t="shared" si="51"/>
        <v>2</v>
      </c>
    </row>
    <row r="1658" spans="1:15">
      <c r="A1658" s="20" t="str">
        <f t="shared" si="52"/>
        <v>Lífeyrissjóður bankamannaAldursdeild</v>
      </c>
      <c r="B1658" s="20" t="str">
        <f>_xlfn.IFNA(INDEX(Listi!$AI:$AI,MATCH(C1658,Listi!$AJ:$AJ,0)),INDEX(Listi!T:T,MATCH(C1658,Listi!U:U,0)))</f>
        <v>Lífeyrissjóður bankam.</v>
      </c>
      <c r="C1658" t="s">
        <v>250</v>
      </c>
      <c r="D1658" t="s">
        <v>251</v>
      </c>
      <c r="E1658" t="s">
        <v>275</v>
      </c>
      <c r="F1658" t="s">
        <v>41</v>
      </c>
      <c r="G1658" s="8">
        <v>37988</v>
      </c>
      <c r="H1658" t="s">
        <v>42</v>
      </c>
      <c r="I1658" s="7">
        <v>0</v>
      </c>
      <c r="L1658" s="7">
        <v>61369964000</v>
      </c>
      <c r="M1658" s="7">
        <v>1996063000</v>
      </c>
      <c r="N1658" s="7">
        <v>753444000</v>
      </c>
      <c r="O1658" s="20">
        <f t="shared" si="51"/>
        <v>2</v>
      </c>
    </row>
    <row r="1659" spans="1:15">
      <c r="A1659" s="20" t="str">
        <f t="shared" si="52"/>
        <v>Lífeyrissjóður bankamannaHlutfallsdeild</v>
      </c>
      <c r="B1659" s="20" t="str">
        <f>_xlfn.IFNA(INDEX(Listi!$AI:$AI,MATCH(C1659,Listi!$AJ:$AJ,0)),INDEX(Listi!T:T,MATCH(C1659,Listi!U:U,0)))</f>
        <v>Lífeyrissjóður bankam.</v>
      </c>
      <c r="C1659" t="s">
        <v>250</v>
      </c>
      <c r="D1659" t="s">
        <v>467</v>
      </c>
      <c r="E1659" t="s">
        <v>275</v>
      </c>
      <c r="F1659" t="s">
        <v>41</v>
      </c>
      <c r="G1659" s="8">
        <v>37988</v>
      </c>
      <c r="H1659" t="s">
        <v>42</v>
      </c>
      <c r="I1659" s="7">
        <v>0</v>
      </c>
      <c r="L1659" s="7">
        <v>40286427000</v>
      </c>
      <c r="M1659" s="7">
        <v>125147000</v>
      </c>
      <c r="N1659" s="7">
        <v>2741197000</v>
      </c>
      <c r="O1659" s="20">
        <f t="shared" si="51"/>
        <v>2</v>
      </c>
    </row>
    <row r="1660" spans="1:15">
      <c r="A1660" s="20" t="str">
        <f t="shared" si="52"/>
        <v>Lífeyrissjóður RangæingaSamtryggingardeild</v>
      </c>
      <c r="B1660" s="20" t="str">
        <f>_xlfn.IFNA(INDEX(Listi!$AI:$AI,MATCH(C1660,Listi!$AJ:$AJ,0)),INDEX(Listi!T:T,MATCH(C1660,Listi!U:U,0)))</f>
        <v>Lífeyrissjóður Rang.</v>
      </c>
      <c r="C1660" t="s">
        <v>253</v>
      </c>
      <c r="D1660" t="s">
        <v>205</v>
      </c>
      <c r="E1660" t="s">
        <v>275</v>
      </c>
      <c r="F1660" t="s">
        <v>41</v>
      </c>
      <c r="G1660" s="8">
        <v>37988</v>
      </c>
      <c r="H1660" t="s">
        <v>42</v>
      </c>
      <c r="I1660" s="7">
        <v>0</v>
      </c>
      <c r="L1660" s="7">
        <v>18949790000</v>
      </c>
      <c r="M1660" s="7">
        <v>835894000</v>
      </c>
      <c r="N1660" s="7">
        <v>386250000</v>
      </c>
      <c r="O1660" s="20">
        <f t="shared" si="51"/>
        <v>2</v>
      </c>
    </row>
    <row r="1661" spans="1:15">
      <c r="A1661" s="20" t="str">
        <f t="shared" si="52"/>
        <v>Lífeyrissjóður starfsmanna AkureyrarbæjarSamtryggingardeild</v>
      </c>
      <c r="B1661" s="20" t="str">
        <f>_xlfn.IFNA(INDEX(Listi!$AI:$AI,MATCH(C1661,Listi!$AJ:$AJ,0)),INDEX(Listi!T:T,MATCH(C1661,Listi!U:U,0)))</f>
        <v>Lífeyrissj. starfsm. Akureyrarb.</v>
      </c>
      <c r="C1661" t="s">
        <v>274</v>
      </c>
      <c r="D1661" t="s">
        <v>205</v>
      </c>
      <c r="E1661" t="s">
        <v>275</v>
      </c>
      <c r="F1661" t="s">
        <v>41</v>
      </c>
      <c r="G1661" s="8">
        <v>37988</v>
      </c>
      <c r="H1661" t="s">
        <v>42</v>
      </c>
      <c r="I1661" s="7">
        <v>0</v>
      </c>
      <c r="L1661" s="7">
        <v>14569496826</v>
      </c>
      <c r="M1661" s="7">
        <v>46271787</v>
      </c>
      <c r="N1661" s="7">
        <v>1160288032</v>
      </c>
      <c r="O1661" s="20">
        <f t="shared" si="51"/>
        <v>2</v>
      </c>
    </row>
    <row r="1662" spans="1:15">
      <c r="A1662" s="20" t="str">
        <f t="shared" si="52"/>
        <v>Lífeyrissjóður starfsmanna Búnaðarbanka ÍslandsSamtryggingardeild</v>
      </c>
      <c r="B1662" s="20" t="str">
        <f>_xlfn.IFNA(INDEX(Listi!$AI:$AI,MATCH(C1662,Listi!$AJ:$AJ,0)),INDEX(Listi!T:T,MATCH(C1662,Listi!U:U,0)))</f>
        <v>Lífeyrissj. starfsm. Búnaðarb.Ísl.</v>
      </c>
      <c r="C1662" t="s">
        <v>254</v>
      </c>
      <c r="D1662" t="s">
        <v>205</v>
      </c>
      <c r="E1662" t="s">
        <v>275</v>
      </c>
      <c r="F1662" t="s">
        <v>41</v>
      </c>
      <c r="G1662" s="8">
        <v>37988</v>
      </c>
      <c r="H1662" t="s">
        <v>42</v>
      </c>
      <c r="I1662" s="7">
        <v>0</v>
      </c>
      <c r="L1662" s="7">
        <v>27921283000</v>
      </c>
      <c r="M1662" s="7">
        <v>7378000</v>
      </c>
      <c r="N1662" s="7">
        <v>1535577000</v>
      </c>
      <c r="O1662" s="20">
        <f t="shared" si="51"/>
        <v>2</v>
      </c>
    </row>
    <row r="1663" spans="1:15">
      <c r="A1663" s="20" t="str">
        <f t="shared" si="52"/>
        <v>Lífeyrissjóður starfsmanna ReykjavíkurborgarSamtryggingardeild</v>
      </c>
      <c r="B1663" s="20" t="str">
        <f>_xlfn.IFNA(INDEX(Listi!$AI:$AI,MATCH(C1663,Listi!$AJ:$AJ,0)),INDEX(Listi!T:T,MATCH(C1663,Listi!U:U,0)))</f>
        <v>Lífeyrissj. starfsm. Reykjav.</v>
      </c>
      <c r="C1663" t="s">
        <v>255</v>
      </c>
      <c r="D1663" t="s">
        <v>205</v>
      </c>
      <c r="E1663" t="s">
        <v>275</v>
      </c>
      <c r="F1663" t="s">
        <v>41</v>
      </c>
      <c r="G1663" s="8">
        <v>37988</v>
      </c>
      <c r="H1663" t="s">
        <v>42</v>
      </c>
      <c r="I1663" s="7">
        <v>0</v>
      </c>
      <c r="L1663" s="7">
        <v>92450251598</v>
      </c>
      <c r="M1663" s="7">
        <v>217604296</v>
      </c>
      <c r="N1663" s="7">
        <v>6195210428</v>
      </c>
      <c r="O1663" s="20">
        <f t="shared" si="51"/>
        <v>2</v>
      </c>
    </row>
    <row r="1664" spans="1:15">
      <c r="A1664" s="20" t="str">
        <f t="shared" si="52"/>
        <v>Lífeyrissjóður starfsmanna ríkisinsA-deild</v>
      </c>
      <c r="B1664" s="20" t="str">
        <f>_xlfn.IFNA(INDEX(Listi!$AI:$AI,MATCH(C1664,Listi!$AJ:$AJ,0)),INDEX(Listi!T:T,MATCH(C1664,Listi!U:U,0)))</f>
        <v>LSR</v>
      </c>
      <c r="C1664" t="s">
        <v>256</v>
      </c>
      <c r="D1664" t="s">
        <v>257</v>
      </c>
      <c r="E1664" t="s">
        <v>275</v>
      </c>
      <c r="F1664" t="s">
        <v>41</v>
      </c>
      <c r="G1664" s="8">
        <v>37988</v>
      </c>
      <c r="H1664" t="s">
        <v>42</v>
      </c>
      <c r="I1664" s="7">
        <v>0</v>
      </c>
      <c r="L1664" s="7">
        <v>1024402726080</v>
      </c>
      <c r="M1664" s="7">
        <v>38030413328</v>
      </c>
      <c r="N1664" s="7">
        <v>13011563069</v>
      </c>
      <c r="O1664" s="20">
        <f t="shared" si="51"/>
        <v>2</v>
      </c>
    </row>
    <row r="1665" spans="1:15">
      <c r="A1665" s="20" t="str">
        <f t="shared" si="52"/>
        <v>Lífeyrissjóður starfsmanna ríkisinsB-deild</v>
      </c>
      <c r="B1665" s="20" t="str">
        <f>_xlfn.IFNA(INDEX(Listi!$AI:$AI,MATCH(C1665,Listi!$AJ:$AJ,0)),INDEX(Listi!T:T,MATCH(C1665,Listi!U:U,0)))</f>
        <v>LSR</v>
      </c>
      <c r="C1665" t="s">
        <v>256</v>
      </c>
      <c r="D1665" t="s">
        <v>218</v>
      </c>
      <c r="E1665" t="s">
        <v>275</v>
      </c>
      <c r="F1665" s="8" t="s">
        <v>41</v>
      </c>
      <c r="G1665" s="8">
        <v>37988</v>
      </c>
      <c r="H1665" t="s">
        <v>42</v>
      </c>
      <c r="I1665" s="7">
        <v>0</v>
      </c>
      <c r="L1665" s="7">
        <v>297381500048</v>
      </c>
      <c r="M1665" s="7">
        <v>1364474032</v>
      </c>
      <c r="N1665" s="7">
        <v>62409553231</v>
      </c>
      <c r="O1665" s="20">
        <f t="shared" si="51"/>
        <v>2</v>
      </c>
    </row>
    <row r="1666" spans="1:15">
      <c r="A1666" s="20" t="str">
        <f t="shared" si="52"/>
        <v>Lífeyrissjóður starfsmanna ríkisinsLeið I</v>
      </c>
      <c r="B1666" s="20" t="str">
        <f>_xlfn.IFNA(INDEX(Listi!$AI:$AI,MATCH(C1666,Listi!$AJ:$AJ,0)),INDEX(Listi!T:T,MATCH(C1666,Listi!U:U,0)))</f>
        <v>LSR</v>
      </c>
      <c r="C1666" t="s">
        <v>256</v>
      </c>
      <c r="D1666" t="s">
        <v>258</v>
      </c>
      <c r="E1666" t="s">
        <v>276</v>
      </c>
      <c r="F1666" s="8" t="s">
        <v>41</v>
      </c>
      <c r="G1666" s="8">
        <v>37988</v>
      </c>
      <c r="H1666" t="s">
        <v>42</v>
      </c>
      <c r="I1666" s="7">
        <v>0</v>
      </c>
      <c r="L1666" s="7">
        <v>11704214939</v>
      </c>
      <c r="M1666" s="7">
        <v>547428342</v>
      </c>
      <c r="N1666" s="7">
        <v>195323403</v>
      </c>
      <c r="O1666" s="20">
        <f t="shared" ref="O1666:O1729" si="53">IFERROR(VLOOKUP(F1666,EhLykill,3,FALSE),"")</f>
        <v>2</v>
      </c>
    </row>
    <row r="1667" spans="1:15">
      <c r="A1667" s="20" t="str">
        <f t="shared" si="52"/>
        <v>Lífeyrissjóður starfsmanna ríkisinsLeið II</v>
      </c>
      <c r="B1667" s="20" t="str">
        <f>_xlfn.IFNA(INDEX(Listi!$AI:$AI,MATCH(C1667,Listi!$AJ:$AJ,0)),INDEX(Listi!T:T,MATCH(C1667,Listi!U:U,0)))</f>
        <v>LSR</v>
      </c>
      <c r="C1667" t="s">
        <v>256</v>
      </c>
      <c r="D1667" t="s">
        <v>259</v>
      </c>
      <c r="E1667" t="s">
        <v>276</v>
      </c>
      <c r="F1667" s="8" t="s">
        <v>41</v>
      </c>
      <c r="G1667" s="8">
        <v>37988</v>
      </c>
      <c r="H1667" t="s">
        <v>42</v>
      </c>
      <c r="I1667" s="7">
        <v>0</v>
      </c>
      <c r="L1667" s="7">
        <v>3365164594</v>
      </c>
      <c r="M1667" s="7">
        <v>379849453</v>
      </c>
      <c r="N1667" s="7">
        <v>93142056</v>
      </c>
      <c r="O1667" s="20">
        <f t="shared" si="53"/>
        <v>2</v>
      </c>
    </row>
    <row r="1668" spans="1:15">
      <c r="A1668" s="20" t="str">
        <f t="shared" si="52"/>
        <v>Lífeyrissjóður starfsmanna ríkisinsLeið III</v>
      </c>
      <c r="B1668" s="20" t="str">
        <f>_xlfn.IFNA(INDEX(Listi!$AI:$AI,MATCH(C1668,Listi!$AJ:$AJ,0)),INDEX(Listi!T:T,MATCH(C1668,Listi!U:U,0)))</f>
        <v>LSR</v>
      </c>
      <c r="C1668" t="s">
        <v>256</v>
      </c>
      <c r="D1668" t="s">
        <v>260</v>
      </c>
      <c r="E1668" t="s">
        <v>276</v>
      </c>
      <c r="F1668" s="8" t="s">
        <v>41</v>
      </c>
      <c r="G1668" s="8">
        <v>37988</v>
      </c>
      <c r="H1668" t="s">
        <v>42</v>
      </c>
      <c r="I1668" s="7">
        <v>0</v>
      </c>
      <c r="L1668" s="7">
        <v>9959294621</v>
      </c>
      <c r="M1668" s="7">
        <v>743287481</v>
      </c>
      <c r="N1668" s="7">
        <v>349903833</v>
      </c>
      <c r="O1668" s="20">
        <f t="shared" si="53"/>
        <v>2</v>
      </c>
    </row>
    <row r="1669" spans="1:15">
      <c r="A1669" s="20" t="str">
        <f t="shared" si="52"/>
        <v>Lífeyrissjóður Tannlæknafél ÍslDeild I/Séreign</v>
      </c>
      <c r="B1669" s="20" t="str">
        <f>_xlfn.IFNA(INDEX(Listi!$AI:$AI,MATCH(C1669,Listi!$AJ:$AJ,0)),INDEX(Listi!T:T,MATCH(C1669,Listi!U:U,0)))</f>
        <v>Lífeyrissj. Tannlækna</v>
      </c>
      <c r="C1669" t="s">
        <v>261</v>
      </c>
      <c r="D1669" t="s">
        <v>207</v>
      </c>
      <c r="E1669" t="s">
        <v>276</v>
      </c>
      <c r="F1669" s="8" t="s">
        <v>41</v>
      </c>
      <c r="G1669" s="8">
        <v>37988</v>
      </c>
      <c r="H1669" t="s">
        <v>42</v>
      </c>
      <c r="I1669" s="7">
        <v>0</v>
      </c>
      <c r="L1669" s="7">
        <v>6768408488</v>
      </c>
      <c r="M1669" s="7">
        <v>272759192</v>
      </c>
      <c r="N1669" s="7">
        <v>153838058</v>
      </c>
      <c r="O1669" s="20">
        <f t="shared" si="53"/>
        <v>2</v>
      </c>
    </row>
    <row r="1670" spans="1:15">
      <c r="A1670" s="20" t="str">
        <f t="shared" si="52"/>
        <v>Lífeyrissjóður Tannlæknafél ÍslSamtryggingardeild</v>
      </c>
      <c r="B1670" s="20" t="str">
        <f>_xlfn.IFNA(INDEX(Listi!$AI:$AI,MATCH(C1670,Listi!$AJ:$AJ,0)),INDEX(Listi!T:T,MATCH(C1670,Listi!U:U,0)))</f>
        <v>Lífeyrissj. Tannlækna</v>
      </c>
      <c r="C1670" t="s">
        <v>261</v>
      </c>
      <c r="D1670" t="s">
        <v>205</v>
      </c>
      <c r="E1670" t="s">
        <v>275</v>
      </c>
      <c r="F1670" t="s">
        <v>41</v>
      </c>
      <c r="G1670" s="8">
        <v>37988</v>
      </c>
      <c r="H1670" t="s">
        <v>42</v>
      </c>
      <c r="I1670" s="7">
        <v>0</v>
      </c>
      <c r="L1670" s="7">
        <v>2241251214</v>
      </c>
      <c r="M1670" s="7">
        <v>112827287</v>
      </c>
      <c r="N1670" s="7">
        <v>17930159</v>
      </c>
      <c r="O1670" s="20">
        <f t="shared" si="53"/>
        <v>2</v>
      </c>
    </row>
    <row r="1671" spans="1:15">
      <c r="A1671" s="20" t="str">
        <f t="shared" si="52"/>
        <v>Lífeyrissjóður verslunarmannaÆvileið 1</v>
      </c>
      <c r="B1671" s="20" t="str">
        <f>_xlfn.IFNA(INDEX(Listi!$AI:$AI,MATCH(C1671,Listi!$AJ:$AJ,0)),INDEX(Listi!T:T,MATCH(C1671,Listi!U:U,0)))</f>
        <v>Lífeyrissj. Verslunarm.</v>
      </c>
      <c r="C1671" t="s">
        <v>206</v>
      </c>
      <c r="D1671" t="s">
        <v>310</v>
      </c>
      <c r="E1671" t="s">
        <v>276</v>
      </c>
      <c r="F1671" t="s">
        <v>41</v>
      </c>
      <c r="G1671" s="8">
        <v>37988</v>
      </c>
      <c r="H1671" t="s">
        <v>42</v>
      </c>
      <c r="I1671" s="7">
        <v>0</v>
      </c>
      <c r="L1671" s="7">
        <v>2860479562</v>
      </c>
      <c r="M1671" s="7">
        <v>819651283</v>
      </c>
      <c r="N1671" s="7">
        <v>12562366</v>
      </c>
      <c r="O1671" s="20">
        <f t="shared" si="53"/>
        <v>2</v>
      </c>
    </row>
    <row r="1672" spans="1:15">
      <c r="A1672" s="20" t="str">
        <f t="shared" si="52"/>
        <v>Lífeyrissjóður verslunarmannaÆvileið 2</v>
      </c>
      <c r="B1672" s="20" t="str">
        <f>_xlfn.IFNA(INDEX(Listi!$AI:$AI,MATCH(C1672,Listi!$AJ:$AJ,0)),INDEX(Listi!T:T,MATCH(C1672,Listi!U:U,0)))</f>
        <v>Lífeyrissj. Verslunarm.</v>
      </c>
      <c r="C1672" t="s">
        <v>206</v>
      </c>
      <c r="D1672" t="s">
        <v>309</v>
      </c>
      <c r="E1672" t="s">
        <v>276</v>
      </c>
      <c r="F1672" t="s">
        <v>41</v>
      </c>
      <c r="G1672" s="8">
        <v>37988</v>
      </c>
      <c r="H1672" t="s">
        <v>42</v>
      </c>
      <c r="I1672" s="7">
        <v>0</v>
      </c>
      <c r="L1672" s="7">
        <v>2325064159</v>
      </c>
      <c r="M1672" s="7">
        <v>465663194</v>
      </c>
      <c r="N1672" s="7">
        <v>32037995</v>
      </c>
      <c r="O1672" s="20">
        <f t="shared" si="53"/>
        <v>2</v>
      </c>
    </row>
    <row r="1673" spans="1:15">
      <c r="A1673" s="20" t="str">
        <f t="shared" si="52"/>
        <v>Lífeyrissjóður verslunarmannaÆvileið 3</v>
      </c>
      <c r="B1673" s="20" t="str">
        <f>_xlfn.IFNA(INDEX(Listi!$AI:$AI,MATCH(C1673,Listi!$AJ:$AJ,0)),INDEX(Listi!T:T,MATCH(C1673,Listi!U:U,0)))</f>
        <v>Lífeyrissj. Verslunarm.</v>
      </c>
      <c r="C1673" t="s">
        <v>206</v>
      </c>
      <c r="D1673" t="s">
        <v>308</v>
      </c>
      <c r="E1673" t="s">
        <v>276</v>
      </c>
      <c r="F1673" t="s">
        <v>41</v>
      </c>
      <c r="G1673" s="8">
        <v>37988</v>
      </c>
      <c r="H1673" t="s">
        <v>42</v>
      </c>
      <c r="I1673" s="7">
        <v>0</v>
      </c>
      <c r="L1673" s="7">
        <v>1567402319</v>
      </c>
      <c r="M1673" s="7">
        <v>325961302</v>
      </c>
      <c r="N1673" s="7">
        <v>60283998</v>
      </c>
      <c r="O1673" s="20">
        <f t="shared" si="53"/>
        <v>2</v>
      </c>
    </row>
    <row r="1674" spans="1:15">
      <c r="A1674" s="20" t="str">
        <f t="shared" si="52"/>
        <v>Lífeyrissjóður verslunarmannaDeild I/Séreign</v>
      </c>
      <c r="B1674" s="20" t="str">
        <f>_xlfn.IFNA(INDEX(Listi!$AI:$AI,MATCH(C1674,Listi!$AJ:$AJ,0)),INDEX(Listi!T:T,MATCH(C1674,Listi!U:U,0)))</f>
        <v>Lífeyrissj. Verslunarm.</v>
      </c>
      <c r="C1674" t="s">
        <v>206</v>
      </c>
      <c r="D1674" t="s">
        <v>207</v>
      </c>
      <c r="E1674" t="s">
        <v>276</v>
      </c>
      <c r="F1674" t="s">
        <v>41</v>
      </c>
      <c r="G1674" s="8">
        <v>37988</v>
      </c>
      <c r="H1674" t="s">
        <v>42</v>
      </c>
      <c r="I1674" s="7">
        <v>0</v>
      </c>
      <c r="L1674" s="7">
        <v>19785724399</v>
      </c>
      <c r="M1674" s="7">
        <v>729937912</v>
      </c>
      <c r="N1674" s="7">
        <v>458382791</v>
      </c>
      <c r="O1674" s="20">
        <f t="shared" si="53"/>
        <v>2</v>
      </c>
    </row>
    <row r="1675" spans="1:15">
      <c r="A1675" s="20" t="str">
        <f t="shared" si="52"/>
        <v>Lífeyrissjóður verslunarmannaSamtryggingardeild</v>
      </c>
      <c r="B1675" s="20" t="str">
        <f>_xlfn.IFNA(INDEX(Listi!$AI:$AI,MATCH(C1675,Listi!$AJ:$AJ,0)),INDEX(Listi!T:T,MATCH(C1675,Listi!U:U,0)))</f>
        <v>Lífeyrissj. Verslunarm.</v>
      </c>
      <c r="C1675" t="s">
        <v>206</v>
      </c>
      <c r="D1675" t="s">
        <v>205</v>
      </c>
      <c r="E1675" t="s">
        <v>275</v>
      </c>
      <c r="F1675" t="s">
        <v>41</v>
      </c>
      <c r="G1675" s="8">
        <v>37988</v>
      </c>
      <c r="H1675" t="s">
        <v>42</v>
      </c>
      <c r="I1675" s="7">
        <v>0</v>
      </c>
      <c r="L1675" s="7">
        <v>1174592806906</v>
      </c>
      <c r="M1675" s="7">
        <v>35794261112</v>
      </c>
      <c r="N1675" s="7">
        <v>21965137185</v>
      </c>
      <c r="O1675" s="20">
        <f t="shared" si="53"/>
        <v>2</v>
      </c>
    </row>
    <row r="1676" spans="1:15">
      <c r="A1676" s="20" t="str">
        <f t="shared" si="52"/>
        <v>Lífeyrissjóður VestmannaeyjaSafn I</v>
      </c>
      <c r="B1676" s="20" t="str">
        <f>_xlfn.IFNA(INDEX(Listi!$AI:$AI,MATCH(C1676,Listi!$AJ:$AJ,0)),INDEX(Listi!T:T,MATCH(C1676,Listi!U:U,0)))</f>
        <v>Lífeyrissj. Vestm.</v>
      </c>
      <c r="C1676" t="s">
        <v>262</v>
      </c>
      <c r="D1676" t="s">
        <v>210</v>
      </c>
      <c r="E1676" t="s">
        <v>276</v>
      </c>
      <c r="F1676" t="s">
        <v>41</v>
      </c>
      <c r="G1676" s="8">
        <v>37988</v>
      </c>
      <c r="H1676" t="s">
        <v>42</v>
      </c>
      <c r="I1676" s="7">
        <v>0</v>
      </c>
      <c r="L1676" s="7">
        <v>381311221</v>
      </c>
      <c r="M1676" s="7">
        <v>44104006</v>
      </c>
      <c r="N1676" s="7">
        <v>13592960</v>
      </c>
      <c r="O1676" s="20">
        <f t="shared" si="53"/>
        <v>2</v>
      </c>
    </row>
    <row r="1677" spans="1:15">
      <c r="A1677" s="20" t="str">
        <f t="shared" si="52"/>
        <v>Lífeyrissjóður VestmannaeyjaSafn II</v>
      </c>
      <c r="B1677" s="20" t="str">
        <f>_xlfn.IFNA(INDEX(Listi!$AI:$AI,MATCH(C1677,Listi!$AJ:$AJ,0)),INDEX(Listi!T:T,MATCH(C1677,Listi!U:U,0)))</f>
        <v>Lífeyrissj. Vestm.</v>
      </c>
      <c r="C1677" t="s">
        <v>262</v>
      </c>
      <c r="D1677" t="s">
        <v>211</v>
      </c>
      <c r="E1677" t="s">
        <v>276</v>
      </c>
      <c r="F1677" t="s">
        <v>41</v>
      </c>
      <c r="G1677" s="8">
        <v>37988</v>
      </c>
      <c r="H1677" t="s">
        <v>42</v>
      </c>
      <c r="I1677" s="7">
        <v>0</v>
      </c>
      <c r="L1677" s="7">
        <v>571440191</v>
      </c>
      <c r="M1677" s="7">
        <v>40240404</v>
      </c>
      <c r="N1677" s="7">
        <v>18659289</v>
      </c>
      <c r="O1677" s="20">
        <f t="shared" si="53"/>
        <v>2</v>
      </c>
    </row>
    <row r="1678" spans="1:15">
      <c r="A1678" s="20" t="str">
        <f t="shared" si="52"/>
        <v>Lífeyrissjóður VestmannaeyjaSamtryggingardeild</v>
      </c>
      <c r="B1678" s="20" t="str">
        <f>_xlfn.IFNA(INDEX(Listi!$AI:$AI,MATCH(C1678,Listi!$AJ:$AJ,0)),INDEX(Listi!T:T,MATCH(C1678,Listi!U:U,0)))</f>
        <v>Lífeyrissj. Vestm.</v>
      </c>
      <c r="C1678" t="s">
        <v>262</v>
      </c>
      <c r="D1678" t="s">
        <v>205</v>
      </c>
      <c r="E1678" t="s">
        <v>275</v>
      </c>
      <c r="F1678" t="s">
        <v>41</v>
      </c>
      <c r="G1678" s="8">
        <v>37988</v>
      </c>
      <c r="H1678" t="s">
        <v>42</v>
      </c>
      <c r="I1678" s="7">
        <v>0</v>
      </c>
      <c r="L1678" s="7">
        <v>85198020532</v>
      </c>
      <c r="M1678" s="7">
        <v>1944643004</v>
      </c>
      <c r="N1678" s="7">
        <v>2198060399</v>
      </c>
      <c r="O1678" s="20">
        <f t="shared" si="53"/>
        <v>2</v>
      </c>
    </row>
    <row r="1679" spans="1:15">
      <c r="A1679" s="20" t="str">
        <f t="shared" si="52"/>
        <v>Lífsval - lífeyrissparnaðurLífsval 1</v>
      </c>
      <c r="B1679" s="20" t="str">
        <f>_xlfn.IFNA(INDEX(Listi!$AI:$AI,MATCH(C1679,Listi!$AJ:$AJ,0)),INDEX(Listi!T:T,MATCH(C1679,Listi!U:U,0)))</f>
        <v>Lífsval</v>
      </c>
      <c r="C1679" t="s">
        <v>263</v>
      </c>
      <c r="D1679" t="s">
        <v>264</v>
      </c>
      <c r="E1679" t="s">
        <v>276</v>
      </c>
      <c r="F1679" t="s">
        <v>41</v>
      </c>
      <c r="G1679" s="8">
        <v>37988</v>
      </c>
      <c r="H1679" t="s">
        <v>42</v>
      </c>
      <c r="I1679" s="7">
        <v>0</v>
      </c>
      <c r="L1679" s="7">
        <v>1792991246</v>
      </c>
      <c r="M1679" s="7">
        <v>203244065</v>
      </c>
      <c r="N1679" s="7">
        <v>81003579</v>
      </c>
      <c r="O1679" s="20">
        <f t="shared" si="53"/>
        <v>2</v>
      </c>
    </row>
    <row r="1680" spans="1:15">
      <c r="A1680" s="20" t="str">
        <f t="shared" si="52"/>
        <v>Lífsval - lífeyrissparnaðurLífsval 2</v>
      </c>
      <c r="B1680" s="20" t="str">
        <f>_xlfn.IFNA(INDEX(Listi!$AI:$AI,MATCH(C1680,Listi!$AJ:$AJ,0)),INDEX(Listi!T:T,MATCH(C1680,Listi!U:U,0)))</f>
        <v>Lífsval</v>
      </c>
      <c r="C1680" t="s">
        <v>263</v>
      </c>
      <c r="D1680" t="s">
        <v>265</v>
      </c>
      <c r="E1680" t="s">
        <v>276</v>
      </c>
      <c r="F1680" t="s">
        <v>41</v>
      </c>
      <c r="G1680" s="8">
        <v>37988</v>
      </c>
      <c r="H1680" t="s">
        <v>42</v>
      </c>
      <c r="I1680" s="7">
        <v>0</v>
      </c>
      <c r="L1680" s="7">
        <v>79660340</v>
      </c>
      <c r="M1680" s="7">
        <v>14369045</v>
      </c>
      <c r="N1680" s="7">
        <v>2695304</v>
      </c>
      <c r="O1680" s="20">
        <f t="shared" si="53"/>
        <v>2</v>
      </c>
    </row>
    <row r="1681" spans="1:15">
      <c r="A1681" s="20" t="str">
        <f t="shared" si="52"/>
        <v>Lífsval - lífeyrissparnaðurLífsval 3</v>
      </c>
      <c r="B1681" s="20" t="str">
        <f>_xlfn.IFNA(INDEX(Listi!$AI:$AI,MATCH(C1681,Listi!$AJ:$AJ,0)),INDEX(Listi!T:T,MATCH(C1681,Listi!U:U,0)))</f>
        <v>Lífsval</v>
      </c>
      <c r="C1681" t="s">
        <v>263</v>
      </c>
      <c r="D1681" t="s">
        <v>266</v>
      </c>
      <c r="E1681" t="s">
        <v>276</v>
      </c>
      <c r="F1681" t="s">
        <v>41</v>
      </c>
      <c r="G1681" s="8">
        <v>37988</v>
      </c>
      <c r="H1681" t="s">
        <v>42</v>
      </c>
      <c r="I1681" s="7">
        <v>0</v>
      </c>
      <c r="L1681" s="7">
        <v>131239774</v>
      </c>
      <c r="M1681" s="7">
        <v>16635787</v>
      </c>
      <c r="N1681" s="7">
        <v>3548138</v>
      </c>
      <c r="O1681" s="20">
        <f t="shared" si="53"/>
        <v>2</v>
      </c>
    </row>
    <row r="1682" spans="1:15">
      <c r="A1682" s="20" t="str">
        <f t="shared" si="52"/>
        <v>Lífsval - lífeyrissparnaðurLífsval 4</v>
      </c>
      <c r="B1682" s="20" t="str">
        <f>_xlfn.IFNA(INDEX(Listi!$AI:$AI,MATCH(C1682,Listi!$AJ:$AJ,0)),INDEX(Listi!T:T,MATCH(C1682,Listi!U:U,0)))</f>
        <v>Lífsval</v>
      </c>
      <c r="C1682" t="s">
        <v>263</v>
      </c>
      <c r="D1682" t="s">
        <v>267</v>
      </c>
      <c r="E1682" t="s">
        <v>276</v>
      </c>
      <c r="F1682" t="s">
        <v>41</v>
      </c>
      <c r="G1682" s="8">
        <v>37988</v>
      </c>
      <c r="H1682" t="s">
        <v>42</v>
      </c>
      <c r="I1682" s="7">
        <v>0</v>
      </c>
      <c r="L1682" s="7">
        <v>71752064</v>
      </c>
      <c r="M1682" s="7">
        <v>15238959</v>
      </c>
      <c r="N1682" s="7">
        <v>2058992</v>
      </c>
      <c r="O1682" s="20">
        <f t="shared" si="53"/>
        <v>2</v>
      </c>
    </row>
    <row r="1683" spans="1:15">
      <c r="A1683" s="20" t="str">
        <f t="shared" si="52"/>
        <v>Lífsverk lífeyrissjóðurLífsverk I/Séreign</v>
      </c>
      <c r="B1683" s="20" t="str">
        <f>_xlfn.IFNA(INDEX(Listi!$AI:$AI,MATCH(C1683,Listi!$AJ:$AJ,0)),INDEX(Listi!T:T,MATCH(C1683,Listi!U:U,0)))</f>
        <v xml:space="preserve">Lífsverk  </v>
      </c>
      <c r="C1683" t="s">
        <v>268</v>
      </c>
      <c r="D1683" t="s">
        <v>269</v>
      </c>
      <c r="E1683" t="s">
        <v>276</v>
      </c>
      <c r="F1683" t="s">
        <v>41</v>
      </c>
      <c r="G1683" s="8">
        <v>37988</v>
      </c>
      <c r="H1683" t="s">
        <v>42</v>
      </c>
      <c r="I1683" s="7">
        <v>0</v>
      </c>
      <c r="L1683" s="7">
        <v>4582957000</v>
      </c>
      <c r="M1683" s="7">
        <v>635926000</v>
      </c>
      <c r="N1683" s="7">
        <v>22708000</v>
      </c>
      <c r="O1683" s="20">
        <f t="shared" si="53"/>
        <v>2</v>
      </c>
    </row>
    <row r="1684" spans="1:15">
      <c r="A1684" s="20" t="str">
        <f t="shared" si="52"/>
        <v>Lífsverk lífeyrissjóðurLífsverk II/Séreign</v>
      </c>
      <c r="B1684" s="20" t="str">
        <f>_xlfn.IFNA(INDEX(Listi!$AI:$AI,MATCH(C1684,Listi!$AJ:$AJ,0)),INDEX(Listi!T:T,MATCH(C1684,Listi!U:U,0)))</f>
        <v xml:space="preserve">Lífsverk  </v>
      </c>
      <c r="C1684" t="s">
        <v>268</v>
      </c>
      <c r="D1684" t="s">
        <v>270</v>
      </c>
      <c r="E1684" t="s">
        <v>276</v>
      </c>
      <c r="F1684" t="s">
        <v>41</v>
      </c>
      <c r="G1684" s="8">
        <v>37988</v>
      </c>
      <c r="H1684" t="s">
        <v>42</v>
      </c>
      <c r="I1684" s="7">
        <v>0</v>
      </c>
      <c r="L1684" s="7">
        <v>23735073000</v>
      </c>
      <c r="M1684" s="7">
        <v>2073571000</v>
      </c>
      <c r="N1684" s="7">
        <v>249365000</v>
      </c>
      <c r="O1684" s="20">
        <f t="shared" si="53"/>
        <v>2</v>
      </c>
    </row>
    <row r="1685" spans="1:15">
      <c r="A1685" s="20" t="str">
        <f t="shared" si="52"/>
        <v>Lífsverk lífeyrissjóðurLífsverk III/Séreign</v>
      </c>
      <c r="B1685" s="20" t="str">
        <f>_xlfn.IFNA(INDEX(Listi!$AI:$AI,MATCH(C1685,Listi!$AJ:$AJ,0)),INDEX(Listi!T:T,MATCH(C1685,Listi!U:U,0)))</f>
        <v xml:space="preserve">Lífsverk  </v>
      </c>
      <c r="C1685" t="s">
        <v>268</v>
      </c>
      <c r="D1685" t="s">
        <v>271</v>
      </c>
      <c r="E1685" t="s">
        <v>276</v>
      </c>
      <c r="F1685" t="s">
        <v>41</v>
      </c>
      <c r="G1685" s="8">
        <v>37988</v>
      </c>
      <c r="H1685" t="s">
        <v>42</v>
      </c>
      <c r="I1685" s="7">
        <v>0</v>
      </c>
      <c r="L1685" s="7">
        <v>653814000</v>
      </c>
      <c r="M1685" s="7">
        <v>105107000</v>
      </c>
      <c r="N1685" s="7">
        <v>2613000</v>
      </c>
      <c r="O1685" s="20">
        <f t="shared" si="53"/>
        <v>2</v>
      </c>
    </row>
    <row r="1686" spans="1:15">
      <c r="A1686" s="20" t="str">
        <f t="shared" si="52"/>
        <v>Lífsverk lífeyrissjóðurSamtryggingardeild</v>
      </c>
      <c r="B1686" s="20" t="str">
        <f>_xlfn.IFNA(INDEX(Listi!$AI:$AI,MATCH(C1686,Listi!$AJ:$AJ,0)),INDEX(Listi!T:T,MATCH(C1686,Listi!U:U,0)))</f>
        <v xml:space="preserve">Lífsverk  </v>
      </c>
      <c r="C1686" t="s">
        <v>268</v>
      </c>
      <c r="D1686" t="s">
        <v>205</v>
      </c>
      <c r="E1686" t="s">
        <v>275</v>
      </c>
      <c r="F1686" t="s">
        <v>41</v>
      </c>
      <c r="G1686" s="8">
        <v>37988</v>
      </c>
      <c r="H1686" t="s">
        <v>42</v>
      </c>
      <c r="I1686" s="7">
        <v>0</v>
      </c>
      <c r="L1686" s="7">
        <v>120542527000</v>
      </c>
      <c r="M1686" s="7">
        <v>4397803000</v>
      </c>
      <c r="N1686" s="7">
        <v>1423151000</v>
      </c>
      <c r="O1686" s="20">
        <f t="shared" si="53"/>
        <v>2</v>
      </c>
    </row>
    <row r="1687" spans="1:15">
      <c r="A1687" s="20" t="str">
        <f t="shared" si="52"/>
        <v>Söfnunarsjóður lífeyrisréttindaDeild I/Innlán</v>
      </c>
      <c r="B1687" s="20" t="str">
        <f>_xlfn.IFNA(INDEX(Listi!$AI:$AI,MATCH(C1687,Listi!$AJ:$AJ,0)),INDEX(Listi!T:T,MATCH(C1687,Listi!U:U,0)))</f>
        <v>Söfnunarsj.</v>
      </c>
      <c r="C1687" t="s">
        <v>272</v>
      </c>
      <c r="D1687" t="s">
        <v>273</v>
      </c>
      <c r="E1687" t="s">
        <v>276</v>
      </c>
      <c r="F1687" t="s">
        <v>41</v>
      </c>
      <c r="G1687" s="8">
        <v>37988</v>
      </c>
      <c r="H1687" t="s">
        <v>42</v>
      </c>
      <c r="I1687" s="7">
        <v>0</v>
      </c>
      <c r="L1687" s="7">
        <v>2001731914</v>
      </c>
      <c r="M1687" s="7">
        <v>133561634</v>
      </c>
      <c r="N1687" s="7">
        <v>44803565</v>
      </c>
      <c r="O1687" s="20">
        <f t="shared" si="53"/>
        <v>2</v>
      </c>
    </row>
    <row r="1688" spans="1:15">
      <c r="A1688" s="20" t="str">
        <f t="shared" si="52"/>
        <v>Söfnunarsjóður lífeyrisréttindaDeild III/Séreign</v>
      </c>
      <c r="B1688" s="20" t="str">
        <f>_xlfn.IFNA(INDEX(Listi!$AI:$AI,MATCH(C1688,Listi!$AJ:$AJ,0)),INDEX(Listi!T:T,MATCH(C1688,Listi!U:U,0)))</f>
        <v>Söfnunarsj.</v>
      </c>
      <c r="C1688" t="s">
        <v>272</v>
      </c>
      <c r="D1688" t="s">
        <v>599</v>
      </c>
      <c r="E1688" t="s">
        <v>276</v>
      </c>
      <c r="F1688" t="s">
        <v>41</v>
      </c>
      <c r="G1688" s="8">
        <v>37988</v>
      </c>
      <c r="H1688" t="s">
        <v>42</v>
      </c>
      <c r="I1688" s="7">
        <v>0</v>
      </c>
      <c r="L1688" s="7">
        <v>24413085</v>
      </c>
      <c r="M1688" s="7">
        <v>24697577</v>
      </c>
      <c r="N1688" s="7">
        <v>900000</v>
      </c>
      <c r="O1688" s="20">
        <f t="shared" si="53"/>
        <v>2</v>
      </c>
    </row>
    <row r="1689" spans="1:15">
      <c r="A1689" s="20" t="str">
        <f t="shared" si="52"/>
        <v>Söfnunarsjóður lífeyrisréttindaDeildII/Séreign</v>
      </c>
      <c r="B1689" s="20" t="str">
        <f>_xlfn.IFNA(INDEX(Listi!$AI:$AI,MATCH(C1689,Listi!$AJ:$AJ,0)),INDEX(Listi!T:T,MATCH(C1689,Listi!U:U,0)))</f>
        <v>Söfnunarsj.</v>
      </c>
      <c r="C1689" t="s">
        <v>272</v>
      </c>
      <c r="D1689" t="s">
        <v>586</v>
      </c>
      <c r="E1689" t="s">
        <v>276</v>
      </c>
      <c r="F1689" t="s">
        <v>41</v>
      </c>
      <c r="G1689" s="8">
        <v>37988</v>
      </c>
      <c r="H1689" t="s">
        <v>42</v>
      </c>
      <c r="I1689" s="7">
        <v>0</v>
      </c>
      <c r="L1689" s="7">
        <v>1654616477</v>
      </c>
      <c r="M1689" s="7">
        <v>128539213</v>
      </c>
      <c r="N1689" s="7">
        <v>22846291</v>
      </c>
      <c r="O1689" s="20">
        <f t="shared" si="53"/>
        <v>2</v>
      </c>
    </row>
    <row r="1690" spans="1:15">
      <c r="A1690" s="20" t="str">
        <f t="shared" si="52"/>
        <v>Söfnunarsjóður lífeyrisréttindaSamtryggingardeild</v>
      </c>
      <c r="B1690" s="20" t="str">
        <f>_xlfn.IFNA(INDEX(Listi!$AI:$AI,MATCH(C1690,Listi!$AJ:$AJ,0)),INDEX(Listi!T:T,MATCH(C1690,Listi!U:U,0)))</f>
        <v>Söfnunarsj.</v>
      </c>
      <c r="C1690" t="s">
        <v>272</v>
      </c>
      <c r="D1690" t="s">
        <v>205</v>
      </c>
      <c r="E1690" t="s">
        <v>275</v>
      </c>
      <c r="F1690" t="s">
        <v>41</v>
      </c>
      <c r="G1690" s="8">
        <v>37988</v>
      </c>
      <c r="H1690" t="s">
        <v>42</v>
      </c>
      <c r="I1690" s="7">
        <v>0</v>
      </c>
      <c r="L1690" s="7">
        <v>238978847889</v>
      </c>
      <c r="M1690" s="7">
        <v>4967193409</v>
      </c>
      <c r="N1690" s="7">
        <v>6076487652</v>
      </c>
      <c r="O1690" s="20">
        <f t="shared" si="53"/>
        <v>2</v>
      </c>
    </row>
    <row r="1691" spans="1:15">
      <c r="A1691" s="20" t="str">
        <f t="shared" si="52"/>
        <v>Stapi lífeyrissjóðurSafn I</v>
      </c>
      <c r="B1691" s="20" t="str">
        <f>_xlfn.IFNA(INDEX(Listi!$AI:$AI,MATCH(C1691,Listi!$AJ:$AJ,0)),INDEX(Listi!T:T,MATCH(C1691,Listi!U:U,0)))</f>
        <v xml:space="preserve">Stapi  </v>
      </c>
      <c r="C1691" t="s">
        <v>209</v>
      </c>
      <c r="D1691" t="s">
        <v>210</v>
      </c>
      <c r="E1691" t="s">
        <v>276</v>
      </c>
      <c r="F1691" t="s">
        <v>41</v>
      </c>
      <c r="G1691" s="8">
        <v>37988</v>
      </c>
      <c r="H1691" t="s">
        <v>42</v>
      </c>
      <c r="I1691" s="7">
        <v>0</v>
      </c>
      <c r="L1691" s="7">
        <v>2440828925</v>
      </c>
      <c r="M1691" s="7">
        <v>91567233</v>
      </c>
      <c r="N1691" s="7">
        <v>110755602</v>
      </c>
      <c r="O1691" s="20">
        <f t="shared" si="53"/>
        <v>2</v>
      </c>
    </row>
    <row r="1692" spans="1:15">
      <c r="A1692" s="20" t="str">
        <f t="shared" si="52"/>
        <v>Stapi lífeyrissjóðurSafn II</v>
      </c>
      <c r="B1692" s="20" t="str">
        <f>_xlfn.IFNA(INDEX(Listi!$AI:$AI,MATCH(C1692,Listi!$AJ:$AJ,0)),INDEX(Listi!T:T,MATCH(C1692,Listi!U:U,0)))</f>
        <v xml:space="preserve">Stapi  </v>
      </c>
      <c r="C1692" t="s">
        <v>209</v>
      </c>
      <c r="D1692" t="s">
        <v>211</v>
      </c>
      <c r="E1692" t="s">
        <v>276</v>
      </c>
      <c r="F1692" t="s">
        <v>41</v>
      </c>
      <c r="G1692" s="8">
        <v>37988</v>
      </c>
      <c r="H1692" t="s">
        <v>42</v>
      </c>
      <c r="I1692" s="7">
        <v>0</v>
      </c>
      <c r="L1692" s="7">
        <v>5710890273</v>
      </c>
      <c r="M1692" s="7">
        <v>262001316</v>
      </c>
      <c r="N1692" s="7">
        <v>164209410</v>
      </c>
      <c r="O1692" s="20">
        <f t="shared" si="53"/>
        <v>2</v>
      </c>
    </row>
    <row r="1693" spans="1:15">
      <c r="A1693" s="20" t="str">
        <f t="shared" ref="A1693:A1755" si="54">CONCATENATE(C1693,D1693)</f>
        <v>Stapi lífeyrissjóðurSafn III</v>
      </c>
      <c r="B1693" s="20" t="str">
        <f>_xlfn.IFNA(INDEX(Listi!$AI:$AI,MATCH(C1693,Listi!$AJ:$AJ,0)),INDEX(Listi!T:T,MATCH(C1693,Listi!U:U,0)))</f>
        <v xml:space="preserve">Stapi  </v>
      </c>
      <c r="C1693" t="s">
        <v>209</v>
      </c>
      <c r="D1693" t="s">
        <v>212</v>
      </c>
      <c r="E1693" t="s">
        <v>276</v>
      </c>
      <c r="F1693" t="s">
        <v>41</v>
      </c>
      <c r="G1693" s="8">
        <v>37988</v>
      </c>
      <c r="H1693" t="s">
        <v>42</v>
      </c>
      <c r="I1693" s="7">
        <v>0</v>
      </c>
      <c r="L1693" s="7">
        <v>268100084</v>
      </c>
      <c r="M1693" s="7">
        <v>24388890</v>
      </c>
      <c r="N1693" s="7">
        <v>9886128</v>
      </c>
      <c r="O1693" s="20">
        <f t="shared" si="53"/>
        <v>2</v>
      </c>
    </row>
    <row r="1694" spans="1:15">
      <c r="A1694" s="20" t="str">
        <f t="shared" si="54"/>
        <v>Stapi lífeyrissjóðurTryggingardeild</v>
      </c>
      <c r="B1694" s="20" t="str">
        <f>_xlfn.IFNA(INDEX(Listi!$AI:$AI,MATCH(C1694,Listi!$AJ:$AJ,0)),INDEX(Listi!T:T,MATCH(C1694,Listi!U:U,0)))</f>
        <v xml:space="preserve">Stapi  </v>
      </c>
      <c r="C1694" t="s">
        <v>209</v>
      </c>
      <c r="D1694" t="s">
        <v>213</v>
      </c>
      <c r="E1694" t="s">
        <v>275</v>
      </c>
      <c r="F1694" t="s">
        <v>41</v>
      </c>
      <c r="G1694" s="8">
        <v>37988</v>
      </c>
      <c r="H1694" t="s">
        <v>42</v>
      </c>
      <c r="I1694" s="7">
        <v>0</v>
      </c>
      <c r="L1694" s="7">
        <v>348661724246</v>
      </c>
      <c r="M1694" s="7">
        <v>13807615154</v>
      </c>
      <c r="N1694" s="7">
        <v>7912918911</v>
      </c>
      <c r="O1694" s="20">
        <f t="shared" si="53"/>
        <v>2</v>
      </c>
    </row>
    <row r="1695" spans="1:15">
      <c r="A1695" s="20" t="str">
        <f t="shared" si="54"/>
        <v>Stapi lífeyrissjóðurVarfærnasafnið</v>
      </c>
      <c r="B1695" s="20" t="str">
        <f>_xlfn.IFNA(INDEX(Listi!$AI:$AI,MATCH(C1695,Listi!$AJ:$AJ,0)),INDEX(Listi!T:T,MATCH(C1695,Listi!U:U,0)))</f>
        <v xml:space="preserve">Stapi  </v>
      </c>
      <c r="C1695" t="s">
        <v>209</v>
      </c>
      <c r="D1695" t="s">
        <v>392</v>
      </c>
      <c r="E1695" t="s">
        <v>276</v>
      </c>
      <c r="F1695" t="s">
        <v>41</v>
      </c>
      <c r="G1695" s="8">
        <v>37988</v>
      </c>
      <c r="H1695" t="s">
        <v>42</v>
      </c>
      <c r="I1695" s="7">
        <v>0</v>
      </c>
      <c r="L1695" s="7">
        <v>471986044</v>
      </c>
      <c r="M1695" s="7">
        <v>137399159</v>
      </c>
      <c r="N1695" s="7">
        <v>6994496</v>
      </c>
      <c r="O1695" s="20">
        <f t="shared" si="53"/>
        <v>2</v>
      </c>
    </row>
    <row r="1696" spans="1:15">
      <c r="A1696" s="20" t="str">
        <f t="shared" si="54"/>
        <v>Almenni lífeyrissjóðurinnÆvisafn I</v>
      </c>
      <c r="B1696" s="20" t="str">
        <f>_xlfn.IFNA(INDEX(Listi!$AI:$AI,MATCH(C1696,Listi!$AJ:$AJ,0)),INDEX(Listi!T:T,MATCH(C1696,Listi!U:U,0)))</f>
        <v xml:space="preserve">Almenni </v>
      </c>
      <c r="C1696" t="s">
        <v>0</v>
      </c>
      <c r="D1696" t="s">
        <v>202</v>
      </c>
      <c r="E1696" t="s">
        <v>276</v>
      </c>
      <c r="F1696" t="s">
        <v>43</v>
      </c>
      <c r="G1696" s="8">
        <v>38354</v>
      </c>
      <c r="H1696" t="s">
        <v>44</v>
      </c>
      <c r="I1696" s="7">
        <v>33244511</v>
      </c>
      <c r="L1696" s="7">
        <v>43068273823</v>
      </c>
      <c r="M1696" s="7">
        <v>4413720640</v>
      </c>
      <c r="N1696" s="7">
        <v>641257097</v>
      </c>
      <c r="O1696" s="20">
        <f t="shared" si="53"/>
        <v>2</v>
      </c>
    </row>
    <row r="1697" spans="1:15">
      <c r="A1697" s="20" t="str">
        <f t="shared" si="54"/>
        <v>Almenni lífeyrissjóðurinnÆvisafn II</v>
      </c>
      <c r="B1697" s="20" t="str">
        <f>_xlfn.IFNA(INDEX(Listi!$AI:$AI,MATCH(C1697,Listi!$AJ:$AJ,0)),INDEX(Listi!T:T,MATCH(C1697,Listi!U:U,0)))</f>
        <v xml:space="preserve">Almenni </v>
      </c>
      <c r="C1697" t="s">
        <v>0</v>
      </c>
      <c r="D1697" t="s">
        <v>203</v>
      </c>
      <c r="E1697" t="s">
        <v>276</v>
      </c>
      <c r="F1697" t="s">
        <v>43</v>
      </c>
      <c r="G1697" s="8">
        <v>38354</v>
      </c>
      <c r="H1697" t="s">
        <v>44</v>
      </c>
      <c r="I1697" s="7">
        <v>87638868</v>
      </c>
      <c r="L1697" s="7">
        <v>86460235807</v>
      </c>
      <c r="M1697" s="7">
        <v>3970537445</v>
      </c>
      <c r="N1697" s="7">
        <v>1539034493</v>
      </c>
      <c r="O1697" s="20">
        <f t="shared" si="53"/>
        <v>2</v>
      </c>
    </row>
    <row r="1698" spans="1:15">
      <c r="A1698" s="20" t="str">
        <f t="shared" si="54"/>
        <v>Almenni lífeyrissjóðurinnÆvisafn III</v>
      </c>
      <c r="B1698" s="20" t="str">
        <f>_xlfn.IFNA(INDEX(Listi!$AI:$AI,MATCH(C1698,Listi!$AJ:$AJ,0)),INDEX(Listi!T:T,MATCH(C1698,Listi!U:U,0)))</f>
        <v xml:space="preserve">Almenni </v>
      </c>
      <c r="C1698" t="s">
        <v>0</v>
      </c>
      <c r="D1698" t="s">
        <v>204</v>
      </c>
      <c r="E1698" t="s">
        <v>276</v>
      </c>
      <c r="F1698" t="s">
        <v>43</v>
      </c>
      <c r="G1698" s="8">
        <v>38354</v>
      </c>
      <c r="H1698" t="s">
        <v>44</v>
      </c>
      <c r="I1698" s="7">
        <v>44568547</v>
      </c>
      <c r="L1698" s="7">
        <v>33890180699</v>
      </c>
      <c r="M1698" s="7">
        <v>1571509194</v>
      </c>
      <c r="N1698" s="7">
        <v>920421683</v>
      </c>
      <c r="O1698" s="20">
        <f t="shared" si="53"/>
        <v>2</v>
      </c>
    </row>
    <row r="1699" spans="1:15">
      <c r="A1699" s="20" t="str">
        <f t="shared" si="54"/>
        <v>Almenni lífeyrissjóðurinnHúsnæðissafn</v>
      </c>
      <c r="B1699" s="20" t="str">
        <f>_xlfn.IFNA(INDEX(Listi!$AI:$AI,MATCH(C1699,Listi!$AJ:$AJ,0)),INDEX(Listi!T:T,MATCH(C1699,Listi!U:U,0)))</f>
        <v xml:space="preserve">Almenni </v>
      </c>
      <c r="C1699" t="s">
        <v>0</v>
      </c>
      <c r="D1699" t="s">
        <v>315</v>
      </c>
      <c r="E1699" t="s">
        <v>276</v>
      </c>
      <c r="F1699" t="s">
        <v>43</v>
      </c>
      <c r="G1699" s="8">
        <v>38354</v>
      </c>
      <c r="H1699" t="s">
        <v>44</v>
      </c>
      <c r="I1699" s="7">
        <v>212667</v>
      </c>
      <c r="L1699" s="7">
        <v>487895879</v>
      </c>
      <c r="M1699" s="7">
        <v>166428361</v>
      </c>
      <c r="N1699" s="7">
        <v>18080096</v>
      </c>
      <c r="O1699" s="20">
        <f t="shared" si="53"/>
        <v>2</v>
      </c>
    </row>
    <row r="1700" spans="1:15">
      <c r="A1700" s="20" t="str">
        <f t="shared" si="54"/>
        <v>Almenni lífeyrissjóðurinnInnlánssafn</v>
      </c>
      <c r="B1700" s="20" t="str">
        <f>_xlfn.IFNA(INDEX(Listi!$AI:$AI,MATCH(C1700,Listi!$AJ:$AJ,0)),INDEX(Listi!T:T,MATCH(C1700,Listi!U:U,0)))</f>
        <v xml:space="preserve">Almenni </v>
      </c>
      <c r="C1700" t="s">
        <v>0</v>
      </c>
      <c r="D1700" t="s">
        <v>1</v>
      </c>
      <c r="E1700" t="s">
        <v>276</v>
      </c>
      <c r="F1700" t="s">
        <v>43</v>
      </c>
      <c r="G1700" s="8">
        <v>38354</v>
      </c>
      <c r="H1700" t="s">
        <v>44</v>
      </c>
      <c r="I1700" s="7">
        <v>48275793</v>
      </c>
      <c r="L1700" s="7">
        <v>26587944379</v>
      </c>
      <c r="M1700" s="7">
        <v>1016779991</v>
      </c>
      <c r="N1700" s="7">
        <v>1031869724</v>
      </c>
      <c r="O1700" s="20">
        <f t="shared" si="53"/>
        <v>2</v>
      </c>
    </row>
    <row r="1701" spans="1:15">
      <c r="A1701" s="20" t="str">
        <f t="shared" si="54"/>
        <v>Almenni lífeyrissjóðurinnRíkissafn langt</v>
      </c>
      <c r="B1701" s="20" t="str">
        <f>_xlfn.IFNA(INDEX(Listi!$AI:$AI,MATCH(C1701,Listi!$AJ:$AJ,0)),INDEX(Listi!T:T,MATCH(C1701,Listi!U:U,0)))</f>
        <v xml:space="preserve">Almenni </v>
      </c>
      <c r="C1701" t="s">
        <v>0</v>
      </c>
      <c r="D1701" t="s">
        <v>199</v>
      </c>
      <c r="E1701" t="s">
        <v>276</v>
      </c>
      <c r="F1701" t="s">
        <v>43</v>
      </c>
      <c r="G1701" s="8">
        <v>38354</v>
      </c>
      <c r="H1701" t="s">
        <v>44</v>
      </c>
      <c r="I1701" s="7">
        <v>751362</v>
      </c>
      <c r="L1701" s="7">
        <v>1193680171</v>
      </c>
      <c r="M1701" s="7">
        <v>61272573</v>
      </c>
      <c r="N1701" s="7">
        <v>40105929</v>
      </c>
      <c r="O1701" s="20">
        <f t="shared" si="53"/>
        <v>2</v>
      </c>
    </row>
    <row r="1702" spans="1:15">
      <c r="A1702" s="20" t="str">
        <f t="shared" si="54"/>
        <v>Almenni lífeyrissjóðurinnRíkissafn stutt</v>
      </c>
      <c r="B1702" s="20" t="str">
        <f>_xlfn.IFNA(INDEX(Listi!$AI:$AI,MATCH(C1702,Listi!$AJ:$AJ,0)),INDEX(Listi!T:T,MATCH(C1702,Listi!U:U,0)))</f>
        <v xml:space="preserve">Almenni </v>
      </c>
      <c r="C1702" t="s">
        <v>0</v>
      </c>
      <c r="D1702" t="s">
        <v>200</v>
      </c>
      <c r="E1702" t="s">
        <v>276</v>
      </c>
      <c r="F1702" t="s">
        <v>43</v>
      </c>
      <c r="G1702" s="8">
        <v>38354</v>
      </c>
      <c r="H1702" t="s">
        <v>44</v>
      </c>
      <c r="I1702" s="7">
        <v>588625</v>
      </c>
      <c r="L1702" s="7">
        <v>541893627</v>
      </c>
      <c r="M1702" s="7">
        <v>20423158</v>
      </c>
      <c r="N1702" s="7">
        <v>14899899</v>
      </c>
      <c r="O1702" s="20">
        <f t="shared" si="53"/>
        <v>2</v>
      </c>
    </row>
    <row r="1703" spans="1:15">
      <c r="A1703" s="20" t="str">
        <f t="shared" si="54"/>
        <v>Almenni lífeyrissjóðurinnTryggingadeild</v>
      </c>
      <c r="B1703" s="20" t="str">
        <f>_xlfn.IFNA(INDEX(Listi!$AI:$AI,MATCH(C1703,Listi!$AJ:$AJ,0)),INDEX(Listi!T:T,MATCH(C1703,Listi!U:U,0)))</f>
        <v xml:space="preserve">Almenni </v>
      </c>
      <c r="C1703" t="s">
        <v>0</v>
      </c>
      <c r="D1703" t="s">
        <v>201</v>
      </c>
      <c r="E1703" t="s">
        <v>275</v>
      </c>
      <c r="F1703" t="s">
        <v>43</v>
      </c>
      <c r="G1703" s="8">
        <v>38354</v>
      </c>
      <c r="H1703" t="s">
        <v>44</v>
      </c>
      <c r="I1703" s="7">
        <v>122881322</v>
      </c>
      <c r="L1703" s="7">
        <v>174784296254</v>
      </c>
      <c r="M1703" s="7">
        <v>7497244534</v>
      </c>
      <c r="N1703" s="7">
        <v>3057046932</v>
      </c>
      <c r="O1703" s="20">
        <f t="shared" si="53"/>
        <v>2</v>
      </c>
    </row>
    <row r="1704" spans="1:15">
      <c r="A1704" s="20" t="str">
        <f t="shared" si="54"/>
        <v>Arion banki hf.Erlend hlutabréf</v>
      </c>
      <c r="B1704" s="20" t="str">
        <f>_xlfn.IFNA(INDEX(Listi!$AI:$AI,MATCH(C1704,Listi!$AJ:$AJ,0)),INDEX(Listi!T:T,MATCH(C1704,Listi!U:U,0)))</f>
        <v xml:space="preserve">Arion banki </v>
      </c>
      <c r="C1704" t="s">
        <v>214</v>
      </c>
      <c r="D1704" t="s">
        <v>215</v>
      </c>
      <c r="E1704" t="s">
        <v>276</v>
      </c>
      <c r="F1704" s="8" t="s">
        <v>43</v>
      </c>
      <c r="G1704" s="8">
        <v>38354</v>
      </c>
      <c r="H1704" t="s">
        <v>44</v>
      </c>
      <c r="I1704" s="7">
        <v>832000</v>
      </c>
      <c r="L1704" s="7">
        <v>1149685000</v>
      </c>
      <c r="M1704" s="7">
        <v>49095000</v>
      </c>
      <c r="N1704" s="7">
        <v>10876000</v>
      </c>
      <c r="O1704" s="20">
        <f t="shared" si="53"/>
        <v>2</v>
      </c>
    </row>
    <row r="1705" spans="1:15">
      <c r="A1705" s="20" t="str">
        <f t="shared" si="54"/>
        <v>Arion banki hf.Innlend skuldabréf</v>
      </c>
      <c r="B1705" s="20" t="str">
        <f>_xlfn.IFNA(INDEX(Listi!$AI:$AI,MATCH(C1705,Listi!$AJ:$AJ,0)),INDEX(Listi!T:T,MATCH(C1705,Listi!U:U,0)))</f>
        <v xml:space="preserve">Arion banki </v>
      </c>
      <c r="C1705" t="s">
        <v>214</v>
      </c>
      <c r="D1705" t="s">
        <v>216</v>
      </c>
      <c r="E1705" t="s">
        <v>276</v>
      </c>
      <c r="F1705" s="8" t="s">
        <v>43</v>
      </c>
      <c r="G1705" s="8">
        <v>38354</v>
      </c>
      <c r="H1705" t="s">
        <v>44</v>
      </c>
      <c r="I1705" s="7">
        <v>5442000</v>
      </c>
      <c r="L1705" s="7">
        <v>4446434000</v>
      </c>
      <c r="M1705" s="7">
        <v>344234000</v>
      </c>
      <c r="N1705" s="7">
        <v>44793000</v>
      </c>
      <c r="O1705" s="20">
        <f t="shared" si="53"/>
        <v>2</v>
      </c>
    </row>
    <row r="1706" spans="1:15">
      <c r="A1706" s="20" t="str">
        <f t="shared" si="54"/>
        <v>Arion banki hf.Lífeyrisauki L1</v>
      </c>
      <c r="B1706" s="20" t="str">
        <f>_xlfn.IFNA(INDEX(Listi!$AI:$AI,MATCH(C1706,Listi!$AJ:$AJ,0)),INDEX(Listi!T:T,MATCH(C1706,Listi!U:U,0)))</f>
        <v xml:space="preserve">Arion banki </v>
      </c>
      <c r="C1706" t="s">
        <v>214</v>
      </c>
      <c r="D1706" t="s">
        <v>377</v>
      </c>
      <c r="E1706" t="s">
        <v>276</v>
      </c>
      <c r="F1706" s="8" t="s">
        <v>43</v>
      </c>
      <c r="G1706" s="8">
        <v>38354</v>
      </c>
      <c r="H1706" t="s">
        <v>44</v>
      </c>
      <c r="I1706" s="7">
        <v>23694000</v>
      </c>
      <c r="L1706" s="7">
        <v>5887942000</v>
      </c>
      <c r="M1706" s="7">
        <v>1011885000</v>
      </c>
      <c r="N1706" s="7">
        <v>34615000</v>
      </c>
      <c r="O1706" s="20">
        <f t="shared" si="53"/>
        <v>2</v>
      </c>
    </row>
    <row r="1707" spans="1:15">
      <c r="A1707" s="20" t="str">
        <f t="shared" si="54"/>
        <v>Arion banki hf.Lífeyrisauki L2</v>
      </c>
      <c r="B1707" s="20" t="str">
        <f>_xlfn.IFNA(INDEX(Listi!$AI:$AI,MATCH(C1707,Listi!$AJ:$AJ,0)),INDEX(Listi!T:T,MATCH(C1707,Listi!U:U,0)))</f>
        <v xml:space="preserve">Arion banki </v>
      </c>
      <c r="C1707" t="s">
        <v>214</v>
      </c>
      <c r="D1707" t="s">
        <v>372</v>
      </c>
      <c r="E1707" t="s">
        <v>276</v>
      </c>
      <c r="F1707" s="8" t="s">
        <v>43</v>
      </c>
      <c r="G1707" s="8">
        <v>38354</v>
      </c>
      <c r="H1707" t="s">
        <v>44</v>
      </c>
      <c r="I1707" s="7">
        <v>32991000</v>
      </c>
      <c r="L1707" s="7">
        <v>21366380000</v>
      </c>
      <c r="M1707" s="7">
        <v>1613513000</v>
      </c>
      <c r="N1707" s="7">
        <v>92085000</v>
      </c>
      <c r="O1707" s="20">
        <f t="shared" si="53"/>
        <v>2</v>
      </c>
    </row>
    <row r="1708" spans="1:15">
      <c r="A1708" s="20" t="str">
        <f t="shared" si="54"/>
        <v>Arion banki hf.Lífeyrisauki L3</v>
      </c>
      <c r="B1708" s="20" t="str">
        <f>_xlfn.IFNA(INDEX(Listi!$AI:$AI,MATCH(C1708,Listi!$AJ:$AJ,0)),INDEX(Listi!T:T,MATCH(C1708,Listi!U:U,0)))</f>
        <v xml:space="preserve">Arion banki </v>
      </c>
      <c r="C1708" t="s">
        <v>214</v>
      </c>
      <c r="D1708" t="s">
        <v>371</v>
      </c>
      <c r="E1708" t="s">
        <v>276</v>
      </c>
      <c r="F1708" s="8" t="s">
        <v>43</v>
      </c>
      <c r="G1708" s="8">
        <v>38354</v>
      </c>
      <c r="H1708" t="s">
        <v>44</v>
      </c>
      <c r="I1708" s="7">
        <v>31837000</v>
      </c>
      <c r="L1708" s="7">
        <v>29714848000</v>
      </c>
      <c r="M1708" s="7">
        <v>2122481000</v>
      </c>
      <c r="N1708" s="7">
        <v>129566000</v>
      </c>
      <c r="O1708" s="20">
        <f t="shared" si="53"/>
        <v>2</v>
      </c>
    </row>
    <row r="1709" spans="1:15">
      <c r="A1709" s="20" t="str">
        <f t="shared" si="54"/>
        <v>Arion banki hf.Lífeyrisauki L4</v>
      </c>
      <c r="B1709" s="20" t="str">
        <f>_xlfn.IFNA(INDEX(Listi!$AI:$AI,MATCH(C1709,Listi!$AJ:$AJ,0)),INDEX(Listi!T:T,MATCH(C1709,Listi!U:U,0)))</f>
        <v xml:space="preserve">Arion banki </v>
      </c>
      <c r="C1709" t="s">
        <v>214</v>
      </c>
      <c r="D1709" t="s">
        <v>587</v>
      </c>
      <c r="E1709" t="s">
        <v>276</v>
      </c>
      <c r="F1709" t="s">
        <v>43</v>
      </c>
      <c r="G1709" s="8">
        <v>38354</v>
      </c>
      <c r="H1709" t="s">
        <v>44</v>
      </c>
      <c r="I1709" s="7">
        <v>20665000</v>
      </c>
      <c r="L1709" s="7">
        <v>19306242000</v>
      </c>
      <c r="M1709" s="7">
        <v>1346647000</v>
      </c>
      <c r="N1709" s="7">
        <v>388052000</v>
      </c>
      <c r="O1709" s="20">
        <f t="shared" si="53"/>
        <v>2</v>
      </c>
    </row>
    <row r="1710" spans="1:15">
      <c r="A1710" s="20" t="str">
        <f t="shared" si="54"/>
        <v>Arion banki hf.Lífeyrisauki L5</v>
      </c>
      <c r="B1710" s="20" t="str">
        <f>_xlfn.IFNA(INDEX(Listi!$AI:$AI,MATCH(C1710,Listi!$AJ:$AJ,0)),INDEX(Listi!T:T,MATCH(C1710,Listi!U:U,0)))</f>
        <v xml:space="preserve">Arion banki </v>
      </c>
      <c r="C1710" t="s">
        <v>214</v>
      </c>
      <c r="D1710" t="s">
        <v>369</v>
      </c>
      <c r="E1710" t="s">
        <v>276</v>
      </c>
      <c r="F1710" t="s">
        <v>43</v>
      </c>
      <c r="G1710" s="8">
        <v>38354</v>
      </c>
      <c r="H1710" t="s">
        <v>44</v>
      </c>
      <c r="I1710" s="7">
        <v>52643000</v>
      </c>
      <c r="L1710" s="7">
        <v>44858554000</v>
      </c>
      <c r="M1710" s="7">
        <v>4018833000</v>
      </c>
      <c r="N1710" s="7">
        <v>933672000</v>
      </c>
      <c r="O1710" s="20">
        <f t="shared" si="53"/>
        <v>2</v>
      </c>
    </row>
    <row r="1711" spans="1:15">
      <c r="A1711" s="20" t="str">
        <f t="shared" si="54"/>
        <v>Birta lífeyrissjóðurBlönduð leið</v>
      </c>
      <c r="B1711" s="20" t="str">
        <f>_xlfn.IFNA(INDEX(Listi!$AI:$AI,MATCH(C1711,Listi!$AJ:$AJ,0)),INDEX(Listi!T:T,MATCH(C1711,Listi!U:U,0)))</f>
        <v xml:space="preserve">Birta  </v>
      </c>
      <c r="C1711" t="s">
        <v>298</v>
      </c>
      <c r="D1711" t="s">
        <v>314</v>
      </c>
      <c r="E1711" t="s">
        <v>276</v>
      </c>
      <c r="F1711" t="s">
        <v>43</v>
      </c>
      <c r="G1711" s="8">
        <v>38354</v>
      </c>
      <c r="H1711" t="s">
        <v>44</v>
      </c>
      <c r="I1711" s="7">
        <v>0</v>
      </c>
      <c r="L1711" s="7">
        <v>6929716201</v>
      </c>
      <c r="M1711" s="7">
        <v>253995298</v>
      </c>
      <c r="N1711" s="7">
        <v>139753585</v>
      </c>
      <c r="O1711" s="20">
        <f t="shared" si="53"/>
        <v>2</v>
      </c>
    </row>
    <row r="1712" spans="1:15">
      <c r="A1712" s="20" t="str">
        <f t="shared" si="54"/>
        <v>Birta lífeyrissjóðurInnlánsleið</v>
      </c>
      <c r="B1712" s="20" t="str">
        <f>_xlfn.IFNA(INDEX(Listi!$AI:$AI,MATCH(C1712,Listi!$AJ:$AJ,0)),INDEX(Listi!T:T,MATCH(C1712,Listi!U:U,0)))</f>
        <v xml:space="preserve">Birta  </v>
      </c>
      <c r="C1712" t="s">
        <v>298</v>
      </c>
      <c r="D1712" t="s">
        <v>208</v>
      </c>
      <c r="E1712" t="s">
        <v>276</v>
      </c>
      <c r="F1712" t="s">
        <v>43</v>
      </c>
      <c r="G1712" s="8">
        <v>38354</v>
      </c>
      <c r="H1712" t="s">
        <v>44</v>
      </c>
      <c r="I1712" s="7">
        <v>0</v>
      </c>
      <c r="L1712" s="7">
        <v>4108971332</v>
      </c>
      <c r="M1712" s="7">
        <v>264842424</v>
      </c>
      <c r="N1712" s="7">
        <v>174324836</v>
      </c>
      <c r="O1712" s="20">
        <f t="shared" si="53"/>
        <v>2</v>
      </c>
    </row>
    <row r="1713" spans="1:15">
      <c r="A1713" s="20" t="str">
        <f t="shared" si="54"/>
        <v>Birta lífeyrissjóðurSamtryggingardeild</v>
      </c>
      <c r="B1713" s="20" t="str">
        <f>_xlfn.IFNA(INDEX(Listi!$AI:$AI,MATCH(C1713,Listi!$AJ:$AJ,0)),INDEX(Listi!T:T,MATCH(C1713,Listi!U:U,0)))</f>
        <v xml:space="preserve">Birta  </v>
      </c>
      <c r="C1713" t="s">
        <v>298</v>
      </c>
      <c r="D1713" t="s">
        <v>205</v>
      </c>
      <c r="E1713" t="s">
        <v>275</v>
      </c>
      <c r="F1713" t="s">
        <v>43</v>
      </c>
      <c r="G1713" s="8">
        <v>38354</v>
      </c>
      <c r="H1713" t="s">
        <v>44</v>
      </c>
      <c r="I1713" s="7">
        <v>122929055</v>
      </c>
      <c r="L1713" s="7">
        <v>549755105944</v>
      </c>
      <c r="M1713" s="7">
        <v>18480897961</v>
      </c>
      <c r="N1713" s="7">
        <v>14075814006</v>
      </c>
      <c r="O1713" s="20">
        <f t="shared" si="53"/>
        <v>2</v>
      </c>
    </row>
    <row r="1714" spans="1:15">
      <c r="A1714" s="20" t="str">
        <f t="shared" si="54"/>
        <v>Birta lífeyrissjóðurSkuldabréfaleið</v>
      </c>
      <c r="B1714" s="20" t="str">
        <f>_xlfn.IFNA(INDEX(Listi!$AI:$AI,MATCH(C1714,Listi!$AJ:$AJ,0)),INDEX(Listi!T:T,MATCH(C1714,Listi!U:U,0)))</f>
        <v xml:space="preserve">Birta  </v>
      </c>
      <c r="C1714" t="s">
        <v>298</v>
      </c>
      <c r="D1714" t="s">
        <v>313</v>
      </c>
      <c r="E1714" t="s">
        <v>276</v>
      </c>
      <c r="F1714" t="s">
        <v>43</v>
      </c>
      <c r="G1714" s="8">
        <v>38354</v>
      </c>
      <c r="H1714" t="s">
        <v>44</v>
      </c>
      <c r="I1714" s="7">
        <v>0</v>
      </c>
      <c r="L1714" s="7">
        <v>8522374478</v>
      </c>
      <c r="M1714" s="7">
        <v>391005163</v>
      </c>
      <c r="N1714" s="7">
        <v>218104877</v>
      </c>
      <c r="O1714" s="20">
        <f t="shared" si="53"/>
        <v>2</v>
      </c>
    </row>
    <row r="1715" spans="1:15">
      <c r="A1715" s="20" t="str">
        <f t="shared" si="54"/>
        <v>Birta lífeyrissjóðurTilgreind séreign</v>
      </c>
      <c r="B1715" s="20" t="str">
        <f>_xlfn.IFNA(INDEX(Listi!$AI:$AI,MATCH(C1715,Listi!$AJ:$AJ,0)),INDEX(Listi!T:T,MATCH(C1715,Listi!U:U,0)))</f>
        <v xml:space="preserve">Birta  </v>
      </c>
      <c r="C1715" t="s">
        <v>298</v>
      </c>
      <c r="D1715" t="s">
        <v>312</v>
      </c>
      <c r="E1715" t="s">
        <v>276</v>
      </c>
      <c r="F1715" t="s">
        <v>43</v>
      </c>
      <c r="G1715" s="8">
        <v>38354</v>
      </c>
      <c r="H1715" t="s">
        <v>44</v>
      </c>
      <c r="I1715" s="7">
        <v>0</v>
      </c>
      <c r="L1715" s="7">
        <v>2234420297</v>
      </c>
      <c r="M1715" s="7">
        <v>511871981</v>
      </c>
      <c r="N1715" s="7">
        <v>36000223</v>
      </c>
      <c r="O1715" s="20">
        <f t="shared" si="53"/>
        <v>2</v>
      </c>
    </row>
    <row r="1716" spans="1:15">
      <c r="A1716" s="20" t="str">
        <f t="shared" si="54"/>
        <v>Brú Lífeyrissjóður starfsmanna sveitarfélagaA-deild</v>
      </c>
      <c r="B1716" s="20" t="str">
        <f>_xlfn.IFNA(INDEX(Listi!$AI:$AI,MATCH(C1716,Listi!$AJ:$AJ,0)),INDEX(Listi!T:T,MATCH(C1716,Listi!U:U,0)))</f>
        <v>Brú</v>
      </c>
      <c r="C1716" t="s">
        <v>217</v>
      </c>
      <c r="D1716" t="s">
        <v>257</v>
      </c>
      <c r="E1716" t="s">
        <v>275</v>
      </c>
      <c r="F1716" t="s">
        <v>43</v>
      </c>
      <c r="G1716" s="8">
        <v>38354</v>
      </c>
      <c r="H1716" t="s">
        <v>44</v>
      </c>
      <c r="I1716" s="7">
        <v>13097116</v>
      </c>
      <c r="L1716" s="7">
        <v>270469177889</v>
      </c>
      <c r="M1716" s="7">
        <v>13987858077</v>
      </c>
      <c r="N1716" s="7">
        <v>4793072329</v>
      </c>
      <c r="O1716" s="20">
        <f t="shared" si="53"/>
        <v>2</v>
      </c>
    </row>
    <row r="1717" spans="1:15">
      <c r="A1717" s="20" t="str">
        <f t="shared" si="54"/>
        <v>Brú Lífeyrissjóður starfsmanna sveitarfélagaB-deild</v>
      </c>
      <c r="B1717" s="20" t="str">
        <f>_xlfn.IFNA(INDEX(Listi!$AI:$AI,MATCH(C1717,Listi!$AJ:$AJ,0)),INDEX(Listi!T:T,MATCH(C1717,Listi!U:U,0)))</f>
        <v>Brú</v>
      </c>
      <c r="C1717" t="s">
        <v>217</v>
      </c>
      <c r="D1717" t="s">
        <v>218</v>
      </c>
      <c r="E1717" t="s">
        <v>275</v>
      </c>
      <c r="F1717" t="s">
        <v>43</v>
      </c>
      <c r="G1717" s="8">
        <v>38354</v>
      </c>
      <c r="H1717" t="s">
        <v>44</v>
      </c>
      <c r="I1717" s="7">
        <v>0</v>
      </c>
      <c r="L1717" s="7">
        <v>17004783831</v>
      </c>
      <c r="M1717" s="7">
        <v>119747694</v>
      </c>
      <c r="N1717" s="7">
        <v>3424817406</v>
      </c>
      <c r="O1717" s="20">
        <f t="shared" si="53"/>
        <v>2</v>
      </c>
    </row>
    <row r="1718" spans="1:15">
      <c r="A1718" s="20" t="str">
        <f t="shared" si="54"/>
        <v>Brú Lífeyrissjóður starfsmanna sveitarfélagaV-deild</v>
      </c>
      <c r="B1718" s="20" t="str">
        <f>_xlfn.IFNA(INDEX(Listi!$AI:$AI,MATCH(C1718,Listi!$AJ:$AJ,0)),INDEX(Listi!T:T,MATCH(C1718,Listi!U:U,0)))</f>
        <v>Brú</v>
      </c>
      <c r="C1718" t="s">
        <v>217</v>
      </c>
      <c r="D1718" t="s">
        <v>219</v>
      </c>
      <c r="E1718" t="s">
        <v>275</v>
      </c>
      <c r="F1718" t="s">
        <v>43</v>
      </c>
      <c r="G1718" s="8">
        <v>38354</v>
      </c>
      <c r="H1718" t="s">
        <v>44</v>
      </c>
      <c r="I1718" s="7">
        <v>2639159</v>
      </c>
      <c r="L1718" s="7">
        <v>54501394986</v>
      </c>
      <c r="M1718" s="7">
        <v>4188513374</v>
      </c>
      <c r="N1718" s="7">
        <v>455519059</v>
      </c>
      <c r="O1718" s="20">
        <f t="shared" si="53"/>
        <v>2</v>
      </c>
    </row>
    <row r="1719" spans="1:15">
      <c r="A1719" s="20" t="str">
        <f t="shared" si="54"/>
        <v>Eftirlaunasj atvinnuflugmannaSamtryggingardeild</v>
      </c>
      <c r="B1719" s="20" t="str">
        <f>_xlfn.IFNA(INDEX(Listi!$AI:$AI,MATCH(C1719,Listi!$AJ:$AJ,0)),INDEX(Listi!T:T,MATCH(C1719,Listi!U:U,0)))</f>
        <v>EFÍA</v>
      </c>
      <c r="C1719" t="s">
        <v>220</v>
      </c>
      <c r="D1719" t="s">
        <v>205</v>
      </c>
      <c r="E1719" t="s">
        <v>275</v>
      </c>
      <c r="F1719" t="s">
        <v>43</v>
      </c>
      <c r="G1719" s="8">
        <v>38354</v>
      </c>
      <c r="H1719" t="s">
        <v>44</v>
      </c>
      <c r="I1719" s="7">
        <v>72858000</v>
      </c>
      <c r="L1719" s="7">
        <v>58542663000</v>
      </c>
      <c r="M1719" s="7">
        <v>1477262000</v>
      </c>
      <c r="N1719" s="7">
        <v>1113313000</v>
      </c>
      <c r="O1719" s="20">
        <f t="shared" si="53"/>
        <v>2</v>
      </c>
    </row>
    <row r="1720" spans="1:15">
      <c r="A1720" s="20" t="str">
        <f t="shared" si="54"/>
        <v>Festa - lífeyrissjóðurSamtryggingardeild</v>
      </c>
      <c r="B1720" s="20" t="str">
        <f>_xlfn.IFNA(INDEX(Listi!$AI:$AI,MATCH(C1720,Listi!$AJ:$AJ,0)),INDEX(Listi!T:T,MATCH(C1720,Listi!U:U,0)))</f>
        <v xml:space="preserve">Festa </v>
      </c>
      <c r="C1720" t="s">
        <v>221</v>
      </c>
      <c r="D1720" t="s">
        <v>205</v>
      </c>
      <c r="E1720" t="s">
        <v>275</v>
      </c>
      <c r="F1720" t="s">
        <v>43</v>
      </c>
      <c r="G1720" s="8">
        <v>38354</v>
      </c>
      <c r="H1720" t="s">
        <v>44</v>
      </c>
      <c r="I1720" s="7">
        <v>26185419</v>
      </c>
      <c r="L1720" s="7">
        <v>246318113722</v>
      </c>
      <c r="M1720" s="7">
        <v>11138196907</v>
      </c>
      <c r="N1720" s="7">
        <v>5180938287</v>
      </c>
      <c r="O1720" s="20">
        <f t="shared" si="53"/>
        <v>2</v>
      </c>
    </row>
    <row r="1721" spans="1:15">
      <c r="A1721" s="20" t="str">
        <f t="shared" si="54"/>
        <v>Festa - lífeyrissjóðurSparnaðarleið I</v>
      </c>
      <c r="B1721" s="20" t="str">
        <f>_xlfn.IFNA(INDEX(Listi!$AI:$AI,MATCH(C1721,Listi!$AJ:$AJ,0)),INDEX(Listi!T:T,MATCH(C1721,Listi!U:U,0)))</f>
        <v xml:space="preserve">Festa </v>
      </c>
      <c r="C1721" t="s">
        <v>221</v>
      </c>
      <c r="D1721" t="s">
        <v>464</v>
      </c>
      <c r="E1721" t="s">
        <v>276</v>
      </c>
      <c r="F1721" t="s">
        <v>43</v>
      </c>
      <c r="G1721" s="8">
        <v>38354</v>
      </c>
      <c r="H1721" t="s">
        <v>44</v>
      </c>
      <c r="I1721" s="7">
        <v>0</v>
      </c>
      <c r="L1721" s="7">
        <v>75585319</v>
      </c>
      <c r="M1721" s="7">
        <v>37671409</v>
      </c>
      <c r="N1721" s="7">
        <v>2063969</v>
      </c>
      <c r="O1721" s="20">
        <f t="shared" si="53"/>
        <v>2</v>
      </c>
    </row>
    <row r="1722" spans="1:15">
      <c r="A1722" s="20" t="str">
        <f t="shared" si="54"/>
        <v>Festa - lífeyrissjóðurSparnaðarleið II</v>
      </c>
      <c r="B1722" s="20" t="str">
        <f>_xlfn.IFNA(INDEX(Listi!$AI:$AI,MATCH(C1722,Listi!$AJ:$AJ,0)),INDEX(Listi!T:T,MATCH(C1722,Listi!U:U,0)))</f>
        <v xml:space="preserve">Festa </v>
      </c>
      <c r="C1722" t="s">
        <v>221</v>
      </c>
      <c r="D1722" t="s">
        <v>388</v>
      </c>
      <c r="E1722" t="s">
        <v>276</v>
      </c>
      <c r="F1722" t="s">
        <v>43</v>
      </c>
      <c r="G1722" s="8">
        <v>38354</v>
      </c>
      <c r="H1722" t="s">
        <v>44</v>
      </c>
      <c r="I1722" s="7">
        <v>0</v>
      </c>
      <c r="L1722" s="7">
        <v>1113180693</v>
      </c>
      <c r="M1722" s="7">
        <v>134564310</v>
      </c>
      <c r="N1722" s="7">
        <v>19363084</v>
      </c>
      <c r="O1722" s="20">
        <f t="shared" si="53"/>
        <v>2</v>
      </c>
    </row>
    <row r="1723" spans="1:15">
      <c r="A1723" s="20" t="str">
        <f t="shared" si="54"/>
        <v>Frjálsi lífeyrissjóðurinnDeild/leið I</v>
      </c>
      <c r="B1723" s="20" t="str">
        <f>_xlfn.IFNA(INDEX(Listi!$AI:$AI,MATCH(C1723,Listi!$AJ:$AJ,0)),INDEX(Listi!T:T,MATCH(C1723,Listi!U:U,0)))</f>
        <v xml:space="preserve">Frjálsi </v>
      </c>
      <c r="C1723" t="s">
        <v>222</v>
      </c>
      <c r="D1723" t="s">
        <v>223</v>
      </c>
      <c r="E1723" t="s">
        <v>276</v>
      </c>
      <c r="F1723" t="s">
        <v>43</v>
      </c>
      <c r="G1723" s="8">
        <v>38354</v>
      </c>
      <c r="H1723" t="s">
        <v>44</v>
      </c>
      <c r="I1723" s="7">
        <v>59263000</v>
      </c>
      <c r="L1723" s="7">
        <v>199278730000</v>
      </c>
      <c r="M1723" s="7">
        <v>10813020000</v>
      </c>
      <c r="N1723" s="7">
        <v>2178012000</v>
      </c>
      <c r="O1723" s="20">
        <f t="shared" si="53"/>
        <v>2</v>
      </c>
    </row>
    <row r="1724" spans="1:15">
      <c r="A1724" s="20" t="str">
        <f t="shared" si="54"/>
        <v>Frjálsi lífeyrissjóðurinnDeild/leið II</v>
      </c>
      <c r="B1724" s="20" t="str">
        <f>_xlfn.IFNA(INDEX(Listi!$AI:$AI,MATCH(C1724,Listi!$AJ:$AJ,0)),INDEX(Listi!T:T,MATCH(C1724,Listi!U:U,0)))</f>
        <v xml:space="preserve">Frjálsi </v>
      </c>
      <c r="C1724" t="s">
        <v>222</v>
      </c>
      <c r="D1724" t="s">
        <v>224</v>
      </c>
      <c r="E1724" t="s">
        <v>276</v>
      </c>
      <c r="F1724" s="8" t="s">
        <v>43</v>
      </c>
      <c r="G1724" s="8">
        <v>38354</v>
      </c>
      <c r="H1724" t="s">
        <v>44</v>
      </c>
      <c r="I1724" s="7">
        <v>8096000</v>
      </c>
      <c r="L1724" s="7">
        <v>29681370000</v>
      </c>
      <c r="M1724" s="7">
        <v>1864883000</v>
      </c>
      <c r="N1724" s="7">
        <v>401735000</v>
      </c>
      <c r="O1724" s="20">
        <f t="shared" si="53"/>
        <v>2</v>
      </c>
    </row>
    <row r="1725" spans="1:15">
      <c r="A1725" s="20" t="str">
        <f t="shared" si="54"/>
        <v>Frjálsi lífeyrissjóðurinnDeild/leið III</v>
      </c>
      <c r="B1725" s="20" t="str">
        <f>_xlfn.IFNA(INDEX(Listi!$AI:$AI,MATCH(C1725,Listi!$AJ:$AJ,0)),INDEX(Listi!T:T,MATCH(C1725,Listi!U:U,0)))</f>
        <v xml:space="preserve">Frjálsi </v>
      </c>
      <c r="C1725" t="s">
        <v>222</v>
      </c>
      <c r="D1725" t="s">
        <v>225</v>
      </c>
      <c r="E1725" t="s">
        <v>276</v>
      </c>
      <c r="F1725" s="8" t="s">
        <v>43</v>
      </c>
      <c r="G1725" s="8">
        <v>38354</v>
      </c>
      <c r="H1725" t="s">
        <v>44</v>
      </c>
      <c r="I1725" s="7">
        <v>10488000</v>
      </c>
      <c r="L1725" s="7">
        <v>43554797000</v>
      </c>
      <c r="M1725" s="7">
        <v>2564479000</v>
      </c>
      <c r="N1725" s="7">
        <v>1456678000</v>
      </c>
      <c r="O1725" s="20">
        <f t="shared" si="53"/>
        <v>2</v>
      </c>
    </row>
    <row r="1726" spans="1:15">
      <c r="A1726" s="20" t="str">
        <f t="shared" si="54"/>
        <v>Frjálsi lífeyrissjóðurinnFrjálsi Áhætta</v>
      </c>
      <c r="B1726" s="20" t="str">
        <f>_xlfn.IFNA(INDEX(Listi!$AI:$AI,MATCH(C1726,Listi!$AJ:$AJ,0)),INDEX(Listi!T:T,MATCH(C1726,Listi!U:U,0)))</f>
        <v xml:space="preserve">Frjálsi </v>
      </c>
      <c r="C1726" t="s">
        <v>222</v>
      </c>
      <c r="D1726" t="s">
        <v>226</v>
      </c>
      <c r="E1726" t="s">
        <v>276</v>
      </c>
      <c r="F1726" s="8" t="s">
        <v>43</v>
      </c>
      <c r="G1726" s="8">
        <v>38354</v>
      </c>
      <c r="H1726" t="s">
        <v>44</v>
      </c>
      <c r="I1726" s="7">
        <v>2078000</v>
      </c>
      <c r="L1726" s="7">
        <v>2707615000</v>
      </c>
      <c r="M1726" s="7">
        <v>335331000</v>
      </c>
      <c r="N1726" s="7">
        <v>1872000</v>
      </c>
      <c r="O1726" s="20">
        <f t="shared" si="53"/>
        <v>2</v>
      </c>
    </row>
    <row r="1727" spans="1:15">
      <c r="A1727" s="20" t="str">
        <f t="shared" si="54"/>
        <v>Frjálsi lífeyrissjóðurinnSameiginleg deild</v>
      </c>
      <c r="B1727" s="20" t="str">
        <f>_xlfn.IFNA(INDEX(Listi!$AI:$AI,MATCH(C1727,Listi!$AJ:$AJ,0)),INDEX(Listi!T:T,MATCH(C1727,Listi!U:U,0)))</f>
        <v xml:space="preserve">Frjálsi </v>
      </c>
      <c r="C1727" t="s">
        <v>222</v>
      </c>
      <c r="D1727" t="s">
        <v>311</v>
      </c>
      <c r="E1727" t="s">
        <v>276</v>
      </c>
      <c r="F1727" s="8" t="s">
        <v>43</v>
      </c>
      <c r="G1727" s="8">
        <v>38354</v>
      </c>
      <c r="H1727" t="s">
        <v>44</v>
      </c>
      <c r="I1727" s="7">
        <v>494548000</v>
      </c>
      <c r="L1727" s="7">
        <v>0</v>
      </c>
      <c r="M1727" s="7">
        <v>0</v>
      </c>
      <c r="N1727" s="7">
        <v>0</v>
      </c>
      <c r="O1727" s="20">
        <f t="shared" si="53"/>
        <v>2</v>
      </c>
    </row>
    <row r="1728" spans="1:15">
      <c r="A1728" s="20" t="str">
        <f t="shared" si="54"/>
        <v>Frjálsi lífeyrissjóðurinnSamtryggingardeild</v>
      </c>
      <c r="B1728" s="20" t="str">
        <f>_xlfn.IFNA(INDEX(Listi!$AI:$AI,MATCH(C1728,Listi!$AJ:$AJ,0)),INDEX(Listi!T:T,MATCH(C1728,Listi!U:U,0)))</f>
        <v xml:space="preserve">Frjálsi </v>
      </c>
      <c r="C1728" t="s">
        <v>222</v>
      </c>
      <c r="D1728" t="s">
        <v>205</v>
      </c>
      <c r="E1728" t="s">
        <v>275</v>
      </c>
      <c r="F1728" s="8" t="s">
        <v>43</v>
      </c>
      <c r="G1728" s="8">
        <v>38354</v>
      </c>
      <c r="H1728" t="s">
        <v>44</v>
      </c>
      <c r="I1728" s="7">
        <v>44245000</v>
      </c>
      <c r="L1728" s="7">
        <v>127148465000</v>
      </c>
      <c r="M1728" s="7">
        <v>7524433000</v>
      </c>
      <c r="N1728" s="7">
        <v>1254273000</v>
      </c>
      <c r="O1728" s="20">
        <f t="shared" si="53"/>
        <v>2</v>
      </c>
    </row>
    <row r="1729" spans="1:15">
      <c r="A1729" s="20" t="str">
        <f t="shared" si="54"/>
        <v>Gildi - lífeyrissjóðurFramtíðarsýn 1</v>
      </c>
      <c r="B1729" s="20" t="str">
        <f>_xlfn.IFNA(INDEX(Listi!$AI:$AI,MATCH(C1729,Listi!$AJ:$AJ,0)),INDEX(Listi!T:T,MATCH(C1729,Listi!U:U,0)))</f>
        <v xml:space="preserve">Gildi  </v>
      </c>
      <c r="C1729" t="s">
        <v>227</v>
      </c>
      <c r="D1729" t="s">
        <v>373</v>
      </c>
      <c r="E1729" t="s">
        <v>276</v>
      </c>
      <c r="F1729" t="s">
        <v>43</v>
      </c>
      <c r="G1729" s="8">
        <v>38354</v>
      </c>
      <c r="H1729" t="s">
        <v>44</v>
      </c>
      <c r="I1729" s="7">
        <v>0</v>
      </c>
      <c r="L1729" s="7">
        <v>3223959491</v>
      </c>
      <c r="M1729" s="7">
        <v>185065371</v>
      </c>
      <c r="N1729" s="7">
        <v>99697779</v>
      </c>
      <c r="O1729" s="20">
        <f t="shared" si="53"/>
        <v>2</v>
      </c>
    </row>
    <row r="1730" spans="1:15">
      <c r="A1730" s="20" t="str">
        <f t="shared" si="54"/>
        <v>Gildi - lífeyrissjóðurFramtíðarsýn 2</v>
      </c>
      <c r="B1730" s="20" t="str">
        <f>_xlfn.IFNA(INDEX(Listi!$AI:$AI,MATCH(C1730,Listi!$AJ:$AJ,0)),INDEX(Listi!T:T,MATCH(C1730,Listi!U:U,0)))</f>
        <v xml:space="preserve">Gildi  </v>
      </c>
      <c r="C1730" t="s">
        <v>227</v>
      </c>
      <c r="D1730" t="s">
        <v>374</v>
      </c>
      <c r="E1730" t="s">
        <v>276</v>
      </c>
      <c r="F1730" t="s">
        <v>43</v>
      </c>
      <c r="G1730" s="8">
        <v>38354</v>
      </c>
      <c r="H1730" t="s">
        <v>44</v>
      </c>
      <c r="I1730" s="7">
        <v>0</v>
      </c>
      <c r="L1730" s="7">
        <v>3172355810</v>
      </c>
      <c r="M1730" s="7">
        <v>227598529</v>
      </c>
      <c r="N1730" s="7">
        <v>70042741</v>
      </c>
      <c r="O1730" s="20">
        <f t="shared" ref="O1730:O1793" si="55">IFERROR(VLOOKUP(F1730,EhLykill,3,FALSE),"")</f>
        <v>2</v>
      </c>
    </row>
    <row r="1731" spans="1:15">
      <c r="A1731" s="20" t="str">
        <f t="shared" si="54"/>
        <v>Gildi - lífeyrissjóðurFramtíðarsýn 3</v>
      </c>
      <c r="B1731" s="20" t="str">
        <f>_xlfn.IFNA(INDEX(Listi!$AI:$AI,MATCH(C1731,Listi!$AJ:$AJ,0)),INDEX(Listi!T:T,MATCH(C1731,Listi!U:U,0)))</f>
        <v xml:space="preserve">Gildi  </v>
      </c>
      <c r="C1731" t="s">
        <v>227</v>
      </c>
      <c r="D1731" t="s">
        <v>380</v>
      </c>
      <c r="E1731" t="s">
        <v>276</v>
      </c>
      <c r="F1731" t="s">
        <v>43</v>
      </c>
      <c r="G1731" s="8">
        <v>38354</v>
      </c>
      <c r="H1731" t="s">
        <v>44</v>
      </c>
      <c r="I1731" s="7">
        <v>0</v>
      </c>
      <c r="L1731" s="7">
        <v>1220667693</v>
      </c>
      <c r="M1731" s="7">
        <v>206427664</v>
      </c>
      <c r="N1731" s="7">
        <v>61376636</v>
      </c>
      <c r="O1731" s="20">
        <f t="shared" si="55"/>
        <v>2</v>
      </c>
    </row>
    <row r="1732" spans="1:15">
      <c r="A1732" s="20" t="str">
        <f t="shared" si="54"/>
        <v>Gildi - lífeyrissjóðurSamtryggingardeild</v>
      </c>
      <c r="B1732" s="20" t="str">
        <f>_xlfn.IFNA(INDEX(Listi!$AI:$AI,MATCH(C1732,Listi!$AJ:$AJ,0)),INDEX(Listi!T:T,MATCH(C1732,Listi!U:U,0)))</f>
        <v xml:space="preserve">Gildi  </v>
      </c>
      <c r="C1732" t="s">
        <v>227</v>
      </c>
      <c r="D1732" t="s">
        <v>205</v>
      </c>
      <c r="E1732" t="s">
        <v>275</v>
      </c>
      <c r="F1732" t="s">
        <v>43</v>
      </c>
      <c r="G1732" s="8">
        <v>38354</v>
      </c>
      <c r="H1732" t="s">
        <v>44</v>
      </c>
      <c r="I1732" s="7">
        <v>472825242</v>
      </c>
      <c r="L1732" s="7">
        <v>908474103084</v>
      </c>
      <c r="M1732" s="7">
        <v>33404441428</v>
      </c>
      <c r="N1732" s="7">
        <v>20772915594</v>
      </c>
      <c r="O1732" s="20">
        <f t="shared" si="55"/>
        <v>2</v>
      </c>
    </row>
    <row r="1733" spans="1:15">
      <c r="A1733" s="20" t="str">
        <f t="shared" si="54"/>
        <v>Íslandsbanki hf.Erlend verðbréf</v>
      </c>
      <c r="B1733" s="20" t="str">
        <f>_xlfn.IFNA(INDEX(Listi!$AI:$AI,MATCH(C1733,Listi!$AJ:$AJ,0)),INDEX(Listi!T:T,MATCH(C1733,Listi!U:U,0)))</f>
        <v>Íslandsbanki</v>
      </c>
      <c r="C1733" t="s">
        <v>228</v>
      </c>
      <c r="D1733" t="s">
        <v>229</v>
      </c>
      <c r="E1733" t="s">
        <v>276</v>
      </c>
      <c r="F1733" t="s">
        <v>43</v>
      </c>
      <c r="G1733" s="8">
        <v>38354</v>
      </c>
      <c r="H1733" t="s">
        <v>44</v>
      </c>
      <c r="I1733" s="7">
        <v>0</v>
      </c>
      <c r="L1733" s="7">
        <v>1602556114</v>
      </c>
      <c r="M1733" s="7">
        <v>15640340</v>
      </c>
      <c r="N1733" s="7">
        <v>15279587</v>
      </c>
      <c r="O1733" s="20">
        <f t="shared" si="55"/>
        <v>2</v>
      </c>
    </row>
    <row r="1734" spans="1:15">
      <c r="A1734" s="20" t="str">
        <f t="shared" si="54"/>
        <v>Íslandsbanki hf.Húsnæðisleið</v>
      </c>
      <c r="B1734" s="20" t="str">
        <f>_xlfn.IFNA(INDEX(Listi!$AI:$AI,MATCH(C1734,Listi!$AJ:$AJ,0)),INDEX(Listi!T:T,MATCH(C1734,Listi!U:U,0)))</f>
        <v>Íslandsbanki</v>
      </c>
      <c r="C1734" t="s">
        <v>228</v>
      </c>
      <c r="D1734" t="s">
        <v>307</v>
      </c>
      <c r="E1734" t="s">
        <v>276</v>
      </c>
      <c r="F1734" t="s">
        <v>43</v>
      </c>
      <c r="G1734" s="8">
        <v>38354</v>
      </c>
      <c r="H1734" t="s">
        <v>44</v>
      </c>
      <c r="I1734" s="7">
        <v>0</v>
      </c>
      <c r="L1734" s="7">
        <v>2334808209</v>
      </c>
      <c r="M1734" s="7">
        <v>1128225985</v>
      </c>
      <c r="N1734" s="7">
        <v>7159457</v>
      </c>
      <c r="O1734" s="20">
        <f t="shared" si="55"/>
        <v>2</v>
      </c>
    </row>
    <row r="1735" spans="1:15">
      <c r="A1735" s="20" t="str">
        <f t="shared" si="54"/>
        <v>Íslandsbanki hf.Lífeyrisreikningur-óverðtryggður</v>
      </c>
      <c r="B1735" s="20" t="str">
        <f>_xlfn.IFNA(INDEX(Listi!$AI:$AI,MATCH(C1735,Listi!$AJ:$AJ,0)),INDEX(Listi!T:T,MATCH(C1735,Listi!U:U,0)))</f>
        <v>Íslandsbanki</v>
      </c>
      <c r="C1735" t="s">
        <v>228</v>
      </c>
      <c r="D1735" t="s">
        <v>231</v>
      </c>
      <c r="E1735" t="s">
        <v>276</v>
      </c>
      <c r="F1735" t="s">
        <v>43</v>
      </c>
      <c r="G1735" s="8">
        <v>38354</v>
      </c>
      <c r="H1735" t="s">
        <v>44</v>
      </c>
      <c r="I1735" s="7">
        <v>0</v>
      </c>
      <c r="L1735" s="7">
        <v>2506311736</v>
      </c>
      <c r="M1735" s="7">
        <v>879015901</v>
      </c>
      <c r="N1735" s="7">
        <v>95740979</v>
      </c>
      <c r="O1735" s="20">
        <f t="shared" si="55"/>
        <v>2</v>
      </c>
    </row>
    <row r="1736" spans="1:15">
      <c r="A1736" s="20" t="str">
        <f t="shared" si="54"/>
        <v>Íslandsbanki hf.Lífeyrisreikningur-verðtryggður</v>
      </c>
      <c r="B1736" s="20" t="str">
        <f>_xlfn.IFNA(INDEX(Listi!$AI:$AI,MATCH(C1736,Listi!$AJ:$AJ,0)),INDEX(Listi!T:T,MATCH(C1736,Listi!U:U,0)))</f>
        <v>Íslandsbanki</v>
      </c>
      <c r="C1736" t="s">
        <v>228</v>
      </c>
      <c r="D1736" t="s">
        <v>232</v>
      </c>
      <c r="E1736" t="s">
        <v>276</v>
      </c>
      <c r="F1736" t="s">
        <v>43</v>
      </c>
      <c r="G1736" s="8">
        <v>38354</v>
      </c>
      <c r="H1736" t="s">
        <v>44</v>
      </c>
      <c r="I1736" s="7">
        <v>0</v>
      </c>
      <c r="L1736" s="7">
        <v>35933944171</v>
      </c>
      <c r="M1736" s="7">
        <v>3575627585</v>
      </c>
      <c r="N1736" s="7">
        <v>973599891</v>
      </c>
      <c r="O1736" s="20">
        <f t="shared" si="55"/>
        <v>2</v>
      </c>
    </row>
    <row r="1737" spans="1:15">
      <c r="A1737" s="20" t="str">
        <f t="shared" si="54"/>
        <v>Íslandsbanki hf.Löng ríkisskuldabréf</v>
      </c>
      <c r="B1737" s="20" t="str">
        <f>_xlfn.IFNA(INDEX(Listi!$AI:$AI,MATCH(C1737,Listi!$AJ:$AJ,0)),INDEX(Listi!T:T,MATCH(C1737,Listi!U:U,0)))</f>
        <v>Íslandsbanki</v>
      </c>
      <c r="C1737" t="s">
        <v>228</v>
      </c>
      <c r="D1737" t="s">
        <v>233</v>
      </c>
      <c r="E1737" t="s">
        <v>276</v>
      </c>
      <c r="F1737" t="s">
        <v>43</v>
      </c>
      <c r="G1737" s="8">
        <v>38354</v>
      </c>
      <c r="H1737" t="s">
        <v>44</v>
      </c>
      <c r="I1737" s="7">
        <v>0</v>
      </c>
      <c r="L1737" s="7">
        <v>753232602</v>
      </c>
      <c r="M1737" s="7">
        <v>52540738</v>
      </c>
      <c r="N1737" s="7">
        <v>25520229</v>
      </c>
      <c r="O1737" s="20">
        <f t="shared" si="55"/>
        <v>2</v>
      </c>
    </row>
    <row r="1738" spans="1:15">
      <c r="A1738" s="20" t="str">
        <f t="shared" si="54"/>
        <v>Íslandsbanki hf.Stýring A</v>
      </c>
      <c r="B1738" s="20" t="str">
        <f>_xlfn.IFNA(INDEX(Listi!$AI:$AI,MATCH(C1738,Listi!$AJ:$AJ,0)),INDEX(Listi!T:T,MATCH(C1738,Listi!U:U,0)))</f>
        <v>Íslandsbanki</v>
      </c>
      <c r="C1738" t="s">
        <v>228</v>
      </c>
      <c r="D1738" t="s">
        <v>234</v>
      </c>
      <c r="E1738" t="s">
        <v>276</v>
      </c>
      <c r="F1738" t="s">
        <v>43</v>
      </c>
      <c r="G1738" s="8">
        <v>38354</v>
      </c>
      <c r="H1738" t="s">
        <v>44</v>
      </c>
      <c r="I1738" s="7">
        <v>0</v>
      </c>
      <c r="L1738" s="7">
        <v>4133723797</v>
      </c>
      <c r="M1738" s="7">
        <v>215966902</v>
      </c>
      <c r="N1738" s="7">
        <v>124877843</v>
      </c>
      <c r="O1738" s="20">
        <f t="shared" si="55"/>
        <v>2</v>
      </c>
    </row>
    <row r="1739" spans="1:15">
      <c r="A1739" s="20" t="str">
        <f t="shared" si="54"/>
        <v>Íslandsbanki hf.Stýring B</v>
      </c>
      <c r="B1739" s="20" t="str">
        <f>_xlfn.IFNA(INDEX(Listi!$AI:$AI,MATCH(C1739,Listi!$AJ:$AJ,0)),INDEX(Listi!T:T,MATCH(C1739,Listi!U:U,0)))</f>
        <v>Íslandsbanki</v>
      </c>
      <c r="C1739" t="s">
        <v>228</v>
      </c>
      <c r="D1739" t="s">
        <v>235</v>
      </c>
      <c r="E1739" t="s">
        <v>276</v>
      </c>
      <c r="F1739" t="s">
        <v>43</v>
      </c>
      <c r="G1739" s="8">
        <v>38354</v>
      </c>
      <c r="H1739" t="s">
        <v>44</v>
      </c>
      <c r="I1739" s="7">
        <v>0</v>
      </c>
      <c r="L1739" s="7">
        <v>5860247393</v>
      </c>
      <c r="M1739" s="7">
        <v>508591885</v>
      </c>
      <c r="N1739" s="7">
        <v>77897125</v>
      </c>
      <c r="O1739" s="20">
        <f t="shared" si="55"/>
        <v>2</v>
      </c>
    </row>
    <row r="1740" spans="1:15">
      <c r="A1740" s="20" t="str">
        <f t="shared" si="54"/>
        <v>Íslandsbanki hf.Stýring C</v>
      </c>
      <c r="B1740" s="20" t="str">
        <f>_xlfn.IFNA(INDEX(Listi!$AI:$AI,MATCH(C1740,Listi!$AJ:$AJ,0)),INDEX(Listi!T:T,MATCH(C1740,Listi!U:U,0)))</f>
        <v>Íslandsbanki</v>
      </c>
      <c r="C1740" t="s">
        <v>228</v>
      </c>
      <c r="D1740" t="s">
        <v>236</v>
      </c>
      <c r="E1740" t="s">
        <v>276</v>
      </c>
      <c r="F1740" t="s">
        <v>43</v>
      </c>
      <c r="G1740" s="8">
        <v>38354</v>
      </c>
      <c r="H1740" t="s">
        <v>44</v>
      </c>
      <c r="I1740" s="7">
        <v>0</v>
      </c>
      <c r="L1740" s="7">
        <v>8014427899</v>
      </c>
      <c r="M1740" s="7">
        <v>751053797</v>
      </c>
      <c r="N1740" s="7">
        <v>58531298</v>
      </c>
      <c r="O1740" s="20">
        <f t="shared" si="55"/>
        <v>2</v>
      </c>
    </row>
    <row r="1741" spans="1:15">
      <c r="A1741" s="20" t="str">
        <f t="shared" si="54"/>
        <v>Íslandsbanki hf.Stýring D</v>
      </c>
      <c r="B1741" s="20" t="str">
        <f>_xlfn.IFNA(INDEX(Listi!$AI:$AI,MATCH(C1741,Listi!$AJ:$AJ,0)),INDEX(Listi!T:T,MATCH(C1741,Listi!U:U,0)))</f>
        <v>Íslandsbanki</v>
      </c>
      <c r="C1741" t="s">
        <v>228</v>
      </c>
      <c r="D1741" t="s">
        <v>237</v>
      </c>
      <c r="E1741" t="s">
        <v>276</v>
      </c>
      <c r="F1741" t="s">
        <v>43</v>
      </c>
      <c r="G1741" s="8">
        <v>38354</v>
      </c>
      <c r="H1741" t="s">
        <v>44</v>
      </c>
      <c r="I1741" s="7">
        <v>0</v>
      </c>
      <c r="L1741" s="7">
        <v>5826614423</v>
      </c>
      <c r="M1741" s="7">
        <v>1371163557</v>
      </c>
      <c r="N1741" s="7">
        <v>36861109</v>
      </c>
      <c r="O1741" s="20">
        <f t="shared" si="55"/>
        <v>2</v>
      </c>
    </row>
    <row r="1742" spans="1:15">
      <c r="A1742" s="20" t="str">
        <f t="shared" si="54"/>
        <v>Íslandsbanki hf.Stýring E</v>
      </c>
      <c r="B1742" s="20" t="str">
        <f>_xlfn.IFNA(INDEX(Listi!$AI:$AI,MATCH(C1742,Listi!$AJ:$AJ,0)),INDEX(Listi!T:T,MATCH(C1742,Listi!U:U,0)))</f>
        <v>Íslandsbanki</v>
      </c>
      <c r="C1742" t="s">
        <v>228</v>
      </c>
      <c r="D1742" t="s">
        <v>580</v>
      </c>
      <c r="E1742" t="s">
        <v>276</v>
      </c>
      <c r="F1742" t="s">
        <v>43</v>
      </c>
      <c r="G1742" s="8">
        <v>38354</v>
      </c>
      <c r="H1742" t="s">
        <v>44</v>
      </c>
      <c r="I1742" s="7">
        <v>0</v>
      </c>
      <c r="L1742" s="7">
        <v>99567247</v>
      </c>
      <c r="M1742" s="7">
        <v>7691901</v>
      </c>
      <c r="N1742" s="7">
        <v>670647</v>
      </c>
      <c r="O1742" s="20">
        <f t="shared" si="55"/>
        <v>2</v>
      </c>
    </row>
    <row r="1743" spans="1:15">
      <c r="A1743" s="20" t="str">
        <f t="shared" si="54"/>
        <v>Íslenski lífeyrissjóðurinnLíf 1</v>
      </c>
      <c r="B1743" s="20" t="str">
        <f>_xlfn.IFNA(INDEX(Listi!$AI:$AI,MATCH(C1743,Listi!$AJ:$AJ,0)),INDEX(Listi!T:T,MATCH(C1743,Listi!U:U,0)))</f>
        <v xml:space="preserve">Íslenski  </v>
      </c>
      <c r="C1743" t="s">
        <v>238</v>
      </c>
      <c r="D1743" t="s">
        <v>239</v>
      </c>
      <c r="E1743" t="s">
        <v>276</v>
      </c>
      <c r="F1743" t="s">
        <v>43</v>
      </c>
      <c r="G1743" s="8">
        <v>38354</v>
      </c>
      <c r="H1743" t="s">
        <v>44</v>
      </c>
      <c r="I1743" s="7">
        <v>310874269</v>
      </c>
      <c r="L1743" s="7">
        <v>34645188332</v>
      </c>
      <c r="M1743" s="7">
        <v>5859453012</v>
      </c>
      <c r="N1743" s="7">
        <v>977930648</v>
      </c>
      <c r="O1743" s="20">
        <f t="shared" si="55"/>
        <v>2</v>
      </c>
    </row>
    <row r="1744" spans="1:15">
      <c r="A1744" s="20" t="str">
        <f t="shared" si="54"/>
        <v>Íslenski lífeyrissjóðurinnLíf 2</v>
      </c>
      <c r="B1744" s="20" t="str">
        <f>_xlfn.IFNA(INDEX(Listi!$AI:$AI,MATCH(C1744,Listi!$AJ:$AJ,0)),INDEX(Listi!T:T,MATCH(C1744,Listi!U:U,0)))</f>
        <v xml:space="preserve">Íslenski  </v>
      </c>
      <c r="C1744" t="s">
        <v>238</v>
      </c>
      <c r="D1744" t="s">
        <v>240</v>
      </c>
      <c r="E1744" t="s">
        <v>276</v>
      </c>
      <c r="F1744" t="s">
        <v>43</v>
      </c>
      <c r="G1744" s="8">
        <v>38354</v>
      </c>
      <c r="H1744" t="s">
        <v>44</v>
      </c>
      <c r="I1744" s="7">
        <v>-64051943</v>
      </c>
      <c r="L1744" s="7">
        <v>31029129445</v>
      </c>
      <c r="M1744" s="7">
        <v>2139527304</v>
      </c>
      <c r="N1744" s="7">
        <v>531278955</v>
      </c>
      <c r="O1744" s="20">
        <f t="shared" si="55"/>
        <v>2</v>
      </c>
    </row>
    <row r="1745" spans="1:15">
      <c r="A1745" s="20" t="str">
        <f t="shared" si="54"/>
        <v>Íslenski lífeyrissjóðurinnLíf 3</v>
      </c>
      <c r="B1745" s="20" t="str">
        <f>_xlfn.IFNA(INDEX(Listi!$AI:$AI,MATCH(C1745,Listi!$AJ:$AJ,0)),INDEX(Listi!T:T,MATCH(C1745,Listi!U:U,0)))</f>
        <v xml:space="preserve">Íslenski  </v>
      </c>
      <c r="C1745" t="s">
        <v>238</v>
      </c>
      <c r="D1745" t="s">
        <v>241</v>
      </c>
      <c r="E1745" t="s">
        <v>276</v>
      </c>
      <c r="F1745" t="s">
        <v>43</v>
      </c>
      <c r="G1745" s="8">
        <v>38354</v>
      </c>
      <c r="H1745" t="s">
        <v>44</v>
      </c>
      <c r="I1745" s="7">
        <v>-85458154</v>
      </c>
      <c r="L1745" s="7">
        <v>26552298455</v>
      </c>
      <c r="M1745" s="7">
        <v>1349981892</v>
      </c>
      <c r="N1745" s="7">
        <v>474868471</v>
      </c>
      <c r="O1745" s="20">
        <f t="shared" si="55"/>
        <v>2</v>
      </c>
    </row>
    <row r="1746" spans="1:15">
      <c r="A1746" s="20" t="str">
        <f t="shared" si="54"/>
        <v>Íslenski lífeyrissjóðurinnLíf 4</v>
      </c>
      <c r="B1746" s="20" t="str">
        <f>_xlfn.IFNA(INDEX(Listi!$AI:$AI,MATCH(C1746,Listi!$AJ:$AJ,0)),INDEX(Listi!T:T,MATCH(C1746,Listi!U:U,0)))</f>
        <v xml:space="preserve">Íslenski  </v>
      </c>
      <c r="C1746" t="s">
        <v>238</v>
      </c>
      <c r="D1746" t="s">
        <v>242</v>
      </c>
      <c r="E1746" t="s">
        <v>276</v>
      </c>
      <c r="F1746" t="s">
        <v>43</v>
      </c>
      <c r="G1746" s="8">
        <v>38354</v>
      </c>
      <c r="H1746" t="s">
        <v>44</v>
      </c>
      <c r="I1746" s="7">
        <v>-32688978</v>
      </c>
      <c r="L1746" s="7">
        <v>15323468197</v>
      </c>
      <c r="M1746" s="7">
        <v>592019313</v>
      </c>
      <c r="N1746" s="7">
        <v>649721424</v>
      </c>
      <c r="O1746" s="20">
        <f t="shared" si="55"/>
        <v>2</v>
      </c>
    </row>
    <row r="1747" spans="1:15">
      <c r="A1747" s="20" t="str">
        <f t="shared" si="54"/>
        <v>Íslenski lífeyrissjóðurinnSamtryggingardeild</v>
      </c>
      <c r="B1747" s="20" t="str">
        <f>_xlfn.IFNA(INDEX(Listi!$AI:$AI,MATCH(C1747,Listi!$AJ:$AJ,0)),INDEX(Listi!T:T,MATCH(C1747,Listi!U:U,0)))</f>
        <v xml:space="preserve">Íslenski  </v>
      </c>
      <c r="C1747" t="s">
        <v>238</v>
      </c>
      <c r="D1747" t="s">
        <v>205</v>
      </c>
      <c r="E1747" t="s">
        <v>275</v>
      </c>
      <c r="F1747" t="s">
        <v>43</v>
      </c>
      <c r="G1747" s="8">
        <v>38354</v>
      </c>
      <c r="H1747" t="s">
        <v>44</v>
      </c>
      <c r="I1747" s="7">
        <v>-128675194</v>
      </c>
      <c r="L1747" s="7">
        <v>32369481106</v>
      </c>
      <c r="M1747" s="7">
        <v>2513450236</v>
      </c>
      <c r="N1747" s="7">
        <v>182749847</v>
      </c>
      <c r="O1747" s="20">
        <f t="shared" si="55"/>
        <v>2</v>
      </c>
    </row>
    <row r="1748" spans="1:15">
      <c r="A1748" s="20" t="str">
        <f t="shared" si="54"/>
        <v>Kvika banki hf.Ævileið</v>
      </c>
      <c r="B1748" s="20" t="str">
        <f>_xlfn.IFNA(INDEX(Listi!$AI:$AI,MATCH(C1748,Listi!$AJ:$AJ,0)),INDEX(Listi!T:T,MATCH(C1748,Listi!U:U,0)))</f>
        <v xml:space="preserve">Kvika banki </v>
      </c>
      <c r="C1748" t="s">
        <v>243</v>
      </c>
      <c r="D1748" t="s">
        <v>248</v>
      </c>
      <c r="E1748" t="s">
        <v>276</v>
      </c>
      <c r="F1748" t="s">
        <v>43</v>
      </c>
      <c r="G1748" s="8">
        <v>38354</v>
      </c>
      <c r="H1748" t="s">
        <v>44</v>
      </c>
      <c r="I1748" s="7">
        <v>0</v>
      </c>
      <c r="L1748" s="7">
        <v>83990162</v>
      </c>
      <c r="M1748" s="7">
        <v>9152445</v>
      </c>
      <c r="N1748" s="7">
        <v>0</v>
      </c>
      <c r="O1748" s="20">
        <f t="shared" si="55"/>
        <v>2</v>
      </c>
    </row>
    <row r="1749" spans="1:15">
      <c r="A1749" s="20" t="str">
        <f t="shared" si="54"/>
        <v>Kvika banki hf.Innlánaleið</v>
      </c>
      <c r="B1749" s="20" t="str">
        <f>_xlfn.IFNA(INDEX(Listi!$AI:$AI,MATCH(C1749,Listi!$AJ:$AJ,0)),INDEX(Listi!T:T,MATCH(C1749,Listi!U:U,0)))</f>
        <v xml:space="preserve">Kvika banki </v>
      </c>
      <c r="C1749" t="s">
        <v>243</v>
      </c>
      <c r="D1749" t="s">
        <v>230</v>
      </c>
      <c r="E1749" t="s">
        <v>276</v>
      </c>
      <c r="F1749" t="s">
        <v>43</v>
      </c>
      <c r="G1749" s="8">
        <v>38354</v>
      </c>
      <c r="H1749" t="s">
        <v>44</v>
      </c>
      <c r="I1749" s="7">
        <v>0</v>
      </c>
      <c r="L1749" s="7">
        <v>2045925829</v>
      </c>
      <c r="M1749" s="7">
        <v>336947043</v>
      </c>
      <c r="N1749" s="7">
        <v>10453565</v>
      </c>
      <c r="O1749" s="20">
        <f t="shared" si="55"/>
        <v>2</v>
      </c>
    </row>
    <row r="1750" spans="1:15">
      <c r="A1750" s="20" t="str">
        <f t="shared" si="54"/>
        <v>Kvika banki hf.Kvika Séreignasparnaður 5</v>
      </c>
      <c r="B1750" s="20" t="str">
        <f>_xlfn.IFNA(INDEX(Listi!$AI:$AI,MATCH(C1750,Listi!$AJ:$AJ,0)),INDEX(Listi!T:T,MATCH(C1750,Listi!U:U,0)))</f>
        <v xml:space="preserve">Kvika banki </v>
      </c>
      <c r="C1750" t="s">
        <v>243</v>
      </c>
      <c r="D1750" t="s">
        <v>471</v>
      </c>
      <c r="E1750" t="s">
        <v>276</v>
      </c>
      <c r="F1750" t="s">
        <v>43</v>
      </c>
      <c r="G1750" s="8">
        <v>38354</v>
      </c>
      <c r="H1750" t="s">
        <v>44</v>
      </c>
      <c r="I1750" s="7">
        <v>0</v>
      </c>
      <c r="L1750" s="7">
        <v>1146886398</v>
      </c>
      <c r="M1750" s="7">
        <v>0</v>
      </c>
      <c r="N1750" s="7">
        <v>0</v>
      </c>
      <c r="O1750" s="20">
        <f t="shared" si="55"/>
        <v>2</v>
      </c>
    </row>
    <row r="1751" spans="1:15">
      <c r="A1751" s="20" t="str">
        <f t="shared" si="54"/>
        <v>Kvika banki hf.MP Séreign 1</v>
      </c>
      <c r="B1751" s="20" t="str">
        <f>_xlfn.IFNA(INDEX(Listi!$AI:$AI,MATCH(C1751,Listi!$AJ:$AJ,0)),INDEX(Listi!T:T,MATCH(C1751,Listi!U:U,0)))</f>
        <v xml:space="preserve">Kvika banki </v>
      </c>
      <c r="C1751" t="s">
        <v>243</v>
      </c>
      <c r="D1751" t="s">
        <v>244</v>
      </c>
      <c r="E1751" t="s">
        <v>276</v>
      </c>
      <c r="F1751" t="s">
        <v>43</v>
      </c>
      <c r="G1751" s="8">
        <v>38354</v>
      </c>
      <c r="H1751" t="s">
        <v>44</v>
      </c>
      <c r="I1751" s="7">
        <v>0</v>
      </c>
      <c r="L1751" s="7">
        <v>706827763</v>
      </c>
      <c r="M1751" s="7">
        <v>48440481</v>
      </c>
      <c r="N1751" s="7">
        <v>9836508</v>
      </c>
      <c r="O1751" s="20">
        <f t="shared" si="55"/>
        <v>2</v>
      </c>
    </row>
    <row r="1752" spans="1:15">
      <c r="A1752" s="20" t="str">
        <f t="shared" si="54"/>
        <v>Kvika banki hf.MP Séreign 2</v>
      </c>
      <c r="B1752" s="20" t="str">
        <f>_xlfn.IFNA(INDEX(Listi!$AI:$AI,MATCH(C1752,Listi!$AJ:$AJ,0)),INDEX(Listi!T:T,MATCH(C1752,Listi!U:U,0)))</f>
        <v xml:space="preserve">Kvika banki </v>
      </c>
      <c r="C1752" t="s">
        <v>243</v>
      </c>
      <c r="D1752" t="s">
        <v>245</v>
      </c>
      <c r="E1752" t="s">
        <v>276</v>
      </c>
      <c r="F1752" t="s">
        <v>43</v>
      </c>
      <c r="G1752" s="8">
        <v>38354</v>
      </c>
      <c r="H1752" t="s">
        <v>44</v>
      </c>
      <c r="I1752" s="7">
        <v>0</v>
      </c>
      <c r="L1752" s="7">
        <v>853989181</v>
      </c>
      <c r="M1752" s="7">
        <v>42441382</v>
      </c>
      <c r="N1752" s="7">
        <v>14637701</v>
      </c>
      <c r="O1752" s="20">
        <f t="shared" si="55"/>
        <v>2</v>
      </c>
    </row>
    <row r="1753" spans="1:15">
      <c r="A1753" s="20" t="str">
        <f t="shared" si="54"/>
        <v>Kvika banki hf.MP Séreign 3</v>
      </c>
      <c r="B1753" s="20" t="str">
        <f>_xlfn.IFNA(INDEX(Listi!$AI:$AI,MATCH(C1753,Listi!$AJ:$AJ,0)),INDEX(Listi!T:T,MATCH(C1753,Listi!U:U,0)))</f>
        <v xml:space="preserve">Kvika banki </v>
      </c>
      <c r="C1753" t="s">
        <v>243</v>
      </c>
      <c r="D1753" t="s">
        <v>246</v>
      </c>
      <c r="E1753" t="s">
        <v>276</v>
      </c>
      <c r="F1753" t="s">
        <v>43</v>
      </c>
      <c r="G1753" s="8">
        <v>38354</v>
      </c>
      <c r="H1753" t="s">
        <v>44</v>
      </c>
      <c r="I1753" s="7">
        <v>0</v>
      </c>
      <c r="L1753" s="7">
        <v>141173858</v>
      </c>
      <c r="M1753" s="7">
        <v>3374790</v>
      </c>
      <c r="N1753" s="7">
        <v>0</v>
      </c>
      <c r="O1753" s="20">
        <f t="shared" si="55"/>
        <v>2</v>
      </c>
    </row>
    <row r="1754" spans="1:15">
      <c r="A1754" s="20" t="str">
        <f t="shared" si="54"/>
        <v>Kvika banki hf.MP Séreign 4</v>
      </c>
      <c r="B1754" s="20" t="str">
        <f>_xlfn.IFNA(INDEX(Listi!$AI:$AI,MATCH(C1754,Listi!$AJ:$AJ,0)),INDEX(Listi!T:T,MATCH(C1754,Listi!U:U,0)))</f>
        <v xml:space="preserve">Kvika banki </v>
      </c>
      <c r="C1754" t="s">
        <v>243</v>
      </c>
      <c r="D1754" t="s">
        <v>247</v>
      </c>
      <c r="E1754" t="s">
        <v>276</v>
      </c>
      <c r="F1754" t="s">
        <v>43</v>
      </c>
      <c r="G1754" s="8">
        <v>38354</v>
      </c>
      <c r="H1754" t="s">
        <v>44</v>
      </c>
      <c r="I1754" s="7">
        <v>0</v>
      </c>
      <c r="L1754" s="7">
        <v>55886684</v>
      </c>
      <c r="M1754" s="7">
        <v>2888869</v>
      </c>
      <c r="N1754" s="7">
        <v>0</v>
      </c>
      <c r="O1754" s="20">
        <f t="shared" si="55"/>
        <v>2</v>
      </c>
    </row>
    <row r="1755" spans="1:15">
      <c r="A1755" s="20" t="str">
        <f t="shared" si="54"/>
        <v>Landsbankinn hf.Landsbankinn Erlend verðbréf</v>
      </c>
      <c r="B1755" s="20" t="str">
        <f>_xlfn.IFNA(INDEX(Listi!$AI:$AI,MATCH(C1755,Listi!$AJ:$AJ,0)),INDEX(Listi!T:T,MATCH(C1755,Listi!U:U,0)))</f>
        <v>Landsbankinn</v>
      </c>
      <c r="C1755" t="s">
        <v>249</v>
      </c>
      <c r="D1755" t="s">
        <v>385</v>
      </c>
      <c r="E1755" t="s">
        <v>276</v>
      </c>
      <c r="F1755" t="s">
        <v>43</v>
      </c>
      <c r="G1755" s="8">
        <v>38354</v>
      </c>
      <c r="H1755" t="s">
        <v>44</v>
      </c>
      <c r="I1755" s="7">
        <v>0</v>
      </c>
      <c r="L1755" s="7">
        <v>3705185129</v>
      </c>
      <c r="M1755" s="7">
        <v>119989407</v>
      </c>
      <c r="N1755" s="7">
        <v>87847878</v>
      </c>
      <c r="O1755" s="20">
        <f t="shared" si="55"/>
        <v>2</v>
      </c>
    </row>
    <row r="1756" spans="1:15">
      <c r="A1756" s="20" t="str">
        <f t="shared" ref="A1756:A1818" si="56">CONCATENATE(C1756,D1756)</f>
        <v>Landsbankinn hf.Landsbankinn Lífeyrisbók</v>
      </c>
      <c r="B1756" s="20" t="str">
        <f>_xlfn.IFNA(INDEX(Listi!$AI:$AI,MATCH(C1756,Listi!$AJ:$AJ,0)),INDEX(Listi!T:T,MATCH(C1756,Listi!U:U,0)))</f>
        <v>Landsbankinn</v>
      </c>
      <c r="C1756" t="s">
        <v>249</v>
      </c>
      <c r="D1756" t="s">
        <v>367</v>
      </c>
      <c r="E1756" t="s">
        <v>276</v>
      </c>
      <c r="F1756" t="s">
        <v>43</v>
      </c>
      <c r="G1756" s="8">
        <v>38354</v>
      </c>
      <c r="H1756" t="s">
        <v>44</v>
      </c>
      <c r="I1756" s="7">
        <v>0</v>
      </c>
      <c r="L1756" s="7">
        <v>3016213427</v>
      </c>
      <c r="M1756" s="7">
        <v>440353590</v>
      </c>
      <c r="N1756" s="7">
        <v>298769900</v>
      </c>
      <c r="O1756" s="20">
        <f t="shared" si="55"/>
        <v>2</v>
      </c>
    </row>
    <row r="1757" spans="1:15">
      <c r="A1757" s="20" t="str">
        <f t="shared" si="56"/>
        <v>Landsbankinn hf.Landsbankinn Lífeyrisbók verðtryggð</v>
      </c>
      <c r="B1757" s="20" t="str">
        <f>_xlfn.IFNA(INDEX(Listi!$AI:$AI,MATCH(C1757,Listi!$AJ:$AJ,0)),INDEX(Listi!T:T,MATCH(C1757,Listi!U:U,0)))</f>
        <v>Landsbankinn</v>
      </c>
      <c r="C1757" t="s">
        <v>249</v>
      </c>
      <c r="D1757" t="s">
        <v>598</v>
      </c>
      <c r="E1757" t="s">
        <v>276</v>
      </c>
      <c r="F1757" t="s">
        <v>43</v>
      </c>
      <c r="G1757" s="8">
        <v>38354</v>
      </c>
      <c r="H1757" t="s">
        <v>44</v>
      </c>
      <c r="I1757" s="7">
        <v>0</v>
      </c>
      <c r="L1757" s="7">
        <v>66896053137</v>
      </c>
      <c r="M1757" s="7">
        <v>6692476029</v>
      </c>
      <c r="N1757" s="7">
        <v>4680072987</v>
      </c>
      <c r="O1757" s="20">
        <f t="shared" si="55"/>
        <v>2</v>
      </c>
    </row>
    <row r="1758" spans="1:15">
      <c r="A1758" s="20" t="str">
        <f t="shared" si="56"/>
        <v>Lífeyrissjóður bændaSamtryggingardeild</v>
      </c>
      <c r="B1758" s="20" t="str">
        <f>_xlfn.IFNA(INDEX(Listi!$AI:$AI,MATCH(C1758,Listi!$AJ:$AJ,0)),INDEX(Listi!T:T,MATCH(C1758,Listi!U:U,0)))</f>
        <v>Lífeyrissjóður bænda</v>
      </c>
      <c r="C1758" t="s">
        <v>252</v>
      </c>
      <c r="D1758" t="s">
        <v>205</v>
      </c>
      <c r="E1758" t="s">
        <v>275</v>
      </c>
      <c r="F1758" t="s">
        <v>43</v>
      </c>
      <c r="G1758" s="8">
        <v>38354</v>
      </c>
      <c r="H1758" t="s">
        <v>44</v>
      </c>
      <c r="I1758" s="7">
        <v>0</v>
      </c>
      <c r="L1758" s="7">
        <v>45108278171</v>
      </c>
      <c r="M1758" s="7">
        <v>776003397</v>
      </c>
      <c r="N1758" s="7">
        <v>1921473168</v>
      </c>
      <c r="O1758" s="20">
        <f t="shared" si="55"/>
        <v>2</v>
      </c>
    </row>
    <row r="1759" spans="1:15">
      <c r="A1759" s="20" t="str">
        <f t="shared" si="56"/>
        <v>Lífeyrissjóður bankamannaAldursdeild</v>
      </c>
      <c r="B1759" s="20" t="str">
        <f>_xlfn.IFNA(INDEX(Listi!$AI:$AI,MATCH(C1759,Listi!$AJ:$AJ,0)),INDEX(Listi!T:T,MATCH(C1759,Listi!U:U,0)))</f>
        <v>Lífeyrissjóður bankam.</v>
      </c>
      <c r="C1759" t="s">
        <v>250</v>
      </c>
      <c r="D1759" t="s">
        <v>251</v>
      </c>
      <c r="E1759" t="s">
        <v>275</v>
      </c>
      <c r="F1759" t="s">
        <v>43</v>
      </c>
      <c r="G1759" s="8">
        <v>38354</v>
      </c>
      <c r="H1759" t="s">
        <v>44</v>
      </c>
      <c r="I1759" s="7">
        <v>1471000</v>
      </c>
      <c r="L1759" s="7">
        <v>61369964000</v>
      </c>
      <c r="M1759" s="7">
        <v>1996063000</v>
      </c>
      <c r="N1759" s="7">
        <v>753444000</v>
      </c>
      <c r="O1759" s="20">
        <f t="shared" si="55"/>
        <v>2</v>
      </c>
    </row>
    <row r="1760" spans="1:15">
      <c r="A1760" s="20" t="str">
        <f t="shared" si="56"/>
        <v>Lífeyrissjóður bankamannaHlutfallsdeild</v>
      </c>
      <c r="B1760" s="20" t="str">
        <f>_xlfn.IFNA(INDEX(Listi!$AI:$AI,MATCH(C1760,Listi!$AJ:$AJ,0)),INDEX(Listi!T:T,MATCH(C1760,Listi!U:U,0)))</f>
        <v>Lífeyrissjóður bankam.</v>
      </c>
      <c r="C1760" t="s">
        <v>250</v>
      </c>
      <c r="D1760" t="s">
        <v>467</v>
      </c>
      <c r="E1760" t="s">
        <v>275</v>
      </c>
      <c r="F1760" t="s">
        <v>43</v>
      </c>
      <c r="G1760" s="8">
        <v>38354</v>
      </c>
      <c r="H1760" t="s">
        <v>44</v>
      </c>
      <c r="I1760" s="7">
        <v>3433000</v>
      </c>
      <c r="L1760" s="7">
        <v>40286427000</v>
      </c>
      <c r="M1760" s="7">
        <v>125147000</v>
      </c>
      <c r="N1760" s="7">
        <v>2741197000</v>
      </c>
      <c r="O1760" s="20">
        <f t="shared" si="55"/>
        <v>2</v>
      </c>
    </row>
    <row r="1761" spans="1:15">
      <c r="A1761" s="20" t="str">
        <f t="shared" si="56"/>
        <v>Lífeyrissjóður RangæingaSamtryggingardeild</v>
      </c>
      <c r="B1761" s="20" t="str">
        <f>_xlfn.IFNA(INDEX(Listi!$AI:$AI,MATCH(C1761,Listi!$AJ:$AJ,0)),INDEX(Listi!T:T,MATCH(C1761,Listi!U:U,0)))</f>
        <v>Lífeyrissjóður Rang.</v>
      </c>
      <c r="C1761" t="s">
        <v>253</v>
      </c>
      <c r="D1761" t="s">
        <v>205</v>
      </c>
      <c r="E1761" t="s">
        <v>275</v>
      </c>
      <c r="F1761" t="s">
        <v>43</v>
      </c>
      <c r="G1761" s="8">
        <v>38354</v>
      </c>
      <c r="H1761" t="s">
        <v>44</v>
      </c>
      <c r="I1761" s="7">
        <v>16260000</v>
      </c>
      <c r="L1761" s="7">
        <v>18949790000</v>
      </c>
      <c r="M1761" s="7">
        <v>835894000</v>
      </c>
      <c r="N1761" s="7">
        <v>386250000</v>
      </c>
      <c r="O1761" s="20">
        <f t="shared" si="55"/>
        <v>2</v>
      </c>
    </row>
    <row r="1762" spans="1:15">
      <c r="A1762" s="20" t="str">
        <f t="shared" si="56"/>
        <v>Lífeyrissjóður starfsmanna AkureyrarbæjarSamtryggingardeild</v>
      </c>
      <c r="B1762" s="20" t="str">
        <f>_xlfn.IFNA(INDEX(Listi!$AI:$AI,MATCH(C1762,Listi!$AJ:$AJ,0)),INDEX(Listi!T:T,MATCH(C1762,Listi!U:U,0)))</f>
        <v>Lífeyrissj. starfsm. Akureyrarb.</v>
      </c>
      <c r="C1762" t="s">
        <v>274</v>
      </c>
      <c r="D1762" t="s">
        <v>205</v>
      </c>
      <c r="E1762" t="s">
        <v>275</v>
      </c>
      <c r="F1762" t="s">
        <v>43</v>
      </c>
      <c r="G1762" s="8">
        <v>38354</v>
      </c>
      <c r="H1762" t="s">
        <v>44</v>
      </c>
      <c r="I1762" s="7">
        <v>0</v>
      </c>
      <c r="L1762" s="7">
        <v>14569496826</v>
      </c>
      <c r="M1762" s="7">
        <v>46271787</v>
      </c>
      <c r="N1762" s="7">
        <v>1160288032</v>
      </c>
      <c r="O1762" s="20">
        <f t="shared" si="55"/>
        <v>2</v>
      </c>
    </row>
    <row r="1763" spans="1:15">
      <c r="A1763" s="20" t="str">
        <f t="shared" si="56"/>
        <v>Lífeyrissjóður starfsmanna Búnaðarbanka ÍslandsSamtryggingardeild</v>
      </c>
      <c r="B1763" s="20" t="str">
        <f>_xlfn.IFNA(INDEX(Listi!$AI:$AI,MATCH(C1763,Listi!$AJ:$AJ,0)),INDEX(Listi!T:T,MATCH(C1763,Listi!U:U,0)))</f>
        <v>Lífeyrissj. starfsm. Búnaðarb.Ísl.</v>
      </c>
      <c r="C1763" t="s">
        <v>254</v>
      </c>
      <c r="D1763" t="s">
        <v>205</v>
      </c>
      <c r="E1763" t="s">
        <v>275</v>
      </c>
      <c r="F1763" t="s">
        <v>43</v>
      </c>
      <c r="G1763" s="8">
        <v>38354</v>
      </c>
      <c r="H1763" t="s">
        <v>44</v>
      </c>
      <c r="I1763" s="7">
        <v>59917000</v>
      </c>
      <c r="L1763" s="7">
        <v>27921283000</v>
      </c>
      <c r="M1763" s="7">
        <v>7378000</v>
      </c>
      <c r="N1763" s="7">
        <v>1535577000</v>
      </c>
      <c r="O1763" s="20">
        <f t="shared" si="55"/>
        <v>2</v>
      </c>
    </row>
    <row r="1764" spans="1:15">
      <c r="A1764" s="20" t="str">
        <f t="shared" si="56"/>
        <v>Lífeyrissjóður starfsmanna ReykjavíkurborgarSamtryggingardeild</v>
      </c>
      <c r="B1764" s="20" t="str">
        <f>_xlfn.IFNA(INDEX(Listi!$AI:$AI,MATCH(C1764,Listi!$AJ:$AJ,0)),INDEX(Listi!T:T,MATCH(C1764,Listi!U:U,0)))</f>
        <v>Lífeyrissj. starfsm. Reykjav.</v>
      </c>
      <c r="C1764" t="s">
        <v>255</v>
      </c>
      <c r="D1764" t="s">
        <v>205</v>
      </c>
      <c r="E1764" t="s">
        <v>275</v>
      </c>
      <c r="F1764" t="s">
        <v>43</v>
      </c>
      <c r="G1764" s="8">
        <v>38354</v>
      </c>
      <c r="H1764" t="s">
        <v>44</v>
      </c>
      <c r="I1764" s="7">
        <v>1809827</v>
      </c>
      <c r="L1764" s="7">
        <v>92450251598</v>
      </c>
      <c r="M1764" s="7">
        <v>217604296</v>
      </c>
      <c r="N1764" s="7">
        <v>6195210428</v>
      </c>
      <c r="O1764" s="20">
        <f t="shared" si="55"/>
        <v>2</v>
      </c>
    </row>
    <row r="1765" spans="1:15">
      <c r="A1765" s="20" t="str">
        <f t="shared" si="56"/>
        <v>Lífeyrissjóður starfsmanna ríkisinsA-deild</v>
      </c>
      <c r="B1765" s="20" t="str">
        <f>_xlfn.IFNA(INDEX(Listi!$AI:$AI,MATCH(C1765,Listi!$AJ:$AJ,0)),INDEX(Listi!T:T,MATCH(C1765,Listi!U:U,0)))</f>
        <v>LSR</v>
      </c>
      <c r="C1765" t="s">
        <v>256</v>
      </c>
      <c r="D1765" t="s">
        <v>257</v>
      </c>
      <c r="E1765" t="s">
        <v>275</v>
      </c>
      <c r="F1765" t="s">
        <v>43</v>
      </c>
      <c r="G1765" s="8">
        <v>38354</v>
      </c>
      <c r="H1765" t="s">
        <v>44</v>
      </c>
      <c r="I1765" s="7">
        <v>185446981</v>
      </c>
      <c r="L1765" s="7">
        <v>1024402726080</v>
      </c>
      <c r="M1765" s="7">
        <v>38030413328</v>
      </c>
      <c r="N1765" s="7">
        <v>13011563069</v>
      </c>
      <c r="O1765" s="20">
        <f t="shared" si="55"/>
        <v>2</v>
      </c>
    </row>
    <row r="1766" spans="1:15">
      <c r="A1766" s="20" t="str">
        <f t="shared" si="56"/>
        <v>Lífeyrissjóður starfsmanna ríkisinsB-deild</v>
      </c>
      <c r="B1766" s="20" t="str">
        <f>_xlfn.IFNA(INDEX(Listi!$AI:$AI,MATCH(C1766,Listi!$AJ:$AJ,0)),INDEX(Listi!T:T,MATCH(C1766,Listi!U:U,0)))</f>
        <v>LSR</v>
      </c>
      <c r="C1766" t="s">
        <v>256</v>
      </c>
      <c r="D1766" t="s">
        <v>218</v>
      </c>
      <c r="E1766" t="s">
        <v>275</v>
      </c>
      <c r="F1766" t="s">
        <v>43</v>
      </c>
      <c r="G1766" s="8">
        <v>38354</v>
      </c>
      <c r="H1766" t="s">
        <v>44</v>
      </c>
      <c r="I1766" s="7">
        <v>238718943</v>
      </c>
      <c r="L1766" s="7">
        <v>297381500048</v>
      </c>
      <c r="M1766" s="7">
        <v>1364474032</v>
      </c>
      <c r="N1766" s="7">
        <v>62409553231</v>
      </c>
      <c r="O1766" s="20">
        <f t="shared" si="55"/>
        <v>2</v>
      </c>
    </row>
    <row r="1767" spans="1:15">
      <c r="A1767" s="20" t="str">
        <f t="shared" si="56"/>
        <v>Lífeyrissjóður starfsmanna ríkisinsLeið I</v>
      </c>
      <c r="B1767" s="20" t="str">
        <f>_xlfn.IFNA(INDEX(Listi!$AI:$AI,MATCH(C1767,Listi!$AJ:$AJ,0)),INDEX(Listi!T:T,MATCH(C1767,Listi!U:U,0)))</f>
        <v>LSR</v>
      </c>
      <c r="C1767" t="s">
        <v>256</v>
      </c>
      <c r="D1767" t="s">
        <v>258</v>
      </c>
      <c r="E1767" t="s">
        <v>276</v>
      </c>
      <c r="F1767" t="s">
        <v>43</v>
      </c>
      <c r="G1767" s="8">
        <v>38354</v>
      </c>
      <c r="H1767" t="s">
        <v>44</v>
      </c>
      <c r="I1767" s="7">
        <v>0</v>
      </c>
      <c r="L1767" s="7">
        <v>11704214939</v>
      </c>
      <c r="M1767" s="7">
        <v>547428342</v>
      </c>
      <c r="N1767" s="7">
        <v>195323403</v>
      </c>
      <c r="O1767" s="20">
        <f t="shared" si="55"/>
        <v>2</v>
      </c>
    </row>
    <row r="1768" spans="1:15">
      <c r="A1768" s="20" t="str">
        <f t="shared" si="56"/>
        <v>Lífeyrissjóður starfsmanna ríkisinsLeið II</v>
      </c>
      <c r="B1768" s="20" t="str">
        <f>_xlfn.IFNA(INDEX(Listi!$AI:$AI,MATCH(C1768,Listi!$AJ:$AJ,0)),INDEX(Listi!T:T,MATCH(C1768,Listi!U:U,0)))</f>
        <v>LSR</v>
      </c>
      <c r="C1768" t="s">
        <v>256</v>
      </c>
      <c r="D1768" t="s">
        <v>259</v>
      </c>
      <c r="E1768" t="s">
        <v>276</v>
      </c>
      <c r="F1768" t="s">
        <v>43</v>
      </c>
      <c r="G1768" s="8">
        <v>38354</v>
      </c>
      <c r="H1768" t="s">
        <v>44</v>
      </c>
      <c r="I1768" s="7">
        <v>0</v>
      </c>
      <c r="L1768" s="7">
        <v>3365164594</v>
      </c>
      <c r="M1768" s="7">
        <v>379849453</v>
      </c>
      <c r="N1768" s="7">
        <v>93142056</v>
      </c>
      <c r="O1768" s="20">
        <f t="shared" si="55"/>
        <v>2</v>
      </c>
    </row>
    <row r="1769" spans="1:15">
      <c r="A1769" s="20" t="str">
        <f t="shared" si="56"/>
        <v>Lífeyrissjóður starfsmanna ríkisinsLeið III</v>
      </c>
      <c r="B1769" s="20" t="str">
        <f>_xlfn.IFNA(INDEX(Listi!$AI:$AI,MATCH(C1769,Listi!$AJ:$AJ,0)),INDEX(Listi!T:T,MATCH(C1769,Listi!U:U,0)))</f>
        <v>LSR</v>
      </c>
      <c r="C1769" t="s">
        <v>256</v>
      </c>
      <c r="D1769" t="s">
        <v>260</v>
      </c>
      <c r="E1769" t="s">
        <v>276</v>
      </c>
      <c r="F1769" t="s">
        <v>43</v>
      </c>
      <c r="G1769" s="8">
        <v>38354</v>
      </c>
      <c r="H1769" t="s">
        <v>44</v>
      </c>
      <c r="I1769" s="7">
        <v>0</v>
      </c>
      <c r="L1769" s="7">
        <v>9959294621</v>
      </c>
      <c r="M1769" s="7">
        <v>743287481</v>
      </c>
      <c r="N1769" s="7">
        <v>349903833</v>
      </c>
      <c r="O1769" s="20">
        <f t="shared" si="55"/>
        <v>2</v>
      </c>
    </row>
    <row r="1770" spans="1:15">
      <c r="A1770" s="20" t="str">
        <f t="shared" si="56"/>
        <v>Lífeyrissjóður Tannlæknafél ÍslDeild I/Séreign</v>
      </c>
      <c r="B1770" s="20" t="str">
        <f>_xlfn.IFNA(INDEX(Listi!$AI:$AI,MATCH(C1770,Listi!$AJ:$AJ,0)),INDEX(Listi!T:T,MATCH(C1770,Listi!U:U,0)))</f>
        <v>Lífeyrissj. Tannlækna</v>
      </c>
      <c r="C1770" t="s">
        <v>261</v>
      </c>
      <c r="D1770" t="s">
        <v>207</v>
      </c>
      <c r="E1770" t="s">
        <v>276</v>
      </c>
      <c r="F1770" t="s">
        <v>43</v>
      </c>
      <c r="G1770" s="8">
        <v>38354</v>
      </c>
      <c r="H1770" t="s">
        <v>44</v>
      </c>
      <c r="I1770" s="7">
        <v>0</v>
      </c>
      <c r="L1770" s="7">
        <v>6768408488</v>
      </c>
      <c r="M1770" s="7">
        <v>272759192</v>
      </c>
      <c r="N1770" s="7">
        <v>153838058</v>
      </c>
      <c r="O1770" s="20">
        <f t="shared" si="55"/>
        <v>2</v>
      </c>
    </row>
    <row r="1771" spans="1:15">
      <c r="A1771" s="20" t="str">
        <f t="shared" si="56"/>
        <v>Lífeyrissjóður Tannlæknafél ÍslSamtryggingardeild</v>
      </c>
      <c r="B1771" s="20" t="str">
        <f>_xlfn.IFNA(INDEX(Listi!$AI:$AI,MATCH(C1771,Listi!$AJ:$AJ,0)),INDEX(Listi!T:T,MATCH(C1771,Listi!U:U,0)))</f>
        <v>Lífeyrissj. Tannlækna</v>
      </c>
      <c r="C1771" t="s">
        <v>261</v>
      </c>
      <c r="D1771" t="s">
        <v>205</v>
      </c>
      <c r="E1771" t="s">
        <v>275</v>
      </c>
      <c r="F1771" t="s">
        <v>43</v>
      </c>
      <c r="G1771" s="8">
        <v>38354</v>
      </c>
      <c r="H1771" t="s">
        <v>44</v>
      </c>
      <c r="I1771" s="7">
        <v>0</v>
      </c>
      <c r="L1771" s="7">
        <v>2241251214</v>
      </c>
      <c r="M1771" s="7">
        <v>112827287</v>
      </c>
      <c r="N1771" s="7">
        <v>17930159</v>
      </c>
      <c r="O1771" s="20">
        <f t="shared" si="55"/>
        <v>2</v>
      </c>
    </row>
    <row r="1772" spans="1:15">
      <c r="A1772" s="20" t="str">
        <f t="shared" si="56"/>
        <v>Lífeyrissjóður verslunarmannaÆvileið 1</v>
      </c>
      <c r="B1772" s="20" t="str">
        <f>_xlfn.IFNA(INDEX(Listi!$AI:$AI,MATCH(C1772,Listi!$AJ:$AJ,0)),INDEX(Listi!T:T,MATCH(C1772,Listi!U:U,0)))</f>
        <v>Lífeyrissj. Verslunarm.</v>
      </c>
      <c r="C1772" t="s">
        <v>206</v>
      </c>
      <c r="D1772" t="s">
        <v>310</v>
      </c>
      <c r="E1772" t="s">
        <v>276</v>
      </c>
      <c r="F1772" t="s">
        <v>43</v>
      </c>
      <c r="G1772" s="8">
        <v>38354</v>
      </c>
      <c r="H1772" t="s">
        <v>44</v>
      </c>
      <c r="I1772" s="7">
        <v>0</v>
      </c>
      <c r="L1772" s="7">
        <v>2860479562</v>
      </c>
      <c r="M1772" s="7">
        <v>819651283</v>
      </c>
      <c r="N1772" s="7">
        <v>12562366</v>
      </c>
      <c r="O1772" s="20">
        <f t="shared" si="55"/>
        <v>2</v>
      </c>
    </row>
    <row r="1773" spans="1:15">
      <c r="A1773" s="20" t="str">
        <f t="shared" si="56"/>
        <v>Lífeyrissjóður verslunarmannaÆvileið 2</v>
      </c>
      <c r="B1773" s="20" t="str">
        <f>_xlfn.IFNA(INDEX(Listi!$AI:$AI,MATCH(C1773,Listi!$AJ:$AJ,0)),INDEX(Listi!T:T,MATCH(C1773,Listi!U:U,0)))</f>
        <v>Lífeyrissj. Verslunarm.</v>
      </c>
      <c r="C1773" t="s">
        <v>206</v>
      </c>
      <c r="D1773" t="s">
        <v>309</v>
      </c>
      <c r="E1773" t="s">
        <v>276</v>
      </c>
      <c r="F1773" t="s">
        <v>43</v>
      </c>
      <c r="G1773" s="8">
        <v>38354</v>
      </c>
      <c r="H1773" t="s">
        <v>44</v>
      </c>
      <c r="I1773" s="7">
        <v>0</v>
      </c>
      <c r="L1773" s="7">
        <v>2325064159</v>
      </c>
      <c r="M1773" s="7">
        <v>465663194</v>
      </c>
      <c r="N1773" s="7">
        <v>32037995</v>
      </c>
      <c r="O1773" s="20">
        <f t="shared" si="55"/>
        <v>2</v>
      </c>
    </row>
    <row r="1774" spans="1:15">
      <c r="A1774" s="20" t="str">
        <f t="shared" si="56"/>
        <v>Lífeyrissjóður verslunarmannaÆvileið 3</v>
      </c>
      <c r="B1774" s="20" t="str">
        <f>_xlfn.IFNA(INDEX(Listi!$AI:$AI,MATCH(C1774,Listi!$AJ:$AJ,0)),INDEX(Listi!T:T,MATCH(C1774,Listi!U:U,0)))</f>
        <v>Lífeyrissj. Verslunarm.</v>
      </c>
      <c r="C1774" t="s">
        <v>206</v>
      </c>
      <c r="D1774" t="s">
        <v>308</v>
      </c>
      <c r="E1774" t="s">
        <v>276</v>
      </c>
      <c r="F1774" t="s">
        <v>43</v>
      </c>
      <c r="G1774" s="8">
        <v>38354</v>
      </c>
      <c r="H1774" t="s">
        <v>44</v>
      </c>
      <c r="I1774" s="7">
        <v>0</v>
      </c>
      <c r="L1774" s="7">
        <v>1567402319</v>
      </c>
      <c r="M1774" s="7">
        <v>325961302</v>
      </c>
      <c r="N1774" s="7">
        <v>60283998</v>
      </c>
      <c r="O1774" s="20">
        <f t="shared" si="55"/>
        <v>2</v>
      </c>
    </row>
    <row r="1775" spans="1:15">
      <c r="A1775" s="20" t="str">
        <f t="shared" si="56"/>
        <v>Lífeyrissjóður verslunarmannaDeild I/Séreign</v>
      </c>
      <c r="B1775" s="20" t="str">
        <f>_xlfn.IFNA(INDEX(Listi!$AI:$AI,MATCH(C1775,Listi!$AJ:$AJ,0)),INDEX(Listi!T:T,MATCH(C1775,Listi!U:U,0)))</f>
        <v>Lífeyrissj. Verslunarm.</v>
      </c>
      <c r="C1775" t="s">
        <v>206</v>
      </c>
      <c r="D1775" t="s">
        <v>207</v>
      </c>
      <c r="E1775" t="s">
        <v>276</v>
      </c>
      <c r="F1775" t="s">
        <v>43</v>
      </c>
      <c r="G1775" s="8">
        <v>38354</v>
      </c>
      <c r="H1775" t="s">
        <v>44</v>
      </c>
      <c r="I1775" s="7">
        <v>1797268</v>
      </c>
      <c r="L1775" s="7">
        <v>19785724399</v>
      </c>
      <c r="M1775" s="7">
        <v>729937912</v>
      </c>
      <c r="N1775" s="7">
        <v>458382791</v>
      </c>
      <c r="O1775" s="20">
        <f t="shared" si="55"/>
        <v>2</v>
      </c>
    </row>
    <row r="1776" spans="1:15">
      <c r="A1776" s="20" t="str">
        <f t="shared" si="56"/>
        <v>Lífeyrissjóður verslunarmannaSamtryggingardeild</v>
      </c>
      <c r="B1776" s="20" t="str">
        <f>_xlfn.IFNA(INDEX(Listi!$AI:$AI,MATCH(C1776,Listi!$AJ:$AJ,0)),INDEX(Listi!T:T,MATCH(C1776,Listi!U:U,0)))</f>
        <v>Lífeyrissj. Verslunarm.</v>
      </c>
      <c r="C1776" t="s">
        <v>206</v>
      </c>
      <c r="D1776" t="s">
        <v>205</v>
      </c>
      <c r="E1776" t="s">
        <v>275</v>
      </c>
      <c r="F1776" t="s">
        <v>43</v>
      </c>
      <c r="G1776" s="8">
        <v>38354</v>
      </c>
      <c r="H1776" t="s">
        <v>44</v>
      </c>
      <c r="I1776" s="7">
        <v>106695989</v>
      </c>
      <c r="L1776" s="7">
        <v>1174592806906</v>
      </c>
      <c r="M1776" s="7">
        <v>35794261112</v>
      </c>
      <c r="N1776" s="7">
        <v>21965137185</v>
      </c>
      <c r="O1776" s="20">
        <f t="shared" si="55"/>
        <v>2</v>
      </c>
    </row>
    <row r="1777" spans="1:15">
      <c r="A1777" s="20" t="str">
        <f t="shared" si="56"/>
        <v>Lífeyrissjóður VestmannaeyjaSafn I</v>
      </c>
      <c r="B1777" s="20" t="str">
        <f>_xlfn.IFNA(INDEX(Listi!$AI:$AI,MATCH(C1777,Listi!$AJ:$AJ,0)),INDEX(Listi!T:T,MATCH(C1777,Listi!U:U,0)))</f>
        <v>Lífeyrissj. Vestm.</v>
      </c>
      <c r="C1777" t="s">
        <v>262</v>
      </c>
      <c r="D1777" t="s">
        <v>210</v>
      </c>
      <c r="E1777" t="s">
        <v>276</v>
      </c>
      <c r="F1777" t="s">
        <v>43</v>
      </c>
      <c r="G1777" s="8">
        <v>38354</v>
      </c>
      <c r="H1777" t="s">
        <v>44</v>
      </c>
      <c r="I1777" s="7">
        <v>0</v>
      </c>
      <c r="L1777" s="7">
        <v>381311221</v>
      </c>
      <c r="M1777" s="7">
        <v>44104006</v>
      </c>
      <c r="N1777" s="7">
        <v>13592960</v>
      </c>
      <c r="O1777" s="20">
        <f t="shared" si="55"/>
        <v>2</v>
      </c>
    </row>
    <row r="1778" spans="1:15">
      <c r="A1778" s="20" t="str">
        <f t="shared" si="56"/>
        <v>Lífeyrissjóður VestmannaeyjaSafn II</v>
      </c>
      <c r="B1778" s="20" t="str">
        <f>_xlfn.IFNA(INDEX(Listi!$AI:$AI,MATCH(C1778,Listi!$AJ:$AJ,0)),INDEX(Listi!T:T,MATCH(C1778,Listi!U:U,0)))</f>
        <v>Lífeyrissj. Vestm.</v>
      </c>
      <c r="C1778" t="s">
        <v>262</v>
      </c>
      <c r="D1778" t="s">
        <v>211</v>
      </c>
      <c r="E1778" t="s">
        <v>276</v>
      </c>
      <c r="F1778" t="s">
        <v>43</v>
      </c>
      <c r="G1778" s="8">
        <v>38354</v>
      </c>
      <c r="H1778" t="s">
        <v>44</v>
      </c>
      <c r="I1778" s="7">
        <v>0</v>
      </c>
      <c r="L1778" s="7">
        <v>571440191</v>
      </c>
      <c r="M1778" s="7">
        <v>40240404</v>
      </c>
      <c r="N1778" s="7">
        <v>18659289</v>
      </c>
      <c r="O1778" s="20">
        <f t="shared" si="55"/>
        <v>2</v>
      </c>
    </row>
    <row r="1779" spans="1:15">
      <c r="A1779" s="20" t="str">
        <f t="shared" si="56"/>
        <v>Lífeyrissjóður VestmannaeyjaSamtryggingardeild</v>
      </c>
      <c r="B1779" s="20" t="str">
        <f>_xlfn.IFNA(INDEX(Listi!$AI:$AI,MATCH(C1779,Listi!$AJ:$AJ,0)),INDEX(Listi!T:T,MATCH(C1779,Listi!U:U,0)))</f>
        <v>Lífeyrissj. Vestm.</v>
      </c>
      <c r="C1779" t="s">
        <v>262</v>
      </c>
      <c r="D1779" t="s">
        <v>205</v>
      </c>
      <c r="E1779" t="s">
        <v>275</v>
      </c>
      <c r="F1779" t="s">
        <v>43</v>
      </c>
      <c r="G1779" s="8">
        <v>38354</v>
      </c>
      <c r="H1779" t="s">
        <v>44</v>
      </c>
      <c r="I1779" s="7">
        <v>5055508</v>
      </c>
      <c r="L1779" s="7">
        <v>85198020532</v>
      </c>
      <c r="M1779" s="7">
        <v>1944643004</v>
      </c>
      <c r="N1779" s="7">
        <v>2198060399</v>
      </c>
      <c r="O1779" s="20">
        <f t="shared" si="55"/>
        <v>2</v>
      </c>
    </row>
    <row r="1780" spans="1:15">
      <c r="A1780" s="20" t="str">
        <f t="shared" si="56"/>
        <v>Lífsval - lífeyrissparnaðurLífsval 1</v>
      </c>
      <c r="B1780" s="20" t="str">
        <f>_xlfn.IFNA(INDEX(Listi!$AI:$AI,MATCH(C1780,Listi!$AJ:$AJ,0)),INDEX(Listi!T:T,MATCH(C1780,Listi!U:U,0)))</f>
        <v>Lífsval</v>
      </c>
      <c r="C1780" t="s">
        <v>263</v>
      </c>
      <c r="D1780" t="s">
        <v>264</v>
      </c>
      <c r="E1780" t="s">
        <v>276</v>
      </c>
      <c r="F1780" t="s">
        <v>43</v>
      </c>
      <c r="G1780" s="8">
        <v>38354</v>
      </c>
      <c r="H1780" t="s">
        <v>44</v>
      </c>
      <c r="I1780" s="7">
        <v>0</v>
      </c>
      <c r="L1780" s="7">
        <v>1792991246</v>
      </c>
      <c r="M1780" s="7">
        <v>203244065</v>
      </c>
      <c r="N1780" s="7">
        <v>81003579</v>
      </c>
      <c r="O1780" s="20">
        <f t="shared" si="55"/>
        <v>2</v>
      </c>
    </row>
    <row r="1781" spans="1:15">
      <c r="A1781" s="20" t="str">
        <f t="shared" si="56"/>
        <v>Lífsval - lífeyrissparnaðurLífsval 2</v>
      </c>
      <c r="B1781" s="20" t="str">
        <f>_xlfn.IFNA(INDEX(Listi!$AI:$AI,MATCH(C1781,Listi!$AJ:$AJ,0)),INDEX(Listi!T:T,MATCH(C1781,Listi!U:U,0)))</f>
        <v>Lífsval</v>
      </c>
      <c r="C1781" t="s">
        <v>263</v>
      </c>
      <c r="D1781" t="s">
        <v>265</v>
      </c>
      <c r="E1781" t="s">
        <v>276</v>
      </c>
      <c r="F1781" t="s">
        <v>43</v>
      </c>
      <c r="G1781" s="8">
        <v>38354</v>
      </c>
      <c r="H1781" t="s">
        <v>44</v>
      </c>
      <c r="I1781" s="7">
        <v>0</v>
      </c>
      <c r="L1781" s="7">
        <v>79660340</v>
      </c>
      <c r="M1781" s="7">
        <v>14369045</v>
      </c>
      <c r="N1781" s="7">
        <v>2695304</v>
      </c>
      <c r="O1781" s="20">
        <f t="shared" si="55"/>
        <v>2</v>
      </c>
    </row>
    <row r="1782" spans="1:15">
      <c r="A1782" s="20" t="str">
        <f t="shared" si="56"/>
        <v>Lífsval - lífeyrissparnaðurLífsval 3</v>
      </c>
      <c r="B1782" s="20" t="str">
        <f>_xlfn.IFNA(INDEX(Listi!$AI:$AI,MATCH(C1782,Listi!$AJ:$AJ,0)),INDEX(Listi!T:T,MATCH(C1782,Listi!U:U,0)))</f>
        <v>Lífsval</v>
      </c>
      <c r="C1782" t="s">
        <v>263</v>
      </c>
      <c r="D1782" t="s">
        <v>266</v>
      </c>
      <c r="E1782" t="s">
        <v>276</v>
      </c>
      <c r="F1782" t="s">
        <v>43</v>
      </c>
      <c r="G1782" s="8">
        <v>38354</v>
      </c>
      <c r="H1782" t="s">
        <v>44</v>
      </c>
      <c r="I1782" s="7">
        <v>0</v>
      </c>
      <c r="L1782" s="7">
        <v>131239774</v>
      </c>
      <c r="M1782" s="7">
        <v>16635787</v>
      </c>
      <c r="N1782" s="7">
        <v>3548138</v>
      </c>
      <c r="O1782" s="20">
        <f t="shared" si="55"/>
        <v>2</v>
      </c>
    </row>
    <row r="1783" spans="1:15">
      <c r="A1783" s="20" t="str">
        <f t="shared" si="56"/>
        <v>Lífsval - lífeyrissparnaðurLífsval 4</v>
      </c>
      <c r="B1783" s="20" t="str">
        <f>_xlfn.IFNA(INDEX(Listi!$AI:$AI,MATCH(C1783,Listi!$AJ:$AJ,0)),INDEX(Listi!T:T,MATCH(C1783,Listi!U:U,0)))</f>
        <v>Lífsval</v>
      </c>
      <c r="C1783" t="s">
        <v>263</v>
      </c>
      <c r="D1783" t="s">
        <v>267</v>
      </c>
      <c r="E1783" t="s">
        <v>276</v>
      </c>
      <c r="F1783" t="s">
        <v>43</v>
      </c>
      <c r="G1783" s="8">
        <v>38354</v>
      </c>
      <c r="H1783" t="s">
        <v>44</v>
      </c>
      <c r="I1783" s="7">
        <v>0</v>
      </c>
      <c r="L1783" s="7">
        <v>71752064</v>
      </c>
      <c r="M1783" s="7">
        <v>15238959</v>
      </c>
      <c r="N1783" s="7">
        <v>2058992</v>
      </c>
      <c r="O1783" s="20">
        <f t="shared" si="55"/>
        <v>2</v>
      </c>
    </row>
    <row r="1784" spans="1:15">
      <c r="A1784" s="20" t="str">
        <f t="shared" si="56"/>
        <v>Lífsverk lífeyrissjóðurLífsverk I/Séreign</v>
      </c>
      <c r="B1784" s="20" t="str">
        <f>_xlfn.IFNA(INDEX(Listi!$AI:$AI,MATCH(C1784,Listi!$AJ:$AJ,0)),INDEX(Listi!T:T,MATCH(C1784,Listi!U:U,0)))</f>
        <v xml:space="preserve">Lífsverk  </v>
      </c>
      <c r="C1784" t="s">
        <v>268</v>
      </c>
      <c r="D1784" t="s">
        <v>269</v>
      </c>
      <c r="E1784" t="s">
        <v>276</v>
      </c>
      <c r="F1784" t="s">
        <v>43</v>
      </c>
      <c r="G1784" s="8">
        <v>38354</v>
      </c>
      <c r="H1784" t="s">
        <v>44</v>
      </c>
      <c r="I1784" s="7">
        <v>0</v>
      </c>
      <c r="L1784" s="7">
        <v>4582957000</v>
      </c>
      <c r="M1784" s="7">
        <v>635926000</v>
      </c>
      <c r="N1784" s="7">
        <v>22708000</v>
      </c>
      <c r="O1784" s="20">
        <f t="shared" si="55"/>
        <v>2</v>
      </c>
    </row>
    <row r="1785" spans="1:15">
      <c r="A1785" s="20" t="str">
        <f t="shared" si="56"/>
        <v>Lífsverk lífeyrissjóðurLífsverk II/Séreign</v>
      </c>
      <c r="B1785" s="20" t="str">
        <f>_xlfn.IFNA(INDEX(Listi!$AI:$AI,MATCH(C1785,Listi!$AJ:$AJ,0)),INDEX(Listi!T:T,MATCH(C1785,Listi!U:U,0)))</f>
        <v xml:space="preserve">Lífsverk  </v>
      </c>
      <c r="C1785" t="s">
        <v>268</v>
      </c>
      <c r="D1785" t="s">
        <v>270</v>
      </c>
      <c r="E1785" t="s">
        <v>276</v>
      </c>
      <c r="F1785" t="s">
        <v>43</v>
      </c>
      <c r="G1785" s="8">
        <v>38354</v>
      </c>
      <c r="H1785" t="s">
        <v>44</v>
      </c>
      <c r="I1785" s="7">
        <v>0</v>
      </c>
      <c r="L1785" s="7">
        <v>23735073000</v>
      </c>
      <c r="M1785" s="7">
        <v>2073571000</v>
      </c>
      <c r="N1785" s="7">
        <v>249365000</v>
      </c>
      <c r="O1785" s="20">
        <f t="shared" si="55"/>
        <v>2</v>
      </c>
    </row>
    <row r="1786" spans="1:15">
      <c r="A1786" s="20" t="str">
        <f t="shared" si="56"/>
        <v>Lífsverk lífeyrissjóðurLífsverk III/Séreign</v>
      </c>
      <c r="B1786" s="20" t="str">
        <f>_xlfn.IFNA(INDEX(Listi!$AI:$AI,MATCH(C1786,Listi!$AJ:$AJ,0)),INDEX(Listi!T:T,MATCH(C1786,Listi!U:U,0)))</f>
        <v xml:space="preserve">Lífsverk  </v>
      </c>
      <c r="C1786" t="s">
        <v>268</v>
      </c>
      <c r="D1786" t="s">
        <v>271</v>
      </c>
      <c r="E1786" t="s">
        <v>276</v>
      </c>
      <c r="F1786" t="s">
        <v>43</v>
      </c>
      <c r="G1786" s="8">
        <v>38354</v>
      </c>
      <c r="H1786" t="s">
        <v>44</v>
      </c>
      <c r="I1786" s="7">
        <v>0</v>
      </c>
      <c r="L1786" s="7">
        <v>653814000</v>
      </c>
      <c r="M1786" s="7">
        <v>105107000</v>
      </c>
      <c r="N1786" s="7">
        <v>2613000</v>
      </c>
      <c r="O1786" s="20">
        <f t="shared" si="55"/>
        <v>2</v>
      </c>
    </row>
    <row r="1787" spans="1:15">
      <c r="A1787" s="20" t="str">
        <f t="shared" si="56"/>
        <v>Lífsverk lífeyrissjóðurSamtryggingardeild</v>
      </c>
      <c r="B1787" s="20" t="str">
        <f>_xlfn.IFNA(INDEX(Listi!$AI:$AI,MATCH(C1787,Listi!$AJ:$AJ,0)),INDEX(Listi!T:T,MATCH(C1787,Listi!U:U,0)))</f>
        <v xml:space="preserve">Lífsverk  </v>
      </c>
      <c r="C1787" t="s">
        <v>268</v>
      </c>
      <c r="D1787" t="s">
        <v>205</v>
      </c>
      <c r="E1787" t="s">
        <v>275</v>
      </c>
      <c r="F1787" t="s">
        <v>43</v>
      </c>
      <c r="G1787" s="8">
        <v>38354</v>
      </c>
      <c r="H1787" t="s">
        <v>44</v>
      </c>
      <c r="I1787" s="7">
        <v>0</v>
      </c>
      <c r="L1787" s="7">
        <v>120542527000</v>
      </c>
      <c r="M1787" s="7">
        <v>4397803000</v>
      </c>
      <c r="N1787" s="7">
        <v>1423151000</v>
      </c>
      <c r="O1787" s="20">
        <f t="shared" si="55"/>
        <v>2</v>
      </c>
    </row>
    <row r="1788" spans="1:15">
      <c r="A1788" s="20" t="str">
        <f t="shared" si="56"/>
        <v>Söfnunarsjóður lífeyrisréttindaDeild I/Innlán</v>
      </c>
      <c r="B1788" s="20" t="str">
        <f>_xlfn.IFNA(INDEX(Listi!$AI:$AI,MATCH(C1788,Listi!$AJ:$AJ,0)),INDEX(Listi!T:T,MATCH(C1788,Listi!U:U,0)))</f>
        <v>Söfnunarsj.</v>
      </c>
      <c r="C1788" t="s">
        <v>272</v>
      </c>
      <c r="D1788" t="s">
        <v>273</v>
      </c>
      <c r="E1788" t="s">
        <v>276</v>
      </c>
      <c r="F1788" t="s">
        <v>43</v>
      </c>
      <c r="G1788" s="8">
        <v>38354</v>
      </c>
      <c r="H1788" t="s">
        <v>44</v>
      </c>
      <c r="I1788" s="7">
        <v>0</v>
      </c>
      <c r="L1788" s="7">
        <v>2001731914</v>
      </c>
      <c r="M1788" s="7">
        <v>133561634</v>
      </c>
      <c r="N1788" s="7">
        <v>44803565</v>
      </c>
      <c r="O1788" s="20">
        <f t="shared" si="55"/>
        <v>2</v>
      </c>
    </row>
    <row r="1789" spans="1:15">
      <c r="A1789" s="20" t="str">
        <f t="shared" si="56"/>
        <v>Söfnunarsjóður lífeyrisréttindaDeild III/Séreign</v>
      </c>
      <c r="B1789" s="20" t="str">
        <f>_xlfn.IFNA(INDEX(Listi!$AI:$AI,MATCH(C1789,Listi!$AJ:$AJ,0)),INDEX(Listi!T:T,MATCH(C1789,Listi!U:U,0)))</f>
        <v>Söfnunarsj.</v>
      </c>
      <c r="C1789" t="s">
        <v>272</v>
      </c>
      <c r="D1789" t="s">
        <v>599</v>
      </c>
      <c r="E1789" t="s">
        <v>276</v>
      </c>
      <c r="F1789" t="s">
        <v>43</v>
      </c>
      <c r="G1789" s="8">
        <v>38354</v>
      </c>
      <c r="H1789" t="s">
        <v>44</v>
      </c>
      <c r="I1789" s="7">
        <v>0</v>
      </c>
      <c r="L1789" s="7">
        <v>24413085</v>
      </c>
      <c r="M1789" s="7">
        <v>24697577</v>
      </c>
      <c r="N1789" s="7">
        <v>900000</v>
      </c>
      <c r="O1789" s="20">
        <f t="shared" si="55"/>
        <v>2</v>
      </c>
    </row>
    <row r="1790" spans="1:15">
      <c r="A1790" s="20" t="str">
        <f t="shared" si="56"/>
        <v>Söfnunarsjóður lífeyrisréttindaDeildII/Séreign</v>
      </c>
      <c r="B1790" s="20" t="str">
        <f>_xlfn.IFNA(INDEX(Listi!$AI:$AI,MATCH(C1790,Listi!$AJ:$AJ,0)),INDEX(Listi!T:T,MATCH(C1790,Listi!U:U,0)))</f>
        <v>Söfnunarsj.</v>
      </c>
      <c r="C1790" t="s">
        <v>272</v>
      </c>
      <c r="D1790" t="s">
        <v>586</v>
      </c>
      <c r="E1790" t="s">
        <v>276</v>
      </c>
      <c r="F1790" t="s">
        <v>43</v>
      </c>
      <c r="G1790" s="8">
        <v>38354</v>
      </c>
      <c r="H1790" t="s">
        <v>44</v>
      </c>
      <c r="I1790" s="7">
        <v>0</v>
      </c>
      <c r="L1790" s="7">
        <v>1654616477</v>
      </c>
      <c r="M1790" s="7">
        <v>128539213</v>
      </c>
      <c r="N1790" s="7">
        <v>22846291</v>
      </c>
      <c r="O1790" s="20">
        <f t="shared" si="55"/>
        <v>2</v>
      </c>
    </row>
    <row r="1791" spans="1:15">
      <c r="A1791" s="20" t="str">
        <f t="shared" si="56"/>
        <v>Söfnunarsjóður lífeyrisréttindaSamtryggingardeild</v>
      </c>
      <c r="B1791" s="20" t="str">
        <f>_xlfn.IFNA(INDEX(Listi!$AI:$AI,MATCH(C1791,Listi!$AJ:$AJ,0)),INDEX(Listi!T:T,MATCH(C1791,Listi!U:U,0)))</f>
        <v>Söfnunarsj.</v>
      </c>
      <c r="C1791" t="s">
        <v>272</v>
      </c>
      <c r="D1791" t="s">
        <v>205</v>
      </c>
      <c r="E1791" t="s">
        <v>275</v>
      </c>
      <c r="F1791" t="s">
        <v>43</v>
      </c>
      <c r="G1791" s="8">
        <v>38354</v>
      </c>
      <c r="H1791" t="s">
        <v>44</v>
      </c>
      <c r="I1791" s="7">
        <v>0</v>
      </c>
      <c r="L1791" s="7">
        <v>238978847889</v>
      </c>
      <c r="M1791" s="7">
        <v>4967193409</v>
      </c>
      <c r="N1791" s="7">
        <v>6076487652</v>
      </c>
      <c r="O1791" s="20">
        <f t="shared" si="55"/>
        <v>2</v>
      </c>
    </row>
    <row r="1792" spans="1:15">
      <c r="A1792" s="20" t="str">
        <f t="shared" si="56"/>
        <v>Stapi lífeyrissjóðurSafn I</v>
      </c>
      <c r="B1792" s="20" t="str">
        <f>_xlfn.IFNA(INDEX(Listi!$AI:$AI,MATCH(C1792,Listi!$AJ:$AJ,0)),INDEX(Listi!T:T,MATCH(C1792,Listi!U:U,0)))</f>
        <v xml:space="preserve">Stapi  </v>
      </c>
      <c r="C1792" t="s">
        <v>209</v>
      </c>
      <c r="D1792" t="s">
        <v>210</v>
      </c>
      <c r="E1792" t="s">
        <v>276</v>
      </c>
      <c r="F1792" t="s">
        <v>43</v>
      </c>
      <c r="G1792" s="8">
        <v>38354</v>
      </c>
      <c r="H1792" t="s">
        <v>44</v>
      </c>
      <c r="I1792" s="7">
        <v>0</v>
      </c>
      <c r="L1792" s="7">
        <v>2440828925</v>
      </c>
      <c r="M1792" s="7">
        <v>91567233</v>
      </c>
      <c r="N1792" s="7">
        <v>110755602</v>
      </c>
      <c r="O1792" s="20">
        <f t="shared" si="55"/>
        <v>2</v>
      </c>
    </row>
    <row r="1793" spans="1:15">
      <c r="A1793" s="20" t="str">
        <f t="shared" si="56"/>
        <v>Stapi lífeyrissjóðurSafn II</v>
      </c>
      <c r="B1793" s="20" t="str">
        <f>_xlfn.IFNA(INDEX(Listi!$AI:$AI,MATCH(C1793,Listi!$AJ:$AJ,0)),INDEX(Listi!T:T,MATCH(C1793,Listi!U:U,0)))</f>
        <v xml:space="preserve">Stapi  </v>
      </c>
      <c r="C1793" t="s">
        <v>209</v>
      </c>
      <c r="D1793" t="s">
        <v>211</v>
      </c>
      <c r="E1793" t="s">
        <v>276</v>
      </c>
      <c r="F1793" t="s">
        <v>43</v>
      </c>
      <c r="G1793" s="8">
        <v>38354</v>
      </c>
      <c r="H1793" t="s">
        <v>44</v>
      </c>
      <c r="I1793" s="7">
        <v>0</v>
      </c>
      <c r="L1793" s="7">
        <v>5710890273</v>
      </c>
      <c r="M1793" s="7">
        <v>262001316</v>
      </c>
      <c r="N1793" s="7">
        <v>164209410</v>
      </c>
      <c r="O1793" s="20">
        <f t="shared" si="55"/>
        <v>2</v>
      </c>
    </row>
    <row r="1794" spans="1:15">
      <c r="A1794" s="20" t="str">
        <f t="shared" si="56"/>
        <v>Stapi lífeyrissjóðurSafn III</v>
      </c>
      <c r="B1794" s="20" t="str">
        <f>_xlfn.IFNA(INDEX(Listi!$AI:$AI,MATCH(C1794,Listi!$AJ:$AJ,0)),INDEX(Listi!T:T,MATCH(C1794,Listi!U:U,0)))</f>
        <v xml:space="preserve">Stapi  </v>
      </c>
      <c r="C1794" t="s">
        <v>209</v>
      </c>
      <c r="D1794" t="s">
        <v>212</v>
      </c>
      <c r="E1794" t="s">
        <v>276</v>
      </c>
      <c r="F1794" t="s">
        <v>43</v>
      </c>
      <c r="G1794" s="8">
        <v>38354</v>
      </c>
      <c r="H1794" t="s">
        <v>44</v>
      </c>
      <c r="I1794" s="7">
        <v>0</v>
      </c>
      <c r="L1794" s="7">
        <v>268100084</v>
      </c>
      <c r="M1794" s="7">
        <v>24388890</v>
      </c>
      <c r="N1794" s="7">
        <v>9886128</v>
      </c>
      <c r="O1794" s="20">
        <f t="shared" ref="O1794:O1857" si="57">IFERROR(VLOOKUP(F1794,EhLykill,3,FALSE),"")</f>
        <v>2</v>
      </c>
    </row>
    <row r="1795" spans="1:15">
      <c r="A1795" s="20" t="str">
        <f t="shared" si="56"/>
        <v>Stapi lífeyrissjóðurTryggingardeild</v>
      </c>
      <c r="B1795" s="20" t="str">
        <f>_xlfn.IFNA(INDEX(Listi!$AI:$AI,MATCH(C1795,Listi!$AJ:$AJ,0)),INDEX(Listi!T:T,MATCH(C1795,Listi!U:U,0)))</f>
        <v xml:space="preserve">Stapi  </v>
      </c>
      <c r="C1795" t="s">
        <v>209</v>
      </c>
      <c r="D1795" t="s">
        <v>213</v>
      </c>
      <c r="E1795" t="s">
        <v>275</v>
      </c>
      <c r="F1795" t="s">
        <v>43</v>
      </c>
      <c r="G1795" s="8">
        <v>38354</v>
      </c>
      <c r="H1795" t="s">
        <v>44</v>
      </c>
      <c r="I1795" s="7">
        <v>0</v>
      </c>
      <c r="L1795" s="7">
        <v>348661724246</v>
      </c>
      <c r="M1795" s="7">
        <v>13807615154</v>
      </c>
      <c r="N1795" s="7">
        <v>7912918911</v>
      </c>
      <c r="O1795" s="20">
        <f t="shared" si="57"/>
        <v>2</v>
      </c>
    </row>
    <row r="1796" spans="1:15">
      <c r="A1796" s="20" t="str">
        <f t="shared" si="56"/>
        <v>Stapi lífeyrissjóðurVarfærnasafnið</v>
      </c>
      <c r="B1796" s="20" t="str">
        <f>_xlfn.IFNA(INDEX(Listi!$AI:$AI,MATCH(C1796,Listi!$AJ:$AJ,0)),INDEX(Listi!T:T,MATCH(C1796,Listi!U:U,0)))</f>
        <v xml:space="preserve">Stapi  </v>
      </c>
      <c r="C1796" t="s">
        <v>209</v>
      </c>
      <c r="D1796" t="s">
        <v>392</v>
      </c>
      <c r="E1796" t="s">
        <v>276</v>
      </c>
      <c r="F1796" t="s">
        <v>43</v>
      </c>
      <c r="G1796" s="8">
        <v>38354</v>
      </c>
      <c r="H1796" t="s">
        <v>44</v>
      </c>
      <c r="I1796" s="7">
        <v>0</v>
      </c>
      <c r="L1796" s="7">
        <v>471986044</v>
      </c>
      <c r="M1796" s="7">
        <v>137399159</v>
      </c>
      <c r="N1796" s="7">
        <v>6994496</v>
      </c>
      <c r="O1796" s="20">
        <f t="shared" si="57"/>
        <v>2</v>
      </c>
    </row>
    <row r="1797" spans="1:15">
      <c r="A1797" s="20" t="str">
        <f t="shared" si="56"/>
        <v>Almenni lífeyrissjóðurinnÆvisafn I</v>
      </c>
      <c r="B1797" s="20" t="str">
        <f>_xlfn.IFNA(INDEX(Listi!$AI:$AI,MATCH(C1797,Listi!$AJ:$AJ,0)),INDEX(Listi!T:T,MATCH(C1797,Listi!U:U,0)))</f>
        <v xml:space="preserve">Almenni </v>
      </c>
      <c r="C1797" t="s">
        <v>0</v>
      </c>
      <c r="D1797" t="s">
        <v>202</v>
      </c>
      <c r="E1797" t="s">
        <v>276</v>
      </c>
      <c r="F1797" t="s">
        <v>45</v>
      </c>
      <c r="G1797" s="8">
        <v>38719</v>
      </c>
      <c r="H1797" t="s">
        <v>46</v>
      </c>
      <c r="I1797" s="7">
        <v>103988574</v>
      </c>
      <c r="L1797" s="7">
        <v>43068273823</v>
      </c>
      <c r="M1797" s="7">
        <v>4413720640</v>
      </c>
      <c r="N1797" s="7">
        <v>641257097</v>
      </c>
      <c r="O1797" s="20">
        <f t="shared" si="57"/>
        <v>2</v>
      </c>
    </row>
    <row r="1798" spans="1:15">
      <c r="A1798" s="20" t="str">
        <f t="shared" si="56"/>
        <v>Almenni lífeyrissjóðurinnÆvisafn II</v>
      </c>
      <c r="B1798" s="20" t="str">
        <f>_xlfn.IFNA(INDEX(Listi!$AI:$AI,MATCH(C1798,Listi!$AJ:$AJ,0)),INDEX(Listi!T:T,MATCH(C1798,Listi!U:U,0)))</f>
        <v xml:space="preserve">Almenni </v>
      </c>
      <c r="C1798" t="s">
        <v>0</v>
      </c>
      <c r="D1798" t="s">
        <v>203</v>
      </c>
      <c r="E1798" t="s">
        <v>276</v>
      </c>
      <c r="F1798" t="s">
        <v>45</v>
      </c>
      <c r="G1798" s="8">
        <v>38719</v>
      </c>
      <c r="H1798" t="s">
        <v>46</v>
      </c>
      <c r="I1798" s="7">
        <v>141759943</v>
      </c>
      <c r="L1798" s="7">
        <v>86460235807</v>
      </c>
      <c r="M1798" s="7">
        <v>3970537445</v>
      </c>
      <c r="N1798" s="7">
        <v>1539034493</v>
      </c>
      <c r="O1798" s="20">
        <f t="shared" si="57"/>
        <v>2</v>
      </c>
    </row>
    <row r="1799" spans="1:15">
      <c r="A1799" s="20" t="str">
        <f t="shared" si="56"/>
        <v>Almenni lífeyrissjóðurinnÆvisafn III</v>
      </c>
      <c r="B1799" s="20" t="str">
        <f>_xlfn.IFNA(INDEX(Listi!$AI:$AI,MATCH(C1799,Listi!$AJ:$AJ,0)),INDEX(Listi!T:T,MATCH(C1799,Listi!U:U,0)))</f>
        <v xml:space="preserve">Almenni </v>
      </c>
      <c r="C1799" t="s">
        <v>0</v>
      </c>
      <c r="D1799" t="s">
        <v>204</v>
      </c>
      <c r="E1799" t="s">
        <v>276</v>
      </c>
      <c r="F1799" t="s">
        <v>45</v>
      </c>
      <c r="G1799" s="8">
        <v>38719</v>
      </c>
      <c r="H1799" t="s">
        <v>46</v>
      </c>
      <c r="I1799" s="7">
        <v>36107966</v>
      </c>
      <c r="L1799" s="7">
        <v>33890180699</v>
      </c>
      <c r="M1799" s="7">
        <v>1571509194</v>
      </c>
      <c r="N1799" s="7">
        <v>920421683</v>
      </c>
      <c r="O1799" s="20">
        <f t="shared" si="57"/>
        <v>2</v>
      </c>
    </row>
    <row r="1800" spans="1:15">
      <c r="A1800" s="20" t="str">
        <f t="shared" si="56"/>
        <v>Almenni lífeyrissjóðurinnHúsnæðissafn</v>
      </c>
      <c r="B1800" s="20" t="str">
        <f>_xlfn.IFNA(INDEX(Listi!$AI:$AI,MATCH(C1800,Listi!$AJ:$AJ,0)),INDEX(Listi!T:T,MATCH(C1800,Listi!U:U,0)))</f>
        <v xml:space="preserve">Almenni </v>
      </c>
      <c r="C1800" t="s">
        <v>0</v>
      </c>
      <c r="D1800" t="s">
        <v>315</v>
      </c>
      <c r="E1800" t="s">
        <v>276</v>
      </c>
      <c r="F1800" t="s">
        <v>45</v>
      </c>
      <c r="G1800" s="8">
        <v>38719</v>
      </c>
      <c r="H1800" t="s">
        <v>46</v>
      </c>
      <c r="I1800" s="7">
        <v>4130245</v>
      </c>
      <c r="L1800" s="7">
        <v>487895879</v>
      </c>
      <c r="M1800" s="7">
        <v>166428361</v>
      </c>
      <c r="N1800" s="7">
        <v>18080096</v>
      </c>
      <c r="O1800" s="20">
        <f t="shared" si="57"/>
        <v>2</v>
      </c>
    </row>
    <row r="1801" spans="1:15">
      <c r="A1801" s="20" t="str">
        <f t="shared" si="56"/>
        <v>Almenni lífeyrissjóðurinnInnlánssafn</v>
      </c>
      <c r="B1801" s="20" t="str">
        <f>_xlfn.IFNA(INDEX(Listi!$AI:$AI,MATCH(C1801,Listi!$AJ:$AJ,0)),INDEX(Listi!T:T,MATCH(C1801,Listi!U:U,0)))</f>
        <v xml:space="preserve">Almenni </v>
      </c>
      <c r="C1801" t="s">
        <v>0</v>
      </c>
      <c r="D1801" t="s">
        <v>1</v>
      </c>
      <c r="E1801" t="s">
        <v>276</v>
      </c>
      <c r="F1801" t="s">
        <v>45</v>
      </c>
      <c r="G1801" s="8">
        <v>38719</v>
      </c>
      <c r="H1801" t="s">
        <v>46</v>
      </c>
      <c r="I1801" s="7">
        <v>7519257</v>
      </c>
      <c r="L1801" s="7">
        <v>26587944379</v>
      </c>
      <c r="M1801" s="7">
        <v>1016779991</v>
      </c>
      <c r="N1801" s="7">
        <v>1031869724</v>
      </c>
      <c r="O1801" s="20">
        <f t="shared" si="57"/>
        <v>2</v>
      </c>
    </row>
    <row r="1802" spans="1:15">
      <c r="A1802" s="20" t="str">
        <f t="shared" si="56"/>
        <v>Almenni lífeyrissjóðurinnRíkissafn langt</v>
      </c>
      <c r="B1802" s="20" t="str">
        <f>_xlfn.IFNA(INDEX(Listi!$AI:$AI,MATCH(C1802,Listi!$AJ:$AJ,0)),INDEX(Listi!T:T,MATCH(C1802,Listi!U:U,0)))</f>
        <v xml:space="preserve">Almenni </v>
      </c>
      <c r="C1802" t="s">
        <v>0</v>
      </c>
      <c r="D1802" t="s">
        <v>199</v>
      </c>
      <c r="E1802" t="s">
        <v>276</v>
      </c>
      <c r="F1802" t="s">
        <v>45</v>
      </c>
      <c r="G1802" s="8">
        <v>38719</v>
      </c>
      <c r="H1802" t="s">
        <v>46</v>
      </c>
      <c r="I1802" s="7">
        <v>252681</v>
      </c>
      <c r="L1802" s="7">
        <v>1193680171</v>
      </c>
      <c r="M1802" s="7">
        <v>61272573</v>
      </c>
      <c r="N1802" s="7">
        <v>40105929</v>
      </c>
      <c r="O1802" s="20">
        <f t="shared" si="57"/>
        <v>2</v>
      </c>
    </row>
    <row r="1803" spans="1:15">
      <c r="A1803" s="20" t="str">
        <f t="shared" si="56"/>
        <v>Almenni lífeyrissjóðurinnRíkissafn stutt</v>
      </c>
      <c r="B1803" s="20" t="str">
        <f>_xlfn.IFNA(INDEX(Listi!$AI:$AI,MATCH(C1803,Listi!$AJ:$AJ,0)),INDEX(Listi!T:T,MATCH(C1803,Listi!U:U,0)))</f>
        <v xml:space="preserve">Almenni </v>
      </c>
      <c r="C1803" t="s">
        <v>0</v>
      </c>
      <c r="D1803" t="s">
        <v>200</v>
      </c>
      <c r="E1803" t="s">
        <v>276</v>
      </c>
      <c r="F1803" t="s">
        <v>45</v>
      </c>
      <c r="G1803" s="8">
        <v>38719</v>
      </c>
      <c r="H1803" t="s">
        <v>46</v>
      </c>
      <c r="I1803" s="7">
        <v>40508</v>
      </c>
      <c r="L1803" s="7">
        <v>541893627</v>
      </c>
      <c r="M1803" s="7">
        <v>20423158</v>
      </c>
      <c r="N1803" s="7">
        <v>14899899</v>
      </c>
      <c r="O1803" s="20">
        <f t="shared" si="57"/>
        <v>2</v>
      </c>
    </row>
    <row r="1804" spans="1:15">
      <c r="A1804" s="20" t="str">
        <f t="shared" si="56"/>
        <v>Almenni lífeyrissjóðurinnTryggingadeild</v>
      </c>
      <c r="B1804" s="20" t="str">
        <f>_xlfn.IFNA(INDEX(Listi!$AI:$AI,MATCH(C1804,Listi!$AJ:$AJ,0)),INDEX(Listi!T:T,MATCH(C1804,Listi!U:U,0)))</f>
        <v xml:space="preserve">Almenni </v>
      </c>
      <c r="C1804" t="s">
        <v>0</v>
      </c>
      <c r="D1804" t="s">
        <v>201</v>
      </c>
      <c r="E1804" t="s">
        <v>275</v>
      </c>
      <c r="F1804" t="s">
        <v>45</v>
      </c>
      <c r="G1804" s="8">
        <v>38719</v>
      </c>
      <c r="H1804" t="s">
        <v>46</v>
      </c>
      <c r="I1804" s="7">
        <v>235396910</v>
      </c>
      <c r="L1804" s="7">
        <v>174784296254</v>
      </c>
      <c r="M1804" s="7">
        <v>7497244534</v>
      </c>
      <c r="N1804" s="7">
        <v>3057046932</v>
      </c>
      <c r="O1804" s="20">
        <f t="shared" si="57"/>
        <v>2</v>
      </c>
    </row>
    <row r="1805" spans="1:15">
      <c r="A1805" s="20" t="str">
        <f t="shared" si="56"/>
        <v>Arion banki hf.Erlend hlutabréf</v>
      </c>
      <c r="B1805" s="20" t="str">
        <f>_xlfn.IFNA(INDEX(Listi!$AI:$AI,MATCH(C1805,Listi!$AJ:$AJ,0)),INDEX(Listi!T:T,MATCH(C1805,Listi!U:U,0)))</f>
        <v xml:space="preserve">Arion banki </v>
      </c>
      <c r="C1805" t="s">
        <v>214</v>
      </c>
      <c r="D1805" t="s">
        <v>215</v>
      </c>
      <c r="E1805" t="s">
        <v>276</v>
      </c>
      <c r="F1805" t="s">
        <v>45</v>
      </c>
      <c r="G1805" s="8">
        <v>38719</v>
      </c>
      <c r="H1805" t="s">
        <v>46</v>
      </c>
      <c r="I1805" s="7">
        <v>0</v>
      </c>
      <c r="L1805" s="7">
        <v>1149685000</v>
      </c>
      <c r="M1805" s="7">
        <v>49095000</v>
      </c>
      <c r="N1805" s="7">
        <v>10876000</v>
      </c>
      <c r="O1805" s="20">
        <f t="shared" si="57"/>
        <v>2</v>
      </c>
    </row>
    <row r="1806" spans="1:15">
      <c r="A1806" s="20" t="str">
        <f t="shared" si="56"/>
        <v>Arion banki hf.Innlend skuldabréf</v>
      </c>
      <c r="B1806" s="20" t="str">
        <f>_xlfn.IFNA(INDEX(Listi!$AI:$AI,MATCH(C1806,Listi!$AJ:$AJ,0)),INDEX(Listi!T:T,MATCH(C1806,Listi!U:U,0)))</f>
        <v xml:space="preserve">Arion banki </v>
      </c>
      <c r="C1806" t="s">
        <v>214</v>
      </c>
      <c r="D1806" t="s">
        <v>216</v>
      </c>
      <c r="E1806" t="s">
        <v>276</v>
      </c>
      <c r="F1806" t="s">
        <v>45</v>
      </c>
      <c r="G1806" s="8">
        <v>38719</v>
      </c>
      <c r="H1806" t="s">
        <v>46</v>
      </c>
      <c r="I1806" s="7">
        <v>0</v>
      </c>
      <c r="L1806" s="7">
        <v>4446434000</v>
      </c>
      <c r="M1806" s="7">
        <v>344234000</v>
      </c>
      <c r="N1806" s="7">
        <v>44793000</v>
      </c>
      <c r="O1806" s="20">
        <f t="shared" si="57"/>
        <v>2</v>
      </c>
    </row>
    <row r="1807" spans="1:15">
      <c r="A1807" s="20" t="str">
        <f t="shared" si="56"/>
        <v>Arion banki hf.Lífeyrisauki L1</v>
      </c>
      <c r="B1807" s="20" t="str">
        <f>_xlfn.IFNA(INDEX(Listi!$AI:$AI,MATCH(C1807,Listi!$AJ:$AJ,0)),INDEX(Listi!T:T,MATCH(C1807,Listi!U:U,0)))</f>
        <v xml:space="preserve">Arion banki </v>
      </c>
      <c r="C1807" t="s">
        <v>214</v>
      </c>
      <c r="D1807" t="s">
        <v>377</v>
      </c>
      <c r="E1807" t="s">
        <v>276</v>
      </c>
      <c r="F1807" t="s">
        <v>45</v>
      </c>
      <c r="G1807" s="8">
        <v>38719</v>
      </c>
      <c r="H1807" t="s">
        <v>46</v>
      </c>
      <c r="I1807" s="7">
        <v>0</v>
      </c>
      <c r="L1807" s="7">
        <v>5887942000</v>
      </c>
      <c r="M1807" s="7">
        <v>1011885000</v>
      </c>
      <c r="N1807" s="7">
        <v>34615000</v>
      </c>
      <c r="O1807" s="20">
        <f t="shared" si="57"/>
        <v>2</v>
      </c>
    </row>
    <row r="1808" spans="1:15">
      <c r="A1808" s="20" t="str">
        <f t="shared" si="56"/>
        <v>Arion banki hf.Lífeyrisauki L2</v>
      </c>
      <c r="B1808" s="20" t="str">
        <f>_xlfn.IFNA(INDEX(Listi!$AI:$AI,MATCH(C1808,Listi!$AJ:$AJ,0)),INDEX(Listi!T:T,MATCH(C1808,Listi!U:U,0)))</f>
        <v xml:space="preserve">Arion banki </v>
      </c>
      <c r="C1808" t="s">
        <v>214</v>
      </c>
      <c r="D1808" t="s">
        <v>372</v>
      </c>
      <c r="E1808" t="s">
        <v>276</v>
      </c>
      <c r="F1808" t="s">
        <v>45</v>
      </c>
      <c r="G1808" s="8">
        <v>38719</v>
      </c>
      <c r="H1808" t="s">
        <v>46</v>
      </c>
      <c r="I1808" s="7">
        <v>0</v>
      </c>
      <c r="L1808" s="7">
        <v>21366380000</v>
      </c>
      <c r="M1808" s="7">
        <v>1613513000</v>
      </c>
      <c r="N1808" s="7">
        <v>92085000</v>
      </c>
      <c r="O1808" s="20">
        <f t="shared" si="57"/>
        <v>2</v>
      </c>
    </row>
    <row r="1809" spans="1:15">
      <c r="A1809" s="20" t="str">
        <f t="shared" si="56"/>
        <v>Arion banki hf.Lífeyrisauki L3</v>
      </c>
      <c r="B1809" s="20" t="str">
        <f>_xlfn.IFNA(INDEX(Listi!$AI:$AI,MATCH(C1809,Listi!$AJ:$AJ,0)),INDEX(Listi!T:T,MATCH(C1809,Listi!U:U,0)))</f>
        <v xml:space="preserve">Arion banki </v>
      </c>
      <c r="C1809" t="s">
        <v>214</v>
      </c>
      <c r="D1809" t="s">
        <v>371</v>
      </c>
      <c r="E1809" t="s">
        <v>276</v>
      </c>
      <c r="F1809" t="s">
        <v>45</v>
      </c>
      <c r="G1809" s="8">
        <v>38719</v>
      </c>
      <c r="H1809" t="s">
        <v>46</v>
      </c>
      <c r="I1809" s="7">
        <v>0</v>
      </c>
      <c r="L1809" s="7">
        <v>29714848000</v>
      </c>
      <c r="M1809" s="7">
        <v>2122481000</v>
      </c>
      <c r="N1809" s="7">
        <v>129566000</v>
      </c>
      <c r="O1809" s="20">
        <f t="shared" si="57"/>
        <v>2</v>
      </c>
    </row>
    <row r="1810" spans="1:15">
      <c r="A1810" s="20" t="str">
        <f t="shared" si="56"/>
        <v>Arion banki hf.Lífeyrisauki L4</v>
      </c>
      <c r="B1810" s="20" t="str">
        <f>_xlfn.IFNA(INDEX(Listi!$AI:$AI,MATCH(C1810,Listi!$AJ:$AJ,0)),INDEX(Listi!T:T,MATCH(C1810,Listi!U:U,0)))</f>
        <v xml:space="preserve">Arion banki </v>
      </c>
      <c r="C1810" t="s">
        <v>214</v>
      </c>
      <c r="D1810" t="s">
        <v>587</v>
      </c>
      <c r="E1810" t="s">
        <v>276</v>
      </c>
      <c r="F1810" t="s">
        <v>45</v>
      </c>
      <c r="G1810" s="8">
        <v>38719</v>
      </c>
      <c r="H1810" t="s">
        <v>46</v>
      </c>
      <c r="I1810" s="7">
        <v>0</v>
      </c>
      <c r="L1810" s="7">
        <v>19306242000</v>
      </c>
      <c r="M1810" s="7">
        <v>1346647000</v>
      </c>
      <c r="N1810" s="7">
        <v>388052000</v>
      </c>
      <c r="O1810" s="20">
        <f t="shared" si="57"/>
        <v>2</v>
      </c>
    </row>
    <row r="1811" spans="1:15">
      <c r="A1811" s="20" t="str">
        <f t="shared" si="56"/>
        <v>Arion banki hf.Lífeyrisauki L5</v>
      </c>
      <c r="B1811" s="20" t="str">
        <f>_xlfn.IFNA(INDEX(Listi!$AI:$AI,MATCH(C1811,Listi!$AJ:$AJ,0)),INDEX(Listi!T:T,MATCH(C1811,Listi!U:U,0)))</f>
        <v xml:space="preserve">Arion banki </v>
      </c>
      <c r="C1811" t="s">
        <v>214</v>
      </c>
      <c r="D1811" t="s">
        <v>369</v>
      </c>
      <c r="E1811" t="s">
        <v>276</v>
      </c>
      <c r="F1811" t="s">
        <v>45</v>
      </c>
      <c r="G1811" s="8">
        <v>38719</v>
      </c>
      <c r="H1811" t="s">
        <v>46</v>
      </c>
      <c r="I1811" s="7">
        <v>0</v>
      </c>
      <c r="L1811" s="7">
        <v>44858554000</v>
      </c>
      <c r="M1811" s="7">
        <v>4018833000</v>
      </c>
      <c r="N1811" s="7">
        <v>933672000</v>
      </c>
      <c r="O1811" s="20">
        <f t="shared" si="57"/>
        <v>2</v>
      </c>
    </row>
    <row r="1812" spans="1:15">
      <c r="A1812" s="20" t="str">
        <f t="shared" si="56"/>
        <v>Birta lífeyrissjóðurBlönduð leið</v>
      </c>
      <c r="B1812" s="20" t="str">
        <f>_xlfn.IFNA(INDEX(Listi!$AI:$AI,MATCH(C1812,Listi!$AJ:$AJ,0)),INDEX(Listi!T:T,MATCH(C1812,Listi!U:U,0)))</f>
        <v xml:space="preserve">Birta  </v>
      </c>
      <c r="C1812" t="s">
        <v>298</v>
      </c>
      <c r="D1812" t="s">
        <v>314</v>
      </c>
      <c r="E1812" t="s">
        <v>276</v>
      </c>
      <c r="F1812" t="s">
        <v>45</v>
      </c>
      <c r="G1812" s="8">
        <v>38719</v>
      </c>
      <c r="H1812" t="s">
        <v>46</v>
      </c>
      <c r="I1812" s="7">
        <v>11625471</v>
      </c>
      <c r="L1812" s="7">
        <v>6929716201</v>
      </c>
      <c r="M1812" s="7">
        <v>253995298</v>
      </c>
      <c r="N1812" s="7">
        <v>139753585</v>
      </c>
      <c r="O1812" s="20">
        <f t="shared" si="57"/>
        <v>2</v>
      </c>
    </row>
    <row r="1813" spans="1:15">
      <c r="A1813" s="20" t="str">
        <f t="shared" si="56"/>
        <v>Birta lífeyrissjóðurInnlánsleið</v>
      </c>
      <c r="B1813" s="20" t="str">
        <f>_xlfn.IFNA(INDEX(Listi!$AI:$AI,MATCH(C1813,Listi!$AJ:$AJ,0)),INDEX(Listi!T:T,MATCH(C1813,Listi!U:U,0)))</f>
        <v xml:space="preserve">Birta  </v>
      </c>
      <c r="C1813" t="s">
        <v>298</v>
      </c>
      <c r="D1813" t="s">
        <v>208</v>
      </c>
      <c r="E1813" t="s">
        <v>276</v>
      </c>
      <c r="F1813" t="s">
        <v>45</v>
      </c>
      <c r="G1813" s="8">
        <v>38719</v>
      </c>
      <c r="H1813" t="s">
        <v>46</v>
      </c>
      <c r="I1813" s="7">
        <v>-30118172</v>
      </c>
      <c r="L1813" s="7">
        <v>4108971332</v>
      </c>
      <c r="M1813" s="7">
        <v>264842424</v>
      </c>
      <c r="N1813" s="7">
        <v>174324836</v>
      </c>
      <c r="O1813" s="20">
        <f t="shared" si="57"/>
        <v>2</v>
      </c>
    </row>
    <row r="1814" spans="1:15">
      <c r="A1814" s="20" t="str">
        <f t="shared" si="56"/>
        <v>Birta lífeyrissjóðurSamtryggingardeild</v>
      </c>
      <c r="B1814" s="20" t="str">
        <f>_xlfn.IFNA(INDEX(Listi!$AI:$AI,MATCH(C1814,Listi!$AJ:$AJ,0)),INDEX(Listi!T:T,MATCH(C1814,Listi!U:U,0)))</f>
        <v xml:space="preserve">Birta  </v>
      </c>
      <c r="C1814" t="s">
        <v>298</v>
      </c>
      <c r="D1814" t="s">
        <v>205</v>
      </c>
      <c r="E1814" t="s">
        <v>275</v>
      </c>
      <c r="F1814" t="s">
        <v>45</v>
      </c>
      <c r="G1814" s="8">
        <v>38719</v>
      </c>
      <c r="H1814" t="s">
        <v>46</v>
      </c>
      <c r="I1814" s="7">
        <v>562956620</v>
      </c>
      <c r="L1814" s="7">
        <v>549755105944</v>
      </c>
      <c r="M1814" s="7">
        <v>18480897961</v>
      </c>
      <c r="N1814" s="7">
        <v>14075814006</v>
      </c>
      <c r="O1814" s="20">
        <f t="shared" si="57"/>
        <v>2</v>
      </c>
    </row>
    <row r="1815" spans="1:15">
      <c r="A1815" s="20" t="str">
        <f t="shared" si="56"/>
        <v>Birta lífeyrissjóðurSkuldabréfaleið</v>
      </c>
      <c r="B1815" s="20" t="str">
        <f>_xlfn.IFNA(INDEX(Listi!$AI:$AI,MATCH(C1815,Listi!$AJ:$AJ,0)),INDEX(Listi!T:T,MATCH(C1815,Listi!U:U,0)))</f>
        <v xml:space="preserve">Birta  </v>
      </c>
      <c r="C1815" t="s">
        <v>298</v>
      </c>
      <c r="D1815" t="s">
        <v>313</v>
      </c>
      <c r="E1815" t="s">
        <v>276</v>
      </c>
      <c r="F1815" t="s">
        <v>45</v>
      </c>
      <c r="G1815" s="8">
        <v>38719</v>
      </c>
      <c r="H1815" t="s">
        <v>46</v>
      </c>
      <c r="I1815" s="7">
        <v>-12278729</v>
      </c>
      <c r="L1815" s="7">
        <v>8522374478</v>
      </c>
      <c r="M1815" s="7">
        <v>391005163</v>
      </c>
      <c r="N1815" s="7">
        <v>218104877</v>
      </c>
      <c r="O1815" s="20">
        <f t="shared" si="57"/>
        <v>2</v>
      </c>
    </row>
    <row r="1816" spans="1:15">
      <c r="A1816" s="20" t="str">
        <f t="shared" si="56"/>
        <v>Birta lífeyrissjóðurTilgreind séreign</v>
      </c>
      <c r="B1816" s="20" t="str">
        <f>_xlfn.IFNA(INDEX(Listi!$AI:$AI,MATCH(C1816,Listi!$AJ:$AJ,0)),INDEX(Listi!T:T,MATCH(C1816,Listi!U:U,0)))</f>
        <v xml:space="preserve">Birta  </v>
      </c>
      <c r="C1816" t="s">
        <v>298</v>
      </c>
      <c r="D1816" t="s">
        <v>312</v>
      </c>
      <c r="E1816" t="s">
        <v>276</v>
      </c>
      <c r="F1816" t="s">
        <v>45</v>
      </c>
      <c r="G1816" s="8">
        <v>38719</v>
      </c>
      <c r="H1816" t="s">
        <v>46</v>
      </c>
      <c r="I1816" s="7">
        <v>-43692827</v>
      </c>
      <c r="L1816" s="7">
        <v>2234420297</v>
      </c>
      <c r="M1816" s="7">
        <v>511871981</v>
      </c>
      <c r="N1816" s="7">
        <v>36000223</v>
      </c>
      <c r="O1816" s="20">
        <f t="shared" si="57"/>
        <v>2</v>
      </c>
    </row>
    <row r="1817" spans="1:15">
      <c r="A1817" s="20" t="str">
        <f t="shared" si="56"/>
        <v>Brú Lífeyrissjóður starfsmanna sveitarfélagaA-deild</v>
      </c>
      <c r="B1817" s="20" t="str">
        <f>_xlfn.IFNA(INDEX(Listi!$AI:$AI,MATCH(C1817,Listi!$AJ:$AJ,0)),INDEX(Listi!T:T,MATCH(C1817,Listi!U:U,0)))</f>
        <v>Brú</v>
      </c>
      <c r="C1817" t="s">
        <v>217</v>
      </c>
      <c r="D1817" t="s">
        <v>257</v>
      </c>
      <c r="E1817" t="s">
        <v>275</v>
      </c>
      <c r="F1817" t="s">
        <v>45</v>
      </c>
      <c r="G1817" s="8">
        <v>38719</v>
      </c>
      <c r="H1817" t="s">
        <v>46</v>
      </c>
      <c r="I1817" s="7">
        <v>214347554</v>
      </c>
      <c r="L1817" s="7">
        <v>270469177889</v>
      </c>
      <c r="M1817" s="7">
        <v>13987858077</v>
      </c>
      <c r="N1817" s="7">
        <v>4793072329</v>
      </c>
      <c r="O1817" s="20">
        <f t="shared" si="57"/>
        <v>2</v>
      </c>
    </row>
    <row r="1818" spans="1:15">
      <c r="A1818" s="20" t="str">
        <f t="shared" si="56"/>
        <v>Brú Lífeyrissjóður starfsmanna sveitarfélagaB-deild</v>
      </c>
      <c r="B1818" s="20" t="str">
        <f>_xlfn.IFNA(INDEX(Listi!$AI:$AI,MATCH(C1818,Listi!$AJ:$AJ,0)),INDEX(Listi!T:T,MATCH(C1818,Listi!U:U,0)))</f>
        <v>Brú</v>
      </c>
      <c r="C1818" t="s">
        <v>217</v>
      </c>
      <c r="D1818" t="s">
        <v>218</v>
      </c>
      <c r="E1818" t="s">
        <v>275</v>
      </c>
      <c r="F1818" t="s">
        <v>45</v>
      </c>
      <c r="G1818" s="8">
        <v>38719</v>
      </c>
      <c r="H1818" t="s">
        <v>46</v>
      </c>
      <c r="I1818" s="7">
        <v>158566662</v>
      </c>
      <c r="L1818" s="7">
        <v>17004783831</v>
      </c>
      <c r="M1818" s="7">
        <v>119747694</v>
      </c>
      <c r="N1818" s="7">
        <v>3424817406</v>
      </c>
      <c r="O1818" s="20">
        <f t="shared" si="57"/>
        <v>2</v>
      </c>
    </row>
    <row r="1819" spans="1:15">
      <c r="A1819" s="20" t="str">
        <f t="shared" ref="A1819:A1881" si="58">CONCATENATE(C1819,D1819)</f>
        <v>Brú Lífeyrissjóður starfsmanna sveitarfélagaV-deild</v>
      </c>
      <c r="B1819" s="20" t="str">
        <f>_xlfn.IFNA(INDEX(Listi!$AI:$AI,MATCH(C1819,Listi!$AJ:$AJ,0)),INDEX(Listi!T:T,MATCH(C1819,Listi!U:U,0)))</f>
        <v>Brú</v>
      </c>
      <c r="C1819" t="s">
        <v>217</v>
      </c>
      <c r="D1819" t="s">
        <v>219</v>
      </c>
      <c r="E1819" t="s">
        <v>275</v>
      </c>
      <c r="F1819" t="s">
        <v>45</v>
      </c>
      <c r="G1819" s="8">
        <v>38719</v>
      </c>
      <c r="H1819" t="s">
        <v>46</v>
      </c>
      <c r="I1819" s="7">
        <v>43192503</v>
      </c>
      <c r="L1819" s="7">
        <v>54501394986</v>
      </c>
      <c r="M1819" s="7">
        <v>4188513374</v>
      </c>
      <c r="N1819" s="7">
        <v>455519059</v>
      </c>
      <c r="O1819" s="20">
        <f t="shared" si="57"/>
        <v>2</v>
      </c>
    </row>
    <row r="1820" spans="1:15">
      <c r="A1820" s="20" t="str">
        <f t="shared" si="58"/>
        <v>Eftirlaunasj atvinnuflugmannaSamtryggingardeild</v>
      </c>
      <c r="B1820" s="20" t="str">
        <f>_xlfn.IFNA(INDEX(Listi!$AI:$AI,MATCH(C1820,Listi!$AJ:$AJ,0)),INDEX(Listi!T:T,MATCH(C1820,Listi!U:U,0)))</f>
        <v>EFÍA</v>
      </c>
      <c r="C1820" t="s">
        <v>220</v>
      </c>
      <c r="D1820" t="s">
        <v>205</v>
      </c>
      <c r="E1820" t="s">
        <v>275</v>
      </c>
      <c r="F1820" t="s">
        <v>45</v>
      </c>
      <c r="G1820" s="8">
        <v>38719</v>
      </c>
      <c r="H1820" t="s">
        <v>46</v>
      </c>
      <c r="I1820" s="7">
        <v>0</v>
      </c>
      <c r="L1820" s="7">
        <v>58542663000</v>
      </c>
      <c r="M1820" s="7">
        <v>1477262000</v>
      </c>
      <c r="N1820" s="7">
        <v>1113313000</v>
      </c>
      <c r="O1820" s="20">
        <f t="shared" si="57"/>
        <v>2</v>
      </c>
    </row>
    <row r="1821" spans="1:15">
      <c r="A1821" s="20" t="str">
        <f t="shared" si="58"/>
        <v>Festa - lífeyrissjóðurSamtryggingardeild</v>
      </c>
      <c r="B1821" s="20" t="str">
        <f>_xlfn.IFNA(INDEX(Listi!$AI:$AI,MATCH(C1821,Listi!$AJ:$AJ,0)),INDEX(Listi!T:T,MATCH(C1821,Listi!U:U,0)))</f>
        <v xml:space="preserve">Festa </v>
      </c>
      <c r="C1821" t="s">
        <v>221</v>
      </c>
      <c r="D1821" t="s">
        <v>205</v>
      </c>
      <c r="E1821" t="s">
        <v>275</v>
      </c>
      <c r="F1821" t="s">
        <v>45</v>
      </c>
      <c r="G1821" s="8">
        <v>38719</v>
      </c>
      <c r="H1821" t="s">
        <v>46</v>
      </c>
      <c r="I1821" s="7">
        <v>82183026</v>
      </c>
      <c r="L1821" s="7">
        <v>246318113722</v>
      </c>
      <c r="M1821" s="7">
        <v>11138196907</v>
      </c>
      <c r="N1821" s="7">
        <v>5180938287</v>
      </c>
      <c r="O1821" s="20">
        <f t="shared" si="57"/>
        <v>2</v>
      </c>
    </row>
    <row r="1822" spans="1:15">
      <c r="A1822" s="20" t="str">
        <f t="shared" si="58"/>
        <v>Festa - lífeyrissjóðurSparnaðarleið I</v>
      </c>
      <c r="B1822" s="20" t="str">
        <f>_xlfn.IFNA(INDEX(Listi!$AI:$AI,MATCH(C1822,Listi!$AJ:$AJ,0)),INDEX(Listi!T:T,MATCH(C1822,Listi!U:U,0)))</f>
        <v xml:space="preserve">Festa </v>
      </c>
      <c r="C1822" t="s">
        <v>221</v>
      </c>
      <c r="D1822" t="s">
        <v>464</v>
      </c>
      <c r="E1822" t="s">
        <v>276</v>
      </c>
      <c r="F1822" t="s">
        <v>45</v>
      </c>
      <c r="G1822" s="8">
        <v>38719</v>
      </c>
      <c r="H1822" t="s">
        <v>46</v>
      </c>
      <c r="I1822" s="7">
        <v>0</v>
      </c>
      <c r="L1822" s="7">
        <v>75585319</v>
      </c>
      <c r="M1822" s="7">
        <v>37671409</v>
      </c>
      <c r="N1822" s="7">
        <v>2063969</v>
      </c>
      <c r="O1822" s="20">
        <f t="shared" si="57"/>
        <v>2</v>
      </c>
    </row>
    <row r="1823" spans="1:15">
      <c r="A1823" s="20" t="str">
        <f t="shared" si="58"/>
        <v>Festa - lífeyrissjóðurSparnaðarleið II</v>
      </c>
      <c r="B1823" s="20" t="str">
        <f>_xlfn.IFNA(INDEX(Listi!$AI:$AI,MATCH(C1823,Listi!$AJ:$AJ,0)),INDEX(Listi!T:T,MATCH(C1823,Listi!U:U,0)))</f>
        <v xml:space="preserve">Festa </v>
      </c>
      <c r="C1823" t="s">
        <v>221</v>
      </c>
      <c r="D1823" t="s">
        <v>388</v>
      </c>
      <c r="E1823" t="s">
        <v>276</v>
      </c>
      <c r="F1823" t="s">
        <v>45</v>
      </c>
      <c r="G1823" s="8">
        <v>38719</v>
      </c>
      <c r="H1823" t="s">
        <v>46</v>
      </c>
      <c r="I1823" s="7">
        <v>0</v>
      </c>
      <c r="L1823" s="7">
        <v>1113180693</v>
      </c>
      <c r="M1823" s="7">
        <v>134564310</v>
      </c>
      <c r="N1823" s="7">
        <v>19363084</v>
      </c>
      <c r="O1823" s="20">
        <f t="shared" si="57"/>
        <v>2</v>
      </c>
    </row>
    <row r="1824" spans="1:15">
      <c r="A1824" s="20" t="str">
        <f t="shared" si="58"/>
        <v>Frjálsi lífeyrissjóðurinnDeild/leið I</v>
      </c>
      <c r="B1824" s="20" t="str">
        <f>_xlfn.IFNA(INDEX(Listi!$AI:$AI,MATCH(C1824,Listi!$AJ:$AJ,0)),INDEX(Listi!T:T,MATCH(C1824,Listi!U:U,0)))</f>
        <v xml:space="preserve">Frjálsi </v>
      </c>
      <c r="C1824" t="s">
        <v>222</v>
      </c>
      <c r="D1824" t="s">
        <v>223</v>
      </c>
      <c r="E1824" t="s">
        <v>276</v>
      </c>
      <c r="F1824" t="s">
        <v>45</v>
      </c>
      <c r="G1824" s="8">
        <v>38719</v>
      </c>
      <c r="H1824" t="s">
        <v>46</v>
      </c>
      <c r="I1824" s="7">
        <v>4054000</v>
      </c>
      <c r="L1824" s="7">
        <v>199278730000</v>
      </c>
      <c r="M1824" s="7">
        <v>10813020000</v>
      </c>
      <c r="N1824" s="7">
        <v>2178012000</v>
      </c>
      <c r="O1824" s="20">
        <f t="shared" si="57"/>
        <v>2</v>
      </c>
    </row>
    <row r="1825" spans="1:15">
      <c r="A1825" s="20" t="str">
        <f t="shared" si="58"/>
        <v>Frjálsi lífeyrissjóðurinnDeild/leið II</v>
      </c>
      <c r="B1825" s="20" t="str">
        <f>_xlfn.IFNA(INDEX(Listi!$AI:$AI,MATCH(C1825,Listi!$AJ:$AJ,0)),INDEX(Listi!T:T,MATCH(C1825,Listi!U:U,0)))</f>
        <v xml:space="preserve">Frjálsi </v>
      </c>
      <c r="C1825" t="s">
        <v>222</v>
      </c>
      <c r="D1825" t="s">
        <v>224</v>
      </c>
      <c r="E1825" t="s">
        <v>276</v>
      </c>
      <c r="F1825" t="s">
        <v>45</v>
      </c>
      <c r="G1825" s="8">
        <v>38719</v>
      </c>
      <c r="H1825" t="s">
        <v>46</v>
      </c>
      <c r="I1825" s="7">
        <v>608000</v>
      </c>
      <c r="L1825" s="7">
        <v>29681370000</v>
      </c>
      <c r="M1825" s="7">
        <v>1864883000</v>
      </c>
      <c r="N1825" s="7">
        <v>401735000</v>
      </c>
      <c r="O1825" s="20">
        <f t="shared" si="57"/>
        <v>2</v>
      </c>
    </row>
    <row r="1826" spans="1:15">
      <c r="A1826" s="20" t="str">
        <f t="shared" si="58"/>
        <v>Frjálsi lífeyrissjóðurinnDeild/leið III</v>
      </c>
      <c r="B1826" s="20" t="str">
        <f>_xlfn.IFNA(INDEX(Listi!$AI:$AI,MATCH(C1826,Listi!$AJ:$AJ,0)),INDEX(Listi!T:T,MATCH(C1826,Listi!U:U,0)))</f>
        <v xml:space="preserve">Frjálsi </v>
      </c>
      <c r="C1826" t="s">
        <v>222</v>
      </c>
      <c r="D1826" t="s">
        <v>225</v>
      </c>
      <c r="E1826" t="s">
        <v>276</v>
      </c>
      <c r="F1826" t="s">
        <v>45</v>
      </c>
      <c r="G1826" s="8">
        <v>38719</v>
      </c>
      <c r="H1826" t="s">
        <v>46</v>
      </c>
      <c r="I1826" s="7">
        <v>873000</v>
      </c>
      <c r="L1826" s="7">
        <v>43554797000</v>
      </c>
      <c r="M1826" s="7">
        <v>2564479000</v>
      </c>
      <c r="N1826" s="7">
        <v>1456678000</v>
      </c>
      <c r="O1826" s="20">
        <f t="shared" si="57"/>
        <v>2</v>
      </c>
    </row>
    <row r="1827" spans="1:15">
      <c r="A1827" s="20" t="str">
        <f t="shared" si="58"/>
        <v>Frjálsi lífeyrissjóðurinnFrjálsi Áhætta</v>
      </c>
      <c r="B1827" s="20" t="str">
        <f>_xlfn.IFNA(INDEX(Listi!$AI:$AI,MATCH(C1827,Listi!$AJ:$AJ,0)),INDEX(Listi!T:T,MATCH(C1827,Listi!U:U,0)))</f>
        <v xml:space="preserve">Frjálsi </v>
      </c>
      <c r="C1827" t="s">
        <v>222</v>
      </c>
      <c r="D1827" t="s">
        <v>226</v>
      </c>
      <c r="E1827" t="s">
        <v>276</v>
      </c>
      <c r="F1827" t="s">
        <v>45</v>
      </c>
      <c r="G1827" s="8">
        <v>38719</v>
      </c>
      <c r="H1827" t="s">
        <v>46</v>
      </c>
      <c r="I1827" s="7">
        <v>54000</v>
      </c>
      <c r="L1827" s="7">
        <v>2707615000</v>
      </c>
      <c r="M1827" s="7">
        <v>335331000</v>
      </c>
      <c r="N1827" s="7">
        <v>1872000</v>
      </c>
      <c r="O1827" s="20">
        <f t="shared" si="57"/>
        <v>2</v>
      </c>
    </row>
    <row r="1828" spans="1:15">
      <c r="A1828" s="20" t="str">
        <f t="shared" si="58"/>
        <v>Frjálsi lífeyrissjóðurinnSameiginleg deild</v>
      </c>
      <c r="B1828" s="20" t="str">
        <f>_xlfn.IFNA(INDEX(Listi!$AI:$AI,MATCH(C1828,Listi!$AJ:$AJ,0)),INDEX(Listi!T:T,MATCH(C1828,Listi!U:U,0)))</f>
        <v xml:space="preserve">Frjálsi </v>
      </c>
      <c r="C1828" t="s">
        <v>222</v>
      </c>
      <c r="D1828" t="s">
        <v>311</v>
      </c>
      <c r="E1828" t="s">
        <v>276</v>
      </c>
      <c r="F1828" t="s">
        <v>45</v>
      </c>
      <c r="G1828" s="8">
        <v>38719</v>
      </c>
      <c r="H1828" t="s">
        <v>46</v>
      </c>
      <c r="I1828" s="7">
        <v>1670000</v>
      </c>
      <c r="L1828" s="7">
        <v>0</v>
      </c>
      <c r="M1828" s="7">
        <v>0</v>
      </c>
      <c r="N1828" s="7">
        <v>0</v>
      </c>
      <c r="O1828" s="20">
        <f t="shared" si="57"/>
        <v>2</v>
      </c>
    </row>
    <row r="1829" spans="1:15">
      <c r="A1829" s="20" t="str">
        <f t="shared" si="58"/>
        <v>Frjálsi lífeyrissjóðurinnSamtryggingardeild</v>
      </c>
      <c r="B1829" s="20" t="str">
        <f>_xlfn.IFNA(INDEX(Listi!$AI:$AI,MATCH(C1829,Listi!$AJ:$AJ,0)),INDEX(Listi!T:T,MATCH(C1829,Listi!U:U,0)))</f>
        <v xml:space="preserve">Frjálsi </v>
      </c>
      <c r="C1829" t="s">
        <v>222</v>
      </c>
      <c r="D1829" t="s">
        <v>205</v>
      </c>
      <c r="E1829" t="s">
        <v>275</v>
      </c>
      <c r="F1829" t="s">
        <v>45</v>
      </c>
      <c r="G1829" s="8">
        <v>38719</v>
      </c>
      <c r="H1829" t="s">
        <v>46</v>
      </c>
      <c r="I1829" s="7">
        <v>2711000</v>
      </c>
      <c r="L1829" s="7">
        <v>127148465000</v>
      </c>
      <c r="M1829" s="7">
        <v>7524433000</v>
      </c>
      <c r="N1829" s="7">
        <v>1254273000</v>
      </c>
      <c r="O1829" s="20">
        <f t="shared" si="57"/>
        <v>2</v>
      </c>
    </row>
    <row r="1830" spans="1:15">
      <c r="A1830" s="20" t="str">
        <f t="shared" si="58"/>
        <v>Gildi - lífeyrissjóðurFramtíðarsýn 1</v>
      </c>
      <c r="B1830" s="20" t="str">
        <f>_xlfn.IFNA(INDEX(Listi!$AI:$AI,MATCH(C1830,Listi!$AJ:$AJ,0)),INDEX(Listi!T:T,MATCH(C1830,Listi!U:U,0)))</f>
        <v xml:space="preserve">Gildi  </v>
      </c>
      <c r="C1830" t="s">
        <v>227</v>
      </c>
      <c r="D1830" t="s">
        <v>373</v>
      </c>
      <c r="E1830" t="s">
        <v>276</v>
      </c>
      <c r="F1830" t="s">
        <v>45</v>
      </c>
      <c r="G1830" s="8">
        <v>38719</v>
      </c>
      <c r="H1830" t="s">
        <v>46</v>
      </c>
      <c r="I1830" s="7">
        <v>0</v>
      </c>
      <c r="L1830" s="7">
        <v>3223959491</v>
      </c>
      <c r="M1830" s="7">
        <v>185065371</v>
      </c>
      <c r="N1830" s="7">
        <v>99697779</v>
      </c>
      <c r="O1830" s="20">
        <f t="shared" si="57"/>
        <v>2</v>
      </c>
    </row>
    <row r="1831" spans="1:15">
      <c r="A1831" s="20" t="str">
        <f t="shared" si="58"/>
        <v>Gildi - lífeyrissjóðurFramtíðarsýn 2</v>
      </c>
      <c r="B1831" s="20" t="str">
        <f>_xlfn.IFNA(INDEX(Listi!$AI:$AI,MATCH(C1831,Listi!$AJ:$AJ,0)),INDEX(Listi!T:T,MATCH(C1831,Listi!U:U,0)))</f>
        <v xml:space="preserve">Gildi  </v>
      </c>
      <c r="C1831" t="s">
        <v>227</v>
      </c>
      <c r="D1831" t="s">
        <v>374</v>
      </c>
      <c r="E1831" t="s">
        <v>276</v>
      </c>
      <c r="F1831" t="s">
        <v>45</v>
      </c>
      <c r="G1831" s="8">
        <v>38719</v>
      </c>
      <c r="H1831" t="s">
        <v>46</v>
      </c>
      <c r="I1831" s="7">
        <v>0</v>
      </c>
      <c r="L1831" s="7">
        <v>3172355810</v>
      </c>
      <c r="M1831" s="7">
        <v>227598529</v>
      </c>
      <c r="N1831" s="7">
        <v>70042741</v>
      </c>
      <c r="O1831" s="20">
        <f t="shared" si="57"/>
        <v>2</v>
      </c>
    </row>
    <row r="1832" spans="1:15">
      <c r="A1832" s="20" t="str">
        <f t="shared" si="58"/>
        <v>Gildi - lífeyrissjóðurFramtíðarsýn 3</v>
      </c>
      <c r="B1832" s="20" t="str">
        <f>_xlfn.IFNA(INDEX(Listi!$AI:$AI,MATCH(C1832,Listi!$AJ:$AJ,0)),INDEX(Listi!T:T,MATCH(C1832,Listi!U:U,0)))</f>
        <v xml:space="preserve">Gildi  </v>
      </c>
      <c r="C1832" t="s">
        <v>227</v>
      </c>
      <c r="D1832" t="s">
        <v>380</v>
      </c>
      <c r="E1832" t="s">
        <v>276</v>
      </c>
      <c r="F1832" t="s">
        <v>45</v>
      </c>
      <c r="G1832" s="8">
        <v>38719</v>
      </c>
      <c r="H1832" t="s">
        <v>46</v>
      </c>
      <c r="I1832" s="7">
        <v>0</v>
      </c>
      <c r="L1832" s="7">
        <v>1220667693</v>
      </c>
      <c r="M1832" s="7">
        <v>206427664</v>
      </c>
      <c r="N1832" s="7">
        <v>61376636</v>
      </c>
      <c r="O1832" s="20">
        <f t="shared" si="57"/>
        <v>2</v>
      </c>
    </row>
    <row r="1833" spans="1:15">
      <c r="A1833" s="20" t="str">
        <f t="shared" si="58"/>
        <v>Gildi - lífeyrissjóðurSamtryggingardeild</v>
      </c>
      <c r="B1833" s="20" t="str">
        <f>_xlfn.IFNA(INDEX(Listi!$AI:$AI,MATCH(C1833,Listi!$AJ:$AJ,0)),INDEX(Listi!T:T,MATCH(C1833,Listi!U:U,0)))</f>
        <v xml:space="preserve">Gildi  </v>
      </c>
      <c r="C1833" t="s">
        <v>227</v>
      </c>
      <c r="D1833" t="s">
        <v>205</v>
      </c>
      <c r="E1833" t="s">
        <v>275</v>
      </c>
      <c r="F1833" t="s">
        <v>45</v>
      </c>
      <c r="G1833" s="8">
        <v>38719</v>
      </c>
      <c r="H1833" t="s">
        <v>46</v>
      </c>
      <c r="I1833" s="7">
        <v>43173958</v>
      </c>
      <c r="L1833" s="7">
        <v>908474103084</v>
      </c>
      <c r="M1833" s="7">
        <v>33404441428</v>
      </c>
      <c r="N1833" s="7">
        <v>20772915594</v>
      </c>
      <c r="O1833" s="20">
        <f t="shared" si="57"/>
        <v>2</v>
      </c>
    </row>
    <row r="1834" spans="1:15">
      <c r="A1834" s="20" t="str">
        <f t="shared" si="58"/>
        <v>Íslandsbanki hf.Erlend verðbréf</v>
      </c>
      <c r="B1834" s="20" t="str">
        <f>_xlfn.IFNA(INDEX(Listi!$AI:$AI,MATCH(C1834,Listi!$AJ:$AJ,0)),INDEX(Listi!T:T,MATCH(C1834,Listi!U:U,0)))</f>
        <v>Íslandsbanki</v>
      </c>
      <c r="C1834" t="s">
        <v>228</v>
      </c>
      <c r="D1834" t="s">
        <v>229</v>
      </c>
      <c r="E1834" t="s">
        <v>276</v>
      </c>
      <c r="F1834" t="s">
        <v>45</v>
      </c>
      <c r="G1834" s="8">
        <v>38719</v>
      </c>
      <c r="H1834" t="s">
        <v>46</v>
      </c>
      <c r="I1834" s="7">
        <v>679451</v>
      </c>
      <c r="L1834" s="7">
        <v>1602556114</v>
      </c>
      <c r="M1834" s="7">
        <v>15640340</v>
      </c>
      <c r="N1834" s="7">
        <v>15279587</v>
      </c>
      <c r="O1834" s="20">
        <f t="shared" si="57"/>
        <v>2</v>
      </c>
    </row>
    <row r="1835" spans="1:15">
      <c r="A1835" s="20" t="str">
        <f t="shared" si="58"/>
        <v>Íslandsbanki hf.Húsnæðisleið</v>
      </c>
      <c r="B1835" s="20" t="str">
        <f>_xlfn.IFNA(INDEX(Listi!$AI:$AI,MATCH(C1835,Listi!$AJ:$AJ,0)),INDEX(Listi!T:T,MATCH(C1835,Listi!U:U,0)))</f>
        <v>Íslandsbanki</v>
      </c>
      <c r="C1835" t="s">
        <v>228</v>
      </c>
      <c r="D1835" t="s">
        <v>307</v>
      </c>
      <c r="E1835" t="s">
        <v>276</v>
      </c>
      <c r="F1835" t="s">
        <v>45</v>
      </c>
      <c r="G1835" s="8">
        <v>38719</v>
      </c>
      <c r="H1835" t="s">
        <v>46</v>
      </c>
      <c r="I1835" s="7">
        <v>901465</v>
      </c>
      <c r="L1835" s="7">
        <v>2334808209</v>
      </c>
      <c r="M1835" s="7">
        <v>1128225985</v>
      </c>
      <c r="N1835" s="7">
        <v>7159457</v>
      </c>
      <c r="O1835" s="20">
        <f t="shared" si="57"/>
        <v>2</v>
      </c>
    </row>
    <row r="1836" spans="1:15">
      <c r="A1836" s="20" t="str">
        <f t="shared" si="58"/>
        <v>Íslandsbanki hf.Lífeyrisreikningur-óverðtryggður</v>
      </c>
      <c r="B1836" s="20" t="str">
        <f>_xlfn.IFNA(INDEX(Listi!$AI:$AI,MATCH(C1836,Listi!$AJ:$AJ,0)),INDEX(Listi!T:T,MATCH(C1836,Listi!U:U,0)))</f>
        <v>Íslandsbanki</v>
      </c>
      <c r="C1836" t="s">
        <v>228</v>
      </c>
      <c r="D1836" t="s">
        <v>231</v>
      </c>
      <c r="E1836" t="s">
        <v>276</v>
      </c>
      <c r="F1836" t="s">
        <v>45</v>
      </c>
      <c r="G1836" s="8">
        <v>38719</v>
      </c>
      <c r="H1836" t="s">
        <v>46</v>
      </c>
      <c r="I1836" s="7">
        <v>0</v>
      </c>
      <c r="L1836" s="7">
        <v>2506311736</v>
      </c>
      <c r="M1836" s="7">
        <v>879015901</v>
      </c>
      <c r="N1836" s="7">
        <v>95740979</v>
      </c>
      <c r="O1836" s="20">
        <f t="shared" si="57"/>
        <v>2</v>
      </c>
    </row>
    <row r="1837" spans="1:15">
      <c r="A1837" s="20" t="str">
        <f t="shared" si="58"/>
        <v>Íslandsbanki hf.Lífeyrisreikningur-verðtryggður</v>
      </c>
      <c r="B1837" s="20" t="str">
        <f>_xlfn.IFNA(INDEX(Listi!$AI:$AI,MATCH(C1837,Listi!$AJ:$AJ,0)),INDEX(Listi!T:T,MATCH(C1837,Listi!U:U,0)))</f>
        <v>Íslandsbanki</v>
      </c>
      <c r="C1837" t="s">
        <v>228</v>
      </c>
      <c r="D1837" t="s">
        <v>232</v>
      </c>
      <c r="E1837" t="s">
        <v>276</v>
      </c>
      <c r="F1837" t="s">
        <v>45</v>
      </c>
      <c r="G1837" s="8">
        <v>38719</v>
      </c>
      <c r="H1837" t="s">
        <v>46</v>
      </c>
      <c r="I1837" s="7">
        <v>0</v>
      </c>
      <c r="L1837" s="7">
        <v>35933944171</v>
      </c>
      <c r="M1837" s="7">
        <v>3575627585</v>
      </c>
      <c r="N1837" s="7">
        <v>973599891</v>
      </c>
      <c r="O1837" s="20">
        <f t="shared" si="57"/>
        <v>2</v>
      </c>
    </row>
    <row r="1838" spans="1:15">
      <c r="A1838" s="20" t="str">
        <f t="shared" si="58"/>
        <v>Íslandsbanki hf.Löng ríkisskuldabréf</v>
      </c>
      <c r="B1838" s="20" t="str">
        <f>_xlfn.IFNA(INDEX(Listi!$AI:$AI,MATCH(C1838,Listi!$AJ:$AJ,0)),INDEX(Listi!T:T,MATCH(C1838,Listi!U:U,0)))</f>
        <v>Íslandsbanki</v>
      </c>
      <c r="C1838" t="s">
        <v>228</v>
      </c>
      <c r="D1838" t="s">
        <v>233</v>
      </c>
      <c r="E1838" t="s">
        <v>276</v>
      </c>
      <c r="F1838" t="s">
        <v>45</v>
      </c>
      <c r="G1838" s="8">
        <v>38719</v>
      </c>
      <c r="H1838" t="s">
        <v>46</v>
      </c>
      <c r="I1838" s="7">
        <v>338394</v>
      </c>
      <c r="L1838" s="7">
        <v>753232602</v>
      </c>
      <c r="M1838" s="7">
        <v>52540738</v>
      </c>
      <c r="N1838" s="7">
        <v>25520229</v>
      </c>
      <c r="O1838" s="20">
        <f t="shared" si="57"/>
        <v>2</v>
      </c>
    </row>
    <row r="1839" spans="1:15">
      <c r="A1839" s="20" t="str">
        <f t="shared" si="58"/>
        <v>Íslandsbanki hf.Stýring A</v>
      </c>
      <c r="B1839" s="20" t="str">
        <f>_xlfn.IFNA(INDEX(Listi!$AI:$AI,MATCH(C1839,Listi!$AJ:$AJ,0)),INDEX(Listi!T:T,MATCH(C1839,Listi!U:U,0)))</f>
        <v>Íslandsbanki</v>
      </c>
      <c r="C1839" t="s">
        <v>228</v>
      </c>
      <c r="D1839" t="s">
        <v>234</v>
      </c>
      <c r="E1839" t="s">
        <v>276</v>
      </c>
      <c r="F1839" t="s">
        <v>45</v>
      </c>
      <c r="G1839" s="8">
        <v>38719</v>
      </c>
      <c r="H1839" t="s">
        <v>46</v>
      </c>
      <c r="I1839" s="7">
        <v>1853126</v>
      </c>
      <c r="L1839" s="7">
        <v>4133723797</v>
      </c>
      <c r="M1839" s="7">
        <v>215966902</v>
      </c>
      <c r="N1839" s="7">
        <v>124877843</v>
      </c>
      <c r="O1839" s="20">
        <f t="shared" si="57"/>
        <v>2</v>
      </c>
    </row>
    <row r="1840" spans="1:15">
      <c r="A1840" s="20" t="str">
        <f t="shared" si="58"/>
        <v>Íslandsbanki hf.Stýring B</v>
      </c>
      <c r="B1840" s="20" t="str">
        <f>_xlfn.IFNA(INDEX(Listi!$AI:$AI,MATCH(C1840,Listi!$AJ:$AJ,0)),INDEX(Listi!T:T,MATCH(C1840,Listi!U:U,0)))</f>
        <v>Íslandsbanki</v>
      </c>
      <c r="C1840" t="s">
        <v>228</v>
      </c>
      <c r="D1840" t="s">
        <v>235</v>
      </c>
      <c r="E1840" t="s">
        <v>276</v>
      </c>
      <c r="F1840" t="s">
        <v>45</v>
      </c>
      <c r="G1840" s="8">
        <v>38719</v>
      </c>
      <c r="H1840" t="s">
        <v>46</v>
      </c>
      <c r="I1840" s="7">
        <v>2595651</v>
      </c>
      <c r="L1840" s="7">
        <v>5860247393</v>
      </c>
      <c r="M1840" s="7">
        <v>508591885</v>
      </c>
      <c r="N1840" s="7">
        <v>77897125</v>
      </c>
      <c r="O1840" s="20">
        <f t="shared" si="57"/>
        <v>2</v>
      </c>
    </row>
    <row r="1841" spans="1:15">
      <c r="A1841" s="20" t="str">
        <f t="shared" si="58"/>
        <v>Íslandsbanki hf.Stýring C</v>
      </c>
      <c r="B1841" s="20" t="str">
        <f>_xlfn.IFNA(INDEX(Listi!$AI:$AI,MATCH(C1841,Listi!$AJ:$AJ,0)),INDEX(Listi!T:T,MATCH(C1841,Listi!U:U,0)))</f>
        <v>Íslandsbanki</v>
      </c>
      <c r="C1841" t="s">
        <v>228</v>
      </c>
      <c r="D1841" t="s">
        <v>236</v>
      </c>
      <c r="E1841" t="s">
        <v>276</v>
      </c>
      <c r="F1841" t="s">
        <v>45</v>
      </c>
      <c r="G1841" s="8">
        <v>38719</v>
      </c>
      <c r="H1841" t="s">
        <v>46</v>
      </c>
      <c r="I1841" s="7">
        <v>3529593</v>
      </c>
      <c r="L1841" s="7">
        <v>8014427899</v>
      </c>
      <c r="M1841" s="7">
        <v>751053797</v>
      </c>
      <c r="N1841" s="7">
        <v>58531298</v>
      </c>
      <c r="O1841" s="20">
        <f t="shared" si="57"/>
        <v>2</v>
      </c>
    </row>
    <row r="1842" spans="1:15">
      <c r="A1842" s="20" t="str">
        <f t="shared" si="58"/>
        <v>Íslandsbanki hf.Stýring D</v>
      </c>
      <c r="B1842" s="20" t="str">
        <f>_xlfn.IFNA(INDEX(Listi!$AI:$AI,MATCH(C1842,Listi!$AJ:$AJ,0)),INDEX(Listi!T:T,MATCH(C1842,Listi!U:U,0)))</f>
        <v>Íslandsbanki</v>
      </c>
      <c r="C1842" t="s">
        <v>228</v>
      </c>
      <c r="D1842" t="s">
        <v>237</v>
      </c>
      <c r="E1842" t="s">
        <v>276</v>
      </c>
      <c r="F1842" t="s">
        <v>45</v>
      </c>
      <c r="G1842" s="8">
        <v>38719</v>
      </c>
      <c r="H1842" t="s">
        <v>46</v>
      </c>
      <c r="I1842" s="7">
        <v>2520985</v>
      </c>
      <c r="L1842" s="7">
        <v>5826614423</v>
      </c>
      <c r="M1842" s="7">
        <v>1371163557</v>
      </c>
      <c r="N1842" s="7">
        <v>36861109</v>
      </c>
      <c r="O1842" s="20">
        <f t="shared" si="57"/>
        <v>2</v>
      </c>
    </row>
    <row r="1843" spans="1:15">
      <c r="A1843" s="20" t="str">
        <f t="shared" si="58"/>
        <v>Íslandsbanki hf.Stýring E</v>
      </c>
      <c r="B1843" s="20" t="str">
        <f>_xlfn.IFNA(INDEX(Listi!$AI:$AI,MATCH(C1843,Listi!$AJ:$AJ,0)),INDEX(Listi!T:T,MATCH(C1843,Listi!U:U,0)))</f>
        <v>Íslandsbanki</v>
      </c>
      <c r="C1843" t="s">
        <v>228</v>
      </c>
      <c r="D1843" t="s">
        <v>580</v>
      </c>
      <c r="E1843" t="s">
        <v>276</v>
      </c>
      <c r="F1843" t="s">
        <v>45</v>
      </c>
      <c r="G1843" s="8">
        <v>38719</v>
      </c>
      <c r="H1843" t="s">
        <v>46</v>
      </c>
      <c r="I1843" s="7">
        <v>48853</v>
      </c>
      <c r="L1843" s="7">
        <v>99567247</v>
      </c>
      <c r="M1843" s="7">
        <v>7691901</v>
      </c>
      <c r="N1843" s="7">
        <v>670647</v>
      </c>
      <c r="O1843" s="20">
        <f t="shared" si="57"/>
        <v>2</v>
      </c>
    </row>
    <row r="1844" spans="1:15">
      <c r="A1844" s="20" t="str">
        <f t="shared" si="58"/>
        <v>Íslenski lífeyrissjóðurinnLíf 1</v>
      </c>
      <c r="B1844" s="20" t="str">
        <f>_xlfn.IFNA(INDEX(Listi!$AI:$AI,MATCH(C1844,Listi!$AJ:$AJ,0)),INDEX(Listi!T:T,MATCH(C1844,Listi!U:U,0)))</f>
        <v xml:space="preserve">Íslenski  </v>
      </c>
      <c r="C1844" t="s">
        <v>238</v>
      </c>
      <c r="D1844" t="s">
        <v>239</v>
      </c>
      <c r="E1844" t="s">
        <v>276</v>
      </c>
      <c r="F1844" t="s">
        <v>45</v>
      </c>
      <c r="G1844" s="8">
        <v>38719</v>
      </c>
      <c r="H1844" t="s">
        <v>46</v>
      </c>
      <c r="I1844" s="7">
        <v>121353726</v>
      </c>
      <c r="L1844" s="7">
        <v>34645188332</v>
      </c>
      <c r="M1844" s="7">
        <v>5859453012</v>
      </c>
      <c r="N1844" s="7">
        <v>977930648</v>
      </c>
      <c r="O1844" s="20">
        <f t="shared" si="57"/>
        <v>2</v>
      </c>
    </row>
    <row r="1845" spans="1:15">
      <c r="A1845" s="20" t="str">
        <f t="shared" si="58"/>
        <v>Íslenski lífeyrissjóðurinnLíf 2</v>
      </c>
      <c r="B1845" s="20" t="str">
        <f>_xlfn.IFNA(INDEX(Listi!$AI:$AI,MATCH(C1845,Listi!$AJ:$AJ,0)),INDEX(Listi!T:T,MATCH(C1845,Listi!U:U,0)))</f>
        <v xml:space="preserve">Íslenski  </v>
      </c>
      <c r="C1845" t="s">
        <v>238</v>
      </c>
      <c r="D1845" t="s">
        <v>240</v>
      </c>
      <c r="E1845" t="s">
        <v>276</v>
      </c>
      <c r="F1845" t="s">
        <v>45</v>
      </c>
      <c r="G1845" s="8">
        <v>38719</v>
      </c>
      <c r="H1845" t="s">
        <v>46</v>
      </c>
      <c r="I1845" s="7">
        <v>23004678</v>
      </c>
      <c r="L1845" s="7">
        <v>31029129445</v>
      </c>
      <c r="M1845" s="7">
        <v>2139527304</v>
      </c>
      <c r="N1845" s="7">
        <v>531278955</v>
      </c>
      <c r="O1845" s="20">
        <f t="shared" si="57"/>
        <v>2</v>
      </c>
    </row>
    <row r="1846" spans="1:15">
      <c r="A1846" s="20" t="str">
        <f t="shared" si="58"/>
        <v>Íslenski lífeyrissjóðurinnLíf 3</v>
      </c>
      <c r="B1846" s="20" t="str">
        <f>_xlfn.IFNA(INDEX(Listi!$AI:$AI,MATCH(C1846,Listi!$AJ:$AJ,0)),INDEX(Listi!T:T,MATCH(C1846,Listi!U:U,0)))</f>
        <v xml:space="preserve">Íslenski  </v>
      </c>
      <c r="C1846" t="s">
        <v>238</v>
      </c>
      <c r="D1846" t="s">
        <v>241</v>
      </c>
      <c r="E1846" t="s">
        <v>276</v>
      </c>
      <c r="F1846" t="s">
        <v>45</v>
      </c>
      <c r="G1846" s="8">
        <v>38719</v>
      </c>
      <c r="H1846" t="s">
        <v>46</v>
      </c>
      <c r="I1846" s="7">
        <v>10445920</v>
      </c>
      <c r="L1846" s="7">
        <v>26552298455</v>
      </c>
      <c r="M1846" s="7">
        <v>1349981892</v>
      </c>
      <c r="N1846" s="7">
        <v>474868471</v>
      </c>
      <c r="O1846" s="20">
        <f t="shared" si="57"/>
        <v>2</v>
      </c>
    </row>
    <row r="1847" spans="1:15">
      <c r="A1847" s="20" t="str">
        <f t="shared" si="58"/>
        <v>Íslenski lífeyrissjóðurinnLíf 4</v>
      </c>
      <c r="B1847" s="20" t="str">
        <f>_xlfn.IFNA(INDEX(Listi!$AI:$AI,MATCH(C1847,Listi!$AJ:$AJ,0)),INDEX(Listi!T:T,MATCH(C1847,Listi!U:U,0)))</f>
        <v xml:space="preserve">Íslenski  </v>
      </c>
      <c r="C1847" t="s">
        <v>238</v>
      </c>
      <c r="D1847" t="s">
        <v>242</v>
      </c>
      <c r="E1847" t="s">
        <v>276</v>
      </c>
      <c r="F1847" t="s">
        <v>45</v>
      </c>
      <c r="G1847" s="8">
        <v>38719</v>
      </c>
      <c r="H1847" t="s">
        <v>46</v>
      </c>
      <c r="I1847" s="7">
        <v>4818668</v>
      </c>
      <c r="L1847" s="7">
        <v>15323468197</v>
      </c>
      <c r="M1847" s="7">
        <v>592019313</v>
      </c>
      <c r="N1847" s="7">
        <v>649721424</v>
      </c>
      <c r="O1847" s="20">
        <f t="shared" si="57"/>
        <v>2</v>
      </c>
    </row>
    <row r="1848" spans="1:15">
      <c r="A1848" s="20" t="str">
        <f t="shared" si="58"/>
        <v>Íslenski lífeyrissjóðurinnSamtryggingardeild</v>
      </c>
      <c r="B1848" s="20" t="str">
        <f>_xlfn.IFNA(INDEX(Listi!$AI:$AI,MATCH(C1848,Listi!$AJ:$AJ,0)),INDEX(Listi!T:T,MATCH(C1848,Listi!U:U,0)))</f>
        <v xml:space="preserve">Íslenski  </v>
      </c>
      <c r="C1848" t="s">
        <v>238</v>
      </c>
      <c r="D1848" t="s">
        <v>205</v>
      </c>
      <c r="E1848" t="s">
        <v>275</v>
      </c>
      <c r="F1848" t="s">
        <v>45</v>
      </c>
      <c r="G1848" s="8">
        <v>38719</v>
      </c>
      <c r="H1848" t="s">
        <v>46</v>
      </c>
      <c r="I1848" s="7">
        <v>17843822</v>
      </c>
      <c r="L1848" s="7">
        <v>32369481106</v>
      </c>
      <c r="M1848" s="7">
        <v>2513450236</v>
      </c>
      <c r="N1848" s="7">
        <v>182749847</v>
      </c>
      <c r="O1848" s="20">
        <f t="shared" si="57"/>
        <v>2</v>
      </c>
    </row>
    <row r="1849" spans="1:15">
      <c r="A1849" s="20" t="str">
        <f t="shared" si="58"/>
        <v>Kvika banki hf.Ævileið</v>
      </c>
      <c r="B1849" s="20" t="str">
        <f>_xlfn.IFNA(INDEX(Listi!$AI:$AI,MATCH(C1849,Listi!$AJ:$AJ,0)),INDEX(Listi!T:T,MATCH(C1849,Listi!U:U,0)))</f>
        <v xml:space="preserve">Kvika banki </v>
      </c>
      <c r="C1849" t="s">
        <v>243</v>
      </c>
      <c r="D1849" t="s">
        <v>248</v>
      </c>
      <c r="E1849" t="s">
        <v>276</v>
      </c>
      <c r="F1849" t="s">
        <v>45</v>
      </c>
      <c r="G1849" s="8">
        <v>38719</v>
      </c>
      <c r="H1849" t="s">
        <v>46</v>
      </c>
      <c r="I1849" s="7">
        <v>0</v>
      </c>
      <c r="L1849" s="7">
        <v>83990162</v>
      </c>
      <c r="M1849" s="7">
        <v>9152445</v>
      </c>
      <c r="N1849" s="7">
        <v>0</v>
      </c>
      <c r="O1849" s="20">
        <f t="shared" si="57"/>
        <v>2</v>
      </c>
    </row>
    <row r="1850" spans="1:15">
      <c r="A1850" s="20" t="str">
        <f t="shared" si="58"/>
        <v>Kvika banki hf.Innlánaleið</v>
      </c>
      <c r="B1850" s="20" t="str">
        <f>_xlfn.IFNA(INDEX(Listi!$AI:$AI,MATCH(C1850,Listi!$AJ:$AJ,0)),INDEX(Listi!T:T,MATCH(C1850,Listi!U:U,0)))</f>
        <v xml:space="preserve">Kvika banki </v>
      </c>
      <c r="C1850" t="s">
        <v>243</v>
      </c>
      <c r="D1850" t="s">
        <v>230</v>
      </c>
      <c r="E1850" t="s">
        <v>276</v>
      </c>
      <c r="F1850" t="s">
        <v>45</v>
      </c>
      <c r="G1850" s="8">
        <v>38719</v>
      </c>
      <c r="H1850" t="s">
        <v>46</v>
      </c>
      <c r="I1850" s="7">
        <v>0</v>
      </c>
      <c r="L1850" s="7">
        <v>2045925829</v>
      </c>
      <c r="M1850" s="7">
        <v>336947043</v>
      </c>
      <c r="N1850" s="7">
        <v>10453565</v>
      </c>
      <c r="O1850" s="20">
        <f t="shared" si="57"/>
        <v>2</v>
      </c>
    </row>
    <row r="1851" spans="1:15">
      <c r="A1851" s="20" t="str">
        <f t="shared" si="58"/>
        <v>Kvika banki hf.Kvika Séreignasparnaður 5</v>
      </c>
      <c r="B1851" s="20" t="str">
        <f>_xlfn.IFNA(INDEX(Listi!$AI:$AI,MATCH(C1851,Listi!$AJ:$AJ,0)),INDEX(Listi!T:T,MATCH(C1851,Listi!U:U,0)))</f>
        <v xml:space="preserve">Kvika banki </v>
      </c>
      <c r="C1851" t="s">
        <v>243</v>
      </c>
      <c r="D1851" t="s">
        <v>471</v>
      </c>
      <c r="E1851" t="s">
        <v>276</v>
      </c>
      <c r="F1851" s="8" t="s">
        <v>45</v>
      </c>
      <c r="G1851" s="8">
        <v>38719</v>
      </c>
      <c r="H1851" t="s">
        <v>46</v>
      </c>
      <c r="I1851" s="7">
        <v>8715269</v>
      </c>
      <c r="L1851" s="7">
        <v>1146886398</v>
      </c>
      <c r="M1851" s="7">
        <v>0</v>
      </c>
      <c r="N1851" s="7">
        <v>0</v>
      </c>
      <c r="O1851" s="20">
        <f t="shared" si="57"/>
        <v>2</v>
      </c>
    </row>
    <row r="1852" spans="1:15">
      <c r="A1852" s="20" t="str">
        <f t="shared" si="58"/>
        <v>Kvika banki hf.MP Séreign 1</v>
      </c>
      <c r="B1852" s="20" t="str">
        <f>_xlfn.IFNA(INDEX(Listi!$AI:$AI,MATCH(C1852,Listi!$AJ:$AJ,0)),INDEX(Listi!T:T,MATCH(C1852,Listi!U:U,0)))</f>
        <v xml:space="preserve">Kvika banki </v>
      </c>
      <c r="C1852" t="s">
        <v>243</v>
      </c>
      <c r="D1852" t="s">
        <v>244</v>
      </c>
      <c r="E1852" t="s">
        <v>276</v>
      </c>
      <c r="F1852" s="8" t="s">
        <v>45</v>
      </c>
      <c r="G1852" s="8">
        <v>38719</v>
      </c>
      <c r="H1852" t="s">
        <v>46</v>
      </c>
      <c r="I1852" s="7">
        <v>0</v>
      </c>
      <c r="L1852" s="7">
        <v>706827763</v>
      </c>
      <c r="M1852" s="7">
        <v>48440481</v>
      </c>
      <c r="N1852" s="7">
        <v>9836508</v>
      </c>
      <c r="O1852" s="20">
        <f t="shared" si="57"/>
        <v>2</v>
      </c>
    </row>
    <row r="1853" spans="1:15">
      <c r="A1853" s="20" t="str">
        <f t="shared" si="58"/>
        <v>Kvika banki hf.MP Séreign 2</v>
      </c>
      <c r="B1853" s="20" t="str">
        <f>_xlfn.IFNA(INDEX(Listi!$AI:$AI,MATCH(C1853,Listi!$AJ:$AJ,0)),INDEX(Listi!T:T,MATCH(C1853,Listi!U:U,0)))</f>
        <v xml:space="preserve">Kvika banki </v>
      </c>
      <c r="C1853" t="s">
        <v>243</v>
      </c>
      <c r="D1853" t="s">
        <v>245</v>
      </c>
      <c r="E1853" t="s">
        <v>276</v>
      </c>
      <c r="F1853" s="8" t="s">
        <v>45</v>
      </c>
      <c r="G1853" s="8">
        <v>38719</v>
      </c>
      <c r="H1853" t="s">
        <v>46</v>
      </c>
      <c r="I1853" s="7">
        <v>0</v>
      </c>
      <c r="L1853" s="7">
        <v>853989181</v>
      </c>
      <c r="M1853" s="7">
        <v>42441382</v>
      </c>
      <c r="N1853" s="7">
        <v>14637701</v>
      </c>
      <c r="O1853" s="20">
        <f t="shared" si="57"/>
        <v>2</v>
      </c>
    </row>
    <row r="1854" spans="1:15">
      <c r="A1854" s="20" t="str">
        <f t="shared" si="58"/>
        <v>Kvika banki hf.MP Séreign 3</v>
      </c>
      <c r="B1854" s="20" t="str">
        <f>_xlfn.IFNA(INDEX(Listi!$AI:$AI,MATCH(C1854,Listi!$AJ:$AJ,0)),INDEX(Listi!T:T,MATCH(C1854,Listi!U:U,0)))</f>
        <v xml:space="preserve">Kvika banki </v>
      </c>
      <c r="C1854" t="s">
        <v>243</v>
      </c>
      <c r="D1854" t="s">
        <v>246</v>
      </c>
      <c r="E1854" t="s">
        <v>276</v>
      </c>
      <c r="F1854" s="8" t="s">
        <v>45</v>
      </c>
      <c r="G1854" s="8">
        <v>38719</v>
      </c>
      <c r="H1854" t="s">
        <v>46</v>
      </c>
      <c r="I1854" s="7">
        <v>0</v>
      </c>
      <c r="L1854" s="7">
        <v>141173858</v>
      </c>
      <c r="M1854" s="7">
        <v>3374790</v>
      </c>
      <c r="N1854" s="7">
        <v>0</v>
      </c>
      <c r="O1854" s="20">
        <f t="shared" si="57"/>
        <v>2</v>
      </c>
    </row>
    <row r="1855" spans="1:15">
      <c r="A1855" s="20" t="str">
        <f t="shared" si="58"/>
        <v>Kvika banki hf.MP Séreign 4</v>
      </c>
      <c r="B1855" s="20" t="str">
        <f>_xlfn.IFNA(INDEX(Listi!$AI:$AI,MATCH(C1855,Listi!$AJ:$AJ,0)),INDEX(Listi!T:T,MATCH(C1855,Listi!U:U,0)))</f>
        <v xml:space="preserve">Kvika banki </v>
      </c>
      <c r="C1855" t="s">
        <v>243</v>
      </c>
      <c r="D1855" t="s">
        <v>247</v>
      </c>
      <c r="E1855" t="s">
        <v>276</v>
      </c>
      <c r="F1855" s="8" t="s">
        <v>45</v>
      </c>
      <c r="G1855" s="8">
        <v>38719</v>
      </c>
      <c r="H1855" t="s">
        <v>46</v>
      </c>
      <c r="I1855" s="7">
        <v>0</v>
      </c>
      <c r="L1855" s="7">
        <v>55886684</v>
      </c>
      <c r="M1855" s="7">
        <v>2888869</v>
      </c>
      <c r="N1855" s="7">
        <v>0</v>
      </c>
      <c r="O1855" s="20">
        <f t="shared" si="57"/>
        <v>2</v>
      </c>
    </row>
    <row r="1856" spans="1:15">
      <c r="A1856" s="20" t="str">
        <f t="shared" si="58"/>
        <v>Landsbankinn hf.Landsbankinn Erlend verðbréf</v>
      </c>
      <c r="B1856" s="20" t="str">
        <f>_xlfn.IFNA(INDEX(Listi!$AI:$AI,MATCH(C1856,Listi!$AJ:$AJ,0)),INDEX(Listi!T:T,MATCH(C1856,Listi!U:U,0)))</f>
        <v>Landsbankinn</v>
      </c>
      <c r="C1856" t="s">
        <v>249</v>
      </c>
      <c r="D1856" t="s">
        <v>385</v>
      </c>
      <c r="E1856" t="s">
        <v>276</v>
      </c>
      <c r="F1856" s="8" t="s">
        <v>45</v>
      </c>
      <c r="G1856" s="8">
        <v>38719</v>
      </c>
      <c r="H1856" t="s">
        <v>46</v>
      </c>
      <c r="I1856" s="7">
        <v>0</v>
      </c>
      <c r="L1856" s="7">
        <v>3705185129</v>
      </c>
      <c r="M1856" s="7">
        <v>119989407</v>
      </c>
      <c r="N1856" s="7">
        <v>87847878</v>
      </c>
      <c r="O1856" s="20">
        <f t="shared" si="57"/>
        <v>2</v>
      </c>
    </row>
    <row r="1857" spans="1:15">
      <c r="A1857" s="20" t="str">
        <f t="shared" si="58"/>
        <v>Landsbankinn hf.Landsbankinn Lífeyrisbók</v>
      </c>
      <c r="B1857" s="20" t="str">
        <f>_xlfn.IFNA(INDEX(Listi!$AI:$AI,MATCH(C1857,Listi!$AJ:$AJ,0)),INDEX(Listi!T:T,MATCH(C1857,Listi!U:U,0)))</f>
        <v>Landsbankinn</v>
      </c>
      <c r="C1857" t="s">
        <v>249</v>
      </c>
      <c r="D1857" t="s">
        <v>367</v>
      </c>
      <c r="E1857" t="s">
        <v>276</v>
      </c>
      <c r="F1857" s="8" t="s">
        <v>45</v>
      </c>
      <c r="G1857" s="8">
        <v>38719</v>
      </c>
      <c r="H1857" t="s">
        <v>46</v>
      </c>
      <c r="I1857" s="7">
        <v>0</v>
      </c>
      <c r="L1857" s="7">
        <v>3016213427</v>
      </c>
      <c r="M1857" s="7">
        <v>440353590</v>
      </c>
      <c r="N1857" s="7">
        <v>298769900</v>
      </c>
      <c r="O1857" s="20">
        <f t="shared" si="57"/>
        <v>2</v>
      </c>
    </row>
    <row r="1858" spans="1:15">
      <c r="A1858" s="20" t="str">
        <f t="shared" si="58"/>
        <v>Landsbankinn hf.Landsbankinn Lífeyrisbók verðtryggð</v>
      </c>
      <c r="B1858" s="20" t="str">
        <f>_xlfn.IFNA(INDEX(Listi!$AI:$AI,MATCH(C1858,Listi!$AJ:$AJ,0)),INDEX(Listi!T:T,MATCH(C1858,Listi!U:U,0)))</f>
        <v>Landsbankinn</v>
      </c>
      <c r="C1858" t="s">
        <v>249</v>
      </c>
      <c r="D1858" t="s">
        <v>598</v>
      </c>
      <c r="E1858" t="s">
        <v>276</v>
      </c>
      <c r="F1858" s="8" t="s">
        <v>45</v>
      </c>
      <c r="G1858" s="8">
        <v>38719</v>
      </c>
      <c r="H1858" t="s">
        <v>46</v>
      </c>
      <c r="I1858" s="7">
        <v>0</v>
      </c>
      <c r="L1858" s="7">
        <v>66896053137</v>
      </c>
      <c r="M1858" s="7">
        <v>6692476029</v>
      </c>
      <c r="N1858" s="7">
        <v>4680072987</v>
      </c>
      <c r="O1858" s="20">
        <f t="shared" ref="O1858:O1921" si="59">IFERROR(VLOOKUP(F1858,EhLykill,3,FALSE),"")</f>
        <v>2</v>
      </c>
    </row>
    <row r="1859" spans="1:15">
      <c r="A1859" s="20" t="str">
        <f t="shared" si="58"/>
        <v>Lífeyrissjóður bændaSamtryggingardeild</v>
      </c>
      <c r="B1859" s="20" t="str">
        <f>_xlfn.IFNA(INDEX(Listi!$AI:$AI,MATCH(C1859,Listi!$AJ:$AJ,0)),INDEX(Listi!T:T,MATCH(C1859,Listi!U:U,0)))</f>
        <v>Lífeyrissjóður bænda</v>
      </c>
      <c r="C1859" t="s">
        <v>252</v>
      </c>
      <c r="D1859" t="s">
        <v>205</v>
      </c>
      <c r="E1859" t="s">
        <v>275</v>
      </c>
      <c r="F1859" s="8" t="s">
        <v>45</v>
      </c>
      <c r="G1859" s="8">
        <v>38719</v>
      </c>
      <c r="H1859" t="s">
        <v>46</v>
      </c>
      <c r="I1859" s="7">
        <v>27987625</v>
      </c>
      <c r="L1859" s="7">
        <v>45108278171</v>
      </c>
      <c r="M1859" s="7">
        <v>776003397</v>
      </c>
      <c r="N1859" s="7">
        <v>1921473168</v>
      </c>
      <c r="O1859" s="20">
        <f t="shared" si="59"/>
        <v>2</v>
      </c>
    </row>
    <row r="1860" spans="1:15">
      <c r="A1860" s="20" t="str">
        <f t="shared" si="58"/>
        <v>Lífeyrissjóður bankamannaAldursdeild</v>
      </c>
      <c r="B1860" s="20" t="str">
        <f>_xlfn.IFNA(INDEX(Listi!$AI:$AI,MATCH(C1860,Listi!$AJ:$AJ,0)),INDEX(Listi!T:T,MATCH(C1860,Listi!U:U,0)))</f>
        <v>Lífeyrissjóður bankam.</v>
      </c>
      <c r="C1860" t="s">
        <v>250</v>
      </c>
      <c r="D1860" t="s">
        <v>251</v>
      </c>
      <c r="E1860" t="s">
        <v>275</v>
      </c>
      <c r="F1860" s="8" t="s">
        <v>45</v>
      </c>
      <c r="G1860" s="8">
        <v>38719</v>
      </c>
      <c r="H1860" t="s">
        <v>46</v>
      </c>
      <c r="I1860" s="7">
        <v>242352000</v>
      </c>
      <c r="L1860" s="7">
        <v>61369964000</v>
      </c>
      <c r="M1860" s="7">
        <v>1996063000</v>
      </c>
      <c r="N1860" s="7">
        <v>753444000</v>
      </c>
      <c r="O1860" s="20">
        <f t="shared" si="59"/>
        <v>2</v>
      </c>
    </row>
    <row r="1861" spans="1:15">
      <c r="A1861" s="20" t="str">
        <f t="shared" si="58"/>
        <v>Lífeyrissjóður bankamannaHlutfallsdeild</v>
      </c>
      <c r="B1861" s="20" t="str">
        <f>_xlfn.IFNA(INDEX(Listi!$AI:$AI,MATCH(C1861,Listi!$AJ:$AJ,0)),INDEX(Listi!T:T,MATCH(C1861,Listi!U:U,0)))</f>
        <v>Lífeyrissjóður bankam.</v>
      </c>
      <c r="C1861" t="s">
        <v>250</v>
      </c>
      <c r="D1861" t="s">
        <v>467</v>
      </c>
      <c r="E1861" t="s">
        <v>275</v>
      </c>
      <c r="F1861" t="s">
        <v>45</v>
      </c>
      <c r="G1861" s="8">
        <v>38719</v>
      </c>
      <c r="H1861" t="s">
        <v>46</v>
      </c>
      <c r="I1861" s="7">
        <v>262000</v>
      </c>
      <c r="L1861" s="7">
        <v>40286427000</v>
      </c>
      <c r="M1861" s="7">
        <v>125147000</v>
      </c>
      <c r="N1861" s="7">
        <v>2741197000</v>
      </c>
      <c r="O1861" s="20">
        <f t="shared" si="59"/>
        <v>2</v>
      </c>
    </row>
    <row r="1862" spans="1:15">
      <c r="A1862" s="20" t="str">
        <f t="shared" si="58"/>
        <v>Lífeyrissjóður RangæingaSamtryggingardeild</v>
      </c>
      <c r="B1862" s="20" t="str">
        <f>_xlfn.IFNA(INDEX(Listi!$AI:$AI,MATCH(C1862,Listi!$AJ:$AJ,0)),INDEX(Listi!T:T,MATCH(C1862,Listi!U:U,0)))</f>
        <v>Lífeyrissjóður Rang.</v>
      </c>
      <c r="C1862" t="s">
        <v>253</v>
      </c>
      <c r="D1862" t="s">
        <v>205</v>
      </c>
      <c r="E1862" t="s">
        <v>275</v>
      </c>
      <c r="F1862" t="s">
        <v>45</v>
      </c>
      <c r="G1862" s="8">
        <v>38719</v>
      </c>
      <c r="H1862" t="s">
        <v>46</v>
      </c>
      <c r="I1862" s="7">
        <v>0</v>
      </c>
      <c r="L1862" s="7">
        <v>18949790000</v>
      </c>
      <c r="M1862" s="7">
        <v>835894000</v>
      </c>
      <c r="N1862" s="7">
        <v>386250000</v>
      </c>
      <c r="O1862" s="20">
        <f t="shared" si="59"/>
        <v>2</v>
      </c>
    </row>
    <row r="1863" spans="1:15">
      <c r="A1863" s="20" t="str">
        <f t="shared" si="58"/>
        <v>Lífeyrissjóður starfsmanna AkureyrarbæjarSamtryggingardeild</v>
      </c>
      <c r="B1863" s="20" t="str">
        <f>_xlfn.IFNA(INDEX(Listi!$AI:$AI,MATCH(C1863,Listi!$AJ:$AJ,0)),INDEX(Listi!T:T,MATCH(C1863,Listi!U:U,0)))</f>
        <v>Lífeyrissj. starfsm. Akureyrarb.</v>
      </c>
      <c r="C1863" t="s">
        <v>274</v>
      </c>
      <c r="D1863" t="s">
        <v>205</v>
      </c>
      <c r="E1863" t="s">
        <v>275</v>
      </c>
      <c r="F1863" t="s">
        <v>45</v>
      </c>
      <c r="G1863" s="8">
        <v>38719</v>
      </c>
      <c r="H1863" t="s">
        <v>46</v>
      </c>
      <c r="I1863" s="7">
        <v>16708388</v>
      </c>
      <c r="L1863" s="7">
        <v>14569496826</v>
      </c>
      <c r="M1863" s="7">
        <v>46271787</v>
      </c>
      <c r="N1863" s="7">
        <v>1160288032</v>
      </c>
      <c r="O1863" s="20">
        <f t="shared" si="59"/>
        <v>2</v>
      </c>
    </row>
    <row r="1864" spans="1:15">
      <c r="A1864" s="20" t="str">
        <f t="shared" si="58"/>
        <v>Lífeyrissjóður starfsmanna Búnaðarbanka ÍslandsSamtryggingardeild</v>
      </c>
      <c r="B1864" s="20" t="str">
        <f>_xlfn.IFNA(INDEX(Listi!$AI:$AI,MATCH(C1864,Listi!$AJ:$AJ,0)),INDEX(Listi!T:T,MATCH(C1864,Listi!U:U,0)))</f>
        <v>Lífeyrissj. starfsm. Búnaðarb.Ísl.</v>
      </c>
      <c r="C1864" t="s">
        <v>254</v>
      </c>
      <c r="D1864" t="s">
        <v>205</v>
      </c>
      <c r="E1864" t="s">
        <v>275</v>
      </c>
      <c r="F1864" t="s">
        <v>45</v>
      </c>
      <c r="G1864" s="8">
        <v>38719</v>
      </c>
      <c r="H1864" t="s">
        <v>46</v>
      </c>
      <c r="I1864" s="7">
        <v>792000</v>
      </c>
      <c r="L1864" s="7">
        <v>27921283000</v>
      </c>
      <c r="M1864" s="7">
        <v>7378000</v>
      </c>
      <c r="N1864" s="7">
        <v>1535577000</v>
      </c>
      <c r="O1864" s="20">
        <f t="shared" si="59"/>
        <v>2</v>
      </c>
    </row>
    <row r="1865" spans="1:15">
      <c r="A1865" s="20" t="str">
        <f t="shared" si="58"/>
        <v>Lífeyrissjóður starfsmanna ReykjavíkurborgarSamtryggingardeild</v>
      </c>
      <c r="B1865" s="20" t="str">
        <f>_xlfn.IFNA(INDEX(Listi!$AI:$AI,MATCH(C1865,Listi!$AJ:$AJ,0)),INDEX(Listi!T:T,MATCH(C1865,Listi!U:U,0)))</f>
        <v>Lífeyrissj. starfsm. Reykjav.</v>
      </c>
      <c r="C1865" t="s">
        <v>255</v>
      </c>
      <c r="D1865" t="s">
        <v>205</v>
      </c>
      <c r="E1865" t="s">
        <v>275</v>
      </c>
      <c r="F1865" t="s">
        <v>45</v>
      </c>
      <c r="G1865" s="8">
        <v>38719</v>
      </c>
      <c r="H1865" t="s">
        <v>46</v>
      </c>
      <c r="I1865" s="7">
        <v>317310157</v>
      </c>
      <c r="L1865" s="7">
        <v>92450251598</v>
      </c>
      <c r="M1865" s="7">
        <v>217604296</v>
      </c>
      <c r="N1865" s="7">
        <v>6195210428</v>
      </c>
      <c r="O1865" s="20">
        <f t="shared" si="59"/>
        <v>2</v>
      </c>
    </row>
    <row r="1866" spans="1:15">
      <c r="A1866" s="20" t="str">
        <f t="shared" si="58"/>
        <v>Lífeyrissjóður starfsmanna ríkisinsA-deild</v>
      </c>
      <c r="B1866" s="20" t="str">
        <f>_xlfn.IFNA(INDEX(Listi!$AI:$AI,MATCH(C1866,Listi!$AJ:$AJ,0)),INDEX(Listi!T:T,MATCH(C1866,Listi!U:U,0)))</f>
        <v>LSR</v>
      </c>
      <c r="C1866" t="s">
        <v>256</v>
      </c>
      <c r="D1866" t="s">
        <v>257</v>
      </c>
      <c r="E1866" t="s">
        <v>275</v>
      </c>
      <c r="F1866" t="s">
        <v>45</v>
      </c>
      <c r="G1866" s="8">
        <v>38719</v>
      </c>
      <c r="H1866" t="s">
        <v>46</v>
      </c>
      <c r="I1866" s="7">
        <v>581080455</v>
      </c>
      <c r="L1866" s="7">
        <v>1024402726080</v>
      </c>
      <c r="M1866" s="7">
        <v>38030413328</v>
      </c>
      <c r="N1866" s="7">
        <v>13011563069</v>
      </c>
      <c r="O1866" s="20">
        <f t="shared" si="59"/>
        <v>2</v>
      </c>
    </row>
    <row r="1867" spans="1:15">
      <c r="A1867" s="20" t="str">
        <f t="shared" si="58"/>
        <v>Lífeyrissjóður starfsmanna ríkisinsB-deild</v>
      </c>
      <c r="B1867" s="20" t="str">
        <f>_xlfn.IFNA(INDEX(Listi!$AI:$AI,MATCH(C1867,Listi!$AJ:$AJ,0)),INDEX(Listi!T:T,MATCH(C1867,Listi!U:U,0)))</f>
        <v>LSR</v>
      </c>
      <c r="C1867" t="s">
        <v>256</v>
      </c>
      <c r="D1867" t="s">
        <v>218</v>
      </c>
      <c r="E1867" t="s">
        <v>275</v>
      </c>
      <c r="F1867" t="s">
        <v>45</v>
      </c>
      <c r="G1867" s="8">
        <v>38719</v>
      </c>
      <c r="H1867" t="s">
        <v>46</v>
      </c>
      <c r="I1867" s="7">
        <v>1780846170</v>
      </c>
      <c r="L1867" s="7">
        <v>297381500048</v>
      </c>
      <c r="M1867" s="7">
        <v>1364474032</v>
      </c>
      <c r="N1867" s="7">
        <v>62409553231</v>
      </c>
      <c r="O1867" s="20">
        <f t="shared" si="59"/>
        <v>2</v>
      </c>
    </row>
    <row r="1868" spans="1:15">
      <c r="A1868" s="20" t="str">
        <f t="shared" si="58"/>
        <v>Lífeyrissjóður starfsmanna ríkisinsLeið I</v>
      </c>
      <c r="B1868" s="20" t="str">
        <f>_xlfn.IFNA(INDEX(Listi!$AI:$AI,MATCH(C1868,Listi!$AJ:$AJ,0)),INDEX(Listi!T:T,MATCH(C1868,Listi!U:U,0)))</f>
        <v>LSR</v>
      </c>
      <c r="C1868" t="s">
        <v>256</v>
      </c>
      <c r="D1868" t="s">
        <v>258</v>
      </c>
      <c r="E1868" t="s">
        <v>276</v>
      </c>
      <c r="F1868" t="s">
        <v>45</v>
      </c>
      <c r="G1868" s="8">
        <v>38719</v>
      </c>
      <c r="H1868" t="s">
        <v>46</v>
      </c>
      <c r="I1868" s="7">
        <v>8929128</v>
      </c>
      <c r="L1868" s="7">
        <v>11704214939</v>
      </c>
      <c r="M1868" s="7">
        <v>547428342</v>
      </c>
      <c r="N1868" s="7">
        <v>195323403</v>
      </c>
      <c r="O1868" s="20">
        <f t="shared" si="59"/>
        <v>2</v>
      </c>
    </row>
    <row r="1869" spans="1:15">
      <c r="A1869" s="20" t="str">
        <f t="shared" si="58"/>
        <v>Lífeyrissjóður starfsmanna ríkisinsLeið II</v>
      </c>
      <c r="B1869" s="20" t="str">
        <f>_xlfn.IFNA(INDEX(Listi!$AI:$AI,MATCH(C1869,Listi!$AJ:$AJ,0)),INDEX(Listi!T:T,MATCH(C1869,Listi!U:U,0)))</f>
        <v>LSR</v>
      </c>
      <c r="C1869" t="s">
        <v>256</v>
      </c>
      <c r="D1869" t="s">
        <v>259</v>
      </c>
      <c r="E1869" t="s">
        <v>276</v>
      </c>
      <c r="F1869" t="s">
        <v>45</v>
      </c>
      <c r="G1869" s="8">
        <v>38719</v>
      </c>
      <c r="H1869" t="s">
        <v>46</v>
      </c>
      <c r="I1869" s="7">
        <v>4368175</v>
      </c>
      <c r="L1869" s="7">
        <v>3365164594</v>
      </c>
      <c r="M1869" s="7">
        <v>379849453</v>
      </c>
      <c r="N1869" s="7">
        <v>93142056</v>
      </c>
      <c r="O1869" s="20">
        <f t="shared" si="59"/>
        <v>2</v>
      </c>
    </row>
    <row r="1870" spans="1:15">
      <c r="A1870" s="20" t="str">
        <f t="shared" si="58"/>
        <v>Lífeyrissjóður starfsmanna ríkisinsLeið III</v>
      </c>
      <c r="B1870" s="20" t="str">
        <f>_xlfn.IFNA(INDEX(Listi!$AI:$AI,MATCH(C1870,Listi!$AJ:$AJ,0)),INDEX(Listi!T:T,MATCH(C1870,Listi!U:U,0)))</f>
        <v>LSR</v>
      </c>
      <c r="C1870" t="s">
        <v>256</v>
      </c>
      <c r="D1870" t="s">
        <v>260</v>
      </c>
      <c r="E1870" t="s">
        <v>276</v>
      </c>
      <c r="F1870" t="s">
        <v>45</v>
      </c>
      <c r="G1870" s="8">
        <v>38719</v>
      </c>
      <c r="H1870" t="s">
        <v>46</v>
      </c>
      <c r="I1870" s="7">
        <v>15924253</v>
      </c>
      <c r="L1870" s="7">
        <v>9959294621</v>
      </c>
      <c r="M1870" s="7">
        <v>743287481</v>
      </c>
      <c r="N1870" s="7">
        <v>349903833</v>
      </c>
      <c r="O1870" s="20">
        <f t="shared" si="59"/>
        <v>2</v>
      </c>
    </row>
    <row r="1871" spans="1:15">
      <c r="A1871" s="20" t="str">
        <f t="shared" si="58"/>
        <v>Lífeyrissjóður Tannlæknafél ÍslDeild I/Séreign</v>
      </c>
      <c r="B1871" s="20" t="str">
        <f>_xlfn.IFNA(INDEX(Listi!$AI:$AI,MATCH(C1871,Listi!$AJ:$AJ,0)),INDEX(Listi!T:T,MATCH(C1871,Listi!U:U,0)))</f>
        <v>Lífeyrissj. Tannlækna</v>
      </c>
      <c r="C1871" t="s">
        <v>261</v>
      </c>
      <c r="D1871" t="s">
        <v>207</v>
      </c>
      <c r="E1871" t="s">
        <v>276</v>
      </c>
      <c r="F1871" t="s">
        <v>45</v>
      </c>
      <c r="G1871" s="8">
        <v>38719</v>
      </c>
      <c r="H1871" t="s">
        <v>46</v>
      </c>
      <c r="I1871" s="7">
        <v>11856147</v>
      </c>
      <c r="L1871" s="7">
        <v>6768408488</v>
      </c>
      <c r="M1871" s="7">
        <v>272759192</v>
      </c>
      <c r="N1871" s="7">
        <v>153838058</v>
      </c>
      <c r="O1871" s="20">
        <f t="shared" si="59"/>
        <v>2</v>
      </c>
    </row>
    <row r="1872" spans="1:15">
      <c r="A1872" s="20" t="str">
        <f t="shared" si="58"/>
        <v>Lífeyrissjóður Tannlæknafél ÍslSamtryggingardeild</v>
      </c>
      <c r="B1872" s="20" t="str">
        <f>_xlfn.IFNA(INDEX(Listi!$AI:$AI,MATCH(C1872,Listi!$AJ:$AJ,0)),INDEX(Listi!T:T,MATCH(C1872,Listi!U:U,0)))</f>
        <v>Lífeyrissj. Tannlækna</v>
      </c>
      <c r="C1872" t="s">
        <v>261</v>
      </c>
      <c r="D1872" t="s">
        <v>205</v>
      </c>
      <c r="E1872" t="s">
        <v>275</v>
      </c>
      <c r="F1872" t="s">
        <v>45</v>
      </c>
      <c r="G1872" s="8">
        <v>38719</v>
      </c>
      <c r="H1872" t="s">
        <v>46</v>
      </c>
      <c r="I1872" s="7">
        <v>183242</v>
      </c>
      <c r="L1872" s="7">
        <v>2241251214</v>
      </c>
      <c r="M1872" s="7">
        <v>112827287</v>
      </c>
      <c r="N1872" s="7">
        <v>17930159</v>
      </c>
      <c r="O1872" s="20">
        <f t="shared" si="59"/>
        <v>2</v>
      </c>
    </row>
    <row r="1873" spans="1:15">
      <c r="A1873" s="20" t="str">
        <f t="shared" si="58"/>
        <v>Lífeyrissjóður verslunarmannaÆvileið 1</v>
      </c>
      <c r="B1873" s="20" t="str">
        <f>_xlfn.IFNA(INDEX(Listi!$AI:$AI,MATCH(C1873,Listi!$AJ:$AJ,0)),INDEX(Listi!T:T,MATCH(C1873,Listi!U:U,0)))</f>
        <v>Lífeyrissj. Verslunarm.</v>
      </c>
      <c r="C1873" t="s">
        <v>206</v>
      </c>
      <c r="D1873" t="s">
        <v>310</v>
      </c>
      <c r="E1873" t="s">
        <v>276</v>
      </c>
      <c r="F1873" t="s">
        <v>45</v>
      </c>
      <c r="G1873" s="8">
        <v>38719</v>
      </c>
      <c r="H1873" t="s">
        <v>46</v>
      </c>
      <c r="I1873" s="7">
        <v>468291</v>
      </c>
      <c r="L1873" s="7">
        <v>2860479562</v>
      </c>
      <c r="M1873" s="7">
        <v>819651283</v>
      </c>
      <c r="N1873" s="7">
        <v>12562366</v>
      </c>
      <c r="O1873" s="20">
        <f t="shared" si="59"/>
        <v>2</v>
      </c>
    </row>
    <row r="1874" spans="1:15">
      <c r="A1874" s="20" t="str">
        <f t="shared" si="58"/>
        <v>Lífeyrissjóður verslunarmannaÆvileið 2</v>
      </c>
      <c r="B1874" s="20" t="str">
        <f>_xlfn.IFNA(INDEX(Listi!$AI:$AI,MATCH(C1874,Listi!$AJ:$AJ,0)),INDEX(Listi!T:T,MATCH(C1874,Listi!U:U,0)))</f>
        <v>Lífeyrissj. Verslunarm.</v>
      </c>
      <c r="C1874" t="s">
        <v>206</v>
      </c>
      <c r="D1874" t="s">
        <v>309</v>
      </c>
      <c r="E1874" t="s">
        <v>276</v>
      </c>
      <c r="F1874" t="s">
        <v>45</v>
      </c>
      <c r="G1874" s="8">
        <v>38719</v>
      </c>
      <c r="H1874" t="s">
        <v>46</v>
      </c>
      <c r="I1874" s="7">
        <v>382907</v>
      </c>
      <c r="L1874" s="7">
        <v>2325064159</v>
      </c>
      <c r="M1874" s="7">
        <v>465663194</v>
      </c>
      <c r="N1874" s="7">
        <v>32037995</v>
      </c>
      <c r="O1874" s="20">
        <f t="shared" si="59"/>
        <v>2</v>
      </c>
    </row>
    <row r="1875" spans="1:15">
      <c r="A1875" s="20" t="str">
        <f t="shared" si="58"/>
        <v>Lífeyrissjóður verslunarmannaÆvileið 3</v>
      </c>
      <c r="B1875" s="20" t="str">
        <f>_xlfn.IFNA(INDEX(Listi!$AI:$AI,MATCH(C1875,Listi!$AJ:$AJ,0)),INDEX(Listi!T:T,MATCH(C1875,Listi!U:U,0)))</f>
        <v>Lífeyrissj. Verslunarm.</v>
      </c>
      <c r="C1875" t="s">
        <v>206</v>
      </c>
      <c r="D1875" t="s">
        <v>308</v>
      </c>
      <c r="E1875" t="s">
        <v>276</v>
      </c>
      <c r="F1875" t="s">
        <v>45</v>
      </c>
      <c r="G1875" s="8">
        <v>38719</v>
      </c>
      <c r="H1875" t="s">
        <v>46</v>
      </c>
      <c r="I1875" s="7">
        <v>258798</v>
      </c>
      <c r="L1875" s="7">
        <v>1567402319</v>
      </c>
      <c r="M1875" s="7">
        <v>325961302</v>
      </c>
      <c r="N1875" s="7">
        <v>60283998</v>
      </c>
      <c r="O1875" s="20">
        <f t="shared" si="59"/>
        <v>2</v>
      </c>
    </row>
    <row r="1876" spans="1:15">
      <c r="A1876" s="20" t="str">
        <f t="shared" si="58"/>
        <v>Lífeyrissjóður verslunarmannaDeild I/Séreign</v>
      </c>
      <c r="B1876" s="20" t="str">
        <f>_xlfn.IFNA(INDEX(Listi!$AI:$AI,MATCH(C1876,Listi!$AJ:$AJ,0)),INDEX(Listi!T:T,MATCH(C1876,Listi!U:U,0)))</f>
        <v>Lífeyrissj. Verslunarm.</v>
      </c>
      <c r="C1876" t="s">
        <v>206</v>
      </c>
      <c r="D1876" t="s">
        <v>207</v>
      </c>
      <c r="E1876" t="s">
        <v>276</v>
      </c>
      <c r="F1876" t="s">
        <v>45</v>
      </c>
      <c r="G1876" s="8">
        <v>38719</v>
      </c>
      <c r="H1876" t="s">
        <v>46</v>
      </c>
      <c r="I1876" s="7">
        <v>16902617</v>
      </c>
      <c r="L1876" s="7">
        <v>19785724399</v>
      </c>
      <c r="M1876" s="7">
        <v>729937912</v>
      </c>
      <c r="N1876" s="7">
        <v>458382791</v>
      </c>
      <c r="O1876" s="20">
        <f t="shared" si="59"/>
        <v>2</v>
      </c>
    </row>
    <row r="1877" spans="1:15">
      <c r="A1877" s="20" t="str">
        <f t="shared" si="58"/>
        <v>Lífeyrissjóður verslunarmannaSamtryggingardeild</v>
      </c>
      <c r="B1877" s="20" t="str">
        <f>_xlfn.IFNA(INDEX(Listi!$AI:$AI,MATCH(C1877,Listi!$AJ:$AJ,0)),INDEX(Listi!T:T,MATCH(C1877,Listi!U:U,0)))</f>
        <v>Lífeyrissj. Verslunarm.</v>
      </c>
      <c r="C1877" t="s">
        <v>206</v>
      </c>
      <c r="D1877" t="s">
        <v>205</v>
      </c>
      <c r="E1877" t="s">
        <v>275</v>
      </c>
      <c r="F1877" t="s">
        <v>45</v>
      </c>
      <c r="G1877" s="8">
        <v>38719</v>
      </c>
      <c r="H1877" t="s">
        <v>46</v>
      </c>
      <c r="I1877" s="7">
        <v>1003434985</v>
      </c>
      <c r="L1877" s="7">
        <v>1174592806906</v>
      </c>
      <c r="M1877" s="7">
        <v>35794261112</v>
      </c>
      <c r="N1877" s="7">
        <v>21965137185</v>
      </c>
      <c r="O1877" s="20">
        <f t="shared" si="59"/>
        <v>2</v>
      </c>
    </row>
    <row r="1878" spans="1:15">
      <c r="A1878" s="20" t="str">
        <f t="shared" si="58"/>
        <v>Lífeyrissjóður VestmannaeyjaSafn I</v>
      </c>
      <c r="B1878" s="20" t="str">
        <f>_xlfn.IFNA(INDEX(Listi!$AI:$AI,MATCH(C1878,Listi!$AJ:$AJ,0)),INDEX(Listi!T:T,MATCH(C1878,Listi!U:U,0)))</f>
        <v>Lífeyrissj. Vestm.</v>
      </c>
      <c r="C1878" t="s">
        <v>262</v>
      </c>
      <c r="D1878" t="s">
        <v>210</v>
      </c>
      <c r="E1878" t="s">
        <v>276</v>
      </c>
      <c r="F1878" t="s">
        <v>45</v>
      </c>
      <c r="G1878" s="8">
        <v>38719</v>
      </c>
      <c r="H1878" t="s">
        <v>46</v>
      </c>
      <c r="I1878" s="7">
        <v>0</v>
      </c>
      <c r="L1878" s="7">
        <v>381311221</v>
      </c>
      <c r="M1878" s="7">
        <v>44104006</v>
      </c>
      <c r="N1878" s="7">
        <v>13592960</v>
      </c>
      <c r="O1878" s="20">
        <f t="shared" si="59"/>
        <v>2</v>
      </c>
    </row>
    <row r="1879" spans="1:15">
      <c r="A1879" s="20" t="str">
        <f t="shared" si="58"/>
        <v>Lífeyrissjóður VestmannaeyjaSafn II</v>
      </c>
      <c r="B1879" s="20" t="str">
        <f>_xlfn.IFNA(INDEX(Listi!$AI:$AI,MATCH(C1879,Listi!$AJ:$AJ,0)),INDEX(Listi!T:T,MATCH(C1879,Listi!U:U,0)))</f>
        <v>Lífeyrissj. Vestm.</v>
      </c>
      <c r="C1879" t="s">
        <v>262</v>
      </c>
      <c r="D1879" t="s">
        <v>211</v>
      </c>
      <c r="E1879" t="s">
        <v>276</v>
      </c>
      <c r="F1879" t="s">
        <v>45</v>
      </c>
      <c r="G1879" s="8">
        <v>38719</v>
      </c>
      <c r="H1879" t="s">
        <v>46</v>
      </c>
      <c r="I1879" s="7">
        <v>0</v>
      </c>
      <c r="L1879" s="7">
        <v>571440191</v>
      </c>
      <c r="M1879" s="7">
        <v>40240404</v>
      </c>
      <c r="N1879" s="7">
        <v>18659289</v>
      </c>
      <c r="O1879" s="20">
        <f t="shared" si="59"/>
        <v>2</v>
      </c>
    </row>
    <row r="1880" spans="1:15">
      <c r="A1880" s="20" t="str">
        <f t="shared" si="58"/>
        <v>Lífeyrissjóður VestmannaeyjaSamtryggingardeild</v>
      </c>
      <c r="B1880" s="20" t="str">
        <f>_xlfn.IFNA(INDEX(Listi!$AI:$AI,MATCH(C1880,Listi!$AJ:$AJ,0)),INDEX(Listi!T:T,MATCH(C1880,Listi!U:U,0)))</f>
        <v>Lífeyrissj. Vestm.</v>
      </c>
      <c r="C1880" t="s">
        <v>262</v>
      </c>
      <c r="D1880" t="s">
        <v>205</v>
      </c>
      <c r="E1880" t="s">
        <v>275</v>
      </c>
      <c r="F1880" t="s">
        <v>45</v>
      </c>
      <c r="G1880" s="8">
        <v>38719</v>
      </c>
      <c r="H1880" t="s">
        <v>46</v>
      </c>
      <c r="I1880" s="7">
        <v>243460</v>
      </c>
      <c r="L1880" s="7">
        <v>85198020532</v>
      </c>
      <c r="M1880" s="7">
        <v>1944643004</v>
      </c>
      <c r="N1880" s="7">
        <v>2198060399</v>
      </c>
      <c r="O1880" s="20">
        <f t="shared" si="59"/>
        <v>2</v>
      </c>
    </row>
    <row r="1881" spans="1:15">
      <c r="A1881" s="20" t="str">
        <f t="shared" si="58"/>
        <v>Lífsval - lífeyrissparnaðurLífsval 1</v>
      </c>
      <c r="B1881" s="20" t="str">
        <f>_xlfn.IFNA(INDEX(Listi!$AI:$AI,MATCH(C1881,Listi!$AJ:$AJ,0)),INDEX(Listi!T:T,MATCH(C1881,Listi!U:U,0)))</f>
        <v>Lífsval</v>
      </c>
      <c r="C1881" t="s">
        <v>263</v>
      </c>
      <c r="D1881" t="s">
        <v>264</v>
      </c>
      <c r="E1881" t="s">
        <v>276</v>
      </c>
      <c r="F1881" t="s">
        <v>45</v>
      </c>
      <c r="G1881" s="8">
        <v>38719</v>
      </c>
      <c r="H1881" t="s">
        <v>46</v>
      </c>
      <c r="I1881" s="7">
        <v>0</v>
      </c>
      <c r="L1881" s="7">
        <v>1792991246</v>
      </c>
      <c r="M1881" s="7">
        <v>203244065</v>
      </c>
      <c r="N1881" s="7">
        <v>81003579</v>
      </c>
      <c r="O1881" s="20">
        <f t="shared" si="59"/>
        <v>2</v>
      </c>
    </row>
    <row r="1882" spans="1:15">
      <c r="A1882" s="20" t="str">
        <f t="shared" ref="A1882:A1943" si="60">CONCATENATE(C1882,D1882)</f>
        <v>Lífsval - lífeyrissparnaðurLífsval 2</v>
      </c>
      <c r="B1882" s="20" t="str">
        <f>_xlfn.IFNA(INDEX(Listi!$AI:$AI,MATCH(C1882,Listi!$AJ:$AJ,0)),INDEX(Listi!T:T,MATCH(C1882,Listi!U:U,0)))</f>
        <v>Lífsval</v>
      </c>
      <c r="C1882" t="s">
        <v>263</v>
      </c>
      <c r="D1882" t="s">
        <v>265</v>
      </c>
      <c r="E1882" t="s">
        <v>276</v>
      </c>
      <c r="F1882" t="s">
        <v>45</v>
      </c>
      <c r="G1882" s="8">
        <v>38719</v>
      </c>
      <c r="H1882" t="s">
        <v>46</v>
      </c>
      <c r="I1882" s="7">
        <v>387384</v>
      </c>
      <c r="L1882" s="7">
        <v>79660340</v>
      </c>
      <c r="M1882" s="7">
        <v>14369045</v>
      </c>
      <c r="N1882" s="7">
        <v>2695304</v>
      </c>
      <c r="O1882" s="20">
        <f t="shared" si="59"/>
        <v>2</v>
      </c>
    </row>
    <row r="1883" spans="1:15">
      <c r="A1883" s="20" t="str">
        <f t="shared" si="60"/>
        <v>Lífsval - lífeyrissparnaðurLífsval 3</v>
      </c>
      <c r="B1883" s="20" t="str">
        <f>_xlfn.IFNA(INDEX(Listi!$AI:$AI,MATCH(C1883,Listi!$AJ:$AJ,0)),INDEX(Listi!T:T,MATCH(C1883,Listi!U:U,0)))</f>
        <v>Lífsval</v>
      </c>
      <c r="C1883" t="s">
        <v>263</v>
      </c>
      <c r="D1883" t="s">
        <v>266</v>
      </c>
      <c r="E1883" t="s">
        <v>276</v>
      </c>
      <c r="F1883" t="s">
        <v>45</v>
      </c>
      <c r="G1883" s="8">
        <v>38719</v>
      </c>
      <c r="H1883" t="s">
        <v>46</v>
      </c>
      <c r="I1883" s="7">
        <v>664197</v>
      </c>
      <c r="L1883" s="7">
        <v>131239774</v>
      </c>
      <c r="M1883" s="7">
        <v>16635787</v>
      </c>
      <c r="N1883" s="7">
        <v>3548138</v>
      </c>
      <c r="O1883" s="20">
        <f t="shared" si="59"/>
        <v>2</v>
      </c>
    </row>
    <row r="1884" spans="1:15">
      <c r="A1884" s="20" t="str">
        <f t="shared" si="60"/>
        <v>Lífsval - lífeyrissparnaðurLífsval 4</v>
      </c>
      <c r="B1884" s="20" t="str">
        <f>_xlfn.IFNA(INDEX(Listi!$AI:$AI,MATCH(C1884,Listi!$AJ:$AJ,0)),INDEX(Listi!T:T,MATCH(C1884,Listi!U:U,0)))</f>
        <v>Lífsval</v>
      </c>
      <c r="C1884" t="s">
        <v>263</v>
      </c>
      <c r="D1884" t="s">
        <v>267</v>
      </c>
      <c r="E1884" t="s">
        <v>276</v>
      </c>
      <c r="F1884" t="s">
        <v>45</v>
      </c>
      <c r="G1884" s="8">
        <v>38719</v>
      </c>
      <c r="H1884" t="s">
        <v>46</v>
      </c>
      <c r="I1884" s="7">
        <v>348476</v>
      </c>
      <c r="L1884" s="7">
        <v>71752064</v>
      </c>
      <c r="M1884" s="7">
        <v>15238959</v>
      </c>
      <c r="N1884" s="7">
        <v>2058992</v>
      </c>
      <c r="O1884" s="20">
        <f t="shared" si="59"/>
        <v>2</v>
      </c>
    </row>
    <row r="1885" spans="1:15">
      <c r="A1885" s="20" t="str">
        <f t="shared" si="60"/>
        <v>Lífsverk lífeyrissjóðurLífsverk I/Séreign</v>
      </c>
      <c r="B1885" s="20" t="str">
        <f>_xlfn.IFNA(INDEX(Listi!$AI:$AI,MATCH(C1885,Listi!$AJ:$AJ,0)),INDEX(Listi!T:T,MATCH(C1885,Listi!U:U,0)))</f>
        <v xml:space="preserve">Lífsverk  </v>
      </c>
      <c r="C1885" t="s">
        <v>268</v>
      </c>
      <c r="D1885" t="s">
        <v>269</v>
      </c>
      <c r="E1885" t="s">
        <v>276</v>
      </c>
      <c r="F1885" t="s">
        <v>45</v>
      </c>
      <c r="G1885" s="8">
        <v>38719</v>
      </c>
      <c r="H1885" t="s">
        <v>46</v>
      </c>
      <c r="I1885" s="7">
        <v>0</v>
      </c>
      <c r="L1885" s="7">
        <v>4582957000</v>
      </c>
      <c r="M1885" s="7">
        <v>635926000</v>
      </c>
      <c r="N1885" s="7">
        <v>22708000</v>
      </c>
      <c r="O1885" s="20">
        <f t="shared" si="59"/>
        <v>2</v>
      </c>
    </row>
    <row r="1886" spans="1:15">
      <c r="A1886" s="20" t="str">
        <f t="shared" si="60"/>
        <v>Lífsverk lífeyrissjóðurLífsverk II/Séreign</v>
      </c>
      <c r="B1886" s="20" t="str">
        <f>_xlfn.IFNA(INDEX(Listi!$AI:$AI,MATCH(C1886,Listi!$AJ:$AJ,0)),INDEX(Listi!T:T,MATCH(C1886,Listi!U:U,0)))</f>
        <v xml:space="preserve">Lífsverk  </v>
      </c>
      <c r="C1886" t="s">
        <v>268</v>
      </c>
      <c r="D1886" t="s">
        <v>270</v>
      </c>
      <c r="E1886" t="s">
        <v>276</v>
      </c>
      <c r="F1886" t="s">
        <v>45</v>
      </c>
      <c r="G1886" s="8">
        <v>38719</v>
      </c>
      <c r="H1886" t="s">
        <v>46</v>
      </c>
      <c r="I1886" s="7">
        <v>0</v>
      </c>
      <c r="L1886" s="7">
        <v>23735073000</v>
      </c>
      <c r="M1886" s="7">
        <v>2073571000</v>
      </c>
      <c r="N1886" s="7">
        <v>249365000</v>
      </c>
      <c r="O1886" s="20">
        <f t="shared" si="59"/>
        <v>2</v>
      </c>
    </row>
    <row r="1887" spans="1:15">
      <c r="A1887" s="20" t="str">
        <f t="shared" si="60"/>
        <v>Lífsverk lífeyrissjóðurLífsverk III/Séreign</v>
      </c>
      <c r="B1887" s="20" t="str">
        <f>_xlfn.IFNA(INDEX(Listi!$AI:$AI,MATCH(C1887,Listi!$AJ:$AJ,0)),INDEX(Listi!T:T,MATCH(C1887,Listi!U:U,0)))</f>
        <v xml:space="preserve">Lífsverk  </v>
      </c>
      <c r="C1887" t="s">
        <v>268</v>
      </c>
      <c r="D1887" t="s">
        <v>271</v>
      </c>
      <c r="E1887" t="s">
        <v>276</v>
      </c>
      <c r="F1887" t="s">
        <v>45</v>
      </c>
      <c r="G1887" s="8">
        <v>38719</v>
      </c>
      <c r="H1887" t="s">
        <v>46</v>
      </c>
      <c r="I1887" s="7">
        <v>0</v>
      </c>
      <c r="L1887" s="7">
        <v>653814000</v>
      </c>
      <c r="M1887" s="7">
        <v>105107000</v>
      </c>
      <c r="N1887" s="7">
        <v>2613000</v>
      </c>
      <c r="O1887" s="20">
        <f t="shared" si="59"/>
        <v>2</v>
      </c>
    </row>
    <row r="1888" spans="1:15">
      <c r="A1888" s="20" t="str">
        <f t="shared" si="60"/>
        <v>Lífsverk lífeyrissjóðurSamtryggingardeild</v>
      </c>
      <c r="B1888" s="20" t="str">
        <f>_xlfn.IFNA(INDEX(Listi!$AI:$AI,MATCH(C1888,Listi!$AJ:$AJ,0)),INDEX(Listi!T:T,MATCH(C1888,Listi!U:U,0)))</f>
        <v xml:space="preserve">Lífsverk  </v>
      </c>
      <c r="C1888" t="s">
        <v>268</v>
      </c>
      <c r="D1888" t="s">
        <v>205</v>
      </c>
      <c r="E1888" t="s">
        <v>275</v>
      </c>
      <c r="F1888" t="s">
        <v>45</v>
      </c>
      <c r="G1888" s="8">
        <v>38719</v>
      </c>
      <c r="H1888" t="s">
        <v>46</v>
      </c>
      <c r="I1888" s="7">
        <v>499229000</v>
      </c>
      <c r="L1888" s="7">
        <v>120542527000</v>
      </c>
      <c r="M1888" s="7">
        <v>4397803000</v>
      </c>
      <c r="N1888" s="7">
        <v>1423151000</v>
      </c>
      <c r="O1888" s="20">
        <f t="shared" si="59"/>
        <v>2</v>
      </c>
    </row>
    <row r="1889" spans="1:15">
      <c r="A1889" s="20" t="str">
        <f t="shared" si="60"/>
        <v>Söfnunarsjóður lífeyrisréttindaDeild I/Innlán</v>
      </c>
      <c r="B1889" s="20" t="str">
        <f>_xlfn.IFNA(INDEX(Listi!$AI:$AI,MATCH(C1889,Listi!$AJ:$AJ,0)),INDEX(Listi!T:T,MATCH(C1889,Listi!U:U,0)))</f>
        <v>Söfnunarsj.</v>
      </c>
      <c r="C1889" t="s">
        <v>272</v>
      </c>
      <c r="D1889" t="s">
        <v>273</v>
      </c>
      <c r="E1889" t="s">
        <v>276</v>
      </c>
      <c r="F1889" t="s">
        <v>45</v>
      </c>
      <c r="G1889" s="8">
        <v>38719</v>
      </c>
      <c r="H1889" t="s">
        <v>46</v>
      </c>
      <c r="I1889" s="7">
        <v>7909985</v>
      </c>
      <c r="L1889" s="7">
        <v>2001731914</v>
      </c>
      <c r="M1889" s="7">
        <v>133561634</v>
      </c>
      <c r="N1889" s="7">
        <v>44803565</v>
      </c>
      <c r="O1889" s="20">
        <f t="shared" si="59"/>
        <v>2</v>
      </c>
    </row>
    <row r="1890" spans="1:15">
      <c r="A1890" s="20" t="str">
        <f t="shared" si="60"/>
        <v>Söfnunarsjóður lífeyrisréttindaDeild III/Séreign</v>
      </c>
      <c r="B1890" s="20" t="str">
        <f>_xlfn.IFNA(INDEX(Listi!$AI:$AI,MATCH(C1890,Listi!$AJ:$AJ,0)),INDEX(Listi!T:T,MATCH(C1890,Listi!U:U,0)))</f>
        <v>Söfnunarsj.</v>
      </c>
      <c r="C1890" t="s">
        <v>272</v>
      </c>
      <c r="D1890" t="s">
        <v>599</v>
      </c>
      <c r="E1890" t="s">
        <v>276</v>
      </c>
      <c r="F1890" t="s">
        <v>45</v>
      </c>
      <c r="G1890" s="8">
        <v>38719</v>
      </c>
      <c r="H1890" t="s">
        <v>46</v>
      </c>
      <c r="I1890" s="7">
        <v>96674</v>
      </c>
      <c r="L1890" s="7">
        <v>24413085</v>
      </c>
      <c r="M1890" s="7">
        <v>24697577</v>
      </c>
      <c r="N1890" s="7">
        <v>900000</v>
      </c>
      <c r="O1890" s="20">
        <f t="shared" si="59"/>
        <v>2</v>
      </c>
    </row>
    <row r="1891" spans="1:15">
      <c r="A1891" s="20" t="str">
        <f t="shared" si="60"/>
        <v>Söfnunarsjóður lífeyrisréttindaDeildII/Séreign</v>
      </c>
      <c r="B1891" s="20" t="str">
        <f>_xlfn.IFNA(INDEX(Listi!$AI:$AI,MATCH(C1891,Listi!$AJ:$AJ,0)),INDEX(Listi!T:T,MATCH(C1891,Listi!U:U,0)))</f>
        <v>Söfnunarsj.</v>
      </c>
      <c r="C1891" t="s">
        <v>272</v>
      </c>
      <c r="D1891" t="s">
        <v>586</v>
      </c>
      <c r="E1891" t="s">
        <v>276</v>
      </c>
      <c r="F1891" t="s">
        <v>45</v>
      </c>
      <c r="G1891" s="8">
        <v>38719</v>
      </c>
      <c r="H1891" t="s">
        <v>46</v>
      </c>
      <c r="I1891" s="7">
        <v>10739314</v>
      </c>
      <c r="L1891" s="7">
        <v>1654616477</v>
      </c>
      <c r="M1891" s="7">
        <v>128539213</v>
      </c>
      <c r="N1891" s="7">
        <v>22846291</v>
      </c>
      <c r="O1891" s="20">
        <f t="shared" si="59"/>
        <v>2</v>
      </c>
    </row>
    <row r="1892" spans="1:15">
      <c r="A1892" s="20" t="str">
        <f t="shared" si="60"/>
        <v>Söfnunarsjóður lífeyrisréttindaSamtryggingardeild</v>
      </c>
      <c r="B1892" s="20" t="str">
        <f>_xlfn.IFNA(INDEX(Listi!$AI:$AI,MATCH(C1892,Listi!$AJ:$AJ,0)),INDEX(Listi!T:T,MATCH(C1892,Listi!U:U,0)))</f>
        <v>Söfnunarsj.</v>
      </c>
      <c r="C1892" t="s">
        <v>272</v>
      </c>
      <c r="D1892" t="s">
        <v>205</v>
      </c>
      <c r="E1892" t="s">
        <v>275</v>
      </c>
      <c r="F1892" t="s">
        <v>45</v>
      </c>
      <c r="G1892" s="8">
        <v>38719</v>
      </c>
      <c r="H1892" t="s">
        <v>46</v>
      </c>
      <c r="I1892" s="7">
        <v>43579137</v>
      </c>
      <c r="L1892" s="7">
        <v>238978847889</v>
      </c>
      <c r="M1892" s="7">
        <v>4967193409</v>
      </c>
      <c r="N1892" s="7">
        <v>6076487652</v>
      </c>
      <c r="O1892" s="20">
        <f t="shared" si="59"/>
        <v>2</v>
      </c>
    </row>
    <row r="1893" spans="1:15">
      <c r="A1893" s="20" t="str">
        <f t="shared" si="60"/>
        <v>Stapi lífeyrissjóðurSafn I</v>
      </c>
      <c r="B1893" s="20" t="str">
        <f>_xlfn.IFNA(INDEX(Listi!$AI:$AI,MATCH(C1893,Listi!$AJ:$AJ,0)),INDEX(Listi!T:T,MATCH(C1893,Listi!U:U,0)))</f>
        <v xml:space="preserve">Stapi  </v>
      </c>
      <c r="C1893" t="s">
        <v>209</v>
      </c>
      <c r="D1893" t="s">
        <v>210</v>
      </c>
      <c r="E1893" t="s">
        <v>276</v>
      </c>
      <c r="F1893" t="s">
        <v>45</v>
      </c>
      <c r="G1893" s="8">
        <v>38719</v>
      </c>
      <c r="H1893" t="s">
        <v>46</v>
      </c>
      <c r="I1893" s="7">
        <v>2945822</v>
      </c>
      <c r="L1893" s="7">
        <v>2440828925</v>
      </c>
      <c r="M1893" s="7">
        <v>91567233</v>
      </c>
      <c r="N1893" s="7">
        <v>110755602</v>
      </c>
      <c r="O1893" s="20">
        <f t="shared" si="59"/>
        <v>2</v>
      </c>
    </row>
    <row r="1894" spans="1:15">
      <c r="A1894" s="20" t="str">
        <f t="shared" si="60"/>
        <v>Stapi lífeyrissjóðurSafn II</v>
      </c>
      <c r="B1894" s="20" t="str">
        <f>_xlfn.IFNA(INDEX(Listi!$AI:$AI,MATCH(C1894,Listi!$AJ:$AJ,0)),INDEX(Listi!T:T,MATCH(C1894,Listi!U:U,0)))</f>
        <v xml:space="preserve">Stapi  </v>
      </c>
      <c r="C1894" t="s">
        <v>209</v>
      </c>
      <c r="D1894" t="s">
        <v>211</v>
      </c>
      <c r="E1894" t="s">
        <v>276</v>
      </c>
      <c r="F1894" t="s">
        <v>45</v>
      </c>
      <c r="G1894" s="8">
        <v>38719</v>
      </c>
      <c r="H1894" t="s">
        <v>46</v>
      </c>
      <c r="I1894" s="7">
        <v>6996714</v>
      </c>
      <c r="L1894" s="7">
        <v>5710890273</v>
      </c>
      <c r="M1894" s="7">
        <v>262001316</v>
      </c>
      <c r="N1894" s="7">
        <v>164209410</v>
      </c>
      <c r="O1894" s="20">
        <f t="shared" si="59"/>
        <v>2</v>
      </c>
    </row>
    <row r="1895" spans="1:15">
      <c r="A1895" s="20" t="str">
        <f t="shared" si="60"/>
        <v>Stapi lífeyrissjóðurSafn III</v>
      </c>
      <c r="B1895" s="20" t="str">
        <f>_xlfn.IFNA(INDEX(Listi!$AI:$AI,MATCH(C1895,Listi!$AJ:$AJ,0)),INDEX(Listi!T:T,MATCH(C1895,Listi!U:U,0)))</f>
        <v xml:space="preserve">Stapi  </v>
      </c>
      <c r="C1895" t="s">
        <v>209</v>
      </c>
      <c r="D1895" t="s">
        <v>212</v>
      </c>
      <c r="E1895" t="s">
        <v>276</v>
      </c>
      <c r="F1895" s="8" t="s">
        <v>45</v>
      </c>
      <c r="G1895" s="8">
        <v>38719</v>
      </c>
      <c r="H1895" t="s">
        <v>46</v>
      </c>
      <c r="I1895" s="7">
        <v>118957</v>
      </c>
      <c r="L1895" s="7">
        <v>268100084</v>
      </c>
      <c r="M1895" s="7">
        <v>24388890</v>
      </c>
      <c r="N1895" s="7">
        <v>9886128</v>
      </c>
      <c r="O1895" s="20">
        <f t="shared" si="59"/>
        <v>2</v>
      </c>
    </row>
    <row r="1896" spans="1:15">
      <c r="A1896" s="20" t="str">
        <f t="shared" si="60"/>
        <v>Stapi lífeyrissjóðurTryggingardeild</v>
      </c>
      <c r="B1896" s="20" t="str">
        <f>_xlfn.IFNA(INDEX(Listi!$AI:$AI,MATCH(C1896,Listi!$AJ:$AJ,0)),INDEX(Listi!T:T,MATCH(C1896,Listi!U:U,0)))</f>
        <v xml:space="preserve">Stapi  </v>
      </c>
      <c r="C1896" t="s">
        <v>209</v>
      </c>
      <c r="D1896" t="s">
        <v>213</v>
      </c>
      <c r="E1896" t="s">
        <v>275</v>
      </c>
      <c r="F1896" s="8" t="s">
        <v>45</v>
      </c>
      <c r="G1896" s="8">
        <v>38719</v>
      </c>
      <c r="H1896" t="s">
        <v>46</v>
      </c>
      <c r="I1896" s="7">
        <v>94109426</v>
      </c>
      <c r="L1896" s="7">
        <v>348661724246</v>
      </c>
      <c r="M1896" s="7">
        <v>13807615154</v>
      </c>
      <c r="N1896" s="7">
        <v>7912918911</v>
      </c>
      <c r="O1896" s="20">
        <f t="shared" si="59"/>
        <v>2</v>
      </c>
    </row>
    <row r="1897" spans="1:15">
      <c r="A1897" s="20" t="str">
        <f t="shared" si="60"/>
        <v>Stapi lífeyrissjóðurVarfærnasafnið</v>
      </c>
      <c r="B1897" s="20" t="str">
        <f>_xlfn.IFNA(INDEX(Listi!$AI:$AI,MATCH(C1897,Listi!$AJ:$AJ,0)),INDEX(Listi!T:T,MATCH(C1897,Listi!U:U,0)))</f>
        <v xml:space="preserve">Stapi  </v>
      </c>
      <c r="C1897" t="s">
        <v>209</v>
      </c>
      <c r="D1897" t="s">
        <v>392</v>
      </c>
      <c r="E1897" t="s">
        <v>276</v>
      </c>
      <c r="F1897" s="8" t="s">
        <v>45</v>
      </c>
      <c r="G1897" s="8">
        <v>38719</v>
      </c>
      <c r="H1897" t="s">
        <v>46</v>
      </c>
      <c r="I1897" s="7">
        <v>0</v>
      </c>
      <c r="L1897" s="7">
        <v>471986044</v>
      </c>
      <c r="M1897" s="7">
        <v>137399159</v>
      </c>
      <c r="N1897" s="7">
        <v>6994496</v>
      </c>
      <c r="O1897" s="20">
        <f t="shared" si="59"/>
        <v>2</v>
      </c>
    </row>
    <row r="1898" spans="1:15">
      <c r="A1898" s="20" t="str">
        <f t="shared" si="60"/>
        <v>Almenni lífeyrissjóðurinnÆvisafn I</v>
      </c>
      <c r="B1898" s="20" t="str">
        <f>_xlfn.IFNA(INDEX(Listi!$AI:$AI,MATCH(C1898,Listi!$AJ:$AJ,0)),INDEX(Listi!T:T,MATCH(C1898,Listi!U:U,0)))</f>
        <v xml:space="preserve">Almenni </v>
      </c>
      <c r="C1898" t="s">
        <v>0</v>
      </c>
      <c r="D1898" t="s">
        <v>202</v>
      </c>
      <c r="E1898" t="s">
        <v>276</v>
      </c>
      <c r="F1898" s="8" t="s">
        <v>47</v>
      </c>
      <c r="G1898" s="8">
        <v>36740</v>
      </c>
      <c r="H1898" t="s">
        <v>48</v>
      </c>
      <c r="I1898" s="7">
        <v>3752993317</v>
      </c>
      <c r="L1898" s="7">
        <v>43068273823</v>
      </c>
      <c r="M1898" s="7">
        <v>4413720640</v>
      </c>
      <c r="N1898" s="7">
        <v>641257097</v>
      </c>
      <c r="O1898" s="20" t="str">
        <f t="shared" si="59"/>
        <v/>
      </c>
    </row>
    <row r="1899" spans="1:15">
      <c r="A1899" s="20" t="str">
        <f t="shared" si="60"/>
        <v>Almenni lífeyrissjóðurinnÆvisafn II</v>
      </c>
      <c r="B1899" s="20" t="str">
        <f>_xlfn.IFNA(INDEX(Listi!$AI:$AI,MATCH(C1899,Listi!$AJ:$AJ,0)),INDEX(Listi!T:T,MATCH(C1899,Listi!U:U,0)))</f>
        <v xml:space="preserve">Almenni </v>
      </c>
      <c r="C1899" t="s">
        <v>0</v>
      </c>
      <c r="D1899" t="s">
        <v>203</v>
      </c>
      <c r="E1899" t="s">
        <v>276</v>
      </c>
      <c r="F1899" s="8" t="s">
        <v>47</v>
      </c>
      <c r="G1899" s="8">
        <v>36740</v>
      </c>
      <c r="H1899" t="s">
        <v>48</v>
      </c>
      <c r="I1899" s="7">
        <v>5623458100</v>
      </c>
      <c r="L1899" s="7">
        <v>86460235807</v>
      </c>
      <c r="M1899" s="7">
        <v>3970537445</v>
      </c>
      <c r="N1899" s="7">
        <v>1539034493</v>
      </c>
      <c r="O1899" s="20" t="str">
        <f t="shared" si="59"/>
        <v/>
      </c>
    </row>
    <row r="1900" spans="1:15">
      <c r="A1900" s="20" t="str">
        <f t="shared" si="60"/>
        <v>Almenni lífeyrissjóðurinnÆvisafn III</v>
      </c>
      <c r="B1900" s="20" t="str">
        <f>_xlfn.IFNA(INDEX(Listi!$AI:$AI,MATCH(C1900,Listi!$AJ:$AJ,0)),INDEX(Listi!T:T,MATCH(C1900,Listi!U:U,0)))</f>
        <v xml:space="preserve">Almenni </v>
      </c>
      <c r="C1900" t="s">
        <v>0</v>
      </c>
      <c r="D1900" t="s">
        <v>204</v>
      </c>
      <c r="E1900" t="s">
        <v>276</v>
      </c>
      <c r="F1900" s="8" t="s">
        <v>47</v>
      </c>
      <c r="G1900" s="8">
        <v>36740</v>
      </c>
      <c r="H1900" t="s">
        <v>48</v>
      </c>
      <c r="I1900" s="7">
        <v>1226445509</v>
      </c>
      <c r="L1900" s="7">
        <v>33890180699</v>
      </c>
      <c r="M1900" s="7">
        <v>1571509194</v>
      </c>
      <c r="N1900" s="7">
        <v>920421683</v>
      </c>
      <c r="O1900" s="20" t="str">
        <f t="shared" si="59"/>
        <v/>
      </c>
    </row>
    <row r="1901" spans="1:15">
      <c r="A1901" s="20" t="str">
        <f t="shared" si="60"/>
        <v>Almenni lífeyrissjóðurinnHúsnæðissafn</v>
      </c>
      <c r="B1901" s="20" t="str">
        <f>_xlfn.IFNA(INDEX(Listi!$AI:$AI,MATCH(C1901,Listi!$AJ:$AJ,0)),INDEX(Listi!T:T,MATCH(C1901,Listi!U:U,0)))</f>
        <v xml:space="preserve">Almenni </v>
      </c>
      <c r="C1901" t="s">
        <v>0</v>
      </c>
      <c r="D1901" t="s">
        <v>315</v>
      </c>
      <c r="E1901" t="s">
        <v>276</v>
      </c>
      <c r="F1901" s="8" t="s">
        <v>47</v>
      </c>
      <c r="G1901" s="8">
        <v>36740</v>
      </c>
      <c r="H1901" t="s">
        <v>48</v>
      </c>
      <c r="I1901" s="7">
        <v>0</v>
      </c>
      <c r="L1901" s="7">
        <v>487895879</v>
      </c>
      <c r="M1901" s="7">
        <v>166428361</v>
      </c>
      <c r="N1901" s="7">
        <v>18080096</v>
      </c>
      <c r="O1901" s="20" t="str">
        <f t="shared" si="59"/>
        <v/>
      </c>
    </row>
    <row r="1902" spans="1:15">
      <c r="A1902" s="20" t="str">
        <f t="shared" si="60"/>
        <v>Almenni lífeyrissjóðurinnInnlánssafn</v>
      </c>
      <c r="B1902" s="20" t="str">
        <f>_xlfn.IFNA(INDEX(Listi!$AI:$AI,MATCH(C1902,Listi!$AJ:$AJ,0)),INDEX(Listi!T:T,MATCH(C1902,Listi!U:U,0)))</f>
        <v xml:space="preserve">Almenni </v>
      </c>
      <c r="C1902" t="s">
        <v>0</v>
      </c>
      <c r="D1902" t="s">
        <v>1</v>
      </c>
      <c r="E1902" t="s">
        <v>276</v>
      </c>
      <c r="F1902" s="8" t="s">
        <v>47</v>
      </c>
      <c r="G1902" s="8">
        <v>36740</v>
      </c>
      <c r="H1902" t="s">
        <v>48</v>
      </c>
      <c r="I1902" s="7">
        <v>0</v>
      </c>
      <c r="L1902" s="7">
        <v>26587944379</v>
      </c>
      <c r="M1902" s="7">
        <v>1016779991</v>
      </c>
      <c r="N1902" s="7">
        <v>1031869724</v>
      </c>
      <c r="O1902" s="20" t="str">
        <f t="shared" si="59"/>
        <v/>
      </c>
    </row>
    <row r="1903" spans="1:15">
      <c r="A1903" s="20" t="str">
        <f t="shared" si="60"/>
        <v>Almenni lífeyrissjóðurinnRíkissafn langt</v>
      </c>
      <c r="B1903" s="20" t="str">
        <f>_xlfn.IFNA(INDEX(Listi!$AI:$AI,MATCH(C1903,Listi!$AJ:$AJ,0)),INDEX(Listi!T:T,MATCH(C1903,Listi!U:U,0)))</f>
        <v xml:space="preserve">Almenni </v>
      </c>
      <c r="C1903" t="s">
        <v>0</v>
      </c>
      <c r="D1903" t="s">
        <v>199</v>
      </c>
      <c r="E1903" t="s">
        <v>276</v>
      </c>
      <c r="F1903" s="8" t="s">
        <v>47</v>
      </c>
      <c r="G1903" s="8">
        <v>36740</v>
      </c>
      <c r="H1903" t="s">
        <v>48</v>
      </c>
      <c r="I1903" s="7">
        <v>0</v>
      </c>
      <c r="L1903" s="7">
        <v>1193680171</v>
      </c>
      <c r="M1903" s="7">
        <v>61272573</v>
      </c>
      <c r="N1903" s="7">
        <v>40105929</v>
      </c>
      <c r="O1903" s="20" t="str">
        <f t="shared" si="59"/>
        <v/>
      </c>
    </row>
    <row r="1904" spans="1:15">
      <c r="A1904" s="20" t="str">
        <f t="shared" si="60"/>
        <v>Almenni lífeyrissjóðurinnRíkissafn stutt</v>
      </c>
      <c r="B1904" s="20" t="str">
        <f>_xlfn.IFNA(INDEX(Listi!$AI:$AI,MATCH(C1904,Listi!$AJ:$AJ,0)),INDEX(Listi!T:T,MATCH(C1904,Listi!U:U,0)))</f>
        <v xml:space="preserve">Almenni </v>
      </c>
      <c r="C1904" t="s">
        <v>0</v>
      </c>
      <c r="D1904" t="s">
        <v>200</v>
      </c>
      <c r="E1904" t="s">
        <v>276</v>
      </c>
      <c r="F1904" s="8" t="s">
        <v>47</v>
      </c>
      <c r="G1904" s="8">
        <v>36740</v>
      </c>
      <c r="H1904" t="s">
        <v>48</v>
      </c>
      <c r="I1904" s="7">
        <v>0</v>
      </c>
      <c r="L1904" s="7">
        <v>541893627</v>
      </c>
      <c r="M1904" s="7">
        <v>20423158</v>
      </c>
      <c r="N1904" s="7">
        <v>14899899</v>
      </c>
      <c r="O1904" s="20" t="str">
        <f t="shared" si="59"/>
        <v/>
      </c>
    </row>
    <row r="1905" spans="1:15">
      <c r="A1905" s="20" t="str">
        <f t="shared" si="60"/>
        <v>Almenni lífeyrissjóðurinnTryggingadeild</v>
      </c>
      <c r="B1905" s="20" t="str">
        <f>_xlfn.IFNA(INDEX(Listi!$AI:$AI,MATCH(C1905,Listi!$AJ:$AJ,0)),INDEX(Listi!T:T,MATCH(C1905,Listi!U:U,0)))</f>
        <v xml:space="preserve">Almenni </v>
      </c>
      <c r="C1905" t="s">
        <v>0</v>
      </c>
      <c r="D1905" t="s">
        <v>201</v>
      </c>
      <c r="E1905" t="s">
        <v>275</v>
      </c>
      <c r="F1905" t="s">
        <v>47</v>
      </c>
      <c r="G1905" s="8">
        <v>36740</v>
      </c>
      <c r="H1905" t="s">
        <v>48</v>
      </c>
      <c r="I1905" s="7">
        <v>9949605920</v>
      </c>
      <c r="L1905" s="7">
        <v>174784296254</v>
      </c>
      <c r="M1905" s="7">
        <v>7497244534</v>
      </c>
      <c r="N1905" s="7">
        <v>3057046932</v>
      </c>
      <c r="O1905" s="20" t="str">
        <f t="shared" si="59"/>
        <v/>
      </c>
    </row>
    <row r="1906" spans="1:15">
      <c r="A1906" s="20" t="str">
        <f t="shared" si="60"/>
        <v>Birta lífeyrissjóðurBlönduð leið</v>
      </c>
      <c r="B1906" s="20" t="str">
        <f>_xlfn.IFNA(INDEX(Listi!$AI:$AI,MATCH(C1906,Listi!$AJ:$AJ,0)),INDEX(Listi!T:T,MATCH(C1906,Listi!U:U,0)))</f>
        <v xml:space="preserve">Birta  </v>
      </c>
      <c r="C1906" t="s">
        <v>298</v>
      </c>
      <c r="D1906" t="s">
        <v>314</v>
      </c>
      <c r="E1906" t="s">
        <v>276</v>
      </c>
      <c r="F1906" t="s">
        <v>47</v>
      </c>
      <c r="G1906" s="8">
        <v>36740</v>
      </c>
      <c r="H1906" t="s">
        <v>48</v>
      </c>
      <c r="I1906" s="7">
        <v>0</v>
      </c>
      <c r="L1906" s="7">
        <v>6929716201</v>
      </c>
      <c r="M1906" s="7">
        <v>253995298</v>
      </c>
      <c r="N1906" s="7">
        <v>139753585</v>
      </c>
      <c r="O1906" s="20" t="str">
        <f t="shared" si="59"/>
        <v/>
      </c>
    </row>
    <row r="1907" spans="1:15">
      <c r="A1907" s="20" t="str">
        <f t="shared" si="60"/>
        <v>Birta lífeyrissjóðurInnlánsleið</v>
      </c>
      <c r="B1907" s="20" t="str">
        <f>_xlfn.IFNA(INDEX(Listi!$AI:$AI,MATCH(C1907,Listi!$AJ:$AJ,0)),INDEX(Listi!T:T,MATCH(C1907,Listi!U:U,0)))</f>
        <v xml:space="preserve">Birta  </v>
      </c>
      <c r="C1907" t="s">
        <v>298</v>
      </c>
      <c r="D1907" t="s">
        <v>208</v>
      </c>
      <c r="E1907" t="s">
        <v>276</v>
      </c>
      <c r="F1907" t="s">
        <v>47</v>
      </c>
      <c r="G1907" s="8">
        <v>36740</v>
      </c>
      <c r="H1907" t="s">
        <v>48</v>
      </c>
      <c r="I1907" s="7">
        <v>0</v>
      </c>
      <c r="L1907" s="7">
        <v>4108971332</v>
      </c>
      <c r="M1907" s="7">
        <v>264842424</v>
      </c>
      <c r="N1907" s="7">
        <v>174324836</v>
      </c>
      <c r="O1907" s="20" t="str">
        <f t="shared" si="59"/>
        <v/>
      </c>
    </row>
    <row r="1908" spans="1:15">
      <c r="A1908" s="20" t="str">
        <f t="shared" si="60"/>
        <v>Birta lífeyrissjóðurSamtryggingardeild</v>
      </c>
      <c r="B1908" s="20" t="str">
        <f>_xlfn.IFNA(INDEX(Listi!$AI:$AI,MATCH(C1908,Listi!$AJ:$AJ,0)),INDEX(Listi!T:T,MATCH(C1908,Listi!U:U,0)))</f>
        <v xml:space="preserve">Birta  </v>
      </c>
      <c r="C1908" t="s">
        <v>298</v>
      </c>
      <c r="D1908" t="s">
        <v>205</v>
      </c>
      <c r="E1908" t="s">
        <v>275</v>
      </c>
      <c r="F1908" t="s">
        <v>47</v>
      </c>
      <c r="G1908" s="8">
        <v>36740</v>
      </c>
      <c r="H1908" t="s">
        <v>48</v>
      </c>
      <c r="I1908" s="7">
        <v>39725220637</v>
      </c>
      <c r="L1908" s="7">
        <v>549755105944</v>
      </c>
      <c r="M1908" s="7">
        <v>18480897961</v>
      </c>
      <c r="N1908" s="7">
        <v>14075814006</v>
      </c>
      <c r="O1908" s="20" t="str">
        <f t="shared" si="59"/>
        <v/>
      </c>
    </row>
    <row r="1909" spans="1:15">
      <c r="A1909" s="20" t="str">
        <f t="shared" si="60"/>
        <v>Birta lífeyrissjóðurSkuldabréfaleið</v>
      </c>
      <c r="B1909" s="20" t="str">
        <f>_xlfn.IFNA(INDEX(Listi!$AI:$AI,MATCH(C1909,Listi!$AJ:$AJ,0)),INDEX(Listi!T:T,MATCH(C1909,Listi!U:U,0)))</f>
        <v xml:space="preserve">Birta  </v>
      </c>
      <c r="C1909" t="s">
        <v>298</v>
      </c>
      <c r="D1909" t="s">
        <v>313</v>
      </c>
      <c r="E1909" t="s">
        <v>276</v>
      </c>
      <c r="F1909" t="s">
        <v>47</v>
      </c>
      <c r="G1909" s="8">
        <v>36740</v>
      </c>
      <c r="H1909" t="s">
        <v>48</v>
      </c>
      <c r="I1909" s="7">
        <v>0</v>
      </c>
      <c r="L1909" s="7">
        <v>8522374478</v>
      </c>
      <c r="M1909" s="7">
        <v>391005163</v>
      </c>
      <c r="N1909" s="7">
        <v>218104877</v>
      </c>
      <c r="O1909" s="20" t="str">
        <f t="shared" si="59"/>
        <v/>
      </c>
    </row>
    <row r="1910" spans="1:15">
      <c r="A1910" s="20" t="str">
        <f t="shared" si="60"/>
        <v>Birta lífeyrissjóðurTilgreind séreign</v>
      </c>
      <c r="B1910" s="20" t="str">
        <f>_xlfn.IFNA(INDEX(Listi!$AI:$AI,MATCH(C1910,Listi!$AJ:$AJ,0)),INDEX(Listi!T:T,MATCH(C1910,Listi!U:U,0)))</f>
        <v xml:space="preserve">Birta  </v>
      </c>
      <c r="C1910" t="s">
        <v>298</v>
      </c>
      <c r="D1910" t="s">
        <v>312</v>
      </c>
      <c r="E1910" t="s">
        <v>276</v>
      </c>
      <c r="F1910" t="s">
        <v>47</v>
      </c>
      <c r="G1910" s="8">
        <v>36740</v>
      </c>
      <c r="H1910" t="s">
        <v>48</v>
      </c>
      <c r="I1910" s="7">
        <v>0</v>
      </c>
      <c r="L1910" s="7">
        <v>2234420297</v>
      </c>
      <c r="M1910" s="7">
        <v>511871981</v>
      </c>
      <c r="N1910" s="7">
        <v>36000223</v>
      </c>
      <c r="O1910" s="20" t="str">
        <f t="shared" si="59"/>
        <v/>
      </c>
    </row>
    <row r="1911" spans="1:15">
      <c r="A1911" s="20" t="str">
        <f t="shared" si="60"/>
        <v>Brú Lífeyrissjóður starfsmanna sveitarfélagaA-deild</v>
      </c>
      <c r="B1911" s="20" t="str">
        <f>_xlfn.IFNA(INDEX(Listi!$AI:$AI,MATCH(C1911,Listi!$AJ:$AJ,0)),INDEX(Listi!T:T,MATCH(C1911,Listi!U:U,0)))</f>
        <v>Brú</v>
      </c>
      <c r="C1911" t="s">
        <v>217</v>
      </c>
      <c r="D1911" t="s">
        <v>257</v>
      </c>
      <c r="E1911" t="s">
        <v>275</v>
      </c>
      <c r="F1911" t="s">
        <v>47</v>
      </c>
      <c r="G1911" s="8">
        <v>36740</v>
      </c>
      <c r="H1911" t="s">
        <v>48</v>
      </c>
      <c r="I1911" s="7">
        <v>3776312011</v>
      </c>
      <c r="L1911" s="7">
        <v>270469177889</v>
      </c>
      <c r="M1911" s="7">
        <v>13987858077</v>
      </c>
      <c r="N1911" s="7">
        <v>4793072329</v>
      </c>
      <c r="O1911" s="20" t="str">
        <f t="shared" si="59"/>
        <v/>
      </c>
    </row>
    <row r="1912" spans="1:15">
      <c r="A1912" s="20" t="str">
        <f t="shared" si="60"/>
        <v>Brú Lífeyrissjóður starfsmanna sveitarfélagaB-deild</v>
      </c>
      <c r="B1912" s="20" t="str">
        <f>_xlfn.IFNA(INDEX(Listi!$AI:$AI,MATCH(C1912,Listi!$AJ:$AJ,0)),INDEX(Listi!T:T,MATCH(C1912,Listi!U:U,0)))</f>
        <v>Brú</v>
      </c>
      <c r="C1912" t="s">
        <v>217</v>
      </c>
      <c r="D1912" t="s">
        <v>218</v>
      </c>
      <c r="E1912" t="s">
        <v>275</v>
      </c>
      <c r="F1912" t="s">
        <v>47</v>
      </c>
      <c r="G1912" s="8">
        <v>36740</v>
      </c>
      <c r="H1912" t="s">
        <v>48</v>
      </c>
      <c r="I1912" s="7">
        <v>0</v>
      </c>
      <c r="L1912" s="7">
        <v>17004783831</v>
      </c>
      <c r="M1912" s="7">
        <v>119747694</v>
      </c>
      <c r="N1912" s="7">
        <v>3424817406</v>
      </c>
      <c r="O1912" s="20" t="str">
        <f t="shared" si="59"/>
        <v/>
      </c>
    </row>
    <row r="1913" spans="1:15">
      <c r="A1913" s="20" t="str">
        <f t="shared" si="60"/>
        <v>Brú Lífeyrissjóður starfsmanna sveitarfélagaV-deild</v>
      </c>
      <c r="B1913" s="20" t="str">
        <f>_xlfn.IFNA(INDEX(Listi!$AI:$AI,MATCH(C1913,Listi!$AJ:$AJ,0)),INDEX(Listi!T:T,MATCH(C1913,Listi!U:U,0)))</f>
        <v>Brú</v>
      </c>
      <c r="C1913" t="s">
        <v>217</v>
      </c>
      <c r="D1913" t="s">
        <v>219</v>
      </c>
      <c r="E1913" t="s">
        <v>275</v>
      </c>
      <c r="F1913" t="s">
        <v>47</v>
      </c>
      <c r="G1913" s="8">
        <v>36740</v>
      </c>
      <c r="H1913" t="s">
        <v>48</v>
      </c>
      <c r="I1913" s="7">
        <v>760952778</v>
      </c>
      <c r="L1913" s="7">
        <v>54501394986</v>
      </c>
      <c r="M1913" s="7">
        <v>4188513374</v>
      </c>
      <c r="N1913" s="7">
        <v>455519059</v>
      </c>
      <c r="O1913" s="20" t="str">
        <f t="shared" si="59"/>
        <v/>
      </c>
    </row>
    <row r="1914" spans="1:15">
      <c r="A1914" s="20" t="str">
        <f t="shared" si="60"/>
        <v>Eftirlaunasj atvinnuflugmannaSamtryggingardeild</v>
      </c>
      <c r="B1914" s="20" t="str">
        <f>_xlfn.IFNA(INDEX(Listi!$AI:$AI,MATCH(C1914,Listi!$AJ:$AJ,0)),INDEX(Listi!T:T,MATCH(C1914,Listi!U:U,0)))</f>
        <v>EFÍA</v>
      </c>
      <c r="C1914" t="s">
        <v>220</v>
      </c>
      <c r="D1914" t="s">
        <v>205</v>
      </c>
      <c r="E1914" t="s">
        <v>275</v>
      </c>
      <c r="F1914" t="s">
        <v>47</v>
      </c>
      <c r="G1914" s="8">
        <v>36740</v>
      </c>
      <c r="H1914" t="s">
        <v>48</v>
      </c>
      <c r="I1914" s="7">
        <v>2790719000</v>
      </c>
      <c r="L1914" s="7">
        <v>58542663000</v>
      </c>
      <c r="M1914" s="7">
        <v>1477262000</v>
      </c>
      <c r="N1914" s="7">
        <v>1113313000</v>
      </c>
      <c r="O1914" s="20" t="str">
        <f t="shared" si="59"/>
        <v/>
      </c>
    </row>
    <row r="1915" spans="1:15">
      <c r="A1915" s="20" t="str">
        <f t="shared" si="60"/>
        <v>Festa - lífeyrissjóðurSamtryggingardeild</v>
      </c>
      <c r="B1915" s="20" t="str">
        <f>_xlfn.IFNA(INDEX(Listi!$AI:$AI,MATCH(C1915,Listi!$AJ:$AJ,0)),INDEX(Listi!T:T,MATCH(C1915,Listi!U:U,0)))</f>
        <v xml:space="preserve">Festa </v>
      </c>
      <c r="C1915" t="s">
        <v>221</v>
      </c>
      <c r="D1915" t="s">
        <v>205</v>
      </c>
      <c r="E1915" t="s">
        <v>275</v>
      </c>
      <c r="F1915" t="s">
        <v>47</v>
      </c>
      <c r="G1915" s="8">
        <v>36740</v>
      </c>
      <c r="H1915" t="s">
        <v>48</v>
      </c>
      <c r="I1915" s="7">
        <v>12742045249</v>
      </c>
      <c r="L1915" s="7">
        <v>246318113722</v>
      </c>
      <c r="M1915" s="7">
        <v>11138196907</v>
      </c>
      <c r="N1915" s="7">
        <v>5180938287</v>
      </c>
      <c r="O1915" s="20" t="str">
        <f t="shared" si="59"/>
        <v/>
      </c>
    </row>
    <row r="1916" spans="1:15">
      <c r="A1916" s="20" t="str">
        <f t="shared" si="60"/>
        <v>Festa - lífeyrissjóðurSparnaðarleið I</v>
      </c>
      <c r="B1916" s="20" t="str">
        <f>_xlfn.IFNA(INDEX(Listi!$AI:$AI,MATCH(C1916,Listi!$AJ:$AJ,0)),INDEX(Listi!T:T,MATCH(C1916,Listi!U:U,0)))</f>
        <v xml:space="preserve">Festa </v>
      </c>
      <c r="C1916" t="s">
        <v>221</v>
      </c>
      <c r="D1916" t="s">
        <v>464</v>
      </c>
      <c r="E1916" t="s">
        <v>276</v>
      </c>
      <c r="F1916" t="s">
        <v>47</v>
      </c>
      <c r="G1916" s="8">
        <v>36740</v>
      </c>
      <c r="H1916" t="s">
        <v>48</v>
      </c>
      <c r="I1916" s="7">
        <v>0</v>
      </c>
      <c r="L1916" s="7">
        <v>75585319</v>
      </c>
      <c r="M1916" s="7">
        <v>37671409</v>
      </c>
      <c r="N1916" s="7">
        <v>2063969</v>
      </c>
      <c r="O1916" s="20" t="str">
        <f t="shared" si="59"/>
        <v/>
      </c>
    </row>
    <row r="1917" spans="1:15">
      <c r="A1917" s="20" t="str">
        <f t="shared" si="60"/>
        <v>Festa - lífeyrissjóðurSparnaðarleið II</v>
      </c>
      <c r="B1917" s="20" t="str">
        <f>_xlfn.IFNA(INDEX(Listi!$AI:$AI,MATCH(C1917,Listi!$AJ:$AJ,0)),INDEX(Listi!T:T,MATCH(C1917,Listi!U:U,0)))</f>
        <v xml:space="preserve">Festa </v>
      </c>
      <c r="C1917" t="s">
        <v>221</v>
      </c>
      <c r="D1917" t="s">
        <v>388</v>
      </c>
      <c r="E1917" t="s">
        <v>276</v>
      </c>
      <c r="F1917" t="s">
        <v>47</v>
      </c>
      <c r="G1917" s="8">
        <v>36740</v>
      </c>
      <c r="H1917" t="s">
        <v>48</v>
      </c>
      <c r="I1917" s="7">
        <v>0</v>
      </c>
      <c r="L1917" s="7">
        <v>1113180693</v>
      </c>
      <c r="M1917" s="7">
        <v>134564310</v>
      </c>
      <c r="N1917" s="7">
        <v>19363084</v>
      </c>
      <c r="O1917" s="20" t="str">
        <f t="shared" si="59"/>
        <v/>
      </c>
    </row>
    <row r="1918" spans="1:15">
      <c r="A1918" s="20" t="str">
        <f t="shared" si="60"/>
        <v>Frjálsi lífeyrissjóðurinnDeild/leið I</v>
      </c>
      <c r="B1918" s="20" t="str">
        <f>_xlfn.IFNA(INDEX(Listi!$AI:$AI,MATCH(C1918,Listi!$AJ:$AJ,0)),INDEX(Listi!T:T,MATCH(C1918,Listi!U:U,0)))</f>
        <v xml:space="preserve">Frjálsi </v>
      </c>
      <c r="C1918" t="s">
        <v>222</v>
      </c>
      <c r="D1918" t="s">
        <v>223</v>
      </c>
      <c r="E1918" t="s">
        <v>276</v>
      </c>
      <c r="F1918" t="s">
        <v>47</v>
      </c>
      <c r="G1918" s="8">
        <v>36740</v>
      </c>
      <c r="H1918" t="s">
        <v>48</v>
      </c>
      <c r="I1918" s="7">
        <v>8940633000</v>
      </c>
      <c r="L1918" s="7">
        <v>199278730000</v>
      </c>
      <c r="M1918" s="7">
        <v>10813020000</v>
      </c>
      <c r="N1918" s="7">
        <v>2178012000</v>
      </c>
      <c r="O1918" s="20" t="str">
        <f t="shared" si="59"/>
        <v/>
      </c>
    </row>
    <row r="1919" spans="1:15">
      <c r="A1919" s="20" t="str">
        <f t="shared" si="60"/>
        <v>Frjálsi lífeyrissjóðurinnDeild/leið II</v>
      </c>
      <c r="B1919" s="20" t="str">
        <f>_xlfn.IFNA(INDEX(Listi!$AI:$AI,MATCH(C1919,Listi!$AJ:$AJ,0)),INDEX(Listi!T:T,MATCH(C1919,Listi!U:U,0)))</f>
        <v xml:space="preserve">Frjálsi </v>
      </c>
      <c r="C1919" t="s">
        <v>222</v>
      </c>
      <c r="D1919" t="s">
        <v>224</v>
      </c>
      <c r="E1919" t="s">
        <v>276</v>
      </c>
      <c r="F1919" t="s">
        <v>47</v>
      </c>
      <c r="G1919" s="8">
        <v>36740</v>
      </c>
      <c r="H1919" t="s">
        <v>48</v>
      </c>
      <c r="I1919" s="7">
        <v>1035498000</v>
      </c>
      <c r="L1919" s="7">
        <v>29681370000</v>
      </c>
      <c r="M1919" s="7">
        <v>1864883000</v>
      </c>
      <c r="N1919" s="7">
        <v>401735000</v>
      </c>
      <c r="O1919" s="20" t="str">
        <f t="shared" si="59"/>
        <v/>
      </c>
    </row>
    <row r="1920" spans="1:15">
      <c r="A1920" s="20" t="str">
        <f t="shared" si="60"/>
        <v>Frjálsi lífeyrissjóðurinnDeild/leið III</v>
      </c>
      <c r="B1920" s="20" t="str">
        <f>_xlfn.IFNA(INDEX(Listi!$AI:$AI,MATCH(C1920,Listi!$AJ:$AJ,0)),INDEX(Listi!T:T,MATCH(C1920,Listi!U:U,0)))</f>
        <v xml:space="preserve">Frjálsi </v>
      </c>
      <c r="C1920" t="s">
        <v>222</v>
      </c>
      <c r="D1920" t="s">
        <v>225</v>
      </c>
      <c r="E1920" t="s">
        <v>276</v>
      </c>
      <c r="F1920" t="s">
        <v>47</v>
      </c>
      <c r="G1920" s="8">
        <v>36740</v>
      </c>
      <c r="H1920" t="s">
        <v>48</v>
      </c>
      <c r="I1920" s="7">
        <v>238439000</v>
      </c>
      <c r="L1920" s="7">
        <v>43554797000</v>
      </c>
      <c r="M1920" s="7">
        <v>2564479000</v>
      </c>
      <c r="N1920" s="7">
        <v>1456678000</v>
      </c>
      <c r="O1920" s="20" t="str">
        <f t="shared" si="59"/>
        <v/>
      </c>
    </row>
    <row r="1921" spans="1:15">
      <c r="A1921" s="20" t="str">
        <f t="shared" si="60"/>
        <v>Frjálsi lífeyrissjóðurinnFrjálsi Áhætta</v>
      </c>
      <c r="B1921" s="20" t="str">
        <f>_xlfn.IFNA(INDEX(Listi!$AI:$AI,MATCH(C1921,Listi!$AJ:$AJ,0)),INDEX(Listi!T:T,MATCH(C1921,Listi!U:U,0)))</f>
        <v xml:space="preserve">Frjálsi </v>
      </c>
      <c r="C1921" t="s">
        <v>222</v>
      </c>
      <c r="D1921" t="s">
        <v>226</v>
      </c>
      <c r="E1921" t="s">
        <v>276</v>
      </c>
      <c r="F1921" t="s">
        <v>47</v>
      </c>
      <c r="G1921" s="8">
        <v>36740</v>
      </c>
      <c r="H1921" t="s">
        <v>48</v>
      </c>
      <c r="I1921" s="7">
        <v>74310000</v>
      </c>
      <c r="L1921" s="7">
        <v>2707615000</v>
      </c>
      <c r="M1921" s="7">
        <v>335331000</v>
      </c>
      <c r="N1921" s="7">
        <v>1872000</v>
      </c>
      <c r="O1921" s="20" t="str">
        <f t="shared" si="59"/>
        <v/>
      </c>
    </row>
    <row r="1922" spans="1:15">
      <c r="A1922" s="20" t="str">
        <f t="shared" si="60"/>
        <v>Frjálsi lífeyrissjóðurinnSameiginleg deild</v>
      </c>
      <c r="B1922" s="20" t="str">
        <f>_xlfn.IFNA(INDEX(Listi!$AI:$AI,MATCH(C1922,Listi!$AJ:$AJ,0)),INDEX(Listi!T:T,MATCH(C1922,Listi!U:U,0)))</f>
        <v xml:space="preserve">Frjálsi </v>
      </c>
      <c r="C1922" t="s">
        <v>222</v>
      </c>
      <c r="D1922" t="s">
        <v>311</v>
      </c>
      <c r="E1922" t="s">
        <v>276</v>
      </c>
      <c r="F1922" t="s">
        <v>47</v>
      </c>
      <c r="G1922" s="8">
        <v>36740</v>
      </c>
      <c r="H1922" t="s">
        <v>48</v>
      </c>
      <c r="I1922" s="7">
        <v>0</v>
      </c>
      <c r="L1922" s="7">
        <v>0</v>
      </c>
      <c r="M1922" s="7">
        <v>0</v>
      </c>
      <c r="N1922" s="7">
        <v>0</v>
      </c>
      <c r="O1922" s="20" t="str">
        <f t="shared" ref="O1922:O1985" si="61">IFERROR(VLOOKUP(F1922,EhLykill,3,FALSE),"")</f>
        <v/>
      </c>
    </row>
    <row r="1923" spans="1:15">
      <c r="A1923" s="20" t="str">
        <f t="shared" si="60"/>
        <v>Frjálsi lífeyrissjóðurinnSamtryggingardeild</v>
      </c>
      <c r="B1923" s="20" t="str">
        <f>_xlfn.IFNA(INDEX(Listi!$AI:$AI,MATCH(C1923,Listi!$AJ:$AJ,0)),INDEX(Listi!T:T,MATCH(C1923,Listi!U:U,0)))</f>
        <v xml:space="preserve">Frjálsi </v>
      </c>
      <c r="C1923" t="s">
        <v>222</v>
      </c>
      <c r="D1923" t="s">
        <v>205</v>
      </c>
      <c r="E1923" t="s">
        <v>275</v>
      </c>
      <c r="F1923" t="s">
        <v>47</v>
      </c>
      <c r="G1923" s="8">
        <v>36740</v>
      </c>
      <c r="H1923" t="s">
        <v>48</v>
      </c>
      <c r="I1923" s="7">
        <v>5864437000</v>
      </c>
      <c r="L1923" s="7">
        <v>127148465000</v>
      </c>
      <c r="M1923" s="7">
        <v>7524433000</v>
      </c>
      <c r="N1923" s="7">
        <v>1254273000</v>
      </c>
      <c r="O1923" s="20" t="str">
        <f t="shared" si="61"/>
        <v/>
      </c>
    </row>
    <row r="1924" spans="1:15">
      <c r="A1924" s="20" t="str">
        <f t="shared" si="60"/>
        <v>Gildi - lífeyrissjóðurFramtíðarsýn 1</v>
      </c>
      <c r="B1924" s="20" t="str">
        <f>_xlfn.IFNA(INDEX(Listi!$AI:$AI,MATCH(C1924,Listi!$AJ:$AJ,0)),INDEX(Listi!T:T,MATCH(C1924,Listi!U:U,0)))</f>
        <v xml:space="preserve">Gildi  </v>
      </c>
      <c r="C1924" t="s">
        <v>227</v>
      </c>
      <c r="D1924" t="s">
        <v>373</v>
      </c>
      <c r="E1924" t="s">
        <v>276</v>
      </c>
      <c r="F1924" t="s">
        <v>47</v>
      </c>
      <c r="G1924" s="8">
        <v>36740</v>
      </c>
      <c r="H1924" t="s">
        <v>48</v>
      </c>
      <c r="I1924" s="7">
        <v>0</v>
      </c>
      <c r="L1924" s="7">
        <v>3223959491</v>
      </c>
      <c r="M1924" s="7">
        <v>185065371</v>
      </c>
      <c r="N1924" s="7">
        <v>99697779</v>
      </c>
      <c r="O1924" s="20" t="str">
        <f t="shared" si="61"/>
        <v/>
      </c>
    </row>
    <row r="1925" spans="1:15">
      <c r="A1925" s="20" t="str">
        <f t="shared" si="60"/>
        <v>Gildi - lífeyrissjóðurFramtíðarsýn 2</v>
      </c>
      <c r="B1925" s="20" t="str">
        <f>_xlfn.IFNA(INDEX(Listi!$AI:$AI,MATCH(C1925,Listi!$AJ:$AJ,0)),INDEX(Listi!T:T,MATCH(C1925,Listi!U:U,0)))</f>
        <v xml:space="preserve">Gildi  </v>
      </c>
      <c r="C1925" t="s">
        <v>227</v>
      </c>
      <c r="D1925" t="s">
        <v>374</v>
      </c>
      <c r="E1925" t="s">
        <v>276</v>
      </c>
      <c r="F1925" t="s">
        <v>47</v>
      </c>
      <c r="G1925" s="8">
        <v>36740</v>
      </c>
      <c r="H1925" t="s">
        <v>48</v>
      </c>
      <c r="I1925" s="7">
        <v>0</v>
      </c>
      <c r="L1925" s="7">
        <v>3172355810</v>
      </c>
      <c r="M1925" s="7">
        <v>227598529</v>
      </c>
      <c r="N1925" s="7">
        <v>70042741</v>
      </c>
      <c r="O1925" s="20" t="str">
        <f t="shared" si="61"/>
        <v/>
      </c>
    </row>
    <row r="1926" spans="1:15">
      <c r="A1926" s="20" t="str">
        <f t="shared" si="60"/>
        <v>Gildi - lífeyrissjóðurFramtíðarsýn 3</v>
      </c>
      <c r="B1926" s="20" t="str">
        <f>_xlfn.IFNA(INDEX(Listi!$AI:$AI,MATCH(C1926,Listi!$AJ:$AJ,0)),INDEX(Listi!T:T,MATCH(C1926,Listi!U:U,0)))</f>
        <v xml:space="preserve">Gildi  </v>
      </c>
      <c r="C1926" t="s">
        <v>227</v>
      </c>
      <c r="D1926" t="s">
        <v>380</v>
      </c>
      <c r="E1926" t="s">
        <v>276</v>
      </c>
      <c r="F1926" t="s">
        <v>47</v>
      </c>
      <c r="G1926" s="8">
        <v>36740</v>
      </c>
      <c r="H1926" t="s">
        <v>48</v>
      </c>
      <c r="I1926" s="7">
        <v>0</v>
      </c>
      <c r="L1926" s="7">
        <v>1220667693</v>
      </c>
      <c r="M1926" s="7">
        <v>206427664</v>
      </c>
      <c r="N1926" s="7">
        <v>61376636</v>
      </c>
      <c r="O1926" s="20" t="str">
        <f t="shared" si="61"/>
        <v/>
      </c>
    </row>
    <row r="1927" spans="1:15">
      <c r="A1927" s="20" t="str">
        <f t="shared" si="60"/>
        <v>Gildi - lífeyrissjóðurSamtryggingardeild</v>
      </c>
      <c r="B1927" s="20" t="str">
        <f>_xlfn.IFNA(INDEX(Listi!$AI:$AI,MATCH(C1927,Listi!$AJ:$AJ,0)),INDEX(Listi!T:T,MATCH(C1927,Listi!U:U,0)))</f>
        <v xml:space="preserve">Gildi  </v>
      </c>
      <c r="C1927" t="s">
        <v>227</v>
      </c>
      <c r="D1927" t="s">
        <v>205</v>
      </c>
      <c r="E1927" t="s">
        <v>275</v>
      </c>
      <c r="F1927" t="s">
        <v>47</v>
      </c>
      <c r="G1927" s="8">
        <v>36740</v>
      </c>
      <c r="H1927" t="s">
        <v>48</v>
      </c>
      <c r="I1927" s="7">
        <v>0</v>
      </c>
      <c r="L1927" s="7">
        <v>908474103084</v>
      </c>
      <c r="M1927" s="7">
        <v>33404441428</v>
      </c>
      <c r="N1927" s="7">
        <v>20772915594</v>
      </c>
      <c r="O1927" s="20" t="str">
        <f t="shared" si="61"/>
        <v/>
      </c>
    </row>
    <row r="1928" spans="1:15">
      <c r="A1928" s="20" t="str">
        <f t="shared" si="60"/>
        <v>Íslenski lífeyrissjóðurinnLíf 1</v>
      </c>
      <c r="B1928" s="20" t="str">
        <f>_xlfn.IFNA(INDEX(Listi!$AI:$AI,MATCH(C1928,Listi!$AJ:$AJ,0)),INDEX(Listi!T:T,MATCH(C1928,Listi!U:U,0)))</f>
        <v xml:space="preserve">Íslenski  </v>
      </c>
      <c r="C1928" t="s">
        <v>238</v>
      </c>
      <c r="D1928" t="s">
        <v>239</v>
      </c>
      <c r="E1928" t="s">
        <v>276</v>
      </c>
      <c r="F1928" t="s">
        <v>47</v>
      </c>
      <c r="G1928" s="8">
        <v>36740</v>
      </c>
      <c r="H1928" t="s">
        <v>48</v>
      </c>
      <c r="I1928" s="7">
        <v>0</v>
      </c>
      <c r="L1928" s="7">
        <v>34645188332</v>
      </c>
      <c r="M1928" s="7">
        <v>5859453012</v>
      </c>
      <c r="N1928" s="7">
        <v>977930648</v>
      </c>
      <c r="O1928" s="20" t="str">
        <f t="shared" si="61"/>
        <v/>
      </c>
    </row>
    <row r="1929" spans="1:15">
      <c r="A1929" s="20" t="str">
        <f t="shared" si="60"/>
        <v>Íslenski lífeyrissjóðurinnLíf 2</v>
      </c>
      <c r="B1929" s="20" t="str">
        <f>_xlfn.IFNA(INDEX(Listi!$AI:$AI,MATCH(C1929,Listi!$AJ:$AJ,0)),INDEX(Listi!T:T,MATCH(C1929,Listi!U:U,0)))</f>
        <v xml:space="preserve">Íslenski  </v>
      </c>
      <c r="C1929" t="s">
        <v>238</v>
      </c>
      <c r="D1929" t="s">
        <v>240</v>
      </c>
      <c r="E1929" t="s">
        <v>276</v>
      </c>
      <c r="F1929" t="s">
        <v>47</v>
      </c>
      <c r="G1929" s="8">
        <v>36740</v>
      </c>
      <c r="H1929" t="s">
        <v>48</v>
      </c>
      <c r="I1929" s="7">
        <v>0</v>
      </c>
      <c r="L1929" s="7">
        <v>31029129445</v>
      </c>
      <c r="M1929" s="7">
        <v>2139527304</v>
      </c>
      <c r="N1929" s="7">
        <v>531278955</v>
      </c>
      <c r="O1929" s="20" t="str">
        <f t="shared" si="61"/>
        <v/>
      </c>
    </row>
    <row r="1930" spans="1:15">
      <c r="A1930" s="20" t="str">
        <f t="shared" si="60"/>
        <v>Íslenski lífeyrissjóðurinnLíf 3</v>
      </c>
      <c r="B1930" s="20" t="str">
        <f>_xlfn.IFNA(INDEX(Listi!$AI:$AI,MATCH(C1930,Listi!$AJ:$AJ,0)),INDEX(Listi!T:T,MATCH(C1930,Listi!U:U,0)))</f>
        <v xml:space="preserve">Íslenski  </v>
      </c>
      <c r="C1930" t="s">
        <v>238</v>
      </c>
      <c r="D1930" t="s">
        <v>241</v>
      </c>
      <c r="E1930" t="s">
        <v>276</v>
      </c>
      <c r="F1930" t="s">
        <v>47</v>
      </c>
      <c r="G1930" s="8">
        <v>36740</v>
      </c>
      <c r="H1930" t="s">
        <v>48</v>
      </c>
      <c r="I1930" s="7">
        <v>0</v>
      </c>
      <c r="L1930" s="7">
        <v>26552298455</v>
      </c>
      <c r="M1930" s="7">
        <v>1349981892</v>
      </c>
      <c r="N1930" s="7">
        <v>474868471</v>
      </c>
      <c r="O1930" s="20" t="str">
        <f t="shared" si="61"/>
        <v/>
      </c>
    </row>
    <row r="1931" spans="1:15">
      <c r="A1931" s="20" t="str">
        <f t="shared" si="60"/>
        <v>Íslenski lífeyrissjóðurinnLíf 4</v>
      </c>
      <c r="B1931" s="20" t="str">
        <f>_xlfn.IFNA(INDEX(Listi!$AI:$AI,MATCH(C1931,Listi!$AJ:$AJ,0)),INDEX(Listi!T:T,MATCH(C1931,Listi!U:U,0)))</f>
        <v xml:space="preserve">Íslenski  </v>
      </c>
      <c r="C1931" t="s">
        <v>238</v>
      </c>
      <c r="D1931" t="s">
        <v>242</v>
      </c>
      <c r="E1931" t="s">
        <v>276</v>
      </c>
      <c r="F1931" t="s">
        <v>47</v>
      </c>
      <c r="G1931" s="8">
        <v>36740</v>
      </c>
      <c r="H1931" t="s">
        <v>48</v>
      </c>
      <c r="I1931" s="7">
        <v>0</v>
      </c>
      <c r="L1931" s="7">
        <v>15323468197</v>
      </c>
      <c r="M1931" s="7">
        <v>592019313</v>
      </c>
      <c r="N1931" s="7">
        <v>649721424</v>
      </c>
      <c r="O1931" s="20" t="str">
        <f t="shared" si="61"/>
        <v/>
      </c>
    </row>
    <row r="1932" spans="1:15">
      <c r="A1932" s="20" t="str">
        <f t="shared" si="60"/>
        <v>Íslenski lífeyrissjóðurinnSamtryggingardeild</v>
      </c>
      <c r="B1932" s="20" t="str">
        <f>_xlfn.IFNA(INDEX(Listi!$AI:$AI,MATCH(C1932,Listi!$AJ:$AJ,0)),INDEX(Listi!T:T,MATCH(C1932,Listi!U:U,0)))</f>
        <v xml:space="preserve">Íslenski  </v>
      </c>
      <c r="C1932" t="s">
        <v>238</v>
      </c>
      <c r="D1932" t="s">
        <v>205</v>
      </c>
      <c r="E1932" t="s">
        <v>275</v>
      </c>
      <c r="F1932" t="s">
        <v>47</v>
      </c>
      <c r="G1932" s="8">
        <v>36740</v>
      </c>
      <c r="H1932" t="s">
        <v>48</v>
      </c>
      <c r="I1932" s="7">
        <v>0</v>
      </c>
      <c r="L1932" s="7">
        <v>32369481106</v>
      </c>
      <c r="M1932" s="7">
        <v>2513450236</v>
      </c>
      <c r="N1932" s="7">
        <v>182749847</v>
      </c>
      <c r="O1932" s="20" t="str">
        <f t="shared" si="61"/>
        <v/>
      </c>
    </row>
    <row r="1933" spans="1:15">
      <c r="A1933" s="20" t="str">
        <f t="shared" si="60"/>
        <v>Lífeyrissjóður bændaSamtryggingardeild</v>
      </c>
      <c r="B1933" s="20" t="str">
        <f>_xlfn.IFNA(INDEX(Listi!$AI:$AI,MATCH(C1933,Listi!$AJ:$AJ,0)),INDEX(Listi!T:T,MATCH(C1933,Listi!U:U,0)))</f>
        <v>Lífeyrissjóður bænda</v>
      </c>
      <c r="C1933" t="s">
        <v>252</v>
      </c>
      <c r="D1933" t="s">
        <v>205</v>
      </c>
      <c r="E1933" t="s">
        <v>275</v>
      </c>
      <c r="F1933" t="s">
        <v>47</v>
      </c>
      <c r="G1933" s="8">
        <v>36740</v>
      </c>
      <c r="H1933" t="s">
        <v>48</v>
      </c>
      <c r="I1933" s="7">
        <v>0</v>
      </c>
      <c r="L1933" s="7">
        <v>45108278171</v>
      </c>
      <c r="M1933" s="7">
        <v>776003397</v>
      </c>
      <c r="N1933" s="7">
        <v>1921473168</v>
      </c>
      <c r="O1933" s="20" t="str">
        <f t="shared" si="61"/>
        <v/>
      </c>
    </row>
    <row r="1934" spans="1:15">
      <c r="A1934" s="20" t="str">
        <f t="shared" si="60"/>
        <v>Lífeyrissjóður bankamannaAldursdeild</v>
      </c>
      <c r="B1934" s="20" t="str">
        <f>_xlfn.IFNA(INDEX(Listi!$AI:$AI,MATCH(C1934,Listi!$AJ:$AJ,0)),INDEX(Listi!T:T,MATCH(C1934,Listi!U:U,0)))</f>
        <v>Lífeyrissjóður bankam.</v>
      </c>
      <c r="C1934" t="s">
        <v>250</v>
      </c>
      <c r="D1934" t="s">
        <v>251</v>
      </c>
      <c r="E1934" t="s">
        <v>275</v>
      </c>
      <c r="F1934" t="s">
        <v>47</v>
      </c>
      <c r="G1934" s="8">
        <v>36740</v>
      </c>
      <c r="H1934" t="s">
        <v>48</v>
      </c>
      <c r="I1934" s="7">
        <v>0</v>
      </c>
      <c r="L1934" s="7">
        <v>61369964000</v>
      </c>
      <c r="M1934" s="7">
        <v>1996063000</v>
      </c>
      <c r="N1934" s="7">
        <v>753444000</v>
      </c>
      <c r="O1934" s="20" t="str">
        <f t="shared" si="61"/>
        <v/>
      </c>
    </row>
    <row r="1935" spans="1:15">
      <c r="A1935" s="20" t="str">
        <f t="shared" si="60"/>
        <v>Lífeyrissjóður bankamannaHlutfallsdeild</v>
      </c>
      <c r="B1935" s="20" t="str">
        <f>_xlfn.IFNA(INDEX(Listi!$AI:$AI,MATCH(C1935,Listi!$AJ:$AJ,0)),INDEX(Listi!T:T,MATCH(C1935,Listi!U:U,0)))</f>
        <v>Lífeyrissjóður bankam.</v>
      </c>
      <c r="C1935" t="s">
        <v>250</v>
      </c>
      <c r="D1935" t="s">
        <v>467</v>
      </c>
      <c r="E1935" t="s">
        <v>275</v>
      </c>
      <c r="F1935" t="s">
        <v>47</v>
      </c>
      <c r="G1935" s="8">
        <v>36740</v>
      </c>
      <c r="H1935" t="s">
        <v>48</v>
      </c>
      <c r="I1935" s="7">
        <v>0</v>
      </c>
      <c r="L1935" s="7">
        <v>40286427000</v>
      </c>
      <c r="M1935" s="7">
        <v>125147000</v>
      </c>
      <c r="N1935" s="7">
        <v>2741197000</v>
      </c>
      <c r="O1935" s="20" t="str">
        <f t="shared" si="61"/>
        <v/>
      </c>
    </row>
    <row r="1936" spans="1:15">
      <c r="A1936" s="20" t="str">
        <f t="shared" si="60"/>
        <v>Lífeyrissjóður RangæingaSamtryggingardeild</v>
      </c>
      <c r="B1936" s="20" t="str">
        <f>_xlfn.IFNA(INDEX(Listi!$AI:$AI,MATCH(C1936,Listi!$AJ:$AJ,0)),INDEX(Listi!T:T,MATCH(C1936,Listi!U:U,0)))</f>
        <v>Lífeyrissjóður Rang.</v>
      </c>
      <c r="C1936" t="s">
        <v>253</v>
      </c>
      <c r="D1936" t="s">
        <v>205</v>
      </c>
      <c r="E1936" t="s">
        <v>275</v>
      </c>
      <c r="F1936" t="s">
        <v>47</v>
      </c>
      <c r="G1936" s="8">
        <v>36740</v>
      </c>
      <c r="H1936" t="s">
        <v>48</v>
      </c>
      <c r="I1936" s="7">
        <v>612900000</v>
      </c>
      <c r="L1936" s="7">
        <v>18949790000</v>
      </c>
      <c r="M1936" s="7">
        <v>835894000</v>
      </c>
      <c r="N1936" s="7">
        <v>386250000</v>
      </c>
      <c r="O1936" s="20" t="str">
        <f t="shared" si="61"/>
        <v/>
      </c>
    </row>
    <row r="1937" spans="1:15">
      <c r="A1937" s="20" t="str">
        <f t="shared" si="60"/>
        <v>Lífeyrissjóður starfsmanna AkureyrarbæjarSamtryggingardeild</v>
      </c>
      <c r="B1937" s="20" t="str">
        <f>_xlfn.IFNA(INDEX(Listi!$AI:$AI,MATCH(C1937,Listi!$AJ:$AJ,0)),INDEX(Listi!T:T,MATCH(C1937,Listi!U:U,0)))</f>
        <v>Lífeyrissj. starfsm. Akureyrarb.</v>
      </c>
      <c r="C1937" t="s">
        <v>274</v>
      </c>
      <c r="D1937" t="s">
        <v>205</v>
      </c>
      <c r="E1937" t="s">
        <v>275</v>
      </c>
      <c r="F1937" t="s">
        <v>47</v>
      </c>
      <c r="G1937" s="8">
        <v>36740</v>
      </c>
      <c r="H1937" t="s">
        <v>48</v>
      </c>
      <c r="I1937" s="7">
        <v>45000000</v>
      </c>
      <c r="L1937" s="7">
        <v>14569496826</v>
      </c>
      <c r="M1937" s="7">
        <v>46271787</v>
      </c>
      <c r="N1937" s="7">
        <v>1160288032</v>
      </c>
      <c r="O1937" s="20" t="str">
        <f t="shared" si="61"/>
        <v/>
      </c>
    </row>
    <row r="1938" spans="1:15">
      <c r="A1938" s="20" t="str">
        <f t="shared" si="60"/>
        <v>Lífeyrissjóður starfsmanna Búnaðarbanka ÍslandsSamtryggingardeild</v>
      </c>
      <c r="B1938" s="20" t="str">
        <f>_xlfn.IFNA(INDEX(Listi!$AI:$AI,MATCH(C1938,Listi!$AJ:$AJ,0)),INDEX(Listi!T:T,MATCH(C1938,Listi!U:U,0)))</f>
        <v>Lífeyrissj. starfsm. Búnaðarb.Ísl.</v>
      </c>
      <c r="C1938" t="s">
        <v>254</v>
      </c>
      <c r="D1938" t="s">
        <v>205</v>
      </c>
      <c r="E1938" t="s">
        <v>275</v>
      </c>
      <c r="F1938" t="s">
        <v>47</v>
      </c>
      <c r="G1938" s="8">
        <v>36740</v>
      </c>
      <c r="H1938" t="s">
        <v>48</v>
      </c>
      <c r="I1938" s="7">
        <v>191584000</v>
      </c>
      <c r="L1938" s="7">
        <v>27921283000</v>
      </c>
      <c r="M1938" s="7">
        <v>7378000</v>
      </c>
      <c r="N1938" s="7">
        <v>1535577000</v>
      </c>
      <c r="O1938" s="20" t="str">
        <f t="shared" si="61"/>
        <v/>
      </c>
    </row>
    <row r="1939" spans="1:15">
      <c r="A1939" s="20" t="str">
        <f t="shared" si="60"/>
        <v>Lífeyrissjóður starfsmanna ReykjavíkurborgarSamtryggingardeild</v>
      </c>
      <c r="B1939" s="20" t="str">
        <f>_xlfn.IFNA(INDEX(Listi!$AI:$AI,MATCH(C1939,Listi!$AJ:$AJ,0)),INDEX(Listi!T:T,MATCH(C1939,Listi!U:U,0)))</f>
        <v>Lífeyrissj. starfsm. Reykjav.</v>
      </c>
      <c r="C1939" t="s">
        <v>255</v>
      </c>
      <c r="D1939" t="s">
        <v>205</v>
      </c>
      <c r="E1939" t="s">
        <v>275</v>
      </c>
      <c r="F1939" t="s">
        <v>47</v>
      </c>
      <c r="G1939" s="8">
        <v>36740</v>
      </c>
      <c r="H1939" t="s">
        <v>48</v>
      </c>
      <c r="I1939" s="7">
        <v>756757234</v>
      </c>
      <c r="L1939" s="7">
        <v>92450251598</v>
      </c>
      <c r="M1939" s="7">
        <v>217604296</v>
      </c>
      <c r="N1939" s="7">
        <v>6195210428</v>
      </c>
      <c r="O1939" s="20" t="str">
        <f t="shared" si="61"/>
        <v/>
      </c>
    </row>
    <row r="1940" spans="1:15">
      <c r="A1940" s="20" t="str">
        <f t="shared" si="60"/>
        <v>Lífeyrissjóður starfsmanna ríkisinsA-deild</v>
      </c>
      <c r="B1940" s="20" t="str">
        <f>_xlfn.IFNA(INDEX(Listi!$AI:$AI,MATCH(C1940,Listi!$AJ:$AJ,0)),INDEX(Listi!T:T,MATCH(C1940,Listi!U:U,0)))</f>
        <v>LSR</v>
      </c>
      <c r="C1940" t="s">
        <v>256</v>
      </c>
      <c r="D1940" t="s">
        <v>257</v>
      </c>
      <c r="E1940" t="s">
        <v>275</v>
      </c>
      <c r="F1940" t="s">
        <v>47</v>
      </c>
      <c r="G1940" s="8">
        <v>36740</v>
      </c>
      <c r="H1940" t="s">
        <v>48</v>
      </c>
      <c r="I1940" s="7">
        <v>0</v>
      </c>
      <c r="L1940" s="7">
        <v>1024402726080</v>
      </c>
      <c r="M1940" s="7">
        <v>38030413328</v>
      </c>
      <c r="N1940" s="7">
        <v>13011563069</v>
      </c>
      <c r="O1940" s="20" t="str">
        <f t="shared" si="61"/>
        <v/>
      </c>
    </row>
    <row r="1941" spans="1:15">
      <c r="A1941" s="20" t="str">
        <f t="shared" si="60"/>
        <v>Lífeyrissjóður starfsmanna ríkisinsB-deild</v>
      </c>
      <c r="B1941" s="20" t="str">
        <f>_xlfn.IFNA(INDEX(Listi!$AI:$AI,MATCH(C1941,Listi!$AJ:$AJ,0)),INDEX(Listi!T:T,MATCH(C1941,Listi!U:U,0)))</f>
        <v>LSR</v>
      </c>
      <c r="C1941" t="s">
        <v>256</v>
      </c>
      <c r="D1941" t="s">
        <v>218</v>
      </c>
      <c r="E1941" t="s">
        <v>275</v>
      </c>
      <c r="F1941" t="s">
        <v>47</v>
      </c>
      <c r="G1941" s="8">
        <v>36740</v>
      </c>
      <c r="H1941" t="s">
        <v>48</v>
      </c>
      <c r="I1941" s="7">
        <v>591279811255</v>
      </c>
      <c r="L1941" s="7">
        <v>297381500048</v>
      </c>
      <c r="M1941" s="7">
        <v>1364474032</v>
      </c>
      <c r="N1941" s="7">
        <v>62409553231</v>
      </c>
      <c r="O1941" s="20" t="str">
        <f t="shared" si="61"/>
        <v/>
      </c>
    </row>
    <row r="1942" spans="1:15">
      <c r="A1942" s="20" t="str">
        <f t="shared" si="60"/>
        <v>Lífeyrissjóður starfsmanna ríkisinsLeið I</v>
      </c>
      <c r="B1942" s="20" t="str">
        <f>_xlfn.IFNA(INDEX(Listi!$AI:$AI,MATCH(C1942,Listi!$AJ:$AJ,0)),INDEX(Listi!T:T,MATCH(C1942,Listi!U:U,0)))</f>
        <v>LSR</v>
      </c>
      <c r="C1942" t="s">
        <v>256</v>
      </c>
      <c r="D1942" t="s">
        <v>258</v>
      </c>
      <c r="E1942" t="s">
        <v>276</v>
      </c>
      <c r="F1942" t="s">
        <v>47</v>
      </c>
      <c r="G1942" s="8">
        <v>36740</v>
      </c>
      <c r="H1942" t="s">
        <v>48</v>
      </c>
      <c r="I1942" s="7">
        <v>0</v>
      </c>
      <c r="L1942" s="7">
        <v>11704214939</v>
      </c>
      <c r="M1942" s="7">
        <v>547428342</v>
      </c>
      <c r="N1942" s="7">
        <v>195323403</v>
      </c>
      <c r="O1942" s="20" t="str">
        <f t="shared" si="61"/>
        <v/>
      </c>
    </row>
    <row r="1943" spans="1:15">
      <c r="A1943" s="20" t="str">
        <f t="shared" si="60"/>
        <v>Lífeyrissjóður starfsmanna ríkisinsLeið II</v>
      </c>
      <c r="B1943" s="20" t="str">
        <f>_xlfn.IFNA(INDEX(Listi!$AI:$AI,MATCH(C1943,Listi!$AJ:$AJ,0)),INDEX(Listi!T:T,MATCH(C1943,Listi!U:U,0)))</f>
        <v>LSR</v>
      </c>
      <c r="C1943" t="s">
        <v>256</v>
      </c>
      <c r="D1943" t="s">
        <v>259</v>
      </c>
      <c r="E1943" t="s">
        <v>276</v>
      </c>
      <c r="F1943" t="s">
        <v>47</v>
      </c>
      <c r="G1943" s="8">
        <v>36740</v>
      </c>
      <c r="H1943" t="s">
        <v>48</v>
      </c>
      <c r="I1943" s="7">
        <v>0</v>
      </c>
      <c r="L1943" s="7">
        <v>3365164594</v>
      </c>
      <c r="M1943" s="7">
        <v>379849453</v>
      </c>
      <c r="N1943" s="7">
        <v>93142056</v>
      </c>
      <c r="O1943" s="20" t="str">
        <f t="shared" si="61"/>
        <v/>
      </c>
    </row>
    <row r="1944" spans="1:15">
      <c r="A1944" s="20" t="str">
        <f t="shared" ref="A1944:A2006" si="62">CONCATENATE(C1944,D1944)</f>
        <v>Lífeyrissjóður starfsmanna ríkisinsLeið III</v>
      </c>
      <c r="B1944" s="20" t="str">
        <f>_xlfn.IFNA(INDEX(Listi!$AI:$AI,MATCH(C1944,Listi!$AJ:$AJ,0)),INDEX(Listi!T:T,MATCH(C1944,Listi!U:U,0)))</f>
        <v>LSR</v>
      </c>
      <c r="C1944" t="s">
        <v>256</v>
      </c>
      <c r="D1944" t="s">
        <v>260</v>
      </c>
      <c r="E1944" t="s">
        <v>276</v>
      </c>
      <c r="F1944" t="s">
        <v>47</v>
      </c>
      <c r="G1944" s="8">
        <v>36740</v>
      </c>
      <c r="H1944" t="s">
        <v>48</v>
      </c>
      <c r="I1944" s="7">
        <v>0</v>
      </c>
      <c r="L1944" s="7">
        <v>9959294621</v>
      </c>
      <c r="M1944" s="7">
        <v>743287481</v>
      </c>
      <c r="N1944" s="7">
        <v>349903833</v>
      </c>
      <c r="O1944" s="20" t="str">
        <f t="shared" si="61"/>
        <v/>
      </c>
    </row>
    <row r="1945" spans="1:15">
      <c r="A1945" s="20" t="str">
        <f t="shared" si="62"/>
        <v>Lífeyrissjóður Tannlæknafél ÍslDeild I/Séreign</v>
      </c>
      <c r="B1945" s="20" t="str">
        <f>_xlfn.IFNA(INDEX(Listi!$AI:$AI,MATCH(C1945,Listi!$AJ:$AJ,0)),INDEX(Listi!T:T,MATCH(C1945,Listi!U:U,0)))</f>
        <v>Lífeyrissj. Tannlækna</v>
      </c>
      <c r="C1945" t="s">
        <v>261</v>
      </c>
      <c r="D1945" t="s">
        <v>207</v>
      </c>
      <c r="E1945" t="s">
        <v>276</v>
      </c>
      <c r="F1945" t="s">
        <v>47</v>
      </c>
      <c r="G1945" s="8">
        <v>36740</v>
      </c>
      <c r="H1945" t="s">
        <v>48</v>
      </c>
      <c r="I1945" s="7">
        <v>0</v>
      </c>
      <c r="L1945" s="7">
        <v>6768408488</v>
      </c>
      <c r="M1945" s="7">
        <v>272759192</v>
      </c>
      <c r="N1945" s="7">
        <v>153838058</v>
      </c>
      <c r="O1945" s="20" t="str">
        <f t="shared" si="61"/>
        <v/>
      </c>
    </row>
    <row r="1946" spans="1:15">
      <c r="A1946" s="20" t="str">
        <f t="shared" si="62"/>
        <v>Lífeyrissjóður Tannlæknafél ÍslSamtryggingardeild</v>
      </c>
      <c r="B1946" s="20" t="str">
        <f>_xlfn.IFNA(INDEX(Listi!$AI:$AI,MATCH(C1946,Listi!$AJ:$AJ,0)),INDEX(Listi!T:T,MATCH(C1946,Listi!U:U,0)))</f>
        <v>Lífeyrissj. Tannlækna</v>
      </c>
      <c r="C1946" t="s">
        <v>261</v>
      </c>
      <c r="D1946" t="s">
        <v>205</v>
      </c>
      <c r="E1946" t="s">
        <v>275</v>
      </c>
      <c r="F1946" t="s">
        <v>47</v>
      </c>
      <c r="G1946" s="8">
        <v>36740</v>
      </c>
      <c r="H1946" t="s">
        <v>48</v>
      </c>
      <c r="I1946" s="7">
        <v>0</v>
      </c>
      <c r="L1946" s="7">
        <v>2241251214</v>
      </c>
      <c r="M1946" s="7">
        <v>112827287</v>
      </c>
      <c r="N1946" s="7">
        <v>17930159</v>
      </c>
      <c r="O1946" s="20" t="str">
        <f t="shared" si="61"/>
        <v/>
      </c>
    </row>
    <row r="1947" spans="1:15">
      <c r="A1947" s="20" t="str">
        <f t="shared" si="62"/>
        <v>Lífeyrissjóður verslunarmannaÆvileið 1</v>
      </c>
      <c r="B1947" s="20" t="str">
        <f>_xlfn.IFNA(INDEX(Listi!$AI:$AI,MATCH(C1947,Listi!$AJ:$AJ,0)),INDEX(Listi!T:T,MATCH(C1947,Listi!U:U,0)))</f>
        <v>Lífeyrissj. Verslunarm.</v>
      </c>
      <c r="C1947" t="s">
        <v>206</v>
      </c>
      <c r="D1947" t="s">
        <v>310</v>
      </c>
      <c r="E1947" t="s">
        <v>276</v>
      </c>
      <c r="F1947" t="s">
        <v>47</v>
      </c>
      <c r="G1947" s="8">
        <v>36740</v>
      </c>
      <c r="H1947" t="s">
        <v>48</v>
      </c>
      <c r="I1947" s="7">
        <v>0</v>
      </c>
      <c r="L1947" s="7">
        <v>2860479562</v>
      </c>
      <c r="M1947" s="7">
        <v>819651283</v>
      </c>
      <c r="N1947" s="7">
        <v>12562366</v>
      </c>
      <c r="O1947" s="20" t="str">
        <f t="shared" si="61"/>
        <v/>
      </c>
    </row>
    <row r="1948" spans="1:15">
      <c r="A1948" s="20" t="str">
        <f t="shared" si="62"/>
        <v>Lífeyrissjóður verslunarmannaÆvileið 2</v>
      </c>
      <c r="B1948" s="20" t="str">
        <f>_xlfn.IFNA(INDEX(Listi!$AI:$AI,MATCH(C1948,Listi!$AJ:$AJ,0)),INDEX(Listi!T:T,MATCH(C1948,Listi!U:U,0)))</f>
        <v>Lífeyrissj. Verslunarm.</v>
      </c>
      <c r="C1948" t="s">
        <v>206</v>
      </c>
      <c r="D1948" t="s">
        <v>309</v>
      </c>
      <c r="E1948" t="s">
        <v>276</v>
      </c>
      <c r="F1948" t="s">
        <v>47</v>
      </c>
      <c r="G1948" s="8">
        <v>36740</v>
      </c>
      <c r="H1948" t="s">
        <v>48</v>
      </c>
      <c r="I1948" s="7">
        <v>0</v>
      </c>
      <c r="L1948" s="7">
        <v>2325064159</v>
      </c>
      <c r="M1948" s="7">
        <v>465663194</v>
      </c>
      <c r="N1948" s="7">
        <v>32037995</v>
      </c>
      <c r="O1948" s="20" t="str">
        <f t="shared" si="61"/>
        <v/>
      </c>
    </row>
    <row r="1949" spans="1:15">
      <c r="A1949" s="20" t="str">
        <f t="shared" si="62"/>
        <v>Lífeyrissjóður verslunarmannaÆvileið 3</v>
      </c>
      <c r="B1949" s="20" t="str">
        <f>_xlfn.IFNA(INDEX(Listi!$AI:$AI,MATCH(C1949,Listi!$AJ:$AJ,0)),INDEX(Listi!T:T,MATCH(C1949,Listi!U:U,0)))</f>
        <v>Lífeyrissj. Verslunarm.</v>
      </c>
      <c r="C1949" t="s">
        <v>206</v>
      </c>
      <c r="D1949" t="s">
        <v>308</v>
      </c>
      <c r="E1949" t="s">
        <v>276</v>
      </c>
      <c r="F1949" t="s">
        <v>47</v>
      </c>
      <c r="G1949" s="8">
        <v>36740</v>
      </c>
      <c r="H1949" t="s">
        <v>48</v>
      </c>
      <c r="I1949" s="7">
        <v>0</v>
      </c>
      <c r="L1949" s="7">
        <v>1567402319</v>
      </c>
      <c r="M1949" s="7">
        <v>325961302</v>
      </c>
      <c r="N1949" s="7">
        <v>60283998</v>
      </c>
      <c r="O1949" s="20" t="str">
        <f t="shared" si="61"/>
        <v/>
      </c>
    </row>
    <row r="1950" spans="1:15">
      <c r="A1950" s="20" t="str">
        <f t="shared" si="62"/>
        <v>Lífeyrissjóður verslunarmannaDeild I/Séreign</v>
      </c>
      <c r="B1950" s="20" t="str">
        <f>_xlfn.IFNA(INDEX(Listi!$AI:$AI,MATCH(C1950,Listi!$AJ:$AJ,0)),INDEX(Listi!T:T,MATCH(C1950,Listi!U:U,0)))</f>
        <v>Lífeyrissj. Verslunarm.</v>
      </c>
      <c r="C1950" t="s">
        <v>206</v>
      </c>
      <c r="D1950" t="s">
        <v>207</v>
      </c>
      <c r="E1950" t="s">
        <v>276</v>
      </c>
      <c r="F1950" t="s">
        <v>47</v>
      </c>
      <c r="G1950" s="8">
        <v>36740</v>
      </c>
      <c r="H1950" t="s">
        <v>48</v>
      </c>
      <c r="I1950" s="7">
        <v>1119734866</v>
      </c>
      <c r="L1950" s="7">
        <v>19785724399</v>
      </c>
      <c r="M1950" s="7">
        <v>729937912</v>
      </c>
      <c r="N1950" s="7">
        <v>458382791</v>
      </c>
      <c r="O1950" s="20" t="str">
        <f t="shared" si="61"/>
        <v/>
      </c>
    </row>
    <row r="1951" spans="1:15">
      <c r="A1951" s="20" t="str">
        <f t="shared" si="62"/>
        <v>Lífeyrissjóður verslunarmannaSamtryggingardeild</v>
      </c>
      <c r="B1951" s="20" t="str">
        <f>_xlfn.IFNA(INDEX(Listi!$AI:$AI,MATCH(C1951,Listi!$AJ:$AJ,0)),INDEX(Listi!T:T,MATCH(C1951,Listi!U:U,0)))</f>
        <v>Lífeyrissj. Verslunarm.</v>
      </c>
      <c r="C1951" t="s">
        <v>206</v>
      </c>
      <c r="D1951" t="s">
        <v>205</v>
      </c>
      <c r="E1951" t="s">
        <v>275</v>
      </c>
      <c r="F1951" t="s">
        <v>47</v>
      </c>
      <c r="G1951" s="8">
        <v>36740</v>
      </c>
      <c r="H1951" t="s">
        <v>48</v>
      </c>
      <c r="I1951" s="7">
        <v>66473798147</v>
      </c>
      <c r="L1951" s="7">
        <v>1174592806906</v>
      </c>
      <c r="M1951" s="7">
        <v>35794261112</v>
      </c>
      <c r="N1951" s="7">
        <v>21965137185</v>
      </c>
      <c r="O1951" s="20" t="str">
        <f t="shared" si="61"/>
        <v/>
      </c>
    </row>
    <row r="1952" spans="1:15">
      <c r="A1952" s="20" t="str">
        <f t="shared" si="62"/>
        <v>Lífeyrissjóður VestmannaeyjaSafn I</v>
      </c>
      <c r="B1952" s="20" t="str">
        <f>_xlfn.IFNA(INDEX(Listi!$AI:$AI,MATCH(C1952,Listi!$AJ:$AJ,0)),INDEX(Listi!T:T,MATCH(C1952,Listi!U:U,0)))</f>
        <v>Lífeyrissj. Vestm.</v>
      </c>
      <c r="C1952" t="s">
        <v>262</v>
      </c>
      <c r="D1952" t="s">
        <v>210</v>
      </c>
      <c r="E1952" t="s">
        <v>276</v>
      </c>
      <c r="F1952" t="s">
        <v>47</v>
      </c>
      <c r="G1952" s="8">
        <v>36740</v>
      </c>
      <c r="H1952" t="s">
        <v>48</v>
      </c>
      <c r="I1952" s="7">
        <v>0</v>
      </c>
      <c r="L1952" s="7">
        <v>381311221</v>
      </c>
      <c r="M1952" s="7">
        <v>44104006</v>
      </c>
      <c r="N1952" s="7">
        <v>13592960</v>
      </c>
      <c r="O1952" s="20" t="str">
        <f t="shared" si="61"/>
        <v/>
      </c>
    </row>
    <row r="1953" spans="1:15">
      <c r="A1953" s="20" t="str">
        <f t="shared" si="62"/>
        <v>Lífeyrissjóður VestmannaeyjaSafn II</v>
      </c>
      <c r="B1953" s="20" t="str">
        <f>_xlfn.IFNA(INDEX(Listi!$AI:$AI,MATCH(C1953,Listi!$AJ:$AJ,0)),INDEX(Listi!T:T,MATCH(C1953,Listi!U:U,0)))</f>
        <v>Lífeyrissj. Vestm.</v>
      </c>
      <c r="C1953" t="s">
        <v>262</v>
      </c>
      <c r="D1953" t="s">
        <v>211</v>
      </c>
      <c r="E1953" t="s">
        <v>276</v>
      </c>
      <c r="F1953" t="s">
        <v>47</v>
      </c>
      <c r="G1953" s="8">
        <v>36740</v>
      </c>
      <c r="H1953" t="s">
        <v>48</v>
      </c>
      <c r="I1953" s="7">
        <v>0</v>
      </c>
      <c r="L1953" s="7">
        <v>571440191</v>
      </c>
      <c r="M1953" s="7">
        <v>40240404</v>
      </c>
      <c r="N1953" s="7">
        <v>18659289</v>
      </c>
      <c r="O1953" s="20" t="str">
        <f t="shared" si="61"/>
        <v/>
      </c>
    </row>
    <row r="1954" spans="1:15">
      <c r="A1954" s="20" t="str">
        <f t="shared" si="62"/>
        <v>Lífeyrissjóður VestmannaeyjaSamtryggingardeild</v>
      </c>
      <c r="B1954" s="20" t="str">
        <f>_xlfn.IFNA(INDEX(Listi!$AI:$AI,MATCH(C1954,Listi!$AJ:$AJ,0)),INDEX(Listi!T:T,MATCH(C1954,Listi!U:U,0)))</f>
        <v>Lífeyrissj. Vestm.</v>
      </c>
      <c r="C1954" t="s">
        <v>262</v>
      </c>
      <c r="D1954" t="s">
        <v>205</v>
      </c>
      <c r="E1954" t="s">
        <v>275</v>
      </c>
      <c r="F1954" t="s">
        <v>47</v>
      </c>
      <c r="G1954" s="8">
        <v>36740</v>
      </c>
      <c r="H1954" t="s">
        <v>48</v>
      </c>
      <c r="I1954" s="7">
        <v>4681000000</v>
      </c>
      <c r="L1954" s="7">
        <v>85198020532</v>
      </c>
      <c r="M1954" s="7">
        <v>1944643004</v>
      </c>
      <c r="N1954" s="7">
        <v>2198060399</v>
      </c>
      <c r="O1954" s="20" t="str">
        <f t="shared" si="61"/>
        <v/>
      </c>
    </row>
    <row r="1955" spans="1:15">
      <c r="A1955" s="20" t="str">
        <f t="shared" si="62"/>
        <v>Lífsverk lífeyrissjóðurLífsverk I/Séreign</v>
      </c>
      <c r="B1955" s="20" t="str">
        <f>_xlfn.IFNA(INDEX(Listi!$AI:$AI,MATCH(C1955,Listi!$AJ:$AJ,0)),INDEX(Listi!T:T,MATCH(C1955,Listi!U:U,0)))</f>
        <v xml:space="preserve">Lífsverk  </v>
      </c>
      <c r="C1955" t="s">
        <v>268</v>
      </c>
      <c r="D1955" t="s">
        <v>269</v>
      </c>
      <c r="E1955" t="s">
        <v>276</v>
      </c>
      <c r="F1955" t="s">
        <v>47</v>
      </c>
      <c r="G1955" s="8">
        <v>36740</v>
      </c>
      <c r="H1955" t="s">
        <v>48</v>
      </c>
      <c r="I1955" s="7">
        <v>0</v>
      </c>
      <c r="L1955" s="7">
        <v>4582957000</v>
      </c>
      <c r="M1955" s="7">
        <v>635926000</v>
      </c>
      <c r="N1955" s="7">
        <v>22708000</v>
      </c>
      <c r="O1955" s="20" t="str">
        <f t="shared" si="61"/>
        <v/>
      </c>
    </row>
    <row r="1956" spans="1:15">
      <c r="A1956" s="20" t="str">
        <f t="shared" si="62"/>
        <v>Lífsverk lífeyrissjóðurLífsverk II/Séreign</v>
      </c>
      <c r="B1956" s="20" t="str">
        <f>_xlfn.IFNA(INDEX(Listi!$AI:$AI,MATCH(C1956,Listi!$AJ:$AJ,0)),INDEX(Listi!T:T,MATCH(C1956,Listi!U:U,0)))</f>
        <v xml:space="preserve">Lífsverk  </v>
      </c>
      <c r="C1956" t="s">
        <v>268</v>
      </c>
      <c r="D1956" t="s">
        <v>270</v>
      </c>
      <c r="E1956" t="s">
        <v>276</v>
      </c>
      <c r="F1956" t="s">
        <v>47</v>
      </c>
      <c r="G1956" s="8">
        <v>36740</v>
      </c>
      <c r="H1956" t="s">
        <v>48</v>
      </c>
      <c r="I1956" s="7">
        <v>0</v>
      </c>
      <c r="L1956" s="7">
        <v>23735073000</v>
      </c>
      <c r="M1956" s="7">
        <v>2073571000</v>
      </c>
      <c r="N1956" s="7">
        <v>249365000</v>
      </c>
      <c r="O1956" s="20" t="str">
        <f t="shared" si="61"/>
        <v/>
      </c>
    </row>
    <row r="1957" spans="1:15">
      <c r="A1957" s="20" t="str">
        <f t="shared" si="62"/>
        <v>Lífsverk lífeyrissjóðurLífsverk III/Séreign</v>
      </c>
      <c r="B1957" s="20" t="str">
        <f>_xlfn.IFNA(INDEX(Listi!$AI:$AI,MATCH(C1957,Listi!$AJ:$AJ,0)),INDEX(Listi!T:T,MATCH(C1957,Listi!U:U,0)))</f>
        <v xml:space="preserve">Lífsverk  </v>
      </c>
      <c r="C1957" t="s">
        <v>268</v>
      </c>
      <c r="D1957" t="s">
        <v>271</v>
      </c>
      <c r="E1957" t="s">
        <v>276</v>
      </c>
      <c r="F1957" t="s">
        <v>47</v>
      </c>
      <c r="G1957" s="8">
        <v>36740</v>
      </c>
      <c r="H1957" t="s">
        <v>48</v>
      </c>
      <c r="I1957" s="7">
        <v>0</v>
      </c>
      <c r="L1957" s="7">
        <v>653814000</v>
      </c>
      <c r="M1957" s="7">
        <v>105107000</v>
      </c>
      <c r="N1957" s="7">
        <v>2613000</v>
      </c>
      <c r="O1957" s="20" t="str">
        <f t="shared" si="61"/>
        <v/>
      </c>
    </row>
    <row r="1958" spans="1:15">
      <c r="A1958" s="20" t="str">
        <f t="shared" si="62"/>
        <v>Lífsverk lífeyrissjóðurSamtryggingardeild</v>
      </c>
      <c r="B1958" s="20" t="str">
        <f>_xlfn.IFNA(INDEX(Listi!$AI:$AI,MATCH(C1958,Listi!$AJ:$AJ,0)),INDEX(Listi!T:T,MATCH(C1958,Listi!U:U,0)))</f>
        <v xml:space="preserve">Lífsverk  </v>
      </c>
      <c r="C1958" t="s">
        <v>268</v>
      </c>
      <c r="D1958" t="s">
        <v>205</v>
      </c>
      <c r="E1958" t="s">
        <v>275</v>
      </c>
      <c r="F1958" t="s">
        <v>47</v>
      </c>
      <c r="G1958" s="8">
        <v>36740</v>
      </c>
      <c r="H1958" t="s">
        <v>48</v>
      </c>
      <c r="I1958" s="7">
        <v>8770000000</v>
      </c>
      <c r="L1958" s="7">
        <v>120542527000</v>
      </c>
      <c r="M1958" s="7">
        <v>4397803000</v>
      </c>
      <c r="N1958" s="7">
        <v>1423151000</v>
      </c>
      <c r="O1958" s="20" t="str">
        <f t="shared" si="61"/>
        <v/>
      </c>
    </row>
    <row r="1959" spans="1:15">
      <c r="A1959" s="20" t="str">
        <f t="shared" si="62"/>
        <v>Söfnunarsjóður lífeyrisréttindaDeild I/Innlán</v>
      </c>
      <c r="B1959" s="20" t="str">
        <f>_xlfn.IFNA(INDEX(Listi!$AI:$AI,MATCH(C1959,Listi!$AJ:$AJ,0)),INDEX(Listi!T:T,MATCH(C1959,Listi!U:U,0)))</f>
        <v>Söfnunarsj.</v>
      </c>
      <c r="C1959" t="s">
        <v>272</v>
      </c>
      <c r="D1959" t="s">
        <v>273</v>
      </c>
      <c r="E1959" t="s">
        <v>276</v>
      </c>
      <c r="F1959" t="s">
        <v>47</v>
      </c>
      <c r="G1959" s="8">
        <v>36740</v>
      </c>
      <c r="H1959" t="s">
        <v>48</v>
      </c>
      <c r="I1959" s="7">
        <v>0</v>
      </c>
      <c r="L1959" s="7">
        <v>2001731914</v>
      </c>
      <c r="M1959" s="7">
        <v>133561634</v>
      </c>
      <c r="N1959" s="7">
        <v>44803565</v>
      </c>
      <c r="O1959" s="20" t="str">
        <f t="shared" si="61"/>
        <v/>
      </c>
    </row>
    <row r="1960" spans="1:15">
      <c r="A1960" s="20" t="str">
        <f t="shared" si="62"/>
        <v>Söfnunarsjóður lífeyrisréttindaDeild III/Séreign</v>
      </c>
      <c r="B1960" s="20" t="str">
        <f>_xlfn.IFNA(INDEX(Listi!$AI:$AI,MATCH(C1960,Listi!$AJ:$AJ,0)),INDEX(Listi!T:T,MATCH(C1960,Listi!U:U,0)))</f>
        <v>Söfnunarsj.</v>
      </c>
      <c r="C1960" t="s">
        <v>272</v>
      </c>
      <c r="D1960" t="s">
        <v>599</v>
      </c>
      <c r="E1960" t="s">
        <v>276</v>
      </c>
      <c r="F1960" t="s">
        <v>47</v>
      </c>
      <c r="G1960" s="8">
        <v>36740</v>
      </c>
      <c r="H1960" t="s">
        <v>48</v>
      </c>
      <c r="I1960" s="7">
        <v>0</v>
      </c>
      <c r="L1960" s="7">
        <v>24413085</v>
      </c>
      <c r="M1960" s="7">
        <v>24697577</v>
      </c>
      <c r="N1960" s="7">
        <v>900000</v>
      </c>
      <c r="O1960" s="20" t="str">
        <f t="shared" si="61"/>
        <v/>
      </c>
    </row>
    <row r="1961" spans="1:15">
      <c r="A1961" s="20" t="str">
        <f t="shared" si="62"/>
        <v>Söfnunarsjóður lífeyrisréttindaDeildII/Séreign</v>
      </c>
      <c r="B1961" s="20" t="str">
        <f>_xlfn.IFNA(INDEX(Listi!$AI:$AI,MATCH(C1961,Listi!$AJ:$AJ,0)),INDEX(Listi!T:T,MATCH(C1961,Listi!U:U,0)))</f>
        <v>Söfnunarsj.</v>
      </c>
      <c r="C1961" t="s">
        <v>272</v>
      </c>
      <c r="D1961" t="s">
        <v>586</v>
      </c>
      <c r="E1961" t="s">
        <v>276</v>
      </c>
      <c r="F1961" t="s">
        <v>47</v>
      </c>
      <c r="G1961" s="8">
        <v>36740</v>
      </c>
      <c r="H1961" t="s">
        <v>48</v>
      </c>
      <c r="I1961" s="7">
        <v>0</v>
      </c>
      <c r="L1961" s="7">
        <v>1654616477</v>
      </c>
      <c r="M1961" s="7">
        <v>128539213</v>
      </c>
      <c r="N1961" s="7">
        <v>22846291</v>
      </c>
      <c r="O1961" s="20" t="str">
        <f t="shared" si="61"/>
        <v/>
      </c>
    </row>
    <row r="1962" spans="1:15">
      <c r="A1962" s="20" t="str">
        <f t="shared" si="62"/>
        <v>Söfnunarsjóður lífeyrisréttindaSamtryggingardeild</v>
      </c>
      <c r="B1962" s="20" t="str">
        <f>_xlfn.IFNA(INDEX(Listi!$AI:$AI,MATCH(C1962,Listi!$AJ:$AJ,0)),INDEX(Listi!T:T,MATCH(C1962,Listi!U:U,0)))</f>
        <v>Söfnunarsj.</v>
      </c>
      <c r="C1962" t="s">
        <v>272</v>
      </c>
      <c r="D1962" t="s">
        <v>205</v>
      </c>
      <c r="E1962" t="s">
        <v>275</v>
      </c>
      <c r="F1962" t="s">
        <v>47</v>
      </c>
      <c r="G1962" s="8">
        <v>36740</v>
      </c>
      <c r="H1962" t="s">
        <v>48</v>
      </c>
      <c r="I1962" s="7">
        <v>21020158721</v>
      </c>
      <c r="L1962" s="7">
        <v>238978847889</v>
      </c>
      <c r="M1962" s="7">
        <v>4967193409</v>
      </c>
      <c r="N1962" s="7">
        <v>6076487652</v>
      </c>
      <c r="O1962" s="20" t="str">
        <f t="shared" si="61"/>
        <v/>
      </c>
    </row>
    <row r="1963" spans="1:15">
      <c r="A1963" s="20" t="str">
        <f t="shared" si="62"/>
        <v>Stapi lífeyrissjóðurSafn I</v>
      </c>
      <c r="B1963" s="20" t="str">
        <f>_xlfn.IFNA(INDEX(Listi!$AI:$AI,MATCH(C1963,Listi!$AJ:$AJ,0)),INDEX(Listi!T:T,MATCH(C1963,Listi!U:U,0)))</f>
        <v xml:space="preserve">Stapi  </v>
      </c>
      <c r="C1963" t="s">
        <v>209</v>
      </c>
      <c r="D1963" t="s">
        <v>210</v>
      </c>
      <c r="E1963" t="s">
        <v>276</v>
      </c>
      <c r="F1963" t="s">
        <v>47</v>
      </c>
      <c r="G1963" s="8">
        <v>36740</v>
      </c>
      <c r="H1963" t="s">
        <v>48</v>
      </c>
      <c r="I1963" s="7">
        <v>0</v>
      </c>
      <c r="L1963" s="7">
        <v>2440828925</v>
      </c>
      <c r="M1963" s="7">
        <v>91567233</v>
      </c>
      <c r="N1963" s="7">
        <v>110755602</v>
      </c>
      <c r="O1963" s="20" t="str">
        <f t="shared" si="61"/>
        <v/>
      </c>
    </row>
    <row r="1964" spans="1:15">
      <c r="A1964" s="20" t="str">
        <f t="shared" si="62"/>
        <v>Stapi lífeyrissjóðurSafn II</v>
      </c>
      <c r="B1964" s="20" t="str">
        <f>_xlfn.IFNA(INDEX(Listi!$AI:$AI,MATCH(C1964,Listi!$AJ:$AJ,0)),INDEX(Listi!T:T,MATCH(C1964,Listi!U:U,0)))</f>
        <v xml:space="preserve">Stapi  </v>
      </c>
      <c r="C1964" t="s">
        <v>209</v>
      </c>
      <c r="D1964" t="s">
        <v>211</v>
      </c>
      <c r="E1964" t="s">
        <v>276</v>
      </c>
      <c r="F1964" t="s">
        <v>47</v>
      </c>
      <c r="G1964" s="8">
        <v>36740</v>
      </c>
      <c r="H1964" t="s">
        <v>48</v>
      </c>
      <c r="I1964" s="7">
        <v>0</v>
      </c>
      <c r="L1964" s="7">
        <v>5710890273</v>
      </c>
      <c r="M1964" s="7">
        <v>262001316</v>
      </c>
      <c r="N1964" s="7">
        <v>164209410</v>
      </c>
      <c r="O1964" s="20" t="str">
        <f t="shared" si="61"/>
        <v/>
      </c>
    </row>
    <row r="1965" spans="1:15">
      <c r="A1965" s="20" t="str">
        <f t="shared" si="62"/>
        <v>Stapi lífeyrissjóðurSafn III</v>
      </c>
      <c r="B1965" s="20" t="str">
        <f>_xlfn.IFNA(INDEX(Listi!$AI:$AI,MATCH(C1965,Listi!$AJ:$AJ,0)),INDEX(Listi!T:T,MATCH(C1965,Listi!U:U,0)))</f>
        <v xml:space="preserve">Stapi  </v>
      </c>
      <c r="C1965" t="s">
        <v>209</v>
      </c>
      <c r="D1965" t="s">
        <v>212</v>
      </c>
      <c r="E1965" t="s">
        <v>276</v>
      </c>
      <c r="F1965" t="s">
        <v>47</v>
      </c>
      <c r="G1965" s="8">
        <v>36740</v>
      </c>
      <c r="H1965" t="s">
        <v>48</v>
      </c>
      <c r="I1965" s="7">
        <v>0</v>
      </c>
      <c r="L1965" s="7">
        <v>268100084</v>
      </c>
      <c r="M1965" s="7">
        <v>24388890</v>
      </c>
      <c r="N1965" s="7">
        <v>9886128</v>
      </c>
      <c r="O1965" s="20" t="str">
        <f t="shared" si="61"/>
        <v/>
      </c>
    </row>
    <row r="1966" spans="1:15">
      <c r="A1966" s="20" t="str">
        <f t="shared" si="62"/>
        <v>Stapi lífeyrissjóðurTryggingardeild</v>
      </c>
      <c r="B1966" s="20" t="str">
        <f>_xlfn.IFNA(INDEX(Listi!$AI:$AI,MATCH(C1966,Listi!$AJ:$AJ,0)),INDEX(Listi!T:T,MATCH(C1966,Listi!U:U,0)))</f>
        <v xml:space="preserve">Stapi  </v>
      </c>
      <c r="C1966" t="s">
        <v>209</v>
      </c>
      <c r="D1966" t="s">
        <v>213</v>
      </c>
      <c r="E1966" t="s">
        <v>275</v>
      </c>
      <c r="F1966" t="s">
        <v>47</v>
      </c>
      <c r="G1966" s="8">
        <v>36740</v>
      </c>
      <c r="H1966" t="s">
        <v>48</v>
      </c>
      <c r="I1966" s="7">
        <v>29100000000</v>
      </c>
      <c r="L1966" s="7">
        <v>348661724246</v>
      </c>
      <c r="M1966" s="7">
        <v>13807615154</v>
      </c>
      <c r="N1966" s="7">
        <v>7912918911</v>
      </c>
      <c r="O1966" s="20" t="str">
        <f t="shared" si="61"/>
        <v/>
      </c>
    </row>
    <row r="1967" spans="1:15">
      <c r="A1967" s="20" t="str">
        <f t="shared" si="62"/>
        <v>Stapi lífeyrissjóðurVarfærnasafnið</v>
      </c>
      <c r="B1967" s="20" t="str">
        <f>_xlfn.IFNA(INDEX(Listi!$AI:$AI,MATCH(C1967,Listi!$AJ:$AJ,0)),INDEX(Listi!T:T,MATCH(C1967,Listi!U:U,0)))</f>
        <v xml:space="preserve">Stapi  </v>
      </c>
      <c r="C1967" t="s">
        <v>209</v>
      </c>
      <c r="D1967" t="s">
        <v>392</v>
      </c>
      <c r="E1967" t="s">
        <v>276</v>
      </c>
      <c r="F1967" t="s">
        <v>47</v>
      </c>
      <c r="G1967" s="8">
        <v>36740</v>
      </c>
      <c r="H1967" t="s">
        <v>48</v>
      </c>
      <c r="I1967" s="7">
        <v>0</v>
      </c>
      <c r="L1967" s="7">
        <v>471986044</v>
      </c>
      <c r="M1967" s="7">
        <v>137399159</v>
      </c>
      <c r="N1967" s="7">
        <v>6994496</v>
      </c>
      <c r="O1967" s="20" t="str">
        <f t="shared" si="61"/>
        <v/>
      </c>
    </row>
    <row r="1968" spans="1:15">
      <c r="A1968" s="20" t="str">
        <f t="shared" si="62"/>
        <v>Almenni lífeyrissjóðurinnÆvisafn I</v>
      </c>
      <c r="B1968" s="20" t="str">
        <f>_xlfn.IFNA(INDEX(Listi!$AI:$AI,MATCH(C1968,Listi!$AJ:$AJ,0)),INDEX(Listi!T:T,MATCH(C1968,Listi!U:U,0)))</f>
        <v xml:space="preserve">Almenni </v>
      </c>
      <c r="C1968" t="s">
        <v>0</v>
      </c>
      <c r="D1968" t="s">
        <v>202</v>
      </c>
      <c r="E1968" t="s">
        <v>276</v>
      </c>
      <c r="F1968" t="s">
        <v>463</v>
      </c>
      <c r="G1968" s="8" t="s">
        <v>357</v>
      </c>
      <c r="H1968" t="s">
        <v>318</v>
      </c>
      <c r="I1968" s="7">
        <v>0</v>
      </c>
      <c r="L1968" s="7">
        <v>43068273823</v>
      </c>
      <c r="M1968" s="7">
        <v>4413720640</v>
      </c>
      <c r="N1968" s="7">
        <v>641257097</v>
      </c>
      <c r="O1968" s="20" t="str">
        <f t="shared" si="61"/>
        <v/>
      </c>
    </row>
    <row r="1969" spans="1:15">
      <c r="A1969" s="20" t="str">
        <f t="shared" si="62"/>
        <v>Almenni lífeyrissjóðurinnÆvisafn II</v>
      </c>
      <c r="B1969" s="20" t="str">
        <f>_xlfn.IFNA(INDEX(Listi!$AI:$AI,MATCH(C1969,Listi!$AJ:$AJ,0)),INDEX(Listi!T:T,MATCH(C1969,Listi!U:U,0)))</f>
        <v xml:space="preserve">Almenni </v>
      </c>
      <c r="C1969" t="s">
        <v>0</v>
      </c>
      <c r="D1969" t="s">
        <v>203</v>
      </c>
      <c r="E1969" t="s">
        <v>276</v>
      </c>
      <c r="F1969" t="s">
        <v>463</v>
      </c>
      <c r="G1969" s="8" t="s">
        <v>357</v>
      </c>
      <c r="H1969" t="s">
        <v>318</v>
      </c>
      <c r="I1969" s="7">
        <v>0</v>
      </c>
      <c r="L1969" s="7">
        <v>86460235807</v>
      </c>
      <c r="M1969" s="7">
        <v>3970537445</v>
      </c>
      <c r="N1969" s="7">
        <v>1539034493</v>
      </c>
      <c r="O1969" s="20" t="str">
        <f t="shared" si="61"/>
        <v/>
      </c>
    </row>
    <row r="1970" spans="1:15">
      <c r="A1970" s="20" t="str">
        <f t="shared" si="62"/>
        <v>Almenni lífeyrissjóðurinnÆvisafn III</v>
      </c>
      <c r="B1970" s="20" t="str">
        <f>_xlfn.IFNA(INDEX(Listi!$AI:$AI,MATCH(C1970,Listi!$AJ:$AJ,0)),INDEX(Listi!T:T,MATCH(C1970,Listi!U:U,0)))</f>
        <v xml:space="preserve">Almenni </v>
      </c>
      <c r="C1970" t="s">
        <v>0</v>
      </c>
      <c r="D1970" t="s">
        <v>204</v>
      </c>
      <c r="E1970" t="s">
        <v>276</v>
      </c>
      <c r="F1970" t="s">
        <v>463</v>
      </c>
      <c r="G1970" s="8" t="s">
        <v>357</v>
      </c>
      <c r="H1970" t="s">
        <v>318</v>
      </c>
      <c r="I1970" s="7">
        <v>0</v>
      </c>
      <c r="L1970" s="7">
        <v>33890180699</v>
      </c>
      <c r="M1970" s="7">
        <v>1571509194</v>
      </c>
      <c r="N1970" s="7">
        <v>920421683</v>
      </c>
      <c r="O1970" s="20" t="str">
        <f t="shared" si="61"/>
        <v/>
      </c>
    </row>
    <row r="1971" spans="1:15">
      <c r="A1971" s="20" t="str">
        <f t="shared" si="62"/>
        <v>Almenni lífeyrissjóðurinnHúsnæðissafn</v>
      </c>
      <c r="B1971" s="20" t="str">
        <f>_xlfn.IFNA(INDEX(Listi!$AI:$AI,MATCH(C1971,Listi!$AJ:$AJ,0)),INDEX(Listi!T:T,MATCH(C1971,Listi!U:U,0)))</f>
        <v xml:space="preserve">Almenni </v>
      </c>
      <c r="C1971" t="s">
        <v>0</v>
      </c>
      <c r="D1971" t="s">
        <v>315</v>
      </c>
      <c r="E1971" t="s">
        <v>276</v>
      </c>
      <c r="F1971" t="s">
        <v>463</v>
      </c>
      <c r="G1971" s="8" t="s">
        <v>357</v>
      </c>
      <c r="H1971" t="s">
        <v>318</v>
      </c>
      <c r="I1971" s="7">
        <v>0</v>
      </c>
      <c r="L1971" s="7">
        <v>487895879</v>
      </c>
      <c r="M1971" s="7">
        <v>166428361</v>
      </c>
      <c r="N1971" s="7">
        <v>18080096</v>
      </c>
      <c r="O1971" s="20" t="str">
        <f t="shared" si="61"/>
        <v/>
      </c>
    </row>
    <row r="1972" spans="1:15">
      <c r="A1972" s="20" t="str">
        <f t="shared" si="62"/>
        <v>Almenni lífeyrissjóðurinnInnlánssafn</v>
      </c>
      <c r="B1972" s="20" t="str">
        <f>_xlfn.IFNA(INDEX(Listi!$AI:$AI,MATCH(C1972,Listi!$AJ:$AJ,0)),INDEX(Listi!T:T,MATCH(C1972,Listi!U:U,0)))</f>
        <v xml:space="preserve">Almenni </v>
      </c>
      <c r="C1972" t="s">
        <v>0</v>
      </c>
      <c r="D1972" t="s">
        <v>1</v>
      </c>
      <c r="E1972" t="s">
        <v>276</v>
      </c>
      <c r="F1972" t="s">
        <v>463</v>
      </c>
      <c r="G1972" s="8" t="s">
        <v>357</v>
      </c>
      <c r="H1972" t="s">
        <v>318</v>
      </c>
      <c r="I1972" s="7">
        <v>0</v>
      </c>
      <c r="L1972" s="7">
        <v>26587944379</v>
      </c>
      <c r="M1972" s="7">
        <v>1016779991</v>
      </c>
      <c r="N1972" s="7">
        <v>1031869724</v>
      </c>
      <c r="O1972" s="20" t="str">
        <f t="shared" si="61"/>
        <v/>
      </c>
    </row>
    <row r="1973" spans="1:15">
      <c r="A1973" s="20" t="str">
        <f t="shared" si="62"/>
        <v>Almenni lífeyrissjóðurinnRíkissafn langt</v>
      </c>
      <c r="B1973" s="20" t="str">
        <f>_xlfn.IFNA(INDEX(Listi!$AI:$AI,MATCH(C1973,Listi!$AJ:$AJ,0)),INDEX(Listi!T:T,MATCH(C1973,Listi!U:U,0)))</f>
        <v xml:space="preserve">Almenni </v>
      </c>
      <c r="C1973" t="s">
        <v>0</v>
      </c>
      <c r="D1973" t="s">
        <v>199</v>
      </c>
      <c r="E1973" t="s">
        <v>276</v>
      </c>
      <c r="F1973" t="s">
        <v>463</v>
      </c>
      <c r="G1973" s="8" t="s">
        <v>357</v>
      </c>
      <c r="H1973" t="s">
        <v>318</v>
      </c>
      <c r="I1973" s="7">
        <v>0</v>
      </c>
      <c r="L1973" s="7">
        <v>1193680171</v>
      </c>
      <c r="M1973" s="7">
        <v>61272573</v>
      </c>
      <c r="N1973" s="7">
        <v>40105929</v>
      </c>
      <c r="O1973" s="20" t="str">
        <f t="shared" si="61"/>
        <v/>
      </c>
    </row>
    <row r="1974" spans="1:15">
      <c r="A1974" s="20" t="str">
        <f t="shared" si="62"/>
        <v>Almenni lífeyrissjóðurinnRíkissafn stutt</v>
      </c>
      <c r="B1974" s="20" t="str">
        <f>_xlfn.IFNA(INDEX(Listi!$AI:$AI,MATCH(C1974,Listi!$AJ:$AJ,0)),INDEX(Listi!T:T,MATCH(C1974,Listi!U:U,0)))</f>
        <v xml:space="preserve">Almenni </v>
      </c>
      <c r="C1974" t="s">
        <v>0</v>
      </c>
      <c r="D1974" t="s">
        <v>200</v>
      </c>
      <c r="E1974" t="s">
        <v>276</v>
      </c>
      <c r="F1974" t="s">
        <v>463</v>
      </c>
      <c r="G1974" s="8" t="s">
        <v>357</v>
      </c>
      <c r="H1974" t="s">
        <v>318</v>
      </c>
      <c r="I1974" s="7">
        <v>0</v>
      </c>
      <c r="L1974" s="7">
        <v>541893627</v>
      </c>
      <c r="M1974" s="7">
        <v>20423158</v>
      </c>
      <c r="N1974" s="7">
        <v>14899899</v>
      </c>
      <c r="O1974" s="20" t="str">
        <f t="shared" si="61"/>
        <v/>
      </c>
    </row>
    <row r="1975" spans="1:15">
      <c r="A1975" s="20" t="str">
        <f t="shared" si="62"/>
        <v>Almenni lífeyrissjóðurinnTryggingadeild</v>
      </c>
      <c r="B1975" s="20" t="str">
        <f>_xlfn.IFNA(INDEX(Listi!$AI:$AI,MATCH(C1975,Listi!$AJ:$AJ,0)),INDEX(Listi!T:T,MATCH(C1975,Listi!U:U,0)))</f>
        <v xml:space="preserve">Almenni </v>
      </c>
      <c r="C1975" t="s">
        <v>0</v>
      </c>
      <c r="D1975" t="s">
        <v>201</v>
      </c>
      <c r="E1975" t="s">
        <v>275</v>
      </c>
      <c r="F1975" t="s">
        <v>463</v>
      </c>
      <c r="G1975" s="8" t="s">
        <v>357</v>
      </c>
      <c r="H1975" t="s">
        <v>318</v>
      </c>
      <c r="I1975" s="7">
        <v>0</v>
      </c>
      <c r="L1975" s="7">
        <v>174784296254</v>
      </c>
      <c r="M1975" s="7">
        <v>7497244534</v>
      </c>
      <c r="N1975" s="7">
        <v>3057046932</v>
      </c>
      <c r="O1975" s="20" t="str">
        <f t="shared" si="61"/>
        <v/>
      </c>
    </row>
    <row r="1976" spans="1:15">
      <c r="A1976" s="20" t="str">
        <f t="shared" si="62"/>
        <v>Arion banki hf.Erlend hlutabréf</v>
      </c>
      <c r="B1976" s="20" t="str">
        <f>_xlfn.IFNA(INDEX(Listi!$AI:$AI,MATCH(C1976,Listi!$AJ:$AJ,0)),INDEX(Listi!T:T,MATCH(C1976,Listi!U:U,0)))</f>
        <v xml:space="preserve">Arion banki </v>
      </c>
      <c r="C1976" t="s">
        <v>214</v>
      </c>
      <c r="D1976" t="s">
        <v>215</v>
      </c>
      <c r="E1976" t="s">
        <v>276</v>
      </c>
      <c r="F1976" t="s">
        <v>463</v>
      </c>
      <c r="G1976" s="8" t="s">
        <v>357</v>
      </c>
      <c r="H1976" t="s">
        <v>318</v>
      </c>
      <c r="I1976" s="7">
        <v>0</v>
      </c>
      <c r="L1976" s="7">
        <v>1149685000</v>
      </c>
      <c r="M1976" s="7">
        <v>49095000</v>
      </c>
      <c r="N1976" s="7">
        <v>10876000</v>
      </c>
      <c r="O1976" s="20" t="str">
        <f t="shared" si="61"/>
        <v/>
      </c>
    </row>
    <row r="1977" spans="1:15">
      <c r="A1977" s="20" t="str">
        <f t="shared" si="62"/>
        <v>Arion banki hf.Innlend skuldabréf</v>
      </c>
      <c r="B1977" s="20" t="str">
        <f>_xlfn.IFNA(INDEX(Listi!$AI:$AI,MATCH(C1977,Listi!$AJ:$AJ,0)),INDEX(Listi!T:T,MATCH(C1977,Listi!U:U,0)))</f>
        <v xml:space="preserve">Arion banki </v>
      </c>
      <c r="C1977" t="s">
        <v>214</v>
      </c>
      <c r="D1977" t="s">
        <v>216</v>
      </c>
      <c r="E1977" t="s">
        <v>276</v>
      </c>
      <c r="F1977" t="s">
        <v>463</v>
      </c>
      <c r="G1977" s="8" t="s">
        <v>357</v>
      </c>
      <c r="H1977" t="s">
        <v>318</v>
      </c>
      <c r="I1977" s="7">
        <v>0</v>
      </c>
      <c r="L1977" s="7">
        <v>4446434000</v>
      </c>
      <c r="M1977" s="7">
        <v>344234000</v>
      </c>
      <c r="N1977" s="7">
        <v>44793000</v>
      </c>
      <c r="O1977" s="20" t="str">
        <f t="shared" si="61"/>
        <v/>
      </c>
    </row>
    <row r="1978" spans="1:15">
      <c r="A1978" s="20" t="str">
        <f t="shared" si="62"/>
        <v>Arion banki hf.Lífeyrisauki L1</v>
      </c>
      <c r="B1978" s="20" t="str">
        <f>_xlfn.IFNA(INDEX(Listi!$AI:$AI,MATCH(C1978,Listi!$AJ:$AJ,0)),INDEX(Listi!T:T,MATCH(C1978,Listi!U:U,0)))</f>
        <v xml:space="preserve">Arion banki </v>
      </c>
      <c r="C1978" t="s">
        <v>214</v>
      </c>
      <c r="D1978" t="s">
        <v>377</v>
      </c>
      <c r="E1978" t="s">
        <v>276</v>
      </c>
      <c r="F1978" t="s">
        <v>463</v>
      </c>
      <c r="G1978" s="8" t="s">
        <v>357</v>
      </c>
      <c r="H1978" t="s">
        <v>318</v>
      </c>
      <c r="I1978" s="7">
        <v>0</v>
      </c>
      <c r="L1978" s="7">
        <v>5887942000</v>
      </c>
      <c r="M1978" s="7">
        <v>1011885000</v>
      </c>
      <c r="N1978" s="7">
        <v>34615000</v>
      </c>
      <c r="O1978" s="20" t="str">
        <f t="shared" si="61"/>
        <v/>
      </c>
    </row>
    <row r="1979" spans="1:15">
      <c r="A1979" s="20" t="str">
        <f t="shared" si="62"/>
        <v>Arion banki hf.Lífeyrisauki L2</v>
      </c>
      <c r="B1979" s="20" t="str">
        <f>_xlfn.IFNA(INDEX(Listi!$AI:$AI,MATCH(C1979,Listi!$AJ:$AJ,0)),INDEX(Listi!T:T,MATCH(C1979,Listi!U:U,0)))</f>
        <v xml:space="preserve">Arion banki </v>
      </c>
      <c r="C1979" t="s">
        <v>214</v>
      </c>
      <c r="D1979" t="s">
        <v>372</v>
      </c>
      <c r="E1979" t="s">
        <v>276</v>
      </c>
      <c r="F1979" t="s">
        <v>463</v>
      </c>
      <c r="G1979" s="8" t="s">
        <v>357</v>
      </c>
      <c r="H1979" t="s">
        <v>318</v>
      </c>
      <c r="I1979" s="7">
        <v>0</v>
      </c>
      <c r="L1979" s="7">
        <v>21366380000</v>
      </c>
      <c r="M1979" s="7">
        <v>1613513000</v>
      </c>
      <c r="N1979" s="7">
        <v>92085000</v>
      </c>
      <c r="O1979" s="20" t="str">
        <f t="shared" si="61"/>
        <v/>
      </c>
    </row>
    <row r="1980" spans="1:15">
      <c r="A1980" s="20" t="str">
        <f t="shared" si="62"/>
        <v>Arion banki hf.Lífeyrisauki L3</v>
      </c>
      <c r="B1980" s="20" t="str">
        <f>_xlfn.IFNA(INDEX(Listi!$AI:$AI,MATCH(C1980,Listi!$AJ:$AJ,0)),INDEX(Listi!T:T,MATCH(C1980,Listi!U:U,0)))</f>
        <v xml:space="preserve">Arion banki </v>
      </c>
      <c r="C1980" t="s">
        <v>214</v>
      </c>
      <c r="D1980" t="s">
        <v>371</v>
      </c>
      <c r="E1980" t="s">
        <v>276</v>
      </c>
      <c r="F1980" t="s">
        <v>463</v>
      </c>
      <c r="G1980" s="8" t="s">
        <v>357</v>
      </c>
      <c r="H1980" t="s">
        <v>318</v>
      </c>
      <c r="I1980" s="7">
        <v>0</v>
      </c>
      <c r="L1980" s="7">
        <v>29714848000</v>
      </c>
      <c r="M1980" s="7">
        <v>2122481000</v>
      </c>
      <c r="N1980" s="7">
        <v>129566000</v>
      </c>
      <c r="O1980" s="20" t="str">
        <f t="shared" si="61"/>
        <v/>
      </c>
    </row>
    <row r="1981" spans="1:15">
      <c r="A1981" s="20" t="str">
        <f t="shared" si="62"/>
        <v>Arion banki hf.Lífeyrisauki L4</v>
      </c>
      <c r="B1981" s="20" t="str">
        <f>_xlfn.IFNA(INDEX(Listi!$AI:$AI,MATCH(C1981,Listi!$AJ:$AJ,0)),INDEX(Listi!T:T,MATCH(C1981,Listi!U:U,0)))</f>
        <v xml:space="preserve">Arion banki </v>
      </c>
      <c r="C1981" t="s">
        <v>214</v>
      </c>
      <c r="D1981" t="s">
        <v>587</v>
      </c>
      <c r="E1981" t="s">
        <v>276</v>
      </c>
      <c r="F1981" t="s">
        <v>463</v>
      </c>
      <c r="G1981" s="8" t="s">
        <v>357</v>
      </c>
      <c r="H1981" t="s">
        <v>318</v>
      </c>
      <c r="I1981" s="7">
        <v>0</v>
      </c>
      <c r="L1981" s="7">
        <v>19306242000</v>
      </c>
      <c r="M1981" s="7">
        <v>1346647000</v>
      </c>
      <c r="N1981" s="7">
        <v>388052000</v>
      </c>
      <c r="O1981" s="20" t="str">
        <f t="shared" si="61"/>
        <v/>
      </c>
    </row>
    <row r="1982" spans="1:15">
      <c r="A1982" s="20" t="str">
        <f t="shared" si="62"/>
        <v>Arion banki hf.Lífeyrisauki L5</v>
      </c>
      <c r="B1982" s="20" t="str">
        <f>_xlfn.IFNA(INDEX(Listi!$AI:$AI,MATCH(C1982,Listi!$AJ:$AJ,0)),INDEX(Listi!T:T,MATCH(C1982,Listi!U:U,0)))</f>
        <v xml:space="preserve">Arion banki </v>
      </c>
      <c r="C1982" t="s">
        <v>214</v>
      </c>
      <c r="D1982" t="s">
        <v>369</v>
      </c>
      <c r="E1982" t="s">
        <v>276</v>
      </c>
      <c r="F1982" t="s">
        <v>463</v>
      </c>
      <c r="G1982" s="8" t="s">
        <v>357</v>
      </c>
      <c r="H1982" t="s">
        <v>318</v>
      </c>
      <c r="I1982" s="7">
        <v>0</v>
      </c>
      <c r="L1982" s="7">
        <v>44858554000</v>
      </c>
      <c r="M1982" s="7">
        <v>4018833000</v>
      </c>
      <c r="N1982" s="7">
        <v>933672000</v>
      </c>
      <c r="O1982" s="20" t="str">
        <f t="shared" si="61"/>
        <v/>
      </c>
    </row>
    <row r="1983" spans="1:15">
      <c r="A1983" s="20" t="str">
        <f t="shared" si="62"/>
        <v>Birta lífeyrissjóðurBlönduð leið</v>
      </c>
      <c r="B1983" s="20" t="str">
        <f>_xlfn.IFNA(INDEX(Listi!$AI:$AI,MATCH(C1983,Listi!$AJ:$AJ,0)),INDEX(Listi!T:T,MATCH(C1983,Listi!U:U,0)))</f>
        <v xml:space="preserve">Birta  </v>
      </c>
      <c r="C1983" t="s">
        <v>298</v>
      </c>
      <c r="D1983" t="s">
        <v>314</v>
      </c>
      <c r="E1983" t="s">
        <v>276</v>
      </c>
      <c r="F1983" t="s">
        <v>463</v>
      </c>
      <c r="G1983" s="8" t="s">
        <v>357</v>
      </c>
      <c r="H1983" t="s">
        <v>318</v>
      </c>
      <c r="I1983" s="7">
        <v>0</v>
      </c>
      <c r="L1983" s="7">
        <v>6929716201</v>
      </c>
      <c r="M1983" s="7">
        <v>253995298</v>
      </c>
      <c r="N1983" s="7">
        <v>139753585</v>
      </c>
      <c r="O1983" s="20" t="str">
        <f t="shared" si="61"/>
        <v/>
      </c>
    </row>
    <row r="1984" spans="1:15">
      <c r="A1984" s="20" t="str">
        <f t="shared" si="62"/>
        <v>Birta lífeyrissjóðurInnlánsleið</v>
      </c>
      <c r="B1984" s="20" t="str">
        <f>_xlfn.IFNA(INDEX(Listi!$AI:$AI,MATCH(C1984,Listi!$AJ:$AJ,0)),INDEX(Listi!T:T,MATCH(C1984,Listi!U:U,0)))</f>
        <v xml:space="preserve">Birta  </v>
      </c>
      <c r="C1984" t="s">
        <v>298</v>
      </c>
      <c r="D1984" t="s">
        <v>208</v>
      </c>
      <c r="E1984" t="s">
        <v>276</v>
      </c>
      <c r="F1984" t="s">
        <v>463</v>
      </c>
      <c r="G1984" s="8" t="s">
        <v>357</v>
      </c>
      <c r="H1984" t="s">
        <v>318</v>
      </c>
      <c r="I1984" s="7">
        <v>0</v>
      </c>
      <c r="L1984" s="7">
        <v>4108971332</v>
      </c>
      <c r="M1984" s="7">
        <v>264842424</v>
      </c>
      <c r="N1984" s="7">
        <v>174324836</v>
      </c>
      <c r="O1984" s="20" t="str">
        <f t="shared" si="61"/>
        <v/>
      </c>
    </row>
    <row r="1985" spans="1:15">
      <c r="A1985" s="20" t="str">
        <f t="shared" si="62"/>
        <v>Birta lífeyrissjóðurSamtryggingardeild</v>
      </c>
      <c r="B1985" s="20" t="str">
        <f>_xlfn.IFNA(INDEX(Listi!$AI:$AI,MATCH(C1985,Listi!$AJ:$AJ,0)),INDEX(Listi!T:T,MATCH(C1985,Listi!U:U,0)))</f>
        <v xml:space="preserve">Birta  </v>
      </c>
      <c r="C1985" t="s">
        <v>298</v>
      </c>
      <c r="D1985" t="s">
        <v>205</v>
      </c>
      <c r="E1985" t="s">
        <v>275</v>
      </c>
      <c r="F1985" t="s">
        <v>463</v>
      </c>
      <c r="G1985" s="8" t="s">
        <v>357</v>
      </c>
      <c r="H1985" t="s">
        <v>318</v>
      </c>
      <c r="I1985" s="7">
        <v>0</v>
      </c>
      <c r="L1985" s="7">
        <v>549755105944</v>
      </c>
      <c r="M1985" s="7">
        <v>18480897961</v>
      </c>
      <c r="N1985" s="7">
        <v>14075814006</v>
      </c>
      <c r="O1985" s="20" t="str">
        <f t="shared" si="61"/>
        <v/>
      </c>
    </row>
    <row r="1986" spans="1:15">
      <c r="A1986" s="20" t="str">
        <f t="shared" si="62"/>
        <v>Birta lífeyrissjóðurSkuldabréfaleið</v>
      </c>
      <c r="B1986" s="20" t="str">
        <f>_xlfn.IFNA(INDEX(Listi!$AI:$AI,MATCH(C1986,Listi!$AJ:$AJ,0)),INDEX(Listi!T:T,MATCH(C1986,Listi!U:U,0)))</f>
        <v xml:space="preserve">Birta  </v>
      </c>
      <c r="C1986" t="s">
        <v>298</v>
      </c>
      <c r="D1986" t="s">
        <v>313</v>
      </c>
      <c r="E1986" t="s">
        <v>276</v>
      </c>
      <c r="F1986" t="s">
        <v>463</v>
      </c>
      <c r="G1986" s="8" t="s">
        <v>357</v>
      </c>
      <c r="H1986" t="s">
        <v>318</v>
      </c>
      <c r="I1986" s="7">
        <v>0</v>
      </c>
      <c r="L1986" s="7">
        <v>8522374478</v>
      </c>
      <c r="M1986" s="7">
        <v>391005163</v>
      </c>
      <c r="N1986" s="7">
        <v>218104877</v>
      </c>
      <c r="O1986" s="20" t="str">
        <f t="shared" ref="O1986:O2049" si="63">IFERROR(VLOOKUP(F1986,EhLykill,3,FALSE),"")</f>
        <v/>
      </c>
    </row>
    <row r="1987" spans="1:15">
      <c r="A1987" s="20" t="str">
        <f t="shared" si="62"/>
        <v>Birta lífeyrissjóðurTilgreind séreign</v>
      </c>
      <c r="B1987" s="20" t="str">
        <f>_xlfn.IFNA(INDEX(Listi!$AI:$AI,MATCH(C1987,Listi!$AJ:$AJ,0)),INDEX(Listi!T:T,MATCH(C1987,Listi!U:U,0)))</f>
        <v xml:space="preserve">Birta  </v>
      </c>
      <c r="C1987" t="s">
        <v>298</v>
      </c>
      <c r="D1987" t="s">
        <v>312</v>
      </c>
      <c r="E1987" t="s">
        <v>276</v>
      </c>
      <c r="F1987" t="s">
        <v>463</v>
      </c>
      <c r="G1987" s="8" t="s">
        <v>357</v>
      </c>
      <c r="H1987" t="s">
        <v>318</v>
      </c>
      <c r="I1987" s="7">
        <v>0</v>
      </c>
      <c r="L1987" s="7">
        <v>2234420297</v>
      </c>
      <c r="M1987" s="7">
        <v>511871981</v>
      </c>
      <c r="N1987" s="7">
        <v>36000223</v>
      </c>
      <c r="O1987" s="20" t="str">
        <f t="shared" si="63"/>
        <v/>
      </c>
    </row>
    <row r="1988" spans="1:15">
      <c r="A1988" s="20" t="str">
        <f t="shared" si="62"/>
        <v>Brú Lífeyrissjóður starfsmanna sveitarfélagaA-deild</v>
      </c>
      <c r="B1988" s="20" t="str">
        <f>_xlfn.IFNA(INDEX(Listi!$AI:$AI,MATCH(C1988,Listi!$AJ:$AJ,0)),INDEX(Listi!T:T,MATCH(C1988,Listi!U:U,0)))</f>
        <v>Brú</v>
      </c>
      <c r="C1988" t="s">
        <v>217</v>
      </c>
      <c r="D1988" t="s">
        <v>257</v>
      </c>
      <c r="E1988" t="s">
        <v>275</v>
      </c>
      <c r="F1988" t="s">
        <v>463</v>
      </c>
      <c r="G1988" s="8" t="s">
        <v>357</v>
      </c>
      <c r="H1988" t="s">
        <v>318</v>
      </c>
      <c r="I1988" s="7">
        <v>0</v>
      </c>
      <c r="L1988" s="7">
        <v>270469177889</v>
      </c>
      <c r="M1988" s="7">
        <v>13987858077</v>
      </c>
      <c r="N1988" s="7">
        <v>4793072329</v>
      </c>
      <c r="O1988" s="20" t="str">
        <f t="shared" si="63"/>
        <v/>
      </c>
    </row>
    <row r="1989" spans="1:15">
      <c r="A1989" s="20" t="str">
        <f t="shared" si="62"/>
        <v>Brú Lífeyrissjóður starfsmanna sveitarfélagaB-deild</v>
      </c>
      <c r="B1989" s="20" t="str">
        <f>_xlfn.IFNA(INDEX(Listi!$AI:$AI,MATCH(C1989,Listi!$AJ:$AJ,0)),INDEX(Listi!T:T,MATCH(C1989,Listi!U:U,0)))</f>
        <v>Brú</v>
      </c>
      <c r="C1989" t="s">
        <v>217</v>
      </c>
      <c r="D1989" t="s">
        <v>218</v>
      </c>
      <c r="E1989" t="s">
        <v>275</v>
      </c>
      <c r="F1989" t="s">
        <v>463</v>
      </c>
      <c r="G1989" s="8" t="s">
        <v>357</v>
      </c>
      <c r="H1989" t="s">
        <v>318</v>
      </c>
      <c r="I1989" s="7">
        <v>0</v>
      </c>
      <c r="L1989" s="7">
        <v>17004783831</v>
      </c>
      <c r="M1989" s="7">
        <v>119747694</v>
      </c>
      <c r="N1989" s="7">
        <v>3424817406</v>
      </c>
      <c r="O1989" s="20" t="str">
        <f t="shared" si="63"/>
        <v/>
      </c>
    </row>
    <row r="1990" spans="1:15">
      <c r="A1990" s="20" t="str">
        <f t="shared" si="62"/>
        <v>Brú Lífeyrissjóður starfsmanna sveitarfélagaV-deild</v>
      </c>
      <c r="B1990" s="20" t="str">
        <f>_xlfn.IFNA(INDEX(Listi!$AI:$AI,MATCH(C1990,Listi!$AJ:$AJ,0)),INDEX(Listi!T:T,MATCH(C1990,Listi!U:U,0)))</f>
        <v>Brú</v>
      </c>
      <c r="C1990" t="s">
        <v>217</v>
      </c>
      <c r="D1990" t="s">
        <v>219</v>
      </c>
      <c r="E1990" t="s">
        <v>275</v>
      </c>
      <c r="F1990" t="s">
        <v>463</v>
      </c>
      <c r="G1990" s="8" t="s">
        <v>357</v>
      </c>
      <c r="H1990" t="s">
        <v>318</v>
      </c>
      <c r="I1990" s="7">
        <v>0</v>
      </c>
      <c r="L1990" s="7">
        <v>54501394986</v>
      </c>
      <c r="M1990" s="7">
        <v>4188513374</v>
      </c>
      <c r="N1990" s="7">
        <v>455519059</v>
      </c>
      <c r="O1990" s="20" t="str">
        <f t="shared" si="63"/>
        <v/>
      </c>
    </row>
    <row r="1991" spans="1:15">
      <c r="A1991" s="20" t="str">
        <f t="shared" si="62"/>
        <v>Eftirlaunasj atvinnuflugmannaSamtryggingardeild</v>
      </c>
      <c r="B1991" s="20" t="str">
        <f>_xlfn.IFNA(INDEX(Listi!$AI:$AI,MATCH(C1991,Listi!$AJ:$AJ,0)),INDEX(Listi!T:T,MATCH(C1991,Listi!U:U,0)))</f>
        <v>EFÍA</v>
      </c>
      <c r="C1991" t="s">
        <v>220</v>
      </c>
      <c r="D1991" t="s">
        <v>205</v>
      </c>
      <c r="E1991" t="s">
        <v>275</v>
      </c>
      <c r="F1991" t="s">
        <v>463</v>
      </c>
      <c r="G1991" s="8" t="s">
        <v>357</v>
      </c>
      <c r="H1991" t="s">
        <v>318</v>
      </c>
      <c r="I1991" s="7">
        <v>0</v>
      </c>
      <c r="L1991" s="7">
        <v>58542663000</v>
      </c>
      <c r="M1991" s="7">
        <v>1477262000</v>
      </c>
      <c r="N1991" s="7">
        <v>1113313000</v>
      </c>
      <c r="O1991" s="20" t="str">
        <f t="shared" si="63"/>
        <v/>
      </c>
    </row>
    <row r="1992" spans="1:15">
      <c r="A1992" s="20" t="str">
        <f t="shared" si="62"/>
        <v>Festa - lífeyrissjóðurSamtryggingardeild</v>
      </c>
      <c r="B1992" s="20" t="str">
        <f>_xlfn.IFNA(INDEX(Listi!$AI:$AI,MATCH(C1992,Listi!$AJ:$AJ,0)),INDEX(Listi!T:T,MATCH(C1992,Listi!U:U,0)))</f>
        <v xml:space="preserve">Festa </v>
      </c>
      <c r="C1992" t="s">
        <v>221</v>
      </c>
      <c r="D1992" t="s">
        <v>205</v>
      </c>
      <c r="E1992" t="s">
        <v>275</v>
      </c>
      <c r="F1992" t="s">
        <v>463</v>
      </c>
      <c r="G1992" s="8" t="s">
        <v>357</v>
      </c>
      <c r="H1992" t="s">
        <v>318</v>
      </c>
      <c r="I1992" s="7">
        <v>0</v>
      </c>
      <c r="L1992" s="7">
        <v>246318113722</v>
      </c>
      <c r="M1992" s="7">
        <v>11138196907</v>
      </c>
      <c r="N1992" s="7">
        <v>5180938287</v>
      </c>
      <c r="O1992" s="20" t="str">
        <f t="shared" si="63"/>
        <v/>
      </c>
    </row>
    <row r="1993" spans="1:15">
      <c r="A1993" s="20" t="str">
        <f t="shared" si="62"/>
        <v>Festa - lífeyrissjóðurSparnaðarleið I</v>
      </c>
      <c r="B1993" s="20" t="str">
        <f>_xlfn.IFNA(INDEX(Listi!$AI:$AI,MATCH(C1993,Listi!$AJ:$AJ,0)),INDEX(Listi!T:T,MATCH(C1993,Listi!U:U,0)))</f>
        <v xml:space="preserve">Festa </v>
      </c>
      <c r="C1993" t="s">
        <v>221</v>
      </c>
      <c r="D1993" t="s">
        <v>464</v>
      </c>
      <c r="E1993" t="s">
        <v>276</v>
      </c>
      <c r="F1993" t="s">
        <v>463</v>
      </c>
      <c r="G1993" s="8" t="s">
        <v>357</v>
      </c>
      <c r="H1993" t="s">
        <v>318</v>
      </c>
      <c r="I1993" s="7">
        <v>0</v>
      </c>
      <c r="L1993" s="7">
        <v>75585319</v>
      </c>
      <c r="M1993" s="7">
        <v>37671409</v>
      </c>
      <c r="N1993" s="7">
        <v>2063969</v>
      </c>
      <c r="O1993" s="20" t="str">
        <f t="shared" si="63"/>
        <v/>
      </c>
    </row>
    <row r="1994" spans="1:15">
      <c r="A1994" s="20" t="str">
        <f t="shared" si="62"/>
        <v>Festa - lífeyrissjóðurSparnaðarleið II</v>
      </c>
      <c r="B1994" s="20" t="str">
        <f>_xlfn.IFNA(INDEX(Listi!$AI:$AI,MATCH(C1994,Listi!$AJ:$AJ,0)),INDEX(Listi!T:T,MATCH(C1994,Listi!U:U,0)))</f>
        <v xml:space="preserve">Festa </v>
      </c>
      <c r="C1994" t="s">
        <v>221</v>
      </c>
      <c r="D1994" t="s">
        <v>388</v>
      </c>
      <c r="E1994" t="s">
        <v>276</v>
      </c>
      <c r="F1994" t="s">
        <v>463</v>
      </c>
      <c r="G1994" s="8" t="s">
        <v>357</v>
      </c>
      <c r="H1994" t="s">
        <v>318</v>
      </c>
      <c r="I1994" s="7">
        <v>0</v>
      </c>
      <c r="L1994" s="7">
        <v>1113180693</v>
      </c>
      <c r="M1994" s="7">
        <v>134564310</v>
      </c>
      <c r="N1994" s="7">
        <v>19363084</v>
      </c>
      <c r="O1994" s="20" t="str">
        <f t="shared" si="63"/>
        <v/>
      </c>
    </row>
    <row r="1995" spans="1:15">
      <c r="A1995" s="20" t="str">
        <f t="shared" si="62"/>
        <v>Frjálsi lífeyrissjóðurinnDeild/leið I</v>
      </c>
      <c r="B1995" s="20" t="str">
        <f>_xlfn.IFNA(INDEX(Listi!$AI:$AI,MATCH(C1995,Listi!$AJ:$AJ,0)),INDEX(Listi!T:T,MATCH(C1995,Listi!U:U,0)))</f>
        <v xml:space="preserve">Frjálsi </v>
      </c>
      <c r="C1995" t="s">
        <v>222</v>
      </c>
      <c r="D1995" t="s">
        <v>223</v>
      </c>
      <c r="E1995" t="s">
        <v>276</v>
      </c>
      <c r="F1995" t="s">
        <v>463</v>
      </c>
      <c r="G1995" s="8" t="s">
        <v>357</v>
      </c>
      <c r="H1995" t="s">
        <v>318</v>
      </c>
      <c r="I1995" s="7">
        <v>0</v>
      </c>
      <c r="L1995" s="7">
        <v>199278730000</v>
      </c>
      <c r="M1995" s="7">
        <v>10813020000</v>
      </c>
      <c r="N1995" s="7">
        <v>2178012000</v>
      </c>
      <c r="O1995" s="20" t="str">
        <f t="shared" si="63"/>
        <v/>
      </c>
    </row>
    <row r="1996" spans="1:15">
      <c r="A1996" s="20" t="str">
        <f t="shared" si="62"/>
        <v>Frjálsi lífeyrissjóðurinnDeild/leið II</v>
      </c>
      <c r="B1996" s="20" t="str">
        <f>_xlfn.IFNA(INDEX(Listi!$AI:$AI,MATCH(C1996,Listi!$AJ:$AJ,0)),INDEX(Listi!T:T,MATCH(C1996,Listi!U:U,0)))</f>
        <v xml:space="preserve">Frjálsi </v>
      </c>
      <c r="C1996" t="s">
        <v>222</v>
      </c>
      <c r="D1996" t="s">
        <v>224</v>
      </c>
      <c r="E1996" t="s">
        <v>276</v>
      </c>
      <c r="F1996" t="s">
        <v>463</v>
      </c>
      <c r="G1996" s="8" t="s">
        <v>357</v>
      </c>
      <c r="H1996" t="s">
        <v>318</v>
      </c>
      <c r="I1996" s="7">
        <v>0</v>
      </c>
      <c r="L1996" s="7">
        <v>29681370000</v>
      </c>
      <c r="M1996" s="7">
        <v>1864883000</v>
      </c>
      <c r="N1996" s="7">
        <v>401735000</v>
      </c>
      <c r="O1996" s="20" t="str">
        <f t="shared" si="63"/>
        <v/>
      </c>
    </row>
    <row r="1997" spans="1:15">
      <c r="A1997" s="20" t="str">
        <f t="shared" si="62"/>
        <v>Frjálsi lífeyrissjóðurinnDeild/leið III</v>
      </c>
      <c r="B1997" s="20" t="str">
        <f>_xlfn.IFNA(INDEX(Listi!$AI:$AI,MATCH(C1997,Listi!$AJ:$AJ,0)),INDEX(Listi!T:T,MATCH(C1997,Listi!U:U,0)))</f>
        <v xml:space="preserve">Frjálsi </v>
      </c>
      <c r="C1997" t="s">
        <v>222</v>
      </c>
      <c r="D1997" t="s">
        <v>225</v>
      </c>
      <c r="E1997" t="s">
        <v>276</v>
      </c>
      <c r="F1997" t="s">
        <v>463</v>
      </c>
      <c r="G1997" s="8" t="s">
        <v>357</v>
      </c>
      <c r="H1997" t="s">
        <v>318</v>
      </c>
      <c r="I1997" s="7">
        <v>0</v>
      </c>
      <c r="L1997" s="7">
        <v>43554797000</v>
      </c>
      <c r="M1997" s="7">
        <v>2564479000</v>
      </c>
      <c r="N1997" s="7">
        <v>1456678000</v>
      </c>
      <c r="O1997" s="20" t="str">
        <f t="shared" si="63"/>
        <v/>
      </c>
    </row>
    <row r="1998" spans="1:15">
      <c r="A1998" s="20" t="str">
        <f t="shared" si="62"/>
        <v>Frjálsi lífeyrissjóðurinnFrjálsi Áhætta</v>
      </c>
      <c r="B1998" s="20" t="str">
        <f>_xlfn.IFNA(INDEX(Listi!$AI:$AI,MATCH(C1998,Listi!$AJ:$AJ,0)),INDEX(Listi!T:T,MATCH(C1998,Listi!U:U,0)))</f>
        <v xml:space="preserve">Frjálsi </v>
      </c>
      <c r="C1998" t="s">
        <v>222</v>
      </c>
      <c r="D1998" t="s">
        <v>226</v>
      </c>
      <c r="E1998" t="s">
        <v>276</v>
      </c>
      <c r="F1998" s="8" t="s">
        <v>463</v>
      </c>
      <c r="G1998" s="8" t="s">
        <v>357</v>
      </c>
      <c r="H1998" t="s">
        <v>318</v>
      </c>
      <c r="I1998" s="7">
        <v>0</v>
      </c>
      <c r="L1998" s="7">
        <v>2707615000</v>
      </c>
      <c r="M1998" s="7">
        <v>335331000</v>
      </c>
      <c r="N1998" s="7">
        <v>1872000</v>
      </c>
      <c r="O1998" s="20" t="str">
        <f t="shared" si="63"/>
        <v/>
      </c>
    </row>
    <row r="1999" spans="1:15">
      <c r="A1999" s="20" t="str">
        <f t="shared" si="62"/>
        <v>Frjálsi lífeyrissjóðurinnSameiginleg deild</v>
      </c>
      <c r="B1999" s="20" t="str">
        <f>_xlfn.IFNA(INDEX(Listi!$AI:$AI,MATCH(C1999,Listi!$AJ:$AJ,0)),INDEX(Listi!T:T,MATCH(C1999,Listi!U:U,0)))</f>
        <v xml:space="preserve">Frjálsi </v>
      </c>
      <c r="C1999" t="s">
        <v>222</v>
      </c>
      <c r="D1999" t="s">
        <v>311</v>
      </c>
      <c r="E1999" t="s">
        <v>276</v>
      </c>
      <c r="F1999" s="8" t="s">
        <v>463</v>
      </c>
      <c r="G1999" s="8" t="s">
        <v>357</v>
      </c>
      <c r="H1999" t="s">
        <v>318</v>
      </c>
      <c r="I1999" s="7">
        <v>0</v>
      </c>
      <c r="L1999" s="7">
        <v>0</v>
      </c>
      <c r="M1999" s="7">
        <v>0</v>
      </c>
      <c r="N1999" s="7">
        <v>0</v>
      </c>
      <c r="O1999" s="20" t="str">
        <f t="shared" si="63"/>
        <v/>
      </c>
    </row>
    <row r="2000" spans="1:15">
      <c r="A2000" s="20" t="str">
        <f t="shared" si="62"/>
        <v>Frjálsi lífeyrissjóðurinnSamtryggingardeild</v>
      </c>
      <c r="B2000" s="20" t="str">
        <f>_xlfn.IFNA(INDEX(Listi!$AI:$AI,MATCH(C2000,Listi!$AJ:$AJ,0)),INDEX(Listi!T:T,MATCH(C2000,Listi!U:U,0)))</f>
        <v xml:space="preserve">Frjálsi </v>
      </c>
      <c r="C2000" t="s">
        <v>222</v>
      </c>
      <c r="D2000" t="s">
        <v>205</v>
      </c>
      <c r="E2000" t="s">
        <v>275</v>
      </c>
      <c r="F2000" s="8" t="s">
        <v>463</v>
      </c>
      <c r="G2000" s="8" t="s">
        <v>357</v>
      </c>
      <c r="H2000" t="s">
        <v>318</v>
      </c>
      <c r="I2000" s="7">
        <v>0</v>
      </c>
      <c r="L2000" s="7">
        <v>127148465000</v>
      </c>
      <c r="M2000" s="7">
        <v>7524433000</v>
      </c>
      <c r="N2000" s="7">
        <v>1254273000</v>
      </c>
      <c r="O2000" s="20" t="str">
        <f t="shared" si="63"/>
        <v/>
      </c>
    </row>
    <row r="2001" spans="1:15">
      <c r="A2001" s="20" t="str">
        <f t="shared" si="62"/>
        <v>Gildi - lífeyrissjóðurFramtíðarsýn 1</v>
      </c>
      <c r="B2001" s="20" t="str">
        <f>_xlfn.IFNA(INDEX(Listi!$AI:$AI,MATCH(C2001,Listi!$AJ:$AJ,0)),INDEX(Listi!T:T,MATCH(C2001,Listi!U:U,0)))</f>
        <v xml:space="preserve">Gildi  </v>
      </c>
      <c r="C2001" t="s">
        <v>227</v>
      </c>
      <c r="D2001" t="s">
        <v>373</v>
      </c>
      <c r="E2001" t="s">
        <v>276</v>
      </c>
      <c r="F2001" s="8" t="s">
        <v>463</v>
      </c>
      <c r="G2001" s="8" t="s">
        <v>357</v>
      </c>
      <c r="H2001" t="s">
        <v>318</v>
      </c>
      <c r="I2001" s="7">
        <v>0</v>
      </c>
      <c r="L2001" s="7">
        <v>3223959491</v>
      </c>
      <c r="M2001" s="7">
        <v>185065371</v>
      </c>
      <c r="N2001" s="7">
        <v>99697779</v>
      </c>
      <c r="O2001" s="20" t="str">
        <f t="shared" si="63"/>
        <v/>
      </c>
    </row>
    <row r="2002" spans="1:15">
      <c r="A2002" s="20" t="str">
        <f t="shared" si="62"/>
        <v>Gildi - lífeyrissjóðurFramtíðarsýn 2</v>
      </c>
      <c r="B2002" s="20" t="str">
        <f>_xlfn.IFNA(INDEX(Listi!$AI:$AI,MATCH(C2002,Listi!$AJ:$AJ,0)),INDEX(Listi!T:T,MATCH(C2002,Listi!U:U,0)))</f>
        <v xml:space="preserve">Gildi  </v>
      </c>
      <c r="C2002" t="s">
        <v>227</v>
      </c>
      <c r="D2002" t="s">
        <v>374</v>
      </c>
      <c r="E2002" t="s">
        <v>276</v>
      </c>
      <c r="F2002" s="8" t="s">
        <v>463</v>
      </c>
      <c r="G2002" s="8" t="s">
        <v>357</v>
      </c>
      <c r="H2002" t="s">
        <v>318</v>
      </c>
      <c r="I2002" s="7">
        <v>0</v>
      </c>
      <c r="L2002" s="7">
        <v>3172355810</v>
      </c>
      <c r="M2002" s="7">
        <v>227598529</v>
      </c>
      <c r="N2002" s="7">
        <v>70042741</v>
      </c>
      <c r="O2002" s="20" t="str">
        <f t="shared" si="63"/>
        <v/>
      </c>
    </row>
    <row r="2003" spans="1:15">
      <c r="A2003" s="20" t="str">
        <f t="shared" si="62"/>
        <v>Gildi - lífeyrissjóðurFramtíðarsýn 3</v>
      </c>
      <c r="B2003" s="20" t="str">
        <f>_xlfn.IFNA(INDEX(Listi!$AI:$AI,MATCH(C2003,Listi!$AJ:$AJ,0)),INDEX(Listi!T:T,MATCH(C2003,Listi!U:U,0)))</f>
        <v xml:space="preserve">Gildi  </v>
      </c>
      <c r="C2003" t="s">
        <v>227</v>
      </c>
      <c r="D2003" t="s">
        <v>380</v>
      </c>
      <c r="E2003" t="s">
        <v>276</v>
      </c>
      <c r="F2003" s="8" t="s">
        <v>463</v>
      </c>
      <c r="G2003" s="8" t="s">
        <v>357</v>
      </c>
      <c r="H2003" t="s">
        <v>318</v>
      </c>
      <c r="I2003" s="7">
        <v>0</v>
      </c>
      <c r="L2003" s="7">
        <v>1220667693</v>
      </c>
      <c r="M2003" s="7">
        <v>206427664</v>
      </c>
      <c r="N2003" s="7">
        <v>61376636</v>
      </c>
      <c r="O2003" s="20" t="str">
        <f t="shared" si="63"/>
        <v/>
      </c>
    </row>
    <row r="2004" spans="1:15">
      <c r="A2004" s="20" t="str">
        <f t="shared" si="62"/>
        <v>Gildi - lífeyrissjóðurSamtryggingardeild</v>
      </c>
      <c r="B2004" s="20" t="str">
        <f>_xlfn.IFNA(INDEX(Listi!$AI:$AI,MATCH(C2004,Listi!$AJ:$AJ,0)),INDEX(Listi!T:T,MATCH(C2004,Listi!U:U,0)))</f>
        <v xml:space="preserve">Gildi  </v>
      </c>
      <c r="C2004" t="s">
        <v>227</v>
      </c>
      <c r="D2004" t="s">
        <v>205</v>
      </c>
      <c r="E2004" t="s">
        <v>275</v>
      </c>
      <c r="F2004" s="8" t="s">
        <v>463</v>
      </c>
      <c r="G2004" s="8" t="s">
        <v>357</v>
      </c>
      <c r="H2004" t="s">
        <v>318</v>
      </c>
      <c r="I2004" s="7">
        <v>0</v>
      </c>
      <c r="L2004" s="7">
        <v>908474103084</v>
      </c>
      <c r="M2004" s="7">
        <v>33404441428</v>
      </c>
      <c r="N2004" s="7">
        <v>20772915594</v>
      </c>
      <c r="O2004" s="20" t="str">
        <f t="shared" si="63"/>
        <v/>
      </c>
    </row>
    <row r="2005" spans="1:15">
      <c r="A2005" s="20" t="str">
        <f t="shared" si="62"/>
        <v>Íslandsbanki hf.Erlend verðbréf</v>
      </c>
      <c r="B2005" s="20" t="str">
        <f>_xlfn.IFNA(INDEX(Listi!$AI:$AI,MATCH(C2005,Listi!$AJ:$AJ,0)),INDEX(Listi!T:T,MATCH(C2005,Listi!U:U,0)))</f>
        <v>Íslandsbanki</v>
      </c>
      <c r="C2005" t="s">
        <v>228</v>
      </c>
      <c r="D2005" t="s">
        <v>229</v>
      </c>
      <c r="E2005" t="s">
        <v>276</v>
      </c>
      <c r="F2005" s="8" t="s">
        <v>463</v>
      </c>
      <c r="G2005" s="8" t="s">
        <v>357</v>
      </c>
      <c r="H2005" t="s">
        <v>318</v>
      </c>
      <c r="I2005" s="7">
        <v>0</v>
      </c>
      <c r="L2005" s="7">
        <v>1602556114</v>
      </c>
      <c r="M2005" s="7">
        <v>15640340</v>
      </c>
      <c r="N2005" s="7">
        <v>15279587</v>
      </c>
      <c r="O2005" s="20" t="str">
        <f t="shared" si="63"/>
        <v/>
      </c>
    </row>
    <row r="2006" spans="1:15">
      <c r="A2006" s="20" t="str">
        <f t="shared" si="62"/>
        <v>Íslandsbanki hf.Húsnæðisleið</v>
      </c>
      <c r="B2006" s="20" t="str">
        <f>_xlfn.IFNA(INDEX(Listi!$AI:$AI,MATCH(C2006,Listi!$AJ:$AJ,0)),INDEX(Listi!T:T,MATCH(C2006,Listi!U:U,0)))</f>
        <v>Íslandsbanki</v>
      </c>
      <c r="C2006" t="s">
        <v>228</v>
      </c>
      <c r="D2006" t="s">
        <v>307</v>
      </c>
      <c r="E2006" t="s">
        <v>276</v>
      </c>
      <c r="F2006" s="8" t="s">
        <v>463</v>
      </c>
      <c r="G2006" s="8" t="s">
        <v>357</v>
      </c>
      <c r="H2006" t="s">
        <v>318</v>
      </c>
      <c r="I2006" s="7">
        <v>0</v>
      </c>
      <c r="L2006" s="7">
        <v>2334808209</v>
      </c>
      <c r="M2006" s="7">
        <v>1128225985</v>
      </c>
      <c r="N2006" s="7">
        <v>7159457</v>
      </c>
      <c r="O2006" s="20" t="str">
        <f t="shared" si="63"/>
        <v/>
      </c>
    </row>
    <row r="2007" spans="1:15">
      <c r="A2007" s="20" t="str">
        <f t="shared" ref="A2007:A2068" si="64">CONCATENATE(C2007,D2007)</f>
        <v>Íslandsbanki hf.Lífeyrisreikningur-óverðtryggður</v>
      </c>
      <c r="B2007" s="20" t="str">
        <f>_xlfn.IFNA(INDEX(Listi!$AI:$AI,MATCH(C2007,Listi!$AJ:$AJ,0)),INDEX(Listi!T:T,MATCH(C2007,Listi!U:U,0)))</f>
        <v>Íslandsbanki</v>
      </c>
      <c r="C2007" t="s">
        <v>228</v>
      </c>
      <c r="D2007" t="s">
        <v>231</v>
      </c>
      <c r="E2007" t="s">
        <v>276</v>
      </c>
      <c r="F2007" s="8" t="s">
        <v>463</v>
      </c>
      <c r="G2007" s="8" t="s">
        <v>357</v>
      </c>
      <c r="H2007" t="s">
        <v>318</v>
      </c>
      <c r="I2007" s="7">
        <v>0</v>
      </c>
      <c r="L2007" s="7">
        <v>2506311736</v>
      </c>
      <c r="M2007" s="7">
        <v>879015901</v>
      </c>
      <c r="N2007" s="7">
        <v>95740979</v>
      </c>
      <c r="O2007" s="20" t="str">
        <f t="shared" si="63"/>
        <v/>
      </c>
    </row>
    <row r="2008" spans="1:15">
      <c r="A2008" s="20" t="str">
        <f t="shared" si="64"/>
        <v>Íslandsbanki hf.Lífeyrisreikningur-verðtryggður</v>
      </c>
      <c r="B2008" s="20" t="str">
        <f>_xlfn.IFNA(INDEX(Listi!$AI:$AI,MATCH(C2008,Listi!$AJ:$AJ,0)),INDEX(Listi!T:T,MATCH(C2008,Listi!U:U,0)))</f>
        <v>Íslandsbanki</v>
      </c>
      <c r="C2008" t="s">
        <v>228</v>
      </c>
      <c r="D2008" t="s">
        <v>232</v>
      </c>
      <c r="E2008" t="s">
        <v>276</v>
      </c>
      <c r="F2008" s="8" t="s">
        <v>463</v>
      </c>
      <c r="G2008" s="8" t="s">
        <v>357</v>
      </c>
      <c r="H2008" t="s">
        <v>318</v>
      </c>
      <c r="I2008" s="7">
        <v>0</v>
      </c>
      <c r="L2008" s="7">
        <v>35933944171</v>
      </c>
      <c r="M2008" s="7">
        <v>3575627585</v>
      </c>
      <c r="N2008" s="7">
        <v>973599891</v>
      </c>
      <c r="O2008" s="20" t="str">
        <f t="shared" si="63"/>
        <v/>
      </c>
    </row>
    <row r="2009" spans="1:15">
      <c r="A2009" s="20" t="str">
        <f t="shared" si="64"/>
        <v>Íslandsbanki hf.Löng ríkisskuldabréf</v>
      </c>
      <c r="B2009" s="20" t="str">
        <f>_xlfn.IFNA(INDEX(Listi!$AI:$AI,MATCH(C2009,Listi!$AJ:$AJ,0)),INDEX(Listi!T:T,MATCH(C2009,Listi!U:U,0)))</f>
        <v>Íslandsbanki</v>
      </c>
      <c r="C2009" t="s">
        <v>228</v>
      </c>
      <c r="D2009" t="s">
        <v>233</v>
      </c>
      <c r="E2009" t="s">
        <v>276</v>
      </c>
      <c r="F2009" s="8" t="s">
        <v>463</v>
      </c>
      <c r="G2009" s="8" t="s">
        <v>357</v>
      </c>
      <c r="H2009" t="s">
        <v>318</v>
      </c>
      <c r="I2009" s="7">
        <v>0</v>
      </c>
      <c r="L2009" s="7">
        <v>753232602</v>
      </c>
      <c r="M2009" s="7">
        <v>52540738</v>
      </c>
      <c r="N2009" s="7">
        <v>25520229</v>
      </c>
      <c r="O2009" s="20" t="str">
        <f t="shared" si="63"/>
        <v/>
      </c>
    </row>
    <row r="2010" spans="1:15">
      <c r="A2010" s="20" t="str">
        <f t="shared" si="64"/>
        <v>Íslandsbanki hf.Stýring A</v>
      </c>
      <c r="B2010" s="20" t="str">
        <f>_xlfn.IFNA(INDEX(Listi!$AI:$AI,MATCH(C2010,Listi!$AJ:$AJ,0)),INDEX(Listi!T:T,MATCH(C2010,Listi!U:U,0)))</f>
        <v>Íslandsbanki</v>
      </c>
      <c r="C2010" t="s">
        <v>228</v>
      </c>
      <c r="D2010" t="s">
        <v>234</v>
      </c>
      <c r="E2010" t="s">
        <v>276</v>
      </c>
      <c r="F2010" s="8" t="s">
        <v>463</v>
      </c>
      <c r="G2010" s="8" t="s">
        <v>357</v>
      </c>
      <c r="H2010" t="s">
        <v>318</v>
      </c>
      <c r="I2010" s="7">
        <v>0</v>
      </c>
      <c r="L2010" s="7">
        <v>4133723797</v>
      </c>
      <c r="M2010" s="7">
        <v>215966902</v>
      </c>
      <c r="N2010" s="7">
        <v>124877843</v>
      </c>
      <c r="O2010" s="20" t="str">
        <f t="shared" si="63"/>
        <v/>
      </c>
    </row>
    <row r="2011" spans="1:15">
      <c r="A2011" s="20" t="str">
        <f t="shared" si="64"/>
        <v>Íslandsbanki hf.Stýring B</v>
      </c>
      <c r="B2011" s="20" t="str">
        <f>_xlfn.IFNA(INDEX(Listi!$AI:$AI,MATCH(C2011,Listi!$AJ:$AJ,0)),INDEX(Listi!T:T,MATCH(C2011,Listi!U:U,0)))</f>
        <v>Íslandsbanki</v>
      </c>
      <c r="C2011" t="s">
        <v>228</v>
      </c>
      <c r="D2011" t="s">
        <v>235</v>
      </c>
      <c r="E2011" t="s">
        <v>276</v>
      </c>
      <c r="F2011" s="8" t="s">
        <v>463</v>
      </c>
      <c r="G2011" s="8" t="s">
        <v>357</v>
      </c>
      <c r="H2011" t="s">
        <v>318</v>
      </c>
      <c r="I2011" s="7">
        <v>0</v>
      </c>
      <c r="L2011" s="7">
        <v>5860247393</v>
      </c>
      <c r="M2011" s="7">
        <v>508591885</v>
      </c>
      <c r="N2011" s="7">
        <v>77897125</v>
      </c>
      <c r="O2011" s="20" t="str">
        <f t="shared" si="63"/>
        <v/>
      </c>
    </row>
    <row r="2012" spans="1:15">
      <c r="A2012" s="20" t="str">
        <f t="shared" si="64"/>
        <v>Íslandsbanki hf.Stýring C</v>
      </c>
      <c r="B2012" s="20" t="str">
        <f>_xlfn.IFNA(INDEX(Listi!$AI:$AI,MATCH(C2012,Listi!$AJ:$AJ,0)),INDEX(Listi!T:T,MATCH(C2012,Listi!U:U,0)))</f>
        <v>Íslandsbanki</v>
      </c>
      <c r="C2012" t="s">
        <v>228</v>
      </c>
      <c r="D2012" t="s">
        <v>236</v>
      </c>
      <c r="E2012" t="s">
        <v>276</v>
      </c>
      <c r="F2012" s="8" t="s">
        <v>463</v>
      </c>
      <c r="G2012" s="8" t="s">
        <v>357</v>
      </c>
      <c r="H2012" t="s">
        <v>318</v>
      </c>
      <c r="I2012" s="7">
        <v>0</v>
      </c>
      <c r="L2012" s="7">
        <v>8014427899</v>
      </c>
      <c r="M2012" s="7">
        <v>751053797</v>
      </c>
      <c r="N2012" s="7">
        <v>58531298</v>
      </c>
      <c r="O2012" s="20" t="str">
        <f t="shared" si="63"/>
        <v/>
      </c>
    </row>
    <row r="2013" spans="1:15">
      <c r="A2013" s="20" t="str">
        <f t="shared" si="64"/>
        <v>Íslandsbanki hf.Stýring D</v>
      </c>
      <c r="B2013" s="20" t="str">
        <f>_xlfn.IFNA(INDEX(Listi!$AI:$AI,MATCH(C2013,Listi!$AJ:$AJ,0)),INDEX(Listi!T:T,MATCH(C2013,Listi!U:U,0)))</f>
        <v>Íslandsbanki</v>
      </c>
      <c r="C2013" t="s">
        <v>228</v>
      </c>
      <c r="D2013" t="s">
        <v>237</v>
      </c>
      <c r="E2013" t="s">
        <v>276</v>
      </c>
      <c r="F2013" s="8" t="s">
        <v>463</v>
      </c>
      <c r="G2013" s="8" t="s">
        <v>357</v>
      </c>
      <c r="H2013" t="s">
        <v>318</v>
      </c>
      <c r="I2013" s="7">
        <v>0</v>
      </c>
      <c r="L2013" s="7">
        <v>5826614423</v>
      </c>
      <c r="M2013" s="7">
        <v>1371163557</v>
      </c>
      <c r="N2013" s="7">
        <v>36861109</v>
      </c>
      <c r="O2013" s="20" t="str">
        <f t="shared" si="63"/>
        <v/>
      </c>
    </row>
    <row r="2014" spans="1:15">
      <c r="A2014" s="20" t="str">
        <f t="shared" si="64"/>
        <v>Íslandsbanki hf.Stýring E</v>
      </c>
      <c r="B2014" s="20" t="str">
        <f>_xlfn.IFNA(INDEX(Listi!$AI:$AI,MATCH(C2014,Listi!$AJ:$AJ,0)),INDEX(Listi!T:T,MATCH(C2014,Listi!U:U,0)))</f>
        <v>Íslandsbanki</v>
      </c>
      <c r="C2014" t="s">
        <v>228</v>
      </c>
      <c r="D2014" t="s">
        <v>580</v>
      </c>
      <c r="E2014" t="s">
        <v>276</v>
      </c>
      <c r="F2014" s="8" t="s">
        <v>463</v>
      </c>
      <c r="G2014" s="8" t="s">
        <v>357</v>
      </c>
      <c r="H2014" t="s">
        <v>318</v>
      </c>
      <c r="I2014" s="7">
        <v>0</v>
      </c>
      <c r="L2014" s="7">
        <v>99567247</v>
      </c>
      <c r="M2014" s="7">
        <v>7691901</v>
      </c>
      <c r="N2014" s="7">
        <v>670647</v>
      </c>
      <c r="O2014" s="20" t="str">
        <f t="shared" si="63"/>
        <v/>
      </c>
    </row>
    <row r="2015" spans="1:15">
      <c r="A2015" s="20" t="str">
        <f t="shared" si="64"/>
        <v>Íslenski lífeyrissjóðurinnLíf 1</v>
      </c>
      <c r="B2015" s="20" t="str">
        <f>_xlfn.IFNA(INDEX(Listi!$AI:$AI,MATCH(C2015,Listi!$AJ:$AJ,0)),INDEX(Listi!T:T,MATCH(C2015,Listi!U:U,0)))</f>
        <v xml:space="preserve">Íslenski  </v>
      </c>
      <c r="C2015" t="s">
        <v>238</v>
      </c>
      <c r="D2015" t="s">
        <v>239</v>
      </c>
      <c r="E2015" t="s">
        <v>276</v>
      </c>
      <c r="F2015" s="8" t="s">
        <v>463</v>
      </c>
      <c r="G2015" s="8" t="s">
        <v>357</v>
      </c>
      <c r="H2015" t="s">
        <v>318</v>
      </c>
      <c r="I2015" s="7">
        <v>0</v>
      </c>
      <c r="L2015" s="7">
        <v>34645188332</v>
      </c>
      <c r="M2015" s="7">
        <v>5859453012</v>
      </c>
      <c r="N2015" s="7">
        <v>977930648</v>
      </c>
      <c r="O2015" s="20" t="str">
        <f t="shared" si="63"/>
        <v/>
      </c>
    </row>
    <row r="2016" spans="1:15">
      <c r="A2016" s="20" t="str">
        <f t="shared" si="64"/>
        <v>Íslenski lífeyrissjóðurinnLíf 2</v>
      </c>
      <c r="B2016" s="20" t="str">
        <f>_xlfn.IFNA(INDEX(Listi!$AI:$AI,MATCH(C2016,Listi!$AJ:$AJ,0)),INDEX(Listi!T:T,MATCH(C2016,Listi!U:U,0)))</f>
        <v xml:space="preserve">Íslenski  </v>
      </c>
      <c r="C2016" t="s">
        <v>238</v>
      </c>
      <c r="D2016" t="s">
        <v>240</v>
      </c>
      <c r="E2016" t="s">
        <v>276</v>
      </c>
      <c r="F2016" s="8" t="s">
        <v>463</v>
      </c>
      <c r="G2016" s="8" t="s">
        <v>357</v>
      </c>
      <c r="H2016" t="s">
        <v>318</v>
      </c>
      <c r="I2016" s="7">
        <v>0</v>
      </c>
      <c r="L2016" s="7">
        <v>31029129445</v>
      </c>
      <c r="M2016" s="7">
        <v>2139527304</v>
      </c>
      <c r="N2016" s="7">
        <v>531278955</v>
      </c>
      <c r="O2016" s="20" t="str">
        <f t="shared" si="63"/>
        <v/>
      </c>
    </row>
    <row r="2017" spans="1:15">
      <c r="A2017" s="20" t="str">
        <f t="shared" si="64"/>
        <v>Íslenski lífeyrissjóðurinnLíf 3</v>
      </c>
      <c r="B2017" s="20" t="str">
        <f>_xlfn.IFNA(INDEX(Listi!$AI:$AI,MATCH(C2017,Listi!$AJ:$AJ,0)),INDEX(Listi!T:T,MATCH(C2017,Listi!U:U,0)))</f>
        <v xml:space="preserve">Íslenski  </v>
      </c>
      <c r="C2017" t="s">
        <v>238</v>
      </c>
      <c r="D2017" t="s">
        <v>241</v>
      </c>
      <c r="E2017" t="s">
        <v>276</v>
      </c>
      <c r="F2017" t="s">
        <v>463</v>
      </c>
      <c r="G2017" s="8" t="s">
        <v>357</v>
      </c>
      <c r="H2017" t="s">
        <v>318</v>
      </c>
      <c r="I2017" s="7">
        <v>0</v>
      </c>
      <c r="L2017" s="7">
        <v>26552298455</v>
      </c>
      <c r="M2017" s="7">
        <v>1349981892</v>
      </c>
      <c r="N2017" s="7">
        <v>474868471</v>
      </c>
      <c r="O2017" s="20" t="str">
        <f t="shared" si="63"/>
        <v/>
      </c>
    </row>
    <row r="2018" spans="1:15">
      <c r="A2018" s="20" t="str">
        <f t="shared" si="64"/>
        <v>Íslenski lífeyrissjóðurinnLíf 4</v>
      </c>
      <c r="B2018" s="20" t="str">
        <f>_xlfn.IFNA(INDEX(Listi!$AI:$AI,MATCH(C2018,Listi!$AJ:$AJ,0)),INDEX(Listi!T:T,MATCH(C2018,Listi!U:U,0)))</f>
        <v xml:space="preserve">Íslenski  </v>
      </c>
      <c r="C2018" t="s">
        <v>238</v>
      </c>
      <c r="D2018" t="s">
        <v>242</v>
      </c>
      <c r="E2018" t="s">
        <v>276</v>
      </c>
      <c r="F2018" t="s">
        <v>463</v>
      </c>
      <c r="G2018" s="8" t="s">
        <v>357</v>
      </c>
      <c r="H2018" t="s">
        <v>318</v>
      </c>
      <c r="I2018" s="7">
        <v>0</v>
      </c>
      <c r="L2018" s="7">
        <v>15323468197</v>
      </c>
      <c r="M2018" s="7">
        <v>592019313</v>
      </c>
      <c r="N2018" s="7">
        <v>649721424</v>
      </c>
      <c r="O2018" s="20" t="str">
        <f t="shared" si="63"/>
        <v/>
      </c>
    </row>
    <row r="2019" spans="1:15">
      <c r="A2019" s="20" t="str">
        <f t="shared" si="64"/>
        <v>Íslenski lífeyrissjóðurinnSamtryggingardeild</v>
      </c>
      <c r="B2019" s="20" t="str">
        <f>_xlfn.IFNA(INDEX(Listi!$AI:$AI,MATCH(C2019,Listi!$AJ:$AJ,0)),INDEX(Listi!T:T,MATCH(C2019,Listi!U:U,0)))</f>
        <v xml:space="preserve">Íslenski  </v>
      </c>
      <c r="C2019" t="s">
        <v>238</v>
      </c>
      <c r="D2019" t="s">
        <v>205</v>
      </c>
      <c r="E2019" t="s">
        <v>275</v>
      </c>
      <c r="F2019" t="s">
        <v>463</v>
      </c>
      <c r="G2019" s="8" t="s">
        <v>357</v>
      </c>
      <c r="H2019" t="s">
        <v>318</v>
      </c>
      <c r="I2019" s="7">
        <v>0</v>
      </c>
      <c r="L2019" s="7">
        <v>32369481106</v>
      </c>
      <c r="M2019" s="7">
        <v>2513450236</v>
      </c>
      <c r="N2019" s="7">
        <v>182749847</v>
      </c>
      <c r="O2019" s="20" t="str">
        <f t="shared" si="63"/>
        <v/>
      </c>
    </row>
    <row r="2020" spans="1:15">
      <c r="A2020" s="20" t="str">
        <f t="shared" si="64"/>
        <v>Kvika banki hf.Ævileið</v>
      </c>
      <c r="B2020" s="20" t="str">
        <f>_xlfn.IFNA(INDEX(Listi!$AI:$AI,MATCH(C2020,Listi!$AJ:$AJ,0)),INDEX(Listi!T:T,MATCH(C2020,Listi!U:U,0)))</f>
        <v xml:space="preserve">Kvika banki </v>
      </c>
      <c r="C2020" t="s">
        <v>243</v>
      </c>
      <c r="D2020" t="s">
        <v>248</v>
      </c>
      <c r="E2020" t="s">
        <v>276</v>
      </c>
      <c r="F2020" t="s">
        <v>463</v>
      </c>
      <c r="G2020" s="8" t="s">
        <v>357</v>
      </c>
      <c r="H2020" t="s">
        <v>318</v>
      </c>
      <c r="I2020" s="7">
        <v>19382</v>
      </c>
      <c r="L2020" s="7">
        <v>83990162</v>
      </c>
      <c r="M2020" s="7">
        <v>9152445</v>
      </c>
      <c r="N2020" s="7">
        <v>0</v>
      </c>
      <c r="O2020" s="20" t="str">
        <f t="shared" si="63"/>
        <v/>
      </c>
    </row>
    <row r="2021" spans="1:15">
      <c r="A2021" s="20" t="str">
        <f t="shared" si="64"/>
        <v>Kvika banki hf.Innlánaleið</v>
      </c>
      <c r="B2021" s="20" t="str">
        <f>_xlfn.IFNA(INDEX(Listi!$AI:$AI,MATCH(C2021,Listi!$AJ:$AJ,0)),INDEX(Listi!T:T,MATCH(C2021,Listi!U:U,0)))</f>
        <v xml:space="preserve">Kvika banki </v>
      </c>
      <c r="C2021" t="s">
        <v>243</v>
      </c>
      <c r="D2021" t="s">
        <v>230</v>
      </c>
      <c r="E2021" t="s">
        <v>276</v>
      </c>
      <c r="F2021" t="s">
        <v>463</v>
      </c>
      <c r="G2021" s="8" t="s">
        <v>357</v>
      </c>
      <c r="H2021" t="s">
        <v>318</v>
      </c>
      <c r="I2021" s="7">
        <v>0</v>
      </c>
      <c r="L2021" s="7">
        <v>2045925829</v>
      </c>
      <c r="M2021" s="7">
        <v>336947043</v>
      </c>
      <c r="N2021" s="7">
        <v>10453565</v>
      </c>
      <c r="O2021" s="20" t="str">
        <f t="shared" si="63"/>
        <v/>
      </c>
    </row>
    <row r="2022" spans="1:15">
      <c r="A2022" s="20" t="str">
        <f t="shared" si="64"/>
        <v>Kvika banki hf.Kvika Séreignasparnaður 5</v>
      </c>
      <c r="B2022" s="20" t="str">
        <f>_xlfn.IFNA(INDEX(Listi!$AI:$AI,MATCH(C2022,Listi!$AJ:$AJ,0)),INDEX(Listi!T:T,MATCH(C2022,Listi!U:U,0)))</f>
        <v xml:space="preserve">Kvika banki </v>
      </c>
      <c r="C2022" t="s">
        <v>243</v>
      </c>
      <c r="D2022" t="s">
        <v>471</v>
      </c>
      <c r="E2022" t="s">
        <v>276</v>
      </c>
      <c r="F2022" t="s">
        <v>463</v>
      </c>
      <c r="G2022" s="8" t="s">
        <v>357</v>
      </c>
      <c r="H2022" t="s">
        <v>318</v>
      </c>
      <c r="I2022" s="7">
        <v>0</v>
      </c>
      <c r="L2022" s="7">
        <v>1146886398</v>
      </c>
      <c r="M2022" s="7">
        <v>0</v>
      </c>
      <c r="N2022" s="7">
        <v>0</v>
      </c>
      <c r="O2022" s="20" t="str">
        <f t="shared" si="63"/>
        <v/>
      </c>
    </row>
    <row r="2023" spans="1:15">
      <c r="A2023" s="20" t="str">
        <f t="shared" si="64"/>
        <v>Kvika banki hf.MP Séreign 1</v>
      </c>
      <c r="B2023" s="20" t="str">
        <f>_xlfn.IFNA(INDEX(Listi!$AI:$AI,MATCH(C2023,Listi!$AJ:$AJ,0)),INDEX(Listi!T:T,MATCH(C2023,Listi!U:U,0)))</f>
        <v xml:space="preserve">Kvika banki </v>
      </c>
      <c r="C2023" t="s">
        <v>243</v>
      </c>
      <c r="D2023" t="s">
        <v>244</v>
      </c>
      <c r="E2023" t="s">
        <v>276</v>
      </c>
      <c r="F2023" t="s">
        <v>463</v>
      </c>
      <c r="G2023" s="8" t="s">
        <v>357</v>
      </c>
      <c r="H2023" t="s">
        <v>318</v>
      </c>
      <c r="I2023" s="7">
        <v>0</v>
      </c>
      <c r="L2023" s="7">
        <v>706827763</v>
      </c>
      <c r="M2023" s="7">
        <v>48440481</v>
      </c>
      <c r="N2023" s="7">
        <v>9836508</v>
      </c>
      <c r="O2023" s="20" t="str">
        <f t="shared" si="63"/>
        <v/>
      </c>
    </row>
    <row r="2024" spans="1:15">
      <c r="A2024" s="20" t="str">
        <f t="shared" si="64"/>
        <v>Kvika banki hf.MP Séreign 2</v>
      </c>
      <c r="B2024" s="20" t="str">
        <f>_xlfn.IFNA(INDEX(Listi!$AI:$AI,MATCH(C2024,Listi!$AJ:$AJ,0)),INDEX(Listi!T:T,MATCH(C2024,Listi!U:U,0)))</f>
        <v xml:space="preserve">Kvika banki </v>
      </c>
      <c r="C2024" t="s">
        <v>243</v>
      </c>
      <c r="D2024" t="s">
        <v>245</v>
      </c>
      <c r="E2024" t="s">
        <v>276</v>
      </c>
      <c r="F2024" t="s">
        <v>463</v>
      </c>
      <c r="G2024" s="8" t="s">
        <v>357</v>
      </c>
      <c r="H2024" t="s">
        <v>318</v>
      </c>
      <c r="I2024" s="7">
        <v>0</v>
      </c>
      <c r="L2024" s="7">
        <v>853989181</v>
      </c>
      <c r="M2024" s="7">
        <v>42441382</v>
      </c>
      <c r="N2024" s="7">
        <v>14637701</v>
      </c>
      <c r="O2024" s="20" t="str">
        <f t="shared" si="63"/>
        <v/>
      </c>
    </row>
    <row r="2025" spans="1:15">
      <c r="A2025" s="20" t="str">
        <f t="shared" si="64"/>
        <v>Kvika banki hf.MP Séreign 3</v>
      </c>
      <c r="B2025" s="20" t="str">
        <f>_xlfn.IFNA(INDEX(Listi!$AI:$AI,MATCH(C2025,Listi!$AJ:$AJ,0)),INDEX(Listi!T:T,MATCH(C2025,Listi!U:U,0)))</f>
        <v xml:space="preserve">Kvika banki </v>
      </c>
      <c r="C2025" t="s">
        <v>243</v>
      </c>
      <c r="D2025" t="s">
        <v>246</v>
      </c>
      <c r="E2025" t="s">
        <v>276</v>
      </c>
      <c r="F2025" t="s">
        <v>463</v>
      </c>
      <c r="G2025" s="8" t="s">
        <v>357</v>
      </c>
      <c r="H2025" t="s">
        <v>318</v>
      </c>
      <c r="I2025" s="7">
        <v>0</v>
      </c>
      <c r="L2025" s="7">
        <v>141173858</v>
      </c>
      <c r="M2025" s="7">
        <v>3374790</v>
      </c>
      <c r="N2025" s="7">
        <v>0</v>
      </c>
      <c r="O2025" s="20" t="str">
        <f t="shared" si="63"/>
        <v/>
      </c>
    </row>
    <row r="2026" spans="1:15">
      <c r="A2026" s="20" t="str">
        <f t="shared" si="64"/>
        <v>Kvika banki hf.MP Séreign 4</v>
      </c>
      <c r="B2026" s="20" t="str">
        <f>_xlfn.IFNA(INDEX(Listi!$AI:$AI,MATCH(C2026,Listi!$AJ:$AJ,0)),INDEX(Listi!T:T,MATCH(C2026,Listi!U:U,0)))</f>
        <v xml:space="preserve">Kvika banki </v>
      </c>
      <c r="C2026" t="s">
        <v>243</v>
      </c>
      <c r="D2026" t="s">
        <v>247</v>
      </c>
      <c r="E2026" t="s">
        <v>276</v>
      </c>
      <c r="F2026" t="s">
        <v>463</v>
      </c>
      <c r="G2026" s="8" t="s">
        <v>357</v>
      </c>
      <c r="H2026" t="s">
        <v>318</v>
      </c>
      <c r="I2026" s="7">
        <v>0</v>
      </c>
      <c r="L2026" s="7">
        <v>55886684</v>
      </c>
      <c r="M2026" s="7">
        <v>2888869</v>
      </c>
      <c r="N2026" s="7">
        <v>0</v>
      </c>
      <c r="O2026" s="20" t="str">
        <f t="shared" si="63"/>
        <v/>
      </c>
    </row>
    <row r="2027" spans="1:15">
      <c r="A2027" s="20" t="str">
        <f t="shared" si="64"/>
        <v>Landsbankinn hf.Landsbankinn Erlend verðbréf</v>
      </c>
      <c r="B2027" s="20" t="str">
        <f>_xlfn.IFNA(INDEX(Listi!$AI:$AI,MATCH(C2027,Listi!$AJ:$AJ,0)),INDEX(Listi!T:T,MATCH(C2027,Listi!U:U,0)))</f>
        <v>Landsbankinn</v>
      </c>
      <c r="C2027" t="s">
        <v>249</v>
      </c>
      <c r="D2027" t="s">
        <v>385</v>
      </c>
      <c r="E2027" t="s">
        <v>276</v>
      </c>
      <c r="F2027" t="s">
        <v>463</v>
      </c>
      <c r="G2027" s="8" t="s">
        <v>357</v>
      </c>
      <c r="H2027" t="s">
        <v>318</v>
      </c>
      <c r="I2027" s="7">
        <v>0</v>
      </c>
      <c r="L2027" s="7">
        <v>3705185129</v>
      </c>
      <c r="M2027" s="7">
        <v>119989407</v>
      </c>
      <c r="N2027" s="7">
        <v>87847878</v>
      </c>
      <c r="O2027" s="20" t="str">
        <f t="shared" si="63"/>
        <v/>
      </c>
    </row>
    <row r="2028" spans="1:15">
      <c r="A2028" s="20" t="str">
        <f t="shared" si="64"/>
        <v>Landsbankinn hf.Landsbankinn Lífeyrisbók</v>
      </c>
      <c r="B2028" s="20" t="str">
        <f>_xlfn.IFNA(INDEX(Listi!$AI:$AI,MATCH(C2028,Listi!$AJ:$AJ,0)),INDEX(Listi!T:T,MATCH(C2028,Listi!U:U,0)))</f>
        <v>Landsbankinn</v>
      </c>
      <c r="C2028" t="s">
        <v>249</v>
      </c>
      <c r="D2028" t="s">
        <v>367</v>
      </c>
      <c r="E2028" t="s">
        <v>276</v>
      </c>
      <c r="F2028" t="s">
        <v>463</v>
      </c>
      <c r="G2028" s="8" t="s">
        <v>357</v>
      </c>
      <c r="H2028" t="s">
        <v>318</v>
      </c>
      <c r="I2028" s="7">
        <v>0</v>
      </c>
      <c r="L2028" s="7">
        <v>3016213427</v>
      </c>
      <c r="M2028" s="7">
        <v>440353590</v>
      </c>
      <c r="N2028" s="7">
        <v>298769900</v>
      </c>
      <c r="O2028" s="20" t="str">
        <f t="shared" si="63"/>
        <v/>
      </c>
    </row>
    <row r="2029" spans="1:15">
      <c r="A2029" s="20" t="str">
        <f t="shared" si="64"/>
        <v>Landsbankinn hf.Landsbankinn Lífeyrisbók verðtryggð</v>
      </c>
      <c r="B2029" s="20" t="str">
        <f>_xlfn.IFNA(INDEX(Listi!$AI:$AI,MATCH(C2029,Listi!$AJ:$AJ,0)),INDEX(Listi!T:T,MATCH(C2029,Listi!U:U,0)))</f>
        <v>Landsbankinn</v>
      </c>
      <c r="C2029" t="s">
        <v>249</v>
      </c>
      <c r="D2029" t="s">
        <v>598</v>
      </c>
      <c r="E2029" t="s">
        <v>276</v>
      </c>
      <c r="F2029" t="s">
        <v>463</v>
      </c>
      <c r="G2029" s="8" t="s">
        <v>357</v>
      </c>
      <c r="H2029" t="s">
        <v>318</v>
      </c>
      <c r="I2029" s="7">
        <v>0</v>
      </c>
      <c r="L2029" s="7">
        <v>66896053137</v>
      </c>
      <c r="M2029" s="7">
        <v>6692476029</v>
      </c>
      <c r="N2029" s="7">
        <v>4680072987</v>
      </c>
      <c r="O2029" s="20" t="str">
        <f t="shared" si="63"/>
        <v/>
      </c>
    </row>
    <row r="2030" spans="1:15">
      <c r="A2030" s="20" t="str">
        <f t="shared" si="64"/>
        <v>Lífeyrissjóður bændaSamtryggingardeild</v>
      </c>
      <c r="B2030" s="20" t="str">
        <f>_xlfn.IFNA(INDEX(Listi!$AI:$AI,MATCH(C2030,Listi!$AJ:$AJ,0)),INDEX(Listi!T:T,MATCH(C2030,Listi!U:U,0)))</f>
        <v>Lífeyrissjóður bænda</v>
      </c>
      <c r="C2030" t="s">
        <v>252</v>
      </c>
      <c r="D2030" t="s">
        <v>205</v>
      </c>
      <c r="E2030" t="s">
        <v>275</v>
      </c>
      <c r="F2030" t="s">
        <v>463</v>
      </c>
      <c r="G2030" s="8" t="s">
        <v>357</v>
      </c>
      <c r="H2030" t="s">
        <v>318</v>
      </c>
      <c r="I2030" s="7">
        <v>0</v>
      </c>
      <c r="L2030" s="7">
        <v>45108278171</v>
      </c>
      <c r="M2030" s="7">
        <v>776003397</v>
      </c>
      <c r="N2030" s="7">
        <v>1921473168</v>
      </c>
      <c r="O2030" s="20" t="str">
        <f t="shared" si="63"/>
        <v/>
      </c>
    </row>
    <row r="2031" spans="1:15">
      <c r="A2031" s="20" t="str">
        <f t="shared" si="64"/>
        <v>Lífeyrissjóður bankamannaAldursdeild</v>
      </c>
      <c r="B2031" s="20" t="str">
        <f>_xlfn.IFNA(INDEX(Listi!$AI:$AI,MATCH(C2031,Listi!$AJ:$AJ,0)),INDEX(Listi!T:T,MATCH(C2031,Listi!U:U,0)))</f>
        <v>Lífeyrissjóður bankam.</v>
      </c>
      <c r="C2031" t="s">
        <v>250</v>
      </c>
      <c r="D2031" t="s">
        <v>251</v>
      </c>
      <c r="E2031" t="s">
        <v>275</v>
      </c>
      <c r="F2031" t="s">
        <v>463</v>
      </c>
      <c r="G2031" s="8" t="s">
        <v>357</v>
      </c>
      <c r="H2031" t="s">
        <v>318</v>
      </c>
      <c r="I2031" s="7">
        <v>0</v>
      </c>
      <c r="L2031" s="7">
        <v>61369964000</v>
      </c>
      <c r="M2031" s="7">
        <v>1996063000</v>
      </c>
      <c r="N2031" s="7">
        <v>753444000</v>
      </c>
      <c r="O2031" s="20" t="str">
        <f t="shared" si="63"/>
        <v/>
      </c>
    </row>
    <row r="2032" spans="1:15">
      <c r="A2032" s="20" t="str">
        <f t="shared" si="64"/>
        <v>Lífeyrissjóður bankamannaHlutfallsdeild</v>
      </c>
      <c r="B2032" s="20" t="str">
        <f>_xlfn.IFNA(INDEX(Listi!$AI:$AI,MATCH(C2032,Listi!$AJ:$AJ,0)),INDEX(Listi!T:T,MATCH(C2032,Listi!U:U,0)))</f>
        <v>Lífeyrissjóður bankam.</v>
      </c>
      <c r="C2032" t="s">
        <v>250</v>
      </c>
      <c r="D2032" t="s">
        <v>467</v>
      </c>
      <c r="E2032" t="s">
        <v>275</v>
      </c>
      <c r="F2032" t="s">
        <v>463</v>
      </c>
      <c r="G2032" s="8" t="s">
        <v>357</v>
      </c>
      <c r="H2032" t="s">
        <v>318</v>
      </c>
      <c r="I2032" s="7">
        <v>0</v>
      </c>
      <c r="L2032" s="7">
        <v>40286427000</v>
      </c>
      <c r="M2032" s="7">
        <v>125147000</v>
      </c>
      <c r="N2032" s="7">
        <v>2741197000</v>
      </c>
      <c r="O2032" s="20" t="str">
        <f t="shared" si="63"/>
        <v/>
      </c>
    </row>
    <row r="2033" spans="1:15">
      <c r="A2033" s="20" t="str">
        <f t="shared" si="64"/>
        <v>Lífeyrissjóður RangæingaSamtryggingardeild</v>
      </c>
      <c r="B2033" s="20" t="str">
        <f>_xlfn.IFNA(INDEX(Listi!$AI:$AI,MATCH(C2033,Listi!$AJ:$AJ,0)),INDEX(Listi!T:T,MATCH(C2033,Listi!U:U,0)))</f>
        <v>Lífeyrissjóður Rang.</v>
      </c>
      <c r="C2033" t="s">
        <v>253</v>
      </c>
      <c r="D2033" t="s">
        <v>205</v>
      </c>
      <c r="E2033" t="s">
        <v>275</v>
      </c>
      <c r="F2033" t="s">
        <v>463</v>
      </c>
      <c r="G2033" s="8" t="s">
        <v>357</v>
      </c>
      <c r="H2033" t="s">
        <v>318</v>
      </c>
      <c r="I2033" s="7">
        <v>0</v>
      </c>
      <c r="L2033" s="7">
        <v>18949790000</v>
      </c>
      <c r="M2033" s="7">
        <v>835894000</v>
      </c>
      <c r="N2033" s="7">
        <v>386250000</v>
      </c>
      <c r="O2033" s="20" t="str">
        <f t="shared" si="63"/>
        <v/>
      </c>
    </row>
    <row r="2034" spans="1:15">
      <c r="A2034" s="20" t="str">
        <f t="shared" si="64"/>
        <v>Lífeyrissjóður starfsmanna AkureyrarbæjarSamtryggingardeild</v>
      </c>
      <c r="B2034" s="20" t="str">
        <f>_xlfn.IFNA(INDEX(Listi!$AI:$AI,MATCH(C2034,Listi!$AJ:$AJ,0)),INDEX(Listi!T:T,MATCH(C2034,Listi!U:U,0)))</f>
        <v>Lífeyrissj. starfsm. Akureyrarb.</v>
      </c>
      <c r="C2034" t="s">
        <v>274</v>
      </c>
      <c r="D2034" t="s">
        <v>205</v>
      </c>
      <c r="E2034" t="s">
        <v>275</v>
      </c>
      <c r="F2034" t="s">
        <v>463</v>
      </c>
      <c r="G2034" s="8" t="s">
        <v>357</v>
      </c>
      <c r="H2034" t="s">
        <v>318</v>
      </c>
      <c r="I2034" s="7">
        <v>0</v>
      </c>
      <c r="L2034" s="7">
        <v>14569496826</v>
      </c>
      <c r="M2034" s="7">
        <v>46271787</v>
      </c>
      <c r="N2034" s="7">
        <v>1160288032</v>
      </c>
      <c r="O2034" s="20" t="str">
        <f t="shared" si="63"/>
        <v/>
      </c>
    </row>
    <row r="2035" spans="1:15">
      <c r="A2035" s="20" t="str">
        <f t="shared" si="64"/>
        <v>Lífeyrissjóður starfsmanna Búnaðarbanka ÍslandsSamtryggingardeild</v>
      </c>
      <c r="B2035" s="20" t="str">
        <f>_xlfn.IFNA(INDEX(Listi!$AI:$AI,MATCH(C2035,Listi!$AJ:$AJ,0)),INDEX(Listi!T:T,MATCH(C2035,Listi!U:U,0)))</f>
        <v>Lífeyrissj. starfsm. Búnaðarb.Ísl.</v>
      </c>
      <c r="C2035" t="s">
        <v>254</v>
      </c>
      <c r="D2035" t="s">
        <v>205</v>
      </c>
      <c r="E2035" t="s">
        <v>275</v>
      </c>
      <c r="F2035" t="s">
        <v>463</v>
      </c>
      <c r="G2035" s="8" t="s">
        <v>357</v>
      </c>
      <c r="H2035" t="s">
        <v>318</v>
      </c>
      <c r="I2035" s="7">
        <v>0</v>
      </c>
      <c r="L2035" s="7">
        <v>27921283000</v>
      </c>
      <c r="M2035" s="7">
        <v>7378000</v>
      </c>
      <c r="N2035" s="7">
        <v>1535577000</v>
      </c>
      <c r="O2035" s="20" t="str">
        <f t="shared" si="63"/>
        <v/>
      </c>
    </row>
    <row r="2036" spans="1:15">
      <c r="A2036" s="20" t="str">
        <f t="shared" si="64"/>
        <v>Lífeyrissjóður starfsmanna ReykjavíkurborgarSamtryggingardeild</v>
      </c>
      <c r="B2036" s="20" t="str">
        <f>_xlfn.IFNA(INDEX(Listi!$AI:$AI,MATCH(C2036,Listi!$AJ:$AJ,0)),INDEX(Listi!T:T,MATCH(C2036,Listi!U:U,0)))</f>
        <v>Lífeyrissj. starfsm. Reykjav.</v>
      </c>
      <c r="C2036" t="s">
        <v>255</v>
      </c>
      <c r="D2036" t="s">
        <v>205</v>
      </c>
      <c r="E2036" t="s">
        <v>275</v>
      </c>
      <c r="F2036" t="s">
        <v>463</v>
      </c>
      <c r="G2036" s="8" t="s">
        <v>357</v>
      </c>
      <c r="H2036" t="s">
        <v>318</v>
      </c>
      <c r="I2036" s="7">
        <v>0</v>
      </c>
      <c r="L2036" s="7">
        <v>92450251598</v>
      </c>
      <c r="M2036" s="7">
        <v>217604296</v>
      </c>
      <c r="N2036" s="7">
        <v>6195210428</v>
      </c>
      <c r="O2036" s="20" t="str">
        <f t="shared" si="63"/>
        <v/>
      </c>
    </row>
    <row r="2037" spans="1:15">
      <c r="A2037" s="20" t="str">
        <f t="shared" si="64"/>
        <v>Lífeyrissjóður starfsmanna ríkisinsA-deild</v>
      </c>
      <c r="B2037" s="20" t="str">
        <f>_xlfn.IFNA(INDEX(Listi!$AI:$AI,MATCH(C2037,Listi!$AJ:$AJ,0)),INDEX(Listi!T:T,MATCH(C2037,Listi!U:U,0)))</f>
        <v>LSR</v>
      </c>
      <c r="C2037" t="s">
        <v>256</v>
      </c>
      <c r="D2037" t="s">
        <v>257</v>
      </c>
      <c r="E2037" t="s">
        <v>275</v>
      </c>
      <c r="F2037" t="s">
        <v>463</v>
      </c>
      <c r="G2037" s="8" t="s">
        <v>357</v>
      </c>
      <c r="H2037" t="s">
        <v>318</v>
      </c>
      <c r="I2037" s="7">
        <v>0</v>
      </c>
      <c r="L2037" s="7">
        <v>1024402726080</v>
      </c>
      <c r="M2037" s="7">
        <v>38030413328</v>
      </c>
      <c r="N2037" s="7">
        <v>13011563069</v>
      </c>
      <c r="O2037" s="20" t="str">
        <f t="shared" si="63"/>
        <v/>
      </c>
    </row>
    <row r="2038" spans="1:15">
      <c r="A2038" s="20" t="str">
        <f t="shared" si="64"/>
        <v>Lífeyrissjóður starfsmanna ríkisinsB-deild</v>
      </c>
      <c r="B2038" s="20" t="str">
        <f>_xlfn.IFNA(INDEX(Listi!$AI:$AI,MATCH(C2038,Listi!$AJ:$AJ,0)),INDEX(Listi!T:T,MATCH(C2038,Listi!U:U,0)))</f>
        <v>LSR</v>
      </c>
      <c r="C2038" t="s">
        <v>256</v>
      </c>
      <c r="D2038" t="s">
        <v>218</v>
      </c>
      <c r="E2038" t="s">
        <v>275</v>
      </c>
      <c r="F2038" t="s">
        <v>463</v>
      </c>
      <c r="G2038" s="8" t="s">
        <v>357</v>
      </c>
      <c r="H2038" t="s">
        <v>318</v>
      </c>
      <c r="I2038" s="7">
        <v>0</v>
      </c>
      <c r="L2038" s="7">
        <v>297381500048</v>
      </c>
      <c r="M2038" s="7">
        <v>1364474032</v>
      </c>
      <c r="N2038" s="7">
        <v>62409553231</v>
      </c>
      <c r="O2038" s="20" t="str">
        <f t="shared" si="63"/>
        <v/>
      </c>
    </row>
    <row r="2039" spans="1:15">
      <c r="A2039" s="20" t="str">
        <f t="shared" si="64"/>
        <v>Lífeyrissjóður starfsmanna ríkisinsLeið I</v>
      </c>
      <c r="B2039" s="20" t="str">
        <f>_xlfn.IFNA(INDEX(Listi!$AI:$AI,MATCH(C2039,Listi!$AJ:$AJ,0)),INDEX(Listi!T:T,MATCH(C2039,Listi!U:U,0)))</f>
        <v>LSR</v>
      </c>
      <c r="C2039" t="s">
        <v>256</v>
      </c>
      <c r="D2039" t="s">
        <v>258</v>
      </c>
      <c r="E2039" t="s">
        <v>276</v>
      </c>
      <c r="F2039" t="s">
        <v>463</v>
      </c>
      <c r="G2039" s="8" t="s">
        <v>357</v>
      </c>
      <c r="H2039" t="s">
        <v>318</v>
      </c>
      <c r="I2039" s="7">
        <v>0</v>
      </c>
      <c r="L2039" s="7">
        <v>11704214939</v>
      </c>
      <c r="M2039" s="7">
        <v>547428342</v>
      </c>
      <c r="N2039" s="7">
        <v>195323403</v>
      </c>
      <c r="O2039" s="20" t="str">
        <f t="shared" si="63"/>
        <v/>
      </c>
    </row>
    <row r="2040" spans="1:15">
      <c r="A2040" s="20" t="str">
        <f t="shared" si="64"/>
        <v>Lífeyrissjóður starfsmanna ríkisinsLeið II</v>
      </c>
      <c r="B2040" s="20" t="str">
        <f>_xlfn.IFNA(INDEX(Listi!$AI:$AI,MATCH(C2040,Listi!$AJ:$AJ,0)),INDEX(Listi!T:T,MATCH(C2040,Listi!U:U,0)))</f>
        <v>LSR</v>
      </c>
      <c r="C2040" t="s">
        <v>256</v>
      </c>
      <c r="D2040" t="s">
        <v>259</v>
      </c>
      <c r="E2040" t="s">
        <v>276</v>
      </c>
      <c r="F2040" t="s">
        <v>463</v>
      </c>
      <c r="G2040" s="8" t="s">
        <v>357</v>
      </c>
      <c r="H2040" t="s">
        <v>318</v>
      </c>
      <c r="I2040" s="7">
        <v>0</v>
      </c>
      <c r="L2040" s="7">
        <v>3365164594</v>
      </c>
      <c r="M2040" s="7">
        <v>379849453</v>
      </c>
      <c r="N2040" s="7">
        <v>93142056</v>
      </c>
      <c r="O2040" s="20" t="str">
        <f t="shared" si="63"/>
        <v/>
      </c>
    </row>
    <row r="2041" spans="1:15">
      <c r="A2041" s="20" t="str">
        <f t="shared" si="64"/>
        <v>Lífeyrissjóður starfsmanna ríkisinsLeið III</v>
      </c>
      <c r="B2041" s="20" t="str">
        <f>_xlfn.IFNA(INDEX(Listi!$AI:$AI,MATCH(C2041,Listi!$AJ:$AJ,0)),INDEX(Listi!T:T,MATCH(C2041,Listi!U:U,0)))</f>
        <v>LSR</v>
      </c>
      <c r="C2041" t="s">
        <v>256</v>
      </c>
      <c r="D2041" t="s">
        <v>260</v>
      </c>
      <c r="E2041" t="s">
        <v>276</v>
      </c>
      <c r="F2041" t="s">
        <v>463</v>
      </c>
      <c r="G2041" s="8" t="s">
        <v>357</v>
      </c>
      <c r="H2041" t="s">
        <v>318</v>
      </c>
      <c r="I2041" s="7">
        <v>0</v>
      </c>
      <c r="L2041" s="7">
        <v>9959294621</v>
      </c>
      <c r="M2041" s="7">
        <v>743287481</v>
      </c>
      <c r="N2041" s="7">
        <v>349903833</v>
      </c>
      <c r="O2041" s="20" t="str">
        <f t="shared" si="63"/>
        <v/>
      </c>
    </row>
    <row r="2042" spans="1:15">
      <c r="A2042" s="20" t="str">
        <f t="shared" si="64"/>
        <v>Lífeyrissjóður Tannlæknafél ÍslDeild I/Séreign</v>
      </c>
      <c r="B2042" s="20" t="str">
        <f>_xlfn.IFNA(INDEX(Listi!$AI:$AI,MATCH(C2042,Listi!$AJ:$AJ,0)),INDEX(Listi!T:T,MATCH(C2042,Listi!U:U,0)))</f>
        <v>Lífeyrissj. Tannlækna</v>
      </c>
      <c r="C2042" t="s">
        <v>261</v>
      </c>
      <c r="D2042" t="s">
        <v>207</v>
      </c>
      <c r="E2042" t="s">
        <v>276</v>
      </c>
      <c r="F2042" t="s">
        <v>463</v>
      </c>
      <c r="G2042" s="8" t="s">
        <v>357</v>
      </c>
      <c r="H2042" t="s">
        <v>318</v>
      </c>
      <c r="I2042" s="7">
        <v>0</v>
      </c>
      <c r="L2042" s="7">
        <v>6768408488</v>
      </c>
      <c r="M2042" s="7">
        <v>272759192</v>
      </c>
      <c r="N2042" s="7">
        <v>153838058</v>
      </c>
      <c r="O2042" s="20" t="str">
        <f t="shared" si="63"/>
        <v/>
      </c>
    </row>
    <row r="2043" spans="1:15">
      <c r="A2043" s="20" t="str">
        <f t="shared" si="64"/>
        <v>Lífeyrissjóður Tannlæknafél ÍslSamtryggingardeild</v>
      </c>
      <c r="B2043" s="20" t="str">
        <f>_xlfn.IFNA(INDEX(Listi!$AI:$AI,MATCH(C2043,Listi!$AJ:$AJ,0)),INDEX(Listi!T:T,MATCH(C2043,Listi!U:U,0)))</f>
        <v>Lífeyrissj. Tannlækna</v>
      </c>
      <c r="C2043" t="s">
        <v>261</v>
      </c>
      <c r="D2043" t="s">
        <v>205</v>
      </c>
      <c r="E2043" t="s">
        <v>275</v>
      </c>
      <c r="F2043" t="s">
        <v>463</v>
      </c>
      <c r="G2043" s="8" t="s">
        <v>357</v>
      </c>
      <c r="H2043" t="s">
        <v>318</v>
      </c>
      <c r="I2043" s="7">
        <v>0</v>
      </c>
      <c r="L2043" s="7">
        <v>2241251214</v>
      </c>
      <c r="M2043" s="7">
        <v>112827287</v>
      </c>
      <c r="N2043" s="7">
        <v>17930159</v>
      </c>
      <c r="O2043" s="20" t="str">
        <f t="shared" si="63"/>
        <v/>
      </c>
    </row>
    <row r="2044" spans="1:15">
      <c r="A2044" s="20" t="str">
        <f t="shared" si="64"/>
        <v>Lífeyrissjóður verslunarmannaÆvileið 1</v>
      </c>
      <c r="B2044" s="20" t="str">
        <f>_xlfn.IFNA(INDEX(Listi!$AI:$AI,MATCH(C2044,Listi!$AJ:$AJ,0)),INDEX(Listi!T:T,MATCH(C2044,Listi!U:U,0)))</f>
        <v>Lífeyrissj. Verslunarm.</v>
      </c>
      <c r="C2044" t="s">
        <v>206</v>
      </c>
      <c r="D2044" t="s">
        <v>310</v>
      </c>
      <c r="E2044" t="s">
        <v>276</v>
      </c>
      <c r="F2044" t="s">
        <v>463</v>
      </c>
      <c r="G2044" s="8" t="s">
        <v>357</v>
      </c>
      <c r="H2044" t="s">
        <v>318</v>
      </c>
      <c r="I2044" s="7">
        <v>0</v>
      </c>
      <c r="L2044" s="7">
        <v>2860479562</v>
      </c>
      <c r="M2044" s="7">
        <v>819651283</v>
      </c>
      <c r="N2044" s="7">
        <v>12562366</v>
      </c>
      <c r="O2044" s="20" t="str">
        <f t="shared" si="63"/>
        <v/>
      </c>
    </row>
    <row r="2045" spans="1:15">
      <c r="A2045" s="20" t="str">
        <f t="shared" si="64"/>
        <v>Lífeyrissjóður verslunarmannaÆvileið 2</v>
      </c>
      <c r="B2045" s="20" t="str">
        <f>_xlfn.IFNA(INDEX(Listi!$AI:$AI,MATCH(C2045,Listi!$AJ:$AJ,0)),INDEX(Listi!T:T,MATCH(C2045,Listi!U:U,0)))</f>
        <v>Lífeyrissj. Verslunarm.</v>
      </c>
      <c r="C2045" t="s">
        <v>206</v>
      </c>
      <c r="D2045" t="s">
        <v>309</v>
      </c>
      <c r="E2045" t="s">
        <v>276</v>
      </c>
      <c r="F2045" t="s">
        <v>463</v>
      </c>
      <c r="G2045" s="8" t="s">
        <v>357</v>
      </c>
      <c r="H2045" t="s">
        <v>318</v>
      </c>
      <c r="I2045" s="7">
        <v>0</v>
      </c>
      <c r="L2045" s="7">
        <v>2325064159</v>
      </c>
      <c r="M2045" s="7">
        <v>465663194</v>
      </c>
      <c r="N2045" s="7">
        <v>32037995</v>
      </c>
      <c r="O2045" s="20" t="str">
        <f t="shared" si="63"/>
        <v/>
      </c>
    </row>
    <row r="2046" spans="1:15">
      <c r="A2046" s="20" t="str">
        <f t="shared" si="64"/>
        <v>Lífeyrissjóður verslunarmannaÆvileið 3</v>
      </c>
      <c r="B2046" s="20" t="str">
        <f>_xlfn.IFNA(INDEX(Listi!$AI:$AI,MATCH(C2046,Listi!$AJ:$AJ,0)),INDEX(Listi!T:T,MATCH(C2046,Listi!U:U,0)))</f>
        <v>Lífeyrissj. Verslunarm.</v>
      </c>
      <c r="C2046" t="s">
        <v>206</v>
      </c>
      <c r="D2046" t="s">
        <v>308</v>
      </c>
      <c r="E2046" t="s">
        <v>276</v>
      </c>
      <c r="F2046" t="s">
        <v>463</v>
      </c>
      <c r="G2046" s="8" t="s">
        <v>357</v>
      </c>
      <c r="H2046" t="s">
        <v>318</v>
      </c>
      <c r="I2046" s="7">
        <v>0</v>
      </c>
      <c r="L2046" s="7">
        <v>1567402319</v>
      </c>
      <c r="M2046" s="7">
        <v>325961302</v>
      </c>
      <c r="N2046" s="7">
        <v>60283998</v>
      </c>
      <c r="O2046" s="20" t="str">
        <f t="shared" si="63"/>
        <v/>
      </c>
    </row>
    <row r="2047" spans="1:15">
      <c r="A2047" s="20" t="str">
        <f t="shared" si="64"/>
        <v>Lífeyrissjóður verslunarmannaDeild I/Séreign</v>
      </c>
      <c r="B2047" s="20" t="str">
        <f>_xlfn.IFNA(INDEX(Listi!$AI:$AI,MATCH(C2047,Listi!$AJ:$AJ,0)),INDEX(Listi!T:T,MATCH(C2047,Listi!U:U,0)))</f>
        <v>Lífeyrissj. Verslunarm.</v>
      </c>
      <c r="C2047" t="s">
        <v>206</v>
      </c>
      <c r="D2047" t="s">
        <v>207</v>
      </c>
      <c r="E2047" t="s">
        <v>276</v>
      </c>
      <c r="F2047" s="8" t="s">
        <v>463</v>
      </c>
      <c r="G2047" s="8" t="s">
        <v>357</v>
      </c>
      <c r="H2047" t="s">
        <v>318</v>
      </c>
      <c r="I2047" s="7">
        <v>0</v>
      </c>
      <c r="L2047" s="7">
        <v>19785724399</v>
      </c>
      <c r="M2047" s="7">
        <v>729937912</v>
      </c>
      <c r="N2047" s="7">
        <v>458382791</v>
      </c>
      <c r="O2047" s="20" t="str">
        <f t="shared" si="63"/>
        <v/>
      </c>
    </row>
    <row r="2048" spans="1:15">
      <c r="A2048" s="20" t="str">
        <f t="shared" si="64"/>
        <v>Lífeyrissjóður verslunarmannaSamtryggingardeild</v>
      </c>
      <c r="B2048" s="20" t="str">
        <f>_xlfn.IFNA(INDEX(Listi!$AI:$AI,MATCH(C2048,Listi!$AJ:$AJ,0)),INDEX(Listi!T:T,MATCH(C2048,Listi!U:U,0)))</f>
        <v>Lífeyrissj. Verslunarm.</v>
      </c>
      <c r="C2048" t="s">
        <v>206</v>
      </c>
      <c r="D2048" t="s">
        <v>205</v>
      </c>
      <c r="E2048" t="s">
        <v>275</v>
      </c>
      <c r="F2048" s="8" t="s">
        <v>463</v>
      </c>
      <c r="G2048" s="8" t="s">
        <v>357</v>
      </c>
      <c r="H2048" t="s">
        <v>318</v>
      </c>
      <c r="I2048" s="7">
        <v>0</v>
      </c>
      <c r="L2048" s="7">
        <v>1174592806906</v>
      </c>
      <c r="M2048" s="7">
        <v>35794261112</v>
      </c>
      <c r="N2048" s="7">
        <v>21965137185</v>
      </c>
      <c r="O2048" s="20" t="str">
        <f t="shared" si="63"/>
        <v/>
      </c>
    </row>
    <row r="2049" spans="1:15">
      <c r="A2049" s="20" t="str">
        <f t="shared" si="64"/>
        <v>Lífeyrissjóður VestmannaeyjaSafn I</v>
      </c>
      <c r="B2049" s="20" t="str">
        <f>_xlfn.IFNA(INDEX(Listi!$AI:$AI,MATCH(C2049,Listi!$AJ:$AJ,0)),INDEX(Listi!T:T,MATCH(C2049,Listi!U:U,0)))</f>
        <v>Lífeyrissj. Vestm.</v>
      </c>
      <c r="C2049" t="s">
        <v>262</v>
      </c>
      <c r="D2049" t="s">
        <v>210</v>
      </c>
      <c r="E2049" t="s">
        <v>276</v>
      </c>
      <c r="F2049" s="8" t="s">
        <v>463</v>
      </c>
      <c r="G2049" s="8" t="s">
        <v>357</v>
      </c>
      <c r="H2049" t="s">
        <v>318</v>
      </c>
      <c r="I2049" s="7">
        <v>0</v>
      </c>
      <c r="L2049" s="7">
        <v>381311221</v>
      </c>
      <c r="M2049" s="7">
        <v>44104006</v>
      </c>
      <c r="N2049" s="7">
        <v>13592960</v>
      </c>
      <c r="O2049" s="20" t="str">
        <f t="shared" si="63"/>
        <v/>
      </c>
    </row>
    <row r="2050" spans="1:15">
      <c r="A2050" s="20" t="str">
        <f t="shared" si="64"/>
        <v>Lífeyrissjóður VestmannaeyjaSafn II</v>
      </c>
      <c r="B2050" s="20" t="str">
        <f>_xlfn.IFNA(INDEX(Listi!$AI:$AI,MATCH(C2050,Listi!$AJ:$AJ,0)),INDEX(Listi!T:T,MATCH(C2050,Listi!U:U,0)))</f>
        <v>Lífeyrissj. Vestm.</v>
      </c>
      <c r="C2050" t="s">
        <v>262</v>
      </c>
      <c r="D2050" t="s">
        <v>211</v>
      </c>
      <c r="E2050" t="s">
        <v>276</v>
      </c>
      <c r="F2050" s="8" t="s">
        <v>463</v>
      </c>
      <c r="G2050" s="8" t="s">
        <v>357</v>
      </c>
      <c r="H2050" t="s">
        <v>318</v>
      </c>
      <c r="I2050" s="7">
        <v>0</v>
      </c>
      <c r="L2050" s="7">
        <v>571440191</v>
      </c>
      <c r="M2050" s="7">
        <v>40240404</v>
      </c>
      <c r="N2050" s="7">
        <v>18659289</v>
      </c>
      <c r="O2050" s="20" t="str">
        <f t="shared" ref="O2050:O2113" si="65">IFERROR(VLOOKUP(F2050,EhLykill,3,FALSE),"")</f>
        <v/>
      </c>
    </row>
    <row r="2051" spans="1:15">
      <c r="A2051" s="20" t="str">
        <f t="shared" si="64"/>
        <v>Lífeyrissjóður VestmannaeyjaSamtryggingardeild</v>
      </c>
      <c r="B2051" s="20" t="str">
        <f>_xlfn.IFNA(INDEX(Listi!$AI:$AI,MATCH(C2051,Listi!$AJ:$AJ,0)),INDEX(Listi!T:T,MATCH(C2051,Listi!U:U,0)))</f>
        <v>Lífeyrissj. Vestm.</v>
      </c>
      <c r="C2051" t="s">
        <v>262</v>
      </c>
      <c r="D2051" t="s">
        <v>205</v>
      </c>
      <c r="E2051" t="s">
        <v>275</v>
      </c>
      <c r="F2051" s="8" t="s">
        <v>463</v>
      </c>
      <c r="G2051" s="8" t="s">
        <v>357</v>
      </c>
      <c r="H2051" t="s">
        <v>318</v>
      </c>
      <c r="I2051" s="7">
        <v>1635000</v>
      </c>
      <c r="L2051" s="7">
        <v>85198020532</v>
      </c>
      <c r="M2051" s="7">
        <v>1944643004</v>
      </c>
      <c r="N2051" s="7">
        <v>2198060399</v>
      </c>
      <c r="O2051" s="20" t="str">
        <f t="shared" si="65"/>
        <v/>
      </c>
    </row>
    <row r="2052" spans="1:15">
      <c r="A2052" s="20" t="str">
        <f t="shared" si="64"/>
        <v>Lífsval - lífeyrissparnaðurLífsval 1</v>
      </c>
      <c r="B2052" s="20" t="str">
        <f>_xlfn.IFNA(INDEX(Listi!$AI:$AI,MATCH(C2052,Listi!$AJ:$AJ,0)),INDEX(Listi!T:T,MATCH(C2052,Listi!U:U,0)))</f>
        <v>Lífsval</v>
      </c>
      <c r="C2052" t="s">
        <v>263</v>
      </c>
      <c r="D2052" t="s">
        <v>264</v>
      </c>
      <c r="E2052" t="s">
        <v>276</v>
      </c>
      <c r="F2052" t="s">
        <v>463</v>
      </c>
      <c r="G2052" s="8" t="s">
        <v>357</v>
      </c>
      <c r="H2052" t="s">
        <v>318</v>
      </c>
      <c r="I2052" s="7">
        <v>0</v>
      </c>
      <c r="L2052" s="7">
        <v>1792991246</v>
      </c>
      <c r="M2052" s="7">
        <v>203244065</v>
      </c>
      <c r="N2052" s="7">
        <v>81003579</v>
      </c>
      <c r="O2052" s="20" t="str">
        <f t="shared" si="65"/>
        <v/>
      </c>
    </row>
    <row r="2053" spans="1:15">
      <c r="A2053" s="20" t="str">
        <f t="shared" si="64"/>
        <v>Lífsval - lífeyrissparnaðurLífsval 2</v>
      </c>
      <c r="B2053" s="20" t="str">
        <f>_xlfn.IFNA(INDEX(Listi!$AI:$AI,MATCH(C2053,Listi!$AJ:$AJ,0)),INDEX(Listi!T:T,MATCH(C2053,Listi!U:U,0)))</f>
        <v>Lífsval</v>
      </c>
      <c r="C2053" t="s">
        <v>263</v>
      </c>
      <c r="D2053" t="s">
        <v>265</v>
      </c>
      <c r="E2053" t="s">
        <v>276</v>
      </c>
      <c r="F2053" t="s">
        <v>463</v>
      </c>
      <c r="G2053" s="8" t="s">
        <v>357</v>
      </c>
      <c r="H2053" t="s">
        <v>318</v>
      </c>
      <c r="I2053" s="7">
        <v>0</v>
      </c>
      <c r="L2053" s="7">
        <v>79660340</v>
      </c>
      <c r="M2053" s="7">
        <v>14369045</v>
      </c>
      <c r="N2053" s="7">
        <v>2695304</v>
      </c>
      <c r="O2053" s="20" t="str">
        <f t="shared" si="65"/>
        <v/>
      </c>
    </row>
    <row r="2054" spans="1:15">
      <c r="A2054" s="20" t="str">
        <f t="shared" si="64"/>
        <v>Lífsval - lífeyrissparnaðurLífsval 3</v>
      </c>
      <c r="B2054" s="20" t="str">
        <f>_xlfn.IFNA(INDEX(Listi!$AI:$AI,MATCH(C2054,Listi!$AJ:$AJ,0)),INDEX(Listi!T:T,MATCH(C2054,Listi!U:U,0)))</f>
        <v>Lífsval</v>
      </c>
      <c r="C2054" t="s">
        <v>263</v>
      </c>
      <c r="D2054" t="s">
        <v>266</v>
      </c>
      <c r="E2054" t="s">
        <v>276</v>
      </c>
      <c r="F2054" t="s">
        <v>463</v>
      </c>
      <c r="G2054" s="8" t="s">
        <v>357</v>
      </c>
      <c r="H2054" t="s">
        <v>318</v>
      </c>
      <c r="I2054" s="7">
        <v>0</v>
      </c>
      <c r="L2054" s="7">
        <v>131239774</v>
      </c>
      <c r="M2054" s="7">
        <v>16635787</v>
      </c>
      <c r="N2054" s="7">
        <v>3548138</v>
      </c>
      <c r="O2054" s="20" t="str">
        <f t="shared" si="65"/>
        <v/>
      </c>
    </row>
    <row r="2055" spans="1:15">
      <c r="A2055" s="20" t="str">
        <f t="shared" si="64"/>
        <v>Lífsval - lífeyrissparnaðurLífsval 4</v>
      </c>
      <c r="B2055" s="20" t="str">
        <f>_xlfn.IFNA(INDEX(Listi!$AI:$AI,MATCH(C2055,Listi!$AJ:$AJ,0)),INDEX(Listi!T:T,MATCH(C2055,Listi!U:U,0)))</f>
        <v>Lífsval</v>
      </c>
      <c r="C2055" t="s">
        <v>263</v>
      </c>
      <c r="D2055" t="s">
        <v>267</v>
      </c>
      <c r="E2055" t="s">
        <v>276</v>
      </c>
      <c r="F2055" t="s">
        <v>463</v>
      </c>
      <c r="G2055" s="8" t="s">
        <v>357</v>
      </c>
      <c r="H2055" t="s">
        <v>318</v>
      </c>
      <c r="I2055" s="7">
        <v>0</v>
      </c>
      <c r="L2055" s="7">
        <v>71752064</v>
      </c>
      <c r="M2055" s="7">
        <v>15238959</v>
      </c>
      <c r="N2055" s="7">
        <v>2058992</v>
      </c>
      <c r="O2055" s="20" t="str">
        <f t="shared" si="65"/>
        <v/>
      </c>
    </row>
    <row r="2056" spans="1:15">
      <c r="A2056" s="20" t="str">
        <f t="shared" si="64"/>
        <v>Lífsverk lífeyrissjóðurLífsverk I/Séreign</v>
      </c>
      <c r="B2056" s="20" t="str">
        <f>_xlfn.IFNA(INDEX(Listi!$AI:$AI,MATCH(C2056,Listi!$AJ:$AJ,0)),INDEX(Listi!T:T,MATCH(C2056,Listi!U:U,0)))</f>
        <v xml:space="preserve">Lífsverk  </v>
      </c>
      <c r="C2056" t="s">
        <v>268</v>
      </c>
      <c r="D2056" t="s">
        <v>269</v>
      </c>
      <c r="E2056" t="s">
        <v>276</v>
      </c>
      <c r="F2056" t="s">
        <v>463</v>
      </c>
      <c r="G2056" s="8" t="s">
        <v>357</v>
      </c>
      <c r="H2056" t="s">
        <v>318</v>
      </c>
      <c r="I2056" s="7">
        <v>0</v>
      </c>
      <c r="L2056" s="7">
        <v>4582957000</v>
      </c>
      <c r="M2056" s="7">
        <v>635926000</v>
      </c>
      <c r="N2056" s="7">
        <v>22708000</v>
      </c>
      <c r="O2056" s="20" t="str">
        <f t="shared" si="65"/>
        <v/>
      </c>
    </row>
    <row r="2057" spans="1:15">
      <c r="A2057" s="20" t="str">
        <f t="shared" si="64"/>
        <v>Lífsverk lífeyrissjóðurLífsverk II/Séreign</v>
      </c>
      <c r="B2057" s="20" t="str">
        <f>_xlfn.IFNA(INDEX(Listi!$AI:$AI,MATCH(C2057,Listi!$AJ:$AJ,0)),INDEX(Listi!T:T,MATCH(C2057,Listi!U:U,0)))</f>
        <v xml:space="preserve">Lífsverk  </v>
      </c>
      <c r="C2057" t="s">
        <v>268</v>
      </c>
      <c r="D2057" t="s">
        <v>270</v>
      </c>
      <c r="E2057" t="s">
        <v>276</v>
      </c>
      <c r="F2057" t="s">
        <v>463</v>
      </c>
      <c r="G2057" s="8" t="s">
        <v>357</v>
      </c>
      <c r="H2057" t="s">
        <v>318</v>
      </c>
      <c r="I2057" s="7">
        <v>0</v>
      </c>
      <c r="L2057" s="7">
        <v>23735073000</v>
      </c>
      <c r="M2057" s="7">
        <v>2073571000</v>
      </c>
      <c r="N2057" s="7">
        <v>249365000</v>
      </c>
      <c r="O2057" s="20" t="str">
        <f t="shared" si="65"/>
        <v/>
      </c>
    </row>
    <row r="2058" spans="1:15">
      <c r="A2058" s="20" t="str">
        <f t="shared" si="64"/>
        <v>Lífsverk lífeyrissjóðurLífsverk III/Séreign</v>
      </c>
      <c r="B2058" s="20" t="str">
        <f>_xlfn.IFNA(INDEX(Listi!$AI:$AI,MATCH(C2058,Listi!$AJ:$AJ,0)),INDEX(Listi!T:T,MATCH(C2058,Listi!U:U,0)))</f>
        <v xml:space="preserve">Lífsverk  </v>
      </c>
      <c r="C2058" t="s">
        <v>268</v>
      </c>
      <c r="D2058" t="s">
        <v>271</v>
      </c>
      <c r="E2058" t="s">
        <v>276</v>
      </c>
      <c r="F2058" t="s">
        <v>463</v>
      </c>
      <c r="G2058" s="8" t="s">
        <v>357</v>
      </c>
      <c r="H2058" t="s">
        <v>318</v>
      </c>
      <c r="I2058" s="7">
        <v>0</v>
      </c>
      <c r="L2058" s="7">
        <v>653814000</v>
      </c>
      <c r="M2058" s="7">
        <v>105107000</v>
      </c>
      <c r="N2058" s="7">
        <v>2613000</v>
      </c>
      <c r="O2058" s="20" t="str">
        <f t="shared" si="65"/>
        <v/>
      </c>
    </row>
    <row r="2059" spans="1:15">
      <c r="A2059" s="20" t="str">
        <f t="shared" si="64"/>
        <v>Lífsverk lífeyrissjóðurSamtryggingardeild</v>
      </c>
      <c r="B2059" s="20" t="str">
        <f>_xlfn.IFNA(INDEX(Listi!$AI:$AI,MATCH(C2059,Listi!$AJ:$AJ,0)),INDEX(Listi!T:T,MATCH(C2059,Listi!U:U,0)))</f>
        <v xml:space="preserve">Lífsverk  </v>
      </c>
      <c r="C2059" t="s">
        <v>268</v>
      </c>
      <c r="D2059" t="s">
        <v>205</v>
      </c>
      <c r="E2059" t="s">
        <v>275</v>
      </c>
      <c r="F2059" t="s">
        <v>463</v>
      </c>
      <c r="G2059" s="8" t="s">
        <v>357</v>
      </c>
      <c r="H2059" t="s">
        <v>318</v>
      </c>
      <c r="I2059" s="7">
        <v>0</v>
      </c>
      <c r="L2059" s="7">
        <v>120542527000</v>
      </c>
      <c r="M2059" s="7">
        <v>4397803000</v>
      </c>
      <c r="N2059" s="7">
        <v>1423151000</v>
      </c>
      <c r="O2059" s="20" t="str">
        <f t="shared" si="65"/>
        <v/>
      </c>
    </row>
    <row r="2060" spans="1:15">
      <c r="A2060" s="20" t="str">
        <f t="shared" si="64"/>
        <v>Söfnunarsjóður lífeyrisréttindaDeild I/Innlán</v>
      </c>
      <c r="B2060" s="20" t="str">
        <f>_xlfn.IFNA(INDEX(Listi!$AI:$AI,MATCH(C2060,Listi!$AJ:$AJ,0)),INDEX(Listi!T:T,MATCH(C2060,Listi!U:U,0)))</f>
        <v>Söfnunarsj.</v>
      </c>
      <c r="C2060" t="s">
        <v>272</v>
      </c>
      <c r="D2060" t="s">
        <v>273</v>
      </c>
      <c r="E2060" t="s">
        <v>276</v>
      </c>
      <c r="F2060" t="s">
        <v>463</v>
      </c>
      <c r="G2060" s="8" t="s">
        <v>357</v>
      </c>
      <c r="H2060" t="s">
        <v>318</v>
      </c>
      <c r="I2060" s="7">
        <v>0</v>
      </c>
      <c r="L2060" s="7">
        <v>2001731914</v>
      </c>
      <c r="M2060" s="7">
        <v>133561634</v>
      </c>
      <c r="N2060" s="7">
        <v>44803565</v>
      </c>
      <c r="O2060" s="20" t="str">
        <f t="shared" si="65"/>
        <v/>
      </c>
    </row>
    <row r="2061" spans="1:15">
      <c r="A2061" s="20" t="str">
        <f t="shared" si="64"/>
        <v>Söfnunarsjóður lífeyrisréttindaDeild III/Séreign</v>
      </c>
      <c r="B2061" s="20" t="str">
        <f>_xlfn.IFNA(INDEX(Listi!$AI:$AI,MATCH(C2061,Listi!$AJ:$AJ,0)),INDEX(Listi!T:T,MATCH(C2061,Listi!U:U,0)))</f>
        <v>Söfnunarsj.</v>
      </c>
      <c r="C2061" t="s">
        <v>272</v>
      </c>
      <c r="D2061" t="s">
        <v>599</v>
      </c>
      <c r="E2061" t="s">
        <v>276</v>
      </c>
      <c r="F2061" t="s">
        <v>463</v>
      </c>
      <c r="G2061" s="8" t="s">
        <v>357</v>
      </c>
      <c r="H2061" t="s">
        <v>318</v>
      </c>
      <c r="I2061" s="7">
        <v>0</v>
      </c>
      <c r="L2061" s="7">
        <v>24413085</v>
      </c>
      <c r="M2061" s="7">
        <v>24697577</v>
      </c>
      <c r="N2061" s="7">
        <v>900000</v>
      </c>
      <c r="O2061" s="20" t="str">
        <f t="shared" si="65"/>
        <v/>
      </c>
    </row>
    <row r="2062" spans="1:15">
      <c r="A2062" s="20" t="str">
        <f t="shared" si="64"/>
        <v>Söfnunarsjóður lífeyrisréttindaDeildII/Séreign</v>
      </c>
      <c r="B2062" s="20" t="str">
        <f>_xlfn.IFNA(INDEX(Listi!$AI:$AI,MATCH(C2062,Listi!$AJ:$AJ,0)),INDEX(Listi!T:T,MATCH(C2062,Listi!U:U,0)))</f>
        <v>Söfnunarsj.</v>
      </c>
      <c r="C2062" t="s">
        <v>272</v>
      </c>
      <c r="D2062" t="s">
        <v>586</v>
      </c>
      <c r="E2062" t="s">
        <v>276</v>
      </c>
      <c r="F2062" t="s">
        <v>463</v>
      </c>
      <c r="G2062" s="8" t="s">
        <v>357</v>
      </c>
      <c r="H2062" t="s">
        <v>318</v>
      </c>
      <c r="I2062" s="7">
        <v>0</v>
      </c>
      <c r="L2062" s="7">
        <v>1654616477</v>
      </c>
      <c r="M2062" s="7">
        <v>128539213</v>
      </c>
      <c r="N2062" s="7">
        <v>22846291</v>
      </c>
      <c r="O2062" s="20" t="str">
        <f t="shared" si="65"/>
        <v/>
      </c>
    </row>
    <row r="2063" spans="1:15">
      <c r="A2063" s="20" t="str">
        <f t="shared" si="64"/>
        <v>Söfnunarsjóður lífeyrisréttindaSamtryggingardeild</v>
      </c>
      <c r="B2063" s="20" t="str">
        <f>_xlfn.IFNA(INDEX(Listi!$AI:$AI,MATCH(C2063,Listi!$AJ:$AJ,0)),INDEX(Listi!T:T,MATCH(C2063,Listi!U:U,0)))</f>
        <v>Söfnunarsj.</v>
      </c>
      <c r="C2063" t="s">
        <v>272</v>
      </c>
      <c r="D2063" t="s">
        <v>205</v>
      </c>
      <c r="E2063" t="s">
        <v>275</v>
      </c>
      <c r="F2063" t="s">
        <v>463</v>
      </c>
      <c r="G2063" s="8" t="s">
        <v>357</v>
      </c>
      <c r="H2063" t="s">
        <v>318</v>
      </c>
      <c r="I2063" s="7">
        <v>0</v>
      </c>
      <c r="L2063" s="7">
        <v>238978847889</v>
      </c>
      <c r="M2063" s="7">
        <v>4967193409</v>
      </c>
      <c r="N2063" s="7">
        <v>6076487652</v>
      </c>
      <c r="O2063" s="20" t="str">
        <f t="shared" si="65"/>
        <v/>
      </c>
    </row>
    <row r="2064" spans="1:15">
      <c r="A2064" s="20" t="str">
        <f t="shared" si="64"/>
        <v>Stapi lífeyrissjóðurSafn I</v>
      </c>
      <c r="B2064" s="20" t="str">
        <f>_xlfn.IFNA(INDEX(Listi!$AI:$AI,MATCH(C2064,Listi!$AJ:$AJ,0)),INDEX(Listi!T:T,MATCH(C2064,Listi!U:U,0)))</f>
        <v xml:space="preserve">Stapi  </v>
      </c>
      <c r="C2064" t="s">
        <v>209</v>
      </c>
      <c r="D2064" t="s">
        <v>210</v>
      </c>
      <c r="E2064" t="s">
        <v>276</v>
      </c>
      <c r="F2064" t="s">
        <v>463</v>
      </c>
      <c r="G2064" s="8" t="s">
        <v>357</v>
      </c>
      <c r="H2064" t="s">
        <v>318</v>
      </c>
      <c r="I2064" s="7">
        <v>0</v>
      </c>
      <c r="L2064" s="7">
        <v>2440828925</v>
      </c>
      <c r="M2064" s="7">
        <v>91567233</v>
      </c>
      <c r="N2064" s="7">
        <v>110755602</v>
      </c>
      <c r="O2064" s="20" t="str">
        <f t="shared" si="65"/>
        <v/>
      </c>
    </row>
    <row r="2065" spans="1:15">
      <c r="A2065" s="20" t="str">
        <f t="shared" si="64"/>
        <v>Stapi lífeyrissjóðurSafn II</v>
      </c>
      <c r="B2065" s="20" t="str">
        <f>_xlfn.IFNA(INDEX(Listi!$AI:$AI,MATCH(C2065,Listi!$AJ:$AJ,0)),INDEX(Listi!T:T,MATCH(C2065,Listi!U:U,0)))</f>
        <v xml:space="preserve">Stapi  </v>
      </c>
      <c r="C2065" t="s">
        <v>209</v>
      </c>
      <c r="D2065" t="s">
        <v>211</v>
      </c>
      <c r="E2065" t="s">
        <v>276</v>
      </c>
      <c r="F2065" t="s">
        <v>463</v>
      </c>
      <c r="G2065" s="8" t="s">
        <v>357</v>
      </c>
      <c r="H2065" t="s">
        <v>318</v>
      </c>
      <c r="I2065" s="7">
        <v>0</v>
      </c>
      <c r="L2065" s="7">
        <v>5710890273</v>
      </c>
      <c r="M2065" s="7">
        <v>262001316</v>
      </c>
      <c r="N2065" s="7">
        <v>164209410</v>
      </c>
      <c r="O2065" s="20" t="str">
        <f t="shared" si="65"/>
        <v/>
      </c>
    </row>
    <row r="2066" spans="1:15">
      <c r="A2066" s="20" t="str">
        <f t="shared" si="64"/>
        <v>Stapi lífeyrissjóðurSafn III</v>
      </c>
      <c r="B2066" s="20" t="str">
        <f>_xlfn.IFNA(INDEX(Listi!$AI:$AI,MATCH(C2066,Listi!$AJ:$AJ,0)),INDEX(Listi!T:T,MATCH(C2066,Listi!U:U,0)))</f>
        <v xml:space="preserve">Stapi  </v>
      </c>
      <c r="C2066" t="s">
        <v>209</v>
      </c>
      <c r="D2066" t="s">
        <v>212</v>
      </c>
      <c r="E2066" t="s">
        <v>276</v>
      </c>
      <c r="F2066" t="s">
        <v>463</v>
      </c>
      <c r="G2066" s="8" t="s">
        <v>357</v>
      </c>
      <c r="H2066" t="s">
        <v>318</v>
      </c>
      <c r="I2066" s="7">
        <v>0</v>
      </c>
      <c r="L2066" s="7">
        <v>268100084</v>
      </c>
      <c r="M2066" s="7">
        <v>24388890</v>
      </c>
      <c r="N2066" s="7">
        <v>9886128</v>
      </c>
      <c r="O2066" s="20" t="str">
        <f t="shared" si="65"/>
        <v/>
      </c>
    </row>
    <row r="2067" spans="1:15">
      <c r="A2067" s="20" t="str">
        <f t="shared" si="64"/>
        <v>Stapi lífeyrissjóðurTryggingardeild</v>
      </c>
      <c r="B2067" s="20" t="str">
        <f>_xlfn.IFNA(INDEX(Listi!$AI:$AI,MATCH(C2067,Listi!$AJ:$AJ,0)),INDEX(Listi!T:T,MATCH(C2067,Listi!U:U,0)))</f>
        <v xml:space="preserve">Stapi  </v>
      </c>
      <c r="C2067" t="s">
        <v>209</v>
      </c>
      <c r="D2067" t="s">
        <v>213</v>
      </c>
      <c r="E2067" t="s">
        <v>275</v>
      </c>
      <c r="F2067" t="s">
        <v>463</v>
      </c>
      <c r="G2067" s="8" t="s">
        <v>357</v>
      </c>
      <c r="H2067" t="s">
        <v>318</v>
      </c>
      <c r="I2067" s="7">
        <v>0</v>
      </c>
      <c r="L2067" s="7">
        <v>348661724246</v>
      </c>
      <c r="M2067" s="7">
        <v>13807615154</v>
      </c>
      <c r="N2067" s="7">
        <v>7912918911</v>
      </c>
      <c r="O2067" s="20" t="str">
        <f t="shared" si="65"/>
        <v/>
      </c>
    </row>
    <row r="2068" spans="1:15">
      <c r="A2068" s="20" t="str">
        <f t="shared" si="64"/>
        <v>Stapi lífeyrissjóðurVarfærnasafnið</v>
      </c>
      <c r="B2068" s="20" t="str">
        <f>_xlfn.IFNA(INDEX(Listi!$AI:$AI,MATCH(C2068,Listi!$AJ:$AJ,0)),INDEX(Listi!T:T,MATCH(C2068,Listi!U:U,0)))</f>
        <v xml:space="preserve">Stapi  </v>
      </c>
      <c r="C2068" t="s">
        <v>209</v>
      </c>
      <c r="D2068" t="s">
        <v>392</v>
      </c>
      <c r="E2068" t="s">
        <v>276</v>
      </c>
      <c r="F2068" t="s">
        <v>463</v>
      </c>
      <c r="G2068" s="8" t="s">
        <v>357</v>
      </c>
      <c r="H2068" t="s">
        <v>318</v>
      </c>
      <c r="I2068" s="7">
        <v>0</v>
      </c>
      <c r="L2068" s="7">
        <v>471986044</v>
      </c>
      <c r="M2068" s="7">
        <v>137399159</v>
      </c>
      <c r="N2068" s="7">
        <v>6994496</v>
      </c>
      <c r="O2068" s="20" t="str">
        <f t="shared" si="65"/>
        <v/>
      </c>
    </row>
    <row r="2069" spans="1:15">
      <c r="A2069" s="20" t="str">
        <f t="shared" ref="A2069:A2131" si="66">CONCATENATE(C2069,D2069)</f>
        <v>Almenni lífeyrissjóðurinnÆvisafn I</v>
      </c>
      <c r="B2069" s="20" t="str">
        <f>_xlfn.IFNA(INDEX(Listi!$AI:$AI,MATCH(C2069,Listi!$AJ:$AJ,0)),INDEX(Listi!T:T,MATCH(C2069,Listi!U:U,0)))</f>
        <v xml:space="preserve">Almenni </v>
      </c>
      <c r="C2069" t="s">
        <v>0</v>
      </c>
      <c r="D2069" t="s">
        <v>202</v>
      </c>
      <c r="E2069" t="s">
        <v>276</v>
      </c>
      <c r="F2069" t="s">
        <v>462</v>
      </c>
      <c r="G2069" s="8" t="s">
        <v>386</v>
      </c>
      <c r="H2069" t="s">
        <v>319</v>
      </c>
      <c r="I2069" s="7">
        <v>0</v>
      </c>
      <c r="L2069" s="7">
        <v>43068273823</v>
      </c>
      <c r="M2069" s="7">
        <v>4413720640</v>
      </c>
      <c r="N2069" s="7">
        <v>641257097</v>
      </c>
      <c r="O2069" s="20" t="str">
        <f t="shared" si="65"/>
        <v/>
      </c>
    </row>
    <row r="2070" spans="1:15">
      <c r="A2070" s="20" t="str">
        <f t="shared" si="66"/>
        <v>Almenni lífeyrissjóðurinnÆvisafn II</v>
      </c>
      <c r="B2070" s="20" t="str">
        <f>_xlfn.IFNA(INDEX(Listi!$AI:$AI,MATCH(C2070,Listi!$AJ:$AJ,0)),INDEX(Listi!T:T,MATCH(C2070,Listi!U:U,0)))</f>
        <v xml:space="preserve">Almenni </v>
      </c>
      <c r="C2070" t="s">
        <v>0</v>
      </c>
      <c r="D2070" t="s">
        <v>203</v>
      </c>
      <c r="E2070" t="s">
        <v>276</v>
      </c>
      <c r="F2070" t="s">
        <v>462</v>
      </c>
      <c r="G2070" s="8" t="s">
        <v>386</v>
      </c>
      <c r="H2070" t="s">
        <v>319</v>
      </c>
      <c r="I2070" s="7">
        <v>0</v>
      </c>
      <c r="L2070" s="7">
        <v>86460235807</v>
      </c>
      <c r="M2070" s="7">
        <v>3970537445</v>
      </c>
      <c r="N2070" s="7">
        <v>1539034493</v>
      </c>
      <c r="O2070" s="20" t="str">
        <f t="shared" si="65"/>
        <v/>
      </c>
    </row>
    <row r="2071" spans="1:15">
      <c r="A2071" s="20" t="str">
        <f t="shared" si="66"/>
        <v>Almenni lífeyrissjóðurinnÆvisafn III</v>
      </c>
      <c r="B2071" s="20" t="str">
        <f>_xlfn.IFNA(INDEX(Listi!$AI:$AI,MATCH(C2071,Listi!$AJ:$AJ,0)),INDEX(Listi!T:T,MATCH(C2071,Listi!U:U,0)))</f>
        <v xml:space="preserve">Almenni </v>
      </c>
      <c r="C2071" t="s">
        <v>0</v>
      </c>
      <c r="D2071" t="s">
        <v>204</v>
      </c>
      <c r="E2071" t="s">
        <v>276</v>
      </c>
      <c r="F2071" t="s">
        <v>462</v>
      </c>
      <c r="G2071" s="8" t="s">
        <v>386</v>
      </c>
      <c r="H2071" t="s">
        <v>319</v>
      </c>
      <c r="I2071" s="7">
        <v>0</v>
      </c>
      <c r="L2071" s="7">
        <v>33890180699</v>
      </c>
      <c r="M2071" s="7">
        <v>1571509194</v>
      </c>
      <c r="N2071" s="7">
        <v>920421683</v>
      </c>
      <c r="O2071" s="20" t="str">
        <f t="shared" si="65"/>
        <v/>
      </c>
    </row>
    <row r="2072" spans="1:15">
      <c r="A2072" s="20" t="str">
        <f t="shared" si="66"/>
        <v>Almenni lífeyrissjóðurinnHúsnæðissafn</v>
      </c>
      <c r="B2072" s="20" t="str">
        <f>_xlfn.IFNA(INDEX(Listi!$AI:$AI,MATCH(C2072,Listi!$AJ:$AJ,0)),INDEX(Listi!T:T,MATCH(C2072,Listi!U:U,0)))</f>
        <v xml:space="preserve">Almenni </v>
      </c>
      <c r="C2072" t="s">
        <v>0</v>
      </c>
      <c r="D2072" t="s">
        <v>315</v>
      </c>
      <c r="E2072" t="s">
        <v>276</v>
      </c>
      <c r="F2072" t="s">
        <v>462</v>
      </c>
      <c r="G2072" s="8" t="s">
        <v>386</v>
      </c>
      <c r="H2072" t="s">
        <v>319</v>
      </c>
      <c r="I2072" s="7">
        <v>0</v>
      </c>
      <c r="L2072" s="7">
        <v>487895879</v>
      </c>
      <c r="M2072" s="7">
        <v>166428361</v>
      </c>
      <c r="N2072" s="7">
        <v>18080096</v>
      </c>
      <c r="O2072" s="20" t="str">
        <f t="shared" si="65"/>
        <v/>
      </c>
    </row>
    <row r="2073" spans="1:15">
      <c r="A2073" s="20" t="str">
        <f t="shared" si="66"/>
        <v>Almenni lífeyrissjóðurinnInnlánssafn</v>
      </c>
      <c r="B2073" s="20" t="str">
        <f>_xlfn.IFNA(INDEX(Listi!$AI:$AI,MATCH(C2073,Listi!$AJ:$AJ,0)),INDEX(Listi!T:T,MATCH(C2073,Listi!U:U,0)))</f>
        <v xml:space="preserve">Almenni </v>
      </c>
      <c r="C2073" t="s">
        <v>0</v>
      </c>
      <c r="D2073" t="s">
        <v>1</v>
      </c>
      <c r="E2073" t="s">
        <v>276</v>
      </c>
      <c r="F2073" t="s">
        <v>462</v>
      </c>
      <c r="G2073" s="8" t="s">
        <v>386</v>
      </c>
      <c r="H2073" t="s">
        <v>319</v>
      </c>
      <c r="I2073" s="7">
        <v>0</v>
      </c>
      <c r="L2073" s="7">
        <v>26587944379</v>
      </c>
      <c r="M2073" s="7">
        <v>1016779991</v>
      </c>
      <c r="N2073" s="7">
        <v>1031869724</v>
      </c>
      <c r="O2073" s="20" t="str">
        <f t="shared" si="65"/>
        <v/>
      </c>
    </row>
    <row r="2074" spans="1:15">
      <c r="A2074" s="20" t="str">
        <f t="shared" si="66"/>
        <v>Almenni lífeyrissjóðurinnRíkissafn langt</v>
      </c>
      <c r="B2074" s="20" t="str">
        <f>_xlfn.IFNA(INDEX(Listi!$AI:$AI,MATCH(C2074,Listi!$AJ:$AJ,0)),INDEX(Listi!T:T,MATCH(C2074,Listi!U:U,0)))</f>
        <v xml:space="preserve">Almenni </v>
      </c>
      <c r="C2074" t="s">
        <v>0</v>
      </c>
      <c r="D2074" t="s">
        <v>199</v>
      </c>
      <c r="E2074" t="s">
        <v>276</v>
      </c>
      <c r="F2074" t="s">
        <v>462</v>
      </c>
      <c r="G2074" s="8" t="s">
        <v>386</v>
      </c>
      <c r="H2074" t="s">
        <v>319</v>
      </c>
      <c r="I2074" s="7">
        <v>0</v>
      </c>
      <c r="L2074" s="7">
        <v>1193680171</v>
      </c>
      <c r="M2074" s="7">
        <v>61272573</v>
      </c>
      <c r="N2074" s="7">
        <v>40105929</v>
      </c>
      <c r="O2074" s="20" t="str">
        <f t="shared" si="65"/>
        <v/>
      </c>
    </row>
    <row r="2075" spans="1:15">
      <c r="A2075" s="20" t="str">
        <f t="shared" si="66"/>
        <v>Almenni lífeyrissjóðurinnRíkissafn stutt</v>
      </c>
      <c r="B2075" s="20" t="str">
        <f>_xlfn.IFNA(INDEX(Listi!$AI:$AI,MATCH(C2075,Listi!$AJ:$AJ,0)),INDEX(Listi!T:T,MATCH(C2075,Listi!U:U,0)))</f>
        <v xml:space="preserve">Almenni </v>
      </c>
      <c r="C2075" t="s">
        <v>0</v>
      </c>
      <c r="D2075" t="s">
        <v>200</v>
      </c>
      <c r="E2075" t="s">
        <v>276</v>
      </c>
      <c r="F2075" t="s">
        <v>462</v>
      </c>
      <c r="G2075" s="8" t="s">
        <v>386</v>
      </c>
      <c r="H2075" t="s">
        <v>319</v>
      </c>
      <c r="I2075" s="7">
        <v>0</v>
      </c>
      <c r="L2075" s="7">
        <v>541893627</v>
      </c>
      <c r="M2075" s="7">
        <v>20423158</v>
      </c>
      <c r="N2075" s="7">
        <v>14899899</v>
      </c>
      <c r="O2075" s="20" t="str">
        <f t="shared" si="65"/>
        <v/>
      </c>
    </row>
    <row r="2076" spans="1:15">
      <c r="A2076" s="20" t="str">
        <f t="shared" si="66"/>
        <v>Almenni lífeyrissjóðurinnTryggingadeild</v>
      </c>
      <c r="B2076" s="20" t="str">
        <f>_xlfn.IFNA(INDEX(Listi!$AI:$AI,MATCH(C2076,Listi!$AJ:$AJ,0)),INDEX(Listi!T:T,MATCH(C2076,Listi!U:U,0)))</f>
        <v xml:space="preserve">Almenni </v>
      </c>
      <c r="C2076" t="s">
        <v>0</v>
      </c>
      <c r="D2076" t="s">
        <v>201</v>
      </c>
      <c r="E2076" t="s">
        <v>275</v>
      </c>
      <c r="F2076" t="s">
        <v>462</v>
      </c>
      <c r="G2076" s="8" t="s">
        <v>386</v>
      </c>
      <c r="H2076" t="s">
        <v>319</v>
      </c>
      <c r="I2076" s="7">
        <v>0</v>
      </c>
      <c r="L2076" s="7">
        <v>174784296254</v>
      </c>
      <c r="M2076" s="7">
        <v>7497244534</v>
      </c>
      <c r="N2076" s="7">
        <v>3057046932</v>
      </c>
      <c r="O2076" s="20" t="str">
        <f t="shared" si="65"/>
        <v/>
      </c>
    </row>
    <row r="2077" spans="1:15">
      <c r="A2077" s="20" t="str">
        <f t="shared" si="66"/>
        <v>Arion banki hf.Erlend hlutabréf</v>
      </c>
      <c r="B2077" s="20" t="str">
        <f>_xlfn.IFNA(INDEX(Listi!$AI:$AI,MATCH(C2077,Listi!$AJ:$AJ,0)),INDEX(Listi!T:T,MATCH(C2077,Listi!U:U,0)))</f>
        <v xml:space="preserve">Arion banki </v>
      </c>
      <c r="C2077" t="s">
        <v>214</v>
      </c>
      <c r="D2077" t="s">
        <v>215</v>
      </c>
      <c r="E2077" t="s">
        <v>276</v>
      </c>
      <c r="F2077" t="s">
        <v>462</v>
      </c>
      <c r="G2077" s="8" t="s">
        <v>386</v>
      </c>
      <c r="H2077" t="s">
        <v>319</v>
      </c>
      <c r="I2077" s="7">
        <v>0</v>
      </c>
      <c r="L2077" s="7">
        <v>1149685000</v>
      </c>
      <c r="M2077" s="7">
        <v>49095000</v>
      </c>
      <c r="N2077" s="7">
        <v>10876000</v>
      </c>
      <c r="O2077" s="20" t="str">
        <f t="shared" si="65"/>
        <v/>
      </c>
    </row>
    <row r="2078" spans="1:15">
      <c r="A2078" s="20" t="str">
        <f t="shared" si="66"/>
        <v>Arion banki hf.Innlend skuldabréf</v>
      </c>
      <c r="B2078" s="20" t="str">
        <f>_xlfn.IFNA(INDEX(Listi!$AI:$AI,MATCH(C2078,Listi!$AJ:$AJ,0)),INDEX(Listi!T:T,MATCH(C2078,Listi!U:U,0)))</f>
        <v xml:space="preserve">Arion banki </v>
      </c>
      <c r="C2078" t="s">
        <v>214</v>
      </c>
      <c r="D2078" t="s">
        <v>216</v>
      </c>
      <c r="E2078" t="s">
        <v>276</v>
      </c>
      <c r="F2078" t="s">
        <v>462</v>
      </c>
      <c r="G2078" s="8" t="s">
        <v>386</v>
      </c>
      <c r="H2078" t="s">
        <v>319</v>
      </c>
      <c r="I2078" s="7">
        <v>0</v>
      </c>
      <c r="L2078" s="7">
        <v>4446434000</v>
      </c>
      <c r="M2078" s="7">
        <v>344234000</v>
      </c>
      <c r="N2078" s="7">
        <v>44793000</v>
      </c>
      <c r="O2078" s="20" t="str">
        <f t="shared" si="65"/>
        <v/>
      </c>
    </row>
    <row r="2079" spans="1:15">
      <c r="A2079" s="20" t="str">
        <f t="shared" si="66"/>
        <v>Arion banki hf.Lífeyrisauki L1</v>
      </c>
      <c r="B2079" s="20" t="str">
        <f>_xlfn.IFNA(INDEX(Listi!$AI:$AI,MATCH(C2079,Listi!$AJ:$AJ,0)),INDEX(Listi!T:T,MATCH(C2079,Listi!U:U,0)))</f>
        <v xml:space="preserve">Arion banki </v>
      </c>
      <c r="C2079" t="s">
        <v>214</v>
      </c>
      <c r="D2079" t="s">
        <v>377</v>
      </c>
      <c r="E2079" t="s">
        <v>276</v>
      </c>
      <c r="F2079" t="s">
        <v>462</v>
      </c>
      <c r="G2079" s="8" t="s">
        <v>386</v>
      </c>
      <c r="H2079" t="s">
        <v>319</v>
      </c>
      <c r="I2079" s="7">
        <v>0</v>
      </c>
      <c r="L2079" s="7">
        <v>5887942000</v>
      </c>
      <c r="M2079" s="7">
        <v>1011885000</v>
      </c>
      <c r="N2079" s="7">
        <v>34615000</v>
      </c>
      <c r="O2079" s="20" t="str">
        <f t="shared" si="65"/>
        <v/>
      </c>
    </row>
    <row r="2080" spans="1:15">
      <c r="A2080" s="20" t="str">
        <f t="shared" si="66"/>
        <v>Arion banki hf.Lífeyrisauki L2</v>
      </c>
      <c r="B2080" s="20" t="str">
        <f>_xlfn.IFNA(INDEX(Listi!$AI:$AI,MATCH(C2080,Listi!$AJ:$AJ,0)),INDEX(Listi!T:T,MATCH(C2080,Listi!U:U,0)))</f>
        <v xml:space="preserve">Arion banki </v>
      </c>
      <c r="C2080" t="s">
        <v>214</v>
      </c>
      <c r="D2080" t="s">
        <v>372</v>
      </c>
      <c r="E2080" t="s">
        <v>276</v>
      </c>
      <c r="F2080" t="s">
        <v>462</v>
      </c>
      <c r="G2080" s="8" t="s">
        <v>386</v>
      </c>
      <c r="H2080" t="s">
        <v>319</v>
      </c>
      <c r="I2080" s="7">
        <v>0</v>
      </c>
      <c r="L2080" s="7">
        <v>21366380000</v>
      </c>
      <c r="M2080" s="7">
        <v>1613513000</v>
      </c>
      <c r="N2080" s="7">
        <v>92085000</v>
      </c>
      <c r="O2080" s="20" t="str">
        <f t="shared" si="65"/>
        <v/>
      </c>
    </row>
    <row r="2081" spans="1:15">
      <c r="A2081" s="20" t="str">
        <f t="shared" si="66"/>
        <v>Arion banki hf.Lífeyrisauki L3</v>
      </c>
      <c r="B2081" s="20" t="str">
        <f>_xlfn.IFNA(INDEX(Listi!$AI:$AI,MATCH(C2081,Listi!$AJ:$AJ,0)),INDEX(Listi!T:T,MATCH(C2081,Listi!U:U,0)))</f>
        <v xml:space="preserve">Arion banki </v>
      </c>
      <c r="C2081" t="s">
        <v>214</v>
      </c>
      <c r="D2081" t="s">
        <v>371</v>
      </c>
      <c r="E2081" t="s">
        <v>276</v>
      </c>
      <c r="F2081" t="s">
        <v>462</v>
      </c>
      <c r="G2081" s="8" t="s">
        <v>386</v>
      </c>
      <c r="H2081" t="s">
        <v>319</v>
      </c>
      <c r="I2081" s="7">
        <v>0</v>
      </c>
      <c r="L2081" s="7">
        <v>29714848000</v>
      </c>
      <c r="M2081" s="7">
        <v>2122481000</v>
      </c>
      <c r="N2081" s="7">
        <v>129566000</v>
      </c>
      <c r="O2081" s="20" t="str">
        <f t="shared" si="65"/>
        <v/>
      </c>
    </row>
    <row r="2082" spans="1:15">
      <c r="A2082" s="20" t="str">
        <f t="shared" si="66"/>
        <v>Arion banki hf.Lífeyrisauki L4</v>
      </c>
      <c r="B2082" s="20" t="str">
        <f>_xlfn.IFNA(INDEX(Listi!$AI:$AI,MATCH(C2082,Listi!$AJ:$AJ,0)),INDEX(Listi!T:T,MATCH(C2082,Listi!U:U,0)))</f>
        <v xml:space="preserve">Arion banki </v>
      </c>
      <c r="C2082" t="s">
        <v>214</v>
      </c>
      <c r="D2082" t="s">
        <v>587</v>
      </c>
      <c r="E2082" t="s">
        <v>276</v>
      </c>
      <c r="F2082" t="s">
        <v>462</v>
      </c>
      <c r="G2082" s="8" t="s">
        <v>386</v>
      </c>
      <c r="H2082" t="s">
        <v>319</v>
      </c>
      <c r="I2082" s="7">
        <v>0</v>
      </c>
      <c r="L2082" s="7">
        <v>19306242000</v>
      </c>
      <c r="M2082" s="7">
        <v>1346647000</v>
      </c>
      <c r="N2082" s="7">
        <v>388052000</v>
      </c>
      <c r="O2082" s="20" t="str">
        <f t="shared" si="65"/>
        <v/>
      </c>
    </row>
    <row r="2083" spans="1:15">
      <c r="A2083" s="20" t="str">
        <f t="shared" si="66"/>
        <v>Arion banki hf.Lífeyrisauki L5</v>
      </c>
      <c r="B2083" s="20" t="str">
        <f>_xlfn.IFNA(INDEX(Listi!$AI:$AI,MATCH(C2083,Listi!$AJ:$AJ,0)),INDEX(Listi!T:T,MATCH(C2083,Listi!U:U,0)))</f>
        <v xml:space="preserve">Arion banki </v>
      </c>
      <c r="C2083" t="s">
        <v>214</v>
      </c>
      <c r="D2083" t="s">
        <v>369</v>
      </c>
      <c r="E2083" t="s">
        <v>276</v>
      </c>
      <c r="F2083" t="s">
        <v>462</v>
      </c>
      <c r="G2083" s="8" t="s">
        <v>386</v>
      </c>
      <c r="H2083" t="s">
        <v>319</v>
      </c>
      <c r="I2083" s="7">
        <v>0</v>
      </c>
      <c r="L2083" s="7">
        <v>44858554000</v>
      </c>
      <c r="M2083" s="7">
        <v>4018833000</v>
      </c>
      <c r="N2083" s="7">
        <v>933672000</v>
      </c>
      <c r="O2083" s="20" t="str">
        <f t="shared" si="65"/>
        <v/>
      </c>
    </row>
    <row r="2084" spans="1:15">
      <c r="A2084" s="20" t="str">
        <f t="shared" si="66"/>
        <v>Birta lífeyrissjóðurBlönduð leið</v>
      </c>
      <c r="B2084" s="20" t="str">
        <f>_xlfn.IFNA(INDEX(Listi!$AI:$AI,MATCH(C2084,Listi!$AJ:$AJ,0)),INDEX(Listi!T:T,MATCH(C2084,Listi!U:U,0)))</f>
        <v xml:space="preserve">Birta  </v>
      </c>
      <c r="C2084" t="s">
        <v>298</v>
      </c>
      <c r="D2084" t="s">
        <v>314</v>
      </c>
      <c r="E2084" t="s">
        <v>276</v>
      </c>
      <c r="F2084" t="s">
        <v>462</v>
      </c>
      <c r="G2084" s="8" t="s">
        <v>386</v>
      </c>
      <c r="H2084" t="s">
        <v>319</v>
      </c>
      <c r="I2084" s="7">
        <v>0</v>
      </c>
      <c r="L2084" s="7">
        <v>6929716201</v>
      </c>
      <c r="M2084" s="7">
        <v>253995298</v>
      </c>
      <c r="N2084" s="7">
        <v>139753585</v>
      </c>
      <c r="O2084" s="20" t="str">
        <f t="shared" si="65"/>
        <v/>
      </c>
    </row>
    <row r="2085" spans="1:15">
      <c r="A2085" s="20" t="str">
        <f t="shared" si="66"/>
        <v>Birta lífeyrissjóðurInnlánsleið</v>
      </c>
      <c r="B2085" s="20" t="str">
        <f>_xlfn.IFNA(INDEX(Listi!$AI:$AI,MATCH(C2085,Listi!$AJ:$AJ,0)),INDEX(Listi!T:T,MATCH(C2085,Listi!U:U,0)))</f>
        <v xml:space="preserve">Birta  </v>
      </c>
      <c r="C2085" t="s">
        <v>298</v>
      </c>
      <c r="D2085" t="s">
        <v>208</v>
      </c>
      <c r="E2085" t="s">
        <v>276</v>
      </c>
      <c r="F2085" t="s">
        <v>462</v>
      </c>
      <c r="G2085" s="8" t="s">
        <v>386</v>
      </c>
      <c r="H2085" t="s">
        <v>319</v>
      </c>
      <c r="I2085" s="7">
        <v>0</v>
      </c>
      <c r="L2085" s="7">
        <v>4108971332</v>
      </c>
      <c r="M2085" s="7">
        <v>264842424</v>
      </c>
      <c r="N2085" s="7">
        <v>174324836</v>
      </c>
      <c r="O2085" s="20" t="str">
        <f t="shared" si="65"/>
        <v/>
      </c>
    </row>
    <row r="2086" spans="1:15">
      <c r="A2086" s="20" t="str">
        <f t="shared" si="66"/>
        <v>Birta lífeyrissjóðurSamtryggingardeild</v>
      </c>
      <c r="B2086" s="20" t="str">
        <f>_xlfn.IFNA(INDEX(Listi!$AI:$AI,MATCH(C2086,Listi!$AJ:$AJ,0)),INDEX(Listi!T:T,MATCH(C2086,Listi!U:U,0)))</f>
        <v xml:space="preserve">Birta  </v>
      </c>
      <c r="C2086" t="s">
        <v>298</v>
      </c>
      <c r="D2086" t="s">
        <v>205</v>
      </c>
      <c r="E2086" t="s">
        <v>275</v>
      </c>
      <c r="F2086" t="s">
        <v>462</v>
      </c>
      <c r="G2086" s="8" t="s">
        <v>386</v>
      </c>
      <c r="H2086" t="s">
        <v>319</v>
      </c>
      <c r="I2086" s="7">
        <v>0</v>
      </c>
      <c r="L2086" s="7">
        <v>549755105944</v>
      </c>
      <c r="M2086" s="7">
        <v>18480897961</v>
      </c>
      <c r="N2086" s="7">
        <v>14075814006</v>
      </c>
      <c r="O2086" s="20" t="str">
        <f t="shared" si="65"/>
        <v/>
      </c>
    </row>
    <row r="2087" spans="1:15">
      <c r="A2087" s="20" t="str">
        <f t="shared" si="66"/>
        <v>Birta lífeyrissjóðurSkuldabréfaleið</v>
      </c>
      <c r="B2087" s="20" t="str">
        <f>_xlfn.IFNA(INDEX(Listi!$AI:$AI,MATCH(C2087,Listi!$AJ:$AJ,0)),INDEX(Listi!T:T,MATCH(C2087,Listi!U:U,0)))</f>
        <v xml:space="preserve">Birta  </v>
      </c>
      <c r="C2087" t="s">
        <v>298</v>
      </c>
      <c r="D2087" t="s">
        <v>313</v>
      </c>
      <c r="E2087" t="s">
        <v>276</v>
      </c>
      <c r="F2087" t="s">
        <v>462</v>
      </c>
      <c r="G2087" s="8" t="s">
        <v>386</v>
      </c>
      <c r="H2087" t="s">
        <v>319</v>
      </c>
      <c r="I2087" s="7">
        <v>0</v>
      </c>
      <c r="L2087" s="7">
        <v>8522374478</v>
      </c>
      <c r="M2087" s="7">
        <v>391005163</v>
      </c>
      <c r="N2087" s="7">
        <v>218104877</v>
      </c>
      <c r="O2087" s="20" t="str">
        <f t="shared" si="65"/>
        <v/>
      </c>
    </row>
    <row r="2088" spans="1:15">
      <c r="A2088" s="20" t="str">
        <f t="shared" si="66"/>
        <v>Birta lífeyrissjóðurTilgreind séreign</v>
      </c>
      <c r="B2088" s="20" t="str">
        <f>_xlfn.IFNA(INDEX(Listi!$AI:$AI,MATCH(C2088,Listi!$AJ:$AJ,0)),INDEX(Listi!T:T,MATCH(C2088,Listi!U:U,0)))</f>
        <v xml:space="preserve">Birta  </v>
      </c>
      <c r="C2088" t="s">
        <v>298</v>
      </c>
      <c r="D2088" t="s">
        <v>312</v>
      </c>
      <c r="E2088" t="s">
        <v>276</v>
      </c>
      <c r="F2088" t="s">
        <v>462</v>
      </c>
      <c r="G2088" s="8" t="s">
        <v>386</v>
      </c>
      <c r="H2088" t="s">
        <v>319</v>
      </c>
      <c r="I2088" s="7">
        <v>0</v>
      </c>
      <c r="L2088" s="7">
        <v>2234420297</v>
      </c>
      <c r="M2088" s="7">
        <v>511871981</v>
      </c>
      <c r="N2088" s="7">
        <v>36000223</v>
      </c>
      <c r="O2088" s="20" t="str">
        <f t="shared" si="65"/>
        <v/>
      </c>
    </row>
    <row r="2089" spans="1:15">
      <c r="A2089" s="20" t="str">
        <f t="shared" si="66"/>
        <v>Brú Lífeyrissjóður starfsmanna sveitarfélagaA-deild</v>
      </c>
      <c r="B2089" s="20" t="str">
        <f>_xlfn.IFNA(INDEX(Listi!$AI:$AI,MATCH(C2089,Listi!$AJ:$AJ,0)),INDEX(Listi!T:T,MATCH(C2089,Listi!U:U,0)))</f>
        <v>Brú</v>
      </c>
      <c r="C2089" t="s">
        <v>217</v>
      </c>
      <c r="D2089" t="s">
        <v>257</v>
      </c>
      <c r="E2089" t="s">
        <v>275</v>
      </c>
      <c r="F2089" t="s">
        <v>462</v>
      </c>
      <c r="G2089" s="8" t="s">
        <v>386</v>
      </c>
      <c r="H2089" t="s">
        <v>319</v>
      </c>
      <c r="I2089" s="7">
        <v>0</v>
      </c>
      <c r="L2089" s="7">
        <v>270469177889</v>
      </c>
      <c r="M2089" s="7">
        <v>13987858077</v>
      </c>
      <c r="N2089" s="7">
        <v>4793072329</v>
      </c>
      <c r="O2089" s="20" t="str">
        <f t="shared" si="65"/>
        <v/>
      </c>
    </row>
    <row r="2090" spans="1:15">
      <c r="A2090" s="20" t="str">
        <f t="shared" si="66"/>
        <v>Brú Lífeyrissjóður starfsmanna sveitarfélagaB-deild</v>
      </c>
      <c r="B2090" s="20" t="str">
        <f>_xlfn.IFNA(INDEX(Listi!$AI:$AI,MATCH(C2090,Listi!$AJ:$AJ,0)),INDEX(Listi!T:T,MATCH(C2090,Listi!U:U,0)))</f>
        <v>Brú</v>
      </c>
      <c r="C2090" t="s">
        <v>217</v>
      </c>
      <c r="D2090" t="s">
        <v>218</v>
      </c>
      <c r="E2090" t="s">
        <v>275</v>
      </c>
      <c r="F2090" t="s">
        <v>462</v>
      </c>
      <c r="G2090" s="8" t="s">
        <v>386</v>
      </c>
      <c r="H2090" t="s">
        <v>319</v>
      </c>
      <c r="I2090" s="7">
        <v>0</v>
      </c>
      <c r="L2090" s="7">
        <v>17004783831</v>
      </c>
      <c r="M2090" s="7">
        <v>119747694</v>
      </c>
      <c r="N2090" s="7">
        <v>3424817406</v>
      </c>
      <c r="O2090" s="20" t="str">
        <f t="shared" si="65"/>
        <v/>
      </c>
    </row>
    <row r="2091" spans="1:15">
      <c r="A2091" s="20" t="str">
        <f t="shared" si="66"/>
        <v>Brú Lífeyrissjóður starfsmanna sveitarfélagaV-deild</v>
      </c>
      <c r="B2091" s="20" t="str">
        <f>_xlfn.IFNA(INDEX(Listi!$AI:$AI,MATCH(C2091,Listi!$AJ:$AJ,0)),INDEX(Listi!T:T,MATCH(C2091,Listi!U:U,0)))</f>
        <v>Brú</v>
      </c>
      <c r="C2091" t="s">
        <v>217</v>
      </c>
      <c r="D2091" t="s">
        <v>219</v>
      </c>
      <c r="E2091" t="s">
        <v>275</v>
      </c>
      <c r="F2091" t="s">
        <v>462</v>
      </c>
      <c r="G2091" s="8" t="s">
        <v>386</v>
      </c>
      <c r="H2091" t="s">
        <v>319</v>
      </c>
      <c r="I2091" s="7">
        <v>0</v>
      </c>
      <c r="L2091" s="7">
        <v>54501394986</v>
      </c>
      <c r="M2091" s="7">
        <v>4188513374</v>
      </c>
      <c r="N2091" s="7">
        <v>455519059</v>
      </c>
      <c r="O2091" s="20" t="str">
        <f t="shared" si="65"/>
        <v/>
      </c>
    </row>
    <row r="2092" spans="1:15">
      <c r="A2092" s="20" t="str">
        <f t="shared" si="66"/>
        <v>Eftirlaunasj atvinnuflugmannaSamtryggingardeild</v>
      </c>
      <c r="B2092" s="20" t="str">
        <f>_xlfn.IFNA(INDEX(Listi!$AI:$AI,MATCH(C2092,Listi!$AJ:$AJ,0)),INDEX(Listi!T:T,MATCH(C2092,Listi!U:U,0)))</f>
        <v>EFÍA</v>
      </c>
      <c r="C2092" t="s">
        <v>220</v>
      </c>
      <c r="D2092" t="s">
        <v>205</v>
      </c>
      <c r="E2092" t="s">
        <v>275</v>
      </c>
      <c r="F2092" t="s">
        <v>462</v>
      </c>
      <c r="G2092" s="8" t="s">
        <v>386</v>
      </c>
      <c r="H2092" t="s">
        <v>319</v>
      </c>
      <c r="I2092" s="7">
        <v>0</v>
      </c>
      <c r="L2092" s="7">
        <v>58542663000</v>
      </c>
      <c r="M2092" s="7">
        <v>1477262000</v>
      </c>
      <c r="N2092" s="7">
        <v>1113313000</v>
      </c>
      <c r="O2092" s="20" t="str">
        <f t="shared" si="65"/>
        <v/>
      </c>
    </row>
    <row r="2093" spans="1:15">
      <c r="A2093" s="20" t="str">
        <f t="shared" si="66"/>
        <v>Festa - lífeyrissjóðurSamtryggingardeild</v>
      </c>
      <c r="B2093" s="20" t="str">
        <f>_xlfn.IFNA(INDEX(Listi!$AI:$AI,MATCH(C2093,Listi!$AJ:$AJ,0)),INDEX(Listi!T:T,MATCH(C2093,Listi!U:U,0)))</f>
        <v xml:space="preserve">Festa </v>
      </c>
      <c r="C2093" t="s">
        <v>221</v>
      </c>
      <c r="D2093" t="s">
        <v>205</v>
      </c>
      <c r="E2093" t="s">
        <v>275</v>
      </c>
      <c r="F2093" t="s">
        <v>462</v>
      </c>
      <c r="G2093" s="8" t="s">
        <v>386</v>
      </c>
      <c r="H2093" t="s">
        <v>319</v>
      </c>
      <c r="I2093" s="7">
        <v>0</v>
      </c>
      <c r="L2093" s="7">
        <v>246318113722</v>
      </c>
      <c r="M2093" s="7">
        <v>11138196907</v>
      </c>
      <c r="N2093" s="7">
        <v>5180938287</v>
      </c>
      <c r="O2093" s="20" t="str">
        <f t="shared" si="65"/>
        <v/>
      </c>
    </row>
    <row r="2094" spans="1:15">
      <c r="A2094" s="20" t="str">
        <f t="shared" si="66"/>
        <v>Festa - lífeyrissjóðurSparnaðarleið I</v>
      </c>
      <c r="B2094" s="20" t="str">
        <f>_xlfn.IFNA(INDEX(Listi!$AI:$AI,MATCH(C2094,Listi!$AJ:$AJ,0)),INDEX(Listi!T:T,MATCH(C2094,Listi!U:U,0)))</f>
        <v xml:space="preserve">Festa </v>
      </c>
      <c r="C2094" t="s">
        <v>221</v>
      </c>
      <c r="D2094" t="s">
        <v>464</v>
      </c>
      <c r="E2094" t="s">
        <v>276</v>
      </c>
      <c r="F2094" t="s">
        <v>462</v>
      </c>
      <c r="G2094" s="8" t="s">
        <v>386</v>
      </c>
      <c r="H2094" t="s">
        <v>319</v>
      </c>
      <c r="I2094" s="7">
        <v>13174</v>
      </c>
      <c r="L2094" s="7">
        <v>75585319</v>
      </c>
      <c r="M2094" s="7">
        <v>37671409</v>
      </c>
      <c r="N2094" s="7">
        <v>2063969</v>
      </c>
      <c r="O2094" s="20" t="str">
        <f t="shared" si="65"/>
        <v/>
      </c>
    </row>
    <row r="2095" spans="1:15">
      <c r="A2095" s="20" t="str">
        <f t="shared" si="66"/>
        <v>Festa - lífeyrissjóðurSparnaðarleið II</v>
      </c>
      <c r="B2095" s="20" t="str">
        <f>_xlfn.IFNA(INDEX(Listi!$AI:$AI,MATCH(C2095,Listi!$AJ:$AJ,0)),INDEX(Listi!T:T,MATCH(C2095,Listi!U:U,0)))</f>
        <v xml:space="preserve">Festa </v>
      </c>
      <c r="C2095" t="s">
        <v>221</v>
      </c>
      <c r="D2095" t="s">
        <v>388</v>
      </c>
      <c r="E2095" t="s">
        <v>276</v>
      </c>
      <c r="F2095" t="s">
        <v>462</v>
      </c>
      <c r="G2095" s="8" t="s">
        <v>386</v>
      </c>
      <c r="H2095" t="s">
        <v>319</v>
      </c>
      <c r="I2095" s="7">
        <v>1293051</v>
      </c>
      <c r="L2095" s="7">
        <v>1113180693</v>
      </c>
      <c r="M2095" s="7">
        <v>134564310</v>
      </c>
      <c r="N2095" s="7">
        <v>19363084</v>
      </c>
      <c r="O2095" s="20" t="str">
        <f t="shared" si="65"/>
        <v/>
      </c>
    </row>
    <row r="2096" spans="1:15">
      <c r="A2096" s="20" t="str">
        <f t="shared" si="66"/>
        <v>Frjálsi lífeyrissjóðurinnDeild/leið I</v>
      </c>
      <c r="B2096" s="20" t="str">
        <f>_xlfn.IFNA(INDEX(Listi!$AI:$AI,MATCH(C2096,Listi!$AJ:$AJ,0)),INDEX(Listi!T:T,MATCH(C2096,Listi!U:U,0)))</f>
        <v xml:space="preserve">Frjálsi </v>
      </c>
      <c r="C2096" t="s">
        <v>222</v>
      </c>
      <c r="D2096" t="s">
        <v>223</v>
      </c>
      <c r="E2096" t="s">
        <v>276</v>
      </c>
      <c r="F2096" t="s">
        <v>462</v>
      </c>
      <c r="G2096" s="8" t="s">
        <v>386</v>
      </c>
      <c r="H2096" t="s">
        <v>319</v>
      </c>
      <c r="I2096" s="7">
        <v>0</v>
      </c>
      <c r="L2096" s="7">
        <v>199278730000</v>
      </c>
      <c r="M2096" s="7">
        <v>10813020000</v>
      </c>
      <c r="N2096" s="7">
        <v>2178012000</v>
      </c>
      <c r="O2096" s="20" t="str">
        <f t="shared" si="65"/>
        <v/>
      </c>
    </row>
    <row r="2097" spans="1:15">
      <c r="A2097" s="20" t="str">
        <f t="shared" si="66"/>
        <v>Frjálsi lífeyrissjóðurinnDeild/leið II</v>
      </c>
      <c r="B2097" s="20" t="str">
        <f>_xlfn.IFNA(INDEX(Listi!$AI:$AI,MATCH(C2097,Listi!$AJ:$AJ,0)),INDEX(Listi!T:T,MATCH(C2097,Listi!U:U,0)))</f>
        <v xml:space="preserve">Frjálsi </v>
      </c>
      <c r="C2097" t="s">
        <v>222</v>
      </c>
      <c r="D2097" t="s">
        <v>224</v>
      </c>
      <c r="E2097" t="s">
        <v>276</v>
      </c>
      <c r="F2097" t="s">
        <v>462</v>
      </c>
      <c r="G2097" s="8" t="s">
        <v>386</v>
      </c>
      <c r="H2097" t="s">
        <v>319</v>
      </c>
      <c r="I2097" s="7">
        <v>0</v>
      </c>
      <c r="L2097" s="7">
        <v>29681370000</v>
      </c>
      <c r="M2097" s="7">
        <v>1864883000</v>
      </c>
      <c r="N2097" s="7">
        <v>401735000</v>
      </c>
      <c r="O2097" s="20" t="str">
        <f t="shared" si="65"/>
        <v/>
      </c>
    </row>
    <row r="2098" spans="1:15">
      <c r="A2098" s="20" t="str">
        <f t="shared" si="66"/>
        <v>Frjálsi lífeyrissjóðurinnDeild/leið III</v>
      </c>
      <c r="B2098" s="20" t="str">
        <f>_xlfn.IFNA(INDEX(Listi!$AI:$AI,MATCH(C2098,Listi!$AJ:$AJ,0)),INDEX(Listi!T:T,MATCH(C2098,Listi!U:U,0)))</f>
        <v xml:space="preserve">Frjálsi </v>
      </c>
      <c r="C2098" t="s">
        <v>222</v>
      </c>
      <c r="D2098" t="s">
        <v>225</v>
      </c>
      <c r="E2098" t="s">
        <v>276</v>
      </c>
      <c r="F2098" t="s">
        <v>462</v>
      </c>
      <c r="G2098" s="8" t="s">
        <v>386</v>
      </c>
      <c r="H2098" t="s">
        <v>319</v>
      </c>
      <c r="I2098" s="7">
        <v>0</v>
      </c>
      <c r="L2098" s="7">
        <v>43554797000</v>
      </c>
      <c r="M2098" s="7">
        <v>2564479000</v>
      </c>
      <c r="N2098" s="7">
        <v>1456678000</v>
      </c>
      <c r="O2098" s="20" t="str">
        <f t="shared" si="65"/>
        <v/>
      </c>
    </row>
    <row r="2099" spans="1:15">
      <c r="A2099" s="20" t="str">
        <f t="shared" si="66"/>
        <v>Frjálsi lífeyrissjóðurinnFrjálsi Áhætta</v>
      </c>
      <c r="B2099" s="20" t="str">
        <f>_xlfn.IFNA(INDEX(Listi!$AI:$AI,MATCH(C2099,Listi!$AJ:$AJ,0)),INDEX(Listi!T:T,MATCH(C2099,Listi!U:U,0)))</f>
        <v xml:space="preserve">Frjálsi </v>
      </c>
      <c r="C2099" t="s">
        <v>222</v>
      </c>
      <c r="D2099" t="s">
        <v>226</v>
      </c>
      <c r="E2099" t="s">
        <v>276</v>
      </c>
      <c r="F2099" t="s">
        <v>462</v>
      </c>
      <c r="G2099" s="8" t="s">
        <v>386</v>
      </c>
      <c r="H2099" t="s">
        <v>319</v>
      </c>
      <c r="I2099" s="7">
        <v>0</v>
      </c>
      <c r="L2099" s="7">
        <v>2707615000</v>
      </c>
      <c r="M2099" s="7">
        <v>335331000</v>
      </c>
      <c r="N2099" s="7">
        <v>1872000</v>
      </c>
      <c r="O2099" s="20" t="str">
        <f t="shared" si="65"/>
        <v/>
      </c>
    </row>
    <row r="2100" spans="1:15">
      <c r="A2100" s="20" t="str">
        <f t="shared" si="66"/>
        <v>Frjálsi lífeyrissjóðurinnSameiginleg deild</v>
      </c>
      <c r="B2100" s="20" t="str">
        <f>_xlfn.IFNA(INDEX(Listi!$AI:$AI,MATCH(C2100,Listi!$AJ:$AJ,0)),INDEX(Listi!T:T,MATCH(C2100,Listi!U:U,0)))</f>
        <v xml:space="preserve">Frjálsi </v>
      </c>
      <c r="C2100" t="s">
        <v>222</v>
      </c>
      <c r="D2100" t="s">
        <v>311</v>
      </c>
      <c r="E2100" t="s">
        <v>276</v>
      </c>
      <c r="F2100" t="s">
        <v>462</v>
      </c>
      <c r="G2100" s="8" t="s">
        <v>386</v>
      </c>
      <c r="H2100" t="s">
        <v>319</v>
      </c>
      <c r="I2100" s="7">
        <v>0</v>
      </c>
      <c r="L2100" s="7">
        <v>0</v>
      </c>
      <c r="M2100" s="7">
        <v>0</v>
      </c>
      <c r="N2100" s="7">
        <v>0</v>
      </c>
      <c r="O2100" s="20" t="str">
        <f t="shared" si="65"/>
        <v/>
      </c>
    </row>
    <row r="2101" spans="1:15">
      <c r="A2101" s="20" t="str">
        <f t="shared" si="66"/>
        <v>Frjálsi lífeyrissjóðurinnSamtryggingardeild</v>
      </c>
      <c r="B2101" s="20" t="str">
        <f>_xlfn.IFNA(INDEX(Listi!$AI:$AI,MATCH(C2101,Listi!$AJ:$AJ,0)),INDEX(Listi!T:T,MATCH(C2101,Listi!U:U,0)))</f>
        <v xml:space="preserve">Frjálsi </v>
      </c>
      <c r="C2101" t="s">
        <v>222</v>
      </c>
      <c r="D2101" t="s">
        <v>205</v>
      </c>
      <c r="E2101" t="s">
        <v>275</v>
      </c>
      <c r="F2101" t="s">
        <v>462</v>
      </c>
      <c r="G2101" s="8" t="s">
        <v>386</v>
      </c>
      <c r="H2101" t="s">
        <v>319</v>
      </c>
      <c r="I2101" s="7">
        <v>0</v>
      </c>
      <c r="L2101" s="7">
        <v>127148465000</v>
      </c>
      <c r="M2101" s="7">
        <v>7524433000</v>
      </c>
      <c r="N2101" s="7">
        <v>1254273000</v>
      </c>
      <c r="O2101" s="20" t="str">
        <f t="shared" si="65"/>
        <v/>
      </c>
    </row>
    <row r="2102" spans="1:15">
      <c r="A2102" s="20" t="str">
        <f t="shared" si="66"/>
        <v>Gildi - lífeyrissjóðurFramtíðarsýn 1</v>
      </c>
      <c r="B2102" s="20" t="str">
        <f>_xlfn.IFNA(INDEX(Listi!$AI:$AI,MATCH(C2102,Listi!$AJ:$AJ,0)),INDEX(Listi!T:T,MATCH(C2102,Listi!U:U,0)))</f>
        <v xml:space="preserve">Gildi  </v>
      </c>
      <c r="C2102" t="s">
        <v>227</v>
      </c>
      <c r="D2102" t="s">
        <v>373</v>
      </c>
      <c r="E2102" t="s">
        <v>276</v>
      </c>
      <c r="F2102" t="s">
        <v>462</v>
      </c>
      <c r="G2102" s="8" t="s">
        <v>386</v>
      </c>
      <c r="H2102" t="s">
        <v>319</v>
      </c>
      <c r="I2102" s="7">
        <v>0</v>
      </c>
      <c r="L2102" s="7">
        <v>3223959491</v>
      </c>
      <c r="M2102" s="7">
        <v>185065371</v>
      </c>
      <c r="N2102" s="7">
        <v>99697779</v>
      </c>
      <c r="O2102" s="20" t="str">
        <f t="shared" si="65"/>
        <v/>
      </c>
    </row>
    <row r="2103" spans="1:15">
      <c r="A2103" s="20" t="str">
        <f t="shared" si="66"/>
        <v>Gildi - lífeyrissjóðurFramtíðarsýn 2</v>
      </c>
      <c r="B2103" s="20" t="str">
        <f>_xlfn.IFNA(INDEX(Listi!$AI:$AI,MATCH(C2103,Listi!$AJ:$AJ,0)),INDEX(Listi!T:T,MATCH(C2103,Listi!U:U,0)))</f>
        <v xml:space="preserve">Gildi  </v>
      </c>
      <c r="C2103" t="s">
        <v>227</v>
      </c>
      <c r="D2103" t="s">
        <v>374</v>
      </c>
      <c r="E2103" t="s">
        <v>276</v>
      </c>
      <c r="F2103" t="s">
        <v>462</v>
      </c>
      <c r="G2103" s="8" t="s">
        <v>386</v>
      </c>
      <c r="H2103" t="s">
        <v>319</v>
      </c>
      <c r="I2103" s="7">
        <v>0</v>
      </c>
      <c r="L2103" s="7">
        <v>3172355810</v>
      </c>
      <c r="M2103" s="7">
        <v>227598529</v>
      </c>
      <c r="N2103" s="7">
        <v>70042741</v>
      </c>
      <c r="O2103" s="20" t="str">
        <f t="shared" si="65"/>
        <v/>
      </c>
    </row>
    <row r="2104" spans="1:15">
      <c r="A2104" s="20" t="str">
        <f t="shared" si="66"/>
        <v>Gildi - lífeyrissjóðurFramtíðarsýn 3</v>
      </c>
      <c r="B2104" s="20" t="str">
        <f>_xlfn.IFNA(INDEX(Listi!$AI:$AI,MATCH(C2104,Listi!$AJ:$AJ,0)),INDEX(Listi!T:T,MATCH(C2104,Listi!U:U,0)))</f>
        <v xml:space="preserve">Gildi  </v>
      </c>
      <c r="C2104" t="s">
        <v>227</v>
      </c>
      <c r="D2104" t="s">
        <v>380</v>
      </c>
      <c r="E2104" t="s">
        <v>276</v>
      </c>
      <c r="F2104" t="s">
        <v>462</v>
      </c>
      <c r="G2104" s="8" t="s">
        <v>386</v>
      </c>
      <c r="H2104" t="s">
        <v>319</v>
      </c>
      <c r="I2104" s="7">
        <v>0</v>
      </c>
      <c r="L2104" s="7">
        <v>1220667693</v>
      </c>
      <c r="M2104" s="7">
        <v>206427664</v>
      </c>
      <c r="N2104" s="7">
        <v>61376636</v>
      </c>
      <c r="O2104" s="20" t="str">
        <f t="shared" si="65"/>
        <v/>
      </c>
    </row>
    <row r="2105" spans="1:15">
      <c r="A2105" s="20" t="str">
        <f t="shared" si="66"/>
        <v>Gildi - lífeyrissjóðurSamtryggingardeild</v>
      </c>
      <c r="B2105" s="20" t="str">
        <f>_xlfn.IFNA(INDEX(Listi!$AI:$AI,MATCH(C2105,Listi!$AJ:$AJ,0)),INDEX(Listi!T:T,MATCH(C2105,Listi!U:U,0)))</f>
        <v xml:space="preserve">Gildi  </v>
      </c>
      <c r="C2105" t="s">
        <v>227</v>
      </c>
      <c r="D2105" t="s">
        <v>205</v>
      </c>
      <c r="E2105" t="s">
        <v>275</v>
      </c>
      <c r="F2105" t="s">
        <v>462</v>
      </c>
      <c r="G2105" s="8" t="s">
        <v>386</v>
      </c>
      <c r="H2105" t="s">
        <v>319</v>
      </c>
      <c r="I2105" s="7">
        <v>0</v>
      </c>
      <c r="L2105" s="7">
        <v>908474103084</v>
      </c>
      <c r="M2105" s="7">
        <v>33404441428</v>
      </c>
      <c r="N2105" s="7">
        <v>20772915594</v>
      </c>
      <c r="O2105" s="20" t="str">
        <f t="shared" si="65"/>
        <v/>
      </c>
    </row>
    <row r="2106" spans="1:15">
      <c r="A2106" s="20" t="str">
        <f t="shared" si="66"/>
        <v>Íslandsbanki hf.Erlend verðbréf</v>
      </c>
      <c r="B2106" s="20" t="str">
        <f>_xlfn.IFNA(INDEX(Listi!$AI:$AI,MATCH(C2106,Listi!$AJ:$AJ,0)),INDEX(Listi!T:T,MATCH(C2106,Listi!U:U,0)))</f>
        <v>Íslandsbanki</v>
      </c>
      <c r="C2106" t="s">
        <v>228</v>
      </c>
      <c r="D2106" t="s">
        <v>229</v>
      </c>
      <c r="E2106" t="s">
        <v>276</v>
      </c>
      <c r="F2106" t="s">
        <v>462</v>
      </c>
      <c r="G2106" s="8" t="s">
        <v>386</v>
      </c>
      <c r="H2106" t="s">
        <v>319</v>
      </c>
      <c r="I2106" s="7">
        <v>0</v>
      </c>
      <c r="L2106" s="7">
        <v>1602556114</v>
      </c>
      <c r="M2106" s="7">
        <v>15640340</v>
      </c>
      <c r="N2106" s="7">
        <v>15279587</v>
      </c>
      <c r="O2106" s="20" t="str">
        <f t="shared" si="65"/>
        <v/>
      </c>
    </row>
    <row r="2107" spans="1:15">
      <c r="A2107" s="20" t="str">
        <f t="shared" si="66"/>
        <v>Íslandsbanki hf.Húsnæðisleið</v>
      </c>
      <c r="B2107" s="20" t="str">
        <f>_xlfn.IFNA(INDEX(Listi!$AI:$AI,MATCH(C2107,Listi!$AJ:$AJ,0)),INDEX(Listi!T:T,MATCH(C2107,Listi!U:U,0)))</f>
        <v>Íslandsbanki</v>
      </c>
      <c r="C2107" t="s">
        <v>228</v>
      </c>
      <c r="D2107" t="s">
        <v>307</v>
      </c>
      <c r="E2107" t="s">
        <v>276</v>
      </c>
      <c r="F2107" t="s">
        <v>462</v>
      </c>
      <c r="G2107" s="8" t="s">
        <v>386</v>
      </c>
      <c r="H2107" t="s">
        <v>319</v>
      </c>
      <c r="I2107" s="7">
        <v>0</v>
      </c>
      <c r="L2107" s="7">
        <v>2334808209</v>
      </c>
      <c r="M2107" s="7">
        <v>1128225985</v>
      </c>
      <c r="N2107" s="7">
        <v>7159457</v>
      </c>
      <c r="O2107" s="20" t="str">
        <f t="shared" si="65"/>
        <v/>
      </c>
    </row>
    <row r="2108" spans="1:15">
      <c r="A2108" s="20" t="str">
        <f t="shared" si="66"/>
        <v>Íslandsbanki hf.Lífeyrisreikningur-óverðtryggður</v>
      </c>
      <c r="B2108" s="20" t="str">
        <f>_xlfn.IFNA(INDEX(Listi!$AI:$AI,MATCH(C2108,Listi!$AJ:$AJ,0)),INDEX(Listi!T:T,MATCH(C2108,Listi!U:U,0)))</f>
        <v>Íslandsbanki</v>
      </c>
      <c r="C2108" t="s">
        <v>228</v>
      </c>
      <c r="D2108" t="s">
        <v>231</v>
      </c>
      <c r="E2108" t="s">
        <v>276</v>
      </c>
      <c r="F2108" t="s">
        <v>462</v>
      </c>
      <c r="G2108" s="8" t="s">
        <v>386</v>
      </c>
      <c r="H2108" t="s">
        <v>319</v>
      </c>
      <c r="I2108" s="7">
        <v>0</v>
      </c>
      <c r="L2108" s="7">
        <v>2506311736</v>
      </c>
      <c r="M2108" s="7">
        <v>879015901</v>
      </c>
      <c r="N2108" s="7">
        <v>95740979</v>
      </c>
      <c r="O2108" s="20" t="str">
        <f t="shared" si="65"/>
        <v/>
      </c>
    </row>
    <row r="2109" spans="1:15">
      <c r="A2109" s="20" t="str">
        <f t="shared" si="66"/>
        <v>Íslandsbanki hf.Lífeyrisreikningur-verðtryggður</v>
      </c>
      <c r="B2109" s="20" t="str">
        <f>_xlfn.IFNA(INDEX(Listi!$AI:$AI,MATCH(C2109,Listi!$AJ:$AJ,0)),INDEX(Listi!T:T,MATCH(C2109,Listi!U:U,0)))</f>
        <v>Íslandsbanki</v>
      </c>
      <c r="C2109" t="s">
        <v>228</v>
      </c>
      <c r="D2109" t="s">
        <v>232</v>
      </c>
      <c r="E2109" t="s">
        <v>276</v>
      </c>
      <c r="F2109" t="s">
        <v>462</v>
      </c>
      <c r="G2109" s="8" t="s">
        <v>386</v>
      </c>
      <c r="H2109" t="s">
        <v>319</v>
      </c>
      <c r="I2109" s="7">
        <v>0</v>
      </c>
      <c r="L2109" s="7">
        <v>35933944171</v>
      </c>
      <c r="M2109" s="7">
        <v>3575627585</v>
      </c>
      <c r="N2109" s="7">
        <v>973599891</v>
      </c>
      <c r="O2109" s="20" t="str">
        <f t="shared" si="65"/>
        <v/>
      </c>
    </row>
    <row r="2110" spans="1:15">
      <c r="A2110" s="20" t="str">
        <f t="shared" si="66"/>
        <v>Íslandsbanki hf.Löng ríkisskuldabréf</v>
      </c>
      <c r="B2110" s="20" t="str">
        <f>_xlfn.IFNA(INDEX(Listi!$AI:$AI,MATCH(C2110,Listi!$AJ:$AJ,0)),INDEX(Listi!T:T,MATCH(C2110,Listi!U:U,0)))</f>
        <v>Íslandsbanki</v>
      </c>
      <c r="C2110" t="s">
        <v>228</v>
      </c>
      <c r="D2110" t="s">
        <v>233</v>
      </c>
      <c r="E2110" t="s">
        <v>276</v>
      </c>
      <c r="F2110" t="s">
        <v>462</v>
      </c>
      <c r="G2110" s="8" t="s">
        <v>386</v>
      </c>
      <c r="H2110" t="s">
        <v>319</v>
      </c>
      <c r="I2110" s="7">
        <v>0</v>
      </c>
      <c r="L2110" s="7">
        <v>753232602</v>
      </c>
      <c r="M2110" s="7">
        <v>52540738</v>
      </c>
      <c r="N2110" s="7">
        <v>25520229</v>
      </c>
      <c r="O2110" s="20" t="str">
        <f t="shared" si="65"/>
        <v/>
      </c>
    </row>
    <row r="2111" spans="1:15">
      <c r="A2111" s="20" t="str">
        <f t="shared" si="66"/>
        <v>Íslandsbanki hf.Stýring A</v>
      </c>
      <c r="B2111" s="20" t="str">
        <f>_xlfn.IFNA(INDEX(Listi!$AI:$AI,MATCH(C2111,Listi!$AJ:$AJ,0)),INDEX(Listi!T:T,MATCH(C2111,Listi!U:U,0)))</f>
        <v>Íslandsbanki</v>
      </c>
      <c r="C2111" t="s">
        <v>228</v>
      </c>
      <c r="D2111" t="s">
        <v>234</v>
      </c>
      <c r="E2111" t="s">
        <v>276</v>
      </c>
      <c r="F2111" t="s">
        <v>462</v>
      </c>
      <c r="G2111" s="8" t="s">
        <v>386</v>
      </c>
      <c r="H2111" t="s">
        <v>319</v>
      </c>
      <c r="I2111" s="7">
        <v>0</v>
      </c>
      <c r="L2111" s="7">
        <v>4133723797</v>
      </c>
      <c r="M2111" s="7">
        <v>215966902</v>
      </c>
      <c r="N2111" s="7">
        <v>124877843</v>
      </c>
      <c r="O2111" s="20" t="str">
        <f t="shared" si="65"/>
        <v/>
      </c>
    </row>
    <row r="2112" spans="1:15">
      <c r="A2112" s="20" t="str">
        <f t="shared" si="66"/>
        <v>Íslandsbanki hf.Stýring B</v>
      </c>
      <c r="B2112" s="20" t="str">
        <f>_xlfn.IFNA(INDEX(Listi!$AI:$AI,MATCH(C2112,Listi!$AJ:$AJ,0)),INDEX(Listi!T:T,MATCH(C2112,Listi!U:U,0)))</f>
        <v>Íslandsbanki</v>
      </c>
      <c r="C2112" t="s">
        <v>228</v>
      </c>
      <c r="D2112" t="s">
        <v>235</v>
      </c>
      <c r="E2112" t="s">
        <v>276</v>
      </c>
      <c r="F2112" t="s">
        <v>462</v>
      </c>
      <c r="G2112" s="8" t="s">
        <v>386</v>
      </c>
      <c r="H2112" t="s">
        <v>319</v>
      </c>
      <c r="I2112" s="7">
        <v>0</v>
      </c>
      <c r="L2112" s="7">
        <v>5860247393</v>
      </c>
      <c r="M2112" s="7">
        <v>508591885</v>
      </c>
      <c r="N2112" s="7">
        <v>77897125</v>
      </c>
      <c r="O2112" s="20" t="str">
        <f t="shared" si="65"/>
        <v/>
      </c>
    </row>
    <row r="2113" spans="1:15">
      <c r="A2113" s="20" t="str">
        <f t="shared" si="66"/>
        <v>Íslandsbanki hf.Stýring C</v>
      </c>
      <c r="B2113" s="20" t="str">
        <f>_xlfn.IFNA(INDEX(Listi!$AI:$AI,MATCH(C2113,Listi!$AJ:$AJ,0)),INDEX(Listi!T:T,MATCH(C2113,Listi!U:U,0)))</f>
        <v>Íslandsbanki</v>
      </c>
      <c r="C2113" t="s">
        <v>228</v>
      </c>
      <c r="D2113" t="s">
        <v>236</v>
      </c>
      <c r="E2113" t="s">
        <v>276</v>
      </c>
      <c r="F2113" t="s">
        <v>462</v>
      </c>
      <c r="G2113" s="8" t="s">
        <v>386</v>
      </c>
      <c r="H2113" t="s">
        <v>319</v>
      </c>
      <c r="I2113" s="7">
        <v>0</v>
      </c>
      <c r="L2113" s="7">
        <v>8014427899</v>
      </c>
      <c r="M2113" s="7">
        <v>751053797</v>
      </c>
      <c r="N2113" s="7">
        <v>58531298</v>
      </c>
      <c r="O2113" s="20" t="str">
        <f t="shared" si="65"/>
        <v/>
      </c>
    </row>
    <row r="2114" spans="1:15">
      <c r="A2114" s="20" t="str">
        <f t="shared" si="66"/>
        <v>Íslandsbanki hf.Stýring D</v>
      </c>
      <c r="B2114" s="20" t="str">
        <f>_xlfn.IFNA(INDEX(Listi!$AI:$AI,MATCH(C2114,Listi!$AJ:$AJ,0)),INDEX(Listi!T:T,MATCH(C2114,Listi!U:U,0)))</f>
        <v>Íslandsbanki</v>
      </c>
      <c r="C2114" t="s">
        <v>228</v>
      </c>
      <c r="D2114" t="s">
        <v>237</v>
      </c>
      <c r="E2114" t="s">
        <v>276</v>
      </c>
      <c r="F2114" t="s">
        <v>462</v>
      </c>
      <c r="G2114" s="8" t="s">
        <v>386</v>
      </c>
      <c r="H2114" t="s">
        <v>319</v>
      </c>
      <c r="I2114" s="7">
        <v>0</v>
      </c>
      <c r="L2114" s="7">
        <v>5826614423</v>
      </c>
      <c r="M2114" s="7">
        <v>1371163557</v>
      </c>
      <c r="N2114" s="7">
        <v>36861109</v>
      </c>
      <c r="O2114" s="20" t="str">
        <f t="shared" ref="O2114:O2177" si="67">IFERROR(VLOOKUP(F2114,EhLykill,3,FALSE),"")</f>
        <v/>
      </c>
    </row>
    <row r="2115" spans="1:15">
      <c r="A2115" s="20" t="str">
        <f t="shared" si="66"/>
        <v>Íslandsbanki hf.Stýring E</v>
      </c>
      <c r="B2115" s="20" t="str">
        <f>_xlfn.IFNA(INDEX(Listi!$AI:$AI,MATCH(C2115,Listi!$AJ:$AJ,0)),INDEX(Listi!T:T,MATCH(C2115,Listi!U:U,0)))</f>
        <v>Íslandsbanki</v>
      </c>
      <c r="C2115" t="s">
        <v>228</v>
      </c>
      <c r="D2115" t="s">
        <v>580</v>
      </c>
      <c r="E2115" t="s">
        <v>276</v>
      </c>
      <c r="F2115" t="s">
        <v>462</v>
      </c>
      <c r="G2115" s="8" t="s">
        <v>386</v>
      </c>
      <c r="H2115" t="s">
        <v>319</v>
      </c>
      <c r="I2115" s="7">
        <v>0</v>
      </c>
      <c r="L2115" s="7">
        <v>99567247</v>
      </c>
      <c r="M2115" s="7">
        <v>7691901</v>
      </c>
      <c r="N2115" s="7">
        <v>670647</v>
      </c>
      <c r="O2115" s="20" t="str">
        <f t="shared" si="67"/>
        <v/>
      </c>
    </row>
    <row r="2116" spans="1:15">
      <c r="A2116" s="20" t="str">
        <f t="shared" si="66"/>
        <v>Íslenski lífeyrissjóðurinnLíf 1</v>
      </c>
      <c r="B2116" s="20" t="str">
        <f>_xlfn.IFNA(INDEX(Listi!$AI:$AI,MATCH(C2116,Listi!$AJ:$AJ,0)),INDEX(Listi!T:T,MATCH(C2116,Listi!U:U,0)))</f>
        <v xml:space="preserve">Íslenski  </v>
      </c>
      <c r="C2116" t="s">
        <v>238</v>
      </c>
      <c r="D2116" t="s">
        <v>239</v>
      </c>
      <c r="E2116" t="s">
        <v>276</v>
      </c>
      <c r="F2116" t="s">
        <v>462</v>
      </c>
      <c r="G2116" s="8" t="s">
        <v>386</v>
      </c>
      <c r="H2116" t="s">
        <v>319</v>
      </c>
      <c r="I2116" s="7">
        <v>0</v>
      </c>
      <c r="L2116" s="7">
        <v>34645188332</v>
      </c>
      <c r="M2116" s="7">
        <v>5859453012</v>
      </c>
      <c r="N2116" s="7">
        <v>977930648</v>
      </c>
      <c r="O2116" s="20" t="str">
        <f t="shared" si="67"/>
        <v/>
      </c>
    </row>
    <row r="2117" spans="1:15">
      <c r="A2117" s="20" t="str">
        <f t="shared" si="66"/>
        <v>Íslenski lífeyrissjóðurinnLíf 2</v>
      </c>
      <c r="B2117" s="20" t="str">
        <f>_xlfn.IFNA(INDEX(Listi!$AI:$AI,MATCH(C2117,Listi!$AJ:$AJ,0)),INDEX(Listi!T:T,MATCH(C2117,Listi!U:U,0)))</f>
        <v xml:space="preserve">Íslenski  </v>
      </c>
      <c r="C2117" t="s">
        <v>238</v>
      </c>
      <c r="D2117" t="s">
        <v>240</v>
      </c>
      <c r="E2117" t="s">
        <v>276</v>
      </c>
      <c r="F2117" t="s">
        <v>462</v>
      </c>
      <c r="G2117" s="8" t="s">
        <v>386</v>
      </c>
      <c r="H2117" t="s">
        <v>319</v>
      </c>
      <c r="I2117" s="7">
        <v>0</v>
      </c>
      <c r="L2117" s="7">
        <v>31029129445</v>
      </c>
      <c r="M2117" s="7">
        <v>2139527304</v>
      </c>
      <c r="N2117" s="7">
        <v>531278955</v>
      </c>
      <c r="O2117" s="20" t="str">
        <f t="shared" si="67"/>
        <v/>
      </c>
    </row>
    <row r="2118" spans="1:15">
      <c r="A2118" s="20" t="str">
        <f t="shared" si="66"/>
        <v>Íslenski lífeyrissjóðurinnLíf 3</v>
      </c>
      <c r="B2118" s="20" t="str">
        <f>_xlfn.IFNA(INDEX(Listi!$AI:$AI,MATCH(C2118,Listi!$AJ:$AJ,0)),INDEX(Listi!T:T,MATCH(C2118,Listi!U:U,0)))</f>
        <v xml:space="preserve">Íslenski  </v>
      </c>
      <c r="C2118" t="s">
        <v>238</v>
      </c>
      <c r="D2118" t="s">
        <v>241</v>
      </c>
      <c r="E2118" t="s">
        <v>276</v>
      </c>
      <c r="F2118" t="s">
        <v>462</v>
      </c>
      <c r="G2118" s="8" t="s">
        <v>386</v>
      </c>
      <c r="H2118" t="s">
        <v>319</v>
      </c>
      <c r="I2118" s="7">
        <v>0</v>
      </c>
      <c r="L2118" s="7">
        <v>26552298455</v>
      </c>
      <c r="M2118" s="7">
        <v>1349981892</v>
      </c>
      <c r="N2118" s="7">
        <v>474868471</v>
      </c>
      <c r="O2118" s="20" t="str">
        <f t="shared" si="67"/>
        <v/>
      </c>
    </row>
    <row r="2119" spans="1:15">
      <c r="A2119" s="20" t="str">
        <f t="shared" si="66"/>
        <v>Íslenski lífeyrissjóðurinnLíf 4</v>
      </c>
      <c r="B2119" s="20" t="str">
        <f>_xlfn.IFNA(INDEX(Listi!$AI:$AI,MATCH(C2119,Listi!$AJ:$AJ,0)),INDEX(Listi!T:T,MATCH(C2119,Listi!U:U,0)))</f>
        <v xml:space="preserve">Íslenski  </v>
      </c>
      <c r="C2119" t="s">
        <v>238</v>
      </c>
      <c r="D2119" t="s">
        <v>242</v>
      </c>
      <c r="E2119" t="s">
        <v>276</v>
      </c>
      <c r="F2119" t="s">
        <v>462</v>
      </c>
      <c r="G2119" s="8" t="s">
        <v>386</v>
      </c>
      <c r="H2119" t="s">
        <v>319</v>
      </c>
      <c r="I2119" s="7">
        <v>0</v>
      </c>
      <c r="L2119" s="7">
        <v>15323468197</v>
      </c>
      <c r="M2119" s="7">
        <v>592019313</v>
      </c>
      <c r="N2119" s="7">
        <v>649721424</v>
      </c>
      <c r="O2119" s="20" t="str">
        <f t="shared" si="67"/>
        <v/>
      </c>
    </row>
    <row r="2120" spans="1:15">
      <c r="A2120" s="20" t="str">
        <f t="shared" si="66"/>
        <v>Íslenski lífeyrissjóðurinnSamtryggingardeild</v>
      </c>
      <c r="B2120" s="20" t="str">
        <f>_xlfn.IFNA(INDEX(Listi!$AI:$AI,MATCH(C2120,Listi!$AJ:$AJ,0)),INDEX(Listi!T:T,MATCH(C2120,Listi!U:U,0)))</f>
        <v xml:space="preserve">Íslenski  </v>
      </c>
      <c r="C2120" t="s">
        <v>238</v>
      </c>
      <c r="D2120" t="s">
        <v>205</v>
      </c>
      <c r="E2120" t="s">
        <v>275</v>
      </c>
      <c r="F2120" t="s">
        <v>462</v>
      </c>
      <c r="G2120" s="8" t="s">
        <v>386</v>
      </c>
      <c r="H2120" t="s">
        <v>319</v>
      </c>
      <c r="I2120" s="7">
        <v>0</v>
      </c>
      <c r="L2120" s="7">
        <v>32369481106</v>
      </c>
      <c r="M2120" s="7">
        <v>2513450236</v>
      </c>
      <c r="N2120" s="7">
        <v>182749847</v>
      </c>
      <c r="O2120" s="20" t="str">
        <f t="shared" si="67"/>
        <v/>
      </c>
    </row>
    <row r="2121" spans="1:15">
      <c r="A2121" s="20" t="str">
        <f t="shared" si="66"/>
        <v>Kvika banki hf.Ævileið</v>
      </c>
      <c r="B2121" s="20" t="str">
        <f>_xlfn.IFNA(INDEX(Listi!$AI:$AI,MATCH(C2121,Listi!$AJ:$AJ,0)),INDEX(Listi!T:T,MATCH(C2121,Listi!U:U,0)))</f>
        <v xml:space="preserve">Kvika banki </v>
      </c>
      <c r="C2121" t="s">
        <v>243</v>
      </c>
      <c r="D2121" t="s">
        <v>248</v>
      </c>
      <c r="E2121" t="s">
        <v>276</v>
      </c>
      <c r="F2121" t="s">
        <v>462</v>
      </c>
      <c r="G2121" s="8" t="s">
        <v>386</v>
      </c>
      <c r="H2121" t="s">
        <v>319</v>
      </c>
      <c r="I2121" s="7">
        <v>242403</v>
      </c>
      <c r="L2121" s="7">
        <v>83990162</v>
      </c>
      <c r="M2121" s="7">
        <v>9152445</v>
      </c>
      <c r="N2121" s="7">
        <v>0</v>
      </c>
      <c r="O2121" s="20" t="str">
        <f t="shared" si="67"/>
        <v/>
      </c>
    </row>
    <row r="2122" spans="1:15">
      <c r="A2122" s="20" t="str">
        <f t="shared" si="66"/>
        <v>Kvika banki hf.Innlánaleið</v>
      </c>
      <c r="B2122" s="20" t="str">
        <f>_xlfn.IFNA(INDEX(Listi!$AI:$AI,MATCH(C2122,Listi!$AJ:$AJ,0)),INDEX(Listi!T:T,MATCH(C2122,Listi!U:U,0)))</f>
        <v xml:space="preserve">Kvika banki </v>
      </c>
      <c r="C2122" t="s">
        <v>243</v>
      </c>
      <c r="D2122" t="s">
        <v>230</v>
      </c>
      <c r="E2122" t="s">
        <v>276</v>
      </c>
      <c r="F2122" t="s">
        <v>462</v>
      </c>
      <c r="G2122" s="8" t="s">
        <v>386</v>
      </c>
      <c r="H2122" t="s">
        <v>319</v>
      </c>
      <c r="I2122" s="7">
        <v>0</v>
      </c>
      <c r="L2122" s="7">
        <v>2045925829</v>
      </c>
      <c r="M2122" s="7">
        <v>336947043</v>
      </c>
      <c r="N2122" s="7">
        <v>10453565</v>
      </c>
      <c r="O2122" s="20" t="str">
        <f t="shared" si="67"/>
        <v/>
      </c>
    </row>
    <row r="2123" spans="1:15">
      <c r="A2123" s="20" t="str">
        <f t="shared" si="66"/>
        <v>Kvika banki hf.Kvika Séreignasparnaður 5</v>
      </c>
      <c r="B2123" s="20" t="str">
        <f>_xlfn.IFNA(INDEX(Listi!$AI:$AI,MATCH(C2123,Listi!$AJ:$AJ,0)),INDEX(Listi!T:T,MATCH(C2123,Listi!U:U,0)))</f>
        <v xml:space="preserve">Kvika banki </v>
      </c>
      <c r="C2123" t="s">
        <v>243</v>
      </c>
      <c r="D2123" t="s">
        <v>471</v>
      </c>
      <c r="E2123" t="s">
        <v>276</v>
      </c>
      <c r="F2123" t="s">
        <v>462</v>
      </c>
      <c r="G2123" s="8" t="s">
        <v>386</v>
      </c>
      <c r="H2123" t="s">
        <v>319</v>
      </c>
      <c r="I2123" s="7">
        <v>0</v>
      </c>
      <c r="L2123" s="7">
        <v>1146886398</v>
      </c>
      <c r="M2123" s="7">
        <v>0</v>
      </c>
      <c r="N2123" s="7">
        <v>0</v>
      </c>
      <c r="O2123" s="20" t="str">
        <f t="shared" si="67"/>
        <v/>
      </c>
    </row>
    <row r="2124" spans="1:15">
      <c r="A2124" s="20" t="str">
        <f t="shared" si="66"/>
        <v>Kvika banki hf.MP Séreign 1</v>
      </c>
      <c r="B2124" s="20" t="str">
        <f>_xlfn.IFNA(INDEX(Listi!$AI:$AI,MATCH(C2124,Listi!$AJ:$AJ,0)),INDEX(Listi!T:T,MATCH(C2124,Listi!U:U,0)))</f>
        <v xml:space="preserve">Kvika banki </v>
      </c>
      <c r="C2124" t="s">
        <v>243</v>
      </c>
      <c r="D2124" t="s">
        <v>244</v>
      </c>
      <c r="E2124" t="s">
        <v>276</v>
      </c>
      <c r="F2124" t="s">
        <v>462</v>
      </c>
      <c r="G2124" s="8" t="s">
        <v>386</v>
      </c>
      <c r="H2124" t="s">
        <v>319</v>
      </c>
      <c r="I2124" s="7">
        <v>0</v>
      </c>
      <c r="L2124" s="7">
        <v>706827763</v>
      </c>
      <c r="M2124" s="7">
        <v>48440481</v>
      </c>
      <c r="N2124" s="7">
        <v>9836508</v>
      </c>
      <c r="O2124" s="20" t="str">
        <f t="shared" si="67"/>
        <v/>
      </c>
    </row>
    <row r="2125" spans="1:15">
      <c r="A2125" s="20" t="str">
        <f t="shared" si="66"/>
        <v>Kvika banki hf.MP Séreign 2</v>
      </c>
      <c r="B2125" s="20" t="str">
        <f>_xlfn.IFNA(INDEX(Listi!$AI:$AI,MATCH(C2125,Listi!$AJ:$AJ,0)),INDEX(Listi!T:T,MATCH(C2125,Listi!U:U,0)))</f>
        <v xml:space="preserve">Kvika banki </v>
      </c>
      <c r="C2125" t="s">
        <v>243</v>
      </c>
      <c r="D2125" t="s">
        <v>245</v>
      </c>
      <c r="E2125" t="s">
        <v>276</v>
      </c>
      <c r="F2125" t="s">
        <v>462</v>
      </c>
      <c r="G2125" s="8" t="s">
        <v>386</v>
      </c>
      <c r="H2125" t="s">
        <v>319</v>
      </c>
      <c r="I2125" s="7">
        <v>593425</v>
      </c>
      <c r="L2125" s="7">
        <v>853989181</v>
      </c>
      <c r="M2125" s="7">
        <v>42441382</v>
      </c>
      <c r="N2125" s="7">
        <v>14637701</v>
      </c>
      <c r="O2125" s="20" t="str">
        <f t="shared" si="67"/>
        <v/>
      </c>
    </row>
    <row r="2126" spans="1:15">
      <c r="A2126" s="20" t="str">
        <f t="shared" si="66"/>
        <v>Kvika banki hf.MP Séreign 3</v>
      </c>
      <c r="B2126" s="20" t="str">
        <f>_xlfn.IFNA(INDEX(Listi!$AI:$AI,MATCH(C2126,Listi!$AJ:$AJ,0)),INDEX(Listi!T:T,MATCH(C2126,Listi!U:U,0)))</f>
        <v xml:space="preserve">Kvika banki </v>
      </c>
      <c r="C2126" t="s">
        <v>243</v>
      </c>
      <c r="D2126" t="s">
        <v>246</v>
      </c>
      <c r="E2126" t="s">
        <v>276</v>
      </c>
      <c r="F2126" t="s">
        <v>462</v>
      </c>
      <c r="G2126" s="8" t="s">
        <v>386</v>
      </c>
      <c r="H2126" t="s">
        <v>319</v>
      </c>
      <c r="I2126" s="7">
        <v>121449</v>
      </c>
      <c r="L2126" s="7">
        <v>141173858</v>
      </c>
      <c r="M2126" s="7">
        <v>3374790</v>
      </c>
      <c r="N2126" s="7">
        <v>0</v>
      </c>
      <c r="O2126" s="20" t="str">
        <f t="shared" si="67"/>
        <v/>
      </c>
    </row>
    <row r="2127" spans="1:15">
      <c r="A2127" s="20" t="str">
        <f t="shared" si="66"/>
        <v>Kvika banki hf.MP Séreign 4</v>
      </c>
      <c r="B2127" s="20" t="str">
        <f>_xlfn.IFNA(INDEX(Listi!$AI:$AI,MATCH(C2127,Listi!$AJ:$AJ,0)),INDEX(Listi!T:T,MATCH(C2127,Listi!U:U,0)))</f>
        <v xml:space="preserve">Kvika banki </v>
      </c>
      <c r="C2127" t="s">
        <v>243</v>
      </c>
      <c r="D2127" t="s">
        <v>247</v>
      </c>
      <c r="E2127" t="s">
        <v>276</v>
      </c>
      <c r="F2127" t="s">
        <v>462</v>
      </c>
      <c r="G2127" s="8" t="s">
        <v>386</v>
      </c>
      <c r="H2127" t="s">
        <v>319</v>
      </c>
      <c r="I2127" s="7">
        <v>104177</v>
      </c>
      <c r="L2127" s="7">
        <v>55886684</v>
      </c>
      <c r="M2127" s="7">
        <v>2888869</v>
      </c>
      <c r="N2127" s="7">
        <v>0</v>
      </c>
      <c r="O2127" s="20" t="str">
        <f t="shared" si="67"/>
        <v/>
      </c>
    </row>
    <row r="2128" spans="1:15">
      <c r="A2128" s="20" t="str">
        <f t="shared" si="66"/>
        <v>Landsbankinn hf.Landsbankinn Erlend verðbréf</v>
      </c>
      <c r="B2128" s="20" t="str">
        <f>_xlfn.IFNA(INDEX(Listi!$AI:$AI,MATCH(C2128,Listi!$AJ:$AJ,0)),INDEX(Listi!T:T,MATCH(C2128,Listi!U:U,0)))</f>
        <v>Landsbankinn</v>
      </c>
      <c r="C2128" t="s">
        <v>249</v>
      </c>
      <c r="D2128" t="s">
        <v>385</v>
      </c>
      <c r="E2128" t="s">
        <v>276</v>
      </c>
      <c r="F2128" t="s">
        <v>462</v>
      </c>
      <c r="G2128" s="8" t="s">
        <v>386</v>
      </c>
      <c r="H2128" t="s">
        <v>319</v>
      </c>
      <c r="I2128" s="7">
        <v>0</v>
      </c>
      <c r="L2128" s="7">
        <v>3705185129</v>
      </c>
      <c r="M2128" s="7">
        <v>119989407</v>
      </c>
      <c r="N2128" s="7">
        <v>87847878</v>
      </c>
      <c r="O2128" s="20" t="str">
        <f t="shared" si="67"/>
        <v/>
      </c>
    </row>
    <row r="2129" spans="1:15">
      <c r="A2129" s="20" t="str">
        <f t="shared" si="66"/>
        <v>Landsbankinn hf.Landsbankinn Lífeyrisbók</v>
      </c>
      <c r="B2129" s="20" t="str">
        <f>_xlfn.IFNA(INDEX(Listi!$AI:$AI,MATCH(C2129,Listi!$AJ:$AJ,0)),INDEX(Listi!T:T,MATCH(C2129,Listi!U:U,0)))</f>
        <v>Landsbankinn</v>
      </c>
      <c r="C2129" t="s">
        <v>249</v>
      </c>
      <c r="D2129" t="s">
        <v>367</v>
      </c>
      <c r="E2129" t="s">
        <v>276</v>
      </c>
      <c r="F2129" t="s">
        <v>462</v>
      </c>
      <c r="G2129" s="8" t="s">
        <v>386</v>
      </c>
      <c r="H2129" t="s">
        <v>319</v>
      </c>
      <c r="I2129" s="7">
        <v>0</v>
      </c>
      <c r="L2129" s="7">
        <v>3016213427</v>
      </c>
      <c r="M2129" s="7">
        <v>440353590</v>
      </c>
      <c r="N2129" s="7">
        <v>298769900</v>
      </c>
      <c r="O2129" s="20" t="str">
        <f t="shared" si="67"/>
        <v/>
      </c>
    </row>
    <row r="2130" spans="1:15">
      <c r="A2130" s="20" t="str">
        <f t="shared" si="66"/>
        <v>Landsbankinn hf.Landsbankinn Lífeyrisbók verðtryggð</v>
      </c>
      <c r="B2130" s="20" t="str">
        <f>_xlfn.IFNA(INDEX(Listi!$AI:$AI,MATCH(C2130,Listi!$AJ:$AJ,0)),INDEX(Listi!T:T,MATCH(C2130,Listi!U:U,0)))</f>
        <v>Landsbankinn</v>
      </c>
      <c r="C2130" t="s">
        <v>249</v>
      </c>
      <c r="D2130" t="s">
        <v>598</v>
      </c>
      <c r="E2130" t="s">
        <v>276</v>
      </c>
      <c r="F2130" t="s">
        <v>462</v>
      </c>
      <c r="G2130" s="8" t="s">
        <v>386</v>
      </c>
      <c r="H2130" t="s">
        <v>319</v>
      </c>
      <c r="I2130" s="7">
        <v>0</v>
      </c>
      <c r="L2130" s="7">
        <v>66896053137</v>
      </c>
      <c r="M2130" s="7">
        <v>6692476029</v>
      </c>
      <c r="N2130" s="7">
        <v>4680072987</v>
      </c>
      <c r="O2130" s="20" t="str">
        <f t="shared" si="67"/>
        <v/>
      </c>
    </row>
    <row r="2131" spans="1:15">
      <c r="A2131" s="20" t="str">
        <f t="shared" si="66"/>
        <v>Lífeyrissjóður bændaSamtryggingardeild</v>
      </c>
      <c r="B2131" s="20" t="str">
        <f>_xlfn.IFNA(INDEX(Listi!$AI:$AI,MATCH(C2131,Listi!$AJ:$AJ,0)),INDEX(Listi!T:T,MATCH(C2131,Listi!U:U,0)))</f>
        <v>Lífeyrissjóður bænda</v>
      </c>
      <c r="C2131" t="s">
        <v>252</v>
      </c>
      <c r="D2131" t="s">
        <v>205</v>
      </c>
      <c r="E2131" t="s">
        <v>275</v>
      </c>
      <c r="F2131" t="s">
        <v>462</v>
      </c>
      <c r="G2131" s="8" t="s">
        <v>386</v>
      </c>
      <c r="H2131" t="s">
        <v>319</v>
      </c>
      <c r="I2131" s="7">
        <v>0</v>
      </c>
      <c r="L2131" s="7">
        <v>45108278171</v>
      </c>
      <c r="M2131" s="7">
        <v>776003397</v>
      </c>
      <c r="N2131" s="7">
        <v>1921473168</v>
      </c>
      <c r="O2131" s="20" t="str">
        <f t="shared" si="67"/>
        <v/>
      </c>
    </row>
    <row r="2132" spans="1:15">
      <c r="A2132" s="20" t="str">
        <f t="shared" ref="A2132:A2194" si="68">CONCATENATE(C2132,D2132)</f>
        <v>Lífeyrissjóður bankamannaAldursdeild</v>
      </c>
      <c r="B2132" s="20" t="str">
        <f>_xlfn.IFNA(INDEX(Listi!$AI:$AI,MATCH(C2132,Listi!$AJ:$AJ,0)),INDEX(Listi!T:T,MATCH(C2132,Listi!U:U,0)))</f>
        <v>Lífeyrissjóður bankam.</v>
      </c>
      <c r="C2132" t="s">
        <v>250</v>
      </c>
      <c r="D2132" t="s">
        <v>251</v>
      </c>
      <c r="E2132" t="s">
        <v>275</v>
      </c>
      <c r="F2132" t="s">
        <v>462</v>
      </c>
      <c r="G2132" s="8" t="s">
        <v>386</v>
      </c>
      <c r="H2132" t="s">
        <v>319</v>
      </c>
      <c r="I2132" s="7">
        <v>0</v>
      </c>
      <c r="L2132" s="7">
        <v>61369964000</v>
      </c>
      <c r="M2132" s="7">
        <v>1996063000</v>
      </c>
      <c r="N2132" s="7">
        <v>753444000</v>
      </c>
      <c r="O2132" s="20" t="str">
        <f t="shared" si="67"/>
        <v/>
      </c>
    </row>
    <row r="2133" spans="1:15">
      <c r="A2133" s="20" t="str">
        <f t="shared" si="68"/>
        <v>Lífeyrissjóður bankamannaHlutfallsdeild</v>
      </c>
      <c r="B2133" s="20" t="str">
        <f>_xlfn.IFNA(INDEX(Listi!$AI:$AI,MATCH(C2133,Listi!$AJ:$AJ,0)),INDEX(Listi!T:T,MATCH(C2133,Listi!U:U,0)))</f>
        <v>Lífeyrissjóður bankam.</v>
      </c>
      <c r="C2133" t="s">
        <v>250</v>
      </c>
      <c r="D2133" t="s">
        <v>467</v>
      </c>
      <c r="E2133" t="s">
        <v>275</v>
      </c>
      <c r="F2133" t="s">
        <v>462</v>
      </c>
      <c r="G2133" s="8" t="s">
        <v>386</v>
      </c>
      <c r="H2133" t="s">
        <v>319</v>
      </c>
      <c r="I2133" s="7">
        <v>0</v>
      </c>
      <c r="L2133" s="7">
        <v>40286427000</v>
      </c>
      <c r="M2133" s="7">
        <v>125147000</v>
      </c>
      <c r="N2133" s="7">
        <v>2741197000</v>
      </c>
      <c r="O2133" s="20" t="str">
        <f t="shared" si="67"/>
        <v/>
      </c>
    </row>
    <row r="2134" spans="1:15">
      <c r="A2134" s="20" t="str">
        <f t="shared" si="68"/>
        <v>Lífeyrissjóður RangæingaSamtryggingardeild</v>
      </c>
      <c r="B2134" s="20" t="str">
        <f>_xlfn.IFNA(INDEX(Listi!$AI:$AI,MATCH(C2134,Listi!$AJ:$AJ,0)),INDEX(Listi!T:T,MATCH(C2134,Listi!U:U,0)))</f>
        <v>Lífeyrissjóður Rang.</v>
      </c>
      <c r="C2134" t="s">
        <v>253</v>
      </c>
      <c r="D2134" t="s">
        <v>205</v>
      </c>
      <c r="E2134" t="s">
        <v>275</v>
      </c>
      <c r="F2134" t="s">
        <v>462</v>
      </c>
      <c r="G2134" s="8" t="s">
        <v>386</v>
      </c>
      <c r="H2134" t="s">
        <v>319</v>
      </c>
      <c r="I2134" s="7">
        <v>0</v>
      </c>
      <c r="L2134" s="7">
        <v>18949790000</v>
      </c>
      <c r="M2134" s="7">
        <v>835894000</v>
      </c>
      <c r="N2134" s="7">
        <v>386250000</v>
      </c>
      <c r="O2134" s="20" t="str">
        <f t="shared" si="67"/>
        <v/>
      </c>
    </row>
    <row r="2135" spans="1:15">
      <c r="A2135" s="20" t="str">
        <f t="shared" si="68"/>
        <v>Lífeyrissjóður starfsmanna AkureyrarbæjarSamtryggingardeild</v>
      </c>
      <c r="B2135" s="20" t="str">
        <f>_xlfn.IFNA(INDEX(Listi!$AI:$AI,MATCH(C2135,Listi!$AJ:$AJ,0)),INDEX(Listi!T:T,MATCH(C2135,Listi!U:U,0)))</f>
        <v>Lífeyrissj. starfsm. Akureyrarb.</v>
      </c>
      <c r="C2135" t="s">
        <v>274</v>
      </c>
      <c r="D2135" t="s">
        <v>205</v>
      </c>
      <c r="E2135" t="s">
        <v>275</v>
      </c>
      <c r="F2135" t="s">
        <v>462</v>
      </c>
      <c r="G2135" s="8" t="s">
        <v>386</v>
      </c>
      <c r="H2135" t="s">
        <v>319</v>
      </c>
      <c r="I2135" s="7">
        <v>-888022</v>
      </c>
      <c r="L2135" s="7">
        <v>14569496826</v>
      </c>
      <c r="M2135" s="7">
        <v>46271787</v>
      </c>
      <c r="N2135" s="7">
        <v>1160288032</v>
      </c>
      <c r="O2135" s="20" t="str">
        <f t="shared" si="67"/>
        <v/>
      </c>
    </row>
    <row r="2136" spans="1:15">
      <c r="A2136" s="20" t="str">
        <f t="shared" si="68"/>
        <v>Lífeyrissjóður starfsmanna Búnaðarbanka ÍslandsSamtryggingardeild</v>
      </c>
      <c r="B2136" s="20" t="str">
        <f>_xlfn.IFNA(INDEX(Listi!$AI:$AI,MATCH(C2136,Listi!$AJ:$AJ,0)),INDEX(Listi!T:T,MATCH(C2136,Listi!U:U,0)))</f>
        <v>Lífeyrissj. starfsm. Búnaðarb.Ísl.</v>
      </c>
      <c r="C2136" t="s">
        <v>254</v>
      </c>
      <c r="D2136" t="s">
        <v>205</v>
      </c>
      <c r="E2136" t="s">
        <v>275</v>
      </c>
      <c r="F2136" t="s">
        <v>462</v>
      </c>
      <c r="G2136" s="8" t="s">
        <v>386</v>
      </c>
      <c r="H2136" t="s">
        <v>319</v>
      </c>
      <c r="I2136" s="7">
        <v>0</v>
      </c>
      <c r="L2136" s="7">
        <v>27921283000</v>
      </c>
      <c r="M2136" s="7">
        <v>7378000</v>
      </c>
      <c r="N2136" s="7">
        <v>1535577000</v>
      </c>
      <c r="O2136" s="20" t="str">
        <f t="shared" si="67"/>
        <v/>
      </c>
    </row>
    <row r="2137" spans="1:15">
      <c r="A2137" s="20" t="str">
        <f t="shared" si="68"/>
        <v>Lífeyrissjóður starfsmanna ReykjavíkurborgarSamtryggingardeild</v>
      </c>
      <c r="B2137" s="20" t="str">
        <f>_xlfn.IFNA(INDEX(Listi!$AI:$AI,MATCH(C2137,Listi!$AJ:$AJ,0)),INDEX(Listi!T:T,MATCH(C2137,Listi!U:U,0)))</f>
        <v>Lífeyrissj. starfsm. Reykjav.</v>
      </c>
      <c r="C2137" t="s">
        <v>255</v>
      </c>
      <c r="D2137" t="s">
        <v>205</v>
      </c>
      <c r="E2137" t="s">
        <v>275</v>
      </c>
      <c r="F2137" t="s">
        <v>462</v>
      </c>
      <c r="G2137" s="8" t="s">
        <v>386</v>
      </c>
      <c r="H2137" t="s">
        <v>319</v>
      </c>
      <c r="I2137" s="7">
        <v>0</v>
      </c>
      <c r="L2137" s="7">
        <v>92450251598</v>
      </c>
      <c r="M2137" s="7">
        <v>217604296</v>
      </c>
      <c r="N2137" s="7">
        <v>6195210428</v>
      </c>
      <c r="O2137" s="20" t="str">
        <f t="shared" si="67"/>
        <v/>
      </c>
    </row>
    <row r="2138" spans="1:15">
      <c r="A2138" s="20" t="str">
        <f t="shared" si="68"/>
        <v>Lífeyrissjóður starfsmanna ríkisinsA-deild</v>
      </c>
      <c r="B2138" s="20" t="str">
        <f>_xlfn.IFNA(INDEX(Listi!$AI:$AI,MATCH(C2138,Listi!$AJ:$AJ,0)),INDEX(Listi!T:T,MATCH(C2138,Listi!U:U,0)))</f>
        <v>LSR</v>
      </c>
      <c r="C2138" t="s">
        <v>256</v>
      </c>
      <c r="D2138" t="s">
        <v>257</v>
      </c>
      <c r="E2138" t="s">
        <v>275</v>
      </c>
      <c r="F2138" t="s">
        <v>462</v>
      </c>
      <c r="G2138" s="8" t="s">
        <v>386</v>
      </c>
      <c r="H2138" t="s">
        <v>319</v>
      </c>
      <c r="I2138" s="7">
        <v>0</v>
      </c>
      <c r="L2138" s="7">
        <v>1024402726080</v>
      </c>
      <c r="M2138" s="7">
        <v>38030413328</v>
      </c>
      <c r="N2138" s="7">
        <v>13011563069</v>
      </c>
      <c r="O2138" s="20" t="str">
        <f t="shared" si="67"/>
        <v/>
      </c>
    </row>
    <row r="2139" spans="1:15">
      <c r="A2139" s="20" t="str">
        <f t="shared" si="68"/>
        <v>Lífeyrissjóður starfsmanna ríkisinsB-deild</v>
      </c>
      <c r="B2139" s="20" t="str">
        <f>_xlfn.IFNA(INDEX(Listi!$AI:$AI,MATCH(C2139,Listi!$AJ:$AJ,0)),INDEX(Listi!T:T,MATCH(C2139,Listi!U:U,0)))</f>
        <v>LSR</v>
      </c>
      <c r="C2139" t="s">
        <v>256</v>
      </c>
      <c r="D2139" t="s">
        <v>218</v>
      </c>
      <c r="E2139" t="s">
        <v>275</v>
      </c>
      <c r="F2139" t="s">
        <v>462</v>
      </c>
      <c r="G2139" s="8" t="s">
        <v>386</v>
      </c>
      <c r="H2139" t="s">
        <v>319</v>
      </c>
      <c r="I2139" s="7">
        <v>0</v>
      </c>
      <c r="L2139" s="7">
        <v>297381500048</v>
      </c>
      <c r="M2139" s="7">
        <v>1364474032</v>
      </c>
      <c r="N2139" s="7">
        <v>62409553231</v>
      </c>
      <c r="O2139" s="20" t="str">
        <f t="shared" si="67"/>
        <v/>
      </c>
    </row>
    <row r="2140" spans="1:15">
      <c r="A2140" s="20" t="str">
        <f t="shared" si="68"/>
        <v>Lífeyrissjóður starfsmanna ríkisinsLeið I</v>
      </c>
      <c r="B2140" s="20" t="str">
        <f>_xlfn.IFNA(INDEX(Listi!$AI:$AI,MATCH(C2140,Listi!$AJ:$AJ,0)),INDEX(Listi!T:T,MATCH(C2140,Listi!U:U,0)))</f>
        <v>LSR</v>
      </c>
      <c r="C2140" t="s">
        <v>256</v>
      </c>
      <c r="D2140" t="s">
        <v>258</v>
      </c>
      <c r="E2140" t="s">
        <v>276</v>
      </c>
      <c r="F2140" t="s">
        <v>462</v>
      </c>
      <c r="G2140" s="8" t="s">
        <v>386</v>
      </c>
      <c r="H2140" t="s">
        <v>319</v>
      </c>
      <c r="I2140" s="7">
        <v>0</v>
      </c>
      <c r="L2140" s="7">
        <v>11704214939</v>
      </c>
      <c r="M2140" s="7">
        <v>547428342</v>
      </c>
      <c r="N2140" s="7">
        <v>195323403</v>
      </c>
      <c r="O2140" s="20" t="str">
        <f t="shared" si="67"/>
        <v/>
      </c>
    </row>
    <row r="2141" spans="1:15">
      <c r="A2141" s="20" t="str">
        <f t="shared" si="68"/>
        <v>Lífeyrissjóður starfsmanna ríkisinsLeið II</v>
      </c>
      <c r="B2141" s="20" t="str">
        <f>_xlfn.IFNA(INDEX(Listi!$AI:$AI,MATCH(C2141,Listi!$AJ:$AJ,0)),INDEX(Listi!T:T,MATCH(C2141,Listi!U:U,0)))</f>
        <v>LSR</v>
      </c>
      <c r="C2141" t="s">
        <v>256</v>
      </c>
      <c r="D2141" t="s">
        <v>259</v>
      </c>
      <c r="E2141" t="s">
        <v>276</v>
      </c>
      <c r="F2141" t="s">
        <v>462</v>
      </c>
      <c r="G2141" s="8" t="s">
        <v>386</v>
      </c>
      <c r="H2141" t="s">
        <v>319</v>
      </c>
      <c r="I2141" s="7">
        <v>0</v>
      </c>
      <c r="L2141" s="7">
        <v>3365164594</v>
      </c>
      <c r="M2141" s="7">
        <v>379849453</v>
      </c>
      <c r="N2141" s="7">
        <v>93142056</v>
      </c>
      <c r="O2141" s="20" t="str">
        <f t="shared" si="67"/>
        <v/>
      </c>
    </row>
    <row r="2142" spans="1:15">
      <c r="A2142" s="20" t="str">
        <f t="shared" si="68"/>
        <v>Lífeyrissjóður starfsmanna ríkisinsLeið III</v>
      </c>
      <c r="B2142" s="20" t="str">
        <f>_xlfn.IFNA(INDEX(Listi!$AI:$AI,MATCH(C2142,Listi!$AJ:$AJ,0)),INDEX(Listi!T:T,MATCH(C2142,Listi!U:U,0)))</f>
        <v>LSR</v>
      </c>
      <c r="C2142" t="s">
        <v>256</v>
      </c>
      <c r="D2142" t="s">
        <v>260</v>
      </c>
      <c r="E2142" t="s">
        <v>276</v>
      </c>
      <c r="F2142" t="s">
        <v>462</v>
      </c>
      <c r="G2142" s="8" t="s">
        <v>386</v>
      </c>
      <c r="H2142" t="s">
        <v>319</v>
      </c>
      <c r="I2142" s="7">
        <v>0</v>
      </c>
      <c r="L2142" s="7">
        <v>9959294621</v>
      </c>
      <c r="M2142" s="7">
        <v>743287481</v>
      </c>
      <c r="N2142" s="7">
        <v>349903833</v>
      </c>
      <c r="O2142" s="20" t="str">
        <f t="shared" si="67"/>
        <v/>
      </c>
    </row>
    <row r="2143" spans="1:15">
      <c r="A2143" s="20" t="str">
        <f t="shared" si="68"/>
        <v>Lífeyrissjóður Tannlæknafél ÍslDeild I/Séreign</v>
      </c>
      <c r="B2143" s="20" t="str">
        <f>_xlfn.IFNA(INDEX(Listi!$AI:$AI,MATCH(C2143,Listi!$AJ:$AJ,0)),INDEX(Listi!T:T,MATCH(C2143,Listi!U:U,0)))</f>
        <v>Lífeyrissj. Tannlækna</v>
      </c>
      <c r="C2143" t="s">
        <v>261</v>
      </c>
      <c r="D2143" t="s">
        <v>207</v>
      </c>
      <c r="E2143" t="s">
        <v>276</v>
      </c>
      <c r="F2143" t="s">
        <v>462</v>
      </c>
      <c r="G2143" s="8" t="s">
        <v>386</v>
      </c>
      <c r="H2143" t="s">
        <v>319</v>
      </c>
      <c r="I2143" s="7">
        <v>0</v>
      </c>
      <c r="L2143" s="7">
        <v>6768408488</v>
      </c>
      <c r="M2143" s="7">
        <v>272759192</v>
      </c>
      <c r="N2143" s="7">
        <v>153838058</v>
      </c>
      <c r="O2143" s="20" t="str">
        <f t="shared" si="67"/>
        <v/>
      </c>
    </row>
    <row r="2144" spans="1:15">
      <c r="A2144" s="20" t="str">
        <f t="shared" si="68"/>
        <v>Lífeyrissjóður Tannlæknafél ÍslSamtryggingardeild</v>
      </c>
      <c r="B2144" s="20" t="str">
        <f>_xlfn.IFNA(INDEX(Listi!$AI:$AI,MATCH(C2144,Listi!$AJ:$AJ,0)),INDEX(Listi!T:T,MATCH(C2144,Listi!U:U,0)))</f>
        <v>Lífeyrissj. Tannlækna</v>
      </c>
      <c r="C2144" t="s">
        <v>261</v>
      </c>
      <c r="D2144" t="s">
        <v>205</v>
      </c>
      <c r="E2144" t="s">
        <v>275</v>
      </c>
      <c r="F2144" t="s">
        <v>462</v>
      </c>
      <c r="G2144" s="8" t="s">
        <v>386</v>
      </c>
      <c r="H2144" t="s">
        <v>319</v>
      </c>
      <c r="I2144" s="7">
        <v>0</v>
      </c>
      <c r="L2144" s="7">
        <v>2241251214</v>
      </c>
      <c r="M2144" s="7">
        <v>112827287</v>
      </c>
      <c r="N2144" s="7">
        <v>17930159</v>
      </c>
      <c r="O2144" s="20" t="str">
        <f t="shared" si="67"/>
        <v/>
      </c>
    </row>
    <row r="2145" spans="1:15">
      <c r="A2145" s="20" t="str">
        <f t="shared" si="68"/>
        <v>Lífeyrissjóður verslunarmannaÆvileið 1</v>
      </c>
      <c r="B2145" s="20" t="str">
        <f>_xlfn.IFNA(INDEX(Listi!$AI:$AI,MATCH(C2145,Listi!$AJ:$AJ,0)),INDEX(Listi!T:T,MATCH(C2145,Listi!U:U,0)))</f>
        <v>Lífeyrissj. Verslunarm.</v>
      </c>
      <c r="C2145" t="s">
        <v>206</v>
      </c>
      <c r="D2145" t="s">
        <v>310</v>
      </c>
      <c r="E2145" t="s">
        <v>276</v>
      </c>
      <c r="F2145" t="s">
        <v>462</v>
      </c>
      <c r="G2145" s="8" t="s">
        <v>386</v>
      </c>
      <c r="H2145" t="s">
        <v>319</v>
      </c>
      <c r="I2145" s="7">
        <v>0</v>
      </c>
      <c r="L2145" s="7">
        <v>2860479562</v>
      </c>
      <c r="M2145" s="7">
        <v>819651283</v>
      </c>
      <c r="N2145" s="7">
        <v>12562366</v>
      </c>
      <c r="O2145" s="20" t="str">
        <f t="shared" si="67"/>
        <v/>
      </c>
    </row>
    <row r="2146" spans="1:15">
      <c r="A2146" s="20" t="str">
        <f t="shared" si="68"/>
        <v>Lífeyrissjóður verslunarmannaÆvileið 2</v>
      </c>
      <c r="B2146" s="20" t="str">
        <f>_xlfn.IFNA(INDEX(Listi!$AI:$AI,MATCH(C2146,Listi!$AJ:$AJ,0)),INDEX(Listi!T:T,MATCH(C2146,Listi!U:U,0)))</f>
        <v>Lífeyrissj. Verslunarm.</v>
      </c>
      <c r="C2146" t="s">
        <v>206</v>
      </c>
      <c r="D2146" t="s">
        <v>309</v>
      </c>
      <c r="E2146" t="s">
        <v>276</v>
      </c>
      <c r="F2146" t="s">
        <v>462</v>
      </c>
      <c r="G2146" s="8" t="s">
        <v>386</v>
      </c>
      <c r="H2146" t="s">
        <v>319</v>
      </c>
      <c r="I2146" s="7">
        <v>0</v>
      </c>
      <c r="L2146" s="7">
        <v>2325064159</v>
      </c>
      <c r="M2146" s="7">
        <v>465663194</v>
      </c>
      <c r="N2146" s="7">
        <v>32037995</v>
      </c>
      <c r="O2146" s="20" t="str">
        <f t="shared" si="67"/>
        <v/>
      </c>
    </row>
    <row r="2147" spans="1:15">
      <c r="A2147" s="20" t="str">
        <f t="shared" si="68"/>
        <v>Lífeyrissjóður verslunarmannaÆvileið 3</v>
      </c>
      <c r="B2147" s="20" t="str">
        <f>_xlfn.IFNA(INDEX(Listi!$AI:$AI,MATCH(C2147,Listi!$AJ:$AJ,0)),INDEX(Listi!T:T,MATCH(C2147,Listi!U:U,0)))</f>
        <v>Lífeyrissj. Verslunarm.</v>
      </c>
      <c r="C2147" t="s">
        <v>206</v>
      </c>
      <c r="D2147" t="s">
        <v>308</v>
      </c>
      <c r="E2147" t="s">
        <v>276</v>
      </c>
      <c r="F2147" t="s">
        <v>462</v>
      </c>
      <c r="G2147" s="8" t="s">
        <v>386</v>
      </c>
      <c r="H2147" t="s">
        <v>319</v>
      </c>
      <c r="I2147" s="7">
        <v>0</v>
      </c>
      <c r="L2147" s="7">
        <v>1567402319</v>
      </c>
      <c r="M2147" s="7">
        <v>325961302</v>
      </c>
      <c r="N2147" s="7">
        <v>60283998</v>
      </c>
      <c r="O2147" s="20" t="str">
        <f t="shared" si="67"/>
        <v/>
      </c>
    </row>
    <row r="2148" spans="1:15">
      <c r="A2148" s="20" t="str">
        <f t="shared" si="68"/>
        <v>Lífeyrissjóður verslunarmannaDeild I/Séreign</v>
      </c>
      <c r="B2148" s="20" t="str">
        <f>_xlfn.IFNA(INDEX(Listi!$AI:$AI,MATCH(C2148,Listi!$AJ:$AJ,0)),INDEX(Listi!T:T,MATCH(C2148,Listi!U:U,0)))</f>
        <v>Lífeyrissj. Verslunarm.</v>
      </c>
      <c r="C2148" t="s">
        <v>206</v>
      </c>
      <c r="D2148" t="s">
        <v>207</v>
      </c>
      <c r="E2148" t="s">
        <v>276</v>
      </c>
      <c r="F2148" t="s">
        <v>462</v>
      </c>
      <c r="G2148" s="8" t="s">
        <v>386</v>
      </c>
      <c r="H2148" t="s">
        <v>319</v>
      </c>
      <c r="I2148" s="7">
        <v>0</v>
      </c>
      <c r="L2148" s="7">
        <v>19785724399</v>
      </c>
      <c r="M2148" s="7">
        <v>729937912</v>
      </c>
      <c r="N2148" s="7">
        <v>458382791</v>
      </c>
      <c r="O2148" s="20" t="str">
        <f t="shared" si="67"/>
        <v/>
      </c>
    </row>
    <row r="2149" spans="1:15">
      <c r="A2149" s="20" t="str">
        <f t="shared" si="68"/>
        <v>Lífeyrissjóður verslunarmannaSamtryggingardeild</v>
      </c>
      <c r="B2149" s="20" t="str">
        <f>_xlfn.IFNA(INDEX(Listi!$AI:$AI,MATCH(C2149,Listi!$AJ:$AJ,0)),INDEX(Listi!T:T,MATCH(C2149,Listi!U:U,0)))</f>
        <v>Lífeyrissj. Verslunarm.</v>
      </c>
      <c r="C2149" t="s">
        <v>206</v>
      </c>
      <c r="D2149" t="s">
        <v>205</v>
      </c>
      <c r="E2149" t="s">
        <v>275</v>
      </c>
      <c r="F2149" t="s">
        <v>462</v>
      </c>
      <c r="G2149" s="8" t="s">
        <v>386</v>
      </c>
      <c r="H2149" t="s">
        <v>319</v>
      </c>
      <c r="I2149" s="7">
        <v>0</v>
      </c>
      <c r="L2149" s="7">
        <v>1174592806906</v>
      </c>
      <c r="M2149" s="7">
        <v>35794261112</v>
      </c>
      <c r="N2149" s="7">
        <v>21965137185</v>
      </c>
      <c r="O2149" s="20" t="str">
        <f t="shared" si="67"/>
        <v/>
      </c>
    </row>
    <row r="2150" spans="1:15">
      <c r="A2150" s="20" t="str">
        <f t="shared" si="68"/>
        <v>Lífeyrissjóður VestmannaeyjaSafn I</v>
      </c>
      <c r="B2150" s="20" t="str">
        <f>_xlfn.IFNA(INDEX(Listi!$AI:$AI,MATCH(C2150,Listi!$AJ:$AJ,0)),INDEX(Listi!T:T,MATCH(C2150,Listi!U:U,0)))</f>
        <v>Lífeyrissj. Vestm.</v>
      </c>
      <c r="C2150" t="s">
        <v>262</v>
      </c>
      <c r="D2150" t="s">
        <v>210</v>
      </c>
      <c r="E2150" t="s">
        <v>276</v>
      </c>
      <c r="F2150" t="s">
        <v>462</v>
      </c>
      <c r="G2150" s="8" t="s">
        <v>386</v>
      </c>
      <c r="H2150" t="s">
        <v>319</v>
      </c>
      <c r="I2150" s="7">
        <v>0</v>
      </c>
      <c r="L2150" s="7">
        <v>381311221</v>
      </c>
      <c r="M2150" s="7">
        <v>44104006</v>
      </c>
      <c r="N2150" s="7">
        <v>13592960</v>
      </c>
      <c r="O2150" s="20" t="str">
        <f t="shared" si="67"/>
        <v/>
      </c>
    </row>
    <row r="2151" spans="1:15">
      <c r="A2151" s="20" t="str">
        <f t="shared" si="68"/>
        <v>Lífeyrissjóður VestmannaeyjaSafn II</v>
      </c>
      <c r="B2151" s="20" t="str">
        <f>_xlfn.IFNA(INDEX(Listi!$AI:$AI,MATCH(C2151,Listi!$AJ:$AJ,0)),INDEX(Listi!T:T,MATCH(C2151,Listi!U:U,0)))</f>
        <v>Lífeyrissj. Vestm.</v>
      </c>
      <c r="C2151" t="s">
        <v>262</v>
      </c>
      <c r="D2151" t="s">
        <v>211</v>
      </c>
      <c r="E2151" t="s">
        <v>276</v>
      </c>
      <c r="F2151" t="s">
        <v>462</v>
      </c>
      <c r="G2151" s="8" t="s">
        <v>386</v>
      </c>
      <c r="H2151" t="s">
        <v>319</v>
      </c>
      <c r="I2151" s="7">
        <v>0</v>
      </c>
      <c r="L2151" s="7">
        <v>571440191</v>
      </c>
      <c r="M2151" s="7">
        <v>40240404</v>
      </c>
      <c r="N2151" s="7">
        <v>18659289</v>
      </c>
      <c r="O2151" s="20" t="str">
        <f t="shared" si="67"/>
        <v/>
      </c>
    </row>
    <row r="2152" spans="1:15">
      <c r="A2152" s="20" t="str">
        <f t="shared" si="68"/>
        <v>Lífeyrissjóður VestmannaeyjaSamtryggingardeild</v>
      </c>
      <c r="B2152" s="20" t="str">
        <f>_xlfn.IFNA(INDEX(Listi!$AI:$AI,MATCH(C2152,Listi!$AJ:$AJ,0)),INDEX(Listi!T:T,MATCH(C2152,Listi!U:U,0)))</f>
        <v>Lífeyrissj. Vestm.</v>
      </c>
      <c r="C2152" t="s">
        <v>262</v>
      </c>
      <c r="D2152" t="s">
        <v>205</v>
      </c>
      <c r="E2152" t="s">
        <v>275</v>
      </c>
      <c r="F2152" t="s">
        <v>462</v>
      </c>
      <c r="G2152" s="8" t="s">
        <v>386</v>
      </c>
      <c r="H2152" t="s">
        <v>319</v>
      </c>
      <c r="I2152" s="7">
        <v>153000</v>
      </c>
      <c r="L2152" s="7">
        <v>85198020532</v>
      </c>
      <c r="M2152" s="7">
        <v>1944643004</v>
      </c>
      <c r="N2152" s="7">
        <v>2198060399</v>
      </c>
      <c r="O2152" s="20" t="str">
        <f t="shared" si="67"/>
        <v/>
      </c>
    </row>
    <row r="2153" spans="1:15">
      <c r="A2153" s="20" t="str">
        <f t="shared" si="68"/>
        <v>Lífsval - lífeyrissparnaðurLífsval 1</v>
      </c>
      <c r="B2153" s="20" t="str">
        <f>_xlfn.IFNA(INDEX(Listi!$AI:$AI,MATCH(C2153,Listi!$AJ:$AJ,0)),INDEX(Listi!T:T,MATCH(C2153,Listi!U:U,0)))</f>
        <v>Lífsval</v>
      </c>
      <c r="C2153" t="s">
        <v>263</v>
      </c>
      <c r="D2153" t="s">
        <v>264</v>
      </c>
      <c r="E2153" t="s">
        <v>276</v>
      </c>
      <c r="F2153" t="s">
        <v>462</v>
      </c>
      <c r="G2153" s="8" t="s">
        <v>386</v>
      </c>
      <c r="H2153" t="s">
        <v>319</v>
      </c>
      <c r="I2153" s="7">
        <v>0</v>
      </c>
      <c r="L2153" s="7">
        <v>1792991246</v>
      </c>
      <c r="M2153" s="7">
        <v>203244065</v>
      </c>
      <c r="N2153" s="7">
        <v>81003579</v>
      </c>
      <c r="O2153" s="20" t="str">
        <f t="shared" si="67"/>
        <v/>
      </c>
    </row>
    <row r="2154" spans="1:15">
      <c r="A2154" s="20" t="str">
        <f t="shared" si="68"/>
        <v>Lífsval - lífeyrissparnaðurLífsval 2</v>
      </c>
      <c r="B2154" s="20" t="str">
        <f>_xlfn.IFNA(INDEX(Listi!$AI:$AI,MATCH(C2154,Listi!$AJ:$AJ,0)),INDEX(Listi!T:T,MATCH(C2154,Listi!U:U,0)))</f>
        <v>Lífsval</v>
      </c>
      <c r="C2154" t="s">
        <v>263</v>
      </c>
      <c r="D2154" t="s">
        <v>265</v>
      </c>
      <c r="E2154" t="s">
        <v>276</v>
      </c>
      <c r="F2154" t="s">
        <v>462</v>
      </c>
      <c r="G2154" s="8" t="s">
        <v>386</v>
      </c>
      <c r="H2154" t="s">
        <v>319</v>
      </c>
      <c r="I2154" s="7">
        <v>0</v>
      </c>
      <c r="L2154" s="7">
        <v>79660340</v>
      </c>
      <c r="M2154" s="7">
        <v>14369045</v>
      </c>
      <c r="N2154" s="7">
        <v>2695304</v>
      </c>
      <c r="O2154" s="20" t="str">
        <f t="shared" si="67"/>
        <v/>
      </c>
    </row>
    <row r="2155" spans="1:15">
      <c r="A2155" s="20" t="str">
        <f t="shared" si="68"/>
        <v>Lífsval - lífeyrissparnaðurLífsval 3</v>
      </c>
      <c r="B2155" s="20" t="str">
        <f>_xlfn.IFNA(INDEX(Listi!$AI:$AI,MATCH(C2155,Listi!$AJ:$AJ,0)),INDEX(Listi!T:T,MATCH(C2155,Listi!U:U,0)))</f>
        <v>Lífsval</v>
      </c>
      <c r="C2155" t="s">
        <v>263</v>
      </c>
      <c r="D2155" t="s">
        <v>266</v>
      </c>
      <c r="E2155" t="s">
        <v>276</v>
      </c>
      <c r="F2155" s="8" t="s">
        <v>462</v>
      </c>
      <c r="G2155" s="8" t="s">
        <v>386</v>
      </c>
      <c r="H2155" t="s">
        <v>319</v>
      </c>
      <c r="I2155" s="7">
        <v>0</v>
      </c>
      <c r="L2155" s="7">
        <v>131239774</v>
      </c>
      <c r="M2155" s="7">
        <v>16635787</v>
      </c>
      <c r="N2155" s="7">
        <v>3548138</v>
      </c>
      <c r="O2155" s="20" t="str">
        <f t="shared" si="67"/>
        <v/>
      </c>
    </row>
    <row r="2156" spans="1:15">
      <c r="A2156" s="20" t="str">
        <f t="shared" si="68"/>
        <v>Lífsval - lífeyrissparnaðurLífsval 4</v>
      </c>
      <c r="B2156" s="20" t="str">
        <f>_xlfn.IFNA(INDEX(Listi!$AI:$AI,MATCH(C2156,Listi!$AJ:$AJ,0)),INDEX(Listi!T:T,MATCH(C2156,Listi!U:U,0)))</f>
        <v>Lífsval</v>
      </c>
      <c r="C2156" t="s">
        <v>263</v>
      </c>
      <c r="D2156" t="s">
        <v>267</v>
      </c>
      <c r="E2156" t="s">
        <v>276</v>
      </c>
      <c r="F2156" s="8" t="s">
        <v>462</v>
      </c>
      <c r="G2156" s="8" t="s">
        <v>386</v>
      </c>
      <c r="H2156" t="s">
        <v>319</v>
      </c>
      <c r="I2156" s="7">
        <v>0</v>
      </c>
      <c r="L2156" s="7">
        <v>71752064</v>
      </c>
      <c r="M2156" s="7">
        <v>15238959</v>
      </c>
      <c r="N2156" s="7">
        <v>2058992</v>
      </c>
      <c r="O2156" s="20" t="str">
        <f t="shared" si="67"/>
        <v/>
      </c>
    </row>
    <row r="2157" spans="1:15">
      <c r="A2157" s="20" t="str">
        <f t="shared" si="68"/>
        <v>Lífsverk lífeyrissjóðurLífsverk I/Séreign</v>
      </c>
      <c r="B2157" s="20" t="str">
        <f>_xlfn.IFNA(INDEX(Listi!$AI:$AI,MATCH(C2157,Listi!$AJ:$AJ,0)),INDEX(Listi!T:T,MATCH(C2157,Listi!U:U,0)))</f>
        <v xml:space="preserve">Lífsverk  </v>
      </c>
      <c r="C2157" t="s">
        <v>268</v>
      </c>
      <c r="D2157" t="s">
        <v>269</v>
      </c>
      <c r="E2157" t="s">
        <v>276</v>
      </c>
      <c r="F2157" s="8" t="s">
        <v>462</v>
      </c>
      <c r="G2157" s="8" t="s">
        <v>386</v>
      </c>
      <c r="H2157" t="s">
        <v>319</v>
      </c>
      <c r="I2157" s="7">
        <v>0</v>
      </c>
      <c r="L2157" s="7">
        <v>4582957000</v>
      </c>
      <c r="M2157" s="7">
        <v>635926000</v>
      </c>
      <c r="N2157" s="7">
        <v>22708000</v>
      </c>
      <c r="O2157" s="20" t="str">
        <f t="shared" si="67"/>
        <v/>
      </c>
    </row>
    <row r="2158" spans="1:15">
      <c r="A2158" s="20" t="str">
        <f t="shared" si="68"/>
        <v>Lífsverk lífeyrissjóðurLífsverk II/Séreign</v>
      </c>
      <c r="B2158" s="20" t="str">
        <f>_xlfn.IFNA(INDEX(Listi!$AI:$AI,MATCH(C2158,Listi!$AJ:$AJ,0)),INDEX(Listi!T:T,MATCH(C2158,Listi!U:U,0)))</f>
        <v xml:space="preserve">Lífsverk  </v>
      </c>
      <c r="C2158" t="s">
        <v>268</v>
      </c>
      <c r="D2158" t="s">
        <v>270</v>
      </c>
      <c r="E2158" t="s">
        <v>276</v>
      </c>
      <c r="F2158" t="s">
        <v>462</v>
      </c>
      <c r="G2158" s="8" t="s">
        <v>386</v>
      </c>
      <c r="H2158" t="s">
        <v>319</v>
      </c>
      <c r="I2158" s="7">
        <v>0</v>
      </c>
      <c r="L2158" s="7">
        <v>23735073000</v>
      </c>
      <c r="M2158" s="7">
        <v>2073571000</v>
      </c>
      <c r="N2158" s="7">
        <v>249365000</v>
      </c>
      <c r="O2158" s="20" t="str">
        <f t="shared" si="67"/>
        <v/>
      </c>
    </row>
    <row r="2159" spans="1:15">
      <c r="A2159" s="20" t="str">
        <f t="shared" si="68"/>
        <v>Lífsverk lífeyrissjóðurLífsverk III/Séreign</v>
      </c>
      <c r="B2159" s="20" t="str">
        <f>_xlfn.IFNA(INDEX(Listi!$AI:$AI,MATCH(C2159,Listi!$AJ:$AJ,0)),INDEX(Listi!T:T,MATCH(C2159,Listi!U:U,0)))</f>
        <v xml:space="preserve">Lífsverk  </v>
      </c>
      <c r="C2159" t="s">
        <v>268</v>
      </c>
      <c r="D2159" t="s">
        <v>271</v>
      </c>
      <c r="E2159" t="s">
        <v>276</v>
      </c>
      <c r="F2159" s="8" t="s">
        <v>462</v>
      </c>
      <c r="G2159" s="8" t="s">
        <v>386</v>
      </c>
      <c r="H2159" t="s">
        <v>319</v>
      </c>
      <c r="I2159" s="7">
        <v>0</v>
      </c>
      <c r="L2159" s="7">
        <v>653814000</v>
      </c>
      <c r="M2159" s="7">
        <v>105107000</v>
      </c>
      <c r="N2159" s="7">
        <v>2613000</v>
      </c>
      <c r="O2159" s="20" t="str">
        <f t="shared" si="67"/>
        <v/>
      </c>
    </row>
    <row r="2160" spans="1:15">
      <c r="A2160" s="20" t="str">
        <f t="shared" si="68"/>
        <v>Lífsverk lífeyrissjóðurSamtryggingardeild</v>
      </c>
      <c r="B2160" s="20" t="str">
        <f>_xlfn.IFNA(INDEX(Listi!$AI:$AI,MATCH(C2160,Listi!$AJ:$AJ,0)),INDEX(Listi!T:T,MATCH(C2160,Listi!U:U,0)))</f>
        <v xml:space="preserve">Lífsverk  </v>
      </c>
      <c r="C2160" t="s">
        <v>268</v>
      </c>
      <c r="D2160" t="s">
        <v>205</v>
      </c>
      <c r="E2160" t="s">
        <v>275</v>
      </c>
      <c r="F2160" t="s">
        <v>462</v>
      </c>
      <c r="G2160" s="8" t="s">
        <v>386</v>
      </c>
      <c r="H2160" t="s">
        <v>319</v>
      </c>
      <c r="I2160" s="7">
        <v>0</v>
      </c>
      <c r="L2160" s="7">
        <v>120542527000</v>
      </c>
      <c r="M2160" s="7">
        <v>4397803000</v>
      </c>
      <c r="N2160" s="7">
        <v>1423151000</v>
      </c>
      <c r="O2160" s="20" t="str">
        <f t="shared" si="67"/>
        <v/>
      </c>
    </row>
    <row r="2161" spans="1:15">
      <c r="A2161" s="20" t="str">
        <f t="shared" si="68"/>
        <v>Söfnunarsjóður lífeyrisréttindaDeild I/Innlán</v>
      </c>
      <c r="B2161" s="20" t="str">
        <f>_xlfn.IFNA(INDEX(Listi!$AI:$AI,MATCH(C2161,Listi!$AJ:$AJ,0)),INDEX(Listi!T:T,MATCH(C2161,Listi!U:U,0)))</f>
        <v>Söfnunarsj.</v>
      </c>
      <c r="C2161" t="s">
        <v>272</v>
      </c>
      <c r="D2161" t="s">
        <v>273</v>
      </c>
      <c r="E2161" t="s">
        <v>276</v>
      </c>
      <c r="F2161" s="8" t="s">
        <v>462</v>
      </c>
      <c r="G2161" s="8" t="s">
        <v>386</v>
      </c>
      <c r="H2161" t="s">
        <v>319</v>
      </c>
      <c r="I2161" s="7">
        <v>0</v>
      </c>
      <c r="L2161" s="7">
        <v>2001731914</v>
      </c>
      <c r="M2161" s="7">
        <v>133561634</v>
      </c>
      <c r="N2161" s="7">
        <v>44803565</v>
      </c>
      <c r="O2161" s="20" t="str">
        <f t="shared" si="67"/>
        <v/>
      </c>
    </row>
    <row r="2162" spans="1:15">
      <c r="A2162" s="20" t="str">
        <f t="shared" si="68"/>
        <v>Söfnunarsjóður lífeyrisréttindaDeild III/Séreign</v>
      </c>
      <c r="B2162" s="20" t="str">
        <f>_xlfn.IFNA(INDEX(Listi!$AI:$AI,MATCH(C2162,Listi!$AJ:$AJ,0)),INDEX(Listi!T:T,MATCH(C2162,Listi!U:U,0)))</f>
        <v>Söfnunarsj.</v>
      </c>
      <c r="C2162" t="s">
        <v>272</v>
      </c>
      <c r="D2162" t="s">
        <v>599</v>
      </c>
      <c r="E2162" t="s">
        <v>276</v>
      </c>
      <c r="F2162" t="s">
        <v>462</v>
      </c>
      <c r="G2162" s="8" t="s">
        <v>386</v>
      </c>
      <c r="H2162" t="s">
        <v>319</v>
      </c>
      <c r="I2162" s="7">
        <v>0</v>
      </c>
      <c r="L2162" s="7">
        <v>24413085</v>
      </c>
      <c r="M2162" s="7">
        <v>24697577</v>
      </c>
      <c r="N2162" s="7">
        <v>900000</v>
      </c>
      <c r="O2162" s="20" t="str">
        <f t="shared" si="67"/>
        <v/>
      </c>
    </row>
    <row r="2163" spans="1:15">
      <c r="A2163" s="20" t="str">
        <f t="shared" si="68"/>
        <v>Söfnunarsjóður lífeyrisréttindaDeildII/Séreign</v>
      </c>
      <c r="B2163" s="20" t="str">
        <f>_xlfn.IFNA(INDEX(Listi!$AI:$AI,MATCH(C2163,Listi!$AJ:$AJ,0)),INDEX(Listi!T:T,MATCH(C2163,Listi!U:U,0)))</f>
        <v>Söfnunarsj.</v>
      </c>
      <c r="C2163" t="s">
        <v>272</v>
      </c>
      <c r="D2163" t="s">
        <v>586</v>
      </c>
      <c r="E2163" t="s">
        <v>276</v>
      </c>
      <c r="F2163" t="s">
        <v>462</v>
      </c>
      <c r="G2163" s="8" t="s">
        <v>386</v>
      </c>
      <c r="H2163" t="s">
        <v>319</v>
      </c>
      <c r="I2163" s="7">
        <v>0</v>
      </c>
      <c r="L2163" s="7">
        <v>1654616477</v>
      </c>
      <c r="M2163" s="7">
        <v>128539213</v>
      </c>
      <c r="N2163" s="7">
        <v>22846291</v>
      </c>
      <c r="O2163" s="20" t="str">
        <f t="shared" si="67"/>
        <v/>
      </c>
    </row>
    <row r="2164" spans="1:15">
      <c r="A2164" s="20" t="str">
        <f t="shared" si="68"/>
        <v>Söfnunarsjóður lífeyrisréttindaSamtryggingardeild</v>
      </c>
      <c r="B2164" s="20" t="str">
        <f>_xlfn.IFNA(INDEX(Listi!$AI:$AI,MATCH(C2164,Listi!$AJ:$AJ,0)),INDEX(Listi!T:T,MATCH(C2164,Listi!U:U,0)))</f>
        <v>Söfnunarsj.</v>
      </c>
      <c r="C2164" t="s">
        <v>272</v>
      </c>
      <c r="D2164" t="s">
        <v>205</v>
      </c>
      <c r="E2164" t="s">
        <v>275</v>
      </c>
      <c r="F2164" t="s">
        <v>462</v>
      </c>
      <c r="G2164" s="8" t="s">
        <v>386</v>
      </c>
      <c r="H2164" t="s">
        <v>319</v>
      </c>
      <c r="I2164" s="7">
        <v>0</v>
      </c>
      <c r="L2164" s="7">
        <v>238978847889</v>
      </c>
      <c r="M2164" s="7">
        <v>4967193409</v>
      </c>
      <c r="N2164" s="7">
        <v>6076487652</v>
      </c>
      <c r="O2164" s="20" t="str">
        <f t="shared" si="67"/>
        <v/>
      </c>
    </row>
    <row r="2165" spans="1:15">
      <c r="A2165" s="20" t="str">
        <f t="shared" si="68"/>
        <v>Stapi lífeyrissjóðurSafn I</v>
      </c>
      <c r="B2165" s="20" t="str">
        <f>_xlfn.IFNA(INDEX(Listi!$AI:$AI,MATCH(C2165,Listi!$AJ:$AJ,0)),INDEX(Listi!T:T,MATCH(C2165,Listi!U:U,0)))</f>
        <v xml:space="preserve">Stapi  </v>
      </c>
      <c r="C2165" t="s">
        <v>209</v>
      </c>
      <c r="D2165" t="s">
        <v>210</v>
      </c>
      <c r="E2165" t="s">
        <v>276</v>
      </c>
      <c r="F2165" t="s">
        <v>462</v>
      </c>
      <c r="G2165" s="8" t="s">
        <v>386</v>
      </c>
      <c r="H2165" t="s">
        <v>319</v>
      </c>
      <c r="I2165" s="7">
        <v>-214834</v>
      </c>
      <c r="L2165" s="7">
        <v>2440828925</v>
      </c>
      <c r="M2165" s="7">
        <v>91567233</v>
      </c>
      <c r="N2165" s="7">
        <v>110755602</v>
      </c>
      <c r="O2165" s="20" t="str">
        <f t="shared" si="67"/>
        <v/>
      </c>
    </row>
    <row r="2166" spans="1:15">
      <c r="A2166" s="20" t="str">
        <f t="shared" si="68"/>
        <v>Stapi lífeyrissjóðurSafn II</v>
      </c>
      <c r="B2166" s="20" t="str">
        <f>_xlfn.IFNA(INDEX(Listi!$AI:$AI,MATCH(C2166,Listi!$AJ:$AJ,0)),INDEX(Listi!T:T,MATCH(C2166,Listi!U:U,0)))</f>
        <v xml:space="preserve">Stapi  </v>
      </c>
      <c r="C2166" t="s">
        <v>209</v>
      </c>
      <c r="D2166" t="s">
        <v>211</v>
      </c>
      <c r="E2166" t="s">
        <v>276</v>
      </c>
      <c r="F2166" s="8" t="s">
        <v>462</v>
      </c>
      <c r="G2166" s="8" t="s">
        <v>386</v>
      </c>
      <c r="H2166" t="s">
        <v>319</v>
      </c>
      <c r="I2166" s="7">
        <v>-960612</v>
      </c>
      <c r="L2166" s="7">
        <v>5710890273</v>
      </c>
      <c r="M2166" s="7">
        <v>262001316</v>
      </c>
      <c r="N2166" s="7">
        <v>164209410</v>
      </c>
      <c r="O2166" s="20" t="str">
        <f t="shared" si="67"/>
        <v/>
      </c>
    </row>
    <row r="2167" spans="1:15">
      <c r="A2167" s="20" t="str">
        <f t="shared" si="68"/>
        <v>Stapi lífeyrissjóðurSafn III</v>
      </c>
      <c r="B2167" s="20" t="str">
        <f>_xlfn.IFNA(INDEX(Listi!$AI:$AI,MATCH(C2167,Listi!$AJ:$AJ,0)),INDEX(Listi!T:T,MATCH(C2167,Listi!U:U,0)))</f>
        <v xml:space="preserve">Stapi  </v>
      </c>
      <c r="C2167" t="s">
        <v>209</v>
      </c>
      <c r="D2167" t="s">
        <v>212</v>
      </c>
      <c r="E2167" t="s">
        <v>276</v>
      </c>
      <c r="F2167" s="8" t="s">
        <v>462</v>
      </c>
      <c r="G2167" s="8" t="s">
        <v>386</v>
      </c>
      <c r="H2167" t="s">
        <v>319</v>
      </c>
      <c r="I2167" s="7">
        <v>0</v>
      </c>
      <c r="L2167" s="7">
        <v>268100084</v>
      </c>
      <c r="M2167" s="7">
        <v>24388890</v>
      </c>
      <c r="N2167" s="7">
        <v>9886128</v>
      </c>
      <c r="O2167" s="20" t="str">
        <f t="shared" si="67"/>
        <v/>
      </c>
    </row>
    <row r="2168" spans="1:15">
      <c r="A2168" s="20" t="str">
        <f t="shared" si="68"/>
        <v>Stapi lífeyrissjóðurTryggingardeild</v>
      </c>
      <c r="B2168" s="20" t="str">
        <f>_xlfn.IFNA(INDEX(Listi!$AI:$AI,MATCH(C2168,Listi!$AJ:$AJ,0)),INDEX(Listi!T:T,MATCH(C2168,Listi!U:U,0)))</f>
        <v xml:space="preserve">Stapi  </v>
      </c>
      <c r="C2168" t="s">
        <v>209</v>
      </c>
      <c r="D2168" t="s">
        <v>213</v>
      </c>
      <c r="E2168" t="s">
        <v>275</v>
      </c>
      <c r="F2168" s="8" t="s">
        <v>462</v>
      </c>
      <c r="G2168" s="8" t="s">
        <v>386</v>
      </c>
      <c r="H2168" t="s">
        <v>319</v>
      </c>
      <c r="I2168" s="7">
        <v>2444900</v>
      </c>
      <c r="L2168" s="7">
        <v>348661724246</v>
      </c>
      <c r="M2168" s="7">
        <v>13807615154</v>
      </c>
      <c r="N2168" s="7">
        <v>7912918911</v>
      </c>
      <c r="O2168" s="20" t="str">
        <f t="shared" si="67"/>
        <v/>
      </c>
    </row>
    <row r="2169" spans="1:15">
      <c r="A2169" s="20" t="str">
        <f t="shared" si="68"/>
        <v>Stapi lífeyrissjóðurVarfærnasafnið</v>
      </c>
      <c r="B2169" s="20" t="str">
        <f>_xlfn.IFNA(INDEX(Listi!$AI:$AI,MATCH(C2169,Listi!$AJ:$AJ,0)),INDEX(Listi!T:T,MATCH(C2169,Listi!U:U,0)))</f>
        <v xml:space="preserve">Stapi  </v>
      </c>
      <c r="C2169" t="s">
        <v>209</v>
      </c>
      <c r="D2169" t="s">
        <v>392</v>
      </c>
      <c r="E2169" t="s">
        <v>276</v>
      </c>
      <c r="F2169" s="8" t="s">
        <v>462</v>
      </c>
      <c r="G2169" s="8" t="s">
        <v>386</v>
      </c>
      <c r="H2169" t="s">
        <v>319</v>
      </c>
      <c r="I2169" s="7">
        <v>-279277</v>
      </c>
      <c r="L2169" s="7">
        <v>471986044</v>
      </c>
      <c r="M2169" s="7">
        <v>137399159</v>
      </c>
      <c r="N2169" s="7">
        <v>6994496</v>
      </c>
      <c r="O2169" s="20" t="str">
        <f t="shared" si="67"/>
        <v/>
      </c>
    </row>
    <row r="2170" spans="1:15">
      <c r="A2170" s="20" t="str">
        <f t="shared" si="68"/>
        <v>Almenni lífeyrissjóðurinnÆvisafn I</v>
      </c>
      <c r="B2170" s="20" t="str">
        <f>_xlfn.IFNA(INDEX(Listi!$AI:$AI,MATCH(C2170,Listi!$AJ:$AJ,0)),INDEX(Listi!T:T,MATCH(C2170,Listi!U:U,0)))</f>
        <v xml:space="preserve">Almenni </v>
      </c>
      <c r="C2170" t="s">
        <v>0</v>
      </c>
      <c r="D2170" t="s">
        <v>202</v>
      </c>
      <c r="E2170" t="s">
        <v>276</v>
      </c>
      <c r="F2170" s="8" t="s">
        <v>461</v>
      </c>
      <c r="G2170" s="8" t="s">
        <v>381</v>
      </c>
      <c r="H2170" t="s">
        <v>320</v>
      </c>
      <c r="I2170" s="7">
        <v>0</v>
      </c>
      <c r="L2170" s="7">
        <v>43068273823</v>
      </c>
      <c r="M2170" s="7">
        <v>4413720640</v>
      </c>
      <c r="N2170" s="7">
        <v>641257097</v>
      </c>
      <c r="O2170" s="20" t="str">
        <f t="shared" si="67"/>
        <v/>
      </c>
    </row>
    <row r="2171" spans="1:15">
      <c r="A2171" s="20" t="str">
        <f t="shared" si="68"/>
        <v>Almenni lífeyrissjóðurinnÆvisafn II</v>
      </c>
      <c r="B2171" s="20" t="str">
        <f>_xlfn.IFNA(INDEX(Listi!$AI:$AI,MATCH(C2171,Listi!$AJ:$AJ,0)),INDEX(Listi!T:T,MATCH(C2171,Listi!U:U,0)))</f>
        <v xml:space="preserve">Almenni </v>
      </c>
      <c r="C2171" t="s">
        <v>0</v>
      </c>
      <c r="D2171" t="s">
        <v>203</v>
      </c>
      <c r="E2171" t="s">
        <v>276</v>
      </c>
      <c r="F2171" s="8" t="s">
        <v>461</v>
      </c>
      <c r="G2171" s="8" t="s">
        <v>381</v>
      </c>
      <c r="H2171" t="s">
        <v>320</v>
      </c>
      <c r="I2171" s="7">
        <v>0</v>
      </c>
      <c r="L2171" s="7">
        <v>86460235807</v>
      </c>
      <c r="M2171" s="7">
        <v>3970537445</v>
      </c>
      <c r="N2171" s="7">
        <v>1539034493</v>
      </c>
      <c r="O2171" s="20" t="str">
        <f t="shared" si="67"/>
        <v/>
      </c>
    </row>
    <row r="2172" spans="1:15">
      <c r="A2172" s="20" t="str">
        <f t="shared" si="68"/>
        <v>Almenni lífeyrissjóðurinnÆvisafn III</v>
      </c>
      <c r="B2172" s="20" t="str">
        <f>_xlfn.IFNA(INDEX(Listi!$AI:$AI,MATCH(C2172,Listi!$AJ:$AJ,0)),INDEX(Listi!T:T,MATCH(C2172,Listi!U:U,0)))</f>
        <v xml:space="preserve">Almenni </v>
      </c>
      <c r="C2172" t="s">
        <v>0</v>
      </c>
      <c r="D2172" t="s">
        <v>204</v>
      </c>
      <c r="E2172" t="s">
        <v>276</v>
      </c>
      <c r="F2172" t="s">
        <v>461</v>
      </c>
      <c r="G2172" s="8" t="s">
        <v>381</v>
      </c>
      <c r="H2172" t="s">
        <v>320</v>
      </c>
      <c r="I2172" s="7">
        <v>0</v>
      </c>
      <c r="L2172" s="7">
        <v>33890180699</v>
      </c>
      <c r="M2172" s="7">
        <v>1571509194</v>
      </c>
      <c r="N2172" s="7">
        <v>920421683</v>
      </c>
      <c r="O2172" s="20" t="str">
        <f t="shared" si="67"/>
        <v/>
      </c>
    </row>
    <row r="2173" spans="1:15">
      <c r="A2173" s="20" t="str">
        <f t="shared" si="68"/>
        <v>Almenni lífeyrissjóðurinnHúsnæðissafn</v>
      </c>
      <c r="B2173" s="20" t="str">
        <f>_xlfn.IFNA(INDEX(Listi!$AI:$AI,MATCH(C2173,Listi!$AJ:$AJ,0)),INDEX(Listi!T:T,MATCH(C2173,Listi!U:U,0)))</f>
        <v xml:space="preserve">Almenni </v>
      </c>
      <c r="C2173" t="s">
        <v>0</v>
      </c>
      <c r="D2173" t="s">
        <v>315</v>
      </c>
      <c r="E2173" t="s">
        <v>276</v>
      </c>
      <c r="F2173" t="s">
        <v>461</v>
      </c>
      <c r="G2173" s="8" t="s">
        <v>381</v>
      </c>
      <c r="H2173" t="s">
        <v>320</v>
      </c>
      <c r="I2173" s="7">
        <v>0</v>
      </c>
      <c r="L2173" s="7">
        <v>487895879</v>
      </c>
      <c r="M2173" s="7">
        <v>166428361</v>
      </c>
      <c r="N2173" s="7">
        <v>18080096</v>
      </c>
      <c r="O2173" s="20" t="str">
        <f t="shared" si="67"/>
        <v/>
      </c>
    </row>
    <row r="2174" spans="1:15">
      <c r="A2174" s="20" t="str">
        <f t="shared" si="68"/>
        <v>Almenni lífeyrissjóðurinnInnlánssafn</v>
      </c>
      <c r="B2174" s="20" t="str">
        <f>_xlfn.IFNA(INDEX(Listi!$AI:$AI,MATCH(C2174,Listi!$AJ:$AJ,0)),INDEX(Listi!T:T,MATCH(C2174,Listi!U:U,0)))</f>
        <v xml:space="preserve">Almenni </v>
      </c>
      <c r="C2174" t="s">
        <v>0</v>
      </c>
      <c r="D2174" t="s">
        <v>1</v>
      </c>
      <c r="E2174" t="s">
        <v>276</v>
      </c>
      <c r="F2174" t="s">
        <v>461</v>
      </c>
      <c r="G2174" s="8" t="s">
        <v>381</v>
      </c>
      <c r="H2174" t="s">
        <v>320</v>
      </c>
      <c r="I2174" s="7">
        <v>0</v>
      </c>
      <c r="L2174" s="7">
        <v>26587944379</v>
      </c>
      <c r="M2174" s="7">
        <v>1016779991</v>
      </c>
      <c r="N2174" s="7">
        <v>1031869724</v>
      </c>
      <c r="O2174" s="20" t="str">
        <f t="shared" si="67"/>
        <v/>
      </c>
    </row>
    <row r="2175" spans="1:15">
      <c r="A2175" s="20" t="str">
        <f t="shared" si="68"/>
        <v>Almenni lífeyrissjóðurinnRíkissafn langt</v>
      </c>
      <c r="B2175" s="20" t="str">
        <f>_xlfn.IFNA(INDEX(Listi!$AI:$AI,MATCH(C2175,Listi!$AJ:$AJ,0)),INDEX(Listi!T:T,MATCH(C2175,Listi!U:U,0)))</f>
        <v xml:space="preserve">Almenni </v>
      </c>
      <c r="C2175" t="s">
        <v>0</v>
      </c>
      <c r="D2175" t="s">
        <v>199</v>
      </c>
      <c r="E2175" t="s">
        <v>276</v>
      </c>
      <c r="F2175" t="s">
        <v>461</v>
      </c>
      <c r="G2175" s="8" t="s">
        <v>381</v>
      </c>
      <c r="H2175" t="s">
        <v>320</v>
      </c>
      <c r="I2175" s="7">
        <v>0</v>
      </c>
      <c r="L2175" s="7">
        <v>1193680171</v>
      </c>
      <c r="M2175" s="7">
        <v>61272573</v>
      </c>
      <c r="N2175" s="7">
        <v>40105929</v>
      </c>
      <c r="O2175" s="20" t="str">
        <f t="shared" si="67"/>
        <v/>
      </c>
    </row>
    <row r="2176" spans="1:15">
      <c r="A2176" s="20" t="str">
        <f t="shared" si="68"/>
        <v>Almenni lífeyrissjóðurinnRíkissafn stutt</v>
      </c>
      <c r="B2176" s="20" t="str">
        <f>_xlfn.IFNA(INDEX(Listi!$AI:$AI,MATCH(C2176,Listi!$AJ:$AJ,0)),INDEX(Listi!T:T,MATCH(C2176,Listi!U:U,0)))</f>
        <v xml:space="preserve">Almenni </v>
      </c>
      <c r="C2176" t="s">
        <v>0</v>
      </c>
      <c r="D2176" t="s">
        <v>200</v>
      </c>
      <c r="E2176" t="s">
        <v>276</v>
      </c>
      <c r="F2176" t="s">
        <v>461</v>
      </c>
      <c r="G2176" s="8" t="s">
        <v>381</v>
      </c>
      <c r="H2176" t="s">
        <v>320</v>
      </c>
      <c r="I2176" s="7">
        <v>0</v>
      </c>
      <c r="L2176" s="7">
        <v>541893627</v>
      </c>
      <c r="M2176" s="7">
        <v>20423158</v>
      </c>
      <c r="N2176" s="7">
        <v>14899899</v>
      </c>
      <c r="O2176" s="20" t="str">
        <f t="shared" si="67"/>
        <v/>
      </c>
    </row>
    <row r="2177" spans="1:15">
      <c r="A2177" s="20" t="str">
        <f t="shared" si="68"/>
        <v>Almenni lífeyrissjóðurinnTryggingadeild</v>
      </c>
      <c r="B2177" s="20" t="str">
        <f>_xlfn.IFNA(INDEX(Listi!$AI:$AI,MATCH(C2177,Listi!$AJ:$AJ,0)),INDEX(Listi!T:T,MATCH(C2177,Listi!U:U,0)))</f>
        <v xml:space="preserve">Almenni </v>
      </c>
      <c r="C2177" t="s">
        <v>0</v>
      </c>
      <c r="D2177" t="s">
        <v>201</v>
      </c>
      <c r="E2177" t="s">
        <v>275</v>
      </c>
      <c r="F2177" t="s">
        <v>461</v>
      </c>
      <c r="G2177" s="8" t="s">
        <v>381</v>
      </c>
      <c r="H2177" t="s">
        <v>320</v>
      </c>
      <c r="I2177" s="7">
        <v>0</v>
      </c>
      <c r="L2177" s="7">
        <v>174784296254</v>
      </c>
      <c r="M2177" s="7">
        <v>7497244534</v>
      </c>
      <c r="N2177" s="7">
        <v>3057046932</v>
      </c>
      <c r="O2177" s="20" t="str">
        <f t="shared" si="67"/>
        <v/>
      </c>
    </row>
    <row r="2178" spans="1:15">
      <c r="A2178" s="20" t="str">
        <f t="shared" si="68"/>
        <v>Arion banki hf.Erlend hlutabréf</v>
      </c>
      <c r="B2178" s="20" t="str">
        <f>_xlfn.IFNA(INDEX(Listi!$AI:$AI,MATCH(C2178,Listi!$AJ:$AJ,0)),INDEX(Listi!T:T,MATCH(C2178,Listi!U:U,0)))</f>
        <v xml:space="preserve">Arion banki </v>
      </c>
      <c r="C2178" t="s">
        <v>214</v>
      </c>
      <c r="D2178" t="s">
        <v>215</v>
      </c>
      <c r="E2178" t="s">
        <v>276</v>
      </c>
      <c r="F2178" s="8" t="s">
        <v>461</v>
      </c>
      <c r="G2178" s="8" t="s">
        <v>381</v>
      </c>
      <c r="H2178" t="s">
        <v>320</v>
      </c>
      <c r="I2178" s="7">
        <v>0</v>
      </c>
      <c r="L2178" s="7">
        <v>1149685000</v>
      </c>
      <c r="M2178" s="7">
        <v>49095000</v>
      </c>
      <c r="N2178" s="7">
        <v>10876000</v>
      </c>
      <c r="O2178" s="20" t="str">
        <f t="shared" ref="O2178:O2241" si="69">IFERROR(VLOOKUP(F2178,EhLykill,3,FALSE),"")</f>
        <v/>
      </c>
    </row>
    <row r="2179" spans="1:15">
      <c r="A2179" s="20" t="str">
        <f t="shared" si="68"/>
        <v>Arion banki hf.Innlend skuldabréf</v>
      </c>
      <c r="B2179" s="20" t="str">
        <f>_xlfn.IFNA(INDEX(Listi!$AI:$AI,MATCH(C2179,Listi!$AJ:$AJ,0)),INDEX(Listi!T:T,MATCH(C2179,Listi!U:U,0)))</f>
        <v xml:space="preserve">Arion banki </v>
      </c>
      <c r="C2179" t="s">
        <v>214</v>
      </c>
      <c r="D2179" t="s">
        <v>216</v>
      </c>
      <c r="E2179" t="s">
        <v>276</v>
      </c>
      <c r="F2179" s="8" t="s">
        <v>461</v>
      </c>
      <c r="G2179" s="8" t="s">
        <v>381</v>
      </c>
      <c r="H2179" t="s">
        <v>320</v>
      </c>
      <c r="I2179" s="7">
        <v>0</v>
      </c>
      <c r="L2179" s="7">
        <v>4446434000</v>
      </c>
      <c r="M2179" s="7">
        <v>344234000</v>
      </c>
      <c r="N2179" s="7">
        <v>44793000</v>
      </c>
      <c r="O2179" s="20" t="str">
        <f t="shared" si="69"/>
        <v/>
      </c>
    </row>
    <row r="2180" spans="1:15">
      <c r="A2180" s="20" t="str">
        <f t="shared" si="68"/>
        <v>Arion banki hf.Lífeyrisauki L1</v>
      </c>
      <c r="B2180" s="20" t="str">
        <f>_xlfn.IFNA(INDEX(Listi!$AI:$AI,MATCH(C2180,Listi!$AJ:$AJ,0)),INDEX(Listi!T:T,MATCH(C2180,Listi!U:U,0)))</f>
        <v xml:space="preserve">Arion banki </v>
      </c>
      <c r="C2180" t="s">
        <v>214</v>
      </c>
      <c r="D2180" t="s">
        <v>377</v>
      </c>
      <c r="E2180" t="s">
        <v>276</v>
      </c>
      <c r="F2180" s="8" t="s">
        <v>461</v>
      </c>
      <c r="G2180" s="8" t="s">
        <v>381</v>
      </c>
      <c r="H2180" t="s">
        <v>320</v>
      </c>
      <c r="I2180" s="7">
        <v>0</v>
      </c>
      <c r="L2180" s="7">
        <v>5887942000</v>
      </c>
      <c r="M2180" s="7">
        <v>1011885000</v>
      </c>
      <c r="N2180" s="7">
        <v>34615000</v>
      </c>
      <c r="O2180" s="20" t="str">
        <f t="shared" si="69"/>
        <v/>
      </c>
    </row>
    <row r="2181" spans="1:15">
      <c r="A2181" s="20" t="str">
        <f t="shared" si="68"/>
        <v>Arion banki hf.Lífeyrisauki L2</v>
      </c>
      <c r="B2181" s="20" t="str">
        <f>_xlfn.IFNA(INDEX(Listi!$AI:$AI,MATCH(C2181,Listi!$AJ:$AJ,0)),INDEX(Listi!T:T,MATCH(C2181,Listi!U:U,0)))</f>
        <v xml:space="preserve">Arion banki </v>
      </c>
      <c r="C2181" t="s">
        <v>214</v>
      </c>
      <c r="D2181" t="s">
        <v>372</v>
      </c>
      <c r="E2181" t="s">
        <v>276</v>
      </c>
      <c r="F2181" t="s">
        <v>461</v>
      </c>
      <c r="G2181" s="8" t="s">
        <v>381</v>
      </c>
      <c r="H2181" t="s">
        <v>320</v>
      </c>
      <c r="I2181" s="7">
        <v>0</v>
      </c>
      <c r="L2181" s="7">
        <v>21366380000</v>
      </c>
      <c r="M2181" s="7">
        <v>1613513000</v>
      </c>
      <c r="N2181" s="7">
        <v>92085000</v>
      </c>
      <c r="O2181" s="20" t="str">
        <f t="shared" si="69"/>
        <v/>
      </c>
    </row>
    <row r="2182" spans="1:15">
      <c r="A2182" s="20" t="str">
        <f t="shared" si="68"/>
        <v>Arion banki hf.Lífeyrisauki L3</v>
      </c>
      <c r="B2182" s="20" t="str">
        <f>_xlfn.IFNA(INDEX(Listi!$AI:$AI,MATCH(C2182,Listi!$AJ:$AJ,0)),INDEX(Listi!T:T,MATCH(C2182,Listi!U:U,0)))</f>
        <v xml:space="preserve">Arion banki </v>
      </c>
      <c r="C2182" t="s">
        <v>214</v>
      </c>
      <c r="D2182" t="s">
        <v>371</v>
      </c>
      <c r="E2182" t="s">
        <v>276</v>
      </c>
      <c r="F2182" t="s">
        <v>461</v>
      </c>
      <c r="G2182" s="8" t="s">
        <v>381</v>
      </c>
      <c r="H2182" t="s">
        <v>320</v>
      </c>
      <c r="I2182" s="7">
        <v>0</v>
      </c>
      <c r="L2182" s="7">
        <v>29714848000</v>
      </c>
      <c r="M2182" s="7">
        <v>2122481000</v>
      </c>
      <c r="N2182" s="7">
        <v>129566000</v>
      </c>
      <c r="O2182" s="20" t="str">
        <f t="shared" si="69"/>
        <v/>
      </c>
    </row>
    <row r="2183" spans="1:15">
      <c r="A2183" s="20" t="str">
        <f t="shared" si="68"/>
        <v>Arion banki hf.Lífeyrisauki L4</v>
      </c>
      <c r="B2183" s="20" t="str">
        <f>_xlfn.IFNA(INDEX(Listi!$AI:$AI,MATCH(C2183,Listi!$AJ:$AJ,0)),INDEX(Listi!T:T,MATCH(C2183,Listi!U:U,0)))</f>
        <v xml:space="preserve">Arion banki </v>
      </c>
      <c r="C2183" t="s">
        <v>214</v>
      </c>
      <c r="D2183" t="s">
        <v>587</v>
      </c>
      <c r="E2183" t="s">
        <v>276</v>
      </c>
      <c r="F2183" t="s">
        <v>461</v>
      </c>
      <c r="G2183" s="8" t="s">
        <v>381</v>
      </c>
      <c r="H2183" t="s">
        <v>320</v>
      </c>
      <c r="I2183" s="7">
        <v>0</v>
      </c>
      <c r="L2183" s="7">
        <v>19306242000</v>
      </c>
      <c r="M2183" s="7">
        <v>1346647000</v>
      </c>
      <c r="N2183" s="7">
        <v>388052000</v>
      </c>
      <c r="O2183" s="20" t="str">
        <f t="shared" si="69"/>
        <v/>
      </c>
    </row>
    <row r="2184" spans="1:15">
      <c r="A2184" s="20" t="str">
        <f t="shared" si="68"/>
        <v>Arion banki hf.Lífeyrisauki L5</v>
      </c>
      <c r="B2184" s="20" t="str">
        <f>_xlfn.IFNA(INDEX(Listi!$AI:$AI,MATCH(C2184,Listi!$AJ:$AJ,0)),INDEX(Listi!T:T,MATCH(C2184,Listi!U:U,0)))</f>
        <v xml:space="preserve">Arion banki </v>
      </c>
      <c r="C2184" t="s">
        <v>214</v>
      </c>
      <c r="D2184" t="s">
        <v>369</v>
      </c>
      <c r="E2184" t="s">
        <v>276</v>
      </c>
      <c r="F2184" s="8" t="s">
        <v>461</v>
      </c>
      <c r="G2184" s="8" t="s">
        <v>381</v>
      </c>
      <c r="H2184" t="s">
        <v>320</v>
      </c>
      <c r="I2184" s="7">
        <v>0</v>
      </c>
      <c r="L2184" s="7">
        <v>44858554000</v>
      </c>
      <c r="M2184" s="7">
        <v>4018833000</v>
      </c>
      <c r="N2184" s="7">
        <v>933672000</v>
      </c>
      <c r="O2184" s="20" t="str">
        <f t="shared" si="69"/>
        <v/>
      </c>
    </row>
    <row r="2185" spans="1:15">
      <c r="A2185" s="20" t="str">
        <f t="shared" si="68"/>
        <v>Birta lífeyrissjóðurBlönduð leið</v>
      </c>
      <c r="B2185" s="20" t="str">
        <f>_xlfn.IFNA(INDEX(Listi!$AI:$AI,MATCH(C2185,Listi!$AJ:$AJ,0)),INDEX(Listi!T:T,MATCH(C2185,Listi!U:U,0)))</f>
        <v xml:space="preserve">Birta  </v>
      </c>
      <c r="C2185" t="s">
        <v>298</v>
      </c>
      <c r="D2185" t="s">
        <v>314</v>
      </c>
      <c r="E2185" t="s">
        <v>276</v>
      </c>
      <c r="F2185" s="8" t="s">
        <v>461</v>
      </c>
      <c r="G2185" s="8" t="s">
        <v>381</v>
      </c>
      <c r="H2185" t="s">
        <v>320</v>
      </c>
      <c r="I2185" s="7">
        <v>0</v>
      </c>
      <c r="L2185" s="7">
        <v>6929716201</v>
      </c>
      <c r="M2185" s="7">
        <v>253995298</v>
      </c>
      <c r="N2185" s="7">
        <v>139753585</v>
      </c>
      <c r="O2185" s="20" t="str">
        <f t="shared" si="69"/>
        <v/>
      </c>
    </row>
    <row r="2186" spans="1:15">
      <c r="A2186" s="20" t="str">
        <f t="shared" si="68"/>
        <v>Birta lífeyrissjóðurInnlánsleið</v>
      </c>
      <c r="B2186" s="20" t="str">
        <f>_xlfn.IFNA(INDEX(Listi!$AI:$AI,MATCH(C2186,Listi!$AJ:$AJ,0)),INDEX(Listi!T:T,MATCH(C2186,Listi!U:U,0)))</f>
        <v xml:space="preserve">Birta  </v>
      </c>
      <c r="C2186" t="s">
        <v>298</v>
      </c>
      <c r="D2186" t="s">
        <v>208</v>
      </c>
      <c r="E2186" t="s">
        <v>276</v>
      </c>
      <c r="F2186" s="8" t="s">
        <v>461</v>
      </c>
      <c r="G2186" s="8" t="s">
        <v>381</v>
      </c>
      <c r="H2186" t="s">
        <v>320</v>
      </c>
      <c r="I2186" s="7">
        <v>0</v>
      </c>
      <c r="L2186" s="7">
        <v>4108971332</v>
      </c>
      <c r="M2186" s="7">
        <v>264842424</v>
      </c>
      <c r="N2186" s="7">
        <v>174324836</v>
      </c>
      <c r="O2186" s="20" t="str">
        <f t="shared" si="69"/>
        <v/>
      </c>
    </row>
    <row r="2187" spans="1:15">
      <c r="A2187" s="20" t="str">
        <f t="shared" si="68"/>
        <v>Birta lífeyrissjóðurSamtryggingardeild</v>
      </c>
      <c r="B2187" s="20" t="str">
        <f>_xlfn.IFNA(INDEX(Listi!$AI:$AI,MATCH(C2187,Listi!$AJ:$AJ,0)),INDEX(Listi!T:T,MATCH(C2187,Listi!U:U,0)))</f>
        <v xml:space="preserve">Birta  </v>
      </c>
      <c r="C2187" t="s">
        <v>298</v>
      </c>
      <c r="D2187" t="s">
        <v>205</v>
      </c>
      <c r="E2187" t="s">
        <v>275</v>
      </c>
      <c r="F2187" t="s">
        <v>461</v>
      </c>
      <c r="G2187" s="8" t="s">
        <v>381</v>
      </c>
      <c r="H2187" t="s">
        <v>320</v>
      </c>
      <c r="I2187" s="7">
        <v>0</v>
      </c>
      <c r="L2187" s="7">
        <v>549755105944</v>
      </c>
      <c r="M2187" s="7">
        <v>18480897961</v>
      </c>
      <c r="N2187" s="7">
        <v>14075814006</v>
      </c>
      <c r="O2187" s="20" t="str">
        <f t="shared" si="69"/>
        <v/>
      </c>
    </row>
    <row r="2188" spans="1:15">
      <c r="A2188" s="20" t="str">
        <f t="shared" si="68"/>
        <v>Birta lífeyrissjóðurSkuldabréfaleið</v>
      </c>
      <c r="B2188" s="20" t="str">
        <f>_xlfn.IFNA(INDEX(Listi!$AI:$AI,MATCH(C2188,Listi!$AJ:$AJ,0)),INDEX(Listi!T:T,MATCH(C2188,Listi!U:U,0)))</f>
        <v xml:space="preserve">Birta  </v>
      </c>
      <c r="C2188" t="s">
        <v>298</v>
      </c>
      <c r="D2188" t="s">
        <v>313</v>
      </c>
      <c r="E2188" t="s">
        <v>276</v>
      </c>
      <c r="F2188" t="s">
        <v>461</v>
      </c>
      <c r="G2188" s="8" t="s">
        <v>381</v>
      </c>
      <c r="H2188" t="s">
        <v>320</v>
      </c>
      <c r="I2188" s="7">
        <v>0</v>
      </c>
      <c r="L2188" s="7">
        <v>8522374478</v>
      </c>
      <c r="M2188" s="7">
        <v>391005163</v>
      </c>
      <c r="N2188" s="7">
        <v>218104877</v>
      </c>
      <c r="O2188" s="20" t="str">
        <f t="shared" si="69"/>
        <v/>
      </c>
    </row>
    <row r="2189" spans="1:15">
      <c r="A2189" s="20" t="str">
        <f t="shared" si="68"/>
        <v>Birta lífeyrissjóðurTilgreind séreign</v>
      </c>
      <c r="B2189" s="20" t="str">
        <f>_xlfn.IFNA(INDEX(Listi!$AI:$AI,MATCH(C2189,Listi!$AJ:$AJ,0)),INDEX(Listi!T:T,MATCH(C2189,Listi!U:U,0)))</f>
        <v xml:space="preserve">Birta  </v>
      </c>
      <c r="C2189" t="s">
        <v>298</v>
      </c>
      <c r="D2189" t="s">
        <v>312</v>
      </c>
      <c r="E2189" t="s">
        <v>276</v>
      </c>
      <c r="F2189" t="s">
        <v>461</v>
      </c>
      <c r="G2189" s="8" t="s">
        <v>381</v>
      </c>
      <c r="H2189" t="s">
        <v>320</v>
      </c>
      <c r="I2189" s="7">
        <v>0</v>
      </c>
      <c r="L2189" s="7">
        <v>2234420297</v>
      </c>
      <c r="M2189" s="7">
        <v>511871981</v>
      </c>
      <c r="N2189" s="7">
        <v>36000223</v>
      </c>
      <c r="O2189" s="20" t="str">
        <f t="shared" si="69"/>
        <v/>
      </c>
    </row>
    <row r="2190" spans="1:15">
      <c r="A2190" s="20" t="str">
        <f t="shared" si="68"/>
        <v>Brú Lífeyrissjóður starfsmanna sveitarfélagaA-deild</v>
      </c>
      <c r="B2190" s="20" t="str">
        <f>_xlfn.IFNA(INDEX(Listi!$AI:$AI,MATCH(C2190,Listi!$AJ:$AJ,0)),INDEX(Listi!T:T,MATCH(C2190,Listi!U:U,0)))</f>
        <v>Brú</v>
      </c>
      <c r="C2190" t="s">
        <v>217</v>
      </c>
      <c r="D2190" t="s">
        <v>257</v>
      </c>
      <c r="E2190" t="s">
        <v>275</v>
      </c>
      <c r="F2190" s="8" t="s">
        <v>461</v>
      </c>
      <c r="G2190" s="8" t="s">
        <v>381</v>
      </c>
      <c r="H2190" t="s">
        <v>320</v>
      </c>
      <c r="I2190" s="7">
        <v>0</v>
      </c>
      <c r="L2190" s="7">
        <v>270469177889</v>
      </c>
      <c r="M2190" s="7">
        <v>13987858077</v>
      </c>
      <c r="N2190" s="7">
        <v>4793072329</v>
      </c>
      <c r="O2190" s="20" t="str">
        <f t="shared" si="69"/>
        <v/>
      </c>
    </row>
    <row r="2191" spans="1:15">
      <c r="A2191" s="20" t="str">
        <f t="shared" si="68"/>
        <v>Brú Lífeyrissjóður starfsmanna sveitarfélagaB-deild</v>
      </c>
      <c r="B2191" s="20" t="str">
        <f>_xlfn.IFNA(INDEX(Listi!$AI:$AI,MATCH(C2191,Listi!$AJ:$AJ,0)),INDEX(Listi!T:T,MATCH(C2191,Listi!U:U,0)))</f>
        <v>Brú</v>
      </c>
      <c r="C2191" t="s">
        <v>217</v>
      </c>
      <c r="D2191" t="s">
        <v>218</v>
      </c>
      <c r="E2191" t="s">
        <v>275</v>
      </c>
      <c r="F2191" s="8" t="s">
        <v>461</v>
      </c>
      <c r="G2191" s="8" t="s">
        <v>381</v>
      </c>
      <c r="H2191" t="s">
        <v>320</v>
      </c>
      <c r="I2191" s="7">
        <v>0</v>
      </c>
      <c r="L2191" s="7">
        <v>17004783831</v>
      </c>
      <c r="M2191" s="7">
        <v>119747694</v>
      </c>
      <c r="N2191" s="7">
        <v>3424817406</v>
      </c>
      <c r="O2191" s="20" t="str">
        <f t="shared" si="69"/>
        <v/>
      </c>
    </row>
    <row r="2192" spans="1:15">
      <c r="A2192" s="20" t="str">
        <f t="shared" si="68"/>
        <v>Brú Lífeyrissjóður starfsmanna sveitarfélagaV-deild</v>
      </c>
      <c r="B2192" s="20" t="str">
        <f>_xlfn.IFNA(INDEX(Listi!$AI:$AI,MATCH(C2192,Listi!$AJ:$AJ,0)),INDEX(Listi!T:T,MATCH(C2192,Listi!U:U,0)))</f>
        <v>Brú</v>
      </c>
      <c r="C2192" t="s">
        <v>217</v>
      </c>
      <c r="D2192" t="s">
        <v>219</v>
      </c>
      <c r="E2192" t="s">
        <v>275</v>
      </c>
      <c r="F2192" s="8" t="s">
        <v>461</v>
      </c>
      <c r="G2192" s="8" t="s">
        <v>381</v>
      </c>
      <c r="H2192" t="s">
        <v>320</v>
      </c>
      <c r="I2192" s="7">
        <v>0</v>
      </c>
      <c r="L2192" s="7">
        <v>54501394986</v>
      </c>
      <c r="M2192" s="7">
        <v>4188513374</v>
      </c>
      <c r="N2192" s="7">
        <v>455519059</v>
      </c>
      <c r="O2192" s="20" t="str">
        <f t="shared" si="69"/>
        <v/>
      </c>
    </row>
    <row r="2193" spans="1:15">
      <c r="A2193" s="20" t="str">
        <f t="shared" si="68"/>
        <v>Eftirlaunasj atvinnuflugmannaSamtryggingardeild</v>
      </c>
      <c r="B2193" s="20" t="str">
        <f>_xlfn.IFNA(INDEX(Listi!$AI:$AI,MATCH(C2193,Listi!$AJ:$AJ,0)),INDEX(Listi!T:T,MATCH(C2193,Listi!U:U,0)))</f>
        <v>EFÍA</v>
      </c>
      <c r="C2193" t="s">
        <v>220</v>
      </c>
      <c r="D2193" t="s">
        <v>205</v>
      </c>
      <c r="E2193" t="s">
        <v>275</v>
      </c>
      <c r="F2193" t="s">
        <v>461</v>
      </c>
      <c r="G2193" s="8" t="s">
        <v>381</v>
      </c>
      <c r="H2193" t="s">
        <v>320</v>
      </c>
      <c r="I2193" s="7">
        <v>0</v>
      </c>
      <c r="L2193" s="7">
        <v>58542663000</v>
      </c>
      <c r="M2193" s="7">
        <v>1477262000</v>
      </c>
      <c r="N2193" s="7">
        <v>1113313000</v>
      </c>
      <c r="O2193" s="20" t="str">
        <f t="shared" si="69"/>
        <v/>
      </c>
    </row>
    <row r="2194" spans="1:15">
      <c r="A2194" s="20" t="str">
        <f t="shared" si="68"/>
        <v>Festa - lífeyrissjóðurSamtryggingardeild</v>
      </c>
      <c r="B2194" s="20" t="str">
        <f>_xlfn.IFNA(INDEX(Listi!$AI:$AI,MATCH(C2194,Listi!$AJ:$AJ,0)),INDEX(Listi!T:T,MATCH(C2194,Listi!U:U,0)))</f>
        <v xml:space="preserve">Festa </v>
      </c>
      <c r="C2194" t="s">
        <v>221</v>
      </c>
      <c r="D2194" t="s">
        <v>205</v>
      </c>
      <c r="E2194" t="s">
        <v>275</v>
      </c>
      <c r="F2194" t="s">
        <v>461</v>
      </c>
      <c r="G2194" s="8" t="s">
        <v>381</v>
      </c>
      <c r="H2194" t="s">
        <v>320</v>
      </c>
      <c r="I2194" s="7">
        <v>0</v>
      </c>
      <c r="L2194" s="7">
        <v>246318113722</v>
      </c>
      <c r="M2194" s="7">
        <v>11138196907</v>
      </c>
      <c r="N2194" s="7">
        <v>5180938287</v>
      </c>
      <c r="O2194" s="20" t="str">
        <f t="shared" si="69"/>
        <v/>
      </c>
    </row>
    <row r="2195" spans="1:15">
      <c r="A2195" s="20" t="str">
        <f t="shared" ref="A2195:A2256" si="70">CONCATENATE(C2195,D2195)</f>
        <v>Festa - lífeyrissjóðurSparnaðarleið I</v>
      </c>
      <c r="B2195" s="20" t="str">
        <f>_xlfn.IFNA(INDEX(Listi!$AI:$AI,MATCH(C2195,Listi!$AJ:$AJ,0)),INDEX(Listi!T:T,MATCH(C2195,Listi!U:U,0)))</f>
        <v xml:space="preserve">Festa </v>
      </c>
      <c r="C2195" t="s">
        <v>221</v>
      </c>
      <c r="D2195" t="s">
        <v>464</v>
      </c>
      <c r="E2195" t="s">
        <v>276</v>
      </c>
      <c r="F2195" t="s">
        <v>461</v>
      </c>
      <c r="G2195" s="8" t="s">
        <v>381</v>
      </c>
      <c r="H2195" t="s">
        <v>320</v>
      </c>
      <c r="I2195" s="7">
        <v>0</v>
      </c>
      <c r="L2195" s="7">
        <v>75585319</v>
      </c>
      <c r="M2195" s="7">
        <v>37671409</v>
      </c>
      <c r="N2195" s="7">
        <v>2063969</v>
      </c>
      <c r="O2195" s="20" t="str">
        <f t="shared" si="69"/>
        <v/>
      </c>
    </row>
    <row r="2196" spans="1:15">
      <c r="A2196" s="20" t="str">
        <f t="shared" si="70"/>
        <v>Festa - lífeyrissjóðurSparnaðarleið II</v>
      </c>
      <c r="B2196" s="20" t="str">
        <f>_xlfn.IFNA(INDEX(Listi!$AI:$AI,MATCH(C2196,Listi!$AJ:$AJ,0)),INDEX(Listi!T:T,MATCH(C2196,Listi!U:U,0)))</f>
        <v xml:space="preserve">Festa </v>
      </c>
      <c r="C2196" t="s">
        <v>221</v>
      </c>
      <c r="D2196" t="s">
        <v>388</v>
      </c>
      <c r="E2196" t="s">
        <v>276</v>
      </c>
      <c r="F2196" t="s">
        <v>461</v>
      </c>
      <c r="G2196" s="8" t="s">
        <v>381</v>
      </c>
      <c r="H2196" t="s">
        <v>320</v>
      </c>
      <c r="I2196" s="7">
        <v>0</v>
      </c>
      <c r="L2196" s="7">
        <v>1113180693</v>
      </c>
      <c r="M2196" s="7">
        <v>134564310</v>
      </c>
      <c r="N2196" s="7">
        <v>19363084</v>
      </c>
      <c r="O2196" s="20" t="str">
        <f t="shared" si="69"/>
        <v/>
      </c>
    </row>
    <row r="2197" spans="1:15">
      <c r="A2197" s="20" t="str">
        <f t="shared" si="70"/>
        <v>Frjálsi lífeyrissjóðurinnDeild/leið I</v>
      </c>
      <c r="B2197" s="20" t="str">
        <f>_xlfn.IFNA(INDEX(Listi!$AI:$AI,MATCH(C2197,Listi!$AJ:$AJ,0)),INDEX(Listi!T:T,MATCH(C2197,Listi!U:U,0)))</f>
        <v xml:space="preserve">Frjálsi </v>
      </c>
      <c r="C2197" t="s">
        <v>222</v>
      </c>
      <c r="D2197" t="s">
        <v>223</v>
      </c>
      <c r="E2197" t="s">
        <v>276</v>
      </c>
      <c r="F2197" t="s">
        <v>461</v>
      </c>
      <c r="G2197" s="8" t="s">
        <v>381</v>
      </c>
      <c r="H2197" t="s">
        <v>320</v>
      </c>
      <c r="I2197" s="7">
        <v>0</v>
      </c>
      <c r="L2197" s="7">
        <v>199278730000</v>
      </c>
      <c r="M2197" s="7">
        <v>10813020000</v>
      </c>
      <c r="N2197" s="7">
        <v>2178012000</v>
      </c>
      <c r="O2197" s="20" t="str">
        <f t="shared" si="69"/>
        <v/>
      </c>
    </row>
    <row r="2198" spans="1:15">
      <c r="A2198" s="20" t="str">
        <f t="shared" si="70"/>
        <v>Frjálsi lífeyrissjóðurinnDeild/leið II</v>
      </c>
      <c r="B2198" s="20" t="str">
        <f>_xlfn.IFNA(INDEX(Listi!$AI:$AI,MATCH(C2198,Listi!$AJ:$AJ,0)),INDEX(Listi!T:T,MATCH(C2198,Listi!U:U,0)))</f>
        <v xml:space="preserve">Frjálsi </v>
      </c>
      <c r="C2198" t="s">
        <v>222</v>
      </c>
      <c r="D2198" t="s">
        <v>224</v>
      </c>
      <c r="E2198" t="s">
        <v>276</v>
      </c>
      <c r="F2198" t="s">
        <v>461</v>
      </c>
      <c r="G2198" s="8" t="s">
        <v>381</v>
      </c>
      <c r="H2198" t="s">
        <v>320</v>
      </c>
      <c r="I2198" s="7">
        <v>0</v>
      </c>
      <c r="L2198" s="7">
        <v>29681370000</v>
      </c>
      <c r="M2198" s="7">
        <v>1864883000</v>
      </c>
      <c r="N2198" s="7">
        <v>401735000</v>
      </c>
      <c r="O2198" s="20" t="str">
        <f t="shared" si="69"/>
        <v/>
      </c>
    </row>
    <row r="2199" spans="1:15">
      <c r="A2199" s="20" t="str">
        <f t="shared" si="70"/>
        <v>Frjálsi lífeyrissjóðurinnDeild/leið III</v>
      </c>
      <c r="B2199" s="20" t="str">
        <f>_xlfn.IFNA(INDEX(Listi!$AI:$AI,MATCH(C2199,Listi!$AJ:$AJ,0)),INDEX(Listi!T:T,MATCH(C2199,Listi!U:U,0)))</f>
        <v xml:space="preserve">Frjálsi </v>
      </c>
      <c r="C2199" t="s">
        <v>222</v>
      </c>
      <c r="D2199" t="s">
        <v>225</v>
      </c>
      <c r="E2199" t="s">
        <v>276</v>
      </c>
      <c r="F2199" s="8" t="s">
        <v>461</v>
      </c>
      <c r="G2199" s="8" t="s">
        <v>381</v>
      </c>
      <c r="H2199" t="s">
        <v>320</v>
      </c>
      <c r="I2199" s="7">
        <v>0</v>
      </c>
      <c r="L2199" s="7">
        <v>43554797000</v>
      </c>
      <c r="M2199" s="7">
        <v>2564479000</v>
      </c>
      <c r="N2199" s="7">
        <v>1456678000</v>
      </c>
      <c r="O2199" s="20" t="str">
        <f t="shared" si="69"/>
        <v/>
      </c>
    </row>
    <row r="2200" spans="1:15">
      <c r="A2200" s="20" t="str">
        <f t="shared" si="70"/>
        <v>Frjálsi lífeyrissjóðurinnFrjálsi Áhætta</v>
      </c>
      <c r="B2200" s="20" t="str">
        <f>_xlfn.IFNA(INDEX(Listi!$AI:$AI,MATCH(C2200,Listi!$AJ:$AJ,0)),INDEX(Listi!T:T,MATCH(C2200,Listi!U:U,0)))</f>
        <v xml:space="preserve">Frjálsi </v>
      </c>
      <c r="C2200" t="s">
        <v>222</v>
      </c>
      <c r="D2200" t="s">
        <v>226</v>
      </c>
      <c r="E2200" t="s">
        <v>276</v>
      </c>
      <c r="F2200" s="8" t="s">
        <v>461</v>
      </c>
      <c r="G2200" s="8" t="s">
        <v>381</v>
      </c>
      <c r="H2200" t="s">
        <v>320</v>
      </c>
      <c r="I2200" s="7">
        <v>0</v>
      </c>
      <c r="L2200" s="7">
        <v>2707615000</v>
      </c>
      <c r="M2200" s="7">
        <v>335331000</v>
      </c>
      <c r="N2200" s="7">
        <v>1872000</v>
      </c>
      <c r="O2200" s="20" t="str">
        <f t="shared" si="69"/>
        <v/>
      </c>
    </row>
    <row r="2201" spans="1:15">
      <c r="A2201" s="20" t="str">
        <f t="shared" si="70"/>
        <v>Frjálsi lífeyrissjóðurinnSameiginleg deild</v>
      </c>
      <c r="B2201" s="20" t="str">
        <f>_xlfn.IFNA(INDEX(Listi!$AI:$AI,MATCH(C2201,Listi!$AJ:$AJ,0)),INDEX(Listi!T:T,MATCH(C2201,Listi!U:U,0)))</f>
        <v xml:space="preserve">Frjálsi </v>
      </c>
      <c r="C2201" t="s">
        <v>222</v>
      </c>
      <c r="D2201" t="s">
        <v>311</v>
      </c>
      <c r="E2201" t="s">
        <v>276</v>
      </c>
      <c r="F2201" s="8" t="s">
        <v>461</v>
      </c>
      <c r="G2201" s="8" t="s">
        <v>381</v>
      </c>
      <c r="H2201" t="s">
        <v>320</v>
      </c>
      <c r="I2201" s="7">
        <v>0</v>
      </c>
      <c r="L2201" s="7">
        <v>0</v>
      </c>
      <c r="M2201" s="7">
        <v>0</v>
      </c>
      <c r="N2201" s="7">
        <v>0</v>
      </c>
      <c r="O2201" s="20" t="str">
        <f t="shared" si="69"/>
        <v/>
      </c>
    </row>
    <row r="2202" spans="1:15">
      <c r="A2202" s="20" t="str">
        <f t="shared" si="70"/>
        <v>Frjálsi lífeyrissjóðurinnSamtryggingardeild</v>
      </c>
      <c r="B2202" s="20" t="str">
        <f>_xlfn.IFNA(INDEX(Listi!$AI:$AI,MATCH(C2202,Listi!$AJ:$AJ,0)),INDEX(Listi!T:T,MATCH(C2202,Listi!U:U,0)))</f>
        <v xml:space="preserve">Frjálsi </v>
      </c>
      <c r="C2202" t="s">
        <v>222</v>
      </c>
      <c r="D2202" t="s">
        <v>205</v>
      </c>
      <c r="E2202" t="s">
        <v>275</v>
      </c>
      <c r="F2202" t="s">
        <v>461</v>
      </c>
      <c r="G2202" s="8" t="s">
        <v>381</v>
      </c>
      <c r="H2202" t="s">
        <v>320</v>
      </c>
      <c r="I2202" s="7">
        <v>0</v>
      </c>
      <c r="L2202" s="7">
        <v>127148465000</v>
      </c>
      <c r="M2202" s="7">
        <v>7524433000</v>
      </c>
      <c r="N2202" s="7">
        <v>1254273000</v>
      </c>
      <c r="O2202" s="20" t="str">
        <f t="shared" si="69"/>
        <v/>
      </c>
    </row>
    <row r="2203" spans="1:15">
      <c r="A2203" s="20" t="str">
        <f t="shared" si="70"/>
        <v>Gildi - lífeyrissjóðurFramtíðarsýn 1</v>
      </c>
      <c r="B2203" s="20" t="str">
        <f>_xlfn.IFNA(INDEX(Listi!$AI:$AI,MATCH(C2203,Listi!$AJ:$AJ,0)),INDEX(Listi!T:T,MATCH(C2203,Listi!U:U,0)))</f>
        <v xml:space="preserve">Gildi  </v>
      </c>
      <c r="C2203" t="s">
        <v>227</v>
      </c>
      <c r="D2203" t="s">
        <v>373</v>
      </c>
      <c r="E2203" t="s">
        <v>276</v>
      </c>
      <c r="F2203" t="s">
        <v>461</v>
      </c>
      <c r="G2203" s="8" t="s">
        <v>381</v>
      </c>
      <c r="H2203" t="s">
        <v>320</v>
      </c>
      <c r="I2203" s="7">
        <v>0</v>
      </c>
      <c r="L2203" s="7">
        <v>3223959491</v>
      </c>
      <c r="M2203" s="7">
        <v>185065371</v>
      </c>
      <c r="N2203" s="7">
        <v>99697779</v>
      </c>
      <c r="O2203" s="20" t="str">
        <f t="shared" si="69"/>
        <v/>
      </c>
    </row>
    <row r="2204" spans="1:15">
      <c r="A2204" s="20" t="str">
        <f t="shared" si="70"/>
        <v>Gildi - lífeyrissjóðurFramtíðarsýn 2</v>
      </c>
      <c r="B2204" s="20" t="str">
        <f>_xlfn.IFNA(INDEX(Listi!$AI:$AI,MATCH(C2204,Listi!$AJ:$AJ,0)),INDEX(Listi!T:T,MATCH(C2204,Listi!U:U,0)))</f>
        <v xml:space="preserve">Gildi  </v>
      </c>
      <c r="C2204" t="s">
        <v>227</v>
      </c>
      <c r="D2204" t="s">
        <v>374</v>
      </c>
      <c r="E2204" t="s">
        <v>276</v>
      </c>
      <c r="F2204" t="s">
        <v>461</v>
      </c>
      <c r="G2204" s="8" t="s">
        <v>381</v>
      </c>
      <c r="H2204" t="s">
        <v>320</v>
      </c>
      <c r="I2204" s="7">
        <v>0</v>
      </c>
      <c r="L2204" s="7">
        <v>3172355810</v>
      </c>
      <c r="M2204" s="7">
        <v>227598529</v>
      </c>
      <c r="N2204" s="7">
        <v>70042741</v>
      </c>
      <c r="O2204" s="20" t="str">
        <f t="shared" si="69"/>
        <v/>
      </c>
    </row>
    <row r="2205" spans="1:15">
      <c r="A2205" s="20" t="str">
        <f t="shared" si="70"/>
        <v>Gildi - lífeyrissjóðurFramtíðarsýn 3</v>
      </c>
      <c r="B2205" s="20" t="str">
        <f>_xlfn.IFNA(INDEX(Listi!$AI:$AI,MATCH(C2205,Listi!$AJ:$AJ,0)),INDEX(Listi!T:T,MATCH(C2205,Listi!U:U,0)))</f>
        <v xml:space="preserve">Gildi  </v>
      </c>
      <c r="C2205" t="s">
        <v>227</v>
      </c>
      <c r="D2205" t="s">
        <v>380</v>
      </c>
      <c r="E2205" t="s">
        <v>276</v>
      </c>
      <c r="F2205" t="s">
        <v>461</v>
      </c>
      <c r="G2205" s="8" t="s">
        <v>381</v>
      </c>
      <c r="H2205" t="s">
        <v>320</v>
      </c>
      <c r="I2205" s="7">
        <v>0</v>
      </c>
      <c r="L2205" s="7">
        <v>1220667693</v>
      </c>
      <c r="M2205" s="7">
        <v>206427664</v>
      </c>
      <c r="N2205" s="7">
        <v>61376636</v>
      </c>
      <c r="O2205" s="20" t="str">
        <f t="shared" si="69"/>
        <v/>
      </c>
    </row>
    <row r="2206" spans="1:15">
      <c r="A2206" s="20" t="str">
        <f t="shared" si="70"/>
        <v>Gildi - lífeyrissjóðurSamtryggingardeild</v>
      </c>
      <c r="B2206" s="20" t="str">
        <f>_xlfn.IFNA(INDEX(Listi!$AI:$AI,MATCH(C2206,Listi!$AJ:$AJ,0)),INDEX(Listi!T:T,MATCH(C2206,Listi!U:U,0)))</f>
        <v xml:space="preserve">Gildi  </v>
      </c>
      <c r="C2206" t="s">
        <v>227</v>
      </c>
      <c r="D2206" t="s">
        <v>205</v>
      </c>
      <c r="E2206" t="s">
        <v>275</v>
      </c>
      <c r="F2206" t="s">
        <v>461</v>
      </c>
      <c r="G2206" s="8" t="s">
        <v>381</v>
      </c>
      <c r="H2206" t="s">
        <v>320</v>
      </c>
      <c r="I2206" s="7">
        <v>0</v>
      </c>
      <c r="L2206" s="7">
        <v>908474103084</v>
      </c>
      <c r="M2206" s="7">
        <v>33404441428</v>
      </c>
      <c r="N2206" s="7">
        <v>20772915594</v>
      </c>
      <c r="O2206" s="20" t="str">
        <f t="shared" si="69"/>
        <v/>
      </c>
    </row>
    <row r="2207" spans="1:15">
      <c r="A2207" s="20" t="str">
        <f t="shared" si="70"/>
        <v>Íslandsbanki hf.Erlend verðbréf</v>
      </c>
      <c r="B2207" s="20" t="str">
        <f>_xlfn.IFNA(INDEX(Listi!$AI:$AI,MATCH(C2207,Listi!$AJ:$AJ,0)),INDEX(Listi!T:T,MATCH(C2207,Listi!U:U,0)))</f>
        <v>Íslandsbanki</v>
      </c>
      <c r="C2207" t="s">
        <v>228</v>
      </c>
      <c r="D2207" t="s">
        <v>229</v>
      </c>
      <c r="E2207" t="s">
        <v>276</v>
      </c>
      <c r="F2207" t="s">
        <v>461</v>
      </c>
      <c r="G2207" s="8" t="s">
        <v>381</v>
      </c>
      <c r="H2207" t="s">
        <v>320</v>
      </c>
      <c r="I2207" s="7">
        <v>0</v>
      </c>
      <c r="L2207" s="7">
        <v>1602556114</v>
      </c>
      <c r="M2207" s="7">
        <v>15640340</v>
      </c>
      <c r="N2207" s="7">
        <v>15279587</v>
      </c>
      <c r="O2207" s="20" t="str">
        <f t="shared" si="69"/>
        <v/>
      </c>
    </row>
    <row r="2208" spans="1:15">
      <c r="A2208" s="20" t="str">
        <f t="shared" si="70"/>
        <v>Íslandsbanki hf.Húsnæðisleið</v>
      </c>
      <c r="B2208" s="20" t="str">
        <f>_xlfn.IFNA(INDEX(Listi!$AI:$AI,MATCH(C2208,Listi!$AJ:$AJ,0)),INDEX(Listi!T:T,MATCH(C2208,Listi!U:U,0)))</f>
        <v>Íslandsbanki</v>
      </c>
      <c r="C2208" t="s">
        <v>228</v>
      </c>
      <c r="D2208" t="s">
        <v>307</v>
      </c>
      <c r="E2208" t="s">
        <v>276</v>
      </c>
      <c r="F2208" s="8" t="s">
        <v>461</v>
      </c>
      <c r="G2208" s="8" t="s">
        <v>381</v>
      </c>
      <c r="H2208" t="s">
        <v>320</v>
      </c>
      <c r="I2208" s="7">
        <v>0</v>
      </c>
      <c r="L2208" s="7">
        <v>2334808209</v>
      </c>
      <c r="M2208" s="7">
        <v>1128225985</v>
      </c>
      <c r="N2208" s="7">
        <v>7159457</v>
      </c>
      <c r="O2208" s="20" t="str">
        <f t="shared" si="69"/>
        <v/>
      </c>
    </row>
    <row r="2209" spans="1:15">
      <c r="A2209" s="20" t="str">
        <f t="shared" si="70"/>
        <v>Íslandsbanki hf.Lífeyrisreikningur-óverðtryggður</v>
      </c>
      <c r="B2209" s="20" t="str">
        <f>_xlfn.IFNA(INDEX(Listi!$AI:$AI,MATCH(C2209,Listi!$AJ:$AJ,0)),INDEX(Listi!T:T,MATCH(C2209,Listi!U:U,0)))</f>
        <v>Íslandsbanki</v>
      </c>
      <c r="C2209" t="s">
        <v>228</v>
      </c>
      <c r="D2209" t="s">
        <v>231</v>
      </c>
      <c r="E2209" t="s">
        <v>276</v>
      </c>
      <c r="F2209" s="8" t="s">
        <v>461</v>
      </c>
      <c r="G2209" s="8" t="s">
        <v>381</v>
      </c>
      <c r="H2209" t="s">
        <v>320</v>
      </c>
      <c r="I2209" s="7">
        <v>0</v>
      </c>
      <c r="L2209" s="7">
        <v>2506311736</v>
      </c>
      <c r="M2209" s="7">
        <v>879015901</v>
      </c>
      <c r="N2209" s="7">
        <v>95740979</v>
      </c>
      <c r="O2209" s="20" t="str">
        <f t="shared" si="69"/>
        <v/>
      </c>
    </row>
    <row r="2210" spans="1:15">
      <c r="A2210" s="20" t="str">
        <f t="shared" si="70"/>
        <v>Íslandsbanki hf.Lífeyrisreikningur-verðtryggður</v>
      </c>
      <c r="B2210" s="20" t="str">
        <f>_xlfn.IFNA(INDEX(Listi!$AI:$AI,MATCH(C2210,Listi!$AJ:$AJ,0)),INDEX(Listi!T:T,MATCH(C2210,Listi!U:U,0)))</f>
        <v>Íslandsbanki</v>
      </c>
      <c r="C2210" t="s">
        <v>228</v>
      </c>
      <c r="D2210" t="s">
        <v>232</v>
      </c>
      <c r="E2210" t="s">
        <v>276</v>
      </c>
      <c r="F2210" s="8" t="s">
        <v>461</v>
      </c>
      <c r="G2210" s="8" t="s">
        <v>381</v>
      </c>
      <c r="H2210" t="s">
        <v>320</v>
      </c>
      <c r="I2210" s="7">
        <v>0</v>
      </c>
      <c r="L2210" s="7">
        <v>35933944171</v>
      </c>
      <c r="M2210" s="7">
        <v>3575627585</v>
      </c>
      <c r="N2210" s="7">
        <v>973599891</v>
      </c>
      <c r="O2210" s="20" t="str">
        <f t="shared" si="69"/>
        <v/>
      </c>
    </row>
    <row r="2211" spans="1:15">
      <c r="A2211" s="20" t="str">
        <f t="shared" si="70"/>
        <v>Íslandsbanki hf.Löng ríkisskuldabréf</v>
      </c>
      <c r="B2211" s="20" t="str">
        <f>_xlfn.IFNA(INDEX(Listi!$AI:$AI,MATCH(C2211,Listi!$AJ:$AJ,0)),INDEX(Listi!T:T,MATCH(C2211,Listi!U:U,0)))</f>
        <v>Íslandsbanki</v>
      </c>
      <c r="C2211" t="s">
        <v>228</v>
      </c>
      <c r="D2211" t="s">
        <v>233</v>
      </c>
      <c r="E2211" t="s">
        <v>276</v>
      </c>
      <c r="F2211" t="s">
        <v>461</v>
      </c>
      <c r="G2211" s="8" t="s">
        <v>381</v>
      </c>
      <c r="H2211" t="s">
        <v>320</v>
      </c>
      <c r="I2211" s="7">
        <v>0</v>
      </c>
      <c r="L2211" s="7">
        <v>753232602</v>
      </c>
      <c r="M2211" s="7">
        <v>52540738</v>
      </c>
      <c r="N2211" s="7">
        <v>25520229</v>
      </c>
      <c r="O2211" s="20" t="str">
        <f t="shared" si="69"/>
        <v/>
      </c>
    </row>
    <row r="2212" spans="1:15">
      <c r="A2212" s="20" t="str">
        <f t="shared" si="70"/>
        <v>Íslandsbanki hf.Stýring A</v>
      </c>
      <c r="B2212" s="20" t="str">
        <f>_xlfn.IFNA(INDEX(Listi!$AI:$AI,MATCH(C2212,Listi!$AJ:$AJ,0)),INDEX(Listi!T:T,MATCH(C2212,Listi!U:U,0)))</f>
        <v>Íslandsbanki</v>
      </c>
      <c r="C2212" t="s">
        <v>228</v>
      </c>
      <c r="D2212" t="s">
        <v>234</v>
      </c>
      <c r="E2212" t="s">
        <v>276</v>
      </c>
      <c r="F2212" t="s">
        <v>461</v>
      </c>
      <c r="G2212" s="8" t="s">
        <v>381</v>
      </c>
      <c r="H2212" t="s">
        <v>320</v>
      </c>
      <c r="I2212" s="7">
        <v>0</v>
      </c>
      <c r="L2212" s="7">
        <v>4133723797</v>
      </c>
      <c r="M2212" s="7">
        <v>215966902</v>
      </c>
      <c r="N2212" s="7">
        <v>124877843</v>
      </c>
      <c r="O2212" s="20" t="str">
        <f t="shared" si="69"/>
        <v/>
      </c>
    </row>
    <row r="2213" spans="1:15">
      <c r="A2213" s="20" t="str">
        <f t="shared" si="70"/>
        <v>Íslandsbanki hf.Stýring B</v>
      </c>
      <c r="B2213" s="20" t="str">
        <f>_xlfn.IFNA(INDEX(Listi!$AI:$AI,MATCH(C2213,Listi!$AJ:$AJ,0)),INDEX(Listi!T:T,MATCH(C2213,Listi!U:U,0)))</f>
        <v>Íslandsbanki</v>
      </c>
      <c r="C2213" t="s">
        <v>228</v>
      </c>
      <c r="D2213" t="s">
        <v>235</v>
      </c>
      <c r="E2213" t="s">
        <v>276</v>
      </c>
      <c r="F2213" t="s">
        <v>461</v>
      </c>
      <c r="G2213" s="8" t="s">
        <v>381</v>
      </c>
      <c r="H2213" t="s">
        <v>320</v>
      </c>
      <c r="I2213" s="7">
        <v>0</v>
      </c>
      <c r="L2213" s="7">
        <v>5860247393</v>
      </c>
      <c r="M2213" s="7">
        <v>508591885</v>
      </c>
      <c r="N2213" s="7">
        <v>77897125</v>
      </c>
      <c r="O2213" s="20" t="str">
        <f t="shared" si="69"/>
        <v/>
      </c>
    </row>
    <row r="2214" spans="1:15">
      <c r="A2214" s="20" t="str">
        <f t="shared" si="70"/>
        <v>Íslandsbanki hf.Stýring C</v>
      </c>
      <c r="B2214" s="20" t="str">
        <f>_xlfn.IFNA(INDEX(Listi!$AI:$AI,MATCH(C2214,Listi!$AJ:$AJ,0)),INDEX(Listi!T:T,MATCH(C2214,Listi!U:U,0)))</f>
        <v>Íslandsbanki</v>
      </c>
      <c r="C2214" t="s">
        <v>228</v>
      </c>
      <c r="D2214" t="s">
        <v>236</v>
      </c>
      <c r="E2214" t="s">
        <v>276</v>
      </c>
      <c r="F2214" t="s">
        <v>461</v>
      </c>
      <c r="G2214" s="8" t="s">
        <v>381</v>
      </c>
      <c r="H2214" t="s">
        <v>320</v>
      </c>
      <c r="I2214" s="7">
        <v>0</v>
      </c>
      <c r="L2214" s="7">
        <v>8014427899</v>
      </c>
      <c r="M2214" s="7">
        <v>751053797</v>
      </c>
      <c r="N2214" s="7">
        <v>58531298</v>
      </c>
      <c r="O2214" s="20" t="str">
        <f t="shared" si="69"/>
        <v/>
      </c>
    </row>
    <row r="2215" spans="1:15">
      <c r="A2215" s="20" t="str">
        <f t="shared" si="70"/>
        <v>Íslandsbanki hf.Stýring D</v>
      </c>
      <c r="B2215" s="20" t="str">
        <f>_xlfn.IFNA(INDEX(Listi!$AI:$AI,MATCH(C2215,Listi!$AJ:$AJ,0)),INDEX(Listi!T:T,MATCH(C2215,Listi!U:U,0)))</f>
        <v>Íslandsbanki</v>
      </c>
      <c r="C2215" t="s">
        <v>228</v>
      </c>
      <c r="D2215" t="s">
        <v>237</v>
      </c>
      <c r="E2215" t="s">
        <v>276</v>
      </c>
      <c r="F2215" t="s">
        <v>461</v>
      </c>
      <c r="G2215" s="8" t="s">
        <v>381</v>
      </c>
      <c r="H2215" t="s">
        <v>320</v>
      </c>
      <c r="I2215" s="7">
        <v>0</v>
      </c>
      <c r="L2215" s="7">
        <v>5826614423</v>
      </c>
      <c r="M2215" s="7">
        <v>1371163557</v>
      </c>
      <c r="N2215" s="7">
        <v>36861109</v>
      </c>
      <c r="O2215" s="20" t="str">
        <f t="shared" si="69"/>
        <v/>
      </c>
    </row>
    <row r="2216" spans="1:15">
      <c r="A2216" s="20" t="str">
        <f t="shared" si="70"/>
        <v>Íslandsbanki hf.Stýring E</v>
      </c>
      <c r="B2216" s="20" t="str">
        <f>_xlfn.IFNA(INDEX(Listi!$AI:$AI,MATCH(C2216,Listi!$AJ:$AJ,0)),INDEX(Listi!T:T,MATCH(C2216,Listi!U:U,0)))</f>
        <v>Íslandsbanki</v>
      </c>
      <c r="C2216" t="s">
        <v>228</v>
      </c>
      <c r="D2216" t="s">
        <v>580</v>
      </c>
      <c r="E2216" t="s">
        <v>276</v>
      </c>
      <c r="F2216" t="s">
        <v>461</v>
      </c>
      <c r="G2216" s="8" t="s">
        <v>381</v>
      </c>
      <c r="H2216" t="s">
        <v>320</v>
      </c>
      <c r="I2216" s="7">
        <v>0</v>
      </c>
      <c r="L2216" s="7">
        <v>99567247</v>
      </c>
      <c r="M2216" s="7">
        <v>7691901</v>
      </c>
      <c r="N2216" s="7">
        <v>670647</v>
      </c>
      <c r="O2216" s="20" t="str">
        <f t="shared" si="69"/>
        <v/>
      </c>
    </row>
    <row r="2217" spans="1:15">
      <c r="A2217" s="20" t="str">
        <f t="shared" si="70"/>
        <v>Íslenski lífeyrissjóðurinnLíf 1</v>
      </c>
      <c r="B2217" s="20" t="str">
        <f>_xlfn.IFNA(INDEX(Listi!$AI:$AI,MATCH(C2217,Listi!$AJ:$AJ,0)),INDEX(Listi!T:T,MATCH(C2217,Listi!U:U,0)))</f>
        <v xml:space="preserve">Íslenski  </v>
      </c>
      <c r="C2217" t="s">
        <v>238</v>
      </c>
      <c r="D2217" t="s">
        <v>239</v>
      </c>
      <c r="E2217" t="s">
        <v>276</v>
      </c>
      <c r="F2217" t="s">
        <v>461</v>
      </c>
      <c r="G2217" s="8" t="s">
        <v>381</v>
      </c>
      <c r="H2217" t="s">
        <v>320</v>
      </c>
      <c r="I2217" s="7">
        <v>0</v>
      </c>
      <c r="L2217" s="7">
        <v>34645188332</v>
      </c>
      <c r="M2217" s="7">
        <v>5859453012</v>
      </c>
      <c r="N2217" s="7">
        <v>977930648</v>
      </c>
      <c r="O2217" s="20" t="str">
        <f t="shared" si="69"/>
        <v/>
      </c>
    </row>
    <row r="2218" spans="1:15">
      <c r="A2218" s="20" t="str">
        <f t="shared" si="70"/>
        <v>Íslenski lífeyrissjóðurinnLíf 2</v>
      </c>
      <c r="B2218" s="20" t="str">
        <f>_xlfn.IFNA(INDEX(Listi!$AI:$AI,MATCH(C2218,Listi!$AJ:$AJ,0)),INDEX(Listi!T:T,MATCH(C2218,Listi!U:U,0)))</f>
        <v xml:space="preserve">Íslenski  </v>
      </c>
      <c r="C2218" t="s">
        <v>238</v>
      </c>
      <c r="D2218" t="s">
        <v>240</v>
      </c>
      <c r="E2218" t="s">
        <v>276</v>
      </c>
      <c r="F2218" t="s">
        <v>461</v>
      </c>
      <c r="G2218" s="8" t="s">
        <v>381</v>
      </c>
      <c r="H2218" t="s">
        <v>320</v>
      </c>
      <c r="I2218" s="7">
        <v>0</v>
      </c>
      <c r="L2218" s="7">
        <v>31029129445</v>
      </c>
      <c r="M2218" s="7">
        <v>2139527304</v>
      </c>
      <c r="N2218" s="7">
        <v>531278955</v>
      </c>
      <c r="O2218" s="20" t="str">
        <f t="shared" si="69"/>
        <v/>
      </c>
    </row>
    <row r="2219" spans="1:15">
      <c r="A2219" s="20" t="str">
        <f t="shared" si="70"/>
        <v>Íslenski lífeyrissjóðurinnLíf 3</v>
      </c>
      <c r="B2219" s="20" t="str">
        <f>_xlfn.IFNA(INDEX(Listi!$AI:$AI,MATCH(C2219,Listi!$AJ:$AJ,0)),INDEX(Listi!T:T,MATCH(C2219,Listi!U:U,0)))</f>
        <v xml:space="preserve">Íslenski  </v>
      </c>
      <c r="C2219" t="s">
        <v>238</v>
      </c>
      <c r="D2219" t="s">
        <v>241</v>
      </c>
      <c r="E2219" t="s">
        <v>276</v>
      </c>
      <c r="F2219" t="s">
        <v>461</v>
      </c>
      <c r="G2219" s="8" t="s">
        <v>381</v>
      </c>
      <c r="H2219" t="s">
        <v>320</v>
      </c>
      <c r="I2219" s="7">
        <v>0</v>
      </c>
      <c r="L2219" s="7">
        <v>26552298455</v>
      </c>
      <c r="M2219" s="7">
        <v>1349981892</v>
      </c>
      <c r="N2219" s="7">
        <v>474868471</v>
      </c>
      <c r="O2219" s="20" t="str">
        <f t="shared" si="69"/>
        <v/>
      </c>
    </row>
    <row r="2220" spans="1:15">
      <c r="A2220" s="20" t="str">
        <f t="shared" si="70"/>
        <v>Íslenski lífeyrissjóðurinnLíf 4</v>
      </c>
      <c r="B2220" s="20" t="str">
        <f>_xlfn.IFNA(INDEX(Listi!$AI:$AI,MATCH(C2220,Listi!$AJ:$AJ,0)),INDEX(Listi!T:T,MATCH(C2220,Listi!U:U,0)))</f>
        <v xml:space="preserve">Íslenski  </v>
      </c>
      <c r="C2220" t="s">
        <v>238</v>
      </c>
      <c r="D2220" t="s">
        <v>242</v>
      </c>
      <c r="E2220" t="s">
        <v>276</v>
      </c>
      <c r="F2220" t="s">
        <v>461</v>
      </c>
      <c r="G2220" s="8" t="s">
        <v>381</v>
      </c>
      <c r="H2220" t="s">
        <v>320</v>
      </c>
      <c r="I2220" s="7">
        <v>0</v>
      </c>
      <c r="L2220" s="7">
        <v>15323468197</v>
      </c>
      <c r="M2220" s="7">
        <v>592019313</v>
      </c>
      <c r="N2220" s="7">
        <v>649721424</v>
      </c>
      <c r="O2220" s="20" t="str">
        <f t="shared" si="69"/>
        <v/>
      </c>
    </row>
    <row r="2221" spans="1:15">
      <c r="A2221" s="20" t="str">
        <f t="shared" si="70"/>
        <v>Íslenski lífeyrissjóðurinnSamtryggingardeild</v>
      </c>
      <c r="B2221" s="20" t="str">
        <f>_xlfn.IFNA(INDEX(Listi!$AI:$AI,MATCH(C2221,Listi!$AJ:$AJ,0)),INDEX(Listi!T:T,MATCH(C2221,Listi!U:U,0)))</f>
        <v xml:space="preserve">Íslenski  </v>
      </c>
      <c r="C2221" t="s">
        <v>238</v>
      </c>
      <c r="D2221" t="s">
        <v>205</v>
      </c>
      <c r="E2221" t="s">
        <v>275</v>
      </c>
      <c r="F2221" t="s">
        <v>461</v>
      </c>
      <c r="G2221" s="8" t="s">
        <v>381</v>
      </c>
      <c r="H2221" t="s">
        <v>320</v>
      </c>
      <c r="I2221" s="7">
        <v>0</v>
      </c>
      <c r="L2221" s="7">
        <v>32369481106</v>
      </c>
      <c r="M2221" s="7">
        <v>2513450236</v>
      </c>
      <c r="N2221" s="7">
        <v>182749847</v>
      </c>
      <c r="O2221" s="20" t="str">
        <f t="shared" si="69"/>
        <v/>
      </c>
    </row>
    <row r="2222" spans="1:15">
      <c r="A2222" s="20" t="str">
        <f t="shared" si="70"/>
        <v>Kvika banki hf.Ævileið</v>
      </c>
      <c r="B2222" s="20" t="str">
        <f>_xlfn.IFNA(INDEX(Listi!$AI:$AI,MATCH(C2222,Listi!$AJ:$AJ,0)),INDEX(Listi!T:T,MATCH(C2222,Listi!U:U,0)))</f>
        <v xml:space="preserve">Kvika banki </v>
      </c>
      <c r="C2222" t="s">
        <v>243</v>
      </c>
      <c r="D2222" t="s">
        <v>248</v>
      </c>
      <c r="E2222" t="s">
        <v>276</v>
      </c>
      <c r="F2222" t="s">
        <v>461</v>
      </c>
      <c r="G2222" s="8" t="s">
        <v>381</v>
      </c>
      <c r="H2222" t="s">
        <v>320</v>
      </c>
      <c r="I2222" s="7">
        <v>0</v>
      </c>
      <c r="L2222" s="7">
        <v>83990162</v>
      </c>
      <c r="M2222" s="7">
        <v>9152445</v>
      </c>
      <c r="N2222" s="7">
        <v>0</v>
      </c>
      <c r="O2222" s="20" t="str">
        <f t="shared" si="69"/>
        <v/>
      </c>
    </row>
    <row r="2223" spans="1:15">
      <c r="A2223" s="20" t="str">
        <f t="shared" si="70"/>
        <v>Kvika banki hf.Innlánaleið</v>
      </c>
      <c r="B2223" s="20" t="str">
        <f>_xlfn.IFNA(INDEX(Listi!$AI:$AI,MATCH(C2223,Listi!$AJ:$AJ,0)),INDEX(Listi!T:T,MATCH(C2223,Listi!U:U,0)))</f>
        <v xml:space="preserve">Kvika banki </v>
      </c>
      <c r="C2223" t="s">
        <v>243</v>
      </c>
      <c r="D2223" t="s">
        <v>230</v>
      </c>
      <c r="E2223" t="s">
        <v>276</v>
      </c>
      <c r="F2223" t="s">
        <v>461</v>
      </c>
      <c r="G2223" s="8" t="s">
        <v>381</v>
      </c>
      <c r="H2223" t="s">
        <v>320</v>
      </c>
      <c r="I2223" s="7">
        <v>0</v>
      </c>
      <c r="L2223" s="7">
        <v>2045925829</v>
      </c>
      <c r="M2223" s="7">
        <v>336947043</v>
      </c>
      <c r="N2223" s="7">
        <v>10453565</v>
      </c>
      <c r="O2223" s="20" t="str">
        <f t="shared" si="69"/>
        <v/>
      </c>
    </row>
    <row r="2224" spans="1:15">
      <c r="A2224" s="20" t="str">
        <f t="shared" si="70"/>
        <v>Kvika banki hf.Kvika Séreignasparnaður 5</v>
      </c>
      <c r="B2224" s="20" t="str">
        <f>_xlfn.IFNA(INDEX(Listi!$AI:$AI,MATCH(C2224,Listi!$AJ:$AJ,0)),INDEX(Listi!T:T,MATCH(C2224,Listi!U:U,0)))</f>
        <v xml:space="preserve">Kvika banki </v>
      </c>
      <c r="C2224" t="s">
        <v>243</v>
      </c>
      <c r="D2224" t="s">
        <v>471</v>
      </c>
      <c r="E2224" t="s">
        <v>276</v>
      </c>
      <c r="F2224" t="s">
        <v>461</v>
      </c>
      <c r="G2224" s="8" t="s">
        <v>381</v>
      </c>
      <c r="H2224" t="s">
        <v>320</v>
      </c>
      <c r="I2224" s="7">
        <v>655519</v>
      </c>
      <c r="L2224" s="7">
        <v>1146886398</v>
      </c>
      <c r="M2224" s="7">
        <v>0</v>
      </c>
      <c r="N2224" s="7">
        <v>0</v>
      </c>
      <c r="O2224" s="20" t="str">
        <f t="shared" si="69"/>
        <v/>
      </c>
    </row>
    <row r="2225" spans="1:15">
      <c r="A2225" s="20" t="str">
        <f t="shared" si="70"/>
        <v>Kvika banki hf.MP Séreign 1</v>
      </c>
      <c r="B2225" s="20" t="str">
        <f>_xlfn.IFNA(INDEX(Listi!$AI:$AI,MATCH(C2225,Listi!$AJ:$AJ,0)),INDEX(Listi!T:T,MATCH(C2225,Listi!U:U,0)))</f>
        <v xml:space="preserve">Kvika banki </v>
      </c>
      <c r="C2225" t="s">
        <v>243</v>
      </c>
      <c r="D2225" t="s">
        <v>244</v>
      </c>
      <c r="E2225" t="s">
        <v>276</v>
      </c>
      <c r="F2225" s="8" t="s">
        <v>461</v>
      </c>
      <c r="G2225" s="8" t="s">
        <v>381</v>
      </c>
      <c r="H2225" t="s">
        <v>320</v>
      </c>
      <c r="I2225" s="7">
        <v>0</v>
      </c>
      <c r="L2225" s="7">
        <v>706827763</v>
      </c>
      <c r="M2225" s="7">
        <v>48440481</v>
      </c>
      <c r="N2225" s="7">
        <v>9836508</v>
      </c>
      <c r="O2225" s="20" t="str">
        <f t="shared" si="69"/>
        <v/>
      </c>
    </row>
    <row r="2226" spans="1:15">
      <c r="A2226" s="20" t="str">
        <f t="shared" si="70"/>
        <v>Kvika banki hf.MP Séreign 2</v>
      </c>
      <c r="B2226" s="20" t="str">
        <f>_xlfn.IFNA(INDEX(Listi!$AI:$AI,MATCH(C2226,Listi!$AJ:$AJ,0)),INDEX(Listi!T:T,MATCH(C2226,Listi!U:U,0)))</f>
        <v xml:space="preserve">Kvika banki </v>
      </c>
      <c r="C2226" t="s">
        <v>243</v>
      </c>
      <c r="D2226" t="s">
        <v>245</v>
      </c>
      <c r="E2226" t="s">
        <v>276</v>
      </c>
      <c r="F2226" s="8" t="s">
        <v>461</v>
      </c>
      <c r="G2226" s="8" t="s">
        <v>381</v>
      </c>
      <c r="H2226" t="s">
        <v>320</v>
      </c>
      <c r="I2226" s="7">
        <v>1684480</v>
      </c>
      <c r="L2226" s="7">
        <v>853989181</v>
      </c>
      <c r="M2226" s="7">
        <v>42441382</v>
      </c>
      <c r="N2226" s="7">
        <v>14637701</v>
      </c>
      <c r="O2226" s="20" t="str">
        <f t="shared" si="69"/>
        <v/>
      </c>
    </row>
    <row r="2227" spans="1:15">
      <c r="A2227" s="20" t="str">
        <f t="shared" si="70"/>
        <v>Kvika banki hf.MP Séreign 3</v>
      </c>
      <c r="B2227" s="20" t="str">
        <f>_xlfn.IFNA(INDEX(Listi!$AI:$AI,MATCH(C2227,Listi!$AJ:$AJ,0)),INDEX(Listi!T:T,MATCH(C2227,Listi!U:U,0)))</f>
        <v xml:space="preserve">Kvika banki </v>
      </c>
      <c r="C2227" t="s">
        <v>243</v>
      </c>
      <c r="D2227" t="s">
        <v>246</v>
      </c>
      <c r="E2227" t="s">
        <v>276</v>
      </c>
      <c r="F2227" s="8" t="s">
        <v>461</v>
      </c>
      <c r="G2227" s="8" t="s">
        <v>381</v>
      </c>
      <c r="H2227" t="s">
        <v>320</v>
      </c>
      <c r="I2227" s="7">
        <v>63838</v>
      </c>
      <c r="L2227" s="7">
        <v>141173858</v>
      </c>
      <c r="M2227" s="7">
        <v>3374790</v>
      </c>
      <c r="N2227" s="7">
        <v>0</v>
      </c>
      <c r="O2227" s="20" t="str">
        <f t="shared" si="69"/>
        <v/>
      </c>
    </row>
    <row r="2228" spans="1:15">
      <c r="A2228" s="20" t="str">
        <f t="shared" si="70"/>
        <v>Kvika banki hf.MP Séreign 4</v>
      </c>
      <c r="B2228" s="20" t="str">
        <f>_xlfn.IFNA(INDEX(Listi!$AI:$AI,MATCH(C2228,Listi!$AJ:$AJ,0)),INDEX(Listi!T:T,MATCH(C2228,Listi!U:U,0)))</f>
        <v xml:space="preserve">Kvika banki </v>
      </c>
      <c r="C2228" t="s">
        <v>243</v>
      </c>
      <c r="D2228" t="s">
        <v>247</v>
      </c>
      <c r="E2228" t="s">
        <v>276</v>
      </c>
      <c r="F2228" t="s">
        <v>461</v>
      </c>
      <c r="G2228" s="8" t="s">
        <v>381</v>
      </c>
      <c r="H2228" t="s">
        <v>320</v>
      </c>
      <c r="I2228" s="7">
        <v>0</v>
      </c>
      <c r="L2228" s="7">
        <v>55886684</v>
      </c>
      <c r="M2228" s="7">
        <v>2888869</v>
      </c>
      <c r="N2228" s="7">
        <v>0</v>
      </c>
      <c r="O2228" s="20" t="str">
        <f t="shared" si="69"/>
        <v/>
      </c>
    </row>
    <row r="2229" spans="1:15">
      <c r="A2229" s="20" t="str">
        <f t="shared" si="70"/>
        <v>Landsbankinn hf.Landsbankinn Erlend verðbréf</v>
      </c>
      <c r="B2229" s="20" t="str">
        <f>_xlfn.IFNA(INDEX(Listi!$AI:$AI,MATCH(C2229,Listi!$AJ:$AJ,0)),INDEX(Listi!T:T,MATCH(C2229,Listi!U:U,0)))</f>
        <v>Landsbankinn</v>
      </c>
      <c r="C2229" t="s">
        <v>249</v>
      </c>
      <c r="D2229" t="s">
        <v>385</v>
      </c>
      <c r="E2229" t="s">
        <v>276</v>
      </c>
      <c r="F2229" t="s">
        <v>461</v>
      </c>
      <c r="G2229" s="8" t="s">
        <v>381</v>
      </c>
      <c r="H2229" t="s">
        <v>320</v>
      </c>
      <c r="I2229" s="7">
        <v>0</v>
      </c>
      <c r="L2229" s="7">
        <v>3705185129</v>
      </c>
      <c r="M2229" s="7">
        <v>119989407</v>
      </c>
      <c r="N2229" s="7">
        <v>87847878</v>
      </c>
      <c r="O2229" s="20" t="str">
        <f t="shared" si="69"/>
        <v/>
      </c>
    </row>
    <row r="2230" spans="1:15">
      <c r="A2230" s="20" t="str">
        <f t="shared" si="70"/>
        <v>Landsbankinn hf.Landsbankinn Lífeyrisbók</v>
      </c>
      <c r="B2230" s="20" t="str">
        <f>_xlfn.IFNA(INDEX(Listi!$AI:$AI,MATCH(C2230,Listi!$AJ:$AJ,0)),INDEX(Listi!T:T,MATCH(C2230,Listi!U:U,0)))</f>
        <v>Landsbankinn</v>
      </c>
      <c r="C2230" t="s">
        <v>249</v>
      </c>
      <c r="D2230" t="s">
        <v>367</v>
      </c>
      <c r="E2230" t="s">
        <v>276</v>
      </c>
      <c r="F2230" t="s">
        <v>461</v>
      </c>
      <c r="G2230" s="8" t="s">
        <v>381</v>
      </c>
      <c r="H2230" t="s">
        <v>320</v>
      </c>
      <c r="I2230" s="7">
        <v>0</v>
      </c>
      <c r="L2230" s="7">
        <v>3016213427</v>
      </c>
      <c r="M2230" s="7">
        <v>440353590</v>
      </c>
      <c r="N2230" s="7">
        <v>298769900</v>
      </c>
      <c r="O2230" s="20" t="str">
        <f t="shared" si="69"/>
        <v/>
      </c>
    </row>
    <row r="2231" spans="1:15">
      <c r="A2231" s="20" t="str">
        <f t="shared" si="70"/>
        <v>Landsbankinn hf.Landsbankinn Lífeyrisbók verðtryggð</v>
      </c>
      <c r="B2231" s="20" t="str">
        <f>_xlfn.IFNA(INDEX(Listi!$AI:$AI,MATCH(C2231,Listi!$AJ:$AJ,0)),INDEX(Listi!T:T,MATCH(C2231,Listi!U:U,0)))</f>
        <v>Landsbankinn</v>
      </c>
      <c r="C2231" t="s">
        <v>249</v>
      </c>
      <c r="D2231" t="s">
        <v>598</v>
      </c>
      <c r="E2231" t="s">
        <v>276</v>
      </c>
      <c r="F2231" t="s">
        <v>461</v>
      </c>
      <c r="G2231" s="8" t="s">
        <v>381</v>
      </c>
      <c r="H2231" t="s">
        <v>320</v>
      </c>
      <c r="I2231" s="7">
        <v>0</v>
      </c>
      <c r="L2231" s="7">
        <v>66896053137</v>
      </c>
      <c r="M2231" s="7">
        <v>6692476029</v>
      </c>
      <c r="N2231" s="7">
        <v>4680072987</v>
      </c>
      <c r="O2231" s="20" t="str">
        <f t="shared" si="69"/>
        <v/>
      </c>
    </row>
    <row r="2232" spans="1:15">
      <c r="A2232" s="20" t="str">
        <f t="shared" si="70"/>
        <v>Lífeyrissjóður bændaSamtryggingardeild</v>
      </c>
      <c r="B2232" s="20" t="str">
        <f>_xlfn.IFNA(INDEX(Listi!$AI:$AI,MATCH(C2232,Listi!$AJ:$AJ,0)),INDEX(Listi!T:T,MATCH(C2232,Listi!U:U,0)))</f>
        <v>Lífeyrissjóður bænda</v>
      </c>
      <c r="C2232" t="s">
        <v>252</v>
      </c>
      <c r="D2232" t="s">
        <v>205</v>
      </c>
      <c r="E2232" t="s">
        <v>275</v>
      </c>
      <c r="F2232" t="s">
        <v>461</v>
      </c>
      <c r="G2232" s="8" t="s">
        <v>381</v>
      </c>
      <c r="H2232" t="s">
        <v>320</v>
      </c>
      <c r="I2232" s="7">
        <v>0</v>
      </c>
      <c r="L2232" s="7">
        <v>45108278171</v>
      </c>
      <c r="M2232" s="7">
        <v>776003397</v>
      </c>
      <c r="N2232" s="7">
        <v>1921473168</v>
      </c>
      <c r="O2232" s="20" t="str">
        <f t="shared" si="69"/>
        <v/>
      </c>
    </row>
    <row r="2233" spans="1:15">
      <c r="A2233" s="20" t="str">
        <f t="shared" si="70"/>
        <v>Lífeyrissjóður bankamannaAldursdeild</v>
      </c>
      <c r="B2233" s="20" t="str">
        <f>_xlfn.IFNA(INDEX(Listi!$AI:$AI,MATCH(C2233,Listi!$AJ:$AJ,0)),INDEX(Listi!T:T,MATCH(C2233,Listi!U:U,0)))</f>
        <v>Lífeyrissjóður bankam.</v>
      </c>
      <c r="C2233" t="s">
        <v>250</v>
      </c>
      <c r="D2233" t="s">
        <v>251</v>
      </c>
      <c r="E2233" t="s">
        <v>275</v>
      </c>
      <c r="F2233" t="s">
        <v>461</v>
      </c>
      <c r="G2233" s="8" t="s">
        <v>381</v>
      </c>
      <c r="H2233" t="s">
        <v>320</v>
      </c>
      <c r="I2233" s="7">
        <v>0</v>
      </c>
      <c r="L2233" s="7">
        <v>61369964000</v>
      </c>
      <c r="M2233" s="7">
        <v>1996063000</v>
      </c>
      <c r="N2233" s="7">
        <v>753444000</v>
      </c>
      <c r="O2233" s="20" t="str">
        <f t="shared" si="69"/>
        <v/>
      </c>
    </row>
    <row r="2234" spans="1:15">
      <c r="A2234" s="20" t="str">
        <f t="shared" si="70"/>
        <v>Lífeyrissjóður bankamannaHlutfallsdeild</v>
      </c>
      <c r="B2234" s="20" t="str">
        <f>_xlfn.IFNA(INDEX(Listi!$AI:$AI,MATCH(C2234,Listi!$AJ:$AJ,0)),INDEX(Listi!T:T,MATCH(C2234,Listi!U:U,0)))</f>
        <v>Lífeyrissjóður bankam.</v>
      </c>
      <c r="C2234" t="s">
        <v>250</v>
      </c>
      <c r="D2234" t="s">
        <v>467</v>
      </c>
      <c r="E2234" t="s">
        <v>275</v>
      </c>
      <c r="F2234" t="s">
        <v>461</v>
      </c>
      <c r="G2234" s="8" t="s">
        <v>381</v>
      </c>
      <c r="H2234" t="s">
        <v>320</v>
      </c>
      <c r="I2234" s="7">
        <v>0</v>
      </c>
      <c r="L2234" s="7">
        <v>40286427000</v>
      </c>
      <c r="M2234" s="7">
        <v>125147000</v>
      </c>
      <c r="N2234" s="7">
        <v>2741197000</v>
      </c>
      <c r="O2234" s="20" t="str">
        <f t="shared" si="69"/>
        <v/>
      </c>
    </row>
    <row r="2235" spans="1:15">
      <c r="A2235" s="20" t="str">
        <f t="shared" si="70"/>
        <v>Lífeyrissjóður RangæingaSamtryggingardeild</v>
      </c>
      <c r="B2235" s="20" t="str">
        <f>_xlfn.IFNA(INDEX(Listi!$AI:$AI,MATCH(C2235,Listi!$AJ:$AJ,0)),INDEX(Listi!T:T,MATCH(C2235,Listi!U:U,0)))</f>
        <v>Lífeyrissjóður Rang.</v>
      </c>
      <c r="C2235" t="s">
        <v>253</v>
      </c>
      <c r="D2235" t="s">
        <v>205</v>
      </c>
      <c r="E2235" t="s">
        <v>275</v>
      </c>
      <c r="F2235" t="s">
        <v>461</v>
      </c>
      <c r="G2235" s="8" t="s">
        <v>381</v>
      </c>
      <c r="H2235" t="s">
        <v>320</v>
      </c>
      <c r="I2235" s="7">
        <v>0</v>
      </c>
      <c r="L2235" s="7">
        <v>18949790000</v>
      </c>
      <c r="M2235" s="7">
        <v>835894000</v>
      </c>
      <c r="N2235" s="7">
        <v>386250000</v>
      </c>
      <c r="O2235" s="20" t="str">
        <f t="shared" si="69"/>
        <v/>
      </c>
    </row>
    <row r="2236" spans="1:15">
      <c r="A2236" s="20" t="str">
        <f t="shared" si="70"/>
        <v>Lífeyrissjóður starfsmanna AkureyrarbæjarSamtryggingardeild</v>
      </c>
      <c r="B2236" s="20" t="str">
        <f>_xlfn.IFNA(INDEX(Listi!$AI:$AI,MATCH(C2236,Listi!$AJ:$AJ,0)),INDEX(Listi!T:T,MATCH(C2236,Listi!U:U,0)))</f>
        <v>Lífeyrissj. starfsm. Akureyrarb.</v>
      </c>
      <c r="C2236" t="s">
        <v>274</v>
      </c>
      <c r="D2236" t="s">
        <v>205</v>
      </c>
      <c r="E2236" t="s">
        <v>275</v>
      </c>
      <c r="F2236" t="s">
        <v>461</v>
      </c>
      <c r="G2236" s="8" t="s">
        <v>381</v>
      </c>
      <c r="H2236" t="s">
        <v>320</v>
      </c>
      <c r="I2236" s="7">
        <v>0</v>
      </c>
      <c r="L2236" s="7">
        <v>14569496826</v>
      </c>
      <c r="M2236" s="7">
        <v>46271787</v>
      </c>
      <c r="N2236" s="7">
        <v>1160288032</v>
      </c>
      <c r="O2236" s="20" t="str">
        <f t="shared" si="69"/>
        <v/>
      </c>
    </row>
    <row r="2237" spans="1:15">
      <c r="A2237" s="20" t="str">
        <f t="shared" si="70"/>
        <v>Lífeyrissjóður starfsmanna Búnaðarbanka ÍslandsSamtryggingardeild</v>
      </c>
      <c r="B2237" s="20" t="str">
        <f>_xlfn.IFNA(INDEX(Listi!$AI:$AI,MATCH(C2237,Listi!$AJ:$AJ,0)),INDEX(Listi!T:T,MATCH(C2237,Listi!U:U,0)))</f>
        <v>Lífeyrissj. starfsm. Búnaðarb.Ísl.</v>
      </c>
      <c r="C2237" t="s">
        <v>254</v>
      </c>
      <c r="D2237" t="s">
        <v>205</v>
      </c>
      <c r="E2237" t="s">
        <v>275</v>
      </c>
      <c r="F2237" t="s">
        <v>461</v>
      </c>
      <c r="G2237" s="8" t="s">
        <v>381</v>
      </c>
      <c r="H2237" t="s">
        <v>320</v>
      </c>
      <c r="I2237" s="7">
        <v>0</v>
      </c>
      <c r="L2237" s="7">
        <v>27921283000</v>
      </c>
      <c r="M2237" s="7">
        <v>7378000</v>
      </c>
      <c r="N2237" s="7">
        <v>1535577000</v>
      </c>
      <c r="O2237" s="20" t="str">
        <f t="shared" si="69"/>
        <v/>
      </c>
    </row>
    <row r="2238" spans="1:15">
      <c r="A2238" s="20" t="str">
        <f t="shared" si="70"/>
        <v>Lífeyrissjóður starfsmanna ReykjavíkurborgarSamtryggingardeild</v>
      </c>
      <c r="B2238" s="20" t="str">
        <f>_xlfn.IFNA(INDEX(Listi!$AI:$AI,MATCH(C2238,Listi!$AJ:$AJ,0)),INDEX(Listi!T:T,MATCH(C2238,Listi!U:U,0)))</f>
        <v>Lífeyrissj. starfsm. Reykjav.</v>
      </c>
      <c r="C2238" t="s">
        <v>255</v>
      </c>
      <c r="D2238" t="s">
        <v>205</v>
      </c>
      <c r="E2238" t="s">
        <v>275</v>
      </c>
      <c r="F2238" t="s">
        <v>461</v>
      </c>
      <c r="G2238" s="8" t="s">
        <v>381</v>
      </c>
      <c r="H2238" t="s">
        <v>320</v>
      </c>
      <c r="I2238" s="7">
        <v>0</v>
      </c>
      <c r="L2238" s="7">
        <v>92450251598</v>
      </c>
      <c r="M2238" s="7">
        <v>217604296</v>
      </c>
      <c r="N2238" s="7">
        <v>6195210428</v>
      </c>
      <c r="O2238" s="20" t="str">
        <f t="shared" si="69"/>
        <v/>
      </c>
    </row>
    <row r="2239" spans="1:15">
      <c r="A2239" s="20" t="str">
        <f t="shared" si="70"/>
        <v>Lífeyrissjóður starfsmanna ríkisinsA-deild</v>
      </c>
      <c r="B2239" s="20" t="str">
        <f>_xlfn.IFNA(INDEX(Listi!$AI:$AI,MATCH(C2239,Listi!$AJ:$AJ,0)),INDEX(Listi!T:T,MATCH(C2239,Listi!U:U,0)))</f>
        <v>LSR</v>
      </c>
      <c r="C2239" t="s">
        <v>256</v>
      </c>
      <c r="D2239" t="s">
        <v>257</v>
      </c>
      <c r="E2239" t="s">
        <v>275</v>
      </c>
      <c r="F2239" t="s">
        <v>461</v>
      </c>
      <c r="G2239" s="8" t="s">
        <v>381</v>
      </c>
      <c r="H2239" t="s">
        <v>320</v>
      </c>
      <c r="I2239" s="7">
        <v>0</v>
      </c>
      <c r="L2239" s="7">
        <v>1024402726080</v>
      </c>
      <c r="M2239" s="7">
        <v>38030413328</v>
      </c>
      <c r="N2239" s="7">
        <v>13011563069</v>
      </c>
      <c r="O2239" s="20" t="str">
        <f t="shared" si="69"/>
        <v/>
      </c>
    </row>
    <row r="2240" spans="1:15">
      <c r="A2240" s="20" t="str">
        <f t="shared" si="70"/>
        <v>Lífeyrissjóður starfsmanna ríkisinsB-deild</v>
      </c>
      <c r="B2240" s="20" t="str">
        <f>_xlfn.IFNA(INDEX(Listi!$AI:$AI,MATCH(C2240,Listi!$AJ:$AJ,0)),INDEX(Listi!T:T,MATCH(C2240,Listi!U:U,0)))</f>
        <v>LSR</v>
      </c>
      <c r="C2240" t="s">
        <v>256</v>
      </c>
      <c r="D2240" t="s">
        <v>218</v>
      </c>
      <c r="E2240" t="s">
        <v>275</v>
      </c>
      <c r="F2240" t="s">
        <v>461</v>
      </c>
      <c r="G2240" s="8" t="s">
        <v>381</v>
      </c>
      <c r="H2240" t="s">
        <v>320</v>
      </c>
      <c r="I2240" s="7">
        <v>0</v>
      </c>
      <c r="L2240" s="7">
        <v>297381500048</v>
      </c>
      <c r="M2240" s="7">
        <v>1364474032</v>
      </c>
      <c r="N2240" s="7">
        <v>62409553231</v>
      </c>
      <c r="O2240" s="20" t="str">
        <f t="shared" si="69"/>
        <v/>
      </c>
    </row>
    <row r="2241" spans="1:15">
      <c r="A2241" s="20" t="str">
        <f t="shared" si="70"/>
        <v>Lífeyrissjóður starfsmanna ríkisinsLeið I</v>
      </c>
      <c r="B2241" s="20" t="str">
        <f>_xlfn.IFNA(INDEX(Listi!$AI:$AI,MATCH(C2241,Listi!$AJ:$AJ,0)),INDEX(Listi!T:T,MATCH(C2241,Listi!U:U,0)))</f>
        <v>LSR</v>
      </c>
      <c r="C2241" t="s">
        <v>256</v>
      </c>
      <c r="D2241" t="s">
        <v>258</v>
      </c>
      <c r="E2241" t="s">
        <v>276</v>
      </c>
      <c r="F2241" t="s">
        <v>461</v>
      </c>
      <c r="G2241" s="8" t="s">
        <v>381</v>
      </c>
      <c r="H2241" t="s">
        <v>320</v>
      </c>
      <c r="I2241" s="7">
        <v>0</v>
      </c>
      <c r="L2241" s="7">
        <v>11704214939</v>
      </c>
      <c r="M2241" s="7">
        <v>547428342</v>
      </c>
      <c r="N2241" s="7">
        <v>195323403</v>
      </c>
      <c r="O2241" s="20" t="str">
        <f t="shared" si="69"/>
        <v/>
      </c>
    </row>
    <row r="2242" spans="1:15">
      <c r="A2242" s="20" t="str">
        <f t="shared" si="70"/>
        <v>Lífeyrissjóður starfsmanna ríkisinsLeið II</v>
      </c>
      <c r="B2242" s="20" t="str">
        <f>_xlfn.IFNA(INDEX(Listi!$AI:$AI,MATCH(C2242,Listi!$AJ:$AJ,0)),INDEX(Listi!T:T,MATCH(C2242,Listi!U:U,0)))</f>
        <v>LSR</v>
      </c>
      <c r="C2242" t="s">
        <v>256</v>
      </c>
      <c r="D2242" t="s">
        <v>259</v>
      </c>
      <c r="E2242" t="s">
        <v>276</v>
      </c>
      <c r="F2242" t="s">
        <v>461</v>
      </c>
      <c r="G2242" s="8" t="s">
        <v>381</v>
      </c>
      <c r="H2242" t="s">
        <v>320</v>
      </c>
      <c r="I2242" s="7">
        <v>0</v>
      </c>
      <c r="L2242" s="7">
        <v>3365164594</v>
      </c>
      <c r="M2242" s="7">
        <v>379849453</v>
      </c>
      <c r="N2242" s="7">
        <v>93142056</v>
      </c>
      <c r="O2242" s="20" t="str">
        <f t="shared" ref="O2242:O2305" si="71">IFERROR(VLOOKUP(F2242,EhLykill,3,FALSE),"")</f>
        <v/>
      </c>
    </row>
    <row r="2243" spans="1:15">
      <c r="A2243" s="20" t="str">
        <f t="shared" si="70"/>
        <v>Lífeyrissjóður starfsmanna ríkisinsLeið III</v>
      </c>
      <c r="B2243" s="20" t="str">
        <f>_xlfn.IFNA(INDEX(Listi!$AI:$AI,MATCH(C2243,Listi!$AJ:$AJ,0)),INDEX(Listi!T:T,MATCH(C2243,Listi!U:U,0)))</f>
        <v>LSR</v>
      </c>
      <c r="C2243" t="s">
        <v>256</v>
      </c>
      <c r="D2243" t="s">
        <v>260</v>
      </c>
      <c r="E2243" t="s">
        <v>276</v>
      </c>
      <c r="F2243" t="s">
        <v>461</v>
      </c>
      <c r="G2243" s="8" t="s">
        <v>381</v>
      </c>
      <c r="H2243" t="s">
        <v>320</v>
      </c>
      <c r="I2243" s="7">
        <v>0</v>
      </c>
      <c r="L2243" s="7">
        <v>9959294621</v>
      </c>
      <c r="M2243" s="7">
        <v>743287481</v>
      </c>
      <c r="N2243" s="7">
        <v>349903833</v>
      </c>
      <c r="O2243" s="20" t="str">
        <f t="shared" si="71"/>
        <v/>
      </c>
    </row>
    <row r="2244" spans="1:15">
      <c r="A2244" s="20" t="str">
        <f t="shared" si="70"/>
        <v>Lífeyrissjóður Tannlæknafél ÍslDeild I/Séreign</v>
      </c>
      <c r="B2244" s="20" t="str">
        <f>_xlfn.IFNA(INDEX(Listi!$AI:$AI,MATCH(C2244,Listi!$AJ:$AJ,0)),INDEX(Listi!T:T,MATCH(C2244,Listi!U:U,0)))</f>
        <v>Lífeyrissj. Tannlækna</v>
      </c>
      <c r="C2244" t="s">
        <v>261</v>
      </c>
      <c r="D2244" t="s">
        <v>207</v>
      </c>
      <c r="E2244" t="s">
        <v>276</v>
      </c>
      <c r="F2244" t="s">
        <v>461</v>
      </c>
      <c r="G2244" s="8" t="s">
        <v>381</v>
      </c>
      <c r="H2244" t="s">
        <v>320</v>
      </c>
      <c r="I2244" s="7">
        <v>0</v>
      </c>
      <c r="L2244" s="7">
        <v>6768408488</v>
      </c>
      <c r="M2244" s="7">
        <v>272759192</v>
      </c>
      <c r="N2244" s="7">
        <v>153838058</v>
      </c>
      <c r="O2244" s="20" t="str">
        <f t="shared" si="71"/>
        <v/>
      </c>
    </row>
    <row r="2245" spans="1:15">
      <c r="A2245" s="20" t="str">
        <f t="shared" si="70"/>
        <v>Lífeyrissjóður Tannlæknafél ÍslSamtryggingardeild</v>
      </c>
      <c r="B2245" s="20" t="str">
        <f>_xlfn.IFNA(INDEX(Listi!$AI:$AI,MATCH(C2245,Listi!$AJ:$AJ,0)),INDEX(Listi!T:T,MATCH(C2245,Listi!U:U,0)))</f>
        <v>Lífeyrissj. Tannlækna</v>
      </c>
      <c r="C2245" t="s">
        <v>261</v>
      </c>
      <c r="D2245" t="s">
        <v>205</v>
      </c>
      <c r="E2245" t="s">
        <v>275</v>
      </c>
      <c r="F2245" t="s">
        <v>461</v>
      </c>
      <c r="G2245" s="8" t="s">
        <v>381</v>
      </c>
      <c r="H2245" t="s">
        <v>320</v>
      </c>
      <c r="I2245" s="7">
        <v>0</v>
      </c>
      <c r="L2245" s="7">
        <v>2241251214</v>
      </c>
      <c r="M2245" s="7">
        <v>112827287</v>
      </c>
      <c r="N2245" s="7">
        <v>17930159</v>
      </c>
      <c r="O2245" s="20" t="str">
        <f t="shared" si="71"/>
        <v/>
      </c>
    </row>
    <row r="2246" spans="1:15">
      <c r="A2246" s="20" t="str">
        <f t="shared" si="70"/>
        <v>Lífeyrissjóður verslunarmannaÆvileið 1</v>
      </c>
      <c r="B2246" s="20" t="str">
        <f>_xlfn.IFNA(INDEX(Listi!$AI:$AI,MATCH(C2246,Listi!$AJ:$AJ,0)),INDEX(Listi!T:T,MATCH(C2246,Listi!U:U,0)))</f>
        <v>Lífeyrissj. Verslunarm.</v>
      </c>
      <c r="C2246" t="s">
        <v>206</v>
      </c>
      <c r="D2246" t="s">
        <v>310</v>
      </c>
      <c r="E2246" t="s">
        <v>276</v>
      </c>
      <c r="F2246" t="s">
        <v>461</v>
      </c>
      <c r="G2246" s="8" t="s">
        <v>381</v>
      </c>
      <c r="H2246" t="s">
        <v>320</v>
      </c>
      <c r="I2246" s="7">
        <v>0</v>
      </c>
      <c r="L2246" s="7">
        <v>2860479562</v>
      </c>
      <c r="M2246" s="7">
        <v>819651283</v>
      </c>
      <c r="N2246" s="7">
        <v>12562366</v>
      </c>
      <c r="O2246" s="20" t="str">
        <f t="shared" si="71"/>
        <v/>
      </c>
    </row>
    <row r="2247" spans="1:15">
      <c r="A2247" s="20" t="str">
        <f t="shared" si="70"/>
        <v>Lífeyrissjóður verslunarmannaÆvileið 2</v>
      </c>
      <c r="B2247" s="20" t="str">
        <f>_xlfn.IFNA(INDEX(Listi!$AI:$AI,MATCH(C2247,Listi!$AJ:$AJ,0)),INDEX(Listi!T:T,MATCH(C2247,Listi!U:U,0)))</f>
        <v>Lífeyrissj. Verslunarm.</v>
      </c>
      <c r="C2247" t="s">
        <v>206</v>
      </c>
      <c r="D2247" t="s">
        <v>309</v>
      </c>
      <c r="E2247" t="s">
        <v>276</v>
      </c>
      <c r="F2247" t="s">
        <v>461</v>
      </c>
      <c r="G2247" s="8" t="s">
        <v>381</v>
      </c>
      <c r="H2247" t="s">
        <v>320</v>
      </c>
      <c r="I2247" s="7">
        <v>0</v>
      </c>
      <c r="L2247" s="7">
        <v>2325064159</v>
      </c>
      <c r="M2247" s="7">
        <v>465663194</v>
      </c>
      <c r="N2247" s="7">
        <v>32037995</v>
      </c>
      <c r="O2247" s="20" t="str">
        <f t="shared" si="71"/>
        <v/>
      </c>
    </row>
    <row r="2248" spans="1:15">
      <c r="A2248" s="20" t="str">
        <f t="shared" si="70"/>
        <v>Lífeyrissjóður verslunarmannaÆvileið 3</v>
      </c>
      <c r="B2248" s="20" t="str">
        <f>_xlfn.IFNA(INDEX(Listi!$AI:$AI,MATCH(C2248,Listi!$AJ:$AJ,0)),INDEX(Listi!T:T,MATCH(C2248,Listi!U:U,0)))</f>
        <v>Lífeyrissj. Verslunarm.</v>
      </c>
      <c r="C2248" t="s">
        <v>206</v>
      </c>
      <c r="D2248" t="s">
        <v>308</v>
      </c>
      <c r="E2248" t="s">
        <v>276</v>
      </c>
      <c r="F2248" t="s">
        <v>461</v>
      </c>
      <c r="G2248" s="8" t="s">
        <v>381</v>
      </c>
      <c r="H2248" t="s">
        <v>320</v>
      </c>
      <c r="I2248" s="7">
        <v>0</v>
      </c>
      <c r="L2248" s="7">
        <v>1567402319</v>
      </c>
      <c r="M2248" s="7">
        <v>325961302</v>
      </c>
      <c r="N2248" s="7">
        <v>60283998</v>
      </c>
      <c r="O2248" s="20" t="str">
        <f t="shared" si="71"/>
        <v/>
      </c>
    </row>
    <row r="2249" spans="1:15">
      <c r="A2249" s="20" t="str">
        <f t="shared" si="70"/>
        <v>Lífeyrissjóður verslunarmannaDeild I/Séreign</v>
      </c>
      <c r="B2249" s="20" t="str">
        <f>_xlfn.IFNA(INDEX(Listi!$AI:$AI,MATCH(C2249,Listi!$AJ:$AJ,0)),INDEX(Listi!T:T,MATCH(C2249,Listi!U:U,0)))</f>
        <v>Lífeyrissj. Verslunarm.</v>
      </c>
      <c r="C2249" t="s">
        <v>206</v>
      </c>
      <c r="D2249" t="s">
        <v>207</v>
      </c>
      <c r="E2249" t="s">
        <v>276</v>
      </c>
      <c r="F2249" s="8" t="s">
        <v>461</v>
      </c>
      <c r="G2249" s="8" t="s">
        <v>381</v>
      </c>
      <c r="H2249" t="s">
        <v>320</v>
      </c>
      <c r="I2249" s="7">
        <v>0</v>
      </c>
      <c r="L2249" s="7">
        <v>19785724399</v>
      </c>
      <c r="M2249" s="7">
        <v>729937912</v>
      </c>
      <c r="N2249" s="7">
        <v>458382791</v>
      </c>
      <c r="O2249" s="20" t="str">
        <f t="shared" si="71"/>
        <v/>
      </c>
    </row>
    <row r="2250" spans="1:15">
      <c r="A2250" s="20" t="str">
        <f t="shared" si="70"/>
        <v>Lífeyrissjóður verslunarmannaSamtryggingardeild</v>
      </c>
      <c r="B2250" s="20" t="str">
        <f>_xlfn.IFNA(INDEX(Listi!$AI:$AI,MATCH(C2250,Listi!$AJ:$AJ,0)),INDEX(Listi!T:T,MATCH(C2250,Listi!U:U,0)))</f>
        <v>Lífeyrissj. Verslunarm.</v>
      </c>
      <c r="C2250" t="s">
        <v>206</v>
      </c>
      <c r="D2250" t="s">
        <v>205</v>
      </c>
      <c r="E2250" t="s">
        <v>275</v>
      </c>
      <c r="F2250" s="8" t="s">
        <v>461</v>
      </c>
      <c r="G2250" s="8" t="s">
        <v>381</v>
      </c>
      <c r="H2250" t="s">
        <v>320</v>
      </c>
      <c r="I2250" s="7">
        <v>0</v>
      </c>
      <c r="L2250" s="7">
        <v>1174592806906</v>
      </c>
      <c r="M2250" s="7">
        <v>35794261112</v>
      </c>
      <c r="N2250" s="7">
        <v>21965137185</v>
      </c>
      <c r="O2250" s="20" t="str">
        <f t="shared" si="71"/>
        <v/>
      </c>
    </row>
    <row r="2251" spans="1:15">
      <c r="A2251" s="20" t="str">
        <f t="shared" si="70"/>
        <v>Lífeyrissjóður VestmannaeyjaSafn I</v>
      </c>
      <c r="B2251" s="20" t="str">
        <f>_xlfn.IFNA(INDEX(Listi!$AI:$AI,MATCH(C2251,Listi!$AJ:$AJ,0)),INDEX(Listi!T:T,MATCH(C2251,Listi!U:U,0)))</f>
        <v>Lífeyrissj. Vestm.</v>
      </c>
      <c r="C2251" t="s">
        <v>262</v>
      </c>
      <c r="D2251" t="s">
        <v>210</v>
      </c>
      <c r="E2251" t="s">
        <v>276</v>
      </c>
      <c r="F2251" s="8" t="s">
        <v>461</v>
      </c>
      <c r="G2251" s="8" t="s">
        <v>381</v>
      </c>
      <c r="H2251" t="s">
        <v>320</v>
      </c>
      <c r="I2251" s="7">
        <v>0</v>
      </c>
      <c r="L2251" s="7">
        <v>381311221</v>
      </c>
      <c r="M2251" s="7">
        <v>44104006</v>
      </c>
      <c r="N2251" s="7">
        <v>13592960</v>
      </c>
      <c r="O2251" s="20" t="str">
        <f t="shared" si="71"/>
        <v/>
      </c>
    </row>
    <row r="2252" spans="1:15">
      <c r="A2252" s="20" t="str">
        <f t="shared" si="70"/>
        <v>Lífeyrissjóður VestmannaeyjaSafn II</v>
      </c>
      <c r="B2252" s="20" t="str">
        <f>_xlfn.IFNA(INDEX(Listi!$AI:$AI,MATCH(C2252,Listi!$AJ:$AJ,0)),INDEX(Listi!T:T,MATCH(C2252,Listi!U:U,0)))</f>
        <v>Lífeyrissj. Vestm.</v>
      </c>
      <c r="C2252" t="s">
        <v>262</v>
      </c>
      <c r="D2252" t="s">
        <v>211</v>
      </c>
      <c r="E2252" t="s">
        <v>276</v>
      </c>
      <c r="F2252" t="s">
        <v>461</v>
      </c>
      <c r="G2252" s="8" t="s">
        <v>381</v>
      </c>
      <c r="H2252" t="s">
        <v>320</v>
      </c>
      <c r="I2252" s="7">
        <v>0</v>
      </c>
      <c r="L2252" s="7">
        <v>571440191</v>
      </c>
      <c r="M2252" s="7">
        <v>40240404</v>
      </c>
      <c r="N2252" s="7">
        <v>18659289</v>
      </c>
      <c r="O2252" s="20" t="str">
        <f t="shared" si="71"/>
        <v/>
      </c>
    </row>
    <row r="2253" spans="1:15">
      <c r="A2253" s="20" t="str">
        <f t="shared" si="70"/>
        <v>Lífeyrissjóður VestmannaeyjaSamtryggingardeild</v>
      </c>
      <c r="B2253" s="20" t="str">
        <f>_xlfn.IFNA(INDEX(Listi!$AI:$AI,MATCH(C2253,Listi!$AJ:$AJ,0)),INDEX(Listi!T:T,MATCH(C2253,Listi!U:U,0)))</f>
        <v>Lífeyrissj. Vestm.</v>
      </c>
      <c r="C2253" t="s">
        <v>262</v>
      </c>
      <c r="D2253" t="s">
        <v>205</v>
      </c>
      <c r="E2253" t="s">
        <v>275</v>
      </c>
      <c r="F2253" t="s">
        <v>461</v>
      </c>
      <c r="G2253" s="8" t="s">
        <v>381</v>
      </c>
      <c r="H2253" t="s">
        <v>320</v>
      </c>
      <c r="I2253" s="7">
        <v>0</v>
      </c>
      <c r="L2253" s="7">
        <v>85198020532</v>
      </c>
      <c r="M2253" s="7">
        <v>1944643004</v>
      </c>
      <c r="N2253" s="7">
        <v>2198060399</v>
      </c>
      <c r="O2253" s="20" t="str">
        <f t="shared" si="71"/>
        <v/>
      </c>
    </row>
    <row r="2254" spans="1:15">
      <c r="A2254" s="20" t="str">
        <f t="shared" si="70"/>
        <v>Lífsval - lífeyrissparnaðurLífsval 1</v>
      </c>
      <c r="B2254" s="20" t="str">
        <f>_xlfn.IFNA(INDEX(Listi!$AI:$AI,MATCH(C2254,Listi!$AJ:$AJ,0)),INDEX(Listi!T:T,MATCH(C2254,Listi!U:U,0)))</f>
        <v>Lífsval</v>
      </c>
      <c r="C2254" t="s">
        <v>263</v>
      </c>
      <c r="D2254" t="s">
        <v>264</v>
      </c>
      <c r="E2254" t="s">
        <v>276</v>
      </c>
      <c r="F2254" t="s">
        <v>461</v>
      </c>
      <c r="G2254" s="8" t="s">
        <v>381</v>
      </c>
      <c r="H2254" t="s">
        <v>320</v>
      </c>
      <c r="I2254" s="7">
        <v>0</v>
      </c>
      <c r="L2254" s="7">
        <v>1792991246</v>
      </c>
      <c r="M2254" s="7">
        <v>203244065</v>
      </c>
      <c r="N2254" s="7">
        <v>81003579</v>
      </c>
      <c r="O2254" s="20" t="str">
        <f t="shared" si="71"/>
        <v/>
      </c>
    </row>
    <row r="2255" spans="1:15">
      <c r="A2255" s="20" t="str">
        <f t="shared" si="70"/>
        <v>Lífsval - lífeyrissparnaðurLífsval 2</v>
      </c>
      <c r="B2255" s="20" t="str">
        <f>_xlfn.IFNA(INDEX(Listi!$AI:$AI,MATCH(C2255,Listi!$AJ:$AJ,0)),INDEX(Listi!T:T,MATCH(C2255,Listi!U:U,0)))</f>
        <v>Lífsval</v>
      </c>
      <c r="C2255" t="s">
        <v>263</v>
      </c>
      <c r="D2255" t="s">
        <v>265</v>
      </c>
      <c r="E2255" t="s">
        <v>276</v>
      </c>
      <c r="F2255" t="s">
        <v>461</v>
      </c>
      <c r="G2255" s="8" t="s">
        <v>381</v>
      </c>
      <c r="H2255" t="s">
        <v>320</v>
      </c>
      <c r="I2255" s="7">
        <v>0</v>
      </c>
      <c r="L2255" s="7">
        <v>79660340</v>
      </c>
      <c r="M2255" s="7">
        <v>14369045</v>
      </c>
      <c r="N2255" s="7">
        <v>2695304</v>
      </c>
      <c r="O2255" s="20" t="str">
        <f t="shared" si="71"/>
        <v/>
      </c>
    </row>
    <row r="2256" spans="1:15">
      <c r="A2256" s="20" t="str">
        <f t="shared" si="70"/>
        <v>Lífsval - lífeyrissparnaðurLífsval 3</v>
      </c>
      <c r="B2256" s="20" t="str">
        <f>_xlfn.IFNA(INDEX(Listi!$AI:$AI,MATCH(C2256,Listi!$AJ:$AJ,0)),INDEX(Listi!T:T,MATCH(C2256,Listi!U:U,0)))</f>
        <v>Lífsval</v>
      </c>
      <c r="C2256" t="s">
        <v>263</v>
      </c>
      <c r="D2256" t="s">
        <v>266</v>
      </c>
      <c r="E2256" t="s">
        <v>276</v>
      </c>
      <c r="F2256" t="s">
        <v>461</v>
      </c>
      <c r="G2256" s="8" t="s">
        <v>381</v>
      </c>
      <c r="H2256" t="s">
        <v>320</v>
      </c>
      <c r="I2256" s="7">
        <v>0</v>
      </c>
      <c r="L2256" s="7">
        <v>131239774</v>
      </c>
      <c r="M2256" s="7">
        <v>16635787</v>
      </c>
      <c r="N2256" s="7">
        <v>3548138</v>
      </c>
      <c r="O2256" s="20" t="str">
        <f t="shared" si="71"/>
        <v/>
      </c>
    </row>
    <row r="2257" spans="1:15">
      <c r="A2257" s="20" t="str">
        <f t="shared" ref="A2257:A2319" si="72">CONCATENATE(C2257,D2257)</f>
        <v>Lífsval - lífeyrissparnaðurLífsval 4</v>
      </c>
      <c r="B2257" s="20" t="str">
        <f>_xlfn.IFNA(INDEX(Listi!$AI:$AI,MATCH(C2257,Listi!$AJ:$AJ,0)),INDEX(Listi!T:T,MATCH(C2257,Listi!U:U,0)))</f>
        <v>Lífsval</v>
      </c>
      <c r="C2257" t="s">
        <v>263</v>
      </c>
      <c r="D2257" t="s">
        <v>267</v>
      </c>
      <c r="E2257" t="s">
        <v>276</v>
      </c>
      <c r="F2257" t="s">
        <v>461</v>
      </c>
      <c r="G2257" s="8" t="s">
        <v>381</v>
      </c>
      <c r="H2257" t="s">
        <v>320</v>
      </c>
      <c r="I2257" s="7">
        <v>0</v>
      </c>
      <c r="L2257" s="7">
        <v>71752064</v>
      </c>
      <c r="M2257" s="7">
        <v>15238959</v>
      </c>
      <c r="N2257" s="7">
        <v>2058992</v>
      </c>
      <c r="O2257" s="20" t="str">
        <f t="shared" si="71"/>
        <v/>
      </c>
    </row>
    <row r="2258" spans="1:15">
      <c r="A2258" s="20" t="str">
        <f t="shared" si="72"/>
        <v>Lífsverk lífeyrissjóðurLífsverk I/Séreign</v>
      </c>
      <c r="B2258" s="20" t="str">
        <f>_xlfn.IFNA(INDEX(Listi!$AI:$AI,MATCH(C2258,Listi!$AJ:$AJ,0)),INDEX(Listi!T:T,MATCH(C2258,Listi!U:U,0)))</f>
        <v xml:space="preserve">Lífsverk  </v>
      </c>
      <c r="C2258" t="s">
        <v>268</v>
      </c>
      <c r="D2258" t="s">
        <v>269</v>
      </c>
      <c r="E2258" t="s">
        <v>276</v>
      </c>
      <c r="F2258" t="s">
        <v>461</v>
      </c>
      <c r="G2258" s="8" t="s">
        <v>381</v>
      </c>
      <c r="H2258" t="s">
        <v>320</v>
      </c>
      <c r="I2258" s="7">
        <v>0</v>
      </c>
      <c r="L2258" s="7">
        <v>4582957000</v>
      </c>
      <c r="M2258" s="7">
        <v>635926000</v>
      </c>
      <c r="N2258" s="7">
        <v>22708000</v>
      </c>
      <c r="O2258" s="20" t="str">
        <f t="shared" si="71"/>
        <v/>
      </c>
    </row>
    <row r="2259" spans="1:15">
      <c r="A2259" s="20" t="str">
        <f t="shared" si="72"/>
        <v>Lífsverk lífeyrissjóðurLífsverk II/Séreign</v>
      </c>
      <c r="B2259" s="20" t="str">
        <f>_xlfn.IFNA(INDEX(Listi!$AI:$AI,MATCH(C2259,Listi!$AJ:$AJ,0)),INDEX(Listi!T:T,MATCH(C2259,Listi!U:U,0)))</f>
        <v xml:space="preserve">Lífsverk  </v>
      </c>
      <c r="C2259" t="s">
        <v>268</v>
      </c>
      <c r="D2259" t="s">
        <v>270</v>
      </c>
      <c r="E2259" t="s">
        <v>276</v>
      </c>
      <c r="F2259" t="s">
        <v>461</v>
      </c>
      <c r="G2259" s="8" t="s">
        <v>381</v>
      </c>
      <c r="H2259" t="s">
        <v>320</v>
      </c>
      <c r="I2259" s="7">
        <v>0</v>
      </c>
      <c r="L2259" s="7">
        <v>23735073000</v>
      </c>
      <c r="M2259" s="7">
        <v>2073571000</v>
      </c>
      <c r="N2259" s="7">
        <v>249365000</v>
      </c>
      <c r="O2259" s="20" t="str">
        <f t="shared" si="71"/>
        <v/>
      </c>
    </row>
    <row r="2260" spans="1:15">
      <c r="A2260" s="20" t="str">
        <f t="shared" si="72"/>
        <v>Lífsverk lífeyrissjóðurLífsverk III/Séreign</v>
      </c>
      <c r="B2260" s="20" t="str">
        <f>_xlfn.IFNA(INDEX(Listi!$AI:$AI,MATCH(C2260,Listi!$AJ:$AJ,0)),INDEX(Listi!T:T,MATCH(C2260,Listi!U:U,0)))</f>
        <v xml:space="preserve">Lífsverk  </v>
      </c>
      <c r="C2260" t="s">
        <v>268</v>
      </c>
      <c r="D2260" t="s">
        <v>271</v>
      </c>
      <c r="E2260" t="s">
        <v>276</v>
      </c>
      <c r="F2260" s="8" t="s">
        <v>461</v>
      </c>
      <c r="G2260" s="8" t="s">
        <v>381</v>
      </c>
      <c r="H2260" t="s">
        <v>320</v>
      </c>
      <c r="I2260" s="7">
        <v>0</v>
      </c>
      <c r="L2260" s="7">
        <v>653814000</v>
      </c>
      <c r="M2260" s="7">
        <v>105107000</v>
      </c>
      <c r="N2260" s="7">
        <v>2613000</v>
      </c>
      <c r="O2260" s="20" t="str">
        <f t="shared" si="71"/>
        <v/>
      </c>
    </row>
    <row r="2261" spans="1:15">
      <c r="A2261" s="20" t="str">
        <f t="shared" si="72"/>
        <v>Lífsverk lífeyrissjóðurSamtryggingardeild</v>
      </c>
      <c r="B2261" s="20" t="str">
        <f>_xlfn.IFNA(INDEX(Listi!$AI:$AI,MATCH(C2261,Listi!$AJ:$AJ,0)),INDEX(Listi!T:T,MATCH(C2261,Listi!U:U,0)))</f>
        <v xml:space="preserve">Lífsverk  </v>
      </c>
      <c r="C2261" t="s">
        <v>268</v>
      </c>
      <c r="D2261" t="s">
        <v>205</v>
      </c>
      <c r="E2261" t="s">
        <v>275</v>
      </c>
      <c r="F2261" s="8" t="s">
        <v>461</v>
      </c>
      <c r="G2261" s="8" t="s">
        <v>381</v>
      </c>
      <c r="H2261" t="s">
        <v>320</v>
      </c>
      <c r="I2261" s="7">
        <v>0</v>
      </c>
      <c r="L2261" s="7">
        <v>120542527000</v>
      </c>
      <c r="M2261" s="7">
        <v>4397803000</v>
      </c>
      <c r="N2261" s="7">
        <v>1423151000</v>
      </c>
      <c r="O2261" s="20" t="str">
        <f t="shared" si="71"/>
        <v/>
      </c>
    </row>
    <row r="2262" spans="1:15">
      <c r="A2262" s="20" t="str">
        <f t="shared" si="72"/>
        <v>Söfnunarsjóður lífeyrisréttindaDeild I/Innlán</v>
      </c>
      <c r="B2262" s="20" t="str">
        <f>_xlfn.IFNA(INDEX(Listi!$AI:$AI,MATCH(C2262,Listi!$AJ:$AJ,0)),INDEX(Listi!T:T,MATCH(C2262,Listi!U:U,0)))</f>
        <v>Söfnunarsj.</v>
      </c>
      <c r="C2262" t="s">
        <v>272</v>
      </c>
      <c r="D2262" t="s">
        <v>273</v>
      </c>
      <c r="E2262" t="s">
        <v>276</v>
      </c>
      <c r="F2262" s="8" t="s">
        <v>461</v>
      </c>
      <c r="G2262" s="8" t="s">
        <v>381</v>
      </c>
      <c r="H2262" t="s">
        <v>320</v>
      </c>
      <c r="I2262" s="7">
        <v>0</v>
      </c>
      <c r="L2262" s="7">
        <v>2001731914</v>
      </c>
      <c r="M2262" s="7">
        <v>133561634</v>
      </c>
      <c r="N2262" s="7">
        <v>44803565</v>
      </c>
      <c r="O2262" s="20" t="str">
        <f t="shared" si="71"/>
        <v/>
      </c>
    </row>
    <row r="2263" spans="1:15">
      <c r="A2263" s="20" t="str">
        <f t="shared" si="72"/>
        <v>Söfnunarsjóður lífeyrisréttindaDeild III/Séreign</v>
      </c>
      <c r="B2263" s="20" t="str">
        <f>_xlfn.IFNA(INDEX(Listi!$AI:$AI,MATCH(C2263,Listi!$AJ:$AJ,0)),INDEX(Listi!T:T,MATCH(C2263,Listi!U:U,0)))</f>
        <v>Söfnunarsj.</v>
      </c>
      <c r="C2263" t="s">
        <v>272</v>
      </c>
      <c r="D2263" t="s">
        <v>599</v>
      </c>
      <c r="E2263" t="s">
        <v>276</v>
      </c>
      <c r="F2263" t="s">
        <v>461</v>
      </c>
      <c r="G2263" s="8" t="s">
        <v>381</v>
      </c>
      <c r="H2263" t="s">
        <v>320</v>
      </c>
      <c r="I2263" s="7">
        <v>0</v>
      </c>
      <c r="L2263" s="7">
        <v>24413085</v>
      </c>
      <c r="M2263" s="7">
        <v>24697577</v>
      </c>
      <c r="N2263" s="7">
        <v>900000</v>
      </c>
      <c r="O2263" s="20" t="str">
        <f t="shared" si="71"/>
        <v/>
      </c>
    </row>
    <row r="2264" spans="1:15">
      <c r="A2264" s="20" t="str">
        <f t="shared" si="72"/>
        <v>Söfnunarsjóður lífeyrisréttindaDeildII/Séreign</v>
      </c>
      <c r="B2264" s="20" t="str">
        <f>_xlfn.IFNA(INDEX(Listi!$AI:$AI,MATCH(C2264,Listi!$AJ:$AJ,0)),INDEX(Listi!T:T,MATCH(C2264,Listi!U:U,0)))</f>
        <v>Söfnunarsj.</v>
      </c>
      <c r="C2264" t="s">
        <v>272</v>
      </c>
      <c r="D2264" t="s">
        <v>586</v>
      </c>
      <c r="E2264" t="s">
        <v>276</v>
      </c>
      <c r="F2264" t="s">
        <v>461</v>
      </c>
      <c r="G2264" s="8" t="s">
        <v>381</v>
      </c>
      <c r="H2264" t="s">
        <v>320</v>
      </c>
      <c r="I2264" s="7">
        <v>0</v>
      </c>
      <c r="L2264" s="7">
        <v>1654616477</v>
      </c>
      <c r="M2264" s="7">
        <v>128539213</v>
      </c>
      <c r="N2264" s="7">
        <v>22846291</v>
      </c>
      <c r="O2264" s="20" t="str">
        <f t="shared" si="71"/>
        <v/>
      </c>
    </row>
    <row r="2265" spans="1:15">
      <c r="A2265" s="20" t="str">
        <f t="shared" si="72"/>
        <v>Söfnunarsjóður lífeyrisréttindaSamtryggingardeild</v>
      </c>
      <c r="B2265" s="20" t="str">
        <f>_xlfn.IFNA(INDEX(Listi!$AI:$AI,MATCH(C2265,Listi!$AJ:$AJ,0)),INDEX(Listi!T:T,MATCH(C2265,Listi!U:U,0)))</f>
        <v>Söfnunarsj.</v>
      </c>
      <c r="C2265" t="s">
        <v>272</v>
      </c>
      <c r="D2265" t="s">
        <v>205</v>
      </c>
      <c r="E2265" t="s">
        <v>275</v>
      </c>
      <c r="F2265" t="s">
        <v>461</v>
      </c>
      <c r="G2265" s="8" t="s">
        <v>381</v>
      </c>
      <c r="H2265" t="s">
        <v>320</v>
      </c>
      <c r="I2265" s="7">
        <v>0</v>
      </c>
      <c r="L2265" s="7">
        <v>238978847889</v>
      </c>
      <c r="M2265" s="7">
        <v>4967193409</v>
      </c>
      <c r="N2265" s="7">
        <v>6076487652</v>
      </c>
      <c r="O2265" s="20" t="str">
        <f t="shared" si="71"/>
        <v/>
      </c>
    </row>
    <row r="2266" spans="1:15">
      <c r="A2266" s="20" t="str">
        <f t="shared" si="72"/>
        <v>Stapi lífeyrissjóðurSafn I</v>
      </c>
      <c r="B2266" s="20" t="str">
        <f>_xlfn.IFNA(INDEX(Listi!$AI:$AI,MATCH(C2266,Listi!$AJ:$AJ,0)),INDEX(Listi!T:T,MATCH(C2266,Listi!U:U,0)))</f>
        <v xml:space="preserve">Stapi  </v>
      </c>
      <c r="C2266" t="s">
        <v>209</v>
      </c>
      <c r="D2266" t="s">
        <v>210</v>
      </c>
      <c r="E2266" t="s">
        <v>276</v>
      </c>
      <c r="F2266" t="s">
        <v>461</v>
      </c>
      <c r="G2266" s="8" t="s">
        <v>381</v>
      </c>
      <c r="H2266" t="s">
        <v>320</v>
      </c>
      <c r="I2266" s="7">
        <v>0</v>
      </c>
      <c r="L2266" s="7">
        <v>2440828925</v>
      </c>
      <c r="M2266" s="7">
        <v>91567233</v>
      </c>
      <c r="N2266" s="7">
        <v>110755602</v>
      </c>
      <c r="O2266" s="20" t="str">
        <f t="shared" si="71"/>
        <v/>
      </c>
    </row>
    <row r="2267" spans="1:15">
      <c r="A2267" s="20" t="str">
        <f t="shared" si="72"/>
        <v>Stapi lífeyrissjóðurSafn II</v>
      </c>
      <c r="B2267" s="20" t="str">
        <f>_xlfn.IFNA(INDEX(Listi!$AI:$AI,MATCH(C2267,Listi!$AJ:$AJ,0)),INDEX(Listi!T:T,MATCH(C2267,Listi!U:U,0)))</f>
        <v xml:space="preserve">Stapi  </v>
      </c>
      <c r="C2267" t="s">
        <v>209</v>
      </c>
      <c r="D2267" t="s">
        <v>211</v>
      </c>
      <c r="E2267" t="s">
        <v>276</v>
      </c>
      <c r="F2267" t="s">
        <v>461</v>
      </c>
      <c r="G2267" s="8" t="s">
        <v>381</v>
      </c>
      <c r="H2267" t="s">
        <v>320</v>
      </c>
      <c r="I2267" s="7">
        <v>0</v>
      </c>
      <c r="L2267" s="7">
        <v>5710890273</v>
      </c>
      <c r="M2267" s="7">
        <v>262001316</v>
      </c>
      <c r="N2267" s="7">
        <v>164209410</v>
      </c>
      <c r="O2267" s="20" t="str">
        <f t="shared" si="71"/>
        <v/>
      </c>
    </row>
    <row r="2268" spans="1:15">
      <c r="A2268" s="20" t="str">
        <f t="shared" si="72"/>
        <v>Stapi lífeyrissjóðurSafn III</v>
      </c>
      <c r="B2268" s="20" t="str">
        <f>_xlfn.IFNA(INDEX(Listi!$AI:$AI,MATCH(C2268,Listi!$AJ:$AJ,0)),INDEX(Listi!T:T,MATCH(C2268,Listi!U:U,0)))</f>
        <v xml:space="preserve">Stapi  </v>
      </c>
      <c r="C2268" t="s">
        <v>209</v>
      </c>
      <c r="D2268" t="s">
        <v>212</v>
      </c>
      <c r="E2268" t="s">
        <v>276</v>
      </c>
      <c r="F2268" t="s">
        <v>461</v>
      </c>
      <c r="G2268" s="8" t="s">
        <v>381</v>
      </c>
      <c r="H2268" t="s">
        <v>320</v>
      </c>
      <c r="I2268" s="7">
        <v>0</v>
      </c>
      <c r="L2268" s="7">
        <v>268100084</v>
      </c>
      <c r="M2268" s="7">
        <v>24388890</v>
      </c>
      <c r="N2268" s="7">
        <v>9886128</v>
      </c>
      <c r="O2268" s="20" t="str">
        <f t="shared" si="71"/>
        <v/>
      </c>
    </row>
    <row r="2269" spans="1:15">
      <c r="A2269" s="20" t="str">
        <f t="shared" si="72"/>
        <v>Stapi lífeyrissjóðurTryggingardeild</v>
      </c>
      <c r="B2269" s="20" t="str">
        <f>_xlfn.IFNA(INDEX(Listi!$AI:$AI,MATCH(C2269,Listi!$AJ:$AJ,0)),INDEX(Listi!T:T,MATCH(C2269,Listi!U:U,0)))</f>
        <v xml:space="preserve">Stapi  </v>
      </c>
      <c r="C2269" t="s">
        <v>209</v>
      </c>
      <c r="D2269" t="s">
        <v>213</v>
      </c>
      <c r="E2269" t="s">
        <v>275</v>
      </c>
      <c r="F2269" t="s">
        <v>461</v>
      </c>
      <c r="G2269" s="8" t="s">
        <v>381</v>
      </c>
      <c r="H2269" t="s">
        <v>320</v>
      </c>
      <c r="I2269" s="7">
        <v>-24464453</v>
      </c>
      <c r="L2269" s="7">
        <v>348661724246</v>
      </c>
      <c r="M2269" s="7">
        <v>13807615154</v>
      </c>
      <c r="N2269" s="7">
        <v>7912918911</v>
      </c>
      <c r="O2269" s="20" t="str">
        <f t="shared" si="71"/>
        <v/>
      </c>
    </row>
    <row r="2270" spans="1:15">
      <c r="A2270" s="20" t="str">
        <f t="shared" si="72"/>
        <v>Stapi lífeyrissjóðurVarfærnasafnið</v>
      </c>
      <c r="B2270" s="20" t="str">
        <f>_xlfn.IFNA(INDEX(Listi!$AI:$AI,MATCH(C2270,Listi!$AJ:$AJ,0)),INDEX(Listi!T:T,MATCH(C2270,Listi!U:U,0)))</f>
        <v xml:space="preserve">Stapi  </v>
      </c>
      <c r="C2270" t="s">
        <v>209</v>
      </c>
      <c r="D2270" t="s">
        <v>392</v>
      </c>
      <c r="E2270" t="s">
        <v>276</v>
      </c>
      <c r="F2270" t="s">
        <v>461</v>
      </c>
      <c r="G2270" s="8" t="s">
        <v>381</v>
      </c>
      <c r="H2270" t="s">
        <v>320</v>
      </c>
      <c r="I2270" s="7">
        <v>0</v>
      </c>
      <c r="L2270" s="7">
        <v>471986044</v>
      </c>
      <c r="M2270" s="7">
        <v>137399159</v>
      </c>
      <c r="N2270" s="7">
        <v>6994496</v>
      </c>
      <c r="O2270" s="20" t="str">
        <f t="shared" si="71"/>
        <v/>
      </c>
    </row>
    <row r="2271" spans="1:15">
      <c r="A2271" s="20" t="str">
        <f t="shared" si="72"/>
        <v>Almenni lífeyrissjóðurinnÆvisafn I</v>
      </c>
      <c r="B2271" s="20" t="str">
        <f>_xlfn.IFNA(INDEX(Listi!$AI:$AI,MATCH(C2271,Listi!$AJ:$AJ,0)),INDEX(Listi!T:T,MATCH(C2271,Listi!U:U,0)))</f>
        <v xml:space="preserve">Almenni </v>
      </c>
      <c r="C2271" t="s">
        <v>0</v>
      </c>
      <c r="D2271" t="s">
        <v>202</v>
      </c>
      <c r="E2271" t="s">
        <v>276</v>
      </c>
      <c r="F2271" t="s">
        <v>447</v>
      </c>
      <c r="G2271" s="8" t="s">
        <v>448</v>
      </c>
      <c r="H2271" t="s">
        <v>321</v>
      </c>
      <c r="I2271" s="7">
        <v>0</v>
      </c>
      <c r="L2271" s="7">
        <v>43068273823</v>
      </c>
      <c r="M2271" s="7">
        <v>4413720640</v>
      </c>
      <c r="N2271" s="7">
        <v>641257097</v>
      </c>
      <c r="O2271" s="20" t="str">
        <f t="shared" si="71"/>
        <v/>
      </c>
    </row>
    <row r="2272" spans="1:15">
      <c r="A2272" s="20" t="str">
        <f t="shared" si="72"/>
        <v>Almenni lífeyrissjóðurinnÆvisafn II</v>
      </c>
      <c r="B2272" s="20" t="str">
        <f>_xlfn.IFNA(INDEX(Listi!$AI:$AI,MATCH(C2272,Listi!$AJ:$AJ,0)),INDEX(Listi!T:T,MATCH(C2272,Listi!U:U,0)))</f>
        <v xml:space="preserve">Almenni </v>
      </c>
      <c r="C2272" t="s">
        <v>0</v>
      </c>
      <c r="D2272" t="s">
        <v>203</v>
      </c>
      <c r="E2272" t="s">
        <v>276</v>
      </c>
      <c r="F2272" t="s">
        <v>447</v>
      </c>
      <c r="G2272" s="8" t="s">
        <v>448</v>
      </c>
      <c r="H2272" t="s">
        <v>321</v>
      </c>
      <c r="I2272" s="7">
        <v>0</v>
      </c>
      <c r="L2272" s="7">
        <v>86460235807</v>
      </c>
      <c r="M2272" s="7">
        <v>3970537445</v>
      </c>
      <c r="N2272" s="7">
        <v>1539034493</v>
      </c>
      <c r="O2272" s="20" t="str">
        <f t="shared" si="71"/>
        <v/>
      </c>
    </row>
    <row r="2273" spans="1:15">
      <c r="A2273" s="20" t="str">
        <f t="shared" si="72"/>
        <v>Almenni lífeyrissjóðurinnÆvisafn III</v>
      </c>
      <c r="B2273" s="20" t="str">
        <f>_xlfn.IFNA(INDEX(Listi!$AI:$AI,MATCH(C2273,Listi!$AJ:$AJ,0)),INDEX(Listi!T:T,MATCH(C2273,Listi!U:U,0)))</f>
        <v xml:space="preserve">Almenni </v>
      </c>
      <c r="C2273" t="s">
        <v>0</v>
      </c>
      <c r="D2273" t="s">
        <v>204</v>
      </c>
      <c r="E2273" t="s">
        <v>276</v>
      </c>
      <c r="F2273" t="s">
        <v>447</v>
      </c>
      <c r="G2273" s="8" t="s">
        <v>448</v>
      </c>
      <c r="H2273" t="s">
        <v>321</v>
      </c>
      <c r="I2273" s="7">
        <v>0</v>
      </c>
      <c r="L2273" s="7">
        <v>33890180699</v>
      </c>
      <c r="M2273" s="7">
        <v>1571509194</v>
      </c>
      <c r="N2273" s="7">
        <v>920421683</v>
      </c>
      <c r="O2273" s="20" t="str">
        <f t="shared" si="71"/>
        <v/>
      </c>
    </row>
    <row r="2274" spans="1:15">
      <c r="A2274" s="20" t="str">
        <f t="shared" si="72"/>
        <v>Almenni lífeyrissjóðurinnHúsnæðissafn</v>
      </c>
      <c r="B2274" s="20" t="str">
        <f>_xlfn.IFNA(INDEX(Listi!$AI:$AI,MATCH(C2274,Listi!$AJ:$AJ,0)),INDEX(Listi!T:T,MATCH(C2274,Listi!U:U,0)))</f>
        <v xml:space="preserve">Almenni </v>
      </c>
      <c r="C2274" t="s">
        <v>0</v>
      </c>
      <c r="D2274" t="s">
        <v>315</v>
      </c>
      <c r="E2274" t="s">
        <v>276</v>
      </c>
      <c r="F2274" t="s">
        <v>447</v>
      </c>
      <c r="G2274" s="8" t="s">
        <v>448</v>
      </c>
      <c r="H2274" t="s">
        <v>321</v>
      </c>
      <c r="I2274" s="7">
        <v>0</v>
      </c>
      <c r="L2274" s="7">
        <v>487895879</v>
      </c>
      <c r="M2274" s="7">
        <v>166428361</v>
      </c>
      <c r="N2274" s="7">
        <v>18080096</v>
      </c>
      <c r="O2274" s="20" t="str">
        <f t="shared" si="71"/>
        <v/>
      </c>
    </row>
    <row r="2275" spans="1:15">
      <c r="A2275" s="20" t="str">
        <f t="shared" si="72"/>
        <v>Almenni lífeyrissjóðurinnInnlánssafn</v>
      </c>
      <c r="B2275" s="20" t="str">
        <f>_xlfn.IFNA(INDEX(Listi!$AI:$AI,MATCH(C2275,Listi!$AJ:$AJ,0)),INDEX(Listi!T:T,MATCH(C2275,Listi!U:U,0)))</f>
        <v xml:space="preserve">Almenni </v>
      </c>
      <c r="C2275" t="s">
        <v>0</v>
      </c>
      <c r="D2275" t="s">
        <v>1</v>
      </c>
      <c r="E2275" t="s">
        <v>276</v>
      </c>
      <c r="F2275" t="s">
        <v>447</v>
      </c>
      <c r="G2275" s="8" t="s">
        <v>448</v>
      </c>
      <c r="H2275" t="s">
        <v>321</v>
      </c>
      <c r="I2275" s="7">
        <v>0</v>
      </c>
      <c r="L2275" s="7">
        <v>26587944379</v>
      </c>
      <c r="M2275" s="7">
        <v>1016779991</v>
      </c>
      <c r="N2275" s="7">
        <v>1031869724</v>
      </c>
      <c r="O2275" s="20" t="str">
        <f t="shared" si="71"/>
        <v/>
      </c>
    </row>
    <row r="2276" spans="1:15">
      <c r="A2276" s="20" t="str">
        <f t="shared" si="72"/>
        <v>Almenni lífeyrissjóðurinnRíkissafn langt</v>
      </c>
      <c r="B2276" s="20" t="str">
        <f>_xlfn.IFNA(INDEX(Listi!$AI:$AI,MATCH(C2276,Listi!$AJ:$AJ,0)),INDEX(Listi!T:T,MATCH(C2276,Listi!U:U,0)))</f>
        <v xml:space="preserve">Almenni </v>
      </c>
      <c r="C2276" t="s">
        <v>0</v>
      </c>
      <c r="D2276" t="s">
        <v>199</v>
      </c>
      <c r="E2276" t="s">
        <v>276</v>
      </c>
      <c r="F2276" t="s">
        <v>447</v>
      </c>
      <c r="G2276" s="8" t="s">
        <v>448</v>
      </c>
      <c r="H2276" t="s">
        <v>321</v>
      </c>
      <c r="I2276" s="7">
        <v>0</v>
      </c>
      <c r="L2276" s="7">
        <v>1193680171</v>
      </c>
      <c r="M2276" s="7">
        <v>61272573</v>
      </c>
      <c r="N2276" s="7">
        <v>40105929</v>
      </c>
      <c r="O2276" s="20" t="str">
        <f t="shared" si="71"/>
        <v/>
      </c>
    </row>
    <row r="2277" spans="1:15">
      <c r="A2277" s="20" t="str">
        <f t="shared" si="72"/>
        <v>Almenni lífeyrissjóðurinnRíkissafn stutt</v>
      </c>
      <c r="B2277" s="20" t="str">
        <f>_xlfn.IFNA(INDEX(Listi!$AI:$AI,MATCH(C2277,Listi!$AJ:$AJ,0)),INDEX(Listi!T:T,MATCH(C2277,Listi!U:U,0)))</f>
        <v xml:space="preserve">Almenni </v>
      </c>
      <c r="C2277" t="s">
        <v>0</v>
      </c>
      <c r="D2277" t="s">
        <v>200</v>
      </c>
      <c r="E2277" t="s">
        <v>276</v>
      </c>
      <c r="F2277" t="s">
        <v>447</v>
      </c>
      <c r="G2277" s="8" t="s">
        <v>448</v>
      </c>
      <c r="H2277" t="s">
        <v>321</v>
      </c>
      <c r="I2277" s="7">
        <v>0</v>
      </c>
      <c r="L2277" s="7">
        <v>541893627</v>
      </c>
      <c r="M2277" s="7">
        <v>20423158</v>
      </c>
      <c r="N2277" s="7">
        <v>14899899</v>
      </c>
      <c r="O2277" s="20" t="str">
        <f t="shared" si="71"/>
        <v/>
      </c>
    </row>
    <row r="2278" spans="1:15">
      <c r="A2278" s="20" t="str">
        <f t="shared" si="72"/>
        <v>Almenni lífeyrissjóðurinnTryggingadeild</v>
      </c>
      <c r="B2278" s="20" t="str">
        <f>_xlfn.IFNA(INDEX(Listi!$AI:$AI,MATCH(C2278,Listi!$AJ:$AJ,0)),INDEX(Listi!T:T,MATCH(C2278,Listi!U:U,0)))</f>
        <v xml:space="preserve">Almenni </v>
      </c>
      <c r="C2278" t="s">
        <v>0</v>
      </c>
      <c r="D2278" t="s">
        <v>201</v>
      </c>
      <c r="E2278" t="s">
        <v>275</v>
      </c>
      <c r="F2278" t="s">
        <v>447</v>
      </c>
      <c r="G2278" s="8" t="s">
        <v>448</v>
      </c>
      <c r="H2278" t="s">
        <v>321</v>
      </c>
      <c r="I2278" s="7">
        <v>0</v>
      </c>
      <c r="L2278" s="7">
        <v>174784296254</v>
      </c>
      <c r="M2278" s="7">
        <v>7497244534</v>
      </c>
      <c r="N2278" s="7">
        <v>3057046932</v>
      </c>
      <c r="O2278" s="20" t="str">
        <f t="shared" si="71"/>
        <v/>
      </c>
    </row>
    <row r="2279" spans="1:15">
      <c r="A2279" s="20" t="str">
        <f t="shared" si="72"/>
        <v>Arion banki hf.Erlend hlutabréf</v>
      </c>
      <c r="B2279" s="20" t="str">
        <f>_xlfn.IFNA(INDEX(Listi!$AI:$AI,MATCH(C2279,Listi!$AJ:$AJ,0)),INDEX(Listi!T:T,MATCH(C2279,Listi!U:U,0)))</f>
        <v xml:space="preserve">Arion banki </v>
      </c>
      <c r="C2279" t="s">
        <v>214</v>
      </c>
      <c r="D2279" t="s">
        <v>215</v>
      </c>
      <c r="E2279" t="s">
        <v>276</v>
      </c>
      <c r="F2279" t="s">
        <v>447</v>
      </c>
      <c r="G2279" s="8" t="s">
        <v>448</v>
      </c>
      <c r="H2279" t="s">
        <v>321</v>
      </c>
      <c r="I2279" s="7">
        <v>0</v>
      </c>
      <c r="L2279" s="7">
        <v>1149685000</v>
      </c>
      <c r="M2279" s="7">
        <v>49095000</v>
      </c>
      <c r="N2279" s="7">
        <v>10876000</v>
      </c>
      <c r="O2279" s="20" t="str">
        <f t="shared" si="71"/>
        <v/>
      </c>
    </row>
    <row r="2280" spans="1:15">
      <c r="A2280" s="20" t="str">
        <f t="shared" si="72"/>
        <v>Arion banki hf.Innlend skuldabréf</v>
      </c>
      <c r="B2280" s="20" t="str">
        <f>_xlfn.IFNA(INDEX(Listi!$AI:$AI,MATCH(C2280,Listi!$AJ:$AJ,0)),INDEX(Listi!T:T,MATCH(C2280,Listi!U:U,0)))</f>
        <v xml:space="preserve">Arion banki </v>
      </c>
      <c r="C2280" t="s">
        <v>214</v>
      </c>
      <c r="D2280" t="s">
        <v>216</v>
      </c>
      <c r="E2280" t="s">
        <v>276</v>
      </c>
      <c r="F2280" t="s">
        <v>447</v>
      </c>
      <c r="G2280" s="8" t="s">
        <v>448</v>
      </c>
      <c r="H2280" t="s">
        <v>321</v>
      </c>
      <c r="I2280" s="7">
        <v>0</v>
      </c>
      <c r="L2280" s="7">
        <v>4446434000</v>
      </c>
      <c r="M2280" s="7">
        <v>344234000</v>
      </c>
      <c r="N2280" s="7">
        <v>44793000</v>
      </c>
      <c r="O2280" s="20" t="str">
        <f t="shared" si="71"/>
        <v/>
      </c>
    </row>
    <row r="2281" spans="1:15">
      <c r="A2281" s="20" t="str">
        <f t="shared" si="72"/>
        <v>Arion banki hf.Lífeyrisauki L1</v>
      </c>
      <c r="B2281" s="20" t="str">
        <f>_xlfn.IFNA(INDEX(Listi!$AI:$AI,MATCH(C2281,Listi!$AJ:$AJ,0)),INDEX(Listi!T:T,MATCH(C2281,Listi!U:U,0)))</f>
        <v xml:space="preserve">Arion banki </v>
      </c>
      <c r="C2281" t="s">
        <v>214</v>
      </c>
      <c r="D2281" t="s">
        <v>377</v>
      </c>
      <c r="E2281" t="s">
        <v>276</v>
      </c>
      <c r="F2281" t="s">
        <v>447</v>
      </c>
      <c r="G2281" s="8" t="s">
        <v>448</v>
      </c>
      <c r="H2281" t="s">
        <v>321</v>
      </c>
      <c r="I2281" s="7">
        <v>0</v>
      </c>
      <c r="L2281" s="7">
        <v>5887942000</v>
      </c>
      <c r="M2281" s="7">
        <v>1011885000</v>
      </c>
      <c r="N2281" s="7">
        <v>34615000</v>
      </c>
      <c r="O2281" s="20" t="str">
        <f t="shared" si="71"/>
        <v/>
      </c>
    </row>
    <row r="2282" spans="1:15">
      <c r="A2282" s="20" t="str">
        <f t="shared" si="72"/>
        <v>Arion banki hf.Lífeyrisauki L2</v>
      </c>
      <c r="B2282" s="20" t="str">
        <f>_xlfn.IFNA(INDEX(Listi!$AI:$AI,MATCH(C2282,Listi!$AJ:$AJ,0)),INDEX(Listi!T:T,MATCH(C2282,Listi!U:U,0)))</f>
        <v xml:space="preserve">Arion banki </v>
      </c>
      <c r="C2282" t="s">
        <v>214</v>
      </c>
      <c r="D2282" t="s">
        <v>372</v>
      </c>
      <c r="E2282" t="s">
        <v>276</v>
      </c>
      <c r="F2282" t="s">
        <v>447</v>
      </c>
      <c r="G2282" s="8" t="s">
        <v>448</v>
      </c>
      <c r="H2282" t="s">
        <v>321</v>
      </c>
      <c r="I2282" s="7">
        <v>0</v>
      </c>
      <c r="L2282" s="7">
        <v>21366380000</v>
      </c>
      <c r="M2282" s="7">
        <v>1613513000</v>
      </c>
      <c r="N2282" s="7">
        <v>92085000</v>
      </c>
      <c r="O2282" s="20" t="str">
        <f t="shared" si="71"/>
        <v/>
      </c>
    </row>
    <row r="2283" spans="1:15">
      <c r="A2283" s="20" t="str">
        <f t="shared" si="72"/>
        <v>Arion banki hf.Lífeyrisauki L3</v>
      </c>
      <c r="B2283" s="20" t="str">
        <f>_xlfn.IFNA(INDEX(Listi!$AI:$AI,MATCH(C2283,Listi!$AJ:$AJ,0)),INDEX(Listi!T:T,MATCH(C2283,Listi!U:U,0)))</f>
        <v xml:space="preserve">Arion banki </v>
      </c>
      <c r="C2283" t="s">
        <v>214</v>
      </c>
      <c r="D2283" t="s">
        <v>371</v>
      </c>
      <c r="E2283" t="s">
        <v>276</v>
      </c>
      <c r="F2283" t="s">
        <v>447</v>
      </c>
      <c r="G2283" s="8" t="s">
        <v>448</v>
      </c>
      <c r="H2283" t="s">
        <v>321</v>
      </c>
      <c r="I2283" s="7">
        <v>0</v>
      </c>
      <c r="L2283" s="7">
        <v>29714848000</v>
      </c>
      <c r="M2283" s="7">
        <v>2122481000</v>
      </c>
      <c r="N2283" s="7">
        <v>129566000</v>
      </c>
      <c r="O2283" s="20" t="str">
        <f t="shared" si="71"/>
        <v/>
      </c>
    </row>
    <row r="2284" spans="1:15">
      <c r="A2284" s="20" t="str">
        <f t="shared" si="72"/>
        <v>Arion banki hf.Lífeyrisauki L4</v>
      </c>
      <c r="B2284" s="20" t="str">
        <f>_xlfn.IFNA(INDEX(Listi!$AI:$AI,MATCH(C2284,Listi!$AJ:$AJ,0)),INDEX(Listi!T:T,MATCH(C2284,Listi!U:U,0)))</f>
        <v xml:space="preserve">Arion banki </v>
      </c>
      <c r="C2284" t="s">
        <v>214</v>
      </c>
      <c r="D2284" t="s">
        <v>587</v>
      </c>
      <c r="E2284" t="s">
        <v>276</v>
      </c>
      <c r="F2284" t="s">
        <v>447</v>
      </c>
      <c r="G2284" s="8" t="s">
        <v>448</v>
      </c>
      <c r="H2284" t="s">
        <v>321</v>
      </c>
      <c r="I2284" s="7">
        <v>0</v>
      </c>
      <c r="L2284" s="7">
        <v>19306242000</v>
      </c>
      <c r="M2284" s="7">
        <v>1346647000</v>
      </c>
      <c r="N2284" s="7">
        <v>388052000</v>
      </c>
      <c r="O2284" s="20" t="str">
        <f t="shared" si="71"/>
        <v/>
      </c>
    </row>
    <row r="2285" spans="1:15">
      <c r="A2285" s="20" t="str">
        <f t="shared" si="72"/>
        <v>Arion banki hf.Lífeyrisauki L5</v>
      </c>
      <c r="B2285" s="20" t="str">
        <f>_xlfn.IFNA(INDEX(Listi!$AI:$AI,MATCH(C2285,Listi!$AJ:$AJ,0)),INDEX(Listi!T:T,MATCH(C2285,Listi!U:U,0)))</f>
        <v xml:space="preserve">Arion banki </v>
      </c>
      <c r="C2285" t="s">
        <v>214</v>
      </c>
      <c r="D2285" t="s">
        <v>369</v>
      </c>
      <c r="E2285" t="s">
        <v>276</v>
      </c>
      <c r="F2285" t="s">
        <v>447</v>
      </c>
      <c r="G2285" s="8" t="s">
        <v>448</v>
      </c>
      <c r="H2285" t="s">
        <v>321</v>
      </c>
      <c r="I2285" s="7">
        <v>0</v>
      </c>
      <c r="L2285" s="7">
        <v>44858554000</v>
      </c>
      <c r="M2285" s="7">
        <v>4018833000</v>
      </c>
      <c r="N2285" s="7">
        <v>933672000</v>
      </c>
      <c r="O2285" s="20" t="str">
        <f t="shared" si="71"/>
        <v/>
      </c>
    </row>
    <row r="2286" spans="1:15">
      <c r="A2286" s="20" t="str">
        <f t="shared" si="72"/>
        <v>Birta lífeyrissjóðurBlönduð leið</v>
      </c>
      <c r="B2286" s="20" t="str">
        <f>_xlfn.IFNA(INDEX(Listi!$AI:$AI,MATCH(C2286,Listi!$AJ:$AJ,0)),INDEX(Listi!T:T,MATCH(C2286,Listi!U:U,0)))</f>
        <v xml:space="preserve">Birta  </v>
      </c>
      <c r="C2286" t="s">
        <v>298</v>
      </c>
      <c r="D2286" t="s">
        <v>314</v>
      </c>
      <c r="E2286" t="s">
        <v>276</v>
      </c>
      <c r="F2286" t="s">
        <v>447</v>
      </c>
      <c r="G2286" s="8" t="s">
        <v>448</v>
      </c>
      <c r="H2286" t="s">
        <v>321</v>
      </c>
      <c r="I2286" s="7">
        <v>0</v>
      </c>
      <c r="L2286" s="7">
        <v>6929716201</v>
      </c>
      <c r="M2286" s="7">
        <v>253995298</v>
      </c>
      <c r="N2286" s="7">
        <v>139753585</v>
      </c>
      <c r="O2286" s="20" t="str">
        <f t="shared" si="71"/>
        <v/>
      </c>
    </row>
    <row r="2287" spans="1:15">
      <c r="A2287" s="20" t="str">
        <f t="shared" si="72"/>
        <v>Birta lífeyrissjóðurInnlánsleið</v>
      </c>
      <c r="B2287" s="20" t="str">
        <f>_xlfn.IFNA(INDEX(Listi!$AI:$AI,MATCH(C2287,Listi!$AJ:$AJ,0)),INDEX(Listi!T:T,MATCH(C2287,Listi!U:U,0)))</f>
        <v xml:space="preserve">Birta  </v>
      </c>
      <c r="C2287" t="s">
        <v>298</v>
      </c>
      <c r="D2287" t="s">
        <v>208</v>
      </c>
      <c r="E2287" t="s">
        <v>276</v>
      </c>
      <c r="F2287" t="s">
        <v>447</v>
      </c>
      <c r="G2287" s="8" t="s">
        <v>448</v>
      </c>
      <c r="H2287" t="s">
        <v>321</v>
      </c>
      <c r="I2287" s="7">
        <v>0</v>
      </c>
      <c r="L2287" s="7">
        <v>4108971332</v>
      </c>
      <c r="M2287" s="7">
        <v>264842424</v>
      </c>
      <c r="N2287" s="7">
        <v>174324836</v>
      </c>
      <c r="O2287" s="20" t="str">
        <f t="shared" si="71"/>
        <v/>
      </c>
    </row>
    <row r="2288" spans="1:15">
      <c r="A2288" s="20" t="str">
        <f t="shared" si="72"/>
        <v>Birta lífeyrissjóðurSamtryggingardeild</v>
      </c>
      <c r="B2288" s="20" t="str">
        <f>_xlfn.IFNA(INDEX(Listi!$AI:$AI,MATCH(C2288,Listi!$AJ:$AJ,0)),INDEX(Listi!T:T,MATCH(C2288,Listi!U:U,0)))</f>
        <v xml:space="preserve">Birta  </v>
      </c>
      <c r="C2288" t="s">
        <v>298</v>
      </c>
      <c r="D2288" t="s">
        <v>205</v>
      </c>
      <c r="E2288" t="s">
        <v>275</v>
      </c>
      <c r="F2288" t="s">
        <v>447</v>
      </c>
      <c r="G2288" s="8" t="s">
        <v>448</v>
      </c>
      <c r="H2288" t="s">
        <v>321</v>
      </c>
      <c r="I2288" s="7">
        <v>0</v>
      </c>
      <c r="L2288" s="7">
        <v>549755105944</v>
      </c>
      <c r="M2288" s="7">
        <v>18480897961</v>
      </c>
      <c r="N2288" s="7">
        <v>14075814006</v>
      </c>
      <c r="O2288" s="20" t="str">
        <f t="shared" si="71"/>
        <v/>
      </c>
    </row>
    <row r="2289" spans="1:15">
      <c r="A2289" s="20" t="str">
        <f t="shared" si="72"/>
        <v>Birta lífeyrissjóðurSkuldabréfaleið</v>
      </c>
      <c r="B2289" s="20" t="str">
        <f>_xlfn.IFNA(INDEX(Listi!$AI:$AI,MATCH(C2289,Listi!$AJ:$AJ,0)),INDEX(Listi!T:T,MATCH(C2289,Listi!U:U,0)))</f>
        <v xml:space="preserve">Birta  </v>
      </c>
      <c r="C2289" t="s">
        <v>298</v>
      </c>
      <c r="D2289" t="s">
        <v>313</v>
      </c>
      <c r="E2289" t="s">
        <v>276</v>
      </c>
      <c r="F2289" t="s">
        <v>447</v>
      </c>
      <c r="G2289" s="8" t="s">
        <v>448</v>
      </c>
      <c r="H2289" t="s">
        <v>321</v>
      </c>
      <c r="I2289" s="7">
        <v>0</v>
      </c>
      <c r="L2289" s="7">
        <v>8522374478</v>
      </c>
      <c r="M2289" s="7">
        <v>391005163</v>
      </c>
      <c r="N2289" s="7">
        <v>218104877</v>
      </c>
      <c r="O2289" s="20" t="str">
        <f t="shared" si="71"/>
        <v/>
      </c>
    </row>
    <row r="2290" spans="1:15">
      <c r="A2290" s="20" t="str">
        <f t="shared" si="72"/>
        <v>Birta lífeyrissjóðurTilgreind séreign</v>
      </c>
      <c r="B2290" s="20" t="str">
        <f>_xlfn.IFNA(INDEX(Listi!$AI:$AI,MATCH(C2290,Listi!$AJ:$AJ,0)),INDEX(Listi!T:T,MATCH(C2290,Listi!U:U,0)))</f>
        <v xml:space="preserve">Birta  </v>
      </c>
      <c r="C2290" t="s">
        <v>298</v>
      </c>
      <c r="D2290" t="s">
        <v>312</v>
      </c>
      <c r="E2290" t="s">
        <v>276</v>
      </c>
      <c r="F2290" t="s">
        <v>447</v>
      </c>
      <c r="G2290" s="8" t="s">
        <v>448</v>
      </c>
      <c r="H2290" t="s">
        <v>321</v>
      </c>
      <c r="I2290" s="7">
        <v>0</v>
      </c>
      <c r="L2290" s="7">
        <v>2234420297</v>
      </c>
      <c r="M2290" s="7">
        <v>511871981</v>
      </c>
      <c r="N2290" s="7">
        <v>36000223</v>
      </c>
      <c r="O2290" s="20" t="str">
        <f t="shared" si="71"/>
        <v/>
      </c>
    </row>
    <row r="2291" spans="1:15">
      <c r="A2291" s="20" t="str">
        <f t="shared" si="72"/>
        <v>Brú Lífeyrissjóður starfsmanna sveitarfélagaA-deild</v>
      </c>
      <c r="B2291" s="20" t="str">
        <f>_xlfn.IFNA(INDEX(Listi!$AI:$AI,MATCH(C2291,Listi!$AJ:$AJ,0)),INDEX(Listi!T:T,MATCH(C2291,Listi!U:U,0)))</f>
        <v>Brú</v>
      </c>
      <c r="C2291" t="s">
        <v>217</v>
      </c>
      <c r="D2291" t="s">
        <v>257</v>
      </c>
      <c r="E2291" t="s">
        <v>275</v>
      </c>
      <c r="F2291" t="s">
        <v>447</v>
      </c>
      <c r="G2291" s="8" t="s">
        <v>448</v>
      </c>
      <c r="H2291" t="s">
        <v>321</v>
      </c>
      <c r="I2291" s="7">
        <v>0</v>
      </c>
      <c r="L2291" s="7">
        <v>270469177889</v>
      </c>
      <c r="M2291" s="7">
        <v>13987858077</v>
      </c>
      <c r="N2291" s="7">
        <v>4793072329</v>
      </c>
      <c r="O2291" s="20" t="str">
        <f t="shared" si="71"/>
        <v/>
      </c>
    </row>
    <row r="2292" spans="1:15">
      <c r="A2292" s="20" t="str">
        <f t="shared" si="72"/>
        <v>Brú Lífeyrissjóður starfsmanna sveitarfélagaB-deild</v>
      </c>
      <c r="B2292" s="20" t="str">
        <f>_xlfn.IFNA(INDEX(Listi!$AI:$AI,MATCH(C2292,Listi!$AJ:$AJ,0)),INDEX(Listi!T:T,MATCH(C2292,Listi!U:U,0)))</f>
        <v>Brú</v>
      </c>
      <c r="C2292" t="s">
        <v>217</v>
      </c>
      <c r="D2292" t="s">
        <v>218</v>
      </c>
      <c r="E2292" t="s">
        <v>275</v>
      </c>
      <c r="F2292" t="s">
        <v>447</v>
      </c>
      <c r="G2292" s="8" t="s">
        <v>448</v>
      </c>
      <c r="H2292" t="s">
        <v>321</v>
      </c>
      <c r="I2292" s="7">
        <v>0</v>
      </c>
      <c r="L2292" s="7">
        <v>17004783831</v>
      </c>
      <c r="M2292" s="7">
        <v>119747694</v>
      </c>
      <c r="N2292" s="7">
        <v>3424817406</v>
      </c>
      <c r="O2292" s="20" t="str">
        <f t="shared" si="71"/>
        <v/>
      </c>
    </row>
    <row r="2293" spans="1:15">
      <c r="A2293" s="20" t="str">
        <f t="shared" si="72"/>
        <v>Brú Lífeyrissjóður starfsmanna sveitarfélagaV-deild</v>
      </c>
      <c r="B2293" s="20" t="str">
        <f>_xlfn.IFNA(INDEX(Listi!$AI:$AI,MATCH(C2293,Listi!$AJ:$AJ,0)),INDEX(Listi!T:T,MATCH(C2293,Listi!U:U,0)))</f>
        <v>Brú</v>
      </c>
      <c r="C2293" t="s">
        <v>217</v>
      </c>
      <c r="D2293" t="s">
        <v>219</v>
      </c>
      <c r="E2293" t="s">
        <v>275</v>
      </c>
      <c r="F2293" t="s">
        <v>447</v>
      </c>
      <c r="G2293" s="8" t="s">
        <v>448</v>
      </c>
      <c r="H2293" t="s">
        <v>321</v>
      </c>
      <c r="I2293" s="7">
        <v>0</v>
      </c>
      <c r="L2293" s="7">
        <v>54501394986</v>
      </c>
      <c r="M2293" s="7">
        <v>4188513374</v>
      </c>
      <c r="N2293" s="7">
        <v>455519059</v>
      </c>
      <c r="O2293" s="20" t="str">
        <f t="shared" si="71"/>
        <v/>
      </c>
    </row>
    <row r="2294" spans="1:15">
      <c r="A2294" s="20" t="str">
        <f t="shared" si="72"/>
        <v>Eftirlaunasj atvinnuflugmannaSamtryggingardeild</v>
      </c>
      <c r="B2294" s="20" t="str">
        <f>_xlfn.IFNA(INDEX(Listi!$AI:$AI,MATCH(C2294,Listi!$AJ:$AJ,0)),INDEX(Listi!T:T,MATCH(C2294,Listi!U:U,0)))</f>
        <v>EFÍA</v>
      </c>
      <c r="C2294" t="s">
        <v>220</v>
      </c>
      <c r="D2294" t="s">
        <v>205</v>
      </c>
      <c r="E2294" t="s">
        <v>275</v>
      </c>
      <c r="F2294" t="s">
        <v>447</v>
      </c>
      <c r="G2294" s="8" t="s">
        <v>448</v>
      </c>
      <c r="H2294" t="s">
        <v>321</v>
      </c>
      <c r="I2294" s="7">
        <v>0</v>
      </c>
      <c r="L2294" s="7">
        <v>58542663000</v>
      </c>
      <c r="M2294" s="7">
        <v>1477262000</v>
      </c>
      <c r="N2294" s="7">
        <v>1113313000</v>
      </c>
      <c r="O2294" s="20" t="str">
        <f t="shared" si="71"/>
        <v/>
      </c>
    </row>
    <row r="2295" spans="1:15">
      <c r="A2295" s="20" t="str">
        <f t="shared" si="72"/>
        <v>Festa - lífeyrissjóðurSamtryggingardeild</v>
      </c>
      <c r="B2295" s="20" t="str">
        <f>_xlfn.IFNA(INDEX(Listi!$AI:$AI,MATCH(C2295,Listi!$AJ:$AJ,0)),INDEX(Listi!T:T,MATCH(C2295,Listi!U:U,0)))</f>
        <v xml:space="preserve">Festa </v>
      </c>
      <c r="C2295" t="s">
        <v>221</v>
      </c>
      <c r="D2295" t="s">
        <v>205</v>
      </c>
      <c r="E2295" t="s">
        <v>275</v>
      </c>
      <c r="F2295" t="s">
        <v>447</v>
      </c>
      <c r="G2295" s="8" t="s">
        <v>448</v>
      </c>
      <c r="H2295" t="s">
        <v>321</v>
      </c>
      <c r="I2295" s="7">
        <v>0</v>
      </c>
      <c r="L2295" s="7">
        <v>246318113722</v>
      </c>
      <c r="M2295" s="7">
        <v>11138196907</v>
      </c>
      <c r="N2295" s="7">
        <v>5180938287</v>
      </c>
      <c r="O2295" s="20" t="str">
        <f t="shared" si="71"/>
        <v/>
      </c>
    </row>
    <row r="2296" spans="1:15">
      <c r="A2296" s="20" t="str">
        <f t="shared" si="72"/>
        <v>Festa - lífeyrissjóðurSparnaðarleið I</v>
      </c>
      <c r="B2296" s="20" t="str">
        <f>_xlfn.IFNA(INDEX(Listi!$AI:$AI,MATCH(C2296,Listi!$AJ:$AJ,0)),INDEX(Listi!T:T,MATCH(C2296,Listi!U:U,0)))</f>
        <v xml:space="preserve">Festa </v>
      </c>
      <c r="C2296" t="s">
        <v>221</v>
      </c>
      <c r="D2296" t="s">
        <v>464</v>
      </c>
      <c r="E2296" t="s">
        <v>276</v>
      </c>
      <c r="F2296" t="s">
        <v>447</v>
      </c>
      <c r="G2296" s="8" t="s">
        <v>448</v>
      </c>
      <c r="H2296" t="s">
        <v>321</v>
      </c>
      <c r="I2296" s="7">
        <v>0</v>
      </c>
      <c r="L2296" s="7">
        <v>75585319</v>
      </c>
      <c r="M2296" s="7">
        <v>37671409</v>
      </c>
      <c r="N2296" s="7">
        <v>2063969</v>
      </c>
      <c r="O2296" s="20" t="str">
        <f t="shared" si="71"/>
        <v/>
      </c>
    </row>
    <row r="2297" spans="1:15">
      <c r="A2297" s="20" t="str">
        <f t="shared" si="72"/>
        <v>Festa - lífeyrissjóðurSparnaðarleið II</v>
      </c>
      <c r="B2297" s="20" t="str">
        <f>_xlfn.IFNA(INDEX(Listi!$AI:$AI,MATCH(C2297,Listi!$AJ:$AJ,0)),INDEX(Listi!T:T,MATCH(C2297,Listi!U:U,0)))</f>
        <v xml:space="preserve">Festa </v>
      </c>
      <c r="C2297" t="s">
        <v>221</v>
      </c>
      <c r="D2297" t="s">
        <v>388</v>
      </c>
      <c r="E2297" t="s">
        <v>276</v>
      </c>
      <c r="F2297" t="s">
        <v>447</v>
      </c>
      <c r="G2297" s="8" t="s">
        <v>448</v>
      </c>
      <c r="H2297" t="s">
        <v>321</v>
      </c>
      <c r="I2297" s="7">
        <v>538763</v>
      </c>
      <c r="L2297" s="7">
        <v>1113180693</v>
      </c>
      <c r="M2297" s="7">
        <v>134564310</v>
      </c>
      <c r="N2297" s="7">
        <v>19363084</v>
      </c>
      <c r="O2297" s="20" t="str">
        <f t="shared" si="71"/>
        <v/>
      </c>
    </row>
    <row r="2298" spans="1:15">
      <c r="A2298" s="20" t="str">
        <f t="shared" si="72"/>
        <v>Frjálsi lífeyrissjóðurinnDeild/leið I</v>
      </c>
      <c r="B2298" s="20" t="str">
        <f>_xlfn.IFNA(INDEX(Listi!$AI:$AI,MATCH(C2298,Listi!$AJ:$AJ,0)),INDEX(Listi!T:T,MATCH(C2298,Listi!U:U,0)))</f>
        <v xml:space="preserve">Frjálsi </v>
      </c>
      <c r="C2298" t="s">
        <v>222</v>
      </c>
      <c r="D2298" t="s">
        <v>223</v>
      </c>
      <c r="E2298" t="s">
        <v>276</v>
      </c>
      <c r="F2298" t="s">
        <v>447</v>
      </c>
      <c r="G2298" s="8" t="s">
        <v>448</v>
      </c>
      <c r="H2298" t="s">
        <v>321</v>
      </c>
      <c r="I2298" s="7">
        <v>0</v>
      </c>
      <c r="L2298" s="7">
        <v>199278730000</v>
      </c>
      <c r="M2298" s="7">
        <v>10813020000</v>
      </c>
      <c r="N2298" s="7">
        <v>2178012000</v>
      </c>
      <c r="O2298" s="20" t="str">
        <f t="shared" si="71"/>
        <v/>
      </c>
    </row>
    <row r="2299" spans="1:15">
      <c r="A2299" s="20" t="str">
        <f t="shared" si="72"/>
        <v>Frjálsi lífeyrissjóðurinnDeild/leið II</v>
      </c>
      <c r="B2299" s="20" t="str">
        <f>_xlfn.IFNA(INDEX(Listi!$AI:$AI,MATCH(C2299,Listi!$AJ:$AJ,0)),INDEX(Listi!T:T,MATCH(C2299,Listi!U:U,0)))</f>
        <v xml:space="preserve">Frjálsi </v>
      </c>
      <c r="C2299" t="s">
        <v>222</v>
      </c>
      <c r="D2299" t="s">
        <v>224</v>
      </c>
      <c r="E2299" t="s">
        <v>276</v>
      </c>
      <c r="F2299" t="s">
        <v>447</v>
      </c>
      <c r="G2299" s="8" t="s">
        <v>448</v>
      </c>
      <c r="H2299" t="s">
        <v>321</v>
      </c>
      <c r="I2299" s="7">
        <v>0</v>
      </c>
      <c r="L2299" s="7">
        <v>29681370000</v>
      </c>
      <c r="M2299" s="7">
        <v>1864883000</v>
      </c>
      <c r="N2299" s="7">
        <v>401735000</v>
      </c>
      <c r="O2299" s="20" t="str">
        <f t="shared" si="71"/>
        <v/>
      </c>
    </row>
    <row r="2300" spans="1:15">
      <c r="A2300" s="20" t="str">
        <f t="shared" si="72"/>
        <v>Frjálsi lífeyrissjóðurinnDeild/leið III</v>
      </c>
      <c r="B2300" s="20" t="str">
        <f>_xlfn.IFNA(INDEX(Listi!$AI:$AI,MATCH(C2300,Listi!$AJ:$AJ,0)),INDEX(Listi!T:T,MATCH(C2300,Listi!U:U,0)))</f>
        <v xml:space="preserve">Frjálsi </v>
      </c>
      <c r="C2300" t="s">
        <v>222</v>
      </c>
      <c r="D2300" t="s">
        <v>225</v>
      </c>
      <c r="E2300" t="s">
        <v>276</v>
      </c>
      <c r="F2300" t="s">
        <v>447</v>
      </c>
      <c r="G2300" s="8" t="s">
        <v>448</v>
      </c>
      <c r="H2300" t="s">
        <v>321</v>
      </c>
      <c r="I2300" s="7">
        <v>0</v>
      </c>
      <c r="L2300" s="7">
        <v>43554797000</v>
      </c>
      <c r="M2300" s="7">
        <v>2564479000</v>
      </c>
      <c r="N2300" s="7">
        <v>1456678000</v>
      </c>
      <c r="O2300" s="20" t="str">
        <f t="shared" si="71"/>
        <v/>
      </c>
    </row>
    <row r="2301" spans="1:15">
      <c r="A2301" s="20" t="str">
        <f t="shared" si="72"/>
        <v>Frjálsi lífeyrissjóðurinnFrjálsi Áhætta</v>
      </c>
      <c r="B2301" s="20" t="str">
        <f>_xlfn.IFNA(INDEX(Listi!$AI:$AI,MATCH(C2301,Listi!$AJ:$AJ,0)),INDEX(Listi!T:T,MATCH(C2301,Listi!U:U,0)))</f>
        <v xml:space="preserve">Frjálsi </v>
      </c>
      <c r="C2301" t="s">
        <v>222</v>
      </c>
      <c r="D2301" t="s">
        <v>226</v>
      </c>
      <c r="E2301" t="s">
        <v>276</v>
      </c>
      <c r="F2301" t="s">
        <v>447</v>
      </c>
      <c r="G2301" s="8" t="s">
        <v>448</v>
      </c>
      <c r="H2301" t="s">
        <v>321</v>
      </c>
      <c r="I2301" s="7">
        <v>0</v>
      </c>
      <c r="L2301" s="7">
        <v>2707615000</v>
      </c>
      <c r="M2301" s="7">
        <v>335331000</v>
      </c>
      <c r="N2301" s="7">
        <v>1872000</v>
      </c>
      <c r="O2301" s="20" t="str">
        <f t="shared" si="71"/>
        <v/>
      </c>
    </row>
    <row r="2302" spans="1:15">
      <c r="A2302" s="20" t="str">
        <f t="shared" si="72"/>
        <v>Frjálsi lífeyrissjóðurinnSameiginleg deild</v>
      </c>
      <c r="B2302" s="20" t="str">
        <f>_xlfn.IFNA(INDEX(Listi!$AI:$AI,MATCH(C2302,Listi!$AJ:$AJ,0)),INDEX(Listi!T:T,MATCH(C2302,Listi!U:U,0)))</f>
        <v xml:space="preserve">Frjálsi </v>
      </c>
      <c r="C2302" t="s">
        <v>222</v>
      </c>
      <c r="D2302" t="s">
        <v>311</v>
      </c>
      <c r="E2302" t="s">
        <v>276</v>
      </c>
      <c r="F2302" t="s">
        <v>447</v>
      </c>
      <c r="G2302" s="8" t="s">
        <v>448</v>
      </c>
      <c r="H2302" t="s">
        <v>321</v>
      </c>
      <c r="I2302" s="7">
        <v>0</v>
      </c>
      <c r="L2302" s="7">
        <v>0</v>
      </c>
      <c r="M2302" s="7">
        <v>0</v>
      </c>
      <c r="N2302" s="7">
        <v>0</v>
      </c>
      <c r="O2302" s="20" t="str">
        <f t="shared" si="71"/>
        <v/>
      </c>
    </row>
    <row r="2303" spans="1:15">
      <c r="A2303" s="20" t="str">
        <f t="shared" si="72"/>
        <v>Frjálsi lífeyrissjóðurinnSamtryggingardeild</v>
      </c>
      <c r="B2303" s="20" t="str">
        <f>_xlfn.IFNA(INDEX(Listi!$AI:$AI,MATCH(C2303,Listi!$AJ:$AJ,0)),INDEX(Listi!T:T,MATCH(C2303,Listi!U:U,0)))</f>
        <v xml:space="preserve">Frjálsi </v>
      </c>
      <c r="C2303" t="s">
        <v>222</v>
      </c>
      <c r="D2303" t="s">
        <v>205</v>
      </c>
      <c r="E2303" t="s">
        <v>275</v>
      </c>
      <c r="F2303" t="s">
        <v>447</v>
      </c>
      <c r="G2303" s="8" t="s">
        <v>448</v>
      </c>
      <c r="H2303" t="s">
        <v>321</v>
      </c>
      <c r="I2303" s="7">
        <v>0</v>
      </c>
      <c r="L2303" s="7">
        <v>127148465000</v>
      </c>
      <c r="M2303" s="7">
        <v>7524433000</v>
      </c>
      <c r="N2303" s="7">
        <v>1254273000</v>
      </c>
      <c r="O2303" s="20" t="str">
        <f t="shared" si="71"/>
        <v/>
      </c>
    </row>
    <row r="2304" spans="1:15">
      <c r="A2304" s="20" t="str">
        <f t="shared" si="72"/>
        <v>Gildi - lífeyrissjóðurFramtíðarsýn 1</v>
      </c>
      <c r="B2304" s="20" t="str">
        <f>_xlfn.IFNA(INDEX(Listi!$AI:$AI,MATCH(C2304,Listi!$AJ:$AJ,0)),INDEX(Listi!T:T,MATCH(C2304,Listi!U:U,0)))</f>
        <v xml:space="preserve">Gildi  </v>
      </c>
      <c r="C2304" t="s">
        <v>227</v>
      </c>
      <c r="D2304" t="s">
        <v>373</v>
      </c>
      <c r="E2304" t="s">
        <v>276</v>
      </c>
      <c r="F2304" t="s">
        <v>447</v>
      </c>
      <c r="G2304" s="8" t="s">
        <v>448</v>
      </c>
      <c r="H2304" t="s">
        <v>321</v>
      </c>
      <c r="I2304" s="7">
        <v>0</v>
      </c>
      <c r="L2304" s="7">
        <v>3223959491</v>
      </c>
      <c r="M2304" s="7">
        <v>185065371</v>
      </c>
      <c r="N2304" s="7">
        <v>99697779</v>
      </c>
      <c r="O2304" s="20" t="str">
        <f t="shared" si="71"/>
        <v/>
      </c>
    </row>
    <row r="2305" spans="1:15">
      <c r="A2305" s="20" t="str">
        <f t="shared" si="72"/>
        <v>Gildi - lífeyrissjóðurFramtíðarsýn 2</v>
      </c>
      <c r="B2305" s="20" t="str">
        <f>_xlfn.IFNA(INDEX(Listi!$AI:$AI,MATCH(C2305,Listi!$AJ:$AJ,0)),INDEX(Listi!T:T,MATCH(C2305,Listi!U:U,0)))</f>
        <v xml:space="preserve">Gildi  </v>
      </c>
      <c r="C2305" t="s">
        <v>227</v>
      </c>
      <c r="D2305" t="s">
        <v>374</v>
      </c>
      <c r="E2305" t="s">
        <v>276</v>
      </c>
      <c r="F2305" t="s">
        <v>447</v>
      </c>
      <c r="G2305" s="8" t="s">
        <v>448</v>
      </c>
      <c r="H2305" t="s">
        <v>321</v>
      </c>
      <c r="I2305" s="7">
        <v>0</v>
      </c>
      <c r="L2305" s="7">
        <v>3172355810</v>
      </c>
      <c r="M2305" s="7">
        <v>227598529</v>
      </c>
      <c r="N2305" s="7">
        <v>70042741</v>
      </c>
      <c r="O2305" s="20" t="str">
        <f t="shared" si="71"/>
        <v/>
      </c>
    </row>
    <row r="2306" spans="1:15">
      <c r="A2306" s="20" t="str">
        <f t="shared" si="72"/>
        <v>Gildi - lífeyrissjóðurFramtíðarsýn 3</v>
      </c>
      <c r="B2306" s="20" t="str">
        <f>_xlfn.IFNA(INDEX(Listi!$AI:$AI,MATCH(C2306,Listi!$AJ:$AJ,0)),INDEX(Listi!T:T,MATCH(C2306,Listi!U:U,0)))</f>
        <v xml:space="preserve">Gildi  </v>
      </c>
      <c r="C2306" t="s">
        <v>227</v>
      </c>
      <c r="D2306" t="s">
        <v>380</v>
      </c>
      <c r="E2306" t="s">
        <v>276</v>
      </c>
      <c r="F2306" t="s">
        <v>447</v>
      </c>
      <c r="G2306" s="8" t="s">
        <v>448</v>
      </c>
      <c r="H2306" t="s">
        <v>321</v>
      </c>
      <c r="I2306" s="7">
        <v>0</v>
      </c>
      <c r="L2306" s="7">
        <v>1220667693</v>
      </c>
      <c r="M2306" s="7">
        <v>206427664</v>
      </c>
      <c r="N2306" s="7">
        <v>61376636</v>
      </c>
      <c r="O2306" s="20" t="str">
        <f t="shared" ref="O2306:O2369" si="73">IFERROR(VLOOKUP(F2306,EhLykill,3,FALSE),"")</f>
        <v/>
      </c>
    </row>
    <row r="2307" spans="1:15">
      <c r="A2307" s="20" t="str">
        <f t="shared" si="72"/>
        <v>Gildi - lífeyrissjóðurSamtryggingardeild</v>
      </c>
      <c r="B2307" s="20" t="str">
        <f>_xlfn.IFNA(INDEX(Listi!$AI:$AI,MATCH(C2307,Listi!$AJ:$AJ,0)),INDEX(Listi!T:T,MATCH(C2307,Listi!U:U,0)))</f>
        <v xml:space="preserve">Gildi  </v>
      </c>
      <c r="C2307" t="s">
        <v>227</v>
      </c>
      <c r="D2307" t="s">
        <v>205</v>
      </c>
      <c r="E2307" t="s">
        <v>275</v>
      </c>
      <c r="F2307" t="s">
        <v>447</v>
      </c>
      <c r="G2307" s="8" t="s">
        <v>448</v>
      </c>
      <c r="H2307" t="s">
        <v>321</v>
      </c>
      <c r="I2307" s="7">
        <v>0</v>
      </c>
      <c r="L2307" s="7">
        <v>908474103084</v>
      </c>
      <c r="M2307" s="7">
        <v>33404441428</v>
      </c>
      <c r="N2307" s="7">
        <v>20772915594</v>
      </c>
      <c r="O2307" s="20" t="str">
        <f t="shared" si="73"/>
        <v/>
      </c>
    </row>
    <row r="2308" spans="1:15">
      <c r="A2308" s="20" t="str">
        <f t="shared" si="72"/>
        <v>Íslandsbanki hf.Erlend verðbréf</v>
      </c>
      <c r="B2308" s="20" t="str">
        <f>_xlfn.IFNA(INDEX(Listi!$AI:$AI,MATCH(C2308,Listi!$AJ:$AJ,0)),INDEX(Listi!T:T,MATCH(C2308,Listi!U:U,0)))</f>
        <v>Íslandsbanki</v>
      </c>
      <c r="C2308" t="s">
        <v>228</v>
      </c>
      <c r="D2308" t="s">
        <v>229</v>
      </c>
      <c r="E2308" t="s">
        <v>276</v>
      </c>
      <c r="F2308" t="s">
        <v>447</v>
      </c>
      <c r="G2308" s="8" t="s">
        <v>448</v>
      </c>
      <c r="H2308" t="s">
        <v>321</v>
      </c>
      <c r="I2308" s="7">
        <v>0</v>
      </c>
      <c r="L2308" s="7">
        <v>1602556114</v>
      </c>
      <c r="M2308" s="7">
        <v>15640340</v>
      </c>
      <c r="N2308" s="7">
        <v>15279587</v>
      </c>
      <c r="O2308" s="20" t="str">
        <f t="shared" si="73"/>
        <v/>
      </c>
    </row>
    <row r="2309" spans="1:15">
      <c r="A2309" s="20" t="str">
        <f t="shared" si="72"/>
        <v>Íslandsbanki hf.Húsnæðisleið</v>
      </c>
      <c r="B2309" s="20" t="str">
        <f>_xlfn.IFNA(INDEX(Listi!$AI:$AI,MATCH(C2309,Listi!$AJ:$AJ,0)),INDEX(Listi!T:T,MATCH(C2309,Listi!U:U,0)))</f>
        <v>Íslandsbanki</v>
      </c>
      <c r="C2309" t="s">
        <v>228</v>
      </c>
      <c r="D2309" t="s">
        <v>307</v>
      </c>
      <c r="E2309" t="s">
        <v>276</v>
      </c>
      <c r="F2309" t="s">
        <v>447</v>
      </c>
      <c r="G2309" s="8" t="s">
        <v>448</v>
      </c>
      <c r="H2309" t="s">
        <v>321</v>
      </c>
      <c r="I2309" s="7">
        <v>0</v>
      </c>
      <c r="L2309" s="7">
        <v>2334808209</v>
      </c>
      <c r="M2309" s="7">
        <v>1128225985</v>
      </c>
      <c r="N2309" s="7">
        <v>7159457</v>
      </c>
      <c r="O2309" s="20" t="str">
        <f t="shared" si="73"/>
        <v/>
      </c>
    </row>
    <row r="2310" spans="1:15">
      <c r="A2310" s="20" t="str">
        <f t="shared" si="72"/>
        <v>Íslandsbanki hf.Lífeyrisreikningur-óverðtryggður</v>
      </c>
      <c r="B2310" s="20" t="str">
        <f>_xlfn.IFNA(INDEX(Listi!$AI:$AI,MATCH(C2310,Listi!$AJ:$AJ,0)),INDEX(Listi!T:T,MATCH(C2310,Listi!U:U,0)))</f>
        <v>Íslandsbanki</v>
      </c>
      <c r="C2310" t="s">
        <v>228</v>
      </c>
      <c r="D2310" t="s">
        <v>231</v>
      </c>
      <c r="E2310" t="s">
        <v>276</v>
      </c>
      <c r="F2310" t="s">
        <v>447</v>
      </c>
      <c r="G2310" s="8" t="s">
        <v>448</v>
      </c>
      <c r="H2310" t="s">
        <v>321</v>
      </c>
      <c r="I2310" s="7">
        <v>0</v>
      </c>
      <c r="L2310" s="7">
        <v>2506311736</v>
      </c>
      <c r="M2310" s="7">
        <v>879015901</v>
      </c>
      <c r="N2310" s="7">
        <v>95740979</v>
      </c>
      <c r="O2310" s="20" t="str">
        <f t="shared" si="73"/>
        <v/>
      </c>
    </row>
    <row r="2311" spans="1:15">
      <c r="A2311" s="20" t="str">
        <f t="shared" si="72"/>
        <v>Íslandsbanki hf.Lífeyrisreikningur-verðtryggður</v>
      </c>
      <c r="B2311" s="20" t="str">
        <f>_xlfn.IFNA(INDEX(Listi!$AI:$AI,MATCH(C2311,Listi!$AJ:$AJ,0)),INDEX(Listi!T:T,MATCH(C2311,Listi!U:U,0)))</f>
        <v>Íslandsbanki</v>
      </c>
      <c r="C2311" t="s">
        <v>228</v>
      </c>
      <c r="D2311" t="s">
        <v>232</v>
      </c>
      <c r="E2311" t="s">
        <v>276</v>
      </c>
      <c r="F2311" t="s">
        <v>447</v>
      </c>
      <c r="G2311" s="8" t="s">
        <v>448</v>
      </c>
      <c r="H2311" t="s">
        <v>321</v>
      </c>
      <c r="I2311" s="7">
        <v>0</v>
      </c>
      <c r="L2311" s="7">
        <v>35933944171</v>
      </c>
      <c r="M2311" s="7">
        <v>3575627585</v>
      </c>
      <c r="N2311" s="7">
        <v>973599891</v>
      </c>
      <c r="O2311" s="20" t="str">
        <f t="shared" si="73"/>
        <v/>
      </c>
    </row>
    <row r="2312" spans="1:15">
      <c r="A2312" s="20" t="str">
        <f t="shared" si="72"/>
        <v>Íslandsbanki hf.Löng ríkisskuldabréf</v>
      </c>
      <c r="B2312" s="20" t="str">
        <f>_xlfn.IFNA(INDEX(Listi!$AI:$AI,MATCH(C2312,Listi!$AJ:$AJ,0)),INDEX(Listi!T:T,MATCH(C2312,Listi!U:U,0)))</f>
        <v>Íslandsbanki</v>
      </c>
      <c r="C2312" t="s">
        <v>228</v>
      </c>
      <c r="D2312" t="s">
        <v>233</v>
      </c>
      <c r="E2312" t="s">
        <v>276</v>
      </c>
      <c r="F2312" t="s">
        <v>447</v>
      </c>
      <c r="G2312" s="8" t="s">
        <v>448</v>
      </c>
      <c r="H2312" t="s">
        <v>321</v>
      </c>
      <c r="I2312" s="7">
        <v>0</v>
      </c>
      <c r="L2312" s="7">
        <v>753232602</v>
      </c>
      <c r="M2312" s="7">
        <v>52540738</v>
      </c>
      <c r="N2312" s="7">
        <v>25520229</v>
      </c>
      <c r="O2312" s="20" t="str">
        <f t="shared" si="73"/>
        <v/>
      </c>
    </row>
    <row r="2313" spans="1:15">
      <c r="A2313" s="20" t="str">
        <f t="shared" si="72"/>
        <v>Íslandsbanki hf.Stýring A</v>
      </c>
      <c r="B2313" s="20" t="str">
        <f>_xlfn.IFNA(INDEX(Listi!$AI:$AI,MATCH(C2313,Listi!$AJ:$AJ,0)),INDEX(Listi!T:T,MATCH(C2313,Listi!U:U,0)))</f>
        <v>Íslandsbanki</v>
      </c>
      <c r="C2313" t="s">
        <v>228</v>
      </c>
      <c r="D2313" t="s">
        <v>234</v>
      </c>
      <c r="E2313" t="s">
        <v>276</v>
      </c>
      <c r="F2313" t="s">
        <v>447</v>
      </c>
      <c r="G2313" s="8" t="s">
        <v>448</v>
      </c>
      <c r="H2313" t="s">
        <v>321</v>
      </c>
      <c r="I2313" s="7">
        <v>0</v>
      </c>
      <c r="L2313" s="7">
        <v>4133723797</v>
      </c>
      <c r="M2313" s="7">
        <v>215966902</v>
      </c>
      <c r="N2313" s="7">
        <v>124877843</v>
      </c>
      <c r="O2313" s="20" t="str">
        <f t="shared" si="73"/>
        <v/>
      </c>
    </row>
    <row r="2314" spans="1:15">
      <c r="A2314" s="20" t="str">
        <f t="shared" si="72"/>
        <v>Íslandsbanki hf.Stýring B</v>
      </c>
      <c r="B2314" s="20" t="str">
        <f>_xlfn.IFNA(INDEX(Listi!$AI:$AI,MATCH(C2314,Listi!$AJ:$AJ,0)),INDEX(Listi!T:T,MATCH(C2314,Listi!U:U,0)))</f>
        <v>Íslandsbanki</v>
      </c>
      <c r="C2314" t="s">
        <v>228</v>
      </c>
      <c r="D2314" t="s">
        <v>235</v>
      </c>
      <c r="E2314" t="s">
        <v>276</v>
      </c>
      <c r="F2314" t="s">
        <v>447</v>
      </c>
      <c r="G2314" s="8" t="s">
        <v>448</v>
      </c>
      <c r="H2314" t="s">
        <v>321</v>
      </c>
      <c r="I2314" s="7">
        <v>0</v>
      </c>
      <c r="L2314" s="7">
        <v>5860247393</v>
      </c>
      <c r="M2314" s="7">
        <v>508591885</v>
      </c>
      <c r="N2314" s="7">
        <v>77897125</v>
      </c>
      <c r="O2314" s="20" t="str">
        <f t="shared" si="73"/>
        <v/>
      </c>
    </row>
    <row r="2315" spans="1:15">
      <c r="A2315" s="20" t="str">
        <f t="shared" si="72"/>
        <v>Íslandsbanki hf.Stýring C</v>
      </c>
      <c r="B2315" s="20" t="str">
        <f>_xlfn.IFNA(INDEX(Listi!$AI:$AI,MATCH(C2315,Listi!$AJ:$AJ,0)),INDEX(Listi!T:T,MATCH(C2315,Listi!U:U,0)))</f>
        <v>Íslandsbanki</v>
      </c>
      <c r="C2315" t="s">
        <v>228</v>
      </c>
      <c r="D2315" t="s">
        <v>236</v>
      </c>
      <c r="E2315" t="s">
        <v>276</v>
      </c>
      <c r="F2315" t="s">
        <v>447</v>
      </c>
      <c r="G2315" s="8" t="s">
        <v>448</v>
      </c>
      <c r="H2315" t="s">
        <v>321</v>
      </c>
      <c r="I2315" s="7">
        <v>0</v>
      </c>
      <c r="L2315" s="7">
        <v>8014427899</v>
      </c>
      <c r="M2315" s="7">
        <v>751053797</v>
      </c>
      <c r="N2315" s="7">
        <v>58531298</v>
      </c>
      <c r="O2315" s="20" t="str">
        <f t="shared" si="73"/>
        <v/>
      </c>
    </row>
    <row r="2316" spans="1:15">
      <c r="A2316" s="20" t="str">
        <f t="shared" si="72"/>
        <v>Íslandsbanki hf.Stýring D</v>
      </c>
      <c r="B2316" s="20" t="str">
        <f>_xlfn.IFNA(INDEX(Listi!$AI:$AI,MATCH(C2316,Listi!$AJ:$AJ,0)),INDEX(Listi!T:T,MATCH(C2316,Listi!U:U,0)))</f>
        <v>Íslandsbanki</v>
      </c>
      <c r="C2316" t="s">
        <v>228</v>
      </c>
      <c r="D2316" t="s">
        <v>237</v>
      </c>
      <c r="E2316" t="s">
        <v>276</v>
      </c>
      <c r="F2316" t="s">
        <v>447</v>
      </c>
      <c r="G2316" s="8" t="s">
        <v>448</v>
      </c>
      <c r="H2316" t="s">
        <v>321</v>
      </c>
      <c r="I2316" s="7">
        <v>0</v>
      </c>
      <c r="L2316" s="7">
        <v>5826614423</v>
      </c>
      <c r="M2316" s="7">
        <v>1371163557</v>
      </c>
      <c r="N2316" s="7">
        <v>36861109</v>
      </c>
      <c r="O2316" s="20" t="str">
        <f t="shared" si="73"/>
        <v/>
      </c>
    </row>
    <row r="2317" spans="1:15">
      <c r="A2317" s="20" t="str">
        <f t="shared" si="72"/>
        <v>Íslandsbanki hf.Stýring E</v>
      </c>
      <c r="B2317" s="20" t="str">
        <f>_xlfn.IFNA(INDEX(Listi!$AI:$AI,MATCH(C2317,Listi!$AJ:$AJ,0)),INDEX(Listi!T:T,MATCH(C2317,Listi!U:U,0)))</f>
        <v>Íslandsbanki</v>
      </c>
      <c r="C2317" t="s">
        <v>228</v>
      </c>
      <c r="D2317" t="s">
        <v>580</v>
      </c>
      <c r="E2317" t="s">
        <v>276</v>
      </c>
      <c r="F2317" t="s">
        <v>447</v>
      </c>
      <c r="G2317" s="8" t="s">
        <v>448</v>
      </c>
      <c r="H2317" t="s">
        <v>321</v>
      </c>
      <c r="I2317" s="7">
        <v>0</v>
      </c>
      <c r="L2317" s="7">
        <v>99567247</v>
      </c>
      <c r="M2317" s="7">
        <v>7691901</v>
      </c>
      <c r="N2317" s="7">
        <v>670647</v>
      </c>
      <c r="O2317" s="20" t="str">
        <f t="shared" si="73"/>
        <v/>
      </c>
    </row>
    <row r="2318" spans="1:15">
      <c r="A2318" s="20" t="str">
        <f t="shared" si="72"/>
        <v>Íslenski lífeyrissjóðurinnLíf 1</v>
      </c>
      <c r="B2318" s="20" t="str">
        <f>_xlfn.IFNA(INDEX(Listi!$AI:$AI,MATCH(C2318,Listi!$AJ:$AJ,0)),INDEX(Listi!T:T,MATCH(C2318,Listi!U:U,0)))</f>
        <v xml:space="preserve">Íslenski  </v>
      </c>
      <c r="C2318" t="s">
        <v>238</v>
      </c>
      <c r="D2318" t="s">
        <v>239</v>
      </c>
      <c r="E2318" t="s">
        <v>276</v>
      </c>
      <c r="F2318" t="s">
        <v>447</v>
      </c>
      <c r="G2318" s="8" t="s">
        <v>448</v>
      </c>
      <c r="H2318" t="s">
        <v>321</v>
      </c>
      <c r="I2318" s="7">
        <v>0</v>
      </c>
      <c r="L2318" s="7">
        <v>34645188332</v>
      </c>
      <c r="M2318" s="7">
        <v>5859453012</v>
      </c>
      <c r="N2318" s="7">
        <v>977930648</v>
      </c>
      <c r="O2318" s="20" t="str">
        <f t="shared" si="73"/>
        <v/>
      </c>
    </row>
    <row r="2319" spans="1:15">
      <c r="A2319" s="20" t="str">
        <f t="shared" si="72"/>
        <v>Íslenski lífeyrissjóðurinnLíf 2</v>
      </c>
      <c r="B2319" s="20" t="str">
        <f>_xlfn.IFNA(INDEX(Listi!$AI:$AI,MATCH(C2319,Listi!$AJ:$AJ,0)),INDEX(Listi!T:T,MATCH(C2319,Listi!U:U,0)))</f>
        <v xml:space="preserve">Íslenski  </v>
      </c>
      <c r="C2319" t="s">
        <v>238</v>
      </c>
      <c r="D2319" t="s">
        <v>240</v>
      </c>
      <c r="E2319" t="s">
        <v>276</v>
      </c>
      <c r="F2319" t="s">
        <v>447</v>
      </c>
      <c r="G2319" s="8" t="s">
        <v>448</v>
      </c>
      <c r="H2319" t="s">
        <v>321</v>
      </c>
      <c r="I2319" s="7">
        <v>0</v>
      </c>
      <c r="L2319" s="7">
        <v>31029129445</v>
      </c>
      <c r="M2319" s="7">
        <v>2139527304</v>
      </c>
      <c r="N2319" s="7">
        <v>531278955</v>
      </c>
      <c r="O2319" s="20" t="str">
        <f t="shared" si="73"/>
        <v/>
      </c>
    </row>
    <row r="2320" spans="1:15">
      <c r="A2320" s="20" t="str">
        <f t="shared" ref="A2320:A2382" si="74">CONCATENATE(C2320,D2320)</f>
        <v>Íslenski lífeyrissjóðurinnLíf 3</v>
      </c>
      <c r="B2320" s="20" t="str">
        <f>_xlfn.IFNA(INDEX(Listi!$AI:$AI,MATCH(C2320,Listi!$AJ:$AJ,0)),INDEX(Listi!T:T,MATCH(C2320,Listi!U:U,0)))</f>
        <v xml:space="preserve">Íslenski  </v>
      </c>
      <c r="C2320" t="s">
        <v>238</v>
      </c>
      <c r="D2320" t="s">
        <v>241</v>
      </c>
      <c r="E2320" t="s">
        <v>276</v>
      </c>
      <c r="F2320" t="s">
        <v>447</v>
      </c>
      <c r="G2320" s="8" t="s">
        <v>448</v>
      </c>
      <c r="H2320" t="s">
        <v>321</v>
      </c>
      <c r="I2320" s="7">
        <v>0</v>
      </c>
      <c r="L2320" s="7">
        <v>26552298455</v>
      </c>
      <c r="M2320" s="7">
        <v>1349981892</v>
      </c>
      <c r="N2320" s="7">
        <v>474868471</v>
      </c>
      <c r="O2320" s="20" t="str">
        <f t="shared" si="73"/>
        <v/>
      </c>
    </row>
    <row r="2321" spans="1:15">
      <c r="A2321" s="20" t="str">
        <f t="shared" si="74"/>
        <v>Íslenski lífeyrissjóðurinnLíf 4</v>
      </c>
      <c r="B2321" s="20" t="str">
        <f>_xlfn.IFNA(INDEX(Listi!$AI:$AI,MATCH(C2321,Listi!$AJ:$AJ,0)),INDEX(Listi!T:T,MATCH(C2321,Listi!U:U,0)))</f>
        <v xml:space="preserve">Íslenski  </v>
      </c>
      <c r="C2321" t="s">
        <v>238</v>
      </c>
      <c r="D2321" t="s">
        <v>242</v>
      </c>
      <c r="E2321" t="s">
        <v>276</v>
      </c>
      <c r="F2321" t="s">
        <v>447</v>
      </c>
      <c r="G2321" s="8" t="s">
        <v>448</v>
      </c>
      <c r="H2321" t="s">
        <v>321</v>
      </c>
      <c r="I2321" s="7">
        <v>0</v>
      </c>
      <c r="L2321" s="7">
        <v>15323468197</v>
      </c>
      <c r="M2321" s="7">
        <v>592019313</v>
      </c>
      <c r="N2321" s="7">
        <v>649721424</v>
      </c>
      <c r="O2321" s="20" t="str">
        <f t="shared" si="73"/>
        <v/>
      </c>
    </row>
    <row r="2322" spans="1:15">
      <c r="A2322" s="20" t="str">
        <f t="shared" si="74"/>
        <v>Íslenski lífeyrissjóðurinnSamtryggingardeild</v>
      </c>
      <c r="B2322" s="20" t="str">
        <f>_xlfn.IFNA(INDEX(Listi!$AI:$AI,MATCH(C2322,Listi!$AJ:$AJ,0)),INDEX(Listi!T:T,MATCH(C2322,Listi!U:U,0)))</f>
        <v xml:space="preserve">Íslenski  </v>
      </c>
      <c r="C2322" t="s">
        <v>238</v>
      </c>
      <c r="D2322" t="s">
        <v>205</v>
      </c>
      <c r="E2322" t="s">
        <v>275</v>
      </c>
      <c r="F2322" t="s">
        <v>447</v>
      </c>
      <c r="G2322" s="8" t="s">
        <v>448</v>
      </c>
      <c r="H2322" t="s">
        <v>321</v>
      </c>
      <c r="I2322" s="7">
        <v>0</v>
      </c>
      <c r="L2322" s="7">
        <v>32369481106</v>
      </c>
      <c r="M2322" s="7">
        <v>2513450236</v>
      </c>
      <c r="N2322" s="7">
        <v>182749847</v>
      </c>
      <c r="O2322" s="20" t="str">
        <f t="shared" si="73"/>
        <v/>
      </c>
    </row>
    <row r="2323" spans="1:15">
      <c r="A2323" s="20" t="str">
        <f t="shared" si="74"/>
        <v>Kvika banki hf.Ævileið</v>
      </c>
      <c r="B2323" s="20" t="str">
        <f>_xlfn.IFNA(INDEX(Listi!$AI:$AI,MATCH(C2323,Listi!$AJ:$AJ,0)),INDEX(Listi!T:T,MATCH(C2323,Listi!U:U,0)))</f>
        <v xml:space="preserve">Kvika banki </v>
      </c>
      <c r="C2323" t="s">
        <v>243</v>
      </c>
      <c r="D2323" t="s">
        <v>248</v>
      </c>
      <c r="E2323" t="s">
        <v>276</v>
      </c>
      <c r="F2323" t="s">
        <v>447</v>
      </c>
      <c r="G2323" s="8" t="s">
        <v>448</v>
      </c>
      <c r="H2323" t="s">
        <v>321</v>
      </c>
      <c r="I2323" s="7">
        <v>173083</v>
      </c>
      <c r="L2323" s="7">
        <v>83990162</v>
      </c>
      <c r="M2323" s="7">
        <v>9152445</v>
      </c>
      <c r="N2323" s="7">
        <v>0</v>
      </c>
      <c r="O2323" s="20" t="str">
        <f t="shared" si="73"/>
        <v/>
      </c>
    </row>
    <row r="2324" spans="1:15">
      <c r="A2324" s="20" t="str">
        <f t="shared" si="74"/>
        <v>Kvika banki hf.Innlánaleið</v>
      </c>
      <c r="B2324" s="20" t="str">
        <f>_xlfn.IFNA(INDEX(Listi!$AI:$AI,MATCH(C2324,Listi!$AJ:$AJ,0)),INDEX(Listi!T:T,MATCH(C2324,Listi!U:U,0)))</f>
        <v xml:space="preserve">Kvika banki </v>
      </c>
      <c r="C2324" t="s">
        <v>243</v>
      </c>
      <c r="D2324" t="s">
        <v>230</v>
      </c>
      <c r="E2324" t="s">
        <v>276</v>
      </c>
      <c r="F2324" t="s">
        <v>447</v>
      </c>
      <c r="G2324" s="8" t="s">
        <v>448</v>
      </c>
      <c r="H2324" t="s">
        <v>321</v>
      </c>
      <c r="I2324" s="7">
        <v>0</v>
      </c>
      <c r="L2324" s="7">
        <v>2045925829</v>
      </c>
      <c r="M2324" s="7">
        <v>336947043</v>
      </c>
      <c r="N2324" s="7">
        <v>10453565</v>
      </c>
      <c r="O2324" s="20" t="str">
        <f t="shared" si="73"/>
        <v/>
      </c>
    </row>
    <row r="2325" spans="1:15">
      <c r="A2325" s="20" t="str">
        <f t="shared" si="74"/>
        <v>Kvika banki hf.Kvika Séreignasparnaður 5</v>
      </c>
      <c r="B2325" s="20" t="str">
        <f>_xlfn.IFNA(INDEX(Listi!$AI:$AI,MATCH(C2325,Listi!$AJ:$AJ,0)),INDEX(Listi!T:T,MATCH(C2325,Listi!U:U,0)))</f>
        <v xml:space="preserve">Kvika banki </v>
      </c>
      <c r="C2325" t="s">
        <v>243</v>
      </c>
      <c r="D2325" t="s">
        <v>471</v>
      </c>
      <c r="E2325" t="s">
        <v>276</v>
      </c>
      <c r="F2325" t="s">
        <v>447</v>
      </c>
      <c r="G2325" s="8" t="s">
        <v>448</v>
      </c>
      <c r="H2325" t="s">
        <v>321</v>
      </c>
      <c r="I2325" s="7">
        <v>1047591</v>
      </c>
      <c r="L2325" s="7">
        <v>1146886398</v>
      </c>
      <c r="M2325" s="7">
        <v>0</v>
      </c>
      <c r="N2325" s="7">
        <v>0</v>
      </c>
      <c r="O2325" s="20" t="str">
        <f t="shared" si="73"/>
        <v/>
      </c>
    </row>
    <row r="2326" spans="1:15">
      <c r="A2326" s="20" t="str">
        <f t="shared" si="74"/>
        <v>Kvika banki hf.MP Séreign 1</v>
      </c>
      <c r="B2326" s="20" t="str">
        <f>_xlfn.IFNA(INDEX(Listi!$AI:$AI,MATCH(C2326,Listi!$AJ:$AJ,0)),INDEX(Listi!T:T,MATCH(C2326,Listi!U:U,0)))</f>
        <v xml:space="preserve">Kvika banki </v>
      </c>
      <c r="C2326" t="s">
        <v>243</v>
      </c>
      <c r="D2326" t="s">
        <v>244</v>
      </c>
      <c r="E2326" t="s">
        <v>276</v>
      </c>
      <c r="F2326" t="s">
        <v>447</v>
      </c>
      <c r="G2326" s="8" t="s">
        <v>448</v>
      </c>
      <c r="H2326" t="s">
        <v>321</v>
      </c>
      <c r="I2326" s="7">
        <v>0</v>
      </c>
      <c r="L2326" s="7">
        <v>706827763</v>
      </c>
      <c r="M2326" s="7">
        <v>48440481</v>
      </c>
      <c r="N2326" s="7">
        <v>9836508</v>
      </c>
      <c r="O2326" s="20" t="str">
        <f t="shared" si="73"/>
        <v/>
      </c>
    </row>
    <row r="2327" spans="1:15">
      <c r="A2327" s="20" t="str">
        <f t="shared" si="74"/>
        <v>Kvika banki hf.MP Séreign 2</v>
      </c>
      <c r="B2327" s="20" t="str">
        <f>_xlfn.IFNA(INDEX(Listi!$AI:$AI,MATCH(C2327,Listi!$AJ:$AJ,0)),INDEX(Listi!T:T,MATCH(C2327,Listi!U:U,0)))</f>
        <v xml:space="preserve">Kvika banki </v>
      </c>
      <c r="C2327" t="s">
        <v>243</v>
      </c>
      <c r="D2327" t="s">
        <v>245</v>
      </c>
      <c r="E2327" t="s">
        <v>276</v>
      </c>
      <c r="F2327" t="s">
        <v>447</v>
      </c>
      <c r="G2327" s="8" t="s">
        <v>448</v>
      </c>
      <c r="H2327" t="s">
        <v>321</v>
      </c>
      <c r="I2327" s="7">
        <v>540917</v>
      </c>
      <c r="L2327" s="7">
        <v>853989181</v>
      </c>
      <c r="M2327" s="7">
        <v>42441382</v>
      </c>
      <c r="N2327" s="7">
        <v>14637701</v>
      </c>
      <c r="O2327" s="20" t="str">
        <f t="shared" si="73"/>
        <v/>
      </c>
    </row>
    <row r="2328" spans="1:15">
      <c r="A2328" s="20" t="str">
        <f t="shared" si="74"/>
        <v>Kvika banki hf.MP Séreign 3</v>
      </c>
      <c r="B2328" s="20" t="str">
        <f>_xlfn.IFNA(INDEX(Listi!$AI:$AI,MATCH(C2328,Listi!$AJ:$AJ,0)),INDEX(Listi!T:T,MATCH(C2328,Listi!U:U,0)))</f>
        <v xml:space="preserve">Kvika banki </v>
      </c>
      <c r="C2328" t="s">
        <v>243</v>
      </c>
      <c r="D2328" t="s">
        <v>246</v>
      </c>
      <c r="E2328" t="s">
        <v>276</v>
      </c>
      <c r="F2328" t="s">
        <v>447</v>
      </c>
      <c r="G2328" s="8" t="s">
        <v>448</v>
      </c>
      <c r="H2328" t="s">
        <v>321</v>
      </c>
      <c r="I2328" s="7">
        <v>369558</v>
      </c>
      <c r="L2328" s="7">
        <v>141173858</v>
      </c>
      <c r="M2328" s="7">
        <v>3374790</v>
      </c>
      <c r="N2328" s="7">
        <v>0</v>
      </c>
      <c r="O2328" s="20" t="str">
        <f t="shared" si="73"/>
        <v/>
      </c>
    </row>
    <row r="2329" spans="1:15">
      <c r="A2329" s="20" t="str">
        <f t="shared" si="74"/>
        <v>Kvika banki hf.MP Séreign 4</v>
      </c>
      <c r="B2329" s="20" t="str">
        <f>_xlfn.IFNA(INDEX(Listi!$AI:$AI,MATCH(C2329,Listi!$AJ:$AJ,0)),INDEX(Listi!T:T,MATCH(C2329,Listi!U:U,0)))</f>
        <v xml:space="preserve">Kvika banki </v>
      </c>
      <c r="C2329" t="s">
        <v>243</v>
      </c>
      <c r="D2329" t="s">
        <v>247</v>
      </c>
      <c r="E2329" t="s">
        <v>276</v>
      </c>
      <c r="F2329" t="s">
        <v>447</v>
      </c>
      <c r="G2329" s="8" t="s">
        <v>448</v>
      </c>
      <c r="H2329" t="s">
        <v>321</v>
      </c>
      <c r="I2329" s="7">
        <v>175604</v>
      </c>
      <c r="L2329" s="7">
        <v>55886684</v>
      </c>
      <c r="M2329" s="7">
        <v>2888869</v>
      </c>
      <c r="N2329" s="7">
        <v>0</v>
      </c>
      <c r="O2329" s="20" t="str">
        <f t="shared" si="73"/>
        <v/>
      </c>
    </row>
    <row r="2330" spans="1:15">
      <c r="A2330" s="20" t="str">
        <f t="shared" si="74"/>
        <v>Landsbankinn hf.Landsbankinn Erlend verðbréf</v>
      </c>
      <c r="B2330" s="20" t="str">
        <f>_xlfn.IFNA(INDEX(Listi!$AI:$AI,MATCH(C2330,Listi!$AJ:$AJ,0)),INDEX(Listi!T:T,MATCH(C2330,Listi!U:U,0)))</f>
        <v>Landsbankinn</v>
      </c>
      <c r="C2330" t="s">
        <v>249</v>
      </c>
      <c r="D2330" t="s">
        <v>385</v>
      </c>
      <c r="E2330" t="s">
        <v>276</v>
      </c>
      <c r="F2330" t="s">
        <v>447</v>
      </c>
      <c r="G2330" s="8" t="s">
        <v>448</v>
      </c>
      <c r="H2330" t="s">
        <v>321</v>
      </c>
      <c r="I2330" s="7">
        <v>261330</v>
      </c>
      <c r="L2330" s="7">
        <v>3705185129</v>
      </c>
      <c r="M2330" s="7">
        <v>119989407</v>
      </c>
      <c r="N2330" s="7">
        <v>87847878</v>
      </c>
      <c r="O2330" s="20" t="str">
        <f t="shared" si="73"/>
        <v/>
      </c>
    </row>
    <row r="2331" spans="1:15">
      <c r="A2331" s="20" t="str">
        <f t="shared" si="74"/>
        <v>Landsbankinn hf.Landsbankinn Lífeyrisbók</v>
      </c>
      <c r="B2331" s="20" t="str">
        <f>_xlfn.IFNA(INDEX(Listi!$AI:$AI,MATCH(C2331,Listi!$AJ:$AJ,0)),INDEX(Listi!T:T,MATCH(C2331,Listi!U:U,0)))</f>
        <v>Landsbankinn</v>
      </c>
      <c r="C2331" t="s">
        <v>249</v>
      </c>
      <c r="D2331" t="s">
        <v>367</v>
      </c>
      <c r="E2331" t="s">
        <v>276</v>
      </c>
      <c r="F2331" t="s">
        <v>447</v>
      </c>
      <c r="G2331" s="8" t="s">
        <v>448</v>
      </c>
      <c r="H2331" t="s">
        <v>321</v>
      </c>
      <c r="I2331" s="7">
        <v>0</v>
      </c>
      <c r="L2331" s="7">
        <v>3016213427</v>
      </c>
      <c r="M2331" s="7">
        <v>440353590</v>
      </c>
      <c r="N2331" s="7">
        <v>298769900</v>
      </c>
      <c r="O2331" s="20" t="str">
        <f t="shared" si="73"/>
        <v/>
      </c>
    </row>
    <row r="2332" spans="1:15">
      <c r="A2332" s="20" t="str">
        <f t="shared" si="74"/>
        <v>Landsbankinn hf.Landsbankinn Lífeyrisbók verðtryggð</v>
      </c>
      <c r="B2332" s="20" t="str">
        <f>_xlfn.IFNA(INDEX(Listi!$AI:$AI,MATCH(C2332,Listi!$AJ:$AJ,0)),INDEX(Listi!T:T,MATCH(C2332,Listi!U:U,0)))</f>
        <v>Landsbankinn</v>
      </c>
      <c r="C2332" t="s">
        <v>249</v>
      </c>
      <c r="D2332" t="s">
        <v>598</v>
      </c>
      <c r="E2332" t="s">
        <v>276</v>
      </c>
      <c r="F2332" t="s">
        <v>447</v>
      </c>
      <c r="G2332" s="8" t="s">
        <v>448</v>
      </c>
      <c r="H2332" t="s">
        <v>321</v>
      </c>
      <c r="I2332" s="7">
        <v>0</v>
      </c>
      <c r="L2332" s="7">
        <v>66896053137</v>
      </c>
      <c r="M2332" s="7">
        <v>6692476029</v>
      </c>
      <c r="N2332" s="7">
        <v>4680072987</v>
      </c>
      <c r="O2332" s="20" t="str">
        <f t="shared" si="73"/>
        <v/>
      </c>
    </row>
    <row r="2333" spans="1:15">
      <c r="A2333" s="20" t="str">
        <f t="shared" si="74"/>
        <v>Lífeyrissjóður bændaSamtryggingardeild</v>
      </c>
      <c r="B2333" s="20" t="str">
        <f>_xlfn.IFNA(INDEX(Listi!$AI:$AI,MATCH(C2333,Listi!$AJ:$AJ,0)),INDEX(Listi!T:T,MATCH(C2333,Listi!U:U,0)))</f>
        <v>Lífeyrissjóður bænda</v>
      </c>
      <c r="C2333" t="s">
        <v>252</v>
      </c>
      <c r="D2333" t="s">
        <v>205</v>
      </c>
      <c r="E2333" t="s">
        <v>275</v>
      </c>
      <c r="F2333" t="s">
        <v>447</v>
      </c>
      <c r="G2333" s="8" t="s">
        <v>448</v>
      </c>
      <c r="H2333" t="s">
        <v>321</v>
      </c>
      <c r="I2333" s="7">
        <v>0</v>
      </c>
      <c r="L2333" s="7">
        <v>45108278171</v>
      </c>
      <c r="M2333" s="7">
        <v>776003397</v>
      </c>
      <c r="N2333" s="7">
        <v>1921473168</v>
      </c>
      <c r="O2333" s="20" t="str">
        <f t="shared" si="73"/>
        <v/>
      </c>
    </row>
    <row r="2334" spans="1:15">
      <c r="A2334" s="20" t="str">
        <f t="shared" si="74"/>
        <v>Lífeyrissjóður bankamannaAldursdeild</v>
      </c>
      <c r="B2334" s="20" t="str">
        <f>_xlfn.IFNA(INDEX(Listi!$AI:$AI,MATCH(C2334,Listi!$AJ:$AJ,0)),INDEX(Listi!T:T,MATCH(C2334,Listi!U:U,0)))</f>
        <v>Lífeyrissjóður bankam.</v>
      </c>
      <c r="C2334" t="s">
        <v>250</v>
      </c>
      <c r="D2334" t="s">
        <v>251</v>
      </c>
      <c r="E2334" t="s">
        <v>275</v>
      </c>
      <c r="F2334" t="s">
        <v>447</v>
      </c>
      <c r="G2334" s="8" t="s">
        <v>448</v>
      </c>
      <c r="H2334" t="s">
        <v>321</v>
      </c>
      <c r="I2334" s="7">
        <v>0</v>
      </c>
      <c r="L2334" s="7">
        <v>61369964000</v>
      </c>
      <c r="M2334" s="7">
        <v>1996063000</v>
      </c>
      <c r="N2334" s="7">
        <v>753444000</v>
      </c>
      <c r="O2334" s="20" t="str">
        <f t="shared" si="73"/>
        <v/>
      </c>
    </row>
    <row r="2335" spans="1:15">
      <c r="A2335" s="20" t="str">
        <f t="shared" si="74"/>
        <v>Lífeyrissjóður bankamannaHlutfallsdeild</v>
      </c>
      <c r="B2335" s="20" t="str">
        <f>_xlfn.IFNA(INDEX(Listi!$AI:$AI,MATCH(C2335,Listi!$AJ:$AJ,0)),INDEX(Listi!T:T,MATCH(C2335,Listi!U:U,0)))</f>
        <v>Lífeyrissjóður bankam.</v>
      </c>
      <c r="C2335" t="s">
        <v>250</v>
      </c>
      <c r="D2335" t="s">
        <v>467</v>
      </c>
      <c r="E2335" t="s">
        <v>275</v>
      </c>
      <c r="F2335" t="s">
        <v>447</v>
      </c>
      <c r="G2335" s="8" t="s">
        <v>448</v>
      </c>
      <c r="H2335" t="s">
        <v>321</v>
      </c>
      <c r="I2335" s="7">
        <v>0</v>
      </c>
      <c r="L2335" s="7">
        <v>40286427000</v>
      </c>
      <c r="M2335" s="7">
        <v>125147000</v>
      </c>
      <c r="N2335" s="7">
        <v>2741197000</v>
      </c>
      <c r="O2335" s="20" t="str">
        <f t="shared" si="73"/>
        <v/>
      </c>
    </row>
    <row r="2336" spans="1:15">
      <c r="A2336" s="20" t="str">
        <f t="shared" si="74"/>
        <v>Lífeyrissjóður RangæingaSamtryggingardeild</v>
      </c>
      <c r="B2336" s="20" t="str">
        <f>_xlfn.IFNA(INDEX(Listi!$AI:$AI,MATCH(C2336,Listi!$AJ:$AJ,0)),INDEX(Listi!T:T,MATCH(C2336,Listi!U:U,0)))</f>
        <v>Lífeyrissjóður Rang.</v>
      </c>
      <c r="C2336" t="s">
        <v>253</v>
      </c>
      <c r="D2336" t="s">
        <v>205</v>
      </c>
      <c r="E2336" t="s">
        <v>275</v>
      </c>
      <c r="F2336" t="s">
        <v>447</v>
      </c>
      <c r="G2336" s="8" t="s">
        <v>448</v>
      </c>
      <c r="H2336" t="s">
        <v>321</v>
      </c>
      <c r="I2336" s="7">
        <v>0</v>
      </c>
      <c r="L2336" s="7">
        <v>18949790000</v>
      </c>
      <c r="M2336" s="7">
        <v>835894000</v>
      </c>
      <c r="N2336" s="7">
        <v>386250000</v>
      </c>
      <c r="O2336" s="20" t="str">
        <f t="shared" si="73"/>
        <v/>
      </c>
    </row>
    <row r="2337" spans="1:15">
      <c r="A2337" s="20" t="str">
        <f t="shared" si="74"/>
        <v>Lífeyrissjóður starfsmanna AkureyrarbæjarSamtryggingardeild</v>
      </c>
      <c r="B2337" s="20" t="str">
        <f>_xlfn.IFNA(INDEX(Listi!$AI:$AI,MATCH(C2337,Listi!$AJ:$AJ,0)),INDEX(Listi!T:T,MATCH(C2337,Listi!U:U,0)))</f>
        <v>Lífeyrissj. starfsm. Akureyrarb.</v>
      </c>
      <c r="C2337" t="s">
        <v>274</v>
      </c>
      <c r="D2337" t="s">
        <v>205</v>
      </c>
      <c r="E2337" t="s">
        <v>275</v>
      </c>
      <c r="F2337" s="8" t="s">
        <v>447</v>
      </c>
      <c r="G2337" s="8" t="s">
        <v>448</v>
      </c>
      <c r="H2337" t="s">
        <v>321</v>
      </c>
      <c r="I2337" s="7">
        <v>0</v>
      </c>
      <c r="L2337" s="7">
        <v>14569496826</v>
      </c>
      <c r="M2337" s="7">
        <v>46271787</v>
      </c>
      <c r="N2337" s="7">
        <v>1160288032</v>
      </c>
      <c r="O2337" s="20" t="str">
        <f t="shared" si="73"/>
        <v/>
      </c>
    </row>
    <row r="2338" spans="1:15">
      <c r="A2338" s="20" t="str">
        <f t="shared" si="74"/>
        <v>Lífeyrissjóður starfsmanna Búnaðarbanka ÍslandsSamtryggingardeild</v>
      </c>
      <c r="B2338" s="20" t="str">
        <f>_xlfn.IFNA(INDEX(Listi!$AI:$AI,MATCH(C2338,Listi!$AJ:$AJ,0)),INDEX(Listi!T:T,MATCH(C2338,Listi!U:U,0)))</f>
        <v>Lífeyrissj. starfsm. Búnaðarb.Ísl.</v>
      </c>
      <c r="C2338" t="s">
        <v>254</v>
      </c>
      <c r="D2338" t="s">
        <v>205</v>
      </c>
      <c r="E2338" t="s">
        <v>275</v>
      </c>
      <c r="F2338" s="8" t="s">
        <v>447</v>
      </c>
      <c r="G2338" s="8" t="s">
        <v>448</v>
      </c>
      <c r="H2338" t="s">
        <v>321</v>
      </c>
      <c r="I2338" s="7">
        <v>0</v>
      </c>
      <c r="L2338" s="7">
        <v>27921283000</v>
      </c>
      <c r="M2338" s="7">
        <v>7378000</v>
      </c>
      <c r="N2338" s="7">
        <v>1535577000</v>
      </c>
      <c r="O2338" s="20" t="str">
        <f t="shared" si="73"/>
        <v/>
      </c>
    </row>
    <row r="2339" spans="1:15">
      <c r="A2339" s="20" t="str">
        <f t="shared" si="74"/>
        <v>Lífeyrissjóður starfsmanna ReykjavíkurborgarSamtryggingardeild</v>
      </c>
      <c r="B2339" s="20" t="str">
        <f>_xlfn.IFNA(INDEX(Listi!$AI:$AI,MATCH(C2339,Listi!$AJ:$AJ,0)),INDEX(Listi!T:T,MATCH(C2339,Listi!U:U,0)))</f>
        <v>Lífeyrissj. starfsm. Reykjav.</v>
      </c>
      <c r="C2339" t="s">
        <v>255</v>
      </c>
      <c r="D2339" t="s">
        <v>205</v>
      </c>
      <c r="E2339" t="s">
        <v>275</v>
      </c>
      <c r="F2339" s="8" t="s">
        <v>447</v>
      </c>
      <c r="G2339" s="8" t="s">
        <v>448</v>
      </c>
      <c r="H2339" t="s">
        <v>321</v>
      </c>
      <c r="I2339" s="7">
        <v>0</v>
      </c>
      <c r="L2339" s="7">
        <v>92450251598</v>
      </c>
      <c r="M2339" s="7">
        <v>217604296</v>
      </c>
      <c r="N2339" s="7">
        <v>6195210428</v>
      </c>
      <c r="O2339" s="20" t="str">
        <f t="shared" si="73"/>
        <v/>
      </c>
    </row>
    <row r="2340" spans="1:15">
      <c r="A2340" s="20" t="str">
        <f t="shared" si="74"/>
        <v>Lífeyrissjóður starfsmanna ríkisinsA-deild</v>
      </c>
      <c r="B2340" s="20" t="str">
        <f>_xlfn.IFNA(INDEX(Listi!$AI:$AI,MATCH(C2340,Listi!$AJ:$AJ,0)),INDEX(Listi!T:T,MATCH(C2340,Listi!U:U,0)))</f>
        <v>LSR</v>
      </c>
      <c r="C2340" t="s">
        <v>256</v>
      </c>
      <c r="D2340" t="s">
        <v>257</v>
      </c>
      <c r="E2340" t="s">
        <v>275</v>
      </c>
      <c r="F2340" s="8" t="s">
        <v>447</v>
      </c>
      <c r="G2340" s="8" t="s">
        <v>448</v>
      </c>
      <c r="H2340" t="s">
        <v>321</v>
      </c>
      <c r="I2340" s="7">
        <v>0</v>
      </c>
      <c r="L2340" s="7">
        <v>1024402726080</v>
      </c>
      <c r="M2340" s="7">
        <v>38030413328</v>
      </c>
      <c r="N2340" s="7">
        <v>13011563069</v>
      </c>
      <c r="O2340" s="20" t="str">
        <f t="shared" si="73"/>
        <v/>
      </c>
    </row>
    <row r="2341" spans="1:15">
      <c r="A2341" s="20" t="str">
        <f t="shared" si="74"/>
        <v>Lífeyrissjóður starfsmanna ríkisinsB-deild</v>
      </c>
      <c r="B2341" s="20" t="str">
        <f>_xlfn.IFNA(INDEX(Listi!$AI:$AI,MATCH(C2341,Listi!$AJ:$AJ,0)),INDEX(Listi!T:T,MATCH(C2341,Listi!U:U,0)))</f>
        <v>LSR</v>
      </c>
      <c r="C2341" t="s">
        <v>256</v>
      </c>
      <c r="D2341" t="s">
        <v>218</v>
      </c>
      <c r="E2341" t="s">
        <v>275</v>
      </c>
      <c r="F2341" s="8" t="s">
        <v>447</v>
      </c>
      <c r="G2341" s="8" t="s">
        <v>448</v>
      </c>
      <c r="H2341" t="s">
        <v>321</v>
      </c>
      <c r="I2341" s="7">
        <v>0</v>
      </c>
      <c r="L2341" s="7">
        <v>297381500048</v>
      </c>
      <c r="M2341" s="7">
        <v>1364474032</v>
      </c>
      <c r="N2341" s="7">
        <v>62409553231</v>
      </c>
      <c r="O2341" s="20" t="str">
        <f t="shared" si="73"/>
        <v/>
      </c>
    </row>
    <row r="2342" spans="1:15">
      <c r="A2342" s="20" t="str">
        <f t="shared" si="74"/>
        <v>Lífeyrissjóður starfsmanna ríkisinsLeið I</v>
      </c>
      <c r="B2342" s="20" t="str">
        <f>_xlfn.IFNA(INDEX(Listi!$AI:$AI,MATCH(C2342,Listi!$AJ:$AJ,0)),INDEX(Listi!T:T,MATCH(C2342,Listi!U:U,0)))</f>
        <v>LSR</v>
      </c>
      <c r="C2342" t="s">
        <v>256</v>
      </c>
      <c r="D2342" t="s">
        <v>258</v>
      </c>
      <c r="E2342" t="s">
        <v>276</v>
      </c>
      <c r="F2342" s="8" t="s">
        <v>447</v>
      </c>
      <c r="G2342" s="8" t="s">
        <v>448</v>
      </c>
      <c r="H2342" t="s">
        <v>321</v>
      </c>
      <c r="I2342" s="7">
        <v>0</v>
      </c>
      <c r="L2342" s="7">
        <v>11704214939</v>
      </c>
      <c r="M2342" s="7">
        <v>547428342</v>
      </c>
      <c r="N2342" s="7">
        <v>195323403</v>
      </c>
      <c r="O2342" s="20" t="str">
        <f t="shared" si="73"/>
        <v/>
      </c>
    </row>
    <row r="2343" spans="1:15">
      <c r="A2343" s="20" t="str">
        <f t="shared" si="74"/>
        <v>Lífeyrissjóður starfsmanna ríkisinsLeið II</v>
      </c>
      <c r="B2343" s="20" t="str">
        <f>_xlfn.IFNA(INDEX(Listi!$AI:$AI,MATCH(C2343,Listi!$AJ:$AJ,0)),INDEX(Listi!T:T,MATCH(C2343,Listi!U:U,0)))</f>
        <v>LSR</v>
      </c>
      <c r="C2343" t="s">
        <v>256</v>
      </c>
      <c r="D2343" t="s">
        <v>259</v>
      </c>
      <c r="E2343" t="s">
        <v>276</v>
      </c>
      <c r="F2343" t="s">
        <v>447</v>
      </c>
      <c r="G2343" s="8" t="s">
        <v>448</v>
      </c>
      <c r="H2343" t="s">
        <v>321</v>
      </c>
      <c r="I2343" s="7">
        <v>0</v>
      </c>
      <c r="L2343" s="7">
        <v>3365164594</v>
      </c>
      <c r="M2343" s="7">
        <v>379849453</v>
      </c>
      <c r="N2343" s="7">
        <v>93142056</v>
      </c>
      <c r="O2343" s="20" t="str">
        <f t="shared" si="73"/>
        <v/>
      </c>
    </row>
    <row r="2344" spans="1:15">
      <c r="A2344" s="20" t="str">
        <f t="shared" si="74"/>
        <v>Lífeyrissjóður starfsmanna ríkisinsLeið III</v>
      </c>
      <c r="B2344" s="20" t="str">
        <f>_xlfn.IFNA(INDEX(Listi!$AI:$AI,MATCH(C2344,Listi!$AJ:$AJ,0)),INDEX(Listi!T:T,MATCH(C2344,Listi!U:U,0)))</f>
        <v>LSR</v>
      </c>
      <c r="C2344" t="s">
        <v>256</v>
      </c>
      <c r="D2344" t="s">
        <v>260</v>
      </c>
      <c r="E2344" t="s">
        <v>276</v>
      </c>
      <c r="F2344" t="s">
        <v>447</v>
      </c>
      <c r="G2344" s="8" t="s">
        <v>448</v>
      </c>
      <c r="H2344" t="s">
        <v>321</v>
      </c>
      <c r="I2344" s="7">
        <v>0</v>
      </c>
      <c r="L2344" s="7">
        <v>9959294621</v>
      </c>
      <c r="M2344" s="7">
        <v>743287481</v>
      </c>
      <c r="N2344" s="7">
        <v>349903833</v>
      </c>
      <c r="O2344" s="20" t="str">
        <f t="shared" si="73"/>
        <v/>
      </c>
    </row>
    <row r="2345" spans="1:15">
      <c r="A2345" s="20" t="str">
        <f t="shared" si="74"/>
        <v>Lífeyrissjóður Tannlæknafél ÍslDeild I/Séreign</v>
      </c>
      <c r="B2345" s="20" t="str">
        <f>_xlfn.IFNA(INDEX(Listi!$AI:$AI,MATCH(C2345,Listi!$AJ:$AJ,0)),INDEX(Listi!T:T,MATCH(C2345,Listi!U:U,0)))</f>
        <v>Lífeyrissj. Tannlækna</v>
      </c>
      <c r="C2345" t="s">
        <v>261</v>
      </c>
      <c r="D2345" t="s">
        <v>207</v>
      </c>
      <c r="E2345" t="s">
        <v>276</v>
      </c>
      <c r="F2345" t="s">
        <v>447</v>
      </c>
      <c r="G2345" s="8" t="s">
        <v>448</v>
      </c>
      <c r="H2345" t="s">
        <v>321</v>
      </c>
      <c r="I2345" s="7">
        <v>0</v>
      </c>
      <c r="L2345" s="7">
        <v>6768408488</v>
      </c>
      <c r="M2345" s="7">
        <v>272759192</v>
      </c>
      <c r="N2345" s="7">
        <v>153838058</v>
      </c>
      <c r="O2345" s="20" t="str">
        <f t="shared" si="73"/>
        <v/>
      </c>
    </row>
    <row r="2346" spans="1:15">
      <c r="A2346" s="20" t="str">
        <f t="shared" si="74"/>
        <v>Lífeyrissjóður Tannlæknafél ÍslSamtryggingardeild</v>
      </c>
      <c r="B2346" s="20" t="str">
        <f>_xlfn.IFNA(INDEX(Listi!$AI:$AI,MATCH(C2346,Listi!$AJ:$AJ,0)),INDEX(Listi!T:T,MATCH(C2346,Listi!U:U,0)))</f>
        <v>Lífeyrissj. Tannlækna</v>
      </c>
      <c r="C2346" t="s">
        <v>261</v>
      </c>
      <c r="D2346" t="s">
        <v>205</v>
      </c>
      <c r="E2346" t="s">
        <v>275</v>
      </c>
      <c r="F2346" t="s">
        <v>447</v>
      </c>
      <c r="G2346" s="8" t="s">
        <v>448</v>
      </c>
      <c r="H2346" t="s">
        <v>321</v>
      </c>
      <c r="I2346" s="7">
        <v>0</v>
      </c>
      <c r="L2346" s="7">
        <v>2241251214</v>
      </c>
      <c r="M2346" s="7">
        <v>112827287</v>
      </c>
      <c r="N2346" s="7">
        <v>17930159</v>
      </c>
      <c r="O2346" s="20" t="str">
        <f t="shared" si="73"/>
        <v/>
      </c>
    </row>
    <row r="2347" spans="1:15">
      <c r="A2347" s="20" t="str">
        <f t="shared" si="74"/>
        <v>Lífeyrissjóður verslunarmannaÆvileið 1</v>
      </c>
      <c r="B2347" s="20" t="str">
        <f>_xlfn.IFNA(INDEX(Listi!$AI:$AI,MATCH(C2347,Listi!$AJ:$AJ,0)),INDEX(Listi!T:T,MATCH(C2347,Listi!U:U,0)))</f>
        <v>Lífeyrissj. Verslunarm.</v>
      </c>
      <c r="C2347" t="s">
        <v>206</v>
      </c>
      <c r="D2347" t="s">
        <v>310</v>
      </c>
      <c r="E2347" t="s">
        <v>276</v>
      </c>
      <c r="F2347" t="s">
        <v>447</v>
      </c>
      <c r="G2347" s="8" t="s">
        <v>448</v>
      </c>
      <c r="H2347" t="s">
        <v>321</v>
      </c>
      <c r="I2347" s="7">
        <v>0</v>
      </c>
      <c r="L2347" s="7">
        <v>2860479562</v>
      </c>
      <c r="M2347" s="7">
        <v>819651283</v>
      </c>
      <c r="N2347" s="7">
        <v>12562366</v>
      </c>
      <c r="O2347" s="20" t="str">
        <f t="shared" si="73"/>
        <v/>
      </c>
    </row>
    <row r="2348" spans="1:15">
      <c r="A2348" s="20" t="str">
        <f t="shared" si="74"/>
        <v>Lífeyrissjóður verslunarmannaÆvileið 2</v>
      </c>
      <c r="B2348" s="20" t="str">
        <f>_xlfn.IFNA(INDEX(Listi!$AI:$AI,MATCH(C2348,Listi!$AJ:$AJ,0)),INDEX(Listi!T:T,MATCH(C2348,Listi!U:U,0)))</f>
        <v>Lífeyrissj. Verslunarm.</v>
      </c>
      <c r="C2348" t="s">
        <v>206</v>
      </c>
      <c r="D2348" t="s">
        <v>309</v>
      </c>
      <c r="E2348" t="s">
        <v>276</v>
      </c>
      <c r="F2348" t="s">
        <v>447</v>
      </c>
      <c r="G2348" s="8" t="s">
        <v>448</v>
      </c>
      <c r="H2348" t="s">
        <v>321</v>
      </c>
      <c r="I2348" s="7">
        <v>0</v>
      </c>
      <c r="L2348" s="7">
        <v>2325064159</v>
      </c>
      <c r="M2348" s="7">
        <v>465663194</v>
      </c>
      <c r="N2348" s="7">
        <v>32037995</v>
      </c>
      <c r="O2348" s="20" t="str">
        <f t="shared" si="73"/>
        <v/>
      </c>
    </row>
    <row r="2349" spans="1:15">
      <c r="A2349" s="20" t="str">
        <f t="shared" si="74"/>
        <v>Lífeyrissjóður verslunarmannaÆvileið 3</v>
      </c>
      <c r="B2349" s="20" t="str">
        <f>_xlfn.IFNA(INDEX(Listi!$AI:$AI,MATCH(C2349,Listi!$AJ:$AJ,0)),INDEX(Listi!T:T,MATCH(C2349,Listi!U:U,0)))</f>
        <v>Lífeyrissj. Verslunarm.</v>
      </c>
      <c r="C2349" t="s">
        <v>206</v>
      </c>
      <c r="D2349" t="s">
        <v>308</v>
      </c>
      <c r="E2349" t="s">
        <v>276</v>
      </c>
      <c r="F2349" t="s">
        <v>447</v>
      </c>
      <c r="G2349" s="8" t="s">
        <v>448</v>
      </c>
      <c r="H2349" t="s">
        <v>321</v>
      </c>
      <c r="I2349" s="7">
        <v>0</v>
      </c>
      <c r="L2349" s="7">
        <v>1567402319</v>
      </c>
      <c r="M2349" s="7">
        <v>325961302</v>
      </c>
      <c r="N2349" s="7">
        <v>60283998</v>
      </c>
      <c r="O2349" s="20" t="str">
        <f t="shared" si="73"/>
        <v/>
      </c>
    </row>
    <row r="2350" spans="1:15">
      <c r="A2350" s="20" t="str">
        <f t="shared" si="74"/>
        <v>Lífeyrissjóður verslunarmannaDeild I/Séreign</v>
      </c>
      <c r="B2350" s="20" t="str">
        <f>_xlfn.IFNA(INDEX(Listi!$AI:$AI,MATCH(C2350,Listi!$AJ:$AJ,0)),INDEX(Listi!T:T,MATCH(C2350,Listi!U:U,0)))</f>
        <v>Lífeyrissj. Verslunarm.</v>
      </c>
      <c r="C2350" t="s">
        <v>206</v>
      </c>
      <c r="D2350" t="s">
        <v>207</v>
      </c>
      <c r="E2350" t="s">
        <v>276</v>
      </c>
      <c r="F2350" t="s">
        <v>447</v>
      </c>
      <c r="G2350" s="8" t="s">
        <v>448</v>
      </c>
      <c r="H2350" t="s">
        <v>321</v>
      </c>
      <c r="I2350" s="7">
        <v>0</v>
      </c>
      <c r="L2350" s="7">
        <v>19785724399</v>
      </c>
      <c r="M2350" s="7">
        <v>729937912</v>
      </c>
      <c r="N2350" s="7">
        <v>458382791</v>
      </c>
      <c r="O2350" s="20" t="str">
        <f t="shared" si="73"/>
        <v/>
      </c>
    </row>
    <row r="2351" spans="1:15">
      <c r="A2351" s="20" t="str">
        <f t="shared" si="74"/>
        <v>Lífeyrissjóður verslunarmannaSamtryggingardeild</v>
      </c>
      <c r="B2351" s="20" t="str">
        <f>_xlfn.IFNA(INDEX(Listi!$AI:$AI,MATCH(C2351,Listi!$AJ:$AJ,0)),INDEX(Listi!T:T,MATCH(C2351,Listi!U:U,0)))</f>
        <v>Lífeyrissj. Verslunarm.</v>
      </c>
      <c r="C2351" t="s">
        <v>206</v>
      </c>
      <c r="D2351" t="s">
        <v>205</v>
      </c>
      <c r="E2351" t="s">
        <v>275</v>
      </c>
      <c r="F2351" t="s">
        <v>447</v>
      </c>
      <c r="G2351" s="8" t="s">
        <v>448</v>
      </c>
      <c r="H2351" t="s">
        <v>321</v>
      </c>
      <c r="I2351" s="7">
        <v>0</v>
      </c>
      <c r="L2351" s="7">
        <v>1174592806906</v>
      </c>
      <c r="M2351" s="7">
        <v>35794261112</v>
      </c>
      <c r="N2351" s="7">
        <v>21965137185</v>
      </c>
      <c r="O2351" s="20" t="str">
        <f t="shared" si="73"/>
        <v/>
      </c>
    </row>
    <row r="2352" spans="1:15">
      <c r="A2352" s="20" t="str">
        <f t="shared" si="74"/>
        <v>Lífeyrissjóður VestmannaeyjaSafn I</v>
      </c>
      <c r="B2352" s="20" t="str">
        <f>_xlfn.IFNA(INDEX(Listi!$AI:$AI,MATCH(C2352,Listi!$AJ:$AJ,0)),INDEX(Listi!T:T,MATCH(C2352,Listi!U:U,0)))</f>
        <v>Lífeyrissj. Vestm.</v>
      </c>
      <c r="C2352" t="s">
        <v>262</v>
      </c>
      <c r="D2352" t="s">
        <v>210</v>
      </c>
      <c r="E2352" t="s">
        <v>276</v>
      </c>
      <c r="F2352" t="s">
        <v>447</v>
      </c>
      <c r="G2352" s="8" t="s">
        <v>448</v>
      </c>
      <c r="H2352" t="s">
        <v>321</v>
      </c>
      <c r="I2352" s="7">
        <v>0</v>
      </c>
      <c r="L2352" s="7">
        <v>381311221</v>
      </c>
      <c r="M2352" s="7">
        <v>44104006</v>
      </c>
      <c r="N2352" s="7">
        <v>13592960</v>
      </c>
      <c r="O2352" s="20" t="str">
        <f t="shared" si="73"/>
        <v/>
      </c>
    </row>
    <row r="2353" spans="1:15">
      <c r="A2353" s="20" t="str">
        <f t="shared" si="74"/>
        <v>Lífeyrissjóður VestmannaeyjaSafn II</v>
      </c>
      <c r="B2353" s="20" t="str">
        <f>_xlfn.IFNA(INDEX(Listi!$AI:$AI,MATCH(C2353,Listi!$AJ:$AJ,0)),INDEX(Listi!T:T,MATCH(C2353,Listi!U:U,0)))</f>
        <v>Lífeyrissj. Vestm.</v>
      </c>
      <c r="C2353" t="s">
        <v>262</v>
      </c>
      <c r="D2353" t="s">
        <v>211</v>
      </c>
      <c r="E2353" t="s">
        <v>276</v>
      </c>
      <c r="F2353" t="s">
        <v>447</v>
      </c>
      <c r="G2353" s="8" t="s">
        <v>448</v>
      </c>
      <c r="H2353" t="s">
        <v>321</v>
      </c>
      <c r="I2353" s="7">
        <v>0</v>
      </c>
      <c r="L2353" s="7">
        <v>571440191</v>
      </c>
      <c r="M2353" s="7">
        <v>40240404</v>
      </c>
      <c r="N2353" s="7">
        <v>18659289</v>
      </c>
      <c r="O2353" s="20" t="str">
        <f t="shared" si="73"/>
        <v/>
      </c>
    </row>
    <row r="2354" spans="1:15">
      <c r="A2354" s="20" t="str">
        <f t="shared" si="74"/>
        <v>Lífeyrissjóður VestmannaeyjaSamtryggingardeild</v>
      </c>
      <c r="B2354" s="20" t="str">
        <f>_xlfn.IFNA(INDEX(Listi!$AI:$AI,MATCH(C2354,Listi!$AJ:$AJ,0)),INDEX(Listi!T:T,MATCH(C2354,Listi!U:U,0)))</f>
        <v>Lífeyrissj. Vestm.</v>
      </c>
      <c r="C2354" t="s">
        <v>262</v>
      </c>
      <c r="D2354" t="s">
        <v>205</v>
      </c>
      <c r="E2354" t="s">
        <v>275</v>
      </c>
      <c r="F2354" t="s">
        <v>447</v>
      </c>
      <c r="G2354" s="8" t="s">
        <v>448</v>
      </c>
      <c r="H2354" t="s">
        <v>321</v>
      </c>
      <c r="I2354" s="7">
        <v>-2330000</v>
      </c>
      <c r="L2354" s="7">
        <v>85198020532</v>
      </c>
      <c r="M2354" s="7">
        <v>1944643004</v>
      </c>
      <c r="N2354" s="7">
        <v>2198060399</v>
      </c>
      <c r="O2354" s="20" t="str">
        <f t="shared" si="73"/>
        <v/>
      </c>
    </row>
    <row r="2355" spans="1:15">
      <c r="A2355" s="20" t="str">
        <f t="shared" si="74"/>
        <v>Lífsval - lífeyrissparnaðurLífsval 1</v>
      </c>
      <c r="B2355" s="20" t="str">
        <f>_xlfn.IFNA(INDEX(Listi!$AI:$AI,MATCH(C2355,Listi!$AJ:$AJ,0)),INDEX(Listi!T:T,MATCH(C2355,Listi!U:U,0)))</f>
        <v>Lífsval</v>
      </c>
      <c r="C2355" t="s">
        <v>263</v>
      </c>
      <c r="D2355" t="s">
        <v>264</v>
      </c>
      <c r="E2355" t="s">
        <v>276</v>
      </c>
      <c r="F2355" t="s">
        <v>447</v>
      </c>
      <c r="G2355" s="8" t="s">
        <v>448</v>
      </c>
      <c r="H2355" t="s">
        <v>321</v>
      </c>
      <c r="I2355" s="7">
        <v>0</v>
      </c>
      <c r="L2355" s="7">
        <v>1792991246</v>
      </c>
      <c r="M2355" s="7">
        <v>203244065</v>
      </c>
      <c r="N2355" s="7">
        <v>81003579</v>
      </c>
      <c r="O2355" s="20" t="str">
        <f t="shared" si="73"/>
        <v/>
      </c>
    </row>
    <row r="2356" spans="1:15">
      <c r="A2356" s="20" t="str">
        <f t="shared" si="74"/>
        <v>Lífsval - lífeyrissparnaðurLífsval 2</v>
      </c>
      <c r="B2356" s="20" t="str">
        <f>_xlfn.IFNA(INDEX(Listi!$AI:$AI,MATCH(C2356,Listi!$AJ:$AJ,0)),INDEX(Listi!T:T,MATCH(C2356,Listi!U:U,0)))</f>
        <v>Lífsval</v>
      </c>
      <c r="C2356" t="s">
        <v>263</v>
      </c>
      <c r="D2356" t="s">
        <v>265</v>
      </c>
      <c r="E2356" t="s">
        <v>276</v>
      </c>
      <c r="F2356" t="s">
        <v>447</v>
      </c>
      <c r="G2356" s="8" t="s">
        <v>448</v>
      </c>
      <c r="H2356" t="s">
        <v>321</v>
      </c>
      <c r="I2356" s="7">
        <v>0</v>
      </c>
      <c r="L2356" s="7">
        <v>79660340</v>
      </c>
      <c r="M2356" s="7">
        <v>14369045</v>
      </c>
      <c r="N2356" s="7">
        <v>2695304</v>
      </c>
      <c r="O2356" s="20" t="str">
        <f t="shared" si="73"/>
        <v/>
      </c>
    </row>
    <row r="2357" spans="1:15">
      <c r="A2357" s="20" t="str">
        <f t="shared" si="74"/>
        <v>Lífsval - lífeyrissparnaðurLífsval 3</v>
      </c>
      <c r="B2357" s="20" t="str">
        <f>_xlfn.IFNA(INDEX(Listi!$AI:$AI,MATCH(C2357,Listi!$AJ:$AJ,0)),INDEX(Listi!T:T,MATCH(C2357,Listi!U:U,0)))</f>
        <v>Lífsval</v>
      </c>
      <c r="C2357" t="s">
        <v>263</v>
      </c>
      <c r="D2357" t="s">
        <v>266</v>
      </c>
      <c r="E2357" t="s">
        <v>276</v>
      </c>
      <c r="F2357" t="s">
        <v>447</v>
      </c>
      <c r="G2357" s="8" t="s">
        <v>448</v>
      </c>
      <c r="H2357" t="s">
        <v>321</v>
      </c>
      <c r="I2357" s="7">
        <v>0</v>
      </c>
      <c r="L2357" s="7">
        <v>131239774</v>
      </c>
      <c r="M2357" s="7">
        <v>16635787</v>
      </c>
      <c r="N2357" s="7">
        <v>3548138</v>
      </c>
      <c r="O2357" s="20" t="str">
        <f t="shared" si="73"/>
        <v/>
      </c>
    </row>
    <row r="2358" spans="1:15">
      <c r="A2358" s="20" t="str">
        <f t="shared" si="74"/>
        <v>Lífsval - lífeyrissparnaðurLífsval 4</v>
      </c>
      <c r="B2358" s="20" t="str">
        <f>_xlfn.IFNA(INDEX(Listi!$AI:$AI,MATCH(C2358,Listi!$AJ:$AJ,0)),INDEX(Listi!T:T,MATCH(C2358,Listi!U:U,0)))</f>
        <v>Lífsval</v>
      </c>
      <c r="C2358" t="s">
        <v>263</v>
      </c>
      <c r="D2358" t="s">
        <v>267</v>
      </c>
      <c r="E2358" t="s">
        <v>276</v>
      </c>
      <c r="F2358" t="s">
        <v>447</v>
      </c>
      <c r="G2358" s="8" t="s">
        <v>448</v>
      </c>
      <c r="H2358" t="s">
        <v>321</v>
      </c>
      <c r="I2358" s="7">
        <v>0</v>
      </c>
      <c r="L2358" s="7">
        <v>71752064</v>
      </c>
      <c r="M2358" s="7">
        <v>15238959</v>
      </c>
      <c r="N2358" s="7">
        <v>2058992</v>
      </c>
      <c r="O2358" s="20" t="str">
        <f t="shared" si="73"/>
        <v/>
      </c>
    </row>
    <row r="2359" spans="1:15">
      <c r="A2359" s="20" t="str">
        <f t="shared" si="74"/>
        <v>Lífsverk lífeyrissjóðurLífsverk I/Séreign</v>
      </c>
      <c r="B2359" s="20" t="str">
        <f>_xlfn.IFNA(INDEX(Listi!$AI:$AI,MATCH(C2359,Listi!$AJ:$AJ,0)),INDEX(Listi!T:T,MATCH(C2359,Listi!U:U,0)))</f>
        <v xml:space="preserve">Lífsverk  </v>
      </c>
      <c r="C2359" t="s">
        <v>268</v>
      </c>
      <c r="D2359" t="s">
        <v>269</v>
      </c>
      <c r="E2359" t="s">
        <v>276</v>
      </c>
      <c r="F2359" t="s">
        <v>447</v>
      </c>
      <c r="G2359" s="8" t="s">
        <v>448</v>
      </c>
      <c r="H2359" t="s">
        <v>321</v>
      </c>
      <c r="I2359" s="7">
        <v>0</v>
      </c>
      <c r="L2359" s="7">
        <v>4582957000</v>
      </c>
      <c r="M2359" s="7">
        <v>635926000</v>
      </c>
      <c r="N2359" s="7">
        <v>22708000</v>
      </c>
      <c r="O2359" s="20" t="str">
        <f t="shared" si="73"/>
        <v/>
      </c>
    </row>
    <row r="2360" spans="1:15">
      <c r="A2360" s="20" t="str">
        <f t="shared" si="74"/>
        <v>Lífsverk lífeyrissjóðurLífsverk II/Séreign</v>
      </c>
      <c r="B2360" s="20" t="str">
        <f>_xlfn.IFNA(INDEX(Listi!$AI:$AI,MATCH(C2360,Listi!$AJ:$AJ,0)),INDEX(Listi!T:T,MATCH(C2360,Listi!U:U,0)))</f>
        <v xml:space="preserve">Lífsverk  </v>
      </c>
      <c r="C2360" t="s">
        <v>268</v>
      </c>
      <c r="D2360" t="s">
        <v>270</v>
      </c>
      <c r="E2360" t="s">
        <v>276</v>
      </c>
      <c r="F2360" t="s">
        <v>447</v>
      </c>
      <c r="G2360" s="8" t="s">
        <v>448</v>
      </c>
      <c r="H2360" t="s">
        <v>321</v>
      </c>
      <c r="I2360" s="7">
        <v>0</v>
      </c>
      <c r="L2360" s="7">
        <v>23735073000</v>
      </c>
      <c r="M2360" s="7">
        <v>2073571000</v>
      </c>
      <c r="N2360" s="7">
        <v>249365000</v>
      </c>
      <c r="O2360" s="20" t="str">
        <f t="shared" si="73"/>
        <v/>
      </c>
    </row>
    <row r="2361" spans="1:15">
      <c r="A2361" s="20" t="str">
        <f t="shared" si="74"/>
        <v>Lífsverk lífeyrissjóðurLífsverk III/Séreign</v>
      </c>
      <c r="B2361" s="20" t="str">
        <f>_xlfn.IFNA(INDEX(Listi!$AI:$AI,MATCH(C2361,Listi!$AJ:$AJ,0)),INDEX(Listi!T:T,MATCH(C2361,Listi!U:U,0)))</f>
        <v xml:space="preserve">Lífsverk  </v>
      </c>
      <c r="C2361" t="s">
        <v>268</v>
      </c>
      <c r="D2361" t="s">
        <v>271</v>
      </c>
      <c r="E2361" t="s">
        <v>276</v>
      </c>
      <c r="F2361" t="s">
        <v>447</v>
      </c>
      <c r="G2361" s="8" t="s">
        <v>448</v>
      </c>
      <c r="H2361" t="s">
        <v>321</v>
      </c>
      <c r="I2361" s="7">
        <v>0</v>
      </c>
      <c r="L2361" s="7">
        <v>653814000</v>
      </c>
      <c r="M2361" s="7">
        <v>105107000</v>
      </c>
      <c r="N2361" s="7">
        <v>2613000</v>
      </c>
      <c r="O2361" s="20" t="str">
        <f t="shared" si="73"/>
        <v/>
      </c>
    </row>
    <row r="2362" spans="1:15">
      <c r="A2362" s="20" t="str">
        <f t="shared" si="74"/>
        <v>Lífsverk lífeyrissjóðurSamtryggingardeild</v>
      </c>
      <c r="B2362" s="20" t="str">
        <f>_xlfn.IFNA(INDEX(Listi!$AI:$AI,MATCH(C2362,Listi!$AJ:$AJ,0)),INDEX(Listi!T:T,MATCH(C2362,Listi!U:U,0)))</f>
        <v xml:space="preserve">Lífsverk  </v>
      </c>
      <c r="C2362" t="s">
        <v>268</v>
      </c>
      <c r="D2362" t="s">
        <v>205</v>
      </c>
      <c r="E2362" t="s">
        <v>275</v>
      </c>
      <c r="F2362" t="s">
        <v>447</v>
      </c>
      <c r="G2362" s="8" t="s">
        <v>448</v>
      </c>
      <c r="H2362" t="s">
        <v>321</v>
      </c>
      <c r="I2362" s="7">
        <v>0</v>
      </c>
      <c r="L2362" s="7">
        <v>120542527000</v>
      </c>
      <c r="M2362" s="7">
        <v>4397803000</v>
      </c>
      <c r="N2362" s="7">
        <v>1423151000</v>
      </c>
      <c r="O2362" s="20" t="str">
        <f t="shared" si="73"/>
        <v/>
      </c>
    </row>
    <row r="2363" spans="1:15">
      <c r="A2363" s="20" t="str">
        <f t="shared" si="74"/>
        <v>Söfnunarsjóður lífeyrisréttindaDeild I/Innlán</v>
      </c>
      <c r="B2363" s="20" t="str">
        <f>_xlfn.IFNA(INDEX(Listi!$AI:$AI,MATCH(C2363,Listi!$AJ:$AJ,0)),INDEX(Listi!T:T,MATCH(C2363,Listi!U:U,0)))</f>
        <v>Söfnunarsj.</v>
      </c>
      <c r="C2363" t="s">
        <v>272</v>
      </c>
      <c r="D2363" t="s">
        <v>273</v>
      </c>
      <c r="E2363" t="s">
        <v>276</v>
      </c>
      <c r="F2363" s="8" t="s">
        <v>447</v>
      </c>
      <c r="G2363" s="8" t="s">
        <v>448</v>
      </c>
      <c r="H2363" t="s">
        <v>321</v>
      </c>
      <c r="I2363" s="7">
        <v>0</v>
      </c>
      <c r="L2363" s="7">
        <v>2001731914</v>
      </c>
      <c r="M2363" s="7">
        <v>133561634</v>
      </c>
      <c r="N2363" s="7">
        <v>44803565</v>
      </c>
      <c r="O2363" s="20" t="str">
        <f t="shared" si="73"/>
        <v/>
      </c>
    </row>
    <row r="2364" spans="1:15">
      <c r="A2364" s="20" t="str">
        <f t="shared" si="74"/>
        <v>Söfnunarsjóður lífeyrisréttindaDeild III/Séreign</v>
      </c>
      <c r="B2364" s="20" t="str">
        <f>_xlfn.IFNA(INDEX(Listi!$AI:$AI,MATCH(C2364,Listi!$AJ:$AJ,0)),INDEX(Listi!T:T,MATCH(C2364,Listi!U:U,0)))</f>
        <v>Söfnunarsj.</v>
      </c>
      <c r="C2364" t="s">
        <v>272</v>
      </c>
      <c r="D2364" t="s">
        <v>599</v>
      </c>
      <c r="E2364" t="s">
        <v>276</v>
      </c>
      <c r="F2364" s="8" t="s">
        <v>447</v>
      </c>
      <c r="G2364" s="8" t="s">
        <v>448</v>
      </c>
      <c r="H2364" t="s">
        <v>321</v>
      </c>
      <c r="I2364" s="7">
        <v>0</v>
      </c>
      <c r="L2364" s="7">
        <v>24413085</v>
      </c>
      <c r="M2364" s="7">
        <v>24697577</v>
      </c>
      <c r="N2364" s="7">
        <v>900000</v>
      </c>
      <c r="O2364" s="20" t="str">
        <f t="shared" si="73"/>
        <v/>
      </c>
    </row>
    <row r="2365" spans="1:15">
      <c r="A2365" s="20" t="str">
        <f t="shared" si="74"/>
        <v>Söfnunarsjóður lífeyrisréttindaDeildII/Séreign</v>
      </c>
      <c r="B2365" s="20" t="str">
        <f>_xlfn.IFNA(INDEX(Listi!$AI:$AI,MATCH(C2365,Listi!$AJ:$AJ,0)),INDEX(Listi!T:T,MATCH(C2365,Listi!U:U,0)))</f>
        <v>Söfnunarsj.</v>
      </c>
      <c r="C2365" t="s">
        <v>272</v>
      </c>
      <c r="D2365" t="s">
        <v>586</v>
      </c>
      <c r="E2365" t="s">
        <v>276</v>
      </c>
      <c r="F2365" s="8" t="s">
        <v>447</v>
      </c>
      <c r="G2365" s="8" t="s">
        <v>448</v>
      </c>
      <c r="H2365" t="s">
        <v>321</v>
      </c>
      <c r="I2365" s="7">
        <v>0</v>
      </c>
      <c r="L2365" s="7">
        <v>1654616477</v>
      </c>
      <c r="M2365" s="7">
        <v>128539213</v>
      </c>
      <c r="N2365" s="7">
        <v>22846291</v>
      </c>
      <c r="O2365" s="20" t="str">
        <f t="shared" si="73"/>
        <v/>
      </c>
    </row>
    <row r="2366" spans="1:15">
      <c r="A2366" s="20" t="str">
        <f t="shared" si="74"/>
        <v>Söfnunarsjóður lífeyrisréttindaSamtryggingardeild</v>
      </c>
      <c r="B2366" s="20" t="str">
        <f>_xlfn.IFNA(INDEX(Listi!$AI:$AI,MATCH(C2366,Listi!$AJ:$AJ,0)),INDEX(Listi!T:T,MATCH(C2366,Listi!U:U,0)))</f>
        <v>Söfnunarsj.</v>
      </c>
      <c r="C2366" t="s">
        <v>272</v>
      </c>
      <c r="D2366" t="s">
        <v>205</v>
      </c>
      <c r="E2366" t="s">
        <v>275</v>
      </c>
      <c r="F2366" s="8" t="s">
        <v>447</v>
      </c>
      <c r="G2366" s="8" t="s">
        <v>448</v>
      </c>
      <c r="H2366" t="s">
        <v>321</v>
      </c>
      <c r="I2366" s="7">
        <v>0</v>
      </c>
      <c r="L2366" s="7">
        <v>238978847889</v>
      </c>
      <c r="M2366" s="7">
        <v>4967193409</v>
      </c>
      <c r="N2366" s="7">
        <v>6076487652</v>
      </c>
      <c r="O2366" s="20" t="str">
        <f t="shared" si="73"/>
        <v/>
      </c>
    </row>
    <row r="2367" spans="1:15">
      <c r="A2367" s="20" t="str">
        <f t="shared" si="74"/>
        <v>Stapi lífeyrissjóðurSafn I</v>
      </c>
      <c r="B2367" s="20" t="str">
        <f>_xlfn.IFNA(INDEX(Listi!$AI:$AI,MATCH(C2367,Listi!$AJ:$AJ,0)),INDEX(Listi!T:T,MATCH(C2367,Listi!U:U,0)))</f>
        <v xml:space="preserve">Stapi  </v>
      </c>
      <c r="C2367" t="s">
        <v>209</v>
      </c>
      <c r="D2367" t="s">
        <v>210</v>
      </c>
      <c r="E2367" t="s">
        <v>276</v>
      </c>
      <c r="F2367" s="8" t="s">
        <v>447</v>
      </c>
      <c r="G2367" s="8" t="s">
        <v>448</v>
      </c>
      <c r="H2367" t="s">
        <v>321</v>
      </c>
      <c r="I2367" s="7">
        <v>0</v>
      </c>
      <c r="L2367" s="7">
        <v>2440828925</v>
      </c>
      <c r="M2367" s="7">
        <v>91567233</v>
      </c>
      <c r="N2367" s="7">
        <v>110755602</v>
      </c>
      <c r="O2367" s="20" t="str">
        <f t="shared" si="73"/>
        <v/>
      </c>
    </row>
    <row r="2368" spans="1:15">
      <c r="A2368" s="20" t="str">
        <f t="shared" si="74"/>
        <v>Stapi lífeyrissjóðurSafn II</v>
      </c>
      <c r="B2368" s="20" t="str">
        <f>_xlfn.IFNA(INDEX(Listi!$AI:$AI,MATCH(C2368,Listi!$AJ:$AJ,0)),INDEX(Listi!T:T,MATCH(C2368,Listi!U:U,0)))</f>
        <v xml:space="preserve">Stapi  </v>
      </c>
      <c r="C2368" t="s">
        <v>209</v>
      </c>
      <c r="D2368" t="s">
        <v>211</v>
      </c>
      <c r="E2368" t="s">
        <v>276</v>
      </c>
      <c r="F2368" s="8" t="s">
        <v>447</v>
      </c>
      <c r="G2368" s="8" t="s">
        <v>448</v>
      </c>
      <c r="H2368" t="s">
        <v>321</v>
      </c>
      <c r="I2368" s="7">
        <v>0</v>
      </c>
      <c r="L2368" s="7">
        <v>5710890273</v>
      </c>
      <c r="M2368" s="7">
        <v>262001316</v>
      </c>
      <c r="N2368" s="7">
        <v>164209410</v>
      </c>
      <c r="O2368" s="20" t="str">
        <f t="shared" si="73"/>
        <v/>
      </c>
    </row>
    <row r="2369" spans="1:15">
      <c r="A2369" s="20" t="str">
        <f t="shared" si="74"/>
        <v>Stapi lífeyrissjóðurSafn III</v>
      </c>
      <c r="B2369" s="20" t="str">
        <f>_xlfn.IFNA(INDEX(Listi!$AI:$AI,MATCH(C2369,Listi!$AJ:$AJ,0)),INDEX(Listi!T:T,MATCH(C2369,Listi!U:U,0)))</f>
        <v xml:space="preserve">Stapi  </v>
      </c>
      <c r="C2369" t="s">
        <v>209</v>
      </c>
      <c r="D2369" t="s">
        <v>212</v>
      </c>
      <c r="E2369" t="s">
        <v>276</v>
      </c>
      <c r="F2369" t="s">
        <v>447</v>
      </c>
      <c r="G2369" s="8" t="s">
        <v>448</v>
      </c>
      <c r="H2369" t="s">
        <v>321</v>
      </c>
      <c r="I2369" s="7">
        <v>0</v>
      </c>
      <c r="L2369" s="7">
        <v>268100084</v>
      </c>
      <c r="M2369" s="7">
        <v>24388890</v>
      </c>
      <c r="N2369" s="7">
        <v>9886128</v>
      </c>
      <c r="O2369" s="20" t="str">
        <f t="shared" si="73"/>
        <v/>
      </c>
    </row>
    <row r="2370" spans="1:15">
      <c r="A2370" s="20" t="str">
        <f t="shared" si="74"/>
        <v>Stapi lífeyrissjóðurTryggingardeild</v>
      </c>
      <c r="B2370" s="20" t="str">
        <f>_xlfn.IFNA(INDEX(Listi!$AI:$AI,MATCH(C2370,Listi!$AJ:$AJ,0)),INDEX(Listi!T:T,MATCH(C2370,Listi!U:U,0)))</f>
        <v xml:space="preserve">Stapi  </v>
      </c>
      <c r="C2370" t="s">
        <v>209</v>
      </c>
      <c r="D2370" t="s">
        <v>213</v>
      </c>
      <c r="E2370" t="s">
        <v>275</v>
      </c>
      <c r="F2370" t="s">
        <v>447</v>
      </c>
      <c r="G2370" s="8" t="s">
        <v>448</v>
      </c>
      <c r="H2370" t="s">
        <v>321</v>
      </c>
      <c r="I2370" s="7">
        <v>-18266743</v>
      </c>
      <c r="L2370" s="7">
        <v>348661724246</v>
      </c>
      <c r="M2370" s="7">
        <v>13807615154</v>
      </c>
      <c r="N2370" s="7">
        <v>7912918911</v>
      </c>
      <c r="O2370" s="20" t="str">
        <f t="shared" ref="O2370:O2433" si="75">IFERROR(VLOOKUP(F2370,EhLykill,3,FALSE),"")</f>
        <v/>
      </c>
    </row>
    <row r="2371" spans="1:15">
      <c r="A2371" s="20" t="str">
        <f t="shared" si="74"/>
        <v>Stapi lífeyrissjóðurVarfærnasafnið</v>
      </c>
      <c r="B2371" s="20" t="str">
        <f>_xlfn.IFNA(INDEX(Listi!$AI:$AI,MATCH(C2371,Listi!$AJ:$AJ,0)),INDEX(Listi!T:T,MATCH(C2371,Listi!U:U,0)))</f>
        <v xml:space="preserve">Stapi  </v>
      </c>
      <c r="C2371" t="s">
        <v>209</v>
      </c>
      <c r="D2371" t="s">
        <v>392</v>
      </c>
      <c r="E2371" t="s">
        <v>276</v>
      </c>
      <c r="F2371" t="s">
        <v>447</v>
      </c>
      <c r="G2371" s="8" t="s">
        <v>448</v>
      </c>
      <c r="H2371" t="s">
        <v>321</v>
      </c>
      <c r="I2371" s="7">
        <v>0</v>
      </c>
      <c r="L2371" s="7">
        <v>471986044</v>
      </c>
      <c r="M2371" s="7">
        <v>137399159</v>
      </c>
      <c r="N2371" s="7">
        <v>6994496</v>
      </c>
      <c r="O2371" s="20" t="str">
        <f t="shared" si="75"/>
        <v/>
      </c>
    </row>
    <row r="2372" spans="1:15">
      <c r="A2372" s="20" t="str">
        <f t="shared" si="74"/>
        <v>Almenni lífeyrissjóðurinnÆvisafn I</v>
      </c>
      <c r="B2372" s="20" t="str">
        <f>_xlfn.IFNA(INDEX(Listi!$AI:$AI,MATCH(C2372,Listi!$AJ:$AJ,0)),INDEX(Listi!T:T,MATCH(C2372,Listi!U:U,0)))</f>
        <v xml:space="preserve">Almenni </v>
      </c>
      <c r="C2372" t="s">
        <v>0</v>
      </c>
      <c r="D2372" t="s">
        <v>202</v>
      </c>
      <c r="E2372" t="s">
        <v>276</v>
      </c>
      <c r="F2372" t="s">
        <v>452</v>
      </c>
      <c r="G2372" s="8" t="s">
        <v>453</v>
      </c>
      <c r="H2372" t="s">
        <v>322</v>
      </c>
      <c r="I2372" s="7">
        <v>0</v>
      </c>
      <c r="L2372" s="7">
        <v>43068273823</v>
      </c>
      <c r="M2372" s="7">
        <v>4413720640</v>
      </c>
      <c r="N2372" s="7">
        <v>641257097</v>
      </c>
      <c r="O2372" s="20" t="str">
        <f t="shared" si="75"/>
        <v/>
      </c>
    </row>
    <row r="2373" spans="1:15">
      <c r="A2373" s="20" t="str">
        <f t="shared" si="74"/>
        <v>Almenni lífeyrissjóðurinnÆvisafn II</v>
      </c>
      <c r="B2373" s="20" t="str">
        <f>_xlfn.IFNA(INDEX(Listi!$AI:$AI,MATCH(C2373,Listi!$AJ:$AJ,0)),INDEX(Listi!T:T,MATCH(C2373,Listi!U:U,0)))</f>
        <v xml:space="preserve">Almenni </v>
      </c>
      <c r="C2373" t="s">
        <v>0</v>
      </c>
      <c r="D2373" t="s">
        <v>203</v>
      </c>
      <c r="E2373" t="s">
        <v>276</v>
      </c>
      <c r="F2373" t="s">
        <v>452</v>
      </c>
      <c r="G2373" s="8" t="s">
        <v>453</v>
      </c>
      <c r="H2373" t="s">
        <v>322</v>
      </c>
      <c r="I2373" s="7">
        <v>0</v>
      </c>
      <c r="L2373" s="7">
        <v>86460235807</v>
      </c>
      <c r="M2373" s="7">
        <v>3970537445</v>
      </c>
      <c r="N2373" s="7">
        <v>1539034493</v>
      </c>
      <c r="O2373" s="20" t="str">
        <f t="shared" si="75"/>
        <v/>
      </c>
    </row>
    <row r="2374" spans="1:15">
      <c r="A2374" s="20" t="str">
        <f t="shared" si="74"/>
        <v>Almenni lífeyrissjóðurinnÆvisafn III</v>
      </c>
      <c r="B2374" s="20" t="str">
        <f>_xlfn.IFNA(INDEX(Listi!$AI:$AI,MATCH(C2374,Listi!$AJ:$AJ,0)),INDEX(Listi!T:T,MATCH(C2374,Listi!U:U,0)))</f>
        <v xml:space="preserve">Almenni </v>
      </c>
      <c r="C2374" t="s">
        <v>0</v>
      </c>
      <c r="D2374" t="s">
        <v>204</v>
      </c>
      <c r="E2374" t="s">
        <v>276</v>
      </c>
      <c r="F2374" t="s">
        <v>452</v>
      </c>
      <c r="G2374" s="8" t="s">
        <v>453</v>
      </c>
      <c r="H2374" t="s">
        <v>322</v>
      </c>
      <c r="I2374" s="7">
        <v>0</v>
      </c>
      <c r="L2374" s="7">
        <v>33890180699</v>
      </c>
      <c r="M2374" s="7">
        <v>1571509194</v>
      </c>
      <c r="N2374" s="7">
        <v>920421683</v>
      </c>
      <c r="O2374" s="20" t="str">
        <f t="shared" si="75"/>
        <v/>
      </c>
    </row>
    <row r="2375" spans="1:15">
      <c r="A2375" s="20" t="str">
        <f t="shared" si="74"/>
        <v>Almenni lífeyrissjóðurinnHúsnæðissafn</v>
      </c>
      <c r="B2375" s="20" t="str">
        <f>_xlfn.IFNA(INDEX(Listi!$AI:$AI,MATCH(C2375,Listi!$AJ:$AJ,0)),INDEX(Listi!T:T,MATCH(C2375,Listi!U:U,0)))</f>
        <v xml:space="preserve">Almenni </v>
      </c>
      <c r="C2375" t="s">
        <v>0</v>
      </c>
      <c r="D2375" t="s">
        <v>315</v>
      </c>
      <c r="E2375" t="s">
        <v>276</v>
      </c>
      <c r="F2375" t="s">
        <v>452</v>
      </c>
      <c r="G2375" s="8" t="s">
        <v>453</v>
      </c>
      <c r="H2375" t="s">
        <v>322</v>
      </c>
      <c r="I2375" s="7">
        <v>0</v>
      </c>
      <c r="L2375" s="7">
        <v>487895879</v>
      </c>
      <c r="M2375" s="7">
        <v>166428361</v>
      </c>
      <c r="N2375" s="7">
        <v>18080096</v>
      </c>
      <c r="O2375" s="20" t="str">
        <f t="shared" si="75"/>
        <v/>
      </c>
    </row>
    <row r="2376" spans="1:15">
      <c r="A2376" s="20" t="str">
        <f t="shared" si="74"/>
        <v>Almenni lífeyrissjóðurinnInnlánssafn</v>
      </c>
      <c r="B2376" s="20" t="str">
        <f>_xlfn.IFNA(INDEX(Listi!$AI:$AI,MATCH(C2376,Listi!$AJ:$AJ,0)),INDEX(Listi!T:T,MATCH(C2376,Listi!U:U,0)))</f>
        <v xml:space="preserve">Almenni </v>
      </c>
      <c r="C2376" t="s">
        <v>0</v>
      </c>
      <c r="D2376" t="s">
        <v>1</v>
      </c>
      <c r="E2376" t="s">
        <v>276</v>
      </c>
      <c r="F2376" t="s">
        <v>452</v>
      </c>
      <c r="G2376" s="8" t="s">
        <v>453</v>
      </c>
      <c r="H2376" t="s">
        <v>322</v>
      </c>
      <c r="I2376" s="7">
        <v>0</v>
      </c>
      <c r="L2376" s="7">
        <v>26587944379</v>
      </c>
      <c r="M2376" s="7">
        <v>1016779991</v>
      </c>
      <c r="N2376" s="7">
        <v>1031869724</v>
      </c>
      <c r="O2376" s="20" t="str">
        <f t="shared" si="75"/>
        <v/>
      </c>
    </row>
    <row r="2377" spans="1:15">
      <c r="A2377" s="20" t="str">
        <f t="shared" si="74"/>
        <v>Almenni lífeyrissjóðurinnRíkissafn langt</v>
      </c>
      <c r="B2377" s="20" t="str">
        <f>_xlfn.IFNA(INDEX(Listi!$AI:$AI,MATCH(C2377,Listi!$AJ:$AJ,0)),INDEX(Listi!T:T,MATCH(C2377,Listi!U:U,0)))</f>
        <v xml:space="preserve">Almenni </v>
      </c>
      <c r="C2377" t="s">
        <v>0</v>
      </c>
      <c r="D2377" t="s">
        <v>199</v>
      </c>
      <c r="E2377" t="s">
        <v>276</v>
      </c>
      <c r="F2377" t="s">
        <v>452</v>
      </c>
      <c r="G2377" s="8" t="s">
        <v>453</v>
      </c>
      <c r="H2377" t="s">
        <v>322</v>
      </c>
      <c r="I2377" s="7">
        <v>0</v>
      </c>
      <c r="L2377" s="7">
        <v>1193680171</v>
      </c>
      <c r="M2377" s="7">
        <v>61272573</v>
      </c>
      <c r="N2377" s="7">
        <v>40105929</v>
      </c>
      <c r="O2377" s="20" t="str">
        <f t="shared" si="75"/>
        <v/>
      </c>
    </row>
    <row r="2378" spans="1:15">
      <c r="A2378" s="20" t="str">
        <f t="shared" si="74"/>
        <v>Almenni lífeyrissjóðurinnRíkissafn stutt</v>
      </c>
      <c r="B2378" s="20" t="str">
        <f>_xlfn.IFNA(INDEX(Listi!$AI:$AI,MATCH(C2378,Listi!$AJ:$AJ,0)),INDEX(Listi!T:T,MATCH(C2378,Listi!U:U,0)))</f>
        <v xml:space="preserve">Almenni </v>
      </c>
      <c r="C2378" t="s">
        <v>0</v>
      </c>
      <c r="D2378" t="s">
        <v>200</v>
      </c>
      <c r="E2378" t="s">
        <v>276</v>
      </c>
      <c r="F2378" t="s">
        <v>452</v>
      </c>
      <c r="G2378" s="8" t="s">
        <v>453</v>
      </c>
      <c r="H2378" t="s">
        <v>322</v>
      </c>
      <c r="I2378" s="7">
        <v>0</v>
      </c>
      <c r="L2378" s="7">
        <v>541893627</v>
      </c>
      <c r="M2378" s="7">
        <v>20423158</v>
      </c>
      <c r="N2378" s="7">
        <v>14899899</v>
      </c>
      <c r="O2378" s="20" t="str">
        <f t="shared" si="75"/>
        <v/>
      </c>
    </row>
    <row r="2379" spans="1:15">
      <c r="A2379" s="20" t="str">
        <f t="shared" si="74"/>
        <v>Almenni lífeyrissjóðurinnTryggingadeild</v>
      </c>
      <c r="B2379" s="20" t="str">
        <f>_xlfn.IFNA(INDEX(Listi!$AI:$AI,MATCH(C2379,Listi!$AJ:$AJ,0)),INDEX(Listi!T:T,MATCH(C2379,Listi!U:U,0)))</f>
        <v xml:space="preserve">Almenni </v>
      </c>
      <c r="C2379" t="s">
        <v>0</v>
      </c>
      <c r="D2379" t="s">
        <v>201</v>
      </c>
      <c r="E2379" t="s">
        <v>275</v>
      </c>
      <c r="F2379" t="s">
        <v>452</v>
      </c>
      <c r="G2379" s="8" t="s">
        <v>453</v>
      </c>
      <c r="H2379" t="s">
        <v>322</v>
      </c>
      <c r="I2379" s="7">
        <v>0</v>
      </c>
      <c r="L2379" s="7">
        <v>174784296254</v>
      </c>
      <c r="M2379" s="7">
        <v>7497244534</v>
      </c>
      <c r="N2379" s="7">
        <v>3057046932</v>
      </c>
      <c r="O2379" s="20" t="str">
        <f t="shared" si="75"/>
        <v/>
      </c>
    </row>
    <row r="2380" spans="1:15">
      <c r="A2380" s="20" t="str">
        <f t="shared" si="74"/>
        <v>Arion banki hf.Erlend hlutabréf</v>
      </c>
      <c r="B2380" s="20" t="str">
        <f>_xlfn.IFNA(INDEX(Listi!$AI:$AI,MATCH(C2380,Listi!$AJ:$AJ,0)),INDEX(Listi!T:T,MATCH(C2380,Listi!U:U,0)))</f>
        <v xml:space="preserve">Arion banki </v>
      </c>
      <c r="C2380" t="s">
        <v>214</v>
      </c>
      <c r="D2380" t="s">
        <v>215</v>
      </c>
      <c r="E2380" t="s">
        <v>276</v>
      </c>
      <c r="F2380" t="s">
        <v>452</v>
      </c>
      <c r="G2380" s="8" t="s">
        <v>453</v>
      </c>
      <c r="H2380" t="s">
        <v>322</v>
      </c>
      <c r="I2380" s="7">
        <v>0</v>
      </c>
      <c r="L2380" s="7">
        <v>1149685000</v>
      </c>
      <c r="M2380" s="7">
        <v>49095000</v>
      </c>
      <c r="N2380" s="7">
        <v>10876000</v>
      </c>
      <c r="O2380" s="20" t="str">
        <f t="shared" si="75"/>
        <v/>
      </c>
    </row>
    <row r="2381" spans="1:15">
      <c r="A2381" s="20" t="str">
        <f t="shared" si="74"/>
        <v>Arion banki hf.Innlend skuldabréf</v>
      </c>
      <c r="B2381" s="20" t="str">
        <f>_xlfn.IFNA(INDEX(Listi!$AI:$AI,MATCH(C2381,Listi!$AJ:$AJ,0)),INDEX(Listi!T:T,MATCH(C2381,Listi!U:U,0)))</f>
        <v xml:space="preserve">Arion banki </v>
      </c>
      <c r="C2381" t="s">
        <v>214</v>
      </c>
      <c r="D2381" t="s">
        <v>216</v>
      </c>
      <c r="E2381" t="s">
        <v>276</v>
      </c>
      <c r="F2381" t="s">
        <v>452</v>
      </c>
      <c r="G2381" s="8" t="s">
        <v>453</v>
      </c>
      <c r="H2381" t="s">
        <v>322</v>
      </c>
      <c r="I2381" s="7">
        <v>0</v>
      </c>
      <c r="L2381" s="7">
        <v>4446434000</v>
      </c>
      <c r="M2381" s="7">
        <v>344234000</v>
      </c>
      <c r="N2381" s="7">
        <v>44793000</v>
      </c>
      <c r="O2381" s="20" t="str">
        <f t="shared" si="75"/>
        <v/>
      </c>
    </row>
    <row r="2382" spans="1:15">
      <c r="A2382" s="20" t="str">
        <f t="shared" si="74"/>
        <v>Arion banki hf.Lífeyrisauki L1</v>
      </c>
      <c r="B2382" s="20" t="str">
        <f>_xlfn.IFNA(INDEX(Listi!$AI:$AI,MATCH(C2382,Listi!$AJ:$AJ,0)),INDEX(Listi!T:T,MATCH(C2382,Listi!U:U,0)))</f>
        <v xml:space="preserve">Arion banki </v>
      </c>
      <c r="C2382" t="s">
        <v>214</v>
      </c>
      <c r="D2382" t="s">
        <v>377</v>
      </c>
      <c r="E2382" t="s">
        <v>276</v>
      </c>
      <c r="F2382" t="s">
        <v>452</v>
      </c>
      <c r="G2382" s="8" t="s">
        <v>453</v>
      </c>
      <c r="H2382" t="s">
        <v>322</v>
      </c>
      <c r="I2382" s="7">
        <v>0</v>
      </c>
      <c r="L2382" s="7">
        <v>5887942000</v>
      </c>
      <c r="M2382" s="7">
        <v>1011885000</v>
      </c>
      <c r="N2382" s="7">
        <v>34615000</v>
      </c>
      <c r="O2382" s="20" t="str">
        <f t="shared" si="75"/>
        <v/>
      </c>
    </row>
    <row r="2383" spans="1:15">
      <c r="A2383" s="20" t="str">
        <f t="shared" ref="A2383:A2445" si="76">CONCATENATE(C2383,D2383)</f>
        <v>Arion banki hf.Lífeyrisauki L2</v>
      </c>
      <c r="B2383" s="20" t="str">
        <f>_xlfn.IFNA(INDEX(Listi!$AI:$AI,MATCH(C2383,Listi!$AJ:$AJ,0)),INDEX(Listi!T:T,MATCH(C2383,Listi!U:U,0)))</f>
        <v xml:space="preserve">Arion banki </v>
      </c>
      <c r="C2383" t="s">
        <v>214</v>
      </c>
      <c r="D2383" t="s">
        <v>372</v>
      </c>
      <c r="E2383" t="s">
        <v>276</v>
      </c>
      <c r="F2383" t="s">
        <v>452</v>
      </c>
      <c r="G2383" s="8" t="s">
        <v>453</v>
      </c>
      <c r="H2383" t="s">
        <v>322</v>
      </c>
      <c r="I2383" s="7">
        <v>0</v>
      </c>
      <c r="L2383" s="7">
        <v>21366380000</v>
      </c>
      <c r="M2383" s="7">
        <v>1613513000</v>
      </c>
      <c r="N2383" s="7">
        <v>92085000</v>
      </c>
      <c r="O2383" s="20" t="str">
        <f t="shared" si="75"/>
        <v/>
      </c>
    </row>
    <row r="2384" spans="1:15">
      <c r="A2384" s="20" t="str">
        <f t="shared" si="76"/>
        <v>Arion banki hf.Lífeyrisauki L3</v>
      </c>
      <c r="B2384" s="20" t="str">
        <f>_xlfn.IFNA(INDEX(Listi!$AI:$AI,MATCH(C2384,Listi!$AJ:$AJ,0)),INDEX(Listi!T:T,MATCH(C2384,Listi!U:U,0)))</f>
        <v xml:space="preserve">Arion banki </v>
      </c>
      <c r="C2384" t="s">
        <v>214</v>
      </c>
      <c r="D2384" t="s">
        <v>371</v>
      </c>
      <c r="E2384" t="s">
        <v>276</v>
      </c>
      <c r="F2384" t="s">
        <v>452</v>
      </c>
      <c r="G2384" s="8" t="s">
        <v>453</v>
      </c>
      <c r="H2384" t="s">
        <v>322</v>
      </c>
      <c r="I2384" s="7">
        <v>0</v>
      </c>
      <c r="L2384" s="7">
        <v>29714848000</v>
      </c>
      <c r="M2384" s="7">
        <v>2122481000</v>
      </c>
      <c r="N2384" s="7">
        <v>129566000</v>
      </c>
      <c r="O2384" s="20" t="str">
        <f t="shared" si="75"/>
        <v/>
      </c>
    </row>
    <row r="2385" spans="1:15">
      <c r="A2385" s="20" t="str">
        <f t="shared" si="76"/>
        <v>Arion banki hf.Lífeyrisauki L4</v>
      </c>
      <c r="B2385" s="20" t="str">
        <f>_xlfn.IFNA(INDEX(Listi!$AI:$AI,MATCH(C2385,Listi!$AJ:$AJ,0)),INDEX(Listi!T:T,MATCH(C2385,Listi!U:U,0)))</f>
        <v xml:space="preserve">Arion banki </v>
      </c>
      <c r="C2385" t="s">
        <v>214</v>
      </c>
      <c r="D2385" t="s">
        <v>587</v>
      </c>
      <c r="E2385" t="s">
        <v>276</v>
      </c>
      <c r="F2385" t="s">
        <v>452</v>
      </c>
      <c r="G2385" s="8" t="s">
        <v>453</v>
      </c>
      <c r="H2385" t="s">
        <v>322</v>
      </c>
      <c r="I2385" s="7">
        <v>0</v>
      </c>
      <c r="L2385" s="7">
        <v>19306242000</v>
      </c>
      <c r="M2385" s="7">
        <v>1346647000</v>
      </c>
      <c r="N2385" s="7">
        <v>388052000</v>
      </c>
      <c r="O2385" s="20" t="str">
        <f t="shared" si="75"/>
        <v/>
      </c>
    </row>
    <row r="2386" spans="1:15">
      <c r="A2386" s="20" t="str">
        <f t="shared" si="76"/>
        <v>Arion banki hf.Lífeyrisauki L5</v>
      </c>
      <c r="B2386" s="20" t="str">
        <f>_xlfn.IFNA(INDEX(Listi!$AI:$AI,MATCH(C2386,Listi!$AJ:$AJ,0)),INDEX(Listi!T:T,MATCH(C2386,Listi!U:U,0)))</f>
        <v xml:space="preserve">Arion banki </v>
      </c>
      <c r="C2386" t="s">
        <v>214</v>
      </c>
      <c r="D2386" t="s">
        <v>369</v>
      </c>
      <c r="E2386" t="s">
        <v>276</v>
      </c>
      <c r="F2386" t="s">
        <v>452</v>
      </c>
      <c r="G2386" s="8" t="s">
        <v>453</v>
      </c>
      <c r="H2386" t="s">
        <v>322</v>
      </c>
      <c r="I2386" s="7">
        <v>0</v>
      </c>
      <c r="L2386" s="7">
        <v>44858554000</v>
      </c>
      <c r="M2386" s="7">
        <v>4018833000</v>
      </c>
      <c r="N2386" s="7">
        <v>933672000</v>
      </c>
      <c r="O2386" s="20" t="str">
        <f t="shared" si="75"/>
        <v/>
      </c>
    </row>
    <row r="2387" spans="1:15">
      <c r="A2387" s="20" t="str">
        <f t="shared" si="76"/>
        <v>Birta lífeyrissjóðurBlönduð leið</v>
      </c>
      <c r="B2387" s="20" t="str">
        <f>_xlfn.IFNA(INDEX(Listi!$AI:$AI,MATCH(C2387,Listi!$AJ:$AJ,0)),INDEX(Listi!T:T,MATCH(C2387,Listi!U:U,0)))</f>
        <v xml:space="preserve">Birta  </v>
      </c>
      <c r="C2387" t="s">
        <v>298</v>
      </c>
      <c r="D2387" t="s">
        <v>314</v>
      </c>
      <c r="E2387" t="s">
        <v>276</v>
      </c>
      <c r="F2387" t="s">
        <v>452</v>
      </c>
      <c r="G2387" s="8" t="s">
        <v>453</v>
      </c>
      <c r="H2387" t="s">
        <v>322</v>
      </c>
      <c r="I2387" s="7">
        <v>0</v>
      </c>
      <c r="L2387" s="7">
        <v>6929716201</v>
      </c>
      <c r="M2387" s="7">
        <v>253995298</v>
      </c>
      <c r="N2387" s="7">
        <v>139753585</v>
      </c>
      <c r="O2387" s="20" t="str">
        <f t="shared" si="75"/>
        <v/>
      </c>
    </row>
    <row r="2388" spans="1:15">
      <c r="A2388" s="20" t="str">
        <f t="shared" si="76"/>
        <v>Birta lífeyrissjóðurInnlánsleið</v>
      </c>
      <c r="B2388" s="20" t="str">
        <f>_xlfn.IFNA(INDEX(Listi!$AI:$AI,MATCH(C2388,Listi!$AJ:$AJ,0)),INDEX(Listi!T:T,MATCH(C2388,Listi!U:U,0)))</f>
        <v xml:space="preserve">Birta  </v>
      </c>
      <c r="C2388" t="s">
        <v>298</v>
      </c>
      <c r="D2388" t="s">
        <v>208</v>
      </c>
      <c r="E2388" t="s">
        <v>276</v>
      </c>
      <c r="F2388" t="s">
        <v>452</v>
      </c>
      <c r="G2388" s="8" t="s">
        <v>453</v>
      </c>
      <c r="H2388" t="s">
        <v>322</v>
      </c>
      <c r="I2388" s="7">
        <v>0</v>
      </c>
      <c r="L2388" s="7">
        <v>4108971332</v>
      </c>
      <c r="M2388" s="7">
        <v>264842424</v>
      </c>
      <c r="N2388" s="7">
        <v>174324836</v>
      </c>
      <c r="O2388" s="20" t="str">
        <f t="shared" si="75"/>
        <v/>
      </c>
    </row>
    <row r="2389" spans="1:15">
      <c r="A2389" s="20" t="str">
        <f t="shared" si="76"/>
        <v>Birta lífeyrissjóðurSamtryggingardeild</v>
      </c>
      <c r="B2389" s="20" t="str">
        <f>_xlfn.IFNA(INDEX(Listi!$AI:$AI,MATCH(C2389,Listi!$AJ:$AJ,0)),INDEX(Listi!T:T,MATCH(C2389,Listi!U:U,0)))</f>
        <v xml:space="preserve">Birta  </v>
      </c>
      <c r="C2389" t="s">
        <v>298</v>
      </c>
      <c r="D2389" t="s">
        <v>205</v>
      </c>
      <c r="E2389" t="s">
        <v>275</v>
      </c>
      <c r="F2389" t="s">
        <v>452</v>
      </c>
      <c r="G2389" s="8" t="s">
        <v>453</v>
      </c>
      <c r="H2389" t="s">
        <v>322</v>
      </c>
      <c r="I2389" s="7">
        <v>0</v>
      </c>
      <c r="L2389" s="7">
        <v>549755105944</v>
      </c>
      <c r="M2389" s="7">
        <v>18480897961</v>
      </c>
      <c r="N2389" s="7">
        <v>14075814006</v>
      </c>
      <c r="O2389" s="20" t="str">
        <f t="shared" si="75"/>
        <v/>
      </c>
    </row>
    <row r="2390" spans="1:15">
      <c r="A2390" s="20" t="str">
        <f t="shared" si="76"/>
        <v>Birta lífeyrissjóðurSkuldabréfaleið</v>
      </c>
      <c r="B2390" s="20" t="str">
        <f>_xlfn.IFNA(INDEX(Listi!$AI:$AI,MATCH(C2390,Listi!$AJ:$AJ,0)),INDEX(Listi!T:T,MATCH(C2390,Listi!U:U,0)))</f>
        <v xml:space="preserve">Birta  </v>
      </c>
      <c r="C2390" t="s">
        <v>298</v>
      </c>
      <c r="D2390" t="s">
        <v>313</v>
      </c>
      <c r="E2390" t="s">
        <v>276</v>
      </c>
      <c r="F2390" t="s">
        <v>452</v>
      </c>
      <c r="G2390" s="8" t="s">
        <v>453</v>
      </c>
      <c r="H2390" t="s">
        <v>322</v>
      </c>
      <c r="I2390" s="7">
        <v>0</v>
      </c>
      <c r="L2390" s="7">
        <v>8522374478</v>
      </c>
      <c r="M2390" s="7">
        <v>391005163</v>
      </c>
      <c r="N2390" s="7">
        <v>218104877</v>
      </c>
      <c r="O2390" s="20" t="str">
        <f t="shared" si="75"/>
        <v/>
      </c>
    </row>
    <row r="2391" spans="1:15">
      <c r="A2391" s="20" t="str">
        <f t="shared" si="76"/>
        <v>Birta lífeyrissjóðurTilgreind séreign</v>
      </c>
      <c r="B2391" s="20" t="str">
        <f>_xlfn.IFNA(INDEX(Listi!$AI:$AI,MATCH(C2391,Listi!$AJ:$AJ,0)),INDEX(Listi!T:T,MATCH(C2391,Listi!U:U,0)))</f>
        <v xml:space="preserve">Birta  </v>
      </c>
      <c r="C2391" t="s">
        <v>298</v>
      </c>
      <c r="D2391" t="s">
        <v>312</v>
      </c>
      <c r="E2391" t="s">
        <v>276</v>
      </c>
      <c r="F2391" t="s">
        <v>452</v>
      </c>
      <c r="G2391" s="8" t="s">
        <v>453</v>
      </c>
      <c r="H2391" t="s">
        <v>322</v>
      </c>
      <c r="I2391" s="7">
        <v>0</v>
      </c>
      <c r="L2391" s="7">
        <v>2234420297</v>
      </c>
      <c r="M2391" s="7">
        <v>511871981</v>
      </c>
      <c r="N2391" s="7">
        <v>36000223</v>
      </c>
      <c r="O2391" s="20" t="str">
        <f t="shared" si="75"/>
        <v/>
      </c>
    </row>
    <row r="2392" spans="1:15">
      <c r="A2392" s="20" t="str">
        <f t="shared" si="76"/>
        <v>Brú Lífeyrissjóður starfsmanna sveitarfélagaA-deild</v>
      </c>
      <c r="B2392" s="20" t="str">
        <f>_xlfn.IFNA(INDEX(Listi!$AI:$AI,MATCH(C2392,Listi!$AJ:$AJ,0)),INDEX(Listi!T:T,MATCH(C2392,Listi!U:U,0)))</f>
        <v>Brú</v>
      </c>
      <c r="C2392" t="s">
        <v>217</v>
      </c>
      <c r="D2392" t="s">
        <v>257</v>
      </c>
      <c r="E2392" t="s">
        <v>275</v>
      </c>
      <c r="F2392" t="s">
        <v>452</v>
      </c>
      <c r="G2392" s="8" t="s">
        <v>453</v>
      </c>
      <c r="H2392" t="s">
        <v>322</v>
      </c>
      <c r="I2392" s="7">
        <v>0</v>
      </c>
      <c r="L2392" s="7">
        <v>270469177889</v>
      </c>
      <c r="M2392" s="7">
        <v>13987858077</v>
      </c>
      <c r="N2392" s="7">
        <v>4793072329</v>
      </c>
      <c r="O2392" s="20" t="str">
        <f t="shared" si="75"/>
        <v/>
      </c>
    </row>
    <row r="2393" spans="1:15">
      <c r="A2393" s="20" t="str">
        <f t="shared" si="76"/>
        <v>Brú Lífeyrissjóður starfsmanna sveitarfélagaB-deild</v>
      </c>
      <c r="B2393" s="20" t="str">
        <f>_xlfn.IFNA(INDEX(Listi!$AI:$AI,MATCH(C2393,Listi!$AJ:$AJ,0)),INDEX(Listi!T:T,MATCH(C2393,Listi!U:U,0)))</f>
        <v>Brú</v>
      </c>
      <c r="C2393" t="s">
        <v>217</v>
      </c>
      <c r="D2393" t="s">
        <v>218</v>
      </c>
      <c r="E2393" t="s">
        <v>275</v>
      </c>
      <c r="F2393" t="s">
        <v>452</v>
      </c>
      <c r="G2393" s="8" t="s">
        <v>453</v>
      </c>
      <c r="H2393" t="s">
        <v>322</v>
      </c>
      <c r="I2393" s="7">
        <v>0</v>
      </c>
      <c r="L2393" s="7">
        <v>17004783831</v>
      </c>
      <c r="M2393" s="7">
        <v>119747694</v>
      </c>
      <c r="N2393" s="7">
        <v>3424817406</v>
      </c>
      <c r="O2393" s="20" t="str">
        <f t="shared" si="75"/>
        <v/>
      </c>
    </row>
    <row r="2394" spans="1:15">
      <c r="A2394" s="20" t="str">
        <f t="shared" si="76"/>
        <v>Brú Lífeyrissjóður starfsmanna sveitarfélagaV-deild</v>
      </c>
      <c r="B2394" s="20" t="str">
        <f>_xlfn.IFNA(INDEX(Listi!$AI:$AI,MATCH(C2394,Listi!$AJ:$AJ,0)),INDEX(Listi!T:T,MATCH(C2394,Listi!U:U,0)))</f>
        <v>Brú</v>
      </c>
      <c r="C2394" t="s">
        <v>217</v>
      </c>
      <c r="D2394" t="s">
        <v>219</v>
      </c>
      <c r="E2394" t="s">
        <v>275</v>
      </c>
      <c r="F2394" t="s">
        <v>452</v>
      </c>
      <c r="G2394" s="8" t="s">
        <v>453</v>
      </c>
      <c r="H2394" t="s">
        <v>322</v>
      </c>
      <c r="I2394" s="7">
        <v>0</v>
      </c>
      <c r="L2394" s="7">
        <v>54501394986</v>
      </c>
      <c r="M2394" s="7">
        <v>4188513374</v>
      </c>
      <c r="N2394" s="7">
        <v>455519059</v>
      </c>
      <c r="O2394" s="20" t="str">
        <f t="shared" si="75"/>
        <v/>
      </c>
    </row>
    <row r="2395" spans="1:15">
      <c r="A2395" s="20" t="str">
        <f t="shared" si="76"/>
        <v>Eftirlaunasj atvinnuflugmannaSamtryggingardeild</v>
      </c>
      <c r="B2395" s="20" t="str">
        <f>_xlfn.IFNA(INDEX(Listi!$AI:$AI,MATCH(C2395,Listi!$AJ:$AJ,0)),INDEX(Listi!T:T,MATCH(C2395,Listi!U:U,0)))</f>
        <v>EFÍA</v>
      </c>
      <c r="C2395" t="s">
        <v>220</v>
      </c>
      <c r="D2395" t="s">
        <v>205</v>
      </c>
      <c r="E2395" t="s">
        <v>275</v>
      </c>
      <c r="F2395" t="s">
        <v>452</v>
      </c>
      <c r="G2395" s="8" t="s">
        <v>453</v>
      </c>
      <c r="H2395" t="s">
        <v>322</v>
      </c>
      <c r="I2395" s="7">
        <v>0</v>
      </c>
      <c r="L2395" s="7">
        <v>58542663000</v>
      </c>
      <c r="M2395" s="7">
        <v>1477262000</v>
      </c>
      <c r="N2395" s="7">
        <v>1113313000</v>
      </c>
      <c r="O2395" s="20" t="str">
        <f t="shared" si="75"/>
        <v/>
      </c>
    </row>
    <row r="2396" spans="1:15">
      <c r="A2396" s="20" t="str">
        <f t="shared" si="76"/>
        <v>Festa - lífeyrissjóðurSamtryggingardeild</v>
      </c>
      <c r="B2396" s="20" t="str">
        <f>_xlfn.IFNA(INDEX(Listi!$AI:$AI,MATCH(C2396,Listi!$AJ:$AJ,0)),INDEX(Listi!T:T,MATCH(C2396,Listi!U:U,0)))</f>
        <v xml:space="preserve">Festa </v>
      </c>
      <c r="C2396" t="s">
        <v>221</v>
      </c>
      <c r="D2396" t="s">
        <v>205</v>
      </c>
      <c r="E2396" t="s">
        <v>275</v>
      </c>
      <c r="F2396" t="s">
        <v>452</v>
      </c>
      <c r="G2396" s="8" t="s">
        <v>453</v>
      </c>
      <c r="H2396" t="s">
        <v>322</v>
      </c>
      <c r="I2396" s="7">
        <v>0</v>
      </c>
      <c r="L2396" s="7">
        <v>246318113722</v>
      </c>
      <c r="M2396" s="7">
        <v>11138196907</v>
      </c>
      <c r="N2396" s="7">
        <v>5180938287</v>
      </c>
      <c r="O2396" s="20" t="str">
        <f t="shared" si="75"/>
        <v/>
      </c>
    </row>
    <row r="2397" spans="1:15">
      <c r="A2397" s="20" t="str">
        <f t="shared" si="76"/>
        <v>Festa - lífeyrissjóðurSparnaðarleið I</v>
      </c>
      <c r="B2397" s="20" t="str">
        <f>_xlfn.IFNA(INDEX(Listi!$AI:$AI,MATCH(C2397,Listi!$AJ:$AJ,0)),INDEX(Listi!T:T,MATCH(C2397,Listi!U:U,0)))</f>
        <v xml:space="preserve">Festa </v>
      </c>
      <c r="C2397" t="s">
        <v>221</v>
      </c>
      <c r="D2397" t="s">
        <v>464</v>
      </c>
      <c r="E2397" t="s">
        <v>276</v>
      </c>
      <c r="F2397" t="s">
        <v>452</v>
      </c>
      <c r="G2397" s="8" t="s">
        <v>453</v>
      </c>
      <c r="H2397" t="s">
        <v>322</v>
      </c>
      <c r="I2397" s="7">
        <v>0</v>
      </c>
      <c r="L2397" s="7">
        <v>75585319</v>
      </c>
      <c r="M2397" s="7">
        <v>37671409</v>
      </c>
      <c r="N2397" s="7">
        <v>2063969</v>
      </c>
      <c r="O2397" s="20" t="str">
        <f t="shared" si="75"/>
        <v/>
      </c>
    </row>
    <row r="2398" spans="1:15">
      <c r="A2398" s="20" t="str">
        <f t="shared" si="76"/>
        <v>Festa - lífeyrissjóðurSparnaðarleið II</v>
      </c>
      <c r="B2398" s="20" t="str">
        <f>_xlfn.IFNA(INDEX(Listi!$AI:$AI,MATCH(C2398,Listi!$AJ:$AJ,0)),INDEX(Listi!T:T,MATCH(C2398,Listi!U:U,0)))</f>
        <v xml:space="preserve">Festa </v>
      </c>
      <c r="C2398" t="s">
        <v>221</v>
      </c>
      <c r="D2398" t="s">
        <v>388</v>
      </c>
      <c r="E2398" t="s">
        <v>276</v>
      </c>
      <c r="F2398" t="s">
        <v>452</v>
      </c>
      <c r="G2398" s="8" t="s">
        <v>453</v>
      </c>
      <c r="H2398" t="s">
        <v>322</v>
      </c>
      <c r="I2398" s="7">
        <v>0</v>
      </c>
      <c r="L2398" s="7">
        <v>1113180693</v>
      </c>
      <c r="M2398" s="7">
        <v>134564310</v>
      </c>
      <c r="N2398" s="7">
        <v>19363084</v>
      </c>
      <c r="O2398" s="20" t="str">
        <f t="shared" si="75"/>
        <v/>
      </c>
    </row>
    <row r="2399" spans="1:15">
      <c r="A2399" s="20" t="str">
        <f t="shared" si="76"/>
        <v>Frjálsi lífeyrissjóðurinnDeild/leið I</v>
      </c>
      <c r="B2399" s="20" t="str">
        <f>_xlfn.IFNA(INDEX(Listi!$AI:$AI,MATCH(C2399,Listi!$AJ:$AJ,0)),INDEX(Listi!T:T,MATCH(C2399,Listi!U:U,0)))</f>
        <v xml:space="preserve">Frjálsi </v>
      </c>
      <c r="C2399" t="s">
        <v>222</v>
      </c>
      <c r="D2399" t="s">
        <v>223</v>
      </c>
      <c r="E2399" t="s">
        <v>276</v>
      </c>
      <c r="F2399" t="s">
        <v>452</v>
      </c>
      <c r="G2399" s="8" t="s">
        <v>453</v>
      </c>
      <c r="H2399" t="s">
        <v>322</v>
      </c>
      <c r="I2399" s="7">
        <v>0</v>
      </c>
      <c r="L2399" s="7">
        <v>199278730000</v>
      </c>
      <c r="M2399" s="7">
        <v>10813020000</v>
      </c>
      <c r="N2399" s="7">
        <v>2178012000</v>
      </c>
      <c r="O2399" s="20" t="str">
        <f t="shared" si="75"/>
        <v/>
      </c>
    </row>
    <row r="2400" spans="1:15">
      <c r="A2400" s="20" t="str">
        <f t="shared" si="76"/>
        <v>Frjálsi lífeyrissjóðurinnDeild/leið II</v>
      </c>
      <c r="B2400" s="20" t="str">
        <f>_xlfn.IFNA(INDEX(Listi!$AI:$AI,MATCH(C2400,Listi!$AJ:$AJ,0)),INDEX(Listi!T:T,MATCH(C2400,Listi!U:U,0)))</f>
        <v xml:space="preserve">Frjálsi </v>
      </c>
      <c r="C2400" t="s">
        <v>222</v>
      </c>
      <c r="D2400" t="s">
        <v>224</v>
      </c>
      <c r="E2400" t="s">
        <v>276</v>
      </c>
      <c r="F2400" t="s">
        <v>452</v>
      </c>
      <c r="G2400" s="8" t="s">
        <v>453</v>
      </c>
      <c r="H2400" t="s">
        <v>322</v>
      </c>
      <c r="I2400" s="7">
        <v>0</v>
      </c>
      <c r="L2400" s="7">
        <v>29681370000</v>
      </c>
      <c r="M2400" s="7">
        <v>1864883000</v>
      </c>
      <c r="N2400" s="7">
        <v>401735000</v>
      </c>
      <c r="O2400" s="20" t="str">
        <f t="shared" si="75"/>
        <v/>
      </c>
    </row>
    <row r="2401" spans="1:15">
      <c r="A2401" s="20" t="str">
        <f t="shared" si="76"/>
        <v>Frjálsi lífeyrissjóðurinnDeild/leið III</v>
      </c>
      <c r="B2401" s="20" t="str">
        <f>_xlfn.IFNA(INDEX(Listi!$AI:$AI,MATCH(C2401,Listi!$AJ:$AJ,0)),INDEX(Listi!T:T,MATCH(C2401,Listi!U:U,0)))</f>
        <v xml:space="preserve">Frjálsi </v>
      </c>
      <c r="C2401" t="s">
        <v>222</v>
      </c>
      <c r="D2401" t="s">
        <v>225</v>
      </c>
      <c r="E2401" t="s">
        <v>276</v>
      </c>
      <c r="F2401" t="s">
        <v>452</v>
      </c>
      <c r="G2401" s="8" t="s">
        <v>453</v>
      </c>
      <c r="H2401" t="s">
        <v>322</v>
      </c>
      <c r="I2401" s="7">
        <v>0</v>
      </c>
      <c r="L2401" s="7">
        <v>43554797000</v>
      </c>
      <c r="M2401" s="7">
        <v>2564479000</v>
      </c>
      <c r="N2401" s="7">
        <v>1456678000</v>
      </c>
      <c r="O2401" s="20" t="str">
        <f t="shared" si="75"/>
        <v/>
      </c>
    </row>
    <row r="2402" spans="1:15">
      <c r="A2402" s="20" t="str">
        <f t="shared" si="76"/>
        <v>Frjálsi lífeyrissjóðurinnFrjálsi Áhætta</v>
      </c>
      <c r="B2402" s="20" t="str">
        <f>_xlfn.IFNA(INDEX(Listi!$AI:$AI,MATCH(C2402,Listi!$AJ:$AJ,0)),INDEX(Listi!T:T,MATCH(C2402,Listi!U:U,0)))</f>
        <v xml:space="preserve">Frjálsi </v>
      </c>
      <c r="C2402" t="s">
        <v>222</v>
      </c>
      <c r="D2402" t="s">
        <v>226</v>
      </c>
      <c r="E2402" t="s">
        <v>276</v>
      </c>
      <c r="F2402" t="s">
        <v>452</v>
      </c>
      <c r="G2402" s="8" t="s">
        <v>453</v>
      </c>
      <c r="H2402" t="s">
        <v>322</v>
      </c>
      <c r="I2402" s="7">
        <v>0</v>
      </c>
      <c r="L2402" s="7">
        <v>2707615000</v>
      </c>
      <c r="M2402" s="7">
        <v>335331000</v>
      </c>
      <c r="N2402" s="7">
        <v>1872000</v>
      </c>
      <c r="O2402" s="20" t="str">
        <f t="shared" si="75"/>
        <v/>
      </c>
    </row>
    <row r="2403" spans="1:15">
      <c r="A2403" s="20" t="str">
        <f t="shared" si="76"/>
        <v>Frjálsi lífeyrissjóðurinnSameiginleg deild</v>
      </c>
      <c r="B2403" s="20" t="str">
        <f>_xlfn.IFNA(INDEX(Listi!$AI:$AI,MATCH(C2403,Listi!$AJ:$AJ,0)),INDEX(Listi!T:T,MATCH(C2403,Listi!U:U,0)))</f>
        <v xml:space="preserve">Frjálsi </v>
      </c>
      <c r="C2403" t="s">
        <v>222</v>
      </c>
      <c r="D2403" t="s">
        <v>311</v>
      </c>
      <c r="E2403" t="s">
        <v>276</v>
      </c>
      <c r="F2403" t="s">
        <v>452</v>
      </c>
      <c r="G2403" s="8" t="s">
        <v>453</v>
      </c>
      <c r="H2403" t="s">
        <v>322</v>
      </c>
      <c r="I2403" s="7">
        <v>0</v>
      </c>
      <c r="L2403" s="7">
        <v>0</v>
      </c>
      <c r="M2403" s="7">
        <v>0</v>
      </c>
      <c r="N2403" s="7">
        <v>0</v>
      </c>
      <c r="O2403" s="20" t="str">
        <f t="shared" si="75"/>
        <v/>
      </c>
    </row>
    <row r="2404" spans="1:15">
      <c r="A2404" s="20" t="str">
        <f t="shared" si="76"/>
        <v>Frjálsi lífeyrissjóðurinnSamtryggingardeild</v>
      </c>
      <c r="B2404" s="20" t="str">
        <f>_xlfn.IFNA(INDEX(Listi!$AI:$AI,MATCH(C2404,Listi!$AJ:$AJ,0)),INDEX(Listi!T:T,MATCH(C2404,Listi!U:U,0)))</f>
        <v xml:space="preserve">Frjálsi </v>
      </c>
      <c r="C2404" t="s">
        <v>222</v>
      </c>
      <c r="D2404" t="s">
        <v>205</v>
      </c>
      <c r="E2404" t="s">
        <v>275</v>
      </c>
      <c r="F2404" t="s">
        <v>452</v>
      </c>
      <c r="G2404" s="8" t="s">
        <v>453</v>
      </c>
      <c r="H2404" t="s">
        <v>322</v>
      </c>
      <c r="I2404" s="7">
        <v>0</v>
      </c>
      <c r="L2404" s="7">
        <v>127148465000</v>
      </c>
      <c r="M2404" s="7">
        <v>7524433000</v>
      </c>
      <c r="N2404" s="7">
        <v>1254273000</v>
      </c>
      <c r="O2404" s="20" t="str">
        <f t="shared" si="75"/>
        <v/>
      </c>
    </row>
    <row r="2405" spans="1:15">
      <c r="A2405" s="20" t="str">
        <f t="shared" si="76"/>
        <v>Gildi - lífeyrissjóðurFramtíðarsýn 1</v>
      </c>
      <c r="B2405" s="20" t="str">
        <f>_xlfn.IFNA(INDEX(Listi!$AI:$AI,MATCH(C2405,Listi!$AJ:$AJ,0)),INDEX(Listi!T:T,MATCH(C2405,Listi!U:U,0)))</f>
        <v xml:space="preserve">Gildi  </v>
      </c>
      <c r="C2405" t="s">
        <v>227</v>
      </c>
      <c r="D2405" t="s">
        <v>373</v>
      </c>
      <c r="E2405" t="s">
        <v>276</v>
      </c>
      <c r="F2405" t="s">
        <v>452</v>
      </c>
      <c r="G2405" s="8" t="s">
        <v>453</v>
      </c>
      <c r="H2405" t="s">
        <v>322</v>
      </c>
      <c r="I2405" s="7">
        <v>0</v>
      </c>
      <c r="L2405" s="7">
        <v>3223959491</v>
      </c>
      <c r="M2405" s="7">
        <v>185065371</v>
      </c>
      <c r="N2405" s="7">
        <v>99697779</v>
      </c>
      <c r="O2405" s="20" t="str">
        <f t="shared" si="75"/>
        <v/>
      </c>
    </row>
    <row r="2406" spans="1:15">
      <c r="A2406" s="20" t="str">
        <f t="shared" si="76"/>
        <v>Gildi - lífeyrissjóðurFramtíðarsýn 2</v>
      </c>
      <c r="B2406" s="20" t="str">
        <f>_xlfn.IFNA(INDEX(Listi!$AI:$AI,MATCH(C2406,Listi!$AJ:$AJ,0)),INDEX(Listi!T:T,MATCH(C2406,Listi!U:U,0)))</f>
        <v xml:space="preserve">Gildi  </v>
      </c>
      <c r="C2406" t="s">
        <v>227</v>
      </c>
      <c r="D2406" t="s">
        <v>374</v>
      </c>
      <c r="E2406" t="s">
        <v>276</v>
      </c>
      <c r="F2406" t="s">
        <v>452</v>
      </c>
      <c r="G2406" s="8" t="s">
        <v>453</v>
      </c>
      <c r="H2406" t="s">
        <v>322</v>
      </c>
      <c r="I2406" s="7">
        <v>0</v>
      </c>
      <c r="L2406" s="7">
        <v>3172355810</v>
      </c>
      <c r="M2406" s="7">
        <v>227598529</v>
      </c>
      <c r="N2406" s="7">
        <v>70042741</v>
      </c>
      <c r="O2406" s="20" t="str">
        <f t="shared" si="75"/>
        <v/>
      </c>
    </row>
    <row r="2407" spans="1:15">
      <c r="A2407" s="20" t="str">
        <f t="shared" si="76"/>
        <v>Gildi - lífeyrissjóðurFramtíðarsýn 3</v>
      </c>
      <c r="B2407" s="20" t="str">
        <f>_xlfn.IFNA(INDEX(Listi!$AI:$AI,MATCH(C2407,Listi!$AJ:$AJ,0)),INDEX(Listi!T:T,MATCH(C2407,Listi!U:U,0)))</f>
        <v xml:space="preserve">Gildi  </v>
      </c>
      <c r="C2407" t="s">
        <v>227</v>
      </c>
      <c r="D2407" t="s">
        <v>380</v>
      </c>
      <c r="E2407" t="s">
        <v>276</v>
      </c>
      <c r="F2407" t="s">
        <v>452</v>
      </c>
      <c r="G2407" s="8" t="s">
        <v>453</v>
      </c>
      <c r="H2407" t="s">
        <v>322</v>
      </c>
      <c r="I2407" s="7">
        <v>0</v>
      </c>
      <c r="L2407" s="7">
        <v>1220667693</v>
      </c>
      <c r="M2407" s="7">
        <v>206427664</v>
      </c>
      <c r="N2407" s="7">
        <v>61376636</v>
      </c>
      <c r="O2407" s="20" t="str">
        <f t="shared" si="75"/>
        <v/>
      </c>
    </row>
    <row r="2408" spans="1:15">
      <c r="A2408" s="20" t="str">
        <f t="shared" si="76"/>
        <v>Gildi - lífeyrissjóðurSamtryggingardeild</v>
      </c>
      <c r="B2408" s="20" t="str">
        <f>_xlfn.IFNA(INDEX(Listi!$AI:$AI,MATCH(C2408,Listi!$AJ:$AJ,0)),INDEX(Listi!T:T,MATCH(C2408,Listi!U:U,0)))</f>
        <v xml:space="preserve">Gildi  </v>
      </c>
      <c r="C2408" t="s">
        <v>227</v>
      </c>
      <c r="D2408" t="s">
        <v>205</v>
      </c>
      <c r="E2408" t="s">
        <v>275</v>
      </c>
      <c r="F2408" t="s">
        <v>452</v>
      </c>
      <c r="G2408" s="8" t="s">
        <v>453</v>
      </c>
      <c r="H2408" t="s">
        <v>322</v>
      </c>
      <c r="I2408" s="7">
        <v>0</v>
      </c>
      <c r="L2408" s="7">
        <v>908474103084</v>
      </c>
      <c r="M2408" s="7">
        <v>33404441428</v>
      </c>
      <c r="N2408" s="7">
        <v>20772915594</v>
      </c>
      <c r="O2408" s="20" t="str">
        <f t="shared" si="75"/>
        <v/>
      </c>
    </row>
    <row r="2409" spans="1:15">
      <c r="A2409" s="20" t="str">
        <f t="shared" si="76"/>
        <v>Íslandsbanki hf.Erlend verðbréf</v>
      </c>
      <c r="B2409" s="20" t="str">
        <f>_xlfn.IFNA(INDEX(Listi!$AI:$AI,MATCH(C2409,Listi!$AJ:$AJ,0)),INDEX(Listi!T:T,MATCH(C2409,Listi!U:U,0)))</f>
        <v>Íslandsbanki</v>
      </c>
      <c r="C2409" t="s">
        <v>228</v>
      </c>
      <c r="D2409" t="s">
        <v>229</v>
      </c>
      <c r="E2409" t="s">
        <v>276</v>
      </c>
      <c r="F2409" t="s">
        <v>452</v>
      </c>
      <c r="G2409" s="8" t="s">
        <v>453</v>
      </c>
      <c r="H2409" t="s">
        <v>322</v>
      </c>
      <c r="I2409" s="7">
        <v>0</v>
      </c>
      <c r="L2409" s="7">
        <v>1602556114</v>
      </c>
      <c r="M2409" s="7">
        <v>15640340</v>
      </c>
      <c r="N2409" s="7">
        <v>15279587</v>
      </c>
      <c r="O2409" s="20" t="str">
        <f t="shared" si="75"/>
        <v/>
      </c>
    </row>
    <row r="2410" spans="1:15">
      <c r="A2410" s="20" t="str">
        <f t="shared" si="76"/>
        <v>Íslandsbanki hf.Húsnæðisleið</v>
      </c>
      <c r="B2410" s="20" t="str">
        <f>_xlfn.IFNA(INDEX(Listi!$AI:$AI,MATCH(C2410,Listi!$AJ:$AJ,0)),INDEX(Listi!T:T,MATCH(C2410,Listi!U:U,0)))</f>
        <v>Íslandsbanki</v>
      </c>
      <c r="C2410" t="s">
        <v>228</v>
      </c>
      <c r="D2410" t="s">
        <v>307</v>
      </c>
      <c r="E2410" t="s">
        <v>276</v>
      </c>
      <c r="F2410" t="s">
        <v>452</v>
      </c>
      <c r="G2410" s="8" t="s">
        <v>453</v>
      </c>
      <c r="H2410" t="s">
        <v>322</v>
      </c>
      <c r="I2410" s="7">
        <v>0</v>
      </c>
      <c r="L2410" s="7">
        <v>2334808209</v>
      </c>
      <c r="M2410" s="7">
        <v>1128225985</v>
      </c>
      <c r="N2410" s="7">
        <v>7159457</v>
      </c>
      <c r="O2410" s="20" t="str">
        <f t="shared" si="75"/>
        <v/>
      </c>
    </row>
    <row r="2411" spans="1:15">
      <c r="A2411" s="20" t="str">
        <f t="shared" si="76"/>
        <v>Íslandsbanki hf.Lífeyrisreikningur-óverðtryggður</v>
      </c>
      <c r="B2411" s="20" t="str">
        <f>_xlfn.IFNA(INDEX(Listi!$AI:$AI,MATCH(C2411,Listi!$AJ:$AJ,0)),INDEX(Listi!T:T,MATCH(C2411,Listi!U:U,0)))</f>
        <v>Íslandsbanki</v>
      </c>
      <c r="C2411" t="s">
        <v>228</v>
      </c>
      <c r="D2411" t="s">
        <v>231</v>
      </c>
      <c r="E2411" t="s">
        <v>276</v>
      </c>
      <c r="F2411" t="s">
        <v>452</v>
      </c>
      <c r="G2411" s="8" t="s">
        <v>453</v>
      </c>
      <c r="H2411" t="s">
        <v>322</v>
      </c>
      <c r="I2411" s="7">
        <v>0</v>
      </c>
      <c r="L2411" s="7">
        <v>2506311736</v>
      </c>
      <c r="M2411" s="7">
        <v>879015901</v>
      </c>
      <c r="N2411" s="7">
        <v>95740979</v>
      </c>
      <c r="O2411" s="20" t="str">
        <f t="shared" si="75"/>
        <v/>
      </c>
    </row>
    <row r="2412" spans="1:15">
      <c r="A2412" s="20" t="str">
        <f t="shared" si="76"/>
        <v>Íslandsbanki hf.Lífeyrisreikningur-verðtryggður</v>
      </c>
      <c r="B2412" s="20" t="str">
        <f>_xlfn.IFNA(INDEX(Listi!$AI:$AI,MATCH(C2412,Listi!$AJ:$AJ,0)),INDEX(Listi!T:T,MATCH(C2412,Listi!U:U,0)))</f>
        <v>Íslandsbanki</v>
      </c>
      <c r="C2412" t="s">
        <v>228</v>
      </c>
      <c r="D2412" t="s">
        <v>232</v>
      </c>
      <c r="E2412" t="s">
        <v>276</v>
      </c>
      <c r="F2412" t="s">
        <v>452</v>
      </c>
      <c r="G2412" s="8" t="s">
        <v>453</v>
      </c>
      <c r="H2412" t="s">
        <v>322</v>
      </c>
      <c r="I2412" s="7">
        <v>0</v>
      </c>
      <c r="L2412" s="7">
        <v>35933944171</v>
      </c>
      <c r="M2412" s="7">
        <v>3575627585</v>
      </c>
      <c r="N2412" s="7">
        <v>973599891</v>
      </c>
      <c r="O2412" s="20" t="str">
        <f t="shared" si="75"/>
        <v/>
      </c>
    </row>
    <row r="2413" spans="1:15">
      <c r="A2413" s="20" t="str">
        <f t="shared" si="76"/>
        <v>Íslandsbanki hf.Löng ríkisskuldabréf</v>
      </c>
      <c r="B2413" s="20" t="str">
        <f>_xlfn.IFNA(INDEX(Listi!$AI:$AI,MATCH(C2413,Listi!$AJ:$AJ,0)),INDEX(Listi!T:T,MATCH(C2413,Listi!U:U,0)))</f>
        <v>Íslandsbanki</v>
      </c>
      <c r="C2413" t="s">
        <v>228</v>
      </c>
      <c r="D2413" t="s">
        <v>233</v>
      </c>
      <c r="E2413" t="s">
        <v>276</v>
      </c>
      <c r="F2413" t="s">
        <v>452</v>
      </c>
      <c r="G2413" s="8" t="s">
        <v>453</v>
      </c>
      <c r="H2413" t="s">
        <v>322</v>
      </c>
      <c r="I2413" s="7">
        <v>0</v>
      </c>
      <c r="L2413" s="7">
        <v>753232602</v>
      </c>
      <c r="M2413" s="7">
        <v>52540738</v>
      </c>
      <c r="N2413" s="7">
        <v>25520229</v>
      </c>
      <c r="O2413" s="20" t="str">
        <f t="shared" si="75"/>
        <v/>
      </c>
    </row>
    <row r="2414" spans="1:15">
      <c r="A2414" s="20" t="str">
        <f t="shared" si="76"/>
        <v>Íslandsbanki hf.Stýring A</v>
      </c>
      <c r="B2414" s="20" t="str">
        <f>_xlfn.IFNA(INDEX(Listi!$AI:$AI,MATCH(C2414,Listi!$AJ:$AJ,0)),INDEX(Listi!T:T,MATCH(C2414,Listi!U:U,0)))</f>
        <v>Íslandsbanki</v>
      </c>
      <c r="C2414" t="s">
        <v>228</v>
      </c>
      <c r="D2414" t="s">
        <v>234</v>
      </c>
      <c r="E2414" t="s">
        <v>276</v>
      </c>
      <c r="F2414" t="s">
        <v>452</v>
      </c>
      <c r="G2414" s="8" t="s">
        <v>453</v>
      </c>
      <c r="H2414" t="s">
        <v>322</v>
      </c>
      <c r="I2414" s="7">
        <v>0</v>
      </c>
      <c r="L2414" s="7">
        <v>4133723797</v>
      </c>
      <c r="M2414" s="7">
        <v>215966902</v>
      </c>
      <c r="N2414" s="7">
        <v>124877843</v>
      </c>
      <c r="O2414" s="20" t="str">
        <f t="shared" si="75"/>
        <v/>
      </c>
    </row>
    <row r="2415" spans="1:15">
      <c r="A2415" s="20" t="str">
        <f t="shared" si="76"/>
        <v>Íslandsbanki hf.Stýring B</v>
      </c>
      <c r="B2415" s="20" t="str">
        <f>_xlfn.IFNA(INDEX(Listi!$AI:$AI,MATCH(C2415,Listi!$AJ:$AJ,0)),INDEX(Listi!T:T,MATCH(C2415,Listi!U:U,0)))</f>
        <v>Íslandsbanki</v>
      </c>
      <c r="C2415" t="s">
        <v>228</v>
      </c>
      <c r="D2415" t="s">
        <v>235</v>
      </c>
      <c r="E2415" t="s">
        <v>276</v>
      </c>
      <c r="F2415" t="s">
        <v>452</v>
      </c>
      <c r="G2415" s="8" t="s">
        <v>453</v>
      </c>
      <c r="H2415" t="s">
        <v>322</v>
      </c>
      <c r="I2415" s="7">
        <v>0</v>
      </c>
      <c r="L2415" s="7">
        <v>5860247393</v>
      </c>
      <c r="M2415" s="7">
        <v>508591885</v>
      </c>
      <c r="N2415" s="7">
        <v>77897125</v>
      </c>
      <c r="O2415" s="20" t="str">
        <f t="shared" si="75"/>
        <v/>
      </c>
    </row>
    <row r="2416" spans="1:15">
      <c r="A2416" s="20" t="str">
        <f t="shared" si="76"/>
        <v>Íslandsbanki hf.Stýring C</v>
      </c>
      <c r="B2416" s="20" t="str">
        <f>_xlfn.IFNA(INDEX(Listi!$AI:$AI,MATCH(C2416,Listi!$AJ:$AJ,0)),INDEX(Listi!T:T,MATCH(C2416,Listi!U:U,0)))</f>
        <v>Íslandsbanki</v>
      </c>
      <c r="C2416" t="s">
        <v>228</v>
      </c>
      <c r="D2416" t="s">
        <v>236</v>
      </c>
      <c r="E2416" t="s">
        <v>276</v>
      </c>
      <c r="F2416" t="s">
        <v>452</v>
      </c>
      <c r="G2416" s="8" t="s">
        <v>453</v>
      </c>
      <c r="H2416" t="s">
        <v>322</v>
      </c>
      <c r="I2416" s="7">
        <v>0</v>
      </c>
      <c r="L2416" s="7">
        <v>8014427899</v>
      </c>
      <c r="M2416" s="7">
        <v>751053797</v>
      </c>
      <c r="N2416" s="7">
        <v>58531298</v>
      </c>
      <c r="O2416" s="20" t="str">
        <f t="shared" si="75"/>
        <v/>
      </c>
    </row>
    <row r="2417" spans="1:15">
      <c r="A2417" s="20" t="str">
        <f t="shared" si="76"/>
        <v>Íslandsbanki hf.Stýring D</v>
      </c>
      <c r="B2417" s="20" t="str">
        <f>_xlfn.IFNA(INDEX(Listi!$AI:$AI,MATCH(C2417,Listi!$AJ:$AJ,0)),INDEX(Listi!T:T,MATCH(C2417,Listi!U:U,0)))</f>
        <v>Íslandsbanki</v>
      </c>
      <c r="C2417" t="s">
        <v>228</v>
      </c>
      <c r="D2417" t="s">
        <v>237</v>
      </c>
      <c r="E2417" t="s">
        <v>276</v>
      </c>
      <c r="F2417" t="s">
        <v>452</v>
      </c>
      <c r="G2417" s="8" t="s">
        <v>453</v>
      </c>
      <c r="H2417" t="s">
        <v>322</v>
      </c>
      <c r="I2417" s="7">
        <v>0</v>
      </c>
      <c r="L2417" s="7">
        <v>5826614423</v>
      </c>
      <c r="M2417" s="7">
        <v>1371163557</v>
      </c>
      <c r="N2417" s="7">
        <v>36861109</v>
      </c>
      <c r="O2417" s="20" t="str">
        <f t="shared" si="75"/>
        <v/>
      </c>
    </row>
    <row r="2418" spans="1:15">
      <c r="A2418" s="20" t="str">
        <f t="shared" si="76"/>
        <v>Íslandsbanki hf.Stýring E</v>
      </c>
      <c r="B2418" s="20" t="str">
        <f>_xlfn.IFNA(INDEX(Listi!$AI:$AI,MATCH(C2418,Listi!$AJ:$AJ,0)),INDEX(Listi!T:T,MATCH(C2418,Listi!U:U,0)))</f>
        <v>Íslandsbanki</v>
      </c>
      <c r="C2418" t="s">
        <v>228</v>
      </c>
      <c r="D2418" t="s">
        <v>580</v>
      </c>
      <c r="E2418" t="s">
        <v>276</v>
      </c>
      <c r="F2418" t="s">
        <v>452</v>
      </c>
      <c r="G2418" s="8" t="s">
        <v>453</v>
      </c>
      <c r="H2418" t="s">
        <v>322</v>
      </c>
      <c r="I2418" s="7">
        <v>0</v>
      </c>
      <c r="L2418" s="7">
        <v>99567247</v>
      </c>
      <c r="M2418" s="7">
        <v>7691901</v>
      </c>
      <c r="N2418" s="7">
        <v>670647</v>
      </c>
      <c r="O2418" s="20" t="str">
        <f t="shared" si="75"/>
        <v/>
      </c>
    </row>
    <row r="2419" spans="1:15">
      <c r="A2419" s="20" t="str">
        <f t="shared" si="76"/>
        <v>Íslenski lífeyrissjóðurinnLíf 1</v>
      </c>
      <c r="B2419" s="20" t="str">
        <f>_xlfn.IFNA(INDEX(Listi!$AI:$AI,MATCH(C2419,Listi!$AJ:$AJ,0)),INDEX(Listi!T:T,MATCH(C2419,Listi!U:U,0)))</f>
        <v xml:space="preserve">Íslenski  </v>
      </c>
      <c r="C2419" t="s">
        <v>238</v>
      </c>
      <c r="D2419" t="s">
        <v>239</v>
      </c>
      <c r="E2419" t="s">
        <v>276</v>
      </c>
      <c r="F2419" t="s">
        <v>452</v>
      </c>
      <c r="G2419" s="8" t="s">
        <v>453</v>
      </c>
      <c r="H2419" t="s">
        <v>322</v>
      </c>
      <c r="I2419" s="7">
        <v>0</v>
      </c>
      <c r="L2419" s="7">
        <v>34645188332</v>
      </c>
      <c r="M2419" s="7">
        <v>5859453012</v>
      </c>
      <c r="N2419" s="7">
        <v>977930648</v>
      </c>
      <c r="O2419" s="20" t="str">
        <f t="shared" si="75"/>
        <v/>
      </c>
    </row>
    <row r="2420" spans="1:15">
      <c r="A2420" s="20" t="str">
        <f t="shared" si="76"/>
        <v>Íslenski lífeyrissjóðurinnLíf 2</v>
      </c>
      <c r="B2420" s="20" t="str">
        <f>_xlfn.IFNA(INDEX(Listi!$AI:$AI,MATCH(C2420,Listi!$AJ:$AJ,0)),INDEX(Listi!T:T,MATCH(C2420,Listi!U:U,0)))</f>
        <v xml:space="preserve">Íslenski  </v>
      </c>
      <c r="C2420" t="s">
        <v>238</v>
      </c>
      <c r="D2420" t="s">
        <v>240</v>
      </c>
      <c r="E2420" t="s">
        <v>276</v>
      </c>
      <c r="F2420" t="s">
        <v>452</v>
      </c>
      <c r="G2420" s="8" t="s">
        <v>453</v>
      </c>
      <c r="H2420" t="s">
        <v>322</v>
      </c>
      <c r="I2420" s="7">
        <v>0</v>
      </c>
      <c r="L2420" s="7">
        <v>31029129445</v>
      </c>
      <c r="M2420" s="7">
        <v>2139527304</v>
      </c>
      <c r="N2420" s="7">
        <v>531278955</v>
      </c>
      <c r="O2420" s="20" t="str">
        <f t="shared" si="75"/>
        <v/>
      </c>
    </row>
    <row r="2421" spans="1:15">
      <c r="A2421" s="20" t="str">
        <f t="shared" si="76"/>
        <v>Íslenski lífeyrissjóðurinnLíf 3</v>
      </c>
      <c r="B2421" s="20" t="str">
        <f>_xlfn.IFNA(INDEX(Listi!$AI:$AI,MATCH(C2421,Listi!$AJ:$AJ,0)),INDEX(Listi!T:T,MATCH(C2421,Listi!U:U,0)))</f>
        <v xml:space="preserve">Íslenski  </v>
      </c>
      <c r="C2421" t="s">
        <v>238</v>
      </c>
      <c r="D2421" t="s">
        <v>241</v>
      </c>
      <c r="E2421" t="s">
        <v>276</v>
      </c>
      <c r="F2421" t="s">
        <v>452</v>
      </c>
      <c r="G2421" s="8" t="s">
        <v>453</v>
      </c>
      <c r="H2421" t="s">
        <v>322</v>
      </c>
      <c r="I2421" s="7">
        <v>0</v>
      </c>
      <c r="L2421" s="7">
        <v>26552298455</v>
      </c>
      <c r="M2421" s="7">
        <v>1349981892</v>
      </c>
      <c r="N2421" s="7">
        <v>474868471</v>
      </c>
      <c r="O2421" s="20" t="str">
        <f t="shared" si="75"/>
        <v/>
      </c>
    </row>
    <row r="2422" spans="1:15">
      <c r="A2422" s="20" t="str">
        <f t="shared" si="76"/>
        <v>Íslenski lífeyrissjóðurinnLíf 4</v>
      </c>
      <c r="B2422" s="20" t="str">
        <f>_xlfn.IFNA(INDEX(Listi!$AI:$AI,MATCH(C2422,Listi!$AJ:$AJ,0)),INDEX(Listi!T:T,MATCH(C2422,Listi!U:U,0)))</f>
        <v xml:space="preserve">Íslenski  </v>
      </c>
      <c r="C2422" t="s">
        <v>238</v>
      </c>
      <c r="D2422" t="s">
        <v>242</v>
      </c>
      <c r="E2422" t="s">
        <v>276</v>
      </c>
      <c r="F2422" t="s">
        <v>452</v>
      </c>
      <c r="G2422" s="8" t="s">
        <v>453</v>
      </c>
      <c r="H2422" t="s">
        <v>322</v>
      </c>
      <c r="I2422" s="7">
        <v>0</v>
      </c>
      <c r="L2422" s="7">
        <v>15323468197</v>
      </c>
      <c r="M2422" s="7">
        <v>592019313</v>
      </c>
      <c r="N2422" s="7">
        <v>649721424</v>
      </c>
      <c r="O2422" s="20" t="str">
        <f t="shared" si="75"/>
        <v/>
      </c>
    </row>
    <row r="2423" spans="1:15">
      <c r="A2423" s="20" t="str">
        <f t="shared" si="76"/>
        <v>Íslenski lífeyrissjóðurinnSamtryggingardeild</v>
      </c>
      <c r="B2423" s="20" t="str">
        <f>_xlfn.IFNA(INDEX(Listi!$AI:$AI,MATCH(C2423,Listi!$AJ:$AJ,0)),INDEX(Listi!T:T,MATCH(C2423,Listi!U:U,0)))</f>
        <v xml:space="preserve">Íslenski  </v>
      </c>
      <c r="C2423" t="s">
        <v>238</v>
      </c>
      <c r="D2423" t="s">
        <v>205</v>
      </c>
      <c r="E2423" t="s">
        <v>275</v>
      </c>
      <c r="F2423" t="s">
        <v>452</v>
      </c>
      <c r="G2423" s="8" t="s">
        <v>453</v>
      </c>
      <c r="H2423" t="s">
        <v>322</v>
      </c>
      <c r="I2423" s="7">
        <v>0</v>
      </c>
      <c r="L2423" s="7">
        <v>32369481106</v>
      </c>
      <c r="M2423" s="7">
        <v>2513450236</v>
      </c>
      <c r="N2423" s="7">
        <v>182749847</v>
      </c>
      <c r="O2423" s="20" t="str">
        <f t="shared" si="75"/>
        <v/>
      </c>
    </row>
    <row r="2424" spans="1:15">
      <c r="A2424" s="20" t="str">
        <f t="shared" si="76"/>
        <v>Kvika banki hf.Ævileið</v>
      </c>
      <c r="B2424" s="20" t="str">
        <f>_xlfn.IFNA(INDEX(Listi!$AI:$AI,MATCH(C2424,Listi!$AJ:$AJ,0)),INDEX(Listi!T:T,MATCH(C2424,Listi!U:U,0)))</f>
        <v xml:space="preserve">Kvika banki </v>
      </c>
      <c r="C2424" t="s">
        <v>243</v>
      </c>
      <c r="D2424" t="s">
        <v>248</v>
      </c>
      <c r="E2424" t="s">
        <v>276</v>
      </c>
      <c r="F2424" t="s">
        <v>452</v>
      </c>
      <c r="G2424" s="8" t="s">
        <v>453</v>
      </c>
      <c r="H2424" t="s">
        <v>322</v>
      </c>
      <c r="I2424" s="7">
        <v>0</v>
      </c>
      <c r="L2424" s="7">
        <v>83990162</v>
      </c>
      <c r="M2424" s="7">
        <v>9152445</v>
      </c>
      <c r="N2424" s="7">
        <v>0</v>
      </c>
      <c r="O2424" s="20" t="str">
        <f t="shared" si="75"/>
        <v/>
      </c>
    </row>
    <row r="2425" spans="1:15">
      <c r="A2425" s="20" t="str">
        <f t="shared" si="76"/>
        <v>Kvika banki hf.Innlánaleið</v>
      </c>
      <c r="B2425" s="20" t="str">
        <f>_xlfn.IFNA(INDEX(Listi!$AI:$AI,MATCH(C2425,Listi!$AJ:$AJ,0)),INDEX(Listi!T:T,MATCH(C2425,Listi!U:U,0)))</f>
        <v xml:space="preserve">Kvika banki </v>
      </c>
      <c r="C2425" t="s">
        <v>243</v>
      </c>
      <c r="D2425" t="s">
        <v>230</v>
      </c>
      <c r="E2425" t="s">
        <v>276</v>
      </c>
      <c r="F2425" s="8" t="s">
        <v>452</v>
      </c>
      <c r="G2425" s="8" t="s">
        <v>453</v>
      </c>
      <c r="H2425" t="s">
        <v>322</v>
      </c>
      <c r="I2425" s="7">
        <v>0</v>
      </c>
      <c r="L2425" s="7">
        <v>2045925829</v>
      </c>
      <c r="M2425" s="7">
        <v>336947043</v>
      </c>
      <c r="N2425" s="7">
        <v>10453565</v>
      </c>
      <c r="O2425" s="20" t="str">
        <f t="shared" si="75"/>
        <v/>
      </c>
    </row>
    <row r="2426" spans="1:15">
      <c r="A2426" s="20" t="str">
        <f t="shared" si="76"/>
        <v>Kvika banki hf.Kvika Séreignasparnaður 5</v>
      </c>
      <c r="B2426" s="20" t="str">
        <f>_xlfn.IFNA(INDEX(Listi!$AI:$AI,MATCH(C2426,Listi!$AJ:$AJ,0)),INDEX(Listi!T:T,MATCH(C2426,Listi!U:U,0)))</f>
        <v xml:space="preserve">Kvika banki </v>
      </c>
      <c r="C2426" t="s">
        <v>243</v>
      </c>
      <c r="D2426" t="s">
        <v>471</v>
      </c>
      <c r="E2426" t="s">
        <v>276</v>
      </c>
      <c r="F2426" s="8" t="s">
        <v>452</v>
      </c>
      <c r="G2426" s="8" t="s">
        <v>453</v>
      </c>
      <c r="H2426" t="s">
        <v>322</v>
      </c>
      <c r="I2426" s="7">
        <v>0</v>
      </c>
      <c r="L2426" s="7">
        <v>1146886398</v>
      </c>
      <c r="M2426" s="7">
        <v>0</v>
      </c>
      <c r="N2426" s="7">
        <v>0</v>
      </c>
      <c r="O2426" s="20" t="str">
        <f t="shared" si="75"/>
        <v/>
      </c>
    </row>
    <row r="2427" spans="1:15">
      <c r="A2427" s="20" t="str">
        <f t="shared" si="76"/>
        <v>Kvika banki hf.MP Séreign 1</v>
      </c>
      <c r="B2427" s="20" t="str">
        <f>_xlfn.IFNA(INDEX(Listi!$AI:$AI,MATCH(C2427,Listi!$AJ:$AJ,0)),INDEX(Listi!T:T,MATCH(C2427,Listi!U:U,0)))</f>
        <v xml:space="preserve">Kvika banki </v>
      </c>
      <c r="C2427" t="s">
        <v>243</v>
      </c>
      <c r="D2427" t="s">
        <v>244</v>
      </c>
      <c r="E2427" t="s">
        <v>276</v>
      </c>
      <c r="F2427" s="8" t="s">
        <v>452</v>
      </c>
      <c r="G2427" s="8" t="s">
        <v>453</v>
      </c>
      <c r="H2427" t="s">
        <v>322</v>
      </c>
      <c r="I2427" s="7">
        <v>0</v>
      </c>
      <c r="L2427" s="7">
        <v>706827763</v>
      </c>
      <c r="M2427" s="7">
        <v>48440481</v>
      </c>
      <c r="N2427" s="7">
        <v>9836508</v>
      </c>
      <c r="O2427" s="20" t="str">
        <f t="shared" si="75"/>
        <v/>
      </c>
    </row>
    <row r="2428" spans="1:15">
      <c r="A2428" s="20" t="str">
        <f t="shared" si="76"/>
        <v>Kvika banki hf.MP Séreign 2</v>
      </c>
      <c r="B2428" s="20" t="str">
        <f>_xlfn.IFNA(INDEX(Listi!$AI:$AI,MATCH(C2428,Listi!$AJ:$AJ,0)),INDEX(Listi!T:T,MATCH(C2428,Listi!U:U,0)))</f>
        <v xml:space="preserve">Kvika banki </v>
      </c>
      <c r="C2428" t="s">
        <v>243</v>
      </c>
      <c r="D2428" t="s">
        <v>245</v>
      </c>
      <c r="E2428" t="s">
        <v>276</v>
      </c>
      <c r="F2428" s="8" t="s">
        <v>452</v>
      </c>
      <c r="G2428" s="8" t="s">
        <v>453</v>
      </c>
      <c r="H2428" t="s">
        <v>322</v>
      </c>
      <c r="I2428" s="7">
        <v>0</v>
      </c>
      <c r="L2428" s="7">
        <v>853989181</v>
      </c>
      <c r="M2428" s="7">
        <v>42441382</v>
      </c>
      <c r="N2428" s="7">
        <v>14637701</v>
      </c>
      <c r="O2428" s="20" t="str">
        <f t="shared" si="75"/>
        <v/>
      </c>
    </row>
    <row r="2429" spans="1:15">
      <c r="A2429" s="20" t="str">
        <f t="shared" si="76"/>
        <v>Kvika banki hf.MP Séreign 3</v>
      </c>
      <c r="B2429" s="20" t="str">
        <f>_xlfn.IFNA(INDEX(Listi!$AI:$AI,MATCH(C2429,Listi!$AJ:$AJ,0)),INDEX(Listi!T:T,MATCH(C2429,Listi!U:U,0)))</f>
        <v xml:space="preserve">Kvika banki </v>
      </c>
      <c r="C2429" t="s">
        <v>243</v>
      </c>
      <c r="D2429" t="s">
        <v>246</v>
      </c>
      <c r="E2429" t="s">
        <v>276</v>
      </c>
      <c r="F2429" s="8" t="s">
        <v>452</v>
      </c>
      <c r="G2429" s="8" t="s">
        <v>453</v>
      </c>
      <c r="H2429" t="s">
        <v>322</v>
      </c>
      <c r="I2429" s="7">
        <v>0</v>
      </c>
      <c r="L2429" s="7">
        <v>141173858</v>
      </c>
      <c r="M2429" s="7">
        <v>3374790</v>
      </c>
      <c r="N2429" s="7">
        <v>0</v>
      </c>
      <c r="O2429" s="20" t="str">
        <f t="shared" si="75"/>
        <v/>
      </c>
    </row>
    <row r="2430" spans="1:15">
      <c r="A2430" s="20" t="str">
        <f t="shared" si="76"/>
        <v>Kvika banki hf.MP Séreign 4</v>
      </c>
      <c r="B2430" s="20" t="str">
        <f>_xlfn.IFNA(INDEX(Listi!$AI:$AI,MATCH(C2430,Listi!$AJ:$AJ,0)),INDEX(Listi!T:T,MATCH(C2430,Listi!U:U,0)))</f>
        <v xml:space="preserve">Kvika banki </v>
      </c>
      <c r="C2430" t="s">
        <v>243</v>
      </c>
      <c r="D2430" t="s">
        <v>247</v>
      </c>
      <c r="E2430" t="s">
        <v>276</v>
      </c>
      <c r="F2430" s="8" t="s">
        <v>452</v>
      </c>
      <c r="G2430" s="8" t="s">
        <v>453</v>
      </c>
      <c r="H2430" t="s">
        <v>322</v>
      </c>
      <c r="I2430" s="7">
        <v>0</v>
      </c>
      <c r="L2430" s="7">
        <v>55886684</v>
      </c>
      <c r="M2430" s="7">
        <v>2888869</v>
      </c>
      <c r="N2430" s="7">
        <v>0</v>
      </c>
      <c r="O2430" s="20" t="str">
        <f t="shared" si="75"/>
        <v/>
      </c>
    </row>
    <row r="2431" spans="1:15">
      <c r="A2431" s="20" t="str">
        <f t="shared" si="76"/>
        <v>Landsbankinn hf.Landsbankinn Erlend verðbréf</v>
      </c>
      <c r="B2431" s="20" t="str">
        <f>_xlfn.IFNA(INDEX(Listi!$AI:$AI,MATCH(C2431,Listi!$AJ:$AJ,0)),INDEX(Listi!T:T,MATCH(C2431,Listi!U:U,0)))</f>
        <v>Landsbankinn</v>
      </c>
      <c r="C2431" t="s">
        <v>249</v>
      </c>
      <c r="D2431" t="s">
        <v>385</v>
      </c>
      <c r="E2431" t="s">
        <v>276</v>
      </c>
      <c r="F2431" s="8" t="s">
        <v>452</v>
      </c>
      <c r="G2431" s="8" t="s">
        <v>453</v>
      </c>
      <c r="H2431" t="s">
        <v>322</v>
      </c>
      <c r="I2431" s="7">
        <v>0</v>
      </c>
      <c r="L2431" s="7">
        <v>3705185129</v>
      </c>
      <c r="M2431" s="7">
        <v>119989407</v>
      </c>
      <c r="N2431" s="7">
        <v>87847878</v>
      </c>
      <c r="O2431" s="20" t="str">
        <f t="shared" si="75"/>
        <v/>
      </c>
    </row>
    <row r="2432" spans="1:15">
      <c r="A2432" s="20" t="str">
        <f t="shared" si="76"/>
        <v>Landsbankinn hf.Landsbankinn Lífeyrisbók</v>
      </c>
      <c r="B2432" s="20" t="str">
        <f>_xlfn.IFNA(INDEX(Listi!$AI:$AI,MATCH(C2432,Listi!$AJ:$AJ,0)),INDEX(Listi!T:T,MATCH(C2432,Listi!U:U,0)))</f>
        <v>Landsbankinn</v>
      </c>
      <c r="C2432" t="s">
        <v>249</v>
      </c>
      <c r="D2432" t="s">
        <v>367</v>
      </c>
      <c r="E2432" t="s">
        <v>276</v>
      </c>
      <c r="F2432" s="8" t="s">
        <v>452</v>
      </c>
      <c r="G2432" s="8" t="s">
        <v>453</v>
      </c>
      <c r="H2432" t="s">
        <v>322</v>
      </c>
      <c r="I2432" s="7">
        <v>0</v>
      </c>
      <c r="L2432" s="7">
        <v>3016213427</v>
      </c>
      <c r="M2432" s="7">
        <v>440353590</v>
      </c>
      <c r="N2432" s="7">
        <v>298769900</v>
      </c>
      <c r="O2432" s="20" t="str">
        <f t="shared" si="75"/>
        <v/>
      </c>
    </row>
    <row r="2433" spans="1:15">
      <c r="A2433" s="20" t="str">
        <f t="shared" si="76"/>
        <v>Landsbankinn hf.Landsbankinn Lífeyrisbók verðtryggð</v>
      </c>
      <c r="B2433" s="20" t="str">
        <f>_xlfn.IFNA(INDEX(Listi!$AI:$AI,MATCH(C2433,Listi!$AJ:$AJ,0)),INDEX(Listi!T:T,MATCH(C2433,Listi!U:U,0)))</f>
        <v>Landsbankinn</v>
      </c>
      <c r="C2433" t="s">
        <v>249</v>
      </c>
      <c r="D2433" t="s">
        <v>598</v>
      </c>
      <c r="E2433" t="s">
        <v>276</v>
      </c>
      <c r="F2433" s="8" t="s">
        <v>452</v>
      </c>
      <c r="G2433" s="8" t="s">
        <v>453</v>
      </c>
      <c r="H2433" t="s">
        <v>322</v>
      </c>
      <c r="I2433" s="7">
        <v>0</v>
      </c>
      <c r="L2433" s="7">
        <v>66896053137</v>
      </c>
      <c r="M2433" s="7">
        <v>6692476029</v>
      </c>
      <c r="N2433" s="7">
        <v>4680072987</v>
      </c>
      <c r="O2433" s="20" t="str">
        <f t="shared" si="75"/>
        <v/>
      </c>
    </row>
    <row r="2434" spans="1:15">
      <c r="A2434" s="20" t="str">
        <f t="shared" si="76"/>
        <v>Lífeyrissjóður bændaSamtryggingardeild</v>
      </c>
      <c r="B2434" s="20" t="str">
        <f>_xlfn.IFNA(INDEX(Listi!$AI:$AI,MATCH(C2434,Listi!$AJ:$AJ,0)),INDEX(Listi!T:T,MATCH(C2434,Listi!U:U,0)))</f>
        <v>Lífeyrissjóður bænda</v>
      </c>
      <c r="C2434" t="s">
        <v>252</v>
      </c>
      <c r="D2434" t="s">
        <v>205</v>
      </c>
      <c r="E2434" t="s">
        <v>275</v>
      </c>
      <c r="F2434" s="8" t="s">
        <v>452</v>
      </c>
      <c r="G2434" s="8" t="s">
        <v>453</v>
      </c>
      <c r="H2434" t="s">
        <v>322</v>
      </c>
      <c r="I2434" s="7">
        <v>0</v>
      </c>
      <c r="L2434" s="7">
        <v>45108278171</v>
      </c>
      <c r="M2434" s="7">
        <v>776003397</v>
      </c>
      <c r="N2434" s="7">
        <v>1921473168</v>
      </c>
      <c r="O2434" s="20" t="str">
        <f t="shared" ref="O2434:O2497" si="77">IFERROR(VLOOKUP(F2434,EhLykill,3,FALSE),"")</f>
        <v/>
      </c>
    </row>
    <row r="2435" spans="1:15">
      <c r="A2435" s="20" t="str">
        <f t="shared" si="76"/>
        <v>Lífeyrissjóður bankamannaAldursdeild</v>
      </c>
      <c r="B2435" s="20" t="str">
        <f>_xlfn.IFNA(INDEX(Listi!$AI:$AI,MATCH(C2435,Listi!$AJ:$AJ,0)),INDEX(Listi!T:T,MATCH(C2435,Listi!U:U,0)))</f>
        <v>Lífeyrissjóður bankam.</v>
      </c>
      <c r="C2435" t="s">
        <v>250</v>
      </c>
      <c r="D2435" t="s">
        <v>251</v>
      </c>
      <c r="E2435" t="s">
        <v>275</v>
      </c>
      <c r="F2435" s="8" t="s">
        <v>452</v>
      </c>
      <c r="G2435" s="8" t="s">
        <v>453</v>
      </c>
      <c r="H2435" t="s">
        <v>322</v>
      </c>
      <c r="I2435" s="7">
        <v>0</v>
      </c>
      <c r="L2435" s="7">
        <v>61369964000</v>
      </c>
      <c r="M2435" s="7">
        <v>1996063000</v>
      </c>
      <c r="N2435" s="7">
        <v>753444000</v>
      </c>
      <c r="O2435" s="20" t="str">
        <f t="shared" si="77"/>
        <v/>
      </c>
    </row>
    <row r="2436" spans="1:15">
      <c r="A2436" s="20" t="str">
        <f t="shared" si="76"/>
        <v>Lífeyrissjóður bankamannaHlutfallsdeild</v>
      </c>
      <c r="B2436" s="20" t="str">
        <f>_xlfn.IFNA(INDEX(Listi!$AI:$AI,MATCH(C2436,Listi!$AJ:$AJ,0)),INDEX(Listi!T:T,MATCH(C2436,Listi!U:U,0)))</f>
        <v>Lífeyrissjóður bankam.</v>
      </c>
      <c r="C2436" t="s">
        <v>250</v>
      </c>
      <c r="D2436" t="s">
        <v>467</v>
      </c>
      <c r="E2436" t="s">
        <v>275</v>
      </c>
      <c r="F2436" s="8" t="s">
        <v>452</v>
      </c>
      <c r="G2436" s="8" t="s">
        <v>453</v>
      </c>
      <c r="H2436" t="s">
        <v>322</v>
      </c>
      <c r="I2436" s="7">
        <v>0</v>
      </c>
      <c r="L2436" s="7">
        <v>40286427000</v>
      </c>
      <c r="M2436" s="7">
        <v>125147000</v>
      </c>
      <c r="N2436" s="7">
        <v>2741197000</v>
      </c>
      <c r="O2436" s="20" t="str">
        <f t="shared" si="77"/>
        <v/>
      </c>
    </row>
    <row r="2437" spans="1:15">
      <c r="A2437" s="20" t="str">
        <f t="shared" si="76"/>
        <v>Lífeyrissjóður RangæingaSamtryggingardeild</v>
      </c>
      <c r="B2437" s="20" t="str">
        <f>_xlfn.IFNA(INDEX(Listi!$AI:$AI,MATCH(C2437,Listi!$AJ:$AJ,0)),INDEX(Listi!T:T,MATCH(C2437,Listi!U:U,0)))</f>
        <v>Lífeyrissjóður Rang.</v>
      </c>
      <c r="C2437" t="s">
        <v>253</v>
      </c>
      <c r="D2437" t="s">
        <v>205</v>
      </c>
      <c r="E2437" t="s">
        <v>275</v>
      </c>
      <c r="F2437" t="s">
        <v>452</v>
      </c>
      <c r="G2437" s="8" t="s">
        <v>453</v>
      </c>
      <c r="H2437" t="s">
        <v>322</v>
      </c>
      <c r="I2437" s="7">
        <v>0</v>
      </c>
      <c r="L2437" s="7">
        <v>18949790000</v>
      </c>
      <c r="M2437" s="7">
        <v>835894000</v>
      </c>
      <c r="N2437" s="7">
        <v>386250000</v>
      </c>
      <c r="O2437" s="20" t="str">
        <f t="shared" si="77"/>
        <v/>
      </c>
    </row>
    <row r="2438" spans="1:15">
      <c r="A2438" s="20" t="str">
        <f t="shared" si="76"/>
        <v>Lífeyrissjóður starfsmanna AkureyrarbæjarSamtryggingardeild</v>
      </c>
      <c r="B2438" s="20" t="str">
        <f>_xlfn.IFNA(INDEX(Listi!$AI:$AI,MATCH(C2438,Listi!$AJ:$AJ,0)),INDEX(Listi!T:T,MATCH(C2438,Listi!U:U,0)))</f>
        <v>Lífeyrissj. starfsm. Akureyrarb.</v>
      </c>
      <c r="C2438" t="s">
        <v>274</v>
      </c>
      <c r="D2438" t="s">
        <v>205</v>
      </c>
      <c r="E2438" t="s">
        <v>275</v>
      </c>
      <c r="F2438" t="s">
        <v>452</v>
      </c>
      <c r="G2438" s="8" t="s">
        <v>453</v>
      </c>
      <c r="H2438" t="s">
        <v>322</v>
      </c>
      <c r="I2438" s="7">
        <v>0</v>
      </c>
      <c r="L2438" s="7">
        <v>14569496826</v>
      </c>
      <c r="M2438" s="7">
        <v>46271787</v>
      </c>
      <c r="N2438" s="7">
        <v>1160288032</v>
      </c>
      <c r="O2438" s="20" t="str">
        <f t="shared" si="77"/>
        <v/>
      </c>
    </row>
    <row r="2439" spans="1:15">
      <c r="A2439" s="20" t="str">
        <f t="shared" si="76"/>
        <v>Lífeyrissjóður starfsmanna Búnaðarbanka ÍslandsSamtryggingardeild</v>
      </c>
      <c r="B2439" s="20" t="str">
        <f>_xlfn.IFNA(INDEX(Listi!$AI:$AI,MATCH(C2439,Listi!$AJ:$AJ,0)),INDEX(Listi!T:T,MATCH(C2439,Listi!U:U,0)))</f>
        <v>Lífeyrissj. starfsm. Búnaðarb.Ísl.</v>
      </c>
      <c r="C2439" t="s">
        <v>254</v>
      </c>
      <c r="D2439" t="s">
        <v>205</v>
      </c>
      <c r="E2439" t="s">
        <v>275</v>
      </c>
      <c r="F2439" t="s">
        <v>452</v>
      </c>
      <c r="G2439" s="8" t="s">
        <v>453</v>
      </c>
      <c r="H2439" t="s">
        <v>322</v>
      </c>
      <c r="I2439" s="7">
        <v>0</v>
      </c>
      <c r="L2439" s="7">
        <v>27921283000</v>
      </c>
      <c r="M2439" s="7">
        <v>7378000</v>
      </c>
      <c r="N2439" s="7">
        <v>1535577000</v>
      </c>
      <c r="O2439" s="20" t="str">
        <f t="shared" si="77"/>
        <v/>
      </c>
    </row>
    <row r="2440" spans="1:15">
      <c r="A2440" s="20" t="str">
        <f t="shared" si="76"/>
        <v>Lífeyrissjóður starfsmanna ReykjavíkurborgarSamtryggingardeild</v>
      </c>
      <c r="B2440" s="20" t="str">
        <f>_xlfn.IFNA(INDEX(Listi!$AI:$AI,MATCH(C2440,Listi!$AJ:$AJ,0)),INDEX(Listi!T:T,MATCH(C2440,Listi!U:U,0)))</f>
        <v>Lífeyrissj. starfsm. Reykjav.</v>
      </c>
      <c r="C2440" t="s">
        <v>255</v>
      </c>
      <c r="D2440" t="s">
        <v>205</v>
      </c>
      <c r="E2440" t="s">
        <v>275</v>
      </c>
      <c r="F2440" t="s">
        <v>452</v>
      </c>
      <c r="G2440" s="8" t="s">
        <v>453</v>
      </c>
      <c r="H2440" t="s">
        <v>322</v>
      </c>
      <c r="I2440" s="7">
        <v>0</v>
      </c>
      <c r="L2440" s="7">
        <v>92450251598</v>
      </c>
      <c r="M2440" s="7">
        <v>217604296</v>
      </c>
      <c r="N2440" s="7">
        <v>6195210428</v>
      </c>
      <c r="O2440" s="20" t="str">
        <f t="shared" si="77"/>
        <v/>
      </c>
    </row>
    <row r="2441" spans="1:15">
      <c r="A2441" s="20" t="str">
        <f t="shared" si="76"/>
        <v>Lífeyrissjóður starfsmanna ríkisinsA-deild</v>
      </c>
      <c r="B2441" s="20" t="str">
        <f>_xlfn.IFNA(INDEX(Listi!$AI:$AI,MATCH(C2441,Listi!$AJ:$AJ,0)),INDEX(Listi!T:T,MATCH(C2441,Listi!U:U,0)))</f>
        <v>LSR</v>
      </c>
      <c r="C2441" t="s">
        <v>256</v>
      </c>
      <c r="D2441" t="s">
        <v>257</v>
      </c>
      <c r="E2441" t="s">
        <v>275</v>
      </c>
      <c r="F2441" t="s">
        <v>452</v>
      </c>
      <c r="G2441" s="8" t="s">
        <v>453</v>
      </c>
      <c r="H2441" t="s">
        <v>322</v>
      </c>
      <c r="I2441" s="7">
        <v>493166151</v>
      </c>
      <c r="L2441" s="7">
        <v>1024402726080</v>
      </c>
      <c r="M2441" s="7">
        <v>38030413328</v>
      </c>
      <c r="N2441" s="7">
        <v>13011563069</v>
      </c>
      <c r="O2441" s="20" t="str">
        <f t="shared" si="77"/>
        <v/>
      </c>
    </row>
    <row r="2442" spans="1:15">
      <c r="A2442" s="20" t="str">
        <f t="shared" si="76"/>
        <v>Lífeyrissjóður starfsmanna ríkisinsB-deild</v>
      </c>
      <c r="B2442" s="20" t="str">
        <f>_xlfn.IFNA(INDEX(Listi!$AI:$AI,MATCH(C2442,Listi!$AJ:$AJ,0)),INDEX(Listi!T:T,MATCH(C2442,Listi!U:U,0)))</f>
        <v>LSR</v>
      </c>
      <c r="C2442" t="s">
        <v>256</v>
      </c>
      <c r="D2442" t="s">
        <v>218</v>
      </c>
      <c r="E2442" t="s">
        <v>275</v>
      </c>
      <c r="F2442" t="s">
        <v>452</v>
      </c>
      <c r="G2442" s="8" t="s">
        <v>453</v>
      </c>
      <c r="H2442" t="s">
        <v>322</v>
      </c>
      <c r="I2442" s="7">
        <v>7405070</v>
      </c>
      <c r="L2442" s="7">
        <v>297381500048</v>
      </c>
      <c r="M2442" s="7">
        <v>1364474032</v>
      </c>
      <c r="N2442" s="7">
        <v>62409553231</v>
      </c>
      <c r="O2442" s="20" t="str">
        <f t="shared" si="77"/>
        <v/>
      </c>
    </row>
    <row r="2443" spans="1:15">
      <c r="A2443" s="20" t="str">
        <f t="shared" si="76"/>
        <v>Lífeyrissjóður starfsmanna ríkisinsLeið I</v>
      </c>
      <c r="B2443" s="20" t="str">
        <f>_xlfn.IFNA(INDEX(Listi!$AI:$AI,MATCH(C2443,Listi!$AJ:$AJ,0)),INDEX(Listi!T:T,MATCH(C2443,Listi!U:U,0)))</f>
        <v>LSR</v>
      </c>
      <c r="C2443" t="s">
        <v>256</v>
      </c>
      <c r="D2443" t="s">
        <v>258</v>
      </c>
      <c r="E2443" t="s">
        <v>276</v>
      </c>
      <c r="F2443" t="s">
        <v>452</v>
      </c>
      <c r="G2443" s="8" t="s">
        <v>453</v>
      </c>
      <c r="H2443" t="s">
        <v>322</v>
      </c>
      <c r="I2443" s="7">
        <v>0</v>
      </c>
      <c r="L2443" s="7">
        <v>11704214939</v>
      </c>
      <c r="M2443" s="7">
        <v>547428342</v>
      </c>
      <c r="N2443" s="7">
        <v>195323403</v>
      </c>
      <c r="O2443" s="20" t="str">
        <f t="shared" si="77"/>
        <v/>
      </c>
    </row>
    <row r="2444" spans="1:15">
      <c r="A2444" s="20" t="str">
        <f t="shared" si="76"/>
        <v>Lífeyrissjóður starfsmanna ríkisinsLeið II</v>
      </c>
      <c r="B2444" s="20" t="str">
        <f>_xlfn.IFNA(INDEX(Listi!$AI:$AI,MATCH(C2444,Listi!$AJ:$AJ,0)),INDEX(Listi!T:T,MATCH(C2444,Listi!U:U,0)))</f>
        <v>LSR</v>
      </c>
      <c r="C2444" t="s">
        <v>256</v>
      </c>
      <c r="D2444" t="s">
        <v>259</v>
      </c>
      <c r="E2444" t="s">
        <v>276</v>
      </c>
      <c r="F2444" t="s">
        <v>452</v>
      </c>
      <c r="G2444" s="8" t="s">
        <v>453</v>
      </c>
      <c r="H2444" t="s">
        <v>322</v>
      </c>
      <c r="I2444" s="7">
        <v>0</v>
      </c>
      <c r="L2444" s="7">
        <v>3365164594</v>
      </c>
      <c r="M2444" s="7">
        <v>379849453</v>
      </c>
      <c r="N2444" s="7">
        <v>93142056</v>
      </c>
      <c r="O2444" s="20" t="str">
        <f t="shared" si="77"/>
        <v/>
      </c>
    </row>
    <row r="2445" spans="1:15">
      <c r="A2445" s="20" t="str">
        <f t="shared" si="76"/>
        <v>Lífeyrissjóður starfsmanna ríkisinsLeið III</v>
      </c>
      <c r="B2445" s="20" t="str">
        <f>_xlfn.IFNA(INDEX(Listi!$AI:$AI,MATCH(C2445,Listi!$AJ:$AJ,0)),INDEX(Listi!T:T,MATCH(C2445,Listi!U:U,0)))</f>
        <v>LSR</v>
      </c>
      <c r="C2445" t="s">
        <v>256</v>
      </c>
      <c r="D2445" t="s">
        <v>260</v>
      </c>
      <c r="E2445" t="s">
        <v>276</v>
      </c>
      <c r="F2445" t="s">
        <v>452</v>
      </c>
      <c r="G2445" s="8" t="s">
        <v>453</v>
      </c>
      <c r="H2445" t="s">
        <v>322</v>
      </c>
      <c r="I2445" s="7">
        <v>0</v>
      </c>
      <c r="L2445" s="7">
        <v>9959294621</v>
      </c>
      <c r="M2445" s="7">
        <v>743287481</v>
      </c>
      <c r="N2445" s="7">
        <v>349903833</v>
      </c>
      <c r="O2445" s="20" t="str">
        <f t="shared" si="77"/>
        <v/>
      </c>
    </row>
    <row r="2446" spans="1:15">
      <c r="A2446" s="20" t="str">
        <f t="shared" ref="A2446:A2507" si="78">CONCATENATE(C2446,D2446)</f>
        <v>Lífeyrissjóður Tannlæknafél ÍslDeild I/Séreign</v>
      </c>
      <c r="B2446" s="20" t="str">
        <f>_xlfn.IFNA(INDEX(Listi!$AI:$AI,MATCH(C2446,Listi!$AJ:$AJ,0)),INDEX(Listi!T:T,MATCH(C2446,Listi!U:U,0)))</f>
        <v>Lífeyrissj. Tannlækna</v>
      </c>
      <c r="C2446" t="s">
        <v>261</v>
      </c>
      <c r="D2446" t="s">
        <v>207</v>
      </c>
      <c r="E2446" t="s">
        <v>276</v>
      </c>
      <c r="F2446" t="s">
        <v>452</v>
      </c>
      <c r="G2446" s="8" t="s">
        <v>453</v>
      </c>
      <c r="H2446" t="s">
        <v>322</v>
      </c>
      <c r="I2446" s="7">
        <v>0</v>
      </c>
      <c r="L2446" s="7">
        <v>6768408488</v>
      </c>
      <c r="M2446" s="7">
        <v>272759192</v>
      </c>
      <c r="N2446" s="7">
        <v>153838058</v>
      </c>
      <c r="O2446" s="20" t="str">
        <f t="shared" si="77"/>
        <v/>
      </c>
    </row>
    <row r="2447" spans="1:15">
      <c r="A2447" s="20" t="str">
        <f t="shared" si="78"/>
        <v>Lífeyrissjóður Tannlæknafél ÍslSamtryggingardeild</v>
      </c>
      <c r="B2447" s="20" t="str">
        <f>_xlfn.IFNA(INDEX(Listi!$AI:$AI,MATCH(C2447,Listi!$AJ:$AJ,0)),INDEX(Listi!T:T,MATCH(C2447,Listi!U:U,0)))</f>
        <v>Lífeyrissj. Tannlækna</v>
      </c>
      <c r="C2447" t="s">
        <v>261</v>
      </c>
      <c r="D2447" t="s">
        <v>205</v>
      </c>
      <c r="E2447" t="s">
        <v>275</v>
      </c>
      <c r="F2447" t="s">
        <v>452</v>
      </c>
      <c r="G2447" s="8" t="s">
        <v>453</v>
      </c>
      <c r="H2447" t="s">
        <v>322</v>
      </c>
      <c r="I2447" s="7">
        <v>0</v>
      </c>
      <c r="L2447" s="7">
        <v>2241251214</v>
      </c>
      <c r="M2447" s="7">
        <v>112827287</v>
      </c>
      <c r="N2447" s="7">
        <v>17930159</v>
      </c>
      <c r="O2447" s="20" t="str">
        <f t="shared" si="77"/>
        <v/>
      </c>
    </row>
    <row r="2448" spans="1:15">
      <c r="A2448" s="20" t="str">
        <f t="shared" si="78"/>
        <v>Lífeyrissjóður verslunarmannaÆvileið 1</v>
      </c>
      <c r="B2448" s="20" t="str">
        <f>_xlfn.IFNA(INDEX(Listi!$AI:$AI,MATCH(C2448,Listi!$AJ:$AJ,0)),INDEX(Listi!T:T,MATCH(C2448,Listi!U:U,0)))</f>
        <v>Lífeyrissj. Verslunarm.</v>
      </c>
      <c r="C2448" t="s">
        <v>206</v>
      </c>
      <c r="D2448" t="s">
        <v>310</v>
      </c>
      <c r="E2448" t="s">
        <v>276</v>
      </c>
      <c r="F2448" t="s">
        <v>452</v>
      </c>
      <c r="G2448" s="8" t="s">
        <v>453</v>
      </c>
      <c r="H2448" t="s">
        <v>322</v>
      </c>
      <c r="I2448" s="7">
        <v>0</v>
      </c>
      <c r="L2448" s="7">
        <v>2860479562</v>
      </c>
      <c r="M2448" s="7">
        <v>819651283</v>
      </c>
      <c r="N2448" s="7">
        <v>12562366</v>
      </c>
      <c r="O2448" s="20" t="str">
        <f t="shared" si="77"/>
        <v/>
      </c>
    </row>
    <row r="2449" spans="1:15">
      <c r="A2449" s="20" t="str">
        <f t="shared" si="78"/>
        <v>Lífeyrissjóður verslunarmannaÆvileið 2</v>
      </c>
      <c r="B2449" s="20" t="str">
        <f>_xlfn.IFNA(INDEX(Listi!$AI:$AI,MATCH(C2449,Listi!$AJ:$AJ,0)),INDEX(Listi!T:T,MATCH(C2449,Listi!U:U,0)))</f>
        <v>Lífeyrissj. Verslunarm.</v>
      </c>
      <c r="C2449" t="s">
        <v>206</v>
      </c>
      <c r="D2449" t="s">
        <v>309</v>
      </c>
      <c r="E2449" t="s">
        <v>276</v>
      </c>
      <c r="F2449" t="s">
        <v>452</v>
      </c>
      <c r="G2449" s="8" t="s">
        <v>453</v>
      </c>
      <c r="H2449" t="s">
        <v>322</v>
      </c>
      <c r="I2449" s="7">
        <v>0</v>
      </c>
      <c r="L2449" s="7">
        <v>2325064159</v>
      </c>
      <c r="M2449" s="7">
        <v>465663194</v>
      </c>
      <c r="N2449" s="7">
        <v>32037995</v>
      </c>
      <c r="O2449" s="20" t="str">
        <f t="shared" si="77"/>
        <v/>
      </c>
    </row>
    <row r="2450" spans="1:15">
      <c r="A2450" s="20" t="str">
        <f t="shared" si="78"/>
        <v>Lífeyrissjóður verslunarmannaÆvileið 3</v>
      </c>
      <c r="B2450" s="20" t="str">
        <f>_xlfn.IFNA(INDEX(Listi!$AI:$AI,MATCH(C2450,Listi!$AJ:$AJ,0)),INDEX(Listi!T:T,MATCH(C2450,Listi!U:U,0)))</f>
        <v>Lífeyrissj. Verslunarm.</v>
      </c>
      <c r="C2450" t="s">
        <v>206</v>
      </c>
      <c r="D2450" t="s">
        <v>308</v>
      </c>
      <c r="E2450" t="s">
        <v>276</v>
      </c>
      <c r="F2450" t="s">
        <v>452</v>
      </c>
      <c r="G2450" s="8" t="s">
        <v>453</v>
      </c>
      <c r="H2450" t="s">
        <v>322</v>
      </c>
      <c r="I2450" s="7">
        <v>0</v>
      </c>
      <c r="L2450" s="7">
        <v>1567402319</v>
      </c>
      <c r="M2450" s="7">
        <v>325961302</v>
      </c>
      <c r="N2450" s="7">
        <v>60283998</v>
      </c>
      <c r="O2450" s="20" t="str">
        <f t="shared" si="77"/>
        <v/>
      </c>
    </row>
    <row r="2451" spans="1:15">
      <c r="A2451" s="20" t="str">
        <f t="shared" si="78"/>
        <v>Lífeyrissjóður verslunarmannaDeild I/Séreign</v>
      </c>
      <c r="B2451" s="20" t="str">
        <f>_xlfn.IFNA(INDEX(Listi!$AI:$AI,MATCH(C2451,Listi!$AJ:$AJ,0)),INDEX(Listi!T:T,MATCH(C2451,Listi!U:U,0)))</f>
        <v>Lífeyrissj. Verslunarm.</v>
      </c>
      <c r="C2451" t="s">
        <v>206</v>
      </c>
      <c r="D2451" t="s">
        <v>207</v>
      </c>
      <c r="E2451" t="s">
        <v>276</v>
      </c>
      <c r="F2451" t="s">
        <v>452</v>
      </c>
      <c r="G2451" s="8" t="s">
        <v>453</v>
      </c>
      <c r="H2451" t="s">
        <v>322</v>
      </c>
      <c r="I2451" s="7">
        <v>0</v>
      </c>
      <c r="L2451" s="7">
        <v>19785724399</v>
      </c>
      <c r="M2451" s="7">
        <v>729937912</v>
      </c>
      <c r="N2451" s="7">
        <v>458382791</v>
      </c>
      <c r="O2451" s="20" t="str">
        <f t="shared" si="77"/>
        <v/>
      </c>
    </row>
    <row r="2452" spans="1:15">
      <c r="A2452" s="20" t="str">
        <f t="shared" si="78"/>
        <v>Lífeyrissjóður verslunarmannaSamtryggingardeild</v>
      </c>
      <c r="B2452" s="20" t="str">
        <f>_xlfn.IFNA(INDEX(Listi!$AI:$AI,MATCH(C2452,Listi!$AJ:$AJ,0)),INDEX(Listi!T:T,MATCH(C2452,Listi!U:U,0)))</f>
        <v>Lífeyrissj. Verslunarm.</v>
      </c>
      <c r="C2452" t="s">
        <v>206</v>
      </c>
      <c r="D2452" t="s">
        <v>205</v>
      </c>
      <c r="E2452" t="s">
        <v>275</v>
      </c>
      <c r="F2452" t="s">
        <v>452</v>
      </c>
      <c r="G2452" s="8" t="s">
        <v>453</v>
      </c>
      <c r="H2452" t="s">
        <v>322</v>
      </c>
      <c r="I2452" s="7">
        <v>0</v>
      </c>
      <c r="L2452" s="7">
        <v>1174592806906</v>
      </c>
      <c r="M2452" s="7">
        <v>35794261112</v>
      </c>
      <c r="N2452" s="7">
        <v>21965137185</v>
      </c>
      <c r="O2452" s="20" t="str">
        <f t="shared" si="77"/>
        <v/>
      </c>
    </row>
    <row r="2453" spans="1:15">
      <c r="A2453" s="20" t="str">
        <f t="shared" si="78"/>
        <v>Lífeyrissjóður VestmannaeyjaSafn I</v>
      </c>
      <c r="B2453" s="20" t="str">
        <f>_xlfn.IFNA(INDEX(Listi!$AI:$AI,MATCH(C2453,Listi!$AJ:$AJ,0)),INDEX(Listi!T:T,MATCH(C2453,Listi!U:U,0)))</f>
        <v>Lífeyrissj. Vestm.</v>
      </c>
      <c r="C2453" t="s">
        <v>262</v>
      </c>
      <c r="D2453" t="s">
        <v>210</v>
      </c>
      <c r="E2453" t="s">
        <v>276</v>
      </c>
      <c r="F2453" t="s">
        <v>452</v>
      </c>
      <c r="G2453" s="8" t="s">
        <v>453</v>
      </c>
      <c r="H2453" t="s">
        <v>322</v>
      </c>
      <c r="I2453" s="7">
        <v>0</v>
      </c>
      <c r="L2453" s="7">
        <v>381311221</v>
      </c>
      <c r="M2453" s="7">
        <v>44104006</v>
      </c>
      <c r="N2453" s="7">
        <v>13592960</v>
      </c>
      <c r="O2453" s="20" t="str">
        <f t="shared" si="77"/>
        <v/>
      </c>
    </row>
    <row r="2454" spans="1:15">
      <c r="A2454" s="20" t="str">
        <f t="shared" si="78"/>
        <v>Lífeyrissjóður VestmannaeyjaSafn II</v>
      </c>
      <c r="B2454" s="20" t="str">
        <f>_xlfn.IFNA(INDEX(Listi!$AI:$AI,MATCH(C2454,Listi!$AJ:$AJ,0)),INDEX(Listi!T:T,MATCH(C2454,Listi!U:U,0)))</f>
        <v>Lífeyrissj. Vestm.</v>
      </c>
      <c r="C2454" t="s">
        <v>262</v>
      </c>
      <c r="D2454" t="s">
        <v>211</v>
      </c>
      <c r="E2454" t="s">
        <v>276</v>
      </c>
      <c r="F2454" s="8" t="s">
        <v>452</v>
      </c>
      <c r="G2454" s="8" t="s">
        <v>453</v>
      </c>
      <c r="H2454" t="s">
        <v>322</v>
      </c>
      <c r="I2454" s="7">
        <v>0</v>
      </c>
      <c r="L2454" s="7">
        <v>571440191</v>
      </c>
      <c r="M2454" s="7">
        <v>40240404</v>
      </c>
      <c r="N2454" s="7">
        <v>18659289</v>
      </c>
      <c r="O2454" s="20" t="str">
        <f t="shared" si="77"/>
        <v/>
      </c>
    </row>
    <row r="2455" spans="1:15">
      <c r="A2455" s="20" t="str">
        <f t="shared" si="78"/>
        <v>Lífeyrissjóður VestmannaeyjaSamtryggingardeild</v>
      </c>
      <c r="B2455" s="20" t="str">
        <f>_xlfn.IFNA(INDEX(Listi!$AI:$AI,MATCH(C2455,Listi!$AJ:$AJ,0)),INDEX(Listi!T:T,MATCH(C2455,Listi!U:U,0)))</f>
        <v>Lífeyrissj. Vestm.</v>
      </c>
      <c r="C2455" t="s">
        <v>262</v>
      </c>
      <c r="D2455" t="s">
        <v>205</v>
      </c>
      <c r="E2455" t="s">
        <v>275</v>
      </c>
      <c r="F2455" s="8" t="s">
        <v>452</v>
      </c>
      <c r="G2455" s="8" t="s">
        <v>453</v>
      </c>
      <c r="H2455" t="s">
        <v>322</v>
      </c>
      <c r="I2455" s="7">
        <v>12001000</v>
      </c>
      <c r="L2455" s="7">
        <v>85198020532</v>
      </c>
      <c r="M2455" s="7">
        <v>1944643004</v>
      </c>
      <c r="N2455" s="7">
        <v>2198060399</v>
      </c>
      <c r="O2455" s="20" t="str">
        <f t="shared" si="77"/>
        <v/>
      </c>
    </row>
    <row r="2456" spans="1:15">
      <c r="A2456" s="20" t="str">
        <f t="shared" si="78"/>
        <v>Lífsval - lífeyrissparnaðurLífsval 1</v>
      </c>
      <c r="B2456" s="20" t="str">
        <f>_xlfn.IFNA(INDEX(Listi!$AI:$AI,MATCH(C2456,Listi!$AJ:$AJ,0)),INDEX(Listi!T:T,MATCH(C2456,Listi!U:U,0)))</f>
        <v>Lífsval</v>
      </c>
      <c r="C2456" t="s">
        <v>263</v>
      </c>
      <c r="D2456" t="s">
        <v>264</v>
      </c>
      <c r="E2456" t="s">
        <v>276</v>
      </c>
      <c r="F2456" s="8" t="s">
        <v>452</v>
      </c>
      <c r="G2456" s="8" t="s">
        <v>453</v>
      </c>
      <c r="H2456" t="s">
        <v>322</v>
      </c>
      <c r="I2456" s="7">
        <v>0</v>
      </c>
      <c r="L2456" s="7">
        <v>1792991246</v>
      </c>
      <c r="M2456" s="7">
        <v>203244065</v>
      </c>
      <c r="N2456" s="7">
        <v>81003579</v>
      </c>
      <c r="O2456" s="20" t="str">
        <f t="shared" si="77"/>
        <v/>
      </c>
    </row>
    <row r="2457" spans="1:15">
      <c r="A2457" s="20" t="str">
        <f t="shared" si="78"/>
        <v>Lífsval - lífeyrissparnaðurLífsval 2</v>
      </c>
      <c r="B2457" s="20" t="str">
        <f>_xlfn.IFNA(INDEX(Listi!$AI:$AI,MATCH(C2457,Listi!$AJ:$AJ,0)),INDEX(Listi!T:T,MATCH(C2457,Listi!U:U,0)))</f>
        <v>Lífsval</v>
      </c>
      <c r="C2457" t="s">
        <v>263</v>
      </c>
      <c r="D2457" t="s">
        <v>265</v>
      </c>
      <c r="E2457" t="s">
        <v>276</v>
      </c>
      <c r="F2457" t="s">
        <v>452</v>
      </c>
      <c r="G2457" s="8" t="s">
        <v>453</v>
      </c>
      <c r="H2457" t="s">
        <v>322</v>
      </c>
      <c r="I2457" s="7">
        <v>0</v>
      </c>
      <c r="L2457" s="7">
        <v>79660340</v>
      </c>
      <c r="M2457" s="7">
        <v>14369045</v>
      </c>
      <c r="N2457" s="7">
        <v>2695304</v>
      </c>
      <c r="O2457" s="20" t="str">
        <f t="shared" si="77"/>
        <v/>
      </c>
    </row>
    <row r="2458" spans="1:15">
      <c r="A2458" s="20" t="str">
        <f t="shared" si="78"/>
        <v>Lífsval - lífeyrissparnaðurLífsval 3</v>
      </c>
      <c r="B2458" s="20" t="str">
        <f>_xlfn.IFNA(INDEX(Listi!$AI:$AI,MATCH(C2458,Listi!$AJ:$AJ,0)),INDEX(Listi!T:T,MATCH(C2458,Listi!U:U,0)))</f>
        <v>Lífsval</v>
      </c>
      <c r="C2458" t="s">
        <v>263</v>
      </c>
      <c r="D2458" t="s">
        <v>266</v>
      </c>
      <c r="E2458" t="s">
        <v>276</v>
      </c>
      <c r="F2458" t="s">
        <v>452</v>
      </c>
      <c r="G2458" s="8" t="s">
        <v>453</v>
      </c>
      <c r="H2458" t="s">
        <v>322</v>
      </c>
      <c r="I2458" s="7">
        <v>0</v>
      </c>
      <c r="L2458" s="7">
        <v>131239774</v>
      </c>
      <c r="M2458" s="7">
        <v>16635787</v>
      </c>
      <c r="N2458" s="7">
        <v>3548138</v>
      </c>
      <c r="O2458" s="20" t="str">
        <f t="shared" si="77"/>
        <v/>
      </c>
    </row>
    <row r="2459" spans="1:15">
      <c r="A2459" s="20" t="str">
        <f t="shared" si="78"/>
        <v>Lífsval - lífeyrissparnaðurLífsval 4</v>
      </c>
      <c r="B2459" s="20" t="str">
        <f>_xlfn.IFNA(INDEX(Listi!$AI:$AI,MATCH(C2459,Listi!$AJ:$AJ,0)),INDEX(Listi!T:T,MATCH(C2459,Listi!U:U,0)))</f>
        <v>Lífsval</v>
      </c>
      <c r="C2459" t="s">
        <v>263</v>
      </c>
      <c r="D2459" t="s">
        <v>267</v>
      </c>
      <c r="E2459" t="s">
        <v>276</v>
      </c>
      <c r="F2459" t="s">
        <v>452</v>
      </c>
      <c r="G2459" s="8" t="s">
        <v>453</v>
      </c>
      <c r="H2459" t="s">
        <v>322</v>
      </c>
      <c r="I2459" s="7">
        <v>0</v>
      </c>
      <c r="L2459" s="7">
        <v>71752064</v>
      </c>
      <c r="M2459" s="7">
        <v>15238959</v>
      </c>
      <c r="N2459" s="7">
        <v>2058992</v>
      </c>
      <c r="O2459" s="20" t="str">
        <f t="shared" si="77"/>
        <v/>
      </c>
    </row>
    <row r="2460" spans="1:15">
      <c r="A2460" s="20" t="str">
        <f t="shared" si="78"/>
        <v>Lífsverk lífeyrissjóðurLífsverk I/Séreign</v>
      </c>
      <c r="B2460" s="20" t="str">
        <f>_xlfn.IFNA(INDEX(Listi!$AI:$AI,MATCH(C2460,Listi!$AJ:$AJ,0)),INDEX(Listi!T:T,MATCH(C2460,Listi!U:U,0)))</f>
        <v xml:space="preserve">Lífsverk  </v>
      </c>
      <c r="C2460" t="s">
        <v>268</v>
      </c>
      <c r="D2460" t="s">
        <v>269</v>
      </c>
      <c r="E2460" t="s">
        <v>276</v>
      </c>
      <c r="F2460" t="s">
        <v>452</v>
      </c>
      <c r="G2460" s="8" t="s">
        <v>453</v>
      </c>
      <c r="H2460" t="s">
        <v>322</v>
      </c>
      <c r="I2460" s="7">
        <v>0</v>
      </c>
      <c r="L2460" s="7">
        <v>4582957000</v>
      </c>
      <c r="M2460" s="7">
        <v>635926000</v>
      </c>
      <c r="N2460" s="7">
        <v>22708000</v>
      </c>
      <c r="O2460" s="20" t="str">
        <f t="shared" si="77"/>
        <v/>
      </c>
    </row>
    <row r="2461" spans="1:15">
      <c r="A2461" s="20" t="str">
        <f t="shared" si="78"/>
        <v>Lífsverk lífeyrissjóðurLífsverk II/Séreign</v>
      </c>
      <c r="B2461" s="20" t="str">
        <f>_xlfn.IFNA(INDEX(Listi!$AI:$AI,MATCH(C2461,Listi!$AJ:$AJ,0)),INDEX(Listi!T:T,MATCH(C2461,Listi!U:U,0)))</f>
        <v xml:space="preserve">Lífsverk  </v>
      </c>
      <c r="C2461" t="s">
        <v>268</v>
      </c>
      <c r="D2461" t="s">
        <v>270</v>
      </c>
      <c r="E2461" t="s">
        <v>276</v>
      </c>
      <c r="F2461" t="s">
        <v>452</v>
      </c>
      <c r="G2461" s="8" t="s">
        <v>453</v>
      </c>
      <c r="H2461" t="s">
        <v>322</v>
      </c>
      <c r="I2461" s="7">
        <v>0</v>
      </c>
      <c r="L2461" s="7">
        <v>23735073000</v>
      </c>
      <c r="M2461" s="7">
        <v>2073571000</v>
      </c>
      <c r="N2461" s="7">
        <v>249365000</v>
      </c>
      <c r="O2461" s="20" t="str">
        <f t="shared" si="77"/>
        <v/>
      </c>
    </row>
    <row r="2462" spans="1:15">
      <c r="A2462" s="20" t="str">
        <f t="shared" si="78"/>
        <v>Lífsverk lífeyrissjóðurLífsverk III/Séreign</v>
      </c>
      <c r="B2462" s="20" t="str">
        <f>_xlfn.IFNA(INDEX(Listi!$AI:$AI,MATCH(C2462,Listi!$AJ:$AJ,0)),INDEX(Listi!T:T,MATCH(C2462,Listi!U:U,0)))</f>
        <v xml:space="preserve">Lífsverk  </v>
      </c>
      <c r="C2462" t="s">
        <v>268</v>
      </c>
      <c r="D2462" t="s">
        <v>271</v>
      </c>
      <c r="E2462" t="s">
        <v>276</v>
      </c>
      <c r="F2462" t="s">
        <v>452</v>
      </c>
      <c r="G2462" s="8" t="s">
        <v>453</v>
      </c>
      <c r="H2462" t="s">
        <v>322</v>
      </c>
      <c r="I2462" s="7">
        <v>0</v>
      </c>
      <c r="L2462" s="7">
        <v>653814000</v>
      </c>
      <c r="M2462" s="7">
        <v>105107000</v>
      </c>
      <c r="N2462" s="7">
        <v>2613000</v>
      </c>
      <c r="O2462" s="20" t="str">
        <f t="shared" si="77"/>
        <v/>
      </c>
    </row>
    <row r="2463" spans="1:15">
      <c r="A2463" s="20" t="str">
        <f t="shared" si="78"/>
        <v>Lífsverk lífeyrissjóðurSamtryggingardeild</v>
      </c>
      <c r="B2463" s="20" t="str">
        <f>_xlfn.IFNA(INDEX(Listi!$AI:$AI,MATCH(C2463,Listi!$AJ:$AJ,0)),INDEX(Listi!T:T,MATCH(C2463,Listi!U:U,0)))</f>
        <v xml:space="preserve">Lífsverk  </v>
      </c>
      <c r="C2463" t="s">
        <v>268</v>
      </c>
      <c r="D2463" t="s">
        <v>205</v>
      </c>
      <c r="E2463" t="s">
        <v>275</v>
      </c>
      <c r="F2463" t="s">
        <v>452</v>
      </c>
      <c r="G2463" s="8" t="s">
        <v>453</v>
      </c>
      <c r="H2463" t="s">
        <v>322</v>
      </c>
      <c r="I2463" s="7">
        <v>30618000</v>
      </c>
      <c r="L2463" s="7">
        <v>120542527000</v>
      </c>
      <c r="M2463" s="7">
        <v>4397803000</v>
      </c>
      <c r="N2463" s="7">
        <v>1423151000</v>
      </c>
      <c r="O2463" s="20" t="str">
        <f t="shared" si="77"/>
        <v/>
      </c>
    </row>
    <row r="2464" spans="1:15">
      <c r="A2464" s="20" t="str">
        <f t="shared" si="78"/>
        <v>Söfnunarsjóður lífeyrisréttindaDeild I/Innlán</v>
      </c>
      <c r="B2464" s="20" t="str">
        <f>_xlfn.IFNA(INDEX(Listi!$AI:$AI,MATCH(C2464,Listi!$AJ:$AJ,0)),INDEX(Listi!T:T,MATCH(C2464,Listi!U:U,0)))</f>
        <v>Söfnunarsj.</v>
      </c>
      <c r="C2464" t="s">
        <v>272</v>
      </c>
      <c r="D2464" t="s">
        <v>273</v>
      </c>
      <c r="E2464" t="s">
        <v>276</v>
      </c>
      <c r="F2464" t="s">
        <v>452</v>
      </c>
      <c r="G2464" s="8" t="s">
        <v>453</v>
      </c>
      <c r="H2464" t="s">
        <v>322</v>
      </c>
      <c r="I2464" s="7">
        <v>0</v>
      </c>
      <c r="L2464" s="7">
        <v>2001731914</v>
      </c>
      <c r="M2464" s="7">
        <v>133561634</v>
      </c>
      <c r="N2464" s="7">
        <v>44803565</v>
      </c>
      <c r="O2464" s="20" t="str">
        <f t="shared" si="77"/>
        <v/>
      </c>
    </row>
    <row r="2465" spans="1:15">
      <c r="A2465" s="20" t="str">
        <f t="shared" si="78"/>
        <v>Söfnunarsjóður lífeyrisréttindaDeild III/Séreign</v>
      </c>
      <c r="B2465" s="20" t="str">
        <f>_xlfn.IFNA(INDEX(Listi!$AI:$AI,MATCH(C2465,Listi!$AJ:$AJ,0)),INDEX(Listi!T:T,MATCH(C2465,Listi!U:U,0)))</f>
        <v>Söfnunarsj.</v>
      </c>
      <c r="C2465" t="s">
        <v>272</v>
      </c>
      <c r="D2465" t="s">
        <v>599</v>
      </c>
      <c r="E2465" t="s">
        <v>276</v>
      </c>
      <c r="F2465" t="s">
        <v>452</v>
      </c>
      <c r="G2465" s="8" t="s">
        <v>453</v>
      </c>
      <c r="H2465" t="s">
        <v>322</v>
      </c>
      <c r="I2465" s="7">
        <v>0</v>
      </c>
      <c r="L2465" s="7">
        <v>24413085</v>
      </c>
      <c r="M2465" s="7">
        <v>24697577</v>
      </c>
      <c r="N2465" s="7">
        <v>900000</v>
      </c>
      <c r="O2465" s="20" t="str">
        <f t="shared" si="77"/>
        <v/>
      </c>
    </row>
    <row r="2466" spans="1:15">
      <c r="A2466" s="20" t="str">
        <f t="shared" si="78"/>
        <v>Söfnunarsjóður lífeyrisréttindaDeildII/Séreign</v>
      </c>
      <c r="B2466" s="20" t="str">
        <f>_xlfn.IFNA(INDEX(Listi!$AI:$AI,MATCH(C2466,Listi!$AJ:$AJ,0)),INDEX(Listi!T:T,MATCH(C2466,Listi!U:U,0)))</f>
        <v>Söfnunarsj.</v>
      </c>
      <c r="C2466" t="s">
        <v>272</v>
      </c>
      <c r="D2466" t="s">
        <v>586</v>
      </c>
      <c r="E2466" t="s">
        <v>276</v>
      </c>
      <c r="F2466" t="s">
        <v>452</v>
      </c>
      <c r="G2466" s="8" t="s">
        <v>453</v>
      </c>
      <c r="H2466" t="s">
        <v>322</v>
      </c>
      <c r="I2466" s="7">
        <v>0</v>
      </c>
      <c r="L2466" s="7">
        <v>1654616477</v>
      </c>
      <c r="M2466" s="7">
        <v>128539213</v>
      </c>
      <c r="N2466" s="7">
        <v>22846291</v>
      </c>
      <c r="O2466" s="20" t="str">
        <f t="shared" si="77"/>
        <v/>
      </c>
    </row>
    <row r="2467" spans="1:15">
      <c r="A2467" s="20" t="str">
        <f t="shared" si="78"/>
        <v>Söfnunarsjóður lífeyrisréttindaSamtryggingardeild</v>
      </c>
      <c r="B2467" s="20" t="str">
        <f>_xlfn.IFNA(INDEX(Listi!$AI:$AI,MATCH(C2467,Listi!$AJ:$AJ,0)),INDEX(Listi!T:T,MATCH(C2467,Listi!U:U,0)))</f>
        <v>Söfnunarsj.</v>
      </c>
      <c r="C2467" t="s">
        <v>272</v>
      </c>
      <c r="D2467" t="s">
        <v>205</v>
      </c>
      <c r="E2467" t="s">
        <v>275</v>
      </c>
      <c r="F2467" t="s">
        <v>452</v>
      </c>
      <c r="G2467" s="8" t="s">
        <v>453</v>
      </c>
      <c r="H2467" t="s">
        <v>322</v>
      </c>
      <c r="I2467" s="7">
        <v>0</v>
      </c>
      <c r="L2467" s="7">
        <v>238978847889</v>
      </c>
      <c r="M2467" s="7">
        <v>4967193409</v>
      </c>
      <c r="N2467" s="7">
        <v>6076487652</v>
      </c>
      <c r="O2467" s="20" t="str">
        <f t="shared" si="77"/>
        <v/>
      </c>
    </row>
    <row r="2468" spans="1:15">
      <c r="A2468" s="20" t="str">
        <f t="shared" si="78"/>
        <v>Stapi lífeyrissjóðurSafn I</v>
      </c>
      <c r="B2468" s="20" t="str">
        <f>_xlfn.IFNA(INDEX(Listi!$AI:$AI,MATCH(C2468,Listi!$AJ:$AJ,0)),INDEX(Listi!T:T,MATCH(C2468,Listi!U:U,0)))</f>
        <v xml:space="preserve">Stapi  </v>
      </c>
      <c r="C2468" t="s">
        <v>209</v>
      </c>
      <c r="D2468" t="s">
        <v>210</v>
      </c>
      <c r="E2468" t="s">
        <v>276</v>
      </c>
      <c r="F2468" t="s">
        <v>452</v>
      </c>
      <c r="G2468" s="8" t="s">
        <v>453</v>
      </c>
      <c r="H2468" t="s">
        <v>322</v>
      </c>
      <c r="I2468" s="7">
        <v>0</v>
      </c>
      <c r="L2468" s="7">
        <v>2440828925</v>
      </c>
      <c r="M2468" s="7">
        <v>91567233</v>
      </c>
      <c r="N2468" s="7">
        <v>110755602</v>
      </c>
      <c r="O2468" s="20" t="str">
        <f t="shared" si="77"/>
        <v/>
      </c>
    </row>
    <row r="2469" spans="1:15">
      <c r="A2469" s="20" t="str">
        <f t="shared" si="78"/>
        <v>Stapi lífeyrissjóðurSafn II</v>
      </c>
      <c r="B2469" s="20" t="str">
        <f>_xlfn.IFNA(INDEX(Listi!$AI:$AI,MATCH(C2469,Listi!$AJ:$AJ,0)),INDEX(Listi!T:T,MATCH(C2469,Listi!U:U,0)))</f>
        <v xml:space="preserve">Stapi  </v>
      </c>
      <c r="C2469" t="s">
        <v>209</v>
      </c>
      <c r="D2469" t="s">
        <v>211</v>
      </c>
      <c r="E2469" t="s">
        <v>276</v>
      </c>
      <c r="F2469" t="s">
        <v>452</v>
      </c>
      <c r="G2469" s="8" t="s">
        <v>453</v>
      </c>
      <c r="H2469" t="s">
        <v>322</v>
      </c>
      <c r="I2469" s="7">
        <v>0</v>
      </c>
      <c r="L2469" s="7">
        <v>5710890273</v>
      </c>
      <c r="M2469" s="7">
        <v>262001316</v>
      </c>
      <c r="N2469" s="7">
        <v>164209410</v>
      </c>
      <c r="O2469" s="20" t="str">
        <f t="shared" si="77"/>
        <v/>
      </c>
    </row>
    <row r="2470" spans="1:15">
      <c r="A2470" s="20" t="str">
        <f t="shared" si="78"/>
        <v>Stapi lífeyrissjóðurSafn III</v>
      </c>
      <c r="B2470" s="20" t="str">
        <f>_xlfn.IFNA(INDEX(Listi!$AI:$AI,MATCH(C2470,Listi!$AJ:$AJ,0)),INDEX(Listi!T:T,MATCH(C2470,Listi!U:U,0)))</f>
        <v xml:space="preserve">Stapi  </v>
      </c>
      <c r="C2470" t="s">
        <v>209</v>
      </c>
      <c r="D2470" t="s">
        <v>212</v>
      </c>
      <c r="E2470" t="s">
        <v>276</v>
      </c>
      <c r="F2470" t="s">
        <v>452</v>
      </c>
      <c r="G2470" s="8" t="s">
        <v>453</v>
      </c>
      <c r="H2470" t="s">
        <v>322</v>
      </c>
      <c r="I2470" s="7">
        <v>0</v>
      </c>
      <c r="L2470" s="7">
        <v>268100084</v>
      </c>
      <c r="M2470" s="7">
        <v>24388890</v>
      </c>
      <c r="N2470" s="7">
        <v>9886128</v>
      </c>
      <c r="O2470" s="20" t="str">
        <f t="shared" si="77"/>
        <v/>
      </c>
    </row>
    <row r="2471" spans="1:15">
      <c r="A2471" s="20" t="str">
        <f t="shared" si="78"/>
        <v>Stapi lífeyrissjóðurTryggingardeild</v>
      </c>
      <c r="B2471" s="20" t="str">
        <f>_xlfn.IFNA(INDEX(Listi!$AI:$AI,MATCH(C2471,Listi!$AJ:$AJ,0)),INDEX(Listi!T:T,MATCH(C2471,Listi!U:U,0)))</f>
        <v xml:space="preserve">Stapi  </v>
      </c>
      <c r="C2471" t="s">
        <v>209</v>
      </c>
      <c r="D2471" t="s">
        <v>213</v>
      </c>
      <c r="E2471" t="s">
        <v>275</v>
      </c>
      <c r="F2471" t="s">
        <v>452</v>
      </c>
      <c r="G2471" s="8" t="s">
        <v>453</v>
      </c>
      <c r="H2471" t="s">
        <v>322</v>
      </c>
      <c r="I2471" s="7">
        <v>66038575</v>
      </c>
      <c r="L2471" s="7">
        <v>348661724246</v>
      </c>
      <c r="M2471" s="7">
        <v>13807615154</v>
      </c>
      <c r="N2471" s="7">
        <v>7912918911</v>
      </c>
      <c r="O2471" s="20" t="str">
        <f t="shared" si="77"/>
        <v/>
      </c>
    </row>
    <row r="2472" spans="1:15">
      <c r="A2472" s="20" t="str">
        <f t="shared" si="78"/>
        <v>Stapi lífeyrissjóðurVarfærnasafnið</v>
      </c>
      <c r="B2472" s="20" t="str">
        <f>_xlfn.IFNA(INDEX(Listi!$AI:$AI,MATCH(C2472,Listi!$AJ:$AJ,0)),INDEX(Listi!T:T,MATCH(C2472,Listi!U:U,0)))</f>
        <v xml:space="preserve">Stapi  </v>
      </c>
      <c r="C2472" t="s">
        <v>209</v>
      </c>
      <c r="D2472" t="s">
        <v>392</v>
      </c>
      <c r="E2472" t="s">
        <v>276</v>
      </c>
      <c r="F2472" t="s">
        <v>452</v>
      </c>
      <c r="G2472" s="8" t="s">
        <v>453</v>
      </c>
      <c r="H2472" t="s">
        <v>322</v>
      </c>
      <c r="I2472" s="7">
        <v>0</v>
      </c>
      <c r="L2472" s="7">
        <v>471986044</v>
      </c>
      <c r="M2472" s="7">
        <v>137399159</v>
      </c>
      <c r="N2472" s="7">
        <v>6994496</v>
      </c>
      <c r="O2472" s="20" t="str">
        <f t="shared" si="77"/>
        <v/>
      </c>
    </row>
    <row r="2473" spans="1:15">
      <c r="A2473" s="20" t="str">
        <f t="shared" si="78"/>
        <v>Almenni lífeyrissjóðurinnÆvisafn I</v>
      </c>
      <c r="B2473" s="20" t="str">
        <f>_xlfn.IFNA(INDEX(Listi!$AI:$AI,MATCH(C2473,Listi!$AJ:$AJ,0)),INDEX(Listi!T:T,MATCH(C2473,Listi!U:U,0)))</f>
        <v xml:space="preserve">Almenni </v>
      </c>
      <c r="C2473" t="s">
        <v>0</v>
      </c>
      <c r="D2473" t="s">
        <v>202</v>
      </c>
      <c r="E2473" t="s">
        <v>276</v>
      </c>
      <c r="F2473" t="s">
        <v>449</v>
      </c>
      <c r="G2473" s="8" t="s">
        <v>450</v>
      </c>
      <c r="H2473" t="s">
        <v>451</v>
      </c>
      <c r="I2473" s="7">
        <v>1149539</v>
      </c>
      <c r="L2473" s="7">
        <v>43068273823</v>
      </c>
      <c r="M2473" s="7">
        <v>4413720640</v>
      </c>
      <c r="N2473" s="7">
        <v>641257097</v>
      </c>
      <c r="O2473" s="20" t="str">
        <f t="shared" si="77"/>
        <v/>
      </c>
    </row>
    <row r="2474" spans="1:15">
      <c r="A2474" s="20" t="str">
        <f t="shared" si="78"/>
        <v>Almenni lífeyrissjóðurinnÆvisafn II</v>
      </c>
      <c r="B2474" s="20" t="str">
        <f>_xlfn.IFNA(INDEX(Listi!$AI:$AI,MATCH(C2474,Listi!$AJ:$AJ,0)),INDEX(Listi!T:T,MATCH(C2474,Listi!U:U,0)))</f>
        <v xml:space="preserve">Almenni </v>
      </c>
      <c r="C2474" t="s">
        <v>0</v>
      </c>
      <c r="D2474" t="s">
        <v>203</v>
      </c>
      <c r="E2474" t="s">
        <v>276</v>
      </c>
      <c r="F2474" t="s">
        <v>449</v>
      </c>
      <c r="G2474" s="8" t="s">
        <v>450</v>
      </c>
      <c r="H2474" t="s">
        <v>451</v>
      </c>
      <c r="I2474" s="7">
        <v>2534767</v>
      </c>
      <c r="L2474" s="7">
        <v>86460235807</v>
      </c>
      <c r="M2474" s="7">
        <v>3970537445</v>
      </c>
      <c r="N2474" s="7">
        <v>1539034493</v>
      </c>
      <c r="O2474" s="20" t="str">
        <f t="shared" si="77"/>
        <v/>
      </c>
    </row>
    <row r="2475" spans="1:15">
      <c r="A2475" s="20" t="str">
        <f t="shared" si="78"/>
        <v>Almenni lífeyrissjóðurinnÆvisafn III</v>
      </c>
      <c r="B2475" s="20" t="str">
        <f>_xlfn.IFNA(INDEX(Listi!$AI:$AI,MATCH(C2475,Listi!$AJ:$AJ,0)),INDEX(Listi!T:T,MATCH(C2475,Listi!U:U,0)))</f>
        <v xml:space="preserve">Almenni </v>
      </c>
      <c r="C2475" t="s">
        <v>0</v>
      </c>
      <c r="D2475" t="s">
        <v>204</v>
      </c>
      <c r="E2475" t="s">
        <v>276</v>
      </c>
      <c r="F2475" t="s">
        <v>449</v>
      </c>
      <c r="G2475" s="8" t="s">
        <v>450</v>
      </c>
      <c r="H2475" t="s">
        <v>451</v>
      </c>
      <c r="I2475" s="7">
        <v>1096847</v>
      </c>
      <c r="L2475" s="7">
        <v>33890180699</v>
      </c>
      <c r="M2475" s="7">
        <v>1571509194</v>
      </c>
      <c r="N2475" s="7">
        <v>920421683</v>
      </c>
      <c r="O2475" s="20" t="str">
        <f t="shared" si="77"/>
        <v/>
      </c>
    </row>
    <row r="2476" spans="1:15">
      <c r="A2476" s="20" t="str">
        <f t="shared" si="78"/>
        <v>Almenni lífeyrissjóðurinnHúsnæðissafn</v>
      </c>
      <c r="B2476" s="20" t="str">
        <f>_xlfn.IFNA(INDEX(Listi!$AI:$AI,MATCH(C2476,Listi!$AJ:$AJ,0)),INDEX(Listi!T:T,MATCH(C2476,Listi!U:U,0)))</f>
        <v xml:space="preserve">Almenni </v>
      </c>
      <c r="C2476" t="s">
        <v>0</v>
      </c>
      <c r="D2476" t="s">
        <v>315</v>
      </c>
      <c r="E2476" t="s">
        <v>276</v>
      </c>
      <c r="F2476" t="s">
        <v>449</v>
      </c>
      <c r="G2476" s="8" t="s">
        <v>450</v>
      </c>
      <c r="H2476" t="s">
        <v>451</v>
      </c>
      <c r="I2476" s="7">
        <v>9037</v>
      </c>
      <c r="L2476" s="7">
        <v>487895879</v>
      </c>
      <c r="M2476" s="7">
        <v>166428361</v>
      </c>
      <c r="N2476" s="7">
        <v>18080096</v>
      </c>
      <c r="O2476" s="20" t="str">
        <f t="shared" si="77"/>
        <v/>
      </c>
    </row>
    <row r="2477" spans="1:15">
      <c r="A2477" s="20" t="str">
        <f t="shared" si="78"/>
        <v>Almenni lífeyrissjóðurinnInnlánssafn</v>
      </c>
      <c r="B2477" s="20" t="str">
        <f>_xlfn.IFNA(INDEX(Listi!$AI:$AI,MATCH(C2477,Listi!$AJ:$AJ,0)),INDEX(Listi!T:T,MATCH(C2477,Listi!U:U,0)))</f>
        <v xml:space="preserve">Almenni </v>
      </c>
      <c r="C2477" t="s">
        <v>0</v>
      </c>
      <c r="D2477" t="s">
        <v>1</v>
      </c>
      <c r="E2477" t="s">
        <v>276</v>
      </c>
      <c r="F2477" t="s">
        <v>449</v>
      </c>
      <c r="G2477" s="8" t="s">
        <v>450</v>
      </c>
      <c r="H2477" t="s">
        <v>451</v>
      </c>
      <c r="I2477" s="7">
        <v>0</v>
      </c>
      <c r="L2477" s="7">
        <v>26587944379</v>
      </c>
      <c r="M2477" s="7">
        <v>1016779991</v>
      </c>
      <c r="N2477" s="7">
        <v>1031869724</v>
      </c>
      <c r="O2477" s="20" t="str">
        <f t="shared" si="77"/>
        <v/>
      </c>
    </row>
    <row r="2478" spans="1:15">
      <c r="A2478" s="20" t="str">
        <f t="shared" si="78"/>
        <v>Almenni lífeyrissjóðurinnRíkissafn langt</v>
      </c>
      <c r="B2478" s="20" t="str">
        <f>_xlfn.IFNA(INDEX(Listi!$AI:$AI,MATCH(C2478,Listi!$AJ:$AJ,0)),INDEX(Listi!T:T,MATCH(C2478,Listi!U:U,0)))</f>
        <v xml:space="preserve">Almenni </v>
      </c>
      <c r="C2478" t="s">
        <v>0</v>
      </c>
      <c r="D2478" t="s">
        <v>199</v>
      </c>
      <c r="E2478" t="s">
        <v>276</v>
      </c>
      <c r="F2478" t="s">
        <v>449</v>
      </c>
      <c r="G2478" s="8" t="s">
        <v>450</v>
      </c>
      <c r="H2478" t="s">
        <v>451</v>
      </c>
      <c r="I2478" s="7">
        <v>55985</v>
      </c>
      <c r="L2478" s="7">
        <v>1193680171</v>
      </c>
      <c r="M2478" s="7">
        <v>61272573</v>
      </c>
      <c r="N2478" s="7">
        <v>40105929</v>
      </c>
      <c r="O2478" s="20" t="str">
        <f t="shared" si="77"/>
        <v/>
      </c>
    </row>
    <row r="2479" spans="1:15">
      <c r="A2479" s="20" t="str">
        <f t="shared" si="78"/>
        <v>Almenni lífeyrissjóðurinnRíkissafn stutt</v>
      </c>
      <c r="B2479" s="20" t="str">
        <f>_xlfn.IFNA(INDEX(Listi!$AI:$AI,MATCH(C2479,Listi!$AJ:$AJ,0)),INDEX(Listi!T:T,MATCH(C2479,Listi!U:U,0)))</f>
        <v xml:space="preserve">Almenni </v>
      </c>
      <c r="C2479" t="s">
        <v>0</v>
      </c>
      <c r="D2479" t="s">
        <v>200</v>
      </c>
      <c r="E2479" t="s">
        <v>276</v>
      </c>
      <c r="F2479" t="s">
        <v>449</v>
      </c>
      <c r="G2479" s="8" t="s">
        <v>450</v>
      </c>
      <c r="H2479" t="s">
        <v>451</v>
      </c>
      <c r="I2479" s="7">
        <v>13557</v>
      </c>
      <c r="L2479" s="7">
        <v>541893627</v>
      </c>
      <c r="M2479" s="7">
        <v>20423158</v>
      </c>
      <c r="N2479" s="7">
        <v>14899899</v>
      </c>
      <c r="O2479" s="20" t="str">
        <f t="shared" si="77"/>
        <v/>
      </c>
    </row>
    <row r="2480" spans="1:15">
      <c r="A2480" s="20" t="str">
        <f t="shared" si="78"/>
        <v>Almenni lífeyrissjóðurinnTryggingadeild</v>
      </c>
      <c r="B2480" s="20" t="str">
        <f>_xlfn.IFNA(INDEX(Listi!$AI:$AI,MATCH(C2480,Listi!$AJ:$AJ,0)),INDEX(Listi!T:T,MATCH(C2480,Listi!U:U,0)))</f>
        <v xml:space="preserve">Almenni </v>
      </c>
      <c r="C2480" t="s">
        <v>0</v>
      </c>
      <c r="D2480" t="s">
        <v>201</v>
      </c>
      <c r="E2480" t="s">
        <v>275</v>
      </c>
      <c r="F2480" t="s">
        <v>449</v>
      </c>
      <c r="G2480" s="8" t="s">
        <v>450</v>
      </c>
      <c r="H2480" t="s">
        <v>451</v>
      </c>
      <c r="I2480" s="7">
        <v>4949758</v>
      </c>
      <c r="L2480" s="7">
        <v>174784296254</v>
      </c>
      <c r="M2480" s="7">
        <v>7497244534</v>
      </c>
      <c r="N2480" s="7">
        <v>3057046932</v>
      </c>
      <c r="O2480" s="20" t="str">
        <f t="shared" si="77"/>
        <v/>
      </c>
    </row>
    <row r="2481" spans="1:15">
      <c r="A2481" s="20" t="str">
        <f t="shared" si="78"/>
        <v>Arion banki hf.Erlend hlutabréf</v>
      </c>
      <c r="B2481" s="20" t="str">
        <f>_xlfn.IFNA(INDEX(Listi!$AI:$AI,MATCH(C2481,Listi!$AJ:$AJ,0)),INDEX(Listi!T:T,MATCH(C2481,Listi!U:U,0)))</f>
        <v xml:space="preserve">Arion banki </v>
      </c>
      <c r="C2481" t="s">
        <v>214</v>
      </c>
      <c r="D2481" t="s">
        <v>215</v>
      </c>
      <c r="E2481" t="s">
        <v>276</v>
      </c>
      <c r="F2481" t="s">
        <v>449</v>
      </c>
      <c r="G2481" s="8" t="s">
        <v>450</v>
      </c>
      <c r="H2481" t="s">
        <v>451</v>
      </c>
      <c r="I2481" s="7">
        <v>27000</v>
      </c>
      <c r="L2481" s="7">
        <v>1149685000</v>
      </c>
      <c r="M2481" s="7">
        <v>49095000</v>
      </c>
      <c r="N2481" s="7">
        <v>10876000</v>
      </c>
      <c r="O2481" s="20" t="str">
        <f t="shared" si="77"/>
        <v/>
      </c>
    </row>
    <row r="2482" spans="1:15">
      <c r="A2482" s="20" t="str">
        <f t="shared" si="78"/>
        <v>Arion banki hf.Innlend skuldabréf</v>
      </c>
      <c r="B2482" s="20" t="str">
        <f>_xlfn.IFNA(INDEX(Listi!$AI:$AI,MATCH(C2482,Listi!$AJ:$AJ,0)),INDEX(Listi!T:T,MATCH(C2482,Listi!U:U,0)))</f>
        <v xml:space="preserve">Arion banki </v>
      </c>
      <c r="C2482" t="s">
        <v>214</v>
      </c>
      <c r="D2482" t="s">
        <v>216</v>
      </c>
      <c r="E2482" t="s">
        <v>276</v>
      </c>
      <c r="F2482" t="s">
        <v>449</v>
      </c>
      <c r="G2482" s="8" t="s">
        <v>450</v>
      </c>
      <c r="H2482" t="s">
        <v>451</v>
      </c>
      <c r="I2482" s="7">
        <v>1156000</v>
      </c>
      <c r="L2482" s="7">
        <v>4446434000</v>
      </c>
      <c r="M2482" s="7">
        <v>344234000</v>
      </c>
      <c r="N2482" s="7">
        <v>44793000</v>
      </c>
      <c r="O2482" s="20" t="str">
        <f t="shared" si="77"/>
        <v/>
      </c>
    </row>
    <row r="2483" spans="1:15">
      <c r="A2483" s="20" t="str">
        <f t="shared" si="78"/>
        <v>Arion banki hf.Lífeyrisauki L1</v>
      </c>
      <c r="B2483" s="20" t="str">
        <f>_xlfn.IFNA(INDEX(Listi!$AI:$AI,MATCH(C2483,Listi!$AJ:$AJ,0)),INDEX(Listi!T:T,MATCH(C2483,Listi!U:U,0)))</f>
        <v xml:space="preserve">Arion banki </v>
      </c>
      <c r="C2483" t="s">
        <v>214</v>
      </c>
      <c r="D2483" t="s">
        <v>377</v>
      </c>
      <c r="E2483" t="s">
        <v>276</v>
      </c>
      <c r="F2483" t="s">
        <v>449</v>
      </c>
      <c r="G2483" s="8" t="s">
        <v>450</v>
      </c>
      <c r="H2483" t="s">
        <v>451</v>
      </c>
      <c r="I2483" s="7">
        <v>406000</v>
      </c>
      <c r="L2483" s="7">
        <v>5887942000</v>
      </c>
      <c r="M2483" s="7">
        <v>1011885000</v>
      </c>
      <c r="N2483" s="7">
        <v>34615000</v>
      </c>
      <c r="O2483" s="20" t="str">
        <f t="shared" si="77"/>
        <v/>
      </c>
    </row>
    <row r="2484" spans="1:15">
      <c r="A2484" s="20" t="str">
        <f t="shared" si="78"/>
        <v>Arion banki hf.Lífeyrisauki L2</v>
      </c>
      <c r="B2484" s="20" t="str">
        <f>_xlfn.IFNA(INDEX(Listi!$AI:$AI,MATCH(C2484,Listi!$AJ:$AJ,0)),INDEX(Listi!T:T,MATCH(C2484,Listi!U:U,0)))</f>
        <v xml:space="preserve">Arion banki </v>
      </c>
      <c r="C2484" t="s">
        <v>214</v>
      </c>
      <c r="D2484" t="s">
        <v>372</v>
      </c>
      <c r="E2484" t="s">
        <v>276</v>
      </c>
      <c r="F2484" t="s">
        <v>449</v>
      </c>
      <c r="G2484" s="8" t="s">
        <v>450</v>
      </c>
      <c r="H2484" t="s">
        <v>451</v>
      </c>
      <c r="I2484" s="7">
        <v>1182000</v>
      </c>
      <c r="L2484" s="7">
        <v>21366380000</v>
      </c>
      <c r="M2484" s="7">
        <v>1613513000</v>
      </c>
      <c r="N2484" s="7">
        <v>92085000</v>
      </c>
      <c r="O2484" s="20" t="str">
        <f t="shared" si="77"/>
        <v/>
      </c>
    </row>
    <row r="2485" spans="1:15">
      <c r="A2485" s="20" t="str">
        <f t="shared" si="78"/>
        <v>Arion banki hf.Lífeyrisauki L3</v>
      </c>
      <c r="B2485" s="20" t="str">
        <f>_xlfn.IFNA(INDEX(Listi!$AI:$AI,MATCH(C2485,Listi!$AJ:$AJ,0)),INDEX(Listi!T:T,MATCH(C2485,Listi!U:U,0)))</f>
        <v xml:space="preserve">Arion banki </v>
      </c>
      <c r="C2485" t="s">
        <v>214</v>
      </c>
      <c r="D2485" t="s">
        <v>371</v>
      </c>
      <c r="E2485" t="s">
        <v>276</v>
      </c>
      <c r="F2485" t="s">
        <v>449</v>
      </c>
      <c r="G2485" s="8" t="s">
        <v>450</v>
      </c>
      <c r="H2485" t="s">
        <v>451</v>
      </c>
      <c r="I2485" s="7">
        <v>1827000</v>
      </c>
      <c r="L2485" s="7">
        <v>29714848000</v>
      </c>
      <c r="M2485" s="7">
        <v>2122481000</v>
      </c>
      <c r="N2485" s="7">
        <v>129566000</v>
      </c>
      <c r="O2485" s="20" t="str">
        <f t="shared" si="77"/>
        <v/>
      </c>
    </row>
    <row r="2486" spans="1:15">
      <c r="A2486" s="20" t="str">
        <f t="shared" si="78"/>
        <v>Arion banki hf.Lífeyrisauki L4</v>
      </c>
      <c r="B2486" s="20" t="str">
        <f>_xlfn.IFNA(INDEX(Listi!$AI:$AI,MATCH(C2486,Listi!$AJ:$AJ,0)),INDEX(Listi!T:T,MATCH(C2486,Listi!U:U,0)))</f>
        <v xml:space="preserve">Arion banki </v>
      </c>
      <c r="C2486" t="s">
        <v>214</v>
      </c>
      <c r="D2486" t="s">
        <v>587</v>
      </c>
      <c r="E2486" t="s">
        <v>276</v>
      </c>
      <c r="F2486" t="s">
        <v>449</v>
      </c>
      <c r="G2486" s="8" t="s">
        <v>450</v>
      </c>
      <c r="H2486" t="s">
        <v>451</v>
      </c>
      <c r="I2486" s="7">
        <v>1466000</v>
      </c>
      <c r="L2486" s="7">
        <v>19306242000</v>
      </c>
      <c r="M2486" s="7">
        <v>1346647000</v>
      </c>
      <c r="N2486" s="7">
        <v>388052000</v>
      </c>
      <c r="O2486" s="20" t="str">
        <f t="shared" si="77"/>
        <v/>
      </c>
    </row>
    <row r="2487" spans="1:15">
      <c r="A2487" s="20" t="str">
        <f t="shared" si="78"/>
        <v>Arion banki hf.Lífeyrisauki L5</v>
      </c>
      <c r="B2487" s="20" t="str">
        <f>_xlfn.IFNA(INDEX(Listi!$AI:$AI,MATCH(C2487,Listi!$AJ:$AJ,0)),INDEX(Listi!T:T,MATCH(C2487,Listi!U:U,0)))</f>
        <v xml:space="preserve">Arion banki </v>
      </c>
      <c r="C2487" t="s">
        <v>214</v>
      </c>
      <c r="D2487" t="s">
        <v>369</v>
      </c>
      <c r="E2487" t="s">
        <v>276</v>
      </c>
      <c r="F2487" t="s">
        <v>449</v>
      </c>
      <c r="G2487" s="8" t="s">
        <v>450</v>
      </c>
      <c r="H2487" t="s">
        <v>451</v>
      </c>
      <c r="I2487" s="7">
        <v>0</v>
      </c>
      <c r="L2487" s="7">
        <v>44858554000</v>
      </c>
      <c r="M2487" s="7">
        <v>4018833000</v>
      </c>
      <c r="N2487" s="7">
        <v>933672000</v>
      </c>
      <c r="O2487" s="20" t="str">
        <f t="shared" si="77"/>
        <v/>
      </c>
    </row>
    <row r="2488" spans="1:15">
      <c r="A2488" s="20" t="str">
        <f t="shared" si="78"/>
        <v>Birta lífeyrissjóðurBlönduð leið</v>
      </c>
      <c r="B2488" s="20" t="str">
        <f>_xlfn.IFNA(INDEX(Listi!$AI:$AI,MATCH(C2488,Listi!$AJ:$AJ,0)),INDEX(Listi!T:T,MATCH(C2488,Listi!U:U,0)))</f>
        <v xml:space="preserve">Birta  </v>
      </c>
      <c r="C2488" t="s">
        <v>298</v>
      </c>
      <c r="D2488" t="s">
        <v>314</v>
      </c>
      <c r="E2488" t="s">
        <v>276</v>
      </c>
      <c r="F2488" t="s">
        <v>449</v>
      </c>
      <c r="G2488" s="8" t="s">
        <v>450</v>
      </c>
      <c r="H2488" t="s">
        <v>451</v>
      </c>
      <c r="I2488" s="7">
        <v>249737</v>
      </c>
      <c r="L2488" s="7">
        <v>6929716201</v>
      </c>
      <c r="M2488" s="7">
        <v>253995298</v>
      </c>
      <c r="N2488" s="7">
        <v>139753585</v>
      </c>
      <c r="O2488" s="20" t="str">
        <f t="shared" si="77"/>
        <v/>
      </c>
    </row>
    <row r="2489" spans="1:15">
      <c r="A2489" s="20" t="str">
        <f t="shared" si="78"/>
        <v>Birta lífeyrissjóðurInnlánsleið</v>
      </c>
      <c r="B2489" s="20" t="str">
        <f>_xlfn.IFNA(INDEX(Listi!$AI:$AI,MATCH(C2489,Listi!$AJ:$AJ,0)),INDEX(Listi!T:T,MATCH(C2489,Listi!U:U,0)))</f>
        <v xml:space="preserve">Birta  </v>
      </c>
      <c r="C2489" t="s">
        <v>298</v>
      </c>
      <c r="D2489" t="s">
        <v>208</v>
      </c>
      <c r="E2489" t="s">
        <v>276</v>
      </c>
      <c r="F2489" t="s">
        <v>449</v>
      </c>
      <c r="G2489" s="8" t="s">
        <v>450</v>
      </c>
      <c r="H2489" t="s">
        <v>451</v>
      </c>
      <c r="I2489" s="7">
        <v>0</v>
      </c>
      <c r="L2489" s="7">
        <v>4108971332</v>
      </c>
      <c r="M2489" s="7">
        <v>264842424</v>
      </c>
      <c r="N2489" s="7">
        <v>174324836</v>
      </c>
      <c r="O2489" s="20" t="str">
        <f t="shared" si="77"/>
        <v/>
      </c>
    </row>
    <row r="2490" spans="1:15">
      <c r="A2490" s="20" t="str">
        <f t="shared" si="78"/>
        <v>Birta lífeyrissjóðurSamtryggingardeild</v>
      </c>
      <c r="B2490" s="20" t="str">
        <f>_xlfn.IFNA(INDEX(Listi!$AI:$AI,MATCH(C2490,Listi!$AJ:$AJ,0)),INDEX(Listi!T:T,MATCH(C2490,Listi!U:U,0)))</f>
        <v xml:space="preserve">Birta  </v>
      </c>
      <c r="C2490" t="s">
        <v>298</v>
      </c>
      <c r="D2490" t="s">
        <v>205</v>
      </c>
      <c r="E2490" t="s">
        <v>275</v>
      </c>
      <c r="F2490" t="s">
        <v>449</v>
      </c>
      <c r="G2490" s="8" t="s">
        <v>450</v>
      </c>
      <c r="H2490" t="s">
        <v>451</v>
      </c>
      <c r="I2490" s="7">
        <v>78677963</v>
      </c>
      <c r="L2490" s="7">
        <v>549755105944</v>
      </c>
      <c r="M2490" s="7">
        <v>18480897961</v>
      </c>
      <c r="N2490" s="7">
        <v>14075814006</v>
      </c>
      <c r="O2490" s="20" t="str">
        <f t="shared" si="77"/>
        <v/>
      </c>
    </row>
    <row r="2491" spans="1:15">
      <c r="A2491" s="20" t="str">
        <f t="shared" si="78"/>
        <v>Birta lífeyrissjóðurSkuldabréfaleið</v>
      </c>
      <c r="B2491" s="20" t="str">
        <f>_xlfn.IFNA(INDEX(Listi!$AI:$AI,MATCH(C2491,Listi!$AJ:$AJ,0)),INDEX(Listi!T:T,MATCH(C2491,Listi!U:U,0)))</f>
        <v xml:space="preserve">Birta  </v>
      </c>
      <c r="C2491" t="s">
        <v>298</v>
      </c>
      <c r="D2491" t="s">
        <v>313</v>
      </c>
      <c r="E2491" t="s">
        <v>276</v>
      </c>
      <c r="F2491" t="s">
        <v>449</v>
      </c>
      <c r="G2491" s="8" t="s">
        <v>450</v>
      </c>
      <c r="H2491" t="s">
        <v>451</v>
      </c>
      <c r="I2491" s="7">
        <v>555624</v>
      </c>
      <c r="L2491" s="7">
        <v>8522374478</v>
      </c>
      <c r="M2491" s="7">
        <v>391005163</v>
      </c>
      <c r="N2491" s="7">
        <v>218104877</v>
      </c>
      <c r="O2491" s="20" t="str">
        <f t="shared" si="77"/>
        <v/>
      </c>
    </row>
    <row r="2492" spans="1:15">
      <c r="A2492" s="20" t="str">
        <f t="shared" si="78"/>
        <v>Birta lífeyrissjóðurTilgreind séreign</v>
      </c>
      <c r="B2492" s="20" t="str">
        <f>_xlfn.IFNA(INDEX(Listi!$AI:$AI,MATCH(C2492,Listi!$AJ:$AJ,0)),INDEX(Listi!T:T,MATCH(C2492,Listi!U:U,0)))</f>
        <v xml:space="preserve">Birta  </v>
      </c>
      <c r="C2492" t="s">
        <v>298</v>
      </c>
      <c r="D2492" t="s">
        <v>312</v>
      </c>
      <c r="E2492" t="s">
        <v>276</v>
      </c>
      <c r="F2492" t="s">
        <v>449</v>
      </c>
      <c r="G2492" s="8" t="s">
        <v>450</v>
      </c>
      <c r="H2492" t="s">
        <v>451</v>
      </c>
      <c r="I2492" s="7">
        <v>9500</v>
      </c>
      <c r="L2492" s="7">
        <v>2234420297</v>
      </c>
      <c r="M2492" s="7">
        <v>511871981</v>
      </c>
      <c r="N2492" s="7">
        <v>36000223</v>
      </c>
      <c r="O2492" s="20" t="str">
        <f t="shared" si="77"/>
        <v/>
      </c>
    </row>
    <row r="2493" spans="1:15">
      <c r="A2493" s="20" t="str">
        <f t="shared" si="78"/>
        <v>Brú Lífeyrissjóður starfsmanna sveitarfélagaA-deild</v>
      </c>
      <c r="B2493" s="20" t="str">
        <f>_xlfn.IFNA(INDEX(Listi!$AI:$AI,MATCH(C2493,Listi!$AJ:$AJ,0)),INDEX(Listi!T:T,MATCH(C2493,Listi!U:U,0)))</f>
        <v>Brú</v>
      </c>
      <c r="C2493" t="s">
        <v>217</v>
      </c>
      <c r="D2493" t="s">
        <v>257</v>
      </c>
      <c r="E2493" t="s">
        <v>275</v>
      </c>
      <c r="F2493" t="s">
        <v>449</v>
      </c>
      <c r="G2493" s="8" t="s">
        <v>450</v>
      </c>
      <c r="H2493" t="s">
        <v>451</v>
      </c>
      <c r="I2493" s="7">
        <v>26861509</v>
      </c>
      <c r="L2493" s="7">
        <v>270469177889</v>
      </c>
      <c r="M2493" s="7">
        <v>13987858077</v>
      </c>
      <c r="N2493" s="7">
        <v>4793072329</v>
      </c>
      <c r="O2493" s="20" t="str">
        <f t="shared" si="77"/>
        <v/>
      </c>
    </row>
    <row r="2494" spans="1:15">
      <c r="A2494" s="20" t="str">
        <f t="shared" si="78"/>
        <v>Brú Lífeyrissjóður starfsmanna sveitarfélagaB-deild</v>
      </c>
      <c r="B2494" s="20" t="str">
        <f>_xlfn.IFNA(INDEX(Listi!$AI:$AI,MATCH(C2494,Listi!$AJ:$AJ,0)),INDEX(Listi!T:T,MATCH(C2494,Listi!U:U,0)))</f>
        <v>Brú</v>
      </c>
      <c r="C2494" t="s">
        <v>217</v>
      </c>
      <c r="D2494" t="s">
        <v>218</v>
      </c>
      <c r="E2494" t="s">
        <v>275</v>
      </c>
      <c r="F2494" t="s">
        <v>449</v>
      </c>
      <c r="G2494" s="8" t="s">
        <v>450</v>
      </c>
      <c r="H2494" t="s">
        <v>451</v>
      </c>
      <c r="I2494" s="7">
        <v>1071041</v>
      </c>
      <c r="L2494" s="7">
        <v>17004783831</v>
      </c>
      <c r="M2494" s="7">
        <v>119747694</v>
      </c>
      <c r="N2494" s="7">
        <v>3424817406</v>
      </c>
      <c r="O2494" s="20" t="str">
        <f t="shared" si="77"/>
        <v/>
      </c>
    </row>
    <row r="2495" spans="1:15">
      <c r="A2495" s="20" t="str">
        <f t="shared" si="78"/>
        <v>Brú Lífeyrissjóður starfsmanna sveitarfélagaV-deild</v>
      </c>
      <c r="B2495" s="20" t="str">
        <f>_xlfn.IFNA(INDEX(Listi!$AI:$AI,MATCH(C2495,Listi!$AJ:$AJ,0)),INDEX(Listi!T:T,MATCH(C2495,Listi!U:U,0)))</f>
        <v>Brú</v>
      </c>
      <c r="C2495" t="s">
        <v>217</v>
      </c>
      <c r="D2495" t="s">
        <v>219</v>
      </c>
      <c r="E2495" t="s">
        <v>275</v>
      </c>
      <c r="F2495" t="s">
        <v>449</v>
      </c>
      <c r="G2495" s="8" t="s">
        <v>450</v>
      </c>
      <c r="H2495" t="s">
        <v>451</v>
      </c>
      <c r="I2495" s="7">
        <v>5312421</v>
      </c>
      <c r="L2495" s="7">
        <v>54501394986</v>
      </c>
      <c r="M2495" s="7">
        <v>4188513374</v>
      </c>
      <c r="N2495" s="7">
        <v>455519059</v>
      </c>
      <c r="O2495" s="20" t="str">
        <f t="shared" si="77"/>
        <v/>
      </c>
    </row>
    <row r="2496" spans="1:15">
      <c r="A2496" s="20" t="str">
        <f t="shared" si="78"/>
        <v>Eftirlaunasj atvinnuflugmannaSamtryggingardeild</v>
      </c>
      <c r="B2496" s="20" t="str">
        <f>_xlfn.IFNA(INDEX(Listi!$AI:$AI,MATCH(C2496,Listi!$AJ:$AJ,0)),INDEX(Listi!T:T,MATCH(C2496,Listi!U:U,0)))</f>
        <v>EFÍA</v>
      </c>
      <c r="C2496" t="s">
        <v>220</v>
      </c>
      <c r="D2496" t="s">
        <v>205</v>
      </c>
      <c r="E2496" t="s">
        <v>275</v>
      </c>
      <c r="F2496" t="s">
        <v>449</v>
      </c>
      <c r="G2496" s="8" t="s">
        <v>450</v>
      </c>
      <c r="H2496" t="s">
        <v>451</v>
      </c>
      <c r="I2496" s="7">
        <v>3453000</v>
      </c>
      <c r="L2496" s="7">
        <v>58542663000</v>
      </c>
      <c r="M2496" s="7">
        <v>1477262000</v>
      </c>
      <c r="N2496" s="7">
        <v>1113313000</v>
      </c>
      <c r="O2496" s="20" t="str">
        <f t="shared" si="77"/>
        <v/>
      </c>
    </row>
    <row r="2497" spans="1:15">
      <c r="A2497" s="20" t="str">
        <f t="shared" si="78"/>
        <v>Festa - lífeyrissjóðurSamtryggingardeild</v>
      </c>
      <c r="B2497" s="20" t="str">
        <f>_xlfn.IFNA(INDEX(Listi!$AI:$AI,MATCH(C2497,Listi!$AJ:$AJ,0)),INDEX(Listi!T:T,MATCH(C2497,Listi!U:U,0)))</f>
        <v xml:space="preserve">Festa </v>
      </c>
      <c r="C2497" t="s">
        <v>221</v>
      </c>
      <c r="D2497" t="s">
        <v>205</v>
      </c>
      <c r="E2497" t="s">
        <v>275</v>
      </c>
      <c r="F2497" t="s">
        <v>449</v>
      </c>
      <c r="G2497" s="8" t="s">
        <v>450</v>
      </c>
      <c r="H2497" t="s">
        <v>451</v>
      </c>
      <c r="I2497" s="7">
        <v>30355713</v>
      </c>
      <c r="L2497" s="7">
        <v>246318113722</v>
      </c>
      <c r="M2497" s="7">
        <v>11138196907</v>
      </c>
      <c r="N2497" s="7">
        <v>5180938287</v>
      </c>
      <c r="O2497" s="20" t="str">
        <f t="shared" si="77"/>
        <v/>
      </c>
    </row>
    <row r="2498" spans="1:15">
      <c r="A2498" s="20" t="str">
        <f t="shared" si="78"/>
        <v>Festa - lífeyrissjóðurSparnaðarleið I</v>
      </c>
      <c r="B2498" s="20" t="str">
        <f>_xlfn.IFNA(INDEX(Listi!$AI:$AI,MATCH(C2498,Listi!$AJ:$AJ,0)),INDEX(Listi!T:T,MATCH(C2498,Listi!U:U,0)))</f>
        <v xml:space="preserve">Festa </v>
      </c>
      <c r="C2498" t="s">
        <v>221</v>
      </c>
      <c r="D2498" t="s">
        <v>464</v>
      </c>
      <c r="E2498" t="s">
        <v>276</v>
      </c>
      <c r="F2498" t="s">
        <v>449</v>
      </c>
      <c r="G2498" s="8" t="s">
        <v>450</v>
      </c>
      <c r="H2498" t="s">
        <v>451</v>
      </c>
      <c r="I2498" s="7">
        <v>105428</v>
      </c>
      <c r="L2498" s="7">
        <v>75585319</v>
      </c>
      <c r="M2498" s="7">
        <v>37671409</v>
      </c>
      <c r="N2498" s="7">
        <v>2063969</v>
      </c>
      <c r="O2498" s="20" t="str">
        <f t="shared" ref="O2498:O2561" si="79">IFERROR(VLOOKUP(F2498,EhLykill,3,FALSE),"")</f>
        <v/>
      </c>
    </row>
    <row r="2499" spans="1:15">
      <c r="A2499" s="20" t="str">
        <f t="shared" si="78"/>
        <v>Festa - lífeyrissjóðurSparnaðarleið II</v>
      </c>
      <c r="B2499" s="20" t="str">
        <f>_xlfn.IFNA(INDEX(Listi!$AI:$AI,MATCH(C2499,Listi!$AJ:$AJ,0)),INDEX(Listi!T:T,MATCH(C2499,Listi!U:U,0)))</f>
        <v xml:space="preserve">Festa </v>
      </c>
      <c r="C2499" t="s">
        <v>221</v>
      </c>
      <c r="D2499" t="s">
        <v>388</v>
      </c>
      <c r="E2499" t="s">
        <v>276</v>
      </c>
      <c r="F2499" t="s">
        <v>449</v>
      </c>
      <c r="G2499" s="8" t="s">
        <v>450</v>
      </c>
      <c r="H2499" t="s">
        <v>451</v>
      </c>
      <c r="I2499" s="7">
        <v>0</v>
      </c>
      <c r="L2499" s="7">
        <v>1113180693</v>
      </c>
      <c r="M2499" s="7">
        <v>134564310</v>
      </c>
      <c r="N2499" s="7">
        <v>19363084</v>
      </c>
      <c r="O2499" s="20" t="str">
        <f t="shared" si="79"/>
        <v/>
      </c>
    </row>
    <row r="2500" spans="1:15">
      <c r="A2500" s="20" t="str">
        <f t="shared" si="78"/>
        <v>Frjálsi lífeyrissjóðurinnDeild/leið I</v>
      </c>
      <c r="B2500" s="20" t="str">
        <f>_xlfn.IFNA(INDEX(Listi!$AI:$AI,MATCH(C2500,Listi!$AJ:$AJ,0)),INDEX(Listi!T:T,MATCH(C2500,Listi!U:U,0)))</f>
        <v xml:space="preserve">Frjálsi </v>
      </c>
      <c r="C2500" t="s">
        <v>222</v>
      </c>
      <c r="D2500" t="s">
        <v>223</v>
      </c>
      <c r="E2500" t="s">
        <v>276</v>
      </c>
      <c r="F2500" t="s">
        <v>449</v>
      </c>
      <c r="G2500" s="8" t="s">
        <v>450</v>
      </c>
      <c r="H2500" t="s">
        <v>451</v>
      </c>
      <c r="I2500" s="7">
        <v>9650000</v>
      </c>
      <c r="L2500" s="7">
        <v>199278730000</v>
      </c>
      <c r="M2500" s="7">
        <v>10813020000</v>
      </c>
      <c r="N2500" s="7">
        <v>2178012000</v>
      </c>
      <c r="O2500" s="20" t="str">
        <f t="shared" si="79"/>
        <v/>
      </c>
    </row>
    <row r="2501" spans="1:15">
      <c r="A2501" s="20" t="str">
        <f t="shared" si="78"/>
        <v>Frjálsi lífeyrissjóðurinnDeild/leið II</v>
      </c>
      <c r="B2501" s="20" t="str">
        <f>_xlfn.IFNA(INDEX(Listi!$AI:$AI,MATCH(C2501,Listi!$AJ:$AJ,0)),INDEX(Listi!T:T,MATCH(C2501,Listi!U:U,0)))</f>
        <v xml:space="preserve">Frjálsi </v>
      </c>
      <c r="C2501" t="s">
        <v>222</v>
      </c>
      <c r="D2501" t="s">
        <v>224</v>
      </c>
      <c r="E2501" t="s">
        <v>276</v>
      </c>
      <c r="F2501" t="s">
        <v>449</v>
      </c>
      <c r="G2501" s="8" t="s">
        <v>450</v>
      </c>
      <c r="H2501" t="s">
        <v>451</v>
      </c>
      <c r="I2501" s="7">
        <v>2253000</v>
      </c>
      <c r="L2501" s="7">
        <v>29681370000</v>
      </c>
      <c r="M2501" s="7">
        <v>1864883000</v>
      </c>
      <c r="N2501" s="7">
        <v>401735000</v>
      </c>
      <c r="O2501" s="20" t="str">
        <f t="shared" si="79"/>
        <v/>
      </c>
    </row>
    <row r="2502" spans="1:15">
      <c r="A2502" s="20" t="str">
        <f t="shared" si="78"/>
        <v>Frjálsi lífeyrissjóðurinnDeild/leið III</v>
      </c>
      <c r="B2502" s="20" t="str">
        <f>_xlfn.IFNA(INDEX(Listi!$AI:$AI,MATCH(C2502,Listi!$AJ:$AJ,0)),INDEX(Listi!T:T,MATCH(C2502,Listi!U:U,0)))</f>
        <v xml:space="preserve">Frjálsi </v>
      </c>
      <c r="C2502" t="s">
        <v>222</v>
      </c>
      <c r="D2502" t="s">
        <v>225</v>
      </c>
      <c r="E2502" t="s">
        <v>276</v>
      </c>
      <c r="F2502" t="s">
        <v>449</v>
      </c>
      <c r="G2502" s="8" t="s">
        <v>450</v>
      </c>
      <c r="H2502" t="s">
        <v>451</v>
      </c>
      <c r="I2502" s="7">
        <v>3634000</v>
      </c>
      <c r="L2502" s="7">
        <v>43554797000</v>
      </c>
      <c r="M2502" s="7">
        <v>2564479000</v>
      </c>
      <c r="N2502" s="7">
        <v>1456678000</v>
      </c>
      <c r="O2502" s="20" t="str">
        <f t="shared" si="79"/>
        <v/>
      </c>
    </row>
    <row r="2503" spans="1:15">
      <c r="A2503" s="20" t="str">
        <f t="shared" si="78"/>
        <v>Frjálsi lífeyrissjóðurinnFrjálsi Áhætta</v>
      </c>
      <c r="B2503" s="20" t="str">
        <f>_xlfn.IFNA(INDEX(Listi!$AI:$AI,MATCH(C2503,Listi!$AJ:$AJ,0)),INDEX(Listi!T:T,MATCH(C2503,Listi!U:U,0)))</f>
        <v xml:space="preserve">Frjálsi </v>
      </c>
      <c r="C2503" t="s">
        <v>222</v>
      </c>
      <c r="D2503" t="s">
        <v>226</v>
      </c>
      <c r="E2503" t="s">
        <v>276</v>
      </c>
      <c r="F2503" t="s">
        <v>449</v>
      </c>
      <c r="G2503" s="8" t="s">
        <v>450</v>
      </c>
      <c r="H2503" t="s">
        <v>451</v>
      </c>
      <c r="I2503" s="7">
        <v>786000</v>
      </c>
      <c r="L2503" s="7">
        <v>2707615000</v>
      </c>
      <c r="M2503" s="7">
        <v>335331000</v>
      </c>
      <c r="N2503" s="7">
        <v>1872000</v>
      </c>
      <c r="O2503" s="20" t="str">
        <f t="shared" si="79"/>
        <v/>
      </c>
    </row>
    <row r="2504" spans="1:15">
      <c r="A2504" s="20" t="str">
        <f t="shared" si="78"/>
        <v>Frjálsi lífeyrissjóðurinnSameiginleg deild</v>
      </c>
      <c r="B2504" s="20" t="str">
        <f>_xlfn.IFNA(INDEX(Listi!$AI:$AI,MATCH(C2504,Listi!$AJ:$AJ,0)),INDEX(Listi!T:T,MATCH(C2504,Listi!U:U,0)))</f>
        <v xml:space="preserve">Frjálsi </v>
      </c>
      <c r="C2504" t="s">
        <v>222</v>
      </c>
      <c r="D2504" t="s">
        <v>311</v>
      </c>
      <c r="E2504" t="s">
        <v>276</v>
      </c>
      <c r="F2504" t="s">
        <v>449</v>
      </c>
      <c r="G2504" s="8" t="s">
        <v>450</v>
      </c>
      <c r="H2504" t="s">
        <v>451</v>
      </c>
      <c r="I2504" s="7">
        <v>0</v>
      </c>
      <c r="L2504" s="7">
        <v>0</v>
      </c>
      <c r="M2504" s="7">
        <v>0</v>
      </c>
      <c r="N2504" s="7">
        <v>0</v>
      </c>
      <c r="O2504" s="20" t="str">
        <f t="shared" si="79"/>
        <v/>
      </c>
    </row>
    <row r="2505" spans="1:15">
      <c r="A2505" s="20" t="str">
        <f t="shared" si="78"/>
        <v>Frjálsi lífeyrissjóðurinnSamtryggingardeild</v>
      </c>
      <c r="B2505" s="20" t="str">
        <f>_xlfn.IFNA(INDEX(Listi!$AI:$AI,MATCH(C2505,Listi!$AJ:$AJ,0)),INDEX(Listi!T:T,MATCH(C2505,Listi!U:U,0)))</f>
        <v xml:space="preserve">Frjálsi </v>
      </c>
      <c r="C2505" t="s">
        <v>222</v>
      </c>
      <c r="D2505" t="s">
        <v>205</v>
      </c>
      <c r="E2505" t="s">
        <v>275</v>
      </c>
      <c r="F2505" t="s">
        <v>449</v>
      </c>
      <c r="G2505" s="8" t="s">
        <v>450</v>
      </c>
      <c r="H2505" t="s">
        <v>451</v>
      </c>
      <c r="I2505" s="7">
        <v>5443000</v>
      </c>
      <c r="L2505" s="7">
        <v>127148465000</v>
      </c>
      <c r="M2505" s="7">
        <v>7524433000</v>
      </c>
      <c r="N2505" s="7">
        <v>1254273000</v>
      </c>
      <c r="O2505" s="20" t="str">
        <f t="shared" si="79"/>
        <v/>
      </c>
    </row>
    <row r="2506" spans="1:15">
      <c r="A2506" s="20" t="str">
        <f t="shared" si="78"/>
        <v>Gildi - lífeyrissjóðurFramtíðarsýn 1</v>
      </c>
      <c r="B2506" s="20" t="str">
        <f>_xlfn.IFNA(INDEX(Listi!$AI:$AI,MATCH(C2506,Listi!$AJ:$AJ,0)),INDEX(Listi!T:T,MATCH(C2506,Listi!U:U,0)))</f>
        <v xml:space="preserve">Gildi  </v>
      </c>
      <c r="C2506" t="s">
        <v>227</v>
      </c>
      <c r="D2506" t="s">
        <v>373</v>
      </c>
      <c r="E2506" t="s">
        <v>276</v>
      </c>
      <c r="F2506" t="s">
        <v>449</v>
      </c>
      <c r="G2506" s="8" t="s">
        <v>450</v>
      </c>
      <c r="H2506" t="s">
        <v>451</v>
      </c>
      <c r="I2506" s="7">
        <v>0</v>
      </c>
      <c r="L2506" s="7">
        <v>3223959491</v>
      </c>
      <c r="M2506" s="7">
        <v>185065371</v>
      </c>
      <c r="N2506" s="7">
        <v>99697779</v>
      </c>
      <c r="O2506" s="20" t="str">
        <f t="shared" si="79"/>
        <v/>
      </c>
    </row>
    <row r="2507" spans="1:15">
      <c r="A2507" s="20" t="str">
        <f t="shared" si="78"/>
        <v>Gildi - lífeyrissjóðurFramtíðarsýn 2</v>
      </c>
      <c r="B2507" s="20" t="str">
        <f>_xlfn.IFNA(INDEX(Listi!$AI:$AI,MATCH(C2507,Listi!$AJ:$AJ,0)),INDEX(Listi!T:T,MATCH(C2507,Listi!U:U,0)))</f>
        <v xml:space="preserve">Gildi  </v>
      </c>
      <c r="C2507" t="s">
        <v>227</v>
      </c>
      <c r="D2507" t="s">
        <v>374</v>
      </c>
      <c r="E2507" t="s">
        <v>276</v>
      </c>
      <c r="F2507" t="s">
        <v>449</v>
      </c>
      <c r="G2507" s="8" t="s">
        <v>450</v>
      </c>
      <c r="H2507" t="s">
        <v>451</v>
      </c>
      <c r="I2507" s="7">
        <v>0</v>
      </c>
      <c r="L2507" s="7">
        <v>3172355810</v>
      </c>
      <c r="M2507" s="7">
        <v>227598529</v>
      </c>
      <c r="N2507" s="7">
        <v>70042741</v>
      </c>
      <c r="O2507" s="20" t="str">
        <f t="shared" si="79"/>
        <v/>
      </c>
    </row>
    <row r="2508" spans="1:15">
      <c r="A2508" s="20" t="str">
        <f t="shared" ref="A2508:A2570" si="80">CONCATENATE(C2508,D2508)</f>
        <v>Gildi - lífeyrissjóðurFramtíðarsýn 3</v>
      </c>
      <c r="B2508" s="20" t="str">
        <f>_xlfn.IFNA(INDEX(Listi!$AI:$AI,MATCH(C2508,Listi!$AJ:$AJ,0)),INDEX(Listi!T:T,MATCH(C2508,Listi!U:U,0)))</f>
        <v xml:space="preserve">Gildi  </v>
      </c>
      <c r="C2508" t="s">
        <v>227</v>
      </c>
      <c r="D2508" t="s">
        <v>380</v>
      </c>
      <c r="E2508" t="s">
        <v>276</v>
      </c>
      <c r="F2508" t="s">
        <v>449</v>
      </c>
      <c r="G2508" s="8" t="s">
        <v>450</v>
      </c>
      <c r="H2508" t="s">
        <v>451</v>
      </c>
      <c r="I2508" s="7">
        <v>0</v>
      </c>
      <c r="L2508" s="7">
        <v>1220667693</v>
      </c>
      <c r="M2508" s="7">
        <v>206427664</v>
      </c>
      <c r="N2508" s="7">
        <v>61376636</v>
      </c>
      <c r="O2508" s="20" t="str">
        <f t="shared" si="79"/>
        <v/>
      </c>
    </row>
    <row r="2509" spans="1:15">
      <c r="A2509" s="20" t="str">
        <f t="shared" si="80"/>
        <v>Gildi - lífeyrissjóðurSamtryggingardeild</v>
      </c>
      <c r="B2509" s="20" t="str">
        <f>_xlfn.IFNA(INDEX(Listi!$AI:$AI,MATCH(C2509,Listi!$AJ:$AJ,0)),INDEX(Listi!T:T,MATCH(C2509,Listi!U:U,0)))</f>
        <v xml:space="preserve">Gildi  </v>
      </c>
      <c r="C2509" t="s">
        <v>227</v>
      </c>
      <c r="D2509" t="s">
        <v>205</v>
      </c>
      <c r="E2509" t="s">
        <v>275</v>
      </c>
      <c r="F2509" t="s">
        <v>449</v>
      </c>
      <c r="G2509" s="8" t="s">
        <v>450</v>
      </c>
      <c r="H2509" t="s">
        <v>451</v>
      </c>
      <c r="I2509" s="7">
        <v>0</v>
      </c>
      <c r="L2509" s="7">
        <v>908474103084</v>
      </c>
      <c r="M2509" s="7">
        <v>33404441428</v>
      </c>
      <c r="N2509" s="7">
        <v>20772915594</v>
      </c>
      <c r="O2509" s="20" t="str">
        <f t="shared" si="79"/>
        <v/>
      </c>
    </row>
    <row r="2510" spans="1:15">
      <c r="A2510" s="20" t="str">
        <f t="shared" si="80"/>
        <v>Íslandsbanki hf.Erlend verðbréf</v>
      </c>
      <c r="B2510" s="20" t="str">
        <f>_xlfn.IFNA(INDEX(Listi!$AI:$AI,MATCH(C2510,Listi!$AJ:$AJ,0)),INDEX(Listi!T:T,MATCH(C2510,Listi!U:U,0)))</f>
        <v>Íslandsbanki</v>
      </c>
      <c r="C2510" t="s">
        <v>228</v>
      </c>
      <c r="D2510" t="s">
        <v>229</v>
      </c>
      <c r="E2510" t="s">
        <v>276</v>
      </c>
      <c r="F2510" t="s">
        <v>449</v>
      </c>
      <c r="G2510" s="8" t="s">
        <v>450</v>
      </c>
      <c r="H2510" t="s">
        <v>451</v>
      </c>
      <c r="I2510" s="7">
        <v>871497</v>
      </c>
      <c r="L2510" s="7">
        <v>1602556114</v>
      </c>
      <c r="M2510" s="7">
        <v>15640340</v>
      </c>
      <c r="N2510" s="7">
        <v>15279587</v>
      </c>
      <c r="O2510" s="20" t="str">
        <f t="shared" si="79"/>
        <v/>
      </c>
    </row>
    <row r="2511" spans="1:15">
      <c r="A2511" s="20" t="str">
        <f t="shared" si="80"/>
        <v>Íslandsbanki hf.Húsnæðisleið</v>
      </c>
      <c r="B2511" s="20" t="str">
        <f>_xlfn.IFNA(INDEX(Listi!$AI:$AI,MATCH(C2511,Listi!$AJ:$AJ,0)),INDEX(Listi!T:T,MATCH(C2511,Listi!U:U,0)))</f>
        <v>Íslandsbanki</v>
      </c>
      <c r="C2511" t="s">
        <v>228</v>
      </c>
      <c r="D2511" t="s">
        <v>307</v>
      </c>
      <c r="E2511" t="s">
        <v>276</v>
      </c>
      <c r="F2511" t="s">
        <v>449</v>
      </c>
      <c r="G2511" s="8" t="s">
        <v>450</v>
      </c>
      <c r="H2511" t="s">
        <v>451</v>
      </c>
      <c r="I2511" s="7">
        <v>1020734</v>
      </c>
      <c r="L2511" s="7">
        <v>2334808209</v>
      </c>
      <c r="M2511" s="7">
        <v>1128225985</v>
      </c>
      <c r="N2511" s="7">
        <v>7159457</v>
      </c>
      <c r="O2511" s="20" t="str">
        <f t="shared" si="79"/>
        <v/>
      </c>
    </row>
    <row r="2512" spans="1:15">
      <c r="A2512" s="20" t="str">
        <f t="shared" si="80"/>
        <v>Íslandsbanki hf.Lífeyrisreikningur-óverðtryggður</v>
      </c>
      <c r="B2512" s="20" t="str">
        <f>_xlfn.IFNA(INDEX(Listi!$AI:$AI,MATCH(C2512,Listi!$AJ:$AJ,0)),INDEX(Listi!T:T,MATCH(C2512,Listi!U:U,0)))</f>
        <v>Íslandsbanki</v>
      </c>
      <c r="C2512" t="s">
        <v>228</v>
      </c>
      <c r="D2512" t="s">
        <v>231</v>
      </c>
      <c r="E2512" t="s">
        <v>276</v>
      </c>
      <c r="F2512" t="s">
        <v>449</v>
      </c>
      <c r="G2512" s="8" t="s">
        <v>450</v>
      </c>
      <c r="H2512" t="s">
        <v>451</v>
      </c>
      <c r="I2512" s="7">
        <v>0</v>
      </c>
      <c r="L2512" s="7">
        <v>2506311736</v>
      </c>
      <c r="M2512" s="7">
        <v>879015901</v>
      </c>
      <c r="N2512" s="7">
        <v>95740979</v>
      </c>
      <c r="O2512" s="20" t="str">
        <f t="shared" si="79"/>
        <v/>
      </c>
    </row>
    <row r="2513" spans="1:15">
      <c r="A2513" s="20" t="str">
        <f t="shared" si="80"/>
        <v>Íslandsbanki hf.Lífeyrisreikningur-verðtryggður</v>
      </c>
      <c r="B2513" s="20" t="str">
        <f>_xlfn.IFNA(INDEX(Listi!$AI:$AI,MATCH(C2513,Listi!$AJ:$AJ,0)),INDEX(Listi!T:T,MATCH(C2513,Listi!U:U,0)))</f>
        <v>Íslandsbanki</v>
      </c>
      <c r="C2513" t="s">
        <v>228</v>
      </c>
      <c r="D2513" t="s">
        <v>232</v>
      </c>
      <c r="E2513" t="s">
        <v>276</v>
      </c>
      <c r="F2513" t="s">
        <v>449</v>
      </c>
      <c r="G2513" s="8" t="s">
        <v>450</v>
      </c>
      <c r="H2513" t="s">
        <v>451</v>
      </c>
      <c r="I2513" s="7">
        <v>0</v>
      </c>
      <c r="L2513" s="7">
        <v>35933944171</v>
      </c>
      <c r="M2513" s="7">
        <v>3575627585</v>
      </c>
      <c r="N2513" s="7">
        <v>973599891</v>
      </c>
      <c r="O2513" s="20" t="str">
        <f t="shared" si="79"/>
        <v/>
      </c>
    </row>
    <row r="2514" spans="1:15">
      <c r="A2514" s="20" t="str">
        <f t="shared" si="80"/>
        <v>Íslandsbanki hf.Löng ríkisskuldabréf</v>
      </c>
      <c r="B2514" s="20" t="str">
        <f>_xlfn.IFNA(INDEX(Listi!$AI:$AI,MATCH(C2514,Listi!$AJ:$AJ,0)),INDEX(Listi!T:T,MATCH(C2514,Listi!U:U,0)))</f>
        <v>Íslandsbanki</v>
      </c>
      <c r="C2514" t="s">
        <v>228</v>
      </c>
      <c r="D2514" t="s">
        <v>233</v>
      </c>
      <c r="E2514" t="s">
        <v>276</v>
      </c>
      <c r="F2514" t="s">
        <v>449</v>
      </c>
      <c r="G2514" s="8" t="s">
        <v>450</v>
      </c>
      <c r="H2514" t="s">
        <v>451</v>
      </c>
      <c r="I2514" s="7">
        <v>205188</v>
      </c>
      <c r="L2514" s="7">
        <v>753232602</v>
      </c>
      <c r="M2514" s="7">
        <v>52540738</v>
      </c>
      <c r="N2514" s="7">
        <v>25520229</v>
      </c>
      <c r="O2514" s="20" t="str">
        <f t="shared" si="79"/>
        <v/>
      </c>
    </row>
    <row r="2515" spans="1:15">
      <c r="A2515" s="20" t="str">
        <f t="shared" si="80"/>
        <v>Íslandsbanki hf.Stýring A</v>
      </c>
      <c r="B2515" s="20" t="str">
        <f>_xlfn.IFNA(INDEX(Listi!$AI:$AI,MATCH(C2515,Listi!$AJ:$AJ,0)),INDEX(Listi!T:T,MATCH(C2515,Listi!U:U,0)))</f>
        <v>Íslandsbanki</v>
      </c>
      <c r="C2515" t="s">
        <v>228</v>
      </c>
      <c r="D2515" t="s">
        <v>234</v>
      </c>
      <c r="E2515" t="s">
        <v>276</v>
      </c>
      <c r="F2515" t="s">
        <v>449</v>
      </c>
      <c r="G2515" s="8" t="s">
        <v>450</v>
      </c>
      <c r="H2515" t="s">
        <v>451</v>
      </c>
      <c r="I2515" s="7">
        <v>1866730</v>
      </c>
      <c r="L2515" s="7">
        <v>4133723797</v>
      </c>
      <c r="M2515" s="7">
        <v>215966902</v>
      </c>
      <c r="N2515" s="7">
        <v>124877843</v>
      </c>
      <c r="O2515" s="20" t="str">
        <f t="shared" si="79"/>
        <v/>
      </c>
    </row>
    <row r="2516" spans="1:15">
      <c r="A2516" s="20" t="str">
        <f t="shared" si="80"/>
        <v>Íslandsbanki hf.Stýring B</v>
      </c>
      <c r="B2516" s="20" t="str">
        <f>_xlfn.IFNA(INDEX(Listi!$AI:$AI,MATCH(C2516,Listi!$AJ:$AJ,0)),INDEX(Listi!T:T,MATCH(C2516,Listi!U:U,0)))</f>
        <v>Íslandsbanki</v>
      </c>
      <c r="C2516" t="s">
        <v>228</v>
      </c>
      <c r="D2516" t="s">
        <v>235</v>
      </c>
      <c r="E2516" t="s">
        <v>276</v>
      </c>
      <c r="F2516" t="s">
        <v>449</v>
      </c>
      <c r="G2516" s="8" t="s">
        <v>450</v>
      </c>
      <c r="H2516" t="s">
        <v>451</v>
      </c>
      <c r="I2516" s="7">
        <v>2779595</v>
      </c>
      <c r="L2516" s="7">
        <v>5860247393</v>
      </c>
      <c r="M2516" s="7">
        <v>508591885</v>
      </c>
      <c r="N2516" s="7">
        <v>77897125</v>
      </c>
      <c r="O2516" s="20" t="str">
        <f t="shared" si="79"/>
        <v/>
      </c>
    </row>
    <row r="2517" spans="1:15">
      <c r="A2517" s="20" t="str">
        <f t="shared" si="80"/>
        <v>Íslandsbanki hf.Stýring C</v>
      </c>
      <c r="B2517" s="20" t="str">
        <f>_xlfn.IFNA(INDEX(Listi!$AI:$AI,MATCH(C2517,Listi!$AJ:$AJ,0)),INDEX(Listi!T:T,MATCH(C2517,Listi!U:U,0)))</f>
        <v>Íslandsbanki</v>
      </c>
      <c r="C2517" t="s">
        <v>228</v>
      </c>
      <c r="D2517" t="s">
        <v>236</v>
      </c>
      <c r="E2517" t="s">
        <v>276</v>
      </c>
      <c r="F2517" t="s">
        <v>449</v>
      </c>
      <c r="G2517" s="8" t="s">
        <v>450</v>
      </c>
      <c r="H2517" t="s">
        <v>451</v>
      </c>
      <c r="I2517" s="7">
        <v>4108270</v>
      </c>
      <c r="L2517" s="7">
        <v>8014427899</v>
      </c>
      <c r="M2517" s="7">
        <v>751053797</v>
      </c>
      <c r="N2517" s="7">
        <v>58531298</v>
      </c>
      <c r="O2517" s="20" t="str">
        <f t="shared" si="79"/>
        <v/>
      </c>
    </row>
    <row r="2518" spans="1:15">
      <c r="A2518" s="20" t="str">
        <f t="shared" si="80"/>
        <v>Íslandsbanki hf.Stýring D</v>
      </c>
      <c r="B2518" s="20" t="str">
        <f>_xlfn.IFNA(INDEX(Listi!$AI:$AI,MATCH(C2518,Listi!$AJ:$AJ,0)),INDEX(Listi!T:T,MATCH(C2518,Listi!U:U,0)))</f>
        <v>Íslandsbanki</v>
      </c>
      <c r="C2518" t="s">
        <v>228</v>
      </c>
      <c r="D2518" t="s">
        <v>237</v>
      </c>
      <c r="E2518" t="s">
        <v>276</v>
      </c>
      <c r="F2518" t="s">
        <v>449</v>
      </c>
      <c r="G2518" s="8" t="s">
        <v>450</v>
      </c>
      <c r="H2518" t="s">
        <v>451</v>
      </c>
      <c r="I2518" s="7">
        <v>2863040</v>
      </c>
      <c r="L2518" s="7">
        <v>5826614423</v>
      </c>
      <c r="M2518" s="7">
        <v>1371163557</v>
      </c>
      <c r="N2518" s="7">
        <v>36861109</v>
      </c>
      <c r="O2518" s="20" t="str">
        <f t="shared" si="79"/>
        <v/>
      </c>
    </row>
    <row r="2519" spans="1:15">
      <c r="A2519" s="20" t="str">
        <f t="shared" si="80"/>
        <v>Íslandsbanki hf.Stýring E</v>
      </c>
      <c r="B2519" s="20" t="str">
        <f>_xlfn.IFNA(INDEX(Listi!$AI:$AI,MATCH(C2519,Listi!$AJ:$AJ,0)),INDEX(Listi!T:T,MATCH(C2519,Listi!U:U,0)))</f>
        <v>Íslandsbanki</v>
      </c>
      <c r="C2519" t="s">
        <v>228</v>
      </c>
      <c r="D2519" t="s">
        <v>580</v>
      </c>
      <c r="E2519" t="s">
        <v>276</v>
      </c>
      <c r="F2519" s="8" t="s">
        <v>449</v>
      </c>
      <c r="G2519" s="8" t="s">
        <v>450</v>
      </c>
      <c r="H2519" t="s">
        <v>451</v>
      </c>
      <c r="I2519" s="7">
        <v>31997</v>
      </c>
      <c r="L2519" s="7">
        <v>99567247</v>
      </c>
      <c r="M2519" s="7">
        <v>7691901</v>
      </c>
      <c r="N2519" s="7">
        <v>670647</v>
      </c>
      <c r="O2519" s="20" t="str">
        <f t="shared" si="79"/>
        <v/>
      </c>
    </row>
    <row r="2520" spans="1:15">
      <c r="A2520" s="20" t="str">
        <f t="shared" si="80"/>
        <v>Íslenski lífeyrissjóðurinnLíf 1</v>
      </c>
      <c r="B2520" s="20" t="str">
        <f>_xlfn.IFNA(INDEX(Listi!$AI:$AI,MATCH(C2520,Listi!$AJ:$AJ,0)),INDEX(Listi!T:T,MATCH(C2520,Listi!U:U,0)))</f>
        <v xml:space="preserve">Íslenski  </v>
      </c>
      <c r="C2520" t="s">
        <v>238</v>
      </c>
      <c r="D2520" t="s">
        <v>239</v>
      </c>
      <c r="E2520" t="s">
        <v>276</v>
      </c>
      <c r="F2520" s="8" t="s">
        <v>449</v>
      </c>
      <c r="G2520" s="8" t="s">
        <v>450</v>
      </c>
      <c r="H2520" t="s">
        <v>451</v>
      </c>
      <c r="I2520" s="7">
        <v>2108239</v>
      </c>
      <c r="L2520" s="7">
        <v>34645188332</v>
      </c>
      <c r="M2520" s="7">
        <v>5859453012</v>
      </c>
      <c r="N2520" s="7">
        <v>977930648</v>
      </c>
      <c r="O2520" s="20" t="str">
        <f t="shared" si="79"/>
        <v/>
      </c>
    </row>
    <row r="2521" spans="1:15">
      <c r="A2521" s="20" t="str">
        <f t="shared" si="80"/>
        <v>Íslenski lífeyrissjóðurinnLíf 2</v>
      </c>
      <c r="B2521" s="20" t="str">
        <f>_xlfn.IFNA(INDEX(Listi!$AI:$AI,MATCH(C2521,Listi!$AJ:$AJ,0)),INDEX(Listi!T:T,MATCH(C2521,Listi!U:U,0)))</f>
        <v xml:space="preserve">Íslenski  </v>
      </c>
      <c r="C2521" t="s">
        <v>238</v>
      </c>
      <c r="D2521" t="s">
        <v>240</v>
      </c>
      <c r="E2521" t="s">
        <v>276</v>
      </c>
      <c r="F2521" t="s">
        <v>449</v>
      </c>
      <c r="G2521" s="8" t="s">
        <v>450</v>
      </c>
      <c r="H2521" t="s">
        <v>451</v>
      </c>
      <c r="I2521" s="7">
        <v>1578826</v>
      </c>
      <c r="L2521" s="7">
        <v>31029129445</v>
      </c>
      <c r="M2521" s="7">
        <v>2139527304</v>
      </c>
      <c r="N2521" s="7">
        <v>531278955</v>
      </c>
      <c r="O2521" s="20" t="str">
        <f t="shared" si="79"/>
        <v/>
      </c>
    </row>
    <row r="2522" spans="1:15">
      <c r="A2522" s="20" t="str">
        <f t="shared" si="80"/>
        <v>Íslenski lífeyrissjóðurinnLíf 3</v>
      </c>
      <c r="B2522" s="20" t="str">
        <f>_xlfn.IFNA(INDEX(Listi!$AI:$AI,MATCH(C2522,Listi!$AJ:$AJ,0)),INDEX(Listi!T:T,MATCH(C2522,Listi!U:U,0)))</f>
        <v xml:space="preserve">Íslenski  </v>
      </c>
      <c r="C2522" t="s">
        <v>238</v>
      </c>
      <c r="D2522" t="s">
        <v>241</v>
      </c>
      <c r="E2522" t="s">
        <v>276</v>
      </c>
      <c r="F2522" t="s">
        <v>449</v>
      </c>
      <c r="G2522" s="8" t="s">
        <v>450</v>
      </c>
      <c r="H2522" t="s">
        <v>451</v>
      </c>
      <c r="I2522" s="7">
        <v>1379666</v>
      </c>
      <c r="L2522" s="7">
        <v>26552298455</v>
      </c>
      <c r="M2522" s="7">
        <v>1349981892</v>
      </c>
      <c r="N2522" s="7">
        <v>474868471</v>
      </c>
      <c r="O2522" s="20" t="str">
        <f t="shared" si="79"/>
        <v/>
      </c>
    </row>
    <row r="2523" spans="1:15">
      <c r="A2523" s="20" t="str">
        <f t="shared" si="80"/>
        <v>Íslenski lífeyrissjóðurinnLíf 4</v>
      </c>
      <c r="B2523" s="20" t="str">
        <f>_xlfn.IFNA(INDEX(Listi!$AI:$AI,MATCH(C2523,Listi!$AJ:$AJ,0)),INDEX(Listi!T:T,MATCH(C2523,Listi!U:U,0)))</f>
        <v xml:space="preserve">Íslenski  </v>
      </c>
      <c r="C2523" t="s">
        <v>238</v>
      </c>
      <c r="D2523" t="s">
        <v>242</v>
      </c>
      <c r="E2523" t="s">
        <v>276</v>
      </c>
      <c r="F2523" s="8" t="s">
        <v>449</v>
      </c>
      <c r="G2523" s="8" t="s">
        <v>450</v>
      </c>
      <c r="H2523" t="s">
        <v>451</v>
      </c>
      <c r="I2523" s="7">
        <v>915656</v>
      </c>
      <c r="L2523" s="7">
        <v>15323468197</v>
      </c>
      <c r="M2523" s="7">
        <v>592019313</v>
      </c>
      <c r="N2523" s="7">
        <v>649721424</v>
      </c>
      <c r="O2523" s="20" t="str">
        <f t="shared" si="79"/>
        <v/>
      </c>
    </row>
    <row r="2524" spans="1:15">
      <c r="A2524" s="20" t="str">
        <f t="shared" si="80"/>
        <v>Íslenski lífeyrissjóðurinnSamtryggingardeild</v>
      </c>
      <c r="B2524" s="20" t="str">
        <f>_xlfn.IFNA(INDEX(Listi!$AI:$AI,MATCH(C2524,Listi!$AJ:$AJ,0)),INDEX(Listi!T:T,MATCH(C2524,Listi!U:U,0)))</f>
        <v xml:space="preserve">Íslenski  </v>
      </c>
      <c r="C2524" t="s">
        <v>238</v>
      </c>
      <c r="D2524" t="s">
        <v>205</v>
      </c>
      <c r="E2524" t="s">
        <v>275</v>
      </c>
      <c r="F2524" s="8" t="s">
        <v>449</v>
      </c>
      <c r="G2524" s="8" t="s">
        <v>450</v>
      </c>
      <c r="H2524" t="s">
        <v>451</v>
      </c>
      <c r="I2524" s="7">
        <v>1791745</v>
      </c>
      <c r="L2524" s="7">
        <v>32369481106</v>
      </c>
      <c r="M2524" s="7">
        <v>2513450236</v>
      </c>
      <c r="N2524" s="7">
        <v>182749847</v>
      </c>
      <c r="O2524" s="20" t="str">
        <f t="shared" si="79"/>
        <v/>
      </c>
    </row>
    <row r="2525" spans="1:15">
      <c r="A2525" s="20" t="str">
        <f t="shared" si="80"/>
        <v>Kvika banki hf.Ævileið</v>
      </c>
      <c r="B2525" s="20" t="str">
        <f>_xlfn.IFNA(INDEX(Listi!$AI:$AI,MATCH(C2525,Listi!$AJ:$AJ,0)),INDEX(Listi!T:T,MATCH(C2525,Listi!U:U,0)))</f>
        <v xml:space="preserve">Kvika banki </v>
      </c>
      <c r="C2525" t="s">
        <v>243</v>
      </c>
      <c r="D2525" t="s">
        <v>248</v>
      </c>
      <c r="E2525" t="s">
        <v>276</v>
      </c>
      <c r="F2525" t="s">
        <v>449</v>
      </c>
      <c r="G2525" s="8" t="s">
        <v>450</v>
      </c>
      <c r="H2525" t="s">
        <v>451</v>
      </c>
      <c r="I2525" s="7">
        <v>36056</v>
      </c>
      <c r="L2525" s="7">
        <v>83990162</v>
      </c>
      <c r="M2525" s="7">
        <v>9152445</v>
      </c>
      <c r="N2525" s="7">
        <v>0</v>
      </c>
      <c r="O2525" s="20" t="str">
        <f t="shared" si="79"/>
        <v/>
      </c>
    </row>
    <row r="2526" spans="1:15">
      <c r="A2526" s="20" t="str">
        <f t="shared" si="80"/>
        <v>Kvika banki hf.Innlánaleið</v>
      </c>
      <c r="B2526" s="20" t="str">
        <f>_xlfn.IFNA(INDEX(Listi!$AI:$AI,MATCH(C2526,Listi!$AJ:$AJ,0)),INDEX(Listi!T:T,MATCH(C2526,Listi!U:U,0)))</f>
        <v xml:space="preserve">Kvika banki </v>
      </c>
      <c r="C2526" t="s">
        <v>243</v>
      </c>
      <c r="D2526" t="s">
        <v>230</v>
      </c>
      <c r="E2526" t="s">
        <v>276</v>
      </c>
      <c r="F2526" t="s">
        <v>449</v>
      </c>
      <c r="G2526" s="8" t="s">
        <v>450</v>
      </c>
      <c r="H2526" t="s">
        <v>451</v>
      </c>
      <c r="I2526" s="7">
        <v>0</v>
      </c>
      <c r="L2526" s="7">
        <v>2045925829</v>
      </c>
      <c r="M2526" s="7">
        <v>336947043</v>
      </c>
      <c r="N2526" s="7">
        <v>10453565</v>
      </c>
      <c r="O2526" s="20" t="str">
        <f t="shared" si="79"/>
        <v/>
      </c>
    </row>
    <row r="2527" spans="1:15">
      <c r="A2527" s="20" t="str">
        <f t="shared" si="80"/>
        <v>Kvika banki hf.Kvika Séreignasparnaður 5</v>
      </c>
      <c r="B2527" s="20" t="str">
        <f>_xlfn.IFNA(INDEX(Listi!$AI:$AI,MATCH(C2527,Listi!$AJ:$AJ,0)),INDEX(Listi!T:T,MATCH(C2527,Listi!U:U,0)))</f>
        <v xml:space="preserve">Kvika banki </v>
      </c>
      <c r="C2527" t="s">
        <v>243</v>
      </c>
      <c r="D2527" t="s">
        <v>471</v>
      </c>
      <c r="E2527" t="s">
        <v>276</v>
      </c>
      <c r="F2527" s="8" t="s">
        <v>449</v>
      </c>
      <c r="G2527" s="8" t="s">
        <v>450</v>
      </c>
      <c r="H2527" t="s">
        <v>451</v>
      </c>
      <c r="I2527" s="7">
        <v>597261</v>
      </c>
      <c r="L2527" s="7">
        <v>1146886398</v>
      </c>
      <c r="M2527" s="7">
        <v>0</v>
      </c>
      <c r="N2527" s="7">
        <v>0</v>
      </c>
      <c r="O2527" s="20" t="str">
        <f t="shared" si="79"/>
        <v/>
      </c>
    </row>
    <row r="2528" spans="1:15">
      <c r="A2528" s="20" t="str">
        <f t="shared" si="80"/>
        <v>Kvika banki hf.MP Séreign 1</v>
      </c>
      <c r="B2528" s="20" t="str">
        <f>_xlfn.IFNA(INDEX(Listi!$AI:$AI,MATCH(C2528,Listi!$AJ:$AJ,0)),INDEX(Listi!T:T,MATCH(C2528,Listi!U:U,0)))</f>
        <v xml:space="preserve">Kvika banki </v>
      </c>
      <c r="C2528" t="s">
        <v>243</v>
      </c>
      <c r="D2528" t="s">
        <v>244</v>
      </c>
      <c r="E2528" t="s">
        <v>276</v>
      </c>
      <c r="F2528" t="s">
        <v>449</v>
      </c>
      <c r="G2528" s="8" t="s">
        <v>450</v>
      </c>
      <c r="H2528" t="s">
        <v>451</v>
      </c>
      <c r="I2528" s="7">
        <v>0</v>
      </c>
      <c r="L2528" s="7">
        <v>706827763</v>
      </c>
      <c r="M2528" s="7">
        <v>48440481</v>
      </c>
      <c r="N2528" s="7">
        <v>9836508</v>
      </c>
      <c r="O2528" s="20" t="str">
        <f t="shared" si="79"/>
        <v/>
      </c>
    </row>
    <row r="2529" spans="1:15">
      <c r="A2529" s="20" t="str">
        <f t="shared" si="80"/>
        <v>Kvika banki hf.MP Séreign 2</v>
      </c>
      <c r="B2529" s="20" t="str">
        <f>_xlfn.IFNA(INDEX(Listi!$AI:$AI,MATCH(C2529,Listi!$AJ:$AJ,0)),INDEX(Listi!T:T,MATCH(C2529,Listi!U:U,0)))</f>
        <v xml:space="preserve">Kvika banki </v>
      </c>
      <c r="C2529" t="s">
        <v>243</v>
      </c>
      <c r="D2529" t="s">
        <v>245</v>
      </c>
      <c r="E2529" t="s">
        <v>276</v>
      </c>
      <c r="F2529" s="8" t="s">
        <v>449</v>
      </c>
      <c r="G2529" s="8" t="s">
        <v>450</v>
      </c>
      <c r="H2529" t="s">
        <v>451</v>
      </c>
      <c r="I2529" s="7">
        <v>1563526</v>
      </c>
      <c r="L2529" s="7">
        <v>853989181</v>
      </c>
      <c r="M2529" s="7">
        <v>42441382</v>
      </c>
      <c r="N2529" s="7">
        <v>14637701</v>
      </c>
      <c r="O2529" s="20" t="str">
        <f t="shared" si="79"/>
        <v/>
      </c>
    </row>
    <row r="2530" spans="1:15">
      <c r="A2530" s="20" t="str">
        <f t="shared" si="80"/>
        <v>Kvika banki hf.MP Séreign 3</v>
      </c>
      <c r="B2530" s="20" t="str">
        <f>_xlfn.IFNA(INDEX(Listi!$AI:$AI,MATCH(C2530,Listi!$AJ:$AJ,0)),INDEX(Listi!T:T,MATCH(C2530,Listi!U:U,0)))</f>
        <v xml:space="preserve">Kvika banki </v>
      </c>
      <c r="C2530" t="s">
        <v>243</v>
      </c>
      <c r="D2530" t="s">
        <v>246</v>
      </c>
      <c r="E2530" t="s">
        <v>276</v>
      </c>
      <c r="F2530" t="s">
        <v>449</v>
      </c>
      <c r="G2530" s="8" t="s">
        <v>450</v>
      </c>
      <c r="H2530" t="s">
        <v>451</v>
      </c>
      <c r="I2530" s="7">
        <v>31677</v>
      </c>
      <c r="L2530" s="7">
        <v>141173858</v>
      </c>
      <c r="M2530" s="7">
        <v>3374790</v>
      </c>
      <c r="N2530" s="7">
        <v>0</v>
      </c>
      <c r="O2530" s="20" t="str">
        <f t="shared" si="79"/>
        <v/>
      </c>
    </row>
    <row r="2531" spans="1:15">
      <c r="A2531" s="20" t="str">
        <f t="shared" si="80"/>
        <v>Kvika banki hf.MP Séreign 4</v>
      </c>
      <c r="B2531" s="20" t="str">
        <f>_xlfn.IFNA(INDEX(Listi!$AI:$AI,MATCH(C2531,Listi!$AJ:$AJ,0)),INDEX(Listi!T:T,MATCH(C2531,Listi!U:U,0)))</f>
        <v xml:space="preserve">Kvika banki </v>
      </c>
      <c r="C2531" t="s">
        <v>243</v>
      </c>
      <c r="D2531" t="s">
        <v>247</v>
      </c>
      <c r="E2531" t="s">
        <v>276</v>
      </c>
      <c r="F2531" s="8" t="s">
        <v>449</v>
      </c>
      <c r="G2531" s="8" t="s">
        <v>450</v>
      </c>
      <c r="H2531" t="s">
        <v>451</v>
      </c>
      <c r="I2531" s="7">
        <v>23574</v>
      </c>
      <c r="L2531" s="7">
        <v>55886684</v>
      </c>
      <c r="M2531" s="7">
        <v>2888869</v>
      </c>
      <c r="N2531" s="7">
        <v>0</v>
      </c>
      <c r="O2531" s="20" t="str">
        <f t="shared" si="79"/>
        <v/>
      </c>
    </row>
    <row r="2532" spans="1:15">
      <c r="A2532" s="20" t="str">
        <f t="shared" si="80"/>
        <v>Landsbankinn hf.Landsbankinn Erlend verðbréf</v>
      </c>
      <c r="B2532" s="20" t="str">
        <f>_xlfn.IFNA(INDEX(Listi!$AI:$AI,MATCH(C2532,Listi!$AJ:$AJ,0)),INDEX(Listi!T:T,MATCH(C2532,Listi!U:U,0)))</f>
        <v>Landsbankinn</v>
      </c>
      <c r="C2532" t="s">
        <v>249</v>
      </c>
      <c r="D2532" t="s">
        <v>385</v>
      </c>
      <c r="E2532" t="s">
        <v>276</v>
      </c>
      <c r="F2532" t="s">
        <v>449</v>
      </c>
      <c r="G2532" s="8" t="s">
        <v>450</v>
      </c>
      <c r="H2532" t="s">
        <v>451</v>
      </c>
      <c r="I2532" s="7">
        <v>0</v>
      </c>
      <c r="L2532" s="7">
        <v>3705185129</v>
      </c>
      <c r="M2532" s="7">
        <v>119989407</v>
      </c>
      <c r="N2532" s="7">
        <v>87847878</v>
      </c>
      <c r="O2532" s="20" t="str">
        <f t="shared" si="79"/>
        <v/>
      </c>
    </row>
    <row r="2533" spans="1:15">
      <c r="A2533" s="20" t="str">
        <f t="shared" si="80"/>
        <v>Landsbankinn hf.Landsbankinn Lífeyrisbók</v>
      </c>
      <c r="B2533" s="20" t="str">
        <f>_xlfn.IFNA(INDEX(Listi!$AI:$AI,MATCH(C2533,Listi!$AJ:$AJ,0)),INDEX(Listi!T:T,MATCH(C2533,Listi!U:U,0)))</f>
        <v>Landsbankinn</v>
      </c>
      <c r="C2533" t="s">
        <v>249</v>
      </c>
      <c r="D2533" t="s">
        <v>367</v>
      </c>
      <c r="E2533" t="s">
        <v>276</v>
      </c>
      <c r="F2533" t="s">
        <v>449</v>
      </c>
      <c r="G2533" s="8" t="s">
        <v>450</v>
      </c>
      <c r="H2533" t="s">
        <v>451</v>
      </c>
      <c r="I2533" s="7">
        <v>0</v>
      </c>
      <c r="L2533" s="7">
        <v>3016213427</v>
      </c>
      <c r="M2533" s="7">
        <v>440353590</v>
      </c>
      <c r="N2533" s="7">
        <v>298769900</v>
      </c>
      <c r="O2533" s="20" t="str">
        <f t="shared" si="79"/>
        <v/>
      </c>
    </row>
    <row r="2534" spans="1:15">
      <c r="A2534" s="20" t="str">
        <f t="shared" si="80"/>
        <v>Landsbankinn hf.Landsbankinn Lífeyrisbók verðtryggð</v>
      </c>
      <c r="B2534" s="20" t="str">
        <f>_xlfn.IFNA(INDEX(Listi!$AI:$AI,MATCH(C2534,Listi!$AJ:$AJ,0)),INDEX(Listi!T:T,MATCH(C2534,Listi!U:U,0)))</f>
        <v>Landsbankinn</v>
      </c>
      <c r="C2534" t="s">
        <v>249</v>
      </c>
      <c r="D2534" t="s">
        <v>598</v>
      </c>
      <c r="E2534" t="s">
        <v>276</v>
      </c>
      <c r="F2534" s="8" t="s">
        <v>449</v>
      </c>
      <c r="G2534" s="8" t="s">
        <v>450</v>
      </c>
      <c r="H2534" t="s">
        <v>451</v>
      </c>
      <c r="I2534" s="7">
        <v>0</v>
      </c>
      <c r="L2534" s="7">
        <v>66896053137</v>
      </c>
      <c r="M2534" s="7">
        <v>6692476029</v>
      </c>
      <c r="N2534" s="7">
        <v>4680072987</v>
      </c>
      <c r="O2534" s="20" t="str">
        <f t="shared" si="79"/>
        <v/>
      </c>
    </row>
    <row r="2535" spans="1:15">
      <c r="A2535" s="20" t="str">
        <f t="shared" si="80"/>
        <v>Lífeyrissjóður bændaSamtryggingardeild</v>
      </c>
      <c r="B2535" s="20" t="str">
        <f>_xlfn.IFNA(INDEX(Listi!$AI:$AI,MATCH(C2535,Listi!$AJ:$AJ,0)),INDEX(Listi!T:T,MATCH(C2535,Listi!U:U,0)))</f>
        <v>Lífeyrissjóður bænda</v>
      </c>
      <c r="C2535" t="s">
        <v>252</v>
      </c>
      <c r="D2535" t="s">
        <v>205</v>
      </c>
      <c r="E2535" t="s">
        <v>275</v>
      </c>
      <c r="F2535" t="s">
        <v>449</v>
      </c>
      <c r="G2535" s="8" t="s">
        <v>450</v>
      </c>
      <c r="H2535" t="s">
        <v>451</v>
      </c>
      <c r="I2535" s="7">
        <v>0</v>
      </c>
      <c r="L2535" s="7">
        <v>45108278171</v>
      </c>
      <c r="M2535" s="7">
        <v>776003397</v>
      </c>
      <c r="N2535" s="7">
        <v>1921473168</v>
      </c>
      <c r="O2535" s="20" t="str">
        <f t="shared" si="79"/>
        <v/>
      </c>
    </row>
    <row r="2536" spans="1:15">
      <c r="A2536" s="20" t="str">
        <f t="shared" si="80"/>
        <v>Lífeyrissjóður bankamannaAldursdeild</v>
      </c>
      <c r="B2536" s="20" t="str">
        <f>_xlfn.IFNA(INDEX(Listi!$AI:$AI,MATCH(C2536,Listi!$AJ:$AJ,0)),INDEX(Listi!T:T,MATCH(C2536,Listi!U:U,0)))</f>
        <v>Lífeyrissjóður bankam.</v>
      </c>
      <c r="C2536" t="s">
        <v>250</v>
      </c>
      <c r="D2536" t="s">
        <v>251</v>
      </c>
      <c r="E2536" t="s">
        <v>275</v>
      </c>
      <c r="F2536" t="s">
        <v>449</v>
      </c>
      <c r="G2536" s="8" t="s">
        <v>450</v>
      </c>
      <c r="H2536" t="s">
        <v>451</v>
      </c>
      <c r="I2536" s="7">
        <v>14133000</v>
      </c>
      <c r="L2536" s="7">
        <v>61369964000</v>
      </c>
      <c r="M2536" s="7">
        <v>1996063000</v>
      </c>
      <c r="N2536" s="7">
        <v>753444000</v>
      </c>
      <c r="O2536" s="20" t="str">
        <f t="shared" si="79"/>
        <v/>
      </c>
    </row>
    <row r="2537" spans="1:15">
      <c r="A2537" s="20" t="str">
        <f t="shared" si="80"/>
        <v>Lífeyrissjóður bankamannaHlutfallsdeild</v>
      </c>
      <c r="B2537" s="20" t="str">
        <f>_xlfn.IFNA(INDEX(Listi!$AI:$AI,MATCH(C2537,Listi!$AJ:$AJ,0)),INDEX(Listi!T:T,MATCH(C2537,Listi!U:U,0)))</f>
        <v>Lífeyrissjóður bankam.</v>
      </c>
      <c r="C2537" t="s">
        <v>250</v>
      </c>
      <c r="D2537" t="s">
        <v>467</v>
      </c>
      <c r="E2537" t="s">
        <v>275</v>
      </c>
      <c r="F2537" s="8" t="s">
        <v>449</v>
      </c>
      <c r="G2537" s="8" t="s">
        <v>450</v>
      </c>
      <c r="H2537" t="s">
        <v>451</v>
      </c>
      <c r="I2537" s="7">
        <v>1570000</v>
      </c>
      <c r="L2537" s="7">
        <v>40286427000</v>
      </c>
      <c r="M2537" s="7">
        <v>125147000</v>
      </c>
      <c r="N2537" s="7">
        <v>2741197000</v>
      </c>
      <c r="O2537" s="20" t="str">
        <f t="shared" si="79"/>
        <v/>
      </c>
    </row>
    <row r="2538" spans="1:15">
      <c r="A2538" s="20" t="str">
        <f t="shared" si="80"/>
        <v>Lífeyrissjóður RangæingaSamtryggingardeild</v>
      </c>
      <c r="B2538" s="20" t="str">
        <f>_xlfn.IFNA(INDEX(Listi!$AI:$AI,MATCH(C2538,Listi!$AJ:$AJ,0)),INDEX(Listi!T:T,MATCH(C2538,Listi!U:U,0)))</f>
        <v>Lífeyrissjóður Rang.</v>
      </c>
      <c r="C2538" t="s">
        <v>253</v>
      </c>
      <c r="D2538" t="s">
        <v>205</v>
      </c>
      <c r="E2538" t="s">
        <v>275</v>
      </c>
      <c r="F2538" t="s">
        <v>449</v>
      </c>
      <c r="G2538" s="8" t="s">
        <v>450</v>
      </c>
      <c r="H2538" t="s">
        <v>451</v>
      </c>
      <c r="I2538" s="7">
        <v>1436000</v>
      </c>
      <c r="L2538" s="7">
        <v>18949790000</v>
      </c>
      <c r="M2538" s="7">
        <v>835894000</v>
      </c>
      <c r="N2538" s="7">
        <v>386250000</v>
      </c>
      <c r="O2538" s="20" t="str">
        <f t="shared" si="79"/>
        <v/>
      </c>
    </row>
    <row r="2539" spans="1:15">
      <c r="A2539" s="20" t="str">
        <f t="shared" si="80"/>
        <v>Lífeyrissjóður starfsmanna AkureyrarbæjarSamtryggingardeild</v>
      </c>
      <c r="B2539" s="20" t="str">
        <f>_xlfn.IFNA(INDEX(Listi!$AI:$AI,MATCH(C2539,Listi!$AJ:$AJ,0)),INDEX(Listi!T:T,MATCH(C2539,Listi!U:U,0)))</f>
        <v>Lífeyrissj. starfsm. Akureyrarb.</v>
      </c>
      <c r="C2539" t="s">
        <v>274</v>
      </c>
      <c r="D2539" t="s">
        <v>205</v>
      </c>
      <c r="E2539" t="s">
        <v>275</v>
      </c>
      <c r="F2539" t="s">
        <v>449</v>
      </c>
      <c r="G2539" s="8" t="s">
        <v>450</v>
      </c>
      <c r="H2539" t="s">
        <v>451</v>
      </c>
      <c r="I2539" s="7">
        <v>2856356</v>
      </c>
      <c r="L2539" s="7">
        <v>14569496826</v>
      </c>
      <c r="M2539" s="7">
        <v>46271787</v>
      </c>
      <c r="N2539" s="7">
        <v>1160288032</v>
      </c>
      <c r="O2539" s="20" t="str">
        <f t="shared" si="79"/>
        <v/>
      </c>
    </row>
    <row r="2540" spans="1:15">
      <c r="A2540" s="20" t="str">
        <f t="shared" si="80"/>
        <v>Lífeyrissjóður starfsmanna Búnaðarbanka ÍslandsSamtryggingardeild</v>
      </c>
      <c r="B2540" s="20" t="str">
        <f>_xlfn.IFNA(INDEX(Listi!$AI:$AI,MATCH(C2540,Listi!$AJ:$AJ,0)),INDEX(Listi!T:T,MATCH(C2540,Listi!U:U,0)))</f>
        <v>Lífeyrissj. starfsm. Búnaðarb.Ísl.</v>
      </c>
      <c r="C2540" t="s">
        <v>254</v>
      </c>
      <c r="D2540" t="s">
        <v>205</v>
      </c>
      <c r="E2540" t="s">
        <v>275</v>
      </c>
      <c r="F2540" t="s">
        <v>449</v>
      </c>
      <c r="G2540" s="8" t="s">
        <v>450</v>
      </c>
      <c r="H2540" t="s">
        <v>451</v>
      </c>
      <c r="I2540" s="7">
        <v>1896000</v>
      </c>
      <c r="L2540" s="7">
        <v>27921283000</v>
      </c>
      <c r="M2540" s="7">
        <v>7378000</v>
      </c>
      <c r="N2540" s="7">
        <v>1535577000</v>
      </c>
      <c r="O2540" s="20" t="str">
        <f t="shared" si="79"/>
        <v/>
      </c>
    </row>
    <row r="2541" spans="1:15">
      <c r="A2541" s="20" t="str">
        <f t="shared" si="80"/>
        <v>Lífeyrissjóður starfsmanna ReykjavíkurborgarSamtryggingardeild</v>
      </c>
      <c r="B2541" s="20" t="str">
        <f>_xlfn.IFNA(INDEX(Listi!$AI:$AI,MATCH(C2541,Listi!$AJ:$AJ,0)),INDEX(Listi!T:T,MATCH(C2541,Listi!U:U,0)))</f>
        <v>Lífeyrissj. starfsm. Reykjav.</v>
      </c>
      <c r="C2541" t="s">
        <v>255</v>
      </c>
      <c r="D2541" t="s">
        <v>205</v>
      </c>
      <c r="E2541" t="s">
        <v>275</v>
      </c>
      <c r="F2541" t="s">
        <v>449</v>
      </c>
      <c r="G2541" s="8" t="s">
        <v>450</v>
      </c>
      <c r="H2541" t="s">
        <v>451</v>
      </c>
      <c r="I2541" s="7">
        <v>6444127</v>
      </c>
      <c r="L2541" s="7">
        <v>92450251598</v>
      </c>
      <c r="M2541" s="7">
        <v>217604296</v>
      </c>
      <c r="N2541" s="7">
        <v>6195210428</v>
      </c>
      <c r="O2541" s="20" t="str">
        <f t="shared" si="79"/>
        <v/>
      </c>
    </row>
    <row r="2542" spans="1:15">
      <c r="A2542" s="20" t="str">
        <f t="shared" si="80"/>
        <v>Lífeyrissjóður starfsmanna ríkisinsA-deild</v>
      </c>
      <c r="B2542" s="20" t="str">
        <f>_xlfn.IFNA(INDEX(Listi!$AI:$AI,MATCH(C2542,Listi!$AJ:$AJ,0)),INDEX(Listi!T:T,MATCH(C2542,Listi!U:U,0)))</f>
        <v>LSR</v>
      </c>
      <c r="C2542" t="s">
        <v>256</v>
      </c>
      <c r="D2542" t="s">
        <v>257</v>
      </c>
      <c r="E2542" t="s">
        <v>275</v>
      </c>
      <c r="F2542" t="s">
        <v>449</v>
      </c>
      <c r="G2542" s="8" t="s">
        <v>450</v>
      </c>
      <c r="H2542" t="s">
        <v>451</v>
      </c>
      <c r="I2542" s="7">
        <v>50290805</v>
      </c>
      <c r="L2542" s="7">
        <v>1024402726080</v>
      </c>
      <c r="M2542" s="7">
        <v>38030413328</v>
      </c>
      <c r="N2542" s="7">
        <v>13011563069</v>
      </c>
      <c r="O2542" s="20" t="str">
        <f t="shared" si="79"/>
        <v/>
      </c>
    </row>
    <row r="2543" spans="1:15">
      <c r="A2543" s="20" t="str">
        <f t="shared" si="80"/>
        <v>Lífeyrissjóður starfsmanna ríkisinsB-deild</v>
      </c>
      <c r="B2543" s="20" t="str">
        <f>_xlfn.IFNA(INDEX(Listi!$AI:$AI,MATCH(C2543,Listi!$AJ:$AJ,0)),INDEX(Listi!T:T,MATCH(C2543,Listi!U:U,0)))</f>
        <v>LSR</v>
      </c>
      <c r="C2543" t="s">
        <v>256</v>
      </c>
      <c r="D2543" t="s">
        <v>218</v>
      </c>
      <c r="E2543" t="s">
        <v>275</v>
      </c>
      <c r="F2543" s="8" t="s">
        <v>449</v>
      </c>
      <c r="G2543" s="8" t="s">
        <v>450</v>
      </c>
      <c r="H2543" t="s">
        <v>451</v>
      </c>
      <c r="I2543" s="7">
        <v>16353192</v>
      </c>
      <c r="L2543" s="7">
        <v>297381500048</v>
      </c>
      <c r="M2543" s="7">
        <v>1364474032</v>
      </c>
      <c r="N2543" s="7">
        <v>62409553231</v>
      </c>
      <c r="O2543" s="20" t="str">
        <f t="shared" si="79"/>
        <v/>
      </c>
    </row>
    <row r="2544" spans="1:15">
      <c r="A2544" s="20" t="str">
        <f t="shared" si="80"/>
        <v>Lífeyrissjóður starfsmanna ríkisinsLeið I</v>
      </c>
      <c r="B2544" s="20" t="str">
        <f>_xlfn.IFNA(INDEX(Listi!$AI:$AI,MATCH(C2544,Listi!$AJ:$AJ,0)),INDEX(Listi!T:T,MATCH(C2544,Listi!U:U,0)))</f>
        <v>LSR</v>
      </c>
      <c r="C2544" t="s">
        <v>256</v>
      </c>
      <c r="D2544" t="s">
        <v>258</v>
      </c>
      <c r="E2544" t="s">
        <v>276</v>
      </c>
      <c r="F2544" t="s">
        <v>449</v>
      </c>
      <c r="G2544" s="8" t="s">
        <v>450</v>
      </c>
      <c r="H2544" t="s">
        <v>451</v>
      </c>
      <c r="I2544" s="7">
        <v>1198968</v>
      </c>
      <c r="L2544" s="7">
        <v>11704214939</v>
      </c>
      <c r="M2544" s="7">
        <v>547428342</v>
      </c>
      <c r="N2544" s="7">
        <v>195323403</v>
      </c>
      <c r="O2544" s="20" t="str">
        <f t="shared" si="79"/>
        <v/>
      </c>
    </row>
    <row r="2545" spans="1:15">
      <c r="A2545" s="20" t="str">
        <f t="shared" si="80"/>
        <v>Lífeyrissjóður starfsmanna ríkisinsLeið II</v>
      </c>
      <c r="B2545" s="20" t="str">
        <f>_xlfn.IFNA(INDEX(Listi!$AI:$AI,MATCH(C2545,Listi!$AJ:$AJ,0)),INDEX(Listi!T:T,MATCH(C2545,Listi!U:U,0)))</f>
        <v>LSR</v>
      </c>
      <c r="C2545" t="s">
        <v>256</v>
      </c>
      <c r="D2545" t="s">
        <v>259</v>
      </c>
      <c r="E2545" t="s">
        <v>276</v>
      </c>
      <c r="F2545" t="s">
        <v>449</v>
      </c>
      <c r="G2545" s="8" t="s">
        <v>450</v>
      </c>
      <c r="H2545" t="s">
        <v>451</v>
      </c>
      <c r="I2545" s="7">
        <v>470840</v>
      </c>
      <c r="L2545" s="7">
        <v>3365164594</v>
      </c>
      <c r="M2545" s="7">
        <v>379849453</v>
      </c>
      <c r="N2545" s="7">
        <v>93142056</v>
      </c>
      <c r="O2545" s="20" t="str">
        <f t="shared" si="79"/>
        <v/>
      </c>
    </row>
    <row r="2546" spans="1:15">
      <c r="A2546" s="20" t="str">
        <f t="shared" si="80"/>
        <v>Lífeyrissjóður starfsmanna ríkisinsLeið III</v>
      </c>
      <c r="B2546" s="20" t="str">
        <f>_xlfn.IFNA(INDEX(Listi!$AI:$AI,MATCH(C2546,Listi!$AJ:$AJ,0)),INDEX(Listi!T:T,MATCH(C2546,Listi!U:U,0)))</f>
        <v>LSR</v>
      </c>
      <c r="C2546" t="s">
        <v>256</v>
      </c>
      <c r="D2546" t="s">
        <v>260</v>
      </c>
      <c r="E2546" t="s">
        <v>276</v>
      </c>
      <c r="F2546" t="s">
        <v>449</v>
      </c>
      <c r="G2546" s="8" t="s">
        <v>450</v>
      </c>
      <c r="H2546" t="s">
        <v>451</v>
      </c>
      <c r="I2546" s="7">
        <v>0</v>
      </c>
      <c r="L2546" s="7">
        <v>9959294621</v>
      </c>
      <c r="M2546" s="7">
        <v>743287481</v>
      </c>
      <c r="N2546" s="7">
        <v>349903833</v>
      </c>
      <c r="O2546" s="20" t="str">
        <f t="shared" si="79"/>
        <v/>
      </c>
    </row>
    <row r="2547" spans="1:15">
      <c r="A2547" s="20" t="str">
        <f t="shared" si="80"/>
        <v>Lífeyrissjóður Tannlæknafél ÍslDeild I/Séreign</v>
      </c>
      <c r="B2547" s="20" t="str">
        <f>_xlfn.IFNA(INDEX(Listi!$AI:$AI,MATCH(C2547,Listi!$AJ:$AJ,0)),INDEX(Listi!T:T,MATCH(C2547,Listi!U:U,0)))</f>
        <v>Lífeyrissj. Tannlækna</v>
      </c>
      <c r="C2547" t="s">
        <v>261</v>
      </c>
      <c r="D2547" t="s">
        <v>207</v>
      </c>
      <c r="E2547" t="s">
        <v>276</v>
      </c>
      <c r="F2547" t="s">
        <v>449</v>
      </c>
      <c r="G2547" s="8" t="s">
        <v>450</v>
      </c>
      <c r="H2547" t="s">
        <v>451</v>
      </c>
      <c r="I2547" s="7">
        <v>552232</v>
      </c>
      <c r="L2547" s="7">
        <v>6768408488</v>
      </c>
      <c r="M2547" s="7">
        <v>272759192</v>
      </c>
      <c r="N2547" s="7">
        <v>153838058</v>
      </c>
      <c r="O2547" s="20" t="str">
        <f t="shared" si="79"/>
        <v/>
      </c>
    </row>
    <row r="2548" spans="1:15">
      <c r="A2548" s="20" t="str">
        <f t="shared" si="80"/>
        <v>Lífeyrissjóður Tannlæknafél ÍslSamtryggingardeild</v>
      </c>
      <c r="B2548" s="20" t="str">
        <f>_xlfn.IFNA(INDEX(Listi!$AI:$AI,MATCH(C2548,Listi!$AJ:$AJ,0)),INDEX(Listi!T:T,MATCH(C2548,Listi!U:U,0)))</f>
        <v>Lífeyrissj. Tannlækna</v>
      </c>
      <c r="C2548" t="s">
        <v>261</v>
      </c>
      <c r="D2548" t="s">
        <v>205</v>
      </c>
      <c r="E2548" t="s">
        <v>275</v>
      </c>
      <c r="F2548" t="s">
        <v>449</v>
      </c>
      <c r="G2548" s="8" t="s">
        <v>450</v>
      </c>
      <c r="H2548" t="s">
        <v>451</v>
      </c>
      <c r="I2548" s="7">
        <v>153704</v>
      </c>
      <c r="L2548" s="7">
        <v>2241251214</v>
      </c>
      <c r="M2548" s="7">
        <v>112827287</v>
      </c>
      <c r="N2548" s="7">
        <v>17930159</v>
      </c>
      <c r="O2548" s="20" t="str">
        <f t="shared" si="79"/>
        <v/>
      </c>
    </row>
    <row r="2549" spans="1:15">
      <c r="A2549" s="20" t="str">
        <f t="shared" si="80"/>
        <v>Lífeyrissjóður verslunarmannaÆvileið 1</v>
      </c>
      <c r="B2549" s="20" t="str">
        <f>_xlfn.IFNA(INDEX(Listi!$AI:$AI,MATCH(C2549,Listi!$AJ:$AJ,0)),INDEX(Listi!T:T,MATCH(C2549,Listi!U:U,0)))</f>
        <v>Lífeyrissj. Verslunarm.</v>
      </c>
      <c r="C2549" t="s">
        <v>206</v>
      </c>
      <c r="D2549" t="s">
        <v>310</v>
      </c>
      <c r="E2549" t="s">
        <v>276</v>
      </c>
      <c r="F2549" t="s">
        <v>449</v>
      </c>
      <c r="G2549" s="8" t="s">
        <v>450</v>
      </c>
      <c r="H2549" t="s">
        <v>451</v>
      </c>
      <c r="I2549" s="7">
        <v>985099</v>
      </c>
      <c r="L2549" s="7">
        <v>2860479562</v>
      </c>
      <c r="M2549" s="7">
        <v>819651283</v>
      </c>
      <c r="N2549" s="7">
        <v>12562366</v>
      </c>
      <c r="O2549" s="20" t="str">
        <f t="shared" si="79"/>
        <v/>
      </c>
    </row>
    <row r="2550" spans="1:15">
      <c r="A2550" s="20" t="str">
        <f t="shared" si="80"/>
        <v>Lífeyrissjóður verslunarmannaÆvileið 2</v>
      </c>
      <c r="B2550" s="20" t="str">
        <f>_xlfn.IFNA(INDEX(Listi!$AI:$AI,MATCH(C2550,Listi!$AJ:$AJ,0)),INDEX(Listi!T:T,MATCH(C2550,Listi!U:U,0)))</f>
        <v>Lífeyrissj. Verslunarm.</v>
      </c>
      <c r="C2550" t="s">
        <v>206</v>
      </c>
      <c r="D2550" t="s">
        <v>309</v>
      </c>
      <c r="E2550" t="s">
        <v>276</v>
      </c>
      <c r="F2550" t="s">
        <v>449</v>
      </c>
      <c r="G2550" s="8" t="s">
        <v>450</v>
      </c>
      <c r="H2550" t="s">
        <v>451</v>
      </c>
      <c r="I2550" s="7">
        <v>639305</v>
      </c>
      <c r="L2550" s="7">
        <v>2325064159</v>
      </c>
      <c r="M2550" s="7">
        <v>465663194</v>
      </c>
      <c r="N2550" s="7">
        <v>32037995</v>
      </c>
      <c r="O2550" s="20" t="str">
        <f t="shared" si="79"/>
        <v/>
      </c>
    </row>
    <row r="2551" spans="1:15">
      <c r="A2551" s="20" t="str">
        <f t="shared" si="80"/>
        <v>Lífeyrissjóður verslunarmannaÆvileið 3</v>
      </c>
      <c r="B2551" s="20" t="str">
        <f>_xlfn.IFNA(INDEX(Listi!$AI:$AI,MATCH(C2551,Listi!$AJ:$AJ,0)),INDEX(Listi!T:T,MATCH(C2551,Listi!U:U,0)))</f>
        <v>Lífeyrissj. Verslunarm.</v>
      </c>
      <c r="C2551" t="s">
        <v>206</v>
      </c>
      <c r="D2551" t="s">
        <v>308</v>
      </c>
      <c r="E2551" t="s">
        <v>276</v>
      </c>
      <c r="F2551" s="8" t="s">
        <v>449</v>
      </c>
      <c r="G2551" s="8" t="s">
        <v>450</v>
      </c>
      <c r="H2551" t="s">
        <v>451</v>
      </c>
      <c r="I2551" s="7">
        <v>51307</v>
      </c>
      <c r="L2551" s="7">
        <v>1567402319</v>
      </c>
      <c r="M2551" s="7">
        <v>325961302</v>
      </c>
      <c r="N2551" s="7">
        <v>60283998</v>
      </c>
      <c r="O2551" s="20" t="str">
        <f t="shared" si="79"/>
        <v/>
      </c>
    </row>
    <row r="2552" spans="1:15">
      <c r="A2552" s="20" t="str">
        <f t="shared" si="80"/>
        <v>Lífeyrissjóður verslunarmannaDeild I/Séreign</v>
      </c>
      <c r="B2552" s="20" t="str">
        <f>_xlfn.IFNA(INDEX(Listi!$AI:$AI,MATCH(C2552,Listi!$AJ:$AJ,0)),INDEX(Listi!T:T,MATCH(C2552,Listi!U:U,0)))</f>
        <v>Lífeyrissj. Verslunarm.</v>
      </c>
      <c r="C2552" t="s">
        <v>206</v>
      </c>
      <c r="D2552" t="s">
        <v>207</v>
      </c>
      <c r="E2552" t="s">
        <v>276</v>
      </c>
      <c r="F2552" t="s">
        <v>449</v>
      </c>
      <c r="G2552" s="8" t="s">
        <v>450</v>
      </c>
      <c r="H2552" t="s">
        <v>451</v>
      </c>
      <c r="I2552" s="7">
        <v>1000697</v>
      </c>
      <c r="L2552" s="7">
        <v>19785724399</v>
      </c>
      <c r="M2552" s="7">
        <v>729937912</v>
      </c>
      <c r="N2552" s="7">
        <v>458382791</v>
      </c>
      <c r="O2552" s="20" t="str">
        <f t="shared" si="79"/>
        <v/>
      </c>
    </row>
    <row r="2553" spans="1:15">
      <c r="A2553" s="20" t="str">
        <f t="shared" si="80"/>
        <v>Lífeyrissjóður verslunarmannaSamtryggingardeild</v>
      </c>
      <c r="B2553" s="20" t="str">
        <f>_xlfn.IFNA(INDEX(Listi!$AI:$AI,MATCH(C2553,Listi!$AJ:$AJ,0)),INDEX(Listi!T:T,MATCH(C2553,Listi!U:U,0)))</f>
        <v>Lífeyrissj. Verslunarm.</v>
      </c>
      <c r="C2553" t="s">
        <v>206</v>
      </c>
      <c r="D2553" t="s">
        <v>205</v>
      </c>
      <c r="E2553" t="s">
        <v>275</v>
      </c>
      <c r="F2553" t="s">
        <v>449</v>
      </c>
      <c r="G2553" s="8" t="s">
        <v>450</v>
      </c>
      <c r="H2553" t="s">
        <v>451</v>
      </c>
      <c r="I2553" s="7">
        <v>59407035</v>
      </c>
      <c r="L2553" s="7">
        <v>1174592806906</v>
      </c>
      <c r="M2553" s="7">
        <v>35794261112</v>
      </c>
      <c r="N2553" s="7">
        <v>21965137185</v>
      </c>
      <c r="O2553" s="20" t="str">
        <f t="shared" si="79"/>
        <v/>
      </c>
    </row>
    <row r="2554" spans="1:15">
      <c r="A2554" s="20" t="str">
        <f t="shared" si="80"/>
        <v>Lífeyrissjóður VestmannaeyjaSafn I</v>
      </c>
      <c r="B2554" s="20" t="str">
        <f>_xlfn.IFNA(INDEX(Listi!$AI:$AI,MATCH(C2554,Listi!$AJ:$AJ,0)),INDEX(Listi!T:T,MATCH(C2554,Listi!U:U,0)))</f>
        <v>Lífeyrissj. Vestm.</v>
      </c>
      <c r="C2554" t="s">
        <v>262</v>
      </c>
      <c r="D2554" t="s">
        <v>210</v>
      </c>
      <c r="E2554" t="s">
        <v>276</v>
      </c>
      <c r="F2554" s="8" t="s">
        <v>449</v>
      </c>
      <c r="G2554" s="8" t="s">
        <v>450</v>
      </c>
      <c r="H2554" t="s">
        <v>451</v>
      </c>
      <c r="I2554" s="7">
        <v>0</v>
      </c>
      <c r="L2554" s="7">
        <v>381311221</v>
      </c>
      <c r="M2554" s="7">
        <v>44104006</v>
      </c>
      <c r="N2554" s="7">
        <v>13592960</v>
      </c>
      <c r="O2554" s="20" t="str">
        <f t="shared" si="79"/>
        <v/>
      </c>
    </row>
    <row r="2555" spans="1:15">
      <c r="A2555" s="20" t="str">
        <f t="shared" si="80"/>
        <v>Lífeyrissjóður VestmannaeyjaSafn II</v>
      </c>
      <c r="B2555" s="20" t="str">
        <f>_xlfn.IFNA(INDEX(Listi!$AI:$AI,MATCH(C2555,Listi!$AJ:$AJ,0)),INDEX(Listi!T:T,MATCH(C2555,Listi!U:U,0)))</f>
        <v>Lífeyrissj. Vestm.</v>
      </c>
      <c r="C2555" t="s">
        <v>262</v>
      </c>
      <c r="D2555" t="s">
        <v>211</v>
      </c>
      <c r="E2555" t="s">
        <v>276</v>
      </c>
      <c r="F2555" t="s">
        <v>449</v>
      </c>
      <c r="G2555" s="8" t="s">
        <v>450</v>
      </c>
      <c r="H2555" t="s">
        <v>451</v>
      </c>
      <c r="I2555" s="7">
        <v>0</v>
      </c>
      <c r="L2555" s="7">
        <v>571440191</v>
      </c>
      <c r="M2555" s="7">
        <v>40240404</v>
      </c>
      <c r="N2555" s="7">
        <v>18659289</v>
      </c>
      <c r="O2555" s="20" t="str">
        <f t="shared" si="79"/>
        <v/>
      </c>
    </row>
    <row r="2556" spans="1:15">
      <c r="A2556" s="20" t="str">
        <f t="shared" si="80"/>
        <v>Lífeyrissjóður VestmannaeyjaSamtryggingardeild</v>
      </c>
      <c r="B2556" s="20" t="str">
        <f>_xlfn.IFNA(INDEX(Listi!$AI:$AI,MATCH(C2556,Listi!$AJ:$AJ,0)),INDEX(Listi!T:T,MATCH(C2556,Listi!U:U,0)))</f>
        <v>Lífeyrissj. Vestm.</v>
      </c>
      <c r="C2556" t="s">
        <v>262</v>
      </c>
      <c r="D2556" t="s">
        <v>205</v>
      </c>
      <c r="E2556" t="s">
        <v>275</v>
      </c>
      <c r="F2556" t="s">
        <v>449</v>
      </c>
      <c r="G2556" s="8" t="s">
        <v>450</v>
      </c>
      <c r="H2556" t="s">
        <v>451</v>
      </c>
      <c r="I2556" s="7">
        <v>8189000</v>
      </c>
      <c r="L2556" s="7">
        <v>85198020532</v>
      </c>
      <c r="M2556" s="7">
        <v>1944643004</v>
      </c>
      <c r="N2556" s="7">
        <v>2198060399</v>
      </c>
      <c r="O2556" s="20" t="str">
        <f t="shared" si="79"/>
        <v/>
      </c>
    </row>
    <row r="2557" spans="1:15">
      <c r="A2557" s="20" t="str">
        <f t="shared" si="80"/>
        <v>Lífsval - lífeyrissparnaðurLífsval 1</v>
      </c>
      <c r="B2557" s="20" t="str">
        <f>_xlfn.IFNA(INDEX(Listi!$AI:$AI,MATCH(C2557,Listi!$AJ:$AJ,0)),INDEX(Listi!T:T,MATCH(C2557,Listi!U:U,0)))</f>
        <v>Lífsval</v>
      </c>
      <c r="C2557" t="s">
        <v>263</v>
      </c>
      <c r="D2557" t="s">
        <v>264</v>
      </c>
      <c r="E2557" t="s">
        <v>276</v>
      </c>
      <c r="F2557" t="s">
        <v>449</v>
      </c>
      <c r="G2557" s="8" t="s">
        <v>450</v>
      </c>
      <c r="H2557" t="s">
        <v>451</v>
      </c>
      <c r="I2557" s="7">
        <v>0</v>
      </c>
      <c r="L2557" s="7">
        <v>1792991246</v>
      </c>
      <c r="M2557" s="7">
        <v>203244065</v>
      </c>
      <c r="N2557" s="7">
        <v>81003579</v>
      </c>
      <c r="O2557" s="20" t="str">
        <f t="shared" si="79"/>
        <v/>
      </c>
    </row>
    <row r="2558" spans="1:15">
      <c r="A2558" s="20" t="str">
        <f t="shared" si="80"/>
        <v>Lífsval - lífeyrissparnaðurLífsval 2</v>
      </c>
      <c r="B2558" s="20" t="str">
        <f>_xlfn.IFNA(INDEX(Listi!$AI:$AI,MATCH(C2558,Listi!$AJ:$AJ,0)),INDEX(Listi!T:T,MATCH(C2558,Listi!U:U,0)))</f>
        <v>Lífsval</v>
      </c>
      <c r="C2558" t="s">
        <v>263</v>
      </c>
      <c r="D2558" t="s">
        <v>265</v>
      </c>
      <c r="E2558" t="s">
        <v>276</v>
      </c>
      <c r="F2558" t="s">
        <v>449</v>
      </c>
      <c r="G2558" s="8" t="s">
        <v>450</v>
      </c>
      <c r="H2558" t="s">
        <v>451</v>
      </c>
      <c r="I2558" s="7">
        <v>14644</v>
      </c>
      <c r="L2558" s="7">
        <v>79660340</v>
      </c>
      <c r="M2558" s="7">
        <v>14369045</v>
      </c>
      <c r="N2558" s="7">
        <v>2695304</v>
      </c>
      <c r="O2558" s="20" t="str">
        <f t="shared" si="79"/>
        <v/>
      </c>
    </row>
    <row r="2559" spans="1:15">
      <c r="A2559" s="20" t="str">
        <f t="shared" si="80"/>
        <v>Lífsval - lífeyrissparnaðurLífsval 3</v>
      </c>
      <c r="B2559" s="20" t="str">
        <f>_xlfn.IFNA(INDEX(Listi!$AI:$AI,MATCH(C2559,Listi!$AJ:$AJ,0)),INDEX(Listi!T:T,MATCH(C2559,Listi!U:U,0)))</f>
        <v>Lífsval</v>
      </c>
      <c r="C2559" t="s">
        <v>263</v>
      </c>
      <c r="D2559" t="s">
        <v>266</v>
      </c>
      <c r="E2559" t="s">
        <v>276</v>
      </c>
      <c r="F2559" t="s">
        <v>449</v>
      </c>
      <c r="G2559" s="8" t="s">
        <v>450</v>
      </c>
      <c r="H2559" t="s">
        <v>451</v>
      </c>
      <c r="I2559" s="7">
        <v>12149</v>
      </c>
      <c r="L2559" s="7">
        <v>131239774</v>
      </c>
      <c r="M2559" s="7">
        <v>16635787</v>
      </c>
      <c r="N2559" s="7">
        <v>3548138</v>
      </c>
      <c r="O2559" s="20" t="str">
        <f t="shared" si="79"/>
        <v/>
      </c>
    </row>
    <row r="2560" spans="1:15">
      <c r="A2560" s="20" t="str">
        <f t="shared" si="80"/>
        <v>Lífsval - lífeyrissparnaðurLífsval 4</v>
      </c>
      <c r="B2560" s="20" t="str">
        <f>_xlfn.IFNA(INDEX(Listi!$AI:$AI,MATCH(C2560,Listi!$AJ:$AJ,0)),INDEX(Listi!T:T,MATCH(C2560,Listi!U:U,0)))</f>
        <v>Lífsval</v>
      </c>
      <c r="C2560" t="s">
        <v>263</v>
      </c>
      <c r="D2560" t="s">
        <v>267</v>
      </c>
      <c r="E2560" t="s">
        <v>276</v>
      </c>
      <c r="F2560" t="s">
        <v>449</v>
      </c>
      <c r="G2560" s="8" t="s">
        <v>450</v>
      </c>
      <c r="H2560" t="s">
        <v>451</v>
      </c>
      <c r="I2560" s="7">
        <v>18892</v>
      </c>
      <c r="L2560" s="7">
        <v>71752064</v>
      </c>
      <c r="M2560" s="7">
        <v>15238959</v>
      </c>
      <c r="N2560" s="7">
        <v>2058992</v>
      </c>
      <c r="O2560" s="20" t="str">
        <f t="shared" si="79"/>
        <v/>
      </c>
    </row>
    <row r="2561" spans="1:15">
      <c r="A2561" s="20" t="str">
        <f t="shared" si="80"/>
        <v>Lífsverk lífeyrissjóðurLífsverk I/Séreign</v>
      </c>
      <c r="B2561" s="20" t="str">
        <f>_xlfn.IFNA(INDEX(Listi!$AI:$AI,MATCH(C2561,Listi!$AJ:$AJ,0)),INDEX(Listi!T:T,MATCH(C2561,Listi!U:U,0)))</f>
        <v xml:space="preserve">Lífsverk  </v>
      </c>
      <c r="C2561" t="s">
        <v>268</v>
      </c>
      <c r="D2561" t="s">
        <v>269</v>
      </c>
      <c r="E2561" t="s">
        <v>276</v>
      </c>
      <c r="F2561" t="s">
        <v>449</v>
      </c>
      <c r="G2561" s="8" t="s">
        <v>450</v>
      </c>
      <c r="H2561" t="s">
        <v>451</v>
      </c>
      <c r="I2561" s="7">
        <v>0</v>
      </c>
      <c r="L2561" s="7">
        <v>4582957000</v>
      </c>
      <c r="M2561" s="7">
        <v>635926000</v>
      </c>
      <c r="N2561" s="7">
        <v>22708000</v>
      </c>
      <c r="O2561" s="20" t="str">
        <f t="shared" si="79"/>
        <v/>
      </c>
    </row>
    <row r="2562" spans="1:15">
      <c r="A2562" s="20" t="str">
        <f t="shared" si="80"/>
        <v>Lífsverk lífeyrissjóðurLífsverk II/Séreign</v>
      </c>
      <c r="B2562" s="20" t="str">
        <f>_xlfn.IFNA(INDEX(Listi!$AI:$AI,MATCH(C2562,Listi!$AJ:$AJ,0)),INDEX(Listi!T:T,MATCH(C2562,Listi!U:U,0)))</f>
        <v xml:space="preserve">Lífsverk  </v>
      </c>
      <c r="C2562" t="s">
        <v>268</v>
      </c>
      <c r="D2562" t="s">
        <v>270</v>
      </c>
      <c r="E2562" t="s">
        <v>276</v>
      </c>
      <c r="F2562" t="s">
        <v>449</v>
      </c>
      <c r="G2562" s="8" t="s">
        <v>450</v>
      </c>
      <c r="H2562" t="s">
        <v>451</v>
      </c>
      <c r="I2562" s="7">
        <v>0</v>
      </c>
      <c r="L2562" s="7">
        <v>23735073000</v>
      </c>
      <c r="M2562" s="7">
        <v>2073571000</v>
      </c>
      <c r="N2562" s="7">
        <v>249365000</v>
      </c>
      <c r="O2562" s="20" t="str">
        <f t="shared" ref="O2562:O2625" si="81">IFERROR(VLOOKUP(F2562,EhLykill,3,FALSE),"")</f>
        <v/>
      </c>
    </row>
    <row r="2563" spans="1:15">
      <c r="A2563" s="20" t="str">
        <f t="shared" si="80"/>
        <v>Lífsverk lífeyrissjóðurLífsverk III/Séreign</v>
      </c>
      <c r="B2563" s="20" t="str">
        <f>_xlfn.IFNA(INDEX(Listi!$AI:$AI,MATCH(C2563,Listi!$AJ:$AJ,0)),INDEX(Listi!T:T,MATCH(C2563,Listi!U:U,0)))</f>
        <v xml:space="preserve">Lífsverk  </v>
      </c>
      <c r="C2563" t="s">
        <v>268</v>
      </c>
      <c r="D2563" t="s">
        <v>271</v>
      </c>
      <c r="E2563" t="s">
        <v>276</v>
      </c>
      <c r="F2563" t="s">
        <v>449</v>
      </c>
      <c r="G2563" s="8" t="s">
        <v>450</v>
      </c>
      <c r="H2563" t="s">
        <v>451</v>
      </c>
      <c r="I2563" s="7">
        <v>0</v>
      </c>
      <c r="L2563" s="7">
        <v>653814000</v>
      </c>
      <c r="M2563" s="7">
        <v>105107000</v>
      </c>
      <c r="N2563" s="7">
        <v>2613000</v>
      </c>
      <c r="O2563" s="20" t="str">
        <f t="shared" si="81"/>
        <v/>
      </c>
    </row>
    <row r="2564" spans="1:15">
      <c r="A2564" s="20" t="str">
        <f t="shared" si="80"/>
        <v>Lífsverk lífeyrissjóðurSamtryggingardeild</v>
      </c>
      <c r="B2564" s="20" t="str">
        <f>_xlfn.IFNA(INDEX(Listi!$AI:$AI,MATCH(C2564,Listi!$AJ:$AJ,0)),INDEX(Listi!T:T,MATCH(C2564,Listi!U:U,0)))</f>
        <v xml:space="preserve">Lífsverk  </v>
      </c>
      <c r="C2564" t="s">
        <v>268</v>
      </c>
      <c r="D2564" t="s">
        <v>205</v>
      </c>
      <c r="E2564" t="s">
        <v>275</v>
      </c>
      <c r="F2564" t="s">
        <v>449</v>
      </c>
      <c r="G2564" s="8" t="s">
        <v>450</v>
      </c>
      <c r="H2564" t="s">
        <v>451</v>
      </c>
      <c r="I2564" s="7">
        <v>34699000</v>
      </c>
      <c r="L2564" s="7">
        <v>120542527000</v>
      </c>
      <c r="M2564" s="7">
        <v>4397803000</v>
      </c>
      <c r="N2564" s="7">
        <v>1423151000</v>
      </c>
      <c r="O2564" s="20" t="str">
        <f t="shared" si="81"/>
        <v/>
      </c>
    </row>
    <row r="2565" spans="1:15">
      <c r="A2565" s="20" t="str">
        <f t="shared" si="80"/>
        <v>Söfnunarsjóður lífeyrisréttindaDeild I/Innlán</v>
      </c>
      <c r="B2565" s="20" t="str">
        <f>_xlfn.IFNA(INDEX(Listi!$AI:$AI,MATCH(C2565,Listi!$AJ:$AJ,0)),INDEX(Listi!T:T,MATCH(C2565,Listi!U:U,0)))</f>
        <v>Söfnunarsj.</v>
      </c>
      <c r="C2565" t="s">
        <v>272</v>
      </c>
      <c r="D2565" t="s">
        <v>273</v>
      </c>
      <c r="E2565" t="s">
        <v>276</v>
      </c>
      <c r="F2565" t="s">
        <v>449</v>
      </c>
      <c r="G2565" s="8" t="s">
        <v>450</v>
      </c>
      <c r="H2565" t="s">
        <v>451</v>
      </c>
      <c r="I2565" s="7">
        <v>0</v>
      </c>
      <c r="L2565" s="7">
        <v>2001731914</v>
      </c>
      <c r="M2565" s="7">
        <v>133561634</v>
      </c>
      <c r="N2565" s="7">
        <v>44803565</v>
      </c>
      <c r="O2565" s="20" t="str">
        <f t="shared" si="81"/>
        <v/>
      </c>
    </row>
    <row r="2566" spans="1:15">
      <c r="A2566" s="20" t="str">
        <f t="shared" si="80"/>
        <v>Söfnunarsjóður lífeyrisréttindaDeild III/Séreign</v>
      </c>
      <c r="B2566" s="20" t="str">
        <f>_xlfn.IFNA(INDEX(Listi!$AI:$AI,MATCH(C2566,Listi!$AJ:$AJ,0)),INDEX(Listi!T:T,MATCH(C2566,Listi!U:U,0)))</f>
        <v>Söfnunarsj.</v>
      </c>
      <c r="C2566" t="s">
        <v>272</v>
      </c>
      <c r="D2566" t="s">
        <v>599</v>
      </c>
      <c r="E2566" t="s">
        <v>276</v>
      </c>
      <c r="F2566" t="s">
        <v>449</v>
      </c>
      <c r="G2566" s="8" t="s">
        <v>450</v>
      </c>
      <c r="H2566" t="s">
        <v>451</v>
      </c>
      <c r="I2566" s="7">
        <v>0</v>
      </c>
      <c r="L2566" s="7">
        <v>24413085</v>
      </c>
      <c r="M2566" s="7">
        <v>24697577</v>
      </c>
      <c r="N2566" s="7">
        <v>900000</v>
      </c>
      <c r="O2566" s="20" t="str">
        <f t="shared" si="81"/>
        <v/>
      </c>
    </row>
    <row r="2567" spans="1:15">
      <c r="A2567" s="20" t="str">
        <f t="shared" si="80"/>
        <v>Söfnunarsjóður lífeyrisréttindaDeildII/Séreign</v>
      </c>
      <c r="B2567" s="20" t="str">
        <f>_xlfn.IFNA(INDEX(Listi!$AI:$AI,MATCH(C2567,Listi!$AJ:$AJ,0)),INDEX(Listi!T:T,MATCH(C2567,Listi!U:U,0)))</f>
        <v>Söfnunarsj.</v>
      </c>
      <c r="C2567" t="s">
        <v>272</v>
      </c>
      <c r="D2567" t="s">
        <v>586</v>
      </c>
      <c r="E2567" t="s">
        <v>276</v>
      </c>
      <c r="F2567" t="s">
        <v>449</v>
      </c>
      <c r="G2567" s="8" t="s">
        <v>450</v>
      </c>
      <c r="H2567" t="s">
        <v>451</v>
      </c>
      <c r="I2567" s="7">
        <v>0</v>
      </c>
      <c r="L2567" s="7">
        <v>1654616477</v>
      </c>
      <c r="M2567" s="7">
        <v>128539213</v>
      </c>
      <c r="N2567" s="7">
        <v>22846291</v>
      </c>
      <c r="O2567" s="20" t="str">
        <f t="shared" si="81"/>
        <v/>
      </c>
    </row>
    <row r="2568" spans="1:15">
      <c r="A2568" s="20" t="str">
        <f t="shared" si="80"/>
        <v>Söfnunarsjóður lífeyrisréttindaSamtryggingardeild</v>
      </c>
      <c r="B2568" s="20" t="str">
        <f>_xlfn.IFNA(INDEX(Listi!$AI:$AI,MATCH(C2568,Listi!$AJ:$AJ,0)),INDEX(Listi!T:T,MATCH(C2568,Listi!U:U,0)))</f>
        <v>Söfnunarsj.</v>
      </c>
      <c r="C2568" t="s">
        <v>272</v>
      </c>
      <c r="D2568" t="s">
        <v>205</v>
      </c>
      <c r="E2568" t="s">
        <v>275</v>
      </c>
      <c r="F2568" t="s">
        <v>449</v>
      </c>
      <c r="G2568" s="8" t="s">
        <v>450</v>
      </c>
      <c r="H2568" t="s">
        <v>451</v>
      </c>
      <c r="I2568" s="7">
        <v>2322178</v>
      </c>
      <c r="L2568" s="7">
        <v>238978847889</v>
      </c>
      <c r="M2568" s="7">
        <v>4967193409</v>
      </c>
      <c r="N2568" s="7">
        <v>6076487652</v>
      </c>
      <c r="O2568" s="20" t="str">
        <f t="shared" si="81"/>
        <v/>
      </c>
    </row>
    <row r="2569" spans="1:15">
      <c r="A2569" s="20" t="str">
        <f t="shared" si="80"/>
        <v>Stapi lífeyrissjóðurSafn I</v>
      </c>
      <c r="B2569" s="20" t="str">
        <f>_xlfn.IFNA(INDEX(Listi!$AI:$AI,MATCH(C2569,Listi!$AJ:$AJ,0)),INDEX(Listi!T:T,MATCH(C2569,Listi!U:U,0)))</f>
        <v xml:space="preserve">Stapi  </v>
      </c>
      <c r="C2569" t="s">
        <v>209</v>
      </c>
      <c r="D2569" t="s">
        <v>210</v>
      </c>
      <c r="E2569" t="s">
        <v>276</v>
      </c>
      <c r="F2569" t="s">
        <v>449</v>
      </c>
      <c r="G2569" s="8" t="s">
        <v>450</v>
      </c>
      <c r="H2569" t="s">
        <v>451</v>
      </c>
      <c r="I2569" s="7">
        <v>537051</v>
      </c>
      <c r="L2569" s="7">
        <v>2440828925</v>
      </c>
      <c r="M2569" s="7">
        <v>91567233</v>
      </c>
      <c r="N2569" s="7">
        <v>110755602</v>
      </c>
      <c r="O2569" s="20" t="str">
        <f t="shared" si="81"/>
        <v/>
      </c>
    </row>
    <row r="2570" spans="1:15">
      <c r="A2570" s="20" t="str">
        <f t="shared" si="80"/>
        <v>Stapi lífeyrissjóðurSafn II</v>
      </c>
      <c r="B2570" s="20" t="str">
        <f>_xlfn.IFNA(INDEX(Listi!$AI:$AI,MATCH(C2570,Listi!$AJ:$AJ,0)),INDEX(Listi!T:T,MATCH(C2570,Listi!U:U,0)))</f>
        <v xml:space="preserve">Stapi  </v>
      </c>
      <c r="C2570" t="s">
        <v>209</v>
      </c>
      <c r="D2570" t="s">
        <v>211</v>
      </c>
      <c r="E2570" t="s">
        <v>276</v>
      </c>
      <c r="F2570" t="s">
        <v>449</v>
      </c>
      <c r="G2570" s="8" t="s">
        <v>450</v>
      </c>
      <c r="H2570" t="s">
        <v>451</v>
      </c>
      <c r="I2570" s="7">
        <v>1340238</v>
      </c>
      <c r="L2570" s="7">
        <v>5710890273</v>
      </c>
      <c r="M2570" s="7">
        <v>262001316</v>
      </c>
      <c r="N2570" s="7">
        <v>164209410</v>
      </c>
      <c r="O2570" s="20" t="str">
        <f t="shared" si="81"/>
        <v/>
      </c>
    </row>
    <row r="2571" spans="1:15">
      <c r="A2571" s="20" t="str">
        <f t="shared" ref="A2571:A2633" si="82">CONCATENATE(C2571,D2571)</f>
        <v>Stapi lífeyrissjóðurSafn III</v>
      </c>
      <c r="B2571" s="20" t="str">
        <f>_xlfn.IFNA(INDEX(Listi!$AI:$AI,MATCH(C2571,Listi!$AJ:$AJ,0)),INDEX(Listi!T:T,MATCH(C2571,Listi!U:U,0)))</f>
        <v xml:space="preserve">Stapi  </v>
      </c>
      <c r="C2571" t="s">
        <v>209</v>
      </c>
      <c r="D2571" t="s">
        <v>212</v>
      </c>
      <c r="E2571" t="s">
        <v>276</v>
      </c>
      <c r="F2571" t="s">
        <v>449</v>
      </c>
      <c r="G2571" s="8" t="s">
        <v>450</v>
      </c>
      <c r="H2571" t="s">
        <v>451</v>
      </c>
      <c r="I2571" s="7">
        <v>0</v>
      </c>
      <c r="L2571" s="7">
        <v>268100084</v>
      </c>
      <c r="M2571" s="7">
        <v>24388890</v>
      </c>
      <c r="N2571" s="7">
        <v>9886128</v>
      </c>
      <c r="O2571" s="20" t="str">
        <f t="shared" si="81"/>
        <v/>
      </c>
    </row>
    <row r="2572" spans="1:15">
      <c r="A2572" s="20" t="str">
        <f t="shared" si="82"/>
        <v>Stapi lífeyrissjóðurTryggingardeild</v>
      </c>
      <c r="B2572" s="20" t="str">
        <f>_xlfn.IFNA(INDEX(Listi!$AI:$AI,MATCH(C2572,Listi!$AJ:$AJ,0)),INDEX(Listi!T:T,MATCH(C2572,Listi!U:U,0)))</f>
        <v xml:space="preserve">Stapi  </v>
      </c>
      <c r="C2572" t="s">
        <v>209</v>
      </c>
      <c r="D2572" t="s">
        <v>213</v>
      </c>
      <c r="E2572" t="s">
        <v>275</v>
      </c>
      <c r="F2572" t="s">
        <v>449</v>
      </c>
      <c r="G2572" s="8" t="s">
        <v>450</v>
      </c>
      <c r="H2572" t="s">
        <v>451</v>
      </c>
      <c r="I2572" s="7">
        <v>37284570</v>
      </c>
      <c r="L2572" s="7">
        <v>348661724246</v>
      </c>
      <c r="M2572" s="7">
        <v>13807615154</v>
      </c>
      <c r="N2572" s="7">
        <v>7912918911</v>
      </c>
      <c r="O2572" s="20" t="str">
        <f t="shared" si="81"/>
        <v/>
      </c>
    </row>
    <row r="2573" spans="1:15">
      <c r="A2573" s="20" t="str">
        <f t="shared" si="82"/>
        <v>Stapi lífeyrissjóðurVarfærnasafnið</v>
      </c>
      <c r="B2573" s="20" t="str">
        <f>_xlfn.IFNA(INDEX(Listi!$AI:$AI,MATCH(C2573,Listi!$AJ:$AJ,0)),INDEX(Listi!T:T,MATCH(C2573,Listi!U:U,0)))</f>
        <v xml:space="preserve">Stapi  </v>
      </c>
      <c r="C2573" t="s">
        <v>209</v>
      </c>
      <c r="D2573" t="s">
        <v>392</v>
      </c>
      <c r="E2573" t="s">
        <v>276</v>
      </c>
      <c r="F2573" t="s">
        <v>449</v>
      </c>
      <c r="G2573" s="8" t="s">
        <v>450</v>
      </c>
      <c r="H2573" t="s">
        <v>451</v>
      </c>
      <c r="I2573" s="7">
        <v>186494</v>
      </c>
      <c r="L2573" s="7">
        <v>471986044</v>
      </c>
      <c r="M2573" s="7">
        <v>137399159</v>
      </c>
      <c r="N2573" s="7">
        <v>6994496</v>
      </c>
      <c r="O2573" s="20" t="str">
        <f t="shared" si="81"/>
        <v/>
      </c>
    </row>
    <row r="2574" spans="1:15">
      <c r="A2574" s="20" t="str">
        <f t="shared" si="82"/>
        <v>Almenni lífeyrissjóðurinnÆvisafn I</v>
      </c>
      <c r="B2574" s="20" t="str">
        <f>_xlfn.IFNA(INDEX(Listi!$AI:$AI,MATCH(C2574,Listi!$AJ:$AJ,0)),INDEX(Listi!T:T,MATCH(C2574,Listi!U:U,0)))</f>
        <v xml:space="preserve">Almenni </v>
      </c>
      <c r="C2574" t="s">
        <v>0</v>
      </c>
      <c r="D2574" t="s">
        <v>202</v>
      </c>
      <c r="E2574" t="s">
        <v>276</v>
      </c>
      <c r="F2574" t="s">
        <v>441</v>
      </c>
      <c r="G2574" s="8" t="s">
        <v>442</v>
      </c>
      <c r="H2574" t="s">
        <v>306</v>
      </c>
      <c r="I2574" s="7">
        <v>1797760</v>
      </c>
      <c r="L2574" s="7">
        <v>43068273823</v>
      </c>
      <c r="M2574" s="7">
        <v>4413720640</v>
      </c>
      <c r="N2574" s="7">
        <v>641257097</v>
      </c>
      <c r="O2574" s="20" t="str">
        <f t="shared" si="81"/>
        <v/>
      </c>
    </row>
    <row r="2575" spans="1:15">
      <c r="A2575" s="20" t="str">
        <f t="shared" si="82"/>
        <v>Almenni lífeyrissjóðurinnÆvisafn II</v>
      </c>
      <c r="B2575" s="20" t="str">
        <f>_xlfn.IFNA(INDEX(Listi!$AI:$AI,MATCH(C2575,Listi!$AJ:$AJ,0)),INDEX(Listi!T:T,MATCH(C2575,Listi!U:U,0)))</f>
        <v xml:space="preserve">Almenni </v>
      </c>
      <c r="C2575" t="s">
        <v>0</v>
      </c>
      <c r="D2575" t="s">
        <v>203</v>
      </c>
      <c r="E2575" t="s">
        <v>276</v>
      </c>
      <c r="F2575" t="s">
        <v>441</v>
      </c>
      <c r="G2575" s="8" t="s">
        <v>442</v>
      </c>
      <c r="H2575" t="s">
        <v>306</v>
      </c>
      <c r="I2575" s="7">
        <v>3964113</v>
      </c>
      <c r="L2575" s="7">
        <v>86460235807</v>
      </c>
      <c r="M2575" s="7">
        <v>3970537445</v>
      </c>
      <c r="N2575" s="7">
        <v>1539034493</v>
      </c>
      <c r="O2575" s="20" t="str">
        <f t="shared" si="81"/>
        <v/>
      </c>
    </row>
    <row r="2576" spans="1:15">
      <c r="A2576" s="20" t="str">
        <f t="shared" si="82"/>
        <v>Almenni lífeyrissjóðurinnÆvisafn III</v>
      </c>
      <c r="B2576" s="20" t="str">
        <f>_xlfn.IFNA(INDEX(Listi!$AI:$AI,MATCH(C2576,Listi!$AJ:$AJ,0)),INDEX(Listi!T:T,MATCH(C2576,Listi!U:U,0)))</f>
        <v xml:space="preserve">Almenni </v>
      </c>
      <c r="C2576" t="s">
        <v>0</v>
      </c>
      <c r="D2576" t="s">
        <v>204</v>
      </c>
      <c r="E2576" t="s">
        <v>276</v>
      </c>
      <c r="F2576" t="s">
        <v>441</v>
      </c>
      <c r="G2576" s="8" t="s">
        <v>442</v>
      </c>
      <c r="H2576" t="s">
        <v>306</v>
      </c>
      <c r="I2576" s="7">
        <v>1715354</v>
      </c>
      <c r="L2576" s="7">
        <v>33890180699</v>
      </c>
      <c r="M2576" s="7">
        <v>1571509194</v>
      </c>
      <c r="N2576" s="7">
        <v>920421683</v>
      </c>
      <c r="O2576" s="20" t="str">
        <f t="shared" si="81"/>
        <v/>
      </c>
    </row>
    <row r="2577" spans="1:15">
      <c r="A2577" s="20" t="str">
        <f t="shared" si="82"/>
        <v>Almenni lífeyrissjóðurinnHúsnæðissafn</v>
      </c>
      <c r="B2577" s="20" t="str">
        <f>_xlfn.IFNA(INDEX(Listi!$AI:$AI,MATCH(C2577,Listi!$AJ:$AJ,0)),INDEX(Listi!T:T,MATCH(C2577,Listi!U:U,0)))</f>
        <v xml:space="preserve">Almenni </v>
      </c>
      <c r="C2577" t="s">
        <v>0</v>
      </c>
      <c r="D2577" t="s">
        <v>315</v>
      </c>
      <c r="E2577" t="s">
        <v>276</v>
      </c>
      <c r="F2577" t="s">
        <v>441</v>
      </c>
      <c r="G2577" s="8" t="s">
        <v>442</v>
      </c>
      <c r="H2577" t="s">
        <v>306</v>
      </c>
      <c r="I2577" s="7">
        <v>14132</v>
      </c>
      <c r="L2577" s="7">
        <v>487895879</v>
      </c>
      <c r="M2577" s="7">
        <v>166428361</v>
      </c>
      <c r="N2577" s="7">
        <v>18080096</v>
      </c>
      <c r="O2577" s="20" t="str">
        <f t="shared" si="81"/>
        <v/>
      </c>
    </row>
    <row r="2578" spans="1:15">
      <c r="A2578" s="20" t="str">
        <f t="shared" si="82"/>
        <v>Almenni lífeyrissjóðurinnInnlánssafn</v>
      </c>
      <c r="B2578" s="20" t="str">
        <f>_xlfn.IFNA(INDEX(Listi!$AI:$AI,MATCH(C2578,Listi!$AJ:$AJ,0)),INDEX(Listi!T:T,MATCH(C2578,Listi!U:U,0)))</f>
        <v xml:space="preserve">Almenni </v>
      </c>
      <c r="C2578" t="s">
        <v>0</v>
      </c>
      <c r="D2578" t="s">
        <v>1</v>
      </c>
      <c r="E2578" t="s">
        <v>276</v>
      </c>
      <c r="F2578" t="s">
        <v>441</v>
      </c>
      <c r="G2578" s="8" t="s">
        <v>442</v>
      </c>
      <c r="H2578" t="s">
        <v>306</v>
      </c>
      <c r="I2578" s="7">
        <v>0</v>
      </c>
      <c r="L2578" s="7">
        <v>26587944379</v>
      </c>
      <c r="M2578" s="7">
        <v>1016779991</v>
      </c>
      <c r="N2578" s="7">
        <v>1031869724</v>
      </c>
      <c r="O2578" s="20" t="str">
        <f t="shared" si="81"/>
        <v/>
      </c>
    </row>
    <row r="2579" spans="1:15">
      <c r="A2579" s="20" t="str">
        <f t="shared" si="82"/>
        <v>Almenni lífeyrissjóðurinnRíkissafn langt</v>
      </c>
      <c r="B2579" s="20" t="str">
        <f>_xlfn.IFNA(INDEX(Listi!$AI:$AI,MATCH(C2579,Listi!$AJ:$AJ,0)),INDEX(Listi!T:T,MATCH(C2579,Listi!U:U,0)))</f>
        <v xml:space="preserve">Almenni </v>
      </c>
      <c r="C2579" t="s">
        <v>0</v>
      </c>
      <c r="D2579" t="s">
        <v>199</v>
      </c>
      <c r="E2579" t="s">
        <v>276</v>
      </c>
      <c r="F2579" t="s">
        <v>441</v>
      </c>
      <c r="G2579" s="8" t="s">
        <v>442</v>
      </c>
      <c r="H2579" t="s">
        <v>306</v>
      </c>
      <c r="I2579" s="7">
        <v>87554</v>
      </c>
      <c r="L2579" s="7">
        <v>1193680171</v>
      </c>
      <c r="M2579" s="7">
        <v>61272573</v>
      </c>
      <c r="N2579" s="7">
        <v>40105929</v>
      </c>
      <c r="O2579" s="20" t="str">
        <f t="shared" si="81"/>
        <v/>
      </c>
    </row>
    <row r="2580" spans="1:15">
      <c r="A2580" s="20" t="str">
        <f t="shared" si="82"/>
        <v>Almenni lífeyrissjóðurinnRíkissafn stutt</v>
      </c>
      <c r="B2580" s="20" t="str">
        <f>_xlfn.IFNA(INDEX(Listi!$AI:$AI,MATCH(C2580,Listi!$AJ:$AJ,0)),INDEX(Listi!T:T,MATCH(C2580,Listi!U:U,0)))</f>
        <v xml:space="preserve">Almenni </v>
      </c>
      <c r="C2580" t="s">
        <v>0</v>
      </c>
      <c r="D2580" t="s">
        <v>200</v>
      </c>
      <c r="E2580" t="s">
        <v>276</v>
      </c>
      <c r="F2580" s="8" t="s">
        <v>441</v>
      </c>
      <c r="G2580" s="8" t="s">
        <v>442</v>
      </c>
      <c r="H2580" t="s">
        <v>306</v>
      </c>
      <c r="I2580" s="7">
        <v>21202</v>
      </c>
      <c r="L2580" s="7">
        <v>541893627</v>
      </c>
      <c r="M2580" s="7">
        <v>20423158</v>
      </c>
      <c r="N2580" s="7">
        <v>14899899</v>
      </c>
      <c r="O2580" s="20" t="str">
        <f t="shared" si="81"/>
        <v/>
      </c>
    </row>
    <row r="2581" spans="1:15">
      <c r="A2581" s="20" t="str">
        <f t="shared" si="82"/>
        <v>Almenni lífeyrissjóðurinnTryggingadeild</v>
      </c>
      <c r="B2581" s="20" t="str">
        <f>_xlfn.IFNA(INDEX(Listi!$AI:$AI,MATCH(C2581,Listi!$AJ:$AJ,0)),INDEX(Listi!T:T,MATCH(C2581,Listi!U:U,0)))</f>
        <v xml:space="preserve">Almenni </v>
      </c>
      <c r="C2581" t="s">
        <v>0</v>
      </c>
      <c r="D2581" t="s">
        <v>201</v>
      </c>
      <c r="E2581" t="s">
        <v>275</v>
      </c>
      <c r="F2581" s="8" t="s">
        <v>441</v>
      </c>
      <c r="G2581" s="8" t="s">
        <v>442</v>
      </c>
      <c r="H2581" t="s">
        <v>306</v>
      </c>
      <c r="I2581" s="7">
        <v>7740907</v>
      </c>
      <c r="L2581" s="7">
        <v>174784296254</v>
      </c>
      <c r="M2581" s="7">
        <v>7497244534</v>
      </c>
      <c r="N2581" s="7">
        <v>3057046932</v>
      </c>
      <c r="O2581" s="20" t="str">
        <f t="shared" si="81"/>
        <v/>
      </c>
    </row>
    <row r="2582" spans="1:15">
      <c r="A2582" s="20" t="str">
        <f t="shared" si="82"/>
        <v>Arion banki hf.Erlend hlutabréf</v>
      </c>
      <c r="B2582" s="20" t="str">
        <f>_xlfn.IFNA(INDEX(Listi!$AI:$AI,MATCH(C2582,Listi!$AJ:$AJ,0)),INDEX(Listi!T:T,MATCH(C2582,Listi!U:U,0)))</f>
        <v xml:space="preserve">Arion banki </v>
      </c>
      <c r="C2582" t="s">
        <v>214</v>
      </c>
      <c r="D2582" t="s">
        <v>215</v>
      </c>
      <c r="E2582" t="s">
        <v>276</v>
      </c>
      <c r="F2582" t="s">
        <v>441</v>
      </c>
      <c r="G2582" s="8" t="s">
        <v>442</v>
      </c>
      <c r="H2582" t="s">
        <v>306</v>
      </c>
      <c r="I2582" s="7">
        <v>269000</v>
      </c>
      <c r="L2582" s="7">
        <v>1149685000</v>
      </c>
      <c r="M2582" s="7">
        <v>49095000</v>
      </c>
      <c r="N2582" s="7">
        <v>10876000</v>
      </c>
      <c r="O2582" s="20" t="str">
        <f t="shared" si="81"/>
        <v/>
      </c>
    </row>
    <row r="2583" spans="1:15">
      <c r="A2583" s="20" t="str">
        <f t="shared" si="82"/>
        <v>Arion banki hf.Innlend skuldabréf</v>
      </c>
      <c r="B2583" s="20" t="str">
        <f>_xlfn.IFNA(INDEX(Listi!$AI:$AI,MATCH(C2583,Listi!$AJ:$AJ,0)),INDEX(Listi!T:T,MATCH(C2583,Listi!U:U,0)))</f>
        <v xml:space="preserve">Arion banki </v>
      </c>
      <c r="C2583" t="s">
        <v>214</v>
      </c>
      <c r="D2583" t="s">
        <v>216</v>
      </c>
      <c r="E2583" t="s">
        <v>276</v>
      </c>
      <c r="F2583" t="s">
        <v>441</v>
      </c>
      <c r="G2583" s="8" t="s">
        <v>442</v>
      </c>
      <c r="H2583" t="s">
        <v>306</v>
      </c>
      <c r="I2583" s="7">
        <v>982000</v>
      </c>
      <c r="L2583" s="7">
        <v>4446434000</v>
      </c>
      <c r="M2583" s="7">
        <v>344234000</v>
      </c>
      <c r="N2583" s="7">
        <v>44793000</v>
      </c>
      <c r="O2583" s="20" t="str">
        <f t="shared" si="81"/>
        <v/>
      </c>
    </row>
    <row r="2584" spans="1:15">
      <c r="A2584" s="20" t="str">
        <f t="shared" si="82"/>
        <v>Arion banki hf.Lífeyrisauki L1</v>
      </c>
      <c r="B2584" s="20" t="str">
        <f>_xlfn.IFNA(INDEX(Listi!$AI:$AI,MATCH(C2584,Listi!$AJ:$AJ,0)),INDEX(Listi!T:T,MATCH(C2584,Listi!U:U,0)))</f>
        <v xml:space="preserve">Arion banki </v>
      </c>
      <c r="C2584" t="s">
        <v>214</v>
      </c>
      <c r="D2584" t="s">
        <v>377</v>
      </c>
      <c r="E2584" t="s">
        <v>276</v>
      </c>
      <c r="F2584" t="s">
        <v>441</v>
      </c>
      <c r="G2584" s="8" t="s">
        <v>442</v>
      </c>
      <c r="H2584" t="s">
        <v>306</v>
      </c>
      <c r="I2584" s="7">
        <v>1217000</v>
      </c>
      <c r="L2584" s="7">
        <v>5887942000</v>
      </c>
      <c r="M2584" s="7">
        <v>1011885000</v>
      </c>
      <c r="N2584" s="7">
        <v>34615000</v>
      </c>
      <c r="O2584" s="20" t="str">
        <f t="shared" si="81"/>
        <v/>
      </c>
    </row>
    <row r="2585" spans="1:15">
      <c r="A2585" s="20" t="str">
        <f t="shared" si="82"/>
        <v>Arion banki hf.Lífeyrisauki L2</v>
      </c>
      <c r="B2585" s="20" t="str">
        <f>_xlfn.IFNA(INDEX(Listi!$AI:$AI,MATCH(C2585,Listi!$AJ:$AJ,0)),INDEX(Listi!T:T,MATCH(C2585,Listi!U:U,0)))</f>
        <v xml:space="preserve">Arion banki </v>
      </c>
      <c r="C2585" t="s">
        <v>214</v>
      </c>
      <c r="D2585" t="s">
        <v>372</v>
      </c>
      <c r="E2585" t="s">
        <v>276</v>
      </c>
      <c r="F2585" t="s">
        <v>441</v>
      </c>
      <c r="G2585" s="8" t="s">
        <v>442</v>
      </c>
      <c r="H2585" t="s">
        <v>306</v>
      </c>
      <c r="I2585" s="7">
        <v>4789000</v>
      </c>
      <c r="L2585" s="7">
        <v>21366380000</v>
      </c>
      <c r="M2585" s="7">
        <v>1613513000</v>
      </c>
      <c r="N2585" s="7">
        <v>92085000</v>
      </c>
      <c r="O2585" s="20" t="str">
        <f t="shared" si="81"/>
        <v/>
      </c>
    </row>
    <row r="2586" spans="1:15">
      <c r="A2586" s="20" t="str">
        <f t="shared" si="82"/>
        <v>Arion banki hf.Lífeyrisauki L3</v>
      </c>
      <c r="B2586" s="20" t="str">
        <f>_xlfn.IFNA(INDEX(Listi!$AI:$AI,MATCH(C2586,Listi!$AJ:$AJ,0)),INDEX(Listi!T:T,MATCH(C2586,Listi!U:U,0)))</f>
        <v xml:space="preserve">Arion banki </v>
      </c>
      <c r="C2586" t="s">
        <v>214</v>
      </c>
      <c r="D2586" t="s">
        <v>371</v>
      </c>
      <c r="E2586" t="s">
        <v>276</v>
      </c>
      <c r="F2586" t="s">
        <v>441</v>
      </c>
      <c r="G2586" s="8" t="s">
        <v>442</v>
      </c>
      <c r="H2586" t="s">
        <v>306</v>
      </c>
      <c r="I2586" s="7">
        <v>7851000</v>
      </c>
      <c r="L2586" s="7">
        <v>29714848000</v>
      </c>
      <c r="M2586" s="7">
        <v>2122481000</v>
      </c>
      <c r="N2586" s="7">
        <v>129566000</v>
      </c>
      <c r="O2586" s="20" t="str">
        <f t="shared" si="81"/>
        <v/>
      </c>
    </row>
    <row r="2587" spans="1:15">
      <c r="A2587" s="20" t="str">
        <f t="shared" si="82"/>
        <v>Arion banki hf.Lífeyrisauki L4</v>
      </c>
      <c r="B2587" s="20" t="str">
        <f>_xlfn.IFNA(INDEX(Listi!$AI:$AI,MATCH(C2587,Listi!$AJ:$AJ,0)),INDEX(Listi!T:T,MATCH(C2587,Listi!U:U,0)))</f>
        <v xml:space="preserve">Arion banki </v>
      </c>
      <c r="C2587" t="s">
        <v>214</v>
      </c>
      <c r="D2587" t="s">
        <v>587</v>
      </c>
      <c r="E2587" t="s">
        <v>276</v>
      </c>
      <c r="F2587" t="s">
        <v>441</v>
      </c>
      <c r="G2587" s="8" t="s">
        <v>442</v>
      </c>
      <c r="H2587" t="s">
        <v>306</v>
      </c>
      <c r="I2587" s="7">
        <v>6034000</v>
      </c>
      <c r="L2587" s="7">
        <v>19306242000</v>
      </c>
      <c r="M2587" s="7">
        <v>1346647000</v>
      </c>
      <c r="N2587" s="7">
        <v>388052000</v>
      </c>
      <c r="O2587" s="20" t="str">
        <f t="shared" si="81"/>
        <v/>
      </c>
    </row>
    <row r="2588" spans="1:15">
      <c r="A2588" s="20" t="str">
        <f t="shared" si="82"/>
        <v>Arion banki hf.Lífeyrisauki L5</v>
      </c>
      <c r="B2588" s="20" t="str">
        <f>_xlfn.IFNA(INDEX(Listi!$AI:$AI,MATCH(C2588,Listi!$AJ:$AJ,0)),INDEX(Listi!T:T,MATCH(C2588,Listi!U:U,0)))</f>
        <v xml:space="preserve">Arion banki </v>
      </c>
      <c r="C2588" t="s">
        <v>214</v>
      </c>
      <c r="D2588" t="s">
        <v>369</v>
      </c>
      <c r="E2588" t="s">
        <v>276</v>
      </c>
      <c r="F2588" t="s">
        <v>441</v>
      </c>
      <c r="G2588" s="8" t="s">
        <v>442</v>
      </c>
      <c r="H2588" t="s">
        <v>306</v>
      </c>
      <c r="I2588" s="7">
        <v>0</v>
      </c>
      <c r="L2588" s="7">
        <v>44858554000</v>
      </c>
      <c r="M2588" s="7">
        <v>4018833000</v>
      </c>
      <c r="N2588" s="7">
        <v>933672000</v>
      </c>
      <c r="O2588" s="20" t="str">
        <f t="shared" si="81"/>
        <v/>
      </c>
    </row>
    <row r="2589" spans="1:15">
      <c r="A2589" s="20" t="str">
        <f t="shared" si="82"/>
        <v>Birta lífeyrissjóðurBlönduð leið</v>
      </c>
      <c r="B2589" s="20" t="str">
        <f>_xlfn.IFNA(INDEX(Listi!$AI:$AI,MATCH(C2589,Listi!$AJ:$AJ,0)),INDEX(Listi!T:T,MATCH(C2589,Listi!U:U,0)))</f>
        <v xml:space="preserve">Birta  </v>
      </c>
      <c r="C2589" t="s">
        <v>298</v>
      </c>
      <c r="D2589" t="s">
        <v>314</v>
      </c>
      <c r="E2589" t="s">
        <v>276</v>
      </c>
      <c r="F2589" s="8" t="s">
        <v>441</v>
      </c>
      <c r="G2589" s="8" t="s">
        <v>442</v>
      </c>
      <c r="H2589" t="s">
        <v>306</v>
      </c>
      <c r="I2589" s="7">
        <v>0</v>
      </c>
      <c r="L2589" s="7">
        <v>6929716201</v>
      </c>
      <c r="M2589" s="7">
        <v>253995298</v>
      </c>
      <c r="N2589" s="7">
        <v>139753585</v>
      </c>
      <c r="O2589" s="20" t="str">
        <f t="shared" si="81"/>
        <v/>
      </c>
    </row>
    <row r="2590" spans="1:15">
      <c r="A2590" s="20" t="str">
        <f t="shared" si="82"/>
        <v>Birta lífeyrissjóðurInnlánsleið</v>
      </c>
      <c r="B2590" s="20" t="str">
        <f>_xlfn.IFNA(INDEX(Listi!$AI:$AI,MATCH(C2590,Listi!$AJ:$AJ,0)),INDEX(Listi!T:T,MATCH(C2590,Listi!U:U,0)))</f>
        <v xml:space="preserve">Birta  </v>
      </c>
      <c r="C2590" t="s">
        <v>298</v>
      </c>
      <c r="D2590" t="s">
        <v>208</v>
      </c>
      <c r="E2590" t="s">
        <v>276</v>
      </c>
      <c r="F2590" s="8" t="s">
        <v>441</v>
      </c>
      <c r="G2590" s="8" t="s">
        <v>442</v>
      </c>
      <c r="H2590" t="s">
        <v>306</v>
      </c>
      <c r="I2590" s="7">
        <v>0</v>
      </c>
      <c r="L2590" s="7">
        <v>4108971332</v>
      </c>
      <c r="M2590" s="7">
        <v>264842424</v>
      </c>
      <c r="N2590" s="7">
        <v>174324836</v>
      </c>
      <c r="O2590" s="20" t="str">
        <f t="shared" si="81"/>
        <v/>
      </c>
    </row>
    <row r="2591" spans="1:15">
      <c r="A2591" s="20" t="str">
        <f t="shared" si="82"/>
        <v>Birta lífeyrissjóðurSamtryggingardeild</v>
      </c>
      <c r="B2591" s="20" t="str">
        <f>_xlfn.IFNA(INDEX(Listi!$AI:$AI,MATCH(C2591,Listi!$AJ:$AJ,0)),INDEX(Listi!T:T,MATCH(C2591,Listi!U:U,0)))</f>
        <v xml:space="preserve">Birta  </v>
      </c>
      <c r="C2591" t="s">
        <v>298</v>
      </c>
      <c r="D2591" t="s">
        <v>205</v>
      </c>
      <c r="E2591" t="s">
        <v>275</v>
      </c>
      <c r="F2591" t="s">
        <v>441</v>
      </c>
      <c r="G2591" s="8" t="s">
        <v>442</v>
      </c>
      <c r="H2591" t="s">
        <v>306</v>
      </c>
      <c r="I2591" s="7">
        <v>37826601</v>
      </c>
      <c r="L2591" s="7">
        <v>549755105944</v>
      </c>
      <c r="M2591" s="7">
        <v>18480897961</v>
      </c>
      <c r="N2591" s="7">
        <v>14075814006</v>
      </c>
      <c r="O2591" s="20" t="str">
        <f t="shared" si="81"/>
        <v/>
      </c>
    </row>
    <row r="2592" spans="1:15">
      <c r="A2592" s="20" t="str">
        <f t="shared" si="82"/>
        <v>Birta lífeyrissjóðurSkuldabréfaleið</v>
      </c>
      <c r="B2592" s="20" t="str">
        <f>_xlfn.IFNA(INDEX(Listi!$AI:$AI,MATCH(C2592,Listi!$AJ:$AJ,0)),INDEX(Listi!T:T,MATCH(C2592,Listi!U:U,0)))</f>
        <v xml:space="preserve">Birta  </v>
      </c>
      <c r="C2592" t="s">
        <v>298</v>
      </c>
      <c r="D2592" t="s">
        <v>313</v>
      </c>
      <c r="E2592" t="s">
        <v>276</v>
      </c>
      <c r="F2592" t="s">
        <v>441</v>
      </c>
      <c r="G2592" s="8" t="s">
        <v>442</v>
      </c>
      <c r="H2592" t="s">
        <v>306</v>
      </c>
      <c r="I2592" s="7">
        <v>0</v>
      </c>
      <c r="L2592" s="7">
        <v>8522374478</v>
      </c>
      <c r="M2592" s="7">
        <v>391005163</v>
      </c>
      <c r="N2592" s="7">
        <v>218104877</v>
      </c>
      <c r="O2592" s="20" t="str">
        <f t="shared" si="81"/>
        <v/>
      </c>
    </row>
    <row r="2593" spans="1:15">
      <c r="A2593" s="20" t="str">
        <f t="shared" si="82"/>
        <v>Birta lífeyrissjóðurTilgreind séreign</v>
      </c>
      <c r="B2593" s="20" t="str">
        <f>_xlfn.IFNA(INDEX(Listi!$AI:$AI,MATCH(C2593,Listi!$AJ:$AJ,0)),INDEX(Listi!T:T,MATCH(C2593,Listi!U:U,0)))</f>
        <v xml:space="preserve">Birta  </v>
      </c>
      <c r="C2593" t="s">
        <v>298</v>
      </c>
      <c r="D2593" t="s">
        <v>312</v>
      </c>
      <c r="E2593" t="s">
        <v>276</v>
      </c>
      <c r="F2593" t="s">
        <v>441</v>
      </c>
      <c r="G2593" s="8" t="s">
        <v>442</v>
      </c>
      <c r="H2593" t="s">
        <v>306</v>
      </c>
      <c r="I2593" s="7">
        <v>0</v>
      </c>
      <c r="L2593" s="7">
        <v>2234420297</v>
      </c>
      <c r="M2593" s="7">
        <v>511871981</v>
      </c>
      <c r="N2593" s="7">
        <v>36000223</v>
      </c>
      <c r="O2593" s="20" t="str">
        <f t="shared" si="81"/>
        <v/>
      </c>
    </row>
    <row r="2594" spans="1:15">
      <c r="A2594" s="20" t="str">
        <f t="shared" si="82"/>
        <v>Brú Lífeyrissjóður starfsmanna sveitarfélagaA-deild</v>
      </c>
      <c r="B2594" s="20" t="str">
        <f>_xlfn.IFNA(INDEX(Listi!$AI:$AI,MATCH(C2594,Listi!$AJ:$AJ,0)),INDEX(Listi!T:T,MATCH(C2594,Listi!U:U,0)))</f>
        <v>Brú</v>
      </c>
      <c r="C2594" t="s">
        <v>217</v>
      </c>
      <c r="D2594" t="s">
        <v>257</v>
      </c>
      <c r="E2594" t="s">
        <v>275</v>
      </c>
      <c r="F2594" t="s">
        <v>441</v>
      </c>
      <c r="G2594" s="8" t="s">
        <v>442</v>
      </c>
      <c r="H2594" t="s">
        <v>306</v>
      </c>
      <c r="I2594" s="7">
        <v>29146403</v>
      </c>
      <c r="L2594" s="7">
        <v>270469177889</v>
      </c>
      <c r="M2594" s="7">
        <v>13987858077</v>
      </c>
      <c r="N2594" s="7">
        <v>4793072329</v>
      </c>
      <c r="O2594" s="20" t="str">
        <f t="shared" si="81"/>
        <v/>
      </c>
    </row>
    <row r="2595" spans="1:15">
      <c r="A2595" s="20" t="str">
        <f t="shared" si="82"/>
        <v>Brú Lífeyrissjóður starfsmanna sveitarfélagaB-deild</v>
      </c>
      <c r="B2595" s="20" t="str">
        <f>_xlfn.IFNA(INDEX(Listi!$AI:$AI,MATCH(C2595,Listi!$AJ:$AJ,0)),INDEX(Listi!T:T,MATCH(C2595,Listi!U:U,0)))</f>
        <v>Brú</v>
      </c>
      <c r="C2595" t="s">
        <v>217</v>
      </c>
      <c r="D2595" t="s">
        <v>218</v>
      </c>
      <c r="E2595" t="s">
        <v>275</v>
      </c>
      <c r="F2595" t="s">
        <v>441</v>
      </c>
      <c r="G2595" s="8" t="s">
        <v>442</v>
      </c>
      <c r="H2595" t="s">
        <v>306</v>
      </c>
      <c r="I2595" s="7">
        <v>2533469</v>
      </c>
      <c r="L2595" s="7">
        <v>17004783831</v>
      </c>
      <c r="M2595" s="7">
        <v>119747694</v>
      </c>
      <c r="N2595" s="7">
        <v>3424817406</v>
      </c>
      <c r="O2595" s="20" t="str">
        <f t="shared" si="81"/>
        <v/>
      </c>
    </row>
    <row r="2596" spans="1:15">
      <c r="A2596" s="20" t="str">
        <f t="shared" si="82"/>
        <v>Brú Lífeyrissjóður starfsmanna sveitarfélagaV-deild</v>
      </c>
      <c r="B2596" s="20" t="str">
        <f>_xlfn.IFNA(INDEX(Listi!$AI:$AI,MATCH(C2596,Listi!$AJ:$AJ,0)),INDEX(Listi!T:T,MATCH(C2596,Listi!U:U,0)))</f>
        <v>Brú</v>
      </c>
      <c r="C2596" t="s">
        <v>217</v>
      </c>
      <c r="D2596" t="s">
        <v>219</v>
      </c>
      <c r="E2596" t="s">
        <v>275</v>
      </c>
      <c r="F2596" t="s">
        <v>441</v>
      </c>
      <c r="G2596" s="8" t="s">
        <v>442</v>
      </c>
      <c r="H2596" t="s">
        <v>306</v>
      </c>
      <c r="I2596" s="7">
        <v>5764307</v>
      </c>
      <c r="L2596" s="7">
        <v>54501394986</v>
      </c>
      <c r="M2596" s="7">
        <v>4188513374</v>
      </c>
      <c r="N2596" s="7">
        <v>455519059</v>
      </c>
      <c r="O2596" s="20" t="str">
        <f t="shared" si="81"/>
        <v/>
      </c>
    </row>
    <row r="2597" spans="1:15">
      <c r="A2597" s="20" t="str">
        <f t="shared" si="82"/>
        <v>Eftirlaunasj atvinnuflugmannaSamtryggingardeild</v>
      </c>
      <c r="B2597" s="20" t="str">
        <f>_xlfn.IFNA(INDEX(Listi!$AI:$AI,MATCH(C2597,Listi!$AJ:$AJ,0)),INDEX(Listi!T:T,MATCH(C2597,Listi!U:U,0)))</f>
        <v>EFÍA</v>
      </c>
      <c r="C2597" t="s">
        <v>220</v>
      </c>
      <c r="D2597" t="s">
        <v>205</v>
      </c>
      <c r="E2597" t="s">
        <v>275</v>
      </c>
      <c r="F2597" t="s">
        <v>441</v>
      </c>
      <c r="G2597" s="8" t="s">
        <v>442</v>
      </c>
      <c r="H2597" t="s">
        <v>306</v>
      </c>
      <c r="I2597" s="7">
        <v>14119000</v>
      </c>
      <c r="L2597" s="7">
        <v>58542663000</v>
      </c>
      <c r="M2597" s="7">
        <v>1477262000</v>
      </c>
      <c r="N2597" s="7">
        <v>1113313000</v>
      </c>
      <c r="O2597" s="20" t="str">
        <f t="shared" si="81"/>
        <v/>
      </c>
    </row>
    <row r="2598" spans="1:15">
      <c r="A2598" s="20" t="str">
        <f t="shared" si="82"/>
        <v>Festa - lífeyrissjóðurSamtryggingardeild</v>
      </c>
      <c r="B2598" s="20" t="str">
        <f>_xlfn.IFNA(INDEX(Listi!$AI:$AI,MATCH(C2598,Listi!$AJ:$AJ,0)),INDEX(Listi!T:T,MATCH(C2598,Listi!U:U,0)))</f>
        <v xml:space="preserve">Festa </v>
      </c>
      <c r="C2598" t="s">
        <v>221</v>
      </c>
      <c r="D2598" t="s">
        <v>205</v>
      </c>
      <c r="E2598" t="s">
        <v>275</v>
      </c>
      <c r="F2598" t="s">
        <v>441</v>
      </c>
      <c r="G2598" s="8" t="s">
        <v>442</v>
      </c>
      <c r="H2598" t="s">
        <v>306</v>
      </c>
      <c r="I2598" s="7">
        <v>0</v>
      </c>
      <c r="L2598" s="7">
        <v>246318113722</v>
      </c>
      <c r="M2598" s="7">
        <v>11138196907</v>
      </c>
      <c r="N2598" s="7">
        <v>5180938287</v>
      </c>
      <c r="O2598" s="20" t="str">
        <f t="shared" si="81"/>
        <v/>
      </c>
    </row>
    <row r="2599" spans="1:15">
      <c r="A2599" s="20" t="str">
        <f t="shared" si="82"/>
        <v>Festa - lífeyrissjóðurSparnaðarleið I</v>
      </c>
      <c r="B2599" s="20" t="str">
        <f>_xlfn.IFNA(INDEX(Listi!$AI:$AI,MATCH(C2599,Listi!$AJ:$AJ,0)),INDEX(Listi!T:T,MATCH(C2599,Listi!U:U,0)))</f>
        <v xml:space="preserve">Festa </v>
      </c>
      <c r="C2599" t="s">
        <v>221</v>
      </c>
      <c r="D2599" t="s">
        <v>464</v>
      </c>
      <c r="E2599" t="s">
        <v>276</v>
      </c>
      <c r="F2599" t="s">
        <v>441</v>
      </c>
      <c r="G2599" s="8" t="s">
        <v>442</v>
      </c>
      <c r="H2599" t="s">
        <v>306</v>
      </c>
      <c r="I2599" s="7">
        <v>0</v>
      </c>
      <c r="L2599" s="7">
        <v>75585319</v>
      </c>
      <c r="M2599" s="7">
        <v>37671409</v>
      </c>
      <c r="N2599" s="7">
        <v>2063969</v>
      </c>
      <c r="O2599" s="20" t="str">
        <f t="shared" si="81"/>
        <v/>
      </c>
    </row>
    <row r="2600" spans="1:15">
      <c r="A2600" s="20" t="str">
        <f t="shared" si="82"/>
        <v>Festa - lífeyrissjóðurSparnaðarleið II</v>
      </c>
      <c r="B2600" s="20" t="str">
        <f>_xlfn.IFNA(INDEX(Listi!$AI:$AI,MATCH(C2600,Listi!$AJ:$AJ,0)),INDEX(Listi!T:T,MATCH(C2600,Listi!U:U,0)))</f>
        <v xml:space="preserve">Festa </v>
      </c>
      <c r="C2600" t="s">
        <v>221</v>
      </c>
      <c r="D2600" t="s">
        <v>388</v>
      </c>
      <c r="E2600" t="s">
        <v>276</v>
      </c>
      <c r="F2600" t="s">
        <v>441</v>
      </c>
      <c r="G2600" s="8" t="s">
        <v>442</v>
      </c>
      <c r="H2600" t="s">
        <v>306</v>
      </c>
      <c r="I2600" s="7">
        <v>0</v>
      </c>
      <c r="L2600" s="7">
        <v>1113180693</v>
      </c>
      <c r="M2600" s="7">
        <v>134564310</v>
      </c>
      <c r="N2600" s="7">
        <v>19363084</v>
      </c>
      <c r="O2600" s="20" t="str">
        <f t="shared" si="81"/>
        <v/>
      </c>
    </row>
    <row r="2601" spans="1:15">
      <c r="A2601" s="20" t="str">
        <f t="shared" si="82"/>
        <v>Frjálsi lífeyrissjóðurinnDeild/leið I</v>
      </c>
      <c r="B2601" s="20" t="str">
        <f>_xlfn.IFNA(INDEX(Listi!$AI:$AI,MATCH(C2601,Listi!$AJ:$AJ,0)),INDEX(Listi!T:T,MATCH(C2601,Listi!U:U,0)))</f>
        <v xml:space="preserve">Frjálsi </v>
      </c>
      <c r="C2601" t="s">
        <v>222</v>
      </c>
      <c r="D2601" t="s">
        <v>223</v>
      </c>
      <c r="E2601" t="s">
        <v>276</v>
      </c>
      <c r="F2601" t="s">
        <v>441</v>
      </c>
      <c r="G2601" s="8" t="s">
        <v>442</v>
      </c>
      <c r="H2601" t="s">
        <v>306</v>
      </c>
      <c r="I2601" s="7">
        <v>28982000</v>
      </c>
      <c r="L2601" s="7">
        <v>199278730000</v>
      </c>
      <c r="M2601" s="7">
        <v>10813020000</v>
      </c>
      <c r="N2601" s="7">
        <v>2178012000</v>
      </c>
      <c r="O2601" s="20" t="str">
        <f t="shared" si="81"/>
        <v/>
      </c>
    </row>
    <row r="2602" spans="1:15">
      <c r="A2602" s="20" t="str">
        <f t="shared" si="82"/>
        <v>Frjálsi lífeyrissjóðurinnDeild/leið II</v>
      </c>
      <c r="B2602" s="20" t="str">
        <f>_xlfn.IFNA(INDEX(Listi!$AI:$AI,MATCH(C2602,Listi!$AJ:$AJ,0)),INDEX(Listi!T:T,MATCH(C2602,Listi!U:U,0)))</f>
        <v xml:space="preserve">Frjálsi </v>
      </c>
      <c r="C2602" t="s">
        <v>222</v>
      </c>
      <c r="D2602" t="s">
        <v>224</v>
      </c>
      <c r="E2602" t="s">
        <v>276</v>
      </c>
      <c r="F2602" t="s">
        <v>441</v>
      </c>
      <c r="G2602" s="8" t="s">
        <v>442</v>
      </c>
      <c r="H2602" t="s">
        <v>306</v>
      </c>
      <c r="I2602" s="7">
        <v>4242000</v>
      </c>
      <c r="L2602" s="7">
        <v>29681370000</v>
      </c>
      <c r="M2602" s="7">
        <v>1864883000</v>
      </c>
      <c r="N2602" s="7">
        <v>401735000</v>
      </c>
      <c r="O2602" s="20" t="str">
        <f t="shared" si="81"/>
        <v/>
      </c>
    </row>
    <row r="2603" spans="1:15">
      <c r="A2603" s="20" t="str">
        <f t="shared" si="82"/>
        <v>Frjálsi lífeyrissjóðurinnDeild/leið III</v>
      </c>
      <c r="B2603" s="20" t="str">
        <f>_xlfn.IFNA(INDEX(Listi!$AI:$AI,MATCH(C2603,Listi!$AJ:$AJ,0)),INDEX(Listi!T:T,MATCH(C2603,Listi!U:U,0)))</f>
        <v xml:space="preserve">Frjálsi </v>
      </c>
      <c r="C2603" t="s">
        <v>222</v>
      </c>
      <c r="D2603" t="s">
        <v>225</v>
      </c>
      <c r="E2603" t="s">
        <v>276</v>
      </c>
      <c r="F2603" t="s">
        <v>441</v>
      </c>
      <c r="G2603" s="8" t="s">
        <v>442</v>
      </c>
      <c r="H2603" t="s">
        <v>306</v>
      </c>
      <c r="I2603" s="7">
        <v>6202000</v>
      </c>
      <c r="L2603" s="7">
        <v>43554797000</v>
      </c>
      <c r="M2603" s="7">
        <v>2564479000</v>
      </c>
      <c r="N2603" s="7">
        <v>1456678000</v>
      </c>
      <c r="O2603" s="20" t="str">
        <f t="shared" si="81"/>
        <v/>
      </c>
    </row>
    <row r="2604" spans="1:15">
      <c r="A2604" s="20" t="str">
        <f t="shared" si="82"/>
        <v>Frjálsi lífeyrissjóðurinnFrjálsi Áhætta</v>
      </c>
      <c r="B2604" s="20" t="str">
        <f>_xlfn.IFNA(INDEX(Listi!$AI:$AI,MATCH(C2604,Listi!$AJ:$AJ,0)),INDEX(Listi!T:T,MATCH(C2604,Listi!U:U,0)))</f>
        <v xml:space="preserve">Frjálsi </v>
      </c>
      <c r="C2604" t="s">
        <v>222</v>
      </c>
      <c r="D2604" t="s">
        <v>226</v>
      </c>
      <c r="E2604" t="s">
        <v>276</v>
      </c>
      <c r="F2604" t="s">
        <v>441</v>
      </c>
      <c r="G2604" s="8" t="s">
        <v>442</v>
      </c>
      <c r="H2604" t="s">
        <v>306</v>
      </c>
      <c r="I2604" s="7">
        <v>327000</v>
      </c>
      <c r="L2604" s="7">
        <v>2707615000</v>
      </c>
      <c r="M2604" s="7">
        <v>335331000</v>
      </c>
      <c r="N2604" s="7">
        <v>1872000</v>
      </c>
      <c r="O2604" s="20" t="str">
        <f t="shared" si="81"/>
        <v/>
      </c>
    </row>
    <row r="2605" spans="1:15">
      <c r="A2605" s="20" t="str">
        <f t="shared" si="82"/>
        <v>Frjálsi lífeyrissjóðurinnSameiginleg deild</v>
      </c>
      <c r="B2605" s="20" t="str">
        <f>_xlfn.IFNA(INDEX(Listi!$AI:$AI,MATCH(C2605,Listi!$AJ:$AJ,0)),INDEX(Listi!T:T,MATCH(C2605,Listi!U:U,0)))</f>
        <v xml:space="preserve">Frjálsi </v>
      </c>
      <c r="C2605" t="s">
        <v>222</v>
      </c>
      <c r="D2605" t="s">
        <v>311</v>
      </c>
      <c r="E2605" t="s">
        <v>276</v>
      </c>
      <c r="F2605" t="s">
        <v>441</v>
      </c>
      <c r="G2605" s="8" t="s">
        <v>442</v>
      </c>
      <c r="H2605" t="s">
        <v>306</v>
      </c>
      <c r="I2605" s="7">
        <v>0</v>
      </c>
      <c r="L2605" s="7">
        <v>0</v>
      </c>
      <c r="M2605" s="7">
        <v>0</v>
      </c>
      <c r="N2605" s="7">
        <v>0</v>
      </c>
      <c r="O2605" s="20" t="str">
        <f t="shared" si="81"/>
        <v/>
      </c>
    </row>
    <row r="2606" spans="1:15">
      <c r="A2606" s="20" t="str">
        <f t="shared" si="82"/>
        <v>Frjálsi lífeyrissjóðurinnSamtryggingardeild</v>
      </c>
      <c r="B2606" s="20" t="str">
        <f>_xlfn.IFNA(INDEX(Listi!$AI:$AI,MATCH(C2606,Listi!$AJ:$AJ,0)),INDEX(Listi!T:T,MATCH(C2606,Listi!U:U,0)))</f>
        <v xml:space="preserve">Frjálsi </v>
      </c>
      <c r="C2606" t="s">
        <v>222</v>
      </c>
      <c r="D2606" t="s">
        <v>205</v>
      </c>
      <c r="E2606" t="s">
        <v>275</v>
      </c>
      <c r="F2606" t="s">
        <v>441</v>
      </c>
      <c r="G2606" s="8" t="s">
        <v>442</v>
      </c>
      <c r="H2606" t="s">
        <v>306</v>
      </c>
      <c r="I2606" s="7">
        <v>19630000</v>
      </c>
      <c r="L2606" s="7">
        <v>127148465000</v>
      </c>
      <c r="M2606" s="7">
        <v>7524433000</v>
      </c>
      <c r="N2606" s="7">
        <v>1254273000</v>
      </c>
      <c r="O2606" s="20" t="str">
        <f t="shared" si="81"/>
        <v/>
      </c>
    </row>
    <row r="2607" spans="1:15">
      <c r="A2607" s="20" t="str">
        <f t="shared" si="82"/>
        <v>Gildi - lífeyrissjóðurFramtíðarsýn 1</v>
      </c>
      <c r="B2607" s="20" t="str">
        <f>_xlfn.IFNA(INDEX(Listi!$AI:$AI,MATCH(C2607,Listi!$AJ:$AJ,0)),INDEX(Listi!T:T,MATCH(C2607,Listi!U:U,0)))</f>
        <v xml:space="preserve">Gildi  </v>
      </c>
      <c r="C2607" t="s">
        <v>227</v>
      </c>
      <c r="D2607" t="s">
        <v>373</v>
      </c>
      <c r="E2607" t="s">
        <v>276</v>
      </c>
      <c r="F2607" t="s">
        <v>441</v>
      </c>
      <c r="G2607" s="8" t="s">
        <v>442</v>
      </c>
      <c r="H2607" t="s">
        <v>306</v>
      </c>
      <c r="I2607" s="7">
        <v>104516</v>
      </c>
      <c r="L2607" s="7">
        <v>3223959491</v>
      </c>
      <c r="M2607" s="7">
        <v>185065371</v>
      </c>
      <c r="N2607" s="7">
        <v>99697779</v>
      </c>
      <c r="O2607" s="20" t="str">
        <f t="shared" si="81"/>
        <v/>
      </c>
    </row>
    <row r="2608" spans="1:15">
      <c r="A2608" s="20" t="str">
        <f t="shared" si="82"/>
        <v>Gildi - lífeyrissjóðurFramtíðarsýn 2</v>
      </c>
      <c r="B2608" s="20" t="str">
        <f>_xlfn.IFNA(INDEX(Listi!$AI:$AI,MATCH(C2608,Listi!$AJ:$AJ,0)),INDEX(Listi!T:T,MATCH(C2608,Listi!U:U,0)))</f>
        <v xml:space="preserve">Gildi  </v>
      </c>
      <c r="C2608" t="s">
        <v>227</v>
      </c>
      <c r="D2608" t="s">
        <v>374</v>
      </c>
      <c r="E2608" t="s">
        <v>276</v>
      </c>
      <c r="F2608" t="s">
        <v>441</v>
      </c>
      <c r="G2608" s="8" t="s">
        <v>442</v>
      </c>
      <c r="H2608" t="s">
        <v>306</v>
      </c>
      <c r="I2608" s="7">
        <v>125817</v>
      </c>
      <c r="L2608" s="7">
        <v>3172355810</v>
      </c>
      <c r="M2608" s="7">
        <v>227598529</v>
      </c>
      <c r="N2608" s="7">
        <v>70042741</v>
      </c>
      <c r="O2608" s="20" t="str">
        <f t="shared" si="81"/>
        <v/>
      </c>
    </row>
    <row r="2609" spans="1:15">
      <c r="A2609" s="20" t="str">
        <f t="shared" si="82"/>
        <v>Gildi - lífeyrissjóðurFramtíðarsýn 3</v>
      </c>
      <c r="B2609" s="20" t="str">
        <f>_xlfn.IFNA(INDEX(Listi!$AI:$AI,MATCH(C2609,Listi!$AJ:$AJ,0)),INDEX(Listi!T:T,MATCH(C2609,Listi!U:U,0)))</f>
        <v xml:space="preserve">Gildi  </v>
      </c>
      <c r="C2609" t="s">
        <v>227</v>
      </c>
      <c r="D2609" t="s">
        <v>380</v>
      </c>
      <c r="E2609" t="s">
        <v>276</v>
      </c>
      <c r="F2609" s="8" t="s">
        <v>441</v>
      </c>
      <c r="G2609" s="8" t="s">
        <v>442</v>
      </c>
      <c r="H2609" t="s">
        <v>306</v>
      </c>
      <c r="I2609" s="7">
        <v>0</v>
      </c>
      <c r="L2609" s="7">
        <v>1220667693</v>
      </c>
      <c r="M2609" s="7">
        <v>206427664</v>
      </c>
      <c r="N2609" s="7">
        <v>61376636</v>
      </c>
      <c r="O2609" s="20" t="str">
        <f t="shared" si="81"/>
        <v/>
      </c>
    </row>
    <row r="2610" spans="1:15">
      <c r="A2610" s="20" t="str">
        <f t="shared" si="82"/>
        <v>Gildi - lífeyrissjóðurSamtryggingardeild</v>
      </c>
      <c r="B2610" s="20" t="str">
        <f>_xlfn.IFNA(INDEX(Listi!$AI:$AI,MATCH(C2610,Listi!$AJ:$AJ,0)),INDEX(Listi!T:T,MATCH(C2610,Listi!U:U,0)))</f>
        <v xml:space="preserve">Gildi  </v>
      </c>
      <c r="C2610" t="s">
        <v>227</v>
      </c>
      <c r="D2610" t="s">
        <v>205</v>
      </c>
      <c r="E2610" t="s">
        <v>275</v>
      </c>
      <c r="F2610" s="8" t="s">
        <v>441</v>
      </c>
      <c r="G2610" s="8" t="s">
        <v>442</v>
      </c>
      <c r="H2610" t="s">
        <v>306</v>
      </c>
      <c r="I2610" s="7">
        <v>64985623</v>
      </c>
      <c r="L2610" s="7">
        <v>908474103084</v>
      </c>
      <c r="M2610" s="7">
        <v>33404441428</v>
      </c>
      <c r="N2610" s="7">
        <v>20772915594</v>
      </c>
      <c r="O2610" s="20" t="str">
        <f t="shared" si="81"/>
        <v/>
      </c>
    </row>
    <row r="2611" spans="1:15">
      <c r="A2611" s="20" t="str">
        <f t="shared" si="82"/>
        <v>Íslandsbanki hf.Erlend verðbréf</v>
      </c>
      <c r="B2611" s="20" t="str">
        <f>_xlfn.IFNA(INDEX(Listi!$AI:$AI,MATCH(C2611,Listi!$AJ:$AJ,0)),INDEX(Listi!T:T,MATCH(C2611,Listi!U:U,0)))</f>
        <v>Íslandsbanki</v>
      </c>
      <c r="C2611" t="s">
        <v>228</v>
      </c>
      <c r="D2611" t="s">
        <v>229</v>
      </c>
      <c r="E2611" t="s">
        <v>276</v>
      </c>
      <c r="F2611" s="8" t="s">
        <v>441</v>
      </c>
      <c r="G2611" s="8" t="s">
        <v>442</v>
      </c>
      <c r="H2611" t="s">
        <v>306</v>
      </c>
      <c r="I2611" s="7">
        <v>109965</v>
      </c>
      <c r="L2611" s="7">
        <v>1602556114</v>
      </c>
      <c r="M2611" s="7">
        <v>15640340</v>
      </c>
      <c r="N2611" s="7">
        <v>15279587</v>
      </c>
      <c r="O2611" s="20" t="str">
        <f t="shared" si="81"/>
        <v/>
      </c>
    </row>
    <row r="2612" spans="1:15">
      <c r="A2612" s="20" t="str">
        <f t="shared" si="82"/>
        <v>Íslandsbanki hf.Húsnæðisleið</v>
      </c>
      <c r="B2612" s="20" t="str">
        <f>_xlfn.IFNA(INDEX(Listi!$AI:$AI,MATCH(C2612,Listi!$AJ:$AJ,0)),INDEX(Listi!T:T,MATCH(C2612,Listi!U:U,0)))</f>
        <v>Íslandsbanki</v>
      </c>
      <c r="C2612" t="s">
        <v>228</v>
      </c>
      <c r="D2612" t="s">
        <v>307</v>
      </c>
      <c r="E2612" t="s">
        <v>276</v>
      </c>
      <c r="F2612" s="8" t="s">
        <v>441</v>
      </c>
      <c r="G2612" s="8" t="s">
        <v>442</v>
      </c>
      <c r="H2612" t="s">
        <v>306</v>
      </c>
      <c r="I2612" s="7">
        <v>128795</v>
      </c>
      <c r="L2612" s="7">
        <v>2334808209</v>
      </c>
      <c r="M2612" s="7">
        <v>1128225985</v>
      </c>
      <c r="N2612" s="7">
        <v>7159457</v>
      </c>
      <c r="O2612" s="20" t="str">
        <f t="shared" si="81"/>
        <v/>
      </c>
    </row>
    <row r="2613" spans="1:15">
      <c r="A2613" s="20" t="str">
        <f t="shared" si="82"/>
        <v>Íslandsbanki hf.Lífeyrisreikningur-óverðtryggður</v>
      </c>
      <c r="B2613" s="20" t="str">
        <f>_xlfn.IFNA(INDEX(Listi!$AI:$AI,MATCH(C2613,Listi!$AJ:$AJ,0)),INDEX(Listi!T:T,MATCH(C2613,Listi!U:U,0)))</f>
        <v>Íslandsbanki</v>
      </c>
      <c r="C2613" t="s">
        <v>228</v>
      </c>
      <c r="D2613" t="s">
        <v>231</v>
      </c>
      <c r="E2613" t="s">
        <v>276</v>
      </c>
      <c r="F2613" t="s">
        <v>441</v>
      </c>
      <c r="G2613" s="8" t="s">
        <v>442</v>
      </c>
      <c r="H2613" t="s">
        <v>306</v>
      </c>
      <c r="I2613" s="7">
        <v>0</v>
      </c>
      <c r="L2613" s="7">
        <v>2506311736</v>
      </c>
      <c r="M2613" s="7">
        <v>879015901</v>
      </c>
      <c r="N2613" s="7">
        <v>95740979</v>
      </c>
      <c r="O2613" s="20" t="str">
        <f t="shared" si="81"/>
        <v/>
      </c>
    </row>
    <row r="2614" spans="1:15">
      <c r="A2614" s="20" t="str">
        <f t="shared" si="82"/>
        <v>Íslandsbanki hf.Lífeyrisreikningur-verðtryggður</v>
      </c>
      <c r="B2614" s="20" t="str">
        <f>_xlfn.IFNA(INDEX(Listi!$AI:$AI,MATCH(C2614,Listi!$AJ:$AJ,0)),INDEX(Listi!T:T,MATCH(C2614,Listi!U:U,0)))</f>
        <v>Íslandsbanki</v>
      </c>
      <c r="C2614" t="s">
        <v>228</v>
      </c>
      <c r="D2614" t="s">
        <v>232</v>
      </c>
      <c r="E2614" t="s">
        <v>276</v>
      </c>
      <c r="F2614" t="s">
        <v>441</v>
      </c>
      <c r="G2614" s="8" t="s">
        <v>442</v>
      </c>
      <c r="H2614" t="s">
        <v>306</v>
      </c>
      <c r="I2614" s="7">
        <v>0</v>
      </c>
      <c r="L2614" s="7">
        <v>35933944171</v>
      </c>
      <c r="M2614" s="7">
        <v>3575627585</v>
      </c>
      <c r="N2614" s="7">
        <v>973599891</v>
      </c>
      <c r="O2614" s="20" t="str">
        <f t="shared" si="81"/>
        <v/>
      </c>
    </row>
    <row r="2615" spans="1:15">
      <c r="A2615" s="20" t="str">
        <f t="shared" si="82"/>
        <v>Íslandsbanki hf.Löng ríkisskuldabréf</v>
      </c>
      <c r="B2615" s="20" t="str">
        <f>_xlfn.IFNA(INDEX(Listi!$AI:$AI,MATCH(C2615,Listi!$AJ:$AJ,0)),INDEX(Listi!T:T,MATCH(C2615,Listi!U:U,0)))</f>
        <v>Íslandsbanki</v>
      </c>
      <c r="C2615" t="s">
        <v>228</v>
      </c>
      <c r="D2615" t="s">
        <v>233</v>
      </c>
      <c r="E2615" t="s">
        <v>276</v>
      </c>
      <c r="F2615" t="s">
        <v>441</v>
      </c>
      <c r="G2615" s="8" t="s">
        <v>442</v>
      </c>
      <c r="H2615" t="s">
        <v>306</v>
      </c>
      <c r="I2615" s="7">
        <v>25890</v>
      </c>
      <c r="L2615" s="7">
        <v>753232602</v>
      </c>
      <c r="M2615" s="7">
        <v>52540738</v>
      </c>
      <c r="N2615" s="7">
        <v>25520229</v>
      </c>
      <c r="O2615" s="20" t="str">
        <f t="shared" si="81"/>
        <v/>
      </c>
    </row>
    <row r="2616" spans="1:15">
      <c r="A2616" s="20" t="str">
        <f t="shared" si="82"/>
        <v>Íslandsbanki hf.Stýring A</v>
      </c>
      <c r="B2616" s="20" t="str">
        <f>_xlfn.IFNA(INDEX(Listi!$AI:$AI,MATCH(C2616,Listi!$AJ:$AJ,0)),INDEX(Listi!T:T,MATCH(C2616,Listi!U:U,0)))</f>
        <v>Íslandsbanki</v>
      </c>
      <c r="C2616" t="s">
        <v>228</v>
      </c>
      <c r="D2616" t="s">
        <v>234</v>
      </c>
      <c r="E2616" t="s">
        <v>276</v>
      </c>
      <c r="F2616" t="s">
        <v>441</v>
      </c>
      <c r="G2616" s="8" t="s">
        <v>442</v>
      </c>
      <c r="H2616" t="s">
        <v>306</v>
      </c>
      <c r="I2616" s="7">
        <v>235542</v>
      </c>
      <c r="L2616" s="7">
        <v>4133723797</v>
      </c>
      <c r="M2616" s="7">
        <v>215966902</v>
      </c>
      <c r="N2616" s="7">
        <v>124877843</v>
      </c>
      <c r="O2616" s="20" t="str">
        <f t="shared" si="81"/>
        <v/>
      </c>
    </row>
    <row r="2617" spans="1:15">
      <c r="A2617" s="20" t="str">
        <f t="shared" si="82"/>
        <v>Íslandsbanki hf.Stýring B</v>
      </c>
      <c r="B2617" s="20" t="str">
        <f>_xlfn.IFNA(INDEX(Listi!$AI:$AI,MATCH(C2617,Listi!$AJ:$AJ,0)),INDEX(Listi!T:T,MATCH(C2617,Listi!U:U,0)))</f>
        <v>Íslandsbanki</v>
      </c>
      <c r="C2617" t="s">
        <v>228</v>
      </c>
      <c r="D2617" t="s">
        <v>235</v>
      </c>
      <c r="E2617" t="s">
        <v>276</v>
      </c>
      <c r="F2617" t="s">
        <v>441</v>
      </c>
      <c r="G2617" s="8" t="s">
        <v>442</v>
      </c>
      <c r="H2617" t="s">
        <v>306</v>
      </c>
      <c r="I2617" s="7">
        <v>350727</v>
      </c>
      <c r="L2617" s="7">
        <v>5860247393</v>
      </c>
      <c r="M2617" s="7">
        <v>508591885</v>
      </c>
      <c r="N2617" s="7">
        <v>77897125</v>
      </c>
      <c r="O2617" s="20" t="str">
        <f t="shared" si="81"/>
        <v/>
      </c>
    </row>
    <row r="2618" spans="1:15">
      <c r="A2618" s="20" t="str">
        <f t="shared" si="82"/>
        <v>Íslandsbanki hf.Stýring C</v>
      </c>
      <c r="B2618" s="20" t="str">
        <f>_xlfn.IFNA(INDEX(Listi!$AI:$AI,MATCH(C2618,Listi!$AJ:$AJ,0)),INDEX(Listi!T:T,MATCH(C2618,Listi!U:U,0)))</f>
        <v>Íslandsbanki</v>
      </c>
      <c r="C2618" t="s">
        <v>228</v>
      </c>
      <c r="D2618" t="s">
        <v>236</v>
      </c>
      <c r="E2618" t="s">
        <v>276</v>
      </c>
      <c r="F2618" t="s">
        <v>441</v>
      </c>
      <c r="G2618" s="8" t="s">
        <v>442</v>
      </c>
      <c r="H2618" t="s">
        <v>306</v>
      </c>
      <c r="I2618" s="7">
        <v>518377</v>
      </c>
      <c r="L2618" s="7">
        <v>8014427899</v>
      </c>
      <c r="M2618" s="7">
        <v>751053797</v>
      </c>
      <c r="N2618" s="7">
        <v>58531298</v>
      </c>
      <c r="O2618" s="20" t="str">
        <f t="shared" si="81"/>
        <v/>
      </c>
    </row>
    <row r="2619" spans="1:15">
      <c r="A2619" s="20" t="str">
        <f t="shared" si="82"/>
        <v>Íslandsbanki hf.Stýring D</v>
      </c>
      <c r="B2619" s="20" t="str">
        <f>_xlfn.IFNA(INDEX(Listi!$AI:$AI,MATCH(C2619,Listi!$AJ:$AJ,0)),INDEX(Listi!T:T,MATCH(C2619,Listi!U:U,0)))</f>
        <v>Íslandsbanki</v>
      </c>
      <c r="C2619" t="s">
        <v>228</v>
      </c>
      <c r="D2619" t="s">
        <v>237</v>
      </c>
      <c r="E2619" t="s">
        <v>276</v>
      </c>
      <c r="F2619" s="8" t="s">
        <v>441</v>
      </c>
      <c r="G2619" s="8" t="s">
        <v>442</v>
      </c>
      <c r="H2619" t="s">
        <v>306</v>
      </c>
      <c r="I2619" s="7">
        <v>361256</v>
      </c>
      <c r="L2619" s="7">
        <v>5826614423</v>
      </c>
      <c r="M2619" s="7">
        <v>1371163557</v>
      </c>
      <c r="N2619" s="7">
        <v>36861109</v>
      </c>
      <c r="O2619" s="20" t="str">
        <f t="shared" si="81"/>
        <v/>
      </c>
    </row>
    <row r="2620" spans="1:15">
      <c r="A2620" s="20" t="str">
        <f t="shared" si="82"/>
        <v>Íslandsbanki hf.Stýring E</v>
      </c>
      <c r="B2620" s="20" t="str">
        <f>_xlfn.IFNA(INDEX(Listi!$AI:$AI,MATCH(C2620,Listi!$AJ:$AJ,0)),INDEX(Listi!T:T,MATCH(C2620,Listi!U:U,0)))</f>
        <v>Íslandsbanki</v>
      </c>
      <c r="C2620" t="s">
        <v>228</v>
      </c>
      <c r="D2620" t="s">
        <v>580</v>
      </c>
      <c r="E2620" t="s">
        <v>276</v>
      </c>
      <c r="F2620" t="s">
        <v>441</v>
      </c>
      <c r="G2620" s="8" t="s">
        <v>442</v>
      </c>
      <c r="H2620" t="s">
        <v>306</v>
      </c>
      <c r="I2620" s="7">
        <v>4037</v>
      </c>
      <c r="L2620" s="7">
        <v>99567247</v>
      </c>
      <c r="M2620" s="7">
        <v>7691901</v>
      </c>
      <c r="N2620" s="7">
        <v>670647</v>
      </c>
      <c r="O2620" s="20" t="str">
        <f t="shared" si="81"/>
        <v/>
      </c>
    </row>
    <row r="2621" spans="1:15">
      <c r="A2621" s="20" t="str">
        <f t="shared" si="82"/>
        <v>Íslenski lífeyrissjóðurinnLíf 1</v>
      </c>
      <c r="B2621" s="20" t="str">
        <f>_xlfn.IFNA(INDEX(Listi!$AI:$AI,MATCH(C2621,Listi!$AJ:$AJ,0)),INDEX(Listi!T:T,MATCH(C2621,Listi!U:U,0)))</f>
        <v xml:space="preserve">Íslenski  </v>
      </c>
      <c r="C2621" t="s">
        <v>238</v>
      </c>
      <c r="D2621" t="s">
        <v>239</v>
      </c>
      <c r="E2621" t="s">
        <v>276</v>
      </c>
      <c r="F2621" t="s">
        <v>441</v>
      </c>
      <c r="G2621" s="8" t="s">
        <v>442</v>
      </c>
      <c r="H2621" t="s">
        <v>306</v>
      </c>
      <c r="I2621" s="7">
        <v>0</v>
      </c>
      <c r="L2621" s="7">
        <v>34645188332</v>
      </c>
      <c r="M2621" s="7">
        <v>5859453012</v>
      </c>
      <c r="N2621" s="7">
        <v>977930648</v>
      </c>
      <c r="O2621" s="20" t="str">
        <f t="shared" si="81"/>
        <v/>
      </c>
    </row>
    <row r="2622" spans="1:15">
      <c r="A2622" s="20" t="str">
        <f t="shared" si="82"/>
        <v>Íslenski lífeyrissjóðurinnLíf 2</v>
      </c>
      <c r="B2622" s="20" t="str">
        <f>_xlfn.IFNA(INDEX(Listi!$AI:$AI,MATCH(C2622,Listi!$AJ:$AJ,0)),INDEX(Listi!T:T,MATCH(C2622,Listi!U:U,0)))</f>
        <v xml:space="preserve">Íslenski  </v>
      </c>
      <c r="C2622" t="s">
        <v>238</v>
      </c>
      <c r="D2622" t="s">
        <v>240</v>
      </c>
      <c r="E2622" t="s">
        <v>276</v>
      </c>
      <c r="F2622" t="s">
        <v>441</v>
      </c>
      <c r="G2622" s="8" t="s">
        <v>442</v>
      </c>
      <c r="H2622" t="s">
        <v>306</v>
      </c>
      <c r="I2622" s="7">
        <v>0</v>
      </c>
      <c r="L2622" s="7">
        <v>31029129445</v>
      </c>
      <c r="M2622" s="7">
        <v>2139527304</v>
      </c>
      <c r="N2622" s="7">
        <v>531278955</v>
      </c>
      <c r="O2622" s="20" t="str">
        <f t="shared" si="81"/>
        <v/>
      </c>
    </row>
    <row r="2623" spans="1:15">
      <c r="A2623" s="20" t="str">
        <f t="shared" si="82"/>
        <v>Íslenski lífeyrissjóðurinnLíf 3</v>
      </c>
      <c r="B2623" s="20" t="str">
        <f>_xlfn.IFNA(INDEX(Listi!$AI:$AI,MATCH(C2623,Listi!$AJ:$AJ,0)),INDEX(Listi!T:T,MATCH(C2623,Listi!U:U,0)))</f>
        <v xml:space="preserve">Íslenski  </v>
      </c>
      <c r="C2623" t="s">
        <v>238</v>
      </c>
      <c r="D2623" t="s">
        <v>241</v>
      </c>
      <c r="E2623" t="s">
        <v>276</v>
      </c>
      <c r="F2623" t="s">
        <v>441</v>
      </c>
      <c r="G2623" s="8" t="s">
        <v>442</v>
      </c>
      <c r="H2623" t="s">
        <v>306</v>
      </c>
      <c r="I2623" s="7">
        <v>0</v>
      </c>
      <c r="L2623" s="7">
        <v>26552298455</v>
      </c>
      <c r="M2623" s="7">
        <v>1349981892</v>
      </c>
      <c r="N2623" s="7">
        <v>474868471</v>
      </c>
      <c r="O2623" s="20" t="str">
        <f t="shared" si="81"/>
        <v/>
      </c>
    </row>
    <row r="2624" spans="1:15">
      <c r="A2624" s="20" t="str">
        <f t="shared" si="82"/>
        <v>Íslenski lífeyrissjóðurinnLíf 4</v>
      </c>
      <c r="B2624" s="20" t="str">
        <f>_xlfn.IFNA(INDEX(Listi!$AI:$AI,MATCH(C2624,Listi!$AJ:$AJ,0)),INDEX(Listi!T:T,MATCH(C2624,Listi!U:U,0)))</f>
        <v xml:space="preserve">Íslenski  </v>
      </c>
      <c r="C2624" t="s">
        <v>238</v>
      </c>
      <c r="D2624" t="s">
        <v>242</v>
      </c>
      <c r="E2624" t="s">
        <v>276</v>
      </c>
      <c r="F2624" t="s">
        <v>441</v>
      </c>
      <c r="G2624" s="8" t="s">
        <v>442</v>
      </c>
      <c r="H2624" t="s">
        <v>306</v>
      </c>
      <c r="I2624" s="7">
        <v>0</v>
      </c>
      <c r="L2624" s="7">
        <v>15323468197</v>
      </c>
      <c r="M2624" s="7">
        <v>592019313</v>
      </c>
      <c r="N2624" s="7">
        <v>649721424</v>
      </c>
      <c r="O2624" s="20" t="str">
        <f t="shared" si="81"/>
        <v/>
      </c>
    </row>
    <row r="2625" spans="1:15">
      <c r="A2625" s="20" t="str">
        <f t="shared" si="82"/>
        <v>Íslenski lífeyrissjóðurinnSamtryggingardeild</v>
      </c>
      <c r="B2625" s="20" t="str">
        <f>_xlfn.IFNA(INDEX(Listi!$AI:$AI,MATCH(C2625,Listi!$AJ:$AJ,0)),INDEX(Listi!T:T,MATCH(C2625,Listi!U:U,0)))</f>
        <v xml:space="preserve">Íslenski  </v>
      </c>
      <c r="C2625" t="s">
        <v>238</v>
      </c>
      <c r="D2625" t="s">
        <v>205</v>
      </c>
      <c r="E2625" t="s">
        <v>275</v>
      </c>
      <c r="F2625" t="s">
        <v>441</v>
      </c>
      <c r="G2625" s="8" t="s">
        <v>442</v>
      </c>
      <c r="H2625" t="s">
        <v>306</v>
      </c>
      <c r="I2625" s="7">
        <v>0</v>
      </c>
      <c r="L2625" s="7">
        <v>32369481106</v>
      </c>
      <c r="M2625" s="7">
        <v>2513450236</v>
      </c>
      <c r="N2625" s="7">
        <v>182749847</v>
      </c>
      <c r="O2625" s="20" t="str">
        <f t="shared" si="81"/>
        <v/>
      </c>
    </row>
    <row r="2626" spans="1:15">
      <c r="A2626" s="20" t="str">
        <f t="shared" si="82"/>
        <v>Kvika banki hf.Ævileið</v>
      </c>
      <c r="B2626" s="20" t="str">
        <f>_xlfn.IFNA(INDEX(Listi!$AI:$AI,MATCH(C2626,Listi!$AJ:$AJ,0)),INDEX(Listi!T:T,MATCH(C2626,Listi!U:U,0)))</f>
        <v xml:space="preserve">Kvika banki </v>
      </c>
      <c r="C2626" t="s">
        <v>243</v>
      </c>
      <c r="D2626" t="s">
        <v>248</v>
      </c>
      <c r="E2626" t="s">
        <v>276</v>
      </c>
      <c r="F2626" t="s">
        <v>441</v>
      </c>
      <c r="G2626" s="8" t="s">
        <v>442</v>
      </c>
      <c r="H2626" t="s">
        <v>306</v>
      </c>
      <c r="I2626" s="7">
        <v>0</v>
      </c>
      <c r="L2626" s="7">
        <v>83990162</v>
      </c>
      <c r="M2626" s="7">
        <v>9152445</v>
      </c>
      <c r="N2626" s="7">
        <v>0</v>
      </c>
      <c r="O2626" s="20" t="str">
        <f t="shared" ref="O2626:O2689" si="83">IFERROR(VLOOKUP(F2626,EhLykill,3,FALSE),"")</f>
        <v/>
      </c>
    </row>
    <row r="2627" spans="1:15">
      <c r="A2627" s="20" t="str">
        <f t="shared" si="82"/>
        <v>Kvika banki hf.Innlánaleið</v>
      </c>
      <c r="B2627" s="20" t="str">
        <f>_xlfn.IFNA(INDEX(Listi!$AI:$AI,MATCH(C2627,Listi!$AJ:$AJ,0)),INDEX(Listi!T:T,MATCH(C2627,Listi!U:U,0)))</f>
        <v xml:space="preserve">Kvika banki </v>
      </c>
      <c r="C2627" t="s">
        <v>243</v>
      </c>
      <c r="D2627" t="s">
        <v>230</v>
      </c>
      <c r="E2627" t="s">
        <v>276</v>
      </c>
      <c r="F2627" t="s">
        <v>441</v>
      </c>
      <c r="G2627" s="8" t="s">
        <v>442</v>
      </c>
      <c r="H2627" t="s">
        <v>306</v>
      </c>
      <c r="I2627" s="7">
        <v>0</v>
      </c>
      <c r="L2627" s="7">
        <v>2045925829</v>
      </c>
      <c r="M2627" s="7">
        <v>336947043</v>
      </c>
      <c r="N2627" s="7">
        <v>10453565</v>
      </c>
      <c r="O2627" s="20" t="str">
        <f t="shared" si="83"/>
        <v/>
      </c>
    </row>
    <row r="2628" spans="1:15">
      <c r="A2628" s="20" t="str">
        <f t="shared" si="82"/>
        <v>Kvika banki hf.Kvika Séreignasparnaður 5</v>
      </c>
      <c r="B2628" s="20" t="str">
        <f>_xlfn.IFNA(INDEX(Listi!$AI:$AI,MATCH(C2628,Listi!$AJ:$AJ,0)),INDEX(Listi!T:T,MATCH(C2628,Listi!U:U,0)))</f>
        <v xml:space="preserve">Kvika banki </v>
      </c>
      <c r="C2628" t="s">
        <v>243</v>
      </c>
      <c r="D2628" t="s">
        <v>471</v>
      </c>
      <c r="E2628" t="s">
        <v>276</v>
      </c>
      <c r="F2628" t="s">
        <v>441</v>
      </c>
      <c r="G2628" s="8" t="s">
        <v>442</v>
      </c>
      <c r="H2628" t="s">
        <v>306</v>
      </c>
      <c r="I2628" s="7">
        <v>0</v>
      </c>
      <c r="L2628" s="7">
        <v>1146886398</v>
      </c>
      <c r="M2628" s="7">
        <v>0</v>
      </c>
      <c r="N2628" s="7">
        <v>0</v>
      </c>
      <c r="O2628" s="20" t="str">
        <f t="shared" si="83"/>
        <v/>
      </c>
    </row>
    <row r="2629" spans="1:15">
      <c r="A2629" s="20" t="str">
        <f t="shared" si="82"/>
        <v>Kvika banki hf.MP Séreign 1</v>
      </c>
      <c r="B2629" s="20" t="str">
        <f>_xlfn.IFNA(INDEX(Listi!$AI:$AI,MATCH(C2629,Listi!$AJ:$AJ,0)),INDEX(Listi!T:T,MATCH(C2629,Listi!U:U,0)))</f>
        <v xml:space="preserve">Kvika banki </v>
      </c>
      <c r="C2629" t="s">
        <v>243</v>
      </c>
      <c r="D2629" t="s">
        <v>244</v>
      </c>
      <c r="E2629" t="s">
        <v>276</v>
      </c>
      <c r="F2629" t="s">
        <v>441</v>
      </c>
      <c r="G2629" s="8" t="s">
        <v>442</v>
      </c>
      <c r="H2629" t="s">
        <v>306</v>
      </c>
      <c r="I2629" s="7">
        <v>0</v>
      </c>
      <c r="L2629" s="7">
        <v>706827763</v>
      </c>
      <c r="M2629" s="7">
        <v>48440481</v>
      </c>
      <c r="N2629" s="7">
        <v>9836508</v>
      </c>
      <c r="O2629" s="20" t="str">
        <f t="shared" si="83"/>
        <v/>
      </c>
    </row>
    <row r="2630" spans="1:15">
      <c r="A2630" s="20" t="str">
        <f t="shared" si="82"/>
        <v>Kvika banki hf.MP Séreign 2</v>
      </c>
      <c r="B2630" s="20" t="str">
        <f>_xlfn.IFNA(INDEX(Listi!$AI:$AI,MATCH(C2630,Listi!$AJ:$AJ,0)),INDEX(Listi!T:T,MATCH(C2630,Listi!U:U,0)))</f>
        <v xml:space="preserve">Kvika banki </v>
      </c>
      <c r="C2630" t="s">
        <v>243</v>
      </c>
      <c r="D2630" t="s">
        <v>245</v>
      </c>
      <c r="E2630" t="s">
        <v>276</v>
      </c>
      <c r="F2630" t="s">
        <v>441</v>
      </c>
      <c r="G2630" s="8" t="s">
        <v>442</v>
      </c>
      <c r="H2630" t="s">
        <v>306</v>
      </c>
      <c r="I2630" s="7">
        <v>0</v>
      </c>
      <c r="L2630" s="7">
        <v>853989181</v>
      </c>
      <c r="M2630" s="7">
        <v>42441382</v>
      </c>
      <c r="N2630" s="7">
        <v>14637701</v>
      </c>
      <c r="O2630" s="20" t="str">
        <f t="shared" si="83"/>
        <v/>
      </c>
    </row>
    <row r="2631" spans="1:15">
      <c r="A2631" s="20" t="str">
        <f t="shared" si="82"/>
        <v>Kvika banki hf.MP Séreign 3</v>
      </c>
      <c r="B2631" s="20" t="str">
        <f>_xlfn.IFNA(INDEX(Listi!$AI:$AI,MATCH(C2631,Listi!$AJ:$AJ,0)),INDEX(Listi!T:T,MATCH(C2631,Listi!U:U,0)))</f>
        <v xml:space="preserve">Kvika banki </v>
      </c>
      <c r="C2631" t="s">
        <v>243</v>
      </c>
      <c r="D2631" t="s">
        <v>246</v>
      </c>
      <c r="E2631" t="s">
        <v>276</v>
      </c>
      <c r="F2631" t="s">
        <v>441</v>
      </c>
      <c r="G2631" s="8" t="s">
        <v>442</v>
      </c>
      <c r="H2631" t="s">
        <v>306</v>
      </c>
      <c r="I2631" s="7">
        <v>0</v>
      </c>
      <c r="L2631" s="7">
        <v>141173858</v>
      </c>
      <c r="M2631" s="7">
        <v>3374790</v>
      </c>
      <c r="N2631" s="7">
        <v>0</v>
      </c>
      <c r="O2631" s="20" t="str">
        <f t="shared" si="83"/>
        <v/>
      </c>
    </row>
    <row r="2632" spans="1:15">
      <c r="A2632" s="20" t="str">
        <f t="shared" si="82"/>
        <v>Kvika banki hf.MP Séreign 4</v>
      </c>
      <c r="B2632" s="20" t="str">
        <f>_xlfn.IFNA(INDEX(Listi!$AI:$AI,MATCH(C2632,Listi!$AJ:$AJ,0)),INDEX(Listi!T:T,MATCH(C2632,Listi!U:U,0)))</f>
        <v xml:space="preserve">Kvika banki </v>
      </c>
      <c r="C2632" t="s">
        <v>243</v>
      </c>
      <c r="D2632" t="s">
        <v>247</v>
      </c>
      <c r="E2632" t="s">
        <v>276</v>
      </c>
      <c r="F2632" t="s">
        <v>441</v>
      </c>
      <c r="G2632" s="8" t="s">
        <v>442</v>
      </c>
      <c r="H2632" t="s">
        <v>306</v>
      </c>
      <c r="I2632" s="7">
        <v>0</v>
      </c>
      <c r="L2632" s="7">
        <v>55886684</v>
      </c>
      <c r="M2632" s="7">
        <v>2888869</v>
      </c>
      <c r="N2632" s="7">
        <v>0</v>
      </c>
      <c r="O2632" s="20" t="str">
        <f t="shared" si="83"/>
        <v/>
      </c>
    </row>
    <row r="2633" spans="1:15">
      <c r="A2633" s="20" t="str">
        <f t="shared" si="82"/>
        <v>Landsbankinn hf.Landsbankinn Erlend verðbréf</v>
      </c>
      <c r="B2633" s="20" t="str">
        <f>_xlfn.IFNA(INDEX(Listi!$AI:$AI,MATCH(C2633,Listi!$AJ:$AJ,0)),INDEX(Listi!T:T,MATCH(C2633,Listi!U:U,0)))</f>
        <v>Landsbankinn</v>
      </c>
      <c r="C2633" t="s">
        <v>249</v>
      </c>
      <c r="D2633" t="s">
        <v>385</v>
      </c>
      <c r="E2633" t="s">
        <v>276</v>
      </c>
      <c r="F2633" t="s">
        <v>441</v>
      </c>
      <c r="G2633" s="8" t="s">
        <v>442</v>
      </c>
      <c r="H2633" t="s">
        <v>306</v>
      </c>
      <c r="I2633" s="7">
        <v>0</v>
      </c>
      <c r="L2633" s="7">
        <v>3705185129</v>
      </c>
      <c r="M2633" s="7">
        <v>119989407</v>
      </c>
      <c r="N2633" s="7">
        <v>87847878</v>
      </c>
      <c r="O2633" s="20" t="str">
        <f t="shared" si="83"/>
        <v/>
      </c>
    </row>
    <row r="2634" spans="1:15">
      <c r="A2634" s="20" t="str">
        <f t="shared" ref="A2634:A2695" si="84">CONCATENATE(C2634,D2634)</f>
        <v>Landsbankinn hf.Landsbankinn Lífeyrisbók</v>
      </c>
      <c r="B2634" s="20" t="str">
        <f>_xlfn.IFNA(INDEX(Listi!$AI:$AI,MATCH(C2634,Listi!$AJ:$AJ,0)),INDEX(Listi!T:T,MATCH(C2634,Listi!U:U,0)))</f>
        <v>Landsbankinn</v>
      </c>
      <c r="C2634" t="s">
        <v>249</v>
      </c>
      <c r="D2634" t="s">
        <v>367</v>
      </c>
      <c r="E2634" t="s">
        <v>276</v>
      </c>
      <c r="F2634" t="s">
        <v>441</v>
      </c>
      <c r="G2634" s="8" t="s">
        <v>442</v>
      </c>
      <c r="H2634" t="s">
        <v>306</v>
      </c>
      <c r="I2634" s="7">
        <v>0</v>
      </c>
      <c r="L2634" s="7">
        <v>3016213427</v>
      </c>
      <c r="M2634" s="7">
        <v>440353590</v>
      </c>
      <c r="N2634" s="7">
        <v>298769900</v>
      </c>
      <c r="O2634" s="20" t="str">
        <f t="shared" si="83"/>
        <v/>
      </c>
    </row>
    <row r="2635" spans="1:15">
      <c r="A2635" s="20" t="str">
        <f t="shared" si="84"/>
        <v>Landsbankinn hf.Landsbankinn Lífeyrisbók verðtryggð</v>
      </c>
      <c r="B2635" s="20" t="str">
        <f>_xlfn.IFNA(INDEX(Listi!$AI:$AI,MATCH(C2635,Listi!$AJ:$AJ,0)),INDEX(Listi!T:T,MATCH(C2635,Listi!U:U,0)))</f>
        <v>Landsbankinn</v>
      </c>
      <c r="C2635" t="s">
        <v>249</v>
      </c>
      <c r="D2635" t="s">
        <v>598</v>
      </c>
      <c r="E2635" t="s">
        <v>276</v>
      </c>
      <c r="F2635" t="s">
        <v>441</v>
      </c>
      <c r="G2635" s="8" t="s">
        <v>442</v>
      </c>
      <c r="H2635" t="s">
        <v>306</v>
      </c>
      <c r="I2635" s="7">
        <v>0</v>
      </c>
      <c r="L2635" s="7">
        <v>66896053137</v>
      </c>
      <c r="M2635" s="7">
        <v>6692476029</v>
      </c>
      <c r="N2635" s="7">
        <v>4680072987</v>
      </c>
      <c r="O2635" s="20" t="str">
        <f t="shared" si="83"/>
        <v/>
      </c>
    </row>
    <row r="2636" spans="1:15">
      <c r="A2636" s="20" t="str">
        <f t="shared" si="84"/>
        <v>Lífeyrissjóður bændaSamtryggingardeild</v>
      </c>
      <c r="B2636" s="20" t="str">
        <f>_xlfn.IFNA(INDEX(Listi!$AI:$AI,MATCH(C2636,Listi!$AJ:$AJ,0)),INDEX(Listi!T:T,MATCH(C2636,Listi!U:U,0)))</f>
        <v>Lífeyrissjóður bænda</v>
      </c>
      <c r="C2636" t="s">
        <v>252</v>
      </c>
      <c r="D2636" t="s">
        <v>205</v>
      </c>
      <c r="E2636" t="s">
        <v>275</v>
      </c>
      <c r="F2636" t="s">
        <v>441</v>
      </c>
      <c r="G2636" s="8" t="s">
        <v>442</v>
      </c>
      <c r="H2636" t="s">
        <v>306</v>
      </c>
      <c r="I2636" s="7">
        <v>3052535</v>
      </c>
      <c r="L2636" s="7">
        <v>45108278171</v>
      </c>
      <c r="M2636" s="7">
        <v>776003397</v>
      </c>
      <c r="N2636" s="7">
        <v>1921473168</v>
      </c>
      <c r="O2636" s="20" t="str">
        <f t="shared" si="83"/>
        <v/>
      </c>
    </row>
    <row r="2637" spans="1:15">
      <c r="A2637" s="20" t="str">
        <f t="shared" si="84"/>
        <v>Lífeyrissjóður bankamannaAldursdeild</v>
      </c>
      <c r="B2637" s="20" t="str">
        <f>_xlfn.IFNA(INDEX(Listi!$AI:$AI,MATCH(C2637,Listi!$AJ:$AJ,0)),INDEX(Listi!T:T,MATCH(C2637,Listi!U:U,0)))</f>
        <v>Lífeyrissjóður bankam.</v>
      </c>
      <c r="C2637" t="s">
        <v>250</v>
      </c>
      <c r="D2637" t="s">
        <v>251</v>
      </c>
      <c r="E2637" t="s">
        <v>275</v>
      </c>
      <c r="F2637" t="s">
        <v>441</v>
      </c>
      <c r="G2637" s="8" t="s">
        <v>442</v>
      </c>
      <c r="H2637" t="s">
        <v>306</v>
      </c>
      <c r="I2637" s="7">
        <v>8869000</v>
      </c>
      <c r="L2637" s="7">
        <v>61369964000</v>
      </c>
      <c r="M2637" s="7">
        <v>1996063000</v>
      </c>
      <c r="N2637" s="7">
        <v>753444000</v>
      </c>
      <c r="O2637" s="20" t="str">
        <f t="shared" si="83"/>
        <v/>
      </c>
    </row>
    <row r="2638" spans="1:15">
      <c r="A2638" s="20" t="str">
        <f t="shared" si="84"/>
        <v>Lífeyrissjóður bankamannaHlutfallsdeild</v>
      </c>
      <c r="B2638" s="20" t="str">
        <f>_xlfn.IFNA(INDEX(Listi!$AI:$AI,MATCH(C2638,Listi!$AJ:$AJ,0)),INDEX(Listi!T:T,MATCH(C2638,Listi!U:U,0)))</f>
        <v>Lífeyrissjóður bankam.</v>
      </c>
      <c r="C2638" t="s">
        <v>250</v>
      </c>
      <c r="D2638" t="s">
        <v>467</v>
      </c>
      <c r="E2638" t="s">
        <v>275</v>
      </c>
      <c r="F2638" t="s">
        <v>441</v>
      </c>
      <c r="G2638" s="8" t="s">
        <v>442</v>
      </c>
      <c r="H2638" t="s">
        <v>306</v>
      </c>
      <c r="I2638" s="7">
        <v>5344000</v>
      </c>
      <c r="L2638" s="7">
        <v>40286427000</v>
      </c>
      <c r="M2638" s="7">
        <v>125147000</v>
      </c>
      <c r="N2638" s="7">
        <v>2741197000</v>
      </c>
      <c r="O2638" s="20" t="str">
        <f t="shared" si="83"/>
        <v/>
      </c>
    </row>
    <row r="2639" spans="1:15">
      <c r="A2639" s="20" t="str">
        <f t="shared" si="84"/>
        <v>Lífeyrissjóður RangæingaSamtryggingardeild</v>
      </c>
      <c r="B2639" s="20" t="str">
        <f>_xlfn.IFNA(INDEX(Listi!$AI:$AI,MATCH(C2639,Listi!$AJ:$AJ,0)),INDEX(Listi!T:T,MATCH(C2639,Listi!U:U,0)))</f>
        <v>Lífeyrissjóður Rang.</v>
      </c>
      <c r="C2639" t="s">
        <v>253</v>
      </c>
      <c r="D2639" t="s">
        <v>205</v>
      </c>
      <c r="E2639" t="s">
        <v>275</v>
      </c>
      <c r="F2639" t="s">
        <v>441</v>
      </c>
      <c r="G2639" s="8" t="s">
        <v>442</v>
      </c>
      <c r="H2639" t="s">
        <v>306</v>
      </c>
      <c r="I2639" s="7">
        <v>5137000</v>
      </c>
      <c r="L2639" s="7">
        <v>18949790000</v>
      </c>
      <c r="M2639" s="7">
        <v>835894000</v>
      </c>
      <c r="N2639" s="7">
        <v>386250000</v>
      </c>
      <c r="O2639" s="20" t="str">
        <f t="shared" si="83"/>
        <v/>
      </c>
    </row>
    <row r="2640" spans="1:15">
      <c r="A2640" s="20" t="str">
        <f t="shared" si="84"/>
        <v>Lífeyrissjóður starfsmanna AkureyrarbæjarSamtryggingardeild</v>
      </c>
      <c r="B2640" s="20" t="str">
        <f>_xlfn.IFNA(INDEX(Listi!$AI:$AI,MATCH(C2640,Listi!$AJ:$AJ,0)),INDEX(Listi!T:T,MATCH(C2640,Listi!U:U,0)))</f>
        <v>Lífeyrissj. starfsm. Akureyrarb.</v>
      </c>
      <c r="C2640" t="s">
        <v>274</v>
      </c>
      <c r="D2640" t="s">
        <v>205</v>
      </c>
      <c r="E2640" t="s">
        <v>275</v>
      </c>
      <c r="F2640" t="s">
        <v>441</v>
      </c>
      <c r="G2640" s="8" t="s">
        <v>442</v>
      </c>
      <c r="H2640" t="s">
        <v>306</v>
      </c>
      <c r="I2640" s="7">
        <v>1958927</v>
      </c>
      <c r="L2640" s="7">
        <v>14569496826</v>
      </c>
      <c r="M2640" s="7">
        <v>46271787</v>
      </c>
      <c r="N2640" s="7">
        <v>1160288032</v>
      </c>
      <c r="O2640" s="20" t="str">
        <f t="shared" si="83"/>
        <v/>
      </c>
    </row>
    <row r="2641" spans="1:15">
      <c r="A2641" s="20" t="str">
        <f t="shared" si="84"/>
        <v>Lífeyrissjóður starfsmanna Búnaðarbanka ÍslandsSamtryggingardeild</v>
      </c>
      <c r="B2641" s="20" t="str">
        <f>_xlfn.IFNA(INDEX(Listi!$AI:$AI,MATCH(C2641,Listi!$AJ:$AJ,0)),INDEX(Listi!T:T,MATCH(C2641,Listi!U:U,0)))</f>
        <v>Lífeyrissj. starfsm. Búnaðarb.Ísl.</v>
      </c>
      <c r="C2641" t="s">
        <v>254</v>
      </c>
      <c r="D2641" t="s">
        <v>205</v>
      </c>
      <c r="E2641" t="s">
        <v>275</v>
      </c>
      <c r="F2641" s="8" t="s">
        <v>441</v>
      </c>
      <c r="G2641" s="8" t="s">
        <v>442</v>
      </c>
      <c r="H2641" t="s">
        <v>306</v>
      </c>
      <c r="I2641" s="7">
        <v>9145000</v>
      </c>
      <c r="L2641" s="7">
        <v>27921283000</v>
      </c>
      <c r="M2641" s="7">
        <v>7378000</v>
      </c>
      <c r="N2641" s="7">
        <v>1535577000</v>
      </c>
      <c r="O2641" s="20" t="str">
        <f t="shared" si="83"/>
        <v/>
      </c>
    </row>
    <row r="2642" spans="1:15">
      <c r="A2642" s="20" t="str">
        <f t="shared" si="84"/>
        <v>Lífeyrissjóður starfsmanna ReykjavíkurborgarSamtryggingardeild</v>
      </c>
      <c r="B2642" s="20" t="str">
        <f>_xlfn.IFNA(INDEX(Listi!$AI:$AI,MATCH(C2642,Listi!$AJ:$AJ,0)),INDEX(Listi!T:T,MATCH(C2642,Listi!U:U,0)))</f>
        <v>Lífeyrissj. starfsm. Reykjav.</v>
      </c>
      <c r="C2642" t="s">
        <v>255</v>
      </c>
      <c r="D2642" t="s">
        <v>205</v>
      </c>
      <c r="E2642" t="s">
        <v>275</v>
      </c>
      <c r="F2642" s="8" t="s">
        <v>441</v>
      </c>
      <c r="G2642" s="8" t="s">
        <v>442</v>
      </c>
      <c r="H2642" t="s">
        <v>306</v>
      </c>
      <c r="I2642" s="7">
        <v>10855290</v>
      </c>
      <c r="L2642" s="7">
        <v>92450251598</v>
      </c>
      <c r="M2642" s="7">
        <v>217604296</v>
      </c>
      <c r="N2642" s="7">
        <v>6195210428</v>
      </c>
      <c r="O2642" s="20" t="str">
        <f t="shared" si="83"/>
        <v/>
      </c>
    </row>
    <row r="2643" spans="1:15">
      <c r="A2643" s="20" t="str">
        <f t="shared" si="84"/>
        <v>Lífeyrissjóður starfsmanna ríkisinsA-deild</v>
      </c>
      <c r="B2643" s="20" t="str">
        <f>_xlfn.IFNA(INDEX(Listi!$AI:$AI,MATCH(C2643,Listi!$AJ:$AJ,0)),INDEX(Listi!T:T,MATCH(C2643,Listi!U:U,0)))</f>
        <v>LSR</v>
      </c>
      <c r="C2643" t="s">
        <v>256</v>
      </c>
      <c r="D2643" t="s">
        <v>257</v>
      </c>
      <c r="E2643" t="s">
        <v>275</v>
      </c>
      <c r="F2643" s="8" t="s">
        <v>441</v>
      </c>
      <c r="G2643" s="8" t="s">
        <v>442</v>
      </c>
      <c r="H2643" t="s">
        <v>306</v>
      </c>
      <c r="I2643" s="7">
        <v>46541304</v>
      </c>
      <c r="L2643" s="7">
        <v>1024402726080</v>
      </c>
      <c r="M2643" s="7">
        <v>38030413328</v>
      </c>
      <c r="N2643" s="7">
        <v>13011563069</v>
      </c>
      <c r="O2643" s="20" t="str">
        <f t="shared" si="83"/>
        <v/>
      </c>
    </row>
    <row r="2644" spans="1:15">
      <c r="A2644" s="20" t="str">
        <f t="shared" si="84"/>
        <v>Lífeyrissjóður starfsmanna ríkisinsB-deild</v>
      </c>
      <c r="B2644" s="20" t="str">
        <f>_xlfn.IFNA(INDEX(Listi!$AI:$AI,MATCH(C2644,Listi!$AJ:$AJ,0)),INDEX(Listi!T:T,MATCH(C2644,Listi!U:U,0)))</f>
        <v>LSR</v>
      </c>
      <c r="C2644" t="s">
        <v>256</v>
      </c>
      <c r="D2644" t="s">
        <v>218</v>
      </c>
      <c r="E2644" t="s">
        <v>275</v>
      </c>
      <c r="F2644" s="8" t="s">
        <v>441</v>
      </c>
      <c r="G2644" s="8" t="s">
        <v>442</v>
      </c>
      <c r="H2644" t="s">
        <v>306</v>
      </c>
      <c r="I2644" s="7">
        <v>15145517</v>
      </c>
      <c r="L2644" s="7">
        <v>297381500048</v>
      </c>
      <c r="M2644" s="7">
        <v>1364474032</v>
      </c>
      <c r="N2644" s="7">
        <v>62409553231</v>
      </c>
      <c r="O2644" s="20" t="str">
        <f t="shared" si="83"/>
        <v/>
      </c>
    </row>
    <row r="2645" spans="1:15">
      <c r="A2645" s="20" t="str">
        <f t="shared" si="84"/>
        <v>Lífeyrissjóður starfsmanna ríkisinsLeið I</v>
      </c>
      <c r="B2645" s="20" t="str">
        <f>_xlfn.IFNA(INDEX(Listi!$AI:$AI,MATCH(C2645,Listi!$AJ:$AJ,0)),INDEX(Listi!T:T,MATCH(C2645,Listi!U:U,0)))</f>
        <v>LSR</v>
      </c>
      <c r="C2645" t="s">
        <v>256</v>
      </c>
      <c r="D2645" t="s">
        <v>258</v>
      </c>
      <c r="E2645" t="s">
        <v>276</v>
      </c>
      <c r="F2645" t="s">
        <v>441</v>
      </c>
      <c r="G2645" s="8" t="s">
        <v>442</v>
      </c>
      <c r="H2645" t="s">
        <v>306</v>
      </c>
      <c r="I2645" s="7">
        <v>243037</v>
      </c>
      <c r="L2645" s="7">
        <v>11704214939</v>
      </c>
      <c r="M2645" s="7">
        <v>547428342</v>
      </c>
      <c r="N2645" s="7">
        <v>195323403</v>
      </c>
      <c r="O2645" s="20" t="str">
        <f t="shared" si="83"/>
        <v/>
      </c>
    </row>
    <row r="2646" spans="1:15">
      <c r="A2646" s="20" t="str">
        <f t="shared" si="84"/>
        <v>Lífeyrissjóður starfsmanna ríkisinsLeið II</v>
      </c>
      <c r="B2646" s="20" t="str">
        <f>_xlfn.IFNA(INDEX(Listi!$AI:$AI,MATCH(C2646,Listi!$AJ:$AJ,0)),INDEX(Listi!T:T,MATCH(C2646,Listi!U:U,0)))</f>
        <v>LSR</v>
      </c>
      <c r="C2646" t="s">
        <v>256</v>
      </c>
      <c r="D2646" t="s">
        <v>259</v>
      </c>
      <c r="E2646" t="s">
        <v>276</v>
      </c>
      <c r="F2646" s="8" t="s">
        <v>441</v>
      </c>
      <c r="G2646" s="8" t="s">
        <v>442</v>
      </c>
      <c r="H2646" t="s">
        <v>306</v>
      </c>
      <c r="I2646" s="7">
        <v>88769</v>
      </c>
      <c r="L2646" s="7">
        <v>3365164594</v>
      </c>
      <c r="M2646" s="7">
        <v>379849453</v>
      </c>
      <c r="N2646" s="7">
        <v>93142056</v>
      </c>
      <c r="O2646" s="20" t="str">
        <f t="shared" si="83"/>
        <v/>
      </c>
    </row>
    <row r="2647" spans="1:15">
      <c r="A2647" s="20" t="str">
        <f t="shared" si="84"/>
        <v>Lífeyrissjóður starfsmanna ríkisinsLeið III</v>
      </c>
      <c r="B2647" s="20" t="str">
        <f>_xlfn.IFNA(INDEX(Listi!$AI:$AI,MATCH(C2647,Listi!$AJ:$AJ,0)),INDEX(Listi!T:T,MATCH(C2647,Listi!U:U,0)))</f>
        <v>LSR</v>
      </c>
      <c r="C2647" t="s">
        <v>256</v>
      </c>
      <c r="D2647" t="s">
        <v>260</v>
      </c>
      <c r="E2647" t="s">
        <v>276</v>
      </c>
      <c r="F2647" t="s">
        <v>441</v>
      </c>
      <c r="G2647" s="8" t="s">
        <v>442</v>
      </c>
      <c r="H2647" t="s">
        <v>306</v>
      </c>
      <c r="I2647" s="7">
        <v>0</v>
      </c>
      <c r="L2647" s="7">
        <v>9959294621</v>
      </c>
      <c r="M2647" s="7">
        <v>743287481</v>
      </c>
      <c r="N2647" s="7">
        <v>349903833</v>
      </c>
      <c r="O2647" s="20" t="str">
        <f t="shared" si="83"/>
        <v/>
      </c>
    </row>
    <row r="2648" spans="1:15">
      <c r="A2648" s="20" t="str">
        <f t="shared" si="84"/>
        <v>Lífeyrissjóður Tannlæknafél ÍslDeild I/Séreign</v>
      </c>
      <c r="B2648" s="20" t="str">
        <f>_xlfn.IFNA(INDEX(Listi!$AI:$AI,MATCH(C2648,Listi!$AJ:$AJ,0)),INDEX(Listi!T:T,MATCH(C2648,Listi!U:U,0)))</f>
        <v>Lífeyrissj. Tannlækna</v>
      </c>
      <c r="C2648" t="s">
        <v>261</v>
      </c>
      <c r="D2648" t="s">
        <v>207</v>
      </c>
      <c r="E2648" t="s">
        <v>276</v>
      </c>
      <c r="F2648" s="8" t="s">
        <v>441</v>
      </c>
      <c r="G2648" s="8" t="s">
        <v>442</v>
      </c>
      <c r="H2648" t="s">
        <v>306</v>
      </c>
      <c r="I2648" s="7">
        <v>0</v>
      </c>
      <c r="L2648" s="7">
        <v>6768408488</v>
      </c>
      <c r="M2648" s="7">
        <v>272759192</v>
      </c>
      <c r="N2648" s="7">
        <v>153838058</v>
      </c>
      <c r="O2648" s="20" t="str">
        <f t="shared" si="83"/>
        <v/>
      </c>
    </row>
    <row r="2649" spans="1:15">
      <c r="A2649" s="20" t="str">
        <f t="shared" si="84"/>
        <v>Lífeyrissjóður Tannlæknafél ÍslSamtryggingardeild</v>
      </c>
      <c r="B2649" s="20" t="str">
        <f>_xlfn.IFNA(INDEX(Listi!$AI:$AI,MATCH(C2649,Listi!$AJ:$AJ,0)),INDEX(Listi!T:T,MATCH(C2649,Listi!U:U,0)))</f>
        <v>Lífeyrissj. Tannlækna</v>
      </c>
      <c r="C2649" t="s">
        <v>261</v>
      </c>
      <c r="D2649" t="s">
        <v>205</v>
      </c>
      <c r="E2649" t="s">
        <v>275</v>
      </c>
      <c r="F2649" t="s">
        <v>441</v>
      </c>
      <c r="G2649" s="8" t="s">
        <v>442</v>
      </c>
      <c r="H2649" t="s">
        <v>306</v>
      </c>
      <c r="I2649" s="7">
        <v>0</v>
      </c>
      <c r="L2649" s="7">
        <v>2241251214</v>
      </c>
      <c r="M2649" s="7">
        <v>112827287</v>
      </c>
      <c r="N2649" s="7">
        <v>17930159</v>
      </c>
      <c r="O2649" s="20" t="str">
        <f t="shared" si="83"/>
        <v/>
      </c>
    </row>
    <row r="2650" spans="1:15">
      <c r="A2650" s="20" t="str">
        <f t="shared" si="84"/>
        <v>Lífeyrissjóður verslunarmannaÆvileið 1</v>
      </c>
      <c r="B2650" s="20" t="str">
        <f>_xlfn.IFNA(INDEX(Listi!$AI:$AI,MATCH(C2650,Listi!$AJ:$AJ,0)),INDEX(Listi!T:T,MATCH(C2650,Listi!U:U,0)))</f>
        <v>Lífeyrissj. Verslunarm.</v>
      </c>
      <c r="C2650" t="s">
        <v>206</v>
      </c>
      <c r="D2650" t="s">
        <v>310</v>
      </c>
      <c r="E2650" t="s">
        <v>276</v>
      </c>
      <c r="F2650" t="s">
        <v>441</v>
      </c>
      <c r="G2650" s="8" t="s">
        <v>442</v>
      </c>
      <c r="H2650" t="s">
        <v>306</v>
      </c>
      <c r="I2650" s="7">
        <v>0</v>
      </c>
      <c r="L2650" s="7">
        <v>2860479562</v>
      </c>
      <c r="M2650" s="7">
        <v>819651283</v>
      </c>
      <c r="N2650" s="7">
        <v>12562366</v>
      </c>
      <c r="O2650" s="20" t="str">
        <f t="shared" si="83"/>
        <v/>
      </c>
    </row>
    <row r="2651" spans="1:15">
      <c r="A2651" s="20" t="str">
        <f t="shared" si="84"/>
        <v>Lífeyrissjóður verslunarmannaÆvileið 2</v>
      </c>
      <c r="B2651" s="20" t="str">
        <f>_xlfn.IFNA(INDEX(Listi!$AI:$AI,MATCH(C2651,Listi!$AJ:$AJ,0)),INDEX(Listi!T:T,MATCH(C2651,Listi!U:U,0)))</f>
        <v>Lífeyrissj. Verslunarm.</v>
      </c>
      <c r="C2651" t="s">
        <v>206</v>
      </c>
      <c r="D2651" t="s">
        <v>309</v>
      </c>
      <c r="E2651" t="s">
        <v>276</v>
      </c>
      <c r="F2651" t="s">
        <v>441</v>
      </c>
      <c r="G2651" s="8" t="s">
        <v>442</v>
      </c>
      <c r="H2651" t="s">
        <v>306</v>
      </c>
      <c r="I2651" s="7">
        <v>0</v>
      </c>
      <c r="L2651" s="7">
        <v>2325064159</v>
      </c>
      <c r="M2651" s="7">
        <v>465663194</v>
      </c>
      <c r="N2651" s="7">
        <v>32037995</v>
      </c>
      <c r="O2651" s="20" t="str">
        <f t="shared" si="83"/>
        <v/>
      </c>
    </row>
    <row r="2652" spans="1:15">
      <c r="A2652" s="20" t="str">
        <f t="shared" si="84"/>
        <v>Lífeyrissjóður verslunarmannaÆvileið 3</v>
      </c>
      <c r="B2652" s="20" t="str">
        <f>_xlfn.IFNA(INDEX(Listi!$AI:$AI,MATCH(C2652,Listi!$AJ:$AJ,0)),INDEX(Listi!T:T,MATCH(C2652,Listi!U:U,0)))</f>
        <v>Lífeyrissj. Verslunarm.</v>
      </c>
      <c r="C2652" t="s">
        <v>206</v>
      </c>
      <c r="D2652" t="s">
        <v>308</v>
      </c>
      <c r="E2652" t="s">
        <v>276</v>
      </c>
      <c r="F2652" s="8" t="s">
        <v>441</v>
      </c>
      <c r="G2652" s="8" t="s">
        <v>442</v>
      </c>
      <c r="H2652" t="s">
        <v>306</v>
      </c>
      <c r="I2652" s="7">
        <v>0</v>
      </c>
      <c r="L2652" s="7">
        <v>1567402319</v>
      </c>
      <c r="M2652" s="7">
        <v>325961302</v>
      </c>
      <c r="N2652" s="7">
        <v>60283998</v>
      </c>
      <c r="O2652" s="20" t="str">
        <f t="shared" si="83"/>
        <v/>
      </c>
    </row>
    <row r="2653" spans="1:15">
      <c r="A2653" s="20" t="str">
        <f t="shared" si="84"/>
        <v>Lífeyrissjóður verslunarmannaDeild I/Séreign</v>
      </c>
      <c r="B2653" s="20" t="str">
        <f>_xlfn.IFNA(INDEX(Listi!$AI:$AI,MATCH(C2653,Listi!$AJ:$AJ,0)),INDEX(Listi!T:T,MATCH(C2653,Listi!U:U,0)))</f>
        <v>Lífeyrissj. Verslunarm.</v>
      </c>
      <c r="C2653" t="s">
        <v>206</v>
      </c>
      <c r="D2653" t="s">
        <v>207</v>
      </c>
      <c r="E2653" t="s">
        <v>276</v>
      </c>
      <c r="F2653" s="8" t="s">
        <v>441</v>
      </c>
      <c r="G2653" s="8" t="s">
        <v>442</v>
      </c>
      <c r="H2653" t="s">
        <v>306</v>
      </c>
      <c r="I2653" s="7">
        <v>1113523</v>
      </c>
      <c r="L2653" s="7">
        <v>19785724399</v>
      </c>
      <c r="M2653" s="7">
        <v>729937912</v>
      </c>
      <c r="N2653" s="7">
        <v>458382791</v>
      </c>
      <c r="O2653" s="20" t="str">
        <f t="shared" si="83"/>
        <v/>
      </c>
    </row>
    <row r="2654" spans="1:15">
      <c r="A2654" s="20" t="str">
        <f t="shared" si="84"/>
        <v>Lífeyrissjóður verslunarmannaSamtryggingardeild</v>
      </c>
      <c r="B2654" s="20" t="str">
        <f>_xlfn.IFNA(INDEX(Listi!$AI:$AI,MATCH(C2654,Listi!$AJ:$AJ,0)),INDEX(Listi!T:T,MATCH(C2654,Listi!U:U,0)))</f>
        <v>Lífeyrissj. Verslunarm.</v>
      </c>
      <c r="C2654" t="s">
        <v>206</v>
      </c>
      <c r="D2654" t="s">
        <v>205</v>
      </c>
      <c r="E2654" t="s">
        <v>275</v>
      </c>
      <c r="F2654" s="8" t="s">
        <v>441</v>
      </c>
      <c r="G2654" s="8" t="s">
        <v>442</v>
      </c>
      <c r="H2654" t="s">
        <v>306</v>
      </c>
      <c r="I2654" s="7">
        <v>66105027</v>
      </c>
      <c r="L2654" s="7">
        <v>1174592806906</v>
      </c>
      <c r="M2654" s="7">
        <v>35794261112</v>
      </c>
      <c r="N2654" s="7">
        <v>21965137185</v>
      </c>
      <c r="O2654" s="20" t="str">
        <f t="shared" si="83"/>
        <v/>
      </c>
    </row>
    <row r="2655" spans="1:15">
      <c r="A2655" s="20" t="str">
        <f t="shared" si="84"/>
        <v>Lífeyrissjóður VestmannaeyjaSafn I</v>
      </c>
      <c r="B2655" s="20" t="str">
        <f>_xlfn.IFNA(INDEX(Listi!$AI:$AI,MATCH(C2655,Listi!$AJ:$AJ,0)),INDEX(Listi!T:T,MATCH(C2655,Listi!U:U,0)))</f>
        <v>Lífeyrissj. Vestm.</v>
      </c>
      <c r="C2655" t="s">
        <v>262</v>
      </c>
      <c r="D2655" t="s">
        <v>210</v>
      </c>
      <c r="E2655" t="s">
        <v>276</v>
      </c>
      <c r="F2655" s="8" t="s">
        <v>441</v>
      </c>
      <c r="G2655" s="8" t="s">
        <v>442</v>
      </c>
      <c r="H2655" t="s">
        <v>306</v>
      </c>
      <c r="I2655" s="7">
        <v>0</v>
      </c>
      <c r="L2655" s="7">
        <v>381311221</v>
      </c>
      <c r="M2655" s="7">
        <v>44104006</v>
      </c>
      <c r="N2655" s="7">
        <v>13592960</v>
      </c>
      <c r="O2655" s="20" t="str">
        <f t="shared" si="83"/>
        <v/>
      </c>
    </row>
    <row r="2656" spans="1:15">
      <c r="A2656" s="20" t="str">
        <f t="shared" si="84"/>
        <v>Lífeyrissjóður VestmannaeyjaSafn II</v>
      </c>
      <c r="B2656" s="20" t="str">
        <f>_xlfn.IFNA(INDEX(Listi!$AI:$AI,MATCH(C2656,Listi!$AJ:$AJ,0)),INDEX(Listi!T:T,MATCH(C2656,Listi!U:U,0)))</f>
        <v>Lífeyrissj. Vestm.</v>
      </c>
      <c r="C2656" t="s">
        <v>262</v>
      </c>
      <c r="D2656" t="s">
        <v>211</v>
      </c>
      <c r="E2656" t="s">
        <v>276</v>
      </c>
      <c r="F2656" s="8" t="s">
        <v>441</v>
      </c>
      <c r="G2656" s="8" t="s">
        <v>442</v>
      </c>
      <c r="H2656" t="s">
        <v>306</v>
      </c>
      <c r="I2656" s="7">
        <v>0</v>
      </c>
      <c r="L2656" s="7">
        <v>571440191</v>
      </c>
      <c r="M2656" s="7">
        <v>40240404</v>
      </c>
      <c r="N2656" s="7">
        <v>18659289</v>
      </c>
      <c r="O2656" s="20" t="str">
        <f t="shared" si="83"/>
        <v/>
      </c>
    </row>
    <row r="2657" spans="1:15">
      <c r="A2657" s="20" t="str">
        <f t="shared" si="84"/>
        <v>Lífeyrissjóður VestmannaeyjaSamtryggingardeild</v>
      </c>
      <c r="B2657" s="20" t="str">
        <f>_xlfn.IFNA(INDEX(Listi!$AI:$AI,MATCH(C2657,Listi!$AJ:$AJ,0)),INDEX(Listi!T:T,MATCH(C2657,Listi!U:U,0)))</f>
        <v>Lífeyrissj. Vestm.</v>
      </c>
      <c r="C2657" t="s">
        <v>262</v>
      </c>
      <c r="D2657" t="s">
        <v>205</v>
      </c>
      <c r="E2657" t="s">
        <v>275</v>
      </c>
      <c r="F2657" s="8" t="s">
        <v>441</v>
      </c>
      <c r="G2657" s="8" t="s">
        <v>442</v>
      </c>
      <c r="H2657" t="s">
        <v>306</v>
      </c>
      <c r="I2657" s="7">
        <v>0</v>
      </c>
      <c r="L2657" s="7">
        <v>85198020532</v>
      </c>
      <c r="M2657" s="7">
        <v>1944643004</v>
      </c>
      <c r="N2657" s="7">
        <v>2198060399</v>
      </c>
      <c r="O2657" s="20" t="str">
        <f t="shared" si="83"/>
        <v/>
      </c>
    </row>
    <row r="2658" spans="1:15">
      <c r="A2658" s="20" t="str">
        <f t="shared" si="84"/>
        <v>Lífsval - lífeyrissparnaðurLífsval 1</v>
      </c>
      <c r="B2658" s="20" t="str">
        <f>_xlfn.IFNA(INDEX(Listi!$AI:$AI,MATCH(C2658,Listi!$AJ:$AJ,0)),INDEX(Listi!T:T,MATCH(C2658,Listi!U:U,0)))</f>
        <v>Lífsval</v>
      </c>
      <c r="C2658" t="s">
        <v>263</v>
      </c>
      <c r="D2658" t="s">
        <v>264</v>
      </c>
      <c r="E2658" t="s">
        <v>276</v>
      </c>
      <c r="F2658" t="s">
        <v>441</v>
      </c>
      <c r="G2658" s="8" t="s">
        <v>442</v>
      </c>
      <c r="H2658" t="s">
        <v>306</v>
      </c>
      <c r="I2658" s="7">
        <v>0</v>
      </c>
      <c r="L2658" s="7">
        <v>1792991246</v>
      </c>
      <c r="M2658" s="7">
        <v>203244065</v>
      </c>
      <c r="N2658" s="7">
        <v>81003579</v>
      </c>
      <c r="O2658" s="20" t="str">
        <f t="shared" si="83"/>
        <v/>
      </c>
    </row>
    <row r="2659" spans="1:15">
      <c r="A2659" s="20" t="str">
        <f t="shared" si="84"/>
        <v>Lífsval - lífeyrissparnaðurLífsval 2</v>
      </c>
      <c r="B2659" s="20" t="str">
        <f>_xlfn.IFNA(INDEX(Listi!$AI:$AI,MATCH(C2659,Listi!$AJ:$AJ,0)),INDEX(Listi!T:T,MATCH(C2659,Listi!U:U,0)))</f>
        <v>Lífsval</v>
      </c>
      <c r="C2659" t="s">
        <v>263</v>
      </c>
      <c r="D2659" t="s">
        <v>265</v>
      </c>
      <c r="E2659" t="s">
        <v>276</v>
      </c>
      <c r="F2659" t="s">
        <v>441</v>
      </c>
      <c r="G2659" s="8" t="s">
        <v>442</v>
      </c>
      <c r="H2659" t="s">
        <v>306</v>
      </c>
      <c r="I2659" s="7">
        <v>0</v>
      </c>
      <c r="L2659" s="7">
        <v>79660340</v>
      </c>
      <c r="M2659" s="7">
        <v>14369045</v>
      </c>
      <c r="N2659" s="7">
        <v>2695304</v>
      </c>
      <c r="O2659" s="20" t="str">
        <f t="shared" si="83"/>
        <v/>
      </c>
    </row>
    <row r="2660" spans="1:15">
      <c r="A2660" s="20" t="str">
        <f t="shared" si="84"/>
        <v>Lífsval - lífeyrissparnaðurLífsval 3</v>
      </c>
      <c r="B2660" s="20" t="str">
        <f>_xlfn.IFNA(INDEX(Listi!$AI:$AI,MATCH(C2660,Listi!$AJ:$AJ,0)),INDEX(Listi!T:T,MATCH(C2660,Listi!U:U,0)))</f>
        <v>Lífsval</v>
      </c>
      <c r="C2660" t="s">
        <v>263</v>
      </c>
      <c r="D2660" t="s">
        <v>266</v>
      </c>
      <c r="E2660" t="s">
        <v>276</v>
      </c>
      <c r="F2660" t="s">
        <v>441</v>
      </c>
      <c r="G2660" s="8" t="s">
        <v>442</v>
      </c>
      <c r="H2660" t="s">
        <v>306</v>
      </c>
      <c r="I2660" s="7">
        <v>0</v>
      </c>
      <c r="L2660" s="7">
        <v>131239774</v>
      </c>
      <c r="M2660" s="7">
        <v>16635787</v>
      </c>
      <c r="N2660" s="7">
        <v>3548138</v>
      </c>
      <c r="O2660" s="20" t="str">
        <f t="shared" si="83"/>
        <v/>
      </c>
    </row>
    <row r="2661" spans="1:15">
      <c r="A2661" s="20" t="str">
        <f t="shared" si="84"/>
        <v>Lífsval - lífeyrissparnaðurLífsval 4</v>
      </c>
      <c r="B2661" s="20" t="str">
        <f>_xlfn.IFNA(INDEX(Listi!$AI:$AI,MATCH(C2661,Listi!$AJ:$AJ,0)),INDEX(Listi!T:T,MATCH(C2661,Listi!U:U,0)))</f>
        <v>Lífsval</v>
      </c>
      <c r="C2661" t="s">
        <v>263</v>
      </c>
      <c r="D2661" t="s">
        <v>267</v>
      </c>
      <c r="E2661" t="s">
        <v>276</v>
      </c>
      <c r="F2661" t="s">
        <v>441</v>
      </c>
      <c r="G2661" s="8" t="s">
        <v>442</v>
      </c>
      <c r="H2661" t="s">
        <v>306</v>
      </c>
      <c r="I2661" s="7">
        <v>0</v>
      </c>
      <c r="L2661" s="7">
        <v>71752064</v>
      </c>
      <c r="M2661" s="7">
        <v>15238959</v>
      </c>
      <c r="N2661" s="7">
        <v>2058992</v>
      </c>
      <c r="O2661" s="20" t="str">
        <f t="shared" si="83"/>
        <v/>
      </c>
    </row>
    <row r="2662" spans="1:15">
      <c r="A2662" s="20" t="str">
        <f t="shared" si="84"/>
        <v>Lífsverk lífeyrissjóðurLífsverk I/Séreign</v>
      </c>
      <c r="B2662" s="20" t="str">
        <f>_xlfn.IFNA(INDEX(Listi!$AI:$AI,MATCH(C2662,Listi!$AJ:$AJ,0)),INDEX(Listi!T:T,MATCH(C2662,Listi!U:U,0)))</f>
        <v xml:space="preserve">Lífsverk  </v>
      </c>
      <c r="C2662" t="s">
        <v>268</v>
      </c>
      <c r="D2662" t="s">
        <v>269</v>
      </c>
      <c r="E2662" t="s">
        <v>276</v>
      </c>
      <c r="F2662" t="s">
        <v>441</v>
      </c>
      <c r="G2662" s="8" t="s">
        <v>442</v>
      </c>
      <c r="H2662" t="s">
        <v>306</v>
      </c>
      <c r="I2662" s="7">
        <v>0</v>
      </c>
      <c r="L2662" s="7">
        <v>4582957000</v>
      </c>
      <c r="M2662" s="7">
        <v>635926000</v>
      </c>
      <c r="N2662" s="7">
        <v>22708000</v>
      </c>
      <c r="O2662" s="20" t="str">
        <f t="shared" si="83"/>
        <v/>
      </c>
    </row>
    <row r="2663" spans="1:15">
      <c r="A2663" s="20" t="str">
        <f t="shared" si="84"/>
        <v>Lífsverk lífeyrissjóðurLífsverk II/Séreign</v>
      </c>
      <c r="B2663" s="20" t="str">
        <f>_xlfn.IFNA(INDEX(Listi!$AI:$AI,MATCH(C2663,Listi!$AJ:$AJ,0)),INDEX(Listi!T:T,MATCH(C2663,Listi!U:U,0)))</f>
        <v xml:space="preserve">Lífsverk  </v>
      </c>
      <c r="C2663" t="s">
        <v>268</v>
      </c>
      <c r="D2663" t="s">
        <v>270</v>
      </c>
      <c r="E2663" t="s">
        <v>276</v>
      </c>
      <c r="F2663" t="s">
        <v>441</v>
      </c>
      <c r="G2663" s="8" t="s">
        <v>442</v>
      </c>
      <c r="H2663" t="s">
        <v>306</v>
      </c>
      <c r="I2663" s="7">
        <v>0</v>
      </c>
      <c r="L2663" s="7">
        <v>23735073000</v>
      </c>
      <c r="M2663" s="7">
        <v>2073571000</v>
      </c>
      <c r="N2663" s="7">
        <v>249365000</v>
      </c>
      <c r="O2663" s="20" t="str">
        <f t="shared" si="83"/>
        <v/>
      </c>
    </row>
    <row r="2664" spans="1:15">
      <c r="A2664" s="20" t="str">
        <f t="shared" si="84"/>
        <v>Lífsverk lífeyrissjóðurLífsverk III/Séreign</v>
      </c>
      <c r="B2664" s="20" t="str">
        <f>_xlfn.IFNA(INDEX(Listi!$AI:$AI,MATCH(C2664,Listi!$AJ:$AJ,0)),INDEX(Listi!T:T,MATCH(C2664,Listi!U:U,0)))</f>
        <v xml:space="preserve">Lífsverk  </v>
      </c>
      <c r="C2664" t="s">
        <v>268</v>
      </c>
      <c r="D2664" t="s">
        <v>271</v>
      </c>
      <c r="E2664" t="s">
        <v>276</v>
      </c>
      <c r="F2664" s="8" t="s">
        <v>441</v>
      </c>
      <c r="G2664" s="8" t="s">
        <v>442</v>
      </c>
      <c r="H2664" t="s">
        <v>306</v>
      </c>
      <c r="I2664" s="7">
        <v>0</v>
      </c>
      <c r="L2664" s="7">
        <v>653814000</v>
      </c>
      <c r="M2664" s="7">
        <v>105107000</v>
      </c>
      <c r="N2664" s="7">
        <v>2613000</v>
      </c>
      <c r="O2664" s="20" t="str">
        <f t="shared" si="83"/>
        <v/>
      </c>
    </row>
    <row r="2665" spans="1:15">
      <c r="A2665" s="20" t="str">
        <f t="shared" si="84"/>
        <v>Lífsverk lífeyrissjóðurSamtryggingardeild</v>
      </c>
      <c r="B2665" s="20" t="str">
        <f>_xlfn.IFNA(INDEX(Listi!$AI:$AI,MATCH(C2665,Listi!$AJ:$AJ,0)),INDEX(Listi!T:T,MATCH(C2665,Listi!U:U,0)))</f>
        <v xml:space="preserve">Lífsverk  </v>
      </c>
      <c r="C2665" t="s">
        <v>268</v>
      </c>
      <c r="D2665" t="s">
        <v>205</v>
      </c>
      <c r="E2665" t="s">
        <v>275</v>
      </c>
      <c r="F2665" s="8" t="s">
        <v>441</v>
      </c>
      <c r="G2665" s="8" t="s">
        <v>442</v>
      </c>
      <c r="H2665" t="s">
        <v>306</v>
      </c>
      <c r="I2665" s="7">
        <v>10833000</v>
      </c>
      <c r="L2665" s="7">
        <v>120542527000</v>
      </c>
      <c r="M2665" s="7">
        <v>4397803000</v>
      </c>
      <c r="N2665" s="7">
        <v>1423151000</v>
      </c>
      <c r="O2665" s="20" t="str">
        <f t="shared" si="83"/>
        <v/>
      </c>
    </row>
    <row r="2666" spans="1:15">
      <c r="A2666" s="20" t="str">
        <f t="shared" si="84"/>
        <v>Söfnunarsjóður lífeyrisréttindaDeild I/Innlán</v>
      </c>
      <c r="B2666" s="20" t="str">
        <f>_xlfn.IFNA(INDEX(Listi!$AI:$AI,MATCH(C2666,Listi!$AJ:$AJ,0)),INDEX(Listi!T:T,MATCH(C2666,Listi!U:U,0)))</f>
        <v>Söfnunarsj.</v>
      </c>
      <c r="C2666" t="s">
        <v>272</v>
      </c>
      <c r="D2666" t="s">
        <v>273</v>
      </c>
      <c r="E2666" t="s">
        <v>276</v>
      </c>
      <c r="F2666" s="8" t="s">
        <v>441</v>
      </c>
      <c r="G2666" s="8" t="s">
        <v>442</v>
      </c>
      <c r="H2666" t="s">
        <v>306</v>
      </c>
      <c r="I2666" s="7">
        <v>253259</v>
      </c>
      <c r="L2666" s="7">
        <v>2001731914</v>
      </c>
      <c r="M2666" s="7">
        <v>133561634</v>
      </c>
      <c r="N2666" s="7">
        <v>44803565</v>
      </c>
      <c r="O2666" s="20" t="str">
        <f t="shared" si="83"/>
        <v/>
      </c>
    </row>
    <row r="2667" spans="1:15">
      <c r="A2667" s="20" t="str">
        <f t="shared" si="84"/>
        <v>Söfnunarsjóður lífeyrisréttindaDeild III/Séreign</v>
      </c>
      <c r="B2667" s="20" t="str">
        <f>_xlfn.IFNA(INDEX(Listi!$AI:$AI,MATCH(C2667,Listi!$AJ:$AJ,0)),INDEX(Listi!T:T,MATCH(C2667,Listi!U:U,0)))</f>
        <v>Söfnunarsj.</v>
      </c>
      <c r="C2667" t="s">
        <v>272</v>
      </c>
      <c r="D2667" t="s">
        <v>599</v>
      </c>
      <c r="E2667" t="s">
        <v>276</v>
      </c>
      <c r="F2667" t="s">
        <v>441</v>
      </c>
      <c r="G2667" s="8" t="s">
        <v>442</v>
      </c>
      <c r="H2667" t="s">
        <v>306</v>
      </c>
      <c r="I2667" s="7">
        <v>17125</v>
      </c>
      <c r="L2667" s="7">
        <v>24413085</v>
      </c>
      <c r="M2667" s="7">
        <v>24697577</v>
      </c>
      <c r="N2667" s="7">
        <v>900000</v>
      </c>
      <c r="O2667" s="20" t="str">
        <f t="shared" si="83"/>
        <v/>
      </c>
    </row>
    <row r="2668" spans="1:15">
      <c r="A2668" s="20" t="str">
        <f t="shared" si="84"/>
        <v>Söfnunarsjóður lífeyrisréttindaDeildII/Séreign</v>
      </c>
      <c r="B2668" s="20" t="str">
        <f>_xlfn.IFNA(INDEX(Listi!$AI:$AI,MATCH(C2668,Listi!$AJ:$AJ,0)),INDEX(Listi!T:T,MATCH(C2668,Listi!U:U,0)))</f>
        <v>Söfnunarsj.</v>
      </c>
      <c r="C2668" t="s">
        <v>272</v>
      </c>
      <c r="D2668" t="s">
        <v>586</v>
      </c>
      <c r="E2668" t="s">
        <v>276</v>
      </c>
      <c r="F2668" t="s">
        <v>441</v>
      </c>
      <c r="G2668" s="8" t="s">
        <v>442</v>
      </c>
      <c r="H2668" t="s">
        <v>306</v>
      </c>
      <c r="I2668" s="7">
        <v>36281</v>
      </c>
      <c r="L2668" s="7">
        <v>1654616477</v>
      </c>
      <c r="M2668" s="7">
        <v>128539213</v>
      </c>
      <c r="N2668" s="7">
        <v>22846291</v>
      </c>
      <c r="O2668" s="20" t="str">
        <f t="shared" si="83"/>
        <v/>
      </c>
    </row>
    <row r="2669" spans="1:15">
      <c r="A2669" s="20" t="str">
        <f t="shared" si="84"/>
        <v>Söfnunarsjóður lífeyrisréttindaSamtryggingardeild</v>
      </c>
      <c r="B2669" s="20" t="str">
        <f>_xlfn.IFNA(INDEX(Listi!$AI:$AI,MATCH(C2669,Listi!$AJ:$AJ,0)),INDEX(Listi!T:T,MATCH(C2669,Listi!U:U,0)))</f>
        <v>Söfnunarsj.</v>
      </c>
      <c r="C2669" t="s">
        <v>272</v>
      </c>
      <c r="D2669" t="s">
        <v>205</v>
      </c>
      <c r="E2669" t="s">
        <v>275</v>
      </c>
      <c r="F2669" t="s">
        <v>441</v>
      </c>
      <c r="G2669" s="8" t="s">
        <v>442</v>
      </c>
      <c r="H2669" t="s">
        <v>306</v>
      </c>
      <c r="I2669" s="7">
        <v>17324491</v>
      </c>
      <c r="L2669" s="7">
        <v>238978847889</v>
      </c>
      <c r="M2669" s="7">
        <v>4967193409</v>
      </c>
      <c r="N2669" s="7">
        <v>6076487652</v>
      </c>
      <c r="O2669" s="20" t="str">
        <f t="shared" si="83"/>
        <v/>
      </c>
    </row>
    <row r="2670" spans="1:15">
      <c r="A2670" s="20" t="str">
        <f t="shared" si="84"/>
        <v>Stapi lífeyrissjóðurSafn I</v>
      </c>
      <c r="B2670" s="20" t="str">
        <f>_xlfn.IFNA(INDEX(Listi!$AI:$AI,MATCH(C2670,Listi!$AJ:$AJ,0)),INDEX(Listi!T:T,MATCH(C2670,Listi!U:U,0)))</f>
        <v xml:space="preserve">Stapi  </v>
      </c>
      <c r="C2670" t="s">
        <v>209</v>
      </c>
      <c r="D2670" t="s">
        <v>210</v>
      </c>
      <c r="E2670" t="s">
        <v>276</v>
      </c>
      <c r="F2670" s="8" t="s">
        <v>441</v>
      </c>
      <c r="G2670" s="8" t="s">
        <v>442</v>
      </c>
      <c r="H2670" t="s">
        <v>306</v>
      </c>
      <c r="I2670" s="7">
        <v>325217</v>
      </c>
      <c r="L2670" s="7">
        <v>2440828925</v>
      </c>
      <c r="M2670" s="7">
        <v>91567233</v>
      </c>
      <c r="N2670" s="7">
        <v>110755602</v>
      </c>
      <c r="O2670" s="20" t="str">
        <f t="shared" si="83"/>
        <v/>
      </c>
    </row>
    <row r="2671" spans="1:15">
      <c r="A2671" s="20" t="str">
        <f t="shared" si="84"/>
        <v>Stapi lífeyrissjóðurSafn II</v>
      </c>
      <c r="B2671" s="20" t="str">
        <f>_xlfn.IFNA(INDEX(Listi!$AI:$AI,MATCH(C2671,Listi!$AJ:$AJ,0)),INDEX(Listi!T:T,MATCH(C2671,Listi!U:U,0)))</f>
        <v xml:space="preserve">Stapi  </v>
      </c>
      <c r="C2671" t="s">
        <v>209</v>
      </c>
      <c r="D2671" t="s">
        <v>211</v>
      </c>
      <c r="E2671" t="s">
        <v>276</v>
      </c>
      <c r="F2671" s="8" t="s">
        <v>441</v>
      </c>
      <c r="G2671" s="8" t="s">
        <v>442</v>
      </c>
      <c r="H2671" t="s">
        <v>306</v>
      </c>
      <c r="I2671" s="7">
        <v>742999</v>
      </c>
      <c r="L2671" s="7">
        <v>5710890273</v>
      </c>
      <c r="M2671" s="7">
        <v>262001316</v>
      </c>
      <c r="N2671" s="7">
        <v>164209410</v>
      </c>
      <c r="O2671" s="20" t="str">
        <f t="shared" si="83"/>
        <v/>
      </c>
    </row>
    <row r="2672" spans="1:15">
      <c r="A2672" s="20" t="str">
        <f t="shared" si="84"/>
        <v>Stapi lífeyrissjóðurSafn III</v>
      </c>
      <c r="B2672" s="20" t="str">
        <f>_xlfn.IFNA(INDEX(Listi!$AI:$AI,MATCH(C2672,Listi!$AJ:$AJ,0)),INDEX(Listi!T:T,MATCH(C2672,Listi!U:U,0)))</f>
        <v xml:space="preserve">Stapi  </v>
      </c>
      <c r="C2672" t="s">
        <v>209</v>
      </c>
      <c r="D2672" t="s">
        <v>212</v>
      </c>
      <c r="E2672" t="s">
        <v>276</v>
      </c>
      <c r="F2672" s="8" t="s">
        <v>441</v>
      </c>
      <c r="G2672" s="8" t="s">
        <v>442</v>
      </c>
      <c r="H2672" t="s">
        <v>306</v>
      </c>
      <c r="I2672" s="7">
        <v>0</v>
      </c>
      <c r="L2672" s="7">
        <v>268100084</v>
      </c>
      <c r="M2672" s="7">
        <v>24388890</v>
      </c>
      <c r="N2672" s="7">
        <v>9886128</v>
      </c>
      <c r="O2672" s="20" t="str">
        <f t="shared" si="83"/>
        <v/>
      </c>
    </row>
    <row r="2673" spans="1:15">
      <c r="A2673" s="20" t="str">
        <f t="shared" si="84"/>
        <v>Stapi lífeyrissjóðurTryggingardeild</v>
      </c>
      <c r="B2673" s="20" t="str">
        <f>_xlfn.IFNA(INDEX(Listi!$AI:$AI,MATCH(C2673,Listi!$AJ:$AJ,0)),INDEX(Listi!T:T,MATCH(C2673,Listi!U:U,0)))</f>
        <v xml:space="preserve">Stapi  </v>
      </c>
      <c r="C2673" t="s">
        <v>209</v>
      </c>
      <c r="D2673" t="s">
        <v>213</v>
      </c>
      <c r="E2673" t="s">
        <v>275</v>
      </c>
      <c r="F2673" t="s">
        <v>441</v>
      </c>
      <c r="G2673" s="8" t="s">
        <v>442</v>
      </c>
      <c r="H2673" t="s">
        <v>306</v>
      </c>
      <c r="I2673" s="7">
        <v>41687594</v>
      </c>
      <c r="L2673" s="7">
        <v>348661724246</v>
      </c>
      <c r="M2673" s="7">
        <v>13807615154</v>
      </c>
      <c r="N2673" s="7">
        <v>7912918911</v>
      </c>
      <c r="O2673" s="20" t="str">
        <f t="shared" si="83"/>
        <v/>
      </c>
    </row>
    <row r="2674" spans="1:15">
      <c r="A2674" s="20" t="str">
        <f t="shared" si="84"/>
        <v>Stapi lífeyrissjóðurVarfærnasafnið</v>
      </c>
      <c r="B2674" s="20" t="str">
        <f>_xlfn.IFNA(INDEX(Listi!$AI:$AI,MATCH(C2674,Listi!$AJ:$AJ,0)),INDEX(Listi!T:T,MATCH(C2674,Listi!U:U,0)))</f>
        <v xml:space="preserve">Stapi  </v>
      </c>
      <c r="C2674" t="s">
        <v>209</v>
      </c>
      <c r="D2674" t="s">
        <v>392</v>
      </c>
      <c r="E2674" t="s">
        <v>276</v>
      </c>
      <c r="F2674" t="s">
        <v>441</v>
      </c>
      <c r="G2674" s="8" t="s">
        <v>442</v>
      </c>
      <c r="H2674" t="s">
        <v>306</v>
      </c>
      <c r="I2674" s="7">
        <v>55744</v>
      </c>
      <c r="L2674" s="7">
        <v>471986044</v>
      </c>
      <c r="M2674" s="7">
        <v>137399159</v>
      </c>
      <c r="N2674" s="7">
        <v>6994496</v>
      </c>
      <c r="O2674" s="20" t="str">
        <f t="shared" si="83"/>
        <v/>
      </c>
    </row>
    <row r="2675" spans="1:15">
      <c r="A2675" s="20" t="str">
        <f t="shared" si="84"/>
        <v>Almenni lífeyrissjóðurinnÆvisafn I</v>
      </c>
      <c r="B2675" s="20" t="str">
        <f>_xlfn.IFNA(INDEX(Listi!$AI:$AI,MATCH(C2675,Listi!$AJ:$AJ,0)),INDEX(Listi!T:T,MATCH(C2675,Listi!U:U,0)))</f>
        <v xml:space="preserve">Almenni </v>
      </c>
      <c r="C2675" t="s">
        <v>0</v>
      </c>
      <c r="D2675" t="s">
        <v>202</v>
      </c>
      <c r="E2675" t="s">
        <v>276</v>
      </c>
      <c r="F2675" t="s">
        <v>445</v>
      </c>
      <c r="G2675" s="8" t="s">
        <v>446</v>
      </c>
      <c r="H2675" t="s">
        <v>324</v>
      </c>
      <c r="I2675" s="7">
        <v>0</v>
      </c>
      <c r="L2675" s="7">
        <v>43068273823</v>
      </c>
      <c r="M2675" s="7">
        <v>4413720640</v>
      </c>
      <c r="N2675" s="7">
        <v>641257097</v>
      </c>
      <c r="O2675" s="20" t="str">
        <f t="shared" si="83"/>
        <v/>
      </c>
    </row>
    <row r="2676" spans="1:15">
      <c r="A2676" s="20" t="str">
        <f t="shared" si="84"/>
        <v>Almenni lífeyrissjóðurinnÆvisafn II</v>
      </c>
      <c r="B2676" s="20" t="str">
        <f>_xlfn.IFNA(INDEX(Listi!$AI:$AI,MATCH(C2676,Listi!$AJ:$AJ,0)),INDEX(Listi!T:T,MATCH(C2676,Listi!U:U,0)))</f>
        <v xml:space="preserve">Almenni </v>
      </c>
      <c r="C2676" t="s">
        <v>0</v>
      </c>
      <c r="D2676" t="s">
        <v>203</v>
      </c>
      <c r="E2676" t="s">
        <v>276</v>
      </c>
      <c r="F2676" s="8" t="s">
        <v>445</v>
      </c>
      <c r="G2676" s="8" t="s">
        <v>446</v>
      </c>
      <c r="H2676" t="s">
        <v>324</v>
      </c>
      <c r="I2676" s="7">
        <v>0</v>
      </c>
      <c r="L2676" s="7">
        <v>86460235807</v>
      </c>
      <c r="M2676" s="7">
        <v>3970537445</v>
      </c>
      <c r="N2676" s="7">
        <v>1539034493</v>
      </c>
      <c r="O2676" s="20" t="str">
        <f t="shared" si="83"/>
        <v/>
      </c>
    </row>
    <row r="2677" spans="1:15">
      <c r="A2677" s="20" t="str">
        <f t="shared" si="84"/>
        <v>Almenni lífeyrissjóðurinnÆvisafn III</v>
      </c>
      <c r="B2677" s="20" t="str">
        <f>_xlfn.IFNA(INDEX(Listi!$AI:$AI,MATCH(C2677,Listi!$AJ:$AJ,0)),INDEX(Listi!T:T,MATCH(C2677,Listi!U:U,0)))</f>
        <v xml:space="preserve">Almenni </v>
      </c>
      <c r="C2677" t="s">
        <v>0</v>
      </c>
      <c r="D2677" t="s">
        <v>204</v>
      </c>
      <c r="E2677" t="s">
        <v>276</v>
      </c>
      <c r="F2677" s="8" t="s">
        <v>445</v>
      </c>
      <c r="G2677" s="8" t="s">
        <v>446</v>
      </c>
      <c r="H2677" t="s">
        <v>324</v>
      </c>
      <c r="I2677" s="7">
        <v>0</v>
      </c>
      <c r="L2677" s="7">
        <v>33890180699</v>
      </c>
      <c r="M2677" s="7">
        <v>1571509194</v>
      </c>
      <c r="N2677" s="7">
        <v>920421683</v>
      </c>
      <c r="O2677" s="20" t="str">
        <f t="shared" si="83"/>
        <v/>
      </c>
    </row>
    <row r="2678" spans="1:15">
      <c r="A2678" s="20" t="str">
        <f t="shared" si="84"/>
        <v>Almenni lífeyrissjóðurinnHúsnæðissafn</v>
      </c>
      <c r="B2678" s="20" t="str">
        <f>_xlfn.IFNA(INDEX(Listi!$AI:$AI,MATCH(C2678,Listi!$AJ:$AJ,0)),INDEX(Listi!T:T,MATCH(C2678,Listi!U:U,0)))</f>
        <v xml:space="preserve">Almenni </v>
      </c>
      <c r="C2678" t="s">
        <v>0</v>
      </c>
      <c r="D2678" t="s">
        <v>315</v>
      </c>
      <c r="E2678" t="s">
        <v>276</v>
      </c>
      <c r="F2678" s="8" t="s">
        <v>445</v>
      </c>
      <c r="G2678" s="8" t="s">
        <v>446</v>
      </c>
      <c r="H2678" t="s">
        <v>324</v>
      </c>
      <c r="I2678" s="7">
        <v>0</v>
      </c>
      <c r="L2678" s="7">
        <v>487895879</v>
      </c>
      <c r="M2678" s="7">
        <v>166428361</v>
      </c>
      <c r="N2678" s="7">
        <v>18080096</v>
      </c>
      <c r="O2678" s="20" t="str">
        <f t="shared" si="83"/>
        <v/>
      </c>
    </row>
    <row r="2679" spans="1:15">
      <c r="A2679" s="20" t="str">
        <f t="shared" si="84"/>
        <v>Almenni lífeyrissjóðurinnInnlánssafn</v>
      </c>
      <c r="B2679" s="20" t="str">
        <f>_xlfn.IFNA(INDEX(Listi!$AI:$AI,MATCH(C2679,Listi!$AJ:$AJ,0)),INDEX(Listi!T:T,MATCH(C2679,Listi!U:U,0)))</f>
        <v xml:space="preserve">Almenni </v>
      </c>
      <c r="C2679" t="s">
        <v>0</v>
      </c>
      <c r="D2679" t="s">
        <v>1</v>
      </c>
      <c r="E2679" t="s">
        <v>276</v>
      </c>
      <c r="F2679" t="s">
        <v>445</v>
      </c>
      <c r="G2679" s="8" t="s">
        <v>446</v>
      </c>
      <c r="H2679" t="s">
        <v>324</v>
      </c>
      <c r="I2679" s="7">
        <v>0</v>
      </c>
      <c r="L2679" s="7">
        <v>26587944379</v>
      </c>
      <c r="M2679" s="7">
        <v>1016779991</v>
      </c>
      <c r="N2679" s="7">
        <v>1031869724</v>
      </c>
      <c r="O2679" s="20" t="str">
        <f t="shared" si="83"/>
        <v/>
      </c>
    </row>
    <row r="2680" spans="1:15">
      <c r="A2680" s="20" t="str">
        <f t="shared" si="84"/>
        <v>Almenni lífeyrissjóðurinnRíkissafn langt</v>
      </c>
      <c r="B2680" s="20" t="str">
        <f>_xlfn.IFNA(INDEX(Listi!$AI:$AI,MATCH(C2680,Listi!$AJ:$AJ,0)),INDEX(Listi!T:T,MATCH(C2680,Listi!U:U,0)))</f>
        <v xml:space="preserve">Almenni </v>
      </c>
      <c r="C2680" t="s">
        <v>0</v>
      </c>
      <c r="D2680" t="s">
        <v>199</v>
      </c>
      <c r="E2680" t="s">
        <v>276</v>
      </c>
      <c r="F2680" t="s">
        <v>445</v>
      </c>
      <c r="G2680" s="8" t="s">
        <v>446</v>
      </c>
      <c r="H2680" t="s">
        <v>324</v>
      </c>
      <c r="I2680" s="7">
        <v>0</v>
      </c>
      <c r="L2680" s="7">
        <v>1193680171</v>
      </c>
      <c r="M2680" s="7">
        <v>61272573</v>
      </c>
      <c r="N2680" s="7">
        <v>40105929</v>
      </c>
      <c r="O2680" s="20" t="str">
        <f t="shared" si="83"/>
        <v/>
      </c>
    </row>
    <row r="2681" spans="1:15">
      <c r="A2681" s="20" t="str">
        <f t="shared" si="84"/>
        <v>Almenni lífeyrissjóðurinnRíkissafn stutt</v>
      </c>
      <c r="B2681" s="20" t="str">
        <f>_xlfn.IFNA(INDEX(Listi!$AI:$AI,MATCH(C2681,Listi!$AJ:$AJ,0)),INDEX(Listi!T:T,MATCH(C2681,Listi!U:U,0)))</f>
        <v xml:space="preserve">Almenni </v>
      </c>
      <c r="C2681" t="s">
        <v>0</v>
      </c>
      <c r="D2681" t="s">
        <v>200</v>
      </c>
      <c r="E2681" t="s">
        <v>276</v>
      </c>
      <c r="F2681" t="s">
        <v>445</v>
      </c>
      <c r="G2681" s="8" t="s">
        <v>446</v>
      </c>
      <c r="H2681" t="s">
        <v>324</v>
      </c>
      <c r="I2681" s="7">
        <v>0</v>
      </c>
      <c r="L2681" s="7">
        <v>541893627</v>
      </c>
      <c r="M2681" s="7">
        <v>20423158</v>
      </c>
      <c r="N2681" s="7">
        <v>14899899</v>
      </c>
      <c r="O2681" s="20" t="str">
        <f t="shared" si="83"/>
        <v/>
      </c>
    </row>
    <row r="2682" spans="1:15">
      <c r="A2682" s="20" t="str">
        <f t="shared" si="84"/>
        <v>Almenni lífeyrissjóðurinnTryggingadeild</v>
      </c>
      <c r="B2682" s="20" t="str">
        <f>_xlfn.IFNA(INDEX(Listi!$AI:$AI,MATCH(C2682,Listi!$AJ:$AJ,0)),INDEX(Listi!T:T,MATCH(C2682,Listi!U:U,0)))</f>
        <v xml:space="preserve">Almenni </v>
      </c>
      <c r="C2682" t="s">
        <v>0</v>
      </c>
      <c r="D2682" t="s">
        <v>201</v>
      </c>
      <c r="E2682" t="s">
        <v>275</v>
      </c>
      <c r="F2682" t="s">
        <v>445</v>
      </c>
      <c r="G2682" s="8" t="s">
        <v>446</v>
      </c>
      <c r="H2682" t="s">
        <v>324</v>
      </c>
      <c r="I2682" s="7">
        <v>0</v>
      </c>
      <c r="L2682" s="7">
        <v>174784296254</v>
      </c>
      <c r="M2682" s="7">
        <v>7497244534</v>
      </c>
      <c r="N2682" s="7">
        <v>3057046932</v>
      </c>
      <c r="O2682" s="20" t="str">
        <f t="shared" si="83"/>
        <v/>
      </c>
    </row>
    <row r="2683" spans="1:15">
      <c r="A2683" s="20" t="str">
        <f t="shared" si="84"/>
        <v>Arion banki hf.Erlend hlutabréf</v>
      </c>
      <c r="B2683" s="20" t="str">
        <f>_xlfn.IFNA(INDEX(Listi!$AI:$AI,MATCH(C2683,Listi!$AJ:$AJ,0)),INDEX(Listi!T:T,MATCH(C2683,Listi!U:U,0)))</f>
        <v xml:space="preserve">Arion banki </v>
      </c>
      <c r="C2683" t="s">
        <v>214</v>
      </c>
      <c r="D2683" t="s">
        <v>215</v>
      </c>
      <c r="E2683" t="s">
        <v>276</v>
      </c>
      <c r="F2683" t="s">
        <v>445</v>
      </c>
      <c r="G2683" s="8" t="s">
        <v>446</v>
      </c>
      <c r="H2683" t="s">
        <v>324</v>
      </c>
      <c r="I2683" s="7">
        <v>3740000</v>
      </c>
      <c r="L2683" s="7">
        <v>1149685000</v>
      </c>
      <c r="M2683" s="7">
        <v>49095000</v>
      </c>
      <c r="N2683" s="7">
        <v>10876000</v>
      </c>
      <c r="O2683" s="20" t="str">
        <f t="shared" si="83"/>
        <v/>
      </c>
    </row>
    <row r="2684" spans="1:15">
      <c r="A2684" s="20" t="str">
        <f t="shared" si="84"/>
        <v>Arion banki hf.Innlend skuldabréf</v>
      </c>
      <c r="B2684" s="20" t="str">
        <f>_xlfn.IFNA(INDEX(Listi!$AI:$AI,MATCH(C2684,Listi!$AJ:$AJ,0)),INDEX(Listi!T:T,MATCH(C2684,Listi!U:U,0)))</f>
        <v xml:space="preserve">Arion banki </v>
      </c>
      <c r="C2684" t="s">
        <v>214</v>
      </c>
      <c r="D2684" t="s">
        <v>216</v>
      </c>
      <c r="E2684" t="s">
        <v>276</v>
      </c>
      <c r="F2684" t="s">
        <v>445</v>
      </c>
      <c r="G2684" s="8" t="s">
        <v>446</v>
      </c>
      <c r="H2684" t="s">
        <v>324</v>
      </c>
      <c r="I2684" s="7">
        <v>10635000</v>
      </c>
      <c r="L2684" s="7">
        <v>4446434000</v>
      </c>
      <c r="M2684" s="7">
        <v>344234000</v>
      </c>
      <c r="N2684" s="7">
        <v>44793000</v>
      </c>
      <c r="O2684" s="20" t="str">
        <f t="shared" si="83"/>
        <v/>
      </c>
    </row>
    <row r="2685" spans="1:15">
      <c r="A2685" s="20" t="str">
        <f t="shared" si="84"/>
        <v>Arion banki hf.Lífeyrisauki L1</v>
      </c>
      <c r="B2685" s="20" t="str">
        <f>_xlfn.IFNA(INDEX(Listi!$AI:$AI,MATCH(C2685,Listi!$AJ:$AJ,0)),INDEX(Listi!T:T,MATCH(C2685,Listi!U:U,0)))</f>
        <v xml:space="preserve">Arion banki </v>
      </c>
      <c r="C2685" t="s">
        <v>214</v>
      </c>
      <c r="D2685" t="s">
        <v>377</v>
      </c>
      <c r="E2685" t="s">
        <v>276</v>
      </c>
      <c r="F2685" s="8" t="s">
        <v>445</v>
      </c>
      <c r="G2685" s="8" t="s">
        <v>446</v>
      </c>
      <c r="H2685" t="s">
        <v>324</v>
      </c>
      <c r="I2685" s="7">
        <v>18531000</v>
      </c>
      <c r="L2685" s="7">
        <v>5887942000</v>
      </c>
      <c r="M2685" s="7">
        <v>1011885000</v>
      </c>
      <c r="N2685" s="7">
        <v>34615000</v>
      </c>
      <c r="O2685" s="20" t="str">
        <f t="shared" si="83"/>
        <v/>
      </c>
    </row>
    <row r="2686" spans="1:15">
      <c r="A2686" s="20" t="str">
        <f t="shared" si="84"/>
        <v>Arion banki hf.Lífeyrisauki L2</v>
      </c>
      <c r="B2686" s="20" t="str">
        <f>_xlfn.IFNA(INDEX(Listi!$AI:$AI,MATCH(C2686,Listi!$AJ:$AJ,0)),INDEX(Listi!T:T,MATCH(C2686,Listi!U:U,0)))</f>
        <v xml:space="preserve">Arion banki </v>
      </c>
      <c r="C2686" t="s">
        <v>214</v>
      </c>
      <c r="D2686" t="s">
        <v>372</v>
      </c>
      <c r="E2686" t="s">
        <v>276</v>
      </c>
      <c r="F2686" s="8" t="s">
        <v>445</v>
      </c>
      <c r="G2686" s="8" t="s">
        <v>446</v>
      </c>
      <c r="H2686" t="s">
        <v>324</v>
      </c>
      <c r="I2686" s="7">
        <v>68770000</v>
      </c>
      <c r="L2686" s="7">
        <v>21366380000</v>
      </c>
      <c r="M2686" s="7">
        <v>1613513000</v>
      </c>
      <c r="N2686" s="7">
        <v>92085000</v>
      </c>
      <c r="O2686" s="20" t="str">
        <f t="shared" si="83"/>
        <v/>
      </c>
    </row>
    <row r="2687" spans="1:15">
      <c r="A2687" s="20" t="str">
        <f t="shared" si="84"/>
        <v>Arion banki hf.Lífeyrisauki L3</v>
      </c>
      <c r="B2687" s="20" t="str">
        <f>_xlfn.IFNA(INDEX(Listi!$AI:$AI,MATCH(C2687,Listi!$AJ:$AJ,0)),INDEX(Listi!T:T,MATCH(C2687,Listi!U:U,0)))</f>
        <v xml:space="preserve">Arion banki </v>
      </c>
      <c r="C2687" t="s">
        <v>214</v>
      </c>
      <c r="D2687" t="s">
        <v>371</v>
      </c>
      <c r="E2687" t="s">
        <v>276</v>
      </c>
      <c r="F2687" s="8" t="s">
        <v>445</v>
      </c>
      <c r="G2687" s="8" t="s">
        <v>446</v>
      </c>
      <c r="H2687" t="s">
        <v>324</v>
      </c>
      <c r="I2687" s="7">
        <v>96522000</v>
      </c>
      <c r="L2687" s="7">
        <v>29714848000</v>
      </c>
      <c r="M2687" s="7">
        <v>2122481000</v>
      </c>
      <c r="N2687" s="7">
        <v>129566000</v>
      </c>
      <c r="O2687" s="20" t="str">
        <f t="shared" si="83"/>
        <v/>
      </c>
    </row>
    <row r="2688" spans="1:15">
      <c r="A2688" s="20" t="str">
        <f t="shared" si="84"/>
        <v>Arion banki hf.Lífeyrisauki L4</v>
      </c>
      <c r="B2688" s="20" t="str">
        <f>_xlfn.IFNA(INDEX(Listi!$AI:$AI,MATCH(C2688,Listi!$AJ:$AJ,0)),INDEX(Listi!T:T,MATCH(C2688,Listi!U:U,0)))</f>
        <v xml:space="preserve">Arion banki </v>
      </c>
      <c r="C2688" t="s">
        <v>214</v>
      </c>
      <c r="D2688" t="s">
        <v>587</v>
      </c>
      <c r="E2688" t="s">
        <v>276</v>
      </c>
      <c r="F2688" t="s">
        <v>445</v>
      </c>
      <c r="G2688" s="8" t="s">
        <v>446</v>
      </c>
      <c r="H2688" t="s">
        <v>324</v>
      </c>
      <c r="I2688" s="7">
        <v>66268000</v>
      </c>
      <c r="L2688" s="7">
        <v>19306242000</v>
      </c>
      <c r="M2688" s="7">
        <v>1346647000</v>
      </c>
      <c r="N2688" s="7">
        <v>388052000</v>
      </c>
      <c r="O2688" s="20" t="str">
        <f t="shared" si="83"/>
        <v/>
      </c>
    </row>
    <row r="2689" spans="1:15">
      <c r="A2689" s="20" t="str">
        <f t="shared" si="84"/>
        <v>Arion banki hf.Lífeyrisauki L5</v>
      </c>
      <c r="B2689" s="20" t="str">
        <f>_xlfn.IFNA(INDEX(Listi!$AI:$AI,MATCH(C2689,Listi!$AJ:$AJ,0)),INDEX(Listi!T:T,MATCH(C2689,Listi!U:U,0)))</f>
        <v xml:space="preserve">Arion banki </v>
      </c>
      <c r="C2689" t="s">
        <v>214</v>
      </c>
      <c r="D2689" t="s">
        <v>369</v>
      </c>
      <c r="E2689" t="s">
        <v>276</v>
      </c>
      <c r="F2689" t="s">
        <v>445</v>
      </c>
      <c r="G2689" s="8" t="s">
        <v>446</v>
      </c>
      <c r="H2689" t="s">
        <v>324</v>
      </c>
      <c r="I2689" s="7">
        <v>0</v>
      </c>
      <c r="L2689" s="7">
        <v>44858554000</v>
      </c>
      <c r="M2689" s="7">
        <v>4018833000</v>
      </c>
      <c r="N2689" s="7">
        <v>933672000</v>
      </c>
      <c r="O2689" s="20" t="str">
        <f t="shared" si="83"/>
        <v/>
      </c>
    </row>
    <row r="2690" spans="1:15">
      <c r="A2690" s="20" t="str">
        <f t="shared" si="84"/>
        <v>Birta lífeyrissjóðurBlönduð leið</v>
      </c>
      <c r="B2690" s="20" t="str">
        <f>_xlfn.IFNA(INDEX(Listi!$AI:$AI,MATCH(C2690,Listi!$AJ:$AJ,0)),INDEX(Listi!T:T,MATCH(C2690,Listi!U:U,0)))</f>
        <v xml:space="preserve">Birta  </v>
      </c>
      <c r="C2690" t="s">
        <v>298</v>
      </c>
      <c r="D2690" t="s">
        <v>314</v>
      </c>
      <c r="E2690" t="s">
        <v>276</v>
      </c>
      <c r="F2690" t="s">
        <v>445</v>
      </c>
      <c r="G2690" s="8" t="s">
        <v>446</v>
      </c>
      <c r="H2690" t="s">
        <v>324</v>
      </c>
      <c r="I2690" s="7">
        <v>0</v>
      </c>
      <c r="L2690" s="7">
        <v>6929716201</v>
      </c>
      <c r="M2690" s="7">
        <v>253995298</v>
      </c>
      <c r="N2690" s="7">
        <v>139753585</v>
      </c>
      <c r="O2690" s="20" t="str">
        <f t="shared" ref="O2690:O2753" si="85">IFERROR(VLOOKUP(F2690,EhLykill,3,FALSE),"")</f>
        <v/>
      </c>
    </row>
    <row r="2691" spans="1:15">
      <c r="A2691" s="20" t="str">
        <f t="shared" si="84"/>
        <v>Birta lífeyrissjóðurInnlánsleið</v>
      </c>
      <c r="B2691" s="20" t="str">
        <f>_xlfn.IFNA(INDEX(Listi!$AI:$AI,MATCH(C2691,Listi!$AJ:$AJ,0)),INDEX(Listi!T:T,MATCH(C2691,Listi!U:U,0)))</f>
        <v xml:space="preserve">Birta  </v>
      </c>
      <c r="C2691" t="s">
        <v>298</v>
      </c>
      <c r="D2691" t="s">
        <v>208</v>
      </c>
      <c r="E2691" t="s">
        <v>276</v>
      </c>
      <c r="F2691" t="s">
        <v>445</v>
      </c>
      <c r="G2691" s="8" t="s">
        <v>446</v>
      </c>
      <c r="H2691" t="s">
        <v>324</v>
      </c>
      <c r="I2691" s="7">
        <v>0</v>
      </c>
      <c r="L2691" s="7">
        <v>4108971332</v>
      </c>
      <c r="M2691" s="7">
        <v>264842424</v>
      </c>
      <c r="N2691" s="7">
        <v>174324836</v>
      </c>
      <c r="O2691" s="20" t="str">
        <f t="shared" si="85"/>
        <v/>
      </c>
    </row>
    <row r="2692" spans="1:15">
      <c r="A2692" s="20" t="str">
        <f t="shared" si="84"/>
        <v>Birta lífeyrissjóðurSamtryggingardeild</v>
      </c>
      <c r="B2692" s="20" t="str">
        <f>_xlfn.IFNA(INDEX(Listi!$AI:$AI,MATCH(C2692,Listi!$AJ:$AJ,0)),INDEX(Listi!T:T,MATCH(C2692,Listi!U:U,0)))</f>
        <v xml:space="preserve">Birta  </v>
      </c>
      <c r="C2692" t="s">
        <v>298</v>
      </c>
      <c r="D2692" t="s">
        <v>205</v>
      </c>
      <c r="E2692" t="s">
        <v>275</v>
      </c>
      <c r="F2692" t="s">
        <v>445</v>
      </c>
      <c r="G2692" s="8" t="s">
        <v>446</v>
      </c>
      <c r="H2692" t="s">
        <v>324</v>
      </c>
      <c r="I2692" s="7">
        <v>263696789</v>
      </c>
      <c r="L2692" s="7">
        <v>549755105944</v>
      </c>
      <c r="M2692" s="7">
        <v>18480897961</v>
      </c>
      <c r="N2692" s="7">
        <v>14075814006</v>
      </c>
      <c r="O2692" s="20" t="str">
        <f t="shared" si="85"/>
        <v/>
      </c>
    </row>
    <row r="2693" spans="1:15">
      <c r="A2693" s="20" t="str">
        <f t="shared" si="84"/>
        <v>Birta lífeyrissjóðurSkuldabréfaleið</v>
      </c>
      <c r="B2693" s="20" t="str">
        <f>_xlfn.IFNA(INDEX(Listi!$AI:$AI,MATCH(C2693,Listi!$AJ:$AJ,0)),INDEX(Listi!T:T,MATCH(C2693,Listi!U:U,0)))</f>
        <v xml:space="preserve">Birta  </v>
      </c>
      <c r="C2693" t="s">
        <v>298</v>
      </c>
      <c r="D2693" t="s">
        <v>313</v>
      </c>
      <c r="E2693" t="s">
        <v>276</v>
      </c>
      <c r="F2693" t="s">
        <v>445</v>
      </c>
      <c r="G2693" s="8" t="s">
        <v>446</v>
      </c>
      <c r="H2693" t="s">
        <v>324</v>
      </c>
      <c r="I2693" s="7">
        <v>0</v>
      </c>
      <c r="L2693" s="7">
        <v>8522374478</v>
      </c>
      <c r="M2693" s="7">
        <v>391005163</v>
      </c>
      <c r="N2693" s="7">
        <v>218104877</v>
      </c>
      <c r="O2693" s="20" t="str">
        <f t="shared" si="85"/>
        <v/>
      </c>
    </row>
    <row r="2694" spans="1:15">
      <c r="A2694" s="20" t="str">
        <f t="shared" si="84"/>
        <v>Birta lífeyrissjóðurTilgreind séreign</v>
      </c>
      <c r="B2694" s="20" t="str">
        <f>_xlfn.IFNA(INDEX(Listi!$AI:$AI,MATCH(C2694,Listi!$AJ:$AJ,0)),INDEX(Listi!T:T,MATCH(C2694,Listi!U:U,0)))</f>
        <v xml:space="preserve">Birta  </v>
      </c>
      <c r="C2694" t="s">
        <v>298</v>
      </c>
      <c r="D2694" t="s">
        <v>312</v>
      </c>
      <c r="E2694" t="s">
        <v>276</v>
      </c>
      <c r="F2694" s="8" t="s">
        <v>445</v>
      </c>
      <c r="G2694" s="8" t="s">
        <v>446</v>
      </c>
      <c r="H2694" t="s">
        <v>324</v>
      </c>
      <c r="I2694" s="7">
        <v>0</v>
      </c>
      <c r="L2694" s="7">
        <v>2234420297</v>
      </c>
      <c r="M2694" s="7">
        <v>511871981</v>
      </c>
      <c r="N2694" s="7">
        <v>36000223</v>
      </c>
      <c r="O2694" s="20" t="str">
        <f t="shared" si="85"/>
        <v/>
      </c>
    </row>
    <row r="2695" spans="1:15">
      <c r="A2695" s="20" t="str">
        <f t="shared" si="84"/>
        <v>Brú Lífeyrissjóður starfsmanna sveitarfélagaA-deild</v>
      </c>
      <c r="B2695" s="20" t="str">
        <f>_xlfn.IFNA(INDEX(Listi!$AI:$AI,MATCH(C2695,Listi!$AJ:$AJ,0)),INDEX(Listi!T:T,MATCH(C2695,Listi!U:U,0)))</f>
        <v>Brú</v>
      </c>
      <c r="C2695" t="s">
        <v>217</v>
      </c>
      <c r="D2695" t="s">
        <v>257</v>
      </c>
      <c r="E2695" t="s">
        <v>275</v>
      </c>
      <c r="F2695" s="8" t="s">
        <v>445</v>
      </c>
      <c r="G2695" s="8" t="s">
        <v>446</v>
      </c>
      <c r="H2695" t="s">
        <v>324</v>
      </c>
      <c r="I2695" s="7">
        <v>8870730</v>
      </c>
      <c r="L2695" s="7">
        <v>270469177889</v>
      </c>
      <c r="M2695" s="7">
        <v>13987858077</v>
      </c>
      <c r="N2695" s="7">
        <v>4793072329</v>
      </c>
      <c r="O2695" s="20" t="str">
        <f t="shared" si="85"/>
        <v/>
      </c>
    </row>
    <row r="2696" spans="1:15">
      <c r="A2696" s="20" t="str">
        <f t="shared" ref="A2696:A2758" si="86">CONCATENATE(C2696,D2696)</f>
        <v>Brú Lífeyrissjóður starfsmanna sveitarfélagaB-deild</v>
      </c>
      <c r="B2696" s="20" t="str">
        <f>_xlfn.IFNA(INDEX(Listi!$AI:$AI,MATCH(C2696,Listi!$AJ:$AJ,0)),INDEX(Listi!T:T,MATCH(C2696,Listi!U:U,0)))</f>
        <v>Brú</v>
      </c>
      <c r="C2696" t="s">
        <v>217</v>
      </c>
      <c r="D2696" t="s">
        <v>218</v>
      </c>
      <c r="E2696" t="s">
        <v>275</v>
      </c>
      <c r="F2696" t="s">
        <v>445</v>
      </c>
      <c r="G2696" s="8" t="s">
        <v>446</v>
      </c>
      <c r="H2696" t="s">
        <v>324</v>
      </c>
      <c r="I2696" s="7">
        <v>0</v>
      </c>
      <c r="L2696" s="7">
        <v>17004783831</v>
      </c>
      <c r="M2696" s="7">
        <v>119747694</v>
      </c>
      <c r="N2696" s="7">
        <v>3424817406</v>
      </c>
      <c r="O2696" s="20" t="str">
        <f t="shared" si="85"/>
        <v/>
      </c>
    </row>
    <row r="2697" spans="1:15">
      <c r="A2697" s="20" t="str">
        <f t="shared" si="86"/>
        <v>Brú Lífeyrissjóður starfsmanna sveitarfélagaV-deild</v>
      </c>
      <c r="B2697" s="20" t="str">
        <f>_xlfn.IFNA(INDEX(Listi!$AI:$AI,MATCH(C2697,Listi!$AJ:$AJ,0)),INDEX(Listi!T:T,MATCH(C2697,Listi!U:U,0)))</f>
        <v>Brú</v>
      </c>
      <c r="C2697" t="s">
        <v>217</v>
      </c>
      <c r="D2697" t="s">
        <v>219</v>
      </c>
      <c r="E2697" t="s">
        <v>275</v>
      </c>
      <c r="F2697" t="s">
        <v>445</v>
      </c>
      <c r="G2697" s="8" t="s">
        <v>446</v>
      </c>
      <c r="H2697" t="s">
        <v>324</v>
      </c>
      <c r="I2697" s="7">
        <v>1754371</v>
      </c>
      <c r="L2697" s="7">
        <v>54501394986</v>
      </c>
      <c r="M2697" s="7">
        <v>4188513374</v>
      </c>
      <c r="N2697" s="7">
        <v>455519059</v>
      </c>
      <c r="O2697" s="20" t="str">
        <f t="shared" si="85"/>
        <v/>
      </c>
    </row>
    <row r="2698" spans="1:15">
      <c r="A2698" s="20" t="str">
        <f t="shared" si="86"/>
        <v>Eftirlaunasj atvinnuflugmannaSamtryggingardeild</v>
      </c>
      <c r="B2698" s="20" t="str">
        <f>_xlfn.IFNA(INDEX(Listi!$AI:$AI,MATCH(C2698,Listi!$AJ:$AJ,0)),INDEX(Listi!T:T,MATCH(C2698,Listi!U:U,0)))</f>
        <v>EFÍA</v>
      </c>
      <c r="C2698" t="s">
        <v>220</v>
      </c>
      <c r="D2698" t="s">
        <v>205</v>
      </c>
      <c r="E2698" t="s">
        <v>275</v>
      </c>
      <c r="F2698" t="s">
        <v>445</v>
      </c>
      <c r="G2698" s="8" t="s">
        <v>446</v>
      </c>
      <c r="H2698" t="s">
        <v>324</v>
      </c>
      <c r="I2698" s="7">
        <v>32590000</v>
      </c>
      <c r="L2698" s="7">
        <v>58542663000</v>
      </c>
      <c r="M2698" s="7">
        <v>1477262000</v>
      </c>
      <c r="N2698" s="7">
        <v>1113313000</v>
      </c>
      <c r="O2698" s="20" t="str">
        <f t="shared" si="85"/>
        <v/>
      </c>
    </row>
    <row r="2699" spans="1:15">
      <c r="A2699" s="20" t="str">
        <f t="shared" si="86"/>
        <v>Festa - lífeyrissjóðurSamtryggingardeild</v>
      </c>
      <c r="B2699" s="20" t="str">
        <f>_xlfn.IFNA(INDEX(Listi!$AI:$AI,MATCH(C2699,Listi!$AJ:$AJ,0)),INDEX(Listi!T:T,MATCH(C2699,Listi!U:U,0)))</f>
        <v xml:space="preserve">Festa </v>
      </c>
      <c r="C2699" t="s">
        <v>221</v>
      </c>
      <c r="D2699" t="s">
        <v>205</v>
      </c>
      <c r="E2699" t="s">
        <v>275</v>
      </c>
      <c r="F2699" t="s">
        <v>445</v>
      </c>
      <c r="G2699" s="8" t="s">
        <v>446</v>
      </c>
      <c r="H2699" t="s">
        <v>324</v>
      </c>
      <c r="I2699" s="7">
        <v>0</v>
      </c>
      <c r="L2699" s="7">
        <v>246318113722</v>
      </c>
      <c r="M2699" s="7">
        <v>11138196907</v>
      </c>
      <c r="N2699" s="7">
        <v>5180938287</v>
      </c>
      <c r="O2699" s="20" t="str">
        <f t="shared" si="85"/>
        <v/>
      </c>
    </row>
    <row r="2700" spans="1:15">
      <c r="A2700" s="20" t="str">
        <f t="shared" si="86"/>
        <v>Festa - lífeyrissjóðurSparnaðarleið I</v>
      </c>
      <c r="B2700" s="20" t="str">
        <f>_xlfn.IFNA(INDEX(Listi!$AI:$AI,MATCH(C2700,Listi!$AJ:$AJ,0)),INDEX(Listi!T:T,MATCH(C2700,Listi!U:U,0)))</f>
        <v xml:space="preserve">Festa </v>
      </c>
      <c r="C2700" t="s">
        <v>221</v>
      </c>
      <c r="D2700" t="s">
        <v>464</v>
      </c>
      <c r="E2700" t="s">
        <v>276</v>
      </c>
      <c r="F2700" t="s">
        <v>445</v>
      </c>
      <c r="G2700" s="8" t="s">
        <v>446</v>
      </c>
      <c r="H2700" t="s">
        <v>324</v>
      </c>
      <c r="I2700" s="7">
        <v>0</v>
      </c>
      <c r="L2700" s="7">
        <v>75585319</v>
      </c>
      <c r="M2700" s="7">
        <v>37671409</v>
      </c>
      <c r="N2700" s="7">
        <v>2063969</v>
      </c>
      <c r="O2700" s="20" t="str">
        <f t="shared" si="85"/>
        <v/>
      </c>
    </row>
    <row r="2701" spans="1:15">
      <c r="A2701" s="20" t="str">
        <f t="shared" si="86"/>
        <v>Festa - lífeyrissjóðurSparnaðarleið II</v>
      </c>
      <c r="B2701" s="20" t="str">
        <f>_xlfn.IFNA(INDEX(Listi!$AI:$AI,MATCH(C2701,Listi!$AJ:$AJ,0)),INDEX(Listi!T:T,MATCH(C2701,Listi!U:U,0)))</f>
        <v xml:space="preserve">Festa </v>
      </c>
      <c r="C2701" t="s">
        <v>221</v>
      </c>
      <c r="D2701" t="s">
        <v>388</v>
      </c>
      <c r="E2701" t="s">
        <v>276</v>
      </c>
      <c r="F2701" t="s">
        <v>445</v>
      </c>
      <c r="G2701" s="8" t="s">
        <v>446</v>
      </c>
      <c r="H2701" t="s">
        <v>324</v>
      </c>
      <c r="I2701" s="7">
        <v>1832062</v>
      </c>
      <c r="L2701" s="7">
        <v>1113180693</v>
      </c>
      <c r="M2701" s="7">
        <v>134564310</v>
      </c>
      <c r="N2701" s="7">
        <v>19363084</v>
      </c>
      <c r="O2701" s="20" t="str">
        <f t="shared" si="85"/>
        <v/>
      </c>
    </row>
    <row r="2702" spans="1:15">
      <c r="A2702" s="20" t="str">
        <f t="shared" si="86"/>
        <v>Frjálsi lífeyrissjóðurinnDeild/leið I</v>
      </c>
      <c r="B2702" s="20" t="str">
        <f>_xlfn.IFNA(INDEX(Listi!$AI:$AI,MATCH(C2702,Listi!$AJ:$AJ,0)),INDEX(Listi!T:T,MATCH(C2702,Listi!U:U,0)))</f>
        <v xml:space="preserve">Frjálsi </v>
      </c>
      <c r="C2702" t="s">
        <v>222</v>
      </c>
      <c r="D2702" t="s">
        <v>223</v>
      </c>
      <c r="E2702" t="s">
        <v>276</v>
      </c>
      <c r="F2702" t="s">
        <v>445</v>
      </c>
      <c r="G2702" s="8" t="s">
        <v>446</v>
      </c>
      <c r="H2702" t="s">
        <v>324</v>
      </c>
      <c r="I2702" s="7">
        <v>135965000</v>
      </c>
      <c r="L2702" s="7">
        <v>199278730000</v>
      </c>
      <c r="M2702" s="7">
        <v>10813020000</v>
      </c>
      <c r="N2702" s="7">
        <v>2178012000</v>
      </c>
      <c r="O2702" s="20" t="str">
        <f t="shared" si="85"/>
        <v/>
      </c>
    </row>
    <row r="2703" spans="1:15">
      <c r="A2703" s="20" t="str">
        <f t="shared" si="86"/>
        <v>Frjálsi lífeyrissjóðurinnDeild/leið II</v>
      </c>
      <c r="B2703" s="20" t="str">
        <f>_xlfn.IFNA(INDEX(Listi!$AI:$AI,MATCH(C2703,Listi!$AJ:$AJ,0)),INDEX(Listi!T:T,MATCH(C2703,Listi!U:U,0)))</f>
        <v xml:space="preserve">Frjálsi </v>
      </c>
      <c r="C2703" t="s">
        <v>222</v>
      </c>
      <c r="D2703" t="s">
        <v>224</v>
      </c>
      <c r="E2703" t="s">
        <v>276</v>
      </c>
      <c r="F2703" t="s">
        <v>445</v>
      </c>
      <c r="G2703" s="8" t="s">
        <v>446</v>
      </c>
      <c r="H2703" t="s">
        <v>324</v>
      </c>
      <c r="I2703" s="7">
        <v>20071000</v>
      </c>
      <c r="L2703" s="7">
        <v>29681370000</v>
      </c>
      <c r="M2703" s="7">
        <v>1864883000</v>
      </c>
      <c r="N2703" s="7">
        <v>401735000</v>
      </c>
      <c r="O2703" s="20" t="str">
        <f t="shared" si="85"/>
        <v/>
      </c>
    </row>
    <row r="2704" spans="1:15">
      <c r="A2704" s="20" t="str">
        <f t="shared" si="86"/>
        <v>Frjálsi lífeyrissjóðurinnDeild/leið III</v>
      </c>
      <c r="B2704" s="20" t="str">
        <f>_xlfn.IFNA(INDEX(Listi!$AI:$AI,MATCH(C2704,Listi!$AJ:$AJ,0)),INDEX(Listi!T:T,MATCH(C2704,Listi!U:U,0)))</f>
        <v xml:space="preserve">Frjálsi </v>
      </c>
      <c r="C2704" t="s">
        <v>222</v>
      </c>
      <c r="D2704" t="s">
        <v>225</v>
      </c>
      <c r="E2704" t="s">
        <v>276</v>
      </c>
      <c r="F2704" t="s">
        <v>445</v>
      </c>
      <c r="G2704" s="8" t="s">
        <v>446</v>
      </c>
      <c r="H2704" t="s">
        <v>324</v>
      </c>
      <c r="I2704" s="7">
        <v>31081000</v>
      </c>
      <c r="L2704" s="7">
        <v>43554797000</v>
      </c>
      <c r="M2704" s="7">
        <v>2564479000</v>
      </c>
      <c r="N2704" s="7">
        <v>1456678000</v>
      </c>
      <c r="O2704" s="20" t="str">
        <f t="shared" si="85"/>
        <v/>
      </c>
    </row>
    <row r="2705" spans="1:15">
      <c r="A2705" s="20" t="str">
        <f t="shared" si="86"/>
        <v>Frjálsi lífeyrissjóðurinnFrjálsi Áhætta</v>
      </c>
      <c r="B2705" s="20" t="str">
        <f>_xlfn.IFNA(INDEX(Listi!$AI:$AI,MATCH(C2705,Listi!$AJ:$AJ,0)),INDEX(Listi!T:T,MATCH(C2705,Listi!U:U,0)))</f>
        <v xml:space="preserve">Frjálsi </v>
      </c>
      <c r="C2705" t="s">
        <v>222</v>
      </c>
      <c r="D2705" t="s">
        <v>226</v>
      </c>
      <c r="E2705" t="s">
        <v>276</v>
      </c>
      <c r="F2705" t="s">
        <v>445</v>
      </c>
      <c r="G2705" s="8" t="s">
        <v>446</v>
      </c>
      <c r="H2705" t="s">
        <v>324</v>
      </c>
      <c r="I2705" s="7">
        <v>1567000</v>
      </c>
      <c r="L2705" s="7">
        <v>2707615000</v>
      </c>
      <c r="M2705" s="7">
        <v>335331000</v>
      </c>
      <c r="N2705" s="7">
        <v>1872000</v>
      </c>
      <c r="O2705" s="20" t="str">
        <f t="shared" si="85"/>
        <v/>
      </c>
    </row>
    <row r="2706" spans="1:15">
      <c r="A2706" s="20" t="str">
        <f t="shared" si="86"/>
        <v>Frjálsi lífeyrissjóðurinnSameiginleg deild</v>
      </c>
      <c r="B2706" s="20" t="str">
        <f>_xlfn.IFNA(INDEX(Listi!$AI:$AI,MATCH(C2706,Listi!$AJ:$AJ,0)),INDEX(Listi!T:T,MATCH(C2706,Listi!U:U,0)))</f>
        <v xml:space="preserve">Frjálsi </v>
      </c>
      <c r="C2706" t="s">
        <v>222</v>
      </c>
      <c r="D2706" t="s">
        <v>311</v>
      </c>
      <c r="E2706" t="s">
        <v>276</v>
      </c>
      <c r="F2706" t="s">
        <v>445</v>
      </c>
      <c r="G2706" s="8" t="s">
        <v>446</v>
      </c>
      <c r="H2706" t="s">
        <v>324</v>
      </c>
      <c r="I2706" s="7">
        <v>0</v>
      </c>
      <c r="L2706" s="7">
        <v>0</v>
      </c>
      <c r="M2706" s="7">
        <v>0</v>
      </c>
      <c r="N2706" s="7">
        <v>0</v>
      </c>
      <c r="O2706" s="20" t="str">
        <f t="shared" si="85"/>
        <v/>
      </c>
    </row>
    <row r="2707" spans="1:15">
      <c r="A2707" s="20" t="str">
        <f t="shared" si="86"/>
        <v>Frjálsi lífeyrissjóðurinnSamtryggingardeild</v>
      </c>
      <c r="B2707" s="20" t="str">
        <f>_xlfn.IFNA(INDEX(Listi!$AI:$AI,MATCH(C2707,Listi!$AJ:$AJ,0)),INDEX(Listi!T:T,MATCH(C2707,Listi!U:U,0)))</f>
        <v xml:space="preserve">Frjálsi </v>
      </c>
      <c r="C2707" t="s">
        <v>222</v>
      </c>
      <c r="D2707" t="s">
        <v>205</v>
      </c>
      <c r="E2707" t="s">
        <v>275</v>
      </c>
      <c r="F2707" t="s">
        <v>445</v>
      </c>
      <c r="G2707" s="8" t="s">
        <v>446</v>
      </c>
      <c r="H2707" t="s">
        <v>324</v>
      </c>
      <c r="I2707" s="7">
        <v>86851000</v>
      </c>
      <c r="L2707" s="7">
        <v>127148465000</v>
      </c>
      <c r="M2707" s="7">
        <v>7524433000</v>
      </c>
      <c r="N2707" s="7">
        <v>1254273000</v>
      </c>
      <c r="O2707" s="20" t="str">
        <f t="shared" si="85"/>
        <v/>
      </c>
    </row>
    <row r="2708" spans="1:15">
      <c r="A2708" s="20" t="str">
        <f t="shared" si="86"/>
        <v>Gildi - lífeyrissjóðurFramtíðarsýn 1</v>
      </c>
      <c r="B2708" s="20" t="str">
        <f>_xlfn.IFNA(INDEX(Listi!$AI:$AI,MATCH(C2708,Listi!$AJ:$AJ,0)),INDEX(Listi!T:T,MATCH(C2708,Listi!U:U,0)))</f>
        <v xml:space="preserve">Gildi  </v>
      </c>
      <c r="C2708" t="s">
        <v>227</v>
      </c>
      <c r="D2708" t="s">
        <v>373</v>
      </c>
      <c r="E2708" t="s">
        <v>276</v>
      </c>
      <c r="F2708" t="s">
        <v>445</v>
      </c>
      <c r="G2708" s="8" t="s">
        <v>446</v>
      </c>
      <c r="H2708" t="s">
        <v>324</v>
      </c>
      <c r="I2708" s="7">
        <v>0</v>
      </c>
      <c r="L2708" s="7">
        <v>3223959491</v>
      </c>
      <c r="M2708" s="7">
        <v>185065371</v>
      </c>
      <c r="N2708" s="7">
        <v>99697779</v>
      </c>
      <c r="O2708" s="20" t="str">
        <f t="shared" si="85"/>
        <v/>
      </c>
    </row>
    <row r="2709" spans="1:15">
      <c r="A2709" s="20" t="str">
        <f t="shared" si="86"/>
        <v>Gildi - lífeyrissjóðurFramtíðarsýn 2</v>
      </c>
      <c r="B2709" s="20" t="str">
        <f>_xlfn.IFNA(INDEX(Listi!$AI:$AI,MATCH(C2709,Listi!$AJ:$AJ,0)),INDEX(Listi!T:T,MATCH(C2709,Listi!U:U,0)))</f>
        <v xml:space="preserve">Gildi  </v>
      </c>
      <c r="C2709" t="s">
        <v>227</v>
      </c>
      <c r="D2709" t="s">
        <v>374</v>
      </c>
      <c r="E2709" t="s">
        <v>276</v>
      </c>
      <c r="F2709" t="s">
        <v>445</v>
      </c>
      <c r="G2709" s="8" t="s">
        <v>446</v>
      </c>
      <c r="H2709" t="s">
        <v>324</v>
      </c>
      <c r="I2709" s="7">
        <v>0</v>
      </c>
      <c r="L2709" s="7">
        <v>3172355810</v>
      </c>
      <c r="M2709" s="7">
        <v>227598529</v>
      </c>
      <c r="N2709" s="7">
        <v>70042741</v>
      </c>
      <c r="O2709" s="20" t="str">
        <f t="shared" si="85"/>
        <v/>
      </c>
    </row>
    <row r="2710" spans="1:15">
      <c r="A2710" s="20" t="str">
        <f t="shared" si="86"/>
        <v>Gildi - lífeyrissjóðurFramtíðarsýn 3</v>
      </c>
      <c r="B2710" s="20" t="str">
        <f>_xlfn.IFNA(INDEX(Listi!$AI:$AI,MATCH(C2710,Listi!$AJ:$AJ,0)),INDEX(Listi!T:T,MATCH(C2710,Listi!U:U,0)))</f>
        <v xml:space="preserve">Gildi  </v>
      </c>
      <c r="C2710" t="s">
        <v>227</v>
      </c>
      <c r="D2710" t="s">
        <v>380</v>
      </c>
      <c r="E2710" t="s">
        <v>276</v>
      </c>
      <c r="F2710" t="s">
        <v>445</v>
      </c>
      <c r="G2710" s="8" t="s">
        <v>446</v>
      </c>
      <c r="H2710" t="s">
        <v>324</v>
      </c>
      <c r="I2710" s="7">
        <v>0</v>
      </c>
      <c r="L2710" s="7">
        <v>1220667693</v>
      </c>
      <c r="M2710" s="7">
        <v>206427664</v>
      </c>
      <c r="N2710" s="7">
        <v>61376636</v>
      </c>
      <c r="O2710" s="20" t="str">
        <f t="shared" si="85"/>
        <v/>
      </c>
    </row>
    <row r="2711" spans="1:15">
      <c r="A2711" s="20" t="str">
        <f t="shared" si="86"/>
        <v>Gildi - lífeyrissjóðurSamtryggingardeild</v>
      </c>
      <c r="B2711" s="20" t="str">
        <f>_xlfn.IFNA(INDEX(Listi!$AI:$AI,MATCH(C2711,Listi!$AJ:$AJ,0)),INDEX(Listi!T:T,MATCH(C2711,Listi!U:U,0)))</f>
        <v xml:space="preserve">Gildi  </v>
      </c>
      <c r="C2711" t="s">
        <v>227</v>
      </c>
      <c r="D2711" t="s">
        <v>205</v>
      </c>
      <c r="E2711" t="s">
        <v>275</v>
      </c>
      <c r="F2711" s="8" t="s">
        <v>445</v>
      </c>
      <c r="G2711" s="8" t="s">
        <v>446</v>
      </c>
      <c r="H2711" t="s">
        <v>324</v>
      </c>
      <c r="I2711" s="7">
        <v>0</v>
      </c>
      <c r="L2711" s="7">
        <v>908474103084</v>
      </c>
      <c r="M2711" s="7">
        <v>33404441428</v>
      </c>
      <c r="N2711" s="7">
        <v>20772915594</v>
      </c>
      <c r="O2711" s="20" t="str">
        <f t="shared" si="85"/>
        <v/>
      </c>
    </row>
    <row r="2712" spans="1:15">
      <c r="A2712" s="20" t="str">
        <f t="shared" si="86"/>
        <v>Íslandsbanki hf.Erlend verðbréf</v>
      </c>
      <c r="B2712" s="20" t="str">
        <f>_xlfn.IFNA(INDEX(Listi!$AI:$AI,MATCH(C2712,Listi!$AJ:$AJ,0)),INDEX(Listi!T:T,MATCH(C2712,Listi!U:U,0)))</f>
        <v>Íslandsbanki</v>
      </c>
      <c r="C2712" t="s">
        <v>228</v>
      </c>
      <c r="D2712" t="s">
        <v>229</v>
      </c>
      <c r="E2712" t="s">
        <v>276</v>
      </c>
      <c r="F2712" s="8" t="s">
        <v>445</v>
      </c>
      <c r="G2712" s="8" t="s">
        <v>446</v>
      </c>
      <c r="H2712" t="s">
        <v>324</v>
      </c>
      <c r="I2712" s="7">
        <v>0</v>
      </c>
      <c r="L2712" s="7">
        <v>1602556114</v>
      </c>
      <c r="M2712" s="7">
        <v>15640340</v>
      </c>
      <c r="N2712" s="7">
        <v>15279587</v>
      </c>
      <c r="O2712" s="20" t="str">
        <f t="shared" si="85"/>
        <v/>
      </c>
    </row>
    <row r="2713" spans="1:15">
      <c r="A2713" s="20" t="str">
        <f t="shared" si="86"/>
        <v>Íslandsbanki hf.Húsnæðisleið</v>
      </c>
      <c r="B2713" s="20" t="str">
        <f>_xlfn.IFNA(INDEX(Listi!$AI:$AI,MATCH(C2713,Listi!$AJ:$AJ,0)),INDEX(Listi!T:T,MATCH(C2713,Listi!U:U,0)))</f>
        <v>Íslandsbanki</v>
      </c>
      <c r="C2713" t="s">
        <v>228</v>
      </c>
      <c r="D2713" t="s">
        <v>307</v>
      </c>
      <c r="E2713" t="s">
        <v>276</v>
      </c>
      <c r="F2713" s="8" t="s">
        <v>445</v>
      </c>
      <c r="G2713" s="8" t="s">
        <v>446</v>
      </c>
      <c r="H2713" t="s">
        <v>324</v>
      </c>
      <c r="I2713" s="7">
        <v>0</v>
      </c>
      <c r="L2713" s="7">
        <v>2334808209</v>
      </c>
      <c r="M2713" s="7">
        <v>1128225985</v>
      </c>
      <c r="N2713" s="7">
        <v>7159457</v>
      </c>
      <c r="O2713" s="20" t="str">
        <f t="shared" si="85"/>
        <v/>
      </c>
    </row>
    <row r="2714" spans="1:15">
      <c r="A2714" s="20" t="str">
        <f t="shared" si="86"/>
        <v>Íslandsbanki hf.Lífeyrisreikningur-óverðtryggður</v>
      </c>
      <c r="B2714" s="20" t="str">
        <f>_xlfn.IFNA(INDEX(Listi!$AI:$AI,MATCH(C2714,Listi!$AJ:$AJ,0)),INDEX(Listi!T:T,MATCH(C2714,Listi!U:U,0)))</f>
        <v>Íslandsbanki</v>
      </c>
      <c r="C2714" t="s">
        <v>228</v>
      </c>
      <c r="D2714" t="s">
        <v>231</v>
      </c>
      <c r="E2714" t="s">
        <v>276</v>
      </c>
      <c r="F2714" t="s">
        <v>445</v>
      </c>
      <c r="G2714" s="8" t="s">
        <v>446</v>
      </c>
      <c r="H2714" t="s">
        <v>324</v>
      </c>
      <c r="I2714" s="7">
        <v>0</v>
      </c>
      <c r="L2714" s="7">
        <v>2506311736</v>
      </c>
      <c r="M2714" s="7">
        <v>879015901</v>
      </c>
      <c r="N2714" s="7">
        <v>95740979</v>
      </c>
      <c r="O2714" s="20" t="str">
        <f t="shared" si="85"/>
        <v/>
      </c>
    </row>
    <row r="2715" spans="1:15">
      <c r="A2715" s="20" t="str">
        <f t="shared" si="86"/>
        <v>Íslandsbanki hf.Lífeyrisreikningur-verðtryggður</v>
      </c>
      <c r="B2715" s="20" t="str">
        <f>_xlfn.IFNA(INDEX(Listi!$AI:$AI,MATCH(C2715,Listi!$AJ:$AJ,0)),INDEX(Listi!T:T,MATCH(C2715,Listi!U:U,0)))</f>
        <v>Íslandsbanki</v>
      </c>
      <c r="C2715" t="s">
        <v>228</v>
      </c>
      <c r="D2715" t="s">
        <v>232</v>
      </c>
      <c r="E2715" t="s">
        <v>276</v>
      </c>
      <c r="F2715" t="s">
        <v>445</v>
      </c>
      <c r="G2715" s="8" t="s">
        <v>446</v>
      </c>
      <c r="H2715" t="s">
        <v>324</v>
      </c>
      <c r="I2715" s="7">
        <v>0</v>
      </c>
      <c r="L2715" s="7">
        <v>35933944171</v>
      </c>
      <c r="M2715" s="7">
        <v>3575627585</v>
      </c>
      <c r="N2715" s="7">
        <v>973599891</v>
      </c>
      <c r="O2715" s="20" t="str">
        <f t="shared" si="85"/>
        <v/>
      </c>
    </row>
    <row r="2716" spans="1:15">
      <c r="A2716" s="20" t="str">
        <f t="shared" si="86"/>
        <v>Íslandsbanki hf.Löng ríkisskuldabréf</v>
      </c>
      <c r="B2716" s="20" t="str">
        <f>_xlfn.IFNA(INDEX(Listi!$AI:$AI,MATCH(C2716,Listi!$AJ:$AJ,0)),INDEX(Listi!T:T,MATCH(C2716,Listi!U:U,0)))</f>
        <v>Íslandsbanki</v>
      </c>
      <c r="C2716" t="s">
        <v>228</v>
      </c>
      <c r="D2716" t="s">
        <v>233</v>
      </c>
      <c r="E2716" t="s">
        <v>276</v>
      </c>
      <c r="F2716" t="s">
        <v>445</v>
      </c>
      <c r="G2716" s="8" t="s">
        <v>446</v>
      </c>
      <c r="H2716" t="s">
        <v>324</v>
      </c>
      <c r="I2716" s="7">
        <v>0</v>
      </c>
      <c r="L2716" s="7">
        <v>753232602</v>
      </c>
      <c r="M2716" s="7">
        <v>52540738</v>
      </c>
      <c r="N2716" s="7">
        <v>25520229</v>
      </c>
      <c r="O2716" s="20" t="str">
        <f t="shared" si="85"/>
        <v/>
      </c>
    </row>
    <row r="2717" spans="1:15">
      <c r="A2717" s="20" t="str">
        <f t="shared" si="86"/>
        <v>Íslandsbanki hf.Stýring A</v>
      </c>
      <c r="B2717" s="20" t="str">
        <f>_xlfn.IFNA(INDEX(Listi!$AI:$AI,MATCH(C2717,Listi!$AJ:$AJ,0)),INDEX(Listi!T:T,MATCH(C2717,Listi!U:U,0)))</f>
        <v>Íslandsbanki</v>
      </c>
      <c r="C2717" t="s">
        <v>228</v>
      </c>
      <c r="D2717" t="s">
        <v>234</v>
      </c>
      <c r="E2717" t="s">
        <v>276</v>
      </c>
      <c r="F2717" t="s">
        <v>445</v>
      </c>
      <c r="G2717" s="8" t="s">
        <v>446</v>
      </c>
      <c r="H2717" t="s">
        <v>324</v>
      </c>
      <c r="I2717" s="7">
        <v>0</v>
      </c>
      <c r="L2717" s="7">
        <v>4133723797</v>
      </c>
      <c r="M2717" s="7">
        <v>215966902</v>
      </c>
      <c r="N2717" s="7">
        <v>124877843</v>
      </c>
      <c r="O2717" s="20" t="str">
        <f t="shared" si="85"/>
        <v/>
      </c>
    </row>
    <row r="2718" spans="1:15">
      <c r="A2718" s="20" t="str">
        <f t="shared" si="86"/>
        <v>Íslandsbanki hf.Stýring B</v>
      </c>
      <c r="B2718" s="20" t="str">
        <f>_xlfn.IFNA(INDEX(Listi!$AI:$AI,MATCH(C2718,Listi!$AJ:$AJ,0)),INDEX(Listi!T:T,MATCH(C2718,Listi!U:U,0)))</f>
        <v>Íslandsbanki</v>
      </c>
      <c r="C2718" t="s">
        <v>228</v>
      </c>
      <c r="D2718" t="s">
        <v>235</v>
      </c>
      <c r="E2718" t="s">
        <v>276</v>
      </c>
      <c r="F2718" t="s">
        <v>445</v>
      </c>
      <c r="G2718" s="8" t="s">
        <v>446</v>
      </c>
      <c r="H2718" t="s">
        <v>324</v>
      </c>
      <c r="I2718" s="7">
        <v>0</v>
      </c>
      <c r="L2718" s="7">
        <v>5860247393</v>
      </c>
      <c r="M2718" s="7">
        <v>508591885</v>
      </c>
      <c r="N2718" s="7">
        <v>77897125</v>
      </c>
      <c r="O2718" s="20" t="str">
        <f t="shared" si="85"/>
        <v/>
      </c>
    </row>
    <row r="2719" spans="1:15">
      <c r="A2719" s="20" t="str">
        <f t="shared" si="86"/>
        <v>Íslandsbanki hf.Stýring C</v>
      </c>
      <c r="B2719" s="20" t="str">
        <f>_xlfn.IFNA(INDEX(Listi!$AI:$AI,MATCH(C2719,Listi!$AJ:$AJ,0)),INDEX(Listi!T:T,MATCH(C2719,Listi!U:U,0)))</f>
        <v>Íslandsbanki</v>
      </c>
      <c r="C2719" t="s">
        <v>228</v>
      </c>
      <c r="D2719" t="s">
        <v>236</v>
      </c>
      <c r="E2719" t="s">
        <v>276</v>
      </c>
      <c r="F2719" t="s">
        <v>445</v>
      </c>
      <c r="G2719" s="8" t="s">
        <v>446</v>
      </c>
      <c r="H2719" t="s">
        <v>324</v>
      </c>
      <c r="I2719" s="7">
        <v>0</v>
      </c>
      <c r="L2719" s="7">
        <v>8014427899</v>
      </c>
      <c r="M2719" s="7">
        <v>751053797</v>
      </c>
      <c r="N2719" s="7">
        <v>58531298</v>
      </c>
      <c r="O2719" s="20" t="str">
        <f t="shared" si="85"/>
        <v/>
      </c>
    </row>
    <row r="2720" spans="1:15">
      <c r="A2720" s="20" t="str">
        <f t="shared" si="86"/>
        <v>Íslandsbanki hf.Stýring D</v>
      </c>
      <c r="B2720" s="20" t="str">
        <f>_xlfn.IFNA(INDEX(Listi!$AI:$AI,MATCH(C2720,Listi!$AJ:$AJ,0)),INDEX(Listi!T:T,MATCH(C2720,Listi!U:U,0)))</f>
        <v>Íslandsbanki</v>
      </c>
      <c r="C2720" t="s">
        <v>228</v>
      </c>
      <c r="D2720" t="s">
        <v>237</v>
      </c>
      <c r="E2720" t="s">
        <v>276</v>
      </c>
      <c r="F2720" t="s">
        <v>445</v>
      </c>
      <c r="G2720" s="8" t="s">
        <v>446</v>
      </c>
      <c r="H2720" t="s">
        <v>324</v>
      </c>
      <c r="I2720" s="7">
        <v>0</v>
      </c>
      <c r="L2720" s="7">
        <v>5826614423</v>
      </c>
      <c r="M2720" s="7">
        <v>1371163557</v>
      </c>
      <c r="N2720" s="7">
        <v>36861109</v>
      </c>
      <c r="O2720" s="20" t="str">
        <f t="shared" si="85"/>
        <v/>
      </c>
    </row>
    <row r="2721" spans="1:15">
      <c r="A2721" s="20" t="str">
        <f t="shared" si="86"/>
        <v>Íslandsbanki hf.Stýring E</v>
      </c>
      <c r="B2721" s="20" t="str">
        <f>_xlfn.IFNA(INDEX(Listi!$AI:$AI,MATCH(C2721,Listi!$AJ:$AJ,0)),INDEX(Listi!T:T,MATCH(C2721,Listi!U:U,0)))</f>
        <v>Íslandsbanki</v>
      </c>
      <c r="C2721" t="s">
        <v>228</v>
      </c>
      <c r="D2721" t="s">
        <v>580</v>
      </c>
      <c r="E2721" t="s">
        <v>276</v>
      </c>
      <c r="F2721" t="s">
        <v>445</v>
      </c>
      <c r="G2721" s="8" t="s">
        <v>446</v>
      </c>
      <c r="H2721" t="s">
        <v>324</v>
      </c>
      <c r="I2721" s="7">
        <v>0</v>
      </c>
      <c r="L2721" s="7">
        <v>99567247</v>
      </c>
      <c r="M2721" s="7">
        <v>7691901</v>
      </c>
      <c r="N2721" s="7">
        <v>670647</v>
      </c>
      <c r="O2721" s="20" t="str">
        <f t="shared" si="85"/>
        <v/>
      </c>
    </row>
    <row r="2722" spans="1:15">
      <c r="A2722" s="20" t="str">
        <f t="shared" si="86"/>
        <v>Íslenski lífeyrissjóðurinnLíf 1</v>
      </c>
      <c r="B2722" s="20" t="str">
        <f>_xlfn.IFNA(INDEX(Listi!$AI:$AI,MATCH(C2722,Listi!$AJ:$AJ,0)),INDEX(Listi!T:T,MATCH(C2722,Listi!U:U,0)))</f>
        <v xml:space="preserve">Íslenski  </v>
      </c>
      <c r="C2722" t="s">
        <v>238</v>
      </c>
      <c r="D2722" t="s">
        <v>239</v>
      </c>
      <c r="E2722" t="s">
        <v>276</v>
      </c>
      <c r="F2722" t="s">
        <v>445</v>
      </c>
      <c r="G2722" s="8" t="s">
        <v>446</v>
      </c>
      <c r="H2722" t="s">
        <v>324</v>
      </c>
      <c r="I2722" s="7">
        <v>40888215</v>
      </c>
      <c r="L2722" s="7">
        <v>34645188332</v>
      </c>
      <c r="M2722" s="7">
        <v>5859453012</v>
      </c>
      <c r="N2722" s="7">
        <v>977930648</v>
      </c>
      <c r="O2722" s="20" t="str">
        <f t="shared" si="85"/>
        <v/>
      </c>
    </row>
    <row r="2723" spans="1:15">
      <c r="A2723" s="20" t="str">
        <f t="shared" si="86"/>
        <v>Íslenski lífeyrissjóðurinnLíf 2</v>
      </c>
      <c r="B2723" s="20" t="str">
        <f>_xlfn.IFNA(INDEX(Listi!$AI:$AI,MATCH(C2723,Listi!$AJ:$AJ,0)),INDEX(Listi!T:T,MATCH(C2723,Listi!U:U,0)))</f>
        <v xml:space="preserve">Íslenski  </v>
      </c>
      <c r="C2723" t="s">
        <v>238</v>
      </c>
      <c r="D2723" t="s">
        <v>240</v>
      </c>
      <c r="E2723" t="s">
        <v>276</v>
      </c>
      <c r="F2723" t="s">
        <v>445</v>
      </c>
      <c r="G2723" s="8" t="s">
        <v>446</v>
      </c>
      <c r="H2723" t="s">
        <v>324</v>
      </c>
      <c r="I2723" s="7">
        <v>37341286</v>
      </c>
      <c r="L2723" s="7">
        <v>31029129445</v>
      </c>
      <c r="M2723" s="7">
        <v>2139527304</v>
      </c>
      <c r="N2723" s="7">
        <v>531278955</v>
      </c>
      <c r="O2723" s="20" t="str">
        <f t="shared" si="85"/>
        <v/>
      </c>
    </row>
    <row r="2724" spans="1:15">
      <c r="A2724" s="20" t="str">
        <f t="shared" si="86"/>
        <v>Íslenski lífeyrissjóðurinnLíf 3</v>
      </c>
      <c r="B2724" s="20" t="str">
        <f>_xlfn.IFNA(INDEX(Listi!$AI:$AI,MATCH(C2724,Listi!$AJ:$AJ,0)),INDEX(Listi!T:T,MATCH(C2724,Listi!U:U,0)))</f>
        <v xml:space="preserve">Íslenski  </v>
      </c>
      <c r="C2724" t="s">
        <v>238</v>
      </c>
      <c r="D2724" t="s">
        <v>241</v>
      </c>
      <c r="E2724" t="s">
        <v>276</v>
      </c>
      <c r="F2724" t="s">
        <v>445</v>
      </c>
      <c r="G2724" s="8" t="s">
        <v>446</v>
      </c>
      <c r="H2724" t="s">
        <v>324</v>
      </c>
      <c r="I2724" s="7">
        <v>27752356</v>
      </c>
      <c r="L2724" s="7">
        <v>26552298455</v>
      </c>
      <c r="M2724" s="7">
        <v>1349981892</v>
      </c>
      <c r="N2724" s="7">
        <v>474868471</v>
      </c>
      <c r="O2724" s="20" t="str">
        <f t="shared" si="85"/>
        <v/>
      </c>
    </row>
    <row r="2725" spans="1:15">
      <c r="A2725" s="20" t="str">
        <f t="shared" si="86"/>
        <v>Íslenski lífeyrissjóðurinnLíf 4</v>
      </c>
      <c r="B2725" s="20" t="str">
        <f>_xlfn.IFNA(INDEX(Listi!$AI:$AI,MATCH(C2725,Listi!$AJ:$AJ,0)),INDEX(Listi!T:T,MATCH(C2725,Listi!U:U,0)))</f>
        <v xml:space="preserve">Íslenski  </v>
      </c>
      <c r="C2725" t="s">
        <v>238</v>
      </c>
      <c r="D2725" t="s">
        <v>242</v>
      </c>
      <c r="E2725" t="s">
        <v>276</v>
      </c>
      <c r="F2725" t="s">
        <v>445</v>
      </c>
      <c r="G2725" s="8" t="s">
        <v>446</v>
      </c>
      <c r="H2725" t="s">
        <v>324</v>
      </c>
      <c r="I2725" s="7">
        <v>16395157</v>
      </c>
      <c r="L2725" s="7">
        <v>15323468197</v>
      </c>
      <c r="M2725" s="7">
        <v>592019313</v>
      </c>
      <c r="N2725" s="7">
        <v>649721424</v>
      </c>
      <c r="O2725" s="20" t="str">
        <f t="shared" si="85"/>
        <v/>
      </c>
    </row>
    <row r="2726" spans="1:15">
      <c r="A2726" s="20" t="str">
        <f t="shared" si="86"/>
        <v>Íslenski lífeyrissjóðurinnSamtryggingardeild</v>
      </c>
      <c r="B2726" s="20" t="str">
        <f>_xlfn.IFNA(INDEX(Listi!$AI:$AI,MATCH(C2726,Listi!$AJ:$AJ,0)),INDEX(Listi!T:T,MATCH(C2726,Listi!U:U,0)))</f>
        <v xml:space="preserve">Íslenski  </v>
      </c>
      <c r="C2726" t="s">
        <v>238</v>
      </c>
      <c r="D2726" t="s">
        <v>205</v>
      </c>
      <c r="E2726" t="s">
        <v>275</v>
      </c>
      <c r="F2726" t="s">
        <v>445</v>
      </c>
      <c r="G2726" s="8" t="s">
        <v>446</v>
      </c>
      <c r="H2726" t="s">
        <v>324</v>
      </c>
      <c r="I2726" s="7">
        <v>29350833</v>
      </c>
      <c r="L2726" s="7">
        <v>32369481106</v>
      </c>
      <c r="M2726" s="7">
        <v>2513450236</v>
      </c>
      <c r="N2726" s="7">
        <v>182749847</v>
      </c>
      <c r="O2726" s="20" t="str">
        <f t="shared" si="85"/>
        <v/>
      </c>
    </row>
    <row r="2727" spans="1:15">
      <c r="A2727" s="20" t="str">
        <f t="shared" si="86"/>
        <v>Kvika banki hf.Ævileið</v>
      </c>
      <c r="B2727" s="20" t="str">
        <f>_xlfn.IFNA(INDEX(Listi!$AI:$AI,MATCH(C2727,Listi!$AJ:$AJ,0)),INDEX(Listi!T:T,MATCH(C2727,Listi!U:U,0)))</f>
        <v xml:space="preserve">Kvika banki </v>
      </c>
      <c r="C2727" t="s">
        <v>243</v>
      </c>
      <c r="D2727" t="s">
        <v>248</v>
      </c>
      <c r="E2727" t="s">
        <v>276</v>
      </c>
      <c r="F2727" t="s">
        <v>445</v>
      </c>
      <c r="G2727" s="8" t="s">
        <v>446</v>
      </c>
      <c r="H2727" t="s">
        <v>324</v>
      </c>
      <c r="I2727" s="7">
        <v>442682</v>
      </c>
      <c r="L2727" s="7">
        <v>83990162</v>
      </c>
      <c r="M2727" s="7">
        <v>9152445</v>
      </c>
      <c r="N2727" s="7">
        <v>0</v>
      </c>
      <c r="O2727" s="20" t="str">
        <f t="shared" si="85"/>
        <v/>
      </c>
    </row>
    <row r="2728" spans="1:15">
      <c r="A2728" s="20" t="str">
        <f t="shared" si="86"/>
        <v>Kvika banki hf.Innlánaleið</v>
      </c>
      <c r="B2728" s="20" t="str">
        <f>_xlfn.IFNA(INDEX(Listi!$AI:$AI,MATCH(C2728,Listi!$AJ:$AJ,0)),INDEX(Listi!T:T,MATCH(C2728,Listi!U:U,0)))</f>
        <v xml:space="preserve">Kvika banki </v>
      </c>
      <c r="C2728" t="s">
        <v>243</v>
      </c>
      <c r="D2728" t="s">
        <v>230</v>
      </c>
      <c r="E2728" t="s">
        <v>276</v>
      </c>
      <c r="F2728" t="s">
        <v>445</v>
      </c>
      <c r="G2728" s="8" t="s">
        <v>446</v>
      </c>
      <c r="H2728" t="s">
        <v>324</v>
      </c>
      <c r="I2728" s="7">
        <v>9466924</v>
      </c>
      <c r="L2728" s="7">
        <v>2045925829</v>
      </c>
      <c r="M2728" s="7">
        <v>336947043</v>
      </c>
      <c r="N2728" s="7">
        <v>10453565</v>
      </c>
      <c r="O2728" s="20" t="str">
        <f t="shared" si="85"/>
        <v/>
      </c>
    </row>
    <row r="2729" spans="1:15">
      <c r="A2729" s="20" t="str">
        <f t="shared" si="86"/>
        <v>Kvika banki hf.Kvika Séreignasparnaður 5</v>
      </c>
      <c r="B2729" s="20" t="str">
        <f>_xlfn.IFNA(INDEX(Listi!$AI:$AI,MATCH(C2729,Listi!$AJ:$AJ,0)),INDEX(Listi!T:T,MATCH(C2729,Listi!U:U,0)))</f>
        <v xml:space="preserve">Kvika banki </v>
      </c>
      <c r="C2729" t="s">
        <v>243</v>
      </c>
      <c r="D2729" t="s">
        <v>471</v>
      </c>
      <c r="E2729" t="s">
        <v>276</v>
      </c>
      <c r="F2729" t="s">
        <v>445</v>
      </c>
      <c r="G2729" s="8" t="s">
        <v>446</v>
      </c>
      <c r="H2729" t="s">
        <v>324</v>
      </c>
      <c r="I2729" s="7">
        <v>8715269</v>
      </c>
      <c r="L2729" s="7">
        <v>1146886398</v>
      </c>
      <c r="M2729" s="7">
        <v>0</v>
      </c>
      <c r="N2729" s="7">
        <v>0</v>
      </c>
      <c r="O2729" s="20" t="str">
        <f t="shared" si="85"/>
        <v/>
      </c>
    </row>
    <row r="2730" spans="1:15">
      <c r="A2730" s="20" t="str">
        <f t="shared" si="86"/>
        <v>Kvika banki hf.MP Séreign 1</v>
      </c>
      <c r="B2730" s="20" t="str">
        <f>_xlfn.IFNA(INDEX(Listi!$AI:$AI,MATCH(C2730,Listi!$AJ:$AJ,0)),INDEX(Listi!T:T,MATCH(C2730,Listi!U:U,0)))</f>
        <v xml:space="preserve">Kvika banki </v>
      </c>
      <c r="C2730" t="s">
        <v>243</v>
      </c>
      <c r="D2730" t="s">
        <v>244</v>
      </c>
      <c r="E2730" t="s">
        <v>276</v>
      </c>
      <c r="F2730" t="s">
        <v>445</v>
      </c>
      <c r="G2730" s="8" t="s">
        <v>446</v>
      </c>
      <c r="H2730" t="s">
        <v>324</v>
      </c>
      <c r="I2730" s="7">
        <v>3619975</v>
      </c>
      <c r="L2730" s="7">
        <v>706827763</v>
      </c>
      <c r="M2730" s="7">
        <v>48440481</v>
      </c>
      <c r="N2730" s="7">
        <v>9836508</v>
      </c>
      <c r="O2730" s="20" t="str">
        <f t="shared" si="85"/>
        <v/>
      </c>
    </row>
    <row r="2731" spans="1:15">
      <c r="A2731" s="20" t="str">
        <f t="shared" si="86"/>
        <v>Kvika banki hf.MP Séreign 2</v>
      </c>
      <c r="B2731" s="20" t="str">
        <f>_xlfn.IFNA(INDEX(Listi!$AI:$AI,MATCH(C2731,Listi!$AJ:$AJ,0)),INDEX(Listi!T:T,MATCH(C2731,Listi!U:U,0)))</f>
        <v xml:space="preserve">Kvika banki </v>
      </c>
      <c r="C2731" t="s">
        <v>243</v>
      </c>
      <c r="D2731" t="s">
        <v>245</v>
      </c>
      <c r="E2731" t="s">
        <v>276</v>
      </c>
      <c r="F2731" t="s">
        <v>445</v>
      </c>
      <c r="G2731" s="8" t="s">
        <v>446</v>
      </c>
      <c r="H2731" t="s">
        <v>324</v>
      </c>
      <c r="I2731" s="7">
        <v>4236235</v>
      </c>
      <c r="L2731" s="7">
        <v>853989181</v>
      </c>
      <c r="M2731" s="7">
        <v>42441382</v>
      </c>
      <c r="N2731" s="7">
        <v>14637701</v>
      </c>
      <c r="O2731" s="20" t="str">
        <f t="shared" si="85"/>
        <v/>
      </c>
    </row>
    <row r="2732" spans="1:15">
      <c r="A2732" s="20" t="str">
        <f t="shared" si="86"/>
        <v>Kvika banki hf.MP Séreign 3</v>
      </c>
      <c r="B2732" s="20" t="str">
        <f>_xlfn.IFNA(INDEX(Listi!$AI:$AI,MATCH(C2732,Listi!$AJ:$AJ,0)),INDEX(Listi!T:T,MATCH(C2732,Listi!U:U,0)))</f>
        <v xml:space="preserve">Kvika banki </v>
      </c>
      <c r="C2732" t="s">
        <v>243</v>
      </c>
      <c r="D2732" t="s">
        <v>246</v>
      </c>
      <c r="E2732" t="s">
        <v>276</v>
      </c>
      <c r="F2732" t="s">
        <v>445</v>
      </c>
      <c r="G2732" s="8" t="s">
        <v>446</v>
      </c>
      <c r="H2732" t="s">
        <v>324</v>
      </c>
      <c r="I2732" s="7">
        <v>689935</v>
      </c>
      <c r="L2732" s="7">
        <v>141173858</v>
      </c>
      <c r="M2732" s="7">
        <v>3374790</v>
      </c>
      <c r="N2732" s="7">
        <v>0</v>
      </c>
      <c r="O2732" s="20" t="str">
        <f t="shared" si="85"/>
        <v/>
      </c>
    </row>
    <row r="2733" spans="1:15">
      <c r="A2733" s="20" t="str">
        <f t="shared" si="86"/>
        <v>Kvika banki hf.MP Séreign 4</v>
      </c>
      <c r="B2733" s="20" t="str">
        <f>_xlfn.IFNA(INDEX(Listi!$AI:$AI,MATCH(C2733,Listi!$AJ:$AJ,0)),INDEX(Listi!T:T,MATCH(C2733,Listi!U:U,0)))</f>
        <v xml:space="preserve">Kvika banki </v>
      </c>
      <c r="C2733" t="s">
        <v>243</v>
      </c>
      <c r="D2733" t="s">
        <v>247</v>
      </c>
      <c r="E2733" t="s">
        <v>276</v>
      </c>
      <c r="F2733" t="s">
        <v>445</v>
      </c>
      <c r="G2733" s="8" t="s">
        <v>446</v>
      </c>
      <c r="H2733" t="s">
        <v>324</v>
      </c>
      <c r="I2733" s="7">
        <v>264590</v>
      </c>
      <c r="L2733" s="7">
        <v>55886684</v>
      </c>
      <c r="M2733" s="7">
        <v>2888869</v>
      </c>
      <c r="N2733" s="7">
        <v>0</v>
      </c>
      <c r="O2733" s="20" t="str">
        <f t="shared" si="85"/>
        <v/>
      </c>
    </row>
    <row r="2734" spans="1:15">
      <c r="A2734" s="20" t="str">
        <f t="shared" si="86"/>
        <v>Landsbankinn hf.Landsbankinn Erlend verðbréf</v>
      </c>
      <c r="B2734" s="20" t="str">
        <f>_xlfn.IFNA(INDEX(Listi!$AI:$AI,MATCH(C2734,Listi!$AJ:$AJ,0)),INDEX(Listi!T:T,MATCH(C2734,Listi!U:U,0)))</f>
        <v>Landsbankinn</v>
      </c>
      <c r="C2734" t="s">
        <v>249</v>
      </c>
      <c r="D2734" t="s">
        <v>385</v>
      </c>
      <c r="E2734" t="s">
        <v>276</v>
      </c>
      <c r="F2734" t="s">
        <v>445</v>
      </c>
      <c r="G2734" s="8" t="s">
        <v>446</v>
      </c>
      <c r="H2734" t="s">
        <v>324</v>
      </c>
      <c r="I2734" s="7">
        <v>0</v>
      </c>
      <c r="L2734" s="7">
        <v>3705185129</v>
      </c>
      <c r="M2734" s="7">
        <v>119989407</v>
      </c>
      <c r="N2734" s="7">
        <v>87847878</v>
      </c>
      <c r="O2734" s="20" t="str">
        <f t="shared" si="85"/>
        <v/>
      </c>
    </row>
    <row r="2735" spans="1:15">
      <c r="A2735" s="20" t="str">
        <f t="shared" si="86"/>
        <v>Landsbankinn hf.Landsbankinn Lífeyrisbók</v>
      </c>
      <c r="B2735" s="20" t="str">
        <f>_xlfn.IFNA(INDEX(Listi!$AI:$AI,MATCH(C2735,Listi!$AJ:$AJ,0)),INDEX(Listi!T:T,MATCH(C2735,Listi!U:U,0)))</f>
        <v>Landsbankinn</v>
      </c>
      <c r="C2735" t="s">
        <v>249</v>
      </c>
      <c r="D2735" t="s">
        <v>367</v>
      </c>
      <c r="E2735" t="s">
        <v>276</v>
      </c>
      <c r="F2735" s="8" t="s">
        <v>445</v>
      </c>
      <c r="G2735" s="8" t="s">
        <v>446</v>
      </c>
      <c r="H2735" t="s">
        <v>324</v>
      </c>
      <c r="I2735" s="7">
        <v>0</v>
      </c>
      <c r="L2735" s="7">
        <v>3016213427</v>
      </c>
      <c r="M2735" s="7">
        <v>440353590</v>
      </c>
      <c r="N2735" s="7">
        <v>298769900</v>
      </c>
      <c r="O2735" s="20" t="str">
        <f t="shared" si="85"/>
        <v/>
      </c>
    </row>
    <row r="2736" spans="1:15">
      <c r="A2736" s="20" t="str">
        <f t="shared" si="86"/>
        <v>Landsbankinn hf.Landsbankinn Lífeyrisbók verðtryggð</v>
      </c>
      <c r="B2736" s="20" t="str">
        <f>_xlfn.IFNA(INDEX(Listi!$AI:$AI,MATCH(C2736,Listi!$AJ:$AJ,0)),INDEX(Listi!T:T,MATCH(C2736,Listi!U:U,0)))</f>
        <v>Landsbankinn</v>
      </c>
      <c r="C2736" t="s">
        <v>249</v>
      </c>
      <c r="D2736" t="s">
        <v>598</v>
      </c>
      <c r="E2736" t="s">
        <v>276</v>
      </c>
      <c r="F2736" s="8" t="s">
        <v>445</v>
      </c>
      <c r="G2736" s="8" t="s">
        <v>446</v>
      </c>
      <c r="H2736" t="s">
        <v>324</v>
      </c>
      <c r="I2736" s="7">
        <v>0</v>
      </c>
      <c r="L2736" s="7">
        <v>66896053137</v>
      </c>
      <c r="M2736" s="7">
        <v>6692476029</v>
      </c>
      <c r="N2736" s="7">
        <v>4680072987</v>
      </c>
      <c r="O2736" s="20" t="str">
        <f t="shared" si="85"/>
        <v/>
      </c>
    </row>
    <row r="2737" spans="1:15">
      <c r="A2737" s="20" t="str">
        <f t="shared" si="86"/>
        <v>Lífeyrissjóður bændaSamtryggingardeild</v>
      </c>
      <c r="B2737" s="20" t="str">
        <f>_xlfn.IFNA(INDEX(Listi!$AI:$AI,MATCH(C2737,Listi!$AJ:$AJ,0)),INDEX(Listi!T:T,MATCH(C2737,Listi!U:U,0)))</f>
        <v>Lífeyrissjóður bænda</v>
      </c>
      <c r="C2737" t="s">
        <v>252</v>
      </c>
      <c r="D2737" t="s">
        <v>205</v>
      </c>
      <c r="E2737" t="s">
        <v>275</v>
      </c>
      <c r="F2737" s="8" t="s">
        <v>445</v>
      </c>
      <c r="G2737" s="8" t="s">
        <v>446</v>
      </c>
      <c r="H2737" t="s">
        <v>324</v>
      </c>
      <c r="I2737" s="7">
        <v>11780045</v>
      </c>
      <c r="L2737" s="7">
        <v>45108278171</v>
      </c>
      <c r="M2737" s="7">
        <v>776003397</v>
      </c>
      <c r="N2737" s="7">
        <v>1921473168</v>
      </c>
      <c r="O2737" s="20" t="str">
        <f t="shared" si="85"/>
        <v/>
      </c>
    </row>
    <row r="2738" spans="1:15">
      <c r="A2738" s="20" t="str">
        <f t="shared" si="86"/>
        <v>Lífeyrissjóður bankamannaAldursdeild</v>
      </c>
      <c r="B2738" s="20" t="str">
        <f>_xlfn.IFNA(INDEX(Listi!$AI:$AI,MATCH(C2738,Listi!$AJ:$AJ,0)),INDEX(Listi!T:T,MATCH(C2738,Listi!U:U,0)))</f>
        <v>Lífeyrissjóður bankam.</v>
      </c>
      <c r="C2738" t="s">
        <v>250</v>
      </c>
      <c r="D2738" t="s">
        <v>251</v>
      </c>
      <c r="E2738" t="s">
        <v>275</v>
      </c>
      <c r="F2738" t="s">
        <v>445</v>
      </c>
      <c r="G2738" s="8" t="s">
        <v>446</v>
      </c>
      <c r="H2738" t="s">
        <v>324</v>
      </c>
      <c r="I2738" s="7">
        <v>4835000</v>
      </c>
      <c r="L2738" s="7">
        <v>61369964000</v>
      </c>
      <c r="M2738" s="7">
        <v>1996063000</v>
      </c>
      <c r="N2738" s="7">
        <v>753444000</v>
      </c>
      <c r="O2738" s="20" t="str">
        <f t="shared" si="85"/>
        <v/>
      </c>
    </row>
    <row r="2739" spans="1:15">
      <c r="A2739" s="20" t="str">
        <f t="shared" si="86"/>
        <v>Lífeyrissjóður bankamannaHlutfallsdeild</v>
      </c>
      <c r="B2739" s="20" t="str">
        <f>_xlfn.IFNA(INDEX(Listi!$AI:$AI,MATCH(C2739,Listi!$AJ:$AJ,0)),INDEX(Listi!T:T,MATCH(C2739,Listi!U:U,0)))</f>
        <v>Lífeyrissjóður bankam.</v>
      </c>
      <c r="C2739" t="s">
        <v>250</v>
      </c>
      <c r="D2739" t="s">
        <v>467</v>
      </c>
      <c r="E2739" t="s">
        <v>275</v>
      </c>
      <c r="F2739" t="s">
        <v>445</v>
      </c>
      <c r="G2739" s="8" t="s">
        <v>446</v>
      </c>
      <c r="H2739" t="s">
        <v>324</v>
      </c>
      <c r="I2739" s="7">
        <v>5636000</v>
      </c>
      <c r="L2739" s="7">
        <v>40286427000</v>
      </c>
      <c r="M2739" s="7">
        <v>125147000</v>
      </c>
      <c r="N2739" s="7">
        <v>2741197000</v>
      </c>
      <c r="O2739" s="20" t="str">
        <f t="shared" si="85"/>
        <v/>
      </c>
    </row>
    <row r="2740" spans="1:15">
      <c r="A2740" s="20" t="str">
        <f t="shared" si="86"/>
        <v>Lífeyrissjóður RangæingaSamtryggingardeild</v>
      </c>
      <c r="B2740" s="20" t="str">
        <f>_xlfn.IFNA(INDEX(Listi!$AI:$AI,MATCH(C2740,Listi!$AJ:$AJ,0)),INDEX(Listi!T:T,MATCH(C2740,Listi!U:U,0)))</f>
        <v>Lífeyrissjóður Rang.</v>
      </c>
      <c r="C2740" t="s">
        <v>253</v>
      </c>
      <c r="D2740" t="s">
        <v>205</v>
      </c>
      <c r="E2740" t="s">
        <v>275</v>
      </c>
      <c r="F2740" t="s">
        <v>445</v>
      </c>
      <c r="G2740" s="8" t="s">
        <v>446</v>
      </c>
      <c r="H2740" t="s">
        <v>324</v>
      </c>
      <c r="I2740" s="7">
        <v>27082000</v>
      </c>
      <c r="L2740" s="7">
        <v>18949790000</v>
      </c>
      <c r="M2740" s="7">
        <v>835894000</v>
      </c>
      <c r="N2740" s="7">
        <v>386250000</v>
      </c>
      <c r="O2740" s="20" t="str">
        <f t="shared" si="85"/>
        <v/>
      </c>
    </row>
    <row r="2741" spans="1:15">
      <c r="A2741" s="20" t="str">
        <f t="shared" si="86"/>
        <v>Lífeyrissjóður starfsmanna AkureyrarbæjarSamtryggingardeild</v>
      </c>
      <c r="B2741" s="20" t="str">
        <f>_xlfn.IFNA(INDEX(Listi!$AI:$AI,MATCH(C2741,Listi!$AJ:$AJ,0)),INDEX(Listi!T:T,MATCH(C2741,Listi!U:U,0)))</f>
        <v>Lífeyrissj. starfsm. Akureyrarb.</v>
      </c>
      <c r="C2741" t="s">
        <v>274</v>
      </c>
      <c r="D2741" t="s">
        <v>205</v>
      </c>
      <c r="E2741" t="s">
        <v>275</v>
      </c>
      <c r="F2741" t="s">
        <v>445</v>
      </c>
      <c r="G2741" s="8" t="s">
        <v>446</v>
      </c>
      <c r="H2741" t="s">
        <v>324</v>
      </c>
      <c r="I2741" s="7">
        <v>0</v>
      </c>
      <c r="L2741" s="7">
        <v>14569496826</v>
      </c>
      <c r="M2741" s="7">
        <v>46271787</v>
      </c>
      <c r="N2741" s="7">
        <v>1160288032</v>
      </c>
      <c r="O2741" s="20" t="str">
        <f t="shared" si="85"/>
        <v/>
      </c>
    </row>
    <row r="2742" spans="1:15">
      <c r="A2742" s="20" t="str">
        <f t="shared" si="86"/>
        <v>Lífeyrissjóður starfsmanna Búnaðarbanka ÍslandsSamtryggingardeild</v>
      </c>
      <c r="B2742" s="20" t="str">
        <f>_xlfn.IFNA(INDEX(Listi!$AI:$AI,MATCH(C2742,Listi!$AJ:$AJ,0)),INDEX(Listi!T:T,MATCH(C2742,Listi!U:U,0)))</f>
        <v>Lífeyrissj. starfsm. Búnaðarb.Ísl.</v>
      </c>
      <c r="C2742" t="s">
        <v>254</v>
      </c>
      <c r="D2742" t="s">
        <v>205</v>
      </c>
      <c r="E2742" t="s">
        <v>275</v>
      </c>
      <c r="F2742" t="s">
        <v>445</v>
      </c>
      <c r="G2742" s="8" t="s">
        <v>446</v>
      </c>
      <c r="H2742" t="s">
        <v>324</v>
      </c>
      <c r="I2742" s="7">
        <v>0</v>
      </c>
      <c r="L2742" s="7">
        <v>27921283000</v>
      </c>
      <c r="M2742" s="7">
        <v>7378000</v>
      </c>
      <c r="N2742" s="7">
        <v>1535577000</v>
      </c>
      <c r="O2742" s="20" t="str">
        <f t="shared" si="85"/>
        <v/>
      </c>
    </row>
    <row r="2743" spans="1:15">
      <c r="A2743" s="20" t="str">
        <f t="shared" si="86"/>
        <v>Lífeyrissjóður starfsmanna ReykjavíkurborgarSamtryggingardeild</v>
      </c>
      <c r="B2743" s="20" t="str">
        <f>_xlfn.IFNA(INDEX(Listi!$AI:$AI,MATCH(C2743,Listi!$AJ:$AJ,0)),INDEX(Listi!T:T,MATCH(C2743,Listi!U:U,0)))</f>
        <v>Lífeyrissj. starfsm. Reykjav.</v>
      </c>
      <c r="C2743" t="s">
        <v>255</v>
      </c>
      <c r="D2743" t="s">
        <v>205</v>
      </c>
      <c r="E2743" t="s">
        <v>275</v>
      </c>
      <c r="F2743" t="s">
        <v>445</v>
      </c>
      <c r="G2743" s="8" t="s">
        <v>446</v>
      </c>
      <c r="H2743" t="s">
        <v>324</v>
      </c>
      <c r="I2743" s="7">
        <v>0</v>
      </c>
      <c r="L2743" s="7">
        <v>92450251598</v>
      </c>
      <c r="M2743" s="7">
        <v>217604296</v>
      </c>
      <c r="N2743" s="7">
        <v>6195210428</v>
      </c>
      <c r="O2743" s="20" t="str">
        <f t="shared" si="85"/>
        <v/>
      </c>
    </row>
    <row r="2744" spans="1:15">
      <c r="A2744" s="20" t="str">
        <f t="shared" si="86"/>
        <v>Lífeyrissjóður starfsmanna ríkisinsA-deild</v>
      </c>
      <c r="B2744" s="20" t="str">
        <f>_xlfn.IFNA(INDEX(Listi!$AI:$AI,MATCH(C2744,Listi!$AJ:$AJ,0)),INDEX(Listi!T:T,MATCH(C2744,Listi!U:U,0)))</f>
        <v>LSR</v>
      </c>
      <c r="C2744" t="s">
        <v>256</v>
      </c>
      <c r="D2744" t="s">
        <v>257</v>
      </c>
      <c r="E2744" t="s">
        <v>275</v>
      </c>
      <c r="F2744" t="s">
        <v>445</v>
      </c>
      <c r="G2744" s="8" t="s">
        <v>446</v>
      </c>
      <c r="H2744" t="s">
        <v>324</v>
      </c>
      <c r="I2744" s="7">
        <v>0</v>
      </c>
      <c r="L2744" s="7">
        <v>1024402726080</v>
      </c>
      <c r="M2744" s="7">
        <v>38030413328</v>
      </c>
      <c r="N2744" s="7">
        <v>13011563069</v>
      </c>
      <c r="O2744" s="20" t="str">
        <f t="shared" si="85"/>
        <v/>
      </c>
    </row>
    <row r="2745" spans="1:15">
      <c r="A2745" s="20" t="str">
        <f t="shared" si="86"/>
        <v>Lífeyrissjóður starfsmanna ríkisinsB-deild</v>
      </c>
      <c r="B2745" s="20" t="str">
        <f>_xlfn.IFNA(INDEX(Listi!$AI:$AI,MATCH(C2745,Listi!$AJ:$AJ,0)),INDEX(Listi!T:T,MATCH(C2745,Listi!U:U,0)))</f>
        <v>LSR</v>
      </c>
      <c r="C2745" t="s">
        <v>256</v>
      </c>
      <c r="D2745" t="s">
        <v>218</v>
      </c>
      <c r="E2745" t="s">
        <v>275</v>
      </c>
      <c r="F2745" t="s">
        <v>445</v>
      </c>
      <c r="G2745" s="8" t="s">
        <v>446</v>
      </c>
      <c r="H2745" t="s">
        <v>324</v>
      </c>
      <c r="I2745" s="7">
        <v>0</v>
      </c>
      <c r="L2745" s="7">
        <v>297381500048</v>
      </c>
      <c r="M2745" s="7">
        <v>1364474032</v>
      </c>
      <c r="N2745" s="7">
        <v>62409553231</v>
      </c>
      <c r="O2745" s="20" t="str">
        <f t="shared" si="85"/>
        <v/>
      </c>
    </row>
    <row r="2746" spans="1:15">
      <c r="A2746" s="20" t="str">
        <f t="shared" si="86"/>
        <v>Lífeyrissjóður starfsmanna ríkisinsLeið I</v>
      </c>
      <c r="B2746" s="20" t="str">
        <f>_xlfn.IFNA(INDEX(Listi!$AI:$AI,MATCH(C2746,Listi!$AJ:$AJ,0)),INDEX(Listi!T:T,MATCH(C2746,Listi!U:U,0)))</f>
        <v>LSR</v>
      </c>
      <c r="C2746" t="s">
        <v>256</v>
      </c>
      <c r="D2746" t="s">
        <v>258</v>
      </c>
      <c r="E2746" t="s">
        <v>276</v>
      </c>
      <c r="F2746" t="s">
        <v>445</v>
      </c>
      <c r="G2746" s="8" t="s">
        <v>446</v>
      </c>
      <c r="H2746" t="s">
        <v>324</v>
      </c>
      <c r="I2746" s="7">
        <v>0</v>
      </c>
      <c r="L2746" s="7">
        <v>11704214939</v>
      </c>
      <c r="M2746" s="7">
        <v>547428342</v>
      </c>
      <c r="N2746" s="7">
        <v>195323403</v>
      </c>
      <c r="O2746" s="20" t="str">
        <f t="shared" si="85"/>
        <v/>
      </c>
    </row>
    <row r="2747" spans="1:15">
      <c r="A2747" s="20" t="str">
        <f t="shared" si="86"/>
        <v>Lífeyrissjóður starfsmanna ríkisinsLeið II</v>
      </c>
      <c r="B2747" s="20" t="str">
        <f>_xlfn.IFNA(INDEX(Listi!$AI:$AI,MATCH(C2747,Listi!$AJ:$AJ,0)),INDEX(Listi!T:T,MATCH(C2747,Listi!U:U,0)))</f>
        <v>LSR</v>
      </c>
      <c r="C2747" t="s">
        <v>256</v>
      </c>
      <c r="D2747" t="s">
        <v>259</v>
      </c>
      <c r="E2747" t="s">
        <v>276</v>
      </c>
      <c r="F2747" s="8" t="s">
        <v>445</v>
      </c>
      <c r="G2747" s="8" t="s">
        <v>446</v>
      </c>
      <c r="H2747" t="s">
        <v>324</v>
      </c>
      <c r="I2747" s="7">
        <v>0</v>
      </c>
      <c r="L2747" s="7">
        <v>3365164594</v>
      </c>
      <c r="M2747" s="7">
        <v>379849453</v>
      </c>
      <c r="N2747" s="7">
        <v>93142056</v>
      </c>
      <c r="O2747" s="20" t="str">
        <f t="shared" si="85"/>
        <v/>
      </c>
    </row>
    <row r="2748" spans="1:15">
      <c r="A2748" s="20" t="str">
        <f t="shared" si="86"/>
        <v>Lífeyrissjóður starfsmanna ríkisinsLeið III</v>
      </c>
      <c r="B2748" s="20" t="str">
        <f>_xlfn.IFNA(INDEX(Listi!$AI:$AI,MATCH(C2748,Listi!$AJ:$AJ,0)),INDEX(Listi!T:T,MATCH(C2748,Listi!U:U,0)))</f>
        <v>LSR</v>
      </c>
      <c r="C2748" t="s">
        <v>256</v>
      </c>
      <c r="D2748" t="s">
        <v>260</v>
      </c>
      <c r="E2748" t="s">
        <v>276</v>
      </c>
      <c r="F2748" s="8" t="s">
        <v>445</v>
      </c>
      <c r="G2748" s="8" t="s">
        <v>446</v>
      </c>
      <c r="H2748" t="s">
        <v>324</v>
      </c>
      <c r="I2748" s="7">
        <v>0</v>
      </c>
      <c r="L2748" s="7">
        <v>9959294621</v>
      </c>
      <c r="M2748" s="7">
        <v>743287481</v>
      </c>
      <c r="N2748" s="7">
        <v>349903833</v>
      </c>
      <c r="O2748" s="20" t="str">
        <f t="shared" si="85"/>
        <v/>
      </c>
    </row>
    <row r="2749" spans="1:15">
      <c r="A2749" s="20" t="str">
        <f t="shared" si="86"/>
        <v>Lífeyrissjóður Tannlæknafél ÍslDeild I/Séreign</v>
      </c>
      <c r="B2749" s="20" t="str">
        <f>_xlfn.IFNA(INDEX(Listi!$AI:$AI,MATCH(C2749,Listi!$AJ:$AJ,0)),INDEX(Listi!T:T,MATCH(C2749,Listi!U:U,0)))</f>
        <v>Lífeyrissj. Tannlækna</v>
      </c>
      <c r="C2749" t="s">
        <v>261</v>
      </c>
      <c r="D2749" t="s">
        <v>207</v>
      </c>
      <c r="E2749" t="s">
        <v>276</v>
      </c>
      <c r="F2749" s="8" t="s">
        <v>445</v>
      </c>
      <c r="G2749" s="8" t="s">
        <v>446</v>
      </c>
      <c r="H2749" t="s">
        <v>324</v>
      </c>
      <c r="I2749" s="7">
        <v>2540999</v>
      </c>
      <c r="L2749" s="7">
        <v>6768408488</v>
      </c>
      <c r="M2749" s="7">
        <v>272759192</v>
      </c>
      <c r="N2749" s="7">
        <v>153838058</v>
      </c>
      <c r="O2749" s="20" t="str">
        <f t="shared" si="85"/>
        <v/>
      </c>
    </row>
    <row r="2750" spans="1:15">
      <c r="A2750" s="20" t="str">
        <f t="shared" si="86"/>
        <v>Lífeyrissjóður Tannlæknafél ÍslSamtryggingardeild</v>
      </c>
      <c r="B2750" s="20" t="str">
        <f>_xlfn.IFNA(INDEX(Listi!$AI:$AI,MATCH(C2750,Listi!$AJ:$AJ,0)),INDEX(Listi!T:T,MATCH(C2750,Listi!U:U,0)))</f>
        <v>Lífeyrissj. Tannlækna</v>
      </c>
      <c r="C2750" t="s">
        <v>261</v>
      </c>
      <c r="D2750" t="s">
        <v>205</v>
      </c>
      <c r="E2750" t="s">
        <v>275</v>
      </c>
      <c r="F2750" t="s">
        <v>445</v>
      </c>
      <c r="G2750" s="8" t="s">
        <v>446</v>
      </c>
      <c r="H2750" t="s">
        <v>324</v>
      </c>
      <c r="I2750" s="7">
        <v>686779</v>
      </c>
      <c r="L2750" s="7">
        <v>2241251214</v>
      </c>
      <c r="M2750" s="7">
        <v>112827287</v>
      </c>
      <c r="N2750" s="7">
        <v>17930159</v>
      </c>
      <c r="O2750" s="20" t="str">
        <f t="shared" si="85"/>
        <v/>
      </c>
    </row>
    <row r="2751" spans="1:15">
      <c r="A2751" s="20" t="str">
        <f t="shared" si="86"/>
        <v>Lífeyrissjóður verslunarmannaÆvileið 1</v>
      </c>
      <c r="B2751" s="20" t="str">
        <f>_xlfn.IFNA(INDEX(Listi!$AI:$AI,MATCH(C2751,Listi!$AJ:$AJ,0)),INDEX(Listi!T:T,MATCH(C2751,Listi!U:U,0)))</f>
        <v>Lífeyrissj. Verslunarm.</v>
      </c>
      <c r="C2751" t="s">
        <v>206</v>
      </c>
      <c r="D2751" t="s">
        <v>310</v>
      </c>
      <c r="E2751" t="s">
        <v>276</v>
      </c>
      <c r="F2751" t="s">
        <v>445</v>
      </c>
      <c r="G2751" s="8" t="s">
        <v>446</v>
      </c>
      <c r="H2751" t="s">
        <v>324</v>
      </c>
      <c r="I2751" s="7">
        <v>0</v>
      </c>
      <c r="L2751" s="7">
        <v>2860479562</v>
      </c>
      <c r="M2751" s="7">
        <v>819651283</v>
      </c>
      <c r="N2751" s="7">
        <v>12562366</v>
      </c>
      <c r="O2751" s="20" t="str">
        <f t="shared" si="85"/>
        <v/>
      </c>
    </row>
    <row r="2752" spans="1:15">
      <c r="A2752" s="20" t="str">
        <f t="shared" si="86"/>
        <v>Lífeyrissjóður verslunarmannaÆvileið 2</v>
      </c>
      <c r="B2752" s="20" t="str">
        <f>_xlfn.IFNA(INDEX(Listi!$AI:$AI,MATCH(C2752,Listi!$AJ:$AJ,0)),INDEX(Listi!T:T,MATCH(C2752,Listi!U:U,0)))</f>
        <v>Lífeyrissj. Verslunarm.</v>
      </c>
      <c r="C2752" t="s">
        <v>206</v>
      </c>
      <c r="D2752" t="s">
        <v>309</v>
      </c>
      <c r="E2752" t="s">
        <v>276</v>
      </c>
      <c r="F2752" t="s">
        <v>445</v>
      </c>
      <c r="G2752" s="8" t="s">
        <v>446</v>
      </c>
      <c r="H2752" t="s">
        <v>324</v>
      </c>
      <c r="I2752" s="7">
        <v>0</v>
      </c>
      <c r="L2752" s="7">
        <v>2325064159</v>
      </c>
      <c r="M2752" s="7">
        <v>465663194</v>
      </c>
      <c r="N2752" s="7">
        <v>32037995</v>
      </c>
      <c r="O2752" s="20" t="str">
        <f t="shared" si="85"/>
        <v/>
      </c>
    </row>
    <row r="2753" spans="1:15">
      <c r="A2753" s="20" t="str">
        <f t="shared" si="86"/>
        <v>Lífeyrissjóður verslunarmannaÆvileið 3</v>
      </c>
      <c r="B2753" s="20" t="str">
        <f>_xlfn.IFNA(INDEX(Listi!$AI:$AI,MATCH(C2753,Listi!$AJ:$AJ,0)),INDEX(Listi!T:T,MATCH(C2753,Listi!U:U,0)))</f>
        <v>Lífeyrissj. Verslunarm.</v>
      </c>
      <c r="C2753" t="s">
        <v>206</v>
      </c>
      <c r="D2753" t="s">
        <v>308</v>
      </c>
      <c r="E2753" t="s">
        <v>276</v>
      </c>
      <c r="F2753" t="s">
        <v>445</v>
      </c>
      <c r="G2753" s="8" t="s">
        <v>446</v>
      </c>
      <c r="H2753" t="s">
        <v>324</v>
      </c>
      <c r="I2753" s="7">
        <v>0</v>
      </c>
      <c r="L2753" s="7">
        <v>1567402319</v>
      </c>
      <c r="M2753" s="7">
        <v>325961302</v>
      </c>
      <c r="N2753" s="7">
        <v>60283998</v>
      </c>
      <c r="O2753" s="20" t="str">
        <f t="shared" si="85"/>
        <v/>
      </c>
    </row>
    <row r="2754" spans="1:15">
      <c r="A2754" s="20" t="str">
        <f t="shared" si="86"/>
        <v>Lífeyrissjóður verslunarmannaDeild I/Séreign</v>
      </c>
      <c r="B2754" s="20" t="str">
        <f>_xlfn.IFNA(INDEX(Listi!$AI:$AI,MATCH(C2754,Listi!$AJ:$AJ,0)),INDEX(Listi!T:T,MATCH(C2754,Listi!U:U,0)))</f>
        <v>Lífeyrissj. Verslunarm.</v>
      </c>
      <c r="C2754" t="s">
        <v>206</v>
      </c>
      <c r="D2754" t="s">
        <v>207</v>
      </c>
      <c r="E2754" t="s">
        <v>276</v>
      </c>
      <c r="F2754" t="s">
        <v>445</v>
      </c>
      <c r="G2754" s="8" t="s">
        <v>446</v>
      </c>
      <c r="H2754" t="s">
        <v>324</v>
      </c>
      <c r="I2754" s="7">
        <v>6046493</v>
      </c>
      <c r="L2754" s="7">
        <v>19785724399</v>
      </c>
      <c r="M2754" s="7">
        <v>729937912</v>
      </c>
      <c r="N2754" s="7">
        <v>458382791</v>
      </c>
      <c r="O2754" s="20" t="str">
        <f t="shared" ref="O2754:O2817" si="87">IFERROR(VLOOKUP(F2754,EhLykill,3,FALSE),"")</f>
        <v/>
      </c>
    </row>
    <row r="2755" spans="1:15">
      <c r="A2755" s="20" t="str">
        <f t="shared" si="86"/>
        <v>Lífeyrissjóður verslunarmannaSamtryggingardeild</v>
      </c>
      <c r="B2755" s="20" t="str">
        <f>_xlfn.IFNA(INDEX(Listi!$AI:$AI,MATCH(C2755,Listi!$AJ:$AJ,0)),INDEX(Listi!T:T,MATCH(C2755,Listi!U:U,0)))</f>
        <v>Lífeyrissj. Verslunarm.</v>
      </c>
      <c r="C2755" t="s">
        <v>206</v>
      </c>
      <c r="D2755" t="s">
        <v>205</v>
      </c>
      <c r="E2755" t="s">
        <v>275</v>
      </c>
      <c r="F2755" t="s">
        <v>445</v>
      </c>
      <c r="G2755" s="8" t="s">
        <v>446</v>
      </c>
      <c r="H2755" t="s">
        <v>324</v>
      </c>
      <c r="I2755" s="7">
        <v>358954051</v>
      </c>
      <c r="L2755" s="7">
        <v>1174592806906</v>
      </c>
      <c r="M2755" s="7">
        <v>35794261112</v>
      </c>
      <c r="N2755" s="7">
        <v>21965137185</v>
      </c>
      <c r="O2755" s="20" t="str">
        <f t="shared" si="87"/>
        <v/>
      </c>
    </row>
    <row r="2756" spans="1:15">
      <c r="A2756" s="20" t="str">
        <f t="shared" si="86"/>
        <v>Lífeyrissjóður VestmannaeyjaSafn I</v>
      </c>
      <c r="B2756" s="20" t="str">
        <f>_xlfn.IFNA(INDEX(Listi!$AI:$AI,MATCH(C2756,Listi!$AJ:$AJ,0)),INDEX(Listi!T:T,MATCH(C2756,Listi!U:U,0)))</f>
        <v>Lífeyrissj. Vestm.</v>
      </c>
      <c r="C2756" t="s">
        <v>262</v>
      </c>
      <c r="D2756" t="s">
        <v>210</v>
      </c>
      <c r="E2756" t="s">
        <v>276</v>
      </c>
      <c r="F2756" t="s">
        <v>445</v>
      </c>
      <c r="G2756" s="8" t="s">
        <v>446</v>
      </c>
      <c r="H2756" t="s">
        <v>324</v>
      </c>
      <c r="I2756" s="7">
        <v>0</v>
      </c>
      <c r="L2756" s="7">
        <v>381311221</v>
      </c>
      <c r="M2756" s="7">
        <v>44104006</v>
      </c>
      <c r="N2756" s="7">
        <v>13592960</v>
      </c>
      <c r="O2756" s="20" t="str">
        <f t="shared" si="87"/>
        <v/>
      </c>
    </row>
    <row r="2757" spans="1:15">
      <c r="A2757" s="20" t="str">
        <f t="shared" si="86"/>
        <v>Lífeyrissjóður VestmannaeyjaSafn II</v>
      </c>
      <c r="B2757" s="20" t="str">
        <f>_xlfn.IFNA(INDEX(Listi!$AI:$AI,MATCH(C2757,Listi!$AJ:$AJ,0)),INDEX(Listi!T:T,MATCH(C2757,Listi!U:U,0)))</f>
        <v>Lífeyrissj. Vestm.</v>
      </c>
      <c r="C2757" t="s">
        <v>262</v>
      </c>
      <c r="D2757" t="s">
        <v>211</v>
      </c>
      <c r="E2757" t="s">
        <v>276</v>
      </c>
      <c r="F2757" t="s">
        <v>445</v>
      </c>
      <c r="G2757" s="8" t="s">
        <v>446</v>
      </c>
      <c r="H2757" t="s">
        <v>324</v>
      </c>
      <c r="I2757" s="7">
        <v>0</v>
      </c>
      <c r="L2757" s="7">
        <v>571440191</v>
      </c>
      <c r="M2757" s="7">
        <v>40240404</v>
      </c>
      <c r="N2757" s="7">
        <v>18659289</v>
      </c>
      <c r="O2757" s="20" t="str">
        <f t="shared" si="87"/>
        <v/>
      </c>
    </row>
    <row r="2758" spans="1:15">
      <c r="A2758" s="20" t="str">
        <f t="shared" si="86"/>
        <v>Lífeyrissjóður VestmannaeyjaSamtryggingardeild</v>
      </c>
      <c r="B2758" s="20" t="str">
        <f>_xlfn.IFNA(INDEX(Listi!$AI:$AI,MATCH(C2758,Listi!$AJ:$AJ,0)),INDEX(Listi!T:T,MATCH(C2758,Listi!U:U,0)))</f>
        <v>Lífeyrissj. Vestm.</v>
      </c>
      <c r="C2758" t="s">
        <v>262</v>
      </c>
      <c r="D2758" t="s">
        <v>205</v>
      </c>
      <c r="E2758" t="s">
        <v>275</v>
      </c>
      <c r="F2758" t="s">
        <v>445</v>
      </c>
      <c r="G2758" s="8" t="s">
        <v>446</v>
      </c>
      <c r="H2758" t="s">
        <v>324</v>
      </c>
      <c r="I2758" s="7">
        <v>3819000</v>
      </c>
      <c r="L2758" s="7">
        <v>85198020532</v>
      </c>
      <c r="M2758" s="7">
        <v>1944643004</v>
      </c>
      <c r="N2758" s="7">
        <v>2198060399</v>
      </c>
      <c r="O2758" s="20" t="str">
        <f t="shared" si="87"/>
        <v/>
      </c>
    </row>
    <row r="2759" spans="1:15">
      <c r="A2759" s="20" t="str">
        <f t="shared" ref="A2759:A2821" si="88">CONCATENATE(C2759,D2759)</f>
        <v>Lífsval - lífeyrissparnaðurLífsval 1</v>
      </c>
      <c r="B2759" s="20" t="str">
        <f>_xlfn.IFNA(INDEX(Listi!$AI:$AI,MATCH(C2759,Listi!$AJ:$AJ,0)),INDEX(Listi!T:T,MATCH(C2759,Listi!U:U,0)))</f>
        <v>Lífsval</v>
      </c>
      <c r="C2759" t="s">
        <v>263</v>
      </c>
      <c r="D2759" t="s">
        <v>264</v>
      </c>
      <c r="E2759" t="s">
        <v>276</v>
      </c>
      <c r="F2759" t="s">
        <v>445</v>
      </c>
      <c r="G2759" s="8" t="s">
        <v>446</v>
      </c>
      <c r="H2759" t="s">
        <v>324</v>
      </c>
      <c r="I2759" s="7">
        <v>0</v>
      </c>
      <c r="L2759" s="7">
        <v>1792991246</v>
      </c>
      <c r="M2759" s="7">
        <v>203244065</v>
      </c>
      <c r="N2759" s="7">
        <v>81003579</v>
      </c>
      <c r="O2759" s="20" t="str">
        <f t="shared" si="87"/>
        <v/>
      </c>
    </row>
    <row r="2760" spans="1:15">
      <c r="A2760" s="20" t="str">
        <f t="shared" si="88"/>
        <v>Lífsval - lífeyrissparnaðurLífsval 2</v>
      </c>
      <c r="B2760" s="20" t="str">
        <f>_xlfn.IFNA(INDEX(Listi!$AI:$AI,MATCH(C2760,Listi!$AJ:$AJ,0)),INDEX(Listi!T:T,MATCH(C2760,Listi!U:U,0)))</f>
        <v>Lífsval</v>
      </c>
      <c r="C2760" t="s">
        <v>263</v>
      </c>
      <c r="D2760" t="s">
        <v>265</v>
      </c>
      <c r="E2760" t="s">
        <v>276</v>
      </c>
      <c r="F2760" t="s">
        <v>445</v>
      </c>
      <c r="G2760" s="8" t="s">
        <v>446</v>
      </c>
      <c r="H2760" t="s">
        <v>324</v>
      </c>
      <c r="I2760" s="7">
        <v>248024</v>
      </c>
      <c r="L2760" s="7">
        <v>79660340</v>
      </c>
      <c r="M2760" s="7">
        <v>14369045</v>
      </c>
      <c r="N2760" s="7">
        <v>2695304</v>
      </c>
      <c r="O2760" s="20" t="str">
        <f t="shared" si="87"/>
        <v/>
      </c>
    </row>
    <row r="2761" spans="1:15">
      <c r="A2761" s="20" t="str">
        <f t="shared" si="88"/>
        <v>Lífsval - lífeyrissparnaðurLífsval 3</v>
      </c>
      <c r="B2761" s="20" t="str">
        <f>_xlfn.IFNA(INDEX(Listi!$AI:$AI,MATCH(C2761,Listi!$AJ:$AJ,0)),INDEX(Listi!T:T,MATCH(C2761,Listi!U:U,0)))</f>
        <v>Lífsval</v>
      </c>
      <c r="C2761" t="s">
        <v>263</v>
      </c>
      <c r="D2761" t="s">
        <v>266</v>
      </c>
      <c r="E2761" t="s">
        <v>276</v>
      </c>
      <c r="F2761" t="s">
        <v>445</v>
      </c>
      <c r="G2761" s="8" t="s">
        <v>446</v>
      </c>
      <c r="H2761" t="s">
        <v>324</v>
      </c>
      <c r="I2761" s="7">
        <v>422671</v>
      </c>
      <c r="L2761" s="7">
        <v>131239774</v>
      </c>
      <c r="M2761" s="7">
        <v>16635787</v>
      </c>
      <c r="N2761" s="7">
        <v>3548138</v>
      </c>
      <c r="O2761" s="20" t="str">
        <f t="shared" si="87"/>
        <v/>
      </c>
    </row>
    <row r="2762" spans="1:15">
      <c r="A2762" s="20" t="str">
        <f t="shared" si="88"/>
        <v>Lífsval - lífeyrissparnaðurLífsval 4</v>
      </c>
      <c r="B2762" s="20" t="str">
        <f>_xlfn.IFNA(INDEX(Listi!$AI:$AI,MATCH(C2762,Listi!$AJ:$AJ,0)),INDEX(Listi!T:T,MATCH(C2762,Listi!U:U,0)))</f>
        <v>Lífsval</v>
      </c>
      <c r="C2762" t="s">
        <v>263</v>
      </c>
      <c r="D2762" t="s">
        <v>267</v>
      </c>
      <c r="E2762" t="s">
        <v>276</v>
      </c>
      <c r="F2762" t="s">
        <v>445</v>
      </c>
      <c r="G2762" s="8" t="s">
        <v>446</v>
      </c>
      <c r="H2762" t="s">
        <v>324</v>
      </c>
      <c r="I2762" s="7">
        <v>221757</v>
      </c>
      <c r="L2762" s="7">
        <v>71752064</v>
      </c>
      <c r="M2762" s="7">
        <v>15238959</v>
      </c>
      <c r="N2762" s="7">
        <v>2058992</v>
      </c>
      <c r="O2762" s="20" t="str">
        <f t="shared" si="87"/>
        <v/>
      </c>
    </row>
    <row r="2763" spans="1:15">
      <c r="A2763" s="20" t="str">
        <f t="shared" si="88"/>
        <v>Lífsverk lífeyrissjóðurLífsverk I/Séreign</v>
      </c>
      <c r="B2763" s="20" t="str">
        <f>_xlfn.IFNA(INDEX(Listi!$AI:$AI,MATCH(C2763,Listi!$AJ:$AJ,0)),INDEX(Listi!T:T,MATCH(C2763,Listi!U:U,0)))</f>
        <v xml:space="preserve">Lífsverk  </v>
      </c>
      <c r="C2763" t="s">
        <v>268</v>
      </c>
      <c r="D2763" t="s">
        <v>269</v>
      </c>
      <c r="E2763" t="s">
        <v>276</v>
      </c>
      <c r="F2763" t="s">
        <v>445</v>
      </c>
      <c r="G2763" s="8" t="s">
        <v>446</v>
      </c>
      <c r="H2763" t="s">
        <v>324</v>
      </c>
      <c r="I2763" s="7">
        <v>7060000</v>
      </c>
      <c r="L2763" s="7">
        <v>4582957000</v>
      </c>
      <c r="M2763" s="7">
        <v>635926000</v>
      </c>
      <c r="N2763" s="7">
        <v>22708000</v>
      </c>
      <c r="O2763" s="20" t="str">
        <f t="shared" si="87"/>
        <v/>
      </c>
    </row>
    <row r="2764" spans="1:15">
      <c r="A2764" s="20" t="str">
        <f t="shared" si="88"/>
        <v>Lífsverk lífeyrissjóðurLífsverk II/Séreign</v>
      </c>
      <c r="B2764" s="20" t="str">
        <f>_xlfn.IFNA(INDEX(Listi!$AI:$AI,MATCH(C2764,Listi!$AJ:$AJ,0)),INDEX(Listi!T:T,MATCH(C2764,Listi!U:U,0)))</f>
        <v xml:space="preserve">Lífsverk  </v>
      </c>
      <c r="C2764" t="s">
        <v>268</v>
      </c>
      <c r="D2764" t="s">
        <v>270</v>
      </c>
      <c r="E2764" t="s">
        <v>276</v>
      </c>
      <c r="F2764" t="s">
        <v>445</v>
      </c>
      <c r="G2764" s="8" t="s">
        <v>446</v>
      </c>
      <c r="H2764" t="s">
        <v>324</v>
      </c>
      <c r="I2764" s="7">
        <v>38790000</v>
      </c>
      <c r="L2764" s="7">
        <v>23735073000</v>
      </c>
      <c r="M2764" s="7">
        <v>2073571000</v>
      </c>
      <c r="N2764" s="7">
        <v>249365000</v>
      </c>
      <c r="O2764" s="20" t="str">
        <f t="shared" si="87"/>
        <v/>
      </c>
    </row>
    <row r="2765" spans="1:15">
      <c r="A2765" s="20" t="str">
        <f t="shared" si="88"/>
        <v>Lífsverk lífeyrissjóðurLífsverk III/Séreign</v>
      </c>
      <c r="B2765" s="20" t="str">
        <f>_xlfn.IFNA(INDEX(Listi!$AI:$AI,MATCH(C2765,Listi!$AJ:$AJ,0)),INDEX(Listi!T:T,MATCH(C2765,Listi!U:U,0)))</f>
        <v xml:space="preserve">Lífsverk  </v>
      </c>
      <c r="C2765" t="s">
        <v>268</v>
      </c>
      <c r="D2765" t="s">
        <v>271</v>
      </c>
      <c r="E2765" t="s">
        <v>276</v>
      </c>
      <c r="F2765" t="s">
        <v>445</v>
      </c>
      <c r="G2765" s="8" t="s">
        <v>446</v>
      </c>
      <c r="H2765" t="s">
        <v>324</v>
      </c>
      <c r="I2765" s="7">
        <v>890000</v>
      </c>
      <c r="L2765" s="7">
        <v>653814000</v>
      </c>
      <c r="M2765" s="7">
        <v>105107000</v>
      </c>
      <c r="N2765" s="7">
        <v>2613000</v>
      </c>
      <c r="O2765" s="20" t="str">
        <f t="shared" si="87"/>
        <v/>
      </c>
    </row>
    <row r="2766" spans="1:15">
      <c r="A2766" s="20" t="str">
        <f t="shared" si="88"/>
        <v>Lífsverk lífeyrissjóðurSamtryggingardeild</v>
      </c>
      <c r="B2766" s="20" t="str">
        <f>_xlfn.IFNA(INDEX(Listi!$AI:$AI,MATCH(C2766,Listi!$AJ:$AJ,0)),INDEX(Listi!T:T,MATCH(C2766,Listi!U:U,0)))</f>
        <v xml:space="preserve">Lífsverk  </v>
      </c>
      <c r="C2766" t="s">
        <v>268</v>
      </c>
      <c r="D2766" t="s">
        <v>205</v>
      </c>
      <c r="E2766" t="s">
        <v>275</v>
      </c>
      <c r="F2766" t="s">
        <v>445</v>
      </c>
      <c r="G2766" s="8" t="s">
        <v>446</v>
      </c>
      <c r="H2766" t="s">
        <v>324</v>
      </c>
      <c r="I2766" s="7">
        <v>71062000</v>
      </c>
      <c r="L2766" s="7">
        <v>120542527000</v>
      </c>
      <c r="M2766" s="7">
        <v>4397803000</v>
      </c>
      <c r="N2766" s="7">
        <v>1423151000</v>
      </c>
      <c r="O2766" s="20" t="str">
        <f t="shared" si="87"/>
        <v/>
      </c>
    </row>
    <row r="2767" spans="1:15">
      <c r="A2767" s="20" t="str">
        <f t="shared" si="88"/>
        <v>Söfnunarsjóður lífeyrisréttindaDeild I/Innlán</v>
      </c>
      <c r="B2767" s="20" t="str">
        <f>_xlfn.IFNA(INDEX(Listi!$AI:$AI,MATCH(C2767,Listi!$AJ:$AJ,0)),INDEX(Listi!T:T,MATCH(C2767,Listi!U:U,0)))</f>
        <v>Söfnunarsj.</v>
      </c>
      <c r="C2767" t="s">
        <v>272</v>
      </c>
      <c r="D2767" t="s">
        <v>273</v>
      </c>
      <c r="E2767" t="s">
        <v>276</v>
      </c>
      <c r="F2767" t="s">
        <v>445</v>
      </c>
      <c r="G2767" s="8" t="s">
        <v>446</v>
      </c>
      <c r="H2767" t="s">
        <v>324</v>
      </c>
      <c r="I2767" s="7">
        <v>0</v>
      </c>
      <c r="L2767" s="7">
        <v>2001731914</v>
      </c>
      <c r="M2767" s="7">
        <v>133561634</v>
      </c>
      <c r="N2767" s="7">
        <v>44803565</v>
      </c>
      <c r="O2767" s="20" t="str">
        <f t="shared" si="87"/>
        <v/>
      </c>
    </row>
    <row r="2768" spans="1:15">
      <c r="A2768" s="20" t="str">
        <f t="shared" si="88"/>
        <v>Söfnunarsjóður lífeyrisréttindaDeild III/Séreign</v>
      </c>
      <c r="B2768" s="20" t="str">
        <f>_xlfn.IFNA(INDEX(Listi!$AI:$AI,MATCH(C2768,Listi!$AJ:$AJ,0)),INDEX(Listi!T:T,MATCH(C2768,Listi!U:U,0)))</f>
        <v>Söfnunarsj.</v>
      </c>
      <c r="C2768" t="s">
        <v>272</v>
      </c>
      <c r="D2768" t="s">
        <v>599</v>
      </c>
      <c r="E2768" t="s">
        <v>276</v>
      </c>
      <c r="F2768" t="s">
        <v>445</v>
      </c>
      <c r="G2768" s="8" t="s">
        <v>446</v>
      </c>
      <c r="H2768" t="s">
        <v>324</v>
      </c>
      <c r="I2768" s="7">
        <v>0</v>
      </c>
      <c r="L2768" s="7">
        <v>24413085</v>
      </c>
      <c r="M2768" s="7">
        <v>24697577</v>
      </c>
      <c r="N2768" s="7">
        <v>900000</v>
      </c>
      <c r="O2768" s="20" t="str">
        <f t="shared" si="87"/>
        <v/>
      </c>
    </row>
    <row r="2769" spans="1:15">
      <c r="A2769" s="20" t="str">
        <f t="shared" si="88"/>
        <v>Söfnunarsjóður lífeyrisréttindaDeildII/Séreign</v>
      </c>
      <c r="B2769" s="20" t="str">
        <f>_xlfn.IFNA(INDEX(Listi!$AI:$AI,MATCH(C2769,Listi!$AJ:$AJ,0)),INDEX(Listi!T:T,MATCH(C2769,Listi!U:U,0)))</f>
        <v>Söfnunarsj.</v>
      </c>
      <c r="C2769" t="s">
        <v>272</v>
      </c>
      <c r="D2769" t="s">
        <v>586</v>
      </c>
      <c r="E2769" t="s">
        <v>276</v>
      </c>
      <c r="F2769" t="s">
        <v>445</v>
      </c>
      <c r="G2769" s="8" t="s">
        <v>446</v>
      </c>
      <c r="H2769" t="s">
        <v>324</v>
      </c>
      <c r="I2769" s="7">
        <v>0</v>
      </c>
      <c r="L2769" s="7">
        <v>1654616477</v>
      </c>
      <c r="M2769" s="7">
        <v>128539213</v>
      </c>
      <c r="N2769" s="7">
        <v>22846291</v>
      </c>
      <c r="O2769" s="20" t="str">
        <f t="shared" si="87"/>
        <v/>
      </c>
    </row>
    <row r="2770" spans="1:15">
      <c r="A2770" s="20" t="str">
        <f t="shared" si="88"/>
        <v>Söfnunarsjóður lífeyrisréttindaSamtryggingardeild</v>
      </c>
      <c r="B2770" s="20" t="str">
        <f>_xlfn.IFNA(INDEX(Listi!$AI:$AI,MATCH(C2770,Listi!$AJ:$AJ,0)),INDEX(Listi!T:T,MATCH(C2770,Listi!U:U,0)))</f>
        <v>Söfnunarsj.</v>
      </c>
      <c r="C2770" t="s">
        <v>272</v>
      </c>
      <c r="D2770" t="s">
        <v>205</v>
      </c>
      <c r="E2770" t="s">
        <v>275</v>
      </c>
      <c r="F2770" t="s">
        <v>445</v>
      </c>
      <c r="G2770" s="8" t="s">
        <v>446</v>
      </c>
      <c r="H2770" t="s">
        <v>324</v>
      </c>
      <c r="I2770" s="7">
        <v>1004287</v>
      </c>
      <c r="L2770" s="7">
        <v>238978847889</v>
      </c>
      <c r="M2770" s="7">
        <v>4967193409</v>
      </c>
      <c r="N2770" s="7">
        <v>6076487652</v>
      </c>
      <c r="O2770" s="20" t="str">
        <f t="shared" si="87"/>
        <v/>
      </c>
    </row>
    <row r="2771" spans="1:15">
      <c r="A2771" s="20" t="str">
        <f t="shared" si="88"/>
        <v>Stapi lífeyrissjóðurSafn I</v>
      </c>
      <c r="B2771" s="20" t="str">
        <f>_xlfn.IFNA(INDEX(Listi!$AI:$AI,MATCH(C2771,Listi!$AJ:$AJ,0)),INDEX(Listi!T:T,MATCH(C2771,Listi!U:U,0)))</f>
        <v xml:space="preserve">Stapi  </v>
      </c>
      <c r="C2771" t="s">
        <v>209</v>
      </c>
      <c r="D2771" t="s">
        <v>210</v>
      </c>
      <c r="E2771" t="s">
        <v>276</v>
      </c>
      <c r="F2771" t="s">
        <v>445</v>
      </c>
      <c r="G2771" s="8" t="s">
        <v>446</v>
      </c>
      <c r="H2771" t="s">
        <v>324</v>
      </c>
      <c r="I2771" s="7">
        <v>0</v>
      </c>
      <c r="L2771" s="7">
        <v>2440828925</v>
      </c>
      <c r="M2771" s="7">
        <v>91567233</v>
      </c>
      <c r="N2771" s="7">
        <v>110755602</v>
      </c>
      <c r="O2771" s="20" t="str">
        <f t="shared" si="87"/>
        <v/>
      </c>
    </row>
    <row r="2772" spans="1:15">
      <c r="A2772" s="20" t="str">
        <f t="shared" si="88"/>
        <v>Stapi lífeyrissjóðurSafn II</v>
      </c>
      <c r="B2772" s="20" t="str">
        <f>_xlfn.IFNA(INDEX(Listi!$AI:$AI,MATCH(C2772,Listi!$AJ:$AJ,0)),INDEX(Listi!T:T,MATCH(C2772,Listi!U:U,0)))</f>
        <v xml:space="preserve">Stapi  </v>
      </c>
      <c r="C2772" t="s">
        <v>209</v>
      </c>
      <c r="D2772" t="s">
        <v>211</v>
      </c>
      <c r="E2772" t="s">
        <v>276</v>
      </c>
      <c r="F2772" t="s">
        <v>445</v>
      </c>
      <c r="G2772" s="8" t="s">
        <v>446</v>
      </c>
      <c r="H2772" t="s">
        <v>324</v>
      </c>
      <c r="I2772" s="7">
        <v>0</v>
      </c>
      <c r="L2772" s="7">
        <v>5710890273</v>
      </c>
      <c r="M2772" s="7">
        <v>262001316</v>
      </c>
      <c r="N2772" s="7">
        <v>164209410</v>
      </c>
      <c r="O2772" s="20" t="str">
        <f t="shared" si="87"/>
        <v/>
      </c>
    </row>
    <row r="2773" spans="1:15">
      <c r="A2773" s="20" t="str">
        <f t="shared" si="88"/>
        <v>Stapi lífeyrissjóðurSafn III</v>
      </c>
      <c r="B2773" s="20" t="str">
        <f>_xlfn.IFNA(INDEX(Listi!$AI:$AI,MATCH(C2773,Listi!$AJ:$AJ,0)),INDEX(Listi!T:T,MATCH(C2773,Listi!U:U,0)))</f>
        <v xml:space="preserve">Stapi  </v>
      </c>
      <c r="C2773" t="s">
        <v>209</v>
      </c>
      <c r="D2773" t="s">
        <v>212</v>
      </c>
      <c r="E2773" t="s">
        <v>276</v>
      </c>
      <c r="F2773" t="s">
        <v>445</v>
      </c>
      <c r="G2773" s="8" t="s">
        <v>446</v>
      </c>
      <c r="H2773" t="s">
        <v>324</v>
      </c>
      <c r="I2773" s="7">
        <v>0</v>
      </c>
      <c r="L2773" s="7">
        <v>268100084</v>
      </c>
      <c r="M2773" s="7">
        <v>24388890</v>
      </c>
      <c r="N2773" s="7">
        <v>9886128</v>
      </c>
      <c r="O2773" s="20" t="str">
        <f t="shared" si="87"/>
        <v/>
      </c>
    </row>
    <row r="2774" spans="1:15">
      <c r="A2774" s="20" t="str">
        <f t="shared" si="88"/>
        <v>Stapi lífeyrissjóðurTryggingardeild</v>
      </c>
      <c r="B2774" s="20" t="str">
        <f>_xlfn.IFNA(INDEX(Listi!$AI:$AI,MATCH(C2774,Listi!$AJ:$AJ,0)),INDEX(Listi!T:T,MATCH(C2774,Listi!U:U,0)))</f>
        <v xml:space="preserve">Stapi  </v>
      </c>
      <c r="C2774" t="s">
        <v>209</v>
      </c>
      <c r="D2774" t="s">
        <v>213</v>
      </c>
      <c r="E2774" t="s">
        <v>275</v>
      </c>
      <c r="F2774" t="s">
        <v>445</v>
      </c>
      <c r="G2774" s="8" t="s">
        <v>446</v>
      </c>
      <c r="H2774" t="s">
        <v>324</v>
      </c>
      <c r="I2774" s="7">
        <v>0</v>
      </c>
      <c r="L2774" s="7">
        <v>348661724246</v>
      </c>
      <c r="M2774" s="7">
        <v>13807615154</v>
      </c>
      <c r="N2774" s="7">
        <v>7912918911</v>
      </c>
      <c r="O2774" s="20" t="str">
        <f t="shared" si="87"/>
        <v/>
      </c>
    </row>
    <row r="2775" spans="1:15">
      <c r="A2775" s="20" t="str">
        <f t="shared" si="88"/>
        <v>Stapi lífeyrissjóðurVarfærnasafnið</v>
      </c>
      <c r="B2775" s="20" t="str">
        <f>_xlfn.IFNA(INDEX(Listi!$AI:$AI,MATCH(C2775,Listi!$AJ:$AJ,0)),INDEX(Listi!T:T,MATCH(C2775,Listi!U:U,0)))</f>
        <v xml:space="preserve">Stapi  </v>
      </c>
      <c r="C2775" t="s">
        <v>209</v>
      </c>
      <c r="D2775" t="s">
        <v>392</v>
      </c>
      <c r="E2775" t="s">
        <v>276</v>
      </c>
      <c r="F2775" t="s">
        <v>445</v>
      </c>
      <c r="G2775" s="8" t="s">
        <v>446</v>
      </c>
      <c r="H2775" t="s">
        <v>324</v>
      </c>
      <c r="I2775" s="7">
        <v>0</v>
      </c>
      <c r="L2775" s="7">
        <v>471986044</v>
      </c>
      <c r="M2775" s="7">
        <v>137399159</v>
      </c>
      <c r="N2775" s="7">
        <v>6994496</v>
      </c>
      <c r="O2775" s="20" t="str">
        <f t="shared" si="87"/>
        <v/>
      </c>
    </row>
    <row r="2776" spans="1:15">
      <c r="A2776" s="20" t="str">
        <f t="shared" si="88"/>
        <v>Almenni lífeyrissjóðurinnÆvisafn I</v>
      </c>
      <c r="B2776" s="20" t="str">
        <f>_xlfn.IFNA(INDEX(Listi!$AI:$AI,MATCH(C2776,Listi!$AJ:$AJ,0)),INDEX(Listi!T:T,MATCH(C2776,Listi!U:U,0)))</f>
        <v xml:space="preserve">Almenni </v>
      </c>
      <c r="C2776" t="s">
        <v>0</v>
      </c>
      <c r="D2776" t="s">
        <v>202</v>
      </c>
      <c r="E2776" t="s">
        <v>276</v>
      </c>
      <c r="F2776" t="s">
        <v>454</v>
      </c>
      <c r="G2776" s="8" t="s">
        <v>455</v>
      </c>
      <c r="H2776" t="s">
        <v>439</v>
      </c>
      <c r="I2776" s="7">
        <v>64128</v>
      </c>
      <c r="L2776" s="7">
        <v>43068273823</v>
      </c>
      <c r="M2776" s="7">
        <v>4413720640</v>
      </c>
      <c r="N2776" s="7">
        <v>641257097</v>
      </c>
      <c r="O2776" s="20" t="str">
        <f t="shared" si="87"/>
        <v/>
      </c>
    </row>
    <row r="2777" spans="1:15">
      <c r="A2777" s="20" t="str">
        <f t="shared" si="88"/>
        <v>Almenni lífeyrissjóðurinnÆvisafn II</v>
      </c>
      <c r="B2777" s="20" t="str">
        <f>_xlfn.IFNA(INDEX(Listi!$AI:$AI,MATCH(C2777,Listi!$AJ:$AJ,0)),INDEX(Listi!T:T,MATCH(C2777,Listi!U:U,0)))</f>
        <v xml:space="preserve">Almenni </v>
      </c>
      <c r="C2777" t="s">
        <v>0</v>
      </c>
      <c r="D2777" t="s">
        <v>203</v>
      </c>
      <c r="E2777" t="s">
        <v>276</v>
      </c>
      <c r="F2777" t="s">
        <v>454</v>
      </c>
      <c r="G2777" s="8" t="s">
        <v>455</v>
      </c>
      <c r="H2777" t="s">
        <v>439</v>
      </c>
      <c r="I2777" s="7">
        <v>141403</v>
      </c>
      <c r="L2777" s="7">
        <v>86460235807</v>
      </c>
      <c r="M2777" s="7">
        <v>3970537445</v>
      </c>
      <c r="N2777" s="7">
        <v>1539034493</v>
      </c>
      <c r="O2777" s="20" t="str">
        <f t="shared" si="87"/>
        <v/>
      </c>
    </row>
    <row r="2778" spans="1:15">
      <c r="A2778" s="20" t="str">
        <f t="shared" si="88"/>
        <v>Almenni lífeyrissjóðurinnÆvisafn III</v>
      </c>
      <c r="B2778" s="20" t="str">
        <f>_xlfn.IFNA(INDEX(Listi!$AI:$AI,MATCH(C2778,Listi!$AJ:$AJ,0)),INDEX(Listi!T:T,MATCH(C2778,Listi!U:U,0)))</f>
        <v xml:space="preserve">Almenni </v>
      </c>
      <c r="C2778" t="s">
        <v>0</v>
      </c>
      <c r="D2778" t="s">
        <v>204</v>
      </c>
      <c r="E2778" t="s">
        <v>276</v>
      </c>
      <c r="F2778" t="s">
        <v>454</v>
      </c>
      <c r="G2778" s="8" t="s">
        <v>455</v>
      </c>
      <c r="H2778" t="s">
        <v>439</v>
      </c>
      <c r="I2778" s="7">
        <v>61188</v>
      </c>
      <c r="L2778" s="7">
        <v>33890180699</v>
      </c>
      <c r="M2778" s="7">
        <v>1571509194</v>
      </c>
      <c r="N2778" s="7">
        <v>920421683</v>
      </c>
      <c r="O2778" s="20" t="str">
        <f t="shared" si="87"/>
        <v/>
      </c>
    </row>
    <row r="2779" spans="1:15">
      <c r="A2779" s="20" t="str">
        <f t="shared" si="88"/>
        <v>Almenni lífeyrissjóðurinnHúsnæðissafn</v>
      </c>
      <c r="B2779" s="20" t="str">
        <f>_xlfn.IFNA(INDEX(Listi!$AI:$AI,MATCH(C2779,Listi!$AJ:$AJ,0)),INDEX(Listi!T:T,MATCH(C2779,Listi!U:U,0)))</f>
        <v xml:space="preserve">Almenni </v>
      </c>
      <c r="C2779" t="s">
        <v>0</v>
      </c>
      <c r="D2779" t="s">
        <v>315</v>
      </c>
      <c r="E2779" t="s">
        <v>276</v>
      </c>
      <c r="F2779" t="s">
        <v>454</v>
      </c>
      <c r="G2779" s="8" t="s">
        <v>455</v>
      </c>
      <c r="H2779" t="s">
        <v>439</v>
      </c>
      <c r="I2779" s="7">
        <v>504</v>
      </c>
      <c r="L2779" s="7">
        <v>487895879</v>
      </c>
      <c r="M2779" s="7">
        <v>166428361</v>
      </c>
      <c r="N2779" s="7">
        <v>18080096</v>
      </c>
      <c r="O2779" s="20" t="str">
        <f t="shared" si="87"/>
        <v/>
      </c>
    </row>
    <row r="2780" spans="1:15">
      <c r="A2780" s="20" t="str">
        <f t="shared" si="88"/>
        <v>Almenni lífeyrissjóðurinnInnlánssafn</v>
      </c>
      <c r="B2780" s="20" t="str">
        <f>_xlfn.IFNA(INDEX(Listi!$AI:$AI,MATCH(C2780,Listi!$AJ:$AJ,0)),INDEX(Listi!T:T,MATCH(C2780,Listi!U:U,0)))</f>
        <v xml:space="preserve">Almenni </v>
      </c>
      <c r="C2780" t="s">
        <v>0</v>
      </c>
      <c r="D2780" t="s">
        <v>1</v>
      </c>
      <c r="E2780" t="s">
        <v>276</v>
      </c>
      <c r="F2780" t="s">
        <v>454</v>
      </c>
      <c r="G2780" s="8" t="s">
        <v>455</v>
      </c>
      <c r="H2780" t="s">
        <v>439</v>
      </c>
      <c r="I2780" s="7">
        <v>0</v>
      </c>
      <c r="L2780" s="7">
        <v>26587944379</v>
      </c>
      <c r="M2780" s="7">
        <v>1016779991</v>
      </c>
      <c r="N2780" s="7">
        <v>1031869724</v>
      </c>
      <c r="O2780" s="20" t="str">
        <f t="shared" si="87"/>
        <v/>
      </c>
    </row>
    <row r="2781" spans="1:15">
      <c r="A2781" s="20" t="str">
        <f t="shared" si="88"/>
        <v>Almenni lífeyrissjóðurinnRíkissafn langt</v>
      </c>
      <c r="B2781" s="20" t="str">
        <f>_xlfn.IFNA(INDEX(Listi!$AI:$AI,MATCH(C2781,Listi!$AJ:$AJ,0)),INDEX(Listi!T:T,MATCH(C2781,Listi!U:U,0)))</f>
        <v xml:space="preserve">Almenni </v>
      </c>
      <c r="C2781" t="s">
        <v>0</v>
      </c>
      <c r="D2781" t="s">
        <v>199</v>
      </c>
      <c r="E2781" t="s">
        <v>276</v>
      </c>
      <c r="F2781" t="s">
        <v>454</v>
      </c>
      <c r="G2781" s="8" t="s">
        <v>455</v>
      </c>
      <c r="H2781" t="s">
        <v>439</v>
      </c>
      <c r="I2781" s="7">
        <v>3123</v>
      </c>
      <c r="L2781" s="7">
        <v>1193680171</v>
      </c>
      <c r="M2781" s="7">
        <v>61272573</v>
      </c>
      <c r="N2781" s="7">
        <v>40105929</v>
      </c>
      <c r="O2781" s="20" t="str">
        <f t="shared" si="87"/>
        <v/>
      </c>
    </row>
    <row r="2782" spans="1:15">
      <c r="A2782" s="20" t="str">
        <f t="shared" si="88"/>
        <v>Almenni lífeyrissjóðurinnRíkissafn stutt</v>
      </c>
      <c r="B2782" s="20" t="str">
        <f>_xlfn.IFNA(INDEX(Listi!$AI:$AI,MATCH(C2782,Listi!$AJ:$AJ,0)),INDEX(Listi!T:T,MATCH(C2782,Listi!U:U,0)))</f>
        <v xml:space="preserve">Almenni </v>
      </c>
      <c r="C2782" t="s">
        <v>0</v>
      </c>
      <c r="D2782" t="s">
        <v>200</v>
      </c>
      <c r="E2782" t="s">
        <v>276</v>
      </c>
      <c r="F2782" t="s">
        <v>454</v>
      </c>
      <c r="G2782" s="8" t="s">
        <v>455</v>
      </c>
      <c r="H2782" t="s">
        <v>439</v>
      </c>
      <c r="I2782" s="7">
        <v>756</v>
      </c>
      <c r="L2782" s="7">
        <v>541893627</v>
      </c>
      <c r="M2782" s="7">
        <v>20423158</v>
      </c>
      <c r="N2782" s="7">
        <v>14899899</v>
      </c>
      <c r="O2782" s="20" t="str">
        <f t="shared" si="87"/>
        <v/>
      </c>
    </row>
    <row r="2783" spans="1:15">
      <c r="A2783" s="20" t="str">
        <f t="shared" si="88"/>
        <v>Almenni lífeyrissjóðurinnTryggingadeild</v>
      </c>
      <c r="B2783" s="20" t="str">
        <f>_xlfn.IFNA(INDEX(Listi!$AI:$AI,MATCH(C2783,Listi!$AJ:$AJ,0)),INDEX(Listi!T:T,MATCH(C2783,Listi!U:U,0)))</f>
        <v xml:space="preserve">Almenni </v>
      </c>
      <c r="C2783" t="s">
        <v>0</v>
      </c>
      <c r="D2783" t="s">
        <v>201</v>
      </c>
      <c r="E2783" t="s">
        <v>275</v>
      </c>
      <c r="F2783" t="s">
        <v>454</v>
      </c>
      <c r="G2783" s="8" t="s">
        <v>455</v>
      </c>
      <c r="H2783" t="s">
        <v>439</v>
      </c>
      <c r="I2783" s="7">
        <v>276125</v>
      </c>
      <c r="L2783" s="7">
        <v>174784296254</v>
      </c>
      <c r="M2783" s="7">
        <v>7497244534</v>
      </c>
      <c r="N2783" s="7">
        <v>3057046932</v>
      </c>
      <c r="O2783" s="20" t="str">
        <f t="shared" si="87"/>
        <v/>
      </c>
    </row>
    <row r="2784" spans="1:15">
      <c r="A2784" s="20" t="str">
        <f t="shared" si="88"/>
        <v>Arion banki hf.Erlend hlutabréf</v>
      </c>
      <c r="B2784" s="20" t="str">
        <f>_xlfn.IFNA(INDEX(Listi!$AI:$AI,MATCH(C2784,Listi!$AJ:$AJ,0)),INDEX(Listi!T:T,MATCH(C2784,Listi!U:U,0)))</f>
        <v xml:space="preserve">Arion banki </v>
      </c>
      <c r="C2784" t="s">
        <v>214</v>
      </c>
      <c r="D2784" t="s">
        <v>215</v>
      </c>
      <c r="E2784" t="s">
        <v>276</v>
      </c>
      <c r="F2784" t="s">
        <v>454</v>
      </c>
      <c r="G2784" s="8" t="s">
        <v>455</v>
      </c>
      <c r="H2784" t="s">
        <v>439</v>
      </c>
      <c r="I2784" s="7">
        <v>8000</v>
      </c>
      <c r="L2784" s="7">
        <v>1149685000</v>
      </c>
      <c r="M2784" s="7">
        <v>49095000</v>
      </c>
      <c r="N2784" s="7">
        <v>10876000</v>
      </c>
      <c r="O2784" s="20" t="str">
        <f t="shared" si="87"/>
        <v/>
      </c>
    </row>
    <row r="2785" spans="1:15">
      <c r="A2785" s="20" t="str">
        <f t="shared" si="88"/>
        <v>Arion banki hf.Innlend skuldabréf</v>
      </c>
      <c r="B2785" s="20" t="str">
        <f>_xlfn.IFNA(INDEX(Listi!$AI:$AI,MATCH(C2785,Listi!$AJ:$AJ,0)),INDEX(Listi!T:T,MATCH(C2785,Listi!U:U,0)))</f>
        <v xml:space="preserve">Arion banki </v>
      </c>
      <c r="C2785" t="s">
        <v>214</v>
      </c>
      <c r="D2785" t="s">
        <v>216</v>
      </c>
      <c r="E2785" t="s">
        <v>276</v>
      </c>
      <c r="F2785" t="s">
        <v>454</v>
      </c>
      <c r="G2785" s="8" t="s">
        <v>455</v>
      </c>
      <c r="H2785" t="s">
        <v>439</v>
      </c>
      <c r="I2785" s="7">
        <v>2000</v>
      </c>
      <c r="L2785" s="7">
        <v>4446434000</v>
      </c>
      <c r="M2785" s="7">
        <v>344234000</v>
      </c>
      <c r="N2785" s="7">
        <v>44793000</v>
      </c>
      <c r="O2785" s="20" t="str">
        <f t="shared" si="87"/>
        <v/>
      </c>
    </row>
    <row r="2786" spans="1:15">
      <c r="A2786" s="20" t="str">
        <f t="shared" si="88"/>
        <v>Arion banki hf.Lífeyrisauki L1</v>
      </c>
      <c r="B2786" s="20" t="str">
        <f>_xlfn.IFNA(INDEX(Listi!$AI:$AI,MATCH(C2786,Listi!$AJ:$AJ,0)),INDEX(Listi!T:T,MATCH(C2786,Listi!U:U,0)))</f>
        <v xml:space="preserve">Arion banki </v>
      </c>
      <c r="C2786" t="s">
        <v>214</v>
      </c>
      <c r="D2786" t="s">
        <v>377</v>
      </c>
      <c r="E2786" t="s">
        <v>276</v>
      </c>
      <c r="F2786" t="s">
        <v>454</v>
      </c>
      <c r="G2786" s="8" t="s">
        <v>455</v>
      </c>
      <c r="H2786" t="s">
        <v>439</v>
      </c>
      <c r="I2786" s="7">
        <v>4000</v>
      </c>
      <c r="L2786" s="7">
        <v>5887942000</v>
      </c>
      <c r="M2786" s="7">
        <v>1011885000</v>
      </c>
      <c r="N2786" s="7">
        <v>34615000</v>
      </c>
      <c r="O2786" s="20" t="str">
        <f t="shared" si="87"/>
        <v/>
      </c>
    </row>
    <row r="2787" spans="1:15">
      <c r="A2787" s="20" t="str">
        <f t="shared" si="88"/>
        <v>Arion banki hf.Lífeyrisauki L2</v>
      </c>
      <c r="B2787" s="20" t="str">
        <f>_xlfn.IFNA(INDEX(Listi!$AI:$AI,MATCH(C2787,Listi!$AJ:$AJ,0)),INDEX(Listi!T:T,MATCH(C2787,Listi!U:U,0)))</f>
        <v xml:space="preserve">Arion banki </v>
      </c>
      <c r="C2787" t="s">
        <v>214</v>
      </c>
      <c r="D2787" t="s">
        <v>372</v>
      </c>
      <c r="E2787" t="s">
        <v>276</v>
      </c>
      <c r="F2787" t="s">
        <v>454</v>
      </c>
      <c r="G2787" s="8" t="s">
        <v>455</v>
      </c>
      <c r="H2787" t="s">
        <v>439</v>
      </c>
      <c r="I2787" s="7">
        <v>2000</v>
      </c>
      <c r="L2787" s="7">
        <v>21366380000</v>
      </c>
      <c r="M2787" s="7">
        <v>1613513000</v>
      </c>
      <c r="N2787" s="7">
        <v>92085000</v>
      </c>
      <c r="O2787" s="20" t="str">
        <f t="shared" si="87"/>
        <v/>
      </c>
    </row>
    <row r="2788" spans="1:15">
      <c r="A2788" s="20" t="str">
        <f t="shared" si="88"/>
        <v>Arion banki hf.Lífeyrisauki L3</v>
      </c>
      <c r="B2788" s="20" t="str">
        <f>_xlfn.IFNA(INDEX(Listi!$AI:$AI,MATCH(C2788,Listi!$AJ:$AJ,0)),INDEX(Listi!T:T,MATCH(C2788,Listi!U:U,0)))</f>
        <v xml:space="preserve">Arion banki </v>
      </c>
      <c r="C2788" t="s">
        <v>214</v>
      </c>
      <c r="D2788" t="s">
        <v>371</v>
      </c>
      <c r="E2788" t="s">
        <v>276</v>
      </c>
      <c r="F2788" t="s">
        <v>454</v>
      </c>
      <c r="G2788" s="8" t="s">
        <v>455</v>
      </c>
      <c r="H2788" t="s">
        <v>439</v>
      </c>
      <c r="I2788" s="7">
        <v>7000</v>
      </c>
      <c r="L2788" s="7">
        <v>29714848000</v>
      </c>
      <c r="M2788" s="7">
        <v>2122481000</v>
      </c>
      <c r="N2788" s="7">
        <v>129566000</v>
      </c>
      <c r="O2788" s="20" t="str">
        <f t="shared" si="87"/>
        <v/>
      </c>
    </row>
    <row r="2789" spans="1:15">
      <c r="A2789" s="20" t="str">
        <f t="shared" si="88"/>
        <v>Arion banki hf.Lífeyrisauki L4</v>
      </c>
      <c r="B2789" s="20" t="str">
        <f>_xlfn.IFNA(INDEX(Listi!$AI:$AI,MATCH(C2789,Listi!$AJ:$AJ,0)),INDEX(Listi!T:T,MATCH(C2789,Listi!U:U,0)))</f>
        <v xml:space="preserve">Arion banki </v>
      </c>
      <c r="C2789" t="s">
        <v>214</v>
      </c>
      <c r="D2789" t="s">
        <v>587</v>
      </c>
      <c r="E2789" t="s">
        <v>276</v>
      </c>
      <c r="F2789" t="s">
        <v>454</v>
      </c>
      <c r="G2789" s="8" t="s">
        <v>455</v>
      </c>
      <c r="H2789" t="s">
        <v>439</v>
      </c>
      <c r="I2789" s="7">
        <v>7000</v>
      </c>
      <c r="L2789" s="7">
        <v>19306242000</v>
      </c>
      <c r="M2789" s="7">
        <v>1346647000</v>
      </c>
      <c r="N2789" s="7">
        <v>388052000</v>
      </c>
      <c r="O2789" s="20" t="str">
        <f t="shared" si="87"/>
        <v/>
      </c>
    </row>
    <row r="2790" spans="1:15">
      <c r="A2790" s="20" t="str">
        <f t="shared" si="88"/>
        <v>Arion banki hf.Lífeyrisauki L5</v>
      </c>
      <c r="B2790" s="20" t="str">
        <f>_xlfn.IFNA(INDEX(Listi!$AI:$AI,MATCH(C2790,Listi!$AJ:$AJ,0)),INDEX(Listi!T:T,MATCH(C2790,Listi!U:U,0)))</f>
        <v xml:space="preserve">Arion banki </v>
      </c>
      <c r="C2790" t="s">
        <v>214</v>
      </c>
      <c r="D2790" t="s">
        <v>369</v>
      </c>
      <c r="E2790" t="s">
        <v>276</v>
      </c>
      <c r="F2790" t="s">
        <v>454</v>
      </c>
      <c r="G2790" s="8" t="s">
        <v>455</v>
      </c>
      <c r="H2790" t="s">
        <v>439</v>
      </c>
      <c r="I2790" s="7">
        <v>0</v>
      </c>
      <c r="L2790" s="7">
        <v>44858554000</v>
      </c>
      <c r="M2790" s="7">
        <v>4018833000</v>
      </c>
      <c r="N2790" s="7">
        <v>933672000</v>
      </c>
      <c r="O2790" s="20" t="str">
        <f t="shared" si="87"/>
        <v/>
      </c>
    </row>
    <row r="2791" spans="1:15">
      <c r="A2791" s="20" t="str">
        <f t="shared" si="88"/>
        <v>Birta lífeyrissjóðurBlönduð leið</v>
      </c>
      <c r="B2791" s="20" t="str">
        <f>_xlfn.IFNA(INDEX(Listi!$AI:$AI,MATCH(C2791,Listi!$AJ:$AJ,0)),INDEX(Listi!T:T,MATCH(C2791,Listi!U:U,0)))</f>
        <v xml:space="preserve">Birta  </v>
      </c>
      <c r="C2791" t="s">
        <v>298</v>
      </c>
      <c r="D2791" t="s">
        <v>314</v>
      </c>
      <c r="E2791" t="s">
        <v>276</v>
      </c>
      <c r="F2791" t="s">
        <v>454</v>
      </c>
      <c r="G2791" s="8" t="s">
        <v>455</v>
      </c>
      <c r="H2791" t="s">
        <v>439</v>
      </c>
      <c r="I2791" s="7">
        <v>0</v>
      </c>
      <c r="L2791" s="7">
        <v>6929716201</v>
      </c>
      <c r="M2791" s="7">
        <v>253995298</v>
      </c>
      <c r="N2791" s="7">
        <v>139753585</v>
      </c>
      <c r="O2791" s="20" t="str">
        <f t="shared" si="87"/>
        <v/>
      </c>
    </row>
    <row r="2792" spans="1:15">
      <c r="A2792" s="20" t="str">
        <f t="shared" si="88"/>
        <v>Birta lífeyrissjóðurInnlánsleið</v>
      </c>
      <c r="B2792" s="20" t="str">
        <f>_xlfn.IFNA(INDEX(Listi!$AI:$AI,MATCH(C2792,Listi!$AJ:$AJ,0)),INDEX(Listi!T:T,MATCH(C2792,Listi!U:U,0)))</f>
        <v xml:space="preserve">Birta  </v>
      </c>
      <c r="C2792" t="s">
        <v>298</v>
      </c>
      <c r="D2792" t="s">
        <v>208</v>
      </c>
      <c r="E2792" t="s">
        <v>276</v>
      </c>
      <c r="F2792" t="s">
        <v>454</v>
      </c>
      <c r="G2792" s="8" t="s">
        <v>455</v>
      </c>
      <c r="H2792" t="s">
        <v>439</v>
      </c>
      <c r="I2792" s="7">
        <v>0</v>
      </c>
      <c r="L2792" s="7">
        <v>4108971332</v>
      </c>
      <c r="M2792" s="7">
        <v>264842424</v>
      </c>
      <c r="N2792" s="7">
        <v>174324836</v>
      </c>
      <c r="O2792" s="20" t="str">
        <f t="shared" si="87"/>
        <v/>
      </c>
    </row>
    <row r="2793" spans="1:15">
      <c r="A2793" s="20" t="str">
        <f t="shared" si="88"/>
        <v>Birta lífeyrissjóðurSamtryggingardeild</v>
      </c>
      <c r="B2793" s="20" t="str">
        <f>_xlfn.IFNA(INDEX(Listi!$AI:$AI,MATCH(C2793,Listi!$AJ:$AJ,0)),INDEX(Listi!T:T,MATCH(C2793,Listi!U:U,0)))</f>
        <v xml:space="preserve">Birta  </v>
      </c>
      <c r="C2793" t="s">
        <v>298</v>
      </c>
      <c r="D2793" t="s">
        <v>205</v>
      </c>
      <c r="E2793" t="s">
        <v>275</v>
      </c>
      <c r="F2793" t="s">
        <v>454</v>
      </c>
      <c r="G2793" s="8" t="s">
        <v>455</v>
      </c>
      <c r="H2793" t="s">
        <v>439</v>
      </c>
      <c r="I2793" s="7">
        <v>3048063</v>
      </c>
      <c r="L2793" s="7">
        <v>549755105944</v>
      </c>
      <c r="M2793" s="7">
        <v>18480897961</v>
      </c>
      <c r="N2793" s="7">
        <v>14075814006</v>
      </c>
      <c r="O2793" s="20" t="str">
        <f t="shared" si="87"/>
        <v/>
      </c>
    </row>
    <row r="2794" spans="1:15">
      <c r="A2794" s="20" t="str">
        <f t="shared" si="88"/>
        <v>Birta lífeyrissjóðurSkuldabréfaleið</v>
      </c>
      <c r="B2794" s="20" t="str">
        <f>_xlfn.IFNA(INDEX(Listi!$AI:$AI,MATCH(C2794,Listi!$AJ:$AJ,0)),INDEX(Listi!T:T,MATCH(C2794,Listi!U:U,0)))</f>
        <v xml:space="preserve">Birta  </v>
      </c>
      <c r="C2794" t="s">
        <v>298</v>
      </c>
      <c r="D2794" t="s">
        <v>313</v>
      </c>
      <c r="E2794" t="s">
        <v>276</v>
      </c>
      <c r="F2794" t="s">
        <v>454</v>
      </c>
      <c r="G2794" s="8" t="s">
        <v>455</v>
      </c>
      <c r="H2794" t="s">
        <v>439</v>
      </c>
      <c r="I2794" s="7">
        <v>0</v>
      </c>
      <c r="L2794" s="7">
        <v>8522374478</v>
      </c>
      <c r="M2794" s="7">
        <v>391005163</v>
      </c>
      <c r="N2794" s="7">
        <v>218104877</v>
      </c>
      <c r="O2794" s="20" t="str">
        <f t="shared" si="87"/>
        <v/>
      </c>
    </row>
    <row r="2795" spans="1:15">
      <c r="A2795" s="20" t="str">
        <f t="shared" si="88"/>
        <v>Birta lífeyrissjóðurTilgreind séreign</v>
      </c>
      <c r="B2795" s="20" t="str">
        <f>_xlfn.IFNA(INDEX(Listi!$AI:$AI,MATCH(C2795,Listi!$AJ:$AJ,0)),INDEX(Listi!T:T,MATCH(C2795,Listi!U:U,0)))</f>
        <v xml:space="preserve">Birta  </v>
      </c>
      <c r="C2795" t="s">
        <v>298</v>
      </c>
      <c r="D2795" t="s">
        <v>312</v>
      </c>
      <c r="E2795" t="s">
        <v>276</v>
      </c>
      <c r="F2795" t="s">
        <v>454</v>
      </c>
      <c r="G2795" s="8" t="s">
        <v>455</v>
      </c>
      <c r="H2795" t="s">
        <v>439</v>
      </c>
      <c r="I2795" s="7">
        <v>0</v>
      </c>
      <c r="L2795" s="7">
        <v>2234420297</v>
      </c>
      <c r="M2795" s="7">
        <v>511871981</v>
      </c>
      <c r="N2795" s="7">
        <v>36000223</v>
      </c>
      <c r="O2795" s="20" t="str">
        <f t="shared" si="87"/>
        <v/>
      </c>
    </row>
    <row r="2796" spans="1:15">
      <c r="A2796" s="20" t="str">
        <f t="shared" si="88"/>
        <v>Brú Lífeyrissjóður starfsmanna sveitarfélagaA-deild</v>
      </c>
      <c r="B2796" s="20" t="str">
        <f>_xlfn.IFNA(INDEX(Listi!$AI:$AI,MATCH(C2796,Listi!$AJ:$AJ,0)),INDEX(Listi!T:T,MATCH(C2796,Listi!U:U,0)))</f>
        <v>Brú</v>
      </c>
      <c r="C2796" t="s">
        <v>217</v>
      </c>
      <c r="D2796" t="s">
        <v>257</v>
      </c>
      <c r="E2796" t="s">
        <v>275</v>
      </c>
      <c r="F2796" t="s">
        <v>454</v>
      </c>
      <c r="G2796" s="8" t="s">
        <v>455</v>
      </c>
      <c r="H2796" t="s">
        <v>439</v>
      </c>
      <c r="I2796" s="7">
        <v>0</v>
      </c>
      <c r="L2796" s="7">
        <v>270469177889</v>
      </c>
      <c r="M2796" s="7">
        <v>13987858077</v>
      </c>
      <c r="N2796" s="7">
        <v>4793072329</v>
      </c>
      <c r="O2796" s="20" t="str">
        <f t="shared" si="87"/>
        <v/>
      </c>
    </row>
    <row r="2797" spans="1:15">
      <c r="A2797" s="20" t="str">
        <f t="shared" si="88"/>
        <v>Brú Lífeyrissjóður starfsmanna sveitarfélagaB-deild</v>
      </c>
      <c r="B2797" s="20" t="str">
        <f>_xlfn.IFNA(INDEX(Listi!$AI:$AI,MATCH(C2797,Listi!$AJ:$AJ,0)),INDEX(Listi!T:T,MATCH(C2797,Listi!U:U,0)))</f>
        <v>Brú</v>
      </c>
      <c r="C2797" t="s">
        <v>217</v>
      </c>
      <c r="D2797" t="s">
        <v>218</v>
      </c>
      <c r="E2797" t="s">
        <v>275</v>
      </c>
      <c r="F2797" t="s">
        <v>454</v>
      </c>
      <c r="G2797" s="8" t="s">
        <v>455</v>
      </c>
      <c r="H2797" t="s">
        <v>439</v>
      </c>
      <c r="I2797" s="7">
        <v>0</v>
      </c>
      <c r="L2797" s="7">
        <v>17004783831</v>
      </c>
      <c r="M2797" s="7">
        <v>119747694</v>
      </c>
      <c r="N2797" s="7">
        <v>3424817406</v>
      </c>
      <c r="O2797" s="20" t="str">
        <f t="shared" si="87"/>
        <v/>
      </c>
    </row>
    <row r="2798" spans="1:15">
      <c r="A2798" s="20" t="str">
        <f t="shared" si="88"/>
        <v>Brú Lífeyrissjóður starfsmanna sveitarfélagaV-deild</v>
      </c>
      <c r="B2798" s="20" t="str">
        <f>_xlfn.IFNA(INDEX(Listi!$AI:$AI,MATCH(C2798,Listi!$AJ:$AJ,0)),INDEX(Listi!T:T,MATCH(C2798,Listi!U:U,0)))</f>
        <v>Brú</v>
      </c>
      <c r="C2798" t="s">
        <v>217</v>
      </c>
      <c r="D2798" t="s">
        <v>219</v>
      </c>
      <c r="E2798" t="s">
        <v>275</v>
      </c>
      <c r="F2798" t="s">
        <v>454</v>
      </c>
      <c r="G2798" s="8" t="s">
        <v>455</v>
      </c>
      <c r="H2798" t="s">
        <v>439</v>
      </c>
      <c r="I2798" s="7">
        <v>0</v>
      </c>
      <c r="L2798" s="7">
        <v>54501394986</v>
      </c>
      <c r="M2798" s="7">
        <v>4188513374</v>
      </c>
      <c r="N2798" s="7">
        <v>455519059</v>
      </c>
      <c r="O2798" s="20" t="str">
        <f t="shared" si="87"/>
        <v/>
      </c>
    </row>
    <row r="2799" spans="1:15">
      <c r="A2799" s="20" t="str">
        <f t="shared" si="88"/>
        <v>Eftirlaunasj atvinnuflugmannaSamtryggingardeild</v>
      </c>
      <c r="B2799" s="20" t="str">
        <f>_xlfn.IFNA(INDEX(Listi!$AI:$AI,MATCH(C2799,Listi!$AJ:$AJ,0)),INDEX(Listi!T:T,MATCH(C2799,Listi!U:U,0)))</f>
        <v>EFÍA</v>
      </c>
      <c r="C2799" t="s">
        <v>220</v>
      </c>
      <c r="D2799" t="s">
        <v>205</v>
      </c>
      <c r="E2799" t="s">
        <v>275</v>
      </c>
      <c r="F2799" t="s">
        <v>454</v>
      </c>
      <c r="G2799" s="8" t="s">
        <v>455</v>
      </c>
      <c r="H2799" t="s">
        <v>439</v>
      </c>
      <c r="I2799" s="7">
        <v>0</v>
      </c>
      <c r="L2799" s="7">
        <v>58542663000</v>
      </c>
      <c r="M2799" s="7">
        <v>1477262000</v>
      </c>
      <c r="N2799" s="7">
        <v>1113313000</v>
      </c>
      <c r="O2799" s="20" t="str">
        <f t="shared" si="87"/>
        <v/>
      </c>
    </row>
    <row r="2800" spans="1:15">
      <c r="A2800" s="20" t="str">
        <f t="shared" si="88"/>
        <v>Festa - lífeyrissjóðurSamtryggingardeild</v>
      </c>
      <c r="B2800" s="20" t="str">
        <f>_xlfn.IFNA(INDEX(Listi!$AI:$AI,MATCH(C2800,Listi!$AJ:$AJ,0)),INDEX(Listi!T:T,MATCH(C2800,Listi!U:U,0)))</f>
        <v xml:space="preserve">Festa </v>
      </c>
      <c r="C2800" t="s">
        <v>221</v>
      </c>
      <c r="D2800" t="s">
        <v>205</v>
      </c>
      <c r="E2800" t="s">
        <v>275</v>
      </c>
      <c r="F2800" t="s">
        <v>454</v>
      </c>
      <c r="G2800" s="8" t="s">
        <v>455</v>
      </c>
      <c r="H2800" t="s">
        <v>439</v>
      </c>
      <c r="I2800" s="7">
        <v>0</v>
      </c>
      <c r="L2800" s="7">
        <v>246318113722</v>
      </c>
      <c r="M2800" s="7">
        <v>11138196907</v>
      </c>
      <c r="N2800" s="7">
        <v>5180938287</v>
      </c>
      <c r="O2800" s="20" t="str">
        <f t="shared" si="87"/>
        <v/>
      </c>
    </row>
    <row r="2801" spans="1:15">
      <c r="A2801" s="20" t="str">
        <f t="shared" si="88"/>
        <v>Festa - lífeyrissjóðurSparnaðarleið I</v>
      </c>
      <c r="B2801" s="20" t="str">
        <f>_xlfn.IFNA(INDEX(Listi!$AI:$AI,MATCH(C2801,Listi!$AJ:$AJ,0)),INDEX(Listi!T:T,MATCH(C2801,Listi!U:U,0)))</f>
        <v xml:space="preserve">Festa </v>
      </c>
      <c r="C2801" t="s">
        <v>221</v>
      </c>
      <c r="D2801" t="s">
        <v>464</v>
      </c>
      <c r="E2801" t="s">
        <v>276</v>
      </c>
      <c r="F2801" t="s">
        <v>454</v>
      </c>
      <c r="G2801" s="8" t="s">
        <v>455</v>
      </c>
      <c r="H2801" t="s">
        <v>439</v>
      </c>
      <c r="I2801" s="7">
        <v>0</v>
      </c>
      <c r="L2801" s="7">
        <v>75585319</v>
      </c>
      <c r="M2801" s="7">
        <v>37671409</v>
      </c>
      <c r="N2801" s="7">
        <v>2063969</v>
      </c>
      <c r="O2801" s="20" t="str">
        <f t="shared" si="87"/>
        <v/>
      </c>
    </row>
    <row r="2802" spans="1:15">
      <c r="A2802" s="20" t="str">
        <f t="shared" si="88"/>
        <v>Festa - lífeyrissjóðurSparnaðarleið II</v>
      </c>
      <c r="B2802" s="20" t="str">
        <f>_xlfn.IFNA(INDEX(Listi!$AI:$AI,MATCH(C2802,Listi!$AJ:$AJ,0)),INDEX(Listi!T:T,MATCH(C2802,Listi!U:U,0)))</f>
        <v xml:space="preserve">Festa </v>
      </c>
      <c r="C2802" t="s">
        <v>221</v>
      </c>
      <c r="D2802" t="s">
        <v>388</v>
      </c>
      <c r="E2802" t="s">
        <v>276</v>
      </c>
      <c r="F2802" t="s">
        <v>454</v>
      </c>
      <c r="G2802" s="8" t="s">
        <v>455</v>
      </c>
      <c r="H2802" t="s">
        <v>439</v>
      </c>
      <c r="I2802" s="7">
        <v>0</v>
      </c>
      <c r="L2802" s="7">
        <v>1113180693</v>
      </c>
      <c r="M2802" s="7">
        <v>134564310</v>
      </c>
      <c r="N2802" s="7">
        <v>19363084</v>
      </c>
      <c r="O2802" s="20" t="str">
        <f t="shared" si="87"/>
        <v/>
      </c>
    </row>
    <row r="2803" spans="1:15">
      <c r="A2803" s="20" t="str">
        <f t="shared" si="88"/>
        <v>Frjálsi lífeyrissjóðurinnDeild/leið I</v>
      </c>
      <c r="B2803" s="20" t="str">
        <f>_xlfn.IFNA(INDEX(Listi!$AI:$AI,MATCH(C2803,Listi!$AJ:$AJ,0)),INDEX(Listi!T:T,MATCH(C2803,Listi!U:U,0)))</f>
        <v xml:space="preserve">Frjálsi </v>
      </c>
      <c r="C2803" t="s">
        <v>222</v>
      </c>
      <c r="D2803" t="s">
        <v>223</v>
      </c>
      <c r="E2803" t="s">
        <v>276</v>
      </c>
      <c r="F2803" t="s">
        <v>454</v>
      </c>
      <c r="G2803" s="8" t="s">
        <v>455</v>
      </c>
      <c r="H2803" t="s">
        <v>439</v>
      </c>
      <c r="I2803" s="7">
        <v>0</v>
      </c>
      <c r="L2803" s="7">
        <v>199278730000</v>
      </c>
      <c r="M2803" s="7">
        <v>10813020000</v>
      </c>
      <c r="N2803" s="7">
        <v>2178012000</v>
      </c>
      <c r="O2803" s="20" t="str">
        <f t="shared" si="87"/>
        <v/>
      </c>
    </row>
    <row r="2804" spans="1:15">
      <c r="A2804" s="20" t="str">
        <f t="shared" si="88"/>
        <v>Frjálsi lífeyrissjóðurinnDeild/leið II</v>
      </c>
      <c r="B2804" s="20" t="str">
        <f>_xlfn.IFNA(INDEX(Listi!$AI:$AI,MATCH(C2804,Listi!$AJ:$AJ,0)),INDEX(Listi!T:T,MATCH(C2804,Listi!U:U,0)))</f>
        <v xml:space="preserve">Frjálsi </v>
      </c>
      <c r="C2804" t="s">
        <v>222</v>
      </c>
      <c r="D2804" t="s">
        <v>224</v>
      </c>
      <c r="E2804" t="s">
        <v>276</v>
      </c>
      <c r="F2804" t="s">
        <v>454</v>
      </c>
      <c r="G2804" s="8" t="s">
        <v>455</v>
      </c>
      <c r="H2804" t="s">
        <v>439</v>
      </c>
      <c r="I2804" s="7">
        <v>0</v>
      </c>
      <c r="L2804" s="7">
        <v>29681370000</v>
      </c>
      <c r="M2804" s="7">
        <v>1864883000</v>
      </c>
      <c r="N2804" s="7">
        <v>401735000</v>
      </c>
      <c r="O2804" s="20" t="str">
        <f t="shared" si="87"/>
        <v/>
      </c>
    </row>
    <row r="2805" spans="1:15">
      <c r="A2805" s="20" t="str">
        <f t="shared" si="88"/>
        <v>Frjálsi lífeyrissjóðurinnDeild/leið III</v>
      </c>
      <c r="B2805" s="20" t="str">
        <f>_xlfn.IFNA(INDEX(Listi!$AI:$AI,MATCH(C2805,Listi!$AJ:$AJ,0)),INDEX(Listi!T:T,MATCH(C2805,Listi!U:U,0)))</f>
        <v xml:space="preserve">Frjálsi </v>
      </c>
      <c r="C2805" t="s">
        <v>222</v>
      </c>
      <c r="D2805" t="s">
        <v>225</v>
      </c>
      <c r="E2805" t="s">
        <v>276</v>
      </c>
      <c r="F2805" t="s">
        <v>454</v>
      </c>
      <c r="G2805" s="8" t="s">
        <v>455</v>
      </c>
      <c r="H2805" t="s">
        <v>439</v>
      </c>
      <c r="I2805" s="7">
        <v>0</v>
      </c>
      <c r="L2805" s="7">
        <v>43554797000</v>
      </c>
      <c r="M2805" s="7">
        <v>2564479000</v>
      </c>
      <c r="N2805" s="7">
        <v>1456678000</v>
      </c>
      <c r="O2805" s="20" t="str">
        <f t="shared" si="87"/>
        <v/>
      </c>
    </row>
    <row r="2806" spans="1:15">
      <c r="A2806" s="20" t="str">
        <f t="shared" si="88"/>
        <v>Frjálsi lífeyrissjóðurinnFrjálsi Áhætta</v>
      </c>
      <c r="B2806" s="20" t="str">
        <f>_xlfn.IFNA(INDEX(Listi!$AI:$AI,MATCH(C2806,Listi!$AJ:$AJ,0)),INDEX(Listi!T:T,MATCH(C2806,Listi!U:U,0)))</f>
        <v xml:space="preserve">Frjálsi </v>
      </c>
      <c r="C2806" t="s">
        <v>222</v>
      </c>
      <c r="D2806" t="s">
        <v>226</v>
      </c>
      <c r="E2806" t="s">
        <v>276</v>
      </c>
      <c r="F2806" t="s">
        <v>454</v>
      </c>
      <c r="G2806" s="8" t="s">
        <v>455</v>
      </c>
      <c r="H2806" t="s">
        <v>439</v>
      </c>
      <c r="I2806" s="7">
        <v>0</v>
      </c>
      <c r="L2806" s="7">
        <v>2707615000</v>
      </c>
      <c r="M2806" s="7">
        <v>335331000</v>
      </c>
      <c r="N2806" s="7">
        <v>1872000</v>
      </c>
      <c r="O2806" s="20" t="str">
        <f t="shared" si="87"/>
        <v/>
      </c>
    </row>
    <row r="2807" spans="1:15">
      <c r="A2807" s="20" t="str">
        <f t="shared" si="88"/>
        <v>Frjálsi lífeyrissjóðurinnSameiginleg deild</v>
      </c>
      <c r="B2807" s="20" t="str">
        <f>_xlfn.IFNA(INDEX(Listi!$AI:$AI,MATCH(C2807,Listi!$AJ:$AJ,0)),INDEX(Listi!T:T,MATCH(C2807,Listi!U:U,0)))</f>
        <v xml:space="preserve">Frjálsi </v>
      </c>
      <c r="C2807" t="s">
        <v>222</v>
      </c>
      <c r="D2807" t="s">
        <v>311</v>
      </c>
      <c r="E2807" t="s">
        <v>276</v>
      </c>
      <c r="F2807" t="s">
        <v>454</v>
      </c>
      <c r="G2807" s="8" t="s">
        <v>455</v>
      </c>
      <c r="H2807" t="s">
        <v>439</v>
      </c>
      <c r="I2807" s="7">
        <v>0</v>
      </c>
      <c r="L2807" s="7">
        <v>0</v>
      </c>
      <c r="M2807" s="7">
        <v>0</v>
      </c>
      <c r="N2807" s="7">
        <v>0</v>
      </c>
      <c r="O2807" s="20" t="str">
        <f t="shared" si="87"/>
        <v/>
      </c>
    </row>
    <row r="2808" spans="1:15">
      <c r="A2808" s="20" t="str">
        <f t="shared" si="88"/>
        <v>Frjálsi lífeyrissjóðurinnSamtryggingardeild</v>
      </c>
      <c r="B2808" s="20" t="str">
        <f>_xlfn.IFNA(INDEX(Listi!$AI:$AI,MATCH(C2808,Listi!$AJ:$AJ,0)),INDEX(Listi!T:T,MATCH(C2808,Listi!U:U,0)))</f>
        <v xml:space="preserve">Frjálsi </v>
      </c>
      <c r="C2808" t="s">
        <v>222</v>
      </c>
      <c r="D2808" t="s">
        <v>205</v>
      </c>
      <c r="E2808" t="s">
        <v>275</v>
      </c>
      <c r="F2808" t="s">
        <v>454</v>
      </c>
      <c r="G2808" s="8" t="s">
        <v>455</v>
      </c>
      <c r="H2808" t="s">
        <v>439</v>
      </c>
      <c r="I2808" s="7">
        <v>0</v>
      </c>
      <c r="L2808" s="7">
        <v>127148465000</v>
      </c>
      <c r="M2808" s="7">
        <v>7524433000</v>
      </c>
      <c r="N2808" s="7">
        <v>1254273000</v>
      </c>
      <c r="O2808" s="20" t="str">
        <f t="shared" si="87"/>
        <v/>
      </c>
    </row>
    <row r="2809" spans="1:15">
      <c r="A2809" s="20" t="str">
        <f t="shared" si="88"/>
        <v>Gildi - lífeyrissjóðurFramtíðarsýn 1</v>
      </c>
      <c r="B2809" s="20" t="str">
        <f>_xlfn.IFNA(INDEX(Listi!$AI:$AI,MATCH(C2809,Listi!$AJ:$AJ,0)),INDEX(Listi!T:T,MATCH(C2809,Listi!U:U,0)))</f>
        <v xml:space="preserve">Gildi  </v>
      </c>
      <c r="C2809" t="s">
        <v>227</v>
      </c>
      <c r="D2809" t="s">
        <v>373</v>
      </c>
      <c r="E2809" t="s">
        <v>276</v>
      </c>
      <c r="F2809" t="s">
        <v>454</v>
      </c>
      <c r="G2809" s="8" t="s">
        <v>455</v>
      </c>
      <c r="H2809" t="s">
        <v>439</v>
      </c>
      <c r="I2809" s="7">
        <v>0</v>
      </c>
      <c r="L2809" s="7">
        <v>3223959491</v>
      </c>
      <c r="M2809" s="7">
        <v>185065371</v>
      </c>
      <c r="N2809" s="7">
        <v>99697779</v>
      </c>
      <c r="O2809" s="20" t="str">
        <f t="shared" si="87"/>
        <v/>
      </c>
    </row>
    <row r="2810" spans="1:15">
      <c r="A2810" s="20" t="str">
        <f t="shared" si="88"/>
        <v>Gildi - lífeyrissjóðurFramtíðarsýn 2</v>
      </c>
      <c r="B2810" s="20" t="str">
        <f>_xlfn.IFNA(INDEX(Listi!$AI:$AI,MATCH(C2810,Listi!$AJ:$AJ,0)),INDEX(Listi!T:T,MATCH(C2810,Listi!U:U,0)))</f>
        <v xml:space="preserve">Gildi  </v>
      </c>
      <c r="C2810" t="s">
        <v>227</v>
      </c>
      <c r="D2810" t="s">
        <v>374</v>
      </c>
      <c r="E2810" t="s">
        <v>276</v>
      </c>
      <c r="F2810" t="s">
        <v>454</v>
      </c>
      <c r="G2810" s="8" t="s">
        <v>455</v>
      </c>
      <c r="H2810" t="s">
        <v>439</v>
      </c>
      <c r="I2810" s="7">
        <v>0</v>
      </c>
      <c r="L2810" s="7">
        <v>3172355810</v>
      </c>
      <c r="M2810" s="7">
        <v>227598529</v>
      </c>
      <c r="N2810" s="7">
        <v>70042741</v>
      </c>
      <c r="O2810" s="20" t="str">
        <f t="shared" si="87"/>
        <v/>
      </c>
    </row>
    <row r="2811" spans="1:15">
      <c r="A2811" s="20" t="str">
        <f t="shared" si="88"/>
        <v>Gildi - lífeyrissjóðurFramtíðarsýn 3</v>
      </c>
      <c r="B2811" s="20" t="str">
        <f>_xlfn.IFNA(INDEX(Listi!$AI:$AI,MATCH(C2811,Listi!$AJ:$AJ,0)),INDEX(Listi!T:T,MATCH(C2811,Listi!U:U,0)))</f>
        <v xml:space="preserve">Gildi  </v>
      </c>
      <c r="C2811" t="s">
        <v>227</v>
      </c>
      <c r="D2811" t="s">
        <v>380</v>
      </c>
      <c r="E2811" t="s">
        <v>276</v>
      </c>
      <c r="F2811" t="s">
        <v>454</v>
      </c>
      <c r="G2811" s="8" t="s">
        <v>455</v>
      </c>
      <c r="H2811" t="s">
        <v>439</v>
      </c>
      <c r="I2811" s="7">
        <v>0</v>
      </c>
      <c r="L2811" s="7">
        <v>1220667693</v>
      </c>
      <c r="M2811" s="7">
        <v>206427664</v>
      </c>
      <c r="N2811" s="7">
        <v>61376636</v>
      </c>
      <c r="O2811" s="20" t="str">
        <f t="shared" si="87"/>
        <v/>
      </c>
    </row>
    <row r="2812" spans="1:15">
      <c r="A2812" s="20" t="str">
        <f t="shared" si="88"/>
        <v>Gildi - lífeyrissjóðurSamtryggingardeild</v>
      </c>
      <c r="B2812" s="20" t="str">
        <f>_xlfn.IFNA(INDEX(Listi!$AI:$AI,MATCH(C2812,Listi!$AJ:$AJ,0)),INDEX(Listi!T:T,MATCH(C2812,Listi!U:U,0)))</f>
        <v xml:space="preserve">Gildi  </v>
      </c>
      <c r="C2812" t="s">
        <v>227</v>
      </c>
      <c r="D2812" t="s">
        <v>205</v>
      </c>
      <c r="E2812" t="s">
        <v>275</v>
      </c>
      <c r="F2812" t="s">
        <v>454</v>
      </c>
      <c r="G2812" s="8" t="s">
        <v>455</v>
      </c>
      <c r="H2812" t="s">
        <v>439</v>
      </c>
      <c r="I2812" s="7">
        <v>0</v>
      </c>
      <c r="L2812" s="7">
        <v>908474103084</v>
      </c>
      <c r="M2812" s="7">
        <v>33404441428</v>
      </c>
      <c r="N2812" s="7">
        <v>20772915594</v>
      </c>
      <c r="O2812" s="20" t="str">
        <f t="shared" si="87"/>
        <v/>
      </c>
    </row>
    <row r="2813" spans="1:15">
      <c r="A2813" s="20" t="str">
        <f t="shared" si="88"/>
        <v>Íslandsbanki hf.Erlend verðbréf</v>
      </c>
      <c r="B2813" s="20" t="str">
        <f>_xlfn.IFNA(INDEX(Listi!$AI:$AI,MATCH(C2813,Listi!$AJ:$AJ,0)),INDEX(Listi!T:T,MATCH(C2813,Listi!U:U,0)))</f>
        <v>Íslandsbanki</v>
      </c>
      <c r="C2813" t="s">
        <v>228</v>
      </c>
      <c r="D2813" t="s">
        <v>229</v>
      </c>
      <c r="E2813" t="s">
        <v>276</v>
      </c>
      <c r="F2813" t="s">
        <v>454</v>
      </c>
      <c r="G2813" s="8" t="s">
        <v>455</v>
      </c>
      <c r="H2813" t="s">
        <v>439</v>
      </c>
      <c r="I2813" s="7">
        <v>0</v>
      </c>
      <c r="L2813" s="7">
        <v>1602556114</v>
      </c>
      <c r="M2813" s="7">
        <v>15640340</v>
      </c>
      <c r="N2813" s="7">
        <v>15279587</v>
      </c>
      <c r="O2813" s="20" t="str">
        <f t="shared" si="87"/>
        <v/>
      </c>
    </row>
    <row r="2814" spans="1:15">
      <c r="A2814" s="20" t="str">
        <f t="shared" si="88"/>
        <v>Íslandsbanki hf.Húsnæðisleið</v>
      </c>
      <c r="B2814" s="20" t="str">
        <f>_xlfn.IFNA(INDEX(Listi!$AI:$AI,MATCH(C2814,Listi!$AJ:$AJ,0)),INDEX(Listi!T:T,MATCH(C2814,Listi!U:U,0)))</f>
        <v>Íslandsbanki</v>
      </c>
      <c r="C2814" t="s">
        <v>228</v>
      </c>
      <c r="D2814" t="s">
        <v>307</v>
      </c>
      <c r="E2814" t="s">
        <v>276</v>
      </c>
      <c r="F2814" t="s">
        <v>454</v>
      </c>
      <c r="G2814" s="8" t="s">
        <v>455</v>
      </c>
      <c r="H2814" t="s">
        <v>439</v>
      </c>
      <c r="I2814" s="7">
        <v>0</v>
      </c>
      <c r="L2814" s="7">
        <v>2334808209</v>
      </c>
      <c r="M2814" s="7">
        <v>1128225985</v>
      </c>
      <c r="N2814" s="7">
        <v>7159457</v>
      </c>
      <c r="O2814" s="20" t="str">
        <f t="shared" si="87"/>
        <v/>
      </c>
    </row>
    <row r="2815" spans="1:15">
      <c r="A2815" s="20" t="str">
        <f t="shared" si="88"/>
        <v>Íslandsbanki hf.Lífeyrisreikningur-óverðtryggður</v>
      </c>
      <c r="B2815" s="20" t="str">
        <f>_xlfn.IFNA(INDEX(Listi!$AI:$AI,MATCH(C2815,Listi!$AJ:$AJ,0)),INDEX(Listi!T:T,MATCH(C2815,Listi!U:U,0)))</f>
        <v>Íslandsbanki</v>
      </c>
      <c r="C2815" t="s">
        <v>228</v>
      </c>
      <c r="D2815" t="s">
        <v>231</v>
      </c>
      <c r="E2815" t="s">
        <v>276</v>
      </c>
      <c r="F2815" t="s">
        <v>454</v>
      </c>
      <c r="G2815" s="8" t="s">
        <v>455</v>
      </c>
      <c r="H2815" t="s">
        <v>439</v>
      </c>
      <c r="I2815" s="7">
        <v>0</v>
      </c>
      <c r="L2815" s="7">
        <v>2506311736</v>
      </c>
      <c r="M2815" s="7">
        <v>879015901</v>
      </c>
      <c r="N2815" s="7">
        <v>95740979</v>
      </c>
      <c r="O2815" s="20" t="str">
        <f t="shared" si="87"/>
        <v/>
      </c>
    </row>
    <row r="2816" spans="1:15">
      <c r="A2816" s="20" t="str">
        <f t="shared" si="88"/>
        <v>Íslandsbanki hf.Lífeyrisreikningur-verðtryggður</v>
      </c>
      <c r="B2816" s="20" t="str">
        <f>_xlfn.IFNA(INDEX(Listi!$AI:$AI,MATCH(C2816,Listi!$AJ:$AJ,0)),INDEX(Listi!T:T,MATCH(C2816,Listi!U:U,0)))</f>
        <v>Íslandsbanki</v>
      </c>
      <c r="C2816" t="s">
        <v>228</v>
      </c>
      <c r="D2816" t="s">
        <v>232</v>
      </c>
      <c r="E2816" t="s">
        <v>276</v>
      </c>
      <c r="F2816" t="s">
        <v>454</v>
      </c>
      <c r="G2816" s="8" t="s">
        <v>455</v>
      </c>
      <c r="H2816" t="s">
        <v>439</v>
      </c>
      <c r="I2816" s="7">
        <v>0</v>
      </c>
      <c r="L2816" s="7">
        <v>35933944171</v>
      </c>
      <c r="M2816" s="7">
        <v>3575627585</v>
      </c>
      <c r="N2816" s="7">
        <v>973599891</v>
      </c>
      <c r="O2816" s="20" t="str">
        <f t="shared" si="87"/>
        <v/>
      </c>
    </row>
    <row r="2817" spans="1:15">
      <c r="A2817" s="20" t="str">
        <f t="shared" si="88"/>
        <v>Íslandsbanki hf.Löng ríkisskuldabréf</v>
      </c>
      <c r="B2817" s="20" t="str">
        <f>_xlfn.IFNA(INDEX(Listi!$AI:$AI,MATCH(C2817,Listi!$AJ:$AJ,0)),INDEX(Listi!T:T,MATCH(C2817,Listi!U:U,0)))</f>
        <v>Íslandsbanki</v>
      </c>
      <c r="C2817" t="s">
        <v>228</v>
      </c>
      <c r="D2817" t="s">
        <v>233</v>
      </c>
      <c r="E2817" t="s">
        <v>276</v>
      </c>
      <c r="F2817" t="s">
        <v>454</v>
      </c>
      <c r="G2817" s="8" t="s">
        <v>455</v>
      </c>
      <c r="H2817" t="s">
        <v>439</v>
      </c>
      <c r="I2817" s="7">
        <v>0</v>
      </c>
      <c r="L2817" s="7">
        <v>753232602</v>
      </c>
      <c r="M2817" s="7">
        <v>52540738</v>
      </c>
      <c r="N2817" s="7">
        <v>25520229</v>
      </c>
      <c r="O2817" s="20" t="str">
        <f t="shared" si="87"/>
        <v/>
      </c>
    </row>
    <row r="2818" spans="1:15">
      <c r="A2818" s="20" t="str">
        <f t="shared" si="88"/>
        <v>Íslandsbanki hf.Stýring A</v>
      </c>
      <c r="B2818" s="20" t="str">
        <f>_xlfn.IFNA(INDEX(Listi!$AI:$AI,MATCH(C2818,Listi!$AJ:$AJ,0)),INDEX(Listi!T:T,MATCH(C2818,Listi!U:U,0)))</f>
        <v>Íslandsbanki</v>
      </c>
      <c r="C2818" t="s">
        <v>228</v>
      </c>
      <c r="D2818" t="s">
        <v>234</v>
      </c>
      <c r="E2818" t="s">
        <v>276</v>
      </c>
      <c r="F2818" t="s">
        <v>454</v>
      </c>
      <c r="G2818" s="8" t="s">
        <v>455</v>
      </c>
      <c r="H2818" t="s">
        <v>439</v>
      </c>
      <c r="I2818" s="7">
        <v>0</v>
      </c>
      <c r="L2818" s="7">
        <v>4133723797</v>
      </c>
      <c r="M2818" s="7">
        <v>215966902</v>
      </c>
      <c r="N2818" s="7">
        <v>124877843</v>
      </c>
      <c r="O2818" s="20" t="str">
        <f t="shared" ref="O2818:O2881" si="89">IFERROR(VLOOKUP(F2818,EhLykill,3,FALSE),"")</f>
        <v/>
      </c>
    </row>
    <row r="2819" spans="1:15">
      <c r="A2819" s="20" t="str">
        <f t="shared" si="88"/>
        <v>Íslandsbanki hf.Stýring B</v>
      </c>
      <c r="B2819" s="20" t="str">
        <f>_xlfn.IFNA(INDEX(Listi!$AI:$AI,MATCH(C2819,Listi!$AJ:$AJ,0)),INDEX(Listi!T:T,MATCH(C2819,Listi!U:U,0)))</f>
        <v>Íslandsbanki</v>
      </c>
      <c r="C2819" t="s">
        <v>228</v>
      </c>
      <c r="D2819" t="s">
        <v>235</v>
      </c>
      <c r="E2819" t="s">
        <v>276</v>
      </c>
      <c r="F2819" t="s">
        <v>454</v>
      </c>
      <c r="G2819" s="8" t="s">
        <v>455</v>
      </c>
      <c r="H2819" t="s">
        <v>439</v>
      </c>
      <c r="I2819" s="7">
        <v>0</v>
      </c>
      <c r="L2819" s="7">
        <v>5860247393</v>
      </c>
      <c r="M2819" s="7">
        <v>508591885</v>
      </c>
      <c r="N2819" s="7">
        <v>77897125</v>
      </c>
      <c r="O2819" s="20" t="str">
        <f t="shared" si="89"/>
        <v/>
      </c>
    </row>
    <row r="2820" spans="1:15">
      <c r="A2820" s="20" t="str">
        <f t="shared" si="88"/>
        <v>Íslandsbanki hf.Stýring C</v>
      </c>
      <c r="B2820" s="20" t="str">
        <f>_xlfn.IFNA(INDEX(Listi!$AI:$AI,MATCH(C2820,Listi!$AJ:$AJ,0)),INDEX(Listi!T:T,MATCH(C2820,Listi!U:U,0)))</f>
        <v>Íslandsbanki</v>
      </c>
      <c r="C2820" t="s">
        <v>228</v>
      </c>
      <c r="D2820" t="s">
        <v>236</v>
      </c>
      <c r="E2820" t="s">
        <v>276</v>
      </c>
      <c r="F2820" t="s">
        <v>454</v>
      </c>
      <c r="G2820" s="8" t="s">
        <v>455</v>
      </c>
      <c r="H2820" t="s">
        <v>439</v>
      </c>
      <c r="I2820" s="7">
        <v>0</v>
      </c>
      <c r="L2820" s="7">
        <v>8014427899</v>
      </c>
      <c r="M2820" s="7">
        <v>751053797</v>
      </c>
      <c r="N2820" s="7">
        <v>58531298</v>
      </c>
      <c r="O2820" s="20" t="str">
        <f t="shared" si="89"/>
        <v/>
      </c>
    </row>
    <row r="2821" spans="1:15">
      <c r="A2821" s="20" t="str">
        <f t="shared" si="88"/>
        <v>Íslandsbanki hf.Stýring D</v>
      </c>
      <c r="B2821" s="20" t="str">
        <f>_xlfn.IFNA(INDEX(Listi!$AI:$AI,MATCH(C2821,Listi!$AJ:$AJ,0)),INDEX(Listi!T:T,MATCH(C2821,Listi!U:U,0)))</f>
        <v>Íslandsbanki</v>
      </c>
      <c r="C2821" t="s">
        <v>228</v>
      </c>
      <c r="D2821" t="s">
        <v>237</v>
      </c>
      <c r="E2821" t="s">
        <v>276</v>
      </c>
      <c r="F2821" t="s">
        <v>454</v>
      </c>
      <c r="G2821" s="8" t="s">
        <v>455</v>
      </c>
      <c r="H2821" t="s">
        <v>439</v>
      </c>
      <c r="I2821" s="7">
        <v>0</v>
      </c>
      <c r="L2821" s="7">
        <v>5826614423</v>
      </c>
      <c r="M2821" s="7">
        <v>1371163557</v>
      </c>
      <c r="N2821" s="7">
        <v>36861109</v>
      </c>
      <c r="O2821" s="20" t="str">
        <f t="shared" si="89"/>
        <v/>
      </c>
    </row>
    <row r="2822" spans="1:15">
      <c r="A2822" s="20" t="str">
        <f t="shared" ref="A2822:A2884" si="90">CONCATENATE(C2822,D2822)</f>
        <v>Íslandsbanki hf.Stýring E</v>
      </c>
      <c r="B2822" s="20" t="str">
        <f>_xlfn.IFNA(INDEX(Listi!$AI:$AI,MATCH(C2822,Listi!$AJ:$AJ,0)),INDEX(Listi!T:T,MATCH(C2822,Listi!U:U,0)))</f>
        <v>Íslandsbanki</v>
      </c>
      <c r="C2822" t="s">
        <v>228</v>
      </c>
      <c r="D2822" t="s">
        <v>580</v>
      </c>
      <c r="E2822" t="s">
        <v>276</v>
      </c>
      <c r="F2822" t="s">
        <v>454</v>
      </c>
      <c r="G2822" s="8" t="s">
        <v>455</v>
      </c>
      <c r="H2822" t="s">
        <v>439</v>
      </c>
      <c r="I2822" s="7">
        <v>0</v>
      </c>
      <c r="L2822" s="7">
        <v>99567247</v>
      </c>
      <c r="M2822" s="7">
        <v>7691901</v>
      </c>
      <c r="N2822" s="7">
        <v>670647</v>
      </c>
      <c r="O2822" s="20" t="str">
        <f t="shared" si="89"/>
        <v/>
      </c>
    </row>
    <row r="2823" spans="1:15">
      <c r="A2823" s="20" t="str">
        <f t="shared" si="90"/>
        <v>Íslenski lífeyrissjóðurinnLíf 1</v>
      </c>
      <c r="B2823" s="20" t="str">
        <f>_xlfn.IFNA(INDEX(Listi!$AI:$AI,MATCH(C2823,Listi!$AJ:$AJ,0)),INDEX(Listi!T:T,MATCH(C2823,Listi!U:U,0)))</f>
        <v xml:space="preserve">Íslenski  </v>
      </c>
      <c r="C2823" t="s">
        <v>238</v>
      </c>
      <c r="D2823" t="s">
        <v>239</v>
      </c>
      <c r="E2823" t="s">
        <v>276</v>
      </c>
      <c r="F2823" s="8" t="s">
        <v>454</v>
      </c>
      <c r="G2823" s="8" t="s">
        <v>455</v>
      </c>
      <c r="H2823" t="s">
        <v>439</v>
      </c>
      <c r="I2823" s="7">
        <v>-2994981</v>
      </c>
      <c r="L2823" s="7">
        <v>34645188332</v>
      </c>
      <c r="M2823" s="7">
        <v>5859453012</v>
      </c>
      <c r="N2823" s="7">
        <v>977930648</v>
      </c>
      <c r="O2823" s="20" t="str">
        <f t="shared" si="89"/>
        <v/>
      </c>
    </row>
    <row r="2824" spans="1:15">
      <c r="A2824" s="20" t="str">
        <f t="shared" si="90"/>
        <v>Íslenski lífeyrissjóðurinnLíf 2</v>
      </c>
      <c r="B2824" s="20" t="str">
        <f>_xlfn.IFNA(INDEX(Listi!$AI:$AI,MATCH(C2824,Listi!$AJ:$AJ,0)),INDEX(Listi!T:T,MATCH(C2824,Listi!U:U,0)))</f>
        <v xml:space="preserve">Íslenski  </v>
      </c>
      <c r="C2824" t="s">
        <v>238</v>
      </c>
      <c r="D2824" t="s">
        <v>240</v>
      </c>
      <c r="E2824" t="s">
        <v>276</v>
      </c>
      <c r="F2824" s="8" t="s">
        <v>454</v>
      </c>
      <c r="G2824" s="8" t="s">
        <v>455</v>
      </c>
      <c r="H2824" t="s">
        <v>439</v>
      </c>
      <c r="I2824" s="7">
        <v>-1960568</v>
      </c>
      <c r="L2824" s="7">
        <v>31029129445</v>
      </c>
      <c r="M2824" s="7">
        <v>2139527304</v>
      </c>
      <c r="N2824" s="7">
        <v>531278955</v>
      </c>
      <c r="O2824" s="20" t="str">
        <f t="shared" si="89"/>
        <v/>
      </c>
    </row>
    <row r="2825" spans="1:15">
      <c r="A2825" s="20" t="str">
        <f t="shared" si="90"/>
        <v>Íslenski lífeyrissjóðurinnLíf 3</v>
      </c>
      <c r="B2825" s="20" t="str">
        <f>_xlfn.IFNA(INDEX(Listi!$AI:$AI,MATCH(C2825,Listi!$AJ:$AJ,0)),INDEX(Listi!T:T,MATCH(C2825,Listi!U:U,0)))</f>
        <v xml:space="preserve">Íslenski  </v>
      </c>
      <c r="C2825" t="s">
        <v>238</v>
      </c>
      <c r="D2825" t="s">
        <v>241</v>
      </c>
      <c r="E2825" t="s">
        <v>276</v>
      </c>
      <c r="F2825" s="8" t="s">
        <v>454</v>
      </c>
      <c r="G2825" s="8" t="s">
        <v>455</v>
      </c>
      <c r="H2825" t="s">
        <v>439</v>
      </c>
      <c r="I2825" s="7">
        <v>-814573</v>
      </c>
      <c r="L2825" s="7">
        <v>26552298455</v>
      </c>
      <c r="M2825" s="7">
        <v>1349981892</v>
      </c>
      <c r="N2825" s="7">
        <v>474868471</v>
      </c>
      <c r="O2825" s="20" t="str">
        <f t="shared" si="89"/>
        <v/>
      </c>
    </row>
    <row r="2826" spans="1:15">
      <c r="A2826" s="20" t="str">
        <f t="shared" si="90"/>
        <v>Íslenski lífeyrissjóðurinnLíf 4</v>
      </c>
      <c r="B2826" s="20" t="str">
        <f>_xlfn.IFNA(INDEX(Listi!$AI:$AI,MATCH(C2826,Listi!$AJ:$AJ,0)),INDEX(Listi!T:T,MATCH(C2826,Listi!U:U,0)))</f>
        <v xml:space="preserve">Íslenski  </v>
      </c>
      <c r="C2826" t="s">
        <v>238</v>
      </c>
      <c r="D2826" t="s">
        <v>242</v>
      </c>
      <c r="E2826" t="s">
        <v>276</v>
      </c>
      <c r="F2826" s="8" t="s">
        <v>454</v>
      </c>
      <c r="G2826" s="8" t="s">
        <v>455</v>
      </c>
      <c r="H2826" t="s">
        <v>439</v>
      </c>
      <c r="I2826" s="7">
        <v>548668</v>
      </c>
      <c r="L2826" s="7">
        <v>15323468197</v>
      </c>
      <c r="M2826" s="7">
        <v>592019313</v>
      </c>
      <c r="N2826" s="7">
        <v>649721424</v>
      </c>
      <c r="O2826" s="20" t="str">
        <f t="shared" si="89"/>
        <v/>
      </c>
    </row>
    <row r="2827" spans="1:15">
      <c r="A2827" s="20" t="str">
        <f t="shared" si="90"/>
        <v>Íslenski lífeyrissjóðurinnSamtryggingardeild</v>
      </c>
      <c r="B2827" s="20" t="str">
        <f>_xlfn.IFNA(INDEX(Listi!$AI:$AI,MATCH(C2827,Listi!$AJ:$AJ,0)),INDEX(Listi!T:T,MATCH(C2827,Listi!U:U,0)))</f>
        <v xml:space="preserve">Íslenski  </v>
      </c>
      <c r="C2827" t="s">
        <v>238</v>
      </c>
      <c r="D2827" t="s">
        <v>205</v>
      </c>
      <c r="E2827" t="s">
        <v>275</v>
      </c>
      <c r="F2827" s="8" t="s">
        <v>454</v>
      </c>
      <c r="G2827" s="8" t="s">
        <v>455</v>
      </c>
      <c r="H2827" t="s">
        <v>439</v>
      </c>
      <c r="I2827" s="7">
        <v>-1662079</v>
      </c>
      <c r="L2827" s="7">
        <v>32369481106</v>
      </c>
      <c r="M2827" s="7">
        <v>2513450236</v>
      </c>
      <c r="N2827" s="7">
        <v>182749847</v>
      </c>
      <c r="O2827" s="20" t="str">
        <f t="shared" si="89"/>
        <v/>
      </c>
    </row>
    <row r="2828" spans="1:15">
      <c r="A2828" s="20" t="str">
        <f t="shared" si="90"/>
        <v>Kvika banki hf.Ævileið</v>
      </c>
      <c r="B2828" s="20" t="str">
        <f>_xlfn.IFNA(INDEX(Listi!$AI:$AI,MATCH(C2828,Listi!$AJ:$AJ,0)),INDEX(Listi!T:T,MATCH(C2828,Listi!U:U,0)))</f>
        <v xml:space="preserve">Kvika banki </v>
      </c>
      <c r="C2828" t="s">
        <v>243</v>
      </c>
      <c r="D2828" t="s">
        <v>248</v>
      </c>
      <c r="E2828" t="s">
        <v>276</v>
      </c>
      <c r="F2828" s="8" t="s">
        <v>454</v>
      </c>
      <c r="G2828" s="8" t="s">
        <v>455</v>
      </c>
      <c r="H2828" t="s">
        <v>439</v>
      </c>
      <c r="I2828" s="7">
        <v>0</v>
      </c>
      <c r="L2828" s="7">
        <v>83990162</v>
      </c>
      <c r="M2828" s="7">
        <v>9152445</v>
      </c>
      <c r="N2828" s="7">
        <v>0</v>
      </c>
      <c r="O2828" s="20" t="str">
        <f t="shared" si="89"/>
        <v/>
      </c>
    </row>
    <row r="2829" spans="1:15">
      <c r="A2829" s="20" t="str">
        <f t="shared" si="90"/>
        <v>Kvika banki hf.Innlánaleið</v>
      </c>
      <c r="B2829" s="20" t="str">
        <f>_xlfn.IFNA(INDEX(Listi!$AI:$AI,MATCH(C2829,Listi!$AJ:$AJ,0)),INDEX(Listi!T:T,MATCH(C2829,Listi!U:U,0)))</f>
        <v xml:space="preserve">Kvika banki </v>
      </c>
      <c r="C2829" t="s">
        <v>243</v>
      </c>
      <c r="D2829" t="s">
        <v>230</v>
      </c>
      <c r="E2829" t="s">
        <v>276</v>
      </c>
      <c r="F2829" t="s">
        <v>454</v>
      </c>
      <c r="G2829" s="8" t="s">
        <v>455</v>
      </c>
      <c r="H2829" t="s">
        <v>439</v>
      </c>
      <c r="I2829" s="7">
        <v>0</v>
      </c>
      <c r="L2829" s="7">
        <v>2045925829</v>
      </c>
      <c r="M2829" s="7">
        <v>336947043</v>
      </c>
      <c r="N2829" s="7">
        <v>10453565</v>
      </c>
      <c r="O2829" s="20" t="str">
        <f t="shared" si="89"/>
        <v/>
      </c>
    </row>
    <row r="2830" spans="1:15">
      <c r="A2830" s="20" t="str">
        <f t="shared" si="90"/>
        <v>Kvika banki hf.Kvika Séreignasparnaður 5</v>
      </c>
      <c r="B2830" s="20" t="str">
        <f>_xlfn.IFNA(INDEX(Listi!$AI:$AI,MATCH(C2830,Listi!$AJ:$AJ,0)),INDEX(Listi!T:T,MATCH(C2830,Listi!U:U,0)))</f>
        <v xml:space="preserve">Kvika banki </v>
      </c>
      <c r="C2830" t="s">
        <v>243</v>
      </c>
      <c r="D2830" t="s">
        <v>471</v>
      </c>
      <c r="E2830" t="s">
        <v>276</v>
      </c>
      <c r="F2830" t="s">
        <v>454</v>
      </c>
      <c r="G2830" s="8" t="s">
        <v>455</v>
      </c>
      <c r="H2830" t="s">
        <v>439</v>
      </c>
      <c r="I2830" s="7">
        <v>0</v>
      </c>
      <c r="L2830" s="7">
        <v>1146886398</v>
      </c>
      <c r="M2830" s="7">
        <v>0</v>
      </c>
      <c r="N2830" s="7">
        <v>0</v>
      </c>
      <c r="O2830" s="20" t="str">
        <f t="shared" si="89"/>
        <v/>
      </c>
    </row>
    <row r="2831" spans="1:15">
      <c r="A2831" s="20" t="str">
        <f t="shared" si="90"/>
        <v>Kvika banki hf.MP Séreign 1</v>
      </c>
      <c r="B2831" s="20" t="str">
        <f>_xlfn.IFNA(INDEX(Listi!$AI:$AI,MATCH(C2831,Listi!$AJ:$AJ,0)),INDEX(Listi!T:T,MATCH(C2831,Listi!U:U,0)))</f>
        <v xml:space="preserve">Kvika banki </v>
      </c>
      <c r="C2831" t="s">
        <v>243</v>
      </c>
      <c r="D2831" t="s">
        <v>244</v>
      </c>
      <c r="E2831" t="s">
        <v>276</v>
      </c>
      <c r="F2831" t="s">
        <v>454</v>
      </c>
      <c r="G2831" s="8" t="s">
        <v>455</v>
      </c>
      <c r="H2831" t="s">
        <v>439</v>
      </c>
      <c r="I2831" s="7">
        <v>0</v>
      </c>
      <c r="L2831" s="7">
        <v>706827763</v>
      </c>
      <c r="M2831" s="7">
        <v>48440481</v>
      </c>
      <c r="N2831" s="7">
        <v>9836508</v>
      </c>
      <c r="O2831" s="20" t="str">
        <f t="shared" si="89"/>
        <v/>
      </c>
    </row>
    <row r="2832" spans="1:15">
      <c r="A2832" s="20" t="str">
        <f t="shared" si="90"/>
        <v>Kvika banki hf.MP Séreign 2</v>
      </c>
      <c r="B2832" s="20" t="str">
        <f>_xlfn.IFNA(INDEX(Listi!$AI:$AI,MATCH(C2832,Listi!$AJ:$AJ,0)),INDEX(Listi!T:T,MATCH(C2832,Listi!U:U,0)))</f>
        <v xml:space="preserve">Kvika banki </v>
      </c>
      <c r="C2832" t="s">
        <v>243</v>
      </c>
      <c r="D2832" t="s">
        <v>245</v>
      </c>
      <c r="E2832" t="s">
        <v>276</v>
      </c>
      <c r="F2832" t="s">
        <v>454</v>
      </c>
      <c r="G2832" s="8" t="s">
        <v>455</v>
      </c>
      <c r="H2832" t="s">
        <v>439</v>
      </c>
      <c r="I2832" s="7">
        <v>0</v>
      </c>
      <c r="L2832" s="7">
        <v>853989181</v>
      </c>
      <c r="M2832" s="7">
        <v>42441382</v>
      </c>
      <c r="N2832" s="7">
        <v>14637701</v>
      </c>
      <c r="O2832" s="20" t="str">
        <f t="shared" si="89"/>
        <v/>
      </c>
    </row>
    <row r="2833" spans="1:15">
      <c r="A2833" s="20" t="str">
        <f t="shared" si="90"/>
        <v>Kvika banki hf.MP Séreign 3</v>
      </c>
      <c r="B2833" s="20" t="str">
        <f>_xlfn.IFNA(INDEX(Listi!$AI:$AI,MATCH(C2833,Listi!$AJ:$AJ,0)),INDEX(Listi!T:T,MATCH(C2833,Listi!U:U,0)))</f>
        <v xml:space="preserve">Kvika banki </v>
      </c>
      <c r="C2833" t="s">
        <v>243</v>
      </c>
      <c r="D2833" t="s">
        <v>246</v>
      </c>
      <c r="E2833" t="s">
        <v>276</v>
      </c>
      <c r="F2833" t="s">
        <v>454</v>
      </c>
      <c r="G2833" s="8" t="s">
        <v>455</v>
      </c>
      <c r="H2833" t="s">
        <v>439</v>
      </c>
      <c r="I2833" s="7">
        <v>0</v>
      </c>
      <c r="L2833" s="7">
        <v>141173858</v>
      </c>
      <c r="M2833" s="7">
        <v>3374790</v>
      </c>
      <c r="N2833" s="7">
        <v>0</v>
      </c>
      <c r="O2833" s="20" t="str">
        <f t="shared" si="89"/>
        <v/>
      </c>
    </row>
    <row r="2834" spans="1:15">
      <c r="A2834" s="20" t="str">
        <f t="shared" si="90"/>
        <v>Kvika banki hf.MP Séreign 4</v>
      </c>
      <c r="B2834" s="20" t="str">
        <f>_xlfn.IFNA(INDEX(Listi!$AI:$AI,MATCH(C2834,Listi!$AJ:$AJ,0)),INDEX(Listi!T:T,MATCH(C2834,Listi!U:U,0)))</f>
        <v xml:space="preserve">Kvika banki </v>
      </c>
      <c r="C2834" t="s">
        <v>243</v>
      </c>
      <c r="D2834" t="s">
        <v>247</v>
      </c>
      <c r="E2834" t="s">
        <v>276</v>
      </c>
      <c r="F2834" t="s">
        <v>454</v>
      </c>
      <c r="G2834" s="8" t="s">
        <v>455</v>
      </c>
      <c r="H2834" t="s">
        <v>439</v>
      </c>
      <c r="I2834" s="7">
        <v>0</v>
      </c>
      <c r="L2834" s="7">
        <v>55886684</v>
      </c>
      <c r="M2834" s="7">
        <v>2888869</v>
      </c>
      <c r="N2834" s="7">
        <v>0</v>
      </c>
      <c r="O2834" s="20" t="str">
        <f t="shared" si="89"/>
        <v/>
      </c>
    </row>
    <row r="2835" spans="1:15">
      <c r="A2835" s="20" t="str">
        <f t="shared" si="90"/>
        <v>Landsbankinn hf.Landsbankinn Erlend verðbréf</v>
      </c>
      <c r="B2835" s="20" t="str">
        <f>_xlfn.IFNA(INDEX(Listi!$AI:$AI,MATCH(C2835,Listi!$AJ:$AJ,0)),INDEX(Listi!T:T,MATCH(C2835,Listi!U:U,0)))</f>
        <v>Landsbankinn</v>
      </c>
      <c r="C2835" t="s">
        <v>249</v>
      </c>
      <c r="D2835" t="s">
        <v>385</v>
      </c>
      <c r="E2835" t="s">
        <v>276</v>
      </c>
      <c r="F2835" t="s">
        <v>454</v>
      </c>
      <c r="G2835" s="8" t="s">
        <v>455</v>
      </c>
      <c r="H2835" t="s">
        <v>439</v>
      </c>
      <c r="I2835" s="7">
        <v>0</v>
      </c>
      <c r="L2835" s="7">
        <v>3705185129</v>
      </c>
      <c r="M2835" s="7">
        <v>119989407</v>
      </c>
      <c r="N2835" s="7">
        <v>87847878</v>
      </c>
      <c r="O2835" s="20" t="str">
        <f t="shared" si="89"/>
        <v/>
      </c>
    </row>
    <row r="2836" spans="1:15">
      <c r="A2836" s="20" t="str">
        <f t="shared" si="90"/>
        <v>Landsbankinn hf.Landsbankinn Lífeyrisbók</v>
      </c>
      <c r="B2836" s="20" t="str">
        <f>_xlfn.IFNA(INDEX(Listi!$AI:$AI,MATCH(C2836,Listi!$AJ:$AJ,0)),INDEX(Listi!T:T,MATCH(C2836,Listi!U:U,0)))</f>
        <v>Landsbankinn</v>
      </c>
      <c r="C2836" t="s">
        <v>249</v>
      </c>
      <c r="D2836" t="s">
        <v>367</v>
      </c>
      <c r="E2836" t="s">
        <v>276</v>
      </c>
      <c r="F2836" t="s">
        <v>454</v>
      </c>
      <c r="G2836" s="8" t="s">
        <v>455</v>
      </c>
      <c r="H2836" t="s">
        <v>439</v>
      </c>
      <c r="I2836" s="7">
        <v>0</v>
      </c>
      <c r="L2836" s="7">
        <v>3016213427</v>
      </c>
      <c r="M2836" s="7">
        <v>440353590</v>
      </c>
      <c r="N2836" s="7">
        <v>298769900</v>
      </c>
      <c r="O2836" s="20" t="str">
        <f t="shared" si="89"/>
        <v/>
      </c>
    </row>
    <row r="2837" spans="1:15">
      <c r="A2837" s="20" t="str">
        <f t="shared" si="90"/>
        <v>Landsbankinn hf.Landsbankinn Lífeyrisbók verðtryggð</v>
      </c>
      <c r="B2837" s="20" t="str">
        <f>_xlfn.IFNA(INDEX(Listi!$AI:$AI,MATCH(C2837,Listi!$AJ:$AJ,0)),INDEX(Listi!T:T,MATCH(C2837,Listi!U:U,0)))</f>
        <v>Landsbankinn</v>
      </c>
      <c r="C2837" t="s">
        <v>249</v>
      </c>
      <c r="D2837" t="s">
        <v>598</v>
      </c>
      <c r="E2837" t="s">
        <v>276</v>
      </c>
      <c r="F2837" t="s">
        <v>454</v>
      </c>
      <c r="G2837" s="8" t="s">
        <v>455</v>
      </c>
      <c r="H2837" t="s">
        <v>439</v>
      </c>
      <c r="I2837" s="7">
        <v>0</v>
      </c>
      <c r="L2837" s="7">
        <v>66896053137</v>
      </c>
      <c r="M2837" s="7">
        <v>6692476029</v>
      </c>
      <c r="N2837" s="7">
        <v>4680072987</v>
      </c>
      <c r="O2837" s="20" t="str">
        <f t="shared" si="89"/>
        <v/>
      </c>
    </row>
    <row r="2838" spans="1:15">
      <c r="A2838" s="20" t="str">
        <f t="shared" si="90"/>
        <v>Lífeyrissjóður bændaSamtryggingardeild</v>
      </c>
      <c r="B2838" s="20" t="str">
        <f>_xlfn.IFNA(INDEX(Listi!$AI:$AI,MATCH(C2838,Listi!$AJ:$AJ,0)),INDEX(Listi!T:T,MATCH(C2838,Listi!U:U,0)))</f>
        <v>Lífeyrissjóður bænda</v>
      </c>
      <c r="C2838" t="s">
        <v>252</v>
      </c>
      <c r="D2838" t="s">
        <v>205</v>
      </c>
      <c r="E2838" t="s">
        <v>275</v>
      </c>
      <c r="F2838" t="s">
        <v>454</v>
      </c>
      <c r="G2838" s="8" t="s">
        <v>455</v>
      </c>
      <c r="H2838" t="s">
        <v>439</v>
      </c>
      <c r="I2838" s="7">
        <v>59825052</v>
      </c>
      <c r="L2838" s="7">
        <v>45108278171</v>
      </c>
      <c r="M2838" s="7">
        <v>776003397</v>
      </c>
      <c r="N2838" s="7">
        <v>1921473168</v>
      </c>
      <c r="O2838" s="20" t="str">
        <f t="shared" si="89"/>
        <v/>
      </c>
    </row>
    <row r="2839" spans="1:15">
      <c r="A2839" s="20" t="str">
        <f t="shared" si="90"/>
        <v>Lífeyrissjóður bankamannaAldursdeild</v>
      </c>
      <c r="B2839" s="20" t="str">
        <f>_xlfn.IFNA(INDEX(Listi!$AI:$AI,MATCH(C2839,Listi!$AJ:$AJ,0)),INDEX(Listi!T:T,MATCH(C2839,Listi!U:U,0)))</f>
        <v>Lífeyrissjóður bankam.</v>
      </c>
      <c r="C2839" t="s">
        <v>250</v>
      </c>
      <c r="D2839" t="s">
        <v>251</v>
      </c>
      <c r="E2839" t="s">
        <v>275</v>
      </c>
      <c r="F2839" t="s">
        <v>454</v>
      </c>
      <c r="G2839" s="8" t="s">
        <v>455</v>
      </c>
      <c r="H2839" t="s">
        <v>439</v>
      </c>
      <c r="I2839" s="7">
        <v>0</v>
      </c>
      <c r="L2839" s="7">
        <v>61369964000</v>
      </c>
      <c r="M2839" s="7">
        <v>1996063000</v>
      </c>
      <c r="N2839" s="7">
        <v>753444000</v>
      </c>
      <c r="O2839" s="20" t="str">
        <f t="shared" si="89"/>
        <v/>
      </c>
    </row>
    <row r="2840" spans="1:15">
      <c r="A2840" s="20" t="str">
        <f t="shared" si="90"/>
        <v>Lífeyrissjóður bankamannaHlutfallsdeild</v>
      </c>
      <c r="B2840" s="20" t="str">
        <f>_xlfn.IFNA(INDEX(Listi!$AI:$AI,MATCH(C2840,Listi!$AJ:$AJ,0)),INDEX(Listi!T:T,MATCH(C2840,Listi!U:U,0)))</f>
        <v>Lífeyrissjóður bankam.</v>
      </c>
      <c r="C2840" t="s">
        <v>250</v>
      </c>
      <c r="D2840" t="s">
        <v>467</v>
      </c>
      <c r="E2840" t="s">
        <v>275</v>
      </c>
      <c r="F2840" t="s">
        <v>454</v>
      </c>
      <c r="G2840" s="8" t="s">
        <v>455</v>
      </c>
      <c r="H2840" t="s">
        <v>439</v>
      </c>
      <c r="I2840" s="7">
        <v>0</v>
      </c>
      <c r="L2840" s="7">
        <v>40286427000</v>
      </c>
      <c r="M2840" s="7">
        <v>125147000</v>
      </c>
      <c r="N2840" s="7">
        <v>2741197000</v>
      </c>
      <c r="O2840" s="20" t="str">
        <f t="shared" si="89"/>
        <v/>
      </c>
    </row>
    <row r="2841" spans="1:15">
      <c r="A2841" s="20" t="str">
        <f t="shared" si="90"/>
        <v>Lífeyrissjóður RangæingaSamtryggingardeild</v>
      </c>
      <c r="B2841" s="20" t="str">
        <f>_xlfn.IFNA(INDEX(Listi!$AI:$AI,MATCH(C2841,Listi!$AJ:$AJ,0)),INDEX(Listi!T:T,MATCH(C2841,Listi!U:U,0)))</f>
        <v>Lífeyrissjóður Rang.</v>
      </c>
      <c r="C2841" t="s">
        <v>253</v>
      </c>
      <c r="D2841" t="s">
        <v>205</v>
      </c>
      <c r="E2841" t="s">
        <v>275</v>
      </c>
      <c r="F2841" t="s">
        <v>454</v>
      </c>
      <c r="G2841" s="8" t="s">
        <v>455</v>
      </c>
      <c r="H2841" t="s">
        <v>439</v>
      </c>
      <c r="I2841" s="7">
        <v>356000</v>
      </c>
      <c r="L2841" s="7">
        <v>18949790000</v>
      </c>
      <c r="M2841" s="7">
        <v>835894000</v>
      </c>
      <c r="N2841" s="7">
        <v>386250000</v>
      </c>
      <c r="O2841" s="20" t="str">
        <f t="shared" si="89"/>
        <v/>
      </c>
    </row>
    <row r="2842" spans="1:15">
      <c r="A2842" s="20" t="str">
        <f t="shared" si="90"/>
        <v>Lífeyrissjóður starfsmanna AkureyrarbæjarSamtryggingardeild</v>
      </c>
      <c r="B2842" s="20" t="str">
        <f>_xlfn.IFNA(INDEX(Listi!$AI:$AI,MATCH(C2842,Listi!$AJ:$AJ,0)),INDEX(Listi!T:T,MATCH(C2842,Listi!U:U,0)))</f>
        <v>Lífeyrissj. starfsm. Akureyrarb.</v>
      </c>
      <c r="C2842" t="s">
        <v>274</v>
      </c>
      <c r="D2842" t="s">
        <v>205</v>
      </c>
      <c r="E2842" t="s">
        <v>275</v>
      </c>
      <c r="F2842" t="s">
        <v>454</v>
      </c>
      <c r="G2842" s="8" t="s">
        <v>455</v>
      </c>
      <c r="H2842" t="s">
        <v>439</v>
      </c>
      <c r="I2842" s="7">
        <v>0</v>
      </c>
      <c r="L2842" s="7">
        <v>14569496826</v>
      </c>
      <c r="M2842" s="7">
        <v>46271787</v>
      </c>
      <c r="N2842" s="7">
        <v>1160288032</v>
      </c>
      <c r="O2842" s="20" t="str">
        <f t="shared" si="89"/>
        <v/>
      </c>
    </row>
    <row r="2843" spans="1:15">
      <c r="A2843" s="20" t="str">
        <f t="shared" si="90"/>
        <v>Lífeyrissjóður starfsmanna Búnaðarbanka ÍslandsSamtryggingardeild</v>
      </c>
      <c r="B2843" s="20" t="str">
        <f>_xlfn.IFNA(INDEX(Listi!$AI:$AI,MATCH(C2843,Listi!$AJ:$AJ,0)),INDEX(Listi!T:T,MATCH(C2843,Listi!U:U,0)))</f>
        <v>Lífeyrissj. starfsm. Búnaðarb.Ísl.</v>
      </c>
      <c r="C2843" t="s">
        <v>254</v>
      </c>
      <c r="D2843" t="s">
        <v>205</v>
      </c>
      <c r="E2843" t="s">
        <v>275</v>
      </c>
      <c r="F2843" t="s">
        <v>454</v>
      </c>
      <c r="G2843" s="8" t="s">
        <v>455</v>
      </c>
      <c r="H2843" t="s">
        <v>439</v>
      </c>
      <c r="I2843" s="7">
        <v>0</v>
      </c>
      <c r="L2843" s="7">
        <v>27921283000</v>
      </c>
      <c r="M2843" s="7">
        <v>7378000</v>
      </c>
      <c r="N2843" s="7">
        <v>1535577000</v>
      </c>
      <c r="O2843" s="20" t="str">
        <f t="shared" si="89"/>
        <v/>
      </c>
    </row>
    <row r="2844" spans="1:15">
      <c r="A2844" s="20" t="str">
        <f t="shared" si="90"/>
        <v>Lífeyrissjóður starfsmanna ReykjavíkurborgarSamtryggingardeild</v>
      </c>
      <c r="B2844" s="20" t="str">
        <f>_xlfn.IFNA(INDEX(Listi!$AI:$AI,MATCH(C2844,Listi!$AJ:$AJ,0)),INDEX(Listi!T:T,MATCH(C2844,Listi!U:U,0)))</f>
        <v>Lífeyrissj. starfsm. Reykjav.</v>
      </c>
      <c r="C2844" t="s">
        <v>255</v>
      </c>
      <c r="D2844" t="s">
        <v>205</v>
      </c>
      <c r="E2844" t="s">
        <v>275</v>
      </c>
      <c r="F2844" t="s">
        <v>454</v>
      </c>
      <c r="G2844" s="8" t="s">
        <v>455</v>
      </c>
      <c r="H2844" t="s">
        <v>439</v>
      </c>
      <c r="I2844" s="7">
        <v>0</v>
      </c>
      <c r="L2844" s="7">
        <v>92450251598</v>
      </c>
      <c r="M2844" s="7">
        <v>217604296</v>
      </c>
      <c r="N2844" s="7">
        <v>6195210428</v>
      </c>
      <c r="O2844" s="20" t="str">
        <f t="shared" si="89"/>
        <v/>
      </c>
    </row>
    <row r="2845" spans="1:15">
      <c r="A2845" s="20" t="str">
        <f t="shared" si="90"/>
        <v>Lífeyrissjóður starfsmanna ríkisinsA-deild</v>
      </c>
      <c r="B2845" s="20" t="str">
        <f>_xlfn.IFNA(INDEX(Listi!$AI:$AI,MATCH(C2845,Listi!$AJ:$AJ,0)),INDEX(Listi!T:T,MATCH(C2845,Listi!U:U,0)))</f>
        <v>LSR</v>
      </c>
      <c r="C2845" t="s">
        <v>256</v>
      </c>
      <c r="D2845" t="s">
        <v>257</v>
      </c>
      <c r="E2845" t="s">
        <v>275</v>
      </c>
      <c r="F2845" t="s">
        <v>454</v>
      </c>
      <c r="G2845" s="8" t="s">
        <v>455</v>
      </c>
      <c r="H2845" t="s">
        <v>439</v>
      </c>
      <c r="I2845" s="7">
        <v>1010259</v>
      </c>
      <c r="L2845" s="7">
        <v>1024402726080</v>
      </c>
      <c r="M2845" s="7">
        <v>38030413328</v>
      </c>
      <c r="N2845" s="7">
        <v>13011563069</v>
      </c>
      <c r="O2845" s="20" t="str">
        <f t="shared" si="89"/>
        <v/>
      </c>
    </row>
    <row r="2846" spans="1:15">
      <c r="A2846" s="20" t="str">
        <f t="shared" si="90"/>
        <v>Lífeyrissjóður starfsmanna ríkisinsB-deild</v>
      </c>
      <c r="B2846" s="20" t="str">
        <f>_xlfn.IFNA(INDEX(Listi!$AI:$AI,MATCH(C2846,Listi!$AJ:$AJ,0)),INDEX(Listi!T:T,MATCH(C2846,Listi!U:U,0)))</f>
        <v>LSR</v>
      </c>
      <c r="C2846" t="s">
        <v>256</v>
      </c>
      <c r="D2846" t="s">
        <v>218</v>
      </c>
      <c r="E2846" t="s">
        <v>275</v>
      </c>
      <c r="F2846" t="s">
        <v>454</v>
      </c>
      <c r="G2846" s="8" t="s">
        <v>455</v>
      </c>
      <c r="H2846" t="s">
        <v>439</v>
      </c>
      <c r="I2846" s="7">
        <v>380736</v>
      </c>
      <c r="L2846" s="7">
        <v>297381500048</v>
      </c>
      <c r="M2846" s="7">
        <v>1364474032</v>
      </c>
      <c r="N2846" s="7">
        <v>62409553231</v>
      </c>
      <c r="O2846" s="20" t="str">
        <f t="shared" si="89"/>
        <v/>
      </c>
    </row>
    <row r="2847" spans="1:15">
      <c r="A2847" s="20" t="str">
        <f t="shared" si="90"/>
        <v>Lífeyrissjóður starfsmanna ríkisinsLeið I</v>
      </c>
      <c r="B2847" s="20" t="str">
        <f>_xlfn.IFNA(INDEX(Listi!$AI:$AI,MATCH(C2847,Listi!$AJ:$AJ,0)),INDEX(Listi!T:T,MATCH(C2847,Listi!U:U,0)))</f>
        <v>LSR</v>
      </c>
      <c r="C2847" t="s">
        <v>256</v>
      </c>
      <c r="D2847" t="s">
        <v>258</v>
      </c>
      <c r="E2847" t="s">
        <v>276</v>
      </c>
      <c r="F2847" t="s">
        <v>454</v>
      </c>
      <c r="G2847" s="8" t="s">
        <v>455</v>
      </c>
      <c r="H2847" t="s">
        <v>439</v>
      </c>
      <c r="I2847" s="7">
        <v>-500</v>
      </c>
      <c r="L2847" s="7">
        <v>11704214939</v>
      </c>
      <c r="M2847" s="7">
        <v>547428342</v>
      </c>
      <c r="N2847" s="7">
        <v>195323403</v>
      </c>
      <c r="O2847" s="20" t="str">
        <f t="shared" si="89"/>
        <v/>
      </c>
    </row>
    <row r="2848" spans="1:15">
      <c r="A2848" s="20" t="str">
        <f t="shared" si="90"/>
        <v>Lífeyrissjóður starfsmanna ríkisinsLeið II</v>
      </c>
      <c r="B2848" s="20" t="str">
        <f>_xlfn.IFNA(INDEX(Listi!$AI:$AI,MATCH(C2848,Listi!$AJ:$AJ,0)),INDEX(Listi!T:T,MATCH(C2848,Listi!U:U,0)))</f>
        <v>LSR</v>
      </c>
      <c r="C2848" t="s">
        <v>256</v>
      </c>
      <c r="D2848" t="s">
        <v>259</v>
      </c>
      <c r="E2848" t="s">
        <v>276</v>
      </c>
      <c r="F2848" t="s">
        <v>454</v>
      </c>
      <c r="G2848" s="8" t="s">
        <v>455</v>
      </c>
      <c r="H2848" t="s">
        <v>439</v>
      </c>
      <c r="I2848" s="7">
        <v>1790</v>
      </c>
      <c r="L2848" s="7">
        <v>3365164594</v>
      </c>
      <c r="M2848" s="7">
        <v>379849453</v>
      </c>
      <c r="N2848" s="7">
        <v>93142056</v>
      </c>
      <c r="O2848" s="20" t="str">
        <f t="shared" si="89"/>
        <v/>
      </c>
    </row>
    <row r="2849" spans="1:15">
      <c r="A2849" s="20" t="str">
        <f t="shared" si="90"/>
        <v>Lífeyrissjóður starfsmanna ríkisinsLeið III</v>
      </c>
      <c r="B2849" s="20" t="str">
        <f>_xlfn.IFNA(INDEX(Listi!$AI:$AI,MATCH(C2849,Listi!$AJ:$AJ,0)),INDEX(Listi!T:T,MATCH(C2849,Listi!U:U,0)))</f>
        <v>LSR</v>
      </c>
      <c r="C2849" t="s">
        <v>256</v>
      </c>
      <c r="D2849" t="s">
        <v>260</v>
      </c>
      <c r="E2849" t="s">
        <v>276</v>
      </c>
      <c r="F2849" s="8" t="s">
        <v>454</v>
      </c>
      <c r="G2849" s="8" t="s">
        <v>455</v>
      </c>
      <c r="H2849" t="s">
        <v>439</v>
      </c>
      <c r="I2849" s="7">
        <v>-8573</v>
      </c>
      <c r="L2849" s="7">
        <v>9959294621</v>
      </c>
      <c r="M2849" s="7">
        <v>743287481</v>
      </c>
      <c r="N2849" s="7">
        <v>349903833</v>
      </c>
      <c r="O2849" s="20" t="str">
        <f t="shared" si="89"/>
        <v/>
      </c>
    </row>
    <row r="2850" spans="1:15">
      <c r="A2850" s="20" t="str">
        <f t="shared" si="90"/>
        <v>Lífeyrissjóður Tannlæknafél ÍslDeild I/Séreign</v>
      </c>
      <c r="B2850" s="20" t="str">
        <f>_xlfn.IFNA(INDEX(Listi!$AI:$AI,MATCH(C2850,Listi!$AJ:$AJ,0)),INDEX(Listi!T:T,MATCH(C2850,Listi!U:U,0)))</f>
        <v>Lífeyrissj. Tannlækna</v>
      </c>
      <c r="C2850" t="s">
        <v>261</v>
      </c>
      <c r="D2850" t="s">
        <v>207</v>
      </c>
      <c r="E2850" t="s">
        <v>276</v>
      </c>
      <c r="F2850" s="8" t="s">
        <v>454</v>
      </c>
      <c r="G2850" s="8" t="s">
        <v>455</v>
      </c>
      <c r="H2850" t="s">
        <v>439</v>
      </c>
      <c r="I2850" s="7">
        <v>874768</v>
      </c>
      <c r="L2850" s="7">
        <v>6768408488</v>
      </c>
      <c r="M2850" s="7">
        <v>272759192</v>
      </c>
      <c r="N2850" s="7">
        <v>153838058</v>
      </c>
      <c r="O2850" s="20" t="str">
        <f t="shared" si="89"/>
        <v/>
      </c>
    </row>
    <row r="2851" spans="1:15">
      <c r="A2851" s="20" t="str">
        <f t="shared" si="90"/>
        <v>Lífeyrissjóður Tannlæknafél ÍslSamtryggingardeild</v>
      </c>
      <c r="B2851" s="20" t="str">
        <f>_xlfn.IFNA(INDEX(Listi!$AI:$AI,MATCH(C2851,Listi!$AJ:$AJ,0)),INDEX(Listi!T:T,MATCH(C2851,Listi!U:U,0)))</f>
        <v>Lífeyrissj. Tannlækna</v>
      </c>
      <c r="C2851" t="s">
        <v>261</v>
      </c>
      <c r="D2851" t="s">
        <v>205</v>
      </c>
      <c r="E2851" t="s">
        <v>275</v>
      </c>
      <c r="F2851" s="8" t="s">
        <v>454</v>
      </c>
      <c r="G2851" s="8" t="s">
        <v>455</v>
      </c>
      <c r="H2851" t="s">
        <v>439</v>
      </c>
      <c r="I2851" s="7">
        <v>309252</v>
      </c>
      <c r="L2851" s="7">
        <v>2241251214</v>
      </c>
      <c r="M2851" s="7">
        <v>112827287</v>
      </c>
      <c r="N2851" s="7">
        <v>17930159</v>
      </c>
      <c r="O2851" s="20" t="str">
        <f t="shared" si="89"/>
        <v/>
      </c>
    </row>
    <row r="2852" spans="1:15">
      <c r="A2852" s="20" t="str">
        <f t="shared" si="90"/>
        <v>Lífeyrissjóður verslunarmannaÆvileið 1</v>
      </c>
      <c r="B2852" s="20" t="str">
        <f>_xlfn.IFNA(INDEX(Listi!$AI:$AI,MATCH(C2852,Listi!$AJ:$AJ,0)),INDEX(Listi!T:T,MATCH(C2852,Listi!U:U,0)))</f>
        <v>Lífeyrissj. Verslunarm.</v>
      </c>
      <c r="C2852" t="s">
        <v>206</v>
      </c>
      <c r="D2852" t="s">
        <v>310</v>
      </c>
      <c r="E2852" t="s">
        <v>276</v>
      </c>
      <c r="F2852" s="8" t="s">
        <v>454</v>
      </c>
      <c r="G2852" s="8" t="s">
        <v>455</v>
      </c>
      <c r="H2852" t="s">
        <v>439</v>
      </c>
      <c r="I2852" s="7">
        <v>0</v>
      </c>
      <c r="L2852" s="7">
        <v>2860479562</v>
      </c>
      <c r="M2852" s="7">
        <v>819651283</v>
      </c>
      <c r="N2852" s="7">
        <v>12562366</v>
      </c>
      <c r="O2852" s="20" t="str">
        <f t="shared" si="89"/>
        <v/>
      </c>
    </row>
    <row r="2853" spans="1:15">
      <c r="A2853" s="20" t="str">
        <f t="shared" si="90"/>
        <v>Lífeyrissjóður verslunarmannaÆvileið 2</v>
      </c>
      <c r="B2853" s="20" t="str">
        <f>_xlfn.IFNA(INDEX(Listi!$AI:$AI,MATCH(C2853,Listi!$AJ:$AJ,0)),INDEX(Listi!T:T,MATCH(C2853,Listi!U:U,0)))</f>
        <v>Lífeyrissj. Verslunarm.</v>
      </c>
      <c r="C2853" t="s">
        <v>206</v>
      </c>
      <c r="D2853" t="s">
        <v>309</v>
      </c>
      <c r="E2853" t="s">
        <v>276</v>
      </c>
      <c r="F2853" s="8" t="s">
        <v>454</v>
      </c>
      <c r="G2853" s="8" t="s">
        <v>455</v>
      </c>
      <c r="H2853" t="s">
        <v>439</v>
      </c>
      <c r="I2853" s="7">
        <v>0</v>
      </c>
      <c r="L2853" s="7">
        <v>2325064159</v>
      </c>
      <c r="M2853" s="7">
        <v>465663194</v>
      </c>
      <c r="N2853" s="7">
        <v>32037995</v>
      </c>
      <c r="O2853" s="20" t="str">
        <f t="shared" si="89"/>
        <v/>
      </c>
    </row>
    <row r="2854" spans="1:15">
      <c r="A2854" s="20" t="str">
        <f t="shared" si="90"/>
        <v>Lífeyrissjóður verslunarmannaÆvileið 3</v>
      </c>
      <c r="B2854" s="20" t="str">
        <f>_xlfn.IFNA(INDEX(Listi!$AI:$AI,MATCH(C2854,Listi!$AJ:$AJ,0)),INDEX(Listi!T:T,MATCH(C2854,Listi!U:U,0)))</f>
        <v>Lífeyrissj. Verslunarm.</v>
      </c>
      <c r="C2854" t="s">
        <v>206</v>
      </c>
      <c r="D2854" t="s">
        <v>308</v>
      </c>
      <c r="E2854" t="s">
        <v>276</v>
      </c>
      <c r="F2854" s="8" t="s">
        <v>454</v>
      </c>
      <c r="G2854" s="8" t="s">
        <v>455</v>
      </c>
      <c r="H2854" t="s">
        <v>439</v>
      </c>
      <c r="I2854" s="7">
        <v>0</v>
      </c>
      <c r="L2854" s="7">
        <v>1567402319</v>
      </c>
      <c r="M2854" s="7">
        <v>325961302</v>
      </c>
      <c r="N2854" s="7">
        <v>60283998</v>
      </c>
      <c r="O2854" s="20" t="str">
        <f t="shared" si="89"/>
        <v/>
      </c>
    </row>
    <row r="2855" spans="1:15">
      <c r="A2855" s="20" t="str">
        <f t="shared" si="90"/>
        <v>Lífeyrissjóður verslunarmannaDeild I/Séreign</v>
      </c>
      <c r="B2855" s="20" t="str">
        <f>_xlfn.IFNA(INDEX(Listi!$AI:$AI,MATCH(C2855,Listi!$AJ:$AJ,0)),INDEX(Listi!T:T,MATCH(C2855,Listi!U:U,0)))</f>
        <v>Lífeyrissj. Verslunarm.</v>
      </c>
      <c r="C2855" t="s">
        <v>206</v>
      </c>
      <c r="D2855" t="s">
        <v>207</v>
      </c>
      <c r="E2855" t="s">
        <v>276</v>
      </c>
      <c r="F2855" t="s">
        <v>454</v>
      </c>
      <c r="G2855" s="8" t="s">
        <v>455</v>
      </c>
      <c r="H2855" t="s">
        <v>439</v>
      </c>
      <c r="I2855" s="7">
        <v>0</v>
      </c>
      <c r="L2855" s="7">
        <v>19785724399</v>
      </c>
      <c r="M2855" s="7">
        <v>729937912</v>
      </c>
      <c r="N2855" s="7">
        <v>458382791</v>
      </c>
      <c r="O2855" s="20" t="str">
        <f t="shared" si="89"/>
        <v/>
      </c>
    </row>
    <row r="2856" spans="1:15">
      <c r="A2856" s="20" t="str">
        <f t="shared" si="90"/>
        <v>Lífeyrissjóður verslunarmannaSamtryggingardeild</v>
      </c>
      <c r="B2856" s="20" t="str">
        <f>_xlfn.IFNA(INDEX(Listi!$AI:$AI,MATCH(C2856,Listi!$AJ:$AJ,0)),INDEX(Listi!T:T,MATCH(C2856,Listi!U:U,0)))</f>
        <v>Lífeyrissj. Verslunarm.</v>
      </c>
      <c r="C2856" t="s">
        <v>206</v>
      </c>
      <c r="D2856" t="s">
        <v>205</v>
      </c>
      <c r="E2856" t="s">
        <v>275</v>
      </c>
      <c r="F2856" t="s">
        <v>454</v>
      </c>
      <c r="G2856" s="8" t="s">
        <v>455</v>
      </c>
      <c r="H2856" t="s">
        <v>439</v>
      </c>
      <c r="I2856" s="7">
        <v>0</v>
      </c>
      <c r="L2856" s="7">
        <v>1174592806906</v>
      </c>
      <c r="M2856" s="7">
        <v>35794261112</v>
      </c>
      <c r="N2856" s="7">
        <v>21965137185</v>
      </c>
      <c r="O2856" s="20" t="str">
        <f t="shared" si="89"/>
        <v/>
      </c>
    </row>
    <row r="2857" spans="1:15">
      <c r="A2857" s="20" t="str">
        <f t="shared" si="90"/>
        <v>Lífeyrissjóður VestmannaeyjaSafn I</v>
      </c>
      <c r="B2857" s="20" t="str">
        <f>_xlfn.IFNA(INDEX(Listi!$AI:$AI,MATCH(C2857,Listi!$AJ:$AJ,0)),INDEX(Listi!T:T,MATCH(C2857,Listi!U:U,0)))</f>
        <v>Lífeyrissj. Vestm.</v>
      </c>
      <c r="C2857" t="s">
        <v>262</v>
      </c>
      <c r="D2857" t="s">
        <v>210</v>
      </c>
      <c r="E2857" t="s">
        <v>276</v>
      </c>
      <c r="F2857" t="s">
        <v>454</v>
      </c>
      <c r="G2857" s="8" t="s">
        <v>455</v>
      </c>
      <c r="H2857" t="s">
        <v>439</v>
      </c>
      <c r="I2857" s="7">
        <v>0</v>
      </c>
      <c r="L2857" s="7">
        <v>381311221</v>
      </c>
      <c r="M2857" s="7">
        <v>44104006</v>
      </c>
      <c r="N2857" s="7">
        <v>13592960</v>
      </c>
      <c r="O2857" s="20" t="str">
        <f t="shared" si="89"/>
        <v/>
      </c>
    </row>
    <row r="2858" spans="1:15">
      <c r="A2858" s="20" t="str">
        <f t="shared" si="90"/>
        <v>Lífeyrissjóður VestmannaeyjaSafn II</v>
      </c>
      <c r="B2858" s="20" t="str">
        <f>_xlfn.IFNA(INDEX(Listi!$AI:$AI,MATCH(C2858,Listi!$AJ:$AJ,0)),INDEX(Listi!T:T,MATCH(C2858,Listi!U:U,0)))</f>
        <v>Lífeyrissj. Vestm.</v>
      </c>
      <c r="C2858" t="s">
        <v>262</v>
      </c>
      <c r="D2858" t="s">
        <v>211</v>
      </c>
      <c r="E2858" t="s">
        <v>276</v>
      </c>
      <c r="F2858" t="s">
        <v>454</v>
      </c>
      <c r="G2858" s="8" t="s">
        <v>455</v>
      </c>
      <c r="H2858" t="s">
        <v>439</v>
      </c>
      <c r="I2858" s="7">
        <v>0</v>
      </c>
      <c r="L2858" s="7">
        <v>571440191</v>
      </c>
      <c r="M2858" s="7">
        <v>40240404</v>
      </c>
      <c r="N2858" s="7">
        <v>18659289</v>
      </c>
      <c r="O2858" s="20" t="str">
        <f t="shared" si="89"/>
        <v/>
      </c>
    </row>
    <row r="2859" spans="1:15">
      <c r="A2859" s="20" t="str">
        <f t="shared" si="90"/>
        <v>Lífeyrissjóður VestmannaeyjaSamtryggingardeild</v>
      </c>
      <c r="B2859" s="20" t="str">
        <f>_xlfn.IFNA(INDEX(Listi!$AI:$AI,MATCH(C2859,Listi!$AJ:$AJ,0)),INDEX(Listi!T:T,MATCH(C2859,Listi!U:U,0)))</f>
        <v>Lífeyrissj. Vestm.</v>
      </c>
      <c r="C2859" t="s">
        <v>262</v>
      </c>
      <c r="D2859" t="s">
        <v>205</v>
      </c>
      <c r="E2859" t="s">
        <v>275</v>
      </c>
      <c r="F2859" t="s">
        <v>454</v>
      </c>
      <c r="G2859" s="8" t="s">
        <v>455</v>
      </c>
      <c r="H2859" t="s">
        <v>439</v>
      </c>
      <c r="I2859" s="7">
        <v>0</v>
      </c>
      <c r="L2859" s="7">
        <v>85198020532</v>
      </c>
      <c r="M2859" s="7">
        <v>1944643004</v>
      </c>
      <c r="N2859" s="7">
        <v>2198060399</v>
      </c>
      <c r="O2859" s="20" t="str">
        <f t="shared" si="89"/>
        <v/>
      </c>
    </row>
    <row r="2860" spans="1:15">
      <c r="A2860" s="20" t="str">
        <f t="shared" si="90"/>
        <v>Lífsval - lífeyrissparnaðurLífsval 1</v>
      </c>
      <c r="B2860" s="20" t="str">
        <f>_xlfn.IFNA(INDEX(Listi!$AI:$AI,MATCH(C2860,Listi!$AJ:$AJ,0)),INDEX(Listi!T:T,MATCH(C2860,Listi!U:U,0)))</f>
        <v>Lífsval</v>
      </c>
      <c r="C2860" t="s">
        <v>263</v>
      </c>
      <c r="D2860" t="s">
        <v>264</v>
      </c>
      <c r="E2860" t="s">
        <v>276</v>
      </c>
      <c r="F2860" t="s">
        <v>454</v>
      </c>
      <c r="G2860" s="8" t="s">
        <v>455</v>
      </c>
      <c r="H2860" t="s">
        <v>439</v>
      </c>
      <c r="I2860" s="7">
        <v>0</v>
      </c>
      <c r="L2860" s="7">
        <v>1792991246</v>
      </c>
      <c r="M2860" s="7">
        <v>203244065</v>
      </c>
      <c r="N2860" s="7">
        <v>81003579</v>
      </c>
      <c r="O2860" s="20" t="str">
        <f t="shared" si="89"/>
        <v/>
      </c>
    </row>
    <row r="2861" spans="1:15">
      <c r="A2861" s="20" t="str">
        <f t="shared" si="90"/>
        <v>Lífsval - lífeyrissparnaðurLífsval 2</v>
      </c>
      <c r="B2861" s="20" t="str">
        <f>_xlfn.IFNA(INDEX(Listi!$AI:$AI,MATCH(C2861,Listi!$AJ:$AJ,0)),INDEX(Listi!T:T,MATCH(C2861,Listi!U:U,0)))</f>
        <v>Lífsval</v>
      </c>
      <c r="C2861" t="s">
        <v>263</v>
      </c>
      <c r="D2861" t="s">
        <v>265</v>
      </c>
      <c r="E2861" t="s">
        <v>276</v>
      </c>
      <c r="F2861" t="s">
        <v>454</v>
      </c>
      <c r="G2861" s="8" t="s">
        <v>455</v>
      </c>
      <c r="H2861" t="s">
        <v>439</v>
      </c>
      <c r="I2861" s="7">
        <v>136013</v>
      </c>
      <c r="L2861" s="7">
        <v>79660340</v>
      </c>
      <c r="M2861" s="7">
        <v>14369045</v>
      </c>
      <c r="N2861" s="7">
        <v>2695304</v>
      </c>
      <c r="O2861" s="20" t="str">
        <f t="shared" si="89"/>
        <v/>
      </c>
    </row>
    <row r="2862" spans="1:15">
      <c r="A2862" s="20" t="str">
        <f t="shared" si="90"/>
        <v>Lífsval - lífeyrissparnaðurLífsval 3</v>
      </c>
      <c r="B2862" s="20" t="str">
        <f>_xlfn.IFNA(INDEX(Listi!$AI:$AI,MATCH(C2862,Listi!$AJ:$AJ,0)),INDEX(Listi!T:T,MATCH(C2862,Listi!U:U,0)))</f>
        <v>Lífsval</v>
      </c>
      <c r="C2862" t="s">
        <v>263</v>
      </c>
      <c r="D2862" t="s">
        <v>266</v>
      </c>
      <c r="E2862" t="s">
        <v>276</v>
      </c>
      <c r="F2862" t="s">
        <v>454</v>
      </c>
      <c r="G2862" s="8" t="s">
        <v>455</v>
      </c>
      <c r="H2862" t="s">
        <v>439</v>
      </c>
      <c r="I2862" s="7">
        <v>241526</v>
      </c>
      <c r="L2862" s="7">
        <v>131239774</v>
      </c>
      <c r="M2862" s="7">
        <v>16635787</v>
      </c>
      <c r="N2862" s="7">
        <v>3548138</v>
      </c>
      <c r="O2862" s="20" t="str">
        <f t="shared" si="89"/>
        <v/>
      </c>
    </row>
    <row r="2863" spans="1:15">
      <c r="A2863" s="20" t="str">
        <f t="shared" si="90"/>
        <v>Lífsval - lífeyrissparnaðurLífsval 4</v>
      </c>
      <c r="B2863" s="20" t="str">
        <f>_xlfn.IFNA(INDEX(Listi!$AI:$AI,MATCH(C2863,Listi!$AJ:$AJ,0)),INDEX(Listi!T:T,MATCH(C2863,Listi!U:U,0)))</f>
        <v>Lífsval</v>
      </c>
      <c r="C2863" t="s">
        <v>263</v>
      </c>
      <c r="D2863" t="s">
        <v>267</v>
      </c>
      <c r="E2863" t="s">
        <v>276</v>
      </c>
      <c r="F2863" t="s">
        <v>454</v>
      </c>
      <c r="G2863" s="8" t="s">
        <v>455</v>
      </c>
      <c r="H2863" t="s">
        <v>439</v>
      </c>
      <c r="I2863" s="7">
        <v>126719</v>
      </c>
      <c r="L2863" s="7">
        <v>71752064</v>
      </c>
      <c r="M2863" s="7">
        <v>15238959</v>
      </c>
      <c r="N2863" s="7">
        <v>2058992</v>
      </c>
      <c r="O2863" s="20" t="str">
        <f t="shared" si="89"/>
        <v/>
      </c>
    </row>
    <row r="2864" spans="1:15">
      <c r="A2864" s="20" t="str">
        <f t="shared" si="90"/>
        <v>Lífsverk lífeyrissjóðurLífsverk I/Séreign</v>
      </c>
      <c r="B2864" s="20" t="str">
        <f>_xlfn.IFNA(INDEX(Listi!$AI:$AI,MATCH(C2864,Listi!$AJ:$AJ,0)),INDEX(Listi!T:T,MATCH(C2864,Listi!U:U,0)))</f>
        <v xml:space="preserve">Lífsverk  </v>
      </c>
      <c r="C2864" t="s">
        <v>268</v>
      </c>
      <c r="D2864" t="s">
        <v>269</v>
      </c>
      <c r="E2864" t="s">
        <v>276</v>
      </c>
      <c r="F2864" t="s">
        <v>454</v>
      </c>
      <c r="G2864" s="8" t="s">
        <v>455</v>
      </c>
      <c r="H2864" t="s">
        <v>439</v>
      </c>
      <c r="I2864" s="7">
        <v>0</v>
      </c>
      <c r="L2864" s="7">
        <v>4582957000</v>
      </c>
      <c r="M2864" s="7">
        <v>635926000</v>
      </c>
      <c r="N2864" s="7">
        <v>22708000</v>
      </c>
      <c r="O2864" s="20" t="str">
        <f t="shared" si="89"/>
        <v/>
      </c>
    </row>
    <row r="2865" spans="1:15">
      <c r="A2865" s="20" t="str">
        <f t="shared" si="90"/>
        <v>Lífsverk lífeyrissjóðurLífsverk II/Séreign</v>
      </c>
      <c r="B2865" s="20" t="str">
        <f>_xlfn.IFNA(INDEX(Listi!$AI:$AI,MATCH(C2865,Listi!$AJ:$AJ,0)),INDEX(Listi!T:T,MATCH(C2865,Listi!U:U,0)))</f>
        <v xml:space="preserve">Lífsverk  </v>
      </c>
      <c r="C2865" t="s">
        <v>268</v>
      </c>
      <c r="D2865" t="s">
        <v>270</v>
      </c>
      <c r="E2865" t="s">
        <v>276</v>
      </c>
      <c r="F2865" t="s">
        <v>454</v>
      </c>
      <c r="G2865" s="8" t="s">
        <v>455</v>
      </c>
      <c r="H2865" t="s">
        <v>439</v>
      </c>
      <c r="I2865" s="7">
        <v>0</v>
      </c>
      <c r="L2865" s="7">
        <v>23735073000</v>
      </c>
      <c r="M2865" s="7">
        <v>2073571000</v>
      </c>
      <c r="N2865" s="7">
        <v>249365000</v>
      </c>
      <c r="O2865" s="20" t="str">
        <f t="shared" si="89"/>
        <v/>
      </c>
    </row>
    <row r="2866" spans="1:15">
      <c r="A2866" s="20" t="str">
        <f t="shared" si="90"/>
        <v>Lífsverk lífeyrissjóðurLífsverk III/Séreign</v>
      </c>
      <c r="B2866" s="20" t="str">
        <f>_xlfn.IFNA(INDEX(Listi!$AI:$AI,MATCH(C2866,Listi!$AJ:$AJ,0)),INDEX(Listi!T:T,MATCH(C2866,Listi!U:U,0)))</f>
        <v xml:space="preserve">Lífsverk  </v>
      </c>
      <c r="C2866" t="s">
        <v>268</v>
      </c>
      <c r="D2866" t="s">
        <v>271</v>
      </c>
      <c r="E2866" t="s">
        <v>276</v>
      </c>
      <c r="F2866" t="s">
        <v>454</v>
      </c>
      <c r="G2866" s="8" t="s">
        <v>455</v>
      </c>
      <c r="H2866" t="s">
        <v>439</v>
      </c>
      <c r="I2866" s="7">
        <v>0</v>
      </c>
      <c r="L2866" s="7">
        <v>653814000</v>
      </c>
      <c r="M2866" s="7">
        <v>105107000</v>
      </c>
      <c r="N2866" s="7">
        <v>2613000</v>
      </c>
      <c r="O2866" s="20" t="str">
        <f t="shared" si="89"/>
        <v/>
      </c>
    </row>
    <row r="2867" spans="1:15">
      <c r="A2867" s="20" t="str">
        <f t="shared" si="90"/>
        <v>Lífsverk lífeyrissjóðurSamtryggingardeild</v>
      </c>
      <c r="B2867" s="20" t="str">
        <f>_xlfn.IFNA(INDEX(Listi!$AI:$AI,MATCH(C2867,Listi!$AJ:$AJ,0)),INDEX(Listi!T:T,MATCH(C2867,Listi!U:U,0)))</f>
        <v xml:space="preserve">Lífsverk  </v>
      </c>
      <c r="C2867" t="s">
        <v>268</v>
      </c>
      <c r="D2867" t="s">
        <v>205</v>
      </c>
      <c r="E2867" t="s">
        <v>275</v>
      </c>
      <c r="F2867" t="s">
        <v>454</v>
      </c>
      <c r="G2867" s="8" t="s">
        <v>455</v>
      </c>
      <c r="H2867" t="s">
        <v>439</v>
      </c>
      <c r="I2867" s="7">
        <v>327000</v>
      </c>
      <c r="L2867" s="7">
        <v>120542527000</v>
      </c>
      <c r="M2867" s="7">
        <v>4397803000</v>
      </c>
      <c r="N2867" s="7">
        <v>1423151000</v>
      </c>
      <c r="O2867" s="20" t="str">
        <f t="shared" si="89"/>
        <v/>
      </c>
    </row>
    <row r="2868" spans="1:15">
      <c r="A2868" s="20" t="str">
        <f t="shared" si="90"/>
        <v>Söfnunarsjóður lífeyrisréttindaDeild I/Innlán</v>
      </c>
      <c r="B2868" s="20" t="str">
        <f>_xlfn.IFNA(INDEX(Listi!$AI:$AI,MATCH(C2868,Listi!$AJ:$AJ,0)),INDEX(Listi!T:T,MATCH(C2868,Listi!U:U,0)))</f>
        <v>Söfnunarsj.</v>
      </c>
      <c r="C2868" t="s">
        <v>272</v>
      </c>
      <c r="D2868" t="s">
        <v>273</v>
      </c>
      <c r="E2868" t="s">
        <v>276</v>
      </c>
      <c r="F2868" t="s">
        <v>454</v>
      </c>
      <c r="G2868" s="8" t="s">
        <v>455</v>
      </c>
      <c r="H2868" t="s">
        <v>439</v>
      </c>
      <c r="I2868" s="7">
        <v>0</v>
      </c>
      <c r="L2868" s="7">
        <v>2001731914</v>
      </c>
      <c r="M2868" s="7">
        <v>133561634</v>
      </c>
      <c r="N2868" s="7">
        <v>44803565</v>
      </c>
      <c r="O2868" s="20" t="str">
        <f t="shared" si="89"/>
        <v/>
      </c>
    </row>
    <row r="2869" spans="1:15">
      <c r="A2869" s="20" t="str">
        <f t="shared" si="90"/>
        <v>Söfnunarsjóður lífeyrisréttindaDeild III/Séreign</v>
      </c>
      <c r="B2869" s="20" t="str">
        <f>_xlfn.IFNA(INDEX(Listi!$AI:$AI,MATCH(C2869,Listi!$AJ:$AJ,0)),INDEX(Listi!T:T,MATCH(C2869,Listi!U:U,0)))</f>
        <v>Söfnunarsj.</v>
      </c>
      <c r="C2869" t="s">
        <v>272</v>
      </c>
      <c r="D2869" t="s">
        <v>599</v>
      </c>
      <c r="E2869" t="s">
        <v>276</v>
      </c>
      <c r="F2869" t="s">
        <v>454</v>
      </c>
      <c r="G2869" s="8" t="s">
        <v>455</v>
      </c>
      <c r="H2869" t="s">
        <v>439</v>
      </c>
      <c r="I2869" s="7">
        <v>0</v>
      </c>
      <c r="L2869" s="7">
        <v>24413085</v>
      </c>
      <c r="M2869" s="7">
        <v>24697577</v>
      </c>
      <c r="N2869" s="7">
        <v>900000</v>
      </c>
      <c r="O2869" s="20" t="str">
        <f t="shared" si="89"/>
        <v/>
      </c>
    </row>
    <row r="2870" spans="1:15">
      <c r="A2870" s="20" t="str">
        <f t="shared" si="90"/>
        <v>Söfnunarsjóður lífeyrisréttindaDeildII/Séreign</v>
      </c>
      <c r="B2870" s="20" t="str">
        <f>_xlfn.IFNA(INDEX(Listi!$AI:$AI,MATCH(C2870,Listi!$AJ:$AJ,0)),INDEX(Listi!T:T,MATCH(C2870,Listi!U:U,0)))</f>
        <v>Söfnunarsj.</v>
      </c>
      <c r="C2870" t="s">
        <v>272</v>
      </c>
      <c r="D2870" t="s">
        <v>586</v>
      </c>
      <c r="E2870" t="s">
        <v>276</v>
      </c>
      <c r="F2870" t="s">
        <v>454</v>
      </c>
      <c r="G2870" s="8" t="s">
        <v>455</v>
      </c>
      <c r="H2870" t="s">
        <v>439</v>
      </c>
      <c r="I2870" s="7">
        <v>0</v>
      </c>
      <c r="L2870" s="7">
        <v>1654616477</v>
      </c>
      <c r="M2870" s="7">
        <v>128539213</v>
      </c>
      <c r="N2870" s="7">
        <v>22846291</v>
      </c>
      <c r="O2870" s="20" t="str">
        <f t="shared" si="89"/>
        <v/>
      </c>
    </row>
    <row r="2871" spans="1:15">
      <c r="A2871" s="20" t="str">
        <f t="shared" si="90"/>
        <v>Söfnunarsjóður lífeyrisréttindaSamtryggingardeild</v>
      </c>
      <c r="B2871" s="20" t="str">
        <f>_xlfn.IFNA(INDEX(Listi!$AI:$AI,MATCH(C2871,Listi!$AJ:$AJ,0)),INDEX(Listi!T:T,MATCH(C2871,Listi!U:U,0)))</f>
        <v>Söfnunarsj.</v>
      </c>
      <c r="C2871" t="s">
        <v>272</v>
      </c>
      <c r="D2871" t="s">
        <v>205</v>
      </c>
      <c r="E2871" t="s">
        <v>275</v>
      </c>
      <c r="F2871" t="s">
        <v>454</v>
      </c>
      <c r="G2871" s="8" t="s">
        <v>455</v>
      </c>
      <c r="H2871" t="s">
        <v>439</v>
      </c>
      <c r="I2871" s="7">
        <v>467957</v>
      </c>
      <c r="L2871" s="7">
        <v>238978847889</v>
      </c>
      <c r="M2871" s="7">
        <v>4967193409</v>
      </c>
      <c r="N2871" s="7">
        <v>6076487652</v>
      </c>
      <c r="O2871" s="20" t="str">
        <f t="shared" si="89"/>
        <v/>
      </c>
    </row>
    <row r="2872" spans="1:15">
      <c r="A2872" s="20" t="str">
        <f t="shared" si="90"/>
        <v>Stapi lífeyrissjóðurSafn I</v>
      </c>
      <c r="B2872" s="20" t="str">
        <f>_xlfn.IFNA(INDEX(Listi!$AI:$AI,MATCH(C2872,Listi!$AJ:$AJ,0)),INDEX(Listi!T:T,MATCH(C2872,Listi!U:U,0)))</f>
        <v xml:space="preserve">Stapi  </v>
      </c>
      <c r="C2872" t="s">
        <v>209</v>
      </c>
      <c r="D2872" t="s">
        <v>210</v>
      </c>
      <c r="E2872" t="s">
        <v>276</v>
      </c>
      <c r="F2872" t="s">
        <v>454</v>
      </c>
      <c r="G2872" s="8" t="s">
        <v>455</v>
      </c>
      <c r="H2872" t="s">
        <v>439</v>
      </c>
      <c r="I2872" s="7">
        <v>0</v>
      </c>
      <c r="L2872" s="7">
        <v>2440828925</v>
      </c>
      <c r="M2872" s="7">
        <v>91567233</v>
      </c>
      <c r="N2872" s="7">
        <v>110755602</v>
      </c>
      <c r="O2872" s="20" t="str">
        <f t="shared" si="89"/>
        <v/>
      </c>
    </row>
    <row r="2873" spans="1:15">
      <c r="A2873" s="20" t="str">
        <f t="shared" si="90"/>
        <v>Stapi lífeyrissjóðurSafn II</v>
      </c>
      <c r="B2873" s="20" t="str">
        <f>_xlfn.IFNA(INDEX(Listi!$AI:$AI,MATCH(C2873,Listi!$AJ:$AJ,0)),INDEX(Listi!T:T,MATCH(C2873,Listi!U:U,0)))</f>
        <v xml:space="preserve">Stapi  </v>
      </c>
      <c r="C2873" t="s">
        <v>209</v>
      </c>
      <c r="D2873" t="s">
        <v>211</v>
      </c>
      <c r="E2873" t="s">
        <v>276</v>
      </c>
      <c r="F2873" t="s">
        <v>454</v>
      </c>
      <c r="G2873" s="8" t="s">
        <v>455</v>
      </c>
      <c r="H2873" t="s">
        <v>439</v>
      </c>
      <c r="I2873" s="7">
        <v>0</v>
      </c>
      <c r="L2873" s="7">
        <v>5710890273</v>
      </c>
      <c r="M2873" s="7">
        <v>262001316</v>
      </c>
      <c r="N2873" s="7">
        <v>164209410</v>
      </c>
      <c r="O2873" s="20" t="str">
        <f t="shared" si="89"/>
        <v/>
      </c>
    </row>
    <row r="2874" spans="1:15">
      <c r="A2874" s="20" t="str">
        <f t="shared" si="90"/>
        <v>Stapi lífeyrissjóðurSafn III</v>
      </c>
      <c r="B2874" s="20" t="str">
        <f>_xlfn.IFNA(INDEX(Listi!$AI:$AI,MATCH(C2874,Listi!$AJ:$AJ,0)),INDEX(Listi!T:T,MATCH(C2874,Listi!U:U,0)))</f>
        <v xml:space="preserve">Stapi  </v>
      </c>
      <c r="C2874" t="s">
        <v>209</v>
      </c>
      <c r="D2874" t="s">
        <v>212</v>
      </c>
      <c r="E2874" t="s">
        <v>276</v>
      </c>
      <c r="F2874" t="s">
        <v>454</v>
      </c>
      <c r="G2874" s="8" t="s">
        <v>455</v>
      </c>
      <c r="H2874" t="s">
        <v>439</v>
      </c>
      <c r="I2874" s="7">
        <v>0</v>
      </c>
      <c r="L2874" s="7">
        <v>268100084</v>
      </c>
      <c r="M2874" s="7">
        <v>24388890</v>
      </c>
      <c r="N2874" s="7">
        <v>9886128</v>
      </c>
      <c r="O2874" s="20" t="str">
        <f t="shared" si="89"/>
        <v/>
      </c>
    </row>
    <row r="2875" spans="1:15">
      <c r="A2875" s="20" t="str">
        <f t="shared" si="90"/>
        <v>Stapi lífeyrissjóðurTryggingardeild</v>
      </c>
      <c r="B2875" s="20" t="str">
        <f>_xlfn.IFNA(INDEX(Listi!$AI:$AI,MATCH(C2875,Listi!$AJ:$AJ,0)),INDEX(Listi!T:T,MATCH(C2875,Listi!U:U,0)))</f>
        <v xml:space="preserve">Stapi  </v>
      </c>
      <c r="C2875" t="s">
        <v>209</v>
      </c>
      <c r="D2875" t="s">
        <v>213</v>
      </c>
      <c r="E2875" t="s">
        <v>275</v>
      </c>
      <c r="F2875" t="s">
        <v>454</v>
      </c>
      <c r="G2875" s="8" t="s">
        <v>455</v>
      </c>
      <c r="H2875" t="s">
        <v>439</v>
      </c>
      <c r="I2875" s="7">
        <v>4324685</v>
      </c>
      <c r="L2875" s="7">
        <v>348661724246</v>
      </c>
      <c r="M2875" s="7">
        <v>13807615154</v>
      </c>
      <c r="N2875" s="7">
        <v>7912918911</v>
      </c>
      <c r="O2875" s="20" t="str">
        <f t="shared" si="89"/>
        <v/>
      </c>
    </row>
    <row r="2876" spans="1:15">
      <c r="A2876" s="20" t="str">
        <f t="shared" si="90"/>
        <v>Stapi lífeyrissjóðurVarfærnasafnið</v>
      </c>
      <c r="B2876" s="20" t="str">
        <f>_xlfn.IFNA(INDEX(Listi!$AI:$AI,MATCH(C2876,Listi!$AJ:$AJ,0)),INDEX(Listi!T:T,MATCH(C2876,Listi!U:U,0)))</f>
        <v xml:space="preserve">Stapi  </v>
      </c>
      <c r="C2876" t="s">
        <v>209</v>
      </c>
      <c r="D2876" t="s">
        <v>392</v>
      </c>
      <c r="E2876" t="s">
        <v>276</v>
      </c>
      <c r="F2876" t="s">
        <v>454</v>
      </c>
      <c r="G2876" s="8" t="s">
        <v>455</v>
      </c>
      <c r="H2876" t="s">
        <v>439</v>
      </c>
      <c r="I2876" s="7">
        <v>0</v>
      </c>
      <c r="L2876" s="7">
        <v>471986044</v>
      </c>
      <c r="M2876" s="7">
        <v>137399159</v>
      </c>
      <c r="N2876" s="7">
        <v>6994496</v>
      </c>
      <c r="O2876" s="20" t="str">
        <f t="shared" si="89"/>
        <v/>
      </c>
    </row>
    <row r="2877" spans="1:15">
      <c r="A2877" s="20" t="str">
        <f t="shared" si="90"/>
        <v>Almenni lífeyrissjóðurinnÆvisafn I</v>
      </c>
      <c r="B2877" s="20" t="str">
        <f>_xlfn.IFNA(INDEX(Listi!$AI:$AI,MATCH(C2877,Listi!$AJ:$AJ,0)),INDEX(Listi!T:T,MATCH(C2877,Listi!U:U,0)))</f>
        <v xml:space="preserve">Almenni </v>
      </c>
      <c r="C2877" t="s">
        <v>0</v>
      </c>
      <c r="D2877" t="s">
        <v>202</v>
      </c>
      <c r="E2877" t="s">
        <v>276</v>
      </c>
      <c r="F2877" t="s">
        <v>458</v>
      </c>
      <c r="G2877" s="8" t="s">
        <v>365</v>
      </c>
      <c r="H2877" t="s">
        <v>318</v>
      </c>
      <c r="I2877" s="7">
        <v>522584</v>
      </c>
      <c r="L2877" s="7">
        <v>43068273823</v>
      </c>
      <c r="M2877" s="7">
        <v>4413720640</v>
      </c>
      <c r="N2877" s="7">
        <v>641257097</v>
      </c>
      <c r="O2877" s="20" t="str">
        <f t="shared" si="89"/>
        <v/>
      </c>
    </row>
    <row r="2878" spans="1:15">
      <c r="A2878" s="20" t="str">
        <f t="shared" si="90"/>
        <v>Almenni lífeyrissjóðurinnÆvisafn II</v>
      </c>
      <c r="B2878" s="20" t="str">
        <f>_xlfn.IFNA(INDEX(Listi!$AI:$AI,MATCH(C2878,Listi!$AJ:$AJ,0)),INDEX(Listi!T:T,MATCH(C2878,Listi!U:U,0)))</f>
        <v xml:space="preserve">Almenni </v>
      </c>
      <c r="C2878" t="s">
        <v>0</v>
      </c>
      <c r="D2878" t="s">
        <v>203</v>
      </c>
      <c r="E2878" t="s">
        <v>276</v>
      </c>
      <c r="F2878" t="s">
        <v>458</v>
      </c>
      <c r="G2878" s="8" t="s">
        <v>365</v>
      </c>
      <c r="H2878" t="s">
        <v>318</v>
      </c>
      <c r="I2878" s="7">
        <v>1870258</v>
      </c>
      <c r="L2878" s="7">
        <v>86460235807</v>
      </c>
      <c r="M2878" s="7">
        <v>3970537445</v>
      </c>
      <c r="N2878" s="7">
        <v>1539034493</v>
      </c>
      <c r="O2878" s="20" t="str">
        <f t="shared" si="89"/>
        <v/>
      </c>
    </row>
    <row r="2879" spans="1:15">
      <c r="A2879" s="20" t="str">
        <f t="shared" si="90"/>
        <v>Almenni lífeyrissjóðurinnÆvisafn III</v>
      </c>
      <c r="B2879" s="20" t="str">
        <f>_xlfn.IFNA(INDEX(Listi!$AI:$AI,MATCH(C2879,Listi!$AJ:$AJ,0)),INDEX(Listi!T:T,MATCH(C2879,Listi!U:U,0)))</f>
        <v xml:space="preserve">Almenni </v>
      </c>
      <c r="C2879" t="s">
        <v>0</v>
      </c>
      <c r="D2879" t="s">
        <v>204</v>
      </c>
      <c r="E2879" t="s">
        <v>276</v>
      </c>
      <c r="F2879" t="s">
        <v>458</v>
      </c>
      <c r="G2879" s="8" t="s">
        <v>365</v>
      </c>
      <c r="H2879" t="s">
        <v>318</v>
      </c>
      <c r="I2879" s="7">
        <v>1517777</v>
      </c>
      <c r="L2879" s="7">
        <v>33890180699</v>
      </c>
      <c r="M2879" s="7">
        <v>1571509194</v>
      </c>
      <c r="N2879" s="7">
        <v>920421683</v>
      </c>
      <c r="O2879" s="20" t="str">
        <f t="shared" si="89"/>
        <v/>
      </c>
    </row>
    <row r="2880" spans="1:15">
      <c r="A2880" s="20" t="str">
        <f t="shared" si="90"/>
        <v>Almenni lífeyrissjóðurinnHúsnæðissafn</v>
      </c>
      <c r="B2880" s="20" t="str">
        <f>_xlfn.IFNA(INDEX(Listi!$AI:$AI,MATCH(C2880,Listi!$AJ:$AJ,0)),INDEX(Listi!T:T,MATCH(C2880,Listi!U:U,0)))</f>
        <v xml:space="preserve">Almenni </v>
      </c>
      <c r="C2880" t="s">
        <v>0</v>
      </c>
      <c r="D2880" t="s">
        <v>315</v>
      </c>
      <c r="E2880" t="s">
        <v>276</v>
      </c>
      <c r="F2880" t="s">
        <v>458</v>
      </c>
      <c r="G2880" s="8" t="s">
        <v>365</v>
      </c>
      <c r="H2880" t="s">
        <v>318</v>
      </c>
      <c r="I2880" s="7">
        <v>0</v>
      </c>
      <c r="L2880" s="7">
        <v>487895879</v>
      </c>
      <c r="M2880" s="7">
        <v>166428361</v>
      </c>
      <c r="N2880" s="7">
        <v>18080096</v>
      </c>
      <c r="O2880" s="20" t="str">
        <f t="shared" si="89"/>
        <v/>
      </c>
    </row>
    <row r="2881" spans="1:15">
      <c r="A2881" s="20" t="str">
        <f t="shared" si="90"/>
        <v>Almenni lífeyrissjóðurinnInnlánssafn</v>
      </c>
      <c r="B2881" s="20" t="str">
        <f>_xlfn.IFNA(INDEX(Listi!$AI:$AI,MATCH(C2881,Listi!$AJ:$AJ,0)),INDEX(Listi!T:T,MATCH(C2881,Listi!U:U,0)))</f>
        <v xml:space="preserve">Almenni </v>
      </c>
      <c r="C2881" t="s">
        <v>0</v>
      </c>
      <c r="D2881" t="s">
        <v>1</v>
      </c>
      <c r="E2881" t="s">
        <v>276</v>
      </c>
      <c r="F2881" t="s">
        <v>458</v>
      </c>
      <c r="G2881" s="8" t="s">
        <v>365</v>
      </c>
      <c r="H2881" t="s">
        <v>318</v>
      </c>
      <c r="I2881" s="7">
        <v>0</v>
      </c>
      <c r="L2881" s="7">
        <v>26587944379</v>
      </c>
      <c r="M2881" s="7">
        <v>1016779991</v>
      </c>
      <c r="N2881" s="7">
        <v>1031869724</v>
      </c>
      <c r="O2881" s="20" t="str">
        <f t="shared" si="89"/>
        <v/>
      </c>
    </row>
    <row r="2882" spans="1:15">
      <c r="A2882" s="20" t="str">
        <f t="shared" si="90"/>
        <v>Almenni lífeyrissjóðurinnRíkissafn langt</v>
      </c>
      <c r="B2882" s="20" t="str">
        <f>_xlfn.IFNA(INDEX(Listi!$AI:$AI,MATCH(C2882,Listi!$AJ:$AJ,0)),INDEX(Listi!T:T,MATCH(C2882,Listi!U:U,0)))</f>
        <v xml:space="preserve">Almenni </v>
      </c>
      <c r="C2882" t="s">
        <v>0</v>
      </c>
      <c r="D2882" t="s">
        <v>199</v>
      </c>
      <c r="E2882" t="s">
        <v>276</v>
      </c>
      <c r="F2882" t="s">
        <v>458</v>
      </c>
      <c r="G2882" s="8" t="s">
        <v>365</v>
      </c>
      <c r="H2882" t="s">
        <v>318</v>
      </c>
      <c r="I2882" s="7">
        <v>379277</v>
      </c>
      <c r="L2882" s="7">
        <v>1193680171</v>
      </c>
      <c r="M2882" s="7">
        <v>61272573</v>
      </c>
      <c r="N2882" s="7">
        <v>40105929</v>
      </c>
      <c r="O2882" s="20" t="str">
        <f t="shared" ref="O2882:O2945" si="91">IFERROR(VLOOKUP(F2882,EhLykill,3,FALSE),"")</f>
        <v/>
      </c>
    </row>
    <row r="2883" spans="1:15">
      <c r="A2883" s="20" t="str">
        <f t="shared" si="90"/>
        <v>Almenni lífeyrissjóðurinnRíkissafn stutt</v>
      </c>
      <c r="B2883" s="20" t="str">
        <f>_xlfn.IFNA(INDEX(Listi!$AI:$AI,MATCH(C2883,Listi!$AJ:$AJ,0)),INDEX(Listi!T:T,MATCH(C2883,Listi!U:U,0)))</f>
        <v xml:space="preserve">Almenni </v>
      </c>
      <c r="C2883" t="s">
        <v>0</v>
      </c>
      <c r="D2883" t="s">
        <v>200</v>
      </c>
      <c r="E2883" t="s">
        <v>276</v>
      </c>
      <c r="F2883" t="s">
        <v>458</v>
      </c>
      <c r="G2883" s="8" t="s">
        <v>365</v>
      </c>
      <c r="H2883" t="s">
        <v>318</v>
      </c>
      <c r="I2883" s="7">
        <v>111761</v>
      </c>
      <c r="L2883" s="7">
        <v>541893627</v>
      </c>
      <c r="M2883" s="7">
        <v>20423158</v>
      </c>
      <c r="N2883" s="7">
        <v>14899899</v>
      </c>
      <c r="O2883" s="20" t="str">
        <f t="shared" si="91"/>
        <v/>
      </c>
    </row>
    <row r="2884" spans="1:15">
      <c r="A2884" s="20" t="str">
        <f t="shared" si="90"/>
        <v>Almenni lífeyrissjóðurinnTryggingadeild</v>
      </c>
      <c r="B2884" s="20" t="str">
        <f>_xlfn.IFNA(INDEX(Listi!$AI:$AI,MATCH(C2884,Listi!$AJ:$AJ,0)),INDEX(Listi!T:T,MATCH(C2884,Listi!U:U,0)))</f>
        <v xml:space="preserve">Almenni </v>
      </c>
      <c r="C2884" t="s">
        <v>0</v>
      </c>
      <c r="D2884" t="s">
        <v>201</v>
      </c>
      <c r="E2884" t="s">
        <v>275</v>
      </c>
      <c r="F2884" t="s">
        <v>458</v>
      </c>
      <c r="G2884" s="8" t="s">
        <v>365</v>
      </c>
      <c r="H2884" t="s">
        <v>318</v>
      </c>
      <c r="I2884" s="7">
        <v>3010540</v>
      </c>
      <c r="L2884" s="7">
        <v>174784296254</v>
      </c>
      <c r="M2884" s="7">
        <v>7497244534</v>
      </c>
      <c r="N2884" s="7">
        <v>3057046932</v>
      </c>
      <c r="O2884" s="20" t="str">
        <f t="shared" si="91"/>
        <v/>
      </c>
    </row>
    <row r="2885" spans="1:15">
      <c r="A2885" s="20" t="str">
        <f t="shared" ref="A2885:A2947" si="92">CONCATENATE(C2885,D2885)</f>
        <v>Arion banki hf.Erlend hlutabréf</v>
      </c>
      <c r="B2885" s="20" t="str">
        <f>_xlfn.IFNA(INDEX(Listi!$AI:$AI,MATCH(C2885,Listi!$AJ:$AJ,0)),INDEX(Listi!T:T,MATCH(C2885,Listi!U:U,0)))</f>
        <v xml:space="preserve">Arion banki </v>
      </c>
      <c r="C2885" t="s">
        <v>214</v>
      </c>
      <c r="D2885" t="s">
        <v>215</v>
      </c>
      <c r="E2885" t="s">
        <v>276</v>
      </c>
      <c r="F2885" t="s">
        <v>458</v>
      </c>
      <c r="G2885" s="8" t="s">
        <v>365</v>
      </c>
      <c r="H2885" t="s">
        <v>318</v>
      </c>
      <c r="I2885" s="7">
        <v>0</v>
      </c>
      <c r="L2885" s="7">
        <v>1149685000</v>
      </c>
      <c r="M2885" s="7">
        <v>49095000</v>
      </c>
      <c r="N2885" s="7">
        <v>10876000</v>
      </c>
      <c r="O2885" s="20" t="str">
        <f t="shared" si="91"/>
        <v/>
      </c>
    </row>
    <row r="2886" spans="1:15">
      <c r="A2886" s="20" t="str">
        <f t="shared" si="92"/>
        <v>Arion banki hf.Innlend skuldabréf</v>
      </c>
      <c r="B2886" s="20" t="str">
        <f>_xlfn.IFNA(INDEX(Listi!$AI:$AI,MATCH(C2886,Listi!$AJ:$AJ,0)),INDEX(Listi!T:T,MATCH(C2886,Listi!U:U,0)))</f>
        <v xml:space="preserve">Arion banki </v>
      </c>
      <c r="C2886" t="s">
        <v>214</v>
      </c>
      <c r="D2886" t="s">
        <v>216</v>
      </c>
      <c r="E2886" t="s">
        <v>276</v>
      </c>
      <c r="F2886" t="s">
        <v>458</v>
      </c>
      <c r="G2886" s="8" t="s">
        <v>365</v>
      </c>
      <c r="H2886" t="s">
        <v>318</v>
      </c>
      <c r="I2886" s="7">
        <v>0</v>
      </c>
      <c r="L2886" s="7">
        <v>4446434000</v>
      </c>
      <c r="M2886" s="7">
        <v>344234000</v>
      </c>
      <c r="N2886" s="7">
        <v>44793000</v>
      </c>
      <c r="O2886" s="20" t="str">
        <f t="shared" si="91"/>
        <v/>
      </c>
    </row>
    <row r="2887" spans="1:15">
      <c r="A2887" s="20" t="str">
        <f t="shared" si="92"/>
        <v>Arion banki hf.Lífeyrisauki L1</v>
      </c>
      <c r="B2887" s="20" t="str">
        <f>_xlfn.IFNA(INDEX(Listi!$AI:$AI,MATCH(C2887,Listi!$AJ:$AJ,0)),INDEX(Listi!T:T,MATCH(C2887,Listi!U:U,0)))</f>
        <v xml:space="preserve">Arion banki </v>
      </c>
      <c r="C2887" t="s">
        <v>214</v>
      </c>
      <c r="D2887" t="s">
        <v>377</v>
      </c>
      <c r="E2887" t="s">
        <v>276</v>
      </c>
      <c r="F2887" t="s">
        <v>458</v>
      </c>
      <c r="G2887" s="8" t="s">
        <v>365</v>
      </c>
      <c r="H2887" t="s">
        <v>318</v>
      </c>
      <c r="I2887" s="7">
        <v>0</v>
      </c>
      <c r="L2887" s="7">
        <v>5887942000</v>
      </c>
      <c r="M2887" s="7">
        <v>1011885000</v>
      </c>
      <c r="N2887" s="7">
        <v>34615000</v>
      </c>
      <c r="O2887" s="20" t="str">
        <f t="shared" si="91"/>
        <v/>
      </c>
    </row>
    <row r="2888" spans="1:15">
      <c r="A2888" s="20" t="str">
        <f t="shared" si="92"/>
        <v>Arion banki hf.Lífeyrisauki L2</v>
      </c>
      <c r="B2888" s="20" t="str">
        <f>_xlfn.IFNA(INDEX(Listi!$AI:$AI,MATCH(C2888,Listi!$AJ:$AJ,0)),INDEX(Listi!T:T,MATCH(C2888,Listi!U:U,0)))</f>
        <v xml:space="preserve">Arion banki </v>
      </c>
      <c r="C2888" t="s">
        <v>214</v>
      </c>
      <c r="D2888" t="s">
        <v>372</v>
      </c>
      <c r="E2888" t="s">
        <v>276</v>
      </c>
      <c r="F2888" t="s">
        <v>458</v>
      </c>
      <c r="G2888" s="8" t="s">
        <v>365</v>
      </c>
      <c r="H2888" t="s">
        <v>318</v>
      </c>
      <c r="I2888" s="7">
        <v>3076000</v>
      </c>
      <c r="L2888" s="7">
        <v>21366380000</v>
      </c>
      <c r="M2888" s="7">
        <v>1613513000</v>
      </c>
      <c r="N2888" s="7">
        <v>92085000</v>
      </c>
      <c r="O2888" s="20" t="str">
        <f t="shared" si="91"/>
        <v/>
      </c>
    </row>
    <row r="2889" spans="1:15">
      <c r="A2889" s="20" t="str">
        <f t="shared" si="92"/>
        <v>Arion banki hf.Lífeyrisauki L3</v>
      </c>
      <c r="B2889" s="20" t="str">
        <f>_xlfn.IFNA(INDEX(Listi!$AI:$AI,MATCH(C2889,Listi!$AJ:$AJ,0)),INDEX(Listi!T:T,MATCH(C2889,Listi!U:U,0)))</f>
        <v xml:space="preserve">Arion banki </v>
      </c>
      <c r="C2889" t="s">
        <v>214</v>
      </c>
      <c r="D2889" t="s">
        <v>371</v>
      </c>
      <c r="E2889" t="s">
        <v>276</v>
      </c>
      <c r="F2889" t="s">
        <v>458</v>
      </c>
      <c r="G2889" s="8" t="s">
        <v>365</v>
      </c>
      <c r="H2889" t="s">
        <v>318</v>
      </c>
      <c r="I2889" s="7">
        <v>5630000</v>
      </c>
      <c r="L2889" s="7">
        <v>29714848000</v>
      </c>
      <c r="M2889" s="7">
        <v>2122481000</v>
      </c>
      <c r="N2889" s="7">
        <v>129566000</v>
      </c>
      <c r="O2889" s="20" t="str">
        <f t="shared" si="91"/>
        <v/>
      </c>
    </row>
    <row r="2890" spans="1:15">
      <c r="A2890" s="20" t="str">
        <f t="shared" si="92"/>
        <v>Arion banki hf.Lífeyrisauki L4</v>
      </c>
      <c r="B2890" s="20" t="str">
        <f>_xlfn.IFNA(INDEX(Listi!$AI:$AI,MATCH(C2890,Listi!$AJ:$AJ,0)),INDEX(Listi!T:T,MATCH(C2890,Listi!U:U,0)))</f>
        <v xml:space="preserve">Arion banki </v>
      </c>
      <c r="C2890" t="s">
        <v>214</v>
      </c>
      <c r="D2890" t="s">
        <v>587</v>
      </c>
      <c r="E2890" t="s">
        <v>276</v>
      </c>
      <c r="F2890" t="s">
        <v>458</v>
      </c>
      <c r="G2890" s="8" t="s">
        <v>365</v>
      </c>
      <c r="H2890" t="s">
        <v>318</v>
      </c>
      <c r="I2890" s="7">
        <v>1540000</v>
      </c>
      <c r="L2890" s="7">
        <v>19306242000</v>
      </c>
      <c r="M2890" s="7">
        <v>1346647000</v>
      </c>
      <c r="N2890" s="7">
        <v>388052000</v>
      </c>
      <c r="O2890" s="20" t="str">
        <f t="shared" si="91"/>
        <v/>
      </c>
    </row>
    <row r="2891" spans="1:15">
      <c r="A2891" s="20" t="str">
        <f t="shared" si="92"/>
        <v>Arion banki hf.Lífeyrisauki L5</v>
      </c>
      <c r="B2891" s="20" t="str">
        <f>_xlfn.IFNA(INDEX(Listi!$AI:$AI,MATCH(C2891,Listi!$AJ:$AJ,0)),INDEX(Listi!T:T,MATCH(C2891,Listi!U:U,0)))</f>
        <v xml:space="preserve">Arion banki </v>
      </c>
      <c r="C2891" t="s">
        <v>214</v>
      </c>
      <c r="D2891" t="s">
        <v>369</v>
      </c>
      <c r="E2891" t="s">
        <v>276</v>
      </c>
      <c r="F2891" t="s">
        <v>458</v>
      </c>
      <c r="G2891" s="8" t="s">
        <v>365</v>
      </c>
      <c r="H2891" t="s">
        <v>318</v>
      </c>
      <c r="I2891" s="7">
        <v>0</v>
      </c>
      <c r="L2891" s="7">
        <v>44858554000</v>
      </c>
      <c r="M2891" s="7">
        <v>4018833000</v>
      </c>
      <c r="N2891" s="7">
        <v>933672000</v>
      </c>
      <c r="O2891" s="20" t="str">
        <f t="shared" si="91"/>
        <v/>
      </c>
    </row>
    <row r="2892" spans="1:15">
      <c r="A2892" s="20" t="str">
        <f t="shared" si="92"/>
        <v>Birta lífeyrissjóðurBlönduð leið</v>
      </c>
      <c r="B2892" s="20" t="str">
        <f>_xlfn.IFNA(INDEX(Listi!$AI:$AI,MATCH(C2892,Listi!$AJ:$AJ,0)),INDEX(Listi!T:T,MATCH(C2892,Listi!U:U,0)))</f>
        <v xml:space="preserve">Birta  </v>
      </c>
      <c r="C2892" t="s">
        <v>298</v>
      </c>
      <c r="D2892" t="s">
        <v>314</v>
      </c>
      <c r="E2892" t="s">
        <v>276</v>
      </c>
      <c r="F2892" t="s">
        <v>458</v>
      </c>
      <c r="G2892" s="8" t="s">
        <v>365</v>
      </c>
      <c r="H2892" t="s">
        <v>318</v>
      </c>
      <c r="I2892" s="7">
        <v>0</v>
      </c>
      <c r="L2892" s="7">
        <v>6929716201</v>
      </c>
      <c r="M2892" s="7">
        <v>253995298</v>
      </c>
      <c r="N2892" s="7">
        <v>139753585</v>
      </c>
      <c r="O2892" s="20" t="str">
        <f t="shared" si="91"/>
        <v/>
      </c>
    </row>
    <row r="2893" spans="1:15">
      <c r="A2893" s="20" t="str">
        <f t="shared" si="92"/>
        <v>Birta lífeyrissjóðurInnlánsleið</v>
      </c>
      <c r="B2893" s="20" t="str">
        <f>_xlfn.IFNA(INDEX(Listi!$AI:$AI,MATCH(C2893,Listi!$AJ:$AJ,0)),INDEX(Listi!T:T,MATCH(C2893,Listi!U:U,0)))</f>
        <v xml:space="preserve">Birta  </v>
      </c>
      <c r="C2893" t="s">
        <v>298</v>
      </c>
      <c r="D2893" t="s">
        <v>208</v>
      </c>
      <c r="E2893" t="s">
        <v>276</v>
      </c>
      <c r="F2893" t="s">
        <v>458</v>
      </c>
      <c r="G2893" s="8" t="s">
        <v>365</v>
      </c>
      <c r="H2893" t="s">
        <v>318</v>
      </c>
      <c r="I2893" s="7">
        <v>0</v>
      </c>
      <c r="L2893" s="7">
        <v>4108971332</v>
      </c>
      <c r="M2893" s="7">
        <v>264842424</v>
      </c>
      <c r="N2893" s="7">
        <v>174324836</v>
      </c>
      <c r="O2893" s="20" t="str">
        <f t="shared" si="91"/>
        <v/>
      </c>
    </row>
    <row r="2894" spans="1:15">
      <c r="A2894" s="20" t="str">
        <f t="shared" si="92"/>
        <v>Birta lífeyrissjóðurSamtryggingardeild</v>
      </c>
      <c r="B2894" s="20" t="str">
        <f>_xlfn.IFNA(INDEX(Listi!$AI:$AI,MATCH(C2894,Listi!$AJ:$AJ,0)),INDEX(Listi!T:T,MATCH(C2894,Listi!U:U,0)))</f>
        <v xml:space="preserve">Birta  </v>
      </c>
      <c r="C2894" t="s">
        <v>298</v>
      </c>
      <c r="D2894" t="s">
        <v>205</v>
      </c>
      <c r="E2894" t="s">
        <v>275</v>
      </c>
      <c r="F2894" t="s">
        <v>458</v>
      </c>
      <c r="G2894" s="8" t="s">
        <v>365</v>
      </c>
      <c r="H2894" t="s">
        <v>318</v>
      </c>
      <c r="I2894" s="7">
        <v>0</v>
      </c>
      <c r="L2894" s="7">
        <v>549755105944</v>
      </c>
      <c r="M2894" s="7">
        <v>18480897961</v>
      </c>
      <c r="N2894" s="7">
        <v>14075814006</v>
      </c>
      <c r="O2894" s="20" t="str">
        <f t="shared" si="91"/>
        <v/>
      </c>
    </row>
    <row r="2895" spans="1:15">
      <c r="A2895" s="20" t="str">
        <f t="shared" si="92"/>
        <v>Birta lífeyrissjóðurSkuldabréfaleið</v>
      </c>
      <c r="B2895" s="20" t="str">
        <f>_xlfn.IFNA(INDEX(Listi!$AI:$AI,MATCH(C2895,Listi!$AJ:$AJ,0)),INDEX(Listi!T:T,MATCH(C2895,Listi!U:U,0)))</f>
        <v xml:space="preserve">Birta  </v>
      </c>
      <c r="C2895" t="s">
        <v>298</v>
      </c>
      <c r="D2895" t="s">
        <v>313</v>
      </c>
      <c r="E2895" t="s">
        <v>276</v>
      </c>
      <c r="F2895" t="s">
        <v>458</v>
      </c>
      <c r="G2895" s="8" t="s">
        <v>365</v>
      </c>
      <c r="H2895" t="s">
        <v>318</v>
      </c>
      <c r="I2895" s="7">
        <v>0</v>
      </c>
      <c r="L2895" s="7">
        <v>8522374478</v>
      </c>
      <c r="M2895" s="7">
        <v>391005163</v>
      </c>
      <c r="N2895" s="7">
        <v>218104877</v>
      </c>
      <c r="O2895" s="20" t="str">
        <f t="shared" si="91"/>
        <v/>
      </c>
    </row>
    <row r="2896" spans="1:15">
      <c r="A2896" s="20" t="str">
        <f t="shared" si="92"/>
        <v>Birta lífeyrissjóðurTilgreind séreign</v>
      </c>
      <c r="B2896" s="20" t="str">
        <f>_xlfn.IFNA(INDEX(Listi!$AI:$AI,MATCH(C2896,Listi!$AJ:$AJ,0)),INDEX(Listi!T:T,MATCH(C2896,Listi!U:U,0)))</f>
        <v xml:space="preserve">Birta  </v>
      </c>
      <c r="C2896" t="s">
        <v>298</v>
      </c>
      <c r="D2896" t="s">
        <v>312</v>
      </c>
      <c r="E2896" t="s">
        <v>276</v>
      </c>
      <c r="F2896" t="s">
        <v>458</v>
      </c>
      <c r="G2896" s="8" t="s">
        <v>365</v>
      </c>
      <c r="H2896" t="s">
        <v>318</v>
      </c>
      <c r="I2896" s="7">
        <v>2712746</v>
      </c>
      <c r="L2896" s="7">
        <v>2234420297</v>
      </c>
      <c r="M2896" s="7">
        <v>511871981</v>
      </c>
      <c r="N2896" s="7">
        <v>36000223</v>
      </c>
      <c r="O2896" s="20" t="str">
        <f t="shared" si="91"/>
        <v/>
      </c>
    </row>
    <row r="2897" spans="1:15">
      <c r="A2897" s="20" t="str">
        <f t="shared" si="92"/>
        <v>Brú Lífeyrissjóður starfsmanna sveitarfélagaA-deild</v>
      </c>
      <c r="B2897" s="20" t="str">
        <f>_xlfn.IFNA(INDEX(Listi!$AI:$AI,MATCH(C2897,Listi!$AJ:$AJ,0)),INDEX(Listi!T:T,MATCH(C2897,Listi!U:U,0)))</f>
        <v>Brú</v>
      </c>
      <c r="C2897" t="s">
        <v>217</v>
      </c>
      <c r="D2897" t="s">
        <v>257</v>
      </c>
      <c r="E2897" t="s">
        <v>275</v>
      </c>
      <c r="F2897" t="s">
        <v>458</v>
      </c>
      <c r="G2897" s="8" t="s">
        <v>365</v>
      </c>
      <c r="H2897" t="s">
        <v>318</v>
      </c>
      <c r="I2897" s="7">
        <v>0</v>
      </c>
      <c r="L2897" s="7">
        <v>270469177889</v>
      </c>
      <c r="M2897" s="7">
        <v>13987858077</v>
      </c>
      <c r="N2897" s="7">
        <v>4793072329</v>
      </c>
      <c r="O2897" s="20" t="str">
        <f t="shared" si="91"/>
        <v/>
      </c>
    </row>
    <row r="2898" spans="1:15">
      <c r="A2898" s="20" t="str">
        <f t="shared" si="92"/>
        <v>Brú Lífeyrissjóður starfsmanna sveitarfélagaB-deild</v>
      </c>
      <c r="B2898" s="20" t="str">
        <f>_xlfn.IFNA(INDEX(Listi!$AI:$AI,MATCH(C2898,Listi!$AJ:$AJ,0)),INDEX(Listi!T:T,MATCH(C2898,Listi!U:U,0)))</f>
        <v>Brú</v>
      </c>
      <c r="C2898" t="s">
        <v>217</v>
      </c>
      <c r="D2898" t="s">
        <v>218</v>
      </c>
      <c r="E2898" t="s">
        <v>275</v>
      </c>
      <c r="F2898" t="s">
        <v>458</v>
      </c>
      <c r="G2898" s="8" t="s">
        <v>365</v>
      </c>
      <c r="H2898" t="s">
        <v>318</v>
      </c>
      <c r="I2898" s="7">
        <v>0</v>
      </c>
      <c r="L2898" s="7">
        <v>17004783831</v>
      </c>
      <c r="M2898" s="7">
        <v>119747694</v>
      </c>
      <c r="N2898" s="7">
        <v>3424817406</v>
      </c>
      <c r="O2898" s="20" t="str">
        <f t="shared" si="91"/>
        <v/>
      </c>
    </row>
    <row r="2899" spans="1:15">
      <c r="A2899" s="20" t="str">
        <f t="shared" si="92"/>
        <v>Brú Lífeyrissjóður starfsmanna sveitarfélagaV-deild</v>
      </c>
      <c r="B2899" s="20" t="str">
        <f>_xlfn.IFNA(INDEX(Listi!$AI:$AI,MATCH(C2899,Listi!$AJ:$AJ,0)),INDEX(Listi!T:T,MATCH(C2899,Listi!U:U,0)))</f>
        <v>Brú</v>
      </c>
      <c r="C2899" t="s">
        <v>217</v>
      </c>
      <c r="D2899" t="s">
        <v>219</v>
      </c>
      <c r="E2899" t="s">
        <v>275</v>
      </c>
      <c r="F2899" t="s">
        <v>458</v>
      </c>
      <c r="G2899" s="8" t="s">
        <v>365</v>
      </c>
      <c r="H2899" t="s">
        <v>318</v>
      </c>
      <c r="I2899" s="7">
        <v>0</v>
      </c>
      <c r="L2899" s="7">
        <v>54501394986</v>
      </c>
      <c r="M2899" s="7">
        <v>4188513374</v>
      </c>
      <c r="N2899" s="7">
        <v>455519059</v>
      </c>
      <c r="O2899" s="20" t="str">
        <f t="shared" si="91"/>
        <v/>
      </c>
    </row>
    <row r="2900" spans="1:15">
      <c r="A2900" s="20" t="str">
        <f t="shared" si="92"/>
        <v>Eftirlaunasj atvinnuflugmannaSamtryggingardeild</v>
      </c>
      <c r="B2900" s="20" t="str">
        <f>_xlfn.IFNA(INDEX(Listi!$AI:$AI,MATCH(C2900,Listi!$AJ:$AJ,0)),INDEX(Listi!T:T,MATCH(C2900,Listi!U:U,0)))</f>
        <v>EFÍA</v>
      </c>
      <c r="C2900" t="s">
        <v>220</v>
      </c>
      <c r="D2900" t="s">
        <v>205</v>
      </c>
      <c r="E2900" t="s">
        <v>275</v>
      </c>
      <c r="F2900" t="s">
        <v>458</v>
      </c>
      <c r="G2900" s="8" t="s">
        <v>365</v>
      </c>
      <c r="H2900" t="s">
        <v>318</v>
      </c>
      <c r="I2900" s="7">
        <v>0</v>
      </c>
      <c r="L2900" s="7">
        <v>58542663000</v>
      </c>
      <c r="M2900" s="7">
        <v>1477262000</v>
      </c>
      <c r="N2900" s="7">
        <v>1113313000</v>
      </c>
      <c r="O2900" s="20" t="str">
        <f t="shared" si="91"/>
        <v/>
      </c>
    </row>
    <row r="2901" spans="1:15">
      <c r="A2901" s="20" t="str">
        <f t="shared" si="92"/>
        <v>Festa - lífeyrissjóðurSamtryggingardeild</v>
      </c>
      <c r="B2901" s="20" t="str">
        <f>_xlfn.IFNA(INDEX(Listi!$AI:$AI,MATCH(C2901,Listi!$AJ:$AJ,0)),INDEX(Listi!T:T,MATCH(C2901,Listi!U:U,0)))</f>
        <v xml:space="preserve">Festa </v>
      </c>
      <c r="C2901" t="s">
        <v>221</v>
      </c>
      <c r="D2901" t="s">
        <v>205</v>
      </c>
      <c r="E2901" t="s">
        <v>275</v>
      </c>
      <c r="F2901" t="s">
        <v>458</v>
      </c>
      <c r="G2901" s="8" t="s">
        <v>365</v>
      </c>
      <c r="H2901" t="s">
        <v>318</v>
      </c>
      <c r="I2901" s="7">
        <v>910462</v>
      </c>
      <c r="L2901" s="7">
        <v>246318113722</v>
      </c>
      <c r="M2901" s="7">
        <v>11138196907</v>
      </c>
      <c r="N2901" s="7">
        <v>5180938287</v>
      </c>
      <c r="O2901" s="20" t="str">
        <f t="shared" si="91"/>
        <v/>
      </c>
    </row>
    <row r="2902" spans="1:15">
      <c r="A2902" s="20" t="str">
        <f t="shared" si="92"/>
        <v>Festa - lífeyrissjóðurSparnaðarleið I</v>
      </c>
      <c r="B2902" s="20" t="str">
        <f>_xlfn.IFNA(INDEX(Listi!$AI:$AI,MATCH(C2902,Listi!$AJ:$AJ,0)),INDEX(Listi!T:T,MATCH(C2902,Listi!U:U,0)))</f>
        <v xml:space="preserve">Festa </v>
      </c>
      <c r="C2902" t="s">
        <v>221</v>
      </c>
      <c r="D2902" t="s">
        <v>464</v>
      </c>
      <c r="E2902" t="s">
        <v>276</v>
      </c>
      <c r="F2902" t="s">
        <v>458</v>
      </c>
      <c r="G2902" s="8" t="s">
        <v>365</v>
      </c>
      <c r="H2902" t="s">
        <v>318</v>
      </c>
      <c r="I2902" s="7">
        <v>151245</v>
      </c>
      <c r="L2902" s="7">
        <v>75585319</v>
      </c>
      <c r="M2902" s="7">
        <v>37671409</v>
      </c>
      <c r="N2902" s="7">
        <v>2063969</v>
      </c>
      <c r="O2902" s="20" t="str">
        <f t="shared" si="91"/>
        <v/>
      </c>
    </row>
    <row r="2903" spans="1:15">
      <c r="A2903" s="20" t="str">
        <f t="shared" si="92"/>
        <v>Festa - lífeyrissjóðurSparnaðarleið II</v>
      </c>
      <c r="B2903" s="20" t="str">
        <f>_xlfn.IFNA(INDEX(Listi!$AI:$AI,MATCH(C2903,Listi!$AJ:$AJ,0)),INDEX(Listi!T:T,MATCH(C2903,Listi!U:U,0)))</f>
        <v xml:space="preserve">Festa </v>
      </c>
      <c r="C2903" t="s">
        <v>221</v>
      </c>
      <c r="D2903" t="s">
        <v>388</v>
      </c>
      <c r="E2903" t="s">
        <v>276</v>
      </c>
      <c r="F2903" t="s">
        <v>458</v>
      </c>
      <c r="G2903" s="8" t="s">
        <v>365</v>
      </c>
      <c r="H2903" t="s">
        <v>318</v>
      </c>
      <c r="I2903" s="7">
        <v>1834430</v>
      </c>
      <c r="L2903" s="7">
        <v>1113180693</v>
      </c>
      <c r="M2903" s="7">
        <v>134564310</v>
      </c>
      <c r="N2903" s="7">
        <v>19363084</v>
      </c>
      <c r="O2903" s="20" t="str">
        <f t="shared" si="91"/>
        <v/>
      </c>
    </row>
    <row r="2904" spans="1:15">
      <c r="A2904" s="20" t="str">
        <f t="shared" si="92"/>
        <v>Frjálsi lífeyrissjóðurinnDeild/leið I</v>
      </c>
      <c r="B2904" s="20" t="str">
        <f>_xlfn.IFNA(INDEX(Listi!$AI:$AI,MATCH(C2904,Listi!$AJ:$AJ,0)),INDEX(Listi!T:T,MATCH(C2904,Listi!U:U,0)))</f>
        <v xml:space="preserve">Frjálsi </v>
      </c>
      <c r="C2904" t="s">
        <v>222</v>
      </c>
      <c r="D2904" t="s">
        <v>223</v>
      </c>
      <c r="E2904" t="s">
        <v>276</v>
      </c>
      <c r="F2904" t="s">
        <v>458</v>
      </c>
      <c r="G2904" s="8" t="s">
        <v>365</v>
      </c>
      <c r="H2904" t="s">
        <v>318</v>
      </c>
      <c r="I2904" s="7">
        <v>21318000</v>
      </c>
      <c r="L2904" s="7">
        <v>199278730000</v>
      </c>
      <c r="M2904" s="7">
        <v>10813020000</v>
      </c>
      <c r="N2904" s="7">
        <v>2178012000</v>
      </c>
      <c r="O2904" s="20" t="str">
        <f t="shared" si="91"/>
        <v/>
      </c>
    </row>
    <row r="2905" spans="1:15">
      <c r="A2905" s="20" t="str">
        <f t="shared" si="92"/>
        <v>Frjálsi lífeyrissjóðurinnDeild/leið II</v>
      </c>
      <c r="B2905" s="20" t="str">
        <f>_xlfn.IFNA(INDEX(Listi!$AI:$AI,MATCH(C2905,Listi!$AJ:$AJ,0)),INDEX(Listi!T:T,MATCH(C2905,Listi!U:U,0)))</f>
        <v xml:space="preserve">Frjálsi </v>
      </c>
      <c r="C2905" t="s">
        <v>222</v>
      </c>
      <c r="D2905" t="s">
        <v>224</v>
      </c>
      <c r="E2905" t="s">
        <v>276</v>
      </c>
      <c r="F2905" t="s">
        <v>458</v>
      </c>
      <c r="G2905" s="8" t="s">
        <v>365</v>
      </c>
      <c r="H2905" t="s">
        <v>318</v>
      </c>
      <c r="I2905" s="7">
        <v>2256000</v>
      </c>
      <c r="L2905" s="7">
        <v>29681370000</v>
      </c>
      <c r="M2905" s="7">
        <v>1864883000</v>
      </c>
      <c r="N2905" s="7">
        <v>401735000</v>
      </c>
      <c r="O2905" s="20" t="str">
        <f t="shared" si="91"/>
        <v/>
      </c>
    </row>
    <row r="2906" spans="1:15">
      <c r="A2906" s="20" t="str">
        <f t="shared" si="92"/>
        <v>Frjálsi lífeyrissjóðurinnDeild/leið III</v>
      </c>
      <c r="B2906" s="20" t="str">
        <f>_xlfn.IFNA(INDEX(Listi!$AI:$AI,MATCH(C2906,Listi!$AJ:$AJ,0)),INDEX(Listi!T:T,MATCH(C2906,Listi!U:U,0)))</f>
        <v xml:space="preserve">Frjálsi </v>
      </c>
      <c r="C2906" t="s">
        <v>222</v>
      </c>
      <c r="D2906" t="s">
        <v>225</v>
      </c>
      <c r="E2906" t="s">
        <v>276</v>
      </c>
      <c r="F2906" t="s">
        <v>458</v>
      </c>
      <c r="G2906" s="8" t="s">
        <v>365</v>
      </c>
      <c r="H2906" t="s">
        <v>318</v>
      </c>
      <c r="I2906" s="7">
        <v>2441000</v>
      </c>
      <c r="L2906" s="7">
        <v>43554797000</v>
      </c>
      <c r="M2906" s="7">
        <v>2564479000</v>
      </c>
      <c r="N2906" s="7">
        <v>1456678000</v>
      </c>
      <c r="O2906" s="20" t="str">
        <f t="shared" si="91"/>
        <v/>
      </c>
    </row>
    <row r="2907" spans="1:15">
      <c r="A2907" s="20" t="str">
        <f t="shared" si="92"/>
        <v>Frjálsi lífeyrissjóðurinnFrjálsi Áhætta</v>
      </c>
      <c r="B2907" s="20" t="str">
        <f>_xlfn.IFNA(INDEX(Listi!$AI:$AI,MATCH(C2907,Listi!$AJ:$AJ,0)),INDEX(Listi!T:T,MATCH(C2907,Listi!U:U,0)))</f>
        <v xml:space="preserve">Frjálsi </v>
      </c>
      <c r="C2907" t="s">
        <v>222</v>
      </c>
      <c r="D2907" t="s">
        <v>226</v>
      </c>
      <c r="E2907" t="s">
        <v>276</v>
      </c>
      <c r="F2907" t="s">
        <v>458</v>
      </c>
      <c r="G2907" s="8" t="s">
        <v>365</v>
      </c>
      <c r="H2907" t="s">
        <v>318</v>
      </c>
      <c r="I2907" s="7">
        <v>42000</v>
      </c>
      <c r="L2907" s="7">
        <v>2707615000</v>
      </c>
      <c r="M2907" s="7">
        <v>335331000</v>
      </c>
      <c r="N2907" s="7">
        <v>1872000</v>
      </c>
      <c r="O2907" s="20" t="str">
        <f t="shared" si="91"/>
        <v/>
      </c>
    </row>
    <row r="2908" spans="1:15">
      <c r="A2908" s="20" t="str">
        <f t="shared" si="92"/>
        <v>Frjálsi lífeyrissjóðurinnSameiginleg deild</v>
      </c>
      <c r="B2908" s="20" t="str">
        <f>_xlfn.IFNA(INDEX(Listi!$AI:$AI,MATCH(C2908,Listi!$AJ:$AJ,0)),INDEX(Listi!T:T,MATCH(C2908,Listi!U:U,0)))</f>
        <v xml:space="preserve">Frjálsi </v>
      </c>
      <c r="C2908" t="s">
        <v>222</v>
      </c>
      <c r="D2908" t="s">
        <v>311</v>
      </c>
      <c r="E2908" t="s">
        <v>276</v>
      </c>
      <c r="F2908" t="s">
        <v>458</v>
      </c>
      <c r="G2908" s="8" t="s">
        <v>365</v>
      </c>
      <c r="H2908" t="s">
        <v>318</v>
      </c>
      <c r="I2908" s="7">
        <v>0</v>
      </c>
      <c r="L2908" s="7">
        <v>0</v>
      </c>
      <c r="M2908" s="7">
        <v>0</v>
      </c>
      <c r="N2908" s="7">
        <v>0</v>
      </c>
      <c r="O2908" s="20" t="str">
        <f t="shared" si="91"/>
        <v/>
      </c>
    </row>
    <row r="2909" spans="1:15">
      <c r="A2909" s="20" t="str">
        <f t="shared" si="92"/>
        <v>Frjálsi lífeyrissjóðurinnSamtryggingardeild</v>
      </c>
      <c r="B2909" s="20" t="str">
        <f>_xlfn.IFNA(INDEX(Listi!$AI:$AI,MATCH(C2909,Listi!$AJ:$AJ,0)),INDEX(Listi!T:T,MATCH(C2909,Listi!U:U,0)))</f>
        <v xml:space="preserve">Frjálsi </v>
      </c>
      <c r="C2909" t="s">
        <v>222</v>
      </c>
      <c r="D2909" t="s">
        <v>205</v>
      </c>
      <c r="E2909" t="s">
        <v>275</v>
      </c>
      <c r="F2909" t="s">
        <v>458</v>
      </c>
      <c r="G2909" s="8" t="s">
        <v>365</v>
      </c>
      <c r="H2909" t="s">
        <v>318</v>
      </c>
      <c r="I2909" s="7">
        <v>0</v>
      </c>
      <c r="L2909" s="7">
        <v>127148465000</v>
      </c>
      <c r="M2909" s="7">
        <v>7524433000</v>
      </c>
      <c r="N2909" s="7">
        <v>1254273000</v>
      </c>
      <c r="O2909" s="20" t="str">
        <f t="shared" si="91"/>
        <v/>
      </c>
    </row>
    <row r="2910" spans="1:15">
      <c r="A2910" s="20" t="str">
        <f t="shared" si="92"/>
        <v>Gildi - lífeyrissjóðurFramtíðarsýn 1</v>
      </c>
      <c r="B2910" s="20" t="str">
        <f>_xlfn.IFNA(INDEX(Listi!$AI:$AI,MATCH(C2910,Listi!$AJ:$AJ,0)),INDEX(Listi!T:T,MATCH(C2910,Listi!U:U,0)))</f>
        <v xml:space="preserve">Gildi  </v>
      </c>
      <c r="C2910" t="s">
        <v>227</v>
      </c>
      <c r="D2910" t="s">
        <v>373</v>
      </c>
      <c r="E2910" t="s">
        <v>276</v>
      </c>
      <c r="F2910" t="s">
        <v>458</v>
      </c>
      <c r="G2910" s="8" t="s">
        <v>365</v>
      </c>
      <c r="H2910" t="s">
        <v>318</v>
      </c>
      <c r="I2910" s="7">
        <v>0</v>
      </c>
      <c r="L2910" s="7">
        <v>3223959491</v>
      </c>
      <c r="M2910" s="7">
        <v>185065371</v>
      </c>
      <c r="N2910" s="7">
        <v>99697779</v>
      </c>
      <c r="O2910" s="20" t="str">
        <f t="shared" si="91"/>
        <v/>
      </c>
    </row>
    <row r="2911" spans="1:15">
      <c r="A2911" s="20" t="str">
        <f t="shared" si="92"/>
        <v>Gildi - lífeyrissjóðurFramtíðarsýn 2</v>
      </c>
      <c r="B2911" s="20" t="str">
        <f>_xlfn.IFNA(INDEX(Listi!$AI:$AI,MATCH(C2911,Listi!$AJ:$AJ,0)),INDEX(Listi!T:T,MATCH(C2911,Listi!U:U,0)))</f>
        <v xml:space="preserve">Gildi  </v>
      </c>
      <c r="C2911" t="s">
        <v>227</v>
      </c>
      <c r="D2911" t="s">
        <v>374</v>
      </c>
      <c r="E2911" t="s">
        <v>276</v>
      </c>
      <c r="F2911" s="8" t="s">
        <v>458</v>
      </c>
      <c r="G2911" s="8" t="s">
        <v>365</v>
      </c>
      <c r="H2911" t="s">
        <v>318</v>
      </c>
      <c r="I2911" s="7">
        <v>0</v>
      </c>
      <c r="L2911" s="7">
        <v>3172355810</v>
      </c>
      <c r="M2911" s="7">
        <v>227598529</v>
      </c>
      <c r="N2911" s="7">
        <v>70042741</v>
      </c>
      <c r="O2911" s="20" t="str">
        <f t="shared" si="91"/>
        <v/>
      </c>
    </row>
    <row r="2912" spans="1:15">
      <c r="A2912" s="20" t="str">
        <f t="shared" si="92"/>
        <v>Gildi - lífeyrissjóðurFramtíðarsýn 3</v>
      </c>
      <c r="B2912" s="20" t="str">
        <f>_xlfn.IFNA(INDEX(Listi!$AI:$AI,MATCH(C2912,Listi!$AJ:$AJ,0)),INDEX(Listi!T:T,MATCH(C2912,Listi!U:U,0)))</f>
        <v xml:space="preserve">Gildi  </v>
      </c>
      <c r="C2912" t="s">
        <v>227</v>
      </c>
      <c r="D2912" t="s">
        <v>380</v>
      </c>
      <c r="E2912" t="s">
        <v>276</v>
      </c>
      <c r="F2912" s="8" t="s">
        <v>458</v>
      </c>
      <c r="G2912" s="8" t="s">
        <v>365</v>
      </c>
      <c r="H2912" t="s">
        <v>318</v>
      </c>
      <c r="I2912" s="7">
        <v>0</v>
      </c>
      <c r="L2912" s="7">
        <v>1220667693</v>
      </c>
      <c r="M2912" s="7">
        <v>206427664</v>
      </c>
      <c r="N2912" s="7">
        <v>61376636</v>
      </c>
      <c r="O2912" s="20" t="str">
        <f t="shared" si="91"/>
        <v/>
      </c>
    </row>
    <row r="2913" spans="1:15">
      <c r="A2913" s="20" t="str">
        <f t="shared" si="92"/>
        <v>Gildi - lífeyrissjóðurSamtryggingardeild</v>
      </c>
      <c r="B2913" s="20" t="str">
        <f>_xlfn.IFNA(INDEX(Listi!$AI:$AI,MATCH(C2913,Listi!$AJ:$AJ,0)),INDEX(Listi!T:T,MATCH(C2913,Listi!U:U,0)))</f>
        <v xml:space="preserve">Gildi  </v>
      </c>
      <c r="C2913" t="s">
        <v>227</v>
      </c>
      <c r="D2913" t="s">
        <v>205</v>
      </c>
      <c r="E2913" t="s">
        <v>275</v>
      </c>
      <c r="F2913" s="8" t="s">
        <v>458</v>
      </c>
      <c r="G2913" s="8" t="s">
        <v>365</v>
      </c>
      <c r="H2913" t="s">
        <v>318</v>
      </c>
      <c r="I2913" s="7">
        <v>0</v>
      </c>
      <c r="L2913" s="7">
        <v>908474103084</v>
      </c>
      <c r="M2913" s="7">
        <v>33404441428</v>
      </c>
      <c r="N2913" s="7">
        <v>20772915594</v>
      </c>
      <c r="O2913" s="20" t="str">
        <f t="shared" si="91"/>
        <v/>
      </c>
    </row>
    <row r="2914" spans="1:15">
      <c r="A2914" s="20" t="str">
        <f t="shared" si="92"/>
        <v>Íslandsbanki hf.Erlend verðbréf</v>
      </c>
      <c r="B2914" s="20" t="str">
        <f>_xlfn.IFNA(INDEX(Listi!$AI:$AI,MATCH(C2914,Listi!$AJ:$AJ,0)),INDEX(Listi!T:T,MATCH(C2914,Listi!U:U,0)))</f>
        <v>Íslandsbanki</v>
      </c>
      <c r="C2914" t="s">
        <v>228</v>
      </c>
      <c r="D2914" t="s">
        <v>229</v>
      </c>
      <c r="E2914" t="s">
        <v>276</v>
      </c>
      <c r="F2914" s="8" t="s">
        <v>458</v>
      </c>
      <c r="G2914" s="8" t="s">
        <v>365</v>
      </c>
      <c r="H2914" t="s">
        <v>318</v>
      </c>
      <c r="I2914" s="7">
        <v>326338</v>
      </c>
      <c r="L2914" s="7">
        <v>1602556114</v>
      </c>
      <c r="M2914" s="7">
        <v>15640340</v>
      </c>
      <c r="N2914" s="7">
        <v>15279587</v>
      </c>
      <c r="O2914" s="20" t="str">
        <f t="shared" si="91"/>
        <v/>
      </c>
    </row>
    <row r="2915" spans="1:15">
      <c r="A2915" s="20" t="str">
        <f t="shared" si="92"/>
        <v>Íslandsbanki hf.Húsnæðisleið</v>
      </c>
      <c r="B2915" s="20" t="str">
        <f>_xlfn.IFNA(INDEX(Listi!$AI:$AI,MATCH(C2915,Listi!$AJ:$AJ,0)),INDEX(Listi!T:T,MATCH(C2915,Listi!U:U,0)))</f>
        <v>Íslandsbanki</v>
      </c>
      <c r="C2915" t="s">
        <v>228</v>
      </c>
      <c r="D2915" t="s">
        <v>307</v>
      </c>
      <c r="E2915" t="s">
        <v>276</v>
      </c>
      <c r="F2915" s="8" t="s">
        <v>458</v>
      </c>
      <c r="G2915" s="8" t="s">
        <v>365</v>
      </c>
      <c r="H2915" t="s">
        <v>318</v>
      </c>
      <c r="I2915" s="7">
        <v>1417994</v>
      </c>
      <c r="L2915" s="7">
        <v>2334808209</v>
      </c>
      <c r="M2915" s="7">
        <v>1128225985</v>
      </c>
      <c r="N2915" s="7">
        <v>7159457</v>
      </c>
      <c r="O2915" s="20" t="str">
        <f t="shared" si="91"/>
        <v/>
      </c>
    </row>
    <row r="2916" spans="1:15">
      <c r="A2916" s="20" t="str">
        <f t="shared" si="92"/>
        <v>Íslandsbanki hf.Lífeyrisreikningur-óverðtryggður</v>
      </c>
      <c r="B2916" s="20" t="str">
        <f>_xlfn.IFNA(INDEX(Listi!$AI:$AI,MATCH(C2916,Listi!$AJ:$AJ,0)),INDEX(Listi!T:T,MATCH(C2916,Listi!U:U,0)))</f>
        <v>Íslandsbanki</v>
      </c>
      <c r="C2916" t="s">
        <v>228</v>
      </c>
      <c r="D2916" t="s">
        <v>231</v>
      </c>
      <c r="E2916" t="s">
        <v>276</v>
      </c>
      <c r="F2916" s="8" t="s">
        <v>458</v>
      </c>
      <c r="G2916" s="8" t="s">
        <v>365</v>
      </c>
      <c r="H2916" t="s">
        <v>318</v>
      </c>
      <c r="I2916" s="7">
        <v>0</v>
      </c>
      <c r="L2916" s="7">
        <v>2506311736</v>
      </c>
      <c r="M2916" s="7">
        <v>879015901</v>
      </c>
      <c r="N2916" s="7">
        <v>95740979</v>
      </c>
      <c r="O2916" s="20" t="str">
        <f t="shared" si="91"/>
        <v/>
      </c>
    </row>
    <row r="2917" spans="1:15">
      <c r="A2917" s="20" t="str">
        <f t="shared" si="92"/>
        <v>Íslandsbanki hf.Lífeyrisreikningur-verðtryggður</v>
      </c>
      <c r="B2917" s="20" t="str">
        <f>_xlfn.IFNA(INDEX(Listi!$AI:$AI,MATCH(C2917,Listi!$AJ:$AJ,0)),INDEX(Listi!T:T,MATCH(C2917,Listi!U:U,0)))</f>
        <v>Íslandsbanki</v>
      </c>
      <c r="C2917" t="s">
        <v>228</v>
      </c>
      <c r="D2917" t="s">
        <v>232</v>
      </c>
      <c r="E2917" t="s">
        <v>276</v>
      </c>
      <c r="F2917" s="8" t="s">
        <v>458</v>
      </c>
      <c r="G2917" s="8" t="s">
        <v>365</v>
      </c>
      <c r="H2917" t="s">
        <v>318</v>
      </c>
      <c r="I2917" s="7">
        <v>0</v>
      </c>
      <c r="L2917" s="7">
        <v>35933944171</v>
      </c>
      <c r="M2917" s="7">
        <v>3575627585</v>
      </c>
      <c r="N2917" s="7">
        <v>973599891</v>
      </c>
      <c r="O2917" s="20" t="str">
        <f t="shared" si="91"/>
        <v/>
      </c>
    </row>
    <row r="2918" spans="1:15">
      <c r="A2918" s="20" t="str">
        <f t="shared" si="92"/>
        <v>Íslandsbanki hf.Löng ríkisskuldabréf</v>
      </c>
      <c r="B2918" s="20" t="str">
        <f>_xlfn.IFNA(INDEX(Listi!$AI:$AI,MATCH(C2918,Listi!$AJ:$AJ,0)),INDEX(Listi!T:T,MATCH(C2918,Listi!U:U,0)))</f>
        <v>Íslandsbanki</v>
      </c>
      <c r="C2918" t="s">
        <v>228</v>
      </c>
      <c r="D2918" t="s">
        <v>233</v>
      </c>
      <c r="E2918" t="s">
        <v>276</v>
      </c>
      <c r="F2918" s="8" t="s">
        <v>458</v>
      </c>
      <c r="G2918" s="8" t="s">
        <v>365</v>
      </c>
      <c r="H2918" t="s">
        <v>318</v>
      </c>
      <c r="I2918" s="7">
        <v>1180743</v>
      </c>
      <c r="L2918" s="7">
        <v>753232602</v>
      </c>
      <c r="M2918" s="7">
        <v>52540738</v>
      </c>
      <c r="N2918" s="7">
        <v>25520229</v>
      </c>
      <c r="O2918" s="20" t="str">
        <f t="shared" si="91"/>
        <v/>
      </c>
    </row>
    <row r="2919" spans="1:15">
      <c r="A2919" s="20" t="str">
        <f t="shared" si="92"/>
        <v>Íslandsbanki hf.Stýring A</v>
      </c>
      <c r="B2919" s="20" t="str">
        <f>_xlfn.IFNA(INDEX(Listi!$AI:$AI,MATCH(C2919,Listi!$AJ:$AJ,0)),INDEX(Listi!T:T,MATCH(C2919,Listi!U:U,0)))</f>
        <v>Íslandsbanki</v>
      </c>
      <c r="C2919" t="s">
        <v>228</v>
      </c>
      <c r="D2919" t="s">
        <v>234</v>
      </c>
      <c r="E2919" t="s">
        <v>276</v>
      </c>
      <c r="F2919" s="8" t="s">
        <v>458</v>
      </c>
      <c r="G2919" s="8" t="s">
        <v>365</v>
      </c>
      <c r="H2919" t="s">
        <v>318</v>
      </c>
      <c r="I2919" s="7">
        <v>5329099</v>
      </c>
      <c r="L2919" s="7">
        <v>4133723797</v>
      </c>
      <c r="M2919" s="7">
        <v>215966902</v>
      </c>
      <c r="N2919" s="7">
        <v>124877843</v>
      </c>
      <c r="O2919" s="20" t="str">
        <f t="shared" si="91"/>
        <v/>
      </c>
    </row>
    <row r="2920" spans="1:15">
      <c r="A2920" s="20" t="str">
        <f t="shared" si="92"/>
        <v>Íslandsbanki hf.Stýring B</v>
      </c>
      <c r="B2920" s="20" t="str">
        <f>_xlfn.IFNA(INDEX(Listi!$AI:$AI,MATCH(C2920,Listi!$AJ:$AJ,0)),INDEX(Listi!T:T,MATCH(C2920,Listi!U:U,0)))</f>
        <v>Íslandsbanki</v>
      </c>
      <c r="C2920" t="s">
        <v>228</v>
      </c>
      <c r="D2920" t="s">
        <v>235</v>
      </c>
      <c r="E2920" t="s">
        <v>276</v>
      </c>
      <c r="F2920" s="8" t="s">
        <v>458</v>
      </c>
      <c r="G2920" s="8" t="s">
        <v>365</v>
      </c>
      <c r="H2920" t="s">
        <v>318</v>
      </c>
      <c r="I2920" s="7">
        <v>6414154</v>
      </c>
      <c r="L2920" s="7">
        <v>5860247393</v>
      </c>
      <c r="M2920" s="7">
        <v>508591885</v>
      </c>
      <c r="N2920" s="7">
        <v>77897125</v>
      </c>
      <c r="O2920" s="20" t="str">
        <f t="shared" si="91"/>
        <v/>
      </c>
    </row>
    <row r="2921" spans="1:15">
      <c r="A2921" s="20" t="str">
        <f t="shared" si="92"/>
        <v>Íslandsbanki hf.Stýring C</v>
      </c>
      <c r="B2921" s="20" t="str">
        <f>_xlfn.IFNA(INDEX(Listi!$AI:$AI,MATCH(C2921,Listi!$AJ:$AJ,0)),INDEX(Listi!T:T,MATCH(C2921,Listi!U:U,0)))</f>
        <v>Íslandsbanki</v>
      </c>
      <c r="C2921" t="s">
        <v>228</v>
      </c>
      <c r="D2921" t="s">
        <v>236</v>
      </c>
      <c r="E2921" t="s">
        <v>276</v>
      </c>
      <c r="F2921" s="8" t="s">
        <v>458</v>
      </c>
      <c r="G2921" s="8" t="s">
        <v>365</v>
      </c>
      <c r="H2921" t="s">
        <v>318</v>
      </c>
      <c r="I2921" s="7">
        <v>7354936</v>
      </c>
      <c r="L2921" s="7">
        <v>8014427899</v>
      </c>
      <c r="M2921" s="7">
        <v>751053797</v>
      </c>
      <c r="N2921" s="7">
        <v>58531298</v>
      </c>
      <c r="O2921" s="20" t="str">
        <f t="shared" si="91"/>
        <v/>
      </c>
    </row>
    <row r="2922" spans="1:15">
      <c r="A2922" s="20" t="str">
        <f t="shared" si="92"/>
        <v>Íslandsbanki hf.Stýring D</v>
      </c>
      <c r="B2922" s="20" t="str">
        <f>_xlfn.IFNA(INDEX(Listi!$AI:$AI,MATCH(C2922,Listi!$AJ:$AJ,0)),INDEX(Listi!T:T,MATCH(C2922,Listi!U:U,0)))</f>
        <v>Íslandsbanki</v>
      </c>
      <c r="C2922" t="s">
        <v>228</v>
      </c>
      <c r="D2922" t="s">
        <v>237</v>
      </c>
      <c r="E2922" t="s">
        <v>276</v>
      </c>
      <c r="F2922" s="8" t="s">
        <v>458</v>
      </c>
      <c r="G2922" s="8" t="s">
        <v>365</v>
      </c>
      <c r="H2922" t="s">
        <v>318</v>
      </c>
      <c r="I2922" s="7">
        <v>3117983</v>
      </c>
      <c r="L2922" s="7">
        <v>5826614423</v>
      </c>
      <c r="M2922" s="7">
        <v>1371163557</v>
      </c>
      <c r="N2922" s="7">
        <v>36861109</v>
      </c>
      <c r="O2922" s="20" t="str">
        <f t="shared" si="91"/>
        <v/>
      </c>
    </row>
    <row r="2923" spans="1:15">
      <c r="A2923" s="20" t="str">
        <f t="shared" si="92"/>
        <v>Íslandsbanki hf.Stýring E</v>
      </c>
      <c r="B2923" s="20" t="str">
        <f>_xlfn.IFNA(INDEX(Listi!$AI:$AI,MATCH(C2923,Listi!$AJ:$AJ,0)),INDEX(Listi!T:T,MATCH(C2923,Listi!U:U,0)))</f>
        <v>Íslandsbanki</v>
      </c>
      <c r="C2923" t="s">
        <v>228</v>
      </c>
      <c r="D2923" t="s">
        <v>580</v>
      </c>
      <c r="E2923" t="s">
        <v>276</v>
      </c>
      <c r="F2923" t="s">
        <v>458</v>
      </c>
      <c r="G2923" s="8" t="s">
        <v>365</v>
      </c>
      <c r="H2923" t="s">
        <v>318</v>
      </c>
      <c r="I2923" s="7">
        <v>11707</v>
      </c>
      <c r="L2923" s="7">
        <v>99567247</v>
      </c>
      <c r="M2923" s="7">
        <v>7691901</v>
      </c>
      <c r="N2923" s="7">
        <v>670647</v>
      </c>
      <c r="O2923" s="20" t="str">
        <f t="shared" si="91"/>
        <v/>
      </c>
    </row>
    <row r="2924" spans="1:15">
      <c r="A2924" s="20" t="str">
        <f t="shared" si="92"/>
        <v>Íslenski lífeyrissjóðurinnLíf 1</v>
      </c>
      <c r="B2924" s="20" t="str">
        <f>_xlfn.IFNA(INDEX(Listi!$AI:$AI,MATCH(C2924,Listi!$AJ:$AJ,0)),INDEX(Listi!T:T,MATCH(C2924,Listi!U:U,0)))</f>
        <v xml:space="preserve">Íslenski  </v>
      </c>
      <c r="C2924" t="s">
        <v>238</v>
      </c>
      <c r="D2924" t="s">
        <v>239</v>
      </c>
      <c r="E2924" t="s">
        <v>276</v>
      </c>
      <c r="F2924" t="s">
        <v>458</v>
      </c>
      <c r="G2924" s="8" t="s">
        <v>365</v>
      </c>
      <c r="H2924" t="s">
        <v>318</v>
      </c>
      <c r="I2924" s="7">
        <v>153695</v>
      </c>
      <c r="L2924" s="7">
        <v>34645188332</v>
      </c>
      <c r="M2924" s="7">
        <v>5859453012</v>
      </c>
      <c r="N2924" s="7">
        <v>977930648</v>
      </c>
      <c r="O2924" s="20" t="str">
        <f t="shared" si="91"/>
        <v/>
      </c>
    </row>
    <row r="2925" spans="1:15">
      <c r="A2925" s="20" t="str">
        <f t="shared" si="92"/>
        <v>Íslenski lífeyrissjóðurinnLíf 2</v>
      </c>
      <c r="B2925" s="20" t="str">
        <f>_xlfn.IFNA(INDEX(Listi!$AI:$AI,MATCH(C2925,Listi!$AJ:$AJ,0)),INDEX(Listi!T:T,MATCH(C2925,Listi!U:U,0)))</f>
        <v xml:space="preserve">Íslenski  </v>
      </c>
      <c r="C2925" t="s">
        <v>238</v>
      </c>
      <c r="D2925" t="s">
        <v>240</v>
      </c>
      <c r="E2925" t="s">
        <v>276</v>
      </c>
      <c r="F2925" t="s">
        <v>458</v>
      </c>
      <c r="G2925" s="8" t="s">
        <v>365</v>
      </c>
      <c r="H2925" t="s">
        <v>318</v>
      </c>
      <c r="I2925" s="7">
        <v>0</v>
      </c>
      <c r="L2925" s="7">
        <v>31029129445</v>
      </c>
      <c r="M2925" s="7">
        <v>2139527304</v>
      </c>
      <c r="N2925" s="7">
        <v>531278955</v>
      </c>
      <c r="O2925" s="20" t="str">
        <f t="shared" si="91"/>
        <v/>
      </c>
    </row>
    <row r="2926" spans="1:15">
      <c r="A2926" s="20" t="str">
        <f t="shared" si="92"/>
        <v>Íslenski lífeyrissjóðurinnLíf 3</v>
      </c>
      <c r="B2926" s="20" t="str">
        <f>_xlfn.IFNA(INDEX(Listi!$AI:$AI,MATCH(C2926,Listi!$AJ:$AJ,0)),INDEX(Listi!T:T,MATCH(C2926,Listi!U:U,0)))</f>
        <v xml:space="preserve">Íslenski  </v>
      </c>
      <c r="C2926" t="s">
        <v>238</v>
      </c>
      <c r="D2926" t="s">
        <v>241</v>
      </c>
      <c r="E2926" t="s">
        <v>276</v>
      </c>
      <c r="F2926" t="s">
        <v>458</v>
      </c>
      <c r="G2926" s="8" t="s">
        <v>365</v>
      </c>
      <c r="H2926" t="s">
        <v>318</v>
      </c>
      <c r="I2926" s="7">
        <v>0</v>
      </c>
      <c r="L2926" s="7">
        <v>26552298455</v>
      </c>
      <c r="M2926" s="7">
        <v>1349981892</v>
      </c>
      <c r="N2926" s="7">
        <v>474868471</v>
      </c>
      <c r="O2926" s="20" t="str">
        <f t="shared" si="91"/>
        <v/>
      </c>
    </row>
    <row r="2927" spans="1:15">
      <c r="A2927" s="20" t="str">
        <f t="shared" si="92"/>
        <v>Íslenski lífeyrissjóðurinnLíf 4</v>
      </c>
      <c r="B2927" s="20" t="str">
        <f>_xlfn.IFNA(INDEX(Listi!$AI:$AI,MATCH(C2927,Listi!$AJ:$AJ,0)),INDEX(Listi!T:T,MATCH(C2927,Listi!U:U,0)))</f>
        <v xml:space="preserve">Íslenski  </v>
      </c>
      <c r="C2927" t="s">
        <v>238</v>
      </c>
      <c r="D2927" t="s">
        <v>242</v>
      </c>
      <c r="E2927" t="s">
        <v>276</v>
      </c>
      <c r="F2927" t="s">
        <v>458</v>
      </c>
      <c r="G2927" s="8" t="s">
        <v>365</v>
      </c>
      <c r="H2927" t="s">
        <v>318</v>
      </c>
      <c r="I2927" s="7">
        <v>0</v>
      </c>
      <c r="L2927" s="7">
        <v>15323468197</v>
      </c>
      <c r="M2927" s="7">
        <v>592019313</v>
      </c>
      <c r="N2927" s="7">
        <v>649721424</v>
      </c>
      <c r="O2927" s="20" t="str">
        <f t="shared" si="91"/>
        <v/>
      </c>
    </row>
    <row r="2928" spans="1:15">
      <c r="A2928" s="20" t="str">
        <f t="shared" si="92"/>
        <v>Íslenski lífeyrissjóðurinnSamtryggingardeild</v>
      </c>
      <c r="B2928" s="20" t="str">
        <f>_xlfn.IFNA(INDEX(Listi!$AI:$AI,MATCH(C2928,Listi!$AJ:$AJ,0)),INDEX(Listi!T:T,MATCH(C2928,Listi!U:U,0)))</f>
        <v xml:space="preserve">Íslenski  </v>
      </c>
      <c r="C2928" t="s">
        <v>238</v>
      </c>
      <c r="D2928" t="s">
        <v>205</v>
      </c>
      <c r="E2928" t="s">
        <v>275</v>
      </c>
      <c r="F2928" t="s">
        <v>458</v>
      </c>
      <c r="G2928" s="8" t="s">
        <v>365</v>
      </c>
      <c r="H2928" t="s">
        <v>318</v>
      </c>
      <c r="I2928" s="7">
        <v>0</v>
      </c>
      <c r="L2928" s="7">
        <v>32369481106</v>
      </c>
      <c r="M2928" s="7">
        <v>2513450236</v>
      </c>
      <c r="N2928" s="7">
        <v>182749847</v>
      </c>
      <c r="O2928" s="20" t="str">
        <f t="shared" si="91"/>
        <v/>
      </c>
    </row>
    <row r="2929" spans="1:15">
      <c r="A2929" s="20" t="str">
        <f t="shared" si="92"/>
        <v>Kvika banki hf.Ævileið</v>
      </c>
      <c r="B2929" s="20" t="str">
        <f>_xlfn.IFNA(INDEX(Listi!$AI:$AI,MATCH(C2929,Listi!$AJ:$AJ,0)),INDEX(Listi!T:T,MATCH(C2929,Listi!U:U,0)))</f>
        <v xml:space="preserve">Kvika banki </v>
      </c>
      <c r="C2929" t="s">
        <v>243</v>
      </c>
      <c r="D2929" t="s">
        <v>248</v>
      </c>
      <c r="E2929" t="s">
        <v>276</v>
      </c>
      <c r="F2929" t="s">
        <v>458</v>
      </c>
      <c r="G2929" s="8" t="s">
        <v>365</v>
      </c>
      <c r="H2929" t="s">
        <v>318</v>
      </c>
      <c r="I2929" s="7">
        <v>0</v>
      </c>
      <c r="L2929" s="7">
        <v>83990162</v>
      </c>
      <c r="M2929" s="7">
        <v>9152445</v>
      </c>
      <c r="N2929" s="7">
        <v>0</v>
      </c>
      <c r="O2929" s="20" t="str">
        <f t="shared" si="91"/>
        <v/>
      </c>
    </row>
    <row r="2930" spans="1:15">
      <c r="A2930" s="20" t="str">
        <f t="shared" si="92"/>
        <v>Kvika banki hf.Innlánaleið</v>
      </c>
      <c r="B2930" s="20" t="str">
        <f>_xlfn.IFNA(INDEX(Listi!$AI:$AI,MATCH(C2930,Listi!$AJ:$AJ,0)),INDEX(Listi!T:T,MATCH(C2930,Listi!U:U,0)))</f>
        <v xml:space="preserve">Kvika banki </v>
      </c>
      <c r="C2930" t="s">
        <v>243</v>
      </c>
      <c r="D2930" t="s">
        <v>230</v>
      </c>
      <c r="E2930" t="s">
        <v>276</v>
      </c>
      <c r="F2930" t="s">
        <v>458</v>
      </c>
      <c r="G2930" s="8" t="s">
        <v>365</v>
      </c>
      <c r="H2930" t="s">
        <v>318</v>
      </c>
      <c r="I2930" s="7">
        <v>0</v>
      </c>
      <c r="L2930" s="7">
        <v>2045925829</v>
      </c>
      <c r="M2930" s="7">
        <v>336947043</v>
      </c>
      <c r="N2930" s="7">
        <v>10453565</v>
      </c>
      <c r="O2930" s="20" t="str">
        <f t="shared" si="91"/>
        <v/>
      </c>
    </row>
    <row r="2931" spans="1:15">
      <c r="A2931" s="20" t="str">
        <f t="shared" si="92"/>
        <v>Kvika banki hf.Kvika Séreignasparnaður 5</v>
      </c>
      <c r="B2931" s="20" t="str">
        <f>_xlfn.IFNA(INDEX(Listi!$AI:$AI,MATCH(C2931,Listi!$AJ:$AJ,0)),INDEX(Listi!T:T,MATCH(C2931,Listi!U:U,0)))</f>
        <v xml:space="preserve">Kvika banki </v>
      </c>
      <c r="C2931" t="s">
        <v>243</v>
      </c>
      <c r="D2931" t="s">
        <v>471</v>
      </c>
      <c r="E2931" t="s">
        <v>276</v>
      </c>
      <c r="F2931" t="s">
        <v>458</v>
      </c>
      <c r="G2931" s="8" t="s">
        <v>365</v>
      </c>
      <c r="H2931" t="s">
        <v>318</v>
      </c>
      <c r="I2931" s="7">
        <v>0</v>
      </c>
      <c r="L2931" s="7">
        <v>1146886398</v>
      </c>
      <c r="M2931" s="7">
        <v>0</v>
      </c>
      <c r="N2931" s="7">
        <v>0</v>
      </c>
      <c r="O2931" s="20" t="str">
        <f t="shared" si="91"/>
        <v/>
      </c>
    </row>
    <row r="2932" spans="1:15">
      <c r="A2932" s="20" t="str">
        <f t="shared" si="92"/>
        <v>Kvika banki hf.MP Séreign 1</v>
      </c>
      <c r="B2932" s="20" t="str">
        <f>_xlfn.IFNA(INDEX(Listi!$AI:$AI,MATCH(C2932,Listi!$AJ:$AJ,0)),INDEX(Listi!T:T,MATCH(C2932,Listi!U:U,0)))</f>
        <v xml:space="preserve">Kvika banki </v>
      </c>
      <c r="C2932" t="s">
        <v>243</v>
      </c>
      <c r="D2932" t="s">
        <v>244</v>
      </c>
      <c r="E2932" t="s">
        <v>276</v>
      </c>
      <c r="F2932" t="s">
        <v>458</v>
      </c>
      <c r="G2932" s="8" t="s">
        <v>365</v>
      </c>
      <c r="H2932" t="s">
        <v>318</v>
      </c>
      <c r="I2932" s="7">
        <v>0</v>
      </c>
      <c r="L2932" s="7">
        <v>706827763</v>
      </c>
      <c r="M2932" s="7">
        <v>48440481</v>
      </c>
      <c r="N2932" s="7">
        <v>9836508</v>
      </c>
      <c r="O2932" s="20" t="str">
        <f t="shared" si="91"/>
        <v/>
      </c>
    </row>
    <row r="2933" spans="1:15">
      <c r="A2933" s="20" t="str">
        <f t="shared" si="92"/>
        <v>Kvika banki hf.MP Séreign 2</v>
      </c>
      <c r="B2933" s="20" t="str">
        <f>_xlfn.IFNA(INDEX(Listi!$AI:$AI,MATCH(C2933,Listi!$AJ:$AJ,0)),INDEX(Listi!T:T,MATCH(C2933,Listi!U:U,0)))</f>
        <v xml:space="preserve">Kvika banki </v>
      </c>
      <c r="C2933" t="s">
        <v>243</v>
      </c>
      <c r="D2933" t="s">
        <v>245</v>
      </c>
      <c r="E2933" t="s">
        <v>276</v>
      </c>
      <c r="F2933" t="s">
        <v>458</v>
      </c>
      <c r="G2933" s="8" t="s">
        <v>365</v>
      </c>
      <c r="H2933" t="s">
        <v>318</v>
      </c>
      <c r="I2933" s="7">
        <v>0</v>
      </c>
      <c r="L2933" s="7">
        <v>853989181</v>
      </c>
      <c r="M2933" s="7">
        <v>42441382</v>
      </c>
      <c r="N2933" s="7">
        <v>14637701</v>
      </c>
      <c r="O2933" s="20" t="str">
        <f t="shared" si="91"/>
        <v/>
      </c>
    </row>
    <row r="2934" spans="1:15">
      <c r="A2934" s="20" t="str">
        <f t="shared" si="92"/>
        <v>Kvika banki hf.MP Séreign 3</v>
      </c>
      <c r="B2934" s="20" t="str">
        <f>_xlfn.IFNA(INDEX(Listi!$AI:$AI,MATCH(C2934,Listi!$AJ:$AJ,0)),INDEX(Listi!T:T,MATCH(C2934,Listi!U:U,0)))</f>
        <v xml:space="preserve">Kvika banki </v>
      </c>
      <c r="C2934" t="s">
        <v>243</v>
      </c>
      <c r="D2934" t="s">
        <v>246</v>
      </c>
      <c r="E2934" t="s">
        <v>276</v>
      </c>
      <c r="F2934" t="s">
        <v>458</v>
      </c>
      <c r="G2934" s="8" t="s">
        <v>365</v>
      </c>
      <c r="H2934" t="s">
        <v>318</v>
      </c>
      <c r="I2934" s="7">
        <v>0</v>
      </c>
      <c r="L2934" s="7">
        <v>141173858</v>
      </c>
      <c r="M2934" s="7">
        <v>3374790</v>
      </c>
      <c r="N2934" s="7">
        <v>0</v>
      </c>
      <c r="O2934" s="20" t="str">
        <f t="shared" si="91"/>
        <v/>
      </c>
    </row>
    <row r="2935" spans="1:15">
      <c r="A2935" s="20" t="str">
        <f t="shared" si="92"/>
        <v>Kvika banki hf.MP Séreign 4</v>
      </c>
      <c r="B2935" s="20" t="str">
        <f>_xlfn.IFNA(INDEX(Listi!$AI:$AI,MATCH(C2935,Listi!$AJ:$AJ,0)),INDEX(Listi!T:T,MATCH(C2935,Listi!U:U,0)))</f>
        <v xml:space="preserve">Kvika banki </v>
      </c>
      <c r="C2935" t="s">
        <v>243</v>
      </c>
      <c r="D2935" t="s">
        <v>247</v>
      </c>
      <c r="E2935" t="s">
        <v>276</v>
      </c>
      <c r="F2935" t="s">
        <v>458</v>
      </c>
      <c r="G2935" s="8" t="s">
        <v>365</v>
      </c>
      <c r="H2935" t="s">
        <v>318</v>
      </c>
      <c r="I2935" s="7">
        <v>0</v>
      </c>
      <c r="L2935" s="7">
        <v>55886684</v>
      </c>
      <c r="M2935" s="7">
        <v>2888869</v>
      </c>
      <c r="N2935" s="7">
        <v>0</v>
      </c>
      <c r="O2935" s="20" t="str">
        <f t="shared" si="91"/>
        <v/>
      </c>
    </row>
    <row r="2936" spans="1:15">
      <c r="A2936" s="20" t="str">
        <f t="shared" si="92"/>
        <v>Landsbankinn hf.Landsbankinn Erlend verðbréf</v>
      </c>
      <c r="B2936" s="20" t="str">
        <f>_xlfn.IFNA(INDEX(Listi!$AI:$AI,MATCH(C2936,Listi!$AJ:$AJ,0)),INDEX(Listi!T:T,MATCH(C2936,Listi!U:U,0)))</f>
        <v>Landsbankinn</v>
      </c>
      <c r="C2936" t="s">
        <v>249</v>
      </c>
      <c r="D2936" t="s">
        <v>385</v>
      </c>
      <c r="E2936" t="s">
        <v>276</v>
      </c>
      <c r="F2936" t="s">
        <v>458</v>
      </c>
      <c r="G2936" s="8" t="s">
        <v>365</v>
      </c>
      <c r="H2936" t="s">
        <v>318</v>
      </c>
      <c r="I2936" s="7">
        <v>0</v>
      </c>
      <c r="L2936" s="7">
        <v>3705185129</v>
      </c>
      <c r="M2936" s="7">
        <v>119989407</v>
      </c>
      <c r="N2936" s="7">
        <v>87847878</v>
      </c>
      <c r="O2936" s="20" t="str">
        <f t="shared" si="91"/>
        <v/>
      </c>
    </row>
    <row r="2937" spans="1:15">
      <c r="A2937" s="20" t="str">
        <f t="shared" si="92"/>
        <v>Landsbankinn hf.Landsbankinn Lífeyrisbók</v>
      </c>
      <c r="B2937" s="20" t="str">
        <f>_xlfn.IFNA(INDEX(Listi!$AI:$AI,MATCH(C2937,Listi!$AJ:$AJ,0)),INDEX(Listi!T:T,MATCH(C2937,Listi!U:U,0)))</f>
        <v>Landsbankinn</v>
      </c>
      <c r="C2937" t="s">
        <v>249</v>
      </c>
      <c r="D2937" t="s">
        <v>367</v>
      </c>
      <c r="E2937" t="s">
        <v>276</v>
      </c>
      <c r="F2937" t="s">
        <v>458</v>
      </c>
      <c r="G2937" s="8" t="s">
        <v>365</v>
      </c>
      <c r="H2937" t="s">
        <v>318</v>
      </c>
      <c r="I2937" s="7">
        <v>0</v>
      </c>
      <c r="L2937" s="7">
        <v>3016213427</v>
      </c>
      <c r="M2937" s="7">
        <v>440353590</v>
      </c>
      <c r="N2937" s="7">
        <v>298769900</v>
      </c>
      <c r="O2937" s="20" t="str">
        <f t="shared" si="91"/>
        <v/>
      </c>
    </row>
    <row r="2938" spans="1:15">
      <c r="A2938" s="20" t="str">
        <f t="shared" si="92"/>
        <v>Landsbankinn hf.Landsbankinn Lífeyrisbók verðtryggð</v>
      </c>
      <c r="B2938" s="20" t="str">
        <f>_xlfn.IFNA(INDEX(Listi!$AI:$AI,MATCH(C2938,Listi!$AJ:$AJ,0)),INDEX(Listi!T:T,MATCH(C2938,Listi!U:U,0)))</f>
        <v>Landsbankinn</v>
      </c>
      <c r="C2938" t="s">
        <v>249</v>
      </c>
      <c r="D2938" t="s">
        <v>598</v>
      </c>
      <c r="E2938" t="s">
        <v>276</v>
      </c>
      <c r="F2938" t="s">
        <v>458</v>
      </c>
      <c r="G2938" s="8" t="s">
        <v>365</v>
      </c>
      <c r="H2938" t="s">
        <v>318</v>
      </c>
      <c r="I2938" s="7">
        <v>0</v>
      </c>
      <c r="L2938" s="7">
        <v>66896053137</v>
      </c>
      <c r="M2938" s="7">
        <v>6692476029</v>
      </c>
      <c r="N2938" s="7">
        <v>4680072987</v>
      </c>
      <c r="O2938" s="20" t="str">
        <f t="shared" si="91"/>
        <v/>
      </c>
    </row>
    <row r="2939" spans="1:15">
      <c r="A2939" s="20" t="str">
        <f t="shared" si="92"/>
        <v>Lífeyrissjóður bændaSamtryggingardeild</v>
      </c>
      <c r="B2939" s="20" t="str">
        <f>_xlfn.IFNA(INDEX(Listi!$AI:$AI,MATCH(C2939,Listi!$AJ:$AJ,0)),INDEX(Listi!T:T,MATCH(C2939,Listi!U:U,0)))</f>
        <v>Lífeyrissjóður bænda</v>
      </c>
      <c r="C2939" t="s">
        <v>252</v>
      </c>
      <c r="D2939" t="s">
        <v>205</v>
      </c>
      <c r="E2939" t="s">
        <v>275</v>
      </c>
      <c r="F2939" t="s">
        <v>458</v>
      </c>
      <c r="G2939" s="8" t="s">
        <v>365</v>
      </c>
      <c r="H2939" t="s">
        <v>318</v>
      </c>
      <c r="I2939" s="7">
        <v>11296205</v>
      </c>
      <c r="L2939" s="7">
        <v>45108278171</v>
      </c>
      <c r="M2939" s="7">
        <v>776003397</v>
      </c>
      <c r="N2939" s="7">
        <v>1921473168</v>
      </c>
      <c r="O2939" s="20" t="str">
        <f t="shared" si="91"/>
        <v/>
      </c>
    </row>
    <row r="2940" spans="1:15">
      <c r="A2940" s="20" t="str">
        <f t="shared" si="92"/>
        <v>Lífeyrissjóður bankamannaAldursdeild</v>
      </c>
      <c r="B2940" s="20" t="str">
        <f>_xlfn.IFNA(INDEX(Listi!$AI:$AI,MATCH(C2940,Listi!$AJ:$AJ,0)),INDEX(Listi!T:T,MATCH(C2940,Listi!U:U,0)))</f>
        <v>Lífeyrissjóður bankam.</v>
      </c>
      <c r="C2940" t="s">
        <v>250</v>
      </c>
      <c r="D2940" t="s">
        <v>251</v>
      </c>
      <c r="E2940" t="s">
        <v>275</v>
      </c>
      <c r="F2940" t="s">
        <v>458</v>
      </c>
      <c r="G2940" s="8" t="s">
        <v>365</v>
      </c>
      <c r="H2940" t="s">
        <v>318</v>
      </c>
      <c r="I2940" s="7">
        <v>1514000</v>
      </c>
      <c r="L2940" s="7">
        <v>61369964000</v>
      </c>
      <c r="M2940" s="7">
        <v>1996063000</v>
      </c>
      <c r="N2940" s="7">
        <v>753444000</v>
      </c>
      <c r="O2940" s="20" t="str">
        <f t="shared" si="91"/>
        <v/>
      </c>
    </row>
    <row r="2941" spans="1:15">
      <c r="A2941" s="20" t="str">
        <f t="shared" si="92"/>
        <v>Lífeyrissjóður bankamannaHlutfallsdeild</v>
      </c>
      <c r="B2941" s="20" t="str">
        <f>_xlfn.IFNA(INDEX(Listi!$AI:$AI,MATCH(C2941,Listi!$AJ:$AJ,0)),INDEX(Listi!T:T,MATCH(C2941,Listi!U:U,0)))</f>
        <v>Lífeyrissjóður bankam.</v>
      </c>
      <c r="C2941" t="s">
        <v>250</v>
      </c>
      <c r="D2941" t="s">
        <v>467</v>
      </c>
      <c r="E2941" t="s">
        <v>275</v>
      </c>
      <c r="F2941" s="8" t="s">
        <v>458</v>
      </c>
      <c r="G2941" s="8" t="s">
        <v>365</v>
      </c>
      <c r="H2941" t="s">
        <v>318</v>
      </c>
      <c r="I2941" s="7">
        <v>0</v>
      </c>
      <c r="L2941" s="7">
        <v>40286427000</v>
      </c>
      <c r="M2941" s="7">
        <v>125147000</v>
      </c>
      <c r="N2941" s="7">
        <v>2741197000</v>
      </c>
      <c r="O2941" s="20" t="str">
        <f t="shared" si="91"/>
        <v/>
      </c>
    </row>
    <row r="2942" spans="1:15">
      <c r="A2942" s="20" t="str">
        <f t="shared" si="92"/>
        <v>Lífeyrissjóður RangæingaSamtryggingardeild</v>
      </c>
      <c r="B2942" s="20" t="str">
        <f>_xlfn.IFNA(INDEX(Listi!$AI:$AI,MATCH(C2942,Listi!$AJ:$AJ,0)),INDEX(Listi!T:T,MATCH(C2942,Listi!U:U,0)))</f>
        <v>Lífeyrissjóður Rang.</v>
      </c>
      <c r="C2942" t="s">
        <v>253</v>
      </c>
      <c r="D2942" t="s">
        <v>205</v>
      </c>
      <c r="E2942" t="s">
        <v>275</v>
      </c>
      <c r="F2942" s="8" t="s">
        <v>458</v>
      </c>
      <c r="G2942" s="8" t="s">
        <v>365</v>
      </c>
      <c r="H2942" t="s">
        <v>318</v>
      </c>
      <c r="I2942" s="7">
        <v>22837000</v>
      </c>
      <c r="L2942" s="7">
        <v>18949790000</v>
      </c>
      <c r="M2942" s="7">
        <v>835894000</v>
      </c>
      <c r="N2942" s="7">
        <v>386250000</v>
      </c>
      <c r="O2942" s="20" t="str">
        <f t="shared" si="91"/>
        <v/>
      </c>
    </row>
    <row r="2943" spans="1:15">
      <c r="A2943" s="20" t="str">
        <f t="shared" si="92"/>
        <v>Lífeyrissjóður starfsmanna AkureyrarbæjarSamtryggingardeild</v>
      </c>
      <c r="B2943" s="20" t="str">
        <f>_xlfn.IFNA(INDEX(Listi!$AI:$AI,MATCH(C2943,Listi!$AJ:$AJ,0)),INDEX(Listi!T:T,MATCH(C2943,Listi!U:U,0)))</f>
        <v>Lífeyrissj. starfsm. Akureyrarb.</v>
      </c>
      <c r="C2943" t="s">
        <v>274</v>
      </c>
      <c r="D2943" t="s">
        <v>205</v>
      </c>
      <c r="E2943" t="s">
        <v>275</v>
      </c>
      <c r="F2943" s="8" t="s">
        <v>458</v>
      </c>
      <c r="G2943" s="8" t="s">
        <v>365</v>
      </c>
      <c r="H2943" t="s">
        <v>318</v>
      </c>
      <c r="I2943" s="7">
        <v>0</v>
      </c>
      <c r="L2943" s="7">
        <v>14569496826</v>
      </c>
      <c r="M2943" s="7">
        <v>46271787</v>
      </c>
      <c r="N2943" s="7">
        <v>1160288032</v>
      </c>
      <c r="O2943" s="20" t="str">
        <f t="shared" si="91"/>
        <v/>
      </c>
    </row>
    <row r="2944" spans="1:15">
      <c r="A2944" s="20" t="str">
        <f t="shared" si="92"/>
        <v>Lífeyrissjóður starfsmanna Búnaðarbanka ÍslandsSamtryggingardeild</v>
      </c>
      <c r="B2944" s="20" t="str">
        <f>_xlfn.IFNA(INDEX(Listi!$AI:$AI,MATCH(C2944,Listi!$AJ:$AJ,0)),INDEX(Listi!T:T,MATCH(C2944,Listi!U:U,0)))</f>
        <v>Lífeyrissj. starfsm. Búnaðarb.Ísl.</v>
      </c>
      <c r="C2944" t="s">
        <v>254</v>
      </c>
      <c r="D2944" t="s">
        <v>205</v>
      </c>
      <c r="E2944" t="s">
        <v>275</v>
      </c>
      <c r="F2944" t="s">
        <v>458</v>
      </c>
      <c r="G2944" s="8" t="s">
        <v>365</v>
      </c>
      <c r="H2944" t="s">
        <v>318</v>
      </c>
      <c r="I2944" s="7">
        <v>0</v>
      </c>
      <c r="L2944" s="7">
        <v>27921283000</v>
      </c>
      <c r="M2944" s="7">
        <v>7378000</v>
      </c>
      <c r="N2944" s="7">
        <v>1535577000</v>
      </c>
      <c r="O2944" s="20" t="str">
        <f t="shared" si="91"/>
        <v/>
      </c>
    </row>
    <row r="2945" spans="1:15">
      <c r="A2945" s="20" t="str">
        <f t="shared" si="92"/>
        <v>Lífeyrissjóður starfsmanna ReykjavíkurborgarSamtryggingardeild</v>
      </c>
      <c r="B2945" s="20" t="str">
        <f>_xlfn.IFNA(INDEX(Listi!$AI:$AI,MATCH(C2945,Listi!$AJ:$AJ,0)),INDEX(Listi!T:T,MATCH(C2945,Listi!U:U,0)))</f>
        <v>Lífeyrissj. starfsm. Reykjav.</v>
      </c>
      <c r="C2945" t="s">
        <v>255</v>
      </c>
      <c r="D2945" t="s">
        <v>205</v>
      </c>
      <c r="E2945" t="s">
        <v>275</v>
      </c>
      <c r="F2945" t="s">
        <v>458</v>
      </c>
      <c r="G2945" s="8" t="s">
        <v>365</v>
      </c>
      <c r="H2945" t="s">
        <v>318</v>
      </c>
      <c r="I2945" s="7">
        <v>0</v>
      </c>
      <c r="L2945" s="7">
        <v>92450251598</v>
      </c>
      <c r="M2945" s="7">
        <v>217604296</v>
      </c>
      <c r="N2945" s="7">
        <v>6195210428</v>
      </c>
      <c r="O2945" s="20" t="str">
        <f t="shared" si="91"/>
        <v/>
      </c>
    </row>
    <row r="2946" spans="1:15">
      <c r="A2946" s="20" t="str">
        <f t="shared" si="92"/>
        <v>Lífeyrissjóður starfsmanna ríkisinsA-deild</v>
      </c>
      <c r="B2946" s="20" t="str">
        <f>_xlfn.IFNA(INDEX(Listi!$AI:$AI,MATCH(C2946,Listi!$AJ:$AJ,0)),INDEX(Listi!T:T,MATCH(C2946,Listi!U:U,0)))</f>
        <v>LSR</v>
      </c>
      <c r="C2946" t="s">
        <v>256</v>
      </c>
      <c r="D2946" t="s">
        <v>257</v>
      </c>
      <c r="E2946" t="s">
        <v>275</v>
      </c>
      <c r="F2946" t="s">
        <v>458</v>
      </c>
      <c r="G2946" s="8" t="s">
        <v>365</v>
      </c>
      <c r="H2946" t="s">
        <v>318</v>
      </c>
      <c r="I2946" s="7">
        <v>19669077</v>
      </c>
      <c r="L2946" s="7">
        <v>1024402726080</v>
      </c>
      <c r="M2946" s="7">
        <v>38030413328</v>
      </c>
      <c r="N2946" s="7">
        <v>13011563069</v>
      </c>
      <c r="O2946" s="20" t="str">
        <f t="shared" ref="O2946:O3009" si="93">IFERROR(VLOOKUP(F2946,EhLykill,3,FALSE),"")</f>
        <v/>
      </c>
    </row>
    <row r="2947" spans="1:15">
      <c r="A2947" s="20" t="str">
        <f t="shared" si="92"/>
        <v>Lífeyrissjóður starfsmanna ríkisinsB-deild</v>
      </c>
      <c r="B2947" s="20" t="str">
        <f>_xlfn.IFNA(INDEX(Listi!$AI:$AI,MATCH(C2947,Listi!$AJ:$AJ,0)),INDEX(Listi!T:T,MATCH(C2947,Listi!U:U,0)))</f>
        <v>LSR</v>
      </c>
      <c r="C2947" t="s">
        <v>256</v>
      </c>
      <c r="D2947" t="s">
        <v>218</v>
      </c>
      <c r="E2947" t="s">
        <v>275</v>
      </c>
      <c r="F2947" t="s">
        <v>458</v>
      </c>
      <c r="G2947" s="8" t="s">
        <v>365</v>
      </c>
      <c r="H2947" t="s">
        <v>318</v>
      </c>
      <c r="I2947" s="7">
        <v>6556362</v>
      </c>
      <c r="L2947" s="7">
        <v>297381500048</v>
      </c>
      <c r="M2947" s="7">
        <v>1364474032</v>
      </c>
      <c r="N2947" s="7">
        <v>62409553231</v>
      </c>
      <c r="O2947" s="20" t="str">
        <f t="shared" si="93"/>
        <v/>
      </c>
    </row>
    <row r="2948" spans="1:15">
      <c r="A2948" s="20" t="str">
        <f t="shared" ref="A2948:A3009" si="94">CONCATENATE(C2948,D2948)</f>
        <v>Lífeyrissjóður starfsmanna ríkisinsLeið I</v>
      </c>
      <c r="B2948" s="20" t="str">
        <f>_xlfn.IFNA(INDEX(Listi!$AI:$AI,MATCH(C2948,Listi!$AJ:$AJ,0)),INDEX(Listi!T:T,MATCH(C2948,Listi!U:U,0)))</f>
        <v>LSR</v>
      </c>
      <c r="C2948" t="s">
        <v>256</v>
      </c>
      <c r="D2948" t="s">
        <v>258</v>
      </c>
      <c r="E2948" t="s">
        <v>276</v>
      </c>
      <c r="F2948" t="s">
        <v>458</v>
      </c>
      <c r="G2948" s="8" t="s">
        <v>365</v>
      </c>
      <c r="H2948" t="s">
        <v>318</v>
      </c>
      <c r="I2948" s="7">
        <v>12510512</v>
      </c>
      <c r="L2948" s="7">
        <v>11704214939</v>
      </c>
      <c r="M2948" s="7">
        <v>547428342</v>
      </c>
      <c r="N2948" s="7">
        <v>195323403</v>
      </c>
      <c r="O2948" s="20" t="str">
        <f t="shared" si="93"/>
        <v/>
      </c>
    </row>
    <row r="2949" spans="1:15">
      <c r="A2949" s="20" t="str">
        <f t="shared" si="94"/>
        <v>Lífeyrissjóður starfsmanna ríkisinsLeið II</v>
      </c>
      <c r="B2949" s="20" t="str">
        <f>_xlfn.IFNA(INDEX(Listi!$AI:$AI,MATCH(C2949,Listi!$AJ:$AJ,0)),INDEX(Listi!T:T,MATCH(C2949,Listi!U:U,0)))</f>
        <v>LSR</v>
      </c>
      <c r="C2949" t="s">
        <v>256</v>
      </c>
      <c r="D2949" t="s">
        <v>259</v>
      </c>
      <c r="E2949" t="s">
        <v>276</v>
      </c>
      <c r="F2949" t="s">
        <v>458</v>
      </c>
      <c r="G2949" s="8" t="s">
        <v>365</v>
      </c>
      <c r="H2949" t="s">
        <v>318</v>
      </c>
      <c r="I2949" s="7">
        <v>4193485</v>
      </c>
      <c r="L2949" s="7">
        <v>3365164594</v>
      </c>
      <c r="M2949" s="7">
        <v>379849453</v>
      </c>
      <c r="N2949" s="7">
        <v>93142056</v>
      </c>
      <c r="O2949" s="20" t="str">
        <f t="shared" si="93"/>
        <v/>
      </c>
    </row>
    <row r="2950" spans="1:15">
      <c r="A2950" s="20" t="str">
        <f t="shared" si="94"/>
        <v>Lífeyrissjóður starfsmanna ríkisinsLeið III</v>
      </c>
      <c r="B2950" s="20" t="str">
        <f>_xlfn.IFNA(INDEX(Listi!$AI:$AI,MATCH(C2950,Listi!$AJ:$AJ,0)),INDEX(Listi!T:T,MATCH(C2950,Listi!U:U,0)))</f>
        <v>LSR</v>
      </c>
      <c r="C2950" t="s">
        <v>256</v>
      </c>
      <c r="D2950" t="s">
        <v>260</v>
      </c>
      <c r="E2950" t="s">
        <v>276</v>
      </c>
      <c r="F2950" t="s">
        <v>458</v>
      </c>
      <c r="G2950" s="8" t="s">
        <v>365</v>
      </c>
      <c r="H2950" t="s">
        <v>318</v>
      </c>
      <c r="I2950" s="7">
        <v>0</v>
      </c>
      <c r="L2950" s="7">
        <v>9959294621</v>
      </c>
      <c r="M2950" s="7">
        <v>743287481</v>
      </c>
      <c r="N2950" s="7">
        <v>349903833</v>
      </c>
      <c r="O2950" s="20" t="str">
        <f t="shared" si="93"/>
        <v/>
      </c>
    </row>
    <row r="2951" spans="1:15">
      <c r="A2951" s="20" t="str">
        <f t="shared" si="94"/>
        <v>Lífeyrissjóður Tannlæknafél ÍslDeild I/Séreign</v>
      </c>
      <c r="B2951" s="20" t="str">
        <f>_xlfn.IFNA(INDEX(Listi!$AI:$AI,MATCH(C2951,Listi!$AJ:$AJ,0)),INDEX(Listi!T:T,MATCH(C2951,Listi!U:U,0)))</f>
        <v>Lífeyrissj. Tannlækna</v>
      </c>
      <c r="C2951" t="s">
        <v>261</v>
      </c>
      <c r="D2951" t="s">
        <v>207</v>
      </c>
      <c r="E2951" t="s">
        <v>276</v>
      </c>
      <c r="F2951" t="s">
        <v>458</v>
      </c>
      <c r="G2951" s="8" t="s">
        <v>365</v>
      </c>
      <c r="H2951" t="s">
        <v>318</v>
      </c>
      <c r="I2951" s="7">
        <v>0</v>
      </c>
      <c r="L2951" s="7">
        <v>6768408488</v>
      </c>
      <c r="M2951" s="7">
        <v>272759192</v>
      </c>
      <c r="N2951" s="7">
        <v>153838058</v>
      </c>
      <c r="O2951" s="20" t="str">
        <f t="shared" si="93"/>
        <v/>
      </c>
    </row>
    <row r="2952" spans="1:15">
      <c r="A2952" s="20" t="str">
        <f t="shared" si="94"/>
        <v>Lífeyrissjóður Tannlæknafél ÍslSamtryggingardeild</v>
      </c>
      <c r="B2952" s="20" t="str">
        <f>_xlfn.IFNA(INDEX(Listi!$AI:$AI,MATCH(C2952,Listi!$AJ:$AJ,0)),INDEX(Listi!T:T,MATCH(C2952,Listi!U:U,0)))</f>
        <v>Lífeyrissj. Tannlækna</v>
      </c>
      <c r="C2952" t="s">
        <v>261</v>
      </c>
      <c r="D2952" t="s">
        <v>205</v>
      </c>
      <c r="E2952" t="s">
        <v>275</v>
      </c>
      <c r="F2952" t="s">
        <v>458</v>
      </c>
      <c r="G2952" s="8" t="s">
        <v>365</v>
      </c>
      <c r="H2952" t="s">
        <v>318</v>
      </c>
      <c r="I2952" s="7">
        <v>0</v>
      </c>
      <c r="L2952" s="7">
        <v>2241251214</v>
      </c>
      <c r="M2952" s="7">
        <v>112827287</v>
      </c>
      <c r="N2952" s="7">
        <v>17930159</v>
      </c>
      <c r="O2952" s="20" t="str">
        <f t="shared" si="93"/>
        <v/>
      </c>
    </row>
    <row r="2953" spans="1:15">
      <c r="A2953" s="20" t="str">
        <f t="shared" si="94"/>
        <v>Lífeyrissjóður verslunarmannaÆvileið 1</v>
      </c>
      <c r="B2953" s="20" t="str">
        <f>_xlfn.IFNA(INDEX(Listi!$AI:$AI,MATCH(C2953,Listi!$AJ:$AJ,0)),INDEX(Listi!T:T,MATCH(C2953,Listi!U:U,0)))</f>
        <v>Lífeyrissj. Verslunarm.</v>
      </c>
      <c r="C2953" t="s">
        <v>206</v>
      </c>
      <c r="D2953" t="s">
        <v>310</v>
      </c>
      <c r="E2953" t="s">
        <v>276</v>
      </c>
      <c r="F2953" t="s">
        <v>458</v>
      </c>
      <c r="G2953" s="8" t="s">
        <v>365</v>
      </c>
      <c r="H2953" t="s">
        <v>318</v>
      </c>
      <c r="I2953" s="7">
        <v>2870429</v>
      </c>
      <c r="L2953" s="7">
        <v>2860479562</v>
      </c>
      <c r="M2953" s="7">
        <v>819651283</v>
      </c>
      <c r="N2953" s="7">
        <v>12562366</v>
      </c>
      <c r="O2953" s="20" t="str">
        <f t="shared" si="93"/>
        <v/>
      </c>
    </row>
    <row r="2954" spans="1:15">
      <c r="A2954" s="20" t="str">
        <f t="shared" si="94"/>
        <v>Lífeyrissjóður verslunarmannaÆvileið 2</v>
      </c>
      <c r="B2954" s="20" t="str">
        <f>_xlfn.IFNA(INDEX(Listi!$AI:$AI,MATCH(C2954,Listi!$AJ:$AJ,0)),INDEX(Listi!T:T,MATCH(C2954,Listi!U:U,0)))</f>
        <v>Lífeyrissj. Verslunarm.</v>
      </c>
      <c r="C2954" t="s">
        <v>206</v>
      </c>
      <c r="D2954" t="s">
        <v>309</v>
      </c>
      <c r="E2954" t="s">
        <v>276</v>
      </c>
      <c r="F2954" t="s">
        <v>458</v>
      </c>
      <c r="G2954" s="8" t="s">
        <v>365</v>
      </c>
      <c r="H2954" t="s">
        <v>318</v>
      </c>
      <c r="I2954" s="7">
        <v>1193968</v>
      </c>
      <c r="L2954" s="7">
        <v>2325064159</v>
      </c>
      <c r="M2954" s="7">
        <v>465663194</v>
      </c>
      <c r="N2954" s="7">
        <v>32037995</v>
      </c>
      <c r="O2954" s="20" t="str">
        <f t="shared" si="93"/>
        <v/>
      </c>
    </row>
    <row r="2955" spans="1:15">
      <c r="A2955" s="20" t="str">
        <f t="shared" si="94"/>
        <v>Lífeyrissjóður verslunarmannaÆvileið 3</v>
      </c>
      <c r="B2955" s="20" t="str">
        <f>_xlfn.IFNA(INDEX(Listi!$AI:$AI,MATCH(C2955,Listi!$AJ:$AJ,0)),INDEX(Listi!T:T,MATCH(C2955,Listi!U:U,0)))</f>
        <v>Lífeyrissj. Verslunarm.</v>
      </c>
      <c r="C2955" t="s">
        <v>206</v>
      </c>
      <c r="D2955" t="s">
        <v>308</v>
      </c>
      <c r="E2955" t="s">
        <v>276</v>
      </c>
      <c r="F2955" t="s">
        <v>458</v>
      </c>
      <c r="G2955" s="8" t="s">
        <v>365</v>
      </c>
      <c r="H2955" t="s">
        <v>318</v>
      </c>
      <c r="I2955" s="7">
        <v>439807</v>
      </c>
      <c r="L2955" s="7">
        <v>1567402319</v>
      </c>
      <c r="M2955" s="7">
        <v>325961302</v>
      </c>
      <c r="N2955" s="7">
        <v>60283998</v>
      </c>
      <c r="O2955" s="20" t="str">
        <f t="shared" si="93"/>
        <v/>
      </c>
    </row>
    <row r="2956" spans="1:15">
      <c r="A2956" s="20" t="str">
        <f t="shared" si="94"/>
        <v>Lífeyrissjóður verslunarmannaDeild I/Séreign</v>
      </c>
      <c r="B2956" s="20" t="str">
        <f>_xlfn.IFNA(INDEX(Listi!$AI:$AI,MATCH(C2956,Listi!$AJ:$AJ,0)),INDEX(Listi!T:T,MATCH(C2956,Listi!U:U,0)))</f>
        <v>Lífeyrissj. Verslunarm.</v>
      </c>
      <c r="C2956" t="s">
        <v>206</v>
      </c>
      <c r="D2956" t="s">
        <v>207</v>
      </c>
      <c r="E2956" t="s">
        <v>276</v>
      </c>
      <c r="F2956" t="s">
        <v>458</v>
      </c>
      <c r="G2956" s="8" t="s">
        <v>365</v>
      </c>
      <c r="H2956" t="s">
        <v>318</v>
      </c>
      <c r="I2956" s="7">
        <v>0</v>
      </c>
      <c r="L2956" s="7">
        <v>19785724399</v>
      </c>
      <c r="M2956" s="7">
        <v>729937912</v>
      </c>
      <c r="N2956" s="7">
        <v>458382791</v>
      </c>
      <c r="O2956" s="20" t="str">
        <f t="shared" si="93"/>
        <v/>
      </c>
    </row>
    <row r="2957" spans="1:15">
      <c r="A2957" s="20" t="str">
        <f t="shared" si="94"/>
        <v>Lífeyrissjóður verslunarmannaSamtryggingardeild</v>
      </c>
      <c r="B2957" s="20" t="str">
        <f>_xlfn.IFNA(INDEX(Listi!$AI:$AI,MATCH(C2957,Listi!$AJ:$AJ,0)),INDEX(Listi!T:T,MATCH(C2957,Listi!U:U,0)))</f>
        <v>Lífeyrissj. Verslunarm.</v>
      </c>
      <c r="C2957" t="s">
        <v>206</v>
      </c>
      <c r="D2957" t="s">
        <v>205</v>
      </c>
      <c r="E2957" t="s">
        <v>275</v>
      </c>
      <c r="F2957" t="s">
        <v>458</v>
      </c>
      <c r="G2957" s="8" t="s">
        <v>365</v>
      </c>
      <c r="H2957" t="s">
        <v>318</v>
      </c>
      <c r="I2957" s="7">
        <v>0</v>
      </c>
      <c r="L2957" s="7">
        <v>1174592806906</v>
      </c>
      <c r="M2957" s="7">
        <v>35794261112</v>
      </c>
      <c r="N2957" s="7">
        <v>21965137185</v>
      </c>
      <c r="O2957" s="20" t="str">
        <f t="shared" si="93"/>
        <v/>
      </c>
    </row>
    <row r="2958" spans="1:15">
      <c r="A2958" s="20" t="str">
        <f t="shared" si="94"/>
        <v>Lífeyrissjóður VestmannaeyjaSafn I</v>
      </c>
      <c r="B2958" s="20" t="str">
        <f>_xlfn.IFNA(INDEX(Listi!$AI:$AI,MATCH(C2958,Listi!$AJ:$AJ,0)),INDEX(Listi!T:T,MATCH(C2958,Listi!U:U,0)))</f>
        <v>Lífeyrissj. Vestm.</v>
      </c>
      <c r="C2958" t="s">
        <v>262</v>
      </c>
      <c r="D2958" t="s">
        <v>210</v>
      </c>
      <c r="E2958" t="s">
        <v>276</v>
      </c>
      <c r="F2958" t="s">
        <v>458</v>
      </c>
      <c r="G2958" s="8" t="s">
        <v>365</v>
      </c>
      <c r="H2958" t="s">
        <v>318</v>
      </c>
      <c r="I2958" s="7">
        <v>1258000</v>
      </c>
      <c r="L2958" s="7">
        <v>381311221</v>
      </c>
      <c r="M2958" s="7">
        <v>44104006</v>
      </c>
      <c r="N2958" s="7">
        <v>13592960</v>
      </c>
      <c r="O2958" s="20" t="str">
        <f t="shared" si="93"/>
        <v/>
      </c>
    </row>
    <row r="2959" spans="1:15">
      <c r="A2959" s="20" t="str">
        <f t="shared" si="94"/>
        <v>Lífeyrissjóður VestmannaeyjaSafn II</v>
      </c>
      <c r="B2959" s="20" t="str">
        <f>_xlfn.IFNA(INDEX(Listi!$AI:$AI,MATCH(C2959,Listi!$AJ:$AJ,0)),INDEX(Listi!T:T,MATCH(C2959,Listi!U:U,0)))</f>
        <v>Lífeyrissj. Vestm.</v>
      </c>
      <c r="C2959" t="s">
        <v>262</v>
      </c>
      <c r="D2959" t="s">
        <v>211</v>
      </c>
      <c r="E2959" t="s">
        <v>276</v>
      </c>
      <c r="F2959" t="s">
        <v>458</v>
      </c>
      <c r="G2959" s="8" t="s">
        <v>365</v>
      </c>
      <c r="H2959" t="s">
        <v>318</v>
      </c>
      <c r="I2959" s="7">
        <v>1227000</v>
      </c>
      <c r="L2959" s="7">
        <v>571440191</v>
      </c>
      <c r="M2959" s="7">
        <v>40240404</v>
      </c>
      <c r="N2959" s="7">
        <v>18659289</v>
      </c>
      <c r="O2959" s="20" t="str">
        <f t="shared" si="93"/>
        <v/>
      </c>
    </row>
    <row r="2960" spans="1:15">
      <c r="A2960" s="20" t="str">
        <f t="shared" si="94"/>
        <v>Lífeyrissjóður VestmannaeyjaSamtryggingardeild</v>
      </c>
      <c r="B2960" s="20" t="str">
        <f>_xlfn.IFNA(INDEX(Listi!$AI:$AI,MATCH(C2960,Listi!$AJ:$AJ,0)),INDEX(Listi!T:T,MATCH(C2960,Listi!U:U,0)))</f>
        <v>Lífeyrissj. Vestm.</v>
      </c>
      <c r="C2960" t="s">
        <v>262</v>
      </c>
      <c r="D2960" t="s">
        <v>205</v>
      </c>
      <c r="E2960" t="s">
        <v>275</v>
      </c>
      <c r="F2960" t="s">
        <v>458</v>
      </c>
      <c r="G2960" s="8" t="s">
        <v>365</v>
      </c>
      <c r="H2960" t="s">
        <v>318</v>
      </c>
      <c r="I2960" s="7">
        <v>12174</v>
      </c>
      <c r="L2960" s="7">
        <v>85198020532</v>
      </c>
      <c r="M2960" s="7">
        <v>1944643004</v>
      </c>
      <c r="N2960" s="7">
        <v>2198060399</v>
      </c>
      <c r="O2960" s="20" t="str">
        <f t="shared" si="93"/>
        <v/>
      </c>
    </row>
    <row r="2961" spans="1:15">
      <c r="A2961" s="20" t="str">
        <f t="shared" si="94"/>
        <v>Lífsval - lífeyrissparnaðurLífsval 1</v>
      </c>
      <c r="B2961" s="20" t="str">
        <f>_xlfn.IFNA(INDEX(Listi!$AI:$AI,MATCH(C2961,Listi!$AJ:$AJ,0)),INDEX(Listi!T:T,MATCH(C2961,Listi!U:U,0)))</f>
        <v>Lífsval</v>
      </c>
      <c r="C2961" t="s">
        <v>263</v>
      </c>
      <c r="D2961" t="s">
        <v>264</v>
      </c>
      <c r="E2961" t="s">
        <v>276</v>
      </c>
      <c r="F2961" t="s">
        <v>458</v>
      </c>
      <c r="G2961" s="8" t="s">
        <v>365</v>
      </c>
      <c r="H2961" t="s">
        <v>318</v>
      </c>
      <c r="I2961" s="7">
        <v>0</v>
      </c>
      <c r="L2961" s="7">
        <v>1792991246</v>
      </c>
      <c r="M2961" s="7">
        <v>203244065</v>
      </c>
      <c r="N2961" s="7">
        <v>81003579</v>
      </c>
      <c r="O2961" s="20" t="str">
        <f t="shared" si="93"/>
        <v/>
      </c>
    </row>
    <row r="2962" spans="1:15">
      <c r="A2962" s="20" t="str">
        <f t="shared" si="94"/>
        <v>Lífsval - lífeyrissparnaðurLífsval 2</v>
      </c>
      <c r="B2962" s="20" t="str">
        <f>_xlfn.IFNA(INDEX(Listi!$AI:$AI,MATCH(C2962,Listi!$AJ:$AJ,0)),INDEX(Listi!T:T,MATCH(C2962,Listi!U:U,0)))</f>
        <v>Lífsval</v>
      </c>
      <c r="C2962" t="s">
        <v>263</v>
      </c>
      <c r="D2962" t="s">
        <v>265</v>
      </c>
      <c r="E2962" t="s">
        <v>276</v>
      </c>
      <c r="F2962" t="s">
        <v>458</v>
      </c>
      <c r="G2962" s="8" t="s">
        <v>365</v>
      </c>
      <c r="H2962" t="s">
        <v>318</v>
      </c>
      <c r="I2962" s="7">
        <v>0</v>
      </c>
      <c r="L2962" s="7">
        <v>79660340</v>
      </c>
      <c r="M2962" s="7">
        <v>14369045</v>
      </c>
      <c r="N2962" s="7">
        <v>2695304</v>
      </c>
      <c r="O2962" s="20" t="str">
        <f t="shared" si="93"/>
        <v/>
      </c>
    </row>
    <row r="2963" spans="1:15">
      <c r="A2963" s="20" t="str">
        <f t="shared" si="94"/>
        <v>Lífsval - lífeyrissparnaðurLífsval 3</v>
      </c>
      <c r="B2963" s="20" t="str">
        <f>_xlfn.IFNA(INDEX(Listi!$AI:$AI,MATCH(C2963,Listi!$AJ:$AJ,0)),INDEX(Listi!T:T,MATCH(C2963,Listi!U:U,0)))</f>
        <v>Lífsval</v>
      </c>
      <c r="C2963" t="s">
        <v>263</v>
      </c>
      <c r="D2963" t="s">
        <v>266</v>
      </c>
      <c r="E2963" t="s">
        <v>276</v>
      </c>
      <c r="F2963" t="s">
        <v>458</v>
      </c>
      <c r="G2963" s="8" t="s">
        <v>365</v>
      </c>
      <c r="H2963" t="s">
        <v>318</v>
      </c>
      <c r="I2963" s="7">
        <v>0</v>
      </c>
      <c r="L2963" s="7">
        <v>131239774</v>
      </c>
      <c r="M2963" s="7">
        <v>16635787</v>
      </c>
      <c r="N2963" s="7">
        <v>3548138</v>
      </c>
      <c r="O2963" s="20" t="str">
        <f t="shared" si="93"/>
        <v/>
      </c>
    </row>
    <row r="2964" spans="1:15">
      <c r="A2964" s="20" t="str">
        <f t="shared" si="94"/>
        <v>Lífsval - lífeyrissparnaðurLífsval 4</v>
      </c>
      <c r="B2964" s="20" t="str">
        <f>_xlfn.IFNA(INDEX(Listi!$AI:$AI,MATCH(C2964,Listi!$AJ:$AJ,0)),INDEX(Listi!T:T,MATCH(C2964,Listi!U:U,0)))</f>
        <v>Lífsval</v>
      </c>
      <c r="C2964" t="s">
        <v>263</v>
      </c>
      <c r="D2964" t="s">
        <v>267</v>
      </c>
      <c r="E2964" t="s">
        <v>276</v>
      </c>
      <c r="F2964" t="s">
        <v>458</v>
      </c>
      <c r="G2964" s="8" t="s">
        <v>365</v>
      </c>
      <c r="H2964" t="s">
        <v>318</v>
      </c>
      <c r="I2964" s="7">
        <v>0</v>
      </c>
      <c r="L2964" s="7">
        <v>71752064</v>
      </c>
      <c r="M2964" s="7">
        <v>15238959</v>
      </c>
      <c r="N2964" s="7">
        <v>2058992</v>
      </c>
      <c r="O2964" s="20" t="str">
        <f t="shared" si="93"/>
        <v/>
      </c>
    </row>
    <row r="2965" spans="1:15">
      <c r="A2965" s="20" t="str">
        <f t="shared" si="94"/>
        <v>Lífsverk lífeyrissjóðurLífsverk I/Séreign</v>
      </c>
      <c r="B2965" s="20" t="str">
        <f>_xlfn.IFNA(INDEX(Listi!$AI:$AI,MATCH(C2965,Listi!$AJ:$AJ,0)),INDEX(Listi!T:T,MATCH(C2965,Listi!U:U,0)))</f>
        <v xml:space="preserve">Lífsverk  </v>
      </c>
      <c r="C2965" t="s">
        <v>268</v>
      </c>
      <c r="D2965" t="s">
        <v>269</v>
      </c>
      <c r="E2965" t="s">
        <v>276</v>
      </c>
      <c r="F2965" t="s">
        <v>458</v>
      </c>
      <c r="G2965" s="8" t="s">
        <v>365</v>
      </c>
      <c r="H2965" t="s">
        <v>318</v>
      </c>
      <c r="I2965" s="7">
        <v>0</v>
      </c>
      <c r="L2965" s="7">
        <v>4582957000</v>
      </c>
      <c r="M2965" s="7">
        <v>635926000</v>
      </c>
      <c r="N2965" s="7">
        <v>22708000</v>
      </c>
      <c r="O2965" s="20" t="str">
        <f t="shared" si="93"/>
        <v/>
      </c>
    </row>
    <row r="2966" spans="1:15">
      <c r="A2966" s="20" t="str">
        <f t="shared" si="94"/>
        <v>Lífsverk lífeyrissjóðurLífsverk II/Séreign</v>
      </c>
      <c r="B2966" s="20" t="str">
        <f>_xlfn.IFNA(INDEX(Listi!$AI:$AI,MATCH(C2966,Listi!$AJ:$AJ,0)),INDEX(Listi!T:T,MATCH(C2966,Listi!U:U,0)))</f>
        <v xml:space="preserve">Lífsverk  </v>
      </c>
      <c r="C2966" t="s">
        <v>268</v>
      </c>
      <c r="D2966" t="s">
        <v>270</v>
      </c>
      <c r="E2966" t="s">
        <v>276</v>
      </c>
      <c r="F2966" t="s">
        <v>458</v>
      </c>
      <c r="G2966" s="8" t="s">
        <v>365</v>
      </c>
      <c r="H2966" t="s">
        <v>318</v>
      </c>
      <c r="I2966" s="7">
        <v>0</v>
      </c>
      <c r="L2966" s="7">
        <v>23735073000</v>
      </c>
      <c r="M2966" s="7">
        <v>2073571000</v>
      </c>
      <c r="N2966" s="7">
        <v>249365000</v>
      </c>
      <c r="O2966" s="20" t="str">
        <f t="shared" si="93"/>
        <v/>
      </c>
    </row>
    <row r="2967" spans="1:15">
      <c r="A2967" s="20" t="str">
        <f t="shared" si="94"/>
        <v>Lífsverk lífeyrissjóðurLífsverk III/Séreign</v>
      </c>
      <c r="B2967" s="20" t="str">
        <f>_xlfn.IFNA(INDEX(Listi!$AI:$AI,MATCH(C2967,Listi!$AJ:$AJ,0)),INDEX(Listi!T:T,MATCH(C2967,Listi!U:U,0)))</f>
        <v xml:space="preserve">Lífsverk  </v>
      </c>
      <c r="C2967" t="s">
        <v>268</v>
      </c>
      <c r="D2967" t="s">
        <v>271</v>
      </c>
      <c r="E2967" t="s">
        <v>276</v>
      </c>
      <c r="F2967" t="s">
        <v>458</v>
      </c>
      <c r="G2967" s="8" t="s">
        <v>365</v>
      </c>
      <c r="H2967" t="s">
        <v>318</v>
      </c>
      <c r="I2967" s="7">
        <v>0</v>
      </c>
      <c r="L2967" s="7">
        <v>653814000</v>
      </c>
      <c r="M2967" s="7">
        <v>105107000</v>
      </c>
      <c r="N2967" s="7">
        <v>2613000</v>
      </c>
      <c r="O2967" s="20" t="str">
        <f t="shared" si="93"/>
        <v/>
      </c>
    </row>
    <row r="2968" spans="1:15">
      <c r="A2968" s="20" t="str">
        <f t="shared" si="94"/>
        <v>Lífsverk lífeyrissjóðurSamtryggingardeild</v>
      </c>
      <c r="B2968" s="20" t="str">
        <f>_xlfn.IFNA(INDEX(Listi!$AI:$AI,MATCH(C2968,Listi!$AJ:$AJ,0)),INDEX(Listi!T:T,MATCH(C2968,Listi!U:U,0)))</f>
        <v xml:space="preserve">Lífsverk  </v>
      </c>
      <c r="C2968" t="s">
        <v>268</v>
      </c>
      <c r="D2968" t="s">
        <v>205</v>
      </c>
      <c r="E2968" t="s">
        <v>275</v>
      </c>
      <c r="F2968" t="s">
        <v>458</v>
      </c>
      <c r="G2968" s="8" t="s">
        <v>365</v>
      </c>
      <c r="H2968" t="s">
        <v>318</v>
      </c>
      <c r="I2968" s="7">
        <v>0</v>
      </c>
      <c r="L2968" s="7">
        <v>120542527000</v>
      </c>
      <c r="M2968" s="7">
        <v>4397803000</v>
      </c>
      <c r="N2968" s="7">
        <v>1423151000</v>
      </c>
      <c r="O2968" s="20" t="str">
        <f t="shared" si="93"/>
        <v/>
      </c>
    </row>
    <row r="2969" spans="1:15">
      <c r="A2969" s="20" t="str">
        <f t="shared" si="94"/>
        <v>Söfnunarsjóður lífeyrisréttindaDeild I/Innlán</v>
      </c>
      <c r="B2969" s="20" t="str">
        <f>_xlfn.IFNA(INDEX(Listi!$AI:$AI,MATCH(C2969,Listi!$AJ:$AJ,0)),INDEX(Listi!T:T,MATCH(C2969,Listi!U:U,0)))</f>
        <v>Söfnunarsj.</v>
      </c>
      <c r="C2969" t="s">
        <v>272</v>
      </c>
      <c r="D2969" t="s">
        <v>273</v>
      </c>
      <c r="E2969" t="s">
        <v>276</v>
      </c>
      <c r="F2969" t="s">
        <v>458</v>
      </c>
      <c r="G2969" s="8" t="s">
        <v>365</v>
      </c>
      <c r="H2969" t="s">
        <v>318</v>
      </c>
      <c r="I2969" s="7">
        <v>0</v>
      </c>
      <c r="L2969" s="7">
        <v>2001731914</v>
      </c>
      <c r="M2969" s="7">
        <v>133561634</v>
      </c>
      <c r="N2969" s="7">
        <v>44803565</v>
      </c>
      <c r="O2969" s="20" t="str">
        <f t="shared" si="93"/>
        <v/>
      </c>
    </row>
    <row r="2970" spans="1:15">
      <c r="A2970" s="20" t="str">
        <f t="shared" si="94"/>
        <v>Söfnunarsjóður lífeyrisréttindaDeild III/Séreign</v>
      </c>
      <c r="B2970" s="20" t="str">
        <f>_xlfn.IFNA(INDEX(Listi!$AI:$AI,MATCH(C2970,Listi!$AJ:$AJ,0)),INDEX(Listi!T:T,MATCH(C2970,Listi!U:U,0)))</f>
        <v>Söfnunarsj.</v>
      </c>
      <c r="C2970" t="s">
        <v>272</v>
      </c>
      <c r="D2970" t="s">
        <v>599</v>
      </c>
      <c r="E2970" t="s">
        <v>276</v>
      </c>
      <c r="F2970" t="s">
        <v>458</v>
      </c>
      <c r="G2970" s="8" t="s">
        <v>365</v>
      </c>
      <c r="H2970" t="s">
        <v>318</v>
      </c>
      <c r="I2970" s="7">
        <v>79753</v>
      </c>
      <c r="L2970" s="7">
        <v>24413085</v>
      </c>
      <c r="M2970" s="7">
        <v>24697577</v>
      </c>
      <c r="N2970" s="7">
        <v>900000</v>
      </c>
      <c r="O2970" s="20" t="str">
        <f t="shared" si="93"/>
        <v/>
      </c>
    </row>
    <row r="2971" spans="1:15">
      <c r="A2971" s="20" t="str">
        <f t="shared" si="94"/>
        <v>Söfnunarsjóður lífeyrisréttindaDeildII/Séreign</v>
      </c>
      <c r="B2971" s="20" t="str">
        <f>_xlfn.IFNA(INDEX(Listi!$AI:$AI,MATCH(C2971,Listi!$AJ:$AJ,0)),INDEX(Listi!T:T,MATCH(C2971,Listi!U:U,0)))</f>
        <v>Söfnunarsj.</v>
      </c>
      <c r="C2971" t="s">
        <v>272</v>
      </c>
      <c r="D2971" t="s">
        <v>586</v>
      </c>
      <c r="E2971" t="s">
        <v>276</v>
      </c>
      <c r="F2971" t="s">
        <v>458</v>
      </c>
      <c r="G2971" s="8" t="s">
        <v>365</v>
      </c>
      <c r="H2971" t="s">
        <v>318</v>
      </c>
      <c r="I2971" s="7">
        <v>61257</v>
      </c>
      <c r="L2971" s="7">
        <v>1654616477</v>
      </c>
      <c r="M2971" s="7">
        <v>128539213</v>
      </c>
      <c r="N2971" s="7">
        <v>22846291</v>
      </c>
      <c r="O2971" s="20" t="str">
        <f t="shared" si="93"/>
        <v/>
      </c>
    </row>
    <row r="2972" spans="1:15">
      <c r="A2972" s="20" t="str">
        <f t="shared" si="94"/>
        <v>Söfnunarsjóður lífeyrisréttindaSamtryggingardeild</v>
      </c>
      <c r="B2972" s="20" t="str">
        <f>_xlfn.IFNA(INDEX(Listi!$AI:$AI,MATCH(C2972,Listi!$AJ:$AJ,0)),INDEX(Listi!T:T,MATCH(C2972,Listi!U:U,0)))</f>
        <v>Söfnunarsj.</v>
      </c>
      <c r="C2972" t="s">
        <v>272</v>
      </c>
      <c r="D2972" t="s">
        <v>205</v>
      </c>
      <c r="E2972" t="s">
        <v>275</v>
      </c>
      <c r="F2972" t="s">
        <v>458</v>
      </c>
      <c r="G2972" s="8" t="s">
        <v>365</v>
      </c>
      <c r="H2972" t="s">
        <v>318</v>
      </c>
      <c r="I2972" s="7">
        <v>2400127</v>
      </c>
      <c r="L2972" s="7">
        <v>238978847889</v>
      </c>
      <c r="M2972" s="7">
        <v>4967193409</v>
      </c>
      <c r="N2972" s="7">
        <v>6076487652</v>
      </c>
      <c r="O2972" s="20" t="str">
        <f t="shared" si="93"/>
        <v/>
      </c>
    </row>
    <row r="2973" spans="1:15">
      <c r="A2973" s="20" t="str">
        <f t="shared" si="94"/>
        <v>Stapi lífeyrissjóðurSafn I</v>
      </c>
      <c r="B2973" s="20" t="str">
        <f>_xlfn.IFNA(INDEX(Listi!$AI:$AI,MATCH(C2973,Listi!$AJ:$AJ,0)),INDEX(Listi!T:T,MATCH(C2973,Listi!U:U,0)))</f>
        <v xml:space="preserve">Stapi  </v>
      </c>
      <c r="C2973" t="s">
        <v>209</v>
      </c>
      <c r="D2973" t="s">
        <v>210</v>
      </c>
      <c r="E2973" t="s">
        <v>276</v>
      </c>
      <c r="F2973" t="s">
        <v>458</v>
      </c>
      <c r="G2973" s="8" t="s">
        <v>365</v>
      </c>
      <c r="H2973" t="s">
        <v>318</v>
      </c>
      <c r="I2973" s="7">
        <v>586630</v>
      </c>
      <c r="L2973" s="7">
        <v>2440828925</v>
      </c>
      <c r="M2973" s="7">
        <v>91567233</v>
      </c>
      <c r="N2973" s="7">
        <v>110755602</v>
      </c>
      <c r="O2973" s="20" t="str">
        <f t="shared" si="93"/>
        <v/>
      </c>
    </row>
    <row r="2974" spans="1:15">
      <c r="A2974" s="20" t="str">
        <f t="shared" si="94"/>
        <v>Stapi lífeyrissjóðurSafn II</v>
      </c>
      <c r="B2974" s="20" t="str">
        <f>_xlfn.IFNA(INDEX(Listi!$AI:$AI,MATCH(C2974,Listi!$AJ:$AJ,0)),INDEX(Listi!T:T,MATCH(C2974,Listi!U:U,0)))</f>
        <v xml:space="preserve">Stapi  </v>
      </c>
      <c r="C2974" t="s">
        <v>209</v>
      </c>
      <c r="D2974" t="s">
        <v>211</v>
      </c>
      <c r="E2974" t="s">
        <v>276</v>
      </c>
      <c r="F2974" t="s">
        <v>458</v>
      </c>
      <c r="G2974" s="8" t="s">
        <v>365</v>
      </c>
      <c r="H2974" t="s">
        <v>318</v>
      </c>
      <c r="I2974" s="7">
        <v>586630</v>
      </c>
      <c r="L2974" s="7">
        <v>5710890273</v>
      </c>
      <c r="M2974" s="7">
        <v>262001316</v>
      </c>
      <c r="N2974" s="7">
        <v>164209410</v>
      </c>
      <c r="O2974" s="20" t="str">
        <f t="shared" si="93"/>
        <v/>
      </c>
    </row>
    <row r="2975" spans="1:15">
      <c r="A2975" s="20" t="str">
        <f t="shared" si="94"/>
        <v>Stapi lífeyrissjóðurSafn III</v>
      </c>
      <c r="B2975" s="20" t="str">
        <f>_xlfn.IFNA(INDEX(Listi!$AI:$AI,MATCH(C2975,Listi!$AJ:$AJ,0)),INDEX(Listi!T:T,MATCH(C2975,Listi!U:U,0)))</f>
        <v xml:space="preserve">Stapi  </v>
      </c>
      <c r="C2975" t="s">
        <v>209</v>
      </c>
      <c r="D2975" t="s">
        <v>212</v>
      </c>
      <c r="E2975" t="s">
        <v>276</v>
      </c>
      <c r="F2975" t="s">
        <v>458</v>
      </c>
      <c r="G2975" s="8" t="s">
        <v>365</v>
      </c>
      <c r="H2975" t="s">
        <v>318</v>
      </c>
      <c r="I2975" s="7">
        <v>0</v>
      </c>
      <c r="L2975" s="7">
        <v>268100084</v>
      </c>
      <c r="M2975" s="7">
        <v>24388890</v>
      </c>
      <c r="N2975" s="7">
        <v>9886128</v>
      </c>
      <c r="O2975" s="20" t="str">
        <f t="shared" si="93"/>
        <v/>
      </c>
    </row>
    <row r="2976" spans="1:15">
      <c r="A2976" s="20" t="str">
        <f t="shared" si="94"/>
        <v>Stapi lífeyrissjóðurTryggingardeild</v>
      </c>
      <c r="B2976" s="20" t="str">
        <f>_xlfn.IFNA(INDEX(Listi!$AI:$AI,MATCH(C2976,Listi!$AJ:$AJ,0)),INDEX(Listi!T:T,MATCH(C2976,Listi!U:U,0)))</f>
        <v xml:space="preserve">Stapi  </v>
      </c>
      <c r="C2976" t="s">
        <v>209</v>
      </c>
      <c r="D2976" t="s">
        <v>213</v>
      </c>
      <c r="E2976" t="s">
        <v>275</v>
      </c>
      <c r="F2976" t="s">
        <v>458</v>
      </c>
      <c r="G2976" s="8" t="s">
        <v>365</v>
      </c>
      <c r="H2976" t="s">
        <v>318</v>
      </c>
      <c r="I2976" s="7">
        <v>13474105</v>
      </c>
      <c r="L2976" s="7">
        <v>348661724246</v>
      </c>
      <c r="M2976" s="7">
        <v>13807615154</v>
      </c>
      <c r="N2976" s="7">
        <v>7912918911</v>
      </c>
      <c r="O2976" s="20" t="str">
        <f t="shared" si="93"/>
        <v/>
      </c>
    </row>
    <row r="2977" spans="1:15">
      <c r="A2977" s="20" t="str">
        <f t="shared" si="94"/>
        <v>Stapi lífeyrissjóðurVarfærnasafnið</v>
      </c>
      <c r="B2977" s="20" t="str">
        <f>_xlfn.IFNA(INDEX(Listi!$AI:$AI,MATCH(C2977,Listi!$AJ:$AJ,0)),INDEX(Listi!T:T,MATCH(C2977,Listi!U:U,0)))</f>
        <v xml:space="preserve">Stapi  </v>
      </c>
      <c r="C2977" t="s">
        <v>209</v>
      </c>
      <c r="D2977" t="s">
        <v>392</v>
      </c>
      <c r="E2977" t="s">
        <v>276</v>
      </c>
      <c r="F2977" t="s">
        <v>458</v>
      </c>
      <c r="G2977" s="8" t="s">
        <v>365</v>
      </c>
      <c r="H2977" t="s">
        <v>318</v>
      </c>
      <c r="I2977" s="7">
        <v>31466</v>
      </c>
      <c r="L2977" s="7">
        <v>471986044</v>
      </c>
      <c r="M2977" s="7">
        <v>137399159</v>
      </c>
      <c r="N2977" s="7">
        <v>6994496</v>
      </c>
      <c r="O2977" s="20" t="str">
        <f t="shared" si="93"/>
        <v/>
      </c>
    </row>
    <row r="2978" spans="1:15">
      <c r="A2978" s="20" t="str">
        <f t="shared" si="94"/>
        <v>Almenni lífeyrissjóðurinnÆvisafn I</v>
      </c>
      <c r="B2978" s="20" t="str">
        <f>_xlfn.IFNA(INDEX(Listi!$AI:$AI,MATCH(C2978,Listi!$AJ:$AJ,0)),INDEX(Listi!T:T,MATCH(C2978,Listi!U:U,0)))</f>
        <v xml:space="preserve">Almenni </v>
      </c>
      <c r="C2978" t="s">
        <v>0</v>
      </c>
      <c r="D2978" t="s">
        <v>202</v>
      </c>
      <c r="E2978" t="s">
        <v>276</v>
      </c>
      <c r="F2978" t="s">
        <v>434</v>
      </c>
      <c r="G2978" s="8" t="s">
        <v>379</v>
      </c>
      <c r="H2978" t="s">
        <v>319</v>
      </c>
      <c r="I2978" s="7">
        <v>0</v>
      </c>
      <c r="L2978" s="7">
        <v>43068273823</v>
      </c>
      <c r="M2978" s="7">
        <v>4413720640</v>
      </c>
      <c r="N2978" s="7">
        <v>641257097</v>
      </c>
      <c r="O2978" s="20" t="str">
        <f t="shared" si="93"/>
        <v/>
      </c>
    </row>
    <row r="2979" spans="1:15">
      <c r="A2979" s="20" t="str">
        <f t="shared" si="94"/>
        <v>Almenni lífeyrissjóðurinnÆvisafn II</v>
      </c>
      <c r="B2979" s="20" t="str">
        <f>_xlfn.IFNA(INDEX(Listi!$AI:$AI,MATCH(C2979,Listi!$AJ:$AJ,0)),INDEX(Listi!T:T,MATCH(C2979,Listi!U:U,0)))</f>
        <v xml:space="preserve">Almenni </v>
      </c>
      <c r="C2979" t="s">
        <v>0</v>
      </c>
      <c r="D2979" t="s">
        <v>203</v>
      </c>
      <c r="E2979" t="s">
        <v>276</v>
      </c>
      <c r="F2979" t="s">
        <v>434</v>
      </c>
      <c r="G2979" s="8" t="s">
        <v>379</v>
      </c>
      <c r="H2979" t="s">
        <v>319</v>
      </c>
      <c r="I2979" s="7">
        <v>0</v>
      </c>
      <c r="L2979" s="7">
        <v>86460235807</v>
      </c>
      <c r="M2979" s="7">
        <v>3970537445</v>
      </c>
      <c r="N2979" s="7">
        <v>1539034493</v>
      </c>
      <c r="O2979" s="20" t="str">
        <f t="shared" si="93"/>
        <v/>
      </c>
    </row>
    <row r="2980" spans="1:15">
      <c r="A2980" s="20" t="str">
        <f t="shared" si="94"/>
        <v>Almenni lífeyrissjóðurinnÆvisafn III</v>
      </c>
      <c r="B2980" s="20" t="str">
        <f>_xlfn.IFNA(INDEX(Listi!$AI:$AI,MATCH(C2980,Listi!$AJ:$AJ,0)),INDEX(Listi!T:T,MATCH(C2980,Listi!U:U,0)))</f>
        <v xml:space="preserve">Almenni </v>
      </c>
      <c r="C2980" t="s">
        <v>0</v>
      </c>
      <c r="D2980" t="s">
        <v>204</v>
      </c>
      <c r="E2980" t="s">
        <v>276</v>
      </c>
      <c r="F2980" t="s">
        <v>434</v>
      </c>
      <c r="G2980" s="8" t="s">
        <v>379</v>
      </c>
      <c r="H2980" t="s">
        <v>319</v>
      </c>
      <c r="I2980" s="7">
        <v>0</v>
      </c>
      <c r="L2980" s="7">
        <v>33890180699</v>
      </c>
      <c r="M2980" s="7">
        <v>1571509194</v>
      </c>
      <c r="N2980" s="7">
        <v>920421683</v>
      </c>
      <c r="O2980" s="20" t="str">
        <f t="shared" si="93"/>
        <v/>
      </c>
    </row>
    <row r="2981" spans="1:15">
      <c r="A2981" s="20" t="str">
        <f t="shared" si="94"/>
        <v>Almenni lífeyrissjóðurinnHúsnæðissafn</v>
      </c>
      <c r="B2981" s="20" t="str">
        <f>_xlfn.IFNA(INDEX(Listi!$AI:$AI,MATCH(C2981,Listi!$AJ:$AJ,0)),INDEX(Listi!T:T,MATCH(C2981,Listi!U:U,0)))</f>
        <v xml:space="preserve">Almenni </v>
      </c>
      <c r="C2981" t="s">
        <v>0</v>
      </c>
      <c r="D2981" t="s">
        <v>315</v>
      </c>
      <c r="E2981" t="s">
        <v>276</v>
      </c>
      <c r="F2981" t="s">
        <v>434</v>
      </c>
      <c r="G2981" s="8" t="s">
        <v>379</v>
      </c>
      <c r="H2981" t="s">
        <v>319</v>
      </c>
      <c r="I2981" s="7">
        <v>0</v>
      </c>
      <c r="L2981" s="7">
        <v>487895879</v>
      </c>
      <c r="M2981" s="7">
        <v>166428361</v>
      </c>
      <c r="N2981" s="7">
        <v>18080096</v>
      </c>
      <c r="O2981" s="20" t="str">
        <f t="shared" si="93"/>
        <v/>
      </c>
    </row>
    <row r="2982" spans="1:15">
      <c r="A2982" s="20" t="str">
        <f t="shared" si="94"/>
        <v>Almenni lífeyrissjóðurinnInnlánssafn</v>
      </c>
      <c r="B2982" s="20" t="str">
        <f>_xlfn.IFNA(INDEX(Listi!$AI:$AI,MATCH(C2982,Listi!$AJ:$AJ,0)),INDEX(Listi!T:T,MATCH(C2982,Listi!U:U,0)))</f>
        <v xml:space="preserve">Almenni </v>
      </c>
      <c r="C2982" t="s">
        <v>0</v>
      </c>
      <c r="D2982" t="s">
        <v>1</v>
      </c>
      <c r="E2982" t="s">
        <v>276</v>
      </c>
      <c r="F2982" t="s">
        <v>434</v>
      </c>
      <c r="G2982" s="8" t="s">
        <v>379</v>
      </c>
      <c r="H2982" t="s">
        <v>319</v>
      </c>
      <c r="I2982" s="7">
        <v>0</v>
      </c>
      <c r="L2982" s="7">
        <v>26587944379</v>
      </c>
      <c r="M2982" s="7">
        <v>1016779991</v>
      </c>
      <c r="N2982" s="7">
        <v>1031869724</v>
      </c>
      <c r="O2982" s="20" t="str">
        <f t="shared" si="93"/>
        <v/>
      </c>
    </row>
    <row r="2983" spans="1:15">
      <c r="A2983" s="20" t="str">
        <f t="shared" si="94"/>
        <v>Almenni lífeyrissjóðurinnRíkissafn langt</v>
      </c>
      <c r="B2983" s="20" t="str">
        <f>_xlfn.IFNA(INDEX(Listi!$AI:$AI,MATCH(C2983,Listi!$AJ:$AJ,0)),INDEX(Listi!T:T,MATCH(C2983,Listi!U:U,0)))</f>
        <v xml:space="preserve">Almenni </v>
      </c>
      <c r="C2983" t="s">
        <v>0</v>
      </c>
      <c r="D2983" t="s">
        <v>199</v>
      </c>
      <c r="E2983" t="s">
        <v>276</v>
      </c>
      <c r="F2983" t="s">
        <v>434</v>
      </c>
      <c r="G2983" s="8" t="s">
        <v>379</v>
      </c>
      <c r="H2983" t="s">
        <v>319</v>
      </c>
      <c r="I2983" s="7">
        <v>0</v>
      </c>
      <c r="L2983" s="7">
        <v>1193680171</v>
      </c>
      <c r="M2983" s="7">
        <v>61272573</v>
      </c>
      <c r="N2983" s="7">
        <v>40105929</v>
      </c>
      <c r="O2983" s="20" t="str">
        <f t="shared" si="93"/>
        <v/>
      </c>
    </row>
    <row r="2984" spans="1:15">
      <c r="A2984" s="20" t="str">
        <f t="shared" si="94"/>
        <v>Almenni lífeyrissjóðurinnRíkissafn stutt</v>
      </c>
      <c r="B2984" s="20" t="str">
        <f>_xlfn.IFNA(INDEX(Listi!$AI:$AI,MATCH(C2984,Listi!$AJ:$AJ,0)),INDEX(Listi!T:T,MATCH(C2984,Listi!U:U,0)))</f>
        <v xml:space="preserve">Almenni </v>
      </c>
      <c r="C2984" t="s">
        <v>0</v>
      </c>
      <c r="D2984" t="s">
        <v>200</v>
      </c>
      <c r="E2984" t="s">
        <v>276</v>
      </c>
      <c r="F2984" t="s">
        <v>434</v>
      </c>
      <c r="G2984" s="8" t="s">
        <v>379</v>
      </c>
      <c r="H2984" t="s">
        <v>319</v>
      </c>
      <c r="I2984" s="7">
        <v>0</v>
      </c>
      <c r="L2984" s="7">
        <v>541893627</v>
      </c>
      <c r="M2984" s="7">
        <v>20423158</v>
      </c>
      <c r="N2984" s="7">
        <v>14899899</v>
      </c>
      <c r="O2984" s="20" t="str">
        <f t="shared" si="93"/>
        <v/>
      </c>
    </row>
    <row r="2985" spans="1:15">
      <c r="A2985" s="20" t="str">
        <f t="shared" si="94"/>
        <v>Almenni lífeyrissjóðurinnTryggingadeild</v>
      </c>
      <c r="B2985" s="20" t="str">
        <f>_xlfn.IFNA(INDEX(Listi!$AI:$AI,MATCH(C2985,Listi!$AJ:$AJ,0)),INDEX(Listi!T:T,MATCH(C2985,Listi!U:U,0)))</f>
        <v xml:space="preserve">Almenni </v>
      </c>
      <c r="C2985" t="s">
        <v>0</v>
      </c>
      <c r="D2985" t="s">
        <v>201</v>
      </c>
      <c r="E2985" t="s">
        <v>275</v>
      </c>
      <c r="F2985" t="s">
        <v>434</v>
      </c>
      <c r="G2985" s="8" t="s">
        <v>379</v>
      </c>
      <c r="H2985" t="s">
        <v>319</v>
      </c>
      <c r="I2985" s="7">
        <v>0</v>
      </c>
      <c r="L2985" s="7">
        <v>174784296254</v>
      </c>
      <c r="M2985" s="7">
        <v>7497244534</v>
      </c>
      <c r="N2985" s="7">
        <v>3057046932</v>
      </c>
      <c r="O2985" s="20" t="str">
        <f t="shared" si="93"/>
        <v/>
      </c>
    </row>
    <row r="2986" spans="1:15">
      <c r="A2986" s="20" t="str">
        <f t="shared" si="94"/>
        <v>Arion banki hf.Erlend hlutabréf</v>
      </c>
      <c r="B2986" s="20" t="str">
        <f>_xlfn.IFNA(INDEX(Listi!$AI:$AI,MATCH(C2986,Listi!$AJ:$AJ,0)),INDEX(Listi!T:T,MATCH(C2986,Listi!U:U,0)))</f>
        <v xml:space="preserve">Arion banki </v>
      </c>
      <c r="C2986" t="s">
        <v>214</v>
      </c>
      <c r="D2986" t="s">
        <v>215</v>
      </c>
      <c r="E2986" t="s">
        <v>276</v>
      </c>
      <c r="F2986" t="s">
        <v>434</v>
      </c>
      <c r="G2986" s="8" t="s">
        <v>379</v>
      </c>
      <c r="H2986" t="s">
        <v>319</v>
      </c>
      <c r="I2986" s="7">
        <v>0</v>
      </c>
      <c r="L2986" s="7">
        <v>1149685000</v>
      </c>
      <c r="M2986" s="7">
        <v>49095000</v>
      </c>
      <c r="N2986" s="7">
        <v>10876000</v>
      </c>
      <c r="O2986" s="20" t="str">
        <f t="shared" si="93"/>
        <v/>
      </c>
    </row>
    <row r="2987" spans="1:15">
      <c r="A2987" s="20" t="str">
        <f t="shared" si="94"/>
        <v>Arion banki hf.Innlend skuldabréf</v>
      </c>
      <c r="B2987" s="20" t="str">
        <f>_xlfn.IFNA(INDEX(Listi!$AI:$AI,MATCH(C2987,Listi!$AJ:$AJ,0)),INDEX(Listi!T:T,MATCH(C2987,Listi!U:U,0)))</f>
        <v xml:space="preserve">Arion banki </v>
      </c>
      <c r="C2987" t="s">
        <v>214</v>
      </c>
      <c r="D2987" t="s">
        <v>216</v>
      </c>
      <c r="E2987" t="s">
        <v>276</v>
      </c>
      <c r="F2987" t="s">
        <v>434</v>
      </c>
      <c r="G2987" s="8" t="s">
        <v>379</v>
      </c>
      <c r="H2987" t="s">
        <v>319</v>
      </c>
      <c r="I2987" s="7">
        <v>33000</v>
      </c>
      <c r="L2987" s="7">
        <v>4446434000</v>
      </c>
      <c r="M2987" s="7">
        <v>344234000</v>
      </c>
      <c r="N2987" s="7">
        <v>44793000</v>
      </c>
      <c r="O2987" s="20" t="str">
        <f t="shared" si="93"/>
        <v/>
      </c>
    </row>
    <row r="2988" spans="1:15">
      <c r="A2988" s="20" t="str">
        <f t="shared" si="94"/>
        <v>Arion banki hf.Lífeyrisauki L1</v>
      </c>
      <c r="B2988" s="20" t="str">
        <f>_xlfn.IFNA(INDEX(Listi!$AI:$AI,MATCH(C2988,Listi!$AJ:$AJ,0)),INDEX(Listi!T:T,MATCH(C2988,Listi!U:U,0)))</f>
        <v xml:space="preserve">Arion banki </v>
      </c>
      <c r="C2988" t="s">
        <v>214</v>
      </c>
      <c r="D2988" t="s">
        <v>377</v>
      </c>
      <c r="E2988" t="s">
        <v>276</v>
      </c>
      <c r="F2988" t="s">
        <v>434</v>
      </c>
      <c r="G2988" s="8" t="s">
        <v>379</v>
      </c>
      <c r="H2988" t="s">
        <v>319</v>
      </c>
      <c r="I2988" s="7">
        <v>7615000</v>
      </c>
      <c r="L2988" s="7">
        <v>5887942000</v>
      </c>
      <c r="M2988" s="7">
        <v>1011885000</v>
      </c>
      <c r="N2988" s="7">
        <v>34615000</v>
      </c>
      <c r="O2988" s="20" t="str">
        <f t="shared" si="93"/>
        <v/>
      </c>
    </row>
    <row r="2989" spans="1:15">
      <c r="A2989" s="20" t="str">
        <f t="shared" si="94"/>
        <v>Arion banki hf.Lífeyrisauki L2</v>
      </c>
      <c r="B2989" s="20" t="str">
        <f>_xlfn.IFNA(INDEX(Listi!$AI:$AI,MATCH(C2989,Listi!$AJ:$AJ,0)),INDEX(Listi!T:T,MATCH(C2989,Listi!U:U,0)))</f>
        <v xml:space="preserve">Arion banki </v>
      </c>
      <c r="C2989" t="s">
        <v>214</v>
      </c>
      <c r="D2989" t="s">
        <v>372</v>
      </c>
      <c r="E2989" t="s">
        <v>276</v>
      </c>
      <c r="F2989" t="s">
        <v>434</v>
      </c>
      <c r="G2989" s="8" t="s">
        <v>379</v>
      </c>
      <c r="H2989" t="s">
        <v>319</v>
      </c>
      <c r="I2989" s="7">
        <v>31532000</v>
      </c>
      <c r="L2989" s="7">
        <v>21366380000</v>
      </c>
      <c r="M2989" s="7">
        <v>1613513000</v>
      </c>
      <c r="N2989" s="7">
        <v>92085000</v>
      </c>
      <c r="O2989" s="20" t="str">
        <f t="shared" si="93"/>
        <v/>
      </c>
    </row>
    <row r="2990" spans="1:15">
      <c r="A2990" s="20" t="str">
        <f t="shared" si="94"/>
        <v>Arion banki hf.Lífeyrisauki L3</v>
      </c>
      <c r="B2990" s="20" t="str">
        <f>_xlfn.IFNA(INDEX(Listi!$AI:$AI,MATCH(C2990,Listi!$AJ:$AJ,0)),INDEX(Listi!T:T,MATCH(C2990,Listi!U:U,0)))</f>
        <v xml:space="preserve">Arion banki </v>
      </c>
      <c r="C2990" t="s">
        <v>214</v>
      </c>
      <c r="D2990" t="s">
        <v>371</v>
      </c>
      <c r="E2990" t="s">
        <v>276</v>
      </c>
      <c r="F2990" t="s">
        <v>434</v>
      </c>
      <c r="G2990" s="8" t="s">
        <v>379</v>
      </c>
      <c r="H2990" t="s">
        <v>319</v>
      </c>
      <c r="I2990" s="7">
        <v>27071000</v>
      </c>
      <c r="L2990" s="7">
        <v>29714848000</v>
      </c>
      <c r="M2990" s="7">
        <v>2122481000</v>
      </c>
      <c r="N2990" s="7">
        <v>129566000</v>
      </c>
      <c r="O2990" s="20" t="str">
        <f t="shared" si="93"/>
        <v/>
      </c>
    </row>
    <row r="2991" spans="1:15">
      <c r="A2991" s="20" t="str">
        <f t="shared" si="94"/>
        <v>Arion banki hf.Lífeyrisauki L4</v>
      </c>
      <c r="B2991" s="20" t="str">
        <f>_xlfn.IFNA(INDEX(Listi!$AI:$AI,MATCH(C2991,Listi!$AJ:$AJ,0)),INDEX(Listi!T:T,MATCH(C2991,Listi!U:U,0)))</f>
        <v xml:space="preserve">Arion banki </v>
      </c>
      <c r="C2991" t="s">
        <v>214</v>
      </c>
      <c r="D2991" t="s">
        <v>587</v>
      </c>
      <c r="E2991" t="s">
        <v>276</v>
      </c>
      <c r="F2991" t="s">
        <v>434</v>
      </c>
      <c r="G2991" s="8" t="s">
        <v>379</v>
      </c>
      <c r="H2991" t="s">
        <v>319</v>
      </c>
      <c r="I2991" s="7">
        <v>8830000</v>
      </c>
      <c r="L2991" s="7">
        <v>19306242000</v>
      </c>
      <c r="M2991" s="7">
        <v>1346647000</v>
      </c>
      <c r="N2991" s="7">
        <v>388052000</v>
      </c>
      <c r="O2991" s="20" t="str">
        <f t="shared" si="93"/>
        <v/>
      </c>
    </row>
    <row r="2992" spans="1:15">
      <c r="A2992" s="20" t="str">
        <f t="shared" si="94"/>
        <v>Arion banki hf.Lífeyrisauki L5</v>
      </c>
      <c r="B2992" s="20" t="str">
        <f>_xlfn.IFNA(INDEX(Listi!$AI:$AI,MATCH(C2992,Listi!$AJ:$AJ,0)),INDEX(Listi!T:T,MATCH(C2992,Listi!U:U,0)))</f>
        <v xml:space="preserve">Arion banki </v>
      </c>
      <c r="C2992" t="s">
        <v>214</v>
      </c>
      <c r="D2992" t="s">
        <v>369</v>
      </c>
      <c r="E2992" t="s">
        <v>276</v>
      </c>
      <c r="F2992" t="s">
        <v>434</v>
      </c>
      <c r="G2992" s="8" t="s">
        <v>379</v>
      </c>
      <c r="H2992" t="s">
        <v>319</v>
      </c>
      <c r="I2992" s="7">
        <v>0</v>
      </c>
      <c r="L2992" s="7">
        <v>44858554000</v>
      </c>
      <c r="M2992" s="7">
        <v>4018833000</v>
      </c>
      <c r="N2992" s="7">
        <v>933672000</v>
      </c>
      <c r="O2992" s="20" t="str">
        <f t="shared" si="93"/>
        <v/>
      </c>
    </row>
    <row r="2993" spans="1:15">
      <c r="A2993" s="20" t="str">
        <f t="shared" si="94"/>
        <v>Birta lífeyrissjóðurBlönduð leið</v>
      </c>
      <c r="B2993" s="20" t="str">
        <f>_xlfn.IFNA(INDEX(Listi!$AI:$AI,MATCH(C2993,Listi!$AJ:$AJ,0)),INDEX(Listi!T:T,MATCH(C2993,Listi!U:U,0)))</f>
        <v xml:space="preserve">Birta  </v>
      </c>
      <c r="C2993" t="s">
        <v>298</v>
      </c>
      <c r="D2993" t="s">
        <v>314</v>
      </c>
      <c r="E2993" t="s">
        <v>276</v>
      </c>
      <c r="F2993" t="s">
        <v>434</v>
      </c>
      <c r="G2993" s="8" t="s">
        <v>379</v>
      </c>
      <c r="H2993" t="s">
        <v>319</v>
      </c>
      <c r="I2993" s="7">
        <v>4735899</v>
      </c>
      <c r="L2993" s="7">
        <v>6929716201</v>
      </c>
      <c r="M2993" s="7">
        <v>253995298</v>
      </c>
      <c r="N2993" s="7">
        <v>139753585</v>
      </c>
      <c r="O2993" s="20" t="str">
        <f t="shared" si="93"/>
        <v/>
      </c>
    </row>
    <row r="2994" spans="1:15">
      <c r="A2994" s="20" t="str">
        <f t="shared" si="94"/>
        <v>Birta lífeyrissjóðurInnlánsleið</v>
      </c>
      <c r="B2994" s="20" t="str">
        <f>_xlfn.IFNA(INDEX(Listi!$AI:$AI,MATCH(C2994,Listi!$AJ:$AJ,0)),INDEX(Listi!T:T,MATCH(C2994,Listi!U:U,0)))</f>
        <v xml:space="preserve">Birta  </v>
      </c>
      <c r="C2994" t="s">
        <v>298</v>
      </c>
      <c r="D2994" t="s">
        <v>208</v>
      </c>
      <c r="E2994" t="s">
        <v>276</v>
      </c>
      <c r="F2994" t="s">
        <v>434</v>
      </c>
      <c r="G2994" s="8" t="s">
        <v>379</v>
      </c>
      <c r="H2994" t="s">
        <v>319</v>
      </c>
      <c r="I2994" s="7">
        <v>0</v>
      </c>
      <c r="L2994" s="7">
        <v>4108971332</v>
      </c>
      <c r="M2994" s="7">
        <v>264842424</v>
      </c>
      <c r="N2994" s="7">
        <v>174324836</v>
      </c>
      <c r="O2994" s="20" t="str">
        <f t="shared" si="93"/>
        <v/>
      </c>
    </row>
    <row r="2995" spans="1:15">
      <c r="A2995" s="20" t="str">
        <f t="shared" si="94"/>
        <v>Birta lífeyrissjóðurSamtryggingardeild</v>
      </c>
      <c r="B2995" s="20" t="str">
        <f>_xlfn.IFNA(INDEX(Listi!$AI:$AI,MATCH(C2995,Listi!$AJ:$AJ,0)),INDEX(Listi!T:T,MATCH(C2995,Listi!U:U,0)))</f>
        <v xml:space="preserve">Birta  </v>
      </c>
      <c r="C2995" t="s">
        <v>298</v>
      </c>
      <c r="D2995" t="s">
        <v>205</v>
      </c>
      <c r="E2995" t="s">
        <v>275</v>
      </c>
      <c r="F2995" t="s">
        <v>434</v>
      </c>
      <c r="G2995" s="8" t="s">
        <v>379</v>
      </c>
      <c r="H2995" t="s">
        <v>319</v>
      </c>
      <c r="I2995" s="7">
        <v>0</v>
      </c>
      <c r="L2995" s="7">
        <v>549755105944</v>
      </c>
      <c r="M2995" s="7">
        <v>18480897961</v>
      </c>
      <c r="N2995" s="7">
        <v>14075814006</v>
      </c>
      <c r="O2995" s="20" t="str">
        <f t="shared" si="93"/>
        <v/>
      </c>
    </row>
    <row r="2996" spans="1:15">
      <c r="A2996" s="20" t="str">
        <f t="shared" si="94"/>
        <v>Birta lífeyrissjóðurSkuldabréfaleið</v>
      </c>
      <c r="B2996" s="20" t="str">
        <f>_xlfn.IFNA(INDEX(Listi!$AI:$AI,MATCH(C2996,Listi!$AJ:$AJ,0)),INDEX(Listi!T:T,MATCH(C2996,Listi!U:U,0)))</f>
        <v xml:space="preserve">Birta  </v>
      </c>
      <c r="C2996" t="s">
        <v>298</v>
      </c>
      <c r="D2996" t="s">
        <v>313</v>
      </c>
      <c r="E2996" t="s">
        <v>276</v>
      </c>
      <c r="F2996" t="s">
        <v>434</v>
      </c>
      <c r="G2996" s="8" t="s">
        <v>379</v>
      </c>
      <c r="H2996" t="s">
        <v>319</v>
      </c>
      <c r="I2996" s="7">
        <v>0</v>
      </c>
      <c r="L2996" s="7">
        <v>8522374478</v>
      </c>
      <c r="M2996" s="7">
        <v>391005163</v>
      </c>
      <c r="N2996" s="7">
        <v>218104877</v>
      </c>
      <c r="O2996" s="20" t="str">
        <f t="shared" si="93"/>
        <v/>
      </c>
    </row>
    <row r="2997" spans="1:15">
      <c r="A2997" s="20" t="str">
        <f t="shared" si="94"/>
        <v>Birta lífeyrissjóðurTilgreind séreign</v>
      </c>
      <c r="B2997" s="20" t="str">
        <f>_xlfn.IFNA(INDEX(Listi!$AI:$AI,MATCH(C2997,Listi!$AJ:$AJ,0)),INDEX(Listi!T:T,MATCH(C2997,Listi!U:U,0)))</f>
        <v xml:space="preserve">Birta  </v>
      </c>
      <c r="C2997" t="s">
        <v>298</v>
      </c>
      <c r="D2997" t="s">
        <v>312</v>
      </c>
      <c r="E2997" t="s">
        <v>276</v>
      </c>
      <c r="F2997" t="s">
        <v>434</v>
      </c>
      <c r="G2997" s="8" t="s">
        <v>379</v>
      </c>
      <c r="H2997" t="s">
        <v>319</v>
      </c>
      <c r="I2997" s="7">
        <v>2598897</v>
      </c>
      <c r="L2997" s="7">
        <v>2234420297</v>
      </c>
      <c r="M2997" s="7">
        <v>511871981</v>
      </c>
      <c r="N2997" s="7">
        <v>36000223</v>
      </c>
      <c r="O2997" s="20" t="str">
        <f t="shared" si="93"/>
        <v/>
      </c>
    </row>
    <row r="2998" spans="1:15">
      <c r="A2998" s="20" t="str">
        <f t="shared" si="94"/>
        <v>Brú Lífeyrissjóður starfsmanna sveitarfélagaA-deild</v>
      </c>
      <c r="B2998" s="20" t="str">
        <f>_xlfn.IFNA(INDEX(Listi!$AI:$AI,MATCH(C2998,Listi!$AJ:$AJ,0)),INDEX(Listi!T:T,MATCH(C2998,Listi!U:U,0)))</f>
        <v>Brú</v>
      </c>
      <c r="C2998" t="s">
        <v>217</v>
      </c>
      <c r="D2998" t="s">
        <v>257</v>
      </c>
      <c r="E2998" t="s">
        <v>275</v>
      </c>
      <c r="F2998" t="s">
        <v>434</v>
      </c>
      <c r="G2998" s="8" t="s">
        <v>379</v>
      </c>
      <c r="H2998" t="s">
        <v>319</v>
      </c>
      <c r="I2998" s="7">
        <v>5648426</v>
      </c>
      <c r="L2998" s="7">
        <v>270469177889</v>
      </c>
      <c r="M2998" s="7">
        <v>13987858077</v>
      </c>
      <c r="N2998" s="7">
        <v>4793072329</v>
      </c>
      <c r="O2998" s="20" t="str">
        <f t="shared" si="93"/>
        <v/>
      </c>
    </row>
    <row r="2999" spans="1:15">
      <c r="A2999" s="20" t="str">
        <f t="shared" si="94"/>
        <v>Brú Lífeyrissjóður starfsmanna sveitarfélagaB-deild</v>
      </c>
      <c r="B2999" s="20" t="str">
        <f>_xlfn.IFNA(INDEX(Listi!$AI:$AI,MATCH(C2999,Listi!$AJ:$AJ,0)),INDEX(Listi!T:T,MATCH(C2999,Listi!U:U,0)))</f>
        <v>Brú</v>
      </c>
      <c r="C2999" t="s">
        <v>217</v>
      </c>
      <c r="D2999" t="s">
        <v>218</v>
      </c>
      <c r="E2999" t="s">
        <v>275</v>
      </c>
      <c r="F2999" t="s">
        <v>434</v>
      </c>
      <c r="G2999" s="8" t="s">
        <v>379</v>
      </c>
      <c r="H2999" t="s">
        <v>319</v>
      </c>
      <c r="I2999" s="7">
        <v>2746571</v>
      </c>
      <c r="L2999" s="7">
        <v>17004783831</v>
      </c>
      <c r="M2999" s="7">
        <v>119747694</v>
      </c>
      <c r="N2999" s="7">
        <v>3424817406</v>
      </c>
      <c r="O2999" s="20" t="str">
        <f t="shared" si="93"/>
        <v/>
      </c>
    </row>
    <row r="3000" spans="1:15">
      <c r="A3000" s="20" t="str">
        <f t="shared" si="94"/>
        <v>Brú Lífeyrissjóður starfsmanna sveitarfélagaV-deild</v>
      </c>
      <c r="B3000" s="20" t="str">
        <f>_xlfn.IFNA(INDEX(Listi!$AI:$AI,MATCH(C3000,Listi!$AJ:$AJ,0)),INDEX(Listi!T:T,MATCH(C3000,Listi!U:U,0)))</f>
        <v>Brú</v>
      </c>
      <c r="C3000" t="s">
        <v>217</v>
      </c>
      <c r="D3000" t="s">
        <v>219</v>
      </c>
      <c r="E3000" t="s">
        <v>275</v>
      </c>
      <c r="F3000" t="s">
        <v>434</v>
      </c>
      <c r="G3000" s="8" t="s">
        <v>379</v>
      </c>
      <c r="H3000" t="s">
        <v>319</v>
      </c>
      <c r="I3000" s="7">
        <v>1117093</v>
      </c>
      <c r="L3000" s="7">
        <v>54501394986</v>
      </c>
      <c r="M3000" s="7">
        <v>4188513374</v>
      </c>
      <c r="N3000" s="7">
        <v>455519059</v>
      </c>
      <c r="O3000" s="20" t="str">
        <f t="shared" si="93"/>
        <v/>
      </c>
    </row>
    <row r="3001" spans="1:15">
      <c r="A3001" s="20" t="str">
        <f t="shared" si="94"/>
        <v>Eftirlaunasj atvinnuflugmannaSamtryggingardeild</v>
      </c>
      <c r="B3001" s="20" t="str">
        <f>_xlfn.IFNA(INDEX(Listi!$AI:$AI,MATCH(C3001,Listi!$AJ:$AJ,0)),INDEX(Listi!T:T,MATCH(C3001,Listi!U:U,0)))</f>
        <v>EFÍA</v>
      </c>
      <c r="C3001" t="s">
        <v>220</v>
      </c>
      <c r="D3001" t="s">
        <v>205</v>
      </c>
      <c r="E3001" t="s">
        <v>275</v>
      </c>
      <c r="F3001" t="s">
        <v>434</v>
      </c>
      <c r="G3001" s="8" t="s">
        <v>379</v>
      </c>
      <c r="H3001" t="s">
        <v>319</v>
      </c>
      <c r="I3001" s="7">
        <v>40790000</v>
      </c>
      <c r="L3001" s="7">
        <v>58542663000</v>
      </c>
      <c r="M3001" s="7">
        <v>1477262000</v>
      </c>
      <c r="N3001" s="7">
        <v>1113313000</v>
      </c>
      <c r="O3001" s="20" t="str">
        <f t="shared" si="93"/>
        <v/>
      </c>
    </row>
    <row r="3002" spans="1:15">
      <c r="A3002" s="20" t="str">
        <f t="shared" si="94"/>
        <v>Festa - lífeyrissjóðurSamtryggingardeild</v>
      </c>
      <c r="B3002" s="20" t="str">
        <f>_xlfn.IFNA(INDEX(Listi!$AI:$AI,MATCH(C3002,Listi!$AJ:$AJ,0)),INDEX(Listi!T:T,MATCH(C3002,Listi!U:U,0)))</f>
        <v xml:space="preserve">Festa </v>
      </c>
      <c r="C3002" t="s">
        <v>221</v>
      </c>
      <c r="D3002" t="s">
        <v>205</v>
      </c>
      <c r="E3002" t="s">
        <v>275</v>
      </c>
      <c r="F3002" t="s">
        <v>434</v>
      </c>
      <c r="G3002" s="8" t="s">
        <v>379</v>
      </c>
      <c r="H3002" t="s">
        <v>319</v>
      </c>
      <c r="I3002" s="7">
        <v>37421475</v>
      </c>
      <c r="L3002" s="7">
        <v>246318113722</v>
      </c>
      <c r="M3002" s="7">
        <v>11138196907</v>
      </c>
      <c r="N3002" s="7">
        <v>5180938287</v>
      </c>
      <c r="O3002" s="20" t="str">
        <f t="shared" si="93"/>
        <v/>
      </c>
    </row>
    <row r="3003" spans="1:15">
      <c r="A3003" s="20" t="str">
        <f t="shared" si="94"/>
        <v>Festa - lífeyrissjóðurSparnaðarleið I</v>
      </c>
      <c r="B3003" s="20" t="str">
        <f>_xlfn.IFNA(INDEX(Listi!$AI:$AI,MATCH(C3003,Listi!$AJ:$AJ,0)),INDEX(Listi!T:T,MATCH(C3003,Listi!U:U,0)))</f>
        <v xml:space="preserve">Festa </v>
      </c>
      <c r="C3003" t="s">
        <v>221</v>
      </c>
      <c r="D3003" t="s">
        <v>464</v>
      </c>
      <c r="E3003" t="s">
        <v>276</v>
      </c>
      <c r="F3003" t="s">
        <v>434</v>
      </c>
      <c r="G3003" s="8" t="s">
        <v>379</v>
      </c>
      <c r="H3003" t="s">
        <v>319</v>
      </c>
      <c r="I3003" s="7">
        <v>0</v>
      </c>
      <c r="L3003" s="7">
        <v>75585319</v>
      </c>
      <c r="M3003" s="7">
        <v>37671409</v>
      </c>
      <c r="N3003" s="7">
        <v>2063969</v>
      </c>
      <c r="O3003" s="20" t="str">
        <f t="shared" si="93"/>
        <v/>
      </c>
    </row>
    <row r="3004" spans="1:15">
      <c r="A3004" s="20" t="str">
        <f t="shared" si="94"/>
        <v>Festa - lífeyrissjóðurSparnaðarleið II</v>
      </c>
      <c r="B3004" s="20" t="str">
        <f>_xlfn.IFNA(INDEX(Listi!$AI:$AI,MATCH(C3004,Listi!$AJ:$AJ,0)),INDEX(Listi!T:T,MATCH(C3004,Listi!U:U,0)))</f>
        <v xml:space="preserve">Festa </v>
      </c>
      <c r="C3004" t="s">
        <v>221</v>
      </c>
      <c r="D3004" t="s">
        <v>388</v>
      </c>
      <c r="E3004" t="s">
        <v>276</v>
      </c>
      <c r="F3004" t="s">
        <v>434</v>
      </c>
      <c r="G3004" s="8" t="s">
        <v>379</v>
      </c>
      <c r="H3004" t="s">
        <v>319</v>
      </c>
      <c r="I3004" s="7">
        <v>0</v>
      </c>
      <c r="L3004" s="7">
        <v>1113180693</v>
      </c>
      <c r="M3004" s="7">
        <v>134564310</v>
      </c>
      <c r="N3004" s="7">
        <v>19363084</v>
      </c>
      <c r="O3004" s="20" t="str">
        <f t="shared" si="93"/>
        <v/>
      </c>
    </row>
    <row r="3005" spans="1:15">
      <c r="A3005" s="20" t="str">
        <f t="shared" si="94"/>
        <v>Frjálsi lífeyrissjóðurinnDeild/leið I</v>
      </c>
      <c r="B3005" s="20" t="str">
        <f>_xlfn.IFNA(INDEX(Listi!$AI:$AI,MATCH(C3005,Listi!$AJ:$AJ,0)),INDEX(Listi!T:T,MATCH(C3005,Listi!U:U,0)))</f>
        <v xml:space="preserve">Frjálsi </v>
      </c>
      <c r="C3005" t="s">
        <v>222</v>
      </c>
      <c r="D3005" t="s">
        <v>223</v>
      </c>
      <c r="E3005" t="s">
        <v>276</v>
      </c>
      <c r="F3005" s="8" t="s">
        <v>434</v>
      </c>
      <c r="G3005" s="8" t="s">
        <v>379</v>
      </c>
      <c r="H3005" t="s">
        <v>319</v>
      </c>
      <c r="I3005" s="7">
        <v>52415000</v>
      </c>
      <c r="L3005" s="7">
        <v>199278730000</v>
      </c>
      <c r="M3005" s="7">
        <v>10813020000</v>
      </c>
      <c r="N3005" s="7">
        <v>2178012000</v>
      </c>
      <c r="O3005" s="20" t="str">
        <f t="shared" si="93"/>
        <v/>
      </c>
    </row>
    <row r="3006" spans="1:15">
      <c r="A3006" s="20" t="str">
        <f t="shared" si="94"/>
        <v>Frjálsi lífeyrissjóðurinnDeild/leið II</v>
      </c>
      <c r="B3006" s="20" t="str">
        <f>_xlfn.IFNA(INDEX(Listi!$AI:$AI,MATCH(C3006,Listi!$AJ:$AJ,0)),INDEX(Listi!T:T,MATCH(C3006,Listi!U:U,0)))</f>
        <v xml:space="preserve">Frjálsi </v>
      </c>
      <c r="C3006" t="s">
        <v>222</v>
      </c>
      <c r="D3006" t="s">
        <v>224</v>
      </c>
      <c r="E3006" t="s">
        <v>276</v>
      </c>
      <c r="F3006" s="8" t="s">
        <v>434</v>
      </c>
      <c r="G3006" s="8" t="s">
        <v>379</v>
      </c>
      <c r="H3006" t="s">
        <v>319</v>
      </c>
      <c r="I3006" s="7">
        <v>2886000</v>
      </c>
      <c r="L3006" s="7">
        <v>29681370000</v>
      </c>
      <c r="M3006" s="7">
        <v>1864883000</v>
      </c>
      <c r="N3006" s="7">
        <v>401735000</v>
      </c>
      <c r="O3006" s="20" t="str">
        <f t="shared" si="93"/>
        <v/>
      </c>
    </row>
    <row r="3007" spans="1:15">
      <c r="A3007" s="20" t="str">
        <f t="shared" si="94"/>
        <v>Frjálsi lífeyrissjóðurinnDeild/leið III</v>
      </c>
      <c r="B3007" s="20" t="str">
        <f>_xlfn.IFNA(INDEX(Listi!$AI:$AI,MATCH(C3007,Listi!$AJ:$AJ,0)),INDEX(Listi!T:T,MATCH(C3007,Listi!U:U,0)))</f>
        <v xml:space="preserve">Frjálsi </v>
      </c>
      <c r="C3007" t="s">
        <v>222</v>
      </c>
      <c r="D3007" t="s">
        <v>225</v>
      </c>
      <c r="E3007" t="s">
        <v>276</v>
      </c>
      <c r="F3007" s="8" t="s">
        <v>434</v>
      </c>
      <c r="G3007" s="8" t="s">
        <v>379</v>
      </c>
      <c r="H3007" t="s">
        <v>319</v>
      </c>
      <c r="I3007" s="7">
        <v>131000</v>
      </c>
      <c r="L3007" s="7">
        <v>43554797000</v>
      </c>
      <c r="M3007" s="7">
        <v>2564479000</v>
      </c>
      <c r="N3007" s="7">
        <v>1456678000</v>
      </c>
      <c r="O3007" s="20" t="str">
        <f t="shared" si="93"/>
        <v/>
      </c>
    </row>
    <row r="3008" spans="1:15">
      <c r="A3008" s="20" t="str">
        <f t="shared" si="94"/>
        <v>Frjálsi lífeyrissjóðurinnFrjálsi Áhætta</v>
      </c>
      <c r="B3008" s="20" t="str">
        <f>_xlfn.IFNA(INDEX(Listi!$AI:$AI,MATCH(C3008,Listi!$AJ:$AJ,0)),INDEX(Listi!T:T,MATCH(C3008,Listi!U:U,0)))</f>
        <v xml:space="preserve">Frjálsi </v>
      </c>
      <c r="C3008" t="s">
        <v>222</v>
      </c>
      <c r="D3008" t="s">
        <v>226</v>
      </c>
      <c r="E3008" t="s">
        <v>276</v>
      </c>
      <c r="F3008" s="8" t="s">
        <v>434</v>
      </c>
      <c r="G3008" s="8" t="s">
        <v>379</v>
      </c>
      <c r="H3008" t="s">
        <v>319</v>
      </c>
      <c r="I3008" s="7">
        <v>1121000</v>
      </c>
      <c r="L3008" s="7">
        <v>2707615000</v>
      </c>
      <c r="M3008" s="7">
        <v>335331000</v>
      </c>
      <c r="N3008" s="7">
        <v>1872000</v>
      </c>
      <c r="O3008" s="20" t="str">
        <f t="shared" si="93"/>
        <v/>
      </c>
    </row>
    <row r="3009" spans="1:15">
      <c r="A3009" s="20" t="str">
        <f t="shared" si="94"/>
        <v>Frjálsi lífeyrissjóðurinnSameiginleg deild</v>
      </c>
      <c r="B3009" s="20" t="str">
        <f>_xlfn.IFNA(INDEX(Listi!$AI:$AI,MATCH(C3009,Listi!$AJ:$AJ,0)),INDEX(Listi!T:T,MATCH(C3009,Listi!U:U,0)))</f>
        <v xml:space="preserve">Frjálsi </v>
      </c>
      <c r="C3009" t="s">
        <v>222</v>
      </c>
      <c r="D3009" t="s">
        <v>311</v>
      </c>
      <c r="E3009" t="s">
        <v>276</v>
      </c>
      <c r="F3009" s="8" t="s">
        <v>434</v>
      </c>
      <c r="G3009" s="8" t="s">
        <v>379</v>
      </c>
      <c r="H3009" t="s">
        <v>319</v>
      </c>
      <c r="I3009" s="7">
        <v>0</v>
      </c>
      <c r="L3009" s="7">
        <v>0</v>
      </c>
      <c r="M3009" s="7">
        <v>0</v>
      </c>
      <c r="N3009" s="7">
        <v>0</v>
      </c>
      <c r="O3009" s="20" t="str">
        <f t="shared" si="93"/>
        <v/>
      </c>
    </row>
    <row r="3010" spans="1:15">
      <c r="A3010" s="20" t="str">
        <f t="shared" ref="A3010:A3072" si="95">CONCATENATE(C3010,D3010)</f>
        <v>Frjálsi lífeyrissjóðurinnSamtryggingardeild</v>
      </c>
      <c r="B3010" s="20" t="str">
        <f>_xlfn.IFNA(INDEX(Listi!$AI:$AI,MATCH(C3010,Listi!$AJ:$AJ,0)),INDEX(Listi!T:T,MATCH(C3010,Listi!U:U,0)))</f>
        <v xml:space="preserve">Frjálsi </v>
      </c>
      <c r="C3010" t="s">
        <v>222</v>
      </c>
      <c r="D3010" t="s">
        <v>205</v>
      </c>
      <c r="E3010" t="s">
        <v>275</v>
      </c>
      <c r="F3010" s="8" t="s">
        <v>434</v>
      </c>
      <c r="G3010" s="8" t="s">
        <v>379</v>
      </c>
      <c r="H3010" t="s">
        <v>319</v>
      </c>
      <c r="I3010" s="7">
        <v>13665000</v>
      </c>
      <c r="L3010" s="7">
        <v>127148465000</v>
      </c>
      <c r="M3010" s="7">
        <v>7524433000</v>
      </c>
      <c r="N3010" s="7">
        <v>1254273000</v>
      </c>
      <c r="O3010" s="20" t="str">
        <f t="shared" ref="O3010:O3073" si="96">IFERROR(VLOOKUP(F3010,EhLykill,3,FALSE),"")</f>
        <v/>
      </c>
    </row>
    <row r="3011" spans="1:15">
      <c r="A3011" s="20" t="str">
        <f t="shared" si="95"/>
        <v>Gildi - lífeyrissjóðurFramtíðarsýn 1</v>
      </c>
      <c r="B3011" s="20" t="str">
        <f>_xlfn.IFNA(INDEX(Listi!$AI:$AI,MATCH(C3011,Listi!$AJ:$AJ,0)),INDEX(Listi!T:T,MATCH(C3011,Listi!U:U,0)))</f>
        <v xml:space="preserve">Gildi  </v>
      </c>
      <c r="C3011" t="s">
        <v>227</v>
      </c>
      <c r="D3011" t="s">
        <v>373</v>
      </c>
      <c r="E3011" t="s">
        <v>276</v>
      </c>
      <c r="F3011" s="8" t="s">
        <v>434</v>
      </c>
      <c r="G3011" s="8" t="s">
        <v>379</v>
      </c>
      <c r="H3011" t="s">
        <v>319</v>
      </c>
      <c r="I3011" s="7">
        <v>0</v>
      </c>
      <c r="L3011" s="7">
        <v>3223959491</v>
      </c>
      <c r="M3011" s="7">
        <v>185065371</v>
      </c>
      <c r="N3011" s="7">
        <v>99697779</v>
      </c>
      <c r="O3011" s="20" t="str">
        <f t="shared" si="96"/>
        <v/>
      </c>
    </row>
    <row r="3012" spans="1:15">
      <c r="A3012" s="20" t="str">
        <f t="shared" si="95"/>
        <v>Gildi - lífeyrissjóðurFramtíðarsýn 2</v>
      </c>
      <c r="B3012" s="20" t="str">
        <f>_xlfn.IFNA(INDEX(Listi!$AI:$AI,MATCH(C3012,Listi!$AJ:$AJ,0)),INDEX(Listi!T:T,MATCH(C3012,Listi!U:U,0)))</f>
        <v xml:space="preserve">Gildi  </v>
      </c>
      <c r="C3012" t="s">
        <v>227</v>
      </c>
      <c r="D3012" t="s">
        <v>374</v>
      </c>
      <c r="E3012" t="s">
        <v>276</v>
      </c>
      <c r="F3012" t="s">
        <v>434</v>
      </c>
      <c r="G3012" s="8" t="s">
        <v>379</v>
      </c>
      <c r="H3012" t="s">
        <v>319</v>
      </c>
      <c r="I3012" s="7">
        <v>0</v>
      </c>
      <c r="L3012" s="7">
        <v>3172355810</v>
      </c>
      <c r="M3012" s="7">
        <v>227598529</v>
      </c>
      <c r="N3012" s="7">
        <v>70042741</v>
      </c>
      <c r="O3012" s="20" t="str">
        <f t="shared" si="96"/>
        <v/>
      </c>
    </row>
    <row r="3013" spans="1:15">
      <c r="A3013" s="20" t="str">
        <f t="shared" si="95"/>
        <v>Gildi - lífeyrissjóðurFramtíðarsýn 3</v>
      </c>
      <c r="B3013" s="20" t="str">
        <f>_xlfn.IFNA(INDEX(Listi!$AI:$AI,MATCH(C3013,Listi!$AJ:$AJ,0)),INDEX(Listi!T:T,MATCH(C3013,Listi!U:U,0)))</f>
        <v xml:space="preserve">Gildi  </v>
      </c>
      <c r="C3013" t="s">
        <v>227</v>
      </c>
      <c r="D3013" t="s">
        <v>380</v>
      </c>
      <c r="E3013" t="s">
        <v>276</v>
      </c>
      <c r="F3013" s="8" t="s">
        <v>434</v>
      </c>
      <c r="G3013" s="8" t="s">
        <v>379</v>
      </c>
      <c r="H3013" t="s">
        <v>319</v>
      </c>
      <c r="I3013" s="7">
        <v>0</v>
      </c>
      <c r="L3013" s="7">
        <v>1220667693</v>
      </c>
      <c r="M3013" s="7">
        <v>206427664</v>
      </c>
      <c r="N3013" s="7">
        <v>61376636</v>
      </c>
      <c r="O3013" s="20" t="str">
        <f t="shared" si="96"/>
        <v/>
      </c>
    </row>
    <row r="3014" spans="1:15">
      <c r="A3014" s="20" t="str">
        <f t="shared" si="95"/>
        <v>Gildi - lífeyrissjóðurSamtryggingardeild</v>
      </c>
      <c r="B3014" s="20" t="str">
        <f>_xlfn.IFNA(INDEX(Listi!$AI:$AI,MATCH(C3014,Listi!$AJ:$AJ,0)),INDEX(Listi!T:T,MATCH(C3014,Listi!U:U,0)))</f>
        <v xml:space="preserve">Gildi  </v>
      </c>
      <c r="C3014" t="s">
        <v>227</v>
      </c>
      <c r="D3014" t="s">
        <v>205</v>
      </c>
      <c r="E3014" t="s">
        <v>275</v>
      </c>
      <c r="F3014" t="s">
        <v>434</v>
      </c>
      <c r="G3014" s="8" t="s">
        <v>379</v>
      </c>
      <c r="H3014" t="s">
        <v>319</v>
      </c>
      <c r="I3014" s="7">
        <v>0</v>
      </c>
      <c r="L3014" s="7">
        <v>908474103084</v>
      </c>
      <c r="M3014" s="7">
        <v>33404441428</v>
      </c>
      <c r="N3014" s="7">
        <v>20772915594</v>
      </c>
      <c r="O3014" s="20" t="str">
        <f t="shared" si="96"/>
        <v/>
      </c>
    </row>
    <row r="3015" spans="1:15">
      <c r="A3015" s="20" t="str">
        <f t="shared" si="95"/>
        <v>Íslandsbanki hf.Erlend verðbréf</v>
      </c>
      <c r="B3015" s="20" t="str">
        <f>_xlfn.IFNA(INDEX(Listi!$AI:$AI,MATCH(C3015,Listi!$AJ:$AJ,0)),INDEX(Listi!T:T,MATCH(C3015,Listi!U:U,0)))</f>
        <v>Íslandsbanki</v>
      </c>
      <c r="C3015" t="s">
        <v>228</v>
      </c>
      <c r="D3015" t="s">
        <v>229</v>
      </c>
      <c r="E3015" t="s">
        <v>276</v>
      </c>
      <c r="F3015" s="8" t="s">
        <v>434</v>
      </c>
      <c r="G3015" s="8" t="s">
        <v>379</v>
      </c>
      <c r="H3015" t="s">
        <v>319</v>
      </c>
      <c r="I3015" s="7">
        <v>0</v>
      </c>
      <c r="L3015" s="7">
        <v>1602556114</v>
      </c>
      <c r="M3015" s="7">
        <v>15640340</v>
      </c>
      <c r="N3015" s="7">
        <v>15279587</v>
      </c>
      <c r="O3015" s="20" t="str">
        <f t="shared" si="96"/>
        <v/>
      </c>
    </row>
    <row r="3016" spans="1:15">
      <c r="A3016" s="20" t="str">
        <f t="shared" si="95"/>
        <v>Íslandsbanki hf.Húsnæðisleið</v>
      </c>
      <c r="B3016" s="20" t="str">
        <f>_xlfn.IFNA(INDEX(Listi!$AI:$AI,MATCH(C3016,Listi!$AJ:$AJ,0)),INDEX(Listi!T:T,MATCH(C3016,Listi!U:U,0)))</f>
        <v>Íslandsbanki</v>
      </c>
      <c r="C3016" t="s">
        <v>228</v>
      </c>
      <c r="D3016" t="s">
        <v>307</v>
      </c>
      <c r="E3016" t="s">
        <v>276</v>
      </c>
      <c r="F3016" t="s">
        <v>434</v>
      </c>
      <c r="G3016" s="8" t="s">
        <v>379</v>
      </c>
      <c r="H3016" t="s">
        <v>319</v>
      </c>
      <c r="I3016" s="7">
        <v>4153719</v>
      </c>
      <c r="L3016" s="7">
        <v>2334808209</v>
      </c>
      <c r="M3016" s="7">
        <v>1128225985</v>
      </c>
      <c r="N3016" s="7">
        <v>7159457</v>
      </c>
      <c r="O3016" s="20" t="str">
        <f t="shared" si="96"/>
        <v/>
      </c>
    </row>
    <row r="3017" spans="1:15">
      <c r="A3017" s="20" t="str">
        <f t="shared" si="95"/>
        <v>Íslandsbanki hf.Lífeyrisreikningur-óverðtryggður</v>
      </c>
      <c r="B3017" s="20" t="str">
        <f>_xlfn.IFNA(INDEX(Listi!$AI:$AI,MATCH(C3017,Listi!$AJ:$AJ,0)),INDEX(Listi!T:T,MATCH(C3017,Listi!U:U,0)))</f>
        <v>Íslandsbanki</v>
      </c>
      <c r="C3017" t="s">
        <v>228</v>
      </c>
      <c r="D3017" t="s">
        <v>231</v>
      </c>
      <c r="E3017" t="s">
        <v>276</v>
      </c>
      <c r="F3017" s="8" t="s">
        <v>434</v>
      </c>
      <c r="G3017" s="8" t="s">
        <v>379</v>
      </c>
      <c r="H3017" t="s">
        <v>319</v>
      </c>
      <c r="I3017" s="7">
        <v>0</v>
      </c>
      <c r="L3017" s="7">
        <v>2506311736</v>
      </c>
      <c r="M3017" s="7">
        <v>879015901</v>
      </c>
      <c r="N3017" s="7">
        <v>95740979</v>
      </c>
      <c r="O3017" s="20" t="str">
        <f t="shared" si="96"/>
        <v/>
      </c>
    </row>
    <row r="3018" spans="1:15">
      <c r="A3018" s="20" t="str">
        <f t="shared" si="95"/>
        <v>Íslandsbanki hf.Lífeyrisreikningur-verðtryggður</v>
      </c>
      <c r="B3018" s="20" t="str">
        <f>_xlfn.IFNA(INDEX(Listi!$AI:$AI,MATCH(C3018,Listi!$AJ:$AJ,0)),INDEX(Listi!T:T,MATCH(C3018,Listi!U:U,0)))</f>
        <v>Íslandsbanki</v>
      </c>
      <c r="C3018" t="s">
        <v>228</v>
      </c>
      <c r="D3018" t="s">
        <v>232</v>
      </c>
      <c r="E3018" t="s">
        <v>276</v>
      </c>
      <c r="F3018" t="s">
        <v>434</v>
      </c>
      <c r="G3018" s="8" t="s">
        <v>379</v>
      </c>
      <c r="H3018" t="s">
        <v>319</v>
      </c>
      <c r="I3018" s="7">
        <v>0</v>
      </c>
      <c r="L3018" s="7">
        <v>35933944171</v>
      </c>
      <c r="M3018" s="7">
        <v>3575627585</v>
      </c>
      <c r="N3018" s="7">
        <v>973599891</v>
      </c>
      <c r="O3018" s="20" t="str">
        <f t="shared" si="96"/>
        <v/>
      </c>
    </row>
    <row r="3019" spans="1:15">
      <c r="A3019" s="20" t="str">
        <f t="shared" si="95"/>
        <v>Íslandsbanki hf.Löng ríkisskuldabréf</v>
      </c>
      <c r="B3019" s="20" t="str">
        <f>_xlfn.IFNA(INDEX(Listi!$AI:$AI,MATCH(C3019,Listi!$AJ:$AJ,0)),INDEX(Listi!T:T,MATCH(C3019,Listi!U:U,0)))</f>
        <v>Íslandsbanki</v>
      </c>
      <c r="C3019" t="s">
        <v>228</v>
      </c>
      <c r="D3019" t="s">
        <v>233</v>
      </c>
      <c r="E3019" t="s">
        <v>276</v>
      </c>
      <c r="F3019" s="8" t="s">
        <v>434</v>
      </c>
      <c r="G3019" s="8" t="s">
        <v>379</v>
      </c>
      <c r="H3019" t="s">
        <v>319</v>
      </c>
      <c r="I3019" s="7">
        <v>0</v>
      </c>
      <c r="L3019" s="7">
        <v>753232602</v>
      </c>
      <c r="M3019" s="7">
        <v>52540738</v>
      </c>
      <c r="N3019" s="7">
        <v>25520229</v>
      </c>
      <c r="O3019" s="20" t="str">
        <f t="shared" si="96"/>
        <v/>
      </c>
    </row>
    <row r="3020" spans="1:15">
      <c r="A3020" s="20" t="str">
        <f t="shared" si="95"/>
        <v>Íslandsbanki hf.Stýring A</v>
      </c>
      <c r="B3020" s="20" t="str">
        <f>_xlfn.IFNA(INDEX(Listi!$AI:$AI,MATCH(C3020,Listi!$AJ:$AJ,0)),INDEX(Listi!T:T,MATCH(C3020,Listi!U:U,0)))</f>
        <v>Íslandsbanki</v>
      </c>
      <c r="C3020" t="s">
        <v>228</v>
      </c>
      <c r="D3020" t="s">
        <v>234</v>
      </c>
      <c r="E3020" t="s">
        <v>276</v>
      </c>
      <c r="F3020" t="s">
        <v>434</v>
      </c>
      <c r="G3020" s="8" t="s">
        <v>379</v>
      </c>
      <c r="H3020" t="s">
        <v>319</v>
      </c>
      <c r="I3020" s="7">
        <v>1826651</v>
      </c>
      <c r="L3020" s="7">
        <v>4133723797</v>
      </c>
      <c r="M3020" s="7">
        <v>215966902</v>
      </c>
      <c r="N3020" s="7">
        <v>124877843</v>
      </c>
      <c r="O3020" s="20" t="str">
        <f t="shared" si="96"/>
        <v/>
      </c>
    </row>
    <row r="3021" spans="1:15">
      <c r="A3021" s="20" t="str">
        <f t="shared" si="95"/>
        <v>Íslandsbanki hf.Stýring B</v>
      </c>
      <c r="B3021" s="20" t="str">
        <f>_xlfn.IFNA(INDEX(Listi!$AI:$AI,MATCH(C3021,Listi!$AJ:$AJ,0)),INDEX(Listi!T:T,MATCH(C3021,Listi!U:U,0)))</f>
        <v>Íslandsbanki</v>
      </c>
      <c r="C3021" t="s">
        <v>228</v>
      </c>
      <c r="D3021" t="s">
        <v>235</v>
      </c>
      <c r="E3021" t="s">
        <v>276</v>
      </c>
      <c r="F3021" s="8" t="s">
        <v>434</v>
      </c>
      <c r="G3021" s="8" t="s">
        <v>379</v>
      </c>
      <c r="H3021" t="s">
        <v>319</v>
      </c>
      <c r="I3021" s="7">
        <v>5732643</v>
      </c>
      <c r="L3021" s="7">
        <v>5860247393</v>
      </c>
      <c r="M3021" s="7">
        <v>508591885</v>
      </c>
      <c r="N3021" s="7">
        <v>77897125</v>
      </c>
      <c r="O3021" s="20" t="str">
        <f t="shared" si="96"/>
        <v/>
      </c>
    </row>
    <row r="3022" spans="1:15">
      <c r="A3022" s="20" t="str">
        <f t="shared" si="95"/>
        <v>Íslandsbanki hf.Stýring C</v>
      </c>
      <c r="B3022" s="20" t="str">
        <f>_xlfn.IFNA(INDEX(Listi!$AI:$AI,MATCH(C3022,Listi!$AJ:$AJ,0)),INDEX(Listi!T:T,MATCH(C3022,Listi!U:U,0)))</f>
        <v>Íslandsbanki</v>
      </c>
      <c r="C3022" t="s">
        <v>228</v>
      </c>
      <c r="D3022" t="s">
        <v>236</v>
      </c>
      <c r="E3022" t="s">
        <v>276</v>
      </c>
      <c r="F3022" t="s">
        <v>434</v>
      </c>
      <c r="G3022" s="8" t="s">
        <v>379</v>
      </c>
      <c r="H3022" t="s">
        <v>319</v>
      </c>
      <c r="I3022" s="7">
        <v>12834703</v>
      </c>
      <c r="L3022" s="7">
        <v>8014427899</v>
      </c>
      <c r="M3022" s="7">
        <v>751053797</v>
      </c>
      <c r="N3022" s="7">
        <v>58531298</v>
      </c>
      <c r="O3022" s="20" t="str">
        <f t="shared" si="96"/>
        <v/>
      </c>
    </row>
    <row r="3023" spans="1:15">
      <c r="A3023" s="20" t="str">
        <f t="shared" si="95"/>
        <v>Íslandsbanki hf.Stýring D</v>
      </c>
      <c r="B3023" s="20" t="str">
        <f>_xlfn.IFNA(INDEX(Listi!$AI:$AI,MATCH(C3023,Listi!$AJ:$AJ,0)),INDEX(Listi!T:T,MATCH(C3023,Listi!U:U,0)))</f>
        <v>Íslandsbanki</v>
      </c>
      <c r="C3023" t="s">
        <v>228</v>
      </c>
      <c r="D3023" t="s">
        <v>237</v>
      </c>
      <c r="E3023" t="s">
        <v>276</v>
      </c>
      <c r="F3023" t="s">
        <v>434</v>
      </c>
      <c r="G3023" s="8" t="s">
        <v>379</v>
      </c>
      <c r="H3023" t="s">
        <v>319</v>
      </c>
      <c r="I3023" s="7">
        <v>13015760</v>
      </c>
      <c r="L3023" s="7">
        <v>5826614423</v>
      </c>
      <c r="M3023" s="7">
        <v>1371163557</v>
      </c>
      <c r="N3023" s="7">
        <v>36861109</v>
      </c>
      <c r="O3023" s="20" t="str">
        <f t="shared" si="96"/>
        <v/>
      </c>
    </row>
    <row r="3024" spans="1:15">
      <c r="A3024" s="20" t="str">
        <f t="shared" si="95"/>
        <v>Íslandsbanki hf.Stýring E</v>
      </c>
      <c r="B3024" s="20" t="str">
        <f>_xlfn.IFNA(INDEX(Listi!$AI:$AI,MATCH(C3024,Listi!$AJ:$AJ,0)),INDEX(Listi!T:T,MATCH(C3024,Listi!U:U,0)))</f>
        <v>Íslandsbanki</v>
      </c>
      <c r="C3024" t="s">
        <v>228</v>
      </c>
      <c r="D3024" t="s">
        <v>580</v>
      </c>
      <c r="E3024" t="s">
        <v>276</v>
      </c>
      <c r="F3024" t="s">
        <v>434</v>
      </c>
      <c r="G3024" s="8" t="s">
        <v>379</v>
      </c>
      <c r="H3024" t="s">
        <v>319</v>
      </c>
      <c r="I3024" s="7">
        <v>77879</v>
      </c>
      <c r="L3024" s="7">
        <v>99567247</v>
      </c>
      <c r="M3024" s="7">
        <v>7691901</v>
      </c>
      <c r="N3024" s="7">
        <v>670647</v>
      </c>
      <c r="O3024" s="20" t="str">
        <f t="shared" si="96"/>
        <v/>
      </c>
    </row>
    <row r="3025" spans="1:15">
      <c r="A3025" s="20" t="str">
        <f t="shared" si="95"/>
        <v>Íslenski lífeyrissjóðurinnLíf 1</v>
      </c>
      <c r="B3025" s="20" t="str">
        <f>_xlfn.IFNA(INDEX(Listi!$AI:$AI,MATCH(C3025,Listi!$AJ:$AJ,0)),INDEX(Listi!T:T,MATCH(C3025,Listi!U:U,0)))</f>
        <v xml:space="preserve">Íslenski  </v>
      </c>
      <c r="C3025" t="s">
        <v>238</v>
      </c>
      <c r="D3025" t="s">
        <v>239</v>
      </c>
      <c r="E3025" t="s">
        <v>276</v>
      </c>
      <c r="F3025" t="s">
        <v>434</v>
      </c>
      <c r="G3025" s="8" t="s">
        <v>379</v>
      </c>
      <c r="H3025" t="s">
        <v>319</v>
      </c>
      <c r="I3025" s="7">
        <v>5975212</v>
      </c>
      <c r="L3025" s="7">
        <v>34645188332</v>
      </c>
      <c r="M3025" s="7">
        <v>5859453012</v>
      </c>
      <c r="N3025" s="7">
        <v>977930648</v>
      </c>
      <c r="O3025" s="20" t="str">
        <f t="shared" si="96"/>
        <v/>
      </c>
    </row>
    <row r="3026" spans="1:15">
      <c r="A3026" s="20" t="str">
        <f t="shared" si="95"/>
        <v>Íslenski lífeyrissjóðurinnLíf 2</v>
      </c>
      <c r="B3026" s="20" t="str">
        <f>_xlfn.IFNA(INDEX(Listi!$AI:$AI,MATCH(C3026,Listi!$AJ:$AJ,0)),INDEX(Listi!T:T,MATCH(C3026,Listi!U:U,0)))</f>
        <v xml:space="preserve">Íslenski  </v>
      </c>
      <c r="C3026" t="s">
        <v>238</v>
      </c>
      <c r="D3026" t="s">
        <v>240</v>
      </c>
      <c r="E3026" t="s">
        <v>276</v>
      </c>
      <c r="F3026" t="s">
        <v>434</v>
      </c>
      <c r="G3026" s="8" t="s">
        <v>379</v>
      </c>
      <c r="H3026" t="s">
        <v>319</v>
      </c>
      <c r="I3026" s="7">
        <v>6084803</v>
      </c>
      <c r="L3026" s="7">
        <v>31029129445</v>
      </c>
      <c r="M3026" s="7">
        <v>2139527304</v>
      </c>
      <c r="N3026" s="7">
        <v>531278955</v>
      </c>
      <c r="O3026" s="20" t="str">
        <f t="shared" si="96"/>
        <v/>
      </c>
    </row>
    <row r="3027" spans="1:15">
      <c r="A3027" s="20" t="str">
        <f t="shared" si="95"/>
        <v>Íslenski lífeyrissjóðurinnLíf 3</v>
      </c>
      <c r="B3027" s="20" t="str">
        <f>_xlfn.IFNA(INDEX(Listi!$AI:$AI,MATCH(C3027,Listi!$AJ:$AJ,0)),INDEX(Listi!T:T,MATCH(C3027,Listi!U:U,0)))</f>
        <v xml:space="preserve">Íslenski  </v>
      </c>
      <c r="C3027" t="s">
        <v>238</v>
      </c>
      <c r="D3027" t="s">
        <v>241</v>
      </c>
      <c r="E3027" t="s">
        <v>276</v>
      </c>
      <c r="F3027" t="s">
        <v>434</v>
      </c>
      <c r="G3027" s="8" t="s">
        <v>379</v>
      </c>
      <c r="H3027" t="s">
        <v>319</v>
      </c>
      <c r="I3027" s="7">
        <v>3668350</v>
      </c>
      <c r="L3027" s="7">
        <v>26552298455</v>
      </c>
      <c r="M3027" s="7">
        <v>1349981892</v>
      </c>
      <c r="N3027" s="7">
        <v>474868471</v>
      </c>
      <c r="O3027" s="20" t="str">
        <f t="shared" si="96"/>
        <v/>
      </c>
    </row>
    <row r="3028" spans="1:15">
      <c r="A3028" s="20" t="str">
        <f t="shared" si="95"/>
        <v>Íslenski lífeyrissjóðurinnLíf 4</v>
      </c>
      <c r="B3028" s="20" t="str">
        <f>_xlfn.IFNA(INDEX(Listi!$AI:$AI,MATCH(C3028,Listi!$AJ:$AJ,0)),INDEX(Listi!T:T,MATCH(C3028,Listi!U:U,0)))</f>
        <v xml:space="preserve">Íslenski  </v>
      </c>
      <c r="C3028" t="s">
        <v>238</v>
      </c>
      <c r="D3028" t="s">
        <v>242</v>
      </c>
      <c r="E3028" t="s">
        <v>276</v>
      </c>
      <c r="F3028" t="s">
        <v>434</v>
      </c>
      <c r="G3028" s="8" t="s">
        <v>379</v>
      </c>
      <c r="H3028" t="s">
        <v>319</v>
      </c>
      <c r="I3028" s="7">
        <v>0</v>
      </c>
      <c r="L3028" s="7">
        <v>15323468197</v>
      </c>
      <c r="M3028" s="7">
        <v>592019313</v>
      </c>
      <c r="N3028" s="7">
        <v>649721424</v>
      </c>
      <c r="O3028" s="20" t="str">
        <f t="shared" si="96"/>
        <v/>
      </c>
    </row>
    <row r="3029" spans="1:15">
      <c r="A3029" s="20" t="str">
        <f t="shared" si="95"/>
        <v>Íslenski lífeyrissjóðurinnSamtryggingardeild</v>
      </c>
      <c r="B3029" s="20" t="str">
        <f>_xlfn.IFNA(INDEX(Listi!$AI:$AI,MATCH(C3029,Listi!$AJ:$AJ,0)),INDEX(Listi!T:T,MATCH(C3029,Listi!U:U,0)))</f>
        <v xml:space="preserve">Íslenski  </v>
      </c>
      <c r="C3029" t="s">
        <v>238</v>
      </c>
      <c r="D3029" t="s">
        <v>205</v>
      </c>
      <c r="E3029" t="s">
        <v>275</v>
      </c>
      <c r="F3029" s="8" t="s">
        <v>434</v>
      </c>
      <c r="G3029" s="8" t="s">
        <v>379</v>
      </c>
      <c r="H3029" t="s">
        <v>319</v>
      </c>
      <c r="I3029" s="7">
        <v>5830597</v>
      </c>
      <c r="L3029" s="7">
        <v>32369481106</v>
      </c>
      <c r="M3029" s="7">
        <v>2513450236</v>
      </c>
      <c r="N3029" s="7">
        <v>182749847</v>
      </c>
      <c r="O3029" s="20" t="str">
        <f t="shared" si="96"/>
        <v/>
      </c>
    </row>
    <row r="3030" spans="1:15">
      <c r="A3030" s="20" t="str">
        <f t="shared" si="95"/>
        <v>Kvika banki hf.Ævileið</v>
      </c>
      <c r="B3030" s="20" t="str">
        <f>_xlfn.IFNA(INDEX(Listi!$AI:$AI,MATCH(C3030,Listi!$AJ:$AJ,0)),INDEX(Listi!T:T,MATCH(C3030,Listi!U:U,0)))</f>
        <v xml:space="preserve">Kvika banki </v>
      </c>
      <c r="C3030" t="s">
        <v>243</v>
      </c>
      <c r="D3030" t="s">
        <v>248</v>
      </c>
      <c r="E3030" t="s">
        <v>276</v>
      </c>
      <c r="F3030" s="8" t="s">
        <v>434</v>
      </c>
      <c r="G3030" s="8" t="s">
        <v>379</v>
      </c>
      <c r="H3030" t="s">
        <v>319</v>
      </c>
      <c r="I3030" s="7">
        <v>0</v>
      </c>
      <c r="L3030" s="7">
        <v>83990162</v>
      </c>
      <c r="M3030" s="7">
        <v>9152445</v>
      </c>
      <c r="N3030" s="7">
        <v>0</v>
      </c>
      <c r="O3030" s="20" t="str">
        <f t="shared" si="96"/>
        <v/>
      </c>
    </row>
    <row r="3031" spans="1:15">
      <c r="A3031" s="20" t="str">
        <f t="shared" si="95"/>
        <v>Kvika banki hf.Innlánaleið</v>
      </c>
      <c r="B3031" s="20" t="str">
        <f>_xlfn.IFNA(INDEX(Listi!$AI:$AI,MATCH(C3031,Listi!$AJ:$AJ,0)),INDEX(Listi!T:T,MATCH(C3031,Listi!U:U,0)))</f>
        <v xml:space="preserve">Kvika banki </v>
      </c>
      <c r="C3031" t="s">
        <v>243</v>
      </c>
      <c r="D3031" t="s">
        <v>230</v>
      </c>
      <c r="E3031" t="s">
        <v>276</v>
      </c>
      <c r="F3031" s="8" t="s">
        <v>434</v>
      </c>
      <c r="G3031" s="8" t="s">
        <v>379</v>
      </c>
      <c r="H3031" t="s">
        <v>319</v>
      </c>
      <c r="I3031" s="7">
        <v>0</v>
      </c>
      <c r="L3031" s="7">
        <v>2045925829</v>
      </c>
      <c r="M3031" s="7">
        <v>336947043</v>
      </c>
      <c r="N3031" s="7">
        <v>10453565</v>
      </c>
      <c r="O3031" s="20" t="str">
        <f t="shared" si="96"/>
        <v/>
      </c>
    </row>
    <row r="3032" spans="1:15">
      <c r="A3032" s="20" t="str">
        <f t="shared" si="95"/>
        <v>Kvika banki hf.Kvika Séreignasparnaður 5</v>
      </c>
      <c r="B3032" s="20" t="str">
        <f>_xlfn.IFNA(INDEX(Listi!$AI:$AI,MATCH(C3032,Listi!$AJ:$AJ,0)),INDEX(Listi!T:T,MATCH(C3032,Listi!U:U,0)))</f>
        <v xml:space="preserve">Kvika banki </v>
      </c>
      <c r="C3032" t="s">
        <v>243</v>
      </c>
      <c r="D3032" t="s">
        <v>471</v>
      </c>
      <c r="E3032" t="s">
        <v>276</v>
      </c>
      <c r="F3032" s="8" t="s">
        <v>434</v>
      </c>
      <c r="G3032" s="8" t="s">
        <v>379</v>
      </c>
      <c r="H3032" t="s">
        <v>319</v>
      </c>
      <c r="I3032" s="7">
        <v>0</v>
      </c>
      <c r="L3032" s="7">
        <v>1146886398</v>
      </c>
      <c r="M3032" s="7">
        <v>0</v>
      </c>
      <c r="N3032" s="7">
        <v>0</v>
      </c>
      <c r="O3032" s="20" t="str">
        <f t="shared" si="96"/>
        <v/>
      </c>
    </row>
    <row r="3033" spans="1:15">
      <c r="A3033" s="20" t="str">
        <f t="shared" si="95"/>
        <v>Kvika banki hf.MP Séreign 1</v>
      </c>
      <c r="B3033" s="20" t="str">
        <f>_xlfn.IFNA(INDEX(Listi!$AI:$AI,MATCH(C3033,Listi!$AJ:$AJ,0)),INDEX(Listi!T:T,MATCH(C3033,Listi!U:U,0)))</f>
        <v xml:space="preserve">Kvika banki </v>
      </c>
      <c r="C3033" t="s">
        <v>243</v>
      </c>
      <c r="D3033" t="s">
        <v>244</v>
      </c>
      <c r="E3033" t="s">
        <v>276</v>
      </c>
      <c r="F3033" s="8" t="s">
        <v>434</v>
      </c>
      <c r="G3033" s="8" t="s">
        <v>379</v>
      </c>
      <c r="H3033" t="s">
        <v>319</v>
      </c>
      <c r="I3033" s="7">
        <v>0</v>
      </c>
      <c r="L3033" s="7">
        <v>706827763</v>
      </c>
      <c r="M3033" s="7">
        <v>48440481</v>
      </c>
      <c r="N3033" s="7">
        <v>9836508</v>
      </c>
      <c r="O3033" s="20" t="str">
        <f t="shared" si="96"/>
        <v/>
      </c>
    </row>
    <row r="3034" spans="1:15">
      <c r="A3034" s="20" t="str">
        <f t="shared" si="95"/>
        <v>Kvika banki hf.MP Séreign 2</v>
      </c>
      <c r="B3034" s="20" t="str">
        <f>_xlfn.IFNA(INDEX(Listi!$AI:$AI,MATCH(C3034,Listi!$AJ:$AJ,0)),INDEX(Listi!T:T,MATCH(C3034,Listi!U:U,0)))</f>
        <v xml:space="preserve">Kvika banki </v>
      </c>
      <c r="C3034" t="s">
        <v>243</v>
      </c>
      <c r="D3034" t="s">
        <v>245</v>
      </c>
      <c r="E3034" t="s">
        <v>276</v>
      </c>
      <c r="F3034" s="8" t="s">
        <v>434</v>
      </c>
      <c r="G3034" s="8" t="s">
        <v>379</v>
      </c>
      <c r="H3034" t="s">
        <v>319</v>
      </c>
      <c r="I3034" s="7">
        <v>0</v>
      </c>
      <c r="L3034" s="7">
        <v>853989181</v>
      </c>
      <c r="M3034" s="7">
        <v>42441382</v>
      </c>
      <c r="N3034" s="7">
        <v>14637701</v>
      </c>
      <c r="O3034" s="20" t="str">
        <f t="shared" si="96"/>
        <v/>
      </c>
    </row>
    <row r="3035" spans="1:15">
      <c r="A3035" s="20" t="str">
        <f t="shared" si="95"/>
        <v>Kvika banki hf.MP Séreign 3</v>
      </c>
      <c r="B3035" s="20" t="str">
        <f>_xlfn.IFNA(INDEX(Listi!$AI:$AI,MATCH(C3035,Listi!$AJ:$AJ,0)),INDEX(Listi!T:T,MATCH(C3035,Listi!U:U,0)))</f>
        <v xml:space="preserve">Kvika banki </v>
      </c>
      <c r="C3035" t="s">
        <v>243</v>
      </c>
      <c r="D3035" t="s">
        <v>246</v>
      </c>
      <c r="E3035" t="s">
        <v>276</v>
      </c>
      <c r="F3035" s="8" t="s">
        <v>434</v>
      </c>
      <c r="G3035" s="8" t="s">
        <v>379</v>
      </c>
      <c r="H3035" t="s">
        <v>319</v>
      </c>
      <c r="I3035" s="7">
        <v>0</v>
      </c>
      <c r="L3035" s="7">
        <v>141173858</v>
      </c>
      <c r="M3035" s="7">
        <v>3374790</v>
      </c>
      <c r="N3035" s="7">
        <v>0</v>
      </c>
      <c r="O3035" s="20" t="str">
        <f t="shared" si="96"/>
        <v/>
      </c>
    </row>
    <row r="3036" spans="1:15">
      <c r="A3036" s="20" t="str">
        <f t="shared" si="95"/>
        <v>Kvika banki hf.MP Séreign 4</v>
      </c>
      <c r="B3036" s="20" t="str">
        <f>_xlfn.IFNA(INDEX(Listi!$AI:$AI,MATCH(C3036,Listi!$AJ:$AJ,0)),INDEX(Listi!T:T,MATCH(C3036,Listi!U:U,0)))</f>
        <v xml:space="preserve">Kvika banki </v>
      </c>
      <c r="C3036" t="s">
        <v>243</v>
      </c>
      <c r="D3036" t="s">
        <v>247</v>
      </c>
      <c r="E3036" t="s">
        <v>276</v>
      </c>
      <c r="F3036" s="8" t="s">
        <v>434</v>
      </c>
      <c r="G3036" s="8" t="s">
        <v>379</v>
      </c>
      <c r="H3036" t="s">
        <v>319</v>
      </c>
      <c r="I3036" s="7">
        <v>0</v>
      </c>
      <c r="L3036" s="7">
        <v>55886684</v>
      </c>
      <c r="M3036" s="7">
        <v>2888869</v>
      </c>
      <c r="N3036" s="7">
        <v>0</v>
      </c>
      <c r="O3036" s="20" t="str">
        <f t="shared" si="96"/>
        <v/>
      </c>
    </row>
    <row r="3037" spans="1:15">
      <c r="A3037" s="20" t="str">
        <f t="shared" si="95"/>
        <v>Landsbankinn hf.Landsbankinn Erlend verðbréf</v>
      </c>
      <c r="B3037" s="20" t="str">
        <f>_xlfn.IFNA(INDEX(Listi!$AI:$AI,MATCH(C3037,Listi!$AJ:$AJ,0)),INDEX(Listi!T:T,MATCH(C3037,Listi!U:U,0)))</f>
        <v>Landsbankinn</v>
      </c>
      <c r="C3037" t="s">
        <v>249</v>
      </c>
      <c r="D3037" t="s">
        <v>385</v>
      </c>
      <c r="E3037" t="s">
        <v>276</v>
      </c>
      <c r="F3037" s="8" t="s">
        <v>434</v>
      </c>
      <c r="G3037" s="8" t="s">
        <v>379</v>
      </c>
      <c r="H3037" t="s">
        <v>319</v>
      </c>
      <c r="I3037" s="7">
        <v>0</v>
      </c>
      <c r="L3037" s="7">
        <v>3705185129</v>
      </c>
      <c r="M3037" s="7">
        <v>119989407</v>
      </c>
      <c r="N3037" s="7">
        <v>87847878</v>
      </c>
      <c r="O3037" s="20" t="str">
        <f t="shared" si="96"/>
        <v/>
      </c>
    </row>
    <row r="3038" spans="1:15">
      <c r="A3038" s="20" t="str">
        <f t="shared" si="95"/>
        <v>Landsbankinn hf.Landsbankinn Lífeyrisbók</v>
      </c>
      <c r="B3038" s="20" t="str">
        <f>_xlfn.IFNA(INDEX(Listi!$AI:$AI,MATCH(C3038,Listi!$AJ:$AJ,0)),INDEX(Listi!T:T,MATCH(C3038,Listi!U:U,0)))</f>
        <v>Landsbankinn</v>
      </c>
      <c r="C3038" t="s">
        <v>249</v>
      </c>
      <c r="D3038" t="s">
        <v>367</v>
      </c>
      <c r="E3038" t="s">
        <v>276</v>
      </c>
      <c r="F3038" s="8" t="s">
        <v>434</v>
      </c>
      <c r="G3038" s="8" t="s">
        <v>379</v>
      </c>
      <c r="H3038" t="s">
        <v>319</v>
      </c>
      <c r="I3038" s="7">
        <v>0</v>
      </c>
      <c r="L3038" s="7">
        <v>3016213427</v>
      </c>
      <c r="M3038" s="7">
        <v>440353590</v>
      </c>
      <c r="N3038" s="7">
        <v>298769900</v>
      </c>
      <c r="O3038" s="20" t="str">
        <f t="shared" si="96"/>
        <v/>
      </c>
    </row>
    <row r="3039" spans="1:15">
      <c r="A3039" s="20" t="str">
        <f t="shared" si="95"/>
        <v>Landsbankinn hf.Landsbankinn Lífeyrisbók verðtryggð</v>
      </c>
      <c r="B3039" s="20" t="str">
        <f>_xlfn.IFNA(INDEX(Listi!$AI:$AI,MATCH(C3039,Listi!$AJ:$AJ,0)),INDEX(Listi!T:T,MATCH(C3039,Listi!U:U,0)))</f>
        <v>Landsbankinn</v>
      </c>
      <c r="C3039" t="s">
        <v>249</v>
      </c>
      <c r="D3039" t="s">
        <v>598</v>
      </c>
      <c r="E3039" t="s">
        <v>276</v>
      </c>
      <c r="F3039" s="8" t="s">
        <v>434</v>
      </c>
      <c r="G3039" s="8" t="s">
        <v>379</v>
      </c>
      <c r="H3039" t="s">
        <v>319</v>
      </c>
      <c r="I3039" s="7">
        <v>0</v>
      </c>
      <c r="L3039" s="7">
        <v>66896053137</v>
      </c>
      <c r="M3039" s="7">
        <v>6692476029</v>
      </c>
      <c r="N3039" s="7">
        <v>4680072987</v>
      </c>
      <c r="O3039" s="20" t="str">
        <f t="shared" si="96"/>
        <v/>
      </c>
    </row>
    <row r="3040" spans="1:15">
      <c r="A3040" s="20" t="str">
        <f t="shared" si="95"/>
        <v>Lífeyrissjóður bændaSamtryggingardeild</v>
      </c>
      <c r="B3040" s="20" t="str">
        <f>_xlfn.IFNA(INDEX(Listi!$AI:$AI,MATCH(C3040,Listi!$AJ:$AJ,0)),INDEX(Listi!T:T,MATCH(C3040,Listi!U:U,0)))</f>
        <v>Lífeyrissjóður bænda</v>
      </c>
      <c r="C3040" t="s">
        <v>252</v>
      </c>
      <c r="D3040" t="s">
        <v>205</v>
      </c>
      <c r="E3040" t="s">
        <v>275</v>
      </c>
      <c r="F3040" s="8" t="s">
        <v>434</v>
      </c>
      <c r="G3040" s="8" t="s">
        <v>379</v>
      </c>
      <c r="H3040" t="s">
        <v>319</v>
      </c>
      <c r="I3040" s="7">
        <v>22708808</v>
      </c>
      <c r="L3040" s="7">
        <v>45108278171</v>
      </c>
      <c r="M3040" s="7">
        <v>776003397</v>
      </c>
      <c r="N3040" s="7">
        <v>1921473168</v>
      </c>
      <c r="O3040" s="20" t="str">
        <f t="shared" si="96"/>
        <v/>
      </c>
    </row>
    <row r="3041" spans="1:15">
      <c r="A3041" s="20" t="str">
        <f t="shared" si="95"/>
        <v>Lífeyrissjóður bankamannaAldursdeild</v>
      </c>
      <c r="B3041" s="20" t="str">
        <f>_xlfn.IFNA(INDEX(Listi!$AI:$AI,MATCH(C3041,Listi!$AJ:$AJ,0)),INDEX(Listi!T:T,MATCH(C3041,Listi!U:U,0)))</f>
        <v>Lífeyrissjóður bankam.</v>
      </c>
      <c r="C3041" t="s">
        <v>250</v>
      </c>
      <c r="D3041" t="s">
        <v>251</v>
      </c>
      <c r="E3041" t="s">
        <v>275</v>
      </c>
      <c r="F3041" t="s">
        <v>434</v>
      </c>
      <c r="G3041" s="8" t="s">
        <v>379</v>
      </c>
      <c r="H3041" t="s">
        <v>319</v>
      </c>
      <c r="I3041" s="7">
        <v>41439000</v>
      </c>
      <c r="L3041" s="7">
        <v>61369964000</v>
      </c>
      <c r="M3041" s="7">
        <v>1996063000</v>
      </c>
      <c r="N3041" s="7">
        <v>753444000</v>
      </c>
      <c r="O3041" s="20" t="str">
        <f t="shared" si="96"/>
        <v/>
      </c>
    </row>
    <row r="3042" spans="1:15">
      <c r="A3042" s="20" t="str">
        <f t="shared" si="95"/>
        <v>Lífeyrissjóður bankamannaHlutfallsdeild</v>
      </c>
      <c r="B3042" s="20" t="str">
        <f>_xlfn.IFNA(INDEX(Listi!$AI:$AI,MATCH(C3042,Listi!$AJ:$AJ,0)),INDEX(Listi!T:T,MATCH(C3042,Listi!U:U,0)))</f>
        <v>Lífeyrissjóður bankam.</v>
      </c>
      <c r="C3042" t="s">
        <v>250</v>
      </c>
      <c r="D3042" t="s">
        <v>467</v>
      </c>
      <c r="E3042" t="s">
        <v>275</v>
      </c>
      <c r="F3042" t="s">
        <v>434</v>
      </c>
      <c r="G3042" s="8" t="s">
        <v>379</v>
      </c>
      <c r="H3042" t="s">
        <v>319</v>
      </c>
      <c r="I3042" s="7">
        <v>30600000</v>
      </c>
      <c r="L3042" s="7">
        <v>40286427000</v>
      </c>
      <c r="M3042" s="7">
        <v>125147000</v>
      </c>
      <c r="N3042" s="7">
        <v>2741197000</v>
      </c>
      <c r="O3042" s="20" t="str">
        <f t="shared" si="96"/>
        <v/>
      </c>
    </row>
    <row r="3043" spans="1:15">
      <c r="A3043" s="20" t="str">
        <f t="shared" si="95"/>
        <v>Lífeyrissjóður RangæingaSamtryggingardeild</v>
      </c>
      <c r="B3043" s="20" t="str">
        <f>_xlfn.IFNA(INDEX(Listi!$AI:$AI,MATCH(C3043,Listi!$AJ:$AJ,0)),INDEX(Listi!T:T,MATCH(C3043,Listi!U:U,0)))</f>
        <v>Lífeyrissjóður Rang.</v>
      </c>
      <c r="C3043" t="s">
        <v>253</v>
      </c>
      <c r="D3043" t="s">
        <v>205</v>
      </c>
      <c r="E3043" t="s">
        <v>275</v>
      </c>
      <c r="F3043" t="s">
        <v>434</v>
      </c>
      <c r="G3043" s="8" t="s">
        <v>379</v>
      </c>
      <c r="H3043" t="s">
        <v>319</v>
      </c>
      <c r="I3043" s="7">
        <v>10168000</v>
      </c>
      <c r="L3043" s="7">
        <v>18949790000</v>
      </c>
      <c r="M3043" s="7">
        <v>835894000</v>
      </c>
      <c r="N3043" s="7">
        <v>386250000</v>
      </c>
      <c r="O3043" s="20" t="str">
        <f t="shared" si="96"/>
        <v/>
      </c>
    </row>
    <row r="3044" spans="1:15">
      <c r="A3044" s="20" t="str">
        <f t="shared" si="95"/>
        <v>Lífeyrissjóður starfsmanna AkureyrarbæjarSamtryggingardeild</v>
      </c>
      <c r="B3044" s="20" t="str">
        <f>_xlfn.IFNA(INDEX(Listi!$AI:$AI,MATCH(C3044,Listi!$AJ:$AJ,0)),INDEX(Listi!T:T,MATCH(C3044,Listi!U:U,0)))</f>
        <v>Lífeyrissj. starfsm. Akureyrarb.</v>
      </c>
      <c r="C3044" t="s">
        <v>274</v>
      </c>
      <c r="D3044" t="s">
        <v>205</v>
      </c>
      <c r="E3044" t="s">
        <v>275</v>
      </c>
      <c r="F3044" t="s">
        <v>434</v>
      </c>
      <c r="G3044" s="8" t="s">
        <v>379</v>
      </c>
      <c r="H3044" t="s">
        <v>319</v>
      </c>
      <c r="I3044" s="7">
        <v>8056348</v>
      </c>
      <c r="L3044" s="7">
        <v>14569496826</v>
      </c>
      <c r="M3044" s="7">
        <v>46271787</v>
      </c>
      <c r="N3044" s="7">
        <v>1160288032</v>
      </c>
      <c r="O3044" s="20" t="str">
        <f t="shared" si="96"/>
        <v/>
      </c>
    </row>
    <row r="3045" spans="1:15">
      <c r="A3045" s="20" t="str">
        <f t="shared" si="95"/>
        <v>Lífeyrissjóður starfsmanna Búnaðarbanka ÍslandsSamtryggingardeild</v>
      </c>
      <c r="B3045" s="20" t="str">
        <f>_xlfn.IFNA(INDEX(Listi!$AI:$AI,MATCH(C3045,Listi!$AJ:$AJ,0)),INDEX(Listi!T:T,MATCH(C3045,Listi!U:U,0)))</f>
        <v>Lífeyrissj. starfsm. Búnaðarb.Ísl.</v>
      </c>
      <c r="C3045" t="s">
        <v>254</v>
      </c>
      <c r="D3045" t="s">
        <v>205</v>
      </c>
      <c r="E3045" t="s">
        <v>275</v>
      </c>
      <c r="F3045" t="s">
        <v>434</v>
      </c>
      <c r="G3045" s="8" t="s">
        <v>379</v>
      </c>
      <c r="H3045" t="s">
        <v>319</v>
      </c>
      <c r="I3045" s="7">
        <v>16884000</v>
      </c>
      <c r="L3045" s="7">
        <v>27921283000</v>
      </c>
      <c r="M3045" s="7">
        <v>7378000</v>
      </c>
      <c r="N3045" s="7">
        <v>1535577000</v>
      </c>
      <c r="O3045" s="20" t="str">
        <f t="shared" si="96"/>
        <v/>
      </c>
    </row>
    <row r="3046" spans="1:15">
      <c r="A3046" s="20" t="str">
        <f t="shared" si="95"/>
        <v>Lífeyrissjóður starfsmanna ReykjavíkurborgarSamtryggingardeild</v>
      </c>
      <c r="B3046" s="20" t="str">
        <f>_xlfn.IFNA(INDEX(Listi!$AI:$AI,MATCH(C3046,Listi!$AJ:$AJ,0)),INDEX(Listi!T:T,MATCH(C3046,Listi!U:U,0)))</f>
        <v>Lífeyrissj. starfsm. Reykjav.</v>
      </c>
      <c r="C3046" t="s">
        <v>255</v>
      </c>
      <c r="D3046" t="s">
        <v>205</v>
      </c>
      <c r="E3046" t="s">
        <v>275</v>
      </c>
      <c r="F3046" t="s">
        <v>434</v>
      </c>
      <c r="G3046" s="8" t="s">
        <v>379</v>
      </c>
      <c r="H3046" t="s">
        <v>319</v>
      </c>
      <c r="I3046" s="7">
        <v>2244089</v>
      </c>
      <c r="L3046" s="7">
        <v>92450251598</v>
      </c>
      <c r="M3046" s="7">
        <v>217604296</v>
      </c>
      <c r="N3046" s="7">
        <v>6195210428</v>
      </c>
      <c r="O3046" s="20" t="str">
        <f t="shared" si="96"/>
        <v/>
      </c>
    </row>
    <row r="3047" spans="1:15">
      <c r="A3047" s="20" t="str">
        <f t="shared" si="95"/>
        <v>Lífeyrissjóður starfsmanna ríkisinsA-deild</v>
      </c>
      <c r="B3047" s="20" t="str">
        <f>_xlfn.IFNA(INDEX(Listi!$AI:$AI,MATCH(C3047,Listi!$AJ:$AJ,0)),INDEX(Listi!T:T,MATCH(C3047,Listi!U:U,0)))</f>
        <v>LSR</v>
      </c>
      <c r="C3047" t="s">
        <v>256</v>
      </c>
      <c r="D3047" t="s">
        <v>257</v>
      </c>
      <c r="E3047" t="s">
        <v>275</v>
      </c>
      <c r="F3047" t="s">
        <v>434</v>
      </c>
      <c r="G3047" s="8" t="s">
        <v>379</v>
      </c>
      <c r="H3047" t="s">
        <v>319</v>
      </c>
      <c r="I3047" s="7">
        <v>12115732</v>
      </c>
      <c r="L3047" s="7">
        <v>1024402726080</v>
      </c>
      <c r="M3047" s="7">
        <v>38030413328</v>
      </c>
      <c r="N3047" s="7">
        <v>13011563069</v>
      </c>
      <c r="O3047" s="20" t="str">
        <f t="shared" si="96"/>
        <v/>
      </c>
    </row>
    <row r="3048" spans="1:15">
      <c r="A3048" s="20" t="str">
        <f t="shared" si="95"/>
        <v>Lífeyrissjóður starfsmanna ríkisinsB-deild</v>
      </c>
      <c r="B3048" s="20" t="str">
        <f>_xlfn.IFNA(INDEX(Listi!$AI:$AI,MATCH(C3048,Listi!$AJ:$AJ,0)),INDEX(Listi!T:T,MATCH(C3048,Listi!U:U,0)))</f>
        <v>LSR</v>
      </c>
      <c r="C3048" t="s">
        <v>256</v>
      </c>
      <c r="D3048" t="s">
        <v>218</v>
      </c>
      <c r="E3048" t="s">
        <v>275</v>
      </c>
      <c r="F3048" t="s">
        <v>434</v>
      </c>
      <c r="G3048" s="8" t="s">
        <v>379</v>
      </c>
      <c r="H3048" t="s">
        <v>319</v>
      </c>
      <c r="I3048" s="7">
        <v>22579476</v>
      </c>
      <c r="L3048" s="7">
        <v>297381500048</v>
      </c>
      <c r="M3048" s="7">
        <v>1364474032</v>
      </c>
      <c r="N3048" s="7">
        <v>62409553231</v>
      </c>
      <c r="O3048" s="20" t="str">
        <f t="shared" si="96"/>
        <v/>
      </c>
    </row>
    <row r="3049" spans="1:15">
      <c r="A3049" s="20" t="str">
        <f t="shared" si="95"/>
        <v>Lífeyrissjóður starfsmanna ríkisinsLeið I</v>
      </c>
      <c r="B3049" s="20" t="str">
        <f>_xlfn.IFNA(INDEX(Listi!$AI:$AI,MATCH(C3049,Listi!$AJ:$AJ,0)),INDEX(Listi!T:T,MATCH(C3049,Listi!U:U,0)))</f>
        <v>LSR</v>
      </c>
      <c r="C3049" t="s">
        <v>256</v>
      </c>
      <c r="D3049" t="s">
        <v>258</v>
      </c>
      <c r="E3049" t="s">
        <v>276</v>
      </c>
      <c r="F3049" t="s">
        <v>434</v>
      </c>
      <c r="G3049" s="8" t="s">
        <v>379</v>
      </c>
      <c r="H3049" t="s">
        <v>319</v>
      </c>
      <c r="I3049" s="7">
        <v>12087888</v>
      </c>
      <c r="L3049" s="7">
        <v>11704214939</v>
      </c>
      <c r="M3049" s="7">
        <v>547428342</v>
      </c>
      <c r="N3049" s="7">
        <v>195323403</v>
      </c>
      <c r="O3049" s="20" t="str">
        <f t="shared" si="96"/>
        <v/>
      </c>
    </row>
    <row r="3050" spans="1:15">
      <c r="A3050" s="20" t="str">
        <f t="shared" si="95"/>
        <v>Lífeyrissjóður starfsmanna ríkisinsLeið II</v>
      </c>
      <c r="B3050" s="20" t="str">
        <f>_xlfn.IFNA(INDEX(Listi!$AI:$AI,MATCH(C3050,Listi!$AJ:$AJ,0)),INDEX(Listi!T:T,MATCH(C3050,Listi!U:U,0)))</f>
        <v>LSR</v>
      </c>
      <c r="C3050" t="s">
        <v>256</v>
      </c>
      <c r="D3050" t="s">
        <v>259</v>
      </c>
      <c r="E3050" t="s">
        <v>276</v>
      </c>
      <c r="F3050" t="s">
        <v>434</v>
      </c>
      <c r="G3050" s="8" t="s">
        <v>379</v>
      </c>
      <c r="H3050" t="s">
        <v>319</v>
      </c>
      <c r="I3050" s="7">
        <v>7613413</v>
      </c>
      <c r="L3050" s="7">
        <v>3365164594</v>
      </c>
      <c r="M3050" s="7">
        <v>379849453</v>
      </c>
      <c r="N3050" s="7">
        <v>93142056</v>
      </c>
      <c r="O3050" s="20" t="str">
        <f t="shared" si="96"/>
        <v/>
      </c>
    </row>
    <row r="3051" spans="1:15">
      <c r="A3051" s="20" t="str">
        <f t="shared" si="95"/>
        <v>Lífeyrissjóður starfsmanna ríkisinsLeið III</v>
      </c>
      <c r="B3051" s="20" t="str">
        <f>_xlfn.IFNA(INDEX(Listi!$AI:$AI,MATCH(C3051,Listi!$AJ:$AJ,0)),INDEX(Listi!T:T,MATCH(C3051,Listi!U:U,0)))</f>
        <v>LSR</v>
      </c>
      <c r="C3051" t="s">
        <v>256</v>
      </c>
      <c r="D3051" t="s">
        <v>260</v>
      </c>
      <c r="E3051" t="s">
        <v>276</v>
      </c>
      <c r="F3051" t="s">
        <v>434</v>
      </c>
      <c r="G3051" s="8" t="s">
        <v>379</v>
      </c>
      <c r="H3051" t="s">
        <v>319</v>
      </c>
      <c r="I3051" s="7">
        <v>0</v>
      </c>
      <c r="L3051" s="7">
        <v>9959294621</v>
      </c>
      <c r="M3051" s="7">
        <v>743287481</v>
      </c>
      <c r="N3051" s="7">
        <v>349903833</v>
      </c>
      <c r="O3051" s="20" t="str">
        <f t="shared" si="96"/>
        <v/>
      </c>
    </row>
    <row r="3052" spans="1:15">
      <c r="A3052" s="20" t="str">
        <f t="shared" si="95"/>
        <v>Lífeyrissjóður Tannlæknafél ÍslDeild I/Séreign</v>
      </c>
      <c r="B3052" s="20" t="str">
        <f>_xlfn.IFNA(INDEX(Listi!$AI:$AI,MATCH(C3052,Listi!$AJ:$AJ,0)),INDEX(Listi!T:T,MATCH(C3052,Listi!U:U,0)))</f>
        <v>Lífeyrissj. Tannlækna</v>
      </c>
      <c r="C3052" t="s">
        <v>261</v>
      </c>
      <c r="D3052" t="s">
        <v>207</v>
      </c>
      <c r="E3052" t="s">
        <v>276</v>
      </c>
      <c r="F3052" s="8" t="s">
        <v>434</v>
      </c>
      <c r="G3052" s="8" t="s">
        <v>379</v>
      </c>
      <c r="H3052" t="s">
        <v>319</v>
      </c>
      <c r="I3052" s="7">
        <v>2694124</v>
      </c>
      <c r="L3052" s="7">
        <v>6768408488</v>
      </c>
      <c r="M3052" s="7">
        <v>272759192</v>
      </c>
      <c r="N3052" s="7">
        <v>153838058</v>
      </c>
      <c r="O3052" s="20" t="str">
        <f t="shared" si="96"/>
        <v/>
      </c>
    </row>
    <row r="3053" spans="1:15">
      <c r="A3053" s="20" t="str">
        <f t="shared" si="95"/>
        <v>Lífeyrissjóður Tannlæknafél ÍslSamtryggingardeild</v>
      </c>
      <c r="B3053" s="20" t="str">
        <f>_xlfn.IFNA(INDEX(Listi!$AI:$AI,MATCH(C3053,Listi!$AJ:$AJ,0)),INDEX(Listi!T:T,MATCH(C3053,Listi!U:U,0)))</f>
        <v>Lífeyrissj. Tannlækna</v>
      </c>
      <c r="C3053" t="s">
        <v>261</v>
      </c>
      <c r="D3053" t="s">
        <v>205</v>
      </c>
      <c r="E3053" t="s">
        <v>275</v>
      </c>
      <c r="F3053" s="8" t="s">
        <v>434</v>
      </c>
      <c r="G3053" s="8" t="s">
        <v>379</v>
      </c>
      <c r="H3053" t="s">
        <v>319</v>
      </c>
      <c r="I3053" s="7">
        <v>867589</v>
      </c>
      <c r="L3053" s="7">
        <v>2241251214</v>
      </c>
      <c r="M3053" s="7">
        <v>112827287</v>
      </c>
      <c r="N3053" s="7">
        <v>17930159</v>
      </c>
      <c r="O3053" s="20" t="str">
        <f t="shared" si="96"/>
        <v/>
      </c>
    </row>
    <row r="3054" spans="1:15">
      <c r="A3054" s="20" t="str">
        <f t="shared" si="95"/>
        <v>Lífeyrissjóður verslunarmannaÆvileið 1</v>
      </c>
      <c r="B3054" s="20" t="str">
        <f>_xlfn.IFNA(INDEX(Listi!$AI:$AI,MATCH(C3054,Listi!$AJ:$AJ,0)),INDEX(Listi!T:T,MATCH(C3054,Listi!U:U,0)))</f>
        <v>Lífeyrissj. Verslunarm.</v>
      </c>
      <c r="C3054" t="s">
        <v>206</v>
      </c>
      <c r="D3054" t="s">
        <v>310</v>
      </c>
      <c r="E3054" t="s">
        <v>276</v>
      </c>
      <c r="F3054" s="8" t="s">
        <v>434</v>
      </c>
      <c r="G3054" s="8" t="s">
        <v>379</v>
      </c>
      <c r="H3054" t="s">
        <v>319</v>
      </c>
      <c r="I3054" s="7">
        <v>1372379</v>
      </c>
      <c r="L3054" s="7">
        <v>2860479562</v>
      </c>
      <c r="M3054" s="7">
        <v>819651283</v>
      </c>
      <c r="N3054" s="7">
        <v>12562366</v>
      </c>
      <c r="O3054" s="20" t="str">
        <f t="shared" si="96"/>
        <v/>
      </c>
    </row>
    <row r="3055" spans="1:15">
      <c r="A3055" s="20" t="str">
        <f t="shared" si="95"/>
        <v>Lífeyrissjóður verslunarmannaÆvileið 2</v>
      </c>
      <c r="B3055" s="20" t="str">
        <f>_xlfn.IFNA(INDEX(Listi!$AI:$AI,MATCH(C3055,Listi!$AJ:$AJ,0)),INDEX(Listi!T:T,MATCH(C3055,Listi!U:U,0)))</f>
        <v>Lífeyrissj. Verslunarm.</v>
      </c>
      <c r="C3055" t="s">
        <v>206</v>
      </c>
      <c r="D3055" t="s">
        <v>309</v>
      </c>
      <c r="E3055" t="s">
        <v>276</v>
      </c>
      <c r="F3055" s="8" t="s">
        <v>434</v>
      </c>
      <c r="G3055" s="8" t="s">
        <v>379</v>
      </c>
      <c r="H3055" t="s">
        <v>319</v>
      </c>
      <c r="I3055" s="7">
        <v>1665772</v>
      </c>
      <c r="L3055" s="7">
        <v>2325064159</v>
      </c>
      <c r="M3055" s="7">
        <v>465663194</v>
      </c>
      <c r="N3055" s="7">
        <v>32037995</v>
      </c>
      <c r="O3055" s="20" t="str">
        <f t="shared" si="96"/>
        <v/>
      </c>
    </row>
    <row r="3056" spans="1:15">
      <c r="A3056" s="20" t="str">
        <f t="shared" si="95"/>
        <v>Lífeyrissjóður verslunarmannaÆvileið 3</v>
      </c>
      <c r="B3056" s="20" t="str">
        <f>_xlfn.IFNA(INDEX(Listi!$AI:$AI,MATCH(C3056,Listi!$AJ:$AJ,0)),INDEX(Listi!T:T,MATCH(C3056,Listi!U:U,0)))</f>
        <v>Lífeyrissj. Verslunarm.</v>
      </c>
      <c r="C3056" t="s">
        <v>206</v>
      </c>
      <c r="D3056" t="s">
        <v>308</v>
      </c>
      <c r="E3056" t="s">
        <v>276</v>
      </c>
      <c r="F3056" s="8" t="s">
        <v>434</v>
      </c>
      <c r="G3056" s="8" t="s">
        <v>379</v>
      </c>
      <c r="H3056" t="s">
        <v>319</v>
      </c>
      <c r="I3056" s="7">
        <v>1026916</v>
      </c>
      <c r="L3056" s="7">
        <v>1567402319</v>
      </c>
      <c r="M3056" s="7">
        <v>325961302</v>
      </c>
      <c r="N3056" s="7">
        <v>60283998</v>
      </c>
      <c r="O3056" s="20" t="str">
        <f t="shared" si="96"/>
        <v/>
      </c>
    </row>
    <row r="3057" spans="1:15">
      <c r="A3057" s="20" t="str">
        <f t="shared" si="95"/>
        <v>Lífeyrissjóður verslunarmannaDeild I/Séreign</v>
      </c>
      <c r="B3057" s="20" t="str">
        <f>_xlfn.IFNA(INDEX(Listi!$AI:$AI,MATCH(C3057,Listi!$AJ:$AJ,0)),INDEX(Listi!T:T,MATCH(C3057,Listi!U:U,0)))</f>
        <v>Lífeyrissj. Verslunarm.</v>
      </c>
      <c r="C3057" t="s">
        <v>206</v>
      </c>
      <c r="D3057" t="s">
        <v>207</v>
      </c>
      <c r="E3057" t="s">
        <v>276</v>
      </c>
      <c r="F3057" s="8" t="s">
        <v>434</v>
      </c>
      <c r="G3057" s="8" t="s">
        <v>379</v>
      </c>
      <c r="H3057" t="s">
        <v>319</v>
      </c>
      <c r="I3057" s="7">
        <v>0</v>
      </c>
      <c r="L3057" s="7">
        <v>19785724399</v>
      </c>
      <c r="M3057" s="7">
        <v>729937912</v>
      </c>
      <c r="N3057" s="7">
        <v>458382791</v>
      </c>
      <c r="O3057" s="20" t="str">
        <f t="shared" si="96"/>
        <v/>
      </c>
    </row>
    <row r="3058" spans="1:15">
      <c r="A3058" s="20" t="str">
        <f t="shared" si="95"/>
        <v>Lífeyrissjóður verslunarmannaSamtryggingardeild</v>
      </c>
      <c r="B3058" s="20" t="str">
        <f>_xlfn.IFNA(INDEX(Listi!$AI:$AI,MATCH(C3058,Listi!$AJ:$AJ,0)),INDEX(Listi!T:T,MATCH(C3058,Listi!U:U,0)))</f>
        <v>Lífeyrissj. Verslunarm.</v>
      </c>
      <c r="C3058" t="s">
        <v>206</v>
      </c>
      <c r="D3058" t="s">
        <v>205</v>
      </c>
      <c r="E3058" t="s">
        <v>275</v>
      </c>
      <c r="F3058" t="s">
        <v>434</v>
      </c>
      <c r="G3058" s="8" t="s">
        <v>379</v>
      </c>
      <c r="H3058" t="s">
        <v>319</v>
      </c>
      <c r="I3058" s="7">
        <v>0</v>
      </c>
      <c r="L3058" s="7">
        <v>1174592806906</v>
      </c>
      <c r="M3058" s="7">
        <v>35794261112</v>
      </c>
      <c r="N3058" s="7">
        <v>21965137185</v>
      </c>
      <c r="O3058" s="20" t="str">
        <f t="shared" si="96"/>
        <v/>
      </c>
    </row>
    <row r="3059" spans="1:15">
      <c r="A3059" s="20" t="str">
        <f t="shared" si="95"/>
        <v>Lífeyrissjóður VestmannaeyjaSafn I</v>
      </c>
      <c r="B3059" s="20" t="str">
        <f>_xlfn.IFNA(INDEX(Listi!$AI:$AI,MATCH(C3059,Listi!$AJ:$AJ,0)),INDEX(Listi!T:T,MATCH(C3059,Listi!U:U,0)))</f>
        <v>Lífeyrissj. Vestm.</v>
      </c>
      <c r="C3059" t="s">
        <v>262</v>
      </c>
      <c r="D3059" t="s">
        <v>210</v>
      </c>
      <c r="E3059" t="s">
        <v>276</v>
      </c>
      <c r="F3059" t="s">
        <v>434</v>
      </c>
      <c r="G3059" s="8" t="s">
        <v>379</v>
      </c>
      <c r="H3059" t="s">
        <v>319</v>
      </c>
      <c r="I3059" s="7">
        <v>671000</v>
      </c>
      <c r="L3059" s="7">
        <v>381311221</v>
      </c>
      <c r="M3059" s="7">
        <v>44104006</v>
      </c>
      <c r="N3059" s="7">
        <v>13592960</v>
      </c>
      <c r="O3059" s="20" t="str">
        <f t="shared" si="96"/>
        <v/>
      </c>
    </row>
    <row r="3060" spans="1:15">
      <c r="A3060" s="20" t="str">
        <f t="shared" si="95"/>
        <v>Lífeyrissjóður VestmannaeyjaSafn II</v>
      </c>
      <c r="B3060" s="20" t="str">
        <f>_xlfn.IFNA(INDEX(Listi!$AI:$AI,MATCH(C3060,Listi!$AJ:$AJ,0)),INDEX(Listi!T:T,MATCH(C3060,Listi!U:U,0)))</f>
        <v>Lífeyrissj. Vestm.</v>
      </c>
      <c r="C3060" t="s">
        <v>262</v>
      </c>
      <c r="D3060" t="s">
        <v>211</v>
      </c>
      <c r="E3060" t="s">
        <v>276</v>
      </c>
      <c r="F3060" t="s">
        <v>434</v>
      </c>
      <c r="G3060" s="8" t="s">
        <v>379</v>
      </c>
      <c r="H3060" t="s">
        <v>319</v>
      </c>
      <c r="I3060" s="7">
        <v>2019000</v>
      </c>
      <c r="L3060" s="7">
        <v>571440191</v>
      </c>
      <c r="M3060" s="7">
        <v>40240404</v>
      </c>
      <c r="N3060" s="7">
        <v>18659289</v>
      </c>
      <c r="O3060" s="20" t="str">
        <f t="shared" si="96"/>
        <v/>
      </c>
    </row>
    <row r="3061" spans="1:15">
      <c r="A3061" s="20" t="str">
        <f t="shared" si="95"/>
        <v>Lífeyrissjóður VestmannaeyjaSamtryggingardeild</v>
      </c>
      <c r="B3061" s="20" t="str">
        <f>_xlfn.IFNA(INDEX(Listi!$AI:$AI,MATCH(C3061,Listi!$AJ:$AJ,0)),INDEX(Listi!T:T,MATCH(C3061,Listi!U:U,0)))</f>
        <v>Lífeyrissj. Vestm.</v>
      </c>
      <c r="C3061" t="s">
        <v>262</v>
      </c>
      <c r="D3061" t="s">
        <v>205</v>
      </c>
      <c r="E3061" t="s">
        <v>275</v>
      </c>
      <c r="F3061" t="s">
        <v>434</v>
      </c>
      <c r="G3061" s="8" t="s">
        <v>379</v>
      </c>
      <c r="H3061" t="s">
        <v>319</v>
      </c>
      <c r="I3061" s="7">
        <v>40242</v>
      </c>
      <c r="L3061" s="7">
        <v>85198020532</v>
      </c>
      <c r="M3061" s="7">
        <v>1944643004</v>
      </c>
      <c r="N3061" s="7">
        <v>2198060399</v>
      </c>
      <c r="O3061" s="20" t="str">
        <f t="shared" si="96"/>
        <v/>
      </c>
    </row>
    <row r="3062" spans="1:15">
      <c r="A3062" s="20" t="str">
        <f t="shared" si="95"/>
        <v>Lífsval - lífeyrissparnaðurLífsval 1</v>
      </c>
      <c r="B3062" s="20" t="str">
        <f>_xlfn.IFNA(INDEX(Listi!$AI:$AI,MATCH(C3062,Listi!$AJ:$AJ,0)),INDEX(Listi!T:T,MATCH(C3062,Listi!U:U,0)))</f>
        <v>Lífsval</v>
      </c>
      <c r="C3062" t="s">
        <v>263</v>
      </c>
      <c r="D3062" t="s">
        <v>264</v>
      </c>
      <c r="E3062" t="s">
        <v>276</v>
      </c>
      <c r="F3062" t="s">
        <v>434</v>
      </c>
      <c r="G3062" s="8" t="s">
        <v>379</v>
      </c>
      <c r="H3062" t="s">
        <v>319</v>
      </c>
      <c r="I3062" s="7">
        <v>0</v>
      </c>
      <c r="L3062" s="7">
        <v>1792991246</v>
      </c>
      <c r="M3062" s="7">
        <v>203244065</v>
      </c>
      <c r="N3062" s="7">
        <v>81003579</v>
      </c>
      <c r="O3062" s="20" t="str">
        <f t="shared" si="96"/>
        <v/>
      </c>
    </row>
    <row r="3063" spans="1:15">
      <c r="A3063" s="20" t="str">
        <f t="shared" si="95"/>
        <v>Lífsval - lífeyrissparnaðurLífsval 2</v>
      </c>
      <c r="B3063" s="20" t="str">
        <f>_xlfn.IFNA(INDEX(Listi!$AI:$AI,MATCH(C3063,Listi!$AJ:$AJ,0)),INDEX(Listi!T:T,MATCH(C3063,Listi!U:U,0)))</f>
        <v>Lífsval</v>
      </c>
      <c r="C3063" t="s">
        <v>263</v>
      </c>
      <c r="D3063" t="s">
        <v>265</v>
      </c>
      <c r="E3063" t="s">
        <v>276</v>
      </c>
      <c r="F3063" t="s">
        <v>434</v>
      </c>
      <c r="G3063" s="8" t="s">
        <v>379</v>
      </c>
      <c r="H3063" t="s">
        <v>319</v>
      </c>
      <c r="I3063" s="7">
        <v>0</v>
      </c>
      <c r="L3063" s="7">
        <v>79660340</v>
      </c>
      <c r="M3063" s="7">
        <v>14369045</v>
      </c>
      <c r="N3063" s="7">
        <v>2695304</v>
      </c>
      <c r="O3063" s="20" t="str">
        <f t="shared" si="96"/>
        <v/>
      </c>
    </row>
    <row r="3064" spans="1:15">
      <c r="A3064" s="20" t="str">
        <f t="shared" si="95"/>
        <v>Lífsval - lífeyrissparnaðurLífsval 3</v>
      </c>
      <c r="B3064" s="20" t="str">
        <f>_xlfn.IFNA(INDEX(Listi!$AI:$AI,MATCH(C3064,Listi!$AJ:$AJ,0)),INDEX(Listi!T:T,MATCH(C3064,Listi!U:U,0)))</f>
        <v>Lífsval</v>
      </c>
      <c r="C3064" t="s">
        <v>263</v>
      </c>
      <c r="D3064" t="s">
        <v>266</v>
      </c>
      <c r="E3064" t="s">
        <v>276</v>
      </c>
      <c r="F3064" s="8" t="s">
        <v>434</v>
      </c>
      <c r="G3064" s="8" t="s">
        <v>379</v>
      </c>
      <c r="H3064" t="s">
        <v>319</v>
      </c>
      <c r="I3064" s="7">
        <v>0</v>
      </c>
      <c r="L3064" s="7">
        <v>131239774</v>
      </c>
      <c r="M3064" s="7">
        <v>16635787</v>
      </c>
      <c r="N3064" s="7">
        <v>3548138</v>
      </c>
      <c r="O3064" s="20" t="str">
        <f t="shared" si="96"/>
        <v/>
      </c>
    </row>
    <row r="3065" spans="1:15">
      <c r="A3065" s="20" t="str">
        <f t="shared" si="95"/>
        <v>Lífsval - lífeyrissparnaðurLífsval 4</v>
      </c>
      <c r="B3065" s="20" t="str">
        <f>_xlfn.IFNA(INDEX(Listi!$AI:$AI,MATCH(C3065,Listi!$AJ:$AJ,0)),INDEX(Listi!T:T,MATCH(C3065,Listi!U:U,0)))</f>
        <v>Lífsval</v>
      </c>
      <c r="C3065" t="s">
        <v>263</v>
      </c>
      <c r="D3065" t="s">
        <v>267</v>
      </c>
      <c r="E3065" t="s">
        <v>276</v>
      </c>
      <c r="F3065" s="8" t="s">
        <v>434</v>
      </c>
      <c r="G3065" s="8" t="s">
        <v>379</v>
      </c>
      <c r="H3065" t="s">
        <v>319</v>
      </c>
      <c r="I3065" s="7">
        <v>0</v>
      </c>
      <c r="L3065" s="7">
        <v>71752064</v>
      </c>
      <c r="M3065" s="7">
        <v>15238959</v>
      </c>
      <c r="N3065" s="7">
        <v>2058992</v>
      </c>
      <c r="O3065" s="20" t="str">
        <f t="shared" si="96"/>
        <v/>
      </c>
    </row>
    <row r="3066" spans="1:15">
      <c r="A3066" s="20" t="str">
        <f t="shared" si="95"/>
        <v>Lífsverk lífeyrissjóðurLífsverk I/Séreign</v>
      </c>
      <c r="B3066" s="20" t="str">
        <f>_xlfn.IFNA(INDEX(Listi!$AI:$AI,MATCH(C3066,Listi!$AJ:$AJ,0)),INDEX(Listi!T:T,MATCH(C3066,Listi!U:U,0)))</f>
        <v xml:space="preserve">Lífsverk  </v>
      </c>
      <c r="C3066" t="s">
        <v>268</v>
      </c>
      <c r="D3066" t="s">
        <v>269</v>
      </c>
      <c r="E3066" t="s">
        <v>276</v>
      </c>
      <c r="F3066" s="8" t="s">
        <v>434</v>
      </c>
      <c r="G3066" s="8" t="s">
        <v>379</v>
      </c>
      <c r="H3066" t="s">
        <v>319</v>
      </c>
      <c r="I3066" s="7">
        <v>0</v>
      </c>
      <c r="L3066" s="7">
        <v>4582957000</v>
      </c>
      <c r="M3066" s="7">
        <v>635926000</v>
      </c>
      <c r="N3066" s="7">
        <v>22708000</v>
      </c>
      <c r="O3066" s="20" t="str">
        <f t="shared" si="96"/>
        <v/>
      </c>
    </row>
    <row r="3067" spans="1:15">
      <c r="A3067" s="20" t="str">
        <f t="shared" si="95"/>
        <v>Lífsverk lífeyrissjóðurLífsverk II/Séreign</v>
      </c>
      <c r="B3067" s="20" t="str">
        <f>_xlfn.IFNA(INDEX(Listi!$AI:$AI,MATCH(C3067,Listi!$AJ:$AJ,0)),INDEX(Listi!T:T,MATCH(C3067,Listi!U:U,0)))</f>
        <v xml:space="preserve">Lífsverk  </v>
      </c>
      <c r="C3067" t="s">
        <v>268</v>
      </c>
      <c r="D3067" t="s">
        <v>270</v>
      </c>
      <c r="E3067" t="s">
        <v>276</v>
      </c>
      <c r="F3067" s="8" t="s">
        <v>434</v>
      </c>
      <c r="G3067" s="8" t="s">
        <v>379</v>
      </c>
      <c r="H3067" t="s">
        <v>319</v>
      </c>
      <c r="I3067" s="7">
        <v>0</v>
      </c>
      <c r="L3067" s="7">
        <v>23735073000</v>
      </c>
      <c r="M3067" s="7">
        <v>2073571000</v>
      </c>
      <c r="N3067" s="7">
        <v>249365000</v>
      </c>
      <c r="O3067" s="20" t="str">
        <f t="shared" si="96"/>
        <v/>
      </c>
    </row>
    <row r="3068" spans="1:15">
      <c r="A3068" s="20" t="str">
        <f t="shared" si="95"/>
        <v>Lífsverk lífeyrissjóðurLífsverk III/Séreign</v>
      </c>
      <c r="B3068" s="20" t="str">
        <f>_xlfn.IFNA(INDEX(Listi!$AI:$AI,MATCH(C3068,Listi!$AJ:$AJ,0)),INDEX(Listi!T:T,MATCH(C3068,Listi!U:U,0)))</f>
        <v xml:space="preserve">Lífsverk  </v>
      </c>
      <c r="C3068" t="s">
        <v>268</v>
      </c>
      <c r="D3068" t="s">
        <v>271</v>
      </c>
      <c r="E3068" t="s">
        <v>276</v>
      </c>
      <c r="F3068" s="8" t="s">
        <v>434</v>
      </c>
      <c r="G3068" s="8" t="s">
        <v>379</v>
      </c>
      <c r="H3068" t="s">
        <v>319</v>
      </c>
      <c r="I3068" s="7">
        <v>0</v>
      </c>
      <c r="L3068" s="7">
        <v>653814000</v>
      </c>
      <c r="M3068" s="7">
        <v>105107000</v>
      </c>
      <c r="N3068" s="7">
        <v>2613000</v>
      </c>
      <c r="O3068" s="20" t="str">
        <f t="shared" si="96"/>
        <v/>
      </c>
    </row>
    <row r="3069" spans="1:15">
      <c r="A3069" s="20" t="str">
        <f t="shared" si="95"/>
        <v>Lífsverk lífeyrissjóðurSamtryggingardeild</v>
      </c>
      <c r="B3069" s="20" t="str">
        <f>_xlfn.IFNA(INDEX(Listi!$AI:$AI,MATCH(C3069,Listi!$AJ:$AJ,0)),INDEX(Listi!T:T,MATCH(C3069,Listi!U:U,0)))</f>
        <v xml:space="preserve">Lífsverk  </v>
      </c>
      <c r="C3069" t="s">
        <v>268</v>
      </c>
      <c r="D3069" t="s">
        <v>205</v>
      </c>
      <c r="E3069" t="s">
        <v>275</v>
      </c>
      <c r="F3069" s="8" t="s">
        <v>434</v>
      </c>
      <c r="G3069" s="8" t="s">
        <v>379</v>
      </c>
      <c r="H3069" t="s">
        <v>319</v>
      </c>
      <c r="I3069" s="7">
        <v>15230000</v>
      </c>
      <c r="L3069" s="7">
        <v>120542527000</v>
      </c>
      <c r="M3069" s="7">
        <v>4397803000</v>
      </c>
      <c r="N3069" s="7">
        <v>1423151000</v>
      </c>
      <c r="O3069" s="20" t="str">
        <f t="shared" si="96"/>
        <v/>
      </c>
    </row>
    <row r="3070" spans="1:15">
      <c r="A3070" s="20" t="str">
        <f t="shared" si="95"/>
        <v>Söfnunarsjóður lífeyrisréttindaDeild I/Innlán</v>
      </c>
      <c r="B3070" s="20" t="str">
        <f>_xlfn.IFNA(INDEX(Listi!$AI:$AI,MATCH(C3070,Listi!$AJ:$AJ,0)),INDEX(Listi!T:T,MATCH(C3070,Listi!U:U,0)))</f>
        <v>Söfnunarsj.</v>
      </c>
      <c r="C3070" t="s">
        <v>272</v>
      </c>
      <c r="D3070" t="s">
        <v>273</v>
      </c>
      <c r="E3070" t="s">
        <v>276</v>
      </c>
      <c r="F3070" t="s">
        <v>434</v>
      </c>
      <c r="G3070" s="8" t="s">
        <v>379</v>
      </c>
      <c r="H3070" t="s">
        <v>319</v>
      </c>
      <c r="I3070" s="7">
        <v>0</v>
      </c>
      <c r="L3070" s="7">
        <v>2001731914</v>
      </c>
      <c r="M3070" s="7">
        <v>133561634</v>
      </c>
      <c r="N3070" s="7">
        <v>44803565</v>
      </c>
      <c r="O3070" s="20" t="str">
        <f t="shared" si="96"/>
        <v/>
      </c>
    </row>
    <row r="3071" spans="1:15">
      <c r="A3071" s="20" t="str">
        <f t="shared" si="95"/>
        <v>Söfnunarsjóður lífeyrisréttindaDeild III/Séreign</v>
      </c>
      <c r="B3071" s="20" t="str">
        <f>_xlfn.IFNA(INDEX(Listi!$AI:$AI,MATCH(C3071,Listi!$AJ:$AJ,0)),INDEX(Listi!T:T,MATCH(C3071,Listi!U:U,0)))</f>
        <v>Söfnunarsj.</v>
      </c>
      <c r="C3071" t="s">
        <v>272</v>
      </c>
      <c r="D3071" t="s">
        <v>599</v>
      </c>
      <c r="E3071" t="s">
        <v>276</v>
      </c>
      <c r="F3071" t="s">
        <v>434</v>
      </c>
      <c r="G3071" s="8" t="s">
        <v>379</v>
      </c>
      <c r="H3071" t="s">
        <v>319</v>
      </c>
      <c r="I3071" s="7">
        <v>0</v>
      </c>
      <c r="L3071" s="7">
        <v>24413085</v>
      </c>
      <c r="M3071" s="7">
        <v>24697577</v>
      </c>
      <c r="N3071" s="7">
        <v>900000</v>
      </c>
      <c r="O3071" s="20" t="str">
        <f t="shared" si="96"/>
        <v/>
      </c>
    </row>
    <row r="3072" spans="1:15">
      <c r="A3072" s="20" t="str">
        <f t="shared" si="95"/>
        <v>Söfnunarsjóður lífeyrisréttindaDeildII/Séreign</v>
      </c>
      <c r="B3072" s="20" t="str">
        <f>_xlfn.IFNA(INDEX(Listi!$AI:$AI,MATCH(C3072,Listi!$AJ:$AJ,0)),INDEX(Listi!T:T,MATCH(C3072,Listi!U:U,0)))</f>
        <v>Söfnunarsj.</v>
      </c>
      <c r="C3072" t="s">
        <v>272</v>
      </c>
      <c r="D3072" t="s">
        <v>586</v>
      </c>
      <c r="E3072" t="s">
        <v>276</v>
      </c>
      <c r="F3072" t="s">
        <v>434</v>
      </c>
      <c r="G3072" s="8" t="s">
        <v>379</v>
      </c>
      <c r="H3072" t="s">
        <v>319</v>
      </c>
      <c r="I3072" s="7">
        <v>0</v>
      </c>
      <c r="L3072" s="7">
        <v>1654616477</v>
      </c>
      <c r="M3072" s="7">
        <v>128539213</v>
      </c>
      <c r="N3072" s="7">
        <v>22846291</v>
      </c>
      <c r="O3072" s="20" t="str">
        <f t="shared" si="96"/>
        <v/>
      </c>
    </row>
    <row r="3073" spans="1:15">
      <c r="A3073" s="20" t="str">
        <f t="shared" ref="A3073:A3135" si="97">CONCATENATE(C3073,D3073)</f>
        <v>Söfnunarsjóður lífeyrisréttindaSamtryggingardeild</v>
      </c>
      <c r="B3073" s="20" t="str">
        <f>_xlfn.IFNA(INDEX(Listi!$AI:$AI,MATCH(C3073,Listi!$AJ:$AJ,0)),INDEX(Listi!T:T,MATCH(C3073,Listi!U:U,0)))</f>
        <v>Söfnunarsj.</v>
      </c>
      <c r="C3073" t="s">
        <v>272</v>
      </c>
      <c r="D3073" t="s">
        <v>205</v>
      </c>
      <c r="E3073" t="s">
        <v>275</v>
      </c>
      <c r="F3073" t="s">
        <v>434</v>
      </c>
      <c r="G3073" s="8" t="s">
        <v>379</v>
      </c>
      <c r="H3073" t="s">
        <v>319</v>
      </c>
      <c r="I3073" s="7">
        <v>0</v>
      </c>
      <c r="L3073" s="7">
        <v>238978847889</v>
      </c>
      <c r="M3073" s="7">
        <v>4967193409</v>
      </c>
      <c r="N3073" s="7">
        <v>6076487652</v>
      </c>
      <c r="O3073" s="20" t="str">
        <f t="shared" si="96"/>
        <v/>
      </c>
    </row>
    <row r="3074" spans="1:15">
      <c r="A3074" s="20" t="str">
        <f t="shared" si="97"/>
        <v>Stapi lífeyrissjóðurSafn I</v>
      </c>
      <c r="B3074" s="20" t="str">
        <f>_xlfn.IFNA(INDEX(Listi!$AI:$AI,MATCH(C3074,Listi!$AJ:$AJ,0)),INDEX(Listi!T:T,MATCH(C3074,Listi!U:U,0)))</f>
        <v xml:space="preserve">Stapi  </v>
      </c>
      <c r="C3074" t="s">
        <v>209</v>
      </c>
      <c r="D3074" t="s">
        <v>210</v>
      </c>
      <c r="E3074" t="s">
        <v>276</v>
      </c>
      <c r="F3074" t="s">
        <v>434</v>
      </c>
      <c r="G3074" s="8" t="s">
        <v>379</v>
      </c>
      <c r="H3074" t="s">
        <v>319</v>
      </c>
      <c r="I3074" s="7">
        <v>1874282</v>
      </c>
      <c r="L3074" s="7">
        <v>2440828925</v>
      </c>
      <c r="M3074" s="7">
        <v>91567233</v>
      </c>
      <c r="N3074" s="7">
        <v>110755602</v>
      </c>
      <c r="O3074" s="20" t="str">
        <f t="shared" ref="O3074:O3137" si="98">IFERROR(VLOOKUP(F3074,EhLykill,3,FALSE),"")</f>
        <v/>
      </c>
    </row>
    <row r="3075" spans="1:15">
      <c r="A3075" s="20" t="str">
        <f t="shared" si="97"/>
        <v>Stapi lífeyrissjóðurSafn II</v>
      </c>
      <c r="B3075" s="20" t="str">
        <f>_xlfn.IFNA(INDEX(Listi!$AI:$AI,MATCH(C3075,Listi!$AJ:$AJ,0)),INDEX(Listi!T:T,MATCH(C3075,Listi!U:U,0)))</f>
        <v xml:space="preserve">Stapi  </v>
      </c>
      <c r="C3075" t="s">
        <v>209</v>
      </c>
      <c r="D3075" t="s">
        <v>211</v>
      </c>
      <c r="E3075" t="s">
        <v>276</v>
      </c>
      <c r="F3075" t="s">
        <v>434</v>
      </c>
      <c r="G3075" s="8" t="s">
        <v>379</v>
      </c>
      <c r="H3075" t="s">
        <v>319</v>
      </c>
      <c r="I3075" s="7">
        <v>1424675</v>
      </c>
      <c r="L3075" s="7">
        <v>5710890273</v>
      </c>
      <c r="M3075" s="7">
        <v>262001316</v>
      </c>
      <c r="N3075" s="7">
        <v>164209410</v>
      </c>
      <c r="O3075" s="20" t="str">
        <f t="shared" si="98"/>
        <v/>
      </c>
    </row>
    <row r="3076" spans="1:15">
      <c r="A3076" s="20" t="str">
        <f t="shared" si="97"/>
        <v>Stapi lífeyrissjóðurSafn III</v>
      </c>
      <c r="B3076" s="20" t="str">
        <f>_xlfn.IFNA(INDEX(Listi!$AI:$AI,MATCH(C3076,Listi!$AJ:$AJ,0)),INDEX(Listi!T:T,MATCH(C3076,Listi!U:U,0)))</f>
        <v xml:space="preserve">Stapi  </v>
      </c>
      <c r="C3076" t="s">
        <v>209</v>
      </c>
      <c r="D3076" t="s">
        <v>212</v>
      </c>
      <c r="E3076" t="s">
        <v>276</v>
      </c>
      <c r="F3076" s="8" t="s">
        <v>434</v>
      </c>
      <c r="G3076" s="8" t="s">
        <v>379</v>
      </c>
      <c r="H3076" t="s">
        <v>319</v>
      </c>
      <c r="I3076" s="7">
        <v>0</v>
      </c>
      <c r="L3076" s="7">
        <v>268100084</v>
      </c>
      <c r="M3076" s="7">
        <v>24388890</v>
      </c>
      <c r="N3076" s="7">
        <v>9886128</v>
      </c>
      <c r="O3076" s="20" t="str">
        <f t="shared" si="98"/>
        <v/>
      </c>
    </row>
    <row r="3077" spans="1:15">
      <c r="A3077" s="20" t="str">
        <f t="shared" si="97"/>
        <v>Stapi lífeyrissjóðurTryggingardeild</v>
      </c>
      <c r="B3077" s="20" t="str">
        <f>_xlfn.IFNA(INDEX(Listi!$AI:$AI,MATCH(C3077,Listi!$AJ:$AJ,0)),INDEX(Listi!T:T,MATCH(C3077,Listi!U:U,0)))</f>
        <v xml:space="preserve">Stapi  </v>
      </c>
      <c r="C3077" t="s">
        <v>209</v>
      </c>
      <c r="D3077" t="s">
        <v>213</v>
      </c>
      <c r="E3077" t="s">
        <v>275</v>
      </c>
      <c r="F3077" s="8" t="s">
        <v>434</v>
      </c>
      <c r="G3077" s="8" t="s">
        <v>379</v>
      </c>
      <c r="H3077" t="s">
        <v>319</v>
      </c>
      <c r="I3077" s="7">
        <v>20377605</v>
      </c>
      <c r="L3077" s="7">
        <v>348661724246</v>
      </c>
      <c r="M3077" s="7">
        <v>13807615154</v>
      </c>
      <c r="N3077" s="7">
        <v>7912918911</v>
      </c>
      <c r="O3077" s="20" t="str">
        <f t="shared" si="98"/>
        <v/>
      </c>
    </row>
    <row r="3078" spans="1:15">
      <c r="A3078" s="20" t="str">
        <f t="shared" si="97"/>
        <v>Stapi lífeyrissjóðurVarfærnasafnið</v>
      </c>
      <c r="B3078" s="20" t="str">
        <f>_xlfn.IFNA(INDEX(Listi!$AI:$AI,MATCH(C3078,Listi!$AJ:$AJ,0)),INDEX(Listi!T:T,MATCH(C3078,Listi!U:U,0)))</f>
        <v xml:space="preserve">Stapi  </v>
      </c>
      <c r="C3078" t="s">
        <v>209</v>
      </c>
      <c r="D3078" t="s">
        <v>392</v>
      </c>
      <c r="E3078" t="s">
        <v>276</v>
      </c>
      <c r="F3078" s="8" t="s">
        <v>434</v>
      </c>
      <c r="G3078" s="8" t="s">
        <v>379</v>
      </c>
      <c r="H3078" t="s">
        <v>319</v>
      </c>
      <c r="I3078" s="7">
        <v>407577</v>
      </c>
      <c r="L3078" s="7">
        <v>471986044</v>
      </c>
      <c r="M3078" s="7">
        <v>137399159</v>
      </c>
      <c r="N3078" s="7">
        <v>6994496</v>
      </c>
      <c r="O3078" s="20" t="str">
        <f t="shared" si="98"/>
        <v/>
      </c>
    </row>
    <row r="3079" spans="1:15">
      <c r="A3079" s="20" t="str">
        <f t="shared" si="97"/>
        <v>Almenni lífeyrissjóðurinnÆvisafn I</v>
      </c>
      <c r="B3079" s="20" t="str">
        <f>_xlfn.IFNA(INDEX(Listi!$AI:$AI,MATCH(C3079,Listi!$AJ:$AJ,0)),INDEX(Listi!T:T,MATCH(C3079,Listi!U:U,0)))</f>
        <v xml:space="preserve">Almenni </v>
      </c>
      <c r="C3079" t="s">
        <v>0</v>
      </c>
      <c r="D3079" t="s">
        <v>202</v>
      </c>
      <c r="E3079" t="s">
        <v>276</v>
      </c>
      <c r="F3079" s="8" t="s">
        <v>440</v>
      </c>
      <c r="G3079" s="8" t="s">
        <v>387</v>
      </c>
      <c r="H3079" t="s">
        <v>320</v>
      </c>
      <c r="I3079" s="7">
        <v>17342795</v>
      </c>
      <c r="L3079" s="7">
        <v>43068273823</v>
      </c>
      <c r="M3079" s="7">
        <v>4413720640</v>
      </c>
      <c r="N3079" s="7">
        <v>641257097</v>
      </c>
      <c r="O3079" s="20" t="str">
        <f t="shared" si="98"/>
        <v/>
      </c>
    </row>
    <row r="3080" spans="1:15">
      <c r="A3080" s="20" t="str">
        <f t="shared" si="97"/>
        <v>Almenni lífeyrissjóðurinnÆvisafn II</v>
      </c>
      <c r="B3080" s="20" t="str">
        <f>_xlfn.IFNA(INDEX(Listi!$AI:$AI,MATCH(C3080,Listi!$AJ:$AJ,0)),INDEX(Listi!T:T,MATCH(C3080,Listi!U:U,0)))</f>
        <v xml:space="preserve">Almenni </v>
      </c>
      <c r="C3080" t="s">
        <v>0</v>
      </c>
      <c r="D3080" t="s">
        <v>203</v>
      </c>
      <c r="E3080" t="s">
        <v>276</v>
      </c>
      <c r="F3080" s="8" t="s">
        <v>440</v>
      </c>
      <c r="G3080" s="8" t="s">
        <v>387</v>
      </c>
      <c r="H3080" t="s">
        <v>320</v>
      </c>
      <c r="I3080" s="7">
        <v>29879539</v>
      </c>
      <c r="L3080" s="7">
        <v>86460235807</v>
      </c>
      <c r="M3080" s="7">
        <v>3970537445</v>
      </c>
      <c r="N3080" s="7">
        <v>1539034493</v>
      </c>
      <c r="O3080" s="20" t="str">
        <f t="shared" si="98"/>
        <v/>
      </c>
    </row>
    <row r="3081" spans="1:15">
      <c r="A3081" s="20" t="str">
        <f t="shared" si="97"/>
        <v>Almenni lífeyrissjóðurinnÆvisafn III</v>
      </c>
      <c r="B3081" s="20" t="str">
        <f>_xlfn.IFNA(INDEX(Listi!$AI:$AI,MATCH(C3081,Listi!$AJ:$AJ,0)),INDEX(Listi!T:T,MATCH(C3081,Listi!U:U,0)))</f>
        <v xml:space="preserve">Almenni </v>
      </c>
      <c r="C3081" t="s">
        <v>0</v>
      </c>
      <c r="D3081" t="s">
        <v>204</v>
      </c>
      <c r="E3081" t="s">
        <v>276</v>
      </c>
      <c r="F3081" s="8" t="s">
        <v>440</v>
      </c>
      <c r="G3081" s="8" t="s">
        <v>387</v>
      </c>
      <c r="H3081" t="s">
        <v>320</v>
      </c>
      <c r="I3081" s="7">
        <v>6357227</v>
      </c>
      <c r="L3081" s="7">
        <v>33890180699</v>
      </c>
      <c r="M3081" s="7">
        <v>1571509194</v>
      </c>
      <c r="N3081" s="7">
        <v>920421683</v>
      </c>
      <c r="O3081" s="20" t="str">
        <f t="shared" si="98"/>
        <v/>
      </c>
    </row>
    <row r="3082" spans="1:15">
      <c r="A3082" s="20" t="str">
        <f t="shared" si="97"/>
        <v>Almenni lífeyrissjóðurinnHúsnæðissafn</v>
      </c>
      <c r="B3082" s="20" t="str">
        <f>_xlfn.IFNA(INDEX(Listi!$AI:$AI,MATCH(C3082,Listi!$AJ:$AJ,0)),INDEX(Listi!T:T,MATCH(C3082,Listi!U:U,0)))</f>
        <v xml:space="preserve">Almenni </v>
      </c>
      <c r="C3082" t="s">
        <v>0</v>
      </c>
      <c r="D3082" t="s">
        <v>315</v>
      </c>
      <c r="E3082" t="s">
        <v>276</v>
      </c>
      <c r="F3082" t="s">
        <v>440</v>
      </c>
      <c r="G3082" s="8" t="s">
        <v>387</v>
      </c>
      <c r="H3082" t="s">
        <v>320</v>
      </c>
      <c r="I3082" s="7">
        <v>0</v>
      </c>
      <c r="L3082" s="7">
        <v>487895879</v>
      </c>
      <c r="M3082" s="7">
        <v>166428361</v>
      </c>
      <c r="N3082" s="7">
        <v>18080096</v>
      </c>
      <c r="O3082" s="20" t="str">
        <f t="shared" si="98"/>
        <v/>
      </c>
    </row>
    <row r="3083" spans="1:15">
      <c r="A3083" s="20" t="str">
        <f t="shared" si="97"/>
        <v>Almenni lífeyrissjóðurinnInnlánssafn</v>
      </c>
      <c r="B3083" s="20" t="str">
        <f>_xlfn.IFNA(INDEX(Listi!$AI:$AI,MATCH(C3083,Listi!$AJ:$AJ,0)),INDEX(Listi!T:T,MATCH(C3083,Listi!U:U,0)))</f>
        <v xml:space="preserve">Almenni </v>
      </c>
      <c r="C3083" t="s">
        <v>0</v>
      </c>
      <c r="D3083" t="s">
        <v>1</v>
      </c>
      <c r="E3083" t="s">
        <v>276</v>
      </c>
      <c r="F3083" t="s">
        <v>440</v>
      </c>
      <c r="G3083" s="8" t="s">
        <v>387</v>
      </c>
      <c r="H3083" t="s">
        <v>320</v>
      </c>
      <c r="I3083" s="7">
        <v>0</v>
      </c>
      <c r="L3083" s="7">
        <v>26587944379</v>
      </c>
      <c r="M3083" s="7">
        <v>1016779991</v>
      </c>
      <c r="N3083" s="7">
        <v>1031869724</v>
      </c>
      <c r="O3083" s="20" t="str">
        <f t="shared" si="98"/>
        <v/>
      </c>
    </row>
    <row r="3084" spans="1:15">
      <c r="A3084" s="20" t="str">
        <f t="shared" si="97"/>
        <v>Almenni lífeyrissjóðurinnRíkissafn langt</v>
      </c>
      <c r="B3084" s="20" t="str">
        <f>_xlfn.IFNA(INDEX(Listi!$AI:$AI,MATCH(C3084,Listi!$AJ:$AJ,0)),INDEX(Listi!T:T,MATCH(C3084,Listi!U:U,0)))</f>
        <v xml:space="preserve">Almenni </v>
      </c>
      <c r="C3084" t="s">
        <v>0</v>
      </c>
      <c r="D3084" t="s">
        <v>199</v>
      </c>
      <c r="E3084" t="s">
        <v>276</v>
      </c>
      <c r="F3084" t="s">
        <v>440</v>
      </c>
      <c r="G3084" s="8" t="s">
        <v>387</v>
      </c>
      <c r="H3084" t="s">
        <v>320</v>
      </c>
      <c r="I3084" s="7">
        <v>0</v>
      </c>
      <c r="L3084" s="7">
        <v>1193680171</v>
      </c>
      <c r="M3084" s="7">
        <v>61272573</v>
      </c>
      <c r="N3084" s="7">
        <v>40105929</v>
      </c>
      <c r="O3084" s="20" t="str">
        <f t="shared" si="98"/>
        <v/>
      </c>
    </row>
    <row r="3085" spans="1:15">
      <c r="A3085" s="20" t="str">
        <f t="shared" si="97"/>
        <v>Almenni lífeyrissjóðurinnRíkissafn stutt</v>
      </c>
      <c r="B3085" s="20" t="str">
        <f>_xlfn.IFNA(INDEX(Listi!$AI:$AI,MATCH(C3085,Listi!$AJ:$AJ,0)),INDEX(Listi!T:T,MATCH(C3085,Listi!U:U,0)))</f>
        <v xml:space="preserve">Almenni </v>
      </c>
      <c r="C3085" t="s">
        <v>0</v>
      </c>
      <c r="D3085" t="s">
        <v>200</v>
      </c>
      <c r="E3085" t="s">
        <v>276</v>
      </c>
      <c r="F3085" t="s">
        <v>440</v>
      </c>
      <c r="G3085" s="8" t="s">
        <v>387</v>
      </c>
      <c r="H3085" t="s">
        <v>320</v>
      </c>
      <c r="I3085" s="7">
        <v>0</v>
      </c>
      <c r="L3085" s="7">
        <v>541893627</v>
      </c>
      <c r="M3085" s="7">
        <v>20423158</v>
      </c>
      <c r="N3085" s="7">
        <v>14899899</v>
      </c>
      <c r="O3085" s="20" t="str">
        <f t="shared" si="98"/>
        <v/>
      </c>
    </row>
    <row r="3086" spans="1:15">
      <c r="A3086" s="20" t="str">
        <f t="shared" si="97"/>
        <v>Almenni lífeyrissjóðurinnTryggingadeild</v>
      </c>
      <c r="B3086" s="20" t="str">
        <f>_xlfn.IFNA(INDEX(Listi!$AI:$AI,MATCH(C3086,Listi!$AJ:$AJ,0)),INDEX(Listi!T:T,MATCH(C3086,Listi!U:U,0)))</f>
        <v xml:space="preserve">Almenni </v>
      </c>
      <c r="C3086" t="s">
        <v>0</v>
      </c>
      <c r="D3086" t="s">
        <v>201</v>
      </c>
      <c r="E3086" t="s">
        <v>275</v>
      </c>
      <c r="F3086" t="s">
        <v>440</v>
      </c>
      <c r="G3086" s="8" t="s">
        <v>387</v>
      </c>
      <c r="H3086" t="s">
        <v>320</v>
      </c>
      <c r="I3086" s="7">
        <v>60252047</v>
      </c>
      <c r="L3086" s="7">
        <v>174784296254</v>
      </c>
      <c r="M3086" s="7">
        <v>7497244534</v>
      </c>
      <c r="N3086" s="7">
        <v>3057046932</v>
      </c>
      <c r="O3086" s="20" t="str">
        <f t="shared" si="98"/>
        <v/>
      </c>
    </row>
    <row r="3087" spans="1:15">
      <c r="A3087" s="20" t="str">
        <f t="shared" si="97"/>
        <v>Arion banki hf.Erlend hlutabréf</v>
      </c>
      <c r="B3087" s="20" t="str">
        <f>_xlfn.IFNA(INDEX(Listi!$AI:$AI,MATCH(C3087,Listi!$AJ:$AJ,0)),INDEX(Listi!T:T,MATCH(C3087,Listi!U:U,0)))</f>
        <v xml:space="preserve">Arion banki </v>
      </c>
      <c r="C3087" t="s">
        <v>214</v>
      </c>
      <c r="D3087" t="s">
        <v>215</v>
      </c>
      <c r="E3087" t="s">
        <v>276</v>
      </c>
      <c r="F3087" t="s">
        <v>440</v>
      </c>
      <c r="G3087" s="8" t="s">
        <v>387</v>
      </c>
      <c r="H3087" t="s">
        <v>320</v>
      </c>
      <c r="I3087" s="7">
        <v>68000</v>
      </c>
      <c r="L3087" s="7">
        <v>1149685000</v>
      </c>
      <c r="M3087" s="7">
        <v>49095000</v>
      </c>
      <c r="N3087" s="7">
        <v>10876000</v>
      </c>
      <c r="O3087" s="20" t="str">
        <f t="shared" si="98"/>
        <v/>
      </c>
    </row>
    <row r="3088" spans="1:15">
      <c r="A3088" s="20" t="str">
        <f t="shared" si="97"/>
        <v>Arion banki hf.Innlend skuldabréf</v>
      </c>
      <c r="B3088" s="20" t="str">
        <f>_xlfn.IFNA(INDEX(Listi!$AI:$AI,MATCH(C3088,Listi!$AJ:$AJ,0)),INDEX(Listi!T:T,MATCH(C3088,Listi!U:U,0)))</f>
        <v xml:space="preserve">Arion banki </v>
      </c>
      <c r="C3088" t="s">
        <v>214</v>
      </c>
      <c r="D3088" t="s">
        <v>216</v>
      </c>
      <c r="E3088" t="s">
        <v>276</v>
      </c>
      <c r="F3088" t="s">
        <v>440</v>
      </c>
      <c r="G3088" s="8" t="s">
        <v>387</v>
      </c>
      <c r="H3088" t="s">
        <v>320</v>
      </c>
      <c r="I3088" s="7">
        <v>322000</v>
      </c>
      <c r="L3088" s="7">
        <v>4446434000</v>
      </c>
      <c r="M3088" s="7">
        <v>344234000</v>
      </c>
      <c r="N3088" s="7">
        <v>44793000</v>
      </c>
      <c r="O3088" s="20" t="str">
        <f t="shared" si="98"/>
        <v/>
      </c>
    </row>
    <row r="3089" spans="1:15">
      <c r="A3089" s="20" t="str">
        <f t="shared" si="97"/>
        <v>Arion banki hf.Lífeyrisauki L1</v>
      </c>
      <c r="B3089" s="20" t="str">
        <f>_xlfn.IFNA(INDEX(Listi!$AI:$AI,MATCH(C3089,Listi!$AJ:$AJ,0)),INDEX(Listi!T:T,MATCH(C3089,Listi!U:U,0)))</f>
        <v xml:space="preserve">Arion banki </v>
      </c>
      <c r="C3089" t="s">
        <v>214</v>
      </c>
      <c r="D3089" t="s">
        <v>377</v>
      </c>
      <c r="E3089" t="s">
        <v>276</v>
      </c>
      <c r="F3089" t="s">
        <v>440</v>
      </c>
      <c r="G3089" s="8" t="s">
        <v>387</v>
      </c>
      <c r="H3089" t="s">
        <v>320</v>
      </c>
      <c r="I3089" s="7">
        <v>8822000</v>
      </c>
      <c r="L3089" s="7">
        <v>5887942000</v>
      </c>
      <c r="M3089" s="7">
        <v>1011885000</v>
      </c>
      <c r="N3089" s="7">
        <v>34615000</v>
      </c>
      <c r="O3089" s="20" t="str">
        <f t="shared" si="98"/>
        <v/>
      </c>
    </row>
    <row r="3090" spans="1:15">
      <c r="A3090" s="20" t="str">
        <f t="shared" si="97"/>
        <v>Arion banki hf.Lífeyrisauki L2</v>
      </c>
      <c r="B3090" s="20" t="str">
        <f>_xlfn.IFNA(INDEX(Listi!$AI:$AI,MATCH(C3090,Listi!$AJ:$AJ,0)),INDEX(Listi!T:T,MATCH(C3090,Listi!U:U,0)))</f>
        <v xml:space="preserve">Arion banki </v>
      </c>
      <c r="C3090" t="s">
        <v>214</v>
      </c>
      <c r="D3090" t="s">
        <v>372</v>
      </c>
      <c r="E3090" t="s">
        <v>276</v>
      </c>
      <c r="F3090" t="s">
        <v>440</v>
      </c>
      <c r="G3090" s="8" t="s">
        <v>387</v>
      </c>
      <c r="H3090" t="s">
        <v>320</v>
      </c>
      <c r="I3090" s="7">
        <v>25193000</v>
      </c>
      <c r="L3090" s="7">
        <v>21366380000</v>
      </c>
      <c r="M3090" s="7">
        <v>1613513000</v>
      </c>
      <c r="N3090" s="7">
        <v>92085000</v>
      </c>
      <c r="O3090" s="20" t="str">
        <f t="shared" si="98"/>
        <v/>
      </c>
    </row>
    <row r="3091" spans="1:15">
      <c r="A3091" s="20" t="str">
        <f t="shared" si="97"/>
        <v>Arion banki hf.Lífeyrisauki L3</v>
      </c>
      <c r="B3091" s="20" t="str">
        <f>_xlfn.IFNA(INDEX(Listi!$AI:$AI,MATCH(C3091,Listi!$AJ:$AJ,0)),INDEX(Listi!T:T,MATCH(C3091,Listi!U:U,0)))</f>
        <v xml:space="preserve">Arion banki </v>
      </c>
      <c r="C3091" t="s">
        <v>214</v>
      </c>
      <c r="D3091" t="s">
        <v>371</v>
      </c>
      <c r="E3091" t="s">
        <v>276</v>
      </c>
      <c r="F3091" t="s">
        <v>440</v>
      </c>
      <c r="G3091" s="8" t="s">
        <v>387</v>
      </c>
      <c r="H3091" t="s">
        <v>320</v>
      </c>
      <c r="I3091" s="7">
        <v>28015000</v>
      </c>
      <c r="L3091" s="7">
        <v>29714848000</v>
      </c>
      <c r="M3091" s="7">
        <v>2122481000</v>
      </c>
      <c r="N3091" s="7">
        <v>129566000</v>
      </c>
      <c r="O3091" s="20" t="str">
        <f t="shared" si="98"/>
        <v/>
      </c>
    </row>
    <row r="3092" spans="1:15">
      <c r="A3092" s="20" t="str">
        <f t="shared" si="97"/>
        <v>Arion banki hf.Lífeyrisauki L4</v>
      </c>
      <c r="B3092" s="20" t="str">
        <f>_xlfn.IFNA(INDEX(Listi!$AI:$AI,MATCH(C3092,Listi!$AJ:$AJ,0)),INDEX(Listi!T:T,MATCH(C3092,Listi!U:U,0)))</f>
        <v xml:space="preserve">Arion banki </v>
      </c>
      <c r="C3092" t="s">
        <v>214</v>
      </c>
      <c r="D3092" t="s">
        <v>587</v>
      </c>
      <c r="E3092" t="s">
        <v>276</v>
      </c>
      <c r="F3092" t="s">
        <v>440</v>
      </c>
      <c r="G3092" s="8" t="s">
        <v>387</v>
      </c>
      <c r="H3092" t="s">
        <v>320</v>
      </c>
      <c r="I3092" s="7">
        <v>11756000</v>
      </c>
      <c r="L3092" s="7">
        <v>19306242000</v>
      </c>
      <c r="M3092" s="7">
        <v>1346647000</v>
      </c>
      <c r="N3092" s="7">
        <v>388052000</v>
      </c>
      <c r="O3092" s="20" t="str">
        <f t="shared" si="98"/>
        <v/>
      </c>
    </row>
    <row r="3093" spans="1:15">
      <c r="A3093" s="20" t="str">
        <f t="shared" si="97"/>
        <v>Arion banki hf.Lífeyrisauki L5</v>
      </c>
      <c r="B3093" s="20" t="str">
        <f>_xlfn.IFNA(INDEX(Listi!$AI:$AI,MATCH(C3093,Listi!$AJ:$AJ,0)),INDEX(Listi!T:T,MATCH(C3093,Listi!U:U,0)))</f>
        <v xml:space="preserve">Arion banki </v>
      </c>
      <c r="C3093" t="s">
        <v>214</v>
      </c>
      <c r="D3093" t="s">
        <v>369</v>
      </c>
      <c r="E3093" t="s">
        <v>276</v>
      </c>
      <c r="F3093" s="8" t="s">
        <v>440</v>
      </c>
      <c r="G3093" s="8" t="s">
        <v>387</v>
      </c>
      <c r="H3093" t="s">
        <v>320</v>
      </c>
      <c r="I3093" s="7">
        <v>0</v>
      </c>
      <c r="L3093" s="7">
        <v>44858554000</v>
      </c>
      <c r="M3093" s="7">
        <v>4018833000</v>
      </c>
      <c r="N3093" s="7">
        <v>933672000</v>
      </c>
      <c r="O3093" s="20" t="str">
        <f t="shared" si="98"/>
        <v/>
      </c>
    </row>
    <row r="3094" spans="1:15">
      <c r="A3094" s="20" t="str">
        <f t="shared" si="97"/>
        <v>Birta lífeyrissjóðurBlönduð leið</v>
      </c>
      <c r="B3094" s="20" t="str">
        <f>_xlfn.IFNA(INDEX(Listi!$AI:$AI,MATCH(C3094,Listi!$AJ:$AJ,0)),INDEX(Listi!T:T,MATCH(C3094,Listi!U:U,0)))</f>
        <v xml:space="preserve">Birta  </v>
      </c>
      <c r="C3094" t="s">
        <v>298</v>
      </c>
      <c r="D3094" t="s">
        <v>314</v>
      </c>
      <c r="E3094" t="s">
        <v>276</v>
      </c>
      <c r="F3094" s="8" t="s">
        <v>440</v>
      </c>
      <c r="G3094" s="8" t="s">
        <v>387</v>
      </c>
      <c r="H3094" t="s">
        <v>320</v>
      </c>
      <c r="I3094" s="7">
        <v>1956149</v>
      </c>
      <c r="L3094" s="7">
        <v>6929716201</v>
      </c>
      <c r="M3094" s="7">
        <v>253995298</v>
      </c>
      <c r="N3094" s="7">
        <v>139753585</v>
      </c>
      <c r="O3094" s="20" t="str">
        <f t="shared" si="98"/>
        <v/>
      </c>
    </row>
    <row r="3095" spans="1:15">
      <c r="A3095" s="20" t="str">
        <f t="shared" si="97"/>
        <v>Birta lífeyrissjóðurInnlánsleið</v>
      </c>
      <c r="B3095" s="20" t="str">
        <f>_xlfn.IFNA(INDEX(Listi!$AI:$AI,MATCH(C3095,Listi!$AJ:$AJ,0)),INDEX(Listi!T:T,MATCH(C3095,Listi!U:U,0)))</f>
        <v xml:space="preserve">Birta  </v>
      </c>
      <c r="C3095" t="s">
        <v>298</v>
      </c>
      <c r="D3095" t="s">
        <v>208</v>
      </c>
      <c r="E3095" t="s">
        <v>276</v>
      </c>
      <c r="F3095" s="8" t="s">
        <v>440</v>
      </c>
      <c r="G3095" s="8" t="s">
        <v>387</v>
      </c>
      <c r="H3095" t="s">
        <v>320</v>
      </c>
      <c r="I3095" s="7">
        <v>0</v>
      </c>
      <c r="L3095" s="7">
        <v>4108971332</v>
      </c>
      <c r="M3095" s="7">
        <v>264842424</v>
      </c>
      <c r="N3095" s="7">
        <v>174324836</v>
      </c>
      <c r="O3095" s="20" t="str">
        <f t="shared" si="98"/>
        <v/>
      </c>
    </row>
    <row r="3096" spans="1:15">
      <c r="A3096" s="20" t="str">
        <f t="shared" si="97"/>
        <v>Birta lífeyrissjóðurSamtryggingardeild</v>
      </c>
      <c r="B3096" s="20" t="str">
        <f>_xlfn.IFNA(INDEX(Listi!$AI:$AI,MATCH(C3096,Listi!$AJ:$AJ,0)),INDEX(Listi!T:T,MATCH(C3096,Listi!U:U,0)))</f>
        <v xml:space="preserve">Birta  </v>
      </c>
      <c r="C3096" t="s">
        <v>298</v>
      </c>
      <c r="D3096" t="s">
        <v>205</v>
      </c>
      <c r="E3096" t="s">
        <v>275</v>
      </c>
      <c r="F3096" s="8" t="s">
        <v>440</v>
      </c>
      <c r="G3096" s="8" t="s">
        <v>387</v>
      </c>
      <c r="H3096" t="s">
        <v>320</v>
      </c>
      <c r="I3096" s="7">
        <v>281253935</v>
      </c>
      <c r="L3096" s="7">
        <v>549755105944</v>
      </c>
      <c r="M3096" s="7">
        <v>18480897961</v>
      </c>
      <c r="N3096" s="7">
        <v>14075814006</v>
      </c>
      <c r="O3096" s="20" t="str">
        <f t="shared" si="98"/>
        <v/>
      </c>
    </row>
    <row r="3097" spans="1:15">
      <c r="A3097" s="20" t="str">
        <f t="shared" si="97"/>
        <v>Birta lífeyrissjóðurSkuldabréfaleið</v>
      </c>
      <c r="B3097" s="20" t="str">
        <f>_xlfn.IFNA(INDEX(Listi!$AI:$AI,MATCH(C3097,Listi!$AJ:$AJ,0)),INDEX(Listi!T:T,MATCH(C3097,Listi!U:U,0)))</f>
        <v xml:space="preserve">Birta  </v>
      </c>
      <c r="C3097" t="s">
        <v>298</v>
      </c>
      <c r="D3097" t="s">
        <v>313</v>
      </c>
      <c r="E3097" t="s">
        <v>276</v>
      </c>
      <c r="F3097" s="8" t="s">
        <v>440</v>
      </c>
      <c r="G3097" s="8" t="s">
        <v>387</v>
      </c>
      <c r="H3097" t="s">
        <v>320</v>
      </c>
      <c r="I3097" s="7">
        <v>2934224</v>
      </c>
      <c r="L3097" s="7">
        <v>8522374478</v>
      </c>
      <c r="M3097" s="7">
        <v>391005163</v>
      </c>
      <c r="N3097" s="7">
        <v>218104877</v>
      </c>
      <c r="O3097" s="20" t="str">
        <f t="shared" si="98"/>
        <v/>
      </c>
    </row>
    <row r="3098" spans="1:15">
      <c r="A3098" s="20" t="str">
        <f t="shared" si="97"/>
        <v>Birta lífeyrissjóðurTilgreind séreign</v>
      </c>
      <c r="B3098" s="20" t="str">
        <f>_xlfn.IFNA(INDEX(Listi!$AI:$AI,MATCH(C3098,Listi!$AJ:$AJ,0)),INDEX(Listi!T:T,MATCH(C3098,Listi!U:U,0)))</f>
        <v xml:space="preserve">Birta  </v>
      </c>
      <c r="C3098" t="s">
        <v>298</v>
      </c>
      <c r="D3098" t="s">
        <v>312</v>
      </c>
      <c r="E3098" t="s">
        <v>276</v>
      </c>
      <c r="F3098" s="8" t="s">
        <v>440</v>
      </c>
      <c r="G3098" s="8" t="s">
        <v>387</v>
      </c>
      <c r="H3098" t="s">
        <v>320</v>
      </c>
      <c r="I3098" s="7">
        <v>0</v>
      </c>
      <c r="L3098" s="7">
        <v>2234420297</v>
      </c>
      <c r="M3098" s="7">
        <v>511871981</v>
      </c>
      <c r="N3098" s="7">
        <v>36000223</v>
      </c>
      <c r="O3098" s="20" t="str">
        <f t="shared" si="98"/>
        <v/>
      </c>
    </row>
    <row r="3099" spans="1:15">
      <c r="A3099" s="20" t="str">
        <f t="shared" si="97"/>
        <v>Brú Lífeyrissjóður starfsmanna sveitarfélagaA-deild</v>
      </c>
      <c r="B3099" s="20" t="str">
        <f>_xlfn.IFNA(INDEX(Listi!$AI:$AI,MATCH(C3099,Listi!$AJ:$AJ,0)),INDEX(Listi!T:T,MATCH(C3099,Listi!U:U,0)))</f>
        <v>Brú</v>
      </c>
      <c r="C3099" t="s">
        <v>217</v>
      </c>
      <c r="D3099" t="s">
        <v>257</v>
      </c>
      <c r="E3099" t="s">
        <v>275</v>
      </c>
      <c r="F3099" t="s">
        <v>440</v>
      </c>
      <c r="G3099" s="8" t="s">
        <v>387</v>
      </c>
      <c r="H3099" t="s">
        <v>320</v>
      </c>
      <c r="I3099" s="7">
        <v>82476392</v>
      </c>
      <c r="L3099" s="7">
        <v>270469177889</v>
      </c>
      <c r="M3099" s="7">
        <v>13987858077</v>
      </c>
      <c r="N3099" s="7">
        <v>4793072329</v>
      </c>
      <c r="O3099" s="20" t="str">
        <f t="shared" si="98"/>
        <v/>
      </c>
    </row>
    <row r="3100" spans="1:15">
      <c r="A3100" s="20" t="str">
        <f t="shared" si="97"/>
        <v>Brú Lífeyrissjóður starfsmanna sveitarfélagaB-deild</v>
      </c>
      <c r="B3100" s="20" t="str">
        <f>_xlfn.IFNA(INDEX(Listi!$AI:$AI,MATCH(C3100,Listi!$AJ:$AJ,0)),INDEX(Listi!T:T,MATCH(C3100,Listi!U:U,0)))</f>
        <v>Brú</v>
      </c>
      <c r="C3100" t="s">
        <v>217</v>
      </c>
      <c r="D3100" t="s">
        <v>218</v>
      </c>
      <c r="E3100" t="s">
        <v>275</v>
      </c>
      <c r="F3100" t="s">
        <v>440</v>
      </c>
      <c r="G3100" s="8" t="s">
        <v>387</v>
      </c>
      <c r="H3100" t="s">
        <v>320</v>
      </c>
      <c r="I3100" s="7">
        <v>1203602</v>
      </c>
      <c r="L3100" s="7">
        <v>17004783831</v>
      </c>
      <c r="M3100" s="7">
        <v>119747694</v>
      </c>
      <c r="N3100" s="7">
        <v>3424817406</v>
      </c>
      <c r="O3100" s="20" t="str">
        <f t="shared" si="98"/>
        <v/>
      </c>
    </row>
    <row r="3101" spans="1:15">
      <c r="A3101" s="20" t="str">
        <f t="shared" si="97"/>
        <v>Brú Lífeyrissjóður starfsmanna sveitarfélagaV-deild</v>
      </c>
      <c r="B3101" s="20" t="str">
        <f>_xlfn.IFNA(INDEX(Listi!$AI:$AI,MATCH(C3101,Listi!$AJ:$AJ,0)),INDEX(Listi!T:T,MATCH(C3101,Listi!U:U,0)))</f>
        <v>Brú</v>
      </c>
      <c r="C3101" t="s">
        <v>217</v>
      </c>
      <c r="D3101" t="s">
        <v>219</v>
      </c>
      <c r="E3101" t="s">
        <v>275</v>
      </c>
      <c r="F3101" t="s">
        <v>440</v>
      </c>
      <c r="G3101" s="8" t="s">
        <v>387</v>
      </c>
      <c r="H3101" t="s">
        <v>320</v>
      </c>
      <c r="I3101" s="7">
        <v>16311419</v>
      </c>
      <c r="L3101" s="7">
        <v>54501394986</v>
      </c>
      <c r="M3101" s="7">
        <v>4188513374</v>
      </c>
      <c r="N3101" s="7">
        <v>455519059</v>
      </c>
      <c r="O3101" s="20" t="str">
        <f t="shared" si="98"/>
        <v/>
      </c>
    </row>
    <row r="3102" spans="1:15">
      <c r="A3102" s="20" t="str">
        <f t="shared" si="97"/>
        <v>Eftirlaunasj atvinnuflugmannaSamtryggingardeild</v>
      </c>
      <c r="B3102" s="20" t="str">
        <f>_xlfn.IFNA(INDEX(Listi!$AI:$AI,MATCH(C3102,Listi!$AJ:$AJ,0)),INDEX(Listi!T:T,MATCH(C3102,Listi!U:U,0)))</f>
        <v>EFÍA</v>
      </c>
      <c r="C3102" t="s">
        <v>220</v>
      </c>
      <c r="D3102" t="s">
        <v>205</v>
      </c>
      <c r="E3102" t="s">
        <v>275</v>
      </c>
      <c r="F3102" t="s">
        <v>440</v>
      </c>
      <c r="G3102" s="8" t="s">
        <v>387</v>
      </c>
      <c r="H3102" t="s">
        <v>320</v>
      </c>
      <c r="I3102" s="7">
        <v>85494000</v>
      </c>
      <c r="L3102" s="7">
        <v>58542663000</v>
      </c>
      <c r="M3102" s="7">
        <v>1477262000</v>
      </c>
      <c r="N3102" s="7">
        <v>1113313000</v>
      </c>
      <c r="O3102" s="20" t="str">
        <f t="shared" si="98"/>
        <v/>
      </c>
    </row>
    <row r="3103" spans="1:15">
      <c r="A3103" s="20" t="str">
        <f t="shared" si="97"/>
        <v>Festa - lífeyrissjóðurSamtryggingardeild</v>
      </c>
      <c r="B3103" s="20" t="str">
        <f>_xlfn.IFNA(INDEX(Listi!$AI:$AI,MATCH(C3103,Listi!$AJ:$AJ,0)),INDEX(Listi!T:T,MATCH(C3103,Listi!U:U,0)))</f>
        <v xml:space="preserve">Festa </v>
      </c>
      <c r="C3103" t="s">
        <v>221</v>
      </c>
      <c r="D3103" t="s">
        <v>205</v>
      </c>
      <c r="E3103" t="s">
        <v>275</v>
      </c>
      <c r="F3103" t="s">
        <v>440</v>
      </c>
      <c r="G3103" s="8" t="s">
        <v>387</v>
      </c>
      <c r="H3103" t="s">
        <v>320</v>
      </c>
      <c r="I3103" s="7">
        <v>197410905</v>
      </c>
      <c r="L3103" s="7">
        <v>246318113722</v>
      </c>
      <c r="M3103" s="7">
        <v>11138196907</v>
      </c>
      <c r="N3103" s="7">
        <v>5180938287</v>
      </c>
      <c r="O3103" s="20" t="str">
        <f t="shared" si="98"/>
        <v/>
      </c>
    </row>
    <row r="3104" spans="1:15">
      <c r="A3104" s="20" t="str">
        <f t="shared" si="97"/>
        <v>Festa - lífeyrissjóðurSparnaðarleið I</v>
      </c>
      <c r="B3104" s="20" t="str">
        <f>_xlfn.IFNA(INDEX(Listi!$AI:$AI,MATCH(C3104,Listi!$AJ:$AJ,0)),INDEX(Listi!T:T,MATCH(C3104,Listi!U:U,0)))</f>
        <v xml:space="preserve">Festa </v>
      </c>
      <c r="C3104" t="s">
        <v>221</v>
      </c>
      <c r="D3104" t="s">
        <v>464</v>
      </c>
      <c r="E3104" t="s">
        <v>276</v>
      </c>
      <c r="F3104" t="s">
        <v>440</v>
      </c>
      <c r="G3104" s="8" t="s">
        <v>387</v>
      </c>
      <c r="H3104" t="s">
        <v>320</v>
      </c>
      <c r="I3104" s="7">
        <v>0</v>
      </c>
      <c r="L3104" s="7">
        <v>75585319</v>
      </c>
      <c r="M3104" s="7">
        <v>37671409</v>
      </c>
      <c r="N3104" s="7">
        <v>2063969</v>
      </c>
      <c r="O3104" s="20" t="str">
        <f t="shared" si="98"/>
        <v/>
      </c>
    </row>
    <row r="3105" spans="1:15">
      <c r="A3105" s="20" t="str">
        <f t="shared" si="97"/>
        <v>Festa - lífeyrissjóðurSparnaðarleið II</v>
      </c>
      <c r="B3105" s="20" t="str">
        <f>_xlfn.IFNA(INDEX(Listi!$AI:$AI,MATCH(C3105,Listi!$AJ:$AJ,0)),INDEX(Listi!T:T,MATCH(C3105,Listi!U:U,0)))</f>
        <v xml:space="preserve">Festa </v>
      </c>
      <c r="C3105" t="s">
        <v>221</v>
      </c>
      <c r="D3105" t="s">
        <v>388</v>
      </c>
      <c r="E3105" t="s">
        <v>276</v>
      </c>
      <c r="F3105" t="s">
        <v>440</v>
      </c>
      <c r="G3105" s="8" t="s">
        <v>387</v>
      </c>
      <c r="H3105" t="s">
        <v>320</v>
      </c>
      <c r="I3105" s="7">
        <v>0</v>
      </c>
      <c r="L3105" s="7">
        <v>1113180693</v>
      </c>
      <c r="M3105" s="7">
        <v>134564310</v>
      </c>
      <c r="N3105" s="7">
        <v>19363084</v>
      </c>
      <c r="O3105" s="20" t="str">
        <f t="shared" si="98"/>
        <v/>
      </c>
    </row>
    <row r="3106" spans="1:15">
      <c r="A3106" s="20" t="str">
        <f t="shared" si="97"/>
        <v>Frjálsi lífeyrissjóðurinnDeild/leið I</v>
      </c>
      <c r="B3106" s="20" t="str">
        <f>_xlfn.IFNA(INDEX(Listi!$AI:$AI,MATCH(C3106,Listi!$AJ:$AJ,0)),INDEX(Listi!T:T,MATCH(C3106,Listi!U:U,0)))</f>
        <v xml:space="preserve">Frjálsi </v>
      </c>
      <c r="C3106" t="s">
        <v>222</v>
      </c>
      <c r="D3106" t="s">
        <v>223</v>
      </c>
      <c r="E3106" t="s">
        <v>276</v>
      </c>
      <c r="F3106" t="s">
        <v>440</v>
      </c>
      <c r="G3106" s="8" t="s">
        <v>387</v>
      </c>
      <c r="H3106" t="s">
        <v>320</v>
      </c>
      <c r="I3106" s="7">
        <v>183673000</v>
      </c>
      <c r="L3106" s="7">
        <v>199278730000</v>
      </c>
      <c r="M3106" s="7">
        <v>10813020000</v>
      </c>
      <c r="N3106" s="7">
        <v>2178012000</v>
      </c>
      <c r="O3106" s="20" t="str">
        <f t="shared" si="98"/>
        <v/>
      </c>
    </row>
    <row r="3107" spans="1:15">
      <c r="A3107" s="20" t="str">
        <f t="shared" si="97"/>
        <v>Frjálsi lífeyrissjóðurinnDeild/leið II</v>
      </c>
      <c r="B3107" s="20" t="str">
        <f>_xlfn.IFNA(INDEX(Listi!$AI:$AI,MATCH(C3107,Listi!$AJ:$AJ,0)),INDEX(Listi!T:T,MATCH(C3107,Listi!U:U,0)))</f>
        <v xml:space="preserve">Frjálsi </v>
      </c>
      <c r="C3107" t="s">
        <v>222</v>
      </c>
      <c r="D3107" t="s">
        <v>224</v>
      </c>
      <c r="E3107" t="s">
        <v>276</v>
      </c>
      <c r="F3107" t="s">
        <v>440</v>
      </c>
      <c r="G3107" s="8" t="s">
        <v>387</v>
      </c>
      <c r="H3107" t="s">
        <v>320</v>
      </c>
      <c r="I3107" s="7">
        <v>13354000</v>
      </c>
      <c r="L3107" s="7">
        <v>29681370000</v>
      </c>
      <c r="M3107" s="7">
        <v>1864883000</v>
      </c>
      <c r="N3107" s="7">
        <v>401735000</v>
      </c>
      <c r="O3107" s="20" t="str">
        <f t="shared" si="98"/>
        <v/>
      </c>
    </row>
    <row r="3108" spans="1:15">
      <c r="A3108" s="20" t="str">
        <f t="shared" si="97"/>
        <v>Frjálsi lífeyrissjóðurinnDeild/leið III</v>
      </c>
      <c r="B3108" s="20" t="str">
        <f>_xlfn.IFNA(INDEX(Listi!$AI:$AI,MATCH(C3108,Listi!$AJ:$AJ,0)),INDEX(Listi!T:T,MATCH(C3108,Listi!U:U,0)))</f>
        <v xml:space="preserve">Frjálsi </v>
      </c>
      <c r="C3108" t="s">
        <v>222</v>
      </c>
      <c r="D3108" t="s">
        <v>225</v>
      </c>
      <c r="E3108" t="s">
        <v>276</v>
      </c>
      <c r="F3108" t="s">
        <v>440</v>
      </c>
      <c r="G3108" s="8" t="s">
        <v>387</v>
      </c>
      <c r="H3108" t="s">
        <v>320</v>
      </c>
      <c r="I3108" s="7">
        <v>8346000</v>
      </c>
      <c r="L3108" s="7">
        <v>43554797000</v>
      </c>
      <c r="M3108" s="7">
        <v>2564479000</v>
      </c>
      <c r="N3108" s="7">
        <v>1456678000</v>
      </c>
      <c r="O3108" s="20" t="str">
        <f t="shared" si="98"/>
        <v/>
      </c>
    </row>
    <row r="3109" spans="1:15">
      <c r="A3109" s="20" t="str">
        <f t="shared" si="97"/>
        <v>Frjálsi lífeyrissjóðurinnFrjálsi Áhætta</v>
      </c>
      <c r="B3109" s="20" t="str">
        <f>_xlfn.IFNA(INDEX(Listi!$AI:$AI,MATCH(C3109,Listi!$AJ:$AJ,0)),INDEX(Listi!T:T,MATCH(C3109,Listi!U:U,0)))</f>
        <v xml:space="preserve">Frjálsi </v>
      </c>
      <c r="C3109" t="s">
        <v>222</v>
      </c>
      <c r="D3109" t="s">
        <v>226</v>
      </c>
      <c r="E3109" t="s">
        <v>276</v>
      </c>
      <c r="F3109" t="s">
        <v>440</v>
      </c>
      <c r="G3109" s="8" t="s">
        <v>387</v>
      </c>
      <c r="H3109" t="s">
        <v>320</v>
      </c>
      <c r="I3109" s="7">
        <v>2045000</v>
      </c>
      <c r="L3109" s="7">
        <v>2707615000</v>
      </c>
      <c r="M3109" s="7">
        <v>335331000</v>
      </c>
      <c r="N3109" s="7">
        <v>1872000</v>
      </c>
      <c r="O3109" s="20" t="str">
        <f t="shared" si="98"/>
        <v/>
      </c>
    </row>
    <row r="3110" spans="1:15">
      <c r="A3110" s="20" t="str">
        <f t="shared" si="97"/>
        <v>Frjálsi lífeyrissjóðurinnSameiginleg deild</v>
      </c>
      <c r="B3110" s="20" t="str">
        <f>_xlfn.IFNA(INDEX(Listi!$AI:$AI,MATCH(C3110,Listi!$AJ:$AJ,0)),INDEX(Listi!T:T,MATCH(C3110,Listi!U:U,0)))</f>
        <v xml:space="preserve">Frjálsi </v>
      </c>
      <c r="C3110" t="s">
        <v>222</v>
      </c>
      <c r="D3110" t="s">
        <v>311</v>
      </c>
      <c r="E3110" t="s">
        <v>276</v>
      </c>
      <c r="F3110" t="s">
        <v>440</v>
      </c>
      <c r="G3110" s="8" t="s">
        <v>387</v>
      </c>
      <c r="H3110" t="s">
        <v>320</v>
      </c>
      <c r="I3110" s="7">
        <v>0</v>
      </c>
      <c r="L3110" s="7">
        <v>0</v>
      </c>
      <c r="M3110" s="7">
        <v>0</v>
      </c>
      <c r="N3110" s="7">
        <v>0</v>
      </c>
      <c r="O3110" s="20" t="str">
        <f t="shared" si="98"/>
        <v/>
      </c>
    </row>
    <row r="3111" spans="1:15">
      <c r="A3111" s="20" t="str">
        <f t="shared" si="97"/>
        <v>Frjálsi lífeyrissjóðurinnSamtryggingardeild</v>
      </c>
      <c r="B3111" s="20" t="str">
        <f>_xlfn.IFNA(INDEX(Listi!$AI:$AI,MATCH(C3111,Listi!$AJ:$AJ,0)),INDEX(Listi!T:T,MATCH(C3111,Listi!U:U,0)))</f>
        <v xml:space="preserve">Frjálsi </v>
      </c>
      <c r="C3111" t="s">
        <v>222</v>
      </c>
      <c r="D3111" t="s">
        <v>205</v>
      </c>
      <c r="E3111" t="s">
        <v>275</v>
      </c>
      <c r="F3111" s="8" t="s">
        <v>440</v>
      </c>
      <c r="G3111" s="8" t="s">
        <v>387</v>
      </c>
      <c r="H3111" t="s">
        <v>320</v>
      </c>
      <c r="I3111" s="7">
        <v>105223000</v>
      </c>
      <c r="L3111" s="7">
        <v>127148465000</v>
      </c>
      <c r="M3111" s="7">
        <v>7524433000</v>
      </c>
      <c r="N3111" s="7">
        <v>1254273000</v>
      </c>
      <c r="O3111" s="20" t="str">
        <f t="shared" si="98"/>
        <v/>
      </c>
    </row>
    <row r="3112" spans="1:15">
      <c r="A3112" s="20" t="str">
        <f t="shared" si="97"/>
        <v>Gildi - lífeyrissjóðurFramtíðarsýn 1</v>
      </c>
      <c r="B3112" s="20" t="str">
        <f>_xlfn.IFNA(INDEX(Listi!$AI:$AI,MATCH(C3112,Listi!$AJ:$AJ,0)),INDEX(Listi!T:T,MATCH(C3112,Listi!U:U,0)))</f>
        <v xml:space="preserve">Gildi  </v>
      </c>
      <c r="C3112" t="s">
        <v>227</v>
      </c>
      <c r="D3112" t="s">
        <v>373</v>
      </c>
      <c r="E3112" t="s">
        <v>276</v>
      </c>
      <c r="F3112" s="8" t="s">
        <v>440</v>
      </c>
      <c r="G3112" s="8" t="s">
        <v>387</v>
      </c>
      <c r="H3112" t="s">
        <v>320</v>
      </c>
      <c r="I3112" s="7">
        <v>0</v>
      </c>
      <c r="L3112" s="7">
        <v>3223959491</v>
      </c>
      <c r="M3112" s="7">
        <v>185065371</v>
      </c>
      <c r="N3112" s="7">
        <v>99697779</v>
      </c>
      <c r="O3112" s="20" t="str">
        <f t="shared" si="98"/>
        <v/>
      </c>
    </row>
    <row r="3113" spans="1:15">
      <c r="A3113" s="20" t="str">
        <f t="shared" si="97"/>
        <v>Gildi - lífeyrissjóðurFramtíðarsýn 2</v>
      </c>
      <c r="B3113" s="20" t="str">
        <f>_xlfn.IFNA(INDEX(Listi!$AI:$AI,MATCH(C3113,Listi!$AJ:$AJ,0)),INDEX(Listi!T:T,MATCH(C3113,Listi!U:U,0)))</f>
        <v xml:space="preserve">Gildi  </v>
      </c>
      <c r="C3113" t="s">
        <v>227</v>
      </c>
      <c r="D3113" t="s">
        <v>374</v>
      </c>
      <c r="E3113" t="s">
        <v>276</v>
      </c>
      <c r="F3113" s="8" t="s">
        <v>440</v>
      </c>
      <c r="G3113" s="8" t="s">
        <v>387</v>
      </c>
      <c r="H3113" t="s">
        <v>320</v>
      </c>
      <c r="I3113" s="7">
        <v>0</v>
      </c>
      <c r="L3113" s="7">
        <v>3172355810</v>
      </c>
      <c r="M3113" s="7">
        <v>227598529</v>
      </c>
      <c r="N3113" s="7">
        <v>70042741</v>
      </c>
      <c r="O3113" s="20" t="str">
        <f t="shared" si="98"/>
        <v/>
      </c>
    </row>
    <row r="3114" spans="1:15">
      <c r="A3114" s="20" t="str">
        <f t="shared" si="97"/>
        <v>Gildi - lífeyrissjóðurFramtíðarsýn 3</v>
      </c>
      <c r="B3114" s="20" t="str">
        <f>_xlfn.IFNA(INDEX(Listi!$AI:$AI,MATCH(C3114,Listi!$AJ:$AJ,0)),INDEX(Listi!T:T,MATCH(C3114,Listi!U:U,0)))</f>
        <v xml:space="preserve">Gildi  </v>
      </c>
      <c r="C3114" t="s">
        <v>227</v>
      </c>
      <c r="D3114" t="s">
        <v>380</v>
      </c>
      <c r="E3114" t="s">
        <v>276</v>
      </c>
      <c r="F3114" s="8" t="s">
        <v>440</v>
      </c>
      <c r="G3114" s="8" t="s">
        <v>387</v>
      </c>
      <c r="H3114" t="s">
        <v>320</v>
      </c>
      <c r="I3114" s="7">
        <v>0</v>
      </c>
      <c r="L3114" s="7">
        <v>1220667693</v>
      </c>
      <c r="M3114" s="7">
        <v>206427664</v>
      </c>
      <c r="N3114" s="7">
        <v>61376636</v>
      </c>
      <c r="O3114" s="20" t="str">
        <f t="shared" si="98"/>
        <v/>
      </c>
    </row>
    <row r="3115" spans="1:15">
      <c r="A3115" s="20" t="str">
        <f t="shared" si="97"/>
        <v>Gildi - lífeyrissjóðurSamtryggingardeild</v>
      </c>
      <c r="B3115" s="20" t="str">
        <f>_xlfn.IFNA(INDEX(Listi!$AI:$AI,MATCH(C3115,Listi!$AJ:$AJ,0)),INDEX(Listi!T:T,MATCH(C3115,Listi!U:U,0)))</f>
        <v xml:space="preserve">Gildi  </v>
      </c>
      <c r="C3115" t="s">
        <v>227</v>
      </c>
      <c r="D3115" t="s">
        <v>205</v>
      </c>
      <c r="E3115" t="s">
        <v>275</v>
      </c>
      <c r="F3115" s="8" t="s">
        <v>440</v>
      </c>
      <c r="G3115" s="8" t="s">
        <v>387</v>
      </c>
      <c r="H3115" t="s">
        <v>320</v>
      </c>
      <c r="I3115" s="7">
        <v>327458935</v>
      </c>
      <c r="L3115" s="7">
        <v>908474103084</v>
      </c>
      <c r="M3115" s="7">
        <v>33404441428</v>
      </c>
      <c r="N3115" s="7">
        <v>20772915594</v>
      </c>
      <c r="O3115" s="20" t="str">
        <f t="shared" si="98"/>
        <v/>
      </c>
    </row>
    <row r="3116" spans="1:15">
      <c r="A3116" s="20" t="str">
        <f t="shared" si="97"/>
        <v>Íslandsbanki hf.Erlend verðbréf</v>
      </c>
      <c r="B3116" s="20" t="str">
        <f>_xlfn.IFNA(INDEX(Listi!$AI:$AI,MATCH(C3116,Listi!$AJ:$AJ,0)),INDEX(Listi!T:T,MATCH(C3116,Listi!U:U,0)))</f>
        <v>Íslandsbanki</v>
      </c>
      <c r="C3116" t="s">
        <v>228</v>
      </c>
      <c r="D3116" t="s">
        <v>229</v>
      </c>
      <c r="E3116" t="s">
        <v>276</v>
      </c>
      <c r="F3116" s="8" t="s">
        <v>440</v>
      </c>
      <c r="G3116" s="8" t="s">
        <v>387</v>
      </c>
      <c r="H3116" t="s">
        <v>320</v>
      </c>
      <c r="I3116" s="7">
        <v>83300</v>
      </c>
      <c r="L3116" s="7">
        <v>1602556114</v>
      </c>
      <c r="M3116" s="7">
        <v>15640340</v>
      </c>
      <c r="N3116" s="7">
        <v>15279587</v>
      </c>
      <c r="O3116" s="20" t="str">
        <f t="shared" si="98"/>
        <v/>
      </c>
    </row>
    <row r="3117" spans="1:15">
      <c r="A3117" s="20" t="str">
        <f t="shared" si="97"/>
        <v>Íslandsbanki hf.Húsnæðisleið</v>
      </c>
      <c r="B3117" s="20" t="str">
        <f>_xlfn.IFNA(INDEX(Listi!$AI:$AI,MATCH(C3117,Listi!$AJ:$AJ,0)),INDEX(Listi!T:T,MATCH(C3117,Listi!U:U,0)))</f>
        <v>Íslandsbanki</v>
      </c>
      <c r="C3117" t="s">
        <v>228</v>
      </c>
      <c r="D3117" t="s">
        <v>307</v>
      </c>
      <c r="E3117" t="s">
        <v>276</v>
      </c>
      <c r="F3117" t="s">
        <v>440</v>
      </c>
      <c r="G3117" s="8" t="s">
        <v>387</v>
      </c>
      <c r="H3117" t="s">
        <v>320</v>
      </c>
      <c r="I3117" s="7">
        <v>0</v>
      </c>
      <c r="L3117" s="7">
        <v>2334808209</v>
      </c>
      <c r="M3117" s="7">
        <v>1128225985</v>
      </c>
      <c r="N3117" s="7">
        <v>7159457</v>
      </c>
      <c r="O3117" s="20" t="str">
        <f t="shared" si="98"/>
        <v/>
      </c>
    </row>
    <row r="3118" spans="1:15">
      <c r="A3118" s="20" t="str">
        <f t="shared" si="97"/>
        <v>Íslandsbanki hf.Lífeyrisreikningur-óverðtryggður</v>
      </c>
      <c r="B3118" s="20" t="str">
        <f>_xlfn.IFNA(INDEX(Listi!$AI:$AI,MATCH(C3118,Listi!$AJ:$AJ,0)),INDEX(Listi!T:T,MATCH(C3118,Listi!U:U,0)))</f>
        <v>Íslandsbanki</v>
      </c>
      <c r="C3118" t="s">
        <v>228</v>
      </c>
      <c r="D3118" t="s">
        <v>231</v>
      </c>
      <c r="E3118" t="s">
        <v>276</v>
      </c>
      <c r="F3118" t="s">
        <v>440</v>
      </c>
      <c r="G3118" s="8" t="s">
        <v>387</v>
      </c>
      <c r="H3118" t="s">
        <v>320</v>
      </c>
      <c r="I3118" s="7">
        <v>0</v>
      </c>
      <c r="L3118" s="7">
        <v>2506311736</v>
      </c>
      <c r="M3118" s="7">
        <v>879015901</v>
      </c>
      <c r="N3118" s="7">
        <v>95740979</v>
      </c>
      <c r="O3118" s="20" t="str">
        <f t="shared" si="98"/>
        <v/>
      </c>
    </row>
    <row r="3119" spans="1:15">
      <c r="A3119" s="20" t="str">
        <f t="shared" si="97"/>
        <v>Íslandsbanki hf.Lífeyrisreikningur-verðtryggður</v>
      </c>
      <c r="B3119" s="20" t="str">
        <f>_xlfn.IFNA(INDEX(Listi!$AI:$AI,MATCH(C3119,Listi!$AJ:$AJ,0)),INDEX(Listi!T:T,MATCH(C3119,Listi!U:U,0)))</f>
        <v>Íslandsbanki</v>
      </c>
      <c r="C3119" t="s">
        <v>228</v>
      </c>
      <c r="D3119" t="s">
        <v>232</v>
      </c>
      <c r="E3119" t="s">
        <v>276</v>
      </c>
      <c r="F3119" t="s">
        <v>440</v>
      </c>
      <c r="G3119" s="8" t="s">
        <v>387</v>
      </c>
      <c r="H3119" t="s">
        <v>320</v>
      </c>
      <c r="I3119" s="7">
        <v>0</v>
      </c>
      <c r="L3119" s="7">
        <v>35933944171</v>
      </c>
      <c r="M3119" s="7">
        <v>3575627585</v>
      </c>
      <c r="N3119" s="7">
        <v>973599891</v>
      </c>
      <c r="O3119" s="20" t="str">
        <f t="shared" si="98"/>
        <v/>
      </c>
    </row>
    <row r="3120" spans="1:15">
      <c r="A3120" s="20" t="str">
        <f t="shared" si="97"/>
        <v>Íslandsbanki hf.Löng ríkisskuldabréf</v>
      </c>
      <c r="B3120" s="20" t="str">
        <f>_xlfn.IFNA(INDEX(Listi!$AI:$AI,MATCH(C3120,Listi!$AJ:$AJ,0)),INDEX(Listi!T:T,MATCH(C3120,Listi!U:U,0)))</f>
        <v>Íslandsbanki</v>
      </c>
      <c r="C3120" t="s">
        <v>228</v>
      </c>
      <c r="D3120" t="s">
        <v>233</v>
      </c>
      <c r="E3120" t="s">
        <v>276</v>
      </c>
      <c r="F3120" t="s">
        <v>440</v>
      </c>
      <c r="G3120" s="8" t="s">
        <v>387</v>
      </c>
      <c r="H3120" t="s">
        <v>320</v>
      </c>
      <c r="I3120" s="7">
        <v>0</v>
      </c>
      <c r="L3120" s="7">
        <v>753232602</v>
      </c>
      <c r="M3120" s="7">
        <v>52540738</v>
      </c>
      <c r="N3120" s="7">
        <v>25520229</v>
      </c>
      <c r="O3120" s="20" t="str">
        <f t="shared" si="98"/>
        <v/>
      </c>
    </row>
    <row r="3121" spans="1:15">
      <c r="A3121" s="20" t="str">
        <f t="shared" si="97"/>
        <v>Íslandsbanki hf.Stýring A</v>
      </c>
      <c r="B3121" s="20" t="str">
        <f>_xlfn.IFNA(INDEX(Listi!$AI:$AI,MATCH(C3121,Listi!$AJ:$AJ,0)),INDEX(Listi!T:T,MATCH(C3121,Listi!U:U,0)))</f>
        <v>Íslandsbanki</v>
      </c>
      <c r="C3121" t="s">
        <v>228</v>
      </c>
      <c r="D3121" t="s">
        <v>234</v>
      </c>
      <c r="E3121" t="s">
        <v>276</v>
      </c>
      <c r="F3121" t="s">
        <v>440</v>
      </c>
      <c r="G3121" s="8" t="s">
        <v>387</v>
      </c>
      <c r="H3121" t="s">
        <v>320</v>
      </c>
      <c r="I3121" s="7">
        <v>0</v>
      </c>
      <c r="L3121" s="7">
        <v>4133723797</v>
      </c>
      <c r="M3121" s="7">
        <v>215966902</v>
      </c>
      <c r="N3121" s="7">
        <v>124877843</v>
      </c>
      <c r="O3121" s="20" t="str">
        <f t="shared" si="98"/>
        <v/>
      </c>
    </row>
    <row r="3122" spans="1:15">
      <c r="A3122" s="20" t="str">
        <f t="shared" si="97"/>
        <v>Íslandsbanki hf.Stýring B</v>
      </c>
      <c r="B3122" s="20" t="str">
        <f>_xlfn.IFNA(INDEX(Listi!$AI:$AI,MATCH(C3122,Listi!$AJ:$AJ,0)),INDEX(Listi!T:T,MATCH(C3122,Listi!U:U,0)))</f>
        <v>Íslandsbanki</v>
      </c>
      <c r="C3122" t="s">
        <v>228</v>
      </c>
      <c r="D3122" t="s">
        <v>235</v>
      </c>
      <c r="E3122" t="s">
        <v>276</v>
      </c>
      <c r="F3122" t="s">
        <v>440</v>
      </c>
      <c r="G3122" s="8" t="s">
        <v>387</v>
      </c>
      <c r="H3122" t="s">
        <v>320</v>
      </c>
      <c r="I3122" s="7">
        <v>411715</v>
      </c>
      <c r="L3122" s="7">
        <v>5860247393</v>
      </c>
      <c r="M3122" s="7">
        <v>508591885</v>
      </c>
      <c r="N3122" s="7">
        <v>77897125</v>
      </c>
      <c r="O3122" s="20" t="str">
        <f t="shared" si="98"/>
        <v/>
      </c>
    </row>
    <row r="3123" spans="1:15">
      <c r="A3123" s="20" t="str">
        <f t="shared" si="97"/>
        <v>Íslandsbanki hf.Stýring C</v>
      </c>
      <c r="B3123" s="20" t="str">
        <f>_xlfn.IFNA(INDEX(Listi!$AI:$AI,MATCH(C3123,Listi!$AJ:$AJ,0)),INDEX(Listi!T:T,MATCH(C3123,Listi!U:U,0)))</f>
        <v>Íslandsbanki</v>
      </c>
      <c r="C3123" t="s">
        <v>228</v>
      </c>
      <c r="D3123" t="s">
        <v>236</v>
      </c>
      <c r="E3123" t="s">
        <v>276</v>
      </c>
      <c r="F3123" t="s">
        <v>440</v>
      </c>
      <c r="G3123" s="8" t="s">
        <v>387</v>
      </c>
      <c r="H3123" t="s">
        <v>320</v>
      </c>
      <c r="I3123" s="7">
        <v>1136792</v>
      </c>
      <c r="L3123" s="7">
        <v>8014427899</v>
      </c>
      <c r="M3123" s="7">
        <v>751053797</v>
      </c>
      <c r="N3123" s="7">
        <v>58531298</v>
      </c>
      <c r="O3123" s="20" t="str">
        <f t="shared" si="98"/>
        <v/>
      </c>
    </row>
    <row r="3124" spans="1:15">
      <c r="A3124" s="20" t="str">
        <f t="shared" si="97"/>
        <v>Íslandsbanki hf.Stýring D</v>
      </c>
      <c r="B3124" s="20" t="str">
        <f>_xlfn.IFNA(INDEX(Listi!$AI:$AI,MATCH(C3124,Listi!$AJ:$AJ,0)),INDEX(Listi!T:T,MATCH(C3124,Listi!U:U,0)))</f>
        <v>Íslandsbanki</v>
      </c>
      <c r="C3124" t="s">
        <v>228</v>
      </c>
      <c r="D3124" t="s">
        <v>237</v>
      </c>
      <c r="E3124" t="s">
        <v>276</v>
      </c>
      <c r="F3124" t="s">
        <v>440</v>
      </c>
      <c r="G3124" s="8" t="s">
        <v>387</v>
      </c>
      <c r="H3124" t="s">
        <v>320</v>
      </c>
      <c r="I3124" s="7">
        <v>1247984</v>
      </c>
      <c r="L3124" s="7">
        <v>5826614423</v>
      </c>
      <c r="M3124" s="7">
        <v>1371163557</v>
      </c>
      <c r="N3124" s="7">
        <v>36861109</v>
      </c>
      <c r="O3124" s="20" t="str">
        <f t="shared" si="98"/>
        <v/>
      </c>
    </row>
    <row r="3125" spans="1:15">
      <c r="A3125" s="20" t="str">
        <f t="shared" si="97"/>
        <v>Íslandsbanki hf.Stýring E</v>
      </c>
      <c r="B3125" s="20" t="str">
        <f>_xlfn.IFNA(INDEX(Listi!$AI:$AI,MATCH(C3125,Listi!$AJ:$AJ,0)),INDEX(Listi!T:T,MATCH(C3125,Listi!U:U,0)))</f>
        <v>Íslandsbanki</v>
      </c>
      <c r="C3125" t="s">
        <v>228</v>
      </c>
      <c r="D3125" t="s">
        <v>580</v>
      </c>
      <c r="E3125" t="s">
        <v>276</v>
      </c>
      <c r="F3125" t="s">
        <v>440</v>
      </c>
      <c r="G3125" s="8" t="s">
        <v>387</v>
      </c>
      <c r="H3125" t="s">
        <v>320</v>
      </c>
      <c r="I3125" s="7">
        <v>7659</v>
      </c>
      <c r="L3125" s="7">
        <v>99567247</v>
      </c>
      <c r="M3125" s="7">
        <v>7691901</v>
      </c>
      <c r="N3125" s="7">
        <v>670647</v>
      </c>
      <c r="O3125" s="20" t="str">
        <f t="shared" si="98"/>
        <v/>
      </c>
    </row>
    <row r="3126" spans="1:15">
      <c r="A3126" s="20" t="str">
        <f t="shared" si="97"/>
        <v>Íslenski lífeyrissjóðurinnLíf 1</v>
      </c>
      <c r="B3126" s="20" t="str">
        <f>_xlfn.IFNA(INDEX(Listi!$AI:$AI,MATCH(C3126,Listi!$AJ:$AJ,0)),INDEX(Listi!T:T,MATCH(C3126,Listi!U:U,0)))</f>
        <v xml:space="preserve">Íslenski  </v>
      </c>
      <c r="C3126" t="s">
        <v>238</v>
      </c>
      <c r="D3126" t="s">
        <v>239</v>
      </c>
      <c r="E3126" t="s">
        <v>276</v>
      </c>
      <c r="F3126" t="s">
        <v>440</v>
      </c>
      <c r="G3126" s="8" t="s">
        <v>387</v>
      </c>
      <c r="H3126" t="s">
        <v>320</v>
      </c>
      <c r="I3126" s="7">
        <v>15672017</v>
      </c>
      <c r="L3126" s="7">
        <v>34645188332</v>
      </c>
      <c r="M3126" s="7">
        <v>5859453012</v>
      </c>
      <c r="N3126" s="7">
        <v>977930648</v>
      </c>
      <c r="O3126" s="20" t="str">
        <f t="shared" si="98"/>
        <v/>
      </c>
    </row>
    <row r="3127" spans="1:15">
      <c r="A3127" s="20" t="str">
        <f t="shared" si="97"/>
        <v>Íslenski lífeyrissjóðurinnLíf 2</v>
      </c>
      <c r="B3127" s="20" t="str">
        <f>_xlfn.IFNA(INDEX(Listi!$AI:$AI,MATCH(C3127,Listi!$AJ:$AJ,0)),INDEX(Listi!T:T,MATCH(C3127,Listi!U:U,0)))</f>
        <v xml:space="preserve">Íslenski  </v>
      </c>
      <c r="C3127" t="s">
        <v>238</v>
      </c>
      <c r="D3127" t="s">
        <v>240</v>
      </c>
      <c r="E3127" t="s">
        <v>276</v>
      </c>
      <c r="F3127" t="s">
        <v>440</v>
      </c>
      <c r="G3127" s="8" t="s">
        <v>387</v>
      </c>
      <c r="H3127" t="s">
        <v>320</v>
      </c>
      <c r="I3127" s="7">
        <v>17178173</v>
      </c>
      <c r="L3127" s="7">
        <v>31029129445</v>
      </c>
      <c r="M3127" s="7">
        <v>2139527304</v>
      </c>
      <c r="N3127" s="7">
        <v>531278955</v>
      </c>
      <c r="O3127" s="20" t="str">
        <f t="shared" si="98"/>
        <v/>
      </c>
    </row>
    <row r="3128" spans="1:15">
      <c r="A3128" s="20" t="str">
        <f t="shared" si="97"/>
        <v>Íslenski lífeyrissjóðurinnLíf 3</v>
      </c>
      <c r="B3128" s="20" t="str">
        <f>_xlfn.IFNA(INDEX(Listi!$AI:$AI,MATCH(C3128,Listi!$AJ:$AJ,0)),INDEX(Listi!T:T,MATCH(C3128,Listi!U:U,0)))</f>
        <v xml:space="preserve">Íslenski  </v>
      </c>
      <c r="C3128" t="s">
        <v>238</v>
      </c>
      <c r="D3128" t="s">
        <v>241</v>
      </c>
      <c r="E3128" t="s">
        <v>276</v>
      </c>
      <c r="F3128" t="s">
        <v>440</v>
      </c>
      <c r="G3128" s="8" t="s">
        <v>387</v>
      </c>
      <c r="H3128" t="s">
        <v>320</v>
      </c>
      <c r="I3128" s="7">
        <v>11125358</v>
      </c>
      <c r="L3128" s="7">
        <v>26552298455</v>
      </c>
      <c r="M3128" s="7">
        <v>1349981892</v>
      </c>
      <c r="N3128" s="7">
        <v>474868471</v>
      </c>
      <c r="O3128" s="20" t="str">
        <f t="shared" si="98"/>
        <v/>
      </c>
    </row>
    <row r="3129" spans="1:15">
      <c r="A3129" s="20" t="str">
        <f t="shared" si="97"/>
        <v>Íslenski lífeyrissjóðurinnLíf 4</v>
      </c>
      <c r="B3129" s="20" t="str">
        <f>_xlfn.IFNA(INDEX(Listi!$AI:$AI,MATCH(C3129,Listi!$AJ:$AJ,0)),INDEX(Listi!T:T,MATCH(C3129,Listi!U:U,0)))</f>
        <v xml:space="preserve">Íslenski  </v>
      </c>
      <c r="C3129" t="s">
        <v>238</v>
      </c>
      <c r="D3129" t="s">
        <v>242</v>
      </c>
      <c r="E3129" t="s">
        <v>276</v>
      </c>
      <c r="F3129" t="s">
        <v>440</v>
      </c>
      <c r="G3129" s="8" t="s">
        <v>387</v>
      </c>
      <c r="H3129" t="s">
        <v>320</v>
      </c>
      <c r="I3129" s="7">
        <v>0</v>
      </c>
      <c r="L3129" s="7">
        <v>15323468197</v>
      </c>
      <c r="M3129" s="7">
        <v>592019313</v>
      </c>
      <c r="N3129" s="7">
        <v>649721424</v>
      </c>
      <c r="O3129" s="20" t="str">
        <f t="shared" si="98"/>
        <v/>
      </c>
    </row>
    <row r="3130" spans="1:15">
      <c r="A3130" s="20" t="str">
        <f t="shared" si="97"/>
        <v>Íslenski lífeyrissjóðurinnSamtryggingardeild</v>
      </c>
      <c r="B3130" s="20" t="str">
        <f>_xlfn.IFNA(INDEX(Listi!$AI:$AI,MATCH(C3130,Listi!$AJ:$AJ,0)),INDEX(Listi!T:T,MATCH(C3130,Listi!U:U,0)))</f>
        <v xml:space="preserve">Íslenski  </v>
      </c>
      <c r="C3130" t="s">
        <v>238</v>
      </c>
      <c r="D3130" t="s">
        <v>205</v>
      </c>
      <c r="E3130" t="s">
        <v>275</v>
      </c>
      <c r="F3130" t="s">
        <v>440</v>
      </c>
      <c r="G3130" s="8" t="s">
        <v>387</v>
      </c>
      <c r="H3130" t="s">
        <v>320</v>
      </c>
      <c r="I3130" s="7">
        <v>15816673</v>
      </c>
      <c r="L3130" s="7">
        <v>32369481106</v>
      </c>
      <c r="M3130" s="7">
        <v>2513450236</v>
      </c>
      <c r="N3130" s="7">
        <v>182749847</v>
      </c>
      <c r="O3130" s="20" t="str">
        <f t="shared" si="98"/>
        <v/>
      </c>
    </row>
    <row r="3131" spans="1:15">
      <c r="A3131" s="20" t="str">
        <f t="shared" si="97"/>
        <v>Kvika banki hf.Ævileið</v>
      </c>
      <c r="B3131" s="20" t="str">
        <f>_xlfn.IFNA(INDEX(Listi!$AI:$AI,MATCH(C3131,Listi!$AJ:$AJ,0)),INDEX(Listi!T:T,MATCH(C3131,Listi!U:U,0)))</f>
        <v xml:space="preserve">Kvika banki </v>
      </c>
      <c r="C3131" t="s">
        <v>243</v>
      </c>
      <c r="D3131" t="s">
        <v>248</v>
      </c>
      <c r="E3131" t="s">
        <v>276</v>
      </c>
      <c r="F3131" t="s">
        <v>440</v>
      </c>
      <c r="G3131" s="8" t="s">
        <v>387</v>
      </c>
      <c r="H3131" t="s">
        <v>320</v>
      </c>
      <c r="I3131" s="7">
        <v>0</v>
      </c>
      <c r="L3131" s="7">
        <v>83990162</v>
      </c>
      <c r="M3131" s="7">
        <v>9152445</v>
      </c>
      <c r="N3131" s="7">
        <v>0</v>
      </c>
      <c r="O3131" s="20" t="str">
        <f t="shared" si="98"/>
        <v/>
      </c>
    </row>
    <row r="3132" spans="1:15">
      <c r="A3132" s="20" t="str">
        <f t="shared" si="97"/>
        <v>Kvika banki hf.Innlánaleið</v>
      </c>
      <c r="B3132" s="20" t="str">
        <f>_xlfn.IFNA(INDEX(Listi!$AI:$AI,MATCH(C3132,Listi!$AJ:$AJ,0)),INDEX(Listi!T:T,MATCH(C3132,Listi!U:U,0)))</f>
        <v xml:space="preserve">Kvika banki </v>
      </c>
      <c r="C3132" t="s">
        <v>243</v>
      </c>
      <c r="D3132" t="s">
        <v>230</v>
      </c>
      <c r="E3132" t="s">
        <v>276</v>
      </c>
      <c r="F3132" t="s">
        <v>440</v>
      </c>
      <c r="G3132" s="8" t="s">
        <v>387</v>
      </c>
      <c r="H3132" t="s">
        <v>320</v>
      </c>
      <c r="I3132" s="7">
        <v>0</v>
      </c>
      <c r="L3132" s="7">
        <v>2045925829</v>
      </c>
      <c r="M3132" s="7">
        <v>336947043</v>
      </c>
      <c r="N3132" s="7">
        <v>10453565</v>
      </c>
      <c r="O3132" s="20" t="str">
        <f t="shared" si="98"/>
        <v/>
      </c>
    </row>
    <row r="3133" spans="1:15">
      <c r="A3133" s="20" t="str">
        <f t="shared" si="97"/>
        <v>Kvika banki hf.Kvika Séreignasparnaður 5</v>
      </c>
      <c r="B3133" s="20" t="str">
        <f>_xlfn.IFNA(INDEX(Listi!$AI:$AI,MATCH(C3133,Listi!$AJ:$AJ,0)),INDEX(Listi!T:T,MATCH(C3133,Listi!U:U,0)))</f>
        <v xml:space="preserve">Kvika banki </v>
      </c>
      <c r="C3133" t="s">
        <v>243</v>
      </c>
      <c r="D3133" t="s">
        <v>471</v>
      </c>
      <c r="E3133" t="s">
        <v>276</v>
      </c>
      <c r="F3133" t="s">
        <v>440</v>
      </c>
      <c r="G3133" s="8" t="s">
        <v>387</v>
      </c>
      <c r="H3133" t="s">
        <v>320</v>
      </c>
      <c r="I3133" s="7">
        <v>0</v>
      </c>
      <c r="L3133" s="7">
        <v>1146886398</v>
      </c>
      <c r="M3133" s="7">
        <v>0</v>
      </c>
      <c r="N3133" s="7">
        <v>0</v>
      </c>
      <c r="O3133" s="20" t="str">
        <f t="shared" si="98"/>
        <v/>
      </c>
    </row>
    <row r="3134" spans="1:15">
      <c r="A3134" s="20" t="str">
        <f t="shared" si="97"/>
        <v>Kvika banki hf.MP Séreign 1</v>
      </c>
      <c r="B3134" s="20" t="str">
        <f>_xlfn.IFNA(INDEX(Listi!$AI:$AI,MATCH(C3134,Listi!$AJ:$AJ,0)),INDEX(Listi!T:T,MATCH(C3134,Listi!U:U,0)))</f>
        <v xml:space="preserve">Kvika banki </v>
      </c>
      <c r="C3134" t="s">
        <v>243</v>
      </c>
      <c r="D3134" t="s">
        <v>244</v>
      </c>
      <c r="E3134" t="s">
        <v>276</v>
      </c>
      <c r="F3134" t="s">
        <v>440</v>
      </c>
      <c r="G3134" s="8" t="s">
        <v>387</v>
      </c>
      <c r="H3134" t="s">
        <v>320</v>
      </c>
      <c r="I3134" s="7">
        <v>0</v>
      </c>
      <c r="L3134" s="7">
        <v>706827763</v>
      </c>
      <c r="M3134" s="7">
        <v>48440481</v>
      </c>
      <c r="N3134" s="7">
        <v>9836508</v>
      </c>
      <c r="O3134" s="20" t="str">
        <f t="shared" si="98"/>
        <v/>
      </c>
    </row>
    <row r="3135" spans="1:15">
      <c r="A3135" s="20" t="str">
        <f t="shared" si="97"/>
        <v>Kvika banki hf.MP Séreign 2</v>
      </c>
      <c r="B3135" s="20" t="str">
        <f>_xlfn.IFNA(INDEX(Listi!$AI:$AI,MATCH(C3135,Listi!$AJ:$AJ,0)),INDEX(Listi!T:T,MATCH(C3135,Listi!U:U,0)))</f>
        <v xml:space="preserve">Kvika banki </v>
      </c>
      <c r="C3135" t="s">
        <v>243</v>
      </c>
      <c r="D3135" t="s">
        <v>245</v>
      </c>
      <c r="E3135" t="s">
        <v>276</v>
      </c>
      <c r="F3135" t="s">
        <v>440</v>
      </c>
      <c r="G3135" s="8" t="s">
        <v>387</v>
      </c>
      <c r="H3135" t="s">
        <v>320</v>
      </c>
      <c r="I3135" s="7">
        <v>0</v>
      </c>
      <c r="L3135" s="7">
        <v>853989181</v>
      </c>
      <c r="M3135" s="7">
        <v>42441382</v>
      </c>
      <c r="N3135" s="7">
        <v>14637701</v>
      </c>
      <c r="O3135" s="20" t="str">
        <f t="shared" si="98"/>
        <v/>
      </c>
    </row>
    <row r="3136" spans="1:15">
      <c r="A3136" s="20" t="str">
        <f t="shared" ref="A3136:A3197" si="99">CONCATENATE(C3136,D3136)</f>
        <v>Kvika banki hf.MP Séreign 3</v>
      </c>
      <c r="B3136" s="20" t="str">
        <f>_xlfn.IFNA(INDEX(Listi!$AI:$AI,MATCH(C3136,Listi!$AJ:$AJ,0)),INDEX(Listi!T:T,MATCH(C3136,Listi!U:U,0)))</f>
        <v xml:space="preserve">Kvika banki </v>
      </c>
      <c r="C3136" t="s">
        <v>243</v>
      </c>
      <c r="D3136" t="s">
        <v>246</v>
      </c>
      <c r="E3136" t="s">
        <v>276</v>
      </c>
      <c r="F3136" t="s">
        <v>440</v>
      </c>
      <c r="G3136" s="8" t="s">
        <v>387</v>
      </c>
      <c r="H3136" t="s">
        <v>320</v>
      </c>
      <c r="I3136" s="7">
        <v>0</v>
      </c>
      <c r="L3136" s="7">
        <v>141173858</v>
      </c>
      <c r="M3136" s="7">
        <v>3374790</v>
      </c>
      <c r="N3136" s="7">
        <v>0</v>
      </c>
      <c r="O3136" s="20" t="str">
        <f t="shared" si="98"/>
        <v/>
      </c>
    </row>
    <row r="3137" spans="1:15">
      <c r="A3137" s="20" t="str">
        <f t="shared" si="99"/>
        <v>Kvika banki hf.MP Séreign 4</v>
      </c>
      <c r="B3137" s="20" t="str">
        <f>_xlfn.IFNA(INDEX(Listi!$AI:$AI,MATCH(C3137,Listi!$AJ:$AJ,0)),INDEX(Listi!T:T,MATCH(C3137,Listi!U:U,0)))</f>
        <v xml:space="preserve">Kvika banki </v>
      </c>
      <c r="C3137" t="s">
        <v>243</v>
      </c>
      <c r="D3137" t="s">
        <v>247</v>
      </c>
      <c r="E3137" t="s">
        <v>276</v>
      </c>
      <c r="F3137" t="s">
        <v>440</v>
      </c>
      <c r="G3137" s="8" t="s">
        <v>387</v>
      </c>
      <c r="H3137" t="s">
        <v>320</v>
      </c>
      <c r="I3137" s="7">
        <v>0</v>
      </c>
      <c r="L3137" s="7">
        <v>55886684</v>
      </c>
      <c r="M3137" s="7">
        <v>2888869</v>
      </c>
      <c r="N3137" s="7">
        <v>0</v>
      </c>
      <c r="O3137" s="20" t="str">
        <f t="shared" si="98"/>
        <v/>
      </c>
    </row>
    <row r="3138" spans="1:15">
      <c r="A3138" s="20" t="str">
        <f t="shared" si="99"/>
        <v>Landsbankinn hf.Landsbankinn Erlend verðbréf</v>
      </c>
      <c r="B3138" s="20" t="str">
        <f>_xlfn.IFNA(INDEX(Listi!$AI:$AI,MATCH(C3138,Listi!$AJ:$AJ,0)),INDEX(Listi!T:T,MATCH(C3138,Listi!U:U,0)))</f>
        <v>Landsbankinn</v>
      </c>
      <c r="C3138" t="s">
        <v>249</v>
      </c>
      <c r="D3138" t="s">
        <v>385</v>
      </c>
      <c r="E3138" t="s">
        <v>276</v>
      </c>
      <c r="F3138" t="s">
        <v>440</v>
      </c>
      <c r="G3138" s="8" t="s">
        <v>387</v>
      </c>
      <c r="H3138" t="s">
        <v>320</v>
      </c>
      <c r="I3138" s="7">
        <v>0</v>
      </c>
      <c r="L3138" s="7">
        <v>3705185129</v>
      </c>
      <c r="M3138" s="7">
        <v>119989407</v>
      </c>
      <c r="N3138" s="7">
        <v>87847878</v>
      </c>
      <c r="O3138" s="20" t="str">
        <f t="shared" ref="O3138:O3201" si="100">IFERROR(VLOOKUP(F3138,EhLykill,3,FALSE),"")</f>
        <v/>
      </c>
    </row>
    <row r="3139" spans="1:15">
      <c r="A3139" s="20" t="str">
        <f t="shared" si="99"/>
        <v>Landsbankinn hf.Landsbankinn Lífeyrisbók</v>
      </c>
      <c r="B3139" s="20" t="str">
        <f>_xlfn.IFNA(INDEX(Listi!$AI:$AI,MATCH(C3139,Listi!$AJ:$AJ,0)),INDEX(Listi!T:T,MATCH(C3139,Listi!U:U,0)))</f>
        <v>Landsbankinn</v>
      </c>
      <c r="C3139" t="s">
        <v>249</v>
      </c>
      <c r="D3139" t="s">
        <v>367</v>
      </c>
      <c r="E3139" t="s">
        <v>276</v>
      </c>
      <c r="F3139" t="s">
        <v>440</v>
      </c>
      <c r="G3139" s="8" t="s">
        <v>387</v>
      </c>
      <c r="H3139" t="s">
        <v>320</v>
      </c>
      <c r="I3139" s="7">
        <v>0</v>
      </c>
      <c r="L3139" s="7">
        <v>3016213427</v>
      </c>
      <c r="M3139" s="7">
        <v>440353590</v>
      </c>
      <c r="N3139" s="7">
        <v>298769900</v>
      </c>
      <c r="O3139" s="20" t="str">
        <f t="shared" si="100"/>
        <v/>
      </c>
    </row>
    <row r="3140" spans="1:15">
      <c r="A3140" s="20" t="str">
        <f t="shared" si="99"/>
        <v>Landsbankinn hf.Landsbankinn Lífeyrisbók verðtryggð</v>
      </c>
      <c r="B3140" s="20" t="str">
        <f>_xlfn.IFNA(INDEX(Listi!$AI:$AI,MATCH(C3140,Listi!$AJ:$AJ,0)),INDEX(Listi!T:T,MATCH(C3140,Listi!U:U,0)))</f>
        <v>Landsbankinn</v>
      </c>
      <c r="C3140" t="s">
        <v>249</v>
      </c>
      <c r="D3140" t="s">
        <v>598</v>
      </c>
      <c r="E3140" t="s">
        <v>276</v>
      </c>
      <c r="F3140" t="s">
        <v>440</v>
      </c>
      <c r="G3140" s="8" t="s">
        <v>387</v>
      </c>
      <c r="H3140" t="s">
        <v>320</v>
      </c>
      <c r="I3140" s="7">
        <v>0</v>
      </c>
      <c r="L3140" s="7">
        <v>66896053137</v>
      </c>
      <c r="M3140" s="7">
        <v>6692476029</v>
      </c>
      <c r="N3140" s="7">
        <v>4680072987</v>
      </c>
      <c r="O3140" s="20" t="str">
        <f t="shared" si="100"/>
        <v/>
      </c>
    </row>
    <row r="3141" spans="1:15">
      <c r="A3141" s="20" t="str">
        <f t="shared" si="99"/>
        <v>Lífeyrissjóður bændaSamtryggingardeild</v>
      </c>
      <c r="B3141" s="20" t="str">
        <f>_xlfn.IFNA(INDEX(Listi!$AI:$AI,MATCH(C3141,Listi!$AJ:$AJ,0)),INDEX(Listi!T:T,MATCH(C3141,Listi!U:U,0)))</f>
        <v>Lífeyrissjóður bænda</v>
      </c>
      <c r="C3141" t="s">
        <v>252</v>
      </c>
      <c r="D3141" t="s">
        <v>205</v>
      </c>
      <c r="E3141" t="s">
        <v>275</v>
      </c>
      <c r="F3141" t="s">
        <v>440</v>
      </c>
      <c r="G3141" s="8" t="s">
        <v>387</v>
      </c>
      <c r="H3141" t="s">
        <v>320</v>
      </c>
      <c r="I3141" s="7">
        <v>64063895</v>
      </c>
      <c r="L3141" s="7">
        <v>45108278171</v>
      </c>
      <c r="M3141" s="7">
        <v>776003397</v>
      </c>
      <c r="N3141" s="7">
        <v>1921473168</v>
      </c>
      <c r="O3141" s="20" t="str">
        <f t="shared" si="100"/>
        <v/>
      </c>
    </row>
    <row r="3142" spans="1:15">
      <c r="A3142" s="20" t="str">
        <f t="shared" si="99"/>
        <v>Lífeyrissjóður bankamannaAldursdeild</v>
      </c>
      <c r="B3142" s="20" t="str">
        <f>_xlfn.IFNA(INDEX(Listi!$AI:$AI,MATCH(C3142,Listi!$AJ:$AJ,0)),INDEX(Listi!T:T,MATCH(C3142,Listi!U:U,0)))</f>
        <v>Lífeyrissjóður bankam.</v>
      </c>
      <c r="C3142" t="s">
        <v>250</v>
      </c>
      <c r="D3142" t="s">
        <v>251</v>
      </c>
      <c r="E3142" t="s">
        <v>275</v>
      </c>
      <c r="F3142" t="s">
        <v>440</v>
      </c>
      <c r="G3142" s="8" t="s">
        <v>387</v>
      </c>
      <c r="H3142" t="s">
        <v>320</v>
      </c>
      <c r="I3142" s="7">
        <v>3289000</v>
      </c>
      <c r="L3142" s="7">
        <v>61369964000</v>
      </c>
      <c r="M3142" s="7">
        <v>1996063000</v>
      </c>
      <c r="N3142" s="7">
        <v>753444000</v>
      </c>
      <c r="O3142" s="20" t="str">
        <f t="shared" si="100"/>
        <v/>
      </c>
    </row>
    <row r="3143" spans="1:15">
      <c r="A3143" s="20" t="str">
        <f t="shared" si="99"/>
        <v>Lífeyrissjóður bankamannaHlutfallsdeild</v>
      </c>
      <c r="B3143" s="20" t="str">
        <f>_xlfn.IFNA(INDEX(Listi!$AI:$AI,MATCH(C3143,Listi!$AJ:$AJ,0)),INDEX(Listi!T:T,MATCH(C3143,Listi!U:U,0)))</f>
        <v>Lífeyrissjóður bankam.</v>
      </c>
      <c r="C3143" t="s">
        <v>250</v>
      </c>
      <c r="D3143" t="s">
        <v>467</v>
      </c>
      <c r="E3143" t="s">
        <v>275</v>
      </c>
      <c r="F3143" t="s">
        <v>440</v>
      </c>
      <c r="G3143" s="8" t="s">
        <v>387</v>
      </c>
      <c r="H3143" t="s">
        <v>320</v>
      </c>
      <c r="I3143" s="7">
        <v>605000</v>
      </c>
      <c r="L3143" s="7">
        <v>40286427000</v>
      </c>
      <c r="M3143" s="7">
        <v>125147000</v>
      </c>
      <c r="N3143" s="7">
        <v>2741197000</v>
      </c>
      <c r="O3143" s="20" t="str">
        <f t="shared" si="100"/>
        <v/>
      </c>
    </row>
    <row r="3144" spans="1:15">
      <c r="A3144" s="20" t="str">
        <f t="shared" si="99"/>
        <v>Lífeyrissjóður RangæingaSamtryggingardeild</v>
      </c>
      <c r="B3144" s="20" t="str">
        <f>_xlfn.IFNA(INDEX(Listi!$AI:$AI,MATCH(C3144,Listi!$AJ:$AJ,0)),INDEX(Listi!T:T,MATCH(C3144,Listi!U:U,0)))</f>
        <v>Lífeyrissjóður Rang.</v>
      </c>
      <c r="C3144" t="s">
        <v>253</v>
      </c>
      <c r="D3144" t="s">
        <v>205</v>
      </c>
      <c r="E3144" t="s">
        <v>275</v>
      </c>
      <c r="F3144" t="s">
        <v>440</v>
      </c>
      <c r="G3144" s="8" t="s">
        <v>387</v>
      </c>
      <c r="H3144" t="s">
        <v>320</v>
      </c>
      <c r="I3144" s="7">
        <v>14715000</v>
      </c>
      <c r="L3144" s="7">
        <v>18949790000</v>
      </c>
      <c r="M3144" s="7">
        <v>835894000</v>
      </c>
      <c r="N3144" s="7">
        <v>386250000</v>
      </c>
      <c r="O3144" s="20" t="str">
        <f t="shared" si="100"/>
        <v/>
      </c>
    </row>
    <row r="3145" spans="1:15">
      <c r="A3145" s="20" t="str">
        <f t="shared" si="99"/>
        <v>Lífeyrissjóður starfsmanna AkureyrarbæjarSamtryggingardeild</v>
      </c>
      <c r="B3145" s="20" t="str">
        <f>_xlfn.IFNA(INDEX(Listi!$AI:$AI,MATCH(C3145,Listi!$AJ:$AJ,0)),INDEX(Listi!T:T,MATCH(C3145,Listi!U:U,0)))</f>
        <v>Lífeyrissj. starfsm. Akureyrarb.</v>
      </c>
      <c r="C3145" t="s">
        <v>274</v>
      </c>
      <c r="D3145" t="s">
        <v>205</v>
      </c>
      <c r="E3145" t="s">
        <v>275</v>
      </c>
      <c r="F3145" t="s">
        <v>440</v>
      </c>
      <c r="G3145" s="8" t="s">
        <v>387</v>
      </c>
      <c r="H3145" t="s">
        <v>320</v>
      </c>
      <c r="I3145" s="7">
        <v>8570480</v>
      </c>
      <c r="L3145" s="7">
        <v>14569496826</v>
      </c>
      <c r="M3145" s="7">
        <v>46271787</v>
      </c>
      <c r="N3145" s="7">
        <v>1160288032</v>
      </c>
      <c r="O3145" s="20" t="str">
        <f t="shared" si="100"/>
        <v/>
      </c>
    </row>
    <row r="3146" spans="1:15">
      <c r="A3146" s="20" t="str">
        <f t="shared" si="99"/>
        <v>Lífeyrissjóður starfsmanna Búnaðarbanka ÍslandsSamtryggingardeild</v>
      </c>
      <c r="B3146" s="20" t="str">
        <f>_xlfn.IFNA(INDEX(Listi!$AI:$AI,MATCH(C3146,Listi!$AJ:$AJ,0)),INDEX(Listi!T:T,MATCH(C3146,Listi!U:U,0)))</f>
        <v>Lífeyrissj. starfsm. Búnaðarb.Ísl.</v>
      </c>
      <c r="C3146" t="s">
        <v>254</v>
      </c>
      <c r="D3146" t="s">
        <v>205</v>
      </c>
      <c r="E3146" t="s">
        <v>275</v>
      </c>
      <c r="F3146" s="8" t="s">
        <v>440</v>
      </c>
      <c r="G3146" s="8" t="s">
        <v>387</v>
      </c>
      <c r="H3146" t="s">
        <v>320</v>
      </c>
      <c r="I3146" s="7">
        <v>36868000</v>
      </c>
      <c r="L3146" s="7">
        <v>27921283000</v>
      </c>
      <c r="M3146" s="7">
        <v>7378000</v>
      </c>
      <c r="N3146" s="7">
        <v>1535577000</v>
      </c>
      <c r="O3146" s="20" t="str">
        <f t="shared" si="100"/>
        <v/>
      </c>
    </row>
    <row r="3147" spans="1:15">
      <c r="A3147" s="20" t="str">
        <f t="shared" si="99"/>
        <v>Lífeyrissjóður starfsmanna ReykjavíkurborgarSamtryggingardeild</v>
      </c>
      <c r="B3147" s="20" t="str">
        <f>_xlfn.IFNA(INDEX(Listi!$AI:$AI,MATCH(C3147,Listi!$AJ:$AJ,0)),INDEX(Listi!T:T,MATCH(C3147,Listi!U:U,0)))</f>
        <v>Lífeyrissj. starfsm. Reykjav.</v>
      </c>
      <c r="C3147" t="s">
        <v>255</v>
      </c>
      <c r="D3147" t="s">
        <v>205</v>
      </c>
      <c r="E3147" t="s">
        <v>275</v>
      </c>
      <c r="F3147" s="8" t="s">
        <v>440</v>
      </c>
      <c r="G3147" s="8" t="s">
        <v>387</v>
      </c>
      <c r="H3147" t="s">
        <v>320</v>
      </c>
      <c r="I3147" s="7">
        <v>12510625</v>
      </c>
      <c r="L3147" s="7">
        <v>92450251598</v>
      </c>
      <c r="M3147" s="7">
        <v>217604296</v>
      </c>
      <c r="N3147" s="7">
        <v>6195210428</v>
      </c>
      <c r="O3147" s="20" t="str">
        <f t="shared" si="100"/>
        <v/>
      </c>
    </row>
    <row r="3148" spans="1:15">
      <c r="A3148" s="20" t="str">
        <f t="shared" si="99"/>
        <v>Lífeyrissjóður starfsmanna ríkisinsA-deild</v>
      </c>
      <c r="B3148" s="20" t="str">
        <f>_xlfn.IFNA(INDEX(Listi!$AI:$AI,MATCH(C3148,Listi!$AJ:$AJ,0)),INDEX(Listi!T:T,MATCH(C3148,Listi!U:U,0)))</f>
        <v>LSR</v>
      </c>
      <c r="C3148" t="s">
        <v>256</v>
      </c>
      <c r="D3148" t="s">
        <v>257</v>
      </c>
      <c r="E3148" t="s">
        <v>275</v>
      </c>
      <c r="F3148" s="8" t="s">
        <v>440</v>
      </c>
      <c r="G3148" s="8" t="s">
        <v>387</v>
      </c>
      <c r="H3148" t="s">
        <v>320</v>
      </c>
      <c r="I3148" s="7">
        <v>355545217</v>
      </c>
      <c r="L3148" s="7">
        <v>1024402726080</v>
      </c>
      <c r="M3148" s="7">
        <v>38030413328</v>
      </c>
      <c r="N3148" s="7">
        <v>13011563069</v>
      </c>
      <c r="O3148" s="20" t="str">
        <f t="shared" si="100"/>
        <v/>
      </c>
    </row>
    <row r="3149" spans="1:15">
      <c r="A3149" s="20" t="str">
        <f t="shared" si="99"/>
        <v>Lífeyrissjóður starfsmanna ríkisinsB-deild</v>
      </c>
      <c r="B3149" s="20" t="str">
        <f>_xlfn.IFNA(INDEX(Listi!$AI:$AI,MATCH(C3149,Listi!$AJ:$AJ,0)),INDEX(Listi!T:T,MATCH(C3149,Listi!U:U,0)))</f>
        <v>LSR</v>
      </c>
      <c r="C3149" t="s">
        <v>256</v>
      </c>
      <c r="D3149" t="s">
        <v>218</v>
      </c>
      <c r="E3149" t="s">
        <v>275</v>
      </c>
      <c r="F3149" s="8" t="s">
        <v>440</v>
      </c>
      <c r="G3149" s="8" t="s">
        <v>387</v>
      </c>
      <c r="H3149" t="s">
        <v>320</v>
      </c>
      <c r="I3149" s="7">
        <v>38103266</v>
      </c>
      <c r="L3149" s="7">
        <v>297381500048</v>
      </c>
      <c r="M3149" s="7">
        <v>1364474032</v>
      </c>
      <c r="N3149" s="7">
        <v>62409553231</v>
      </c>
      <c r="O3149" s="20" t="str">
        <f t="shared" si="100"/>
        <v/>
      </c>
    </row>
    <row r="3150" spans="1:15">
      <c r="A3150" s="20" t="str">
        <f t="shared" si="99"/>
        <v>Lífeyrissjóður starfsmanna ríkisinsLeið I</v>
      </c>
      <c r="B3150" s="20" t="str">
        <f>_xlfn.IFNA(INDEX(Listi!$AI:$AI,MATCH(C3150,Listi!$AJ:$AJ,0)),INDEX(Listi!T:T,MATCH(C3150,Listi!U:U,0)))</f>
        <v>LSR</v>
      </c>
      <c r="C3150" t="s">
        <v>256</v>
      </c>
      <c r="D3150" t="s">
        <v>258</v>
      </c>
      <c r="E3150" t="s">
        <v>276</v>
      </c>
      <c r="F3150" s="8" t="s">
        <v>440</v>
      </c>
      <c r="G3150" s="8" t="s">
        <v>387</v>
      </c>
      <c r="H3150" t="s">
        <v>320</v>
      </c>
      <c r="I3150" s="7">
        <v>0</v>
      </c>
      <c r="L3150" s="7">
        <v>11704214939</v>
      </c>
      <c r="M3150" s="7">
        <v>547428342</v>
      </c>
      <c r="N3150" s="7">
        <v>195323403</v>
      </c>
      <c r="O3150" s="20" t="str">
        <f t="shared" si="100"/>
        <v/>
      </c>
    </row>
    <row r="3151" spans="1:15">
      <c r="A3151" s="20" t="str">
        <f t="shared" si="99"/>
        <v>Lífeyrissjóður starfsmanna ríkisinsLeið II</v>
      </c>
      <c r="B3151" s="20" t="str">
        <f>_xlfn.IFNA(INDEX(Listi!$AI:$AI,MATCH(C3151,Listi!$AJ:$AJ,0)),INDEX(Listi!T:T,MATCH(C3151,Listi!U:U,0)))</f>
        <v>LSR</v>
      </c>
      <c r="C3151" t="s">
        <v>256</v>
      </c>
      <c r="D3151" t="s">
        <v>259</v>
      </c>
      <c r="E3151" t="s">
        <v>276</v>
      </c>
      <c r="F3151" s="8" t="s">
        <v>440</v>
      </c>
      <c r="G3151" s="8" t="s">
        <v>387</v>
      </c>
      <c r="H3151" t="s">
        <v>320</v>
      </c>
      <c r="I3151" s="7">
        <v>0</v>
      </c>
      <c r="L3151" s="7">
        <v>3365164594</v>
      </c>
      <c r="M3151" s="7">
        <v>379849453</v>
      </c>
      <c r="N3151" s="7">
        <v>93142056</v>
      </c>
      <c r="O3151" s="20" t="str">
        <f t="shared" si="100"/>
        <v/>
      </c>
    </row>
    <row r="3152" spans="1:15">
      <c r="A3152" s="20" t="str">
        <f t="shared" si="99"/>
        <v>Lífeyrissjóður starfsmanna ríkisinsLeið III</v>
      </c>
      <c r="B3152" s="20" t="str">
        <f>_xlfn.IFNA(INDEX(Listi!$AI:$AI,MATCH(C3152,Listi!$AJ:$AJ,0)),INDEX(Listi!T:T,MATCH(C3152,Listi!U:U,0)))</f>
        <v>LSR</v>
      </c>
      <c r="C3152" t="s">
        <v>256</v>
      </c>
      <c r="D3152" t="s">
        <v>260</v>
      </c>
      <c r="E3152" t="s">
        <v>276</v>
      </c>
      <c r="F3152" t="s">
        <v>440</v>
      </c>
      <c r="G3152" s="8" t="s">
        <v>387</v>
      </c>
      <c r="H3152" t="s">
        <v>320</v>
      </c>
      <c r="I3152" s="7">
        <v>0</v>
      </c>
      <c r="L3152" s="7">
        <v>9959294621</v>
      </c>
      <c r="M3152" s="7">
        <v>743287481</v>
      </c>
      <c r="N3152" s="7">
        <v>349903833</v>
      </c>
      <c r="O3152" s="20" t="str">
        <f t="shared" si="100"/>
        <v/>
      </c>
    </row>
    <row r="3153" spans="1:15">
      <c r="A3153" s="20" t="str">
        <f t="shared" si="99"/>
        <v>Lífeyrissjóður Tannlæknafél ÍslDeild I/Séreign</v>
      </c>
      <c r="B3153" s="20" t="str">
        <f>_xlfn.IFNA(INDEX(Listi!$AI:$AI,MATCH(C3153,Listi!$AJ:$AJ,0)),INDEX(Listi!T:T,MATCH(C3153,Listi!U:U,0)))</f>
        <v>Lífeyrissj. Tannlækna</v>
      </c>
      <c r="C3153" t="s">
        <v>261</v>
      </c>
      <c r="D3153" t="s">
        <v>207</v>
      </c>
      <c r="E3153" t="s">
        <v>276</v>
      </c>
      <c r="F3153" t="s">
        <v>440</v>
      </c>
      <c r="G3153" s="8" t="s">
        <v>387</v>
      </c>
      <c r="H3153" t="s">
        <v>320</v>
      </c>
      <c r="I3153" s="7">
        <v>2310481</v>
      </c>
      <c r="L3153" s="7">
        <v>6768408488</v>
      </c>
      <c r="M3153" s="7">
        <v>272759192</v>
      </c>
      <c r="N3153" s="7">
        <v>153838058</v>
      </c>
      <c r="O3153" s="20" t="str">
        <f t="shared" si="100"/>
        <v/>
      </c>
    </row>
    <row r="3154" spans="1:15">
      <c r="A3154" s="20" t="str">
        <f t="shared" si="99"/>
        <v>Lífeyrissjóður Tannlæknafél ÍslSamtryggingardeild</v>
      </c>
      <c r="B3154" s="20" t="str">
        <f>_xlfn.IFNA(INDEX(Listi!$AI:$AI,MATCH(C3154,Listi!$AJ:$AJ,0)),INDEX(Listi!T:T,MATCH(C3154,Listi!U:U,0)))</f>
        <v>Lífeyrissj. Tannlækna</v>
      </c>
      <c r="C3154" t="s">
        <v>261</v>
      </c>
      <c r="D3154" t="s">
        <v>205</v>
      </c>
      <c r="E3154" t="s">
        <v>275</v>
      </c>
      <c r="F3154" t="s">
        <v>440</v>
      </c>
      <c r="G3154" s="8" t="s">
        <v>387</v>
      </c>
      <c r="H3154" t="s">
        <v>320</v>
      </c>
      <c r="I3154" s="7">
        <v>562883</v>
      </c>
      <c r="L3154" s="7">
        <v>2241251214</v>
      </c>
      <c r="M3154" s="7">
        <v>112827287</v>
      </c>
      <c r="N3154" s="7">
        <v>17930159</v>
      </c>
      <c r="O3154" s="20" t="str">
        <f t="shared" si="100"/>
        <v/>
      </c>
    </row>
    <row r="3155" spans="1:15">
      <c r="A3155" s="20" t="str">
        <f t="shared" si="99"/>
        <v>Lífeyrissjóður verslunarmannaÆvileið 1</v>
      </c>
      <c r="B3155" s="20" t="str">
        <f>_xlfn.IFNA(INDEX(Listi!$AI:$AI,MATCH(C3155,Listi!$AJ:$AJ,0)),INDEX(Listi!T:T,MATCH(C3155,Listi!U:U,0)))</f>
        <v>Lífeyrissj. Verslunarm.</v>
      </c>
      <c r="C3155" t="s">
        <v>206</v>
      </c>
      <c r="D3155" t="s">
        <v>310</v>
      </c>
      <c r="E3155" t="s">
        <v>276</v>
      </c>
      <c r="F3155" t="s">
        <v>440</v>
      </c>
      <c r="G3155" s="8" t="s">
        <v>387</v>
      </c>
      <c r="H3155" t="s">
        <v>320</v>
      </c>
      <c r="I3155" s="7">
        <v>2589093</v>
      </c>
      <c r="L3155" s="7">
        <v>2860479562</v>
      </c>
      <c r="M3155" s="7">
        <v>819651283</v>
      </c>
      <c r="N3155" s="7">
        <v>12562366</v>
      </c>
      <c r="O3155" s="20" t="str">
        <f t="shared" si="100"/>
        <v/>
      </c>
    </row>
    <row r="3156" spans="1:15">
      <c r="A3156" s="20" t="str">
        <f t="shared" si="99"/>
        <v>Lífeyrissjóður verslunarmannaÆvileið 2</v>
      </c>
      <c r="B3156" s="20" t="str">
        <f>_xlfn.IFNA(INDEX(Listi!$AI:$AI,MATCH(C3156,Listi!$AJ:$AJ,0)),INDEX(Listi!T:T,MATCH(C3156,Listi!U:U,0)))</f>
        <v>Lífeyrissj. Verslunarm.</v>
      </c>
      <c r="C3156" t="s">
        <v>206</v>
      </c>
      <c r="D3156" t="s">
        <v>309</v>
      </c>
      <c r="E3156" t="s">
        <v>276</v>
      </c>
      <c r="F3156" t="s">
        <v>440</v>
      </c>
      <c r="G3156" s="8" t="s">
        <v>387</v>
      </c>
      <c r="H3156" t="s">
        <v>320</v>
      </c>
      <c r="I3156" s="7">
        <v>2017891</v>
      </c>
      <c r="L3156" s="7">
        <v>2325064159</v>
      </c>
      <c r="M3156" s="7">
        <v>465663194</v>
      </c>
      <c r="N3156" s="7">
        <v>32037995</v>
      </c>
      <c r="O3156" s="20" t="str">
        <f t="shared" si="100"/>
        <v/>
      </c>
    </row>
    <row r="3157" spans="1:15">
      <c r="A3157" s="20" t="str">
        <f t="shared" si="99"/>
        <v>Lífeyrissjóður verslunarmannaÆvileið 3</v>
      </c>
      <c r="B3157" s="20" t="str">
        <f>_xlfn.IFNA(INDEX(Listi!$AI:$AI,MATCH(C3157,Listi!$AJ:$AJ,0)),INDEX(Listi!T:T,MATCH(C3157,Listi!U:U,0)))</f>
        <v>Lífeyrissj. Verslunarm.</v>
      </c>
      <c r="C3157" t="s">
        <v>206</v>
      </c>
      <c r="D3157" t="s">
        <v>308</v>
      </c>
      <c r="E3157" t="s">
        <v>276</v>
      </c>
      <c r="F3157" t="s">
        <v>440</v>
      </c>
      <c r="G3157" s="8" t="s">
        <v>387</v>
      </c>
      <c r="H3157" t="s">
        <v>320</v>
      </c>
      <c r="I3157" s="7">
        <v>0</v>
      </c>
      <c r="L3157" s="7">
        <v>1567402319</v>
      </c>
      <c r="M3157" s="7">
        <v>325961302</v>
      </c>
      <c r="N3157" s="7">
        <v>60283998</v>
      </c>
      <c r="O3157" s="20" t="str">
        <f t="shared" si="100"/>
        <v/>
      </c>
    </row>
    <row r="3158" spans="1:15">
      <c r="A3158" s="20" t="str">
        <f t="shared" si="99"/>
        <v>Lífeyrissjóður verslunarmannaDeild I/Séreign</v>
      </c>
      <c r="B3158" s="20" t="str">
        <f>_xlfn.IFNA(INDEX(Listi!$AI:$AI,MATCH(C3158,Listi!$AJ:$AJ,0)),INDEX(Listi!T:T,MATCH(C3158,Listi!U:U,0)))</f>
        <v>Lífeyrissj. Verslunarm.</v>
      </c>
      <c r="C3158" t="s">
        <v>206</v>
      </c>
      <c r="D3158" t="s">
        <v>207</v>
      </c>
      <c r="E3158" t="s">
        <v>276</v>
      </c>
      <c r="F3158" t="s">
        <v>440</v>
      </c>
      <c r="G3158" s="8" t="s">
        <v>387</v>
      </c>
      <c r="H3158" t="s">
        <v>320</v>
      </c>
      <c r="I3158" s="7">
        <v>7562434</v>
      </c>
      <c r="L3158" s="7">
        <v>19785724399</v>
      </c>
      <c r="M3158" s="7">
        <v>729937912</v>
      </c>
      <c r="N3158" s="7">
        <v>458382791</v>
      </c>
      <c r="O3158" s="20" t="str">
        <f t="shared" si="100"/>
        <v/>
      </c>
    </row>
    <row r="3159" spans="1:15">
      <c r="A3159" s="20" t="str">
        <f t="shared" si="99"/>
        <v>Lífeyrissjóður verslunarmannaSamtryggingardeild</v>
      </c>
      <c r="B3159" s="20" t="str">
        <f>_xlfn.IFNA(INDEX(Listi!$AI:$AI,MATCH(C3159,Listi!$AJ:$AJ,0)),INDEX(Listi!T:T,MATCH(C3159,Listi!U:U,0)))</f>
        <v>Lífeyrissj. Verslunarm.</v>
      </c>
      <c r="C3159" t="s">
        <v>206</v>
      </c>
      <c r="D3159" t="s">
        <v>205</v>
      </c>
      <c r="E3159" t="s">
        <v>275</v>
      </c>
      <c r="F3159" t="s">
        <v>440</v>
      </c>
      <c r="G3159" s="8" t="s">
        <v>387</v>
      </c>
      <c r="H3159" t="s">
        <v>320</v>
      </c>
      <c r="I3159" s="7">
        <v>448948850</v>
      </c>
      <c r="L3159" s="7">
        <v>1174592806906</v>
      </c>
      <c r="M3159" s="7">
        <v>35794261112</v>
      </c>
      <c r="N3159" s="7">
        <v>21965137185</v>
      </c>
      <c r="O3159" s="20" t="str">
        <f t="shared" si="100"/>
        <v/>
      </c>
    </row>
    <row r="3160" spans="1:15">
      <c r="A3160" s="20" t="str">
        <f t="shared" si="99"/>
        <v>Lífeyrissjóður VestmannaeyjaSafn I</v>
      </c>
      <c r="B3160" s="20" t="str">
        <f>_xlfn.IFNA(INDEX(Listi!$AI:$AI,MATCH(C3160,Listi!$AJ:$AJ,0)),INDEX(Listi!T:T,MATCH(C3160,Listi!U:U,0)))</f>
        <v>Lífeyrissj. Vestm.</v>
      </c>
      <c r="C3160" t="s">
        <v>262</v>
      </c>
      <c r="D3160" t="s">
        <v>210</v>
      </c>
      <c r="E3160" t="s">
        <v>276</v>
      </c>
      <c r="F3160" t="s">
        <v>440</v>
      </c>
      <c r="G3160" s="8" t="s">
        <v>387</v>
      </c>
      <c r="H3160" t="s">
        <v>320</v>
      </c>
      <c r="I3160" s="7">
        <v>0</v>
      </c>
      <c r="L3160" s="7">
        <v>381311221</v>
      </c>
      <c r="M3160" s="7">
        <v>44104006</v>
      </c>
      <c r="N3160" s="7">
        <v>13592960</v>
      </c>
      <c r="O3160" s="20" t="str">
        <f t="shared" si="100"/>
        <v/>
      </c>
    </row>
    <row r="3161" spans="1:15">
      <c r="A3161" s="20" t="str">
        <f t="shared" si="99"/>
        <v>Lífeyrissjóður VestmannaeyjaSafn II</v>
      </c>
      <c r="B3161" s="20" t="str">
        <f>_xlfn.IFNA(INDEX(Listi!$AI:$AI,MATCH(C3161,Listi!$AJ:$AJ,0)),INDEX(Listi!T:T,MATCH(C3161,Listi!U:U,0)))</f>
        <v>Lífeyrissj. Vestm.</v>
      </c>
      <c r="C3161" t="s">
        <v>262</v>
      </c>
      <c r="D3161" t="s">
        <v>211</v>
      </c>
      <c r="E3161" t="s">
        <v>276</v>
      </c>
      <c r="F3161" t="s">
        <v>440</v>
      </c>
      <c r="G3161" s="8" t="s">
        <v>387</v>
      </c>
      <c r="H3161" t="s">
        <v>320</v>
      </c>
      <c r="I3161" s="7">
        <v>0</v>
      </c>
      <c r="L3161" s="7">
        <v>571440191</v>
      </c>
      <c r="M3161" s="7">
        <v>40240404</v>
      </c>
      <c r="N3161" s="7">
        <v>18659289</v>
      </c>
      <c r="O3161" s="20" t="str">
        <f t="shared" si="100"/>
        <v/>
      </c>
    </row>
    <row r="3162" spans="1:15">
      <c r="A3162" s="20" t="str">
        <f t="shared" si="99"/>
        <v>Lífeyrissjóður VestmannaeyjaSamtryggingardeild</v>
      </c>
      <c r="B3162" s="20" t="str">
        <f>_xlfn.IFNA(INDEX(Listi!$AI:$AI,MATCH(C3162,Listi!$AJ:$AJ,0)),INDEX(Listi!T:T,MATCH(C3162,Listi!U:U,0)))</f>
        <v>Lífeyrissj. Vestm.</v>
      </c>
      <c r="C3162" t="s">
        <v>262</v>
      </c>
      <c r="D3162" t="s">
        <v>205</v>
      </c>
      <c r="E3162" t="s">
        <v>275</v>
      </c>
      <c r="F3162" t="s">
        <v>440</v>
      </c>
      <c r="G3162" s="8" t="s">
        <v>387</v>
      </c>
      <c r="H3162" t="s">
        <v>320</v>
      </c>
      <c r="I3162" s="7">
        <v>0</v>
      </c>
      <c r="L3162" s="7">
        <v>85198020532</v>
      </c>
      <c r="M3162" s="7">
        <v>1944643004</v>
      </c>
      <c r="N3162" s="7">
        <v>2198060399</v>
      </c>
      <c r="O3162" s="20" t="str">
        <f t="shared" si="100"/>
        <v/>
      </c>
    </row>
    <row r="3163" spans="1:15">
      <c r="A3163" s="20" t="str">
        <f t="shared" si="99"/>
        <v>Lífsval - lífeyrissparnaðurLífsval 1</v>
      </c>
      <c r="B3163" s="20" t="str">
        <f>_xlfn.IFNA(INDEX(Listi!$AI:$AI,MATCH(C3163,Listi!$AJ:$AJ,0)),INDEX(Listi!T:T,MATCH(C3163,Listi!U:U,0)))</f>
        <v>Lífsval</v>
      </c>
      <c r="C3163" t="s">
        <v>263</v>
      </c>
      <c r="D3163" t="s">
        <v>264</v>
      </c>
      <c r="E3163" t="s">
        <v>276</v>
      </c>
      <c r="F3163" t="s">
        <v>440</v>
      </c>
      <c r="G3163" s="8" t="s">
        <v>387</v>
      </c>
      <c r="H3163" t="s">
        <v>320</v>
      </c>
      <c r="I3163" s="7">
        <v>0</v>
      </c>
      <c r="L3163" s="7">
        <v>1792991246</v>
      </c>
      <c r="M3163" s="7">
        <v>203244065</v>
      </c>
      <c r="N3163" s="7">
        <v>81003579</v>
      </c>
      <c r="O3163" s="20" t="str">
        <f t="shared" si="100"/>
        <v/>
      </c>
    </row>
    <row r="3164" spans="1:15">
      <c r="A3164" s="20" t="str">
        <f t="shared" si="99"/>
        <v>Lífsval - lífeyrissparnaðurLífsval 2</v>
      </c>
      <c r="B3164" s="20" t="str">
        <f>_xlfn.IFNA(INDEX(Listi!$AI:$AI,MATCH(C3164,Listi!$AJ:$AJ,0)),INDEX(Listi!T:T,MATCH(C3164,Listi!U:U,0)))</f>
        <v>Lífsval</v>
      </c>
      <c r="C3164" t="s">
        <v>263</v>
      </c>
      <c r="D3164" t="s">
        <v>265</v>
      </c>
      <c r="E3164" t="s">
        <v>276</v>
      </c>
      <c r="F3164" t="s">
        <v>440</v>
      </c>
      <c r="G3164" s="8" t="s">
        <v>387</v>
      </c>
      <c r="H3164" t="s">
        <v>320</v>
      </c>
      <c r="I3164" s="7">
        <v>0</v>
      </c>
      <c r="L3164" s="7">
        <v>79660340</v>
      </c>
      <c r="M3164" s="7">
        <v>14369045</v>
      </c>
      <c r="N3164" s="7">
        <v>2695304</v>
      </c>
      <c r="O3164" s="20" t="str">
        <f t="shared" si="100"/>
        <v/>
      </c>
    </row>
    <row r="3165" spans="1:15">
      <c r="A3165" s="20" t="str">
        <f t="shared" si="99"/>
        <v>Lífsval - lífeyrissparnaðurLífsval 3</v>
      </c>
      <c r="B3165" s="20" t="str">
        <f>_xlfn.IFNA(INDEX(Listi!$AI:$AI,MATCH(C3165,Listi!$AJ:$AJ,0)),INDEX(Listi!T:T,MATCH(C3165,Listi!U:U,0)))</f>
        <v>Lífsval</v>
      </c>
      <c r="C3165" t="s">
        <v>263</v>
      </c>
      <c r="D3165" t="s">
        <v>266</v>
      </c>
      <c r="E3165" t="s">
        <v>276</v>
      </c>
      <c r="F3165" t="s">
        <v>440</v>
      </c>
      <c r="G3165" s="8" t="s">
        <v>387</v>
      </c>
      <c r="H3165" t="s">
        <v>320</v>
      </c>
      <c r="I3165" s="7">
        <v>0</v>
      </c>
      <c r="L3165" s="7">
        <v>131239774</v>
      </c>
      <c r="M3165" s="7">
        <v>16635787</v>
      </c>
      <c r="N3165" s="7">
        <v>3548138</v>
      </c>
      <c r="O3165" s="20" t="str">
        <f t="shared" si="100"/>
        <v/>
      </c>
    </row>
    <row r="3166" spans="1:15">
      <c r="A3166" s="20" t="str">
        <f t="shared" si="99"/>
        <v>Lífsval - lífeyrissparnaðurLífsval 4</v>
      </c>
      <c r="B3166" s="20" t="str">
        <f>_xlfn.IFNA(INDEX(Listi!$AI:$AI,MATCH(C3166,Listi!$AJ:$AJ,0)),INDEX(Listi!T:T,MATCH(C3166,Listi!U:U,0)))</f>
        <v>Lífsval</v>
      </c>
      <c r="C3166" t="s">
        <v>263</v>
      </c>
      <c r="D3166" t="s">
        <v>267</v>
      </c>
      <c r="E3166" t="s">
        <v>276</v>
      </c>
      <c r="F3166" t="s">
        <v>440</v>
      </c>
      <c r="G3166" s="8" t="s">
        <v>387</v>
      </c>
      <c r="H3166" t="s">
        <v>320</v>
      </c>
      <c r="I3166" s="7">
        <v>0</v>
      </c>
      <c r="L3166" s="7">
        <v>71752064</v>
      </c>
      <c r="M3166" s="7">
        <v>15238959</v>
      </c>
      <c r="N3166" s="7">
        <v>2058992</v>
      </c>
      <c r="O3166" s="20" t="str">
        <f t="shared" si="100"/>
        <v/>
      </c>
    </row>
    <row r="3167" spans="1:15">
      <c r="A3167" s="20" t="str">
        <f t="shared" si="99"/>
        <v>Lífsverk lífeyrissjóðurLífsverk I/Séreign</v>
      </c>
      <c r="B3167" s="20" t="str">
        <f>_xlfn.IFNA(INDEX(Listi!$AI:$AI,MATCH(C3167,Listi!$AJ:$AJ,0)),INDEX(Listi!T:T,MATCH(C3167,Listi!U:U,0)))</f>
        <v xml:space="preserve">Lífsverk  </v>
      </c>
      <c r="C3167" t="s">
        <v>268</v>
      </c>
      <c r="D3167" t="s">
        <v>269</v>
      </c>
      <c r="E3167" t="s">
        <v>276</v>
      </c>
      <c r="F3167" t="s">
        <v>440</v>
      </c>
      <c r="G3167" s="8" t="s">
        <v>387</v>
      </c>
      <c r="H3167" t="s">
        <v>320</v>
      </c>
      <c r="I3167" s="7">
        <v>3738000</v>
      </c>
      <c r="L3167" s="7">
        <v>4582957000</v>
      </c>
      <c r="M3167" s="7">
        <v>635926000</v>
      </c>
      <c r="N3167" s="7">
        <v>22708000</v>
      </c>
      <c r="O3167" s="20" t="str">
        <f t="shared" si="100"/>
        <v/>
      </c>
    </row>
    <row r="3168" spans="1:15">
      <c r="A3168" s="20" t="str">
        <f t="shared" si="99"/>
        <v>Lífsverk lífeyrissjóðurLífsverk II/Séreign</v>
      </c>
      <c r="B3168" s="20" t="str">
        <f>_xlfn.IFNA(INDEX(Listi!$AI:$AI,MATCH(C3168,Listi!$AJ:$AJ,0)),INDEX(Listi!T:T,MATCH(C3168,Listi!U:U,0)))</f>
        <v xml:space="preserve">Lífsverk  </v>
      </c>
      <c r="C3168" t="s">
        <v>268</v>
      </c>
      <c r="D3168" t="s">
        <v>270</v>
      </c>
      <c r="E3168" t="s">
        <v>276</v>
      </c>
      <c r="F3168" t="s">
        <v>440</v>
      </c>
      <c r="G3168" s="8" t="s">
        <v>387</v>
      </c>
      <c r="H3168" t="s">
        <v>320</v>
      </c>
      <c r="I3168" s="7">
        <v>21070000</v>
      </c>
      <c r="L3168" s="7">
        <v>23735073000</v>
      </c>
      <c r="M3168" s="7">
        <v>2073571000</v>
      </c>
      <c r="N3168" s="7">
        <v>249365000</v>
      </c>
      <c r="O3168" s="20" t="str">
        <f t="shared" si="100"/>
        <v/>
      </c>
    </row>
    <row r="3169" spans="1:15">
      <c r="A3169" s="20" t="str">
        <f t="shared" si="99"/>
        <v>Lífsverk lífeyrissjóðurLífsverk III/Séreign</v>
      </c>
      <c r="B3169" s="20" t="str">
        <f>_xlfn.IFNA(INDEX(Listi!$AI:$AI,MATCH(C3169,Listi!$AJ:$AJ,0)),INDEX(Listi!T:T,MATCH(C3169,Listi!U:U,0)))</f>
        <v xml:space="preserve">Lífsverk  </v>
      </c>
      <c r="C3169" t="s">
        <v>268</v>
      </c>
      <c r="D3169" t="s">
        <v>271</v>
      </c>
      <c r="E3169" t="s">
        <v>276</v>
      </c>
      <c r="F3169" t="s">
        <v>440</v>
      </c>
      <c r="G3169" s="8" t="s">
        <v>387</v>
      </c>
      <c r="H3169" t="s">
        <v>320</v>
      </c>
      <c r="I3169" s="7">
        <v>1569000</v>
      </c>
      <c r="L3169" s="7">
        <v>653814000</v>
      </c>
      <c r="M3169" s="7">
        <v>105107000</v>
      </c>
      <c r="N3169" s="7">
        <v>2613000</v>
      </c>
      <c r="O3169" s="20" t="str">
        <f t="shared" si="100"/>
        <v/>
      </c>
    </row>
    <row r="3170" spans="1:15">
      <c r="A3170" s="20" t="str">
        <f t="shared" si="99"/>
        <v>Lífsverk lífeyrissjóðurSamtryggingardeild</v>
      </c>
      <c r="B3170" s="20" t="str">
        <f>_xlfn.IFNA(INDEX(Listi!$AI:$AI,MATCH(C3170,Listi!$AJ:$AJ,0)),INDEX(Listi!T:T,MATCH(C3170,Listi!U:U,0)))</f>
        <v xml:space="preserve">Lífsverk  </v>
      </c>
      <c r="C3170" t="s">
        <v>268</v>
      </c>
      <c r="D3170" t="s">
        <v>205</v>
      </c>
      <c r="E3170" t="s">
        <v>275</v>
      </c>
      <c r="F3170" t="s">
        <v>440</v>
      </c>
      <c r="G3170" s="8" t="s">
        <v>387</v>
      </c>
      <c r="H3170" t="s">
        <v>320</v>
      </c>
      <c r="I3170" s="7">
        <v>131157000</v>
      </c>
      <c r="L3170" s="7">
        <v>120542527000</v>
      </c>
      <c r="M3170" s="7">
        <v>4397803000</v>
      </c>
      <c r="N3170" s="7">
        <v>1423151000</v>
      </c>
      <c r="O3170" s="20" t="str">
        <f t="shared" si="100"/>
        <v/>
      </c>
    </row>
    <row r="3171" spans="1:15">
      <c r="A3171" s="20" t="str">
        <f t="shared" si="99"/>
        <v>Söfnunarsjóður lífeyrisréttindaDeild I/Innlán</v>
      </c>
      <c r="B3171" s="20" t="str">
        <f>_xlfn.IFNA(INDEX(Listi!$AI:$AI,MATCH(C3171,Listi!$AJ:$AJ,0)),INDEX(Listi!T:T,MATCH(C3171,Listi!U:U,0)))</f>
        <v>Söfnunarsj.</v>
      </c>
      <c r="C3171" t="s">
        <v>272</v>
      </c>
      <c r="D3171" t="s">
        <v>273</v>
      </c>
      <c r="E3171" t="s">
        <v>276</v>
      </c>
      <c r="F3171" t="s">
        <v>440</v>
      </c>
      <c r="G3171" s="8" t="s">
        <v>387</v>
      </c>
      <c r="H3171" t="s">
        <v>320</v>
      </c>
      <c r="I3171" s="7">
        <v>0</v>
      </c>
      <c r="L3171" s="7">
        <v>2001731914</v>
      </c>
      <c r="M3171" s="7">
        <v>133561634</v>
      </c>
      <c r="N3171" s="7">
        <v>44803565</v>
      </c>
      <c r="O3171" s="20" t="str">
        <f t="shared" si="100"/>
        <v/>
      </c>
    </row>
    <row r="3172" spans="1:15">
      <c r="A3172" s="20" t="str">
        <f t="shared" si="99"/>
        <v>Söfnunarsjóður lífeyrisréttindaDeild III/Séreign</v>
      </c>
      <c r="B3172" s="20" t="str">
        <f>_xlfn.IFNA(INDEX(Listi!$AI:$AI,MATCH(C3172,Listi!$AJ:$AJ,0)),INDEX(Listi!T:T,MATCH(C3172,Listi!U:U,0)))</f>
        <v>Söfnunarsj.</v>
      </c>
      <c r="C3172" t="s">
        <v>272</v>
      </c>
      <c r="D3172" t="s">
        <v>599</v>
      </c>
      <c r="E3172" t="s">
        <v>276</v>
      </c>
      <c r="F3172" t="s">
        <v>440</v>
      </c>
      <c r="G3172" s="8" t="s">
        <v>387</v>
      </c>
      <c r="H3172" t="s">
        <v>320</v>
      </c>
      <c r="I3172" s="7">
        <v>0</v>
      </c>
      <c r="L3172" s="7">
        <v>24413085</v>
      </c>
      <c r="M3172" s="7">
        <v>24697577</v>
      </c>
      <c r="N3172" s="7">
        <v>900000</v>
      </c>
      <c r="O3172" s="20" t="str">
        <f t="shared" si="100"/>
        <v/>
      </c>
    </row>
    <row r="3173" spans="1:15">
      <c r="A3173" s="20" t="str">
        <f t="shared" si="99"/>
        <v>Söfnunarsjóður lífeyrisréttindaDeildII/Séreign</v>
      </c>
      <c r="B3173" s="20" t="str">
        <f>_xlfn.IFNA(INDEX(Listi!$AI:$AI,MATCH(C3173,Listi!$AJ:$AJ,0)),INDEX(Listi!T:T,MATCH(C3173,Listi!U:U,0)))</f>
        <v>Söfnunarsj.</v>
      </c>
      <c r="C3173" t="s">
        <v>272</v>
      </c>
      <c r="D3173" t="s">
        <v>586</v>
      </c>
      <c r="E3173" t="s">
        <v>276</v>
      </c>
      <c r="F3173" t="s">
        <v>440</v>
      </c>
      <c r="G3173" s="8" t="s">
        <v>387</v>
      </c>
      <c r="H3173" t="s">
        <v>320</v>
      </c>
      <c r="I3173" s="7">
        <v>0</v>
      </c>
      <c r="L3173" s="7">
        <v>1654616477</v>
      </c>
      <c r="M3173" s="7">
        <v>128539213</v>
      </c>
      <c r="N3173" s="7">
        <v>22846291</v>
      </c>
      <c r="O3173" s="20" t="str">
        <f t="shared" si="100"/>
        <v/>
      </c>
    </row>
    <row r="3174" spans="1:15">
      <c r="A3174" s="20" t="str">
        <f t="shared" si="99"/>
        <v>Söfnunarsjóður lífeyrisréttindaSamtryggingardeild</v>
      </c>
      <c r="B3174" s="20" t="str">
        <f>_xlfn.IFNA(INDEX(Listi!$AI:$AI,MATCH(C3174,Listi!$AJ:$AJ,0)),INDEX(Listi!T:T,MATCH(C3174,Listi!U:U,0)))</f>
        <v>Söfnunarsj.</v>
      </c>
      <c r="C3174" t="s">
        <v>272</v>
      </c>
      <c r="D3174" t="s">
        <v>205</v>
      </c>
      <c r="E3174" t="s">
        <v>275</v>
      </c>
      <c r="F3174" t="s">
        <v>440</v>
      </c>
      <c r="G3174" s="8" t="s">
        <v>387</v>
      </c>
      <c r="H3174" t="s">
        <v>320</v>
      </c>
      <c r="I3174" s="7">
        <v>67976510</v>
      </c>
      <c r="L3174" s="7">
        <v>238978847889</v>
      </c>
      <c r="M3174" s="7">
        <v>4967193409</v>
      </c>
      <c r="N3174" s="7">
        <v>6076487652</v>
      </c>
      <c r="O3174" s="20" t="str">
        <f t="shared" si="100"/>
        <v/>
      </c>
    </row>
    <row r="3175" spans="1:15">
      <c r="A3175" s="20" t="str">
        <f t="shared" si="99"/>
        <v>Stapi lífeyrissjóðurSafn I</v>
      </c>
      <c r="B3175" s="20" t="str">
        <f>_xlfn.IFNA(INDEX(Listi!$AI:$AI,MATCH(C3175,Listi!$AJ:$AJ,0)),INDEX(Listi!T:T,MATCH(C3175,Listi!U:U,0)))</f>
        <v xml:space="preserve">Stapi  </v>
      </c>
      <c r="C3175" t="s">
        <v>209</v>
      </c>
      <c r="D3175" t="s">
        <v>210</v>
      </c>
      <c r="E3175" t="s">
        <v>276</v>
      </c>
      <c r="F3175" t="s">
        <v>440</v>
      </c>
      <c r="G3175" s="8" t="s">
        <v>387</v>
      </c>
      <c r="H3175" t="s">
        <v>320</v>
      </c>
      <c r="I3175" s="7">
        <v>0</v>
      </c>
      <c r="L3175" s="7">
        <v>2440828925</v>
      </c>
      <c r="M3175" s="7">
        <v>91567233</v>
      </c>
      <c r="N3175" s="7">
        <v>110755602</v>
      </c>
      <c r="O3175" s="20" t="str">
        <f t="shared" si="100"/>
        <v/>
      </c>
    </row>
    <row r="3176" spans="1:15">
      <c r="A3176" s="20" t="str">
        <f t="shared" si="99"/>
        <v>Stapi lífeyrissjóðurSafn II</v>
      </c>
      <c r="B3176" s="20" t="str">
        <f>_xlfn.IFNA(INDEX(Listi!$AI:$AI,MATCH(C3176,Listi!$AJ:$AJ,0)),INDEX(Listi!T:T,MATCH(C3176,Listi!U:U,0)))</f>
        <v xml:space="preserve">Stapi  </v>
      </c>
      <c r="C3176" t="s">
        <v>209</v>
      </c>
      <c r="D3176" t="s">
        <v>211</v>
      </c>
      <c r="E3176" t="s">
        <v>276</v>
      </c>
      <c r="F3176" t="s">
        <v>440</v>
      </c>
      <c r="G3176" s="8" t="s">
        <v>387</v>
      </c>
      <c r="H3176" t="s">
        <v>320</v>
      </c>
      <c r="I3176" s="7">
        <v>0</v>
      </c>
      <c r="L3176" s="7">
        <v>5710890273</v>
      </c>
      <c r="M3176" s="7">
        <v>262001316</v>
      </c>
      <c r="N3176" s="7">
        <v>164209410</v>
      </c>
      <c r="O3176" s="20" t="str">
        <f t="shared" si="100"/>
        <v/>
      </c>
    </row>
    <row r="3177" spans="1:15">
      <c r="A3177" s="20" t="str">
        <f t="shared" si="99"/>
        <v>Stapi lífeyrissjóðurSafn III</v>
      </c>
      <c r="B3177" s="20" t="str">
        <f>_xlfn.IFNA(INDEX(Listi!$AI:$AI,MATCH(C3177,Listi!$AJ:$AJ,0)),INDEX(Listi!T:T,MATCH(C3177,Listi!U:U,0)))</f>
        <v xml:space="preserve">Stapi  </v>
      </c>
      <c r="C3177" t="s">
        <v>209</v>
      </c>
      <c r="D3177" t="s">
        <v>212</v>
      </c>
      <c r="E3177" t="s">
        <v>276</v>
      </c>
      <c r="F3177" t="s">
        <v>440</v>
      </c>
      <c r="G3177" s="8" t="s">
        <v>387</v>
      </c>
      <c r="H3177" t="s">
        <v>320</v>
      </c>
      <c r="I3177" s="7">
        <v>0</v>
      </c>
      <c r="L3177" s="7">
        <v>268100084</v>
      </c>
      <c r="M3177" s="7">
        <v>24388890</v>
      </c>
      <c r="N3177" s="7">
        <v>9886128</v>
      </c>
      <c r="O3177" s="20" t="str">
        <f t="shared" si="100"/>
        <v/>
      </c>
    </row>
    <row r="3178" spans="1:15">
      <c r="A3178" s="20" t="str">
        <f t="shared" si="99"/>
        <v>Stapi lífeyrissjóðurTryggingardeild</v>
      </c>
      <c r="B3178" s="20" t="str">
        <f>_xlfn.IFNA(INDEX(Listi!$AI:$AI,MATCH(C3178,Listi!$AJ:$AJ,0)),INDEX(Listi!T:T,MATCH(C3178,Listi!U:U,0)))</f>
        <v xml:space="preserve">Stapi  </v>
      </c>
      <c r="C3178" t="s">
        <v>209</v>
      </c>
      <c r="D3178" t="s">
        <v>213</v>
      </c>
      <c r="E3178" t="s">
        <v>275</v>
      </c>
      <c r="F3178" t="s">
        <v>440</v>
      </c>
      <c r="G3178" s="8" t="s">
        <v>387</v>
      </c>
      <c r="H3178" t="s">
        <v>320</v>
      </c>
      <c r="I3178" s="7">
        <v>197377248</v>
      </c>
      <c r="L3178" s="7">
        <v>348661724246</v>
      </c>
      <c r="M3178" s="7">
        <v>13807615154</v>
      </c>
      <c r="N3178" s="7">
        <v>7912918911</v>
      </c>
      <c r="O3178" s="20" t="str">
        <f t="shared" si="100"/>
        <v/>
      </c>
    </row>
    <row r="3179" spans="1:15">
      <c r="A3179" s="20" t="str">
        <f t="shared" si="99"/>
        <v>Stapi lífeyrissjóðurVarfærnasafnið</v>
      </c>
      <c r="B3179" s="20" t="str">
        <f>_xlfn.IFNA(INDEX(Listi!$AI:$AI,MATCH(C3179,Listi!$AJ:$AJ,0)),INDEX(Listi!T:T,MATCH(C3179,Listi!U:U,0)))</f>
        <v xml:space="preserve">Stapi  </v>
      </c>
      <c r="C3179" t="s">
        <v>209</v>
      </c>
      <c r="D3179" t="s">
        <v>392</v>
      </c>
      <c r="E3179" t="s">
        <v>276</v>
      </c>
      <c r="F3179" t="s">
        <v>440</v>
      </c>
      <c r="G3179" s="8" t="s">
        <v>387</v>
      </c>
      <c r="H3179" t="s">
        <v>320</v>
      </c>
      <c r="I3179" s="7">
        <v>0</v>
      </c>
      <c r="L3179" s="7">
        <v>471986044</v>
      </c>
      <c r="M3179" s="7">
        <v>137399159</v>
      </c>
      <c r="N3179" s="7">
        <v>6994496</v>
      </c>
      <c r="O3179" s="20" t="str">
        <f t="shared" si="100"/>
        <v/>
      </c>
    </row>
    <row r="3180" spans="1:15">
      <c r="A3180" s="20" t="str">
        <f t="shared" si="99"/>
        <v>Almenni lífeyrissjóðurinnÆvisafn I</v>
      </c>
      <c r="B3180" s="20" t="str">
        <f>_xlfn.IFNA(INDEX(Listi!$AI:$AI,MATCH(C3180,Listi!$AJ:$AJ,0)),INDEX(Listi!T:T,MATCH(C3180,Listi!U:U,0)))</f>
        <v xml:space="preserve">Almenni </v>
      </c>
      <c r="C3180" t="s">
        <v>0</v>
      </c>
      <c r="D3180" t="s">
        <v>202</v>
      </c>
      <c r="E3180" t="s">
        <v>276</v>
      </c>
      <c r="F3180" t="s">
        <v>433</v>
      </c>
      <c r="G3180" s="8" t="s">
        <v>378</v>
      </c>
      <c r="H3180" t="s">
        <v>321</v>
      </c>
      <c r="I3180" s="7">
        <v>37326456</v>
      </c>
      <c r="L3180" s="7">
        <v>43068273823</v>
      </c>
      <c r="M3180" s="7">
        <v>4413720640</v>
      </c>
      <c r="N3180" s="7">
        <v>641257097</v>
      </c>
      <c r="O3180" s="20" t="str">
        <f t="shared" si="100"/>
        <v/>
      </c>
    </row>
    <row r="3181" spans="1:15">
      <c r="A3181" s="20" t="str">
        <f t="shared" si="99"/>
        <v>Almenni lífeyrissjóðurinnÆvisafn II</v>
      </c>
      <c r="B3181" s="20" t="str">
        <f>_xlfn.IFNA(INDEX(Listi!$AI:$AI,MATCH(C3181,Listi!$AJ:$AJ,0)),INDEX(Listi!T:T,MATCH(C3181,Listi!U:U,0)))</f>
        <v xml:space="preserve">Almenni </v>
      </c>
      <c r="C3181" t="s">
        <v>0</v>
      </c>
      <c r="D3181" t="s">
        <v>203</v>
      </c>
      <c r="E3181" t="s">
        <v>276</v>
      </c>
      <c r="F3181" t="s">
        <v>433</v>
      </c>
      <c r="G3181" s="8" t="s">
        <v>378</v>
      </c>
      <c r="H3181" t="s">
        <v>321</v>
      </c>
      <c r="I3181" s="7">
        <v>55808025</v>
      </c>
      <c r="L3181" s="7">
        <v>86460235807</v>
      </c>
      <c r="M3181" s="7">
        <v>3970537445</v>
      </c>
      <c r="N3181" s="7">
        <v>1539034493</v>
      </c>
      <c r="O3181" s="20" t="str">
        <f t="shared" si="100"/>
        <v/>
      </c>
    </row>
    <row r="3182" spans="1:15">
      <c r="A3182" s="20" t="str">
        <f t="shared" si="99"/>
        <v>Almenni lífeyrissjóðurinnÆvisafn III</v>
      </c>
      <c r="B3182" s="20" t="str">
        <f>_xlfn.IFNA(INDEX(Listi!$AI:$AI,MATCH(C3182,Listi!$AJ:$AJ,0)),INDEX(Listi!T:T,MATCH(C3182,Listi!U:U,0)))</f>
        <v xml:space="preserve">Almenni </v>
      </c>
      <c r="C3182" t="s">
        <v>0</v>
      </c>
      <c r="D3182" t="s">
        <v>204</v>
      </c>
      <c r="E3182" t="s">
        <v>276</v>
      </c>
      <c r="F3182" t="s">
        <v>433</v>
      </c>
      <c r="G3182" s="8" t="s">
        <v>378</v>
      </c>
      <c r="H3182" t="s">
        <v>321</v>
      </c>
      <c r="I3182" s="7">
        <v>13466840</v>
      </c>
      <c r="L3182" s="7">
        <v>33890180699</v>
      </c>
      <c r="M3182" s="7">
        <v>1571509194</v>
      </c>
      <c r="N3182" s="7">
        <v>920421683</v>
      </c>
      <c r="O3182" s="20" t="str">
        <f t="shared" si="100"/>
        <v/>
      </c>
    </row>
    <row r="3183" spans="1:15">
      <c r="A3183" s="20" t="str">
        <f t="shared" si="99"/>
        <v>Almenni lífeyrissjóðurinnHúsnæðissafn</v>
      </c>
      <c r="B3183" s="20" t="str">
        <f>_xlfn.IFNA(INDEX(Listi!$AI:$AI,MATCH(C3183,Listi!$AJ:$AJ,0)),INDEX(Listi!T:T,MATCH(C3183,Listi!U:U,0)))</f>
        <v xml:space="preserve">Almenni </v>
      </c>
      <c r="C3183" t="s">
        <v>0</v>
      </c>
      <c r="D3183" t="s">
        <v>315</v>
      </c>
      <c r="E3183" t="s">
        <v>276</v>
      </c>
      <c r="F3183" t="s">
        <v>433</v>
      </c>
      <c r="G3183" s="8" t="s">
        <v>378</v>
      </c>
      <c r="H3183" t="s">
        <v>321</v>
      </c>
      <c r="I3183" s="7">
        <v>0</v>
      </c>
      <c r="L3183" s="7">
        <v>487895879</v>
      </c>
      <c r="M3183" s="7">
        <v>166428361</v>
      </c>
      <c r="N3183" s="7">
        <v>18080096</v>
      </c>
      <c r="O3183" s="20" t="str">
        <f t="shared" si="100"/>
        <v/>
      </c>
    </row>
    <row r="3184" spans="1:15">
      <c r="A3184" s="20" t="str">
        <f t="shared" si="99"/>
        <v>Almenni lífeyrissjóðurinnInnlánssafn</v>
      </c>
      <c r="B3184" s="20" t="str">
        <f>_xlfn.IFNA(INDEX(Listi!$AI:$AI,MATCH(C3184,Listi!$AJ:$AJ,0)),INDEX(Listi!T:T,MATCH(C3184,Listi!U:U,0)))</f>
        <v xml:space="preserve">Almenni </v>
      </c>
      <c r="C3184" t="s">
        <v>0</v>
      </c>
      <c r="D3184" t="s">
        <v>1</v>
      </c>
      <c r="E3184" t="s">
        <v>276</v>
      </c>
      <c r="F3184" t="s">
        <v>433</v>
      </c>
      <c r="G3184" s="8" t="s">
        <v>378</v>
      </c>
      <c r="H3184" t="s">
        <v>321</v>
      </c>
      <c r="I3184" s="7">
        <v>0</v>
      </c>
      <c r="L3184" s="7">
        <v>26587944379</v>
      </c>
      <c r="M3184" s="7">
        <v>1016779991</v>
      </c>
      <c r="N3184" s="7">
        <v>1031869724</v>
      </c>
      <c r="O3184" s="20" t="str">
        <f t="shared" si="100"/>
        <v/>
      </c>
    </row>
    <row r="3185" spans="1:15">
      <c r="A3185" s="20" t="str">
        <f t="shared" si="99"/>
        <v>Almenni lífeyrissjóðurinnRíkissafn langt</v>
      </c>
      <c r="B3185" s="20" t="str">
        <f>_xlfn.IFNA(INDEX(Listi!$AI:$AI,MATCH(C3185,Listi!$AJ:$AJ,0)),INDEX(Listi!T:T,MATCH(C3185,Listi!U:U,0)))</f>
        <v xml:space="preserve">Almenni </v>
      </c>
      <c r="C3185" t="s">
        <v>0</v>
      </c>
      <c r="D3185" t="s">
        <v>199</v>
      </c>
      <c r="E3185" t="s">
        <v>276</v>
      </c>
      <c r="F3185" t="s">
        <v>433</v>
      </c>
      <c r="G3185" s="8" t="s">
        <v>378</v>
      </c>
      <c r="H3185" t="s">
        <v>321</v>
      </c>
      <c r="I3185" s="7">
        <v>0</v>
      </c>
      <c r="L3185" s="7">
        <v>1193680171</v>
      </c>
      <c r="M3185" s="7">
        <v>61272573</v>
      </c>
      <c r="N3185" s="7">
        <v>40105929</v>
      </c>
      <c r="O3185" s="20" t="str">
        <f t="shared" si="100"/>
        <v/>
      </c>
    </row>
    <row r="3186" spans="1:15">
      <c r="A3186" s="20" t="str">
        <f t="shared" si="99"/>
        <v>Almenni lífeyrissjóðurinnRíkissafn stutt</v>
      </c>
      <c r="B3186" s="20" t="str">
        <f>_xlfn.IFNA(INDEX(Listi!$AI:$AI,MATCH(C3186,Listi!$AJ:$AJ,0)),INDEX(Listi!T:T,MATCH(C3186,Listi!U:U,0)))</f>
        <v xml:space="preserve">Almenni </v>
      </c>
      <c r="C3186" t="s">
        <v>0</v>
      </c>
      <c r="D3186" t="s">
        <v>200</v>
      </c>
      <c r="E3186" t="s">
        <v>276</v>
      </c>
      <c r="F3186" t="s">
        <v>433</v>
      </c>
      <c r="G3186" s="8" t="s">
        <v>378</v>
      </c>
      <c r="H3186" t="s">
        <v>321</v>
      </c>
      <c r="I3186" s="7">
        <v>0</v>
      </c>
      <c r="L3186" s="7">
        <v>541893627</v>
      </c>
      <c r="M3186" s="7">
        <v>20423158</v>
      </c>
      <c r="N3186" s="7">
        <v>14899899</v>
      </c>
      <c r="O3186" s="20" t="str">
        <f t="shared" si="100"/>
        <v/>
      </c>
    </row>
    <row r="3187" spans="1:15">
      <c r="A3187" s="20" t="str">
        <f t="shared" si="99"/>
        <v>Almenni lífeyrissjóðurinnTryggingadeild</v>
      </c>
      <c r="B3187" s="20" t="str">
        <f>_xlfn.IFNA(INDEX(Listi!$AI:$AI,MATCH(C3187,Listi!$AJ:$AJ,0)),INDEX(Listi!T:T,MATCH(C3187,Listi!U:U,0)))</f>
        <v xml:space="preserve">Almenni </v>
      </c>
      <c r="C3187" t="s">
        <v>0</v>
      </c>
      <c r="D3187" t="s">
        <v>201</v>
      </c>
      <c r="E3187" t="s">
        <v>275</v>
      </c>
      <c r="F3187" t="s">
        <v>433</v>
      </c>
      <c r="G3187" s="8" t="s">
        <v>378</v>
      </c>
      <c r="H3187" t="s">
        <v>321</v>
      </c>
      <c r="I3187" s="7">
        <v>96373137</v>
      </c>
      <c r="L3187" s="7">
        <v>174784296254</v>
      </c>
      <c r="M3187" s="7">
        <v>7497244534</v>
      </c>
      <c r="N3187" s="7">
        <v>3057046932</v>
      </c>
      <c r="O3187" s="20" t="str">
        <f t="shared" si="100"/>
        <v/>
      </c>
    </row>
    <row r="3188" spans="1:15">
      <c r="A3188" s="20" t="str">
        <f t="shared" si="99"/>
        <v>Arion banki hf.Erlend hlutabréf</v>
      </c>
      <c r="B3188" s="20" t="str">
        <f>_xlfn.IFNA(INDEX(Listi!$AI:$AI,MATCH(C3188,Listi!$AJ:$AJ,0)),INDEX(Listi!T:T,MATCH(C3188,Listi!U:U,0)))</f>
        <v xml:space="preserve">Arion banki </v>
      </c>
      <c r="C3188" t="s">
        <v>214</v>
      </c>
      <c r="D3188" t="s">
        <v>215</v>
      </c>
      <c r="E3188" t="s">
        <v>276</v>
      </c>
      <c r="F3188" t="s">
        <v>433</v>
      </c>
      <c r="G3188" s="8" t="s">
        <v>378</v>
      </c>
      <c r="H3188" t="s">
        <v>321</v>
      </c>
      <c r="I3188" s="7">
        <v>5949000</v>
      </c>
      <c r="L3188" s="7">
        <v>1149685000</v>
      </c>
      <c r="M3188" s="7">
        <v>49095000</v>
      </c>
      <c r="N3188" s="7">
        <v>10876000</v>
      </c>
      <c r="O3188" s="20" t="str">
        <f t="shared" si="100"/>
        <v/>
      </c>
    </row>
    <row r="3189" spans="1:15">
      <c r="A3189" s="20" t="str">
        <f t="shared" si="99"/>
        <v>Arion banki hf.Innlend skuldabréf</v>
      </c>
      <c r="B3189" s="20" t="str">
        <f>_xlfn.IFNA(INDEX(Listi!$AI:$AI,MATCH(C3189,Listi!$AJ:$AJ,0)),INDEX(Listi!T:T,MATCH(C3189,Listi!U:U,0)))</f>
        <v xml:space="preserve">Arion banki </v>
      </c>
      <c r="C3189" t="s">
        <v>214</v>
      </c>
      <c r="D3189" t="s">
        <v>216</v>
      </c>
      <c r="E3189" t="s">
        <v>276</v>
      </c>
      <c r="F3189" t="s">
        <v>433</v>
      </c>
      <c r="G3189" s="8" t="s">
        <v>378</v>
      </c>
      <c r="H3189" t="s">
        <v>321</v>
      </c>
      <c r="I3189" s="7">
        <v>0</v>
      </c>
      <c r="L3189" s="7">
        <v>4446434000</v>
      </c>
      <c r="M3189" s="7">
        <v>344234000</v>
      </c>
      <c r="N3189" s="7">
        <v>44793000</v>
      </c>
      <c r="O3189" s="20" t="str">
        <f t="shared" si="100"/>
        <v/>
      </c>
    </row>
    <row r="3190" spans="1:15">
      <c r="A3190" s="20" t="str">
        <f t="shared" si="99"/>
        <v>Arion banki hf.Lífeyrisauki L1</v>
      </c>
      <c r="B3190" s="20" t="str">
        <f>_xlfn.IFNA(INDEX(Listi!$AI:$AI,MATCH(C3190,Listi!$AJ:$AJ,0)),INDEX(Listi!T:T,MATCH(C3190,Listi!U:U,0)))</f>
        <v xml:space="preserve">Arion banki </v>
      </c>
      <c r="C3190" t="s">
        <v>214</v>
      </c>
      <c r="D3190" t="s">
        <v>377</v>
      </c>
      <c r="E3190" t="s">
        <v>276</v>
      </c>
      <c r="F3190" t="s">
        <v>433</v>
      </c>
      <c r="G3190" s="8" t="s">
        <v>378</v>
      </c>
      <c r="H3190" t="s">
        <v>321</v>
      </c>
      <c r="I3190" s="7">
        <v>21347000</v>
      </c>
      <c r="L3190" s="7">
        <v>5887942000</v>
      </c>
      <c r="M3190" s="7">
        <v>1011885000</v>
      </c>
      <c r="N3190" s="7">
        <v>34615000</v>
      </c>
      <c r="O3190" s="20" t="str">
        <f t="shared" si="100"/>
        <v/>
      </c>
    </row>
    <row r="3191" spans="1:15">
      <c r="A3191" s="20" t="str">
        <f t="shared" si="99"/>
        <v>Arion banki hf.Lífeyrisauki L2</v>
      </c>
      <c r="B3191" s="20" t="str">
        <f>_xlfn.IFNA(INDEX(Listi!$AI:$AI,MATCH(C3191,Listi!$AJ:$AJ,0)),INDEX(Listi!T:T,MATCH(C3191,Listi!U:U,0)))</f>
        <v xml:space="preserve">Arion banki </v>
      </c>
      <c r="C3191" t="s">
        <v>214</v>
      </c>
      <c r="D3191" t="s">
        <v>372</v>
      </c>
      <c r="E3191" t="s">
        <v>276</v>
      </c>
      <c r="F3191" t="s">
        <v>433</v>
      </c>
      <c r="G3191" s="8" t="s">
        <v>378</v>
      </c>
      <c r="H3191" t="s">
        <v>321</v>
      </c>
      <c r="I3191" s="7">
        <v>51983000</v>
      </c>
      <c r="L3191" s="7">
        <v>21366380000</v>
      </c>
      <c r="M3191" s="7">
        <v>1613513000</v>
      </c>
      <c r="N3191" s="7">
        <v>92085000</v>
      </c>
      <c r="O3191" s="20" t="str">
        <f t="shared" si="100"/>
        <v/>
      </c>
    </row>
    <row r="3192" spans="1:15">
      <c r="A3192" s="20" t="str">
        <f t="shared" si="99"/>
        <v>Arion banki hf.Lífeyrisauki L3</v>
      </c>
      <c r="B3192" s="20" t="str">
        <f>_xlfn.IFNA(INDEX(Listi!$AI:$AI,MATCH(C3192,Listi!$AJ:$AJ,0)),INDEX(Listi!T:T,MATCH(C3192,Listi!U:U,0)))</f>
        <v xml:space="preserve">Arion banki </v>
      </c>
      <c r="C3192" t="s">
        <v>214</v>
      </c>
      <c r="D3192" t="s">
        <v>371</v>
      </c>
      <c r="E3192" t="s">
        <v>276</v>
      </c>
      <c r="F3192" t="s">
        <v>433</v>
      </c>
      <c r="G3192" s="8" t="s">
        <v>378</v>
      </c>
      <c r="H3192" t="s">
        <v>321</v>
      </c>
      <c r="I3192" s="7">
        <v>42714000</v>
      </c>
      <c r="L3192" s="7">
        <v>29714848000</v>
      </c>
      <c r="M3192" s="7">
        <v>2122481000</v>
      </c>
      <c r="N3192" s="7">
        <v>129566000</v>
      </c>
      <c r="O3192" s="20" t="str">
        <f t="shared" si="100"/>
        <v/>
      </c>
    </row>
    <row r="3193" spans="1:15">
      <c r="A3193" s="20" t="str">
        <f t="shared" si="99"/>
        <v>Arion banki hf.Lífeyrisauki L4</v>
      </c>
      <c r="B3193" s="20" t="str">
        <f>_xlfn.IFNA(INDEX(Listi!$AI:$AI,MATCH(C3193,Listi!$AJ:$AJ,0)),INDEX(Listi!T:T,MATCH(C3193,Listi!U:U,0)))</f>
        <v xml:space="preserve">Arion banki </v>
      </c>
      <c r="C3193" t="s">
        <v>214</v>
      </c>
      <c r="D3193" t="s">
        <v>587</v>
      </c>
      <c r="E3193" t="s">
        <v>276</v>
      </c>
      <c r="F3193" s="8" t="s">
        <v>433</v>
      </c>
      <c r="G3193" s="8" t="s">
        <v>378</v>
      </c>
      <c r="H3193" t="s">
        <v>321</v>
      </c>
      <c r="I3193" s="7">
        <v>15151000</v>
      </c>
      <c r="L3193" s="7">
        <v>19306242000</v>
      </c>
      <c r="M3193" s="7">
        <v>1346647000</v>
      </c>
      <c r="N3193" s="7">
        <v>388052000</v>
      </c>
      <c r="O3193" s="20" t="str">
        <f t="shared" si="100"/>
        <v/>
      </c>
    </row>
    <row r="3194" spans="1:15">
      <c r="A3194" s="20" t="str">
        <f t="shared" si="99"/>
        <v>Arion banki hf.Lífeyrisauki L5</v>
      </c>
      <c r="B3194" s="20" t="str">
        <f>_xlfn.IFNA(INDEX(Listi!$AI:$AI,MATCH(C3194,Listi!$AJ:$AJ,0)),INDEX(Listi!T:T,MATCH(C3194,Listi!U:U,0)))</f>
        <v xml:space="preserve">Arion banki </v>
      </c>
      <c r="C3194" t="s">
        <v>214</v>
      </c>
      <c r="D3194" t="s">
        <v>369</v>
      </c>
      <c r="E3194" t="s">
        <v>276</v>
      </c>
      <c r="F3194" s="8" t="s">
        <v>433</v>
      </c>
      <c r="G3194" s="8" t="s">
        <v>378</v>
      </c>
      <c r="H3194" t="s">
        <v>321</v>
      </c>
      <c r="I3194" s="7">
        <v>0</v>
      </c>
      <c r="L3194" s="7">
        <v>44858554000</v>
      </c>
      <c r="M3194" s="7">
        <v>4018833000</v>
      </c>
      <c r="N3194" s="7">
        <v>933672000</v>
      </c>
      <c r="O3194" s="20" t="str">
        <f t="shared" si="100"/>
        <v/>
      </c>
    </row>
    <row r="3195" spans="1:15">
      <c r="A3195" s="20" t="str">
        <f t="shared" si="99"/>
        <v>Birta lífeyrissjóðurBlönduð leið</v>
      </c>
      <c r="B3195" s="20" t="str">
        <f>_xlfn.IFNA(INDEX(Listi!$AI:$AI,MATCH(C3195,Listi!$AJ:$AJ,0)),INDEX(Listi!T:T,MATCH(C3195,Listi!U:U,0)))</f>
        <v xml:space="preserve">Birta  </v>
      </c>
      <c r="C3195" t="s">
        <v>298</v>
      </c>
      <c r="D3195" t="s">
        <v>314</v>
      </c>
      <c r="E3195" t="s">
        <v>276</v>
      </c>
      <c r="F3195" s="8" t="s">
        <v>433</v>
      </c>
      <c r="G3195" s="8" t="s">
        <v>378</v>
      </c>
      <c r="H3195" t="s">
        <v>321</v>
      </c>
      <c r="I3195" s="7">
        <v>13352261</v>
      </c>
      <c r="L3195" s="7">
        <v>6929716201</v>
      </c>
      <c r="M3195" s="7">
        <v>253995298</v>
      </c>
      <c r="N3195" s="7">
        <v>139753585</v>
      </c>
      <c r="O3195" s="20" t="str">
        <f t="shared" si="100"/>
        <v/>
      </c>
    </row>
    <row r="3196" spans="1:15">
      <c r="A3196" s="20" t="str">
        <f t="shared" si="99"/>
        <v>Birta lífeyrissjóðurInnlánsleið</v>
      </c>
      <c r="B3196" s="20" t="str">
        <f>_xlfn.IFNA(INDEX(Listi!$AI:$AI,MATCH(C3196,Listi!$AJ:$AJ,0)),INDEX(Listi!T:T,MATCH(C3196,Listi!U:U,0)))</f>
        <v xml:space="preserve">Birta  </v>
      </c>
      <c r="C3196" t="s">
        <v>298</v>
      </c>
      <c r="D3196" t="s">
        <v>208</v>
      </c>
      <c r="E3196" t="s">
        <v>276</v>
      </c>
      <c r="F3196" s="8" t="s">
        <v>433</v>
      </c>
      <c r="G3196" s="8" t="s">
        <v>378</v>
      </c>
      <c r="H3196" t="s">
        <v>321</v>
      </c>
      <c r="I3196" s="7">
        <v>0</v>
      </c>
      <c r="L3196" s="7">
        <v>4108971332</v>
      </c>
      <c r="M3196" s="7">
        <v>264842424</v>
      </c>
      <c r="N3196" s="7">
        <v>174324836</v>
      </c>
      <c r="O3196" s="20" t="str">
        <f t="shared" si="100"/>
        <v/>
      </c>
    </row>
    <row r="3197" spans="1:15">
      <c r="A3197" s="20" t="str">
        <f t="shared" si="99"/>
        <v>Birta lífeyrissjóðurSamtryggingardeild</v>
      </c>
      <c r="B3197" s="20" t="str">
        <f>_xlfn.IFNA(INDEX(Listi!$AI:$AI,MATCH(C3197,Listi!$AJ:$AJ,0)),INDEX(Listi!T:T,MATCH(C3197,Listi!U:U,0)))</f>
        <v xml:space="preserve">Birta  </v>
      </c>
      <c r="C3197" t="s">
        <v>298</v>
      </c>
      <c r="D3197" t="s">
        <v>205</v>
      </c>
      <c r="E3197" t="s">
        <v>275</v>
      </c>
      <c r="F3197" s="8" t="s">
        <v>433</v>
      </c>
      <c r="G3197" s="8" t="s">
        <v>378</v>
      </c>
      <c r="H3197" t="s">
        <v>321</v>
      </c>
      <c r="I3197" s="7">
        <v>622613128</v>
      </c>
      <c r="L3197" s="7">
        <v>549755105944</v>
      </c>
      <c r="M3197" s="7">
        <v>18480897961</v>
      </c>
      <c r="N3197" s="7">
        <v>14075814006</v>
      </c>
      <c r="O3197" s="20" t="str">
        <f t="shared" si="100"/>
        <v/>
      </c>
    </row>
    <row r="3198" spans="1:15">
      <c r="A3198" s="20" t="str">
        <f t="shared" ref="A3198:A3260" si="101">CONCATENATE(C3198,D3198)</f>
        <v>Birta lífeyrissjóðurSkuldabréfaleið</v>
      </c>
      <c r="B3198" s="20" t="str">
        <f>_xlfn.IFNA(INDEX(Listi!$AI:$AI,MATCH(C3198,Listi!$AJ:$AJ,0)),INDEX(Listi!T:T,MATCH(C3198,Listi!U:U,0)))</f>
        <v xml:space="preserve">Birta  </v>
      </c>
      <c r="C3198" t="s">
        <v>298</v>
      </c>
      <c r="D3198" t="s">
        <v>313</v>
      </c>
      <c r="E3198" t="s">
        <v>276</v>
      </c>
      <c r="F3198" s="8" t="s">
        <v>433</v>
      </c>
      <c r="G3198" s="8" t="s">
        <v>378</v>
      </c>
      <c r="H3198" t="s">
        <v>321</v>
      </c>
      <c r="I3198" s="7">
        <v>0</v>
      </c>
      <c r="L3198" s="7">
        <v>8522374478</v>
      </c>
      <c r="M3198" s="7">
        <v>391005163</v>
      </c>
      <c r="N3198" s="7">
        <v>218104877</v>
      </c>
      <c r="O3198" s="20" t="str">
        <f t="shared" si="100"/>
        <v/>
      </c>
    </row>
    <row r="3199" spans="1:15">
      <c r="A3199" s="20" t="str">
        <f t="shared" si="101"/>
        <v>Birta lífeyrissjóðurTilgreind séreign</v>
      </c>
      <c r="B3199" s="20" t="str">
        <f>_xlfn.IFNA(INDEX(Listi!$AI:$AI,MATCH(C3199,Listi!$AJ:$AJ,0)),INDEX(Listi!T:T,MATCH(C3199,Listi!U:U,0)))</f>
        <v xml:space="preserve">Birta  </v>
      </c>
      <c r="C3199" t="s">
        <v>298</v>
      </c>
      <c r="D3199" t="s">
        <v>312</v>
      </c>
      <c r="E3199" t="s">
        <v>276</v>
      </c>
      <c r="F3199" t="s">
        <v>433</v>
      </c>
      <c r="G3199" s="8" t="s">
        <v>378</v>
      </c>
      <c r="H3199" t="s">
        <v>321</v>
      </c>
      <c r="I3199" s="7">
        <v>640979</v>
      </c>
      <c r="L3199" s="7">
        <v>2234420297</v>
      </c>
      <c r="M3199" s="7">
        <v>511871981</v>
      </c>
      <c r="N3199" s="7">
        <v>36000223</v>
      </c>
      <c r="O3199" s="20" t="str">
        <f t="shared" si="100"/>
        <v/>
      </c>
    </row>
    <row r="3200" spans="1:15">
      <c r="A3200" s="20" t="str">
        <f t="shared" si="101"/>
        <v>Brú Lífeyrissjóður starfsmanna sveitarfélagaA-deild</v>
      </c>
      <c r="B3200" s="20" t="str">
        <f>_xlfn.IFNA(INDEX(Listi!$AI:$AI,MATCH(C3200,Listi!$AJ:$AJ,0)),INDEX(Listi!T:T,MATCH(C3200,Listi!U:U,0)))</f>
        <v>Brú</v>
      </c>
      <c r="C3200" t="s">
        <v>217</v>
      </c>
      <c r="D3200" t="s">
        <v>257</v>
      </c>
      <c r="E3200" t="s">
        <v>275</v>
      </c>
      <c r="F3200" t="s">
        <v>433</v>
      </c>
      <c r="G3200" s="8" t="s">
        <v>378</v>
      </c>
      <c r="H3200" t="s">
        <v>321</v>
      </c>
      <c r="I3200" s="7">
        <v>243503394</v>
      </c>
      <c r="L3200" s="7">
        <v>270469177889</v>
      </c>
      <c r="M3200" s="7">
        <v>13987858077</v>
      </c>
      <c r="N3200" s="7">
        <v>4793072329</v>
      </c>
      <c r="O3200" s="20" t="str">
        <f t="shared" si="100"/>
        <v/>
      </c>
    </row>
    <row r="3201" spans="1:15">
      <c r="A3201" s="20" t="str">
        <f t="shared" si="101"/>
        <v>Brú Lífeyrissjóður starfsmanna sveitarfélagaB-deild</v>
      </c>
      <c r="B3201" s="20" t="str">
        <f>_xlfn.IFNA(INDEX(Listi!$AI:$AI,MATCH(C3201,Listi!$AJ:$AJ,0)),INDEX(Listi!T:T,MATCH(C3201,Listi!U:U,0)))</f>
        <v>Brú</v>
      </c>
      <c r="C3201" t="s">
        <v>217</v>
      </c>
      <c r="D3201" t="s">
        <v>218</v>
      </c>
      <c r="E3201" t="s">
        <v>275</v>
      </c>
      <c r="F3201" t="s">
        <v>433</v>
      </c>
      <c r="G3201" s="8" t="s">
        <v>378</v>
      </c>
      <c r="H3201" t="s">
        <v>321</v>
      </c>
      <c r="I3201" s="7">
        <v>13398562</v>
      </c>
      <c r="L3201" s="7">
        <v>17004783831</v>
      </c>
      <c r="M3201" s="7">
        <v>119747694</v>
      </c>
      <c r="N3201" s="7">
        <v>3424817406</v>
      </c>
      <c r="O3201" s="20" t="str">
        <f t="shared" si="100"/>
        <v/>
      </c>
    </row>
    <row r="3202" spans="1:15">
      <c r="A3202" s="20" t="str">
        <f t="shared" si="101"/>
        <v>Brú Lífeyrissjóður starfsmanna sveitarfélagaV-deild</v>
      </c>
      <c r="B3202" s="20" t="str">
        <f>_xlfn.IFNA(INDEX(Listi!$AI:$AI,MATCH(C3202,Listi!$AJ:$AJ,0)),INDEX(Listi!T:T,MATCH(C3202,Listi!U:U,0)))</f>
        <v>Brú</v>
      </c>
      <c r="C3202" t="s">
        <v>217</v>
      </c>
      <c r="D3202" t="s">
        <v>219</v>
      </c>
      <c r="E3202" t="s">
        <v>275</v>
      </c>
      <c r="F3202" t="s">
        <v>433</v>
      </c>
      <c r="G3202" s="8" t="s">
        <v>378</v>
      </c>
      <c r="H3202" t="s">
        <v>321</v>
      </c>
      <c r="I3202" s="7">
        <v>48157852</v>
      </c>
      <c r="L3202" s="7">
        <v>54501394986</v>
      </c>
      <c r="M3202" s="7">
        <v>4188513374</v>
      </c>
      <c r="N3202" s="7">
        <v>455519059</v>
      </c>
      <c r="O3202" s="20" t="str">
        <f t="shared" ref="O3202:O3265" si="102">IFERROR(VLOOKUP(F3202,EhLykill,3,FALSE),"")</f>
        <v/>
      </c>
    </row>
    <row r="3203" spans="1:15">
      <c r="A3203" s="20" t="str">
        <f t="shared" si="101"/>
        <v>Eftirlaunasj atvinnuflugmannaSamtryggingardeild</v>
      </c>
      <c r="B3203" s="20" t="str">
        <f>_xlfn.IFNA(INDEX(Listi!$AI:$AI,MATCH(C3203,Listi!$AJ:$AJ,0)),INDEX(Listi!T:T,MATCH(C3203,Listi!U:U,0)))</f>
        <v>EFÍA</v>
      </c>
      <c r="C3203" t="s">
        <v>220</v>
      </c>
      <c r="D3203" t="s">
        <v>205</v>
      </c>
      <c r="E3203" t="s">
        <v>275</v>
      </c>
      <c r="F3203" t="s">
        <v>433</v>
      </c>
      <c r="G3203" s="8" t="s">
        <v>378</v>
      </c>
      <c r="H3203" t="s">
        <v>321</v>
      </c>
      <c r="I3203" s="7">
        <v>76292000</v>
      </c>
      <c r="L3203" s="7">
        <v>58542663000</v>
      </c>
      <c r="M3203" s="7">
        <v>1477262000</v>
      </c>
      <c r="N3203" s="7">
        <v>1113313000</v>
      </c>
      <c r="O3203" s="20" t="str">
        <f t="shared" si="102"/>
        <v/>
      </c>
    </row>
    <row r="3204" spans="1:15">
      <c r="A3204" s="20" t="str">
        <f t="shared" si="101"/>
        <v>Festa - lífeyrissjóðurSamtryggingardeild</v>
      </c>
      <c r="B3204" s="20" t="str">
        <f>_xlfn.IFNA(INDEX(Listi!$AI:$AI,MATCH(C3204,Listi!$AJ:$AJ,0)),INDEX(Listi!T:T,MATCH(C3204,Listi!U:U,0)))</f>
        <v xml:space="preserve">Festa </v>
      </c>
      <c r="C3204" t="s">
        <v>221</v>
      </c>
      <c r="D3204" t="s">
        <v>205</v>
      </c>
      <c r="E3204" t="s">
        <v>275</v>
      </c>
      <c r="F3204" t="s">
        <v>433</v>
      </c>
      <c r="G3204" s="8" t="s">
        <v>378</v>
      </c>
      <c r="H3204" t="s">
        <v>321</v>
      </c>
      <c r="I3204" s="7">
        <v>360742983</v>
      </c>
      <c r="L3204" s="7">
        <v>246318113722</v>
      </c>
      <c r="M3204" s="7">
        <v>11138196907</v>
      </c>
      <c r="N3204" s="7">
        <v>5180938287</v>
      </c>
      <c r="O3204" s="20" t="str">
        <f t="shared" si="102"/>
        <v/>
      </c>
    </row>
    <row r="3205" spans="1:15">
      <c r="A3205" s="20" t="str">
        <f t="shared" si="101"/>
        <v>Festa - lífeyrissjóðurSparnaðarleið I</v>
      </c>
      <c r="B3205" s="20" t="str">
        <f>_xlfn.IFNA(INDEX(Listi!$AI:$AI,MATCH(C3205,Listi!$AJ:$AJ,0)),INDEX(Listi!T:T,MATCH(C3205,Listi!U:U,0)))</f>
        <v xml:space="preserve">Festa </v>
      </c>
      <c r="C3205" t="s">
        <v>221</v>
      </c>
      <c r="D3205" t="s">
        <v>464</v>
      </c>
      <c r="E3205" t="s">
        <v>276</v>
      </c>
      <c r="F3205" t="s">
        <v>433</v>
      </c>
      <c r="G3205" s="8" t="s">
        <v>378</v>
      </c>
      <c r="H3205" t="s">
        <v>321</v>
      </c>
      <c r="I3205" s="7">
        <v>0</v>
      </c>
      <c r="L3205" s="7">
        <v>75585319</v>
      </c>
      <c r="M3205" s="7">
        <v>37671409</v>
      </c>
      <c r="N3205" s="7">
        <v>2063969</v>
      </c>
      <c r="O3205" s="20" t="str">
        <f t="shared" si="102"/>
        <v/>
      </c>
    </row>
    <row r="3206" spans="1:15">
      <c r="A3206" s="20" t="str">
        <f t="shared" si="101"/>
        <v>Festa - lífeyrissjóðurSparnaðarleið II</v>
      </c>
      <c r="B3206" s="20" t="str">
        <f>_xlfn.IFNA(INDEX(Listi!$AI:$AI,MATCH(C3206,Listi!$AJ:$AJ,0)),INDEX(Listi!T:T,MATCH(C3206,Listi!U:U,0)))</f>
        <v xml:space="preserve">Festa </v>
      </c>
      <c r="C3206" t="s">
        <v>221</v>
      </c>
      <c r="D3206" t="s">
        <v>388</v>
      </c>
      <c r="E3206" t="s">
        <v>276</v>
      </c>
      <c r="F3206" t="s">
        <v>433</v>
      </c>
      <c r="G3206" s="8" t="s">
        <v>378</v>
      </c>
      <c r="H3206" t="s">
        <v>321</v>
      </c>
      <c r="I3206" s="7">
        <v>1054962</v>
      </c>
      <c r="L3206" s="7">
        <v>1113180693</v>
      </c>
      <c r="M3206" s="7">
        <v>134564310</v>
      </c>
      <c r="N3206" s="7">
        <v>19363084</v>
      </c>
      <c r="O3206" s="20" t="str">
        <f t="shared" si="102"/>
        <v/>
      </c>
    </row>
    <row r="3207" spans="1:15">
      <c r="A3207" s="20" t="str">
        <f t="shared" si="101"/>
        <v>Frjálsi lífeyrissjóðurinnDeild/leið I</v>
      </c>
      <c r="B3207" s="20" t="str">
        <f>_xlfn.IFNA(INDEX(Listi!$AI:$AI,MATCH(C3207,Listi!$AJ:$AJ,0)),INDEX(Listi!T:T,MATCH(C3207,Listi!U:U,0)))</f>
        <v xml:space="preserve">Frjálsi </v>
      </c>
      <c r="C3207" t="s">
        <v>222</v>
      </c>
      <c r="D3207" t="s">
        <v>223</v>
      </c>
      <c r="E3207" t="s">
        <v>276</v>
      </c>
      <c r="F3207" t="s">
        <v>433</v>
      </c>
      <c r="G3207" s="8" t="s">
        <v>378</v>
      </c>
      <c r="H3207" t="s">
        <v>321</v>
      </c>
      <c r="I3207" s="7">
        <v>268350000</v>
      </c>
      <c r="L3207" s="7">
        <v>199278730000</v>
      </c>
      <c r="M3207" s="7">
        <v>10813020000</v>
      </c>
      <c r="N3207" s="7">
        <v>2178012000</v>
      </c>
      <c r="O3207" s="20" t="str">
        <f t="shared" si="102"/>
        <v/>
      </c>
    </row>
    <row r="3208" spans="1:15">
      <c r="A3208" s="20" t="str">
        <f t="shared" si="101"/>
        <v>Frjálsi lífeyrissjóðurinnDeild/leið II</v>
      </c>
      <c r="B3208" s="20" t="str">
        <f>_xlfn.IFNA(INDEX(Listi!$AI:$AI,MATCH(C3208,Listi!$AJ:$AJ,0)),INDEX(Listi!T:T,MATCH(C3208,Listi!U:U,0)))</f>
        <v xml:space="preserve">Frjálsi </v>
      </c>
      <c r="C3208" t="s">
        <v>222</v>
      </c>
      <c r="D3208" t="s">
        <v>224</v>
      </c>
      <c r="E3208" t="s">
        <v>276</v>
      </c>
      <c r="F3208" t="s">
        <v>433</v>
      </c>
      <c r="G3208" s="8" t="s">
        <v>378</v>
      </c>
      <c r="H3208" t="s">
        <v>321</v>
      </c>
      <c r="I3208" s="7">
        <v>18402000</v>
      </c>
      <c r="L3208" s="7">
        <v>29681370000</v>
      </c>
      <c r="M3208" s="7">
        <v>1864883000</v>
      </c>
      <c r="N3208" s="7">
        <v>401735000</v>
      </c>
      <c r="O3208" s="20" t="str">
        <f t="shared" si="102"/>
        <v/>
      </c>
    </row>
    <row r="3209" spans="1:15">
      <c r="A3209" s="20" t="str">
        <f t="shared" si="101"/>
        <v>Frjálsi lífeyrissjóðurinnDeild/leið III</v>
      </c>
      <c r="B3209" s="20" t="str">
        <f>_xlfn.IFNA(INDEX(Listi!$AI:$AI,MATCH(C3209,Listi!$AJ:$AJ,0)),INDEX(Listi!T:T,MATCH(C3209,Listi!U:U,0)))</f>
        <v xml:space="preserve">Frjálsi </v>
      </c>
      <c r="C3209" t="s">
        <v>222</v>
      </c>
      <c r="D3209" t="s">
        <v>225</v>
      </c>
      <c r="E3209" t="s">
        <v>276</v>
      </c>
      <c r="F3209" t="s">
        <v>433</v>
      </c>
      <c r="G3209" s="8" t="s">
        <v>378</v>
      </c>
      <c r="H3209" t="s">
        <v>321</v>
      </c>
      <c r="I3209" s="7">
        <v>10000</v>
      </c>
      <c r="L3209" s="7">
        <v>43554797000</v>
      </c>
      <c r="M3209" s="7">
        <v>2564479000</v>
      </c>
      <c r="N3209" s="7">
        <v>1456678000</v>
      </c>
      <c r="O3209" s="20" t="str">
        <f t="shared" si="102"/>
        <v/>
      </c>
    </row>
    <row r="3210" spans="1:15">
      <c r="A3210" s="20" t="str">
        <f t="shared" si="101"/>
        <v>Frjálsi lífeyrissjóðurinnFrjálsi Áhætta</v>
      </c>
      <c r="B3210" s="20" t="str">
        <f>_xlfn.IFNA(INDEX(Listi!$AI:$AI,MATCH(C3210,Listi!$AJ:$AJ,0)),INDEX(Listi!T:T,MATCH(C3210,Listi!U:U,0)))</f>
        <v xml:space="preserve">Frjálsi </v>
      </c>
      <c r="C3210" t="s">
        <v>222</v>
      </c>
      <c r="D3210" t="s">
        <v>226</v>
      </c>
      <c r="E3210" t="s">
        <v>276</v>
      </c>
      <c r="F3210" t="s">
        <v>433</v>
      </c>
      <c r="G3210" s="8" t="s">
        <v>378</v>
      </c>
      <c r="H3210" t="s">
        <v>321</v>
      </c>
      <c r="I3210" s="7">
        <v>2995000</v>
      </c>
      <c r="L3210" s="7">
        <v>2707615000</v>
      </c>
      <c r="M3210" s="7">
        <v>335331000</v>
      </c>
      <c r="N3210" s="7">
        <v>1872000</v>
      </c>
      <c r="O3210" s="20" t="str">
        <f t="shared" si="102"/>
        <v/>
      </c>
    </row>
    <row r="3211" spans="1:15">
      <c r="A3211" s="20" t="str">
        <f t="shared" si="101"/>
        <v>Frjálsi lífeyrissjóðurinnSameiginleg deild</v>
      </c>
      <c r="B3211" s="20" t="str">
        <f>_xlfn.IFNA(INDEX(Listi!$AI:$AI,MATCH(C3211,Listi!$AJ:$AJ,0)),INDEX(Listi!T:T,MATCH(C3211,Listi!U:U,0)))</f>
        <v xml:space="preserve">Frjálsi </v>
      </c>
      <c r="C3211" t="s">
        <v>222</v>
      </c>
      <c r="D3211" t="s">
        <v>311</v>
      </c>
      <c r="E3211" t="s">
        <v>276</v>
      </c>
      <c r="F3211" t="s">
        <v>433</v>
      </c>
      <c r="G3211" s="8" t="s">
        <v>378</v>
      </c>
      <c r="H3211" t="s">
        <v>321</v>
      </c>
      <c r="I3211" s="7">
        <v>0</v>
      </c>
      <c r="L3211" s="7">
        <v>0</v>
      </c>
      <c r="M3211" s="7">
        <v>0</v>
      </c>
      <c r="N3211" s="7">
        <v>0</v>
      </c>
      <c r="O3211" s="20" t="str">
        <f t="shared" si="102"/>
        <v/>
      </c>
    </row>
    <row r="3212" spans="1:15">
      <c r="A3212" s="20" t="str">
        <f t="shared" si="101"/>
        <v>Frjálsi lífeyrissjóðurinnSamtryggingardeild</v>
      </c>
      <c r="B3212" s="20" t="str">
        <f>_xlfn.IFNA(INDEX(Listi!$AI:$AI,MATCH(C3212,Listi!$AJ:$AJ,0)),INDEX(Listi!T:T,MATCH(C3212,Listi!U:U,0)))</f>
        <v xml:space="preserve">Frjálsi </v>
      </c>
      <c r="C3212" t="s">
        <v>222</v>
      </c>
      <c r="D3212" t="s">
        <v>205</v>
      </c>
      <c r="E3212" t="s">
        <v>275</v>
      </c>
      <c r="F3212" t="s">
        <v>433</v>
      </c>
      <c r="G3212" s="8" t="s">
        <v>378</v>
      </c>
      <c r="H3212" t="s">
        <v>321</v>
      </c>
      <c r="I3212" s="7">
        <v>121286000</v>
      </c>
      <c r="L3212" s="7">
        <v>127148465000</v>
      </c>
      <c r="M3212" s="7">
        <v>7524433000</v>
      </c>
      <c r="N3212" s="7">
        <v>1254273000</v>
      </c>
      <c r="O3212" s="20" t="str">
        <f t="shared" si="102"/>
        <v/>
      </c>
    </row>
    <row r="3213" spans="1:15">
      <c r="A3213" s="20" t="str">
        <f t="shared" si="101"/>
        <v>Gildi - lífeyrissjóðurFramtíðarsýn 1</v>
      </c>
      <c r="B3213" s="20" t="str">
        <f>_xlfn.IFNA(INDEX(Listi!$AI:$AI,MATCH(C3213,Listi!$AJ:$AJ,0)),INDEX(Listi!T:T,MATCH(C3213,Listi!U:U,0)))</f>
        <v xml:space="preserve">Gildi  </v>
      </c>
      <c r="C3213" t="s">
        <v>227</v>
      </c>
      <c r="D3213" t="s">
        <v>373</v>
      </c>
      <c r="E3213" t="s">
        <v>276</v>
      </c>
      <c r="F3213" t="s">
        <v>433</v>
      </c>
      <c r="G3213" s="8" t="s">
        <v>378</v>
      </c>
      <c r="H3213" t="s">
        <v>321</v>
      </c>
      <c r="I3213" s="7">
        <v>2647324</v>
      </c>
      <c r="L3213" s="7">
        <v>3223959491</v>
      </c>
      <c r="M3213" s="7">
        <v>185065371</v>
      </c>
      <c r="N3213" s="7">
        <v>99697779</v>
      </c>
      <c r="O3213" s="20" t="str">
        <f t="shared" si="102"/>
        <v/>
      </c>
    </row>
    <row r="3214" spans="1:15">
      <c r="A3214" s="20" t="str">
        <f t="shared" si="101"/>
        <v>Gildi - lífeyrissjóðurFramtíðarsýn 2</v>
      </c>
      <c r="B3214" s="20" t="str">
        <f>_xlfn.IFNA(INDEX(Listi!$AI:$AI,MATCH(C3214,Listi!$AJ:$AJ,0)),INDEX(Listi!T:T,MATCH(C3214,Listi!U:U,0)))</f>
        <v xml:space="preserve">Gildi  </v>
      </c>
      <c r="C3214" t="s">
        <v>227</v>
      </c>
      <c r="D3214" t="s">
        <v>374</v>
      </c>
      <c r="E3214" t="s">
        <v>276</v>
      </c>
      <c r="F3214" t="s">
        <v>433</v>
      </c>
      <c r="G3214" s="8" t="s">
        <v>378</v>
      </c>
      <c r="H3214" t="s">
        <v>321</v>
      </c>
      <c r="I3214" s="7">
        <v>1906852</v>
      </c>
      <c r="L3214" s="7">
        <v>3172355810</v>
      </c>
      <c r="M3214" s="7">
        <v>227598529</v>
      </c>
      <c r="N3214" s="7">
        <v>70042741</v>
      </c>
      <c r="O3214" s="20" t="str">
        <f t="shared" si="102"/>
        <v/>
      </c>
    </row>
    <row r="3215" spans="1:15">
      <c r="A3215" s="20" t="str">
        <f t="shared" si="101"/>
        <v>Gildi - lífeyrissjóðurFramtíðarsýn 3</v>
      </c>
      <c r="B3215" s="20" t="str">
        <f>_xlfn.IFNA(INDEX(Listi!$AI:$AI,MATCH(C3215,Listi!$AJ:$AJ,0)),INDEX(Listi!T:T,MATCH(C3215,Listi!U:U,0)))</f>
        <v xml:space="preserve">Gildi  </v>
      </c>
      <c r="C3215" t="s">
        <v>227</v>
      </c>
      <c r="D3215" t="s">
        <v>380</v>
      </c>
      <c r="E3215" t="s">
        <v>276</v>
      </c>
      <c r="F3215" t="s">
        <v>433</v>
      </c>
      <c r="G3215" s="8" t="s">
        <v>378</v>
      </c>
      <c r="H3215" t="s">
        <v>321</v>
      </c>
      <c r="I3215" s="7">
        <v>0</v>
      </c>
      <c r="L3215" s="7">
        <v>1220667693</v>
      </c>
      <c r="M3215" s="7">
        <v>206427664</v>
      </c>
      <c r="N3215" s="7">
        <v>61376636</v>
      </c>
      <c r="O3215" s="20" t="str">
        <f t="shared" si="102"/>
        <v/>
      </c>
    </row>
    <row r="3216" spans="1:15">
      <c r="A3216" s="20" t="str">
        <f t="shared" si="101"/>
        <v>Gildi - lífeyrissjóðurSamtryggingardeild</v>
      </c>
      <c r="B3216" s="20" t="str">
        <f>_xlfn.IFNA(INDEX(Listi!$AI:$AI,MATCH(C3216,Listi!$AJ:$AJ,0)),INDEX(Listi!T:T,MATCH(C3216,Listi!U:U,0)))</f>
        <v xml:space="preserve">Gildi  </v>
      </c>
      <c r="C3216" t="s">
        <v>227</v>
      </c>
      <c r="D3216" t="s">
        <v>205</v>
      </c>
      <c r="E3216" t="s">
        <v>275</v>
      </c>
      <c r="F3216" t="s">
        <v>433</v>
      </c>
      <c r="G3216" s="8" t="s">
        <v>378</v>
      </c>
      <c r="H3216" t="s">
        <v>321</v>
      </c>
      <c r="I3216" s="7">
        <v>869227923</v>
      </c>
      <c r="L3216" s="7">
        <v>908474103084</v>
      </c>
      <c r="M3216" s="7">
        <v>33404441428</v>
      </c>
      <c r="N3216" s="7">
        <v>20772915594</v>
      </c>
      <c r="O3216" s="20" t="str">
        <f t="shared" si="102"/>
        <v/>
      </c>
    </row>
    <row r="3217" spans="1:15">
      <c r="A3217" s="20" t="str">
        <f t="shared" si="101"/>
        <v>Íslandsbanki hf.Erlend verðbréf</v>
      </c>
      <c r="B3217" s="20" t="str">
        <f>_xlfn.IFNA(INDEX(Listi!$AI:$AI,MATCH(C3217,Listi!$AJ:$AJ,0)),INDEX(Listi!T:T,MATCH(C3217,Listi!U:U,0)))</f>
        <v>Íslandsbanki</v>
      </c>
      <c r="C3217" t="s">
        <v>228</v>
      </c>
      <c r="D3217" t="s">
        <v>229</v>
      </c>
      <c r="E3217" t="s">
        <v>276</v>
      </c>
      <c r="F3217" s="8" t="s">
        <v>433</v>
      </c>
      <c r="G3217" s="8" t="s">
        <v>378</v>
      </c>
      <c r="H3217" t="s">
        <v>321</v>
      </c>
      <c r="I3217" s="7">
        <v>7140853</v>
      </c>
      <c r="L3217" s="7">
        <v>1602556114</v>
      </c>
      <c r="M3217" s="7">
        <v>15640340</v>
      </c>
      <c r="N3217" s="7">
        <v>15279587</v>
      </c>
      <c r="O3217" s="20" t="str">
        <f t="shared" si="102"/>
        <v/>
      </c>
    </row>
    <row r="3218" spans="1:15">
      <c r="A3218" s="20" t="str">
        <f t="shared" si="101"/>
        <v>Íslandsbanki hf.Húsnæðisleið</v>
      </c>
      <c r="B3218" s="20" t="str">
        <f>_xlfn.IFNA(INDEX(Listi!$AI:$AI,MATCH(C3218,Listi!$AJ:$AJ,0)),INDEX(Listi!T:T,MATCH(C3218,Listi!U:U,0)))</f>
        <v>Íslandsbanki</v>
      </c>
      <c r="C3218" t="s">
        <v>228</v>
      </c>
      <c r="D3218" t="s">
        <v>307</v>
      </c>
      <c r="E3218" t="s">
        <v>276</v>
      </c>
      <c r="F3218" s="8" t="s">
        <v>433</v>
      </c>
      <c r="G3218" s="8" t="s">
        <v>378</v>
      </c>
      <c r="H3218" t="s">
        <v>321</v>
      </c>
      <c r="I3218" s="7">
        <v>0</v>
      </c>
      <c r="L3218" s="7">
        <v>2334808209</v>
      </c>
      <c r="M3218" s="7">
        <v>1128225985</v>
      </c>
      <c r="N3218" s="7">
        <v>7159457</v>
      </c>
      <c r="O3218" s="20" t="str">
        <f t="shared" si="102"/>
        <v/>
      </c>
    </row>
    <row r="3219" spans="1:15">
      <c r="A3219" s="20" t="str">
        <f t="shared" si="101"/>
        <v>Íslandsbanki hf.Lífeyrisreikningur-óverðtryggður</v>
      </c>
      <c r="B3219" s="20" t="str">
        <f>_xlfn.IFNA(INDEX(Listi!$AI:$AI,MATCH(C3219,Listi!$AJ:$AJ,0)),INDEX(Listi!T:T,MATCH(C3219,Listi!U:U,0)))</f>
        <v>Íslandsbanki</v>
      </c>
      <c r="C3219" t="s">
        <v>228</v>
      </c>
      <c r="D3219" t="s">
        <v>231</v>
      </c>
      <c r="E3219" t="s">
        <v>276</v>
      </c>
      <c r="F3219" s="8" t="s">
        <v>433</v>
      </c>
      <c r="G3219" s="8" t="s">
        <v>378</v>
      </c>
      <c r="H3219" t="s">
        <v>321</v>
      </c>
      <c r="I3219" s="7">
        <v>0</v>
      </c>
      <c r="L3219" s="7">
        <v>2506311736</v>
      </c>
      <c r="M3219" s="7">
        <v>879015901</v>
      </c>
      <c r="N3219" s="7">
        <v>95740979</v>
      </c>
      <c r="O3219" s="20" t="str">
        <f t="shared" si="102"/>
        <v/>
      </c>
    </row>
    <row r="3220" spans="1:15">
      <c r="A3220" s="20" t="str">
        <f t="shared" si="101"/>
        <v>Íslandsbanki hf.Lífeyrisreikningur-verðtryggður</v>
      </c>
      <c r="B3220" s="20" t="str">
        <f>_xlfn.IFNA(INDEX(Listi!$AI:$AI,MATCH(C3220,Listi!$AJ:$AJ,0)),INDEX(Listi!T:T,MATCH(C3220,Listi!U:U,0)))</f>
        <v>Íslandsbanki</v>
      </c>
      <c r="C3220" t="s">
        <v>228</v>
      </c>
      <c r="D3220" t="s">
        <v>232</v>
      </c>
      <c r="E3220" t="s">
        <v>276</v>
      </c>
      <c r="F3220" s="8" t="s">
        <v>433</v>
      </c>
      <c r="G3220" s="8" t="s">
        <v>378</v>
      </c>
      <c r="H3220" t="s">
        <v>321</v>
      </c>
      <c r="I3220" s="7">
        <v>0</v>
      </c>
      <c r="L3220" s="7">
        <v>35933944171</v>
      </c>
      <c r="M3220" s="7">
        <v>3575627585</v>
      </c>
      <c r="N3220" s="7">
        <v>973599891</v>
      </c>
      <c r="O3220" s="20" t="str">
        <f t="shared" si="102"/>
        <v/>
      </c>
    </row>
    <row r="3221" spans="1:15">
      <c r="A3221" s="20" t="str">
        <f t="shared" si="101"/>
        <v>Íslandsbanki hf.Löng ríkisskuldabréf</v>
      </c>
      <c r="B3221" s="20" t="str">
        <f>_xlfn.IFNA(INDEX(Listi!$AI:$AI,MATCH(C3221,Listi!$AJ:$AJ,0)),INDEX(Listi!T:T,MATCH(C3221,Listi!U:U,0)))</f>
        <v>Íslandsbanki</v>
      </c>
      <c r="C3221" t="s">
        <v>228</v>
      </c>
      <c r="D3221" t="s">
        <v>233</v>
      </c>
      <c r="E3221" t="s">
        <v>276</v>
      </c>
      <c r="F3221" s="8" t="s">
        <v>433</v>
      </c>
      <c r="G3221" s="8" t="s">
        <v>378</v>
      </c>
      <c r="H3221" t="s">
        <v>321</v>
      </c>
      <c r="I3221" s="7">
        <v>0</v>
      </c>
      <c r="L3221" s="7">
        <v>753232602</v>
      </c>
      <c r="M3221" s="7">
        <v>52540738</v>
      </c>
      <c r="N3221" s="7">
        <v>25520229</v>
      </c>
      <c r="O3221" s="20" t="str">
        <f t="shared" si="102"/>
        <v/>
      </c>
    </row>
    <row r="3222" spans="1:15">
      <c r="A3222" s="20" t="str">
        <f t="shared" si="101"/>
        <v>Íslandsbanki hf.Stýring A</v>
      </c>
      <c r="B3222" s="20" t="str">
        <f>_xlfn.IFNA(INDEX(Listi!$AI:$AI,MATCH(C3222,Listi!$AJ:$AJ,0)),INDEX(Listi!T:T,MATCH(C3222,Listi!U:U,0)))</f>
        <v>Íslandsbanki</v>
      </c>
      <c r="C3222" t="s">
        <v>228</v>
      </c>
      <c r="D3222" t="s">
        <v>234</v>
      </c>
      <c r="E3222" t="s">
        <v>276</v>
      </c>
      <c r="F3222" s="8" t="s">
        <v>433</v>
      </c>
      <c r="G3222" s="8" t="s">
        <v>378</v>
      </c>
      <c r="H3222" t="s">
        <v>321</v>
      </c>
      <c r="I3222" s="7">
        <v>0</v>
      </c>
      <c r="L3222" s="7">
        <v>4133723797</v>
      </c>
      <c r="M3222" s="7">
        <v>215966902</v>
      </c>
      <c r="N3222" s="7">
        <v>124877843</v>
      </c>
      <c r="O3222" s="20" t="str">
        <f t="shared" si="102"/>
        <v/>
      </c>
    </row>
    <row r="3223" spans="1:15">
      <c r="A3223" s="20" t="str">
        <f t="shared" si="101"/>
        <v>Íslandsbanki hf.Stýring B</v>
      </c>
      <c r="B3223" s="20" t="str">
        <f>_xlfn.IFNA(INDEX(Listi!$AI:$AI,MATCH(C3223,Listi!$AJ:$AJ,0)),INDEX(Listi!T:T,MATCH(C3223,Listi!U:U,0)))</f>
        <v>Íslandsbanki</v>
      </c>
      <c r="C3223" t="s">
        <v>228</v>
      </c>
      <c r="D3223" t="s">
        <v>235</v>
      </c>
      <c r="E3223" t="s">
        <v>276</v>
      </c>
      <c r="F3223" t="s">
        <v>433</v>
      </c>
      <c r="G3223" s="8" t="s">
        <v>378</v>
      </c>
      <c r="H3223" t="s">
        <v>321</v>
      </c>
      <c r="I3223" s="7">
        <v>3483022</v>
      </c>
      <c r="L3223" s="7">
        <v>5860247393</v>
      </c>
      <c r="M3223" s="7">
        <v>508591885</v>
      </c>
      <c r="N3223" s="7">
        <v>77897125</v>
      </c>
      <c r="O3223" s="20" t="str">
        <f t="shared" si="102"/>
        <v/>
      </c>
    </row>
    <row r="3224" spans="1:15">
      <c r="A3224" s="20" t="str">
        <f t="shared" si="101"/>
        <v>Íslandsbanki hf.Stýring C</v>
      </c>
      <c r="B3224" s="20" t="str">
        <f>_xlfn.IFNA(INDEX(Listi!$AI:$AI,MATCH(C3224,Listi!$AJ:$AJ,0)),INDEX(Listi!T:T,MATCH(C3224,Listi!U:U,0)))</f>
        <v>Íslandsbanki</v>
      </c>
      <c r="C3224" t="s">
        <v>228</v>
      </c>
      <c r="D3224" t="s">
        <v>236</v>
      </c>
      <c r="E3224" t="s">
        <v>276</v>
      </c>
      <c r="F3224" t="s">
        <v>433</v>
      </c>
      <c r="G3224" s="8" t="s">
        <v>378</v>
      </c>
      <c r="H3224" t="s">
        <v>321</v>
      </c>
      <c r="I3224" s="7">
        <v>8993029</v>
      </c>
      <c r="L3224" s="7">
        <v>8014427899</v>
      </c>
      <c r="M3224" s="7">
        <v>751053797</v>
      </c>
      <c r="N3224" s="7">
        <v>58531298</v>
      </c>
      <c r="O3224" s="20" t="str">
        <f t="shared" si="102"/>
        <v/>
      </c>
    </row>
    <row r="3225" spans="1:15">
      <c r="A3225" s="20" t="str">
        <f t="shared" si="101"/>
        <v>Íslandsbanki hf.Stýring D</v>
      </c>
      <c r="B3225" s="20" t="str">
        <f>_xlfn.IFNA(INDEX(Listi!$AI:$AI,MATCH(C3225,Listi!$AJ:$AJ,0)),INDEX(Listi!T:T,MATCH(C3225,Listi!U:U,0)))</f>
        <v>Íslandsbanki</v>
      </c>
      <c r="C3225" t="s">
        <v>228</v>
      </c>
      <c r="D3225" t="s">
        <v>237</v>
      </c>
      <c r="E3225" t="s">
        <v>276</v>
      </c>
      <c r="F3225" t="s">
        <v>433</v>
      </c>
      <c r="G3225" s="8" t="s">
        <v>378</v>
      </c>
      <c r="H3225" t="s">
        <v>321</v>
      </c>
      <c r="I3225" s="7">
        <v>9764931</v>
      </c>
      <c r="L3225" s="7">
        <v>5826614423</v>
      </c>
      <c r="M3225" s="7">
        <v>1371163557</v>
      </c>
      <c r="N3225" s="7">
        <v>36861109</v>
      </c>
      <c r="O3225" s="20" t="str">
        <f t="shared" si="102"/>
        <v/>
      </c>
    </row>
    <row r="3226" spans="1:15">
      <c r="A3226" s="20" t="str">
        <f t="shared" si="101"/>
        <v>Íslandsbanki hf.Stýring E</v>
      </c>
      <c r="B3226" s="20" t="str">
        <f>_xlfn.IFNA(INDEX(Listi!$AI:$AI,MATCH(C3226,Listi!$AJ:$AJ,0)),INDEX(Listi!T:T,MATCH(C3226,Listi!U:U,0)))</f>
        <v>Íslandsbanki</v>
      </c>
      <c r="C3226" t="s">
        <v>228</v>
      </c>
      <c r="D3226" t="s">
        <v>580</v>
      </c>
      <c r="E3226" t="s">
        <v>276</v>
      </c>
      <c r="F3226" t="s">
        <v>433</v>
      </c>
      <c r="G3226" s="8" t="s">
        <v>378</v>
      </c>
      <c r="H3226" t="s">
        <v>321</v>
      </c>
      <c r="I3226" s="7">
        <v>44274</v>
      </c>
      <c r="L3226" s="7">
        <v>99567247</v>
      </c>
      <c r="M3226" s="7">
        <v>7691901</v>
      </c>
      <c r="N3226" s="7">
        <v>670647</v>
      </c>
      <c r="O3226" s="20" t="str">
        <f t="shared" si="102"/>
        <v/>
      </c>
    </row>
    <row r="3227" spans="1:15">
      <c r="A3227" s="20" t="str">
        <f t="shared" si="101"/>
        <v>Íslenski lífeyrissjóðurinnLíf 1</v>
      </c>
      <c r="B3227" s="20" t="str">
        <f>_xlfn.IFNA(INDEX(Listi!$AI:$AI,MATCH(C3227,Listi!$AJ:$AJ,0)),INDEX(Listi!T:T,MATCH(C3227,Listi!U:U,0)))</f>
        <v xml:space="preserve">Íslenski  </v>
      </c>
      <c r="C3227" t="s">
        <v>238</v>
      </c>
      <c r="D3227" t="s">
        <v>239</v>
      </c>
      <c r="E3227" t="s">
        <v>276</v>
      </c>
      <c r="F3227" t="s">
        <v>433</v>
      </c>
      <c r="G3227" s="8" t="s">
        <v>378</v>
      </c>
      <c r="H3227" t="s">
        <v>321</v>
      </c>
      <c r="I3227" s="7">
        <v>42652752</v>
      </c>
      <c r="L3227" s="7">
        <v>34645188332</v>
      </c>
      <c r="M3227" s="7">
        <v>5859453012</v>
      </c>
      <c r="N3227" s="7">
        <v>977930648</v>
      </c>
      <c r="O3227" s="20" t="str">
        <f t="shared" si="102"/>
        <v/>
      </c>
    </row>
    <row r="3228" spans="1:15">
      <c r="A3228" s="20" t="str">
        <f t="shared" si="101"/>
        <v>Íslenski lífeyrissjóðurinnLíf 2</v>
      </c>
      <c r="B3228" s="20" t="str">
        <f>_xlfn.IFNA(INDEX(Listi!$AI:$AI,MATCH(C3228,Listi!$AJ:$AJ,0)),INDEX(Listi!T:T,MATCH(C3228,Listi!U:U,0)))</f>
        <v xml:space="preserve">Íslenski  </v>
      </c>
      <c r="C3228" t="s">
        <v>238</v>
      </c>
      <c r="D3228" t="s">
        <v>240</v>
      </c>
      <c r="E3228" t="s">
        <v>276</v>
      </c>
      <c r="F3228" t="s">
        <v>433</v>
      </c>
      <c r="G3228" s="8" t="s">
        <v>378</v>
      </c>
      <c r="H3228" t="s">
        <v>321</v>
      </c>
      <c r="I3228" s="7">
        <v>52437553</v>
      </c>
      <c r="L3228" s="7">
        <v>31029129445</v>
      </c>
      <c r="M3228" s="7">
        <v>2139527304</v>
      </c>
      <c r="N3228" s="7">
        <v>531278955</v>
      </c>
      <c r="O3228" s="20" t="str">
        <f t="shared" si="102"/>
        <v/>
      </c>
    </row>
    <row r="3229" spans="1:15">
      <c r="A3229" s="20" t="str">
        <f t="shared" si="101"/>
        <v>Íslenski lífeyrissjóðurinnLíf 3</v>
      </c>
      <c r="B3229" s="20" t="str">
        <f>_xlfn.IFNA(INDEX(Listi!$AI:$AI,MATCH(C3229,Listi!$AJ:$AJ,0)),INDEX(Listi!T:T,MATCH(C3229,Listi!U:U,0)))</f>
        <v xml:space="preserve">Íslenski  </v>
      </c>
      <c r="C3229" t="s">
        <v>238</v>
      </c>
      <c r="D3229" t="s">
        <v>241</v>
      </c>
      <c r="E3229" t="s">
        <v>276</v>
      </c>
      <c r="F3229" t="s">
        <v>433</v>
      </c>
      <c r="G3229" s="8" t="s">
        <v>378</v>
      </c>
      <c r="H3229" t="s">
        <v>321</v>
      </c>
      <c r="I3229" s="7">
        <v>32389722</v>
      </c>
      <c r="L3229" s="7">
        <v>26552298455</v>
      </c>
      <c r="M3229" s="7">
        <v>1349981892</v>
      </c>
      <c r="N3229" s="7">
        <v>474868471</v>
      </c>
      <c r="O3229" s="20" t="str">
        <f t="shared" si="102"/>
        <v/>
      </c>
    </row>
    <row r="3230" spans="1:15">
      <c r="A3230" s="20" t="str">
        <f t="shared" si="101"/>
        <v>Íslenski lífeyrissjóðurinnLíf 4</v>
      </c>
      <c r="B3230" s="20" t="str">
        <f>_xlfn.IFNA(INDEX(Listi!$AI:$AI,MATCH(C3230,Listi!$AJ:$AJ,0)),INDEX(Listi!T:T,MATCH(C3230,Listi!U:U,0)))</f>
        <v xml:space="preserve">Íslenski  </v>
      </c>
      <c r="C3230" t="s">
        <v>238</v>
      </c>
      <c r="D3230" t="s">
        <v>242</v>
      </c>
      <c r="E3230" t="s">
        <v>276</v>
      </c>
      <c r="F3230" t="s">
        <v>433</v>
      </c>
      <c r="G3230" s="8" t="s">
        <v>378</v>
      </c>
      <c r="H3230" t="s">
        <v>321</v>
      </c>
      <c r="I3230" s="7">
        <v>0</v>
      </c>
      <c r="L3230" s="7">
        <v>15323468197</v>
      </c>
      <c r="M3230" s="7">
        <v>592019313</v>
      </c>
      <c r="N3230" s="7">
        <v>649721424</v>
      </c>
      <c r="O3230" s="20" t="str">
        <f t="shared" si="102"/>
        <v/>
      </c>
    </row>
    <row r="3231" spans="1:15">
      <c r="A3231" s="20" t="str">
        <f t="shared" si="101"/>
        <v>Íslenski lífeyrissjóðurinnSamtryggingardeild</v>
      </c>
      <c r="B3231" s="20" t="str">
        <f>_xlfn.IFNA(INDEX(Listi!$AI:$AI,MATCH(C3231,Listi!$AJ:$AJ,0)),INDEX(Listi!T:T,MATCH(C3231,Listi!U:U,0)))</f>
        <v xml:space="preserve">Íslenski  </v>
      </c>
      <c r="C3231" t="s">
        <v>238</v>
      </c>
      <c r="D3231" t="s">
        <v>205</v>
      </c>
      <c r="E3231" t="s">
        <v>275</v>
      </c>
      <c r="F3231" t="s">
        <v>433</v>
      </c>
      <c r="G3231" s="8" t="s">
        <v>378</v>
      </c>
      <c r="H3231" t="s">
        <v>321</v>
      </c>
      <c r="I3231" s="7">
        <v>50281805</v>
      </c>
      <c r="L3231" s="7">
        <v>32369481106</v>
      </c>
      <c r="M3231" s="7">
        <v>2513450236</v>
      </c>
      <c r="N3231" s="7">
        <v>182749847</v>
      </c>
      <c r="O3231" s="20" t="str">
        <f t="shared" si="102"/>
        <v/>
      </c>
    </row>
    <row r="3232" spans="1:15">
      <c r="A3232" s="20" t="str">
        <f t="shared" si="101"/>
        <v>Kvika banki hf.Ævileið</v>
      </c>
      <c r="B3232" s="20" t="str">
        <f>_xlfn.IFNA(INDEX(Listi!$AI:$AI,MATCH(C3232,Listi!$AJ:$AJ,0)),INDEX(Listi!T:T,MATCH(C3232,Listi!U:U,0)))</f>
        <v xml:space="preserve">Kvika banki </v>
      </c>
      <c r="C3232" t="s">
        <v>243</v>
      </c>
      <c r="D3232" t="s">
        <v>248</v>
      </c>
      <c r="E3232" t="s">
        <v>276</v>
      </c>
      <c r="F3232" t="s">
        <v>433</v>
      </c>
      <c r="G3232" s="8" t="s">
        <v>378</v>
      </c>
      <c r="H3232" t="s">
        <v>321</v>
      </c>
      <c r="I3232" s="7">
        <v>0</v>
      </c>
      <c r="L3232" s="7">
        <v>83990162</v>
      </c>
      <c r="M3232" s="7">
        <v>9152445</v>
      </c>
      <c r="N3232" s="7">
        <v>0</v>
      </c>
      <c r="O3232" s="20" t="str">
        <f t="shared" si="102"/>
        <v/>
      </c>
    </row>
    <row r="3233" spans="1:15">
      <c r="A3233" s="20" t="str">
        <f t="shared" si="101"/>
        <v>Kvika banki hf.Innlánaleið</v>
      </c>
      <c r="B3233" s="20" t="str">
        <f>_xlfn.IFNA(INDEX(Listi!$AI:$AI,MATCH(C3233,Listi!$AJ:$AJ,0)),INDEX(Listi!T:T,MATCH(C3233,Listi!U:U,0)))</f>
        <v xml:space="preserve">Kvika banki </v>
      </c>
      <c r="C3233" t="s">
        <v>243</v>
      </c>
      <c r="D3233" t="s">
        <v>230</v>
      </c>
      <c r="E3233" t="s">
        <v>276</v>
      </c>
      <c r="F3233" t="s">
        <v>433</v>
      </c>
      <c r="G3233" s="8" t="s">
        <v>378</v>
      </c>
      <c r="H3233" t="s">
        <v>321</v>
      </c>
      <c r="I3233" s="7">
        <v>0</v>
      </c>
      <c r="L3233" s="7">
        <v>2045925829</v>
      </c>
      <c r="M3233" s="7">
        <v>336947043</v>
      </c>
      <c r="N3233" s="7">
        <v>10453565</v>
      </c>
      <c r="O3233" s="20" t="str">
        <f t="shared" si="102"/>
        <v/>
      </c>
    </row>
    <row r="3234" spans="1:15">
      <c r="A3234" s="20" t="str">
        <f t="shared" si="101"/>
        <v>Kvika banki hf.Kvika Séreignasparnaður 5</v>
      </c>
      <c r="B3234" s="20" t="str">
        <f>_xlfn.IFNA(INDEX(Listi!$AI:$AI,MATCH(C3234,Listi!$AJ:$AJ,0)),INDEX(Listi!T:T,MATCH(C3234,Listi!U:U,0)))</f>
        <v xml:space="preserve">Kvika banki </v>
      </c>
      <c r="C3234" t="s">
        <v>243</v>
      </c>
      <c r="D3234" t="s">
        <v>471</v>
      </c>
      <c r="E3234" t="s">
        <v>276</v>
      </c>
      <c r="F3234" t="s">
        <v>433</v>
      </c>
      <c r="G3234" s="8" t="s">
        <v>378</v>
      </c>
      <c r="H3234" t="s">
        <v>321</v>
      </c>
      <c r="I3234" s="7">
        <v>0</v>
      </c>
      <c r="L3234" s="7">
        <v>1146886398</v>
      </c>
      <c r="M3234" s="7">
        <v>0</v>
      </c>
      <c r="N3234" s="7">
        <v>0</v>
      </c>
      <c r="O3234" s="20" t="str">
        <f t="shared" si="102"/>
        <v/>
      </c>
    </row>
    <row r="3235" spans="1:15">
      <c r="A3235" s="20" t="str">
        <f t="shared" si="101"/>
        <v>Kvika banki hf.MP Séreign 1</v>
      </c>
      <c r="B3235" s="20" t="str">
        <f>_xlfn.IFNA(INDEX(Listi!$AI:$AI,MATCH(C3235,Listi!$AJ:$AJ,0)),INDEX(Listi!T:T,MATCH(C3235,Listi!U:U,0)))</f>
        <v xml:space="preserve">Kvika banki </v>
      </c>
      <c r="C3235" t="s">
        <v>243</v>
      </c>
      <c r="D3235" t="s">
        <v>244</v>
      </c>
      <c r="E3235" t="s">
        <v>276</v>
      </c>
      <c r="F3235" t="s">
        <v>433</v>
      </c>
      <c r="G3235" s="8" t="s">
        <v>378</v>
      </c>
      <c r="H3235" t="s">
        <v>321</v>
      </c>
      <c r="I3235" s="7">
        <v>0</v>
      </c>
      <c r="L3235" s="7">
        <v>706827763</v>
      </c>
      <c r="M3235" s="7">
        <v>48440481</v>
      </c>
      <c r="N3235" s="7">
        <v>9836508</v>
      </c>
      <c r="O3235" s="20" t="str">
        <f t="shared" si="102"/>
        <v/>
      </c>
    </row>
    <row r="3236" spans="1:15">
      <c r="A3236" s="20" t="str">
        <f t="shared" si="101"/>
        <v>Kvika banki hf.MP Séreign 2</v>
      </c>
      <c r="B3236" s="20" t="str">
        <f>_xlfn.IFNA(INDEX(Listi!$AI:$AI,MATCH(C3236,Listi!$AJ:$AJ,0)),INDEX(Listi!T:T,MATCH(C3236,Listi!U:U,0)))</f>
        <v xml:space="preserve">Kvika banki </v>
      </c>
      <c r="C3236" t="s">
        <v>243</v>
      </c>
      <c r="D3236" t="s">
        <v>245</v>
      </c>
      <c r="E3236" t="s">
        <v>276</v>
      </c>
      <c r="F3236" t="s">
        <v>433</v>
      </c>
      <c r="G3236" s="8" t="s">
        <v>378</v>
      </c>
      <c r="H3236" t="s">
        <v>321</v>
      </c>
      <c r="I3236" s="7">
        <v>0</v>
      </c>
      <c r="L3236" s="7">
        <v>853989181</v>
      </c>
      <c r="M3236" s="7">
        <v>42441382</v>
      </c>
      <c r="N3236" s="7">
        <v>14637701</v>
      </c>
      <c r="O3236" s="20" t="str">
        <f t="shared" si="102"/>
        <v/>
      </c>
    </row>
    <row r="3237" spans="1:15">
      <c r="A3237" s="20" t="str">
        <f t="shared" si="101"/>
        <v>Kvika banki hf.MP Séreign 3</v>
      </c>
      <c r="B3237" s="20" t="str">
        <f>_xlfn.IFNA(INDEX(Listi!$AI:$AI,MATCH(C3237,Listi!$AJ:$AJ,0)),INDEX(Listi!T:T,MATCH(C3237,Listi!U:U,0)))</f>
        <v xml:space="preserve">Kvika banki </v>
      </c>
      <c r="C3237" t="s">
        <v>243</v>
      </c>
      <c r="D3237" t="s">
        <v>246</v>
      </c>
      <c r="E3237" t="s">
        <v>276</v>
      </c>
      <c r="F3237" t="s">
        <v>433</v>
      </c>
      <c r="G3237" s="8" t="s">
        <v>378</v>
      </c>
      <c r="H3237" t="s">
        <v>321</v>
      </c>
      <c r="I3237" s="7">
        <v>0</v>
      </c>
      <c r="L3237" s="7">
        <v>141173858</v>
      </c>
      <c r="M3237" s="7">
        <v>3374790</v>
      </c>
      <c r="N3237" s="7">
        <v>0</v>
      </c>
      <c r="O3237" s="20" t="str">
        <f t="shared" si="102"/>
        <v/>
      </c>
    </row>
    <row r="3238" spans="1:15">
      <c r="A3238" s="20" t="str">
        <f t="shared" si="101"/>
        <v>Kvika banki hf.MP Séreign 4</v>
      </c>
      <c r="B3238" s="20" t="str">
        <f>_xlfn.IFNA(INDEX(Listi!$AI:$AI,MATCH(C3238,Listi!$AJ:$AJ,0)),INDEX(Listi!T:T,MATCH(C3238,Listi!U:U,0)))</f>
        <v xml:space="preserve">Kvika banki </v>
      </c>
      <c r="C3238" t="s">
        <v>243</v>
      </c>
      <c r="D3238" t="s">
        <v>247</v>
      </c>
      <c r="E3238" t="s">
        <v>276</v>
      </c>
      <c r="F3238" t="s">
        <v>433</v>
      </c>
      <c r="G3238" s="8" t="s">
        <v>378</v>
      </c>
      <c r="H3238" t="s">
        <v>321</v>
      </c>
      <c r="I3238" s="7">
        <v>0</v>
      </c>
      <c r="L3238" s="7">
        <v>55886684</v>
      </c>
      <c r="M3238" s="7">
        <v>2888869</v>
      </c>
      <c r="N3238" s="7">
        <v>0</v>
      </c>
      <c r="O3238" s="20" t="str">
        <f t="shared" si="102"/>
        <v/>
      </c>
    </row>
    <row r="3239" spans="1:15">
      <c r="A3239" s="20" t="str">
        <f t="shared" si="101"/>
        <v>Landsbankinn hf.Landsbankinn Erlend verðbréf</v>
      </c>
      <c r="B3239" s="20" t="str">
        <f>_xlfn.IFNA(INDEX(Listi!$AI:$AI,MATCH(C3239,Listi!$AJ:$AJ,0)),INDEX(Listi!T:T,MATCH(C3239,Listi!U:U,0)))</f>
        <v>Landsbankinn</v>
      </c>
      <c r="C3239" t="s">
        <v>249</v>
      </c>
      <c r="D3239" t="s">
        <v>385</v>
      </c>
      <c r="E3239" t="s">
        <v>276</v>
      </c>
      <c r="F3239" t="s">
        <v>433</v>
      </c>
      <c r="G3239" s="8" t="s">
        <v>378</v>
      </c>
      <c r="H3239" t="s">
        <v>321</v>
      </c>
      <c r="I3239" s="7">
        <v>19245921</v>
      </c>
      <c r="L3239" s="7">
        <v>3705185129</v>
      </c>
      <c r="M3239" s="7">
        <v>119989407</v>
      </c>
      <c r="N3239" s="7">
        <v>87847878</v>
      </c>
      <c r="O3239" s="20" t="str">
        <f t="shared" si="102"/>
        <v/>
      </c>
    </row>
    <row r="3240" spans="1:15">
      <c r="A3240" s="20" t="str">
        <f t="shared" si="101"/>
        <v>Landsbankinn hf.Landsbankinn Lífeyrisbók</v>
      </c>
      <c r="B3240" s="20" t="str">
        <f>_xlfn.IFNA(INDEX(Listi!$AI:$AI,MATCH(C3240,Listi!$AJ:$AJ,0)),INDEX(Listi!T:T,MATCH(C3240,Listi!U:U,0)))</f>
        <v>Landsbankinn</v>
      </c>
      <c r="C3240" t="s">
        <v>249</v>
      </c>
      <c r="D3240" t="s">
        <v>367</v>
      </c>
      <c r="E3240" t="s">
        <v>276</v>
      </c>
      <c r="F3240" t="s">
        <v>433</v>
      </c>
      <c r="G3240" s="8" t="s">
        <v>378</v>
      </c>
      <c r="H3240" t="s">
        <v>321</v>
      </c>
      <c r="I3240" s="7">
        <v>0</v>
      </c>
      <c r="L3240" s="7">
        <v>3016213427</v>
      </c>
      <c r="M3240" s="7">
        <v>440353590</v>
      </c>
      <c r="N3240" s="7">
        <v>298769900</v>
      </c>
      <c r="O3240" s="20" t="str">
        <f t="shared" si="102"/>
        <v/>
      </c>
    </row>
    <row r="3241" spans="1:15">
      <c r="A3241" s="20" t="str">
        <f t="shared" si="101"/>
        <v>Landsbankinn hf.Landsbankinn Lífeyrisbók verðtryggð</v>
      </c>
      <c r="B3241" s="20" t="str">
        <f>_xlfn.IFNA(INDEX(Listi!$AI:$AI,MATCH(C3241,Listi!$AJ:$AJ,0)),INDEX(Listi!T:T,MATCH(C3241,Listi!U:U,0)))</f>
        <v>Landsbankinn</v>
      </c>
      <c r="C3241" t="s">
        <v>249</v>
      </c>
      <c r="D3241" t="s">
        <v>598</v>
      </c>
      <c r="E3241" t="s">
        <v>276</v>
      </c>
      <c r="F3241" t="s">
        <v>433</v>
      </c>
      <c r="G3241" s="8" t="s">
        <v>378</v>
      </c>
      <c r="H3241" t="s">
        <v>321</v>
      </c>
      <c r="I3241" s="7">
        <v>0</v>
      </c>
      <c r="L3241" s="7">
        <v>66896053137</v>
      </c>
      <c r="M3241" s="7">
        <v>6692476029</v>
      </c>
      <c r="N3241" s="7">
        <v>4680072987</v>
      </c>
      <c r="O3241" s="20" t="str">
        <f t="shared" si="102"/>
        <v/>
      </c>
    </row>
    <row r="3242" spans="1:15">
      <c r="A3242" s="20" t="str">
        <f t="shared" si="101"/>
        <v>Lífeyrissjóður bændaSamtryggingardeild</v>
      </c>
      <c r="B3242" s="20" t="str">
        <f>_xlfn.IFNA(INDEX(Listi!$AI:$AI,MATCH(C3242,Listi!$AJ:$AJ,0)),INDEX(Listi!T:T,MATCH(C3242,Listi!U:U,0)))</f>
        <v>Lífeyrissjóður bænda</v>
      </c>
      <c r="C3242" t="s">
        <v>252</v>
      </c>
      <c r="D3242" t="s">
        <v>205</v>
      </c>
      <c r="E3242" t="s">
        <v>275</v>
      </c>
      <c r="F3242" t="s">
        <v>433</v>
      </c>
      <c r="G3242" s="8" t="s">
        <v>378</v>
      </c>
      <c r="H3242" t="s">
        <v>321</v>
      </c>
      <c r="I3242" s="7">
        <v>55032169</v>
      </c>
      <c r="L3242" s="7">
        <v>45108278171</v>
      </c>
      <c r="M3242" s="7">
        <v>776003397</v>
      </c>
      <c r="N3242" s="7">
        <v>1921473168</v>
      </c>
      <c r="O3242" s="20" t="str">
        <f t="shared" si="102"/>
        <v/>
      </c>
    </row>
    <row r="3243" spans="1:15">
      <c r="A3243" s="20" t="str">
        <f t="shared" si="101"/>
        <v>Lífeyrissjóður bankamannaAldursdeild</v>
      </c>
      <c r="B3243" s="20" t="str">
        <f>_xlfn.IFNA(INDEX(Listi!$AI:$AI,MATCH(C3243,Listi!$AJ:$AJ,0)),INDEX(Listi!T:T,MATCH(C3243,Listi!U:U,0)))</f>
        <v>Lífeyrissjóður bankam.</v>
      </c>
      <c r="C3243" t="s">
        <v>250</v>
      </c>
      <c r="D3243" t="s">
        <v>251</v>
      </c>
      <c r="E3243" t="s">
        <v>275</v>
      </c>
      <c r="F3243" t="s">
        <v>433</v>
      </c>
      <c r="G3243" s="8" t="s">
        <v>378</v>
      </c>
      <c r="H3243" t="s">
        <v>321</v>
      </c>
      <c r="I3243" s="7">
        <v>116614000</v>
      </c>
      <c r="L3243" s="7">
        <v>61369964000</v>
      </c>
      <c r="M3243" s="7">
        <v>1996063000</v>
      </c>
      <c r="N3243" s="7">
        <v>753444000</v>
      </c>
      <c r="O3243" s="20" t="str">
        <f t="shared" si="102"/>
        <v/>
      </c>
    </row>
    <row r="3244" spans="1:15">
      <c r="A3244" s="20" t="str">
        <f t="shared" si="101"/>
        <v>Lífeyrissjóður bankamannaHlutfallsdeild</v>
      </c>
      <c r="B3244" s="20" t="str">
        <f>_xlfn.IFNA(INDEX(Listi!$AI:$AI,MATCH(C3244,Listi!$AJ:$AJ,0)),INDEX(Listi!T:T,MATCH(C3244,Listi!U:U,0)))</f>
        <v>Lífeyrissjóður bankam.</v>
      </c>
      <c r="C3244" t="s">
        <v>250</v>
      </c>
      <c r="D3244" t="s">
        <v>467</v>
      </c>
      <c r="E3244" t="s">
        <v>275</v>
      </c>
      <c r="F3244" t="s">
        <v>433</v>
      </c>
      <c r="G3244" s="8" t="s">
        <v>378</v>
      </c>
      <c r="H3244" t="s">
        <v>321</v>
      </c>
      <c r="I3244" s="7">
        <v>0</v>
      </c>
      <c r="L3244" s="7">
        <v>40286427000</v>
      </c>
      <c r="M3244" s="7">
        <v>125147000</v>
      </c>
      <c r="N3244" s="7">
        <v>2741197000</v>
      </c>
      <c r="O3244" s="20" t="str">
        <f t="shared" si="102"/>
        <v/>
      </c>
    </row>
    <row r="3245" spans="1:15">
      <c r="A3245" s="20" t="str">
        <f t="shared" si="101"/>
        <v>Lífeyrissjóður RangæingaSamtryggingardeild</v>
      </c>
      <c r="B3245" s="20" t="str">
        <f>_xlfn.IFNA(INDEX(Listi!$AI:$AI,MATCH(C3245,Listi!$AJ:$AJ,0)),INDEX(Listi!T:T,MATCH(C3245,Listi!U:U,0)))</f>
        <v>Lífeyrissjóður Rang.</v>
      </c>
      <c r="C3245" t="s">
        <v>253</v>
      </c>
      <c r="D3245" t="s">
        <v>205</v>
      </c>
      <c r="E3245" t="s">
        <v>275</v>
      </c>
      <c r="F3245" t="s">
        <v>433</v>
      </c>
      <c r="G3245" s="8" t="s">
        <v>378</v>
      </c>
      <c r="H3245" t="s">
        <v>321</v>
      </c>
      <c r="I3245" s="7">
        <v>16514000</v>
      </c>
      <c r="L3245" s="7">
        <v>18949790000</v>
      </c>
      <c r="M3245" s="7">
        <v>835894000</v>
      </c>
      <c r="N3245" s="7">
        <v>386250000</v>
      </c>
      <c r="O3245" s="20" t="str">
        <f t="shared" si="102"/>
        <v/>
      </c>
    </row>
    <row r="3246" spans="1:15">
      <c r="A3246" s="20" t="str">
        <f t="shared" si="101"/>
        <v>Lífeyrissjóður starfsmanna AkureyrarbæjarSamtryggingardeild</v>
      </c>
      <c r="B3246" s="20" t="str">
        <f>_xlfn.IFNA(INDEX(Listi!$AI:$AI,MATCH(C3246,Listi!$AJ:$AJ,0)),INDEX(Listi!T:T,MATCH(C3246,Listi!U:U,0)))</f>
        <v>Lífeyrissj. starfsm. Akureyrarb.</v>
      </c>
      <c r="C3246" t="s">
        <v>274</v>
      </c>
      <c r="D3246" t="s">
        <v>205</v>
      </c>
      <c r="E3246" t="s">
        <v>275</v>
      </c>
      <c r="F3246" t="s">
        <v>433</v>
      </c>
      <c r="G3246" s="8" t="s">
        <v>378</v>
      </c>
      <c r="H3246" t="s">
        <v>321</v>
      </c>
      <c r="I3246" s="7">
        <v>3136138</v>
      </c>
      <c r="L3246" s="7">
        <v>14569496826</v>
      </c>
      <c r="M3246" s="7">
        <v>46271787</v>
      </c>
      <c r="N3246" s="7">
        <v>1160288032</v>
      </c>
      <c r="O3246" s="20" t="str">
        <f t="shared" si="102"/>
        <v/>
      </c>
    </row>
    <row r="3247" spans="1:15">
      <c r="A3247" s="20" t="str">
        <f t="shared" si="101"/>
        <v>Lífeyrissjóður starfsmanna Búnaðarbanka ÍslandsSamtryggingardeild</v>
      </c>
      <c r="B3247" s="20" t="str">
        <f>_xlfn.IFNA(INDEX(Listi!$AI:$AI,MATCH(C3247,Listi!$AJ:$AJ,0)),INDEX(Listi!T:T,MATCH(C3247,Listi!U:U,0)))</f>
        <v>Lífeyrissj. starfsm. Búnaðarb.Ísl.</v>
      </c>
      <c r="C3247" t="s">
        <v>254</v>
      </c>
      <c r="D3247" t="s">
        <v>205</v>
      </c>
      <c r="E3247" t="s">
        <v>275</v>
      </c>
      <c r="F3247" t="s">
        <v>433</v>
      </c>
      <c r="G3247" s="8" t="s">
        <v>378</v>
      </c>
      <c r="H3247" t="s">
        <v>321</v>
      </c>
      <c r="I3247" s="7">
        <v>12466000</v>
      </c>
      <c r="L3247" s="7">
        <v>27921283000</v>
      </c>
      <c r="M3247" s="7">
        <v>7378000</v>
      </c>
      <c r="N3247" s="7">
        <v>1535577000</v>
      </c>
      <c r="O3247" s="20" t="str">
        <f t="shared" si="102"/>
        <v/>
      </c>
    </row>
    <row r="3248" spans="1:15">
      <c r="A3248" s="20" t="str">
        <f t="shared" si="101"/>
        <v>Lífeyrissjóður starfsmanna ReykjavíkurborgarSamtryggingardeild</v>
      </c>
      <c r="B3248" s="20" t="str">
        <f>_xlfn.IFNA(INDEX(Listi!$AI:$AI,MATCH(C3248,Listi!$AJ:$AJ,0)),INDEX(Listi!T:T,MATCH(C3248,Listi!U:U,0)))</f>
        <v>Lífeyrissj. starfsm. Reykjav.</v>
      </c>
      <c r="C3248" t="s">
        <v>255</v>
      </c>
      <c r="D3248" t="s">
        <v>205</v>
      </c>
      <c r="E3248" t="s">
        <v>275</v>
      </c>
      <c r="F3248" t="s">
        <v>433</v>
      </c>
      <c r="G3248" s="8" t="s">
        <v>378</v>
      </c>
      <c r="H3248" t="s">
        <v>321</v>
      </c>
      <c r="I3248" s="7">
        <v>39186275</v>
      </c>
      <c r="L3248" s="7">
        <v>92450251598</v>
      </c>
      <c r="M3248" s="7">
        <v>217604296</v>
      </c>
      <c r="N3248" s="7">
        <v>6195210428</v>
      </c>
      <c r="O3248" s="20" t="str">
        <f t="shared" si="102"/>
        <v/>
      </c>
    </row>
    <row r="3249" spans="1:15">
      <c r="A3249" s="20" t="str">
        <f t="shared" si="101"/>
        <v>Lífeyrissjóður starfsmanna ríkisinsA-deild</v>
      </c>
      <c r="B3249" s="20" t="str">
        <f>_xlfn.IFNA(INDEX(Listi!$AI:$AI,MATCH(C3249,Listi!$AJ:$AJ,0)),INDEX(Listi!T:T,MATCH(C3249,Listi!U:U,0)))</f>
        <v>LSR</v>
      </c>
      <c r="C3249" t="s">
        <v>256</v>
      </c>
      <c r="D3249" t="s">
        <v>257</v>
      </c>
      <c r="E3249" t="s">
        <v>275</v>
      </c>
      <c r="F3249" t="s">
        <v>433</v>
      </c>
      <c r="G3249" s="8" t="s">
        <v>378</v>
      </c>
      <c r="H3249" t="s">
        <v>321</v>
      </c>
      <c r="I3249" s="7">
        <v>1790310890</v>
      </c>
      <c r="L3249" s="7">
        <v>1024402726080</v>
      </c>
      <c r="M3249" s="7">
        <v>38030413328</v>
      </c>
      <c r="N3249" s="7">
        <v>13011563069</v>
      </c>
      <c r="O3249" s="20" t="str">
        <f t="shared" si="102"/>
        <v/>
      </c>
    </row>
    <row r="3250" spans="1:15">
      <c r="A3250" s="20" t="str">
        <f t="shared" si="101"/>
        <v>Lífeyrissjóður starfsmanna ríkisinsB-deild</v>
      </c>
      <c r="B3250" s="20" t="str">
        <f>_xlfn.IFNA(INDEX(Listi!$AI:$AI,MATCH(C3250,Listi!$AJ:$AJ,0)),INDEX(Listi!T:T,MATCH(C3250,Listi!U:U,0)))</f>
        <v>LSR</v>
      </c>
      <c r="C3250" t="s">
        <v>256</v>
      </c>
      <c r="D3250" t="s">
        <v>218</v>
      </c>
      <c r="E3250" t="s">
        <v>275</v>
      </c>
      <c r="F3250" t="s">
        <v>433</v>
      </c>
      <c r="G3250" s="8" t="s">
        <v>378</v>
      </c>
      <c r="H3250" t="s">
        <v>321</v>
      </c>
      <c r="I3250" s="7">
        <v>584684242</v>
      </c>
      <c r="L3250" s="7">
        <v>297381500048</v>
      </c>
      <c r="M3250" s="7">
        <v>1364474032</v>
      </c>
      <c r="N3250" s="7">
        <v>62409553231</v>
      </c>
      <c r="O3250" s="20" t="str">
        <f t="shared" si="102"/>
        <v/>
      </c>
    </row>
    <row r="3251" spans="1:15">
      <c r="A3251" s="20" t="str">
        <f t="shared" si="101"/>
        <v>Lífeyrissjóður starfsmanna ríkisinsLeið I</v>
      </c>
      <c r="B3251" s="20" t="str">
        <f>_xlfn.IFNA(INDEX(Listi!$AI:$AI,MATCH(C3251,Listi!$AJ:$AJ,0)),INDEX(Listi!T:T,MATCH(C3251,Listi!U:U,0)))</f>
        <v>LSR</v>
      </c>
      <c r="C3251" t="s">
        <v>256</v>
      </c>
      <c r="D3251" t="s">
        <v>258</v>
      </c>
      <c r="E3251" t="s">
        <v>276</v>
      </c>
      <c r="F3251" t="s">
        <v>433</v>
      </c>
      <c r="G3251" s="8" t="s">
        <v>378</v>
      </c>
      <c r="H3251" t="s">
        <v>321</v>
      </c>
      <c r="I3251" s="7">
        <v>18939086</v>
      </c>
      <c r="L3251" s="7">
        <v>11704214939</v>
      </c>
      <c r="M3251" s="7">
        <v>547428342</v>
      </c>
      <c r="N3251" s="7">
        <v>195323403</v>
      </c>
      <c r="O3251" s="20" t="str">
        <f t="shared" si="102"/>
        <v/>
      </c>
    </row>
    <row r="3252" spans="1:15">
      <c r="A3252" s="20" t="str">
        <f t="shared" si="101"/>
        <v>Lífeyrissjóður starfsmanna ríkisinsLeið II</v>
      </c>
      <c r="B3252" s="20" t="str">
        <f>_xlfn.IFNA(INDEX(Listi!$AI:$AI,MATCH(C3252,Listi!$AJ:$AJ,0)),INDEX(Listi!T:T,MATCH(C3252,Listi!U:U,0)))</f>
        <v>LSR</v>
      </c>
      <c r="C3252" t="s">
        <v>256</v>
      </c>
      <c r="D3252" t="s">
        <v>259</v>
      </c>
      <c r="E3252" t="s">
        <v>276</v>
      </c>
      <c r="F3252" t="s">
        <v>433</v>
      </c>
      <c r="G3252" s="8" t="s">
        <v>378</v>
      </c>
      <c r="H3252" t="s">
        <v>321</v>
      </c>
      <c r="I3252" s="7">
        <v>2769957</v>
      </c>
      <c r="L3252" s="7">
        <v>3365164594</v>
      </c>
      <c r="M3252" s="7">
        <v>379849453</v>
      </c>
      <c r="N3252" s="7">
        <v>93142056</v>
      </c>
      <c r="O3252" s="20" t="str">
        <f t="shared" si="102"/>
        <v/>
      </c>
    </row>
    <row r="3253" spans="1:15">
      <c r="A3253" s="20" t="str">
        <f t="shared" si="101"/>
        <v>Lífeyrissjóður starfsmanna ríkisinsLeið III</v>
      </c>
      <c r="B3253" s="20" t="str">
        <f>_xlfn.IFNA(INDEX(Listi!$AI:$AI,MATCH(C3253,Listi!$AJ:$AJ,0)),INDEX(Listi!T:T,MATCH(C3253,Listi!U:U,0)))</f>
        <v>LSR</v>
      </c>
      <c r="C3253" t="s">
        <v>256</v>
      </c>
      <c r="D3253" t="s">
        <v>260</v>
      </c>
      <c r="E3253" t="s">
        <v>276</v>
      </c>
      <c r="F3253" t="s">
        <v>433</v>
      </c>
      <c r="G3253" s="8" t="s">
        <v>378</v>
      </c>
      <c r="H3253" t="s">
        <v>321</v>
      </c>
      <c r="I3253" s="7">
        <v>0</v>
      </c>
      <c r="L3253" s="7">
        <v>9959294621</v>
      </c>
      <c r="M3253" s="7">
        <v>743287481</v>
      </c>
      <c r="N3253" s="7">
        <v>349903833</v>
      </c>
      <c r="O3253" s="20" t="str">
        <f t="shared" si="102"/>
        <v/>
      </c>
    </row>
    <row r="3254" spans="1:15">
      <c r="A3254" s="20" t="str">
        <f t="shared" si="101"/>
        <v>Lífeyrissjóður Tannlæknafél ÍslDeild I/Séreign</v>
      </c>
      <c r="B3254" s="20" t="str">
        <f>_xlfn.IFNA(INDEX(Listi!$AI:$AI,MATCH(C3254,Listi!$AJ:$AJ,0)),INDEX(Listi!T:T,MATCH(C3254,Listi!U:U,0)))</f>
        <v>Lífeyrissj. Tannlækna</v>
      </c>
      <c r="C3254" t="s">
        <v>261</v>
      </c>
      <c r="D3254" t="s">
        <v>207</v>
      </c>
      <c r="E3254" t="s">
        <v>276</v>
      </c>
      <c r="F3254" t="s">
        <v>433</v>
      </c>
      <c r="G3254" s="8" t="s">
        <v>378</v>
      </c>
      <c r="H3254" t="s">
        <v>321</v>
      </c>
      <c r="I3254" s="7">
        <v>12019199</v>
      </c>
      <c r="L3254" s="7">
        <v>6768408488</v>
      </c>
      <c r="M3254" s="7">
        <v>272759192</v>
      </c>
      <c r="N3254" s="7">
        <v>153838058</v>
      </c>
      <c r="O3254" s="20" t="str">
        <f t="shared" si="102"/>
        <v/>
      </c>
    </row>
    <row r="3255" spans="1:15">
      <c r="A3255" s="20" t="str">
        <f t="shared" si="101"/>
        <v>Lífeyrissjóður Tannlæknafél ÍslSamtryggingardeild</v>
      </c>
      <c r="B3255" s="20" t="str">
        <f>_xlfn.IFNA(INDEX(Listi!$AI:$AI,MATCH(C3255,Listi!$AJ:$AJ,0)),INDEX(Listi!T:T,MATCH(C3255,Listi!U:U,0)))</f>
        <v>Lífeyrissj. Tannlækna</v>
      </c>
      <c r="C3255" t="s">
        <v>261</v>
      </c>
      <c r="D3255" t="s">
        <v>205</v>
      </c>
      <c r="E3255" t="s">
        <v>275</v>
      </c>
      <c r="F3255" t="s">
        <v>433</v>
      </c>
      <c r="G3255" s="8" t="s">
        <v>378</v>
      </c>
      <c r="H3255" t="s">
        <v>321</v>
      </c>
      <c r="I3255" s="7">
        <v>3774379</v>
      </c>
      <c r="L3255" s="7">
        <v>2241251214</v>
      </c>
      <c r="M3255" s="7">
        <v>112827287</v>
      </c>
      <c r="N3255" s="7">
        <v>17930159</v>
      </c>
      <c r="O3255" s="20" t="str">
        <f t="shared" si="102"/>
        <v/>
      </c>
    </row>
    <row r="3256" spans="1:15">
      <c r="A3256" s="20" t="str">
        <f t="shared" si="101"/>
        <v>Lífeyrissjóður verslunarmannaÆvileið 1</v>
      </c>
      <c r="B3256" s="20" t="str">
        <f>_xlfn.IFNA(INDEX(Listi!$AI:$AI,MATCH(C3256,Listi!$AJ:$AJ,0)),INDEX(Listi!T:T,MATCH(C3256,Listi!U:U,0)))</f>
        <v>Lífeyrissj. Verslunarm.</v>
      </c>
      <c r="C3256" t="s">
        <v>206</v>
      </c>
      <c r="D3256" t="s">
        <v>310</v>
      </c>
      <c r="E3256" t="s">
        <v>276</v>
      </c>
      <c r="F3256" t="s">
        <v>433</v>
      </c>
      <c r="G3256" s="8" t="s">
        <v>378</v>
      </c>
      <c r="H3256" t="s">
        <v>321</v>
      </c>
      <c r="I3256" s="7">
        <v>647579</v>
      </c>
      <c r="L3256" s="7">
        <v>2860479562</v>
      </c>
      <c r="M3256" s="7">
        <v>819651283</v>
      </c>
      <c r="N3256" s="7">
        <v>12562366</v>
      </c>
      <c r="O3256" s="20" t="str">
        <f t="shared" si="102"/>
        <v/>
      </c>
    </row>
    <row r="3257" spans="1:15">
      <c r="A3257" s="20" t="str">
        <f t="shared" si="101"/>
        <v>Lífeyrissjóður verslunarmannaÆvileið 2</v>
      </c>
      <c r="B3257" s="20" t="str">
        <f>_xlfn.IFNA(INDEX(Listi!$AI:$AI,MATCH(C3257,Listi!$AJ:$AJ,0)),INDEX(Listi!T:T,MATCH(C3257,Listi!U:U,0)))</f>
        <v>Lífeyrissj. Verslunarm.</v>
      </c>
      <c r="C3257" t="s">
        <v>206</v>
      </c>
      <c r="D3257" t="s">
        <v>309</v>
      </c>
      <c r="E3257" t="s">
        <v>276</v>
      </c>
      <c r="F3257" t="s">
        <v>433</v>
      </c>
      <c r="G3257" s="8" t="s">
        <v>378</v>
      </c>
      <c r="H3257" t="s">
        <v>321</v>
      </c>
      <c r="I3257" s="7">
        <v>335510</v>
      </c>
      <c r="L3257" s="7">
        <v>2325064159</v>
      </c>
      <c r="M3257" s="7">
        <v>465663194</v>
      </c>
      <c r="N3257" s="7">
        <v>32037995</v>
      </c>
      <c r="O3257" s="20" t="str">
        <f t="shared" si="102"/>
        <v/>
      </c>
    </row>
    <row r="3258" spans="1:15">
      <c r="A3258" s="20" t="str">
        <f t="shared" si="101"/>
        <v>Lífeyrissjóður verslunarmannaÆvileið 3</v>
      </c>
      <c r="B3258" s="20" t="str">
        <f>_xlfn.IFNA(INDEX(Listi!$AI:$AI,MATCH(C3258,Listi!$AJ:$AJ,0)),INDEX(Listi!T:T,MATCH(C3258,Listi!U:U,0)))</f>
        <v>Lífeyrissj. Verslunarm.</v>
      </c>
      <c r="C3258" t="s">
        <v>206</v>
      </c>
      <c r="D3258" t="s">
        <v>308</v>
      </c>
      <c r="E3258" t="s">
        <v>276</v>
      </c>
      <c r="F3258" t="s">
        <v>433</v>
      </c>
      <c r="G3258" s="8" t="s">
        <v>378</v>
      </c>
      <c r="H3258" t="s">
        <v>321</v>
      </c>
      <c r="I3258" s="7">
        <v>0</v>
      </c>
      <c r="L3258" s="7">
        <v>1567402319</v>
      </c>
      <c r="M3258" s="7">
        <v>325961302</v>
      </c>
      <c r="N3258" s="7">
        <v>60283998</v>
      </c>
      <c r="O3258" s="20" t="str">
        <f t="shared" si="102"/>
        <v/>
      </c>
    </row>
    <row r="3259" spans="1:15">
      <c r="A3259" s="20" t="str">
        <f t="shared" si="101"/>
        <v>Lífeyrissjóður verslunarmannaDeild I/Séreign</v>
      </c>
      <c r="B3259" s="20" t="str">
        <f>_xlfn.IFNA(INDEX(Listi!$AI:$AI,MATCH(C3259,Listi!$AJ:$AJ,0)),INDEX(Listi!T:T,MATCH(C3259,Listi!U:U,0)))</f>
        <v>Lífeyrissj. Verslunarm.</v>
      </c>
      <c r="C3259" t="s">
        <v>206</v>
      </c>
      <c r="D3259" t="s">
        <v>207</v>
      </c>
      <c r="E3259" t="s">
        <v>276</v>
      </c>
      <c r="F3259" t="s">
        <v>433</v>
      </c>
      <c r="G3259" s="8" t="s">
        <v>378</v>
      </c>
      <c r="H3259" t="s">
        <v>321</v>
      </c>
      <c r="I3259" s="7">
        <v>17665548</v>
      </c>
      <c r="L3259" s="7">
        <v>19785724399</v>
      </c>
      <c r="M3259" s="7">
        <v>729937912</v>
      </c>
      <c r="N3259" s="7">
        <v>458382791</v>
      </c>
      <c r="O3259" s="20" t="str">
        <f t="shared" si="102"/>
        <v/>
      </c>
    </row>
    <row r="3260" spans="1:15">
      <c r="A3260" s="20" t="str">
        <f t="shared" si="101"/>
        <v>Lífeyrissjóður verslunarmannaSamtryggingardeild</v>
      </c>
      <c r="B3260" s="20" t="str">
        <f>_xlfn.IFNA(INDEX(Listi!$AI:$AI,MATCH(C3260,Listi!$AJ:$AJ,0)),INDEX(Listi!T:T,MATCH(C3260,Listi!U:U,0)))</f>
        <v>Lífeyrissj. Verslunarm.</v>
      </c>
      <c r="C3260" t="s">
        <v>206</v>
      </c>
      <c r="D3260" t="s">
        <v>205</v>
      </c>
      <c r="E3260" t="s">
        <v>275</v>
      </c>
      <c r="F3260" t="s">
        <v>433</v>
      </c>
      <c r="G3260" s="8" t="s">
        <v>378</v>
      </c>
      <c r="H3260" t="s">
        <v>321</v>
      </c>
      <c r="I3260" s="7">
        <v>1048726927</v>
      </c>
      <c r="L3260" s="7">
        <v>1174592806906</v>
      </c>
      <c r="M3260" s="7">
        <v>35794261112</v>
      </c>
      <c r="N3260" s="7">
        <v>21965137185</v>
      </c>
      <c r="O3260" s="20" t="str">
        <f t="shared" si="102"/>
        <v/>
      </c>
    </row>
    <row r="3261" spans="1:15">
      <c r="A3261" s="20" t="str">
        <f t="shared" ref="A3261:A3323" si="103">CONCATENATE(C3261,D3261)</f>
        <v>Lífeyrissjóður VestmannaeyjaSafn I</v>
      </c>
      <c r="B3261" s="20" t="str">
        <f>_xlfn.IFNA(INDEX(Listi!$AI:$AI,MATCH(C3261,Listi!$AJ:$AJ,0)),INDEX(Listi!T:T,MATCH(C3261,Listi!U:U,0)))</f>
        <v>Lífeyrissj. Vestm.</v>
      </c>
      <c r="C3261" t="s">
        <v>262</v>
      </c>
      <c r="D3261" t="s">
        <v>210</v>
      </c>
      <c r="E3261" t="s">
        <v>276</v>
      </c>
      <c r="F3261" t="s">
        <v>433</v>
      </c>
      <c r="G3261" s="8" t="s">
        <v>378</v>
      </c>
      <c r="H3261" t="s">
        <v>321</v>
      </c>
      <c r="I3261" s="7">
        <v>0</v>
      </c>
      <c r="L3261" s="7">
        <v>381311221</v>
      </c>
      <c r="M3261" s="7">
        <v>44104006</v>
      </c>
      <c r="N3261" s="7">
        <v>13592960</v>
      </c>
      <c r="O3261" s="20" t="str">
        <f t="shared" si="102"/>
        <v/>
      </c>
    </row>
    <row r="3262" spans="1:15">
      <c r="A3262" s="20" t="str">
        <f t="shared" si="103"/>
        <v>Lífeyrissjóður VestmannaeyjaSafn II</v>
      </c>
      <c r="B3262" s="20" t="str">
        <f>_xlfn.IFNA(INDEX(Listi!$AI:$AI,MATCH(C3262,Listi!$AJ:$AJ,0)),INDEX(Listi!T:T,MATCH(C3262,Listi!U:U,0)))</f>
        <v>Lífeyrissj. Vestm.</v>
      </c>
      <c r="C3262" t="s">
        <v>262</v>
      </c>
      <c r="D3262" t="s">
        <v>211</v>
      </c>
      <c r="E3262" t="s">
        <v>276</v>
      </c>
      <c r="F3262" t="s">
        <v>433</v>
      </c>
      <c r="G3262" s="8" t="s">
        <v>378</v>
      </c>
      <c r="H3262" t="s">
        <v>321</v>
      </c>
      <c r="I3262" s="7">
        <v>0</v>
      </c>
      <c r="L3262" s="7">
        <v>571440191</v>
      </c>
      <c r="M3262" s="7">
        <v>40240404</v>
      </c>
      <c r="N3262" s="7">
        <v>18659289</v>
      </c>
      <c r="O3262" s="20" t="str">
        <f t="shared" si="102"/>
        <v/>
      </c>
    </row>
    <row r="3263" spans="1:15">
      <c r="A3263" s="20" t="str">
        <f t="shared" si="103"/>
        <v>Lífeyrissjóður VestmannaeyjaSamtryggingardeild</v>
      </c>
      <c r="B3263" s="20" t="str">
        <f>_xlfn.IFNA(INDEX(Listi!$AI:$AI,MATCH(C3263,Listi!$AJ:$AJ,0)),INDEX(Listi!T:T,MATCH(C3263,Listi!U:U,0)))</f>
        <v>Lífeyrissj. Vestm.</v>
      </c>
      <c r="C3263" t="s">
        <v>262</v>
      </c>
      <c r="D3263" t="s">
        <v>205</v>
      </c>
      <c r="E3263" t="s">
        <v>275</v>
      </c>
      <c r="F3263" t="s">
        <v>433</v>
      </c>
      <c r="G3263" s="8" t="s">
        <v>378</v>
      </c>
      <c r="H3263" t="s">
        <v>321</v>
      </c>
      <c r="I3263" s="7">
        <v>284445</v>
      </c>
      <c r="L3263" s="7">
        <v>85198020532</v>
      </c>
      <c r="M3263" s="7">
        <v>1944643004</v>
      </c>
      <c r="N3263" s="7">
        <v>2198060399</v>
      </c>
      <c r="O3263" s="20" t="str">
        <f t="shared" si="102"/>
        <v/>
      </c>
    </row>
    <row r="3264" spans="1:15">
      <c r="A3264" s="20" t="str">
        <f t="shared" si="103"/>
        <v>Lífsval - lífeyrissparnaðurLífsval 1</v>
      </c>
      <c r="B3264" s="20" t="str">
        <f>_xlfn.IFNA(INDEX(Listi!$AI:$AI,MATCH(C3264,Listi!$AJ:$AJ,0)),INDEX(Listi!T:T,MATCH(C3264,Listi!U:U,0)))</f>
        <v>Lífsval</v>
      </c>
      <c r="C3264" t="s">
        <v>263</v>
      </c>
      <c r="D3264" t="s">
        <v>264</v>
      </c>
      <c r="E3264" t="s">
        <v>276</v>
      </c>
      <c r="F3264" t="s">
        <v>433</v>
      </c>
      <c r="G3264" s="8" t="s">
        <v>378</v>
      </c>
      <c r="H3264" t="s">
        <v>321</v>
      </c>
      <c r="I3264" s="7">
        <v>0</v>
      </c>
      <c r="L3264" s="7">
        <v>1792991246</v>
      </c>
      <c r="M3264" s="7">
        <v>203244065</v>
      </c>
      <c r="N3264" s="7">
        <v>81003579</v>
      </c>
      <c r="O3264" s="20" t="str">
        <f t="shared" si="102"/>
        <v/>
      </c>
    </row>
    <row r="3265" spans="1:15">
      <c r="A3265" s="20" t="str">
        <f t="shared" si="103"/>
        <v>Lífsval - lífeyrissparnaðurLífsval 2</v>
      </c>
      <c r="B3265" s="20" t="str">
        <f>_xlfn.IFNA(INDEX(Listi!$AI:$AI,MATCH(C3265,Listi!$AJ:$AJ,0)),INDEX(Listi!T:T,MATCH(C3265,Listi!U:U,0)))</f>
        <v>Lífsval</v>
      </c>
      <c r="C3265" t="s">
        <v>263</v>
      </c>
      <c r="D3265" t="s">
        <v>265</v>
      </c>
      <c r="E3265" t="s">
        <v>276</v>
      </c>
      <c r="F3265" t="s">
        <v>433</v>
      </c>
      <c r="G3265" s="8" t="s">
        <v>378</v>
      </c>
      <c r="H3265" t="s">
        <v>321</v>
      </c>
      <c r="I3265" s="7">
        <v>0</v>
      </c>
      <c r="L3265" s="7">
        <v>79660340</v>
      </c>
      <c r="M3265" s="7">
        <v>14369045</v>
      </c>
      <c r="N3265" s="7">
        <v>2695304</v>
      </c>
      <c r="O3265" s="20" t="str">
        <f t="shared" si="102"/>
        <v/>
      </c>
    </row>
    <row r="3266" spans="1:15">
      <c r="A3266" s="20" t="str">
        <f t="shared" si="103"/>
        <v>Lífsval - lífeyrissparnaðurLífsval 3</v>
      </c>
      <c r="B3266" s="20" t="str">
        <f>_xlfn.IFNA(INDEX(Listi!$AI:$AI,MATCH(C3266,Listi!$AJ:$AJ,0)),INDEX(Listi!T:T,MATCH(C3266,Listi!U:U,0)))</f>
        <v>Lífsval</v>
      </c>
      <c r="C3266" t="s">
        <v>263</v>
      </c>
      <c r="D3266" t="s">
        <v>266</v>
      </c>
      <c r="E3266" t="s">
        <v>276</v>
      </c>
      <c r="F3266" t="s">
        <v>433</v>
      </c>
      <c r="G3266" s="8" t="s">
        <v>378</v>
      </c>
      <c r="H3266" t="s">
        <v>321</v>
      </c>
      <c r="I3266" s="7">
        <v>0</v>
      </c>
      <c r="L3266" s="7">
        <v>131239774</v>
      </c>
      <c r="M3266" s="7">
        <v>16635787</v>
      </c>
      <c r="N3266" s="7">
        <v>3548138</v>
      </c>
      <c r="O3266" s="20" t="str">
        <f t="shared" ref="O3266:O3329" si="104">IFERROR(VLOOKUP(F3266,EhLykill,3,FALSE),"")</f>
        <v/>
      </c>
    </row>
    <row r="3267" spans="1:15">
      <c r="A3267" s="20" t="str">
        <f t="shared" si="103"/>
        <v>Lífsval - lífeyrissparnaðurLífsval 4</v>
      </c>
      <c r="B3267" s="20" t="str">
        <f>_xlfn.IFNA(INDEX(Listi!$AI:$AI,MATCH(C3267,Listi!$AJ:$AJ,0)),INDEX(Listi!T:T,MATCH(C3267,Listi!U:U,0)))</f>
        <v>Lífsval</v>
      </c>
      <c r="C3267" t="s">
        <v>263</v>
      </c>
      <c r="D3267" t="s">
        <v>267</v>
      </c>
      <c r="E3267" t="s">
        <v>276</v>
      </c>
      <c r="F3267" t="s">
        <v>433</v>
      </c>
      <c r="G3267" s="8" t="s">
        <v>378</v>
      </c>
      <c r="H3267" t="s">
        <v>321</v>
      </c>
      <c r="I3267" s="7">
        <v>0</v>
      </c>
      <c r="L3267" s="7">
        <v>71752064</v>
      </c>
      <c r="M3267" s="7">
        <v>15238959</v>
      </c>
      <c r="N3267" s="7">
        <v>2058992</v>
      </c>
      <c r="O3267" s="20" t="str">
        <f t="shared" si="104"/>
        <v/>
      </c>
    </row>
    <row r="3268" spans="1:15">
      <c r="A3268" s="20" t="str">
        <f t="shared" si="103"/>
        <v>Lífsverk lífeyrissjóðurLífsverk I/Séreign</v>
      </c>
      <c r="B3268" s="20" t="str">
        <f>_xlfn.IFNA(INDEX(Listi!$AI:$AI,MATCH(C3268,Listi!$AJ:$AJ,0)),INDEX(Listi!T:T,MATCH(C3268,Listi!U:U,0)))</f>
        <v xml:space="preserve">Lífsverk  </v>
      </c>
      <c r="C3268" t="s">
        <v>268</v>
      </c>
      <c r="D3268" t="s">
        <v>269</v>
      </c>
      <c r="E3268" t="s">
        <v>276</v>
      </c>
      <c r="F3268" t="s">
        <v>433</v>
      </c>
      <c r="G3268" s="8" t="s">
        <v>378</v>
      </c>
      <c r="H3268" t="s">
        <v>321</v>
      </c>
      <c r="I3268" s="7">
        <v>5199000</v>
      </c>
      <c r="L3268" s="7">
        <v>4582957000</v>
      </c>
      <c r="M3268" s="7">
        <v>635926000</v>
      </c>
      <c r="N3268" s="7">
        <v>22708000</v>
      </c>
      <c r="O3268" s="20" t="str">
        <f t="shared" si="104"/>
        <v/>
      </c>
    </row>
    <row r="3269" spans="1:15">
      <c r="A3269" s="20" t="str">
        <f t="shared" si="103"/>
        <v>Lífsverk lífeyrissjóðurLífsverk II/Séreign</v>
      </c>
      <c r="B3269" s="20" t="str">
        <f>_xlfn.IFNA(INDEX(Listi!$AI:$AI,MATCH(C3269,Listi!$AJ:$AJ,0)),INDEX(Listi!T:T,MATCH(C3269,Listi!U:U,0)))</f>
        <v xml:space="preserve">Lífsverk  </v>
      </c>
      <c r="C3269" t="s">
        <v>268</v>
      </c>
      <c r="D3269" t="s">
        <v>270</v>
      </c>
      <c r="E3269" t="s">
        <v>276</v>
      </c>
      <c r="F3269" t="s">
        <v>433</v>
      </c>
      <c r="G3269" s="8" t="s">
        <v>378</v>
      </c>
      <c r="H3269" t="s">
        <v>321</v>
      </c>
      <c r="I3269" s="7">
        <v>20899000</v>
      </c>
      <c r="L3269" s="7">
        <v>23735073000</v>
      </c>
      <c r="M3269" s="7">
        <v>2073571000</v>
      </c>
      <c r="N3269" s="7">
        <v>249365000</v>
      </c>
      <c r="O3269" s="20" t="str">
        <f t="shared" si="104"/>
        <v/>
      </c>
    </row>
    <row r="3270" spans="1:15">
      <c r="A3270" s="20" t="str">
        <f t="shared" si="103"/>
        <v>Lífsverk lífeyrissjóðurLífsverk III/Séreign</v>
      </c>
      <c r="B3270" s="20" t="str">
        <f>_xlfn.IFNA(INDEX(Listi!$AI:$AI,MATCH(C3270,Listi!$AJ:$AJ,0)),INDEX(Listi!T:T,MATCH(C3270,Listi!U:U,0)))</f>
        <v xml:space="preserve">Lífsverk  </v>
      </c>
      <c r="C3270" t="s">
        <v>268</v>
      </c>
      <c r="D3270" t="s">
        <v>271</v>
      </c>
      <c r="E3270" t="s">
        <v>276</v>
      </c>
      <c r="F3270" t="s">
        <v>433</v>
      </c>
      <c r="G3270" s="8" t="s">
        <v>378</v>
      </c>
      <c r="H3270" t="s">
        <v>321</v>
      </c>
      <c r="I3270" s="7">
        <v>0</v>
      </c>
      <c r="L3270" s="7">
        <v>653814000</v>
      </c>
      <c r="M3270" s="7">
        <v>105107000</v>
      </c>
      <c r="N3270" s="7">
        <v>2613000</v>
      </c>
      <c r="O3270" s="20" t="str">
        <f t="shared" si="104"/>
        <v/>
      </c>
    </row>
    <row r="3271" spans="1:15">
      <c r="A3271" s="20" t="str">
        <f t="shared" si="103"/>
        <v>Lífsverk lífeyrissjóðurSamtryggingardeild</v>
      </c>
      <c r="B3271" s="20" t="str">
        <f>_xlfn.IFNA(INDEX(Listi!$AI:$AI,MATCH(C3271,Listi!$AJ:$AJ,0)),INDEX(Listi!T:T,MATCH(C3271,Listi!U:U,0)))</f>
        <v xml:space="preserve">Lífsverk  </v>
      </c>
      <c r="C3271" t="s">
        <v>268</v>
      </c>
      <c r="D3271" t="s">
        <v>205</v>
      </c>
      <c r="E3271" t="s">
        <v>275</v>
      </c>
      <c r="F3271" t="s">
        <v>433</v>
      </c>
      <c r="G3271" s="8" t="s">
        <v>378</v>
      </c>
      <c r="H3271" t="s">
        <v>321</v>
      </c>
      <c r="I3271" s="7">
        <v>79165000</v>
      </c>
      <c r="L3271" s="7">
        <v>120542527000</v>
      </c>
      <c r="M3271" s="7">
        <v>4397803000</v>
      </c>
      <c r="N3271" s="7">
        <v>1423151000</v>
      </c>
      <c r="O3271" s="20" t="str">
        <f t="shared" si="104"/>
        <v/>
      </c>
    </row>
    <row r="3272" spans="1:15">
      <c r="A3272" s="20" t="str">
        <f t="shared" si="103"/>
        <v>Söfnunarsjóður lífeyrisréttindaDeild I/Innlán</v>
      </c>
      <c r="B3272" s="20" t="str">
        <f>_xlfn.IFNA(INDEX(Listi!$AI:$AI,MATCH(C3272,Listi!$AJ:$AJ,0)),INDEX(Listi!T:T,MATCH(C3272,Listi!U:U,0)))</f>
        <v>Söfnunarsj.</v>
      </c>
      <c r="C3272" t="s">
        <v>272</v>
      </c>
      <c r="D3272" t="s">
        <v>273</v>
      </c>
      <c r="E3272" t="s">
        <v>276</v>
      </c>
      <c r="F3272" t="s">
        <v>433</v>
      </c>
      <c r="G3272" s="8" t="s">
        <v>378</v>
      </c>
      <c r="H3272" t="s">
        <v>321</v>
      </c>
      <c r="I3272" s="7">
        <v>0</v>
      </c>
      <c r="L3272" s="7">
        <v>2001731914</v>
      </c>
      <c r="M3272" s="7">
        <v>133561634</v>
      </c>
      <c r="N3272" s="7">
        <v>44803565</v>
      </c>
      <c r="O3272" s="20" t="str">
        <f t="shared" si="104"/>
        <v/>
      </c>
    </row>
    <row r="3273" spans="1:15">
      <c r="A3273" s="20" t="str">
        <f t="shared" si="103"/>
        <v>Söfnunarsjóður lífeyrisréttindaDeild III/Séreign</v>
      </c>
      <c r="B3273" s="20" t="str">
        <f>_xlfn.IFNA(INDEX(Listi!$AI:$AI,MATCH(C3273,Listi!$AJ:$AJ,0)),INDEX(Listi!T:T,MATCH(C3273,Listi!U:U,0)))</f>
        <v>Söfnunarsj.</v>
      </c>
      <c r="C3273" t="s">
        <v>272</v>
      </c>
      <c r="D3273" t="s">
        <v>599</v>
      </c>
      <c r="E3273" t="s">
        <v>276</v>
      </c>
      <c r="F3273" t="s">
        <v>433</v>
      </c>
      <c r="G3273" s="8" t="s">
        <v>378</v>
      </c>
      <c r="H3273" t="s">
        <v>321</v>
      </c>
      <c r="I3273" s="7">
        <v>16481</v>
      </c>
      <c r="L3273" s="7">
        <v>24413085</v>
      </c>
      <c r="M3273" s="7">
        <v>24697577</v>
      </c>
      <c r="N3273" s="7">
        <v>900000</v>
      </c>
      <c r="O3273" s="20" t="str">
        <f t="shared" si="104"/>
        <v/>
      </c>
    </row>
    <row r="3274" spans="1:15">
      <c r="A3274" s="20" t="str">
        <f t="shared" si="103"/>
        <v>Söfnunarsjóður lífeyrisréttindaDeildII/Séreign</v>
      </c>
      <c r="B3274" s="20" t="str">
        <f>_xlfn.IFNA(INDEX(Listi!$AI:$AI,MATCH(C3274,Listi!$AJ:$AJ,0)),INDEX(Listi!T:T,MATCH(C3274,Listi!U:U,0)))</f>
        <v>Söfnunarsj.</v>
      </c>
      <c r="C3274" t="s">
        <v>272</v>
      </c>
      <c r="D3274" t="s">
        <v>586</v>
      </c>
      <c r="E3274" t="s">
        <v>276</v>
      </c>
      <c r="F3274" t="s">
        <v>433</v>
      </c>
      <c r="G3274" s="8" t="s">
        <v>378</v>
      </c>
      <c r="H3274" t="s">
        <v>321</v>
      </c>
      <c r="I3274" s="7">
        <v>1802751</v>
      </c>
      <c r="L3274" s="7">
        <v>1654616477</v>
      </c>
      <c r="M3274" s="7">
        <v>128539213</v>
      </c>
      <c r="N3274" s="7">
        <v>22846291</v>
      </c>
      <c r="O3274" s="20" t="str">
        <f t="shared" si="104"/>
        <v/>
      </c>
    </row>
    <row r="3275" spans="1:15">
      <c r="A3275" s="20" t="str">
        <f t="shared" si="103"/>
        <v>Söfnunarsjóður lífeyrisréttindaSamtryggingardeild</v>
      </c>
      <c r="B3275" s="20" t="str">
        <f>_xlfn.IFNA(INDEX(Listi!$AI:$AI,MATCH(C3275,Listi!$AJ:$AJ,0)),INDEX(Listi!T:T,MATCH(C3275,Listi!U:U,0)))</f>
        <v>Söfnunarsj.</v>
      </c>
      <c r="C3275" t="s">
        <v>272</v>
      </c>
      <c r="D3275" t="s">
        <v>205</v>
      </c>
      <c r="E3275" t="s">
        <v>275</v>
      </c>
      <c r="F3275" t="s">
        <v>433</v>
      </c>
      <c r="G3275" s="8" t="s">
        <v>378</v>
      </c>
      <c r="H3275" t="s">
        <v>321</v>
      </c>
      <c r="I3275" s="7">
        <v>324945442</v>
      </c>
      <c r="L3275" s="7">
        <v>238978847889</v>
      </c>
      <c r="M3275" s="7">
        <v>4967193409</v>
      </c>
      <c r="N3275" s="7">
        <v>6076487652</v>
      </c>
      <c r="O3275" s="20" t="str">
        <f t="shared" si="104"/>
        <v/>
      </c>
    </row>
    <row r="3276" spans="1:15">
      <c r="A3276" s="20" t="str">
        <f t="shared" si="103"/>
        <v>Stapi lífeyrissjóðurSafn I</v>
      </c>
      <c r="B3276" s="20" t="str">
        <f>_xlfn.IFNA(INDEX(Listi!$AI:$AI,MATCH(C3276,Listi!$AJ:$AJ,0)),INDEX(Listi!T:T,MATCH(C3276,Listi!U:U,0)))</f>
        <v xml:space="preserve">Stapi  </v>
      </c>
      <c r="C3276" t="s">
        <v>209</v>
      </c>
      <c r="D3276" t="s">
        <v>210</v>
      </c>
      <c r="E3276" t="s">
        <v>276</v>
      </c>
      <c r="F3276" t="s">
        <v>433</v>
      </c>
      <c r="G3276" s="8" t="s">
        <v>378</v>
      </c>
      <c r="H3276" t="s">
        <v>321</v>
      </c>
      <c r="I3276" s="7">
        <v>1380198</v>
      </c>
      <c r="L3276" s="7">
        <v>2440828925</v>
      </c>
      <c r="M3276" s="7">
        <v>91567233</v>
      </c>
      <c r="N3276" s="7">
        <v>110755602</v>
      </c>
      <c r="O3276" s="20" t="str">
        <f t="shared" si="104"/>
        <v/>
      </c>
    </row>
    <row r="3277" spans="1:15">
      <c r="A3277" s="20" t="str">
        <f t="shared" si="103"/>
        <v>Stapi lífeyrissjóðurSafn II</v>
      </c>
      <c r="B3277" s="20" t="str">
        <f>_xlfn.IFNA(INDEX(Listi!$AI:$AI,MATCH(C3277,Listi!$AJ:$AJ,0)),INDEX(Listi!T:T,MATCH(C3277,Listi!U:U,0)))</f>
        <v xml:space="preserve">Stapi  </v>
      </c>
      <c r="C3277" t="s">
        <v>209</v>
      </c>
      <c r="D3277" t="s">
        <v>211</v>
      </c>
      <c r="E3277" t="s">
        <v>276</v>
      </c>
      <c r="F3277" t="s">
        <v>433</v>
      </c>
      <c r="G3277" s="8" t="s">
        <v>378</v>
      </c>
      <c r="H3277" t="s">
        <v>321</v>
      </c>
      <c r="I3277" s="7">
        <v>4734965</v>
      </c>
      <c r="L3277" s="7">
        <v>5710890273</v>
      </c>
      <c r="M3277" s="7">
        <v>262001316</v>
      </c>
      <c r="N3277" s="7">
        <v>164209410</v>
      </c>
      <c r="O3277" s="20" t="str">
        <f t="shared" si="104"/>
        <v/>
      </c>
    </row>
    <row r="3278" spans="1:15">
      <c r="A3278" s="20" t="str">
        <f t="shared" si="103"/>
        <v>Stapi lífeyrissjóðurSafn III</v>
      </c>
      <c r="B3278" s="20" t="str">
        <f>_xlfn.IFNA(INDEX(Listi!$AI:$AI,MATCH(C3278,Listi!$AJ:$AJ,0)),INDEX(Listi!T:T,MATCH(C3278,Listi!U:U,0)))</f>
        <v xml:space="preserve">Stapi  </v>
      </c>
      <c r="C3278" t="s">
        <v>209</v>
      </c>
      <c r="D3278" t="s">
        <v>212</v>
      </c>
      <c r="E3278" t="s">
        <v>276</v>
      </c>
      <c r="F3278" t="s">
        <v>433</v>
      </c>
      <c r="G3278" s="8" t="s">
        <v>378</v>
      </c>
      <c r="H3278" t="s">
        <v>321</v>
      </c>
      <c r="I3278" s="7">
        <v>0</v>
      </c>
      <c r="L3278" s="7">
        <v>268100084</v>
      </c>
      <c r="M3278" s="7">
        <v>24388890</v>
      </c>
      <c r="N3278" s="7">
        <v>9886128</v>
      </c>
      <c r="O3278" s="20" t="str">
        <f t="shared" si="104"/>
        <v/>
      </c>
    </row>
    <row r="3279" spans="1:15">
      <c r="A3279" s="20" t="str">
        <f t="shared" si="103"/>
        <v>Stapi lífeyrissjóðurTryggingardeild</v>
      </c>
      <c r="B3279" s="20" t="str">
        <f>_xlfn.IFNA(INDEX(Listi!$AI:$AI,MATCH(C3279,Listi!$AJ:$AJ,0)),INDEX(Listi!T:T,MATCH(C3279,Listi!U:U,0)))</f>
        <v xml:space="preserve">Stapi  </v>
      </c>
      <c r="C3279" t="s">
        <v>209</v>
      </c>
      <c r="D3279" t="s">
        <v>213</v>
      </c>
      <c r="E3279" t="s">
        <v>275</v>
      </c>
      <c r="F3279" t="s">
        <v>433</v>
      </c>
      <c r="G3279" s="8" t="s">
        <v>378</v>
      </c>
      <c r="H3279" t="s">
        <v>321</v>
      </c>
      <c r="I3279" s="7">
        <v>320620159</v>
      </c>
      <c r="L3279" s="7">
        <v>348661724246</v>
      </c>
      <c r="M3279" s="7">
        <v>13807615154</v>
      </c>
      <c r="N3279" s="7">
        <v>7912918911</v>
      </c>
      <c r="O3279" s="20" t="str">
        <f t="shared" si="104"/>
        <v/>
      </c>
    </row>
    <row r="3280" spans="1:15">
      <c r="A3280" s="20" t="str">
        <f t="shared" si="103"/>
        <v>Stapi lífeyrissjóðurVarfærnasafnið</v>
      </c>
      <c r="B3280" s="20" t="str">
        <f>_xlfn.IFNA(INDEX(Listi!$AI:$AI,MATCH(C3280,Listi!$AJ:$AJ,0)),INDEX(Listi!T:T,MATCH(C3280,Listi!U:U,0)))</f>
        <v xml:space="preserve">Stapi  </v>
      </c>
      <c r="C3280" t="s">
        <v>209</v>
      </c>
      <c r="D3280" t="s">
        <v>392</v>
      </c>
      <c r="E3280" t="s">
        <v>276</v>
      </c>
      <c r="F3280" t="s">
        <v>433</v>
      </c>
      <c r="G3280" s="8" t="s">
        <v>378</v>
      </c>
      <c r="H3280" t="s">
        <v>321</v>
      </c>
      <c r="I3280" s="7">
        <v>836742</v>
      </c>
      <c r="L3280" s="7">
        <v>471986044</v>
      </c>
      <c r="M3280" s="7">
        <v>137399159</v>
      </c>
      <c r="N3280" s="7">
        <v>6994496</v>
      </c>
      <c r="O3280" s="20" t="str">
        <f t="shared" si="104"/>
        <v/>
      </c>
    </row>
    <row r="3281" spans="1:15">
      <c r="A3281" s="20" t="str">
        <f t="shared" si="103"/>
        <v>Almenni lífeyrissjóðurinnÆvisafn I</v>
      </c>
      <c r="B3281" s="20" t="str">
        <f>_xlfn.IFNA(INDEX(Listi!$AI:$AI,MATCH(C3281,Listi!$AJ:$AJ,0)),INDEX(Listi!T:T,MATCH(C3281,Listi!U:U,0)))</f>
        <v xml:space="preserve">Almenni </v>
      </c>
      <c r="C3281" t="s">
        <v>0</v>
      </c>
      <c r="D3281" t="s">
        <v>202</v>
      </c>
      <c r="E3281" t="s">
        <v>276</v>
      </c>
      <c r="F3281" t="s">
        <v>435</v>
      </c>
      <c r="G3281" s="8" t="s">
        <v>436</v>
      </c>
      <c r="H3281" t="s">
        <v>322</v>
      </c>
      <c r="I3281" s="7">
        <v>54891684</v>
      </c>
      <c r="L3281" s="7">
        <v>43068273823</v>
      </c>
      <c r="M3281" s="7">
        <v>4413720640</v>
      </c>
      <c r="N3281" s="7">
        <v>641257097</v>
      </c>
      <c r="O3281" s="20" t="str">
        <f t="shared" si="104"/>
        <v/>
      </c>
    </row>
    <row r="3282" spans="1:15">
      <c r="A3282" s="20" t="str">
        <f t="shared" si="103"/>
        <v>Almenni lífeyrissjóðurinnÆvisafn II</v>
      </c>
      <c r="B3282" s="20" t="str">
        <f>_xlfn.IFNA(INDEX(Listi!$AI:$AI,MATCH(C3282,Listi!$AJ:$AJ,0)),INDEX(Listi!T:T,MATCH(C3282,Listi!U:U,0)))</f>
        <v xml:space="preserve">Almenni </v>
      </c>
      <c r="C3282" t="s">
        <v>0</v>
      </c>
      <c r="D3282" t="s">
        <v>203</v>
      </c>
      <c r="E3282" t="s">
        <v>276</v>
      </c>
      <c r="F3282" t="s">
        <v>435</v>
      </c>
      <c r="G3282" s="8" t="s">
        <v>436</v>
      </c>
      <c r="H3282" t="s">
        <v>322</v>
      </c>
      <c r="I3282" s="7">
        <v>83285577</v>
      </c>
      <c r="L3282" s="7">
        <v>86460235807</v>
      </c>
      <c r="M3282" s="7">
        <v>3970537445</v>
      </c>
      <c r="N3282" s="7">
        <v>1539034493</v>
      </c>
      <c r="O3282" s="20" t="str">
        <f t="shared" si="104"/>
        <v/>
      </c>
    </row>
    <row r="3283" spans="1:15">
      <c r="A3283" s="20" t="str">
        <f t="shared" si="103"/>
        <v>Almenni lífeyrissjóðurinnÆvisafn III</v>
      </c>
      <c r="B3283" s="20" t="str">
        <f>_xlfn.IFNA(INDEX(Listi!$AI:$AI,MATCH(C3283,Listi!$AJ:$AJ,0)),INDEX(Listi!T:T,MATCH(C3283,Listi!U:U,0)))</f>
        <v xml:space="preserve">Almenni </v>
      </c>
      <c r="C3283" t="s">
        <v>0</v>
      </c>
      <c r="D3283" t="s">
        <v>204</v>
      </c>
      <c r="E3283" t="s">
        <v>276</v>
      </c>
      <c r="F3283" t="s">
        <v>435</v>
      </c>
      <c r="G3283" s="8" t="s">
        <v>436</v>
      </c>
      <c r="H3283" t="s">
        <v>322</v>
      </c>
      <c r="I3283" s="7">
        <v>21000399</v>
      </c>
      <c r="L3283" s="7">
        <v>33890180699</v>
      </c>
      <c r="M3283" s="7">
        <v>1571509194</v>
      </c>
      <c r="N3283" s="7">
        <v>920421683</v>
      </c>
      <c r="O3283" s="20" t="str">
        <f t="shared" si="104"/>
        <v/>
      </c>
    </row>
    <row r="3284" spans="1:15">
      <c r="A3284" s="20" t="str">
        <f t="shared" si="103"/>
        <v>Almenni lífeyrissjóðurinnHúsnæðissafn</v>
      </c>
      <c r="B3284" s="20" t="str">
        <f>_xlfn.IFNA(INDEX(Listi!$AI:$AI,MATCH(C3284,Listi!$AJ:$AJ,0)),INDEX(Listi!T:T,MATCH(C3284,Listi!U:U,0)))</f>
        <v xml:space="preserve">Almenni </v>
      </c>
      <c r="C3284" t="s">
        <v>0</v>
      </c>
      <c r="D3284" t="s">
        <v>315</v>
      </c>
      <c r="E3284" t="s">
        <v>276</v>
      </c>
      <c r="F3284" t="s">
        <v>435</v>
      </c>
      <c r="G3284" s="8" t="s">
        <v>436</v>
      </c>
      <c r="H3284" t="s">
        <v>322</v>
      </c>
      <c r="I3284" s="7">
        <v>0</v>
      </c>
      <c r="L3284" s="7">
        <v>487895879</v>
      </c>
      <c r="M3284" s="7">
        <v>166428361</v>
      </c>
      <c r="N3284" s="7">
        <v>18080096</v>
      </c>
      <c r="O3284" s="20" t="str">
        <f t="shared" si="104"/>
        <v/>
      </c>
    </row>
    <row r="3285" spans="1:15">
      <c r="A3285" s="20" t="str">
        <f t="shared" si="103"/>
        <v>Almenni lífeyrissjóðurinnInnlánssafn</v>
      </c>
      <c r="B3285" s="20" t="str">
        <f>_xlfn.IFNA(INDEX(Listi!$AI:$AI,MATCH(C3285,Listi!$AJ:$AJ,0)),INDEX(Listi!T:T,MATCH(C3285,Listi!U:U,0)))</f>
        <v xml:space="preserve">Almenni </v>
      </c>
      <c r="C3285" t="s">
        <v>0</v>
      </c>
      <c r="D3285" t="s">
        <v>1</v>
      </c>
      <c r="E3285" t="s">
        <v>276</v>
      </c>
      <c r="F3285" t="s">
        <v>435</v>
      </c>
      <c r="G3285" s="8" t="s">
        <v>436</v>
      </c>
      <c r="H3285" t="s">
        <v>322</v>
      </c>
      <c r="I3285" s="7">
        <v>0</v>
      </c>
      <c r="L3285" s="7">
        <v>26587944379</v>
      </c>
      <c r="M3285" s="7">
        <v>1016779991</v>
      </c>
      <c r="N3285" s="7">
        <v>1031869724</v>
      </c>
      <c r="O3285" s="20" t="str">
        <f t="shared" si="104"/>
        <v/>
      </c>
    </row>
    <row r="3286" spans="1:15">
      <c r="A3286" s="20" t="str">
        <f t="shared" si="103"/>
        <v>Almenni lífeyrissjóðurinnRíkissafn langt</v>
      </c>
      <c r="B3286" s="20" t="str">
        <f>_xlfn.IFNA(INDEX(Listi!$AI:$AI,MATCH(C3286,Listi!$AJ:$AJ,0)),INDEX(Listi!T:T,MATCH(C3286,Listi!U:U,0)))</f>
        <v xml:space="preserve">Almenni </v>
      </c>
      <c r="C3286" t="s">
        <v>0</v>
      </c>
      <c r="D3286" t="s">
        <v>199</v>
      </c>
      <c r="E3286" t="s">
        <v>276</v>
      </c>
      <c r="F3286" t="s">
        <v>435</v>
      </c>
      <c r="G3286" s="8" t="s">
        <v>436</v>
      </c>
      <c r="H3286" t="s">
        <v>322</v>
      </c>
      <c r="I3286" s="7">
        <v>0</v>
      </c>
      <c r="L3286" s="7">
        <v>1193680171</v>
      </c>
      <c r="M3286" s="7">
        <v>61272573</v>
      </c>
      <c r="N3286" s="7">
        <v>40105929</v>
      </c>
      <c r="O3286" s="20" t="str">
        <f t="shared" si="104"/>
        <v/>
      </c>
    </row>
    <row r="3287" spans="1:15">
      <c r="A3287" s="20" t="str">
        <f t="shared" si="103"/>
        <v>Almenni lífeyrissjóðurinnRíkissafn stutt</v>
      </c>
      <c r="B3287" s="20" t="str">
        <f>_xlfn.IFNA(INDEX(Listi!$AI:$AI,MATCH(C3287,Listi!$AJ:$AJ,0)),INDEX(Listi!T:T,MATCH(C3287,Listi!U:U,0)))</f>
        <v xml:space="preserve">Almenni </v>
      </c>
      <c r="C3287" t="s">
        <v>0</v>
      </c>
      <c r="D3287" t="s">
        <v>200</v>
      </c>
      <c r="E3287" t="s">
        <v>276</v>
      </c>
      <c r="F3287" t="s">
        <v>435</v>
      </c>
      <c r="G3287" s="8" t="s">
        <v>436</v>
      </c>
      <c r="H3287" t="s">
        <v>322</v>
      </c>
      <c r="I3287" s="7">
        <v>0</v>
      </c>
      <c r="L3287" s="7">
        <v>541893627</v>
      </c>
      <c r="M3287" s="7">
        <v>20423158</v>
      </c>
      <c r="N3287" s="7">
        <v>14899899</v>
      </c>
      <c r="O3287" s="20" t="str">
        <f t="shared" si="104"/>
        <v/>
      </c>
    </row>
    <row r="3288" spans="1:15">
      <c r="A3288" s="20" t="str">
        <f t="shared" si="103"/>
        <v>Almenni lífeyrissjóðurinnTryggingadeild</v>
      </c>
      <c r="B3288" s="20" t="str">
        <f>_xlfn.IFNA(INDEX(Listi!$AI:$AI,MATCH(C3288,Listi!$AJ:$AJ,0)),INDEX(Listi!T:T,MATCH(C3288,Listi!U:U,0)))</f>
        <v xml:space="preserve">Almenni </v>
      </c>
      <c r="C3288" t="s">
        <v>0</v>
      </c>
      <c r="D3288" t="s">
        <v>201</v>
      </c>
      <c r="E3288" t="s">
        <v>275</v>
      </c>
      <c r="F3288" t="s">
        <v>435</v>
      </c>
      <c r="G3288" s="8" t="s">
        <v>436</v>
      </c>
      <c r="H3288" t="s">
        <v>322</v>
      </c>
      <c r="I3288" s="7">
        <v>144590926</v>
      </c>
      <c r="L3288" s="7">
        <v>174784296254</v>
      </c>
      <c r="M3288" s="7">
        <v>7497244534</v>
      </c>
      <c r="N3288" s="7">
        <v>3057046932</v>
      </c>
      <c r="O3288" s="20" t="str">
        <f t="shared" si="104"/>
        <v/>
      </c>
    </row>
    <row r="3289" spans="1:15">
      <c r="A3289" s="20" t="str">
        <f t="shared" si="103"/>
        <v>Arion banki hf.Erlend hlutabréf</v>
      </c>
      <c r="B3289" s="20" t="str">
        <f>_xlfn.IFNA(INDEX(Listi!$AI:$AI,MATCH(C3289,Listi!$AJ:$AJ,0)),INDEX(Listi!T:T,MATCH(C3289,Listi!U:U,0)))</f>
        <v xml:space="preserve">Arion banki </v>
      </c>
      <c r="C3289" t="s">
        <v>214</v>
      </c>
      <c r="D3289" t="s">
        <v>215</v>
      </c>
      <c r="E3289" t="s">
        <v>276</v>
      </c>
      <c r="F3289" t="s">
        <v>435</v>
      </c>
      <c r="G3289" s="8" t="s">
        <v>436</v>
      </c>
      <c r="H3289" t="s">
        <v>322</v>
      </c>
      <c r="I3289" s="7">
        <v>208000</v>
      </c>
      <c r="L3289" s="7">
        <v>1149685000</v>
      </c>
      <c r="M3289" s="7">
        <v>49095000</v>
      </c>
      <c r="N3289" s="7">
        <v>10876000</v>
      </c>
      <c r="O3289" s="20" t="str">
        <f t="shared" si="104"/>
        <v/>
      </c>
    </row>
    <row r="3290" spans="1:15">
      <c r="A3290" s="20" t="str">
        <f t="shared" si="103"/>
        <v>Arion banki hf.Innlend skuldabréf</v>
      </c>
      <c r="B3290" s="20" t="str">
        <f>_xlfn.IFNA(INDEX(Listi!$AI:$AI,MATCH(C3290,Listi!$AJ:$AJ,0)),INDEX(Listi!T:T,MATCH(C3290,Listi!U:U,0)))</f>
        <v xml:space="preserve">Arion banki </v>
      </c>
      <c r="C3290" t="s">
        <v>214</v>
      </c>
      <c r="D3290" t="s">
        <v>216</v>
      </c>
      <c r="E3290" t="s">
        <v>276</v>
      </c>
      <c r="F3290" t="s">
        <v>435</v>
      </c>
      <c r="G3290" s="8" t="s">
        <v>436</v>
      </c>
      <c r="H3290" t="s">
        <v>322</v>
      </c>
      <c r="I3290" s="7">
        <v>0</v>
      </c>
      <c r="L3290" s="7">
        <v>4446434000</v>
      </c>
      <c r="M3290" s="7">
        <v>344234000</v>
      </c>
      <c r="N3290" s="7">
        <v>44793000</v>
      </c>
      <c r="O3290" s="20" t="str">
        <f t="shared" si="104"/>
        <v/>
      </c>
    </row>
    <row r="3291" spans="1:15">
      <c r="A3291" s="20" t="str">
        <f t="shared" si="103"/>
        <v>Arion banki hf.Lífeyrisauki L1</v>
      </c>
      <c r="B3291" s="20" t="str">
        <f>_xlfn.IFNA(INDEX(Listi!$AI:$AI,MATCH(C3291,Listi!$AJ:$AJ,0)),INDEX(Listi!T:T,MATCH(C3291,Listi!U:U,0)))</f>
        <v xml:space="preserve">Arion banki </v>
      </c>
      <c r="C3291" t="s">
        <v>214</v>
      </c>
      <c r="D3291" t="s">
        <v>377</v>
      </c>
      <c r="E3291" t="s">
        <v>276</v>
      </c>
      <c r="F3291" t="s">
        <v>435</v>
      </c>
      <c r="G3291" s="8" t="s">
        <v>436</v>
      </c>
      <c r="H3291" t="s">
        <v>322</v>
      </c>
      <c r="I3291" s="7">
        <v>621000</v>
      </c>
      <c r="L3291" s="7">
        <v>5887942000</v>
      </c>
      <c r="M3291" s="7">
        <v>1011885000</v>
      </c>
      <c r="N3291" s="7">
        <v>34615000</v>
      </c>
      <c r="O3291" s="20" t="str">
        <f t="shared" si="104"/>
        <v/>
      </c>
    </row>
    <row r="3292" spans="1:15">
      <c r="A3292" s="20" t="str">
        <f t="shared" si="103"/>
        <v>Arion banki hf.Lífeyrisauki L2</v>
      </c>
      <c r="B3292" s="20" t="str">
        <f>_xlfn.IFNA(INDEX(Listi!$AI:$AI,MATCH(C3292,Listi!$AJ:$AJ,0)),INDEX(Listi!T:T,MATCH(C3292,Listi!U:U,0)))</f>
        <v xml:space="preserve">Arion banki </v>
      </c>
      <c r="C3292" t="s">
        <v>214</v>
      </c>
      <c r="D3292" t="s">
        <v>372</v>
      </c>
      <c r="E3292" t="s">
        <v>276</v>
      </c>
      <c r="F3292" t="s">
        <v>435</v>
      </c>
      <c r="G3292" s="8" t="s">
        <v>436</v>
      </c>
      <c r="H3292" t="s">
        <v>322</v>
      </c>
      <c r="I3292" s="7">
        <v>2050000</v>
      </c>
      <c r="L3292" s="7">
        <v>21366380000</v>
      </c>
      <c r="M3292" s="7">
        <v>1613513000</v>
      </c>
      <c r="N3292" s="7">
        <v>92085000</v>
      </c>
      <c r="O3292" s="20" t="str">
        <f t="shared" si="104"/>
        <v/>
      </c>
    </row>
    <row r="3293" spans="1:15">
      <c r="A3293" s="20" t="str">
        <f t="shared" si="103"/>
        <v>Arion banki hf.Lífeyrisauki L3</v>
      </c>
      <c r="B3293" s="20" t="str">
        <f>_xlfn.IFNA(INDEX(Listi!$AI:$AI,MATCH(C3293,Listi!$AJ:$AJ,0)),INDEX(Listi!T:T,MATCH(C3293,Listi!U:U,0)))</f>
        <v xml:space="preserve">Arion banki </v>
      </c>
      <c r="C3293" t="s">
        <v>214</v>
      </c>
      <c r="D3293" t="s">
        <v>371</v>
      </c>
      <c r="E3293" t="s">
        <v>276</v>
      </c>
      <c r="F3293" t="s">
        <v>435</v>
      </c>
      <c r="G3293" s="8" t="s">
        <v>436</v>
      </c>
      <c r="H3293" t="s">
        <v>322</v>
      </c>
      <c r="I3293" s="7">
        <v>2721000</v>
      </c>
      <c r="L3293" s="7">
        <v>29714848000</v>
      </c>
      <c r="M3293" s="7">
        <v>2122481000</v>
      </c>
      <c r="N3293" s="7">
        <v>129566000</v>
      </c>
      <c r="O3293" s="20" t="str">
        <f t="shared" si="104"/>
        <v/>
      </c>
    </row>
    <row r="3294" spans="1:15">
      <c r="A3294" s="20" t="str">
        <f t="shared" si="103"/>
        <v>Arion banki hf.Lífeyrisauki L4</v>
      </c>
      <c r="B3294" s="20" t="str">
        <f>_xlfn.IFNA(INDEX(Listi!$AI:$AI,MATCH(C3294,Listi!$AJ:$AJ,0)),INDEX(Listi!T:T,MATCH(C3294,Listi!U:U,0)))</f>
        <v xml:space="preserve">Arion banki </v>
      </c>
      <c r="C3294" t="s">
        <v>214</v>
      </c>
      <c r="D3294" t="s">
        <v>587</v>
      </c>
      <c r="E3294" t="s">
        <v>276</v>
      </c>
      <c r="F3294" t="s">
        <v>435</v>
      </c>
      <c r="G3294" s="8" t="s">
        <v>436</v>
      </c>
      <c r="H3294" t="s">
        <v>322</v>
      </c>
      <c r="I3294" s="7">
        <v>1807000</v>
      </c>
      <c r="L3294" s="7">
        <v>19306242000</v>
      </c>
      <c r="M3294" s="7">
        <v>1346647000</v>
      </c>
      <c r="N3294" s="7">
        <v>388052000</v>
      </c>
      <c r="O3294" s="20" t="str">
        <f t="shared" si="104"/>
        <v/>
      </c>
    </row>
    <row r="3295" spans="1:15">
      <c r="A3295" s="20" t="str">
        <f t="shared" si="103"/>
        <v>Arion banki hf.Lífeyrisauki L5</v>
      </c>
      <c r="B3295" s="20" t="str">
        <f>_xlfn.IFNA(INDEX(Listi!$AI:$AI,MATCH(C3295,Listi!$AJ:$AJ,0)),INDEX(Listi!T:T,MATCH(C3295,Listi!U:U,0)))</f>
        <v xml:space="preserve">Arion banki </v>
      </c>
      <c r="C3295" t="s">
        <v>214</v>
      </c>
      <c r="D3295" t="s">
        <v>369</v>
      </c>
      <c r="E3295" t="s">
        <v>276</v>
      </c>
      <c r="F3295" t="s">
        <v>435</v>
      </c>
      <c r="G3295" s="8" t="s">
        <v>436</v>
      </c>
      <c r="H3295" t="s">
        <v>322</v>
      </c>
      <c r="I3295" s="7">
        <v>0</v>
      </c>
      <c r="L3295" s="7">
        <v>44858554000</v>
      </c>
      <c r="M3295" s="7">
        <v>4018833000</v>
      </c>
      <c r="N3295" s="7">
        <v>933672000</v>
      </c>
      <c r="O3295" s="20" t="str">
        <f t="shared" si="104"/>
        <v/>
      </c>
    </row>
    <row r="3296" spans="1:15">
      <c r="A3296" s="20" t="str">
        <f t="shared" si="103"/>
        <v>Birta lífeyrissjóðurBlönduð leið</v>
      </c>
      <c r="B3296" s="20" t="str">
        <f>_xlfn.IFNA(INDEX(Listi!$AI:$AI,MATCH(C3296,Listi!$AJ:$AJ,0)),INDEX(Listi!T:T,MATCH(C3296,Listi!U:U,0)))</f>
        <v xml:space="preserve">Birta  </v>
      </c>
      <c r="C3296" t="s">
        <v>298</v>
      </c>
      <c r="D3296" t="s">
        <v>314</v>
      </c>
      <c r="E3296" t="s">
        <v>276</v>
      </c>
      <c r="F3296" t="s">
        <v>435</v>
      </c>
      <c r="G3296" s="8" t="s">
        <v>436</v>
      </c>
      <c r="H3296" t="s">
        <v>322</v>
      </c>
      <c r="I3296" s="7">
        <v>0</v>
      </c>
      <c r="L3296" s="7">
        <v>6929716201</v>
      </c>
      <c r="M3296" s="7">
        <v>253995298</v>
      </c>
      <c r="N3296" s="7">
        <v>139753585</v>
      </c>
      <c r="O3296" s="20" t="str">
        <f t="shared" si="104"/>
        <v/>
      </c>
    </row>
    <row r="3297" spans="1:15">
      <c r="A3297" s="20" t="str">
        <f t="shared" si="103"/>
        <v>Birta lífeyrissjóðurInnlánsleið</v>
      </c>
      <c r="B3297" s="20" t="str">
        <f>_xlfn.IFNA(INDEX(Listi!$AI:$AI,MATCH(C3297,Listi!$AJ:$AJ,0)),INDEX(Listi!T:T,MATCH(C3297,Listi!U:U,0)))</f>
        <v xml:space="preserve">Birta  </v>
      </c>
      <c r="C3297" t="s">
        <v>298</v>
      </c>
      <c r="D3297" t="s">
        <v>208</v>
      </c>
      <c r="E3297" t="s">
        <v>276</v>
      </c>
      <c r="F3297" t="s">
        <v>435</v>
      </c>
      <c r="G3297" s="8" t="s">
        <v>436</v>
      </c>
      <c r="H3297" t="s">
        <v>322</v>
      </c>
      <c r="I3297" s="7">
        <v>0</v>
      </c>
      <c r="L3297" s="7">
        <v>4108971332</v>
      </c>
      <c r="M3297" s="7">
        <v>264842424</v>
      </c>
      <c r="N3297" s="7">
        <v>174324836</v>
      </c>
      <c r="O3297" s="20" t="str">
        <f t="shared" si="104"/>
        <v/>
      </c>
    </row>
    <row r="3298" spans="1:15">
      <c r="A3298" s="20" t="str">
        <f t="shared" si="103"/>
        <v>Birta lífeyrissjóðurSamtryggingardeild</v>
      </c>
      <c r="B3298" s="20" t="str">
        <f>_xlfn.IFNA(INDEX(Listi!$AI:$AI,MATCH(C3298,Listi!$AJ:$AJ,0)),INDEX(Listi!T:T,MATCH(C3298,Listi!U:U,0)))</f>
        <v xml:space="preserve">Birta  </v>
      </c>
      <c r="C3298" t="s">
        <v>298</v>
      </c>
      <c r="D3298" t="s">
        <v>205</v>
      </c>
      <c r="E3298" t="s">
        <v>275</v>
      </c>
      <c r="F3298" t="s">
        <v>435</v>
      </c>
      <c r="G3298" s="8" t="s">
        <v>436</v>
      </c>
      <c r="H3298" t="s">
        <v>322</v>
      </c>
      <c r="I3298" s="7">
        <v>628888890</v>
      </c>
      <c r="L3298" s="7">
        <v>549755105944</v>
      </c>
      <c r="M3298" s="7">
        <v>18480897961</v>
      </c>
      <c r="N3298" s="7">
        <v>14075814006</v>
      </c>
      <c r="O3298" s="20" t="str">
        <f t="shared" si="104"/>
        <v/>
      </c>
    </row>
    <row r="3299" spans="1:15">
      <c r="A3299" s="20" t="str">
        <f t="shared" si="103"/>
        <v>Birta lífeyrissjóðurSkuldabréfaleið</v>
      </c>
      <c r="B3299" s="20" t="str">
        <f>_xlfn.IFNA(INDEX(Listi!$AI:$AI,MATCH(C3299,Listi!$AJ:$AJ,0)),INDEX(Listi!T:T,MATCH(C3299,Listi!U:U,0)))</f>
        <v xml:space="preserve">Birta  </v>
      </c>
      <c r="C3299" t="s">
        <v>298</v>
      </c>
      <c r="D3299" t="s">
        <v>313</v>
      </c>
      <c r="E3299" t="s">
        <v>276</v>
      </c>
      <c r="F3299" t="s">
        <v>435</v>
      </c>
      <c r="G3299" s="8" t="s">
        <v>436</v>
      </c>
      <c r="H3299" t="s">
        <v>322</v>
      </c>
      <c r="I3299" s="7">
        <v>0</v>
      </c>
      <c r="L3299" s="7">
        <v>8522374478</v>
      </c>
      <c r="M3299" s="7">
        <v>391005163</v>
      </c>
      <c r="N3299" s="7">
        <v>218104877</v>
      </c>
      <c r="O3299" s="20" t="str">
        <f t="shared" si="104"/>
        <v/>
      </c>
    </row>
    <row r="3300" spans="1:15">
      <c r="A3300" s="20" t="str">
        <f t="shared" si="103"/>
        <v>Birta lífeyrissjóðurTilgreind séreign</v>
      </c>
      <c r="B3300" s="20" t="str">
        <f>_xlfn.IFNA(INDEX(Listi!$AI:$AI,MATCH(C3300,Listi!$AJ:$AJ,0)),INDEX(Listi!T:T,MATCH(C3300,Listi!U:U,0)))</f>
        <v xml:space="preserve">Birta  </v>
      </c>
      <c r="C3300" t="s">
        <v>298</v>
      </c>
      <c r="D3300" t="s">
        <v>312</v>
      </c>
      <c r="E3300" t="s">
        <v>276</v>
      </c>
      <c r="F3300" t="s">
        <v>435</v>
      </c>
      <c r="G3300" s="8" t="s">
        <v>436</v>
      </c>
      <c r="H3300" t="s">
        <v>322</v>
      </c>
      <c r="I3300" s="7">
        <v>0</v>
      </c>
      <c r="L3300" s="7">
        <v>2234420297</v>
      </c>
      <c r="M3300" s="7">
        <v>511871981</v>
      </c>
      <c r="N3300" s="7">
        <v>36000223</v>
      </c>
      <c r="O3300" s="20" t="str">
        <f t="shared" si="104"/>
        <v/>
      </c>
    </row>
    <row r="3301" spans="1:15">
      <c r="A3301" s="20" t="str">
        <f t="shared" si="103"/>
        <v>Brú Lífeyrissjóður starfsmanna sveitarfélagaA-deild</v>
      </c>
      <c r="B3301" s="20" t="str">
        <f>_xlfn.IFNA(INDEX(Listi!$AI:$AI,MATCH(C3301,Listi!$AJ:$AJ,0)),INDEX(Listi!T:T,MATCH(C3301,Listi!U:U,0)))</f>
        <v>Brú</v>
      </c>
      <c r="C3301" t="s">
        <v>217</v>
      </c>
      <c r="D3301" t="s">
        <v>257</v>
      </c>
      <c r="E3301" t="s">
        <v>275</v>
      </c>
      <c r="F3301" t="s">
        <v>435</v>
      </c>
      <c r="G3301" s="8" t="s">
        <v>436</v>
      </c>
      <c r="H3301" t="s">
        <v>322</v>
      </c>
      <c r="I3301" s="7">
        <v>407885995</v>
      </c>
      <c r="L3301" s="7">
        <v>270469177889</v>
      </c>
      <c r="M3301" s="7">
        <v>13987858077</v>
      </c>
      <c r="N3301" s="7">
        <v>4793072329</v>
      </c>
      <c r="O3301" s="20" t="str">
        <f t="shared" si="104"/>
        <v/>
      </c>
    </row>
    <row r="3302" spans="1:15">
      <c r="A3302" s="20" t="str">
        <f t="shared" si="103"/>
        <v>Brú Lífeyrissjóður starfsmanna sveitarfélagaB-deild</v>
      </c>
      <c r="B3302" s="20" t="str">
        <f>_xlfn.IFNA(INDEX(Listi!$AI:$AI,MATCH(C3302,Listi!$AJ:$AJ,0)),INDEX(Listi!T:T,MATCH(C3302,Listi!U:U,0)))</f>
        <v>Brú</v>
      </c>
      <c r="C3302" t="s">
        <v>217</v>
      </c>
      <c r="D3302" t="s">
        <v>218</v>
      </c>
      <c r="E3302" t="s">
        <v>275</v>
      </c>
      <c r="F3302" t="s">
        <v>435</v>
      </c>
      <c r="G3302" s="8" t="s">
        <v>436</v>
      </c>
      <c r="H3302" t="s">
        <v>322</v>
      </c>
      <c r="I3302" s="7">
        <v>0</v>
      </c>
      <c r="L3302" s="7">
        <v>17004783831</v>
      </c>
      <c r="M3302" s="7">
        <v>119747694</v>
      </c>
      <c r="N3302" s="7">
        <v>3424817406</v>
      </c>
      <c r="O3302" s="20" t="str">
        <f t="shared" si="104"/>
        <v/>
      </c>
    </row>
    <row r="3303" spans="1:15">
      <c r="A3303" s="20" t="str">
        <f t="shared" si="103"/>
        <v>Brú Lífeyrissjóður starfsmanna sveitarfélagaV-deild</v>
      </c>
      <c r="B3303" s="20" t="str">
        <f>_xlfn.IFNA(INDEX(Listi!$AI:$AI,MATCH(C3303,Listi!$AJ:$AJ,0)),INDEX(Listi!T:T,MATCH(C3303,Listi!U:U,0)))</f>
        <v>Brú</v>
      </c>
      <c r="C3303" t="s">
        <v>217</v>
      </c>
      <c r="D3303" t="s">
        <v>219</v>
      </c>
      <c r="E3303" t="s">
        <v>275</v>
      </c>
      <c r="F3303" t="s">
        <v>435</v>
      </c>
      <c r="G3303" s="8" t="s">
        <v>436</v>
      </c>
      <c r="H3303" t="s">
        <v>322</v>
      </c>
      <c r="I3303" s="7">
        <v>80667925</v>
      </c>
      <c r="L3303" s="7">
        <v>54501394986</v>
      </c>
      <c r="M3303" s="7">
        <v>4188513374</v>
      </c>
      <c r="N3303" s="7">
        <v>455519059</v>
      </c>
      <c r="O3303" s="20" t="str">
        <f t="shared" si="104"/>
        <v/>
      </c>
    </row>
    <row r="3304" spans="1:15">
      <c r="A3304" s="20" t="str">
        <f t="shared" si="103"/>
        <v>Eftirlaunasj atvinnuflugmannaSamtryggingardeild</v>
      </c>
      <c r="B3304" s="20" t="str">
        <f>_xlfn.IFNA(INDEX(Listi!$AI:$AI,MATCH(C3304,Listi!$AJ:$AJ,0)),INDEX(Listi!T:T,MATCH(C3304,Listi!U:U,0)))</f>
        <v>EFÍA</v>
      </c>
      <c r="C3304" t="s">
        <v>220</v>
      </c>
      <c r="D3304" t="s">
        <v>205</v>
      </c>
      <c r="E3304" t="s">
        <v>275</v>
      </c>
      <c r="F3304" t="s">
        <v>435</v>
      </c>
      <c r="G3304" s="8" t="s">
        <v>436</v>
      </c>
      <c r="H3304" t="s">
        <v>322</v>
      </c>
      <c r="I3304" s="7">
        <v>5249000</v>
      </c>
      <c r="L3304" s="7">
        <v>58542663000</v>
      </c>
      <c r="M3304" s="7">
        <v>1477262000</v>
      </c>
      <c r="N3304" s="7">
        <v>1113313000</v>
      </c>
      <c r="O3304" s="20" t="str">
        <f t="shared" si="104"/>
        <v/>
      </c>
    </row>
    <row r="3305" spans="1:15">
      <c r="A3305" s="20" t="str">
        <f t="shared" si="103"/>
        <v>Festa - lífeyrissjóðurSamtryggingardeild</v>
      </c>
      <c r="B3305" s="20" t="str">
        <f>_xlfn.IFNA(INDEX(Listi!$AI:$AI,MATCH(C3305,Listi!$AJ:$AJ,0)),INDEX(Listi!T:T,MATCH(C3305,Listi!U:U,0)))</f>
        <v xml:space="preserve">Festa </v>
      </c>
      <c r="C3305" t="s">
        <v>221</v>
      </c>
      <c r="D3305" t="s">
        <v>205</v>
      </c>
      <c r="E3305" t="s">
        <v>275</v>
      </c>
      <c r="F3305" t="s">
        <v>435</v>
      </c>
      <c r="G3305" s="8" t="s">
        <v>436</v>
      </c>
      <c r="H3305" t="s">
        <v>322</v>
      </c>
      <c r="I3305" s="7">
        <v>717292459</v>
      </c>
      <c r="L3305" s="7">
        <v>246318113722</v>
      </c>
      <c r="M3305" s="7">
        <v>11138196907</v>
      </c>
      <c r="N3305" s="7">
        <v>5180938287</v>
      </c>
      <c r="O3305" s="20" t="str">
        <f t="shared" si="104"/>
        <v/>
      </c>
    </row>
    <row r="3306" spans="1:15">
      <c r="A3306" s="20" t="str">
        <f t="shared" si="103"/>
        <v>Festa - lífeyrissjóðurSparnaðarleið I</v>
      </c>
      <c r="B3306" s="20" t="str">
        <f>_xlfn.IFNA(INDEX(Listi!$AI:$AI,MATCH(C3306,Listi!$AJ:$AJ,0)),INDEX(Listi!T:T,MATCH(C3306,Listi!U:U,0)))</f>
        <v xml:space="preserve">Festa </v>
      </c>
      <c r="C3306" t="s">
        <v>221</v>
      </c>
      <c r="D3306" t="s">
        <v>464</v>
      </c>
      <c r="E3306" t="s">
        <v>276</v>
      </c>
      <c r="F3306" t="s">
        <v>435</v>
      </c>
      <c r="G3306" s="8" t="s">
        <v>436</v>
      </c>
      <c r="H3306" t="s">
        <v>322</v>
      </c>
      <c r="I3306" s="7">
        <v>0</v>
      </c>
      <c r="L3306" s="7">
        <v>75585319</v>
      </c>
      <c r="M3306" s="7">
        <v>37671409</v>
      </c>
      <c r="N3306" s="7">
        <v>2063969</v>
      </c>
      <c r="O3306" s="20" t="str">
        <f t="shared" si="104"/>
        <v/>
      </c>
    </row>
    <row r="3307" spans="1:15">
      <c r="A3307" s="20" t="str">
        <f t="shared" si="103"/>
        <v>Festa - lífeyrissjóðurSparnaðarleið II</v>
      </c>
      <c r="B3307" s="20" t="str">
        <f>_xlfn.IFNA(INDEX(Listi!$AI:$AI,MATCH(C3307,Listi!$AJ:$AJ,0)),INDEX(Listi!T:T,MATCH(C3307,Listi!U:U,0)))</f>
        <v xml:space="preserve">Festa </v>
      </c>
      <c r="C3307" t="s">
        <v>221</v>
      </c>
      <c r="D3307" t="s">
        <v>388</v>
      </c>
      <c r="E3307" t="s">
        <v>276</v>
      </c>
      <c r="F3307" t="s">
        <v>435</v>
      </c>
      <c r="G3307" s="8" t="s">
        <v>436</v>
      </c>
      <c r="H3307" t="s">
        <v>322</v>
      </c>
      <c r="I3307" s="7">
        <v>0</v>
      </c>
      <c r="L3307" s="7">
        <v>1113180693</v>
      </c>
      <c r="M3307" s="7">
        <v>134564310</v>
      </c>
      <c r="N3307" s="7">
        <v>19363084</v>
      </c>
      <c r="O3307" s="20" t="str">
        <f t="shared" si="104"/>
        <v/>
      </c>
    </row>
    <row r="3308" spans="1:15">
      <c r="A3308" s="20" t="str">
        <f t="shared" si="103"/>
        <v>Frjálsi lífeyrissjóðurinnDeild/leið I</v>
      </c>
      <c r="B3308" s="20" t="str">
        <f>_xlfn.IFNA(INDEX(Listi!$AI:$AI,MATCH(C3308,Listi!$AJ:$AJ,0)),INDEX(Listi!T:T,MATCH(C3308,Listi!U:U,0)))</f>
        <v xml:space="preserve">Frjálsi </v>
      </c>
      <c r="C3308" t="s">
        <v>222</v>
      </c>
      <c r="D3308" t="s">
        <v>223</v>
      </c>
      <c r="E3308" t="s">
        <v>276</v>
      </c>
      <c r="F3308" t="s">
        <v>435</v>
      </c>
      <c r="G3308" s="8" t="s">
        <v>436</v>
      </c>
      <c r="H3308" t="s">
        <v>322</v>
      </c>
      <c r="I3308" s="7">
        <v>18248000</v>
      </c>
      <c r="L3308" s="7">
        <v>199278730000</v>
      </c>
      <c r="M3308" s="7">
        <v>10813020000</v>
      </c>
      <c r="N3308" s="7">
        <v>2178012000</v>
      </c>
      <c r="O3308" s="20" t="str">
        <f t="shared" si="104"/>
        <v/>
      </c>
    </row>
    <row r="3309" spans="1:15">
      <c r="A3309" s="20" t="str">
        <f t="shared" si="103"/>
        <v>Frjálsi lífeyrissjóðurinnDeild/leið II</v>
      </c>
      <c r="B3309" s="20" t="str">
        <f>_xlfn.IFNA(INDEX(Listi!$AI:$AI,MATCH(C3309,Listi!$AJ:$AJ,0)),INDEX(Listi!T:T,MATCH(C3309,Listi!U:U,0)))</f>
        <v xml:space="preserve">Frjálsi </v>
      </c>
      <c r="C3309" t="s">
        <v>222</v>
      </c>
      <c r="D3309" t="s">
        <v>224</v>
      </c>
      <c r="E3309" t="s">
        <v>276</v>
      </c>
      <c r="F3309" t="s">
        <v>435</v>
      </c>
      <c r="G3309" s="8" t="s">
        <v>436</v>
      </c>
      <c r="H3309" t="s">
        <v>322</v>
      </c>
      <c r="I3309" s="7">
        <v>2284000</v>
      </c>
      <c r="L3309" s="7">
        <v>29681370000</v>
      </c>
      <c r="M3309" s="7">
        <v>1864883000</v>
      </c>
      <c r="N3309" s="7">
        <v>401735000</v>
      </c>
      <c r="O3309" s="20" t="str">
        <f t="shared" si="104"/>
        <v/>
      </c>
    </row>
    <row r="3310" spans="1:15">
      <c r="A3310" s="20" t="str">
        <f t="shared" si="103"/>
        <v>Frjálsi lífeyrissjóðurinnDeild/leið III</v>
      </c>
      <c r="B3310" s="20" t="str">
        <f>_xlfn.IFNA(INDEX(Listi!$AI:$AI,MATCH(C3310,Listi!$AJ:$AJ,0)),INDEX(Listi!T:T,MATCH(C3310,Listi!U:U,0)))</f>
        <v xml:space="preserve">Frjálsi </v>
      </c>
      <c r="C3310" t="s">
        <v>222</v>
      </c>
      <c r="D3310" t="s">
        <v>225</v>
      </c>
      <c r="E3310" t="s">
        <v>276</v>
      </c>
      <c r="F3310" t="s">
        <v>435</v>
      </c>
      <c r="G3310" s="8" t="s">
        <v>436</v>
      </c>
      <c r="H3310" t="s">
        <v>322</v>
      </c>
      <c r="I3310" s="7">
        <v>0</v>
      </c>
      <c r="L3310" s="7">
        <v>43554797000</v>
      </c>
      <c r="M3310" s="7">
        <v>2564479000</v>
      </c>
      <c r="N3310" s="7">
        <v>1456678000</v>
      </c>
      <c r="O3310" s="20" t="str">
        <f t="shared" si="104"/>
        <v/>
      </c>
    </row>
    <row r="3311" spans="1:15">
      <c r="A3311" s="20" t="str">
        <f t="shared" si="103"/>
        <v>Frjálsi lífeyrissjóðurinnFrjálsi Áhætta</v>
      </c>
      <c r="B3311" s="20" t="str">
        <f>_xlfn.IFNA(INDEX(Listi!$AI:$AI,MATCH(C3311,Listi!$AJ:$AJ,0)),INDEX(Listi!T:T,MATCH(C3311,Listi!U:U,0)))</f>
        <v xml:space="preserve">Frjálsi </v>
      </c>
      <c r="C3311" t="s">
        <v>222</v>
      </c>
      <c r="D3311" t="s">
        <v>226</v>
      </c>
      <c r="E3311" t="s">
        <v>276</v>
      </c>
      <c r="F3311" t="s">
        <v>435</v>
      </c>
      <c r="G3311" s="8" t="s">
        <v>436</v>
      </c>
      <c r="H3311" t="s">
        <v>322</v>
      </c>
      <c r="I3311" s="7">
        <v>136000</v>
      </c>
      <c r="L3311" s="7">
        <v>2707615000</v>
      </c>
      <c r="M3311" s="7">
        <v>335331000</v>
      </c>
      <c r="N3311" s="7">
        <v>1872000</v>
      </c>
      <c r="O3311" s="20" t="str">
        <f t="shared" si="104"/>
        <v/>
      </c>
    </row>
    <row r="3312" spans="1:15">
      <c r="A3312" s="20" t="str">
        <f t="shared" si="103"/>
        <v>Frjálsi lífeyrissjóðurinnSameiginleg deild</v>
      </c>
      <c r="B3312" s="20" t="str">
        <f>_xlfn.IFNA(INDEX(Listi!$AI:$AI,MATCH(C3312,Listi!$AJ:$AJ,0)),INDEX(Listi!T:T,MATCH(C3312,Listi!U:U,0)))</f>
        <v xml:space="preserve">Frjálsi </v>
      </c>
      <c r="C3312" t="s">
        <v>222</v>
      </c>
      <c r="D3312" t="s">
        <v>311</v>
      </c>
      <c r="E3312" t="s">
        <v>276</v>
      </c>
      <c r="F3312" t="s">
        <v>435</v>
      </c>
      <c r="G3312" s="8" t="s">
        <v>436</v>
      </c>
      <c r="H3312" t="s">
        <v>322</v>
      </c>
      <c r="I3312" s="7">
        <v>0</v>
      </c>
      <c r="L3312" s="7">
        <v>0</v>
      </c>
      <c r="M3312" s="7">
        <v>0</v>
      </c>
      <c r="N3312" s="7">
        <v>0</v>
      </c>
      <c r="O3312" s="20" t="str">
        <f t="shared" si="104"/>
        <v/>
      </c>
    </row>
    <row r="3313" spans="1:15">
      <c r="A3313" s="20" t="str">
        <f t="shared" si="103"/>
        <v>Frjálsi lífeyrissjóðurinnSamtryggingardeild</v>
      </c>
      <c r="B3313" s="20" t="str">
        <f>_xlfn.IFNA(INDEX(Listi!$AI:$AI,MATCH(C3313,Listi!$AJ:$AJ,0)),INDEX(Listi!T:T,MATCH(C3313,Listi!U:U,0)))</f>
        <v xml:space="preserve">Frjálsi </v>
      </c>
      <c r="C3313" t="s">
        <v>222</v>
      </c>
      <c r="D3313" t="s">
        <v>205</v>
      </c>
      <c r="E3313" t="s">
        <v>275</v>
      </c>
      <c r="F3313" t="s">
        <v>435</v>
      </c>
      <c r="G3313" s="8" t="s">
        <v>436</v>
      </c>
      <c r="H3313" t="s">
        <v>322</v>
      </c>
      <c r="I3313" s="7">
        <v>11885000</v>
      </c>
      <c r="L3313" s="7">
        <v>127148465000</v>
      </c>
      <c r="M3313" s="7">
        <v>7524433000</v>
      </c>
      <c r="N3313" s="7">
        <v>1254273000</v>
      </c>
      <c r="O3313" s="20" t="str">
        <f t="shared" si="104"/>
        <v/>
      </c>
    </row>
    <row r="3314" spans="1:15">
      <c r="A3314" s="20" t="str">
        <f t="shared" si="103"/>
        <v>Gildi - lífeyrissjóðurFramtíðarsýn 1</v>
      </c>
      <c r="B3314" s="20" t="str">
        <f>_xlfn.IFNA(INDEX(Listi!$AI:$AI,MATCH(C3314,Listi!$AJ:$AJ,0)),INDEX(Listi!T:T,MATCH(C3314,Listi!U:U,0)))</f>
        <v xml:space="preserve">Gildi  </v>
      </c>
      <c r="C3314" t="s">
        <v>227</v>
      </c>
      <c r="D3314" t="s">
        <v>373</v>
      </c>
      <c r="E3314" t="s">
        <v>276</v>
      </c>
      <c r="F3314" t="s">
        <v>435</v>
      </c>
      <c r="G3314" s="8" t="s">
        <v>436</v>
      </c>
      <c r="H3314" t="s">
        <v>322</v>
      </c>
      <c r="I3314" s="7">
        <v>0</v>
      </c>
      <c r="L3314" s="7">
        <v>3223959491</v>
      </c>
      <c r="M3314" s="7">
        <v>185065371</v>
      </c>
      <c r="N3314" s="7">
        <v>99697779</v>
      </c>
      <c r="O3314" s="20" t="str">
        <f t="shared" si="104"/>
        <v/>
      </c>
    </row>
    <row r="3315" spans="1:15">
      <c r="A3315" s="20" t="str">
        <f t="shared" si="103"/>
        <v>Gildi - lífeyrissjóðurFramtíðarsýn 2</v>
      </c>
      <c r="B3315" s="20" t="str">
        <f>_xlfn.IFNA(INDEX(Listi!$AI:$AI,MATCH(C3315,Listi!$AJ:$AJ,0)),INDEX(Listi!T:T,MATCH(C3315,Listi!U:U,0)))</f>
        <v xml:space="preserve">Gildi  </v>
      </c>
      <c r="C3315" t="s">
        <v>227</v>
      </c>
      <c r="D3315" t="s">
        <v>374</v>
      </c>
      <c r="E3315" t="s">
        <v>276</v>
      </c>
      <c r="F3315" t="s">
        <v>435</v>
      </c>
      <c r="G3315" s="8" t="s">
        <v>436</v>
      </c>
      <c r="H3315" t="s">
        <v>322</v>
      </c>
      <c r="I3315" s="7">
        <v>0</v>
      </c>
      <c r="L3315" s="7">
        <v>3172355810</v>
      </c>
      <c r="M3315" s="7">
        <v>227598529</v>
      </c>
      <c r="N3315" s="7">
        <v>70042741</v>
      </c>
      <c r="O3315" s="20" t="str">
        <f t="shared" si="104"/>
        <v/>
      </c>
    </row>
    <row r="3316" spans="1:15">
      <c r="A3316" s="20" t="str">
        <f t="shared" si="103"/>
        <v>Gildi - lífeyrissjóðurFramtíðarsýn 3</v>
      </c>
      <c r="B3316" s="20" t="str">
        <f>_xlfn.IFNA(INDEX(Listi!$AI:$AI,MATCH(C3316,Listi!$AJ:$AJ,0)),INDEX(Listi!T:T,MATCH(C3316,Listi!U:U,0)))</f>
        <v xml:space="preserve">Gildi  </v>
      </c>
      <c r="C3316" t="s">
        <v>227</v>
      </c>
      <c r="D3316" t="s">
        <v>380</v>
      </c>
      <c r="E3316" t="s">
        <v>276</v>
      </c>
      <c r="F3316" t="s">
        <v>435</v>
      </c>
      <c r="G3316" s="8" t="s">
        <v>436</v>
      </c>
      <c r="H3316" t="s">
        <v>322</v>
      </c>
      <c r="I3316" s="7">
        <v>0</v>
      </c>
      <c r="L3316" s="7">
        <v>1220667693</v>
      </c>
      <c r="M3316" s="7">
        <v>206427664</v>
      </c>
      <c r="N3316" s="7">
        <v>61376636</v>
      </c>
      <c r="O3316" s="20" t="str">
        <f t="shared" si="104"/>
        <v/>
      </c>
    </row>
    <row r="3317" spans="1:15">
      <c r="A3317" s="20" t="str">
        <f t="shared" si="103"/>
        <v>Gildi - lífeyrissjóðurSamtryggingardeild</v>
      </c>
      <c r="B3317" s="20" t="str">
        <f>_xlfn.IFNA(INDEX(Listi!$AI:$AI,MATCH(C3317,Listi!$AJ:$AJ,0)),INDEX(Listi!T:T,MATCH(C3317,Listi!U:U,0)))</f>
        <v xml:space="preserve">Gildi  </v>
      </c>
      <c r="C3317" t="s">
        <v>227</v>
      </c>
      <c r="D3317" t="s">
        <v>205</v>
      </c>
      <c r="E3317" t="s">
        <v>275</v>
      </c>
      <c r="F3317" t="s">
        <v>435</v>
      </c>
      <c r="G3317" s="8" t="s">
        <v>436</v>
      </c>
      <c r="H3317" t="s">
        <v>322</v>
      </c>
      <c r="I3317" s="7">
        <v>2176481024</v>
      </c>
      <c r="L3317" s="7">
        <v>908474103084</v>
      </c>
      <c r="M3317" s="7">
        <v>33404441428</v>
      </c>
      <c r="N3317" s="7">
        <v>20772915594</v>
      </c>
      <c r="O3317" s="20" t="str">
        <f t="shared" si="104"/>
        <v/>
      </c>
    </row>
    <row r="3318" spans="1:15">
      <c r="A3318" s="20" t="str">
        <f t="shared" si="103"/>
        <v>Íslandsbanki hf.Erlend verðbréf</v>
      </c>
      <c r="B3318" s="20" t="str">
        <f>_xlfn.IFNA(INDEX(Listi!$AI:$AI,MATCH(C3318,Listi!$AJ:$AJ,0)),INDEX(Listi!T:T,MATCH(C3318,Listi!U:U,0)))</f>
        <v>Íslandsbanki</v>
      </c>
      <c r="C3318" t="s">
        <v>228</v>
      </c>
      <c r="D3318" t="s">
        <v>229</v>
      </c>
      <c r="E3318" t="s">
        <v>276</v>
      </c>
      <c r="F3318" t="s">
        <v>435</v>
      </c>
      <c r="G3318" s="8" t="s">
        <v>436</v>
      </c>
      <c r="H3318" t="s">
        <v>322</v>
      </c>
      <c r="I3318" s="7">
        <v>0</v>
      </c>
      <c r="L3318" s="7">
        <v>1602556114</v>
      </c>
      <c r="M3318" s="7">
        <v>15640340</v>
      </c>
      <c r="N3318" s="7">
        <v>15279587</v>
      </c>
      <c r="O3318" s="20" t="str">
        <f t="shared" si="104"/>
        <v/>
      </c>
    </row>
    <row r="3319" spans="1:15">
      <c r="A3319" s="20" t="str">
        <f t="shared" si="103"/>
        <v>Íslandsbanki hf.Húsnæðisleið</v>
      </c>
      <c r="B3319" s="20" t="str">
        <f>_xlfn.IFNA(INDEX(Listi!$AI:$AI,MATCH(C3319,Listi!$AJ:$AJ,0)),INDEX(Listi!T:T,MATCH(C3319,Listi!U:U,0)))</f>
        <v>Íslandsbanki</v>
      </c>
      <c r="C3319" t="s">
        <v>228</v>
      </c>
      <c r="D3319" t="s">
        <v>307</v>
      </c>
      <c r="E3319" t="s">
        <v>276</v>
      </c>
      <c r="F3319" t="s">
        <v>435</v>
      </c>
      <c r="G3319" s="8" t="s">
        <v>436</v>
      </c>
      <c r="H3319" t="s">
        <v>322</v>
      </c>
      <c r="I3319" s="7">
        <v>0</v>
      </c>
      <c r="L3319" s="7">
        <v>2334808209</v>
      </c>
      <c r="M3319" s="7">
        <v>1128225985</v>
      </c>
      <c r="N3319" s="7">
        <v>7159457</v>
      </c>
      <c r="O3319" s="20" t="str">
        <f t="shared" si="104"/>
        <v/>
      </c>
    </row>
    <row r="3320" spans="1:15">
      <c r="A3320" s="20" t="str">
        <f t="shared" si="103"/>
        <v>Íslandsbanki hf.Lífeyrisreikningur-óverðtryggður</v>
      </c>
      <c r="B3320" s="20" t="str">
        <f>_xlfn.IFNA(INDEX(Listi!$AI:$AI,MATCH(C3320,Listi!$AJ:$AJ,0)),INDEX(Listi!T:T,MATCH(C3320,Listi!U:U,0)))</f>
        <v>Íslandsbanki</v>
      </c>
      <c r="C3320" t="s">
        <v>228</v>
      </c>
      <c r="D3320" t="s">
        <v>231</v>
      </c>
      <c r="E3320" t="s">
        <v>276</v>
      </c>
      <c r="F3320" t="s">
        <v>435</v>
      </c>
      <c r="G3320" s="8" t="s">
        <v>436</v>
      </c>
      <c r="H3320" t="s">
        <v>322</v>
      </c>
      <c r="I3320" s="7">
        <v>0</v>
      </c>
      <c r="L3320" s="7">
        <v>2506311736</v>
      </c>
      <c r="M3320" s="7">
        <v>879015901</v>
      </c>
      <c r="N3320" s="7">
        <v>95740979</v>
      </c>
      <c r="O3320" s="20" t="str">
        <f t="shared" si="104"/>
        <v/>
      </c>
    </row>
    <row r="3321" spans="1:15">
      <c r="A3321" s="20" t="str">
        <f t="shared" si="103"/>
        <v>Íslandsbanki hf.Lífeyrisreikningur-verðtryggður</v>
      </c>
      <c r="B3321" s="20" t="str">
        <f>_xlfn.IFNA(INDEX(Listi!$AI:$AI,MATCH(C3321,Listi!$AJ:$AJ,0)),INDEX(Listi!T:T,MATCH(C3321,Listi!U:U,0)))</f>
        <v>Íslandsbanki</v>
      </c>
      <c r="C3321" t="s">
        <v>228</v>
      </c>
      <c r="D3321" t="s">
        <v>232</v>
      </c>
      <c r="E3321" t="s">
        <v>276</v>
      </c>
      <c r="F3321" t="s">
        <v>435</v>
      </c>
      <c r="G3321" s="8" t="s">
        <v>436</v>
      </c>
      <c r="H3321" t="s">
        <v>322</v>
      </c>
      <c r="I3321" s="7">
        <v>0</v>
      </c>
      <c r="L3321" s="7">
        <v>35933944171</v>
      </c>
      <c r="M3321" s="7">
        <v>3575627585</v>
      </c>
      <c r="N3321" s="7">
        <v>973599891</v>
      </c>
      <c r="O3321" s="20" t="str">
        <f t="shared" si="104"/>
        <v/>
      </c>
    </row>
    <row r="3322" spans="1:15">
      <c r="A3322" s="20" t="str">
        <f t="shared" si="103"/>
        <v>Íslandsbanki hf.Löng ríkisskuldabréf</v>
      </c>
      <c r="B3322" s="20" t="str">
        <f>_xlfn.IFNA(INDEX(Listi!$AI:$AI,MATCH(C3322,Listi!$AJ:$AJ,0)),INDEX(Listi!T:T,MATCH(C3322,Listi!U:U,0)))</f>
        <v>Íslandsbanki</v>
      </c>
      <c r="C3322" t="s">
        <v>228</v>
      </c>
      <c r="D3322" t="s">
        <v>233</v>
      </c>
      <c r="E3322" t="s">
        <v>276</v>
      </c>
      <c r="F3322" t="s">
        <v>435</v>
      </c>
      <c r="G3322" s="8" t="s">
        <v>436</v>
      </c>
      <c r="H3322" t="s">
        <v>322</v>
      </c>
      <c r="I3322" s="7">
        <v>0</v>
      </c>
      <c r="L3322" s="7">
        <v>753232602</v>
      </c>
      <c r="M3322" s="7">
        <v>52540738</v>
      </c>
      <c r="N3322" s="7">
        <v>25520229</v>
      </c>
      <c r="O3322" s="20" t="str">
        <f t="shared" si="104"/>
        <v/>
      </c>
    </row>
    <row r="3323" spans="1:15">
      <c r="A3323" s="20" t="str">
        <f t="shared" si="103"/>
        <v>Íslandsbanki hf.Stýring A</v>
      </c>
      <c r="B3323" s="20" t="str">
        <f>_xlfn.IFNA(INDEX(Listi!$AI:$AI,MATCH(C3323,Listi!$AJ:$AJ,0)),INDEX(Listi!T:T,MATCH(C3323,Listi!U:U,0)))</f>
        <v>Íslandsbanki</v>
      </c>
      <c r="C3323" t="s">
        <v>228</v>
      </c>
      <c r="D3323" t="s">
        <v>234</v>
      </c>
      <c r="E3323" t="s">
        <v>276</v>
      </c>
      <c r="F3323" t="s">
        <v>435</v>
      </c>
      <c r="G3323" s="8" t="s">
        <v>436</v>
      </c>
      <c r="H3323" t="s">
        <v>322</v>
      </c>
      <c r="I3323" s="7">
        <v>0</v>
      </c>
      <c r="L3323" s="7">
        <v>4133723797</v>
      </c>
      <c r="M3323" s="7">
        <v>215966902</v>
      </c>
      <c r="N3323" s="7">
        <v>124877843</v>
      </c>
      <c r="O3323" s="20" t="str">
        <f t="shared" si="104"/>
        <v/>
      </c>
    </row>
    <row r="3324" spans="1:15">
      <c r="A3324" s="20" t="str">
        <f t="shared" ref="A3324:A3385" si="105">CONCATENATE(C3324,D3324)</f>
        <v>Íslandsbanki hf.Stýring B</v>
      </c>
      <c r="B3324" s="20" t="str">
        <f>_xlfn.IFNA(INDEX(Listi!$AI:$AI,MATCH(C3324,Listi!$AJ:$AJ,0)),INDEX(Listi!T:T,MATCH(C3324,Listi!U:U,0)))</f>
        <v>Íslandsbanki</v>
      </c>
      <c r="C3324" t="s">
        <v>228</v>
      </c>
      <c r="D3324" t="s">
        <v>235</v>
      </c>
      <c r="E3324" t="s">
        <v>276</v>
      </c>
      <c r="F3324" t="s">
        <v>435</v>
      </c>
      <c r="G3324" s="8" t="s">
        <v>436</v>
      </c>
      <c r="H3324" t="s">
        <v>322</v>
      </c>
      <c r="I3324" s="7">
        <v>0</v>
      </c>
      <c r="L3324" s="7">
        <v>5860247393</v>
      </c>
      <c r="M3324" s="7">
        <v>508591885</v>
      </c>
      <c r="N3324" s="7">
        <v>77897125</v>
      </c>
      <c r="O3324" s="20" t="str">
        <f t="shared" si="104"/>
        <v/>
      </c>
    </row>
    <row r="3325" spans="1:15">
      <c r="A3325" s="20" t="str">
        <f t="shared" si="105"/>
        <v>Íslandsbanki hf.Stýring C</v>
      </c>
      <c r="B3325" s="20" t="str">
        <f>_xlfn.IFNA(INDEX(Listi!$AI:$AI,MATCH(C3325,Listi!$AJ:$AJ,0)),INDEX(Listi!T:T,MATCH(C3325,Listi!U:U,0)))</f>
        <v>Íslandsbanki</v>
      </c>
      <c r="C3325" t="s">
        <v>228</v>
      </c>
      <c r="D3325" t="s">
        <v>236</v>
      </c>
      <c r="E3325" t="s">
        <v>276</v>
      </c>
      <c r="F3325" t="s">
        <v>435</v>
      </c>
      <c r="G3325" s="8" t="s">
        <v>436</v>
      </c>
      <c r="H3325" t="s">
        <v>322</v>
      </c>
      <c r="I3325" s="7">
        <v>0</v>
      </c>
      <c r="L3325" s="7">
        <v>8014427899</v>
      </c>
      <c r="M3325" s="7">
        <v>751053797</v>
      </c>
      <c r="N3325" s="7">
        <v>58531298</v>
      </c>
      <c r="O3325" s="20" t="str">
        <f t="shared" si="104"/>
        <v/>
      </c>
    </row>
    <row r="3326" spans="1:15">
      <c r="A3326" s="20" t="str">
        <f t="shared" si="105"/>
        <v>Íslandsbanki hf.Stýring D</v>
      </c>
      <c r="B3326" s="20" t="str">
        <f>_xlfn.IFNA(INDEX(Listi!$AI:$AI,MATCH(C3326,Listi!$AJ:$AJ,0)),INDEX(Listi!T:T,MATCH(C3326,Listi!U:U,0)))</f>
        <v>Íslandsbanki</v>
      </c>
      <c r="C3326" t="s">
        <v>228</v>
      </c>
      <c r="D3326" t="s">
        <v>237</v>
      </c>
      <c r="E3326" t="s">
        <v>276</v>
      </c>
      <c r="F3326" t="s">
        <v>435</v>
      </c>
      <c r="G3326" s="8" t="s">
        <v>436</v>
      </c>
      <c r="H3326" t="s">
        <v>322</v>
      </c>
      <c r="I3326" s="7">
        <v>0</v>
      </c>
      <c r="L3326" s="7">
        <v>5826614423</v>
      </c>
      <c r="M3326" s="7">
        <v>1371163557</v>
      </c>
      <c r="N3326" s="7">
        <v>36861109</v>
      </c>
      <c r="O3326" s="20" t="str">
        <f t="shared" si="104"/>
        <v/>
      </c>
    </row>
    <row r="3327" spans="1:15">
      <c r="A3327" s="20" t="str">
        <f t="shared" si="105"/>
        <v>Íslandsbanki hf.Stýring E</v>
      </c>
      <c r="B3327" s="20" t="str">
        <f>_xlfn.IFNA(INDEX(Listi!$AI:$AI,MATCH(C3327,Listi!$AJ:$AJ,0)),INDEX(Listi!T:T,MATCH(C3327,Listi!U:U,0)))</f>
        <v>Íslandsbanki</v>
      </c>
      <c r="C3327" t="s">
        <v>228</v>
      </c>
      <c r="D3327" t="s">
        <v>580</v>
      </c>
      <c r="E3327" t="s">
        <v>276</v>
      </c>
      <c r="F3327" t="s">
        <v>435</v>
      </c>
      <c r="G3327" s="8" t="s">
        <v>436</v>
      </c>
      <c r="H3327" t="s">
        <v>322</v>
      </c>
      <c r="I3327" s="7">
        <v>0</v>
      </c>
      <c r="L3327" s="7">
        <v>99567247</v>
      </c>
      <c r="M3327" s="7">
        <v>7691901</v>
      </c>
      <c r="N3327" s="7">
        <v>670647</v>
      </c>
      <c r="O3327" s="20" t="str">
        <f t="shared" si="104"/>
        <v/>
      </c>
    </row>
    <row r="3328" spans="1:15">
      <c r="A3328" s="20" t="str">
        <f t="shared" si="105"/>
        <v>Íslenski lífeyrissjóðurinnLíf 1</v>
      </c>
      <c r="B3328" s="20" t="str">
        <f>_xlfn.IFNA(INDEX(Listi!$AI:$AI,MATCH(C3328,Listi!$AJ:$AJ,0)),INDEX(Listi!T:T,MATCH(C3328,Listi!U:U,0)))</f>
        <v xml:space="preserve">Íslenski  </v>
      </c>
      <c r="C3328" t="s">
        <v>238</v>
      </c>
      <c r="D3328" t="s">
        <v>239</v>
      </c>
      <c r="E3328" t="s">
        <v>276</v>
      </c>
      <c r="F3328" t="s">
        <v>435</v>
      </c>
      <c r="G3328" s="8" t="s">
        <v>436</v>
      </c>
      <c r="H3328" t="s">
        <v>322</v>
      </c>
      <c r="I3328" s="7">
        <v>5597884</v>
      </c>
      <c r="L3328" s="7">
        <v>34645188332</v>
      </c>
      <c r="M3328" s="7">
        <v>5859453012</v>
      </c>
      <c r="N3328" s="7">
        <v>977930648</v>
      </c>
      <c r="O3328" s="20" t="str">
        <f t="shared" si="104"/>
        <v/>
      </c>
    </row>
    <row r="3329" spans="1:15">
      <c r="A3329" s="20" t="str">
        <f t="shared" si="105"/>
        <v>Íslenski lífeyrissjóðurinnLíf 2</v>
      </c>
      <c r="B3329" s="20" t="str">
        <f>_xlfn.IFNA(INDEX(Listi!$AI:$AI,MATCH(C3329,Listi!$AJ:$AJ,0)),INDEX(Listi!T:T,MATCH(C3329,Listi!U:U,0)))</f>
        <v xml:space="preserve">Íslenski  </v>
      </c>
      <c r="C3329" t="s">
        <v>238</v>
      </c>
      <c r="D3329" t="s">
        <v>240</v>
      </c>
      <c r="E3329" t="s">
        <v>276</v>
      </c>
      <c r="F3329" t="s">
        <v>435</v>
      </c>
      <c r="G3329" s="8" t="s">
        <v>436</v>
      </c>
      <c r="H3329" t="s">
        <v>322</v>
      </c>
      <c r="I3329" s="7">
        <v>5379945</v>
      </c>
      <c r="L3329" s="7">
        <v>31029129445</v>
      </c>
      <c r="M3329" s="7">
        <v>2139527304</v>
      </c>
      <c r="N3329" s="7">
        <v>531278955</v>
      </c>
      <c r="O3329" s="20" t="str">
        <f t="shared" si="104"/>
        <v/>
      </c>
    </row>
    <row r="3330" spans="1:15">
      <c r="A3330" s="20" t="str">
        <f t="shared" si="105"/>
        <v>Íslenski lífeyrissjóðurinnLíf 3</v>
      </c>
      <c r="B3330" s="20" t="str">
        <f>_xlfn.IFNA(INDEX(Listi!$AI:$AI,MATCH(C3330,Listi!$AJ:$AJ,0)),INDEX(Listi!T:T,MATCH(C3330,Listi!U:U,0)))</f>
        <v xml:space="preserve">Íslenski  </v>
      </c>
      <c r="C3330" t="s">
        <v>238</v>
      </c>
      <c r="D3330" t="s">
        <v>241</v>
      </c>
      <c r="E3330" t="s">
        <v>276</v>
      </c>
      <c r="F3330" t="s">
        <v>435</v>
      </c>
      <c r="G3330" s="8" t="s">
        <v>436</v>
      </c>
      <c r="H3330" t="s">
        <v>322</v>
      </c>
      <c r="I3330" s="7">
        <v>4115262</v>
      </c>
      <c r="L3330" s="7">
        <v>26552298455</v>
      </c>
      <c r="M3330" s="7">
        <v>1349981892</v>
      </c>
      <c r="N3330" s="7">
        <v>474868471</v>
      </c>
      <c r="O3330" s="20" t="str">
        <f t="shared" ref="O3330:O3393" si="106">IFERROR(VLOOKUP(F3330,EhLykill,3,FALSE),"")</f>
        <v/>
      </c>
    </row>
    <row r="3331" spans="1:15">
      <c r="A3331" s="20" t="str">
        <f t="shared" si="105"/>
        <v>Íslenski lífeyrissjóðurinnLíf 4</v>
      </c>
      <c r="B3331" s="20" t="str">
        <f>_xlfn.IFNA(INDEX(Listi!$AI:$AI,MATCH(C3331,Listi!$AJ:$AJ,0)),INDEX(Listi!T:T,MATCH(C3331,Listi!U:U,0)))</f>
        <v xml:space="preserve">Íslenski  </v>
      </c>
      <c r="C3331" t="s">
        <v>238</v>
      </c>
      <c r="D3331" t="s">
        <v>242</v>
      </c>
      <c r="E3331" t="s">
        <v>276</v>
      </c>
      <c r="F3331" t="s">
        <v>435</v>
      </c>
      <c r="G3331" s="8" t="s">
        <v>436</v>
      </c>
      <c r="H3331" t="s">
        <v>322</v>
      </c>
      <c r="I3331" s="7">
        <v>0</v>
      </c>
      <c r="L3331" s="7">
        <v>15323468197</v>
      </c>
      <c r="M3331" s="7">
        <v>592019313</v>
      </c>
      <c r="N3331" s="7">
        <v>649721424</v>
      </c>
      <c r="O3331" s="20" t="str">
        <f t="shared" si="106"/>
        <v/>
      </c>
    </row>
    <row r="3332" spans="1:15">
      <c r="A3332" s="20" t="str">
        <f t="shared" si="105"/>
        <v>Íslenski lífeyrissjóðurinnSamtryggingardeild</v>
      </c>
      <c r="B3332" s="20" t="str">
        <f>_xlfn.IFNA(INDEX(Listi!$AI:$AI,MATCH(C3332,Listi!$AJ:$AJ,0)),INDEX(Listi!T:T,MATCH(C3332,Listi!U:U,0)))</f>
        <v xml:space="preserve">Íslenski  </v>
      </c>
      <c r="C3332" t="s">
        <v>238</v>
      </c>
      <c r="D3332" t="s">
        <v>205</v>
      </c>
      <c r="E3332" t="s">
        <v>275</v>
      </c>
      <c r="F3332" t="s">
        <v>435</v>
      </c>
      <c r="G3332" s="8" t="s">
        <v>436</v>
      </c>
      <c r="H3332" t="s">
        <v>322</v>
      </c>
      <c r="I3332" s="7">
        <v>5225426</v>
      </c>
      <c r="L3332" s="7">
        <v>32369481106</v>
      </c>
      <c r="M3332" s="7">
        <v>2513450236</v>
      </c>
      <c r="N3332" s="7">
        <v>182749847</v>
      </c>
      <c r="O3332" s="20" t="str">
        <f t="shared" si="106"/>
        <v/>
      </c>
    </row>
    <row r="3333" spans="1:15">
      <c r="A3333" s="20" t="str">
        <f t="shared" si="105"/>
        <v>Kvika banki hf.Ævileið</v>
      </c>
      <c r="B3333" s="20" t="str">
        <f>_xlfn.IFNA(INDEX(Listi!$AI:$AI,MATCH(C3333,Listi!$AJ:$AJ,0)),INDEX(Listi!T:T,MATCH(C3333,Listi!U:U,0)))</f>
        <v xml:space="preserve">Kvika banki </v>
      </c>
      <c r="C3333" t="s">
        <v>243</v>
      </c>
      <c r="D3333" t="s">
        <v>248</v>
      </c>
      <c r="E3333" t="s">
        <v>276</v>
      </c>
      <c r="F3333" t="s">
        <v>435</v>
      </c>
      <c r="G3333" s="8" t="s">
        <v>436</v>
      </c>
      <c r="H3333" t="s">
        <v>322</v>
      </c>
      <c r="I3333" s="7">
        <v>0</v>
      </c>
      <c r="L3333" s="7">
        <v>83990162</v>
      </c>
      <c r="M3333" s="7">
        <v>9152445</v>
      </c>
      <c r="N3333" s="7">
        <v>0</v>
      </c>
      <c r="O3333" s="20" t="str">
        <f t="shared" si="106"/>
        <v/>
      </c>
    </row>
    <row r="3334" spans="1:15">
      <c r="A3334" s="20" t="str">
        <f t="shared" si="105"/>
        <v>Kvika banki hf.Innlánaleið</v>
      </c>
      <c r="B3334" s="20" t="str">
        <f>_xlfn.IFNA(INDEX(Listi!$AI:$AI,MATCH(C3334,Listi!$AJ:$AJ,0)),INDEX(Listi!T:T,MATCH(C3334,Listi!U:U,0)))</f>
        <v xml:space="preserve">Kvika banki </v>
      </c>
      <c r="C3334" t="s">
        <v>243</v>
      </c>
      <c r="D3334" t="s">
        <v>230</v>
      </c>
      <c r="E3334" t="s">
        <v>276</v>
      </c>
      <c r="F3334" t="s">
        <v>435</v>
      </c>
      <c r="G3334" s="8" t="s">
        <v>436</v>
      </c>
      <c r="H3334" t="s">
        <v>322</v>
      </c>
      <c r="I3334" s="7">
        <v>0</v>
      </c>
      <c r="L3334" s="7">
        <v>2045925829</v>
      </c>
      <c r="M3334" s="7">
        <v>336947043</v>
      </c>
      <c r="N3334" s="7">
        <v>10453565</v>
      </c>
      <c r="O3334" s="20" t="str">
        <f t="shared" si="106"/>
        <v/>
      </c>
    </row>
    <row r="3335" spans="1:15">
      <c r="A3335" s="20" t="str">
        <f t="shared" si="105"/>
        <v>Kvika banki hf.Kvika Séreignasparnaður 5</v>
      </c>
      <c r="B3335" s="20" t="str">
        <f>_xlfn.IFNA(INDEX(Listi!$AI:$AI,MATCH(C3335,Listi!$AJ:$AJ,0)),INDEX(Listi!T:T,MATCH(C3335,Listi!U:U,0)))</f>
        <v xml:space="preserve">Kvika banki </v>
      </c>
      <c r="C3335" t="s">
        <v>243</v>
      </c>
      <c r="D3335" t="s">
        <v>471</v>
      </c>
      <c r="E3335" t="s">
        <v>276</v>
      </c>
      <c r="F3335" t="s">
        <v>435</v>
      </c>
      <c r="G3335" s="8" t="s">
        <v>436</v>
      </c>
      <c r="H3335" t="s">
        <v>322</v>
      </c>
      <c r="I3335" s="7">
        <v>0</v>
      </c>
      <c r="L3335" s="7">
        <v>1146886398</v>
      </c>
      <c r="M3335" s="7">
        <v>0</v>
      </c>
      <c r="N3335" s="7">
        <v>0</v>
      </c>
      <c r="O3335" s="20" t="str">
        <f t="shared" si="106"/>
        <v/>
      </c>
    </row>
    <row r="3336" spans="1:15">
      <c r="A3336" s="20" t="str">
        <f t="shared" si="105"/>
        <v>Kvika banki hf.MP Séreign 1</v>
      </c>
      <c r="B3336" s="20" t="str">
        <f>_xlfn.IFNA(INDEX(Listi!$AI:$AI,MATCH(C3336,Listi!$AJ:$AJ,0)),INDEX(Listi!T:T,MATCH(C3336,Listi!U:U,0)))</f>
        <v xml:space="preserve">Kvika banki </v>
      </c>
      <c r="C3336" t="s">
        <v>243</v>
      </c>
      <c r="D3336" t="s">
        <v>244</v>
      </c>
      <c r="E3336" t="s">
        <v>276</v>
      </c>
      <c r="F3336" t="s">
        <v>435</v>
      </c>
      <c r="G3336" s="8" t="s">
        <v>436</v>
      </c>
      <c r="H3336" t="s">
        <v>322</v>
      </c>
      <c r="I3336" s="7">
        <v>0</v>
      </c>
      <c r="L3336" s="7">
        <v>706827763</v>
      </c>
      <c r="M3336" s="7">
        <v>48440481</v>
      </c>
      <c r="N3336" s="7">
        <v>9836508</v>
      </c>
      <c r="O3336" s="20" t="str">
        <f t="shared" si="106"/>
        <v/>
      </c>
    </row>
    <row r="3337" spans="1:15">
      <c r="A3337" s="20" t="str">
        <f t="shared" si="105"/>
        <v>Kvika banki hf.MP Séreign 2</v>
      </c>
      <c r="B3337" s="20" t="str">
        <f>_xlfn.IFNA(INDEX(Listi!$AI:$AI,MATCH(C3337,Listi!$AJ:$AJ,0)),INDEX(Listi!T:T,MATCH(C3337,Listi!U:U,0)))</f>
        <v xml:space="preserve">Kvika banki </v>
      </c>
      <c r="C3337" t="s">
        <v>243</v>
      </c>
      <c r="D3337" t="s">
        <v>245</v>
      </c>
      <c r="E3337" t="s">
        <v>276</v>
      </c>
      <c r="F3337" t="s">
        <v>435</v>
      </c>
      <c r="G3337" s="8" t="s">
        <v>436</v>
      </c>
      <c r="H3337" t="s">
        <v>322</v>
      </c>
      <c r="I3337" s="7">
        <v>0</v>
      </c>
      <c r="L3337" s="7">
        <v>853989181</v>
      </c>
      <c r="M3337" s="7">
        <v>42441382</v>
      </c>
      <c r="N3337" s="7">
        <v>14637701</v>
      </c>
      <c r="O3337" s="20" t="str">
        <f t="shared" si="106"/>
        <v/>
      </c>
    </row>
    <row r="3338" spans="1:15">
      <c r="A3338" s="20" t="str">
        <f t="shared" si="105"/>
        <v>Kvika banki hf.MP Séreign 3</v>
      </c>
      <c r="B3338" s="20" t="str">
        <f>_xlfn.IFNA(INDEX(Listi!$AI:$AI,MATCH(C3338,Listi!$AJ:$AJ,0)),INDEX(Listi!T:T,MATCH(C3338,Listi!U:U,0)))</f>
        <v xml:space="preserve">Kvika banki </v>
      </c>
      <c r="C3338" t="s">
        <v>243</v>
      </c>
      <c r="D3338" t="s">
        <v>246</v>
      </c>
      <c r="E3338" t="s">
        <v>276</v>
      </c>
      <c r="F3338" t="s">
        <v>435</v>
      </c>
      <c r="G3338" s="8" t="s">
        <v>436</v>
      </c>
      <c r="H3338" t="s">
        <v>322</v>
      </c>
      <c r="I3338" s="7">
        <v>0</v>
      </c>
      <c r="L3338" s="7">
        <v>141173858</v>
      </c>
      <c r="M3338" s="7">
        <v>3374790</v>
      </c>
      <c r="N3338" s="7">
        <v>0</v>
      </c>
      <c r="O3338" s="20" t="str">
        <f t="shared" si="106"/>
        <v/>
      </c>
    </row>
    <row r="3339" spans="1:15">
      <c r="A3339" s="20" t="str">
        <f t="shared" si="105"/>
        <v>Kvika banki hf.MP Séreign 4</v>
      </c>
      <c r="B3339" s="20" t="str">
        <f>_xlfn.IFNA(INDEX(Listi!$AI:$AI,MATCH(C3339,Listi!$AJ:$AJ,0)),INDEX(Listi!T:T,MATCH(C3339,Listi!U:U,0)))</f>
        <v xml:space="preserve">Kvika banki </v>
      </c>
      <c r="C3339" t="s">
        <v>243</v>
      </c>
      <c r="D3339" t="s">
        <v>247</v>
      </c>
      <c r="E3339" t="s">
        <v>276</v>
      </c>
      <c r="F3339" t="s">
        <v>435</v>
      </c>
      <c r="G3339" s="8" t="s">
        <v>436</v>
      </c>
      <c r="H3339" t="s">
        <v>322</v>
      </c>
      <c r="I3339" s="7">
        <v>0</v>
      </c>
      <c r="L3339" s="7">
        <v>55886684</v>
      </c>
      <c r="M3339" s="7">
        <v>2888869</v>
      </c>
      <c r="N3339" s="7">
        <v>0</v>
      </c>
      <c r="O3339" s="20" t="str">
        <f t="shared" si="106"/>
        <v/>
      </c>
    </row>
    <row r="3340" spans="1:15">
      <c r="A3340" s="20" t="str">
        <f t="shared" si="105"/>
        <v>Landsbankinn hf.Landsbankinn Erlend verðbréf</v>
      </c>
      <c r="B3340" s="20" t="str">
        <f>_xlfn.IFNA(INDEX(Listi!$AI:$AI,MATCH(C3340,Listi!$AJ:$AJ,0)),INDEX(Listi!T:T,MATCH(C3340,Listi!U:U,0)))</f>
        <v>Landsbankinn</v>
      </c>
      <c r="C3340" t="s">
        <v>249</v>
      </c>
      <c r="D3340" t="s">
        <v>385</v>
      </c>
      <c r="E3340" t="s">
        <v>276</v>
      </c>
      <c r="F3340" t="s">
        <v>435</v>
      </c>
      <c r="G3340" s="8" t="s">
        <v>436</v>
      </c>
      <c r="H3340" t="s">
        <v>322</v>
      </c>
      <c r="I3340" s="7">
        <v>207205</v>
      </c>
      <c r="L3340" s="7">
        <v>3705185129</v>
      </c>
      <c r="M3340" s="7">
        <v>119989407</v>
      </c>
      <c r="N3340" s="7">
        <v>87847878</v>
      </c>
      <c r="O3340" s="20" t="str">
        <f t="shared" si="106"/>
        <v/>
      </c>
    </row>
    <row r="3341" spans="1:15">
      <c r="A3341" s="20" t="str">
        <f t="shared" si="105"/>
        <v>Landsbankinn hf.Landsbankinn Lífeyrisbók</v>
      </c>
      <c r="B3341" s="20" t="str">
        <f>_xlfn.IFNA(INDEX(Listi!$AI:$AI,MATCH(C3341,Listi!$AJ:$AJ,0)),INDEX(Listi!T:T,MATCH(C3341,Listi!U:U,0)))</f>
        <v>Landsbankinn</v>
      </c>
      <c r="C3341" t="s">
        <v>249</v>
      </c>
      <c r="D3341" t="s">
        <v>367</v>
      </c>
      <c r="E3341" t="s">
        <v>276</v>
      </c>
      <c r="F3341" t="s">
        <v>435</v>
      </c>
      <c r="G3341" s="8" t="s">
        <v>436</v>
      </c>
      <c r="H3341" t="s">
        <v>322</v>
      </c>
      <c r="I3341" s="7">
        <v>0</v>
      </c>
      <c r="L3341" s="7">
        <v>3016213427</v>
      </c>
      <c r="M3341" s="7">
        <v>440353590</v>
      </c>
      <c r="N3341" s="7">
        <v>298769900</v>
      </c>
      <c r="O3341" s="20" t="str">
        <f t="shared" si="106"/>
        <v/>
      </c>
    </row>
    <row r="3342" spans="1:15">
      <c r="A3342" s="20" t="str">
        <f t="shared" si="105"/>
        <v>Landsbankinn hf.Landsbankinn Lífeyrisbók verðtryggð</v>
      </c>
      <c r="B3342" s="20" t="str">
        <f>_xlfn.IFNA(INDEX(Listi!$AI:$AI,MATCH(C3342,Listi!$AJ:$AJ,0)),INDEX(Listi!T:T,MATCH(C3342,Listi!U:U,0)))</f>
        <v>Landsbankinn</v>
      </c>
      <c r="C3342" t="s">
        <v>249</v>
      </c>
      <c r="D3342" t="s">
        <v>598</v>
      </c>
      <c r="E3342" t="s">
        <v>276</v>
      </c>
      <c r="F3342" t="s">
        <v>435</v>
      </c>
      <c r="G3342" s="8" t="s">
        <v>436</v>
      </c>
      <c r="H3342" t="s">
        <v>322</v>
      </c>
      <c r="I3342" s="7">
        <v>0</v>
      </c>
      <c r="L3342" s="7">
        <v>66896053137</v>
      </c>
      <c r="M3342" s="7">
        <v>6692476029</v>
      </c>
      <c r="N3342" s="7">
        <v>4680072987</v>
      </c>
      <c r="O3342" s="20" t="str">
        <f t="shared" si="106"/>
        <v/>
      </c>
    </row>
    <row r="3343" spans="1:15">
      <c r="A3343" s="20" t="str">
        <f t="shared" si="105"/>
        <v>Lífeyrissjóður bændaSamtryggingardeild</v>
      </c>
      <c r="B3343" s="20" t="str">
        <f>_xlfn.IFNA(INDEX(Listi!$AI:$AI,MATCH(C3343,Listi!$AJ:$AJ,0)),INDEX(Listi!T:T,MATCH(C3343,Listi!U:U,0)))</f>
        <v>Lífeyrissjóður bænda</v>
      </c>
      <c r="C3343" t="s">
        <v>252</v>
      </c>
      <c r="D3343" t="s">
        <v>205</v>
      </c>
      <c r="E3343" t="s">
        <v>275</v>
      </c>
      <c r="F3343" t="s">
        <v>435</v>
      </c>
      <c r="G3343" s="8" t="s">
        <v>436</v>
      </c>
      <c r="H3343" t="s">
        <v>322</v>
      </c>
      <c r="I3343" s="7">
        <v>4375</v>
      </c>
      <c r="L3343" s="7">
        <v>45108278171</v>
      </c>
      <c r="M3343" s="7">
        <v>776003397</v>
      </c>
      <c r="N3343" s="7">
        <v>1921473168</v>
      </c>
      <c r="O3343" s="20" t="str">
        <f t="shared" si="106"/>
        <v/>
      </c>
    </row>
    <row r="3344" spans="1:15">
      <c r="A3344" s="20" t="str">
        <f t="shared" si="105"/>
        <v>Lífeyrissjóður bankamannaAldursdeild</v>
      </c>
      <c r="B3344" s="20" t="str">
        <f>_xlfn.IFNA(INDEX(Listi!$AI:$AI,MATCH(C3344,Listi!$AJ:$AJ,0)),INDEX(Listi!T:T,MATCH(C3344,Listi!U:U,0)))</f>
        <v>Lífeyrissjóður bankam.</v>
      </c>
      <c r="C3344" t="s">
        <v>250</v>
      </c>
      <c r="D3344" t="s">
        <v>251</v>
      </c>
      <c r="E3344" t="s">
        <v>275</v>
      </c>
      <c r="F3344" t="s">
        <v>435</v>
      </c>
      <c r="G3344" s="8" t="s">
        <v>436</v>
      </c>
      <c r="H3344" t="s">
        <v>322</v>
      </c>
      <c r="I3344" s="7">
        <v>35716000</v>
      </c>
      <c r="L3344" s="7">
        <v>61369964000</v>
      </c>
      <c r="M3344" s="7">
        <v>1996063000</v>
      </c>
      <c r="N3344" s="7">
        <v>753444000</v>
      </c>
      <c r="O3344" s="20" t="str">
        <f t="shared" si="106"/>
        <v/>
      </c>
    </row>
    <row r="3345" spans="1:15">
      <c r="A3345" s="20" t="str">
        <f t="shared" si="105"/>
        <v>Lífeyrissjóður bankamannaHlutfallsdeild</v>
      </c>
      <c r="B3345" s="20" t="str">
        <f>_xlfn.IFNA(INDEX(Listi!$AI:$AI,MATCH(C3345,Listi!$AJ:$AJ,0)),INDEX(Listi!T:T,MATCH(C3345,Listi!U:U,0)))</f>
        <v>Lífeyrissjóður bankam.</v>
      </c>
      <c r="C3345" t="s">
        <v>250</v>
      </c>
      <c r="D3345" t="s">
        <v>467</v>
      </c>
      <c r="E3345" t="s">
        <v>275</v>
      </c>
      <c r="F3345" t="s">
        <v>435</v>
      </c>
      <c r="G3345" s="8" t="s">
        <v>436</v>
      </c>
      <c r="H3345" t="s">
        <v>322</v>
      </c>
      <c r="I3345" s="7">
        <v>0</v>
      </c>
      <c r="L3345" s="7">
        <v>40286427000</v>
      </c>
      <c r="M3345" s="7">
        <v>125147000</v>
      </c>
      <c r="N3345" s="7">
        <v>2741197000</v>
      </c>
      <c r="O3345" s="20" t="str">
        <f t="shared" si="106"/>
        <v/>
      </c>
    </row>
    <row r="3346" spans="1:15">
      <c r="A3346" s="20" t="str">
        <f t="shared" si="105"/>
        <v>Lífeyrissjóður RangæingaSamtryggingardeild</v>
      </c>
      <c r="B3346" s="20" t="str">
        <f>_xlfn.IFNA(INDEX(Listi!$AI:$AI,MATCH(C3346,Listi!$AJ:$AJ,0)),INDEX(Listi!T:T,MATCH(C3346,Listi!U:U,0)))</f>
        <v>Lífeyrissjóður Rang.</v>
      </c>
      <c r="C3346" t="s">
        <v>253</v>
      </c>
      <c r="D3346" t="s">
        <v>205</v>
      </c>
      <c r="E3346" t="s">
        <v>275</v>
      </c>
      <c r="F3346" t="s">
        <v>435</v>
      </c>
      <c r="G3346" s="8" t="s">
        <v>436</v>
      </c>
      <c r="H3346" t="s">
        <v>322</v>
      </c>
      <c r="I3346" s="7">
        <v>1704000</v>
      </c>
      <c r="L3346" s="7">
        <v>18949790000</v>
      </c>
      <c r="M3346" s="7">
        <v>835894000</v>
      </c>
      <c r="N3346" s="7">
        <v>386250000</v>
      </c>
      <c r="O3346" s="20" t="str">
        <f t="shared" si="106"/>
        <v/>
      </c>
    </row>
    <row r="3347" spans="1:15">
      <c r="A3347" s="20" t="str">
        <f t="shared" si="105"/>
        <v>Lífeyrissjóður starfsmanna AkureyrarbæjarSamtryggingardeild</v>
      </c>
      <c r="B3347" s="20" t="str">
        <f>_xlfn.IFNA(INDEX(Listi!$AI:$AI,MATCH(C3347,Listi!$AJ:$AJ,0)),INDEX(Listi!T:T,MATCH(C3347,Listi!U:U,0)))</f>
        <v>Lífeyrissj. starfsm. Akureyrarb.</v>
      </c>
      <c r="C3347" t="s">
        <v>274</v>
      </c>
      <c r="D3347" t="s">
        <v>205</v>
      </c>
      <c r="E3347" t="s">
        <v>275</v>
      </c>
      <c r="F3347" t="s">
        <v>435</v>
      </c>
      <c r="G3347" s="8" t="s">
        <v>436</v>
      </c>
      <c r="H3347" t="s">
        <v>322</v>
      </c>
      <c r="I3347" s="7">
        <v>0</v>
      </c>
      <c r="L3347" s="7">
        <v>14569496826</v>
      </c>
      <c r="M3347" s="7">
        <v>46271787</v>
      </c>
      <c r="N3347" s="7">
        <v>1160288032</v>
      </c>
      <c r="O3347" s="20" t="str">
        <f t="shared" si="106"/>
        <v/>
      </c>
    </row>
    <row r="3348" spans="1:15">
      <c r="A3348" s="20" t="str">
        <f t="shared" si="105"/>
        <v>Lífeyrissjóður starfsmanna Búnaðarbanka ÍslandsSamtryggingardeild</v>
      </c>
      <c r="B3348" s="20" t="str">
        <f>_xlfn.IFNA(INDEX(Listi!$AI:$AI,MATCH(C3348,Listi!$AJ:$AJ,0)),INDEX(Listi!T:T,MATCH(C3348,Listi!U:U,0)))</f>
        <v>Lífeyrissj. starfsm. Búnaðarb.Ísl.</v>
      </c>
      <c r="C3348" t="s">
        <v>254</v>
      </c>
      <c r="D3348" t="s">
        <v>205</v>
      </c>
      <c r="E3348" t="s">
        <v>275</v>
      </c>
      <c r="F3348" t="s">
        <v>435</v>
      </c>
      <c r="G3348" s="8" t="s">
        <v>436</v>
      </c>
      <c r="H3348" t="s">
        <v>322</v>
      </c>
      <c r="I3348" s="7">
        <v>297000</v>
      </c>
      <c r="L3348" s="7">
        <v>27921283000</v>
      </c>
      <c r="M3348" s="7">
        <v>7378000</v>
      </c>
      <c r="N3348" s="7">
        <v>1535577000</v>
      </c>
      <c r="O3348" s="20" t="str">
        <f t="shared" si="106"/>
        <v/>
      </c>
    </row>
    <row r="3349" spans="1:15">
      <c r="A3349" s="20" t="str">
        <f t="shared" si="105"/>
        <v>Lífeyrissjóður starfsmanna ReykjavíkurborgarSamtryggingardeild</v>
      </c>
      <c r="B3349" s="20" t="str">
        <f>_xlfn.IFNA(INDEX(Listi!$AI:$AI,MATCH(C3349,Listi!$AJ:$AJ,0)),INDEX(Listi!T:T,MATCH(C3349,Listi!U:U,0)))</f>
        <v>Lífeyrissj. starfsm. Reykjav.</v>
      </c>
      <c r="C3349" t="s">
        <v>255</v>
      </c>
      <c r="D3349" t="s">
        <v>205</v>
      </c>
      <c r="E3349" t="s">
        <v>275</v>
      </c>
      <c r="F3349" t="s">
        <v>435</v>
      </c>
      <c r="G3349" s="8" t="s">
        <v>436</v>
      </c>
      <c r="H3349" t="s">
        <v>322</v>
      </c>
      <c r="I3349" s="7">
        <v>0</v>
      </c>
      <c r="L3349" s="7">
        <v>92450251598</v>
      </c>
      <c r="M3349" s="7">
        <v>217604296</v>
      </c>
      <c r="N3349" s="7">
        <v>6195210428</v>
      </c>
      <c r="O3349" s="20" t="str">
        <f t="shared" si="106"/>
        <v/>
      </c>
    </row>
    <row r="3350" spans="1:15">
      <c r="A3350" s="20" t="str">
        <f t="shared" si="105"/>
        <v>Lífeyrissjóður starfsmanna ríkisinsA-deild</v>
      </c>
      <c r="B3350" s="20" t="str">
        <f>_xlfn.IFNA(INDEX(Listi!$AI:$AI,MATCH(C3350,Listi!$AJ:$AJ,0)),INDEX(Listi!T:T,MATCH(C3350,Listi!U:U,0)))</f>
        <v>LSR</v>
      </c>
      <c r="C3350" t="s">
        <v>256</v>
      </c>
      <c r="D3350" t="s">
        <v>257</v>
      </c>
      <c r="E3350" t="s">
        <v>275</v>
      </c>
      <c r="F3350" t="s">
        <v>435</v>
      </c>
      <c r="G3350" s="8" t="s">
        <v>436</v>
      </c>
      <c r="H3350" t="s">
        <v>322</v>
      </c>
      <c r="I3350" s="7">
        <v>1380823602</v>
      </c>
      <c r="L3350" s="7">
        <v>1024402726080</v>
      </c>
      <c r="M3350" s="7">
        <v>38030413328</v>
      </c>
      <c r="N3350" s="7">
        <v>13011563069</v>
      </c>
      <c r="O3350" s="20" t="str">
        <f t="shared" si="106"/>
        <v/>
      </c>
    </row>
    <row r="3351" spans="1:15">
      <c r="A3351" s="20" t="str">
        <f t="shared" si="105"/>
        <v>Lífeyrissjóður starfsmanna ríkisinsB-deild</v>
      </c>
      <c r="B3351" s="20" t="str">
        <f>_xlfn.IFNA(INDEX(Listi!$AI:$AI,MATCH(C3351,Listi!$AJ:$AJ,0)),INDEX(Listi!T:T,MATCH(C3351,Listi!U:U,0)))</f>
        <v>LSR</v>
      </c>
      <c r="C3351" t="s">
        <v>256</v>
      </c>
      <c r="D3351" t="s">
        <v>218</v>
      </c>
      <c r="E3351" t="s">
        <v>275</v>
      </c>
      <c r="F3351" t="s">
        <v>435</v>
      </c>
      <c r="G3351" s="8" t="s">
        <v>436</v>
      </c>
      <c r="H3351" t="s">
        <v>322</v>
      </c>
      <c r="I3351" s="7">
        <v>28698734</v>
      </c>
      <c r="L3351" s="7">
        <v>297381500048</v>
      </c>
      <c r="M3351" s="7">
        <v>1364474032</v>
      </c>
      <c r="N3351" s="7">
        <v>62409553231</v>
      </c>
      <c r="O3351" s="20" t="str">
        <f t="shared" si="106"/>
        <v/>
      </c>
    </row>
    <row r="3352" spans="1:15">
      <c r="A3352" s="20" t="str">
        <f t="shared" si="105"/>
        <v>Lífeyrissjóður starfsmanna ríkisinsLeið I</v>
      </c>
      <c r="B3352" s="20" t="str">
        <f>_xlfn.IFNA(INDEX(Listi!$AI:$AI,MATCH(C3352,Listi!$AJ:$AJ,0)),INDEX(Listi!T:T,MATCH(C3352,Listi!U:U,0)))</f>
        <v>LSR</v>
      </c>
      <c r="C3352" t="s">
        <v>256</v>
      </c>
      <c r="D3352" t="s">
        <v>258</v>
      </c>
      <c r="E3352" t="s">
        <v>276</v>
      </c>
      <c r="F3352" t="s">
        <v>435</v>
      </c>
      <c r="G3352" s="8" t="s">
        <v>436</v>
      </c>
      <c r="H3352" t="s">
        <v>322</v>
      </c>
      <c r="I3352" s="7">
        <v>0</v>
      </c>
      <c r="L3352" s="7">
        <v>11704214939</v>
      </c>
      <c r="M3352" s="7">
        <v>547428342</v>
      </c>
      <c r="N3352" s="7">
        <v>195323403</v>
      </c>
      <c r="O3352" s="20" t="str">
        <f t="shared" si="106"/>
        <v/>
      </c>
    </row>
    <row r="3353" spans="1:15">
      <c r="A3353" s="20" t="str">
        <f t="shared" si="105"/>
        <v>Lífeyrissjóður starfsmanna ríkisinsLeið II</v>
      </c>
      <c r="B3353" s="20" t="str">
        <f>_xlfn.IFNA(INDEX(Listi!$AI:$AI,MATCH(C3353,Listi!$AJ:$AJ,0)),INDEX(Listi!T:T,MATCH(C3353,Listi!U:U,0)))</f>
        <v>LSR</v>
      </c>
      <c r="C3353" t="s">
        <v>256</v>
      </c>
      <c r="D3353" t="s">
        <v>259</v>
      </c>
      <c r="E3353" t="s">
        <v>276</v>
      </c>
      <c r="F3353" t="s">
        <v>435</v>
      </c>
      <c r="G3353" s="8" t="s">
        <v>436</v>
      </c>
      <c r="H3353" t="s">
        <v>322</v>
      </c>
      <c r="I3353" s="7">
        <v>0</v>
      </c>
      <c r="L3353" s="7">
        <v>3365164594</v>
      </c>
      <c r="M3353" s="7">
        <v>379849453</v>
      </c>
      <c r="N3353" s="7">
        <v>93142056</v>
      </c>
      <c r="O3353" s="20" t="str">
        <f t="shared" si="106"/>
        <v/>
      </c>
    </row>
    <row r="3354" spans="1:15">
      <c r="A3354" s="20" t="str">
        <f t="shared" si="105"/>
        <v>Lífeyrissjóður starfsmanna ríkisinsLeið III</v>
      </c>
      <c r="B3354" s="20" t="str">
        <f>_xlfn.IFNA(INDEX(Listi!$AI:$AI,MATCH(C3354,Listi!$AJ:$AJ,0)),INDEX(Listi!T:T,MATCH(C3354,Listi!U:U,0)))</f>
        <v>LSR</v>
      </c>
      <c r="C3354" t="s">
        <v>256</v>
      </c>
      <c r="D3354" t="s">
        <v>260</v>
      </c>
      <c r="E3354" t="s">
        <v>276</v>
      </c>
      <c r="F3354" t="s">
        <v>435</v>
      </c>
      <c r="G3354" s="8" t="s">
        <v>436</v>
      </c>
      <c r="H3354" t="s">
        <v>322</v>
      </c>
      <c r="I3354" s="7">
        <v>0</v>
      </c>
      <c r="L3354" s="7">
        <v>9959294621</v>
      </c>
      <c r="M3354" s="7">
        <v>743287481</v>
      </c>
      <c r="N3354" s="7">
        <v>349903833</v>
      </c>
      <c r="O3354" s="20" t="str">
        <f t="shared" si="106"/>
        <v/>
      </c>
    </row>
    <row r="3355" spans="1:15">
      <c r="A3355" s="20" t="str">
        <f t="shared" si="105"/>
        <v>Lífeyrissjóður Tannlæknafél ÍslDeild I/Séreign</v>
      </c>
      <c r="B3355" s="20" t="str">
        <f>_xlfn.IFNA(INDEX(Listi!$AI:$AI,MATCH(C3355,Listi!$AJ:$AJ,0)),INDEX(Listi!T:T,MATCH(C3355,Listi!U:U,0)))</f>
        <v>Lífeyrissj. Tannlækna</v>
      </c>
      <c r="C3355" t="s">
        <v>261</v>
      </c>
      <c r="D3355" t="s">
        <v>207</v>
      </c>
      <c r="E3355" t="s">
        <v>276</v>
      </c>
      <c r="F3355" t="s">
        <v>435</v>
      </c>
      <c r="G3355" s="8" t="s">
        <v>436</v>
      </c>
      <c r="H3355" t="s">
        <v>322</v>
      </c>
      <c r="I3355" s="7">
        <v>934984</v>
      </c>
      <c r="L3355" s="7">
        <v>6768408488</v>
      </c>
      <c r="M3355" s="7">
        <v>272759192</v>
      </c>
      <c r="N3355" s="7">
        <v>153838058</v>
      </c>
      <c r="O3355" s="20" t="str">
        <f t="shared" si="106"/>
        <v/>
      </c>
    </row>
    <row r="3356" spans="1:15">
      <c r="A3356" s="20" t="str">
        <f t="shared" si="105"/>
        <v>Lífeyrissjóður Tannlæknafél ÍslSamtryggingardeild</v>
      </c>
      <c r="B3356" s="20" t="str">
        <f>_xlfn.IFNA(INDEX(Listi!$AI:$AI,MATCH(C3356,Listi!$AJ:$AJ,0)),INDEX(Listi!T:T,MATCH(C3356,Listi!U:U,0)))</f>
        <v>Lífeyrissj. Tannlækna</v>
      </c>
      <c r="C3356" t="s">
        <v>261</v>
      </c>
      <c r="D3356" t="s">
        <v>205</v>
      </c>
      <c r="E3356" t="s">
        <v>275</v>
      </c>
      <c r="F3356" t="s">
        <v>435</v>
      </c>
      <c r="G3356" s="8" t="s">
        <v>436</v>
      </c>
      <c r="H3356" t="s">
        <v>322</v>
      </c>
      <c r="I3356" s="7">
        <v>277929</v>
      </c>
      <c r="L3356" s="7">
        <v>2241251214</v>
      </c>
      <c r="M3356" s="7">
        <v>112827287</v>
      </c>
      <c r="N3356" s="7">
        <v>17930159</v>
      </c>
      <c r="O3356" s="20" t="str">
        <f t="shared" si="106"/>
        <v/>
      </c>
    </row>
    <row r="3357" spans="1:15">
      <c r="A3357" s="20" t="str">
        <f t="shared" si="105"/>
        <v>Lífeyrissjóður verslunarmannaÆvileið 1</v>
      </c>
      <c r="B3357" s="20" t="str">
        <f>_xlfn.IFNA(INDEX(Listi!$AI:$AI,MATCH(C3357,Listi!$AJ:$AJ,0)),INDEX(Listi!T:T,MATCH(C3357,Listi!U:U,0)))</f>
        <v>Lífeyrissj. Verslunarm.</v>
      </c>
      <c r="C3357" t="s">
        <v>206</v>
      </c>
      <c r="D3357" t="s">
        <v>310</v>
      </c>
      <c r="E3357" t="s">
        <v>276</v>
      </c>
      <c r="F3357" t="s">
        <v>435</v>
      </c>
      <c r="G3357" s="8" t="s">
        <v>436</v>
      </c>
      <c r="H3357" t="s">
        <v>322</v>
      </c>
      <c r="I3357" s="7">
        <v>0</v>
      </c>
      <c r="L3357" s="7">
        <v>2860479562</v>
      </c>
      <c r="M3357" s="7">
        <v>819651283</v>
      </c>
      <c r="N3357" s="7">
        <v>12562366</v>
      </c>
      <c r="O3357" s="20" t="str">
        <f t="shared" si="106"/>
        <v/>
      </c>
    </row>
    <row r="3358" spans="1:15">
      <c r="A3358" s="20" t="str">
        <f t="shared" si="105"/>
        <v>Lífeyrissjóður verslunarmannaÆvileið 2</v>
      </c>
      <c r="B3358" s="20" t="str">
        <f>_xlfn.IFNA(INDEX(Listi!$AI:$AI,MATCH(C3358,Listi!$AJ:$AJ,0)),INDEX(Listi!T:T,MATCH(C3358,Listi!U:U,0)))</f>
        <v>Lífeyrissj. Verslunarm.</v>
      </c>
      <c r="C3358" t="s">
        <v>206</v>
      </c>
      <c r="D3358" t="s">
        <v>309</v>
      </c>
      <c r="E3358" t="s">
        <v>276</v>
      </c>
      <c r="F3358" t="s">
        <v>435</v>
      </c>
      <c r="G3358" s="8" t="s">
        <v>436</v>
      </c>
      <c r="H3358" t="s">
        <v>322</v>
      </c>
      <c r="I3358" s="7">
        <v>0</v>
      </c>
      <c r="L3358" s="7">
        <v>2325064159</v>
      </c>
      <c r="M3358" s="7">
        <v>465663194</v>
      </c>
      <c r="N3358" s="7">
        <v>32037995</v>
      </c>
      <c r="O3358" s="20" t="str">
        <f t="shared" si="106"/>
        <v/>
      </c>
    </row>
    <row r="3359" spans="1:15">
      <c r="A3359" s="20" t="str">
        <f t="shared" si="105"/>
        <v>Lífeyrissjóður verslunarmannaÆvileið 3</v>
      </c>
      <c r="B3359" s="20" t="str">
        <f>_xlfn.IFNA(INDEX(Listi!$AI:$AI,MATCH(C3359,Listi!$AJ:$AJ,0)),INDEX(Listi!T:T,MATCH(C3359,Listi!U:U,0)))</f>
        <v>Lífeyrissj. Verslunarm.</v>
      </c>
      <c r="C3359" t="s">
        <v>206</v>
      </c>
      <c r="D3359" t="s">
        <v>308</v>
      </c>
      <c r="E3359" t="s">
        <v>276</v>
      </c>
      <c r="F3359" t="s">
        <v>435</v>
      </c>
      <c r="G3359" s="8" t="s">
        <v>436</v>
      </c>
      <c r="H3359" t="s">
        <v>322</v>
      </c>
      <c r="I3359" s="7">
        <v>0</v>
      </c>
      <c r="L3359" s="7">
        <v>1567402319</v>
      </c>
      <c r="M3359" s="7">
        <v>325961302</v>
      </c>
      <c r="N3359" s="7">
        <v>60283998</v>
      </c>
      <c r="O3359" s="20" t="str">
        <f t="shared" si="106"/>
        <v/>
      </c>
    </row>
    <row r="3360" spans="1:15">
      <c r="A3360" s="20" t="str">
        <f t="shared" si="105"/>
        <v>Lífeyrissjóður verslunarmannaDeild I/Séreign</v>
      </c>
      <c r="B3360" s="20" t="str">
        <f>_xlfn.IFNA(INDEX(Listi!$AI:$AI,MATCH(C3360,Listi!$AJ:$AJ,0)),INDEX(Listi!T:T,MATCH(C3360,Listi!U:U,0)))</f>
        <v>Lífeyrissj. Verslunarm.</v>
      </c>
      <c r="C3360" t="s">
        <v>206</v>
      </c>
      <c r="D3360" t="s">
        <v>207</v>
      </c>
      <c r="E3360" t="s">
        <v>276</v>
      </c>
      <c r="F3360" t="s">
        <v>435</v>
      </c>
      <c r="G3360" s="8" t="s">
        <v>436</v>
      </c>
      <c r="H3360" t="s">
        <v>322</v>
      </c>
      <c r="I3360" s="7">
        <v>24620425</v>
      </c>
      <c r="L3360" s="7">
        <v>19785724399</v>
      </c>
      <c r="M3360" s="7">
        <v>729937912</v>
      </c>
      <c r="N3360" s="7">
        <v>458382791</v>
      </c>
      <c r="O3360" s="20" t="str">
        <f t="shared" si="106"/>
        <v/>
      </c>
    </row>
    <row r="3361" spans="1:15">
      <c r="A3361" s="20" t="str">
        <f t="shared" si="105"/>
        <v>Lífeyrissjóður verslunarmannaSamtryggingardeild</v>
      </c>
      <c r="B3361" s="20" t="str">
        <f>_xlfn.IFNA(INDEX(Listi!$AI:$AI,MATCH(C3361,Listi!$AJ:$AJ,0)),INDEX(Listi!T:T,MATCH(C3361,Listi!U:U,0)))</f>
        <v>Lífeyrissj. Verslunarm.</v>
      </c>
      <c r="C3361" t="s">
        <v>206</v>
      </c>
      <c r="D3361" t="s">
        <v>205</v>
      </c>
      <c r="E3361" t="s">
        <v>275</v>
      </c>
      <c r="F3361" t="s">
        <v>435</v>
      </c>
      <c r="G3361" s="8" t="s">
        <v>436</v>
      </c>
      <c r="H3361" t="s">
        <v>322</v>
      </c>
      <c r="I3361" s="7">
        <v>1461607758</v>
      </c>
      <c r="L3361" s="7">
        <v>1174592806906</v>
      </c>
      <c r="M3361" s="7">
        <v>35794261112</v>
      </c>
      <c r="N3361" s="7">
        <v>21965137185</v>
      </c>
      <c r="O3361" s="20" t="str">
        <f t="shared" si="106"/>
        <v/>
      </c>
    </row>
    <row r="3362" spans="1:15">
      <c r="A3362" s="20" t="str">
        <f t="shared" si="105"/>
        <v>Lífeyrissjóður VestmannaeyjaSafn I</v>
      </c>
      <c r="B3362" s="20" t="str">
        <f>_xlfn.IFNA(INDEX(Listi!$AI:$AI,MATCH(C3362,Listi!$AJ:$AJ,0)),INDEX(Listi!T:T,MATCH(C3362,Listi!U:U,0)))</f>
        <v>Lífeyrissj. Vestm.</v>
      </c>
      <c r="C3362" t="s">
        <v>262</v>
      </c>
      <c r="D3362" t="s">
        <v>210</v>
      </c>
      <c r="E3362" t="s">
        <v>276</v>
      </c>
      <c r="F3362" t="s">
        <v>435</v>
      </c>
      <c r="G3362" s="8" t="s">
        <v>436</v>
      </c>
      <c r="H3362" t="s">
        <v>322</v>
      </c>
      <c r="I3362" s="7">
        <v>0</v>
      </c>
      <c r="L3362" s="7">
        <v>381311221</v>
      </c>
      <c r="M3362" s="7">
        <v>44104006</v>
      </c>
      <c r="N3362" s="7">
        <v>13592960</v>
      </c>
      <c r="O3362" s="20" t="str">
        <f t="shared" si="106"/>
        <v/>
      </c>
    </row>
    <row r="3363" spans="1:15">
      <c r="A3363" s="20" t="str">
        <f t="shared" si="105"/>
        <v>Lífeyrissjóður VestmannaeyjaSafn II</v>
      </c>
      <c r="B3363" s="20" t="str">
        <f>_xlfn.IFNA(INDEX(Listi!$AI:$AI,MATCH(C3363,Listi!$AJ:$AJ,0)),INDEX(Listi!T:T,MATCH(C3363,Listi!U:U,0)))</f>
        <v>Lífeyrissj. Vestm.</v>
      </c>
      <c r="C3363" t="s">
        <v>262</v>
      </c>
      <c r="D3363" t="s">
        <v>211</v>
      </c>
      <c r="E3363" t="s">
        <v>276</v>
      </c>
      <c r="F3363" t="s">
        <v>435</v>
      </c>
      <c r="G3363" s="8" t="s">
        <v>436</v>
      </c>
      <c r="H3363" t="s">
        <v>322</v>
      </c>
      <c r="I3363" s="7">
        <v>0</v>
      </c>
      <c r="L3363" s="7">
        <v>571440191</v>
      </c>
      <c r="M3363" s="7">
        <v>40240404</v>
      </c>
      <c r="N3363" s="7">
        <v>18659289</v>
      </c>
      <c r="O3363" s="20" t="str">
        <f t="shared" si="106"/>
        <v/>
      </c>
    </row>
    <row r="3364" spans="1:15">
      <c r="A3364" s="20" t="str">
        <f t="shared" si="105"/>
        <v>Lífeyrissjóður VestmannaeyjaSamtryggingardeild</v>
      </c>
      <c r="B3364" s="20" t="str">
        <f>_xlfn.IFNA(INDEX(Listi!$AI:$AI,MATCH(C3364,Listi!$AJ:$AJ,0)),INDEX(Listi!T:T,MATCH(C3364,Listi!U:U,0)))</f>
        <v>Lífeyrissj. Vestm.</v>
      </c>
      <c r="C3364" t="s">
        <v>262</v>
      </c>
      <c r="D3364" t="s">
        <v>205</v>
      </c>
      <c r="E3364" t="s">
        <v>275</v>
      </c>
      <c r="F3364" t="s">
        <v>435</v>
      </c>
      <c r="G3364" s="8" t="s">
        <v>436</v>
      </c>
      <c r="H3364" t="s">
        <v>322</v>
      </c>
      <c r="I3364" s="7">
        <v>116285</v>
      </c>
      <c r="L3364" s="7">
        <v>85198020532</v>
      </c>
      <c r="M3364" s="7">
        <v>1944643004</v>
      </c>
      <c r="N3364" s="7">
        <v>2198060399</v>
      </c>
      <c r="O3364" s="20" t="str">
        <f t="shared" si="106"/>
        <v/>
      </c>
    </row>
    <row r="3365" spans="1:15">
      <c r="A3365" s="20" t="str">
        <f t="shared" si="105"/>
        <v>Lífsval - lífeyrissparnaðurLífsval 1</v>
      </c>
      <c r="B3365" s="20" t="str">
        <f>_xlfn.IFNA(INDEX(Listi!$AI:$AI,MATCH(C3365,Listi!$AJ:$AJ,0)),INDEX(Listi!T:T,MATCH(C3365,Listi!U:U,0)))</f>
        <v>Lífsval</v>
      </c>
      <c r="C3365" t="s">
        <v>263</v>
      </c>
      <c r="D3365" t="s">
        <v>264</v>
      </c>
      <c r="E3365" t="s">
        <v>276</v>
      </c>
      <c r="F3365" t="s">
        <v>435</v>
      </c>
      <c r="G3365" s="8" t="s">
        <v>436</v>
      </c>
      <c r="H3365" t="s">
        <v>322</v>
      </c>
      <c r="I3365" s="7">
        <v>0</v>
      </c>
      <c r="L3365" s="7">
        <v>1792991246</v>
      </c>
      <c r="M3365" s="7">
        <v>203244065</v>
      </c>
      <c r="N3365" s="7">
        <v>81003579</v>
      </c>
      <c r="O3365" s="20" t="str">
        <f t="shared" si="106"/>
        <v/>
      </c>
    </row>
    <row r="3366" spans="1:15">
      <c r="A3366" s="20" t="str">
        <f t="shared" si="105"/>
        <v>Lífsval - lífeyrissparnaðurLífsval 2</v>
      </c>
      <c r="B3366" s="20" t="str">
        <f>_xlfn.IFNA(INDEX(Listi!$AI:$AI,MATCH(C3366,Listi!$AJ:$AJ,0)),INDEX(Listi!T:T,MATCH(C3366,Listi!U:U,0)))</f>
        <v>Lífsval</v>
      </c>
      <c r="C3366" t="s">
        <v>263</v>
      </c>
      <c r="D3366" t="s">
        <v>265</v>
      </c>
      <c r="E3366" t="s">
        <v>276</v>
      </c>
      <c r="F3366" t="s">
        <v>435</v>
      </c>
      <c r="G3366" s="8" t="s">
        <v>436</v>
      </c>
      <c r="H3366" t="s">
        <v>322</v>
      </c>
      <c r="I3366" s="7">
        <v>0</v>
      </c>
      <c r="L3366" s="7">
        <v>79660340</v>
      </c>
      <c r="M3366" s="7">
        <v>14369045</v>
      </c>
      <c r="N3366" s="7">
        <v>2695304</v>
      </c>
      <c r="O3366" s="20" t="str">
        <f t="shared" si="106"/>
        <v/>
      </c>
    </row>
    <row r="3367" spans="1:15">
      <c r="A3367" s="20" t="str">
        <f t="shared" si="105"/>
        <v>Lífsval - lífeyrissparnaðurLífsval 3</v>
      </c>
      <c r="B3367" s="20" t="str">
        <f>_xlfn.IFNA(INDEX(Listi!$AI:$AI,MATCH(C3367,Listi!$AJ:$AJ,0)),INDEX(Listi!T:T,MATCH(C3367,Listi!U:U,0)))</f>
        <v>Lífsval</v>
      </c>
      <c r="C3367" t="s">
        <v>263</v>
      </c>
      <c r="D3367" t="s">
        <v>266</v>
      </c>
      <c r="E3367" t="s">
        <v>276</v>
      </c>
      <c r="F3367" t="s">
        <v>435</v>
      </c>
      <c r="G3367" s="8" t="s">
        <v>436</v>
      </c>
      <c r="H3367" t="s">
        <v>322</v>
      </c>
      <c r="I3367" s="7">
        <v>0</v>
      </c>
      <c r="L3367" s="7">
        <v>131239774</v>
      </c>
      <c r="M3367" s="7">
        <v>16635787</v>
      </c>
      <c r="N3367" s="7">
        <v>3548138</v>
      </c>
      <c r="O3367" s="20" t="str">
        <f t="shared" si="106"/>
        <v/>
      </c>
    </row>
    <row r="3368" spans="1:15">
      <c r="A3368" s="20" t="str">
        <f t="shared" si="105"/>
        <v>Lífsval - lífeyrissparnaðurLífsval 4</v>
      </c>
      <c r="B3368" s="20" t="str">
        <f>_xlfn.IFNA(INDEX(Listi!$AI:$AI,MATCH(C3368,Listi!$AJ:$AJ,0)),INDEX(Listi!T:T,MATCH(C3368,Listi!U:U,0)))</f>
        <v>Lífsval</v>
      </c>
      <c r="C3368" t="s">
        <v>263</v>
      </c>
      <c r="D3368" t="s">
        <v>267</v>
      </c>
      <c r="E3368" t="s">
        <v>276</v>
      </c>
      <c r="F3368" t="s">
        <v>435</v>
      </c>
      <c r="G3368" s="8" t="s">
        <v>436</v>
      </c>
      <c r="H3368" t="s">
        <v>322</v>
      </c>
      <c r="I3368" s="7">
        <v>0</v>
      </c>
      <c r="L3368" s="7">
        <v>71752064</v>
      </c>
      <c r="M3368" s="7">
        <v>15238959</v>
      </c>
      <c r="N3368" s="7">
        <v>2058992</v>
      </c>
      <c r="O3368" s="20" t="str">
        <f t="shared" si="106"/>
        <v/>
      </c>
    </row>
    <row r="3369" spans="1:15">
      <c r="A3369" s="20" t="str">
        <f t="shared" si="105"/>
        <v>Lífsverk lífeyrissjóðurLífsverk I/Séreign</v>
      </c>
      <c r="B3369" s="20" t="str">
        <f>_xlfn.IFNA(INDEX(Listi!$AI:$AI,MATCH(C3369,Listi!$AJ:$AJ,0)),INDEX(Listi!T:T,MATCH(C3369,Listi!U:U,0)))</f>
        <v xml:space="preserve">Lífsverk  </v>
      </c>
      <c r="C3369" t="s">
        <v>268</v>
      </c>
      <c r="D3369" t="s">
        <v>269</v>
      </c>
      <c r="E3369" t="s">
        <v>276</v>
      </c>
      <c r="F3369" t="s">
        <v>435</v>
      </c>
      <c r="G3369" s="8" t="s">
        <v>436</v>
      </c>
      <c r="H3369" t="s">
        <v>322</v>
      </c>
      <c r="I3369" s="7">
        <v>0</v>
      </c>
      <c r="L3369" s="7">
        <v>4582957000</v>
      </c>
      <c r="M3369" s="7">
        <v>635926000</v>
      </c>
      <c r="N3369" s="7">
        <v>22708000</v>
      </c>
      <c r="O3369" s="20" t="str">
        <f t="shared" si="106"/>
        <v/>
      </c>
    </row>
    <row r="3370" spans="1:15">
      <c r="A3370" s="20" t="str">
        <f t="shared" si="105"/>
        <v>Lífsverk lífeyrissjóðurLífsverk II/Séreign</v>
      </c>
      <c r="B3370" s="20" t="str">
        <f>_xlfn.IFNA(INDEX(Listi!$AI:$AI,MATCH(C3370,Listi!$AJ:$AJ,0)),INDEX(Listi!T:T,MATCH(C3370,Listi!U:U,0)))</f>
        <v xml:space="preserve">Lífsverk  </v>
      </c>
      <c r="C3370" t="s">
        <v>268</v>
      </c>
      <c r="D3370" t="s">
        <v>270</v>
      </c>
      <c r="E3370" t="s">
        <v>276</v>
      </c>
      <c r="F3370" s="8" t="s">
        <v>435</v>
      </c>
      <c r="G3370" s="8" t="s">
        <v>436</v>
      </c>
      <c r="H3370" t="s">
        <v>322</v>
      </c>
      <c r="I3370" s="7">
        <v>0</v>
      </c>
      <c r="L3370" s="7">
        <v>23735073000</v>
      </c>
      <c r="M3370" s="7">
        <v>2073571000</v>
      </c>
      <c r="N3370" s="7">
        <v>249365000</v>
      </c>
      <c r="O3370" s="20" t="str">
        <f t="shared" si="106"/>
        <v/>
      </c>
    </row>
    <row r="3371" spans="1:15">
      <c r="A3371" s="20" t="str">
        <f t="shared" si="105"/>
        <v>Lífsverk lífeyrissjóðurLífsverk III/Séreign</v>
      </c>
      <c r="B3371" s="20" t="str">
        <f>_xlfn.IFNA(INDEX(Listi!$AI:$AI,MATCH(C3371,Listi!$AJ:$AJ,0)),INDEX(Listi!T:T,MATCH(C3371,Listi!U:U,0)))</f>
        <v xml:space="preserve">Lífsverk  </v>
      </c>
      <c r="C3371" t="s">
        <v>268</v>
      </c>
      <c r="D3371" t="s">
        <v>271</v>
      </c>
      <c r="E3371" t="s">
        <v>276</v>
      </c>
      <c r="F3371" s="8" t="s">
        <v>435</v>
      </c>
      <c r="G3371" s="8" t="s">
        <v>436</v>
      </c>
      <c r="H3371" t="s">
        <v>322</v>
      </c>
      <c r="I3371" s="7">
        <v>0</v>
      </c>
      <c r="L3371" s="7">
        <v>653814000</v>
      </c>
      <c r="M3371" s="7">
        <v>105107000</v>
      </c>
      <c r="N3371" s="7">
        <v>2613000</v>
      </c>
      <c r="O3371" s="20" t="str">
        <f t="shared" si="106"/>
        <v/>
      </c>
    </row>
    <row r="3372" spans="1:15">
      <c r="A3372" s="20" t="str">
        <f t="shared" si="105"/>
        <v>Lífsverk lífeyrissjóðurSamtryggingardeild</v>
      </c>
      <c r="B3372" s="20" t="str">
        <f>_xlfn.IFNA(INDEX(Listi!$AI:$AI,MATCH(C3372,Listi!$AJ:$AJ,0)),INDEX(Listi!T:T,MATCH(C3372,Listi!U:U,0)))</f>
        <v xml:space="preserve">Lífsverk  </v>
      </c>
      <c r="C3372" t="s">
        <v>268</v>
      </c>
      <c r="D3372" t="s">
        <v>205</v>
      </c>
      <c r="E3372" t="s">
        <v>275</v>
      </c>
      <c r="F3372" s="8" t="s">
        <v>435</v>
      </c>
      <c r="G3372" s="8" t="s">
        <v>436</v>
      </c>
      <c r="H3372" t="s">
        <v>322</v>
      </c>
      <c r="I3372" s="7">
        <v>180502000</v>
      </c>
      <c r="L3372" s="7">
        <v>120542527000</v>
      </c>
      <c r="M3372" s="7">
        <v>4397803000</v>
      </c>
      <c r="N3372" s="7">
        <v>1423151000</v>
      </c>
      <c r="O3372" s="20" t="str">
        <f t="shared" si="106"/>
        <v/>
      </c>
    </row>
    <row r="3373" spans="1:15">
      <c r="A3373" s="20" t="str">
        <f t="shared" si="105"/>
        <v>Söfnunarsjóður lífeyrisréttindaDeild I/Innlán</v>
      </c>
      <c r="B3373" s="20" t="str">
        <f>_xlfn.IFNA(INDEX(Listi!$AI:$AI,MATCH(C3373,Listi!$AJ:$AJ,0)),INDEX(Listi!T:T,MATCH(C3373,Listi!U:U,0)))</f>
        <v>Söfnunarsj.</v>
      </c>
      <c r="C3373" t="s">
        <v>272</v>
      </c>
      <c r="D3373" t="s">
        <v>273</v>
      </c>
      <c r="E3373" t="s">
        <v>276</v>
      </c>
      <c r="F3373" s="8" t="s">
        <v>435</v>
      </c>
      <c r="G3373" s="8" t="s">
        <v>436</v>
      </c>
      <c r="H3373" t="s">
        <v>322</v>
      </c>
      <c r="I3373" s="7">
        <v>0</v>
      </c>
      <c r="L3373" s="7">
        <v>2001731914</v>
      </c>
      <c r="M3373" s="7">
        <v>133561634</v>
      </c>
      <c r="N3373" s="7">
        <v>44803565</v>
      </c>
      <c r="O3373" s="20" t="str">
        <f t="shared" si="106"/>
        <v/>
      </c>
    </row>
    <row r="3374" spans="1:15">
      <c r="A3374" s="20" t="str">
        <f t="shared" si="105"/>
        <v>Söfnunarsjóður lífeyrisréttindaDeild III/Séreign</v>
      </c>
      <c r="B3374" s="20" t="str">
        <f>_xlfn.IFNA(INDEX(Listi!$AI:$AI,MATCH(C3374,Listi!$AJ:$AJ,0)),INDEX(Listi!T:T,MATCH(C3374,Listi!U:U,0)))</f>
        <v>Söfnunarsj.</v>
      </c>
      <c r="C3374" t="s">
        <v>272</v>
      </c>
      <c r="D3374" t="s">
        <v>599</v>
      </c>
      <c r="E3374" t="s">
        <v>276</v>
      </c>
      <c r="F3374" s="8" t="s">
        <v>435</v>
      </c>
      <c r="G3374" s="8" t="s">
        <v>436</v>
      </c>
      <c r="H3374" t="s">
        <v>322</v>
      </c>
      <c r="I3374" s="7">
        <v>0</v>
      </c>
      <c r="L3374" s="7">
        <v>24413085</v>
      </c>
      <c r="M3374" s="7">
        <v>24697577</v>
      </c>
      <c r="N3374" s="7">
        <v>900000</v>
      </c>
      <c r="O3374" s="20" t="str">
        <f t="shared" si="106"/>
        <v/>
      </c>
    </row>
    <row r="3375" spans="1:15">
      <c r="A3375" s="20" t="str">
        <f t="shared" si="105"/>
        <v>Söfnunarsjóður lífeyrisréttindaDeildII/Séreign</v>
      </c>
      <c r="B3375" s="20" t="str">
        <f>_xlfn.IFNA(INDEX(Listi!$AI:$AI,MATCH(C3375,Listi!$AJ:$AJ,0)),INDEX(Listi!T:T,MATCH(C3375,Listi!U:U,0)))</f>
        <v>Söfnunarsj.</v>
      </c>
      <c r="C3375" t="s">
        <v>272</v>
      </c>
      <c r="D3375" t="s">
        <v>586</v>
      </c>
      <c r="E3375" t="s">
        <v>276</v>
      </c>
      <c r="F3375" s="8" t="s">
        <v>435</v>
      </c>
      <c r="G3375" s="8" t="s">
        <v>436</v>
      </c>
      <c r="H3375" t="s">
        <v>322</v>
      </c>
      <c r="I3375" s="7">
        <v>0</v>
      </c>
      <c r="L3375" s="7">
        <v>1654616477</v>
      </c>
      <c r="M3375" s="7">
        <v>128539213</v>
      </c>
      <c r="N3375" s="7">
        <v>22846291</v>
      </c>
      <c r="O3375" s="20" t="str">
        <f t="shared" si="106"/>
        <v/>
      </c>
    </row>
    <row r="3376" spans="1:15">
      <c r="A3376" s="20" t="str">
        <f t="shared" si="105"/>
        <v>Söfnunarsjóður lífeyrisréttindaSamtryggingardeild</v>
      </c>
      <c r="B3376" s="20" t="str">
        <f>_xlfn.IFNA(INDEX(Listi!$AI:$AI,MATCH(C3376,Listi!$AJ:$AJ,0)),INDEX(Listi!T:T,MATCH(C3376,Listi!U:U,0)))</f>
        <v>Söfnunarsj.</v>
      </c>
      <c r="C3376" t="s">
        <v>272</v>
      </c>
      <c r="D3376" t="s">
        <v>205</v>
      </c>
      <c r="E3376" t="s">
        <v>275</v>
      </c>
      <c r="F3376" s="8" t="s">
        <v>435</v>
      </c>
      <c r="G3376" s="8" t="s">
        <v>436</v>
      </c>
      <c r="H3376" t="s">
        <v>322</v>
      </c>
      <c r="I3376" s="7">
        <v>310500239</v>
      </c>
      <c r="L3376" s="7">
        <v>238978847889</v>
      </c>
      <c r="M3376" s="7">
        <v>4967193409</v>
      </c>
      <c r="N3376" s="7">
        <v>6076487652</v>
      </c>
      <c r="O3376" s="20" t="str">
        <f t="shared" si="106"/>
        <v/>
      </c>
    </row>
    <row r="3377" spans="1:15">
      <c r="A3377" s="20" t="str">
        <f t="shared" si="105"/>
        <v>Stapi lífeyrissjóðurSafn I</v>
      </c>
      <c r="B3377" s="20" t="str">
        <f>_xlfn.IFNA(INDEX(Listi!$AI:$AI,MATCH(C3377,Listi!$AJ:$AJ,0)),INDEX(Listi!T:T,MATCH(C3377,Listi!U:U,0)))</f>
        <v xml:space="preserve">Stapi  </v>
      </c>
      <c r="C3377" t="s">
        <v>209</v>
      </c>
      <c r="D3377" t="s">
        <v>210</v>
      </c>
      <c r="E3377" t="s">
        <v>276</v>
      </c>
      <c r="F3377" s="8" t="s">
        <v>435</v>
      </c>
      <c r="G3377" s="8" t="s">
        <v>436</v>
      </c>
      <c r="H3377" t="s">
        <v>322</v>
      </c>
      <c r="I3377" s="7">
        <v>0</v>
      </c>
      <c r="L3377" s="7">
        <v>2440828925</v>
      </c>
      <c r="M3377" s="7">
        <v>91567233</v>
      </c>
      <c r="N3377" s="7">
        <v>110755602</v>
      </c>
      <c r="O3377" s="20" t="str">
        <f t="shared" si="106"/>
        <v/>
      </c>
    </row>
    <row r="3378" spans="1:15">
      <c r="A3378" s="20" t="str">
        <f t="shared" si="105"/>
        <v>Stapi lífeyrissjóðurSafn II</v>
      </c>
      <c r="B3378" s="20" t="str">
        <f>_xlfn.IFNA(INDEX(Listi!$AI:$AI,MATCH(C3378,Listi!$AJ:$AJ,0)),INDEX(Listi!T:T,MATCH(C3378,Listi!U:U,0)))</f>
        <v xml:space="preserve">Stapi  </v>
      </c>
      <c r="C3378" t="s">
        <v>209</v>
      </c>
      <c r="D3378" t="s">
        <v>211</v>
      </c>
      <c r="E3378" t="s">
        <v>276</v>
      </c>
      <c r="F3378" s="8" t="s">
        <v>435</v>
      </c>
      <c r="G3378" s="8" t="s">
        <v>436</v>
      </c>
      <c r="H3378" t="s">
        <v>322</v>
      </c>
      <c r="I3378" s="7">
        <v>0</v>
      </c>
      <c r="L3378" s="7">
        <v>5710890273</v>
      </c>
      <c r="M3378" s="7">
        <v>262001316</v>
      </c>
      <c r="N3378" s="7">
        <v>164209410</v>
      </c>
      <c r="O3378" s="20" t="str">
        <f t="shared" si="106"/>
        <v/>
      </c>
    </row>
    <row r="3379" spans="1:15">
      <c r="A3379" s="20" t="str">
        <f t="shared" si="105"/>
        <v>Stapi lífeyrissjóðurSafn III</v>
      </c>
      <c r="B3379" s="20" t="str">
        <f>_xlfn.IFNA(INDEX(Listi!$AI:$AI,MATCH(C3379,Listi!$AJ:$AJ,0)),INDEX(Listi!T:T,MATCH(C3379,Listi!U:U,0)))</f>
        <v xml:space="preserve">Stapi  </v>
      </c>
      <c r="C3379" t="s">
        <v>209</v>
      </c>
      <c r="D3379" t="s">
        <v>212</v>
      </c>
      <c r="E3379" t="s">
        <v>276</v>
      </c>
      <c r="F3379" s="8" t="s">
        <v>435</v>
      </c>
      <c r="G3379" s="8" t="s">
        <v>436</v>
      </c>
      <c r="H3379" t="s">
        <v>322</v>
      </c>
      <c r="I3379" s="7">
        <v>0</v>
      </c>
      <c r="L3379" s="7">
        <v>268100084</v>
      </c>
      <c r="M3379" s="7">
        <v>24388890</v>
      </c>
      <c r="N3379" s="7">
        <v>9886128</v>
      </c>
      <c r="O3379" s="20" t="str">
        <f t="shared" si="106"/>
        <v/>
      </c>
    </row>
    <row r="3380" spans="1:15">
      <c r="A3380" s="20" t="str">
        <f t="shared" si="105"/>
        <v>Stapi lífeyrissjóðurTryggingardeild</v>
      </c>
      <c r="B3380" s="20" t="str">
        <f>_xlfn.IFNA(INDEX(Listi!$AI:$AI,MATCH(C3380,Listi!$AJ:$AJ,0)),INDEX(Listi!T:T,MATCH(C3380,Listi!U:U,0)))</f>
        <v xml:space="preserve">Stapi  </v>
      </c>
      <c r="C3380" t="s">
        <v>209</v>
      </c>
      <c r="D3380" t="s">
        <v>213</v>
      </c>
      <c r="E3380" t="s">
        <v>275</v>
      </c>
      <c r="F3380" s="8" t="s">
        <v>435</v>
      </c>
      <c r="G3380" s="8" t="s">
        <v>436</v>
      </c>
      <c r="H3380" t="s">
        <v>322</v>
      </c>
      <c r="I3380" s="7">
        <v>792806973</v>
      </c>
      <c r="L3380" s="7">
        <v>348661724246</v>
      </c>
      <c r="M3380" s="7">
        <v>13807615154</v>
      </c>
      <c r="N3380" s="7">
        <v>7912918911</v>
      </c>
      <c r="O3380" s="20" t="str">
        <f t="shared" si="106"/>
        <v/>
      </c>
    </row>
    <row r="3381" spans="1:15">
      <c r="A3381" s="20" t="str">
        <f t="shared" si="105"/>
        <v>Stapi lífeyrissjóðurVarfærnasafnið</v>
      </c>
      <c r="B3381" s="20" t="str">
        <f>_xlfn.IFNA(INDEX(Listi!$AI:$AI,MATCH(C3381,Listi!$AJ:$AJ,0)),INDEX(Listi!T:T,MATCH(C3381,Listi!U:U,0)))</f>
        <v xml:space="preserve">Stapi  </v>
      </c>
      <c r="C3381" t="s">
        <v>209</v>
      </c>
      <c r="D3381" t="s">
        <v>392</v>
      </c>
      <c r="E3381" t="s">
        <v>276</v>
      </c>
      <c r="F3381" t="s">
        <v>435</v>
      </c>
      <c r="G3381" s="8" t="s">
        <v>436</v>
      </c>
      <c r="H3381" t="s">
        <v>322</v>
      </c>
      <c r="I3381" s="7">
        <v>0</v>
      </c>
      <c r="L3381" s="7">
        <v>471986044</v>
      </c>
      <c r="M3381" s="7">
        <v>137399159</v>
      </c>
      <c r="N3381" s="7">
        <v>6994496</v>
      </c>
      <c r="O3381" s="20" t="str">
        <f t="shared" si="106"/>
        <v/>
      </c>
    </row>
    <row r="3382" spans="1:15">
      <c r="A3382" s="20" t="str">
        <f t="shared" si="105"/>
        <v>Almenni lífeyrissjóðurinnÆvisafn I</v>
      </c>
      <c r="B3382" s="20" t="str">
        <f>_xlfn.IFNA(INDEX(Listi!$AI:$AI,MATCH(C3382,Listi!$AJ:$AJ,0)),INDEX(Listi!T:T,MATCH(C3382,Listi!U:U,0)))</f>
        <v xml:space="preserve">Almenni </v>
      </c>
      <c r="C3382" t="s">
        <v>0</v>
      </c>
      <c r="D3382" t="s">
        <v>202</v>
      </c>
      <c r="E3382" t="s">
        <v>276</v>
      </c>
      <c r="F3382" t="s">
        <v>456</v>
      </c>
      <c r="G3382" s="8" t="s">
        <v>457</v>
      </c>
      <c r="H3382" t="s">
        <v>451</v>
      </c>
      <c r="I3382" s="7">
        <v>0</v>
      </c>
      <c r="L3382" s="7">
        <v>43068273823</v>
      </c>
      <c r="M3382" s="7">
        <v>4413720640</v>
      </c>
      <c r="N3382" s="7">
        <v>641257097</v>
      </c>
      <c r="O3382" s="20" t="str">
        <f t="shared" si="106"/>
        <v/>
      </c>
    </row>
    <row r="3383" spans="1:15">
      <c r="A3383" s="20" t="str">
        <f t="shared" si="105"/>
        <v>Almenni lífeyrissjóðurinnÆvisafn II</v>
      </c>
      <c r="B3383" s="20" t="str">
        <f>_xlfn.IFNA(INDEX(Listi!$AI:$AI,MATCH(C3383,Listi!$AJ:$AJ,0)),INDEX(Listi!T:T,MATCH(C3383,Listi!U:U,0)))</f>
        <v xml:space="preserve">Almenni </v>
      </c>
      <c r="C3383" t="s">
        <v>0</v>
      </c>
      <c r="D3383" t="s">
        <v>203</v>
      </c>
      <c r="E3383" t="s">
        <v>276</v>
      </c>
      <c r="F3383" t="s">
        <v>456</v>
      </c>
      <c r="G3383" s="8" t="s">
        <v>457</v>
      </c>
      <c r="H3383" t="s">
        <v>451</v>
      </c>
      <c r="I3383" s="7">
        <v>0</v>
      </c>
      <c r="L3383" s="7">
        <v>86460235807</v>
      </c>
      <c r="M3383" s="7">
        <v>3970537445</v>
      </c>
      <c r="N3383" s="7">
        <v>1539034493</v>
      </c>
      <c r="O3383" s="20" t="str">
        <f t="shared" si="106"/>
        <v/>
      </c>
    </row>
    <row r="3384" spans="1:15">
      <c r="A3384" s="20" t="str">
        <f t="shared" si="105"/>
        <v>Almenni lífeyrissjóðurinnÆvisafn III</v>
      </c>
      <c r="B3384" s="20" t="str">
        <f>_xlfn.IFNA(INDEX(Listi!$AI:$AI,MATCH(C3384,Listi!$AJ:$AJ,0)),INDEX(Listi!T:T,MATCH(C3384,Listi!U:U,0)))</f>
        <v xml:space="preserve">Almenni </v>
      </c>
      <c r="C3384" t="s">
        <v>0</v>
      </c>
      <c r="D3384" t="s">
        <v>204</v>
      </c>
      <c r="E3384" t="s">
        <v>276</v>
      </c>
      <c r="F3384" t="s">
        <v>456</v>
      </c>
      <c r="G3384" s="8" t="s">
        <v>457</v>
      </c>
      <c r="H3384" t="s">
        <v>451</v>
      </c>
      <c r="I3384" s="7">
        <v>0</v>
      </c>
      <c r="L3384" s="7">
        <v>33890180699</v>
      </c>
      <c r="M3384" s="7">
        <v>1571509194</v>
      </c>
      <c r="N3384" s="7">
        <v>920421683</v>
      </c>
      <c r="O3384" s="20" t="str">
        <f t="shared" si="106"/>
        <v/>
      </c>
    </row>
    <row r="3385" spans="1:15">
      <c r="A3385" s="20" t="str">
        <f t="shared" si="105"/>
        <v>Almenni lífeyrissjóðurinnHúsnæðissafn</v>
      </c>
      <c r="B3385" s="20" t="str">
        <f>_xlfn.IFNA(INDEX(Listi!$AI:$AI,MATCH(C3385,Listi!$AJ:$AJ,0)),INDEX(Listi!T:T,MATCH(C3385,Listi!U:U,0)))</f>
        <v xml:space="preserve">Almenni </v>
      </c>
      <c r="C3385" t="s">
        <v>0</v>
      </c>
      <c r="D3385" t="s">
        <v>315</v>
      </c>
      <c r="E3385" t="s">
        <v>276</v>
      </c>
      <c r="F3385" t="s">
        <v>456</v>
      </c>
      <c r="G3385" s="8" t="s">
        <v>457</v>
      </c>
      <c r="H3385" t="s">
        <v>451</v>
      </c>
      <c r="I3385" s="7">
        <v>0</v>
      </c>
      <c r="L3385" s="7">
        <v>487895879</v>
      </c>
      <c r="M3385" s="7">
        <v>166428361</v>
      </c>
      <c r="N3385" s="7">
        <v>18080096</v>
      </c>
      <c r="O3385" s="20" t="str">
        <f t="shared" si="106"/>
        <v/>
      </c>
    </row>
    <row r="3386" spans="1:15">
      <c r="A3386" s="20" t="str">
        <f t="shared" ref="A3386:A3448" si="107">CONCATENATE(C3386,D3386)</f>
        <v>Almenni lífeyrissjóðurinnInnlánssafn</v>
      </c>
      <c r="B3386" s="20" t="str">
        <f>_xlfn.IFNA(INDEX(Listi!$AI:$AI,MATCH(C3386,Listi!$AJ:$AJ,0)),INDEX(Listi!T:T,MATCH(C3386,Listi!U:U,0)))</f>
        <v xml:space="preserve">Almenni </v>
      </c>
      <c r="C3386" t="s">
        <v>0</v>
      </c>
      <c r="D3386" t="s">
        <v>1</v>
      </c>
      <c r="E3386" t="s">
        <v>276</v>
      </c>
      <c r="F3386" t="s">
        <v>456</v>
      </c>
      <c r="G3386" s="8" t="s">
        <v>457</v>
      </c>
      <c r="H3386" t="s">
        <v>451</v>
      </c>
      <c r="I3386" s="7">
        <v>0</v>
      </c>
      <c r="L3386" s="7">
        <v>26587944379</v>
      </c>
      <c r="M3386" s="7">
        <v>1016779991</v>
      </c>
      <c r="N3386" s="7">
        <v>1031869724</v>
      </c>
      <c r="O3386" s="20" t="str">
        <f t="shared" si="106"/>
        <v/>
      </c>
    </row>
    <row r="3387" spans="1:15">
      <c r="A3387" s="20" t="str">
        <f t="shared" si="107"/>
        <v>Almenni lífeyrissjóðurinnRíkissafn langt</v>
      </c>
      <c r="B3387" s="20" t="str">
        <f>_xlfn.IFNA(INDEX(Listi!$AI:$AI,MATCH(C3387,Listi!$AJ:$AJ,0)),INDEX(Listi!T:T,MATCH(C3387,Listi!U:U,0)))</f>
        <v xml:space="preserve">Almenni </v>
      </c>
      <c r="C3387" t="s">
        <v>0</v>
      </c>
      <c r="D3387" t="s">
        <v>199</v>
      </c>
      <c r="E3387" t="s">
        <v>276</v>
      </c>
      <c r="F3387" t="s">
        <v>456</v>
      </c>
      <c r="G3387" s="8" t="s">
        <v>457</v>
      </c>
      <c r="H3387" t="s">
        <v>451</v>
      </c>
      <c r="I3387" s="7">
        <v>0</v>
      </c>
      <c r="L3387" s="7">
        <v>1193680171</v>
      </c>
      <c r="M3387" s="7">
        <v>61272573</v>
      </c>
      <c r="N3387" s="7">
        <v>40105929</v>
      </c>
      <c r="O3387" s="20" t="str">
        <f t="shared" si="106"/>
        <v/>
      </c>
    </row>
    <row r="3388" spans="1:15">
      <c r="A3388" s="20" t="str">
        <f t="shared" si="107"/>
        <v>Almenni lífeyrissjóðurinnRíkissafn stutt</v>
      </c>
      <c r="B3388" s="20" t="str">
        <f>_xlfn.IFNA(INDEX(Listi!$AI:$AI,MATCH(C3388,Listi!$AJ:$AJ,0)),INDEX(Listi!T:T,MATCH(C3388,Listi!U:U,0)))</f>
        <v xml:space="preserve">Almenni </v>
      </c>
      <c r="C3388" t="s">
        <v>0</v>
      </c>
      <c r="D3388" t="s">
        <v>200</v>
      </c>
      <c r="E3388" t="s">
        <v>276</v>
      </c>
      <c r="F3388" t="s">
        <v>456</v>
      </c>
      <c r="G3388" s="8" t="s">
        <v>457</v>
      </c>
      <c r="H3388" t="s">
        <v>451</v>
      </c>
      <c r="I3388" s="7">
        <v>0</v>
      </c>
      <c r="L3388" s="7">
        <v>541893627</v>
      </c>
      <c r="M3388" s="7">
        <v>20423158</v>
      </c>
      <c r="N3388" s="7">
        <v>14899899</v>
      </c>
      <c r="O3388" s="20" t="str">
        <f t="shared" si="106"/>
        <v/>
      </c>
    </row>
    <row r="3389" spans="1:15">
      <c r="A3389" s="20" t="str">
        <f t="shared" si="107"/>
        <v>Almenni lífeyrissjóðurinnTryggingadeild</v>
      </c>
      <c r="B3389" s="20" t="str">
        <f>_xlfn.IFNA(INDEX(Listi!$AI:$AI,MATCH(C3389,Listi!$AJ:$AJ,0)),INDEX(Listi!T:T,MATCH(C3389,Listi!U:U,0)))</f>
        <v xml:space="preserve">Almenni </v>
      </c>
      <c r="C3389" t="s">
        <v>0</v>
      </c>
      <c r="D3389" t="s">
        <v>201</v>
      </c>
      <c r="E3389" t="s">
        <v>275</v>
      </c>
      <c r="F3389" t="s">
        <v>456</v>
      </c>
      <c r="G3389" s="8" t="s">
        <v>457</v>
      </c>
      <c r="H3389" t="s">
        <v>451</v>
      </c>
      <c r="I3389" s="7">
        <v>0</v>
      </c>
      <c r="L3389" s="7">
        <v>174784296254</v>
      </c>
      <c r="M3389" s="7">
        <v>7497244534</v>
      </c>
      <c r="N3389" s="7">
        <v>3057046932</v>
      </c>
      <c r="O3389" s="20" t="str">
        <f t="shared" si="106"/>
        <v/>
      </c>
    </row>
    <row r="3390" spans="1:15">
      <c r="A3390" s="20" t="str">
        <f t="shared" si="107"/>
        <v>Arion banki hf.Erlend hlutabréf</v>
      </c>
      <c r="B3390" s="20" t="str">
        <f>_xlfn.IFNA(INDEX(Listi!$AI:$AI,MATCH(C3390,Listi!$AJ:$AJ,0)),INDEX(Listi!T:T,MATCH(C3390,Listi!U:U,0)))</f>
        <v xml:space="preserve">Arion banki </v>
      </c>
      <c r="C3390" t="s">
        <v>214</v>
      </c>
      <c r="D3390" t="s">
        <v>215</v>
      </c>
      <c r="E3390" t="s">
        <v>276</v>
      </c>
      <c r="F3390" t="s">
        <v>456</v>
      </c>
      <c r="G3390" s="8" t="s">
        <v>457</v>
      </c>
      <c r="H3390" t="s">
        <v>451</v>
      </c>
      <c r="I3390" s="7">
        <v>0</v>
      </c>
      <c r="L3390" s="7">
        <v>1149685000</v>
      </c>
      <c r="M3390" s="7">
        <v>49095000</v>
      </c>
      <c r="N3390" s="7">
        <v>10876000</v>
      </c>
      <c r="O3390" s="20" t="str">
        <f t="shared" si="106"/>
        <v/>
      </c>
    </row>
    <row r="3391" spans="1:15">
      <c r="A3391" s="20" t="str">
        <f t="shared" si="107"/>
        <v>Arion banki hf.Innlend skuldabréf</v>
      </c>
      <c r="B3391" s="20" t="str">
        <f>_xlfn.IFNA(INDEX(Listi!$AI:$AI,MATCH(C3391,Listi!$AJ:$AJ,0)),INDEX(Listi!T:T,MATCH(C3391,Listi!U:U,0)))</f>
        <v xml:space="preserve">Arion banki </v>
      </c>
      <c r="C3391" t="s">
        <v>214</v>
      </c>
      <c r="D3391" t="s">
        <v>216</v>
      </c>
      <c r="E3391" t="s">
        <v>276</v>
      </c>
      <c r="F3391" t="s">
        <v>456</v>
      </c>
      <c r="G3391" s="8" t="s">
        <v>457</v>
      </c>
      <c r="H3391" t="s">
        <v>451</v>
      </c>
      <c r="I3391" s="7">
        <v>0</v>
      </c>
      <c r="L3391" s="7">
        <v>4446434000</v>
      </c>
      <c r="M3391" s="7">
        <v>344234000</v>
      </c>
      <c r="N3391" s="7">
        <v>44793000</v>
      </c>
      <c r="O3391" s="20" t="str">
        <f t="shared" si="106"/>
        <v/>
      </c>
    </row>
    <row r="3392" spans="1:15">
      <c r="A3392" s="20" t="str">
        <f t="shared" si="107"/>
        <v>Arion banki hf.Lífeyrisauki L1</v>
      </c>
      <c r="B3392" s="20" t="str">
        <f>_xlfn.IFNA(INDEX(Listi!$AI:$AI,MATCH(C3392,Listi!$AJ:$AJ,0)),INDEX(Listi!T:T,MATCH(C3392,Listi!U:U,0)))</f>
        <v xml:space="preserve">Arion banki </v>
      </c>
      <c r="C3392" t="s">
        <v>214</v>
      </c>
      <c r="D3392" t="s">
        <v>377</v>
      </c>
      <c r="E3392" t="s">
        <v>276</v>
      </c>
      <c r="F3392" t="s">
        <v>456</v>
      </c>
      <c r="G3392" s="8" t="s">
        <v>457</v>
      </c>
      <c r="H3392" t="s">
        <v>451</v>
      </c>
      <c r="I3392" s="7">
        <v>0</v>
      </c>
      <c r="L3392" s="7">
        <v>5887942000</v>
      </c>
      <c r="M3392" s="7">
        <v>1011885000</v>
      </c>
      <c r="N3392" s="7">
        <v>34615000</v>
      </c>
      <c r="O3392" s="20" t="str">
        <f t="shared" si="106"/>
        <v/>
      </c>
    </row>
    <row r="3393" spans="1:15">
      <c r="A3393" s="20" t="str">
        <f t="shared" si="107"/>
        <v>Arion banki hf.Lífeyrisauki L2</v>
      </c>
      <c r="B3393" s="20" t="str">
        <f>_xlfn.IFNA(INDEX(Listi!$AI:$AI,MATCH(C3393,Listi!$AJ:$AJ,0)),INDEX(Listi!T:T,MATCH(C3393,Listi!U:U,0)))</f>
        <v xml:space="preserve">Arion banki </v>
      </c>
      <c r="C3393" t="s">
        <v>214</v>
      </c>
      <c r="D3393" t="s">
        <v>372</v>
      </c>
      <c r="E3393" t="s">
        <v>276</v>
      </c>
      <c r="F3393" t="s">
        <v>456</v>
      </c>
      <c r="G3393" s="8" t="s">
        <v>457</v>
      </c>
      <c r="H3393" t="s">
        <v>451</v>
      </c>
      <c r="I3393" s="7">
        <v>0</v>
      </c>
      <c r="L3393" s="7">
        <v>21366380000</v>
      </c>
      <c r="M3393" s="7">
        <v>1613513000</v>
      </c>
      <c r="N3393" s="7">
        <v>92085000</v>
      </c>
      <c r="O3393" s="20" t="str">
        <f t="shared" si="106"/>
        <v/>
      </c>
    </row>
    <row r="3394" spans="1:15">
      <c r="A3394" s="20" t="str">
        <f t="shared" si="107"/>
        <v>Arion banki hf.Lífeyrisauki L3</v>
      </c>
      <c r="B3394" s="20" t="str">
        <f>_xlfn.IFNA(INDEX(Listi!$AI:$AI,MATCH(C3394,Listi!$AJ:$AJ,0)),INDEX(Listi!T:T,MATCH(C3394,Listi!U:U,0)))</f>
        <v xml:space="preserve">Arion banki </v>
      </c>
      <c r="C3394" t="s">
        <v>214</v>
      </c>
      <c r="D3394" t="s">
        <v>371</v>
      </c>
      <c r="E3394" t="s">
        <v>276</v>
      </c>
      <c r="F3394" t="s">
        <v>456</v>
      </c>
      <c r="G3394" s="8" t="s">
        <v>457</v>
      </c>
      <c r="H3394" t="s">
        <v>451</v>
      </c>
      <c r="I3394" s="7">
        <v>0</v>
      </c>
      <c r="L3394" s="7">
        <v>29714848000</v>
      </c>
      <c r="M3394" s="7">
        <v>2122481000</v>
      </c>
      <c r="N3394" s="7">
        <v>129566000</v>
      </c>
      <c r="O3394" s="20" t="str">
        <f t="shared" ref="O3394:O3457" si="108">IFERROR(VLOOKUP(F3394,EhLykill,3,FALSE),"")</f>
        <v/>
      </c>
    </row>
    <row r="3395" spans="1:15">
      <c r="A3395" s="20" t="str">
        <f t="shared" si="107"/>
        <v>Arion banki hf.Lífeyrisauki L4</v>
      </c>
      <c r="B3395" s="20" t="str">
        <f>_xlfn.IFNA(INDEX(Listi!$AI:$AI,MATCH(C3395,Listi!$AJ:$AJ,0)),INDEX(Listi!T:T,MATCH(C3395,Listi!U:U,0)))</f>
        <v xml:space="preserve">Arion banki </v>
      </c>
      <c r="C3395" t="s">
        <v>214</v>
      </c>
      <c r="D3395" t="s">
        <v>587</v>
      </c>
      <c r="E3395" t="s">
        <v>276</v>
      </c>
      <c r="F3395" t="s">
        <v>456</v>
      </c>
      <c r="G3395" s="8" t="s">
        <v>457</v>
      </c>
      <c r="H3395" t="s">
        <v>451</v>
      </c>
      <c r="I3395" s="7">
        <v>0</v>
      </c>
      <c r="L3395" s="7">
        <v>19306242000</v>
      </c>
      <c r="M3395" s="7">
        <v>1346647000</v>
      </c>
      <c r="N3395" s="7">
        <v>388052000</v>
      </c>
      <c r="O3395" s="20" t="str">
        <f t="shared" si="108"/>
        <v/>
      </c>
    </row>
    <row r="3396" spans="1:15">
      <c r="A3396" s="20" t="str">
        <f t="shared" si="107"/>
        <v>Arion banki hf.Lífeyrisauki L5</v>
      </c>
      <c r="B3396" s="20" t="str">
        <f>_xlfn.IFNA(INDEX(Listi!$AI:$AI,MATCH(C3396,Listi!$AJ:$AJ,0)),INDEX(Listi!T:T,MATCH(C3396,Listi!U:U,0)))</f>
        <v xml:space="preserve">Arion banki </v>
      </c>
      <c r="C3396" t="s">
        <v>214</v>
      </c>
      <c r="D3396" t="s">
        <v>369</v>
      </c>
      <c r="E3396" t="s">
        <v>276</v>
      </c>
      <c r="F3396" t="s">
        <v>456</v>
      </c>
      <c r="G3396" s="8" t="s">
        <v>457</v>
      </c>
      <c r="H3396" t="s">
        <v>451</v>
      </c>
      <c r="I3396" s="7">
        <v>0</v>
      </c>
      <c r="L3396" s="7">
        <v>44858554000</v>
      </c>
      <c r="M3396" s="7">
        <v>4018833000</v>
      </c>
      <c r="N3396" s="7">
        <v>933672000</v>
      </c>
      <c r="O3396" s="20" t="str">
        <f t="shared" si="108"/>
        <v/>
      </c>
    </row>
    <row r="3397" spans="1:15">
      <c r="A3397" s="20" t="str">
        <f t="shared" si="107"/>
        <v>Birta lífeyrissjóðurBlönduð leið</v>
      </c>
      <c r="B3397" s="20" t="str">
        <f>_xlfn.IFNA(INDEX(Listi!$AI:$AI,MATCH(C3397,Listi!$AJ:$AJ,0)),INDEX(Listi!T:T,MATCH(C3397,Listi!U:U,0)))</f>
        <v xml:space="preserve">Birta  </v>
      </c>
      <c r="C3397" t="s">
        <v>298</v>
      </c>
      <c r="D3397" t="s">
        <v>314</v>
      </c>
      <c r="E3397" t="s">
        <v>276</v>
      </c>
      <c r="F3397" t="s">
        <v>456</v>
      </c>
      <c r="G3397" s="8" t="s">
        <v>457</v>
      </c>
      <c r="H3397" t="s">
        <v>451</v>
      </c>
      <c r="I3397" s="7">
        <v>0</v>
      </c>
      <c r="L3397" s="7">
        <v>6929716201</v>
      </c>
      <c r="M3397" s="7">
        <v>253995298</v>
      </c>
      <c r="N3397" s="7">
        <v>139753585</v>
      </c>
      <c r="O3397" s="20" t="str">
        <f t="shared" si="108"/>
        <v/>
      </c>
    </row>
    <row r="3398" spans="1:15">
      <c r="A3398" s="20" t="str">
        <f t="shared" si="107"/>
        <v>Birta lífeyrissjóðurInnlánsleið</v>
      </c>
      <c r="B3398" s="20" t="str">
        <f>_xlfn.IFNA(INDEX(Listi!$AI:$AI,MATCH(C3398,Listi!$AJ:$AJ,0)),INDEX(Listi!T:T,MATCH(C3398,Listi!U:U,0)))</f>
        <v xml:space="preserve">Birta  </v>
      </c>
      <c r="C3398" t="s">
        <v>298</v>
      </c>
      <c r="D3398" t="s">
        <v>208</v>
      </c>
      <c r="E3398" t="s">
        <v>276</v>
      </c>
      <c r="F3398" t="s">
        <v>456</v>
      </c>
      <c r="G3398" s="8" t="s">
        <v>457</v>
      </c>
      <c r="H3398" t="s">
        <v>451</v>
      </c>
      <c r="I3398" s="7">
        <v>0</v>
      </c>
      <c r="L3398" s="7">
        <v>4108971332</v>
      </c>
      <c r="M3398" s="7">
        <v>264842424</v>
      </c>
      <c r="N3398" s="7">
        <v>174324836</v>
      </c>
      <c r="O3398" s="20" t="str">
        <f t="shared" si="108"/>
        <v/>
      </c>
    </row>
    <row r="3399" spans="1:15">
      <c r="A3399" s="20" t="str">
        <f t="shared" si="107"/>
        <v>Birta lífeyrissjóðurSamtryggingardeild</v>
      </c>
      <c r="B3399" s="20" t="str">
        <f>_xlfn.IFNA(INDEX(Listi!$AI:$AI,MATCH(C3399,Listi!$AJ:$AJ,0)),INDEX(Listi!T:T,MATCH(C3399,Listi!U:U,0)))</f>
        <v xml:space="preserve">Birta  </v>
      </c>
      <c r="C3399" t="s">
        <v>298</v>
      </c>
      <c r="D3399" t="s">
        <v>205</v>
      </c>
      <c r="E3399" t="s">
        <v>275</v>
      </c>
      <c r="F3399" t="s">
        <v>456</v>
      </c>
      <c r="G3399" s="8" t="s">
        <v>457</v>
      </c>
      <c r="H3399" t="s">
        <v>451</v>
      </c>
      <c r="I3399" s="7">
        <v>0</v>
      </c>
      <c r="L3399" s="7">
        <v>549755105944</v>
      </c>
      <c r="M3399" s="7">
        <v>18480897961</v>
      </c>
      <c r="N3399" s="7">
        <v>14075814006</v>
      </c>
      <c r="O3399" s="20" t="str">
        <f t="shared" si="108"/>
        <v/>
      </c>
    </row>
    <row r="3400" spans="1:15">
      <c r="A3400" s="20" t="str">
        <f t="shared" si="107"/>
        <v>Birta lífeyrissjóðurSkuldabréfaleið</v>
      </c>
      <c r="B3400" s="20" t="str">
        <f>_xlfn.IFNA(INDEX(Listi!$AI:$AI,MATCH(C3400,Listi!$AJ:$AJ,0)),INDEX(Listi!T:T,MATCH(C3400,Listi!U:U,0)))</f>
        <v xml:space="preserve">Birta  </v>
      </c>
      <c r="C3400" t="s">
        <v>298</v>
      </c>
      <c r="D3400" t="s">
        <v>313</v>
      </c>
      <c r="E3400" t="s">
        <v>276</v>
      </c>
      <c r="F3400" t="s">
        <v>456</v>
      </c>
      <c r="G3400" s="8" t="s">
        <v>457</v>
      </c>
      <c r="H3400" t="s">
        <v>451</v>
      </c>
      <c r="I3400" s="7">
        <v>0</v>
      </c>
      <c r="L3400" s="7">
        <v>8522374478</v>
      </c>
      <c r="M3400" s="7">
        <v>391005163</v>
      </c>
      <c r="N3400" s="7">
        <v>218104877</v>
      </c>
      <c r="O3400" s="20" t="str">
        <f t="shared" si="108"/>
        <v/>
      </c>
    </row>
    <row r="3401" spans="1:15">
      <c r="A3401" s="20" t="str">
        <f t="shared" si="107"/>
        <v>Birta lífeyrissjóðurTilgreind séreign</v>
      </c>
      <c r="B3401" s="20" t="str">
        <f>_xlfn.IFNA(INDEX(Listi!$AI:$AI,MATCH(C3401,Listi!$AJ:$AJ,0)),INDEX(Listi!T:T,MATCH(C3401,Listi!U:U,0)))</f>
        <v xml:space="preserve">Birta  </v>
      </c>
      <c r="C3401" t="s">
        <v>298</v>
      </c>
      <c r="D3401" t="s">
        <v>312</v>
      </c>
      <c r="E3401" t="s">
        <v>276</v>
      </c>
      <c r="F3401" t="s">
        <v>456</v>
      </c>
      <c r="G3401" s="8" t="s">
        <v>457</v>
      </c>
      <c r="H3401" t="s">
        <v>451</v>
      </c>
      <c r="I3401" s="7">
        <v>0</v>
      </c>
      <c r="L3401" s="7">
        <v>2234420297</v>
      </c>
      <c r="M3401" s="7">
        <v>511871981</v>
      </c>
      <c r="N3401" s="7">
        <v>36000223</v>
      </c>
      <c r="O3401" s="20" t="str">
        <f t="shared" si="108"/>
        <v/>
      </c>
    </row>
    <row r="3402" spans="1:15">
      <c r="A3402" s="20" t="str">
        <f t="shared" si="107"/>
        <v>Brú Lífeyrissjóður starfsmanna sveitarfélagaA-deild</v>
      </c>
      <c r="B3402" s="20" t="str">
        <f>_xlfn.IFNA(INDEX(Listi!$AI:$AI,MATCH(C3402,Listi!$AJ:$AJ,0)),INDEX(Listi!T:T,MATCH(C3402,Listi!U:U,0)))</f>
        <v>Brú</v>
      </c>
      <c r="C3402" t="s">
        <v>217</v>
      </c>
      <c r="D3402" t="s">
        <v>257</v>
      </c>
      <c r="E3402" t="s">
        <v>275</v>
      </c>
      <c r="F3402" t="s">
        <v>456</v>
      </c>
      <c r="G3402" s="8" t="s">
        <v>457</v>
      </c>
      <c r="H3402" t="s">
        <v>451</v>
      </c>
      <c r="I3402" s="7">
        <v>0</v>
      </c>
      <c r="L3402" s="7">
        <v>270469177889</v>
      </c>
      <c r="M3402" s="7">
        <v>13987858077</v>
      </c>
      <c r="N3402" s="7">
        <v>4793072329</v>
      </c>
      <c r="O3402" s="20" t="str">
        <f t="shared" si="108"/>
        <v/>
      </c>
    </row>
    <row r="3403" spans="1:15">
      <c r="A3403" s="20" t="str">
        <f t="shared" si="107"/>
        <v>Brú Lífeyrissjóður starfsmanna sveitarfélagaB-deild</v>
      </c>
      <c r="B3403" s="20" t="str">
        <f>_xlfn.IFNA(INDEX(Listi!$AI:$AI,MATCH(C3403,Listi!$AJ:$AJ,0)),INDEX(Listi!T:T,MATCH(C3403,Listi!U:U,0)))</f>
        <v>Brú</v>
      </c>
      <c r="C3403" t="s">
        <v>217</v>
      </c>
      <c r="D3403" t="s">
        <v>218</v>
      </c>
      <c r="E3403" t="s">
        <v>275</v>
      </c>
      <c r="F3403" t="s">
        <v>456</v>
      </c>
      <c r="G3403" s="8" t="s">
        <v>457</v>
      </c>
      <c r="H3403" t="s">
        <v>451</v>
      </c>
      <c r="I3403" s="7">
        <v>0</v>
      </c>
      <c r="L3403" s="7">
        <v>17004783831</v>
      </c>
      <c r="M3403" s="7">
        <v>119747694</v>
      </c>
      <c r="N3403" s="7">
        <v>3424817406</v>
      </c>
      <c r="O3403" s="20" t="str">
        <f t="shared" si="108"/>
        <v/>
      </c>
    </row>
    <row r="3404" spans="1:15">
      <c r="A3404" s="20" t="str">
        <f t="shared" si="107"/>
        <v>Brú Lífeyrissjóður starfsmanna sveitarfélagaV-deild</v>
      </c>
      <c r="B3404" s="20" t="str">
        <f>_xlfn.IFNA(INDEX(Listi!$AI:$AI,MATCH(C3404,Listi!$AJ:$AJ,0)),INDEX(Listi!T:T,MATCH(C3404,Listi!U:U,0)))</f>
        <v>Brú</v>
      </c>
      <c r="C3404" t="s">
        <v>217</v>
      </c>
      <c r="D3404" t="s">
        <v>219</v>
      </c>
      <c r="E3404" t="s">
        <v>275</v>
      </c>
      <c r="F3404" t="s">
        <v>456</v>
      </c>
      <c r="G3404" s="8" t="s">
        <v>457</v>
      </c>
      <c r="H3404" t="s">
        <v>451</v>
      </c>
      <c r="I3404" s="7">
        <v>0</v>
      </c>
      <c r="L3404" s="7">
        <v>54501394986</v>
      </c>
      <c r="M3404" s="7">
        <v>4188513374</v>
      </c>
      <c r="N3404" s="7">
        <v>455519059</v>
      </c>
      <c r="O3404" s="20" t="str">
        <f t="shared" si="108"/>
        <v/>
      </c>
    </row>
    <row r="3405" spans="1:15">
      <c r="A3405" s="20" t="str">
        <f t="shared" si="107"/>
        <v>Eftirlaunasj atvinnuflugmannaSamtryggingardeild</v>
      </c>
      <c r="B3405" s="20" t="str">
        <f>_xlfn.IFNA(INDEX(Listi!$AI:$AI,MATCH(C3405,Listi!$AJ:$AJ,0)),INDEX(Listi!T:T,MATCH(C3405,Listi!U:U,0)))</f>
        <v>EFÍA</v>
      </c>
      <c r="C3405" t="s">
        <v>220</v>
      </c>
      <c r="D3405" t="s">
        <v>205</v>
      </c>
      <c r="E3405" t="s">
        <v>275</v>
      </c>
      <c r="F3405" t="s">
        <v>456</v>
      </c>
      <c r="G3405" s="8" t="s">
        <v>457</v>
      </c>
      <c r="H3405" t="s">
        <v>451</v>
      </c>
      <c r="I3405" s="7">
        <v>0</v>
      </c>
      <c r="L3405" s="7">
        <v>58542663000</v>
      </c>
      <c r="M3405" s="7">
        <v>1477262000</v>
      </c>
      <c r="N3405" s="7">
        <v>1113313000</v>
      </c>
      <c r="O3405" s="20" t="str">
        <f t="shared" si="108"/>
        <v/>
      </c>
    </row>
    <row r="3406" spans="1:15">
      <c r="A3406" s="20" t="str">
        <f t="shared" si="107"/>
        <v>Festa - lífeyrissjóðurSamtryggingardeild</v>
      </c>
      <c r="B3406" s="20" t="str">
        <f>_xlfn.IFNA(INDEX(Listi!$AI:$AI,MATCH(C3406,Listi!$AJ:$AJ,0)),INDEX(Listi!T:T,MATCH(C3406,Listi!U:U,0)))</f>
        <v xml:space="preserve">Festa </v>
      </c>
      <c r="C3406" t="s">
        <v>221</v>
      </c>
      <c r="D3406" t="s">
        <v>205</v>
      </c>
      <c r="E3406" t="s">
        <v>275</v>
      </c>
      <c r="F3406" t="s">
        <v>456</v>
      </c>
      <c r="G3406" s="8" t="s">
        <v>457</v>
      </c>
      <c r="H3406" t="s">
        <v>451</v>
      </c>
      <c r="I3406" s="7">
        <v>0</v>
      </c>
      <c r="L3406" s="7">
        <v>246318113722</v>
      </c>
      <c r="M3406" s="7">
        <v>11138196907</v>
      </c>
      <c r="N3406" s="7">
        <v>5180938287</v>
      </c>
      <c r="O3406" s="20" t="str">
        <f t="shared" si="108"/>
        <v/>
      </c>
    </row>
    <row r="3407" spans="1:15">
      <c r="A3407" s="20" t="str">
        <f t="shared" si="107"/>
        <v>Festa - lífeyrissjóðurSparnaðarleið I</v>
      </c>
      <c r="B3407" s="20" t="str">
        <f>_xlfn.IFNA(INDEX(Listi!$AI:$AI,MATCH(C3407,Listi!$AJ:$AJ,0)),INDEX(Listi!T:T,MATCH(C3407,Listi!U:U,0)))</f>
        <v xml:space="preserve">Festa </v>
      </c>
      <c r="C3407" t="s">
        <v>221</v>
      </c>
      <c r="D3407" t="s">
        <v>464</v>
      </c>
      <c r="E3407" t="s">
        <v>276</v>
      </c>
      <c r="F3407" t="s">
        <v>456</v>
      </c>
      <c r="G3407" s="8" t="s">
        <v>457</v>
      </c>
      <c r="H3407" t="s">
        <v>451</v>
      </c>
      <c r="I3407" s="7">
        <v>0</v>
      </c>
      <c r="L3407" s="7">
        <v>75585319</v>
      </c>
      <c r="M3407" s="7">
        <v>37671409</v>
      </c>
      <c r="N3407" s="7">
        <v>2063969</v>
      </c>
      <c r="O3407" s="20" t="str">
        <f t="shared" si="108"/>
        <v/>
      </c>
    </row>
    <row r="3408" spans="1:15">
      <c r="A3408" s="20" t="str">
        <f t="shared" si="107"/>
        <v>Festa - lífeyrissjóðurSparnaðarleið II</v>
      </c>
      <c r="B3408" s="20" t="str">
        <f>_xlfn.IFNA(INDEX(Listi!$AI:$AI,MATCH(C3408,Listi!$AJ:$AJ,0)),INDEX(Listi!T:T,MATCH(C3408,Listi!U:U,0)))</f>
        <v xml:space="preserve">Festa </v>
      </c>
      <c r="C3408" t="s">
        <v>221</v>
      </c>
      <c r="D3408" t="s">
        <v>388</v>
      </c>
      <c r="E3408" t="s">
        <v>276</v>
      </c>
      <c r="F3408" t="s">
        <v>456</v>
      </c>
      <c r="G3408" s="8" t="s">
        <v>457</v>
      </c>
      <c r="H3408" t="s">
        <v>451</v>
      </c>
      <c r="I3408" s="7">
        <v>0</v>
      </c>
      <c r="L3408" s="7">
        <v>1113180693</v>
      </c>
      <c r="M3408" s="7">
        <v>134564310</v>
      </c>
      <c r="N3408" s="7">
        <v>19363084</v>
      </c>
      <c r="O3408" s="20" t="str">
        <f t="shared" si="108"/>
        <v/>
      </c>
    </row>
    <row r="3409" spans="1:15">
      <c r="A3409" s="20" t="str">
        <f t="shared" si="107"/>
        <v>Frjálsi lífeyrissjóðurinnDeild/leið I</v>
      </c>
      <c r="B3409" s="20" t="str">
        <f>_xlfn.IFNA(INDEX(Listi!$AI:$AI,MATCH(C3409,Listi!$AJ:$AJ,0)),INDEX(Listi!T:T,MATCH(C3409,Listi!U:U,0)))</f>
        <v xml:space="preserve">Frjálsi </v>
      </c>
      <c r="C3409" t="s">
        <v>222</v>
      </c>
      <c r="D3409" t="s">
        <v>223</v>
      </c>
      <c r="E3409" t="s">
        <v>276</v>
      </c>
      <c r="F3409" t="s">
        <v>456</v>
      </c>
      <c r="G3409" s="8" t="s">
        <v>457</v>
      </c>
      <c r="H3409" t="s">
        <v>451</v>
      </c>
      <c r="I3409" s="7">
        <v>0</v>
      </c>
      <c r="L3409" s="7">
        <v>199278730000</v>
      </c>
      <c r="M3409" s="7">
        <v>10813020000</v>
      </c>
      <c r="N3409" s="7">
        <v>2178012000</v>
      </c>
      <c r="O3409" s="20" t="str">
        <f t="shared" si="108"/>
        <v/>
      </c>
    </row>
    <row r="3410" spans="1:15">
      <c r="A3410" s="20" t="str">
        <f t="shared" si="107"/>
        <v>Frjálsi lífeyrissjóðurinnDeild/leið II</v>
      </c>
      <c r="B3410" s="20" t="str">
        <f>_xlfn.IFNA(INDEX(Listi!$AI:$AI,MATCH(C3410,Listi!$AJ:$AJ,0)),INDEX(Listi!T:T,MATCH(C3410,Listi!U:U,0)))</f>
        <v xml:space="preserve">Frjálsi </v>
      </c>
      <c r="C3410" t="s">
        <v>222</v>
      </c>
      <c r="D3410" t="s">
        <v>224</v>
      </c>
      <c r="E3410" t="s">
        <v>276</v>
      </c>
      <c r="F3410" t="s">
        <v>456</v>
      </c>
      <c r="G3410" s="8" t="s">
        <v>457</v>
      </c>
      <c r="H3410" t="s">
        <v>451</v>
      </c>
      <c r="I3410" s="7">
        <v>0</v>
      </c>
      <c r="L3410" s="7">
        <v>29681370000</v>
      </c>
      <c r="M3410" s="7">
        <v>1864883000</v>
      </c>
      <c r="N3410" s="7">
        <v>401735000</v>
      </c>
      <c r="O3410" s="20" t="str">
        <f t="shared" si="108"/>
        <v/>
      </c>
    </row>
    <row r="3411" spans="1:15">
      <c r="A3411" s="20" t="str">
        <f t="shared" si="107"/>
        <v>Frjálsi lífeyrissjóðurinnDeild/leið III</v>
      </c>
      <c r="B3411" s="20" t="str">
        <f>_xlfn.IFNA(INDEX(Listi!$AI:$AI,MATCH(C3411,Listi!$AJ:$AJ,0)),INDEX(Listi!T:T,MATCH(C3411,Listi!U:U,0)))</f>
        <v xml:space="preserve">Frjálsi </v>
      </c>
      <c r="C3411" t="s">
        <v>222</v>
      </c>
      <c r="D3411" t="s">
        <v>225</v>
      </c>
      <c r="E3411" t="s">
        <v>276</v>
      </c>
      <c r="F3411" t="s">
        <v>456</v>
      </c>
      <c r="G3411" s="8" t="s">
        <v>457</v>
      </c>
      <c r="H3411" t="s">
        <v>451</v>
      </c>
      <c r="I3411" s="7">
        <v>0</v>
      </c>
      <c r="L3411" s="7">
        <v>43554797000</v>
      </c>
      <c r="M3411" s="7">
        <v>2564479000</v>
      </c>
      <c r="N3411" s="7">
        <v>1456678000</v>
      </c>
      <c r="O3411" s="20" t="str">
        <f t="shared" si="108"/>
        <v/>
      </c>
    </row>
    <row r="3412" spans="1:15">
      <c r="A3412" s="20" t="str">
        <f t="shared" si="107"/>
        <v>Frjálsi lífeyrissjóðurinnFrjálsi Áhætta</v>
      </c>
      <c r="B3412" s="20" t="str">
        <f>_xlfn.IFNA(INDEX(Listi!$AI:$AI,MATCH(C3412,Listi!$AJ:$AJ,0)),INDEX(Listi!T:T,MATCH(C3412,Listi!U:U,0)))</f>
        <v xml:space="preserve">Frjálsi </v>
      </c>
      <c r="C3412" t="s">
        <v>222</v>
      </c>
      <c r="D3412" t="s">
        <v>226</v>
      </c>
      <c r="E3412" t="s">
        <v>276</v>
      </c>
      <c r="F3412" t="s">
        <v>456</v>
      </c>
      <c r="G3412" s="8" t="s">
        <v>457</v>
      </c>
      <c r="H3412" t="s">
        <v>451</v>
      </c>
      <c r="I3412" s="7">
        <v>0</v>
      </c>
      <c r="L3412" s="7">
        <v>2707615000</v>
      </c>
      <c r="M3412" s="7">
        <v>335331000</v>
      </c>
      <c r="N3412" s="7">
        <v>1872000</v>
      </c>
      <c r="O3412" s="20" t="str">
        <f t="shared" si="108"/>
        <v/>
      </c>
    </row>
    <row r="3413" spans="1:15">
      <c r="A3413" s="20" t="str">
        <f t="shared" si="107"/>
        <v>Frjálsi lífeyrissjóðurinnSameiginleg deild</v>
      </c>
      <c r="B3413" s="20" t="str">
        <f>_xlfn.IFNA(INDEX(Listi!$AI:$AI,MATCH(C3413,Listi!$AJ:$AJ,0)),INDEX(Listi!T:T,MATCH(C3413,Listi!U:U,0)))</f>
        <v xml:space="preserve">Frjálsi </v>
      </c>
      <c r="C3413" t="s">
        <v>222</v>
      </c>
      <c r="D3413" t="s">
        <v>311</v>
      </c>
      <c r="E3413" t="s">
        <v>276</v>
      </c>
      <c r="F3413" t="s">
        <v>456</v>
      </c>
      <c r="G3413" s="8" t="s">
        <v>457</v>
      </c>
      <c r="H3413" t="s">
        <v>451</v>
      </c>
      <c r="I3413" s="7">
        <v>0</v>
      </c>
      <c r="L3413" s="7">
        <v>0</v>
      </c>
      <c r="M3413" s="7">
        <v>0</v>
      </c>
      <c r="N3413" s="7">
        <v>0</v>
      </c>
      <c r="O3413" s="20" t="str">
        <f t="shared" si="108"/>
        <v/>
      </c>
    </row>
    <row r="3414" spans="1:15">
      <c r="A3414" s="20" t="str">
        <f t="shared" si="107"/>
        <v>Frjálsi lífeyrissjóðurinnSamtryggingardeild</v>
      </c>
      <c r="B3414" s="20" t="str">
        <f>_xlfn.IFNA(INDEX(Listi!$AI:$AI,MATCH(C3414,Listi!$AJ:$AJ,0)),INDEX(Listi!T:T,MATCH(C3414,Listi!U:U,0)))</f>
        <v xml:space="preserve">Frjálsi </v>
      </c>
      <c r="C3414" t="s">
        <v>222</v>
      </c>
      <c r="D3414" t="s">
        <v>205</v>
      </c>
      <c r="E3414" t="s">
        <v>275</v>
      </c>
      <c r="F3414" t="s">
        <v>456</v>
      </c>
      <c r="G3414" s="8" t="s">
        <v>457</v>
      </c>
      <c r="H3414" t="s">
        <v>451</v>
      </c>
      <c r="I3414" s="7">
        <v>0</v>
      </c>
      <c r="L3414" s="7">
        <v>127148465000</v>
      </c>
      <c r="M3414" s="7">
        <v>7524433000</v>
      </c>
      <c r="N3414" s="7">
        <v>1254273000</v>
      </c>
      <c r="O3414" s="20" t="str">
        <f t="shared" si="108"/>
        <v/>
      </c>
    </row>
    <row r="3415" spans="1:15">
      <c r="A3415" s="20" t="str">
        <f t="shared" si="107"/>
        <v>Gildi - lífeyrissjóðurFramtíðarsýn 1</v>
      </c>
      <c r="B3415" s="20" t="str">
        <f>_xlfn.IFNA(INDEX(Listi!$AI:$AI,MATCH(C3415,Listi!$AJ:$AJ,0)),INDEX(Listi!T:T,MATCH(C3415,Listi!U:U,0)))</f>
        <v xml:space="preserve">Gildi  </v>
      </c>
      <c r="C3415" t="s">
        <v>227</v>
      </c>
      <c r="D3415" t="s">
        <v>373</v>
      </c>
      <c r="E3415" t="s">
        <v>276</v>
      </c>
      <c r="F3415" t="s">
        <v>456</v>
      </c>
      <c r="G3415" s="8" t="s">
        <v>457</v>
      </c>
      <c r="H3415" t="s">
        <v>451</v>
      </c>
      <c r="I3415" s="7">
        <v>1063635</v>
      </c>
      <c r="L3415" s="7">
        <v>3223959491</v>
      </c>
      <c r="M3415" s="7">
        <v>185065371</v>
      </c>
      <c r="N3415" s="7">
        <v>99697779</v>
      </c>
      <c r="O3415" s="20" t="str">
        <f t="shared" si="108"/>
        <v/>
      </c>
    </row>
    <row r="3416" spans="1:15">
      <c r="A3416" s="20" t="str">
        <f t="shared" si="107"/>
        <v>Gildi - lífeyrissjóðurFramtíðarsýn 2</v>
      </c>
      <c r="B3416" s="20" t="str">
        <f>_xlfn.IFNA(INDEX(Listi!$AI:$AI,MATCH(C3416,Listi!$AJ:$AJ,0)),INDEX(Listi!T:T,MATCH(C3416,Listi!U:U,0)))</f>
        <v xml:space="preserve">Gildi  </v>
      </c>
      <c r="C3416" t="s">
        <v>227</v>
      </c>
      <c r="D3416" t="s">
        <v>374</v>
      </c>
      <c r="E3416" t="s">
        <v>276</v>
      </c>
      <c r="F3416" t="s">
        <v>456</v>
      </c>
      <c r="G3416" s="8" t="s">
        <v>457</v>
      </c>
      <c r="H3416" t="s">
        <v>451</v>
      </c>
      <c r="I3416" s="7">
        <v>680812</v>
      </c>
      <c r="L3416" s="7">
        <v>3172355810</v>
      </c>
      <c r="M3416" s="7">
        <v>227598529</v>
      </c>
      <c r="N3416" s="7">
        <v>70042741</v>
      </c>
      <c r="O3416" s="20" t="str">
        <f t="shared" si="108"/>
        <v/>
      </c>
    </row>
    <row r="3417" spans="1:15">
      <c r="A3417" s="20" t="str">
        <f t="shared" si="107"/>
        <v>Gildi - lífeyrissjóðurFramtíðarsýn 3</v>
      </c>
      <c r="B3417" s="20" t="str">
        <f>_xlfn.IFNA(INDEX(Listi!$AI:$AI,MATCH(C3417,Listi!$AJ:$AJ,0)),INDEX(Listi!T:T,MATCH(C3417,Listi!U:U,0)))</f>
        <v xml:space="preserve">Gildi  </v>
      </c>
      <c r="C3417" t="s">
        <v>227</v>
      </c>
      <c r="D3417" t="s">
        <v>380</v>
      </c>
      <c r="E3417" t="s">
        <v>276</v>
      </c>
      <c r="F3417" t="s">
        <v>456</v>
      </c>
      <c r="G3417" s="8" t="s">
        <v>457</v>
      </c>
      <c r="H3417" t="s">
        <v>451</v>
      </c>
      <c r="I3417" s="7">
        <v>0</v>
      </c>
      <c r="L3417" s="7">
        <v>1220667693</v>
      </c>
      <c r="M3417" s="7">
        <v>206427664</v>
      </c>
      <c r="N3417" s="7">
        <v>61376636</v>
      </c>
      <c r="O3417" s="20" t="str">
        <f t="shared" si="108"/>
        <v/>
      </c>
    </row>
    <row r="3418" spans="1:15">
      <c r="A3418" s="20" t="str">
        <f t="shared" si="107"/>
        <v>Gildi - lífeyrissjóðurSamtryggingardeild</v>
      </c>
      <c r="B3418" s="20" t="str">
        <f>_xlfn.IFNA(INDEX(Listi!$AI:$AI,MATCH(C3418,Listi!$AJ:$AJ,0)),INDEX(Listi!T:T,MATCH(C3418,Listi!U:U,0)))</f>
        <v xml:space="preserve">Gildi  </v>
      </c>
      <c r="C3418" t="s">
        <v>227</v>
      </c>
      <c r="D3418" t="s">
        <v>205</v>
      </c>
      <c r="E3418" t="s">
        <v>275</v>
      </c>
      <c r="F3418" t="s">
        <v>456</v>
      </c>
      <c r="G3418" s="8" t="s">
        <v>457</v>
      </c>
      <c r="H3418" t="s">
        <v>451</v>
      </c>
      <c r="I3418" s="7">
        <v>36403332</v>
      </c>
      <c r="L3418" s="7">
        <v>908474103084</v>
      </c>
      <c r="M3418" s="7">
        <v>33404441428</v>
      </c>
      <c r="N3418" s="7">
        <v>20772915594</v>
      </c>
      <c r="O3418" s="20" t="str">
        <f t="shared" si="108"/>
        <v/>
      </c>
    </row>
    <row r="3419" spans="1:15">
      <c r="A3419" s="20" t="str">
        <f t="shared" si="107"/>
        <v>Íslandsbanki hf.Erlend verðbréf</v>
      </c>
      <c r="B3419" s="20" t="str">
        <f>_xlfn.IFNA(INDEX(Listi!$AI:$AI,MATCH(C3419,Listi!$AJ:$AJ,0)),INDEX(Listi!T:T,MATCH(C3419,Listi!U:U,0)))</f>
        <v>Íslandsbanki</v>
      </c>
      <c r="C3419" t="s">
        <v>228</v>
      </c>
      <c r="D3419" t="s">
        <v>229</v>
      </c>
      <c r="E3419" t="s">
        <v>276</v>
      </c>
      <c r="F3419" t="s">
        <v>456</v>
      </c>
      <c r="G3419" s="8" t="s">
        <v>457</v>
      </c>
      <c r="H3419" t="s">
        <v>451</v>
      </c>
      <c r="I3419" s="7">
        <v>0</v>
      </c>
      <c r="L3419" s="7">
        <v>1602556114</v>
      </c>
      <c r="M3419" s="7">
        <v>15640340</v>
      </c>
      <c r="N3419" s="7">
        <v>15279587</v>
      </c>
      <c r="O3419" s="20" t="str">
        <f t="shared" si="108"/>
        <v/>
      </c>
    </row>
    <row r="3420" spans="1:15">
      <c r="A3420" s="20" t="str">
        <f t="shared" si="107"/>
        <v>Íslandsbanki hf.Húsnæðisleið</v>
      </c>
      <c r="B3420" s="20" t="str">
        <f>_xlfn.IFNA(INDEX(Listi!$AI:$AI,MATCH(C3420,Listi!$AJ:$AJ,0)),INDEX(Listi!T:T,MATCH(C3420,Listi!U:U,0)))</f>
        <v>Íslandsbanki</v>
      </c>
      <c r="C3420" t="s">
        <v>228</v>
      </c>
      <c r="D3420" t="s">
        <v>307</v>
      </c>
      <c r="E3420" t="s">
        <v>276</v>
      </c>
      <c r="F3420" t="s">
        <v>456</v>
      </c>
      <c r="G3420" s="8" t="s">
        <v>457</v>
      </c>
      <c r="H3420" t="s">
        <v>451</v>
      </c>
      <c r="I3420" s="7">
        <v>0</v>
      </c>
      <c r="L3420" s="7">
        <v>2334808209</v>
      </c>
      <c r="M3420" s="7">
        <v>1128225985</v>
      </c>
      <c r="N3420" s="7">
        <v>7159457</v>
      </c>
      <c r="O3420" s="20" t="str">
        <f t="shared" si="108"/>
        <v/>
      </c>
    </row>
    <row r="3421" spans="1:15">
      <c r="A3421" s="20" t="str">
        <f t="shared" si="107"/>
        <v>Íslandsbanki hf.Lífeyrisreikningur-óverðtryggður</v>
      </c>
      <c r="B3421" s="20" t="str">
        <f>_xlfn.IFNA(INDEX(Listi!$AI:$AI,MATCH(C3421,Listi!$AJ:$AJ,0)),INDEX(Listi!T:T,MATCH(C3421,Listi!U:U,0)))</f>
        <v>Íslandsbanki</v>
      </c>
      <c r="C3421" t="s">
        <v>228</v>
      </c>
      <c r="D3421" t="s">
        <v>231</v>
      </c>
      <c r="E3421" t="s">
        <v>276</v>
      </c>
      <c r="F3421" t="s">
        <v>456</v>
      </c>
      <c r="G3421" s="8" t="s">
        <v>457</v>
      </c>
      <c r="H3421" t="s">
        <v>451</v>
      </c>
      <c r="I3421" s="7">
        <v>0</v>
      </c>
      <c r="L3421" s="7">
        <v>2506311736</v>
      </c>
      <c r="M3421" s="7">
        <v>879015901</v>
      </c>
      <c r="N3421" s="7">
        <v>95740979</v>
      </c>
      <c r="O3421" s="20" t="str">
        <f t="shared" si="108"/>
        <v/>
      </c>
    </row>
    <row r="3422" spans="1:15">
      <c r="A3422" s="20" t="str">
        <f t="shared" si="107"/>
        <v>Íslandsbanki hf.Lífeyrisreikningur-verðtryggður</v>
      </c>
      <c r="B3422" s="20" t="str">
        <f>_xlfn.IFNA(INDEX(Listi!$AI:$AI,MATCH(C3422,Listi!$AJ:$AJ,0)),INDEX(Listi!T:T,MATCH(C3422,Listi!U:U,0)))</f>
        <v>Íslandsbanki</v>
      </c>
      <c r="C3422" t="s">
        <v>228</v>
      </c>
      <c r="D3422" t="s">
        <v>232</v>
      </c>
      <c r="E3422" t="s">
        <v>276</v>
      </c>
      <c r="F3422" t="s">
        <v>456</v>
      </c>
      <c r="G3422" s="8" t="s">
        <v>457</v>
      </c>
      <c r="H3422" t="s">
        <v>451</v>
      </c>
      <c r="I3422" s="7">
        <v>0</v>
      </c>
      <c r="L3422" s="7">
        <v>35933944171</v>
      </c>
      <c r="M3422" s="7">
        <v>3575627585</v>
      </c>
      <c r="N3422" s="7">
        <v>973599891</v>
      </c>
      <c r="O3422" s="20" t="str">
        <f t="shared" si="108"/>
        <v/>
      </c>
    </row>
    <row r="3423" spans="1:15">
      <c r="A3423" s="20" t="str">
        <f t="shared" si="107"/>
        <v>Íslandsbanki hf.Löng ríkisskuldabréf</v>
      </c>
      <c r="B3423" s="20" t="str">
        <f>_xlfn.IFNA(INDEX(Listi!$AI:$AI,MATCH(C3423,Listi!$AJ:$AJ,0)),INDEX(Listi!T:T,MATCH(C3423,Listi!U:U,0)))</f>
        <v>Íslandsbanki</v>
      </c>
      <c r="C3423" t="s">
        <v>228</v>
      </c>
      <c r="D3423" t="s">
        <v>233</v>
      </c>
      <c r="E3423" t="s">
        <v>276</v>
      </c>
      <c r="F3423" s="8" t="s">
        <v>456</v>
      </c>
      <c r="G3423" s="8" t="s">
        <v>457</v>
      </c>
      <c r="H3423" t="s">
        <v>451</v>
      </c>
      <c r="I3423" s="7">
        <v>0</v>
      </c>
      <c r="L3423" s="7">
        <v>753232602</v>
      </c>
      <c r="M3423" s="7">
        <v>52540738</v>
      </c>
      <c r="N3423" s="7">
        <v>25520229</v>
      </c>
      <c r="O3423" s="20" t="str">
        <f t="shared" si="108"/>
        <v/>
      </c>
    </row>
    <row r="3424" spans="1:15">
      <c r="A3424" s="20" t="str">
        <f t="shared" si="107"/>
        <v>Íslandsbanki hf.Stýring A</v>
      </c>
      <c r="B3424" s="20" t="str">
        <f>_xlfn.IFNA(INDEX(Listi!$AI:$AI,MATCH(C3424,Listi!$AJ:$AJ,0)),INDEX(Listi!T:T,MATCH(C3424,Listi!U:U,0)))</f>
        <v>Íslandsbanki</v>
      </c>
      <c r="C3424" t="s">
        <v>228</v>
      </c>
      <c r="D3424" t="s">
        <v>234</v>
      </c>
      <c r="E3424" t="s">
        <v>276</v>
      </c>
      <c r="F3424" s="8" t="s">
        <v>456</v>
      </c>
      <c r="G3424" s="8" t="s">
        <v>457</v>
      </c>
      <c r="H3424" t="s">
        <v>451</v>
      </c>
      <c r="I3424" s="7">
        <v>0</v>
      </c>
      <c r="L3424" s="7">
        <v>4133723797</v>
      </c>
      <c r="M3424" s="7">
        <v>215966902</v>
      </c>
      <c r="N3424" s="7">
        <v>124877843</v>
      </c>
      <c r="O3424" s="20" t="str">
        <f t="shared" si="108"/>
        <v/>
      </c>
    </row>
    <row r="3425" spans="1:15">
      <c r="A3425" s="20" t="str">
        <f t="shared" si="107"/>
        <v>Íslandsbanki hf.Stýring B</v>
      </c>
      <c r="B3425" s="20" t="str">
        <f>_xlfn.IFNA(INDEX(Listi!$AI:$AI,MATCH(C3425,Listi!$AJ:$AJ,0)),INDEX(Listi!T:T,MATCH(C3425,Listi!U:U,0)))</f>
        <v>Íslandsbanki</v>
      </c>
      <c r="C3425" t="s">
        <v>228</v>
      </c>
      <c r="D3425" t="s">
        <v>235</v>
      </c>
      <c r="E3425" t="s">
        <v>276</v>
      </c>
      <c r="F3425" s="8" t="s">
        <v>456</v>
      </c>
      <c r="G3425" s="8" t="s">
        <v>457</v>
      </c>
      <c r="H3425" t="s">
        <v>451</v>
      </c>
      <c r="I3425" s="7">
        <v>0</v>
      </c>
      <c r="L3425" s="7">
        <v>5860247393</v>
      </c>
      <c r="M3425" s="7">
        <v>508591885</v>
      </c>
      <c r="N3425" s="7">
        <v>77897125</v>
      </c>
      <c r="O3425" s="20" t="str">
        <f t="shared" si="108"/>
        <v/>
      </c>
    </row>
    <row r="3426" spans="1:15">
      <c r="A3426" s="20" t="str">
        <f t="shared" si="107"/>
        <v>Íslandsbanki hf.Stýring C</v>
      </c>
      <c r="B3426" s="20" t="str">
        <f>_xlfn.IFNA(INDEX(Listi!$AI:$AI,MATCH(C3426,Listi!$AJ:$AJ,0)),INDEX(Listi!T:T,MATCH(C3426,Listi!U:U,0)))</f>
        <v>Íslandsbanki</v>
      </c>
      <c r="C3426" t="s">
        <v>228</v>
      </c>
      <c r="D3426" t="s">
        <v>236</v>
      </c>
      <c r="E3426" t="s">
        <v>276</v>
      </c>
      <c r="F3426" s="8" t="s">
        <v>456</v>
      </c>
      <c r="G3426" s="8" t="s">
        <v>457</v>
      </c>
      <c r="H3426" t="s">
        <v>451</v>
      </c>
      <c r="I3426" s="7">
        <v>0</v>
      </c>
      <c r="L3426" s="7">
        <v>8014427899</v>
      </c>
      <c r="M3426" s="7">
        <v>751053797</v>
      </c>
      <c r="N3426" s="7">
        <v>58531298</v>
      </c>
      <c r="O3426" s="20" t="str">
        <f t="shared" si="108"/>
        <v/>
      </c>
    </row>
    <row r="3427" spans="1:15">
      <c r="A3427" s="20" t="str">
        <f t="shared" si="107"/>
        <v>Íslandsbanki hf.Stýring D</v>
      </c>
      <c r="B3427" s="20" t="str">
        <f>_xlfn.IFNA(INDEX(Listi!$AI:$AI,MATCH(C3427,Listi!$AJ:$AJ,0)),INDEX(Listi!T:T,MATCH(C3427,Listi!U:U,0)))</f>
        <v>Íslandsbanki</v>
      </c>
      <c r="C3427" t="s">
        <v>228</v>
      </c>
      <c r="D3427" t="s">
        <v>237</v>
      </c>
      <c r="E3427" t="s">
        <v>276</v>
      </c>
      <c r="F3427" s="8" t="s">
        <v>456</v>
      </c>
      <c r="G3427" s="8" t="s">
        <v>457</v>
      </c>
      <c r="H3427" t="s">
        <v>451</v>
      </c>
      <c r="I3427" s="7">
        <v>0</v>
      </c>
      <c r="L3427" s="7">
        <v>5826614423</v>
      </c>
      <c r="M3427" s="7">
        <v>1371163557</v>
      </c>
      <c r="N3427" s="7">
        <v>36861109</v>
      </c>
      <c r="O3427" s="20" t="str">
        <f t="shared" si="108"/>
        <v/>
      </c>
    </row>
    <row r="3428" spans="1:15">
      <c r="A3428" s="20" t="str">
        <f t="shared" si="107"/>
        <v>Íslandsbanki hf.Stýring E</v>
      </c>
      <c r="B3428" s="20" t="str">
        <f>_xlfn.IFNA(INDEX(Listi!$AI:$AI,MATCH(C3428,Listi!$AJ:$AJ,0)),INDEX(Listi!T:T,MATCH(C3428,Listi!U:U,0)))</f>
        <v>Íslandsbanki</v>
      </c>
      <c r="C3428" t="s">
        <v>228</v>
      </c>
      <c r="D3428" t="s">
        <v>580</v>
      </c>
      <c r="E3428" t="s">
        <v>276</v>
      </c>
      <c r="F3428" s="8" t="s">
        <v>456</v>
      </c>
      <c r="G3428" s="8" t="s">
        <v>457</v>
      </c>
      <c r="H3428" t="s">
        <v>451</v>
      </c>
      <c r="I3428" s="7">
        <v>0</v>
      </c>
      <c r="L3428" s="7">
        <v>99567247</v>
      </c>
      <c r="M3428" s="7">
        <v>7691901</v>
      </c>
      <c r="N3428" s="7">
        <v>670647</v>
      </c>
      <c r="O3428" s="20" t="str">
        <f t="shared" si="108"/>
        <v/>
      </c>
    </row>
    <row r="3429" spans="1:15">
      <c r="A3429" s="20" t="str">
        <f t="shared" si="107"/>
        <v>Íslenski lífeyrissjóðurinnLíf 1</v>
      </c>
      <c r="B3429" s="20" t="str">
        <f>_xlfn.IFNA(INDEX(Listi!$AI:$AI,MATCH(C3429,Listi!$AJ:$AJ,0)),INDEX(Listi!T:T,MATCH(C3429,Listi!U:U,0)))</f>
        <v xml:space="preserve">Íslenski  </v>
      </c>
      <c r="C3429" t="s">
        <v>238</v>
      </c>
      <c r="D3429" t="s">
        <v>239</v>
      </c>
      <c r="E3429" t="s">
        <v>276</v>
      </c>
      <c r="F3429" s="8" t="s">
        <v>456</v>
      </c>
      <c r="G3429" s="8" t="s">
        <v>457</v>
      </c>
      <c r="H3429" t="s">
        <v>451</v>
      </c>
      <c r="I3429" s="7">
        <v>0</v>
      </c>
      <c r="L3429" s="7">
        <v>34645188332</v>
      </c>
      <c r="M3429" s="7">
        <v>5859453012</v>
      </c>
      <c r="N3429" s="7">
        <v>977930648</v>
      </c>
      <c r="O3429" s="20" t="str">
        <f t="shared" si="108"/>
        <v/>
      </c>
    </row>
    <row r="3430" spans="1:15">
      <c r="A3430" s="20" t="str">
        <f t="shared" si="107"/>
        <v>Íslenski lífeyrissjóðurinnLíf 2</v>
      </c>
      <c r="B3430" s="20" t="str">
        <f>_xlfn.IFNA(INDEX(Listi!$AI:$AI,MATCH(C3430,Listi!$AJ:$AJ,0)),INDEX(Listi!T:T,MATCH(C3430,Listi!U:U,0)))</f>
        <v xml:space="preserve">Íslenski  </v>
      </c>
      <c r="C3430" t="s">
        <v>238</v>
      </c>
      <c r="D3430" t="s">
        <v>240</v>
      </c>
      <c r="E3430" t="s">
        <v>276</v>
      </c>
      <c r="F3430" s="8" t="s">
        <v>456</v>
      </c>
      <c r="G3430" s="8" t="s">
        <v>457</v>
      </c>
      <c r="H3430" t="s">
        <v>451</v>
      </c>
      <c r="I3430" s="7">
        <v>0</v>
      </c>
      <c r="L3430" s="7">
        <v>31029129445</v>
      </c>
      <c r="M3430" s="7">
        <v>2139527304</v>
      </c>
      <c r="N3430" s="7">
        <v>531278955</v>
      </c>
      <c r="O3430" s="20" t="str">
        <f t="shared" si="108"/>
        <v/>
      </c>
    </row>
    <row r="3431" spans="1:15">
      <c r="A3431" s="20" t="str">
        <f t="shared" si="107"/>
        <v>Íslenski lífeyrissjóðurinnLíf 3</v>
      </c>
      <c r="B3431" s="20" t="str">
        <f>_xlfn.IFNA(INDEX(Listi!$AI:$AI,MATCH(C3431,Listi!$AJ:$AJ,0)),INDEX(Listi!T:T,MATCH(C3431,Listi!U:U,0)))</f>
        <v xml:space="preserve">Íslenski  </v>
      </c>
      <c r="C3431" t="s">
        <v>238</v>
      </c>
      <c r="D3431" t="s">
        <v>241</v>
      </c>
      <c r="E3431" t="s">
        <v>276</v>
      </c>
      <c r="F3431" s="8" t="s">
        <v>456</v>
      </c>
      <c r="G3431" s="8" t="s">
        <v>457</v>
      </c>
      <c r="H3431" t="s">
        <v>451</v>
      </c>
      <c r="I3431" s="7">
        <v>0</v>
      </c>
      <c r="L3431" s="7">
        <v>26552298455</v>
      </c>
      <c r="M3431" s="7">
        <v>1349981892</v>
      </c>
      <c r="N3431" s="7">
        <v>474868471</v>
      </c>
      <c r="O3431" s="20" t="str">
        <f t="shared" si="108"/>
        <v/>
      </c>
    </row>
    <row r="3432" spans="1:15">
      <c r="A3432" s="20" t="str">
        <f t="shared" si="107"/>
        <v>Íslenski lífeyrissjóðurinnLíf 4</v>
      </c>
      <c r="B3432" s="20" t="str">
        <f>_xlfn.IFNA(INDEX(Listi!$AI:$AI,MATCH(C3432,Listi!$AJ:$AJ,0)),INDEX(Listi!T:T,MATCH(C3432,Listi!U:U,0)))</f>
        <v xml:space="preserve">Íslenski  </v>
      </c>
      <c r="C3432" t="s">
        <v>238</v>
      </c>
      <c r="D3432" t="s">
        <v>242</v>
      </c>
      <c r="E3432" t="s">
        <v>276</v>
      </c>
      <c r="F3432" s="8" t="s">
        <v>456</v>
      </c>
      <c r="G3432" s="8" t="s">
        <v>457</v>
      </c>
      <c r="H3432" t="s">
        <v>451</v>
      </c>
      <c r="I3432" s="7">
        <v>0</v>
      </c>
      <c r="L3432" s="7">
        <v>15323468197</v>
      </c>
      <c r="M3432" s="7">
        <v>592019313</v>
      </c>
      <c r="N3432" s="7">
        <v>649721424</v>
      </c>
      <c r="O3432" s="20" t="str">
        <f t="shared" si="108"/>
        <v/>
      </c>
    </row>
    <row r="3433" spans="1:15">
      <c r="A3433" s="20" t="str">
        <f t="shared" si="107"/>
        <v>Íslenski lífeyrissjóðurinnSamtryggingardeild</v>
      </c>
      <c r="B3433" s="20" t="str">
        <f>_xlfn.IFNA(INDEX(Listi!$AI:$AI,MATCH(C3433,Listi!$AJ:$AJ,0)),INDEX(Listi!T:T,MATCH(C3433,Listi!U:U,0)))</f>
        <v xml:space="preserve">Íslenski  </v>
      </c>
      <c r="C3433" t="s">
        <v>238</v>
      </c>
      <c r="D3433" t="s">
        <v>205</v>
      </c>
      <c r="E3433" t="s">
        <v>275</v>
      </c>
      <c r="F3433" s="8" t="s">
        <v>456</v>
      </c>
      <c r="G3433" s="8" t="s">
        <v>457</v>
      </c>
      <c r="H3433" t="s">
        <v>451</v>
      </c>
      <c r="I3433" s="7">
        <v>0</v>
      </c>
      <c r="L3433" s="7">
        <v>32369481106</v>
      </c>
      <c r="M3433" s="7">
        <v>2513450236</v>
      </c>
      <c r="N3433" s="7">
        <v>182749847</v>
      </c>
      <c r="O3433" s="20" t="str">
        <f t="shared" si="108"/>
        <v/>
      </c>
    </row>
    <row r="3434" spans="1:15">
      <c r="A3434" s="20" t="str">
        <f t="shared" si="107"/>
        <v>Kvika banki hf.Ævileið</v>
      </c>
      <c r="B3434" s="20" t="str">
        <f>_xlfn.IFNA(INDEX(Listi!$AI:$AI,MATCH(C3434,Listi!$AJ:$AJ,0)),INDEX(Listi!T:T,MATCH(C3434,Listi!U:U,0)))</f>
        <v xml:space="preserve">Kvika banki </v>
      </c>
      <c r="C3434" t="s">
        <v>243</v>
      </c>
      <c r="D3434" t="s">
        <v>248</v>
      </c>
      <c r="E3434" t="s">
        <v>276</v>
      </c>
      <c r="F3434" s="8" t="s">
        <v>456</v>
      </c>
      <c r="G3434" s="8" t="s">
        <v>457</v>
      </c>
      <c r="H3434" t="s">
        <v>451</v>
      </c>
      <c r="I3434" s="7">
        <v>0</v>
      </c>
      <c r="L3434" s="7">
        <v>83990162</v>
      </c>
      <c r="M3434" s="7">
        <v>9152445</v>
      </c>
      <c r="N3434" s="7">
        <v>0</v>
      </c>
      <c r="O3434" s="20" t="str">
        <f t="shared" si="108"/>
        <v/>
      </c>
    </row>
    <row r="3435" spans="1:15">
      <c r="A3435" s="20" t="str">
        <f t="shared" si="107"/>
        <v>Kvika banki hf.Innlánaleið</v>
      </c>
      <c r="B3435" s="20" t="str">
        <f>_xlfn.IFNA(INDEX(Listi!$AI:$AI,MATCH(C3435,Listi!$AJ:$AJ,0)),INDEX(Listi!T:T,MATCH(C3435,Listi!U:U,0)))</f>
        <v xml:space="preserve">Kvika banki </v>
      </c>
      <c r="C3435" t="s">
        <v>243</v>
      </c>
      <c r="D3435" t="s">
        <v>230</v>
      </c>
      <c r="E3435" t="s">
        <v>276</v>
      </c>
      <c r="F3435" t="s">
        <v>456</v>
      </c>
      <c r="G3435" s="8" t="s">
        <v>457</v>
      </c>
      <c r="H3435" t="s">
        <v>451</v>
      </c>
      <c r="I3435" s="7">
        <v>0</v>
      </c>
      <c r="L3435" s="7">
        <v>2045925829</v>
      </c>
      <c r="M3435" s="7">
        <v>336947043</v>
      </c>
      <c r="N3435" s="7">
        <v>10453565</v>
      </c>
      <c r="O3435" s="20" t="str">
        <f t="shared" si="108"/>
        <v/>
      </c>
    </row>
    <row r="3436" spans="1:15">
      <c r="A3436" s="20" t="str">
        <f t="shared" si="107"/>
        <v>Kvika banki hf.Kvika Séreignasparnaður 5</v>
      </c>
      <c r="B3436" s="20" t="str">
        <f>_xlfn.IFNA(INDEX(Listi!$AI:$AI,MATCH(C3436,Listi!$AJ:$AJ,0)),INDEX(Listi!T:T,MATCH(C3436,Listi!U:U,0)))</f>
        <v xml:space="preserve">Kvika banki </v>
      </c>
      <c r="C3436" t="s">
        <v>243</v>
      </c>
      <c r="D3436" t="s">
        <v>471</v>
      </c>
      <c r="E3436" t="s">
        <v>276</v>
      </c>
      <c r="F3436" t="s">
        <v>456</v>
      </c>
      <c r="G3436" s="8" t="s">
        <v>457</v>
      </c>
      <c r="H3436" t="s">
        <v>451</v>
      </c>
      <c r="I3436" s="7">
        <v>0</v>
      </c>
      <c r="L3436" s="7">
        <v>1146886398</v>
      </c>
      <c r="M3436" s="7">
        <v>0</v>
      </c>
      <c r="N3436" s="7">
        <v>0</v>
      </c>
      <c r="O3436" s="20" t="str">
        <f t="shared" si="108"/>
        <v/>
      </c>
    </row>
    <row r="3437" spans="1:15">
      <c r="A3437" s="20" t="str">
        <f t="shared" si="107"/>
        <v>Kvika banki hf.MP Séreign 1</v>
      </c>
      <c r="B3437" s="20" t="str">
        <f>_xlfn.IFNA(INDEX(Listi!$AI:$AI,MATCH(C3437,Listi!$AJ:$AJ,0)),INDEX(Listi!T:T,MATCH(C3437,Listi!U:U,0)))</f>
        <v xml:space="preserve">Kvika banki </v>
      </c>
      <c r="C3437" t="s">
        <v>243</v>
      </c>
      <c r="D3437" t="s">
        <v>244</v>
      </c>
      <c r="E3437" t="s">
        <v>276</v>
      </c>
      <c r="F3437" t="s">
        <v>456</v>
      </c>
      <c r="G3437" s="8" t="s">
        <v>457</v>
      </c>
      <c r="H3437" t="s">
        <v>451</v>
      </c>
      <c r="I3437" s="7">
        <v>0</v>
      </c>
      <c r="L3437" s="7">
        <v>706827763</v>
      </c>
      <c r="M3437" s="7">
        <v>48440481</v>
      </c>
      <c r="N3437" s="7">
        <v>9836508</v>
      </c>
      <c r="O3437" s="20" t="str">
        <f t="shared" si="108"/>
        <v/>
      </c>
    </row>
    <row r="3438" spans="1:15">
      <c r="A3438" s="20" t="str">
        <f t="shared" si="107"/>
        <v>Kvika banki hf.MP Séreign 2</v>
      </c>
      <c r="B3438" s="20" t="str">
        <f>_xlfn.IFNA(INDEX(Listi!$AI:$AI,MATCH(C3438,Listi!$AJ:$AJ,0)),INDEX(Listi!T:T,MATCH(C3438,Listi!U:U,0)))</f>
        <v xml:space="preserve">Kvika banki </v>
      </c>
      <c r="C3438" t="s">
        <v>243</v>
      </c>
      <c r="D3438" t="s">
        <v>245</v>
      </c>
      <c r="E3438" t="s">
        <v>276</v>
      </c>
      <c r="F3438" t="s">
        <v>456</v>
      </c>
      <c r="G3438" s="8" t="s">
        <v>457</v>
      </c>
      <c r="H3438" t="s">
        <v>451</v>
      </c>
      <c r="I3438" s="7">
        <v>0</v>
      </c>
      <c r="L3438" s="7">
        <v>853989181</v>
      </c>
      <c r="M3438" s="7">
        <v>42441382</v>
      </c>
      <c r="N3438" s="7">
        <v>14637701</v>
      </c>
      <c r="O3438" s="20" t="str">
        <f t="shared" si="108"/>
        <v/>
      </c>
    </row>
    <row r="3439" spans="1:15">
      <c r="A3439" s="20" t="str">
        <f t="shared" si="107"/>
        <v>Kvika banki hf.MP Séreign 3</v>
      </c>
      <c r="B3439" s="20" t="str">
        <f>_xlfn.IFNA(INDEX(Listi!$AI:$AI,MATCH(C3439,Listi!$AJ:$AJ,0)),INDEX(Listi!T:T,MATCH(C3439,Listi!U:U,0)))</f>
        <v xml:space="preserve">Kvika banki </v>
      </c>
      <c r="C3439" t="s">
        <v>243</v>
      </c>
      <c r="D3439" t="s">
        <v>246</v>
      </c>
      <c r="E3439" t="s">
        <v>276</v>
      </c>
      <c r="F3439" t="s">
        <v>456</v>
      </c>
      <c r="G3439" s="8" t="s">
        <v>457</v>
      </c>
      <c r="H3439" t="s">
        <v>451</v>
      </c>
      <c r="I3439" s="7">
        <v>0</v>
      </c>
      <c r="L3439" s="7">
        <v>141173858</v>
      </c>
      <c r="M3439" s="7">
        <v>3374790</v>
      </c>
      <c r="N3439" s="7">
        <v>0</v>
      </c>
      <c r="O3439" s="20" t="str">
        <f t="shared" si="108"/>
        <v/>
      </c>
    </row>
    <row r="3440" spans="1:15">
      <c r="A3440" s="20" t="str">
        <f t="shared" si="107"/>
        <v>Kvika banki hf.MP Séreign 4</v>
      </c>
      <c r="B3440" s="20" t="str">
        <f>_xlfn.IFNA(INDEX(Listi!$AI:$AI,MATCH(C3440,Listi!$AJ:$AJ,0)),INDEX(Listi!T:T,MATCH(C3440,Listi!U:U,0)))</f>
        <v xml:space="preserve">Kvika banki </v>
      </c>
      <c r="C3440" t="s">
        <v>243</v>
      </c>
      <c r="D3440" t="s">
        <v>247</v>
      </c>
      <c r="E3440" t="s">
        <v>276</v>
      </c>
      <c r="F3440" t="s">
        <v>456</v>
      </c>
      <c r="G3440" s="8" t="s">
        <v>457</v>
      </c>
      <c r="H3440" t="s">
        <v>451</v>
      </c>
      <c r="I3440" s="7">
        <v>0</v>
      </c>
      <c r="L3440" s="7">
        <v>55886684</v>
      </c>
      <c r="M3440" s="7">
        <v>2888869</v>
      </c>
      <c r="N3440" s="7">
        <v>0</v>
      </c>
      <c r="O3440" s="20" t="str">
        <f t="shared" si="108"/>
        <v/>
      </c>
    </row>
    <row r="3441" spans="1:15">
      <c r="A3441" s="20" t="str">
        <f t="shared" si="107"/>
        <v>Landsbankinn hf.Landsbankinn Erlend verðbréf</v>
      </c>
      <c r="B3441" s="20" t="str">
        <f>_xlfn.IFNA(INDEX(Listi!$AI:$AI,MATCH(C3441,Listi!$AJ:$AJ,0)),INDEX(Listi!T:T,MATCH(C3441,Listi!U:U,0)))</f>
        <v>Landsbankinn</v>
      </c>
      <c r="C3441" t="s">
        <v>249</v>
      </c>
      <c r="D3441" t="s">
        <v>385</v>
      </c>
      <c r="E3441" t="s">
        <v>276</v>
      </c>
      <c r="F3441" t="s">
        <v>456</v>
      </c>
      <c r="G3441" s="8" t="s">
        <v>457</v>
      </c>
      <c r="H3441" t="s">
        <v>451</v>
      </c>
      <c r="I3441" s="7">
        <v>0</v>
      </c>
      <c r="L3441" s="7">
        <v>3705185129</v>
      </c>
      <c r="M3441" s="7">
        <v>119989407</v>
      </c>
      <c r="N3441" s="7">
        <v>87847878</v>
      </c>
      <c r="O3441" s="20" t="str">
        <f t="shared" si="108"/>
        <v/>
      </c>
    </row>
    <row r="3442" spans="1:15">
      <c r="A3442" s="20" t="str">
        <f t="shared" si="107"/>
        <v>Landsbankinn hf.Landsbankinn Lífeyrisbók</v>
      </c>
      <c r="B3442" s="20" t="str">
        <f>_xlfn.IFNA(INDEX(Listi!$AI:$AI,MATCH(C3442,Listi!$AJ:$AJ,0)),INDEX(Listi!T:T,MATCH(C3442,Listi!U:U,0)))</f>
        <v>Landsbankinn</v>
      </c>
      <c r="C3442" t="s">
        <v>249</v>
      </c>
      <c r="D3442" t="s">
        <v>367</v>
      </c>
      <c r="E3442" t="s">
        <v>276</v>
      </c>
      <c r="F3442" t="s">
        <v>456</v>
      </c>
      <c r="G3442" s="8" t="s">
        <v>457</v>
      </c>
      <c r="H3442" t="s">
        <v>451</v>
      </c>
      <c r="I3442" s="7">
        <v>0</v>
      </c>
      <c r="L3442" s="7">
        <v>3016213427</v>
      </c>
      <c r="M3442" s="7">
        <v>440353590</v>
      </c>
      <c r="N3442" s="7">
        <v>298769900</v>
      </c>
      <c r="O3442" s="20" t="str">
        <f t="shared" si="108"/>
        <v/>
      </c>
    </row>
    <row r="3443" spans="1:15">
      <c r="A3443" s="20" t="str">
        <f t="shared" si="107"/>
        <v>Landsbankinn hf.Landsbankinn Lífeyrisbók verðtryggð</v>
      </c>
      <c r="B3443" s="20" t="str">
        <f>_xlfn.IFNA(INDEX(Listi!$AI:$AI,MATCH(C3443,Listi!$AJ:$AJ,0)),INDEX(Listi!T:T,MATCH(C3443,Listi!U:U,0)))</f>
        <v>Landsbankinn</v>
      </c>
      <c r="C3443" t="s">
        <v>249</v>
      </c>
      <c r="D3443" t="s">
        <v>598</v>
      </c>
      <c r="E3443" t="s">
        <v>276</v>
      </c>
      <c r="F3443" t="s">
        <v>456</v>
      </c>
      <c r="G3443" s="8" t="s">
        <v>457</v>
      </c>
      <c r="H3443" t="s">
        <v>451</v>
      </c>
      <c r="I3443" s="7">
        <v>0</v>
      </c>
      <c r="L3443" s="7">
        <v>66896053137</v>
      </c>
      <c r="M3443" s="7">
        <v>6692476029</v>
      </c>
      <c r="N3443" s="7">
        <v>4680072987</v>
      </c>
      <c r="O3443" s="20" t="str">
        <f t="shared" si="108"/>
        <v/>
      </c>
    </row>
    <row r="3444" spans="1:15">
      <c r="A3444" s="20" t="str">
        <f t="shared" si="107"/>
        <v>Lífeyrissjóður bændaSamtryggingardeild</v>
      </c>
      <c r="B3444" s="20" t="str">
        <f>_xlfn.IFNA(INDEX(Listi!$AI:$AI,MATCH(C3444,Listi!$AJ:$AJ,0)),INDEX(Listi!T:T,MATCH(C3444,Listi!U:U,0)))</f>
        <v>Lífeyrissjóður bænda</v>
      </c>
      <c r="C3444" t="s">
        <v>252</v>
      </c>
      <c r="D3444" t="s">
        <v>205</v>
      </c>
      <c r="E3444" t="s">
        <v>275</v>
      </c>
      <c r="F3444" t="s">
        <v>456</v>
      </c>
      <c r="G3444" s="8" t="s">
        <v>457</v>
      </c>
      <c r="H3444" t="s">
        <v>451</v>
      </c>
      <c r="I3444" s="7">
        <v>0</v>
      </c>
      <c r="L3444" s="7">
        <v>45108278171</v>
      </c>
      <c r="M3444" s="7">
        <v>776003397</v>
      </c>
      <c r="N3444" s="7">
        <v>1921473168</v>
      </c>
      <c r="O3444" s="20" t="str">
        <f t="shared" si="108"/>
        <v/>
      </c>
    </row>
    <row r="3445" spans="1:15">
      <c r="A3445" s="20" t="str">
        <f t="shared" si="107"/>
        <v>Lífeyrissjóður bankamannaAldursdeild</v>
      </c>
      <c r="B3445" s="20" t="str">
        <f>_xlfn.IFNA(INDEX(Listi!$AI:$AI,MATCH(C3445,Listi!$AJ:$AJ,0)),INDEX(Listi!T:T,MATCH(C3445,Listi!U:U,0)))</f>
        <v>Lífeyrissjóður bankam.</v>
      </c>
      <c r="C3445" t="s">
        <v>250</v>
      </c>
      <c r="D3445" t="s">
        <v>251</v>
      </c>
      <c r="E3445" t="s">
        <v>275</v>
      </c>
      <c r="F3445" t="s">
        <v>456</v>
      </c>
      <c r="G3445" s="8" t="s">
        <v>457</v>
      </c>
      <c r="H3445" t="s">
        <v>451</v>
      </c>
      <c r="I3445" s="7">
        <v>0</v>
      </c>
      <c r="L3445" s="7">
        <v>61369964000</v>
      </c>
      <c r="M3445" s="7">
        <v>1996063000</v>
      </c>
      <c r="N3445" s="7">
        <v>753444000</v>
      </c>
      <c r="O3445" s="20" t="str">
        <f t="shared" si="108"/>
        <v/>
      </c>
    </row>
    <row r="3446" spans="1:15">
      <c r="A3446" s="20" t="str">
        <f t="shared" si="107"/>
        <v>Lífeyrissjóður bankamannaHlutfallsdeild</v>
      </c>
      <c r="B3446" s="20" t="str">
        <f>_xlfn.IFNA(INDEX(Listi!$AI:$AI,MATCH(C3446,Listi!$AJ:$AJ,0)),INDEX(Listi!T:T,MATCH(C3446,Listi!U:U,0)))</f>
        <v>Lífeyrissjóður bankam.</v>
      </c>
      <c r="C3446" t="s">
        <v>250</v>
      </c>
      <c r="D3446" t="s">
        <v>467</v>
      </c>
      <c r="E3446" t="s">
        <v>275</v>
      </c>
      <c r="F3446" t="s">
        <v>456</v>
      </c>
      <c r="G3446" s="8" t="s">
        <v>457</v>
      </c>
      <c r="H3446" t="s">
        <v>451</v>
      </c>
      <c r="I3446" s="7">
        <v>0</v>
      </c>
      <c r="L3446" s="7">
        <v>40286427000</v>
      </c>
      <c r="M3446" s="7">
        <v>125147000</v>
      </c>
      <c r="N3446" s="7">
        <v>2741197000</v>
      </c>
      <c r="O3446" s="20" t="str">
        <f t="shared" si="108"/>
        <v/>
      </c>
    </row>
    <row r="3447" spans="1:15">
      <c r="A3447" s="20" t="str">
        <f t="shared" si="107"/>
        <v>Lífeyrissjóður RangæingaSamtryggingardeild</v>
      </c>
      <c r="B3447" s="20" t="str">
        <f>_xlfn.IFNA(INDEX(Listi!$AI:$AI,MATCH(C3447,Listi!$AJ:$AJ,0)),INDEX(Listi!T:T,MATCH(C3447,Listi!U:U,0)))</f>
        <v>Lífeyrissjóður Rang.</v>
      </c>
      <c r="C3447" t="s">
        <v>253</v>
      </c>
      <c r="D3447" t="s">
        <v>205</v>
      </c>
      <c r="E3447" t="s">
        <v>275</v>
      </c>
      <c r="F3447" t="s">
        <v>456</v>
      </c>
      <c r="G3447" s="8" t="s">
        <v>457</v>
      </c>
      <c r="H3447" t="s">
        <v>451</v>
      </c>
      <c r="I3447" s="7">
        <v>0</v>
      </c>
      <c r="L3447" s="7">
        <v>18949790000</v>
      </c>
      <c r="M3447" s="7">
        <v>835894000</v>
      </c>
      <c r="N3447" s="7">
        <v>386250000</v>
      </c>
      <c r="O3447" s="20" t="str">
        <f t="shared" si="108"/>
        <v/>
      </c>
    </row>
    <row r="3448" spans="1:15">
      <c r="A3448" s="20" t="str">
        <f t="shared" si="107"/>
        <v>Lífeyrissjóður starfsmanna AkureyrarbæjarSamtryggingardeild</v>
      </c>
      <c r="B3448" s="20" t="str">
        <f>_xlfn.IFNA(INDEX(Listi!$AI:$AI,MATCH(C3448,Listi!$AJ:$AJ,0)),INDEX(Listi!T:T,MATCH(C3448,Listi!U:U,0)))</f>
        <v>Lífeyrissj. starfsm. Akureyrarb.</v>
      </c>
      <c r="C3448" t="s">
        <v>274</v>
      </c>
      <c r="D3448" t="s">
        <v>205</v>
      </c>
      <c r="E3448" t="s">
        <v>275</v>
      </c>
      <c r="F3448" t="s">
        <v>456</v>
      </c>
      <c r="G3448" s="8" t="s">
        <v>457</v>
      </c>
      <c r="H3448" t="s">
        <v>451</v>
      </c>
      <c r="I3448" s="7">
        <v>0</v>
      </c>
      <c r="L3448" s="7">
        <v>14569496826</v>
      </c>
      <c r="M3448" s="7">
        <v>46271787</v>
      </c>
      <c r="N3448" s="7">
        <v>1160288032</v>
      </c>
      <c r="O3448" s="20" t="str">
        <f t="shared" si="108"/>
        <v/>
      </c>
    </row>
    <row r="3449" spans="1:15">
      <c r="A3449" s="20" t="str">
        <f t="shared" ref="A3449:A3511" si="109">CONCATENATE(C3449,D3449)</f>
        <v>Lífeyrissjóður starfsmanna Búnaðarbanka ÍslandsSamtryggingardeild</v>
      </c>
      <c r="B3449" s="20" t="str">
        <f>_xlfn.IFNA(INDEX(Listi!$AI:$AI,MATCH(C3449,Listi!$AJ:$AJ,0)),INDEX(Listi!T:T,MATCH(C3449,Listi!U:U,0)))</f>
        <v>Lífeyrissj. starfsm. Búnaðarb.Ísl.</v>
      </c>
      <c r="C3449" t="s">
        <v>254</v>
      </c>
      <c r="D3449" t="s">
        <v>205</v>
      </c>
      <c r="E3449" t="s">
        <v>275</v>
      </c>
      <c r="F3449" t="s">
        <v>456</v>
      </c>
      <c r="G3449" s="8" t="s">
        <v>457</v>
      </c>
      <c r="H3449" t="s">
        <v>451</v>
      </c>
      <c r="I3449" s="7">
        <v>0</v>
      </c>
      <c r="L3449" s="7">
        <v>27921283000</v>
      </c>
      <c r="M3449" s="7">
        <v>7378000</v>
      </c>
      <c r="N3449" s="7">
        <v>1535577000</v>
      </c>
      <c r="O3449" s="20" t="str">
        <f t="shared" si="108"/>
        <v/>
      </c>
    </row>
    <row r="3450" spans="1:15">
      <c r="A3450" s="20" t="str">
        <f t="shared" si="109"/>
        <v>Lífeyrissjóður starfsmanna ReykjavíkurborgarSamtryggingardeild</v>
      </c>
      <c r="B3450" s="20" t="str">
        <f>_xlfn.IFNA(INDEX(Listi!$AI:$AI,MATCH(C3450,Listi!$AJ:$AJ,0)),INDEX(Listi!T:T,MATCH(C3450,Listi!U:U,0)))</f>
        <v>Lífeyrissj. starfsm. Reykjav.</v>
      </c>
      <c r="C3450" t="s">
        <v>255</v>
      </c>
      <c r="D3450" t="s">
        <v>205</v>
      </c>
      <c r="E3450" t="s">
        <v>275</v>
      </c>
      <c r="F3450" t="s">
        <v>456</v>
      </c>
      <c r="G3450" s="8" t="s">
        <v>457</v>
      </c>
      <c r="H3450" t="s">
        <v>451</v>
      </c>
      <c r="I3450" s="7">
        <v>0</v>
      </c>
      <c r="L3450" s="7">
        <v>92450251598</v>
      </c>
      <c r="M3450" s="7">
        <v>217604296</v>
      </c>
      <c r="N3450" s="7">
        <v>6195210428</v>
      </c>
      <c r="O3450" s="20" t="str">
        <f t="shared" si="108"/>
        <v/>
      </c>
    </row>
    <row r="3451" spans="1:15">
      <c r="A3451" s="20" t="str">
        <f t="shared" si="109"/>
        <v>Lífeyrissjóður starfsmanna ríkisinsA-deild</v>
      </c>
      <c r="B3451" s="20" t="str">
        <f>_xlfn.IFNA(INDEX(Listi!$AI:$AI,MATCH(C3451,Listi!$AJ:$AJ,0)),INDEX(Listi!T:T,MATCH(C3451,Listi!U:U,0)))</f>
        <v>LSR</v>
      </c>
      <c r="C3451" t="s">
        <v>256</v>
      </c>
      <c r="D3451" t="s">
        <v>257</v>
      </c>
      <c r="E3451" t="s">
        <v>275</v>
      </c>
      <c r="F3451" t="s">
        <v>456</v>
      </c>
      <c r="G3451" s="8" t="s">
        <v>457</v>
      </c>
      <c r="H3451" t="s">
        <v>451</v>
      </c>
      <c r="I3451" s="7">
        <v>0</v>
      </c>
      <c r="L3451" s="7">
        <v>1024402726080</v>
      </c>
      <c r="M3451" s="7">
        <v>38030413328</v>
      </c>
      <c r="N3451" s="7">
        <v>13011563069</v>
      </c>
      <c r="O3451" s="20" t="str">
        <f t="shared" si="108"/>
        <v/>
      </c>
    </row>
    <row r="3452" spans="1:15">
      <c r="A3452" s="20" t="str">
        <f t="shared" si="109"/>
        <v>Lífeyrissjóður starfsmanna ríkisinsB-deild</v>
      </c>
      <c r="B3452" s="20" t="str">
        <f>_xlfn.IFNA(INDEX(Listi!$AI:$AI,MATCH(C3452,Listi!$AJ:$AJ,0)),INDEX(Listi!T:T,MATCH(C3452,Listi!U:U,0)))</f>
        <v>LSR</v>
      </c>
      <c r="C3452" t="s">
        <v>256</v>
      </c>
      <c r="D3452" t="s">
        <v>218</v>
      </c>
      <c r="E3452" t="s">
        <v>275</v>
      </c>
      <c r="F3452" t="s">
        <v>456</v>
      </c>
      <c r="G3452" s="8" t="s">
        <v>457</v>
      </c>
      <c r="H3452" t="s">
        <v>451</v>
      </c>
      <c r="I3452" s="7">
        <v>0</v>
      </c>
      <c r="L3452" s="7">
        <v>297381500048</v>
      </c>
      <c r="M3452" s="7">
        <v>1364474032</v>
      </c>
      <c r="N3452" s="7">
        <v>62409553231</v>
      </c>
      <c r="O3452" s="20" t="str">
        <f t="shared" si="108"/>
        <v/>
      </c>
    </row>
    <row r="3453" spans="1:15">
      <c r="A3453" s="20" t="str">
        <f t="shared" si="109"/>
        <v>Lífeyrissjóður starfsmanna ríkisinsLeið I</v>
      </c>
      <c r="B3453" s="20" t="str">
        <f>_xlfn.IFNA(INDEX(Listi!$AI:$AI,MATCH(C3453,Listi!$AJ:$AJ,0)),INDEX(Listi!T:T,MATCH(C3453,Listi!U:U,0)))</f>
        <v>LSR</v>
      </c>
      <c r="C3453" t="s">
        <v>256</v>
      </c>
      <c r="D3453" t="s">
        <v>258</v>
      </c>
      <c r="E3453" t="s">
        <v>276</v>
      </c>
      <c r="F3453" t="s">
        <v>456</v>
      </c>
      <c r="G3453" s="8" t="s">
        <v>457</v>
      </c>
      <c r="H3453" t="s">
        <v>451</v>
      </c>
      <c r="I3453" s="7">
        <v>0</v>
      </c>
      <c r="L3453" s="7">
        <v>11704214939</v>
      </c>
      <c r="M3453" s="7">
        <v>547428342</v>
      </c>
      <c r="N3453" s="7">
        <v>195323403</v>
      </c>
      <c r="O3453" s="20" t="str">
        <f t="shared" si="108"/>
        <v/>
      </c>
    </row>
    <row r="3454" spans="1:15">
      <c r="A3454" s="20" t="str">
        <f t="shared" si="109"/>
        <v>Lífeyrissjóður starfsmanna ríkisinsLeið II</v>
      </c>
      <c r="B3454" s="20" t="str">
        <f>_xlfn.IFNA(INDEX(Listi!$AI:$AI,MATCH(C3454,Listi!$AJ:$AJ,0)),INDEX(Listi!T:T,MATCH(C3454,Listi!U:U,0)))</f>
        <v>LSR</v>
      </c>
      <c r="C3454" t="s">
        <v>256</v>
      </c>
      <c r="D3454" t="s">
        <v>259</v>
      </c>
      <c r="E3454" t="s">
        <v>276</v>
      </c>
      <c r="F3454" t="s">
        <v>456</v>
      </c>
      <c r="G3454" s="8" t="s">
        <v>457</v>
      </c>
      <c r="H3454" t="s">
        <v>451</v>
      </c>
      <c r="I3454" s="7">
        <v>0</v>
      </c>
      <c r="L3454" s="7">
        <v>3365164594</v>
      </c>
      <c r="M3454" s="7">
        <v>379849453</v>
      </c>
      <c r="N3454" s="7">
        <v>93142056</v>
      </c>
      <c r="O3454" s="20" t="str">
        <f t="shared" si="108"/>
        <v/>
      </c>
    </row>
    <row r="3455" spans="1:15">
      <c r="A3455" s="20" t="str">
        <f t="shared" si="109"/>
        <v>Lífeyrissjóður starfsmanna ríkisinsLeið III</v>
      </c>
      <c r="B3455" s="20" t="str">
        <f>_xlfn.IFNA(INDEX(Listi!$AI:$AI,MATCH(C3455,Listi!$AJ:$AJ,0)),INDEX(Listi!T:T,MATCH(C3455,Listi!U:U,0)))</f>
        <v>LSR</v>
      </c>
      <c r="C3455" t="s">
        <v>256</v>
      </c>
      <c r="D3455" t="s">
        <v>260</v>
      </c>
      <c r="E3455" t="s">
        <v>276</v>
      </c>
      <c r="F3455" t="s">
        <v>456</v>
      </c>
      <c r="G3455" s="8" t="s">
        <v>457</v>
      </c>
      <c r="H3455" t="s">
        <v>451</v>
      </c>
      <c r="I3455" s="7">
        <v>0</v>
      </c>
      <c r="L3455" s="7">
        <v>9959294621</v>
      </c>
      <c r="M3455" s="7">
        <v>743287481</v>
      </c>
      <c r="N3455" s="7">
        <v>349903833</v>
      </c>
      <c r="O3455" s="20" t="str">
        <f t="shared" si="108"/>
        <v/>
      </c>
    </row>
    <row r="3456" spans="1:15">
      <c r="A3456" s="20" t="str">
        <f t="shared" si="109"/>
        <v>Lífeyrissjóður Tannlæknafél ÍslDeild I/Séreign</v>
      </c>
      <c r="B3456" s="20" t="str">
        <f>_xlfn.IFNA(INDEX(Listi!$AI:$AI,MATCH(C3456,Listi!$AJ:$AJ,0)),INDEX(Listi!T:T,MATCH(C3456,Listi!U:U,0)))</f>
        <v>Lífeyrissj. Tannlækna</v>
      </c>
      <c r="C3456" t="s">
        <v>261</v>
      </c>
      <c r="D3456" t="s">
        <v>207</v>
      </c>
      <c r="E3456" t="s">
        <v>276</v>
      </c>
      <c r="F3456" t="s">
        <v>456</v>
      </c>
      <c r="G3456" s="8" t="s">
        <v>457</v>
      </c>
      <c r="H3456" t="s">
        <v>451</v>
      </c>
      <c r="I3456" s="7">
        <v>0</v>
      </c>
      <c r="L3456" s="7">
        <v>6768408488</v>
      </c>
      <c r="M3456" s="7">
        <v>272759192</v>
      </c>
      <c r="N3456" s="7">
        <v>153838058</v>
      </c>
      <c r="O3456" s="20" t="str">
        <f t="shared" si="108"/>
        <v/>
      </c>
    </row>
    <row r="3457" spans="1:15">
      <c r="A3457" s="20" t="str">
        <f t="shared" si="109"/>
        <v>Lífeyrissjóður Tannlæknafél ÍslSamtryggingardeild</v>
      </c>
      <c r="B3457" s="20" t="str">
        <f>_xlfn.IFNA(INDEX(Listi!$AI:$AI,MATCH(C3457,Listi!$AJ:$AJ,0)),INDEX(Listi!T:T,MATCH(C3457,Listi!U:U,0)))</f>
        <v>Lífeyrissj. Tannlækna</v>
      </c>
      <c r="C3457" t="s">
        <v>261</v>
      </c>
      <c r="D3457" t="s">
        <v>205</v>
      </c>
      <c r="E3457" t="s">
        <v>275</v>
      </c>
      <c r="F3457" t="s">
        <v>456</v>
      </c>
      <c r="G3457" s="8" t="s">
        <v>457</v>
      </c>
      <c r="H3457" t="s">
        <v>451</v>
      </c>
      <c r="I3457" s="7">
        <v>0</v>
      </c>
      <c r="L3457" s="7">
        <v>2241251214</v>
      </c>
      <c r="M3457" s="7">
        <v>112827287</v>
      </c>
      <c r="N3457" s="7">
        <v>17930159</v>
      </c>
      <c r="O3457" s="20" t="str">
        <f t="shared" si="108"/>
        <v/>
      </c>
    </row>
    <row r="3458" spans="1:15">
      <c r="A3458" s="20" t="str">
        <f t="shared" si="109"/>
        <v>Lífeyrissjóður verslunarmannaÆvileið 1</v>
      </c>
      <c r="B3458" s="20" t="str">
        <f>_xlfn.IFNA(INDEX(Listi!$AI:$AI,MATCH(C3458,Listi!$AJ:$AJ,0)),INDEX(Listi!T:T,MATCH(C3458,Listi!U:U,0)))</f>
        <v>Lífeyrissj. Verslunarm.</v>
      </c>
      <c r="C3458" t="s">
        <v>206</v>
      </c>
      <c r="D3458" t="s">
        <v>310</v>
      </c>
      <c r="E3458" t="s">
        <v>276</v>
      </c>
      <c r="F3458" t="s">
        <v>456</v>
      </c>
      <c r="G3458" s="8" t="s">
        <v>457</v>
      </c>
      <c r="H3458" t="s">
        <v>451</v>
      </c>
      <c r="I3458" s="7">
        <v>0</v>
      </c>
      <c r="L3458" s="7">
        <v>2860479562</v>
      </c>
      <c r="M3458" s="7">
        <v>819651283</v>
      </c>
      <c r="N3458" s="7">
        <v>12562366</v>
      </c>
      <c r="O3458" s="20" t="str">
        <f t="shared" ref="O3458:O3521" si="110">IFERROR(VLOOKUP(F3458,EhLykill,3,FALSE),"")</f>
        <v/>
      </c>
    </row>
    <row r="3459" spans="1:15">
      <c r="A3459" s="20" t="str">
        <f t="shared" si="109"/>
        <v>Lífeyrissjóður verslunarmannaÆvileið 2</v>
      </c>
      <c r="B3459" s="20" t="str">
        <f>_xlfn.IFNA(INDEX(Listi!$AI:$AI,MATCH(C3459,Listi!$AJ:$AJ,0)),INDEX(Listi!T:T,MATCH(C3459,Listi!U:U,0)))</f>
        <v>Lífeyrissj. Verslunarm.</v>
      </c>
      <c r="C3459" t="s">
        <v>206</v>
      </c>
      <c r="D3459" t="s">
        <v>309</v>
      </c>
      <c r="E3459" t="s">
        <v>276</v>
      </c>
      <c r="F3459" t="s">
        <v>456</v>
      </c>
      <c r="G3459" s="8" t="s">
        <v>457</v>
      </c>
      <c r="H3459" t="s">
        <v>451</v>
      </c>
      <c r="I3459" s="7">
        <v>0</v>
      </c>
      <c r="L3459" s="7">
        <v>2325064159</v>
      </c>
      <c r="M3459" s="7">
        <v>465663194</v>
      </c>
      <c r="N3459" s="7">
        <v>32037995</v>
      </c>
      <c r="O3459" s="20" t="str">
        <f t="shared" si="110"/>
        <v/>
      </c>
    </row>
    <row r="3460" spans="1:15">
      <c r="A3460" s="20" t="str">
        <f t="shared" si="109"/>
        <v>Lífeyrissjóður verslunarmannaÆvileið 3</v>
      </c>
      <c r="B3460" s="20" t="str">
        <f>_xlfn.IFNA(INDEX(Listi!$AI:$AI,MATCH(C3460,Listi!$AJ:$AJ,0)),INDEX(Listi!T:T,MATCH(C3460,Listi!U:U,0)))</f>
        <v>Lífeyrissj. Verslunarm.</v>
      </c>
      <c r="C3460" t="s">
        <v>206</v>
      </c>
      <c r="D3460" t="s">
        <v>308</v>
      </c>
      <c r="E3460" t="s">
        <v>276</v>
      </c>
      <c r="F3460" t="s">
        <v>456</v>
      </c>
      <c r="G3460" s="8" t="s">
        <v>457</v>
      </c>
      <c r="H3460" t="s">
        <v>451</v>
      </c>
      <c r="I3460" s="7">
        <v>0</v>
      </c>
      <c r="L3460" s="7">
        <v>1567402319</v>
      </c>
      <c r="M3460" s="7">
        <v>325961302</v>
      </c>
      <c r="N3460" s="7">
        <v>60283998</v>
      </c>
      <c r="O3460" s="20" t="str">
        <f t="shared" si="110"/>
        <v/>
      </c>
    </row>
    <row r="3461" spans="1:15">
      <c r="A3461" s="20" t="str">
        <f t="shared" si="109"/>
        <v>Lífeyrissjóður verslunarmannaDeild I/Séreign</v>
      </c>
      <c r="B3461" s="20" t="str">
        <f>_xlfn.IFNA(INDEX(Listi!$AI:$AI,MATCH(C3461,Listi!$AJ:$AJ,0)),INDEX(Listi!T:T,MATCH(C3461,Listi!U:U,0)))</f>
        <v>Lífeyrissj. Verslunarm.</v>
      </c>
      <c r="C3461" t="s">
        <v>206</v>
      </c>
      <c r="D3461" t="s">
        <v>207</v>
      </c>
      <c r="E3461" t="s">
        <v>276</v>
      </c>
      <c r="F3461" t="s">
        <v>456</v>
      </c>
      <c r="G3461" s="8" t="s">
        <v>457</v>
      </c>
      <c r="H3461" t="s">
        <v>451</v>
      </c>
      <c r="I3461" s="7">
        <v>0</v>
      </c>
      <c r="L3461" s="7">
        <v>19785724399</v>
      </c>
      <c r="M3461" s="7">
        <v>729937912</v>
      </c>
      <c r="N3461" s="7">
        <v>458382791</v>
      </c>
      <c r="O3461" s="20" t="str">
        <f t="shared" si="110"/>
        <v/>
      </c>
    </row>
    <row r="3462" spans="1:15">
      <c r="A3462" s="20" t="str">
        <f t="shared" si="109"/>
        <v>Lífeyrissjóður verslunarmannaSamtryggingardeild</v>
      </c>
      <c r="B3462" s="20" t="str">
        <f>_xlfn.IFNA(INDEX(Listi!$AI:$AI,MATCH(C3462,Listi!$AJ:$AJ,0)),INDEX(Listi!T:T,MATCH(C3462,Listi!U:U,0)))</f>
        <v>Lífeyrissj. Verslunarm.</v>
      </c>
      <c r="C3462" t="s">
        <v>206</v>
      </c>
      <c r="D3462" t="s">
        <v>205</v>
      </c>
      <c r="E3462" t="s">
        <v>275</v>
      </c>
      <c r="F3462" t="s">
        <v>456</v>
      </c>
      <c r="G3462" s="8" t="s">
        <v>457</v>
      </c>
      <c r="H3462" t="s">
        <v>451</v>
      </c>
      <c r="I3462" s="7">
        <v>0</v>
      </c>
      <c r="L3462" s="7">
        <v>1174592806906</v>
      </c>
      <c r="M3462" s="7">
        <v>35794261112</v>
      </c>
      <c r="N3462" s="7">
        <v>21965137185</v>
      </c>
      <c r="O3462" s="20" t="str">
        <f t="shared" si="110"/>
        <v/>
      </c>
    </row>
    <row r="3463" spans="1:15">
      <c r="A3463" s="20" t="str">
        <f t="shared" si="109"/>
        <v>Lífeyrissjóður VestmannaeyjaSafn I</v>
      </c>
      <c r="B3463" s="20" t="str">
        <f>_xlfn.IFNA(INDEX(Listi!$AI:$AI,MATCH(C3463,Listi!$AJ:$AJ,0)),INDEX(Listi!T:T,MATCH(C3463,Listi!U:U,0)))</f>
        <v>Lífeyrissj. Vestm.</v>
      </c>
      <c r="C3463" t="s">
        <v>262</v>
      </c>
      <c r="D3463" t="s">
        <v>210</v>
      </c>
      <c r="E3463" t="s">
        <v>276</v>
      </c>
      <c r="F3463" t="s">
        <v>456</v>
      </c>
      <c r="G3463" s="8" t="s">
        <v>457</v>
      </c>
      <c r="H3463" t="s">
        <v>451</v>
      </c>
      <c r="I3463" s="7">
        <v>0</v>
      </c>
      <c r="L3463" s="7">
        <v>381311221</v>
      </c>
      <c r="M3463" s="7">
        <v>44104006</v>
      </c>
      <c r="N3463" s="7">
        <v>13592960</v>
      </c>
      <c r="O3463" s="20" t="str">
        <f t="shared" si="110"/>
        <v/>
      </c>
    </row>
    <row r="3464" spans="1:15">
      <c r="A3464" s="20" t="str">
        <f t="shared" si="109"/>
        <v>Lífeyrissjóður VestmannaeyjaSafn II</v>
      </c>
      <c r="B3464" s="20" t="str">
        <f>_xlfn.IFNA(INDEX(Listi!$AI:$AI,MATCH(C3464,Listi!$AJ:$AJ,0)),INDEX(Listi!T:T,MATCH(C3464,Listi!U:U,0)))</f>
        <v>Lífeyrissj. Vestm.</v>
      </c>
      <c r="C3464" t="s">
        <v>262</v>
      </c>
      <c r="D3464" t="s">
        <v>211</v>
      </c>
      <c r="E3464" t="s">
        <v>276</v>
      </c>
      <c r="F3464" t="s">
        <v>456</v>
      </c>
      <c r="G3464" s="8" t="s">
        <v>457</v>
      </c>
      <c r="H3464" t="s">
        <v>451</v>
      </c>
      <c r="I3464" s="7">
        <v>0</v>
      </c>
      <c r="L3464" s="7">
        <v>571440191</v>
      </c>
      <c r="M3464" s="7">
        <v>40240404</v>
      </c>
      <c r="N3464" s="7">
        <v>18659289</v>
      </c>
      <c r="O3464" s="20" t="str">
        <f t="shared" si="110"/>
        <v/>
      </c>
    </row>
    <row r="3465" spans="1:15">
      <c r="A3465" s="20" t="str">
        <f t="shared" si="109"/>
        <v>Lífeyrissjóður VestmannaeyjaSamtryggingardeild</v>
      </c>
      <c r="B3465" s="20" t="str">
        <f>_xlfn.IFNA(INDEX(Listi!$AI:$AI,MATCH(C3465,Listi!$AJ:$AJ,0)),INDEX(Listi!T:T,MATCH(C3465,Listi!U:U,0)))</f>
        <v>Lífeyrissj. Vestm.</v>
      </c>
      <c r="C3465" t="s">
        <v>262</v>
      </c>
      <c r="D3465" t="s">
        <v>205</v>
      </c>
      <c r="E3465" t="s">
        <v>275</v>
      </c>
      <c r="F3465" t="s">
        <v>456</v>
      </c>
      <c r="G3465" s="8" t="s">
        <v>457</v>
      </c>
      <c r="H3465" t="s">
        <v>451</v>
      </c>
      <c r="I3465" s="7">
        <v>8189</v>
      </c>
      <c r="L3465" s="7">
        <v>85198020532</v>
      </c>
      <c r="M3465" s="7">
        <v>1944643004</v>
      </c>
      <c r="N3465" s="7">
        <v>2198060399</v>
      </c>
      <c r="O3465" s="20" t="str">
        <f t="shared" si="110"/>
        <v/>
      </c>
    </row>
    <row r="3466" spans="1:15">
      <c r="A3466" s="20" t="str">
        <f t="shared" si="109"/>
        <v>Lífsval - lífeyrissparnaðurLífsval 1</v>
      </c>
      <c r="B3466" s="20" t="str">
        <f>_xlfn.IFNA(INDEX(Listi!$AI:$AI,MATCH(C3466,Listi!$AJ:$AJ,0)),INDEX(Listi!T:T,MATCH(C3466,Listi!U:U,0)))</f>
        <v>Lífsval</v>
      </c>
      <c r="C3466" t="s">
        <v>263</v>
      </c>
      <c r="D3466" t="s">
        <v>264</v>
      </c>
      <c r="E3466" t="s">
        <v>276</v>
      </c>
      <c r="F3466" t="s">
        <v>456</v>
      </c>
      <c r="G3466" s="8" t="s">
        <v>457</v>
      </c>
      <c r="H3466" t="s">
        <v>451</v>
      </c>
      <c r="I3466" s="7">
        <v>0</v>
      </c>
      <c r="L3466" s="7">
        <v>1792991246</v>
      </c>
      <c r="M3466" s="7">
        <v>203244065</v>
      </c>
      <c r="N3466" s="7">
        <v>81003579</v>
      </c>
      <c r="O3466" s="20" t="str">
        <f t="shared" si="110"/>
        <v/>
      </c>
    </row>
    <row r="3467" spans="1:15">
      <c r="A3467" s="20" t="str">
        <f t="shared" si="109"/>
        <v>Lífsval - lífeyrissparnaðurLífsval 2</v>
      </c>
      <c r="B3467" s="20" t="str">
        <f>_xlfn.IFNA(INDEX(Listi!$AI:$AI,MATCH(C3467,Listi!$AJ:$AJ,0)),INDEX(Listi!T:T,MATCH(C3467,Listi!U:U,0)))</f>
        <v>Lífsval</v>
      </c>
      <c r="C3467" t="s">
        <v>263</v>
      </c>
      <c r="D3467" t="s">
        <v>265</v>
      </c>
      <c r="E3467" t="s">
        <v>276</v>
      </c>
      <c r="F3467" t="s">
        <v>456</v>
      </c>
      <c r="G3467" s="8" t="s">
        <v>457</v>
      </c>
      <c r="H3467" t="s">
        <v>451</v>
      </c>
      <c r="I3467" s="7">
        <v>0</v>
      </c>
      <c r="L3467" s="7">
        <v>79660340</v>
      </c>
      <c r="M3467" s="7">
        <v>14369045</v>
      </c>
      <c r="N3467" s="7">
        <v>2695304</v>
      </c>
      <c r="O3467" s="20" t="str">
        <f t="shared" si="110"/>
        <v/>
      </c>
    </row>
    <row r="3468" spans="1:15">
      <c r="A3468" s="20" t="str">
        <f t="shared" si="109"/>
        <v>Lífsval - lífeyrissparnaðurLífsval 3</v>
      </c>
      <c r="B3468" s="20" t="str">
        <f>_xlfn.IFNA(INDEX(Listi!$AI:$AI,MATCH(C3468,Listi!$AJ:$AJ,0)),INDEX(Listi!T:T,MATCH(C3468,Listi!U:U,0)))</f>
        <v>Lífsval</v>
      </c>
      <c r="C3468" t="s">
        <v>263</v>
      </c>
      <c r="D3468" t="s">
        <v>266</v>
      </c>
      <c r="E3468" t="s">
        <v>276</v>
      </c>
      <c r="F3468" t="s">
        <v>456</v>
      </c>
      <c r="G3468" s="8" t="s">
        <v>457</v>
      </c>
      <c r="H3468" t="s">
        <v>451</v>
      </c>
      <c r="I3468" s="7">
        <v>0</v>
      </c>
      <c r="L3468" s="7">
        <v>131239774</v>
      </c>
      <c r="M3468" s="7">
        <v>16635787</v>
      </c>
      <c r="N3468" s="7">
        <v>3548138</v>
      </c>
      <c r="O3468" s="20" t="str">
        <f t="shared" si="110"/>
        <v/>
      </c>
    </row>
    <row r="3469" spans="1:15">
      <c r="A3469" s="20" t="str">
        <f t="shared" si="109"/>
        <v>Lífsval - lífeyrissparnaðurLífsval 4</v>
      </c>
      <c r="B3469" s="20" t="str">
        <f>_xlfn.IFNA(INDEX(Listi!$AI:$AI,MATCH(C3469,Listi!$AJ:$AJ,0)),INDEX(Listi!T:T,MATCH(C3469,Listi!U:U,0)))</f>
        <v>Lífsval</v>
      </c>
      <c r="C3469" t="s">
        <v>263</v>
      </c>
      <c r="D3469" t="s">
        <v>267</v>
      </c>
      <c r="E3469" t="s">
        <v>276</v>
      </c>
      <c r="F3469" t="s">
        <v>456</v>
      </c>
      <c r="G3469" s="8" t="s">
        <v>457</v>
      </c>
      <c r="H3469" t="s">
        <v>451</v>
      </c>
      <c r="I3469" s="7">
        <v>0</v>
      </c>
      <c r="L3469" s="7">
        <v>71752064</v>
      </c>
      <c r="M3469" s="7">
        <v>15238959</v>
      </c>
      <c r="N3469" s="7">
        <v>2058992</v>
      </c>
      <c r="O3469" s="20" t="str">
        <f t="shared" si="110"/>
        <v/>
      </c>
    </row>
    <row r="3470" spans="1:15">
      <c r="A3470" s="20" t="str">
        <f t="shared" si="109"/>
        <v>Lífsverk lífeyrissjóðurLífsverk I/Séreign</v>
      </c>
      <c r="B3470" s="20" t="str">
        <f>_xlfn.IFNA(INDEX(Listi!$AI:$AI,MATCH(C3470,Listi!$AJ:$AJ,0)),INDEX(Listi!T:T,MATCH(C3470,Listi!U:U,0)))</f>
        <v xml:space="preserve">Lífsverk  </v>
      </c>
      <c r="C3470" t="s">
        <v>268</v>
      </c>
      <c r="D3470" t="s">
        <v>269</v>
      </c>
      <c r="E3470" t="s">
        <v>276</v>
      </c>
      <c r="F3470" t="s">
        <v>456</v>
      </c>
      <c r="G3470" s="8" t="s">
        <v>457</v>
      </c>
      <c r="H3470" t="s">
        <v>451</v>
      </c>
      <c r="I3470" s="7">
        <v>0</v>
      </c>
      <c r="L3470" s="7">
        <v>4582957000</v>
      </c>
      <c r="M3470" s="7">
        <v>635926000</v>
      </c>
      <c r="N3470" s="7">
        <v>22708000</v>
      </c>
      <c r="O3470" s="20" t="str">
        <f t="shared" si="110"/>
        <v/>
      </c>
    </row>
    <row r="3471" spans="1:15">
      <c r="A3471" s="20" t="str">
        <f t="shared" si="109"/>
        <v>Lífsverk lífeyrissjóðurLífsverk II/Séreign</v>
      </c>
      <c r="B3471" s="20" t="str">
        <f>_xlfn.IFNA(INDEX(Listi!$AI:$AI,MATCH(C3471,Listi!$AJ:$AJ,0)),INDEX(Listi!T:T,MATCH(C3471,Listi!U:U,0)))</f>
        <v xml:space="preserve">Lífsverk  </v>
      </c>
      <c r="C3471" t="s">
        <v>268</v>
      </c>
      <c r="D3471" t="s">
        <v>270</v>
      </c>
      <c r="E3471" t="s">
        <v>276</v>
      </c>
      <c r="F3471" t="s">
        <v>456</v>
      </c>
      <c r="G3471" s="8" t="s">
        <v>457</v>
      </c>
      <c r="H3471" t="s">
        <v>451</v>
      </c>
      <c r="I3471" s="7">
        <v>0</v>
      </c>
      <c r="L3471" s="7">
        <v>23735073000</v>
      </c>
      <c r="M3471" s="7">
        <v>2073571000</v>
      </c>
      <c r="N3471" s="7">
        <v>249365000</v>
      </c>
      <c r="O3471" s="20" t="str">
        <f t="shared" si="110"/>
        <v/>
      </c>
    </row>
    <row r="3472" spans="1:15">
      <c r="A3472" s="20" t="str">
        <f t="shared" si="109"/>
        <v>Lífsverk lífeyrissjóðurLífsverk III/Séreign</v>
      </c>
      <c r="B3472" s="20" t="str">
        <f>_xlfn.IFNA(INDEX(Listi!$AI:$AI,MATCH(C3472,Listi!$AJ:$AJ,0)),INDEX(Listi!T:T,MATCH(C3472,Listi!U:U,0)))</f>
        <v xml:space="preserve">Lífsverk  </v>
      </c>
      <c r="C3472" t="s">
        <v>268</v>
      </c>
      <c r="D3472" t="s">
        <v>271</v>
      </c>
      <c r="E3472" t="s">
        <v>276</v>
      </c>
      <c r="F3472" t="s">
        <v>456</v>
      </c>
      <c r="G3472" s="8" t="s">
        <v>457</v>
      </c>
      <c r="H3472" t="s">
        <v>451</v>
      </c>
      <c r="I3472" s="7">
        <v>0</v>
      </c>
      <c r="L3472" s="7">
        <v>653814000</v>
      </c>
      <c r="M3472" s="7">
        <v>105107000</v>
      </c>
      <c r="N3472" s="7">
        <v>2613000</v>
      </c>
      <c r="O3472" s="20" t="str">
        <f t="shared" si="110"/>
        <v/>
      </c>
    </row>
    <row r="3473" spans="1:15">
      <c r="A3473" s="20" t="str">
        <f t="shared" si="109"/>
        <v>Lífsverk lífeyrissjóðurSamtryggingardeild</v>
      </c>
      <c r="B3473" s="20" t="str">
        <f>_xlfn.IFNA(INDEX(Listi!$AI:$AI,MATCH(C3473,Listi!$AJ:$AJ,0)),INDEX(Listi!T:T,MATCH(C3473,Listi!U:U,0)))</f>
        <v xml:space="preserve">Lífsverk  </v>
      </c>
      <c r="C3473" t="s">
        <v>268</v>
      </c>
      <c r="D3473" t="s">
        <v>205</v>
      </c>
      <c r="E3473" t="s">
        <v>275</v>
      </c>
      <c r="F3473" t="s">
        <v>456</v>
      </c>
      <c r="G3473" s="8" t="s">
        <v>457</v>
      </c>
      <c r="H3473" t="s">
        <v>451</v>
      </c>
      <c r="I3473" s="7">
        <v>0</v>
      </c>
      <c r="L3473" s="7">
        <v>120542527000</v>
      </c>
      <c r="M3473" s="7">
        <v>4397803000</v>
      </c>
      <c r="N3473" s="7">
        <v>1423151000</v>
      </c>
      <c r="O3473" s="20" t="str">
        <f t="shared" si="110"/>
        <v/>
      </c>
    </row>
    <row r="3474" spans="1:15">
      <c r="A3474" s="20" t="str">
        <f t="shared" si="109"/>
        <v>Söfnunarsjóður lífeyrisréttindaDeild I/Innlán</v>
      </c>
      <c r="B3474" s="20" t="str">
        <f>_xlfn.IFNA(INDEX(Listi!$AI:$AI,MATCH(C3474,Listi!$AJ:$AJ,0)),INDEX(Listi!T:T,MATCH(C3474,Listi!U:U,0)))</f>
        <v>Söfnunarsj.</v>
      </c>
      <c r="C3474" t="s">
        <v>272</v>
      </c>
      <c r="D3474" t="s">
        <v>273</v>
      </c>
      <c r="E3474" t="s">
        <v>276</v>
      </c>
      <c r="F3474" t="s">
        <v>456</v>
      </c>
      <c r="G3474" s="8" t="s">
        <v>457</v>
      </c>
      <c r="H3474" t="s">
        <v>451</v>
      </c>
      <c r="I3474" s="7">
        <v>0</v>
      </c>
      <c r="L3474" s="7">
        <v>2001731914</v>
      </c>
      <c r="M3474" s="7">
        <v>133561634</v>
      </c>
      <c r="N3474" s="7">
        <v>44803565</v>
      </c>
      <c r="O3474" s="20" t="str">
        <f t="shared" si="110"/>
        <v/>
      </c>
    </row>
    <row r="3475" spans="1:15">
      <c r="A3475" s="20" t="str">
        <f t="shared" si="109"/>
        <v>Söfnunarsjóður lífeyrisréttindaDeild III/Séreign</v>
      </c>
      <c r="B3475" s="20" t="str">
        <f>_xlfn.IFNA(INDEX(Listi!$AI:$AI,MATCH(C3475,Listi!$AJ:$AJ,0)),INDEX(Listi!T:T,MATCH(C3475,Listi!U:U,0)))</f>
        <v>Söfnunarsj.</v>
      </c>
      <c r="C3475" t="s">
        <v>272</v>
      </c>
      <c r="D3475" t="s">
        <v>599</v>
      </c>
      <c r="E3475" t="s">
        <v>276</v>
      </c>
      <c r="F3475" t="s">
        <v>456</v>
      </c>
      <c r="G3475" s="8" t="s">
        <v>457</v>
      </c>
      <c r="H3475" t="s">
        <v>451</v>
      </c>
      <c r="I3475" s="7">
        <v>0</v>
      </c>
      <c r="L3475" s="7">
        <v>24413085</v>
      </c>
      <c r="M3475" s="7">
        <v>24697577</v>
      </c>
      <c r="N3475" s="7">
        <v>900000</v>
      </c>
      <c r="O3475" s="20" t="str">
        <f t="shared" si="110"/>
        <v/>
      </c>
    </row>
    <row r="3476" spans="1:15">
      <c r="A3476" s="20" t="str">
        <f t="shared" si="109"/>
        <v>Söfnunarsjóður lífeyrisréttindaDeildII/Séreign</v>
      </c>
      <c r="B3476" s="20" t="str">
        <f>_xlfn.IFNA(INDEX(Listi!$AI:$AI,MATCH(C3476,Listi!$AJ:$AJ,0)),INDEX(Listi!T:T,MATCH(C3476,Listi!U:U,0)))</f>
        <v>Söfnunarsj.</v>
      </c>
      <c r="C3476" t="s">
        <v>272</v>
      </c>
      <c r="D3476" t="s">
        <v>586</v>
      </c>
      <c r="E3476" t="s">
        <v>276</v>
      </c>
      <c r="F3476" t="s">
        <v>456</v>
      </c>
      <c r="G3476" s="8" t="s">
        <v>457</v>
      </c>
      <c r="H3476" t="s">
        <v>451</v>
      </c>
      <c r="I3476" s="7">
        <v>0</v>
      </c>
      <c r="L3476" s="7">
        <v>1654616477</v>
      </c>
      <c r="M3476" s="7">
        <v>128539213</v>
      </c>
      <c r="N3476" s="7">
        <v>22846291</v>
      </c>
      <c r="O3476" s="20" t="str">
        <f t="shared" si="110"/>
        <v/>
      </c>
    </row>
    <row r="3477" spans="1:15">
      <c r="A3477" s="20" t="str">
        <f t="shared" si="109"/>
        <v>Söfnunarsjóður lífeyrisréttindaSamtryggingardeild</v>
      </c>
      <c r="B3477" s="20" t="str">
        <f>_xlfn.IFNA(INDEX(Listi!$AI:$AI,MATCH(C3477,Listi!$AJ:$AJ,0)),INDEX(Listi!T:T,MATCH(C3477,Listi!U:U,0)))</f>
        <v>Söfnunarsj.</v>
      </c>
      <c r="C3477" t="s">
        <v>272</v>
      </c>
      <c r="D3477" t="s">
        <v>205</v>
      </c>
      <c r="E3477" t="s">
        <v>275</v>
      </c>
      <c r="F3477" t="s">
        <v>456</v>
      </c>
      <c r="G3477" s="8" t="s">
        <v>457</v>
      </c>
      <c r="H3477" t="s">
        <v>451</v>
      </c>
      <c r="I3477" s="7">
        <v>0</v>
      </c>
      <c r="L3477" s="7">
        <v>238978847889</v>
      </c>
      <c r="M3477" s="7">
        <v>4967193409</v>
      </c>
      <c r="N3477" s="7">
        <v>6076487652</v>
      </c>
      <c r="O3477" s="20" t="str">
        <f t="shared" si="110"/>
        <v/>
      </c>
    </row>
    <row r="3478" spans="1:15">
      <c r="A3478" s="20" t="str">
        <f t="shared" si="109"/>
        <v>Stapi lífeyrissjóðurSafn I</v>
      </c>
      <c r="B3478" s="20" t="str">
        <f>_xlfn.IFNA(INDEX(Listi!$AI:$AI,MATCH(C3478,Listi!$AJ:$AJ,0)),INDEX(Listi!T:T,MATCH(C3478,Listi!U:U,0)))</f>
        <v xml:space="preserve">Stapi  </v>
      </c>
      <c r="C3478" t="s">
        <v>209</v>
      </c>
      <c r="D3478" t="s">
        <v>210</v>
      </c>
      <c r="E3478" t="s">
        <v>276</v>
      </c>
      <c r="F3478" t="s">
        <v>456</v>
      </c>
      <c r="G3478" s="8" t="s">
        <v>457</v>
      </c>
      <c r="H3478" t="s">
        <v>451</v>
      </c>
      <c r="I3478" s="7">
        <v>0</v>
      </c>
      <c r="L3478" s="7">
        <v>2440828925</v>
      </c>
      <c r="M3478" s="7">
        <v>91567233</v>
      </c>
      <c r="N3478" s="7">
        <v>110755602</v>
      </c>
      <c r="O3478" s="20" t="str">
        <f t="shared" si="110"/>
        <v/>
      </c>
    </row>
    <row r="3479" spans="1:15">
      <c r="A3479" s="20" t="str">
        <f t="shared" si="109"/>
        <v>Stapi lífeyrissjóðurSafn II</v>
      </c>
      <c r="B3479" s="20" t="str">
        <f>_xlfn.IFNA(INDEX(Listi!$AI:$AI,MATCH(C3479,Listi!$AJ:$AJ,0)),INDEX(Listi!T:T,MATCH(C3479,Listi!U:U,0)))</f>
        <v xml:space="preserve">Stapi  </v>
      </c>
      <c r="C3479" t="s">
        <v>209</v>
      </c>
      <c r="D3479" t="s">
        <v>211</v>
      </c>
      <c r="E3479" t="s">
        <v>276</v>
      </c>
      <c r="F3479" t="s">
        <v>456</v>
      </c>
      <c r="G3479" s="8" t="s">
        <v>457</v>
      </c>
      <c r="H3479" t="s">
        <v>451</v>
      </c>
      <c r="I3479" s="7">
        <v>0</v>
      </c>
      <c r="L3479" s="7">
        <v>5710890273</v>
      </c>
      <c r="M3479" s="7">
        <v>262001316</v>
      </c>
      <c r="N3479" s="7">
        <v>164209410</v>
      </c>
      <c r="O3479" s="20" t="str">
        <f t="shared" si="110"/>
        <v/>
      </c>
    </row>
    <row r="3480" spans="1:15">
      <c r="A3480" s="20" t="str">
        <f t="shared" si="109"/>
        <v>Stapi lífeyrissjóðurSafn III</v>
      </c>
      <c r="B3480" s="20" t="str">
        <f>_xlfn.IFNA(INDEX(Listi!$AI:$AI,MATCH(C3480,Listi!$AJ:$AJ,0)),INDEX(Listi!T:T,MATCH(C3480,Listi!U:U,0)))</f>
        <v xml:space="preserve">Stapi  </v>
      </c>
      <c r="C3480" t="s">
        <v>209</v>
      </c>
      <c r="D3480" t="s">
        <v>212</v>
      </c>
      <c r="E3480" t="s">
        <v>276</v>
      </c>
      <c r="F3480" t="s">
        <v>456</v>
      </c>
      <c r="G3480" s="8" t="s">
        <v>457</v>
      </c>
      <c r="H3480" t="s">
        <v>451</v>
      </c>
      <c r="I3480" s="7">
        <v>0</v>
      </c>
      <c r="L3480" s="7">
        <v>268100084</v>
      </c>
      <c r="M3480" s="7">
        <v>24388890</v>
      </c>
      <c r="N3480" s="7">
        <v>9886128</v>
      </c>
      <c r="O3480" s="20" t="str">
        <f t="shared" si="110"/>
        <v/>
      </c>
    </row>
    <row r="3481" spans="1:15">
      <c r="A3481" s="20" t="str">
        <f t="shared" si="109"/>
        <v>Stapi lífeyrissjóðurTryggingardeild</v>
      </c>
      <c r="B3481" s="20" t="str">
        <f>_xlfn.IFNA(INDEX(Listi!$AI:$AI,MATCH(C3481,Listi!$AJ:$AJ,0)),INDEX(Listi!T:T,MATCH(C3481,Listi!U:U,0)))</f>
        <v xml:space="preserve">Stapi  </v>
      </c>
      <c r="C3481" t="s">
        <v>209</v>
      </c>
      <c r="D3481" t="s">
        <v>213</v>
      </c>
      <c r="E3481" t="s">
        <v>275</v>
      </c>
      <c r="F3481" t="s">
        <v>456</v>
      </c>
      <c r="G3481" s="8" t="s">
        <v>457</v>
      </c>
      <c r="H3481" t="s">
        <v>451</v>
      </c>
      <c r="I3481" s="7">
        <v>0</v>
      </c>
      <c r="L3481" s="7">
        <v>348661724246</v>
      </c>
      <c r="M3481" s="7">
        <v>13807615154</v>
      </c>
      <c r="N3481" s="7">
        <v>7912918911</v>
      </c>
      <c r="O3481" s="20" t="str">
        <f t="shared" si="110"/>
        <v/>
      </c>
    </row>
    <row r="3482" spans="1:15">
      <c r="A3482" s="20" t="str">
        <f t="shared" si="109"/>
        <v>Stapi lífeyrissjóðurVarfærnasafnið</v>
      </c>
      <c r="B3482" s="20" t="str">
        <f>_xlfn.IFNA(INDEX(Listi!$AI:$AI,MATCH(C3482,Listi!$AJ:$AJ,0)),INDEX(Listi!T:T,MATCH(C3482,Listi!U:U,0)))</f>
        <v xml:space="preserve">Stapi  </v>
      </c>
      <c r="C3482" t="s">
        <v>209</v>
      </c>
      <c r="D3482" t="s">
        <v>392</v>
      </c>
      <c r="E3482" t="s">
        <v>276</v>
      </c>
      <c r="F3482" t="s">
        <v>456</v>
      </c>
      <c r="G3482" s="8" t="s">
        <v>457</v>
      </c>
      <c r="H3482" t="s">
        <v>451</v>
      </c>
      <c r="I3482" s="7">
        <v>0</v>
      </c>
      <c r="L3482" s="7">
        <v>471986044</v>
      </c>
      <c r="M3482" s="7">
        <v>137399159</v>
      </c>
      <c r="N3482" s="7">
        <v>6994496</v>
      </c>
      <c r="O3482" s="20" t="str">
        <f t="shared" si="110"/>
        <v/>
      </c>
    </row>
    <row r="3483" spans="1:15">
      <c r="A3483" s="20" t="str">
        <f t="shared" si="109"/>
        <v>Almenni lífeyrissjóðurinnÆvisafn I</v>
      </c>
      <c r="B3483" s="20" t="str">
        <f>_xlfn.IFNA(INDEX(Listi!$AI:$AI,MATCH(C3483,Listi!$AJ:$AJ,0)),INDEX(Listi!T:T,MATCH(C3483,Listi!U:U,0)))</f>
        <v xml:space="preserve">Almenni </v>
      </c>
      <c r="C3483" t="s">
        <v>0</v>
      </c>
      <c r="D3483" t="s">
        <v>202</v>
      </c>
      <c r="E3483" t="s">
        <v>276</v>
      </c>
      <c r="F3483" t="s">
        <v>459</v>
      </c>
      <c r="G3483" s="8" t="s">
        <v>460</v>
      </c>
      <c r="H3483" t="s">
        <v>306</v>
      </c>
      <c r="I3483" s="7">
        <v>0</v>
      </c>
      <c r="L3483" s="7">
        <v>43068273823</v>
      </c>
      <c r="M3483" s="7">
        <v>4413720640</v>
      </c>
      <c r="N3483" s="7">
        <v>641257097</v>
      </c>
      <c r="O3483" s="20" t="str">
        <f t="shared" si="110"/>
        <v/>
      </c>
    </row>
    <row r="3484" spans="1:15">
      <c r="A3484" s="20" t="str">
        <f t="shared" si="109"/>
        <v>Almenni lífeyrissjóðurinnÆvisafn II</v>
      </c>
      <c r="B3484" s="20" t="str">
        <f>_xlfn.IFNA(INDEX(Listi!$AI:$AI,MATCH(C3484,Listi!$AJ:$AJ,0)),INDEX(Listi!T:T,MATCH(C3484,Listi!U:U,0)))</f>
        <v xml:space="preserve">Almenni </v>
      </c>
      <c r="C3484" t="s">
        <v>0</v>
      </c>
      <c r="D3484" t="s">
        <v>203</v>
      </c>
      <c r="E3484" t="s">
        <v>276</v>
      </c>
      <c r="F3484" t="s">
        <v>459</v>
      </c>
      <c r="G3484" s="8" t="s">
        <v>460</v>
      </c>
      <c r="H3484" t="s">
        <v>306</v>
      </c>
      <c r="I3484" s="7">
        <v>0</v>
      </c>
      <c r="L3484" s="7">
        <v>86460235807</v>
      </c>
      <c r="M3484" s="7">
        <v>3970537445</v>
      </c>
      <c r="N3484" s="7">
        <v>1539034493</v>
      </c>
      <c r="O3484" s="20" t="str">
        <f t="shared" si="110"/>
        <v/>
      </c>
    </row>
    <row r="3485" spans="1:15">
      <c r="A3485" s="20" t="str">
        <f t="shared" si="109"/>
        <v>Almenni lífeyrissjóðurinnÆvisafn III</v>
      </c>
      <c r="B3485" s="20" t="str">
        <f>_xlfn.IFNA(INDEX(Listi!$AI:$AI,MATCH(C3485,Listi!$AJ:$AJ,0)),INDEX(Listi!T:T,MATCH(C3485,Listi!U:U,0)))</f>
        <v xml:space="preserve">Almenni </v>
      </c>
      <c r="C3485" t="s">
        <v>0</v>
      </c>
      <c r="D3485" t="s">
        <v>204</v>
      </c>
      <c r="E3485" t="s">
        <v>276</v>
      </c>
      <c r="F3485" t="s">
        <v>459</v>
      </c>
      <c r="G3485" s="8" t="s">
        <v>460</v>
      </c>
      <c r="H3485" t="s">
        <v>306</v>
      </c>
      <c r="I3485" s="7">
        <v>0</v>
      </c>
      <c r="L3485" s="7">
        <v>33890180699</v>
      </c>
      <c r="M3485" s="7">
        <v>1571509194</v>
      </c>
      <c r="N3485" s="7">
        <v>920421683</v>
      </c>
      <c r="O3485" s="20" t="str">
        <f t="shared" si="110"/>
        <v/>
      </c>
    </row>
    <row r="3486" spans="1:15">
      <c r="A3486" s="20" t="str">
        <f t="shared" si="109"/>
        <v>Almenni lífeyrissjóðurinnHúsnæðissafn</v>
      </c>
      <c r="B3486" s="20" t="str">
        <f>_xlfn.IFNA(INDEX(Listi!$AI:$AI,MATCH(C3486,Listi!$AJ:$AJ,0)),INDEX(Listi!T:T,MATCH(C3486,Listi!U:U,0)))</f>
        <v xml:space="preserve">Almenni </v>
      </c>
      <c r="C3486" t="s">
        <v>0</v>
      </c>
      <c r="D3486" t="s">
        <v>315</v>
      </c>
      <c r="E3486" t="s">
        <v>276</v>
      </c>
      <c r="F3486" t="s">
        <v>459</v>
      </c>
      <c r="G3486" s="8" t="s">
        <v>460</v>
      </c>
      <c r="H3486" t="s">
        <v>306</v>
      </c>
      <c r="I3486" s="7">
        <v>0</v>
      </c>
      <c r="L3486" s="7">
        <v>487895879</v>
      </c>
      <c r="M3486" s="7">
        <v>166428361</v>
      </c>
      <c r="N3486" s="7">
        <v>18080096</v>
      </c>
      <c r="O3486" s="20" t="str">
        <f t="shared" si="110"/>
        <v/>
      </c>
    </row>
    <row r="3487" spans="1:15">
      <c r="A3487" s="20" t="str">
        <f t="shared" si="109"/>
        <v>Almenni lífeyrissjóðurinnInnlánssafn</v>
      </c>
      <c r="B3487" s="20" t="str">
        <f>_xlfn.IFNA(INDEX(Listi!$AI:$AI,MATCH(C3487,Listi!$AJ:$AJ,0)),INDEX(Listi!T:T,MATCH(C3487,Listi!U:U,0)))</f>
        <v xml:space="preserve">Almenni </v>
      </c>
      <c r="C3487" t="s">
        <v>0</v>
      </c>
      <c r="D3487" t="s">
        <v>1</v>
      </c>
      <c r="E3487" t="s">
        <v>276</v>
      </c>
      <c r="F3487" t="s">
        <v>459</v>
      </c>
      <c r="G3487" s="8" t="s">
        <v>460</v>
      </c>
      <c r="H3487" t="s">
        <v>306</v>
      </c>
      <c r="I3487" s="7">
        <v>0</v>
      </c>
      <c r="L3487" s="7">
        <v>26587944379</v>
      </c>
      <c r="M3487" s="7">
        <v>1016779991</v>
      </c>
      <c r="N3487" s="7">
        <v>1031869724</v>
      </c>
      <c r="O3487" s="20" t="str">
        <f t="shared" si="110"/>
        <v/>
      </c>
    </row>
    <row r="3488" spans="1:15">
      <c r="A3488" s="20" t="str">
        <f t="shared" si="109"/>
        <v>Almenni lífeyrissjóðurinnRíkissafn langt</v>
      </c>
      <c r="B3488" s="20" t="str">
        <f>_xlfn.IFNA(INDEX(Listi!$AI:$AI,MATCH(C3488,Listi!$AJ:$AJ,0)),INDEX(Listi!T:T,MATCH(C3488,Listi!U:U,0)))</f>
        <v xml:space="preserve">Almenni </v>
      </c>
      <c r="C3488" t="s">
        <v>0</v>
      </c>
      <c r="D3488" t="s">
        <v>199</v>
      </c>
      <c r="E3488" t="s">
        <v>276</v>
      </c>
      <c r="F3488" t="s">
        <v>459</v>
      </c>
      <c r="G3488" s="8" t="s">
        <v>460</v>
      </c>
      <c r="H3488" t="s">
        <v>306</v>
      </c>
      <c r="I3488" s="7">
        <v>0</v>
      </c>
      <c r="L3488" s="7">
        <v>1193680171</v>
      </c>
      <c r="M3488" s="7">
        <v>61272573</v>
      </c>
      <c r="N3488" s="7">
        <v>40105929</v>
      </c>
      <c r="O3488" s="20" t="str">
        <f t="shared" si="110"/>
        <v/>
      </c>
    </row>
    <row r="3489" spans="1:15">
      <c r="A3489" s="20" t="str">
        <f t="shared" si="109"/>
        <v>Almenni lífeyrissjóðurinnRíkissafn stutt</v>
      </c>
      <c r="B3489" s="20" t="str">
        <f>_xlfn.IFNA(INDEX(Listi!$AI:$AI,MATCH(C3489,Listi!$AJ:$AJ,0)),INDEX(Listi!T:T,MATCH(C3489,Listi!U:U,0)))</f>
        <v xml:space="preserve">Almenni </v>
      </c>
      <c r="C3489" t="s">
        <v>0</v>
      </c>
      <c r="D3489" t="s">
        <v>200</v>
      </c>
      <c r="E3489" t="s">
        <v>276</v>
      </c>
      <c r="F3489" t="s">
        <v>459</v>
      </c>
      <c r="G3489" s="8" t="s">
        <v>460</v>
      </c>
      <c r="H3489" t="s">
        <v>306</v>
      </c>
      <c r="I3489" s="7">
        <v>0</v>
      </c>
      <c r="L3489" s="7">
        <v>541893627</v>
      </c>
      <c r="M3489" s="7">
        <v>20423158</v>
      </c>
      <c r="N3489" s="7">
        <v>14899899</v>
      </c>
      <c r="O3489" s="20" t="str">
        <f t="shared" si="110"/>
        <v/>
      </c>
    </row>
    <row r="3490" spans="1:15">
      <c r="A3490" s="20" t="str">
        <f t="shared" si="109"/>
        <v>Almenni lífeyrissjóðurinnTryggingadeild</v>
      </c>
      <c r="B3490" s="20" t="str">
        <f>_xlfn.IFNA(INDEX(Listi!$AI:$AI,MATCH(C3490,Listi!$AJ:$AJ,0)),INDEX(Listi!T:T,MATCH(C3490,Listi!U:U,0)))</f>
        <v xml:space="preserve">Almenni </v>
      </c>
      <c r="C3490" t="s">
        <v>0</v>
      </c>
      <c r="D3490" t="s">
        <v>201</v>
      </c>
      <c r="E3490" t="s">
        <v>275</v>
      </c>
      <c r="F3490" t="s">
        <v>459</v>
      </c>
      <c r="G3490" s="8" t="s">
        <v>460</v>
      </c>
      <c r="H3490" t="s">
        <v>306</v>
      </c>
      <c r="I3490" s="7">
        <v>0</v>
      </c>
      <c r="L3490" s="7">
        <v>174784296254</v>
      </c>
      <c r="M3490" s="7">
        <v>7497244534</v>
      </c>
      <c r="N3490" s="7">
        <v>3057046932</v>
      </c>
      <c r="O3490" s="20" t="str">
        <f t="shared" si="110"/>
        <v/>
      </c>
    </row>
    <row r="3491" spans="1:15">
      <c r="A3491" s="20" t="str">
        <f t="shared" si="109"/>
        <v>Arion banki hf.Erlend hlutabréf</v>
      </c>
      <c r="B3491" s="20" t="str">
        <f>_xlfn.IFNA(INDEX(Listi!$AI:$AI,MATCH(C3491,Listi!$AJ:$AJ,0)),INDEX(Listi!T:T,MATCH(C3491,Listi!U:U,0)))</f>
        <v xml:space="preserve">Arion banki </v>
      </c>
      <c r="C3491" t="s">
        <v>214</v>
      </c>
      <c r="D3491" t="s">
        <v>215</v>
      </c>
      <c r="E3491" t="s">
        <v>276</v>
      </c>
      <c r="F3491" t="s">
        <v>459</v>
      </c>
      <c r="G3491" s="8" t="s">
        <v>460</v>
      </c>
      <c r="H3491" t="s">
        <v>306</v>
      </c>
      <c r="I3491" s="7">
        <v>0</v>
      </c>
      <c r="L3491" s="7">
        <v>1149685000</v>
      </c>
      <c r="M3491" s="7">
        <v>49095000</v>
      </c>
      <c r="N3491" s="7">
        <v>10876000</v>
      </c>
      <c r="O3491" s="20" t="str">
        <f t="shared" si="110"/>
        <v/>
      </c>
    </row>
    <row r="3492" spans="1:15">
      <c r="A3492" s="20" t="str">
        <f t="shared" si="109"/>
        <v>Arion banki hf.Innlend skuldabréf</v>
      </c>
      <c r="B3492" s="20" t="str">
        <f>_xlfn.IFNA(INDEX(Listi!$AI:$AI,MATCH(C3492,Listi!$AJ:$AJ,0)),INDEX(Listi!T:T,MATCH(C3492,Listi!U:U,0)))</f>
        <v xml:space="preserve">Arion banki </v>
      </c>
      <c r="C3492" t="s">
        <v>214</v>
      </c>
      <c r="D3492" t="s">
        <v>216</v>
      </c>
      <c r="E3492" t="s">
        <v>276</v>
      </c>
      <c r="F3492" t="s">
        <v>459</v>
      </c>
      <c r="G3492" s="8" t="s">
        <v>460</v>
      </c>
      <c r="H3492" t="s">
        <v>306</v>
      </c>
      <c r="I3492" s="7">
        <v>0</v>
      </c>
      <c r="L3492" s="7">
        <v>4446434000</v>
      </c>
      <c r="M3492" s="7">
        <v>344234000</v>
      </c>
      <c r="N3492" s="7">
        <v>44793000</v>
      </c>
      <c r="O3492" s="20" t="str">
        <f t="shared" si="110"/>
        <v/>
      </c>
    </row>
    <row r="3493" spans="1:15">
      <c r="A3493" s="20" t="str">
        <f t="shared" si="109"/>
        <v>Arion banki hf.Lífeyrisauki L1</v>
      </c>
      <c r="B3493" s="20" t="str">
        <f>_xlfn.IFNA(INDEX(Listi!$AI:$AI,MATCH(C3493,Listi!$AJ:$AJ,0)),INDEX(Listi!T:T,MATCH(C3493,Listi!U:U,0)))</f>
        <v xml:space="preserve">Arion banki </v>
      </c>
      <c r="C3493" t="s">
        <v>214</v>
      </c>
      <c r="D3493" t="s">
        <v>377</v>
      </c>
      <c r="E3493" t="s">
        <v>276</v>
      </c>
      <c r="F3493" t="s">
        <v>459</v>
      </c>
      <c r="G3493" s="8" t="s">
        <v>460</v>
      </c>
      <c r="H3493" t="s">
        <v>306</v>
      </c>
      <c r="I3493" s="7">
        <v>0</v>
      </c>
      <c r="L3493" s="7">
        <v>5887942000</v>
      </c>
      <c r="M3493" s="7">
        <v>1011885000</v>
      </c>
      <c r="N3493" s="7">
        <v>34615000</v>
      </c>
      <c r="O3493" s="20" t="str">
        <f t="shared" si="110"/>
        <v/>
      </c>
    </row>
    <row r="3494" spans="1:15">
      <c r="A3494" s="20" t="str">
        <f t="shared" si="109"/>
        <v>Arion banki hf.Lífeyrisauki L2</v>
      </c>
      <c r="B3494" s="20" t="str">
        <f>_xlfn.IFNA(INDEX(Listi!$AI:$AI,MATCH(C3494,Listi!$AJ:$AJ,0)),INDEX(Listi!T:T,MATCH(C3494,Listi!U:U,0)))</f>
        <v xml:space="preserve">Arion banki </v>
      </c>
      <c r="C3494" t="s">
        <v>214</v>
      </c>
      <c r="D3494" t="s">
        <v>372</v>
      </c>
      <c r="E3494" t="s">
        <v>276</v>
      </c>
      <c r="F3494" t="s">
        <v>459</v>
      </c>
      <c r="G3494" s="8" t="s">
        <v>460</v>
      </c>
      <c r="H3494" t="s">
        <v>306</v>
      </c>
      <c r="I3494" s="7">
        <v>0</v>
      </c>
      <c r="L3494" s="7">
        <v>21366380000</v>
      </c>
      <c r="M3494" s="7">
        <v>1613513000</v>
      </c>
      <c r="N3494" s="7">
        <v>92085000</v>
      </c>
      <c r="O3494" s="20" t="str">
        <f t="shared" si="110"/>
        <v/>
      </c>
    </row>
    <row r="3495" spans="1:15">
      <c r="A3495" s="20" t="str">
        <f t="shared" si="109"/>
        <v>Arion banki hf.Lífeyrisauki L3</v>
      </c>
      <c r="B3495" s="20" t="str">
        <f>_xlfn.IFNA(INDEX(Listi!$AI:$AI,MATCH(C3495,Listi!$AJ:$AJ,0)),INDEX(Listi!T:T,MATCH(C3495,Listi!U:U,0)))</f>
        <v xml:space="preserve">Arion banki </v>
      </c>
      <c r="C3495" t="s">
        <v>214</v>
      </c>
      <c r="D3495" t="s">
        <v>371</v>
      </c>
      <c r="E3495" t="s">
        <v>276</v>
      </c>
      <c r="F3495" t="s">
        <v>459</v>
      </c>
      <c r="G3495" s="8" t="s">
        <v>460</v>
      </c>
      <c r="H3495" t="s">
        <v>306</v>
      </c>
      <c r="I3495" s="7">
        <v>0</v>
      </c>
      <c r="L3495" s="7">
        <v>29714848000</v>
      </c>
      <c r="M3495" s="7">
        <v>2122481000</v>
      </c>
      <c r="N3495" s="7">
        <v>129566000</v>
      </c>
      <c r="O3495" s="20" t="str">
        <f t="shared" si="110"/>
        <v/>
      </c>
    </row>
    <row r="3496" spans="1:15">
      <c r="A3496" s="20" t="str">
        <f t="shared" si="109"/>
        <v>Arion banki hf.Lífeyrisauki L4</v>
      </c>
      <c r="B3496" s="20" t="str">
        <f>_xlfn.IFNA(INDEX(Listi!$AI:$AI,MATCH(C3496,Listi!$AJ:$AJ,0)),INDEX(Listi!T:T,MATCH(C3496,Listi!U:U,0)))</f>
        <v xml:space="preserve">Arion banki </v>
      </c>
      <c r="C3496" t="s">
        <v>214</v>
      </c>
      <c r="D3496" t="s">
        <v>587</v>
      </c>
      <c r="E3496" t="s">
        <v>276</v>
      </c>
      <c r="F3496" t="s">
        <v>459</v>
      </c>
      <c r="G3496" s="8" t="s">
        <v>460</v>
      </c>
      <c r="H3496" t="s">
        <v>306</v>
      </c>
      <c r="I3496" s="7">
        <v>0</v>
      </c>
      <c r="L3496" s="7">
        <v>19306242000</v>
      </c>
      <c r="M3496" s="7">
        <v>1346647000</v>
      </c>
      <c r="N3496" s="7">
        <v>388052000</v>
      </c>
      <c r="O3496" s="20" t="str">
        <f t="shared" si="110"/>
        <v/>
      </c>
    </row>
    <row r="3497" spans="1:15">
      <c r="A3497" s="20" t="str">
        <f t="shared" si="109"/>
        <v>Arion banki hf.Lífeyrisauki L5</v>
      </c>
      <c r="B3497" s="20" t="str">
        <f>_xlfn.IFNA(INDEX(Listi!$AI:$AI,MATCH(C3497,Listi!$AJ:$AJ,0)),INDEX(Listi!T:T,MATCH(C3497,Listi!U:U,0)))</f>
        <v xml:space="preserve">Arion banki </v>
      </c>
      <c r="C3497" t="s">
        <v>214</v>
      </c>
      <c r="D3497" t="s">
        <v>369</v>
      </c>
      <c r="E3497" t="s">
        <v>276</v>
      </c>
      <c r="F3497" t="s">
        <v>459</v>
      </c>
      <c r="G3497" s="8" t="s">
        <v>460</v>
      </c>
      <c r="H3497" t="s">
        <v>306</v>
      </c>
      <c r="I3497" s="7">
        <v>0</v>
      </c>
      <c r="L3497" s="7">
        <v>44858554000</v>
      </c>
      <c r="M3497" s="7">
        <v>4018833000</v>
      </c>
      <c r="N3497" s="7">
        <v>933672000</v>
      </c>
      <c r="O3497" s="20" t="str">
        <f t="shared" si="110"/>
        <v/>
      </c>
    </row>
    <row r="3498" spans="1:15">
      <c r="A3498" s="20" t="str">
        <f t="shared" si="109"/>
        <v>Birta lífeyrissjóðurBlönduð leið</v>
      </c>
      <c r="B3498" s="20" t="str">
        <f>_xlfn.IFNA(INDEX(Listi!$AI:$AI,MATCH(C3498,Listi!$AJ:$AJ,0)),INDEX(Listi!T:T,MATCH(C3498,Listi!U:U,0)))</f>
        <v xml:space="preserve">Birta  </v>
      </c>
      <c r="C3498" t="s">
        <v>298</v>
      </c>
      <c r="D3498" t="s">
        <v>314</v>
      </c>
      <c r="E3498" t="s">
        <v>276</v>
      </c>
      <c r="F3498" t="s">
        <v>459</v>
      </c>
      <c r="G3498" s="8" t="s">
        <v>460</v>
      </c>
      <c r="H3498" t="s">
        <v>306</v>
      </c>
      <c r="I3498" s="7">
        <v>0</v>
      </c>
      <c r="L3498" s="7">
        <v>6929716201</v>
      </c>
      <c r="M3498" s="7">
        <v>253995298</v>
      </c>
      <c r="N3498" s="7">
        <v>139753585</v>
      </c>
      <c r="O3498" s="20" t="str">
        <f t="shared" si="110"/>
        <v/>
      </c>
    </row>
    <row r="3499" spans="1:15">
      <c r="A3499" s="20" t="str">
        <f t="shared" si="109"/>
        <v>Birta lífeyrissjóðurInnlánsleið</v>
      </c>
      <c r="B3499" s="20" t="str">
        <f>_xlfn.IFNA(INDEX(Listi!$AI:$AI,MATCH(C3499,Listi!$AJ:$AJ,0)),INDEX(Listi!T:T,MATCH(C3499,Listi!U:U,0)))</f>
        <v xml:space="preserve">Birta  </v>
      </c>
      <c r="C3499" t="s">
        <v>298</v>
      </c>
      <c r="D3499" t="s">
        <v>208</v>
      </c>
      <c r="E3499" t="s">
        <v>276</v>
      </c>
      <c r="F3499" t="s">
        <v>459</v>
      </c>
      <c r="G3499" s="8" t="s">
        <v>460</v>
      </c>
      <c r="H3499" t="s">
        <v>306</v>
      </c>
      <c r="I3499" s="7">
        <v>0</v>
      </c>
      <c r="L3499" s="7">
        <v>4108971332</v>
      </c>
      <c r="M3499" s="7">
        <v>264842424</v>
      </c>
      <c r="N3499" s="7">
        <v>174324836</v>
      </c>
      <c r="O3499" s="20" t="str">
        <f t="shared" si="110"/>
        <v/>
      </c>
    </row>
    <row r="3500" spans="1:15">
      <c r="A3500" s="20" t="str">
        <f t="shared" si="109"/>
        <v>Birta lífeyrissjóðurSamtryggingardeild</v>
      </c>
      <c r="B3500" s="20" t="str">
        <f>_xlfn.IFNA(INDEX(Listi!$AI:$AI,MATCH(C3500,Listi!$AJ:$AJ,0)),INDEX(Listi!T:T,MATCH(C3500,Listi!U:U,0)))</f>
        <v xml:space="preserve">Birta  </v>
      </c>
      <c r="C3500" t="s">
        <v>298</v>
      </c>
      <c r="D3500" t="s">
        <v>205</v>
      </c>
      <c r="E3500" t="s">
        <v>275</v>
      </c>
      <c r="F3500" t="s">
        <v>459</v>
      </c>
      <c r="G3500" s="8" t="s">
        <v>460</v>
      </c>
      <c r="H3500" t="s">
        <v>306</v>
      </c>
      <c r="I3500" s="7">
        <v>0</v>
      </c>
      <c r="L3500" s="7">
        <v>549755105944</v>
      </c>
      <c r="M3500" s="7">
        <v>18480897961</v>
      </c>
      <c r="N3500" s="7">
        <v>14075814006</v>
      </c>
      <c r="O3500" s="20" t="str">
        <f t="shared" si="110"/>
        <v/>
      </c>
    </row>
    <row r="3501" spans="1:15">
      <c r="A3501" s="20" t="str">
        <f t="shared" si="109"/>
        <v>Birta lífeyrissjóðurSkuldabréfaleið</v>
      </c>
      <c r="B3501" s="20" t="str">
        <f>_xlfn.IFNA(INDEX(Listi!$AI:$AI,MATCH(C3501,Listi!$AJ:$AJ,0)),INDEX(Listi!T:T,MATCH(C3501,Listi!U:U,0)))</f>
        <v xml:space="preserve">Birta  </v>
      </c>
      <c r="C3501" t="s">
        <v>298</v>
      </c>
      <c r="D3501" t="s">
        <v>313</v>
      </c>
      <c r="E3501" t="s">
        <v>276</v>
      </c>
      <c r="F3501" t="s">
        <v>459</v>
      </c>
      <c r="G3501" s="8" t="s">
        <v>460</v>
      </c>
      <c r="H3501" t="s">
        <v>306</v>
      </c>
      <c r="I3501" s="7">
        <v>0</v>
      </c>
      <c r="L3501" s="7">
        <v>8522374478</v>
      </c>
      <c r="M3501" s="7">
        <v>391005163</v>
      </c>
      <c r="N3501" s="7">
        <v>218104877</v>
      </c>
      <c r="O3501" s="20" t="str">
        <f t="shared" si="110"/>
        <v/>
      </c>
    </row>
    <row r="3502" spans="1:15">
      <c r="A3502" s="20" t="str">
        <f t="shared" si="109"/>
        <v>Birta lífeyrissjóðurTilgreind séreign</v>
      </c>
      <c r="B3502" s="20" t="str">
        <f>_xlfn.IFNA(INDEX(Listi!$AI:$AI,MATCH(C3502,Listi!$AJ:$AJ,0)),INDEX(Listi!T:T,MATCH(C3502,Listi!U:U,0)))</f>
        <v xml:space="preserve">Birta  </v>
      </c>
      <c r="C3502" t="s">
        <v>298</v>
      </c>
      <c r="D3502" t="s">
        <v>312</v>
      </c>
      <c r="E3502" t="s">
        <v>276</v>
      </c>
      <c r="F3502" t="s">
        <v>459</v>
      </c>
      <c r="G3502" s="8" t="s">
        <v>460</v>
      </c>
      <c r="H3502" t="s">
        <v>306</v>
      </c>
      <c r="I3502" s="7">
        <v>0</v>
      </c>
      <c r="L3502" s="7">
        <v>2234420297</v>
      </c>
      <c r="M3502" s="7">
        <v>511871981</v>
      </c>
      <c r="N3502" s="7">
        <v>36000223</v>
      </c>
      <c r="O3502" s="20" t="str">
        <f t="shared" si="110"/>
        <v/>
      </c>
    </row>
    <row r="3503" spans="1:15">
      <c r="A3503" s="20" t="str">
        <f t="shared" si="109"/>
        <v>Brú Lífeyrissjóður starfsmanna sveitarfélagaA-deild</v>
      </c>
      <c r="B3503" s="20" t="str">
        <f>_xlfn.IFNA(INDEX(Listi!$AI:$AI,MATCH(C3503,Listi!$AJ:$AJ,0)),INDEX(Listi!T:T,MATCH(C3503,Listi!U:U,0)))</f>
        <v>Brú</v>
      </c>
      <c r="C3503" t="s">
        <v>217</v>
      </c>
      <c r="D3503" t="s">
        <v>257</v>
      </c>
      <c r="E3503" t="s">
        <v>275</v>
      </c>
      <c r="F3503" t="s">
        <v>459</v>
      </c>
      <c r="G3503" s="8" t="s">
        <v>460</v>
      </c>
      <c r="H3503" t="s">
        <v>306</v>
      </c>
      <c r="I3503" s="7">
        <v>0</v>
      </c>
      <c r="L3503" s="7">
        <v>270469177889</v>
      </c>
      <c r="M3503" s="7">
        <v>13987858077</v>
      </c>
      <c r="N3503" s="7">
        <v>4793072329</v>
      </c>
      <c r="O3503" s="20" t="str">
        <f t="shared" si="110"/>
        <v/>
      </c>
    </row>
    <row r="3504" spans="1:15">
      <c r="A3504" s="20" t="str">
        <f t="shared" si="109"/>
        <v>Brú Lífeyrissjóður starfsmanna sveitarfélagaB-deild</v>
      </c>
      <c r="B3504" s="20" t="str">
        <f>_xlfn.IFNA(INDEX(Listi!$AI:$AI,MATCH(C3504,Listi!$AJ:$AJ,0)),INDEX(Listi!T:T,MATCH(C3504,Listi!U:U,0)))</f>
        <v>Brú</v>
      </c>
      <c r="C3504" t="s">
        <v>217</v>
      </c>
      <c r="D3504" t="s">
        <v>218</v>
      </c>
      <c r="E3504" t="s">
        <v>275</v>
      </c>
      <c r="F3504" t="s">
        <v>459</v>
      </c>
      <c r="G3504" s="8" t="s">
        <v>460</v>
      </c>
      <c r="H3504" t="s">
        <v>306</v>
      </c>
      <c r="I3504" s="7">
        <v>0</v>
      </c>
      <c r="L3504" s="7">
        <v>17004783831</v>
      </c>
      <c r="M3504" s="7">
        <v>119747694</v>
      </c>
      <c r="N3504" s="7">
        <v>3424817406</v>
      </c>
      <c r="O3504" s="20" t="str">
        <f t="shared" si="110"/>
        <v/>
      </c>
    </row>
    <row r="3505" spans="1:15">
      <c r="A3505" s="20" t="str">
        <f t="shared" si="109"/>
        <v>Brú Lífeyrissjóður starfsmanna sveitarfélagaV-deild</v>
      </c>
      <c r="B3505" s="20" t="str">
        <f>_xlfn.IFNA(INDEX(Listi!$AI:$AI,MATCH(C3505,Listi!$AJ:$AJ,0)),INDEX(Listi!T:T,MATCH(C3505,Listi!U:U,0)))</f>
        <v>Brú</v>
      </c>
      <c r="C3505" t="s">
        <v>217</v>
      </c>
      <c r="D3505" t="s">
        <v>219</v>
      </c>
      <c r="E3505" t="s">
        <v>275</v>
      </c>
      <c r="F3505" t="s">
        <v>459</v>
      </c>
      <c r="G3505" s="8" t="s">
        <v>460</v>
      </c>
      <c r="H3505" t="s">
        <v>306</v>
      </c>
      <c r="I3505" s="7">
        <v>0</v>
      </c>
      <c r="L3505" s="7">
        <v>54501394986</v>
      </c>
      <c r="M3505" s="7">
        <v>4188513374</v>
      </c>
      <c r="N3505" s="7">
        <v>455519059</v>
      </c>
      <c r="O3505" s="20" t="str">
        <f t="shared" si="110"/>
        <v/>
      </c>
    </row>
    <row r="3506" spans="1:15">
      <c r="A3506" s="20" t="str">
        <f t="shared" si="109"/>
        <v>Eftirlaunasj atvinnuflugmannaSamtryggingardeild</v>
      </c>
      <c r="B3506" s="20" t="str">
        <f>_xlfn.IFNA(INDEX(Listi!$AI:$AI,MATCH(C3506,Listi!$AJ:$AJ,0)),INDEX(Listi!T:T,MATCH(C3506,Listi!U:U,0)))</f>
        <v>EFÍA</v>
      </c>
      <c r="C3506" t="s">
        <v>220</v>
      </c>
      <c r="D3506" t="s">
        <v>205</v>
      </c>
      <c r="E3506" t="s">
        <v>275</v>
      </c>
      <c r="F3506" t="s">
        <v>459</v>
      </c>
      <c r="G3506" s="8" t="s">
        <v>460</v>
      </c>
      <c r="H3506" t="s">
        <v>306</v>
      </c>
      <c r="I3506" s="7">
        <v>0</v>
      </c>
      <c r="L3506" s="7">
        <v>58542663000</v>
      </c>
      <c r="M3506" s="7">
        <v>1477262000</v>
      </c>
      <c r="N3506" s="7">
        <v>1113313000</v>
      </c>
      <c r="O3506" s="20" t="str">
        <f t="shared" si="110"/>
        <v/>
      </c>
    </row>
    <row r="3507" spans="1:15">
      <c r="A3507" s="20" t="str">
        <f t="shared" si="109"/>
        <v>Festa - lífeyrissjóðurSamtryggingardeild</v>
      </c>
      <c r="B3507" s="20" t="str">
        <f>_xlfn.IFNA(INDEX(Listi!$AI:$AI,MATCH(C3507,Listi!$AJ:$AJ,0)),INDEX(Listi!T:T,MATCH(C3507,Listi!U:U,0)))</f>
        <v xml:space="preserve">Festa </v>
      </c>
      <c r="C3507" t="s">
        <v>221</v>
      </c>
      <c r="D3507" t="s">
        <v>205</v>
      </c>
      <c r="E3507" t="s">
        <v>275</v>
      </c>
      <c r="F3507" t="s">
        <v>459</v>
      </c>
      <c r="G3507" s="8" t="s">
        <v>460</v>
      </c>
      <c r="H3507" t="s">
        <v>306</v>
      </c>
      <c r="I3507" s="7">
        <v>0</v>
      </c>
      <c r="L3507" s="7">
        <v>246318113722</v>
      </c>
      <c r="M3507" s="7">
        <v>11138196907</v>
      </c>
      <c r="N3507" s="7">
        <v>5180938287</v>
      </c>
      <c r="O3507" s="20" t="str">
        <f t="shared" si="110"/>
        <v/>
      </c>
    </row>
    <row r="3508" spans="1:15">
      <c r="A3508" s="20" t="str">
        <f t="shared" si="109"/>
        <v>Festa - lífeyrissjóðurSparnaðarleið I</v>
      </c>
      <c r="B3508" s="20" t="str">
        <f>_xlfn.IFNA(INDEX(Listi!$AI:$AI,MATCH(C3508,Listi!$AJ:$AJ,0)),INDEX(Listi!T:T,MATCH(C3508,Listi!U:U,0)))</f>
        <v xml:space="preserve">Festa </v>
      </c>
      <c r="C3508" t="s">
        <v>221</v>
      </c>
      <c r="D3508" t="s">
        <v>464</v>
      </c>
      <c r="E3508" t="s">
        <v>276</v>
      </c>
      <c r="F3508" t="s">
        <v>459</v>
      </c>
      <c r="G3508" s="8" t="s">
        <v>460</v>
      </c>
      <c r="H3508" t="s">
        <v>306</v>
      </c>
      <c r="I3508" s="7">
        <v>0</v>
      </c>
      <c r="L3508" s="7">
        <v>75585319</v>
      </c>
      <c r="M3508" s="7">
        <v>37671409</v>
      </c>
      <c r="N3508" s="7">
        <v>2063969</v>
      </c>
      <c r="O3508" s="20" t="str">
        <f t="shared" si="110"/>
        <v/>
      </c>
    </row>
    <row r="3509" spans="1:15">
      <c r="A3509" s="20" t="str">
        <f t="shared" si="109"/>
        <v>Festa - lífeyrissjóðurSparnaðarleið II</v>
      </c>
      <c r="B3509" s="20" t="str">
        <f>_xlfn.IFNA(INDEX(Listi!$AI:$AI,MATCH(C3509,Listi!$AJ:$AJ,0)),INDEX(Listi!T:T,MATCH(C3509,Listi!U:U,0)))</f>
        <v xml:space="preserve">Festa </v>
      </c>
      <c r="C3509" t="s">
        <v>221</v>
      </c>
      <c r="D3509" t="s">
        <v>388</v>
      </c>
      <c r="E3509" t="s">
        <v>276</v>
      </c>
      <c r="F3509" t="s">
        <v>459</v>
      </c>
      <c r="G3509" s="8" t="s">
        <v>460</v>
      </c>
      <c r="H3509" t="s">
        <v>306</v>
      </c>
      <c r="I3509" s="7">
        <v>0</v>
      </c>
      <c r="L3509" s="7">
        <v>1113180693</v>
      </c>
      <c r="M3509" s="7">
        <v>134564310</v>
      </c>
      <c r="N3509" s="7">
        <v>19363084</v>
      </c>
      <c r="O3509" s="20" t="str">
        <f t="shared" si="110"/>
        <v/>
      </c>
    </row>
    <row r="3510" spans="1:15">
      <c r="A3510" s="20" t="str">
        <f t="shared" si="109"/>
        <v>Frjálsi lífeyrissjóðurinnDeild/leið I</v>
      </c>
      <c r="B3510" s="20" t="str">
        <f>_xlfn.IFNA(INDEX(Listi!$AI:$AI,MATCH(C3510,Listi!$AJ:$AJ,0)),INDEX(Listi!T:T,MATCH(C3510,Listi!U:U,0)))</f>
        <v xml:space="preserve">Frjálsi </v>
      </c>
      <c r="C3510" t="s">
        <v>222</v>
      </c>
      <c r="D3510" t="s">
        <v>223</v>
      </c>
      <c r="E3510" t="s">
        <v>276</v>
      </c>
      <c r="F3510" t="s">
        <v>459</v>
      </c>
      <c r="G3510" s="8" t="s">
        <v>460</v>
      </c>
      <c r="H3510" t="s">
        <v>306</v>
      </c>
      <c r="I3510" s="7">
        <v>0</v>
      </c>
      <c r="L3510" s="7">
        <v>199278730000</v>
      </c>
      <c r="M3510" s="7">
        <v>10813020000</v>
      </c>
      <c r="N3510" s="7">
        <v>2178012000</v>
      </c>
      <c r="O3510" s="20" t="str">
        <f t="shared" si="110"/>
        <v/>
      </c>
    </row>
    <row r="3511" spans="1:15">
      <c r="A3511" s="20" t="str">
        <f t="shared" si="109"/>
        <v>Frjálsi lífeyrissjóðurinnDeild/leið II</v>
      </c>
      <c r="B3511" s="20" t="str">
        <f>_xlfn.IFNA(INDEX(Listi!$AI:$AI,MATCH(C3511,Listi!$AJ:$AJ,0)),INDEX(Listi!T:T,MATCH(C3511,Listi!U:U,0)))</f>
        <v xml:space="preserve">Frjálsi </v>
      </c>
      <c r="C3511" t="s">
        <v>222</v>
      </c>
      <c r="D3511" t="s">
        <v>224</v>
      </c>
      <c r="E3511" t="s">
        <v>276</v>
      </c>
      <c r="F3511" t="s">
        <v>459</v>
      </c>
      <c r="G3511" s="8" t="s">
        <v>460</v>
      </c>
      <c r="H3511" t="s">
        <v>306</v>
      </c>
      <c r="I3511" s="7">
        <v>0</v>
      </c>
      <c r="L3511" s="7">
        <v>29681370000</v>
      </c>
      <c r="M3511" s="7">
        <v>1864883000</v>
      </c>
      <c r="N3511" s="7">
        <v>401735000</v>
      </c>
      <c r="O3511" s="20" t="str">
        <f t="shared" si="110"/>
        <v/>
      </c>
    </row>
    <row r="3512" spans="1:15">
      <c r="A3512" s="20" t="str">
        <f t="shared" ref="A3512:A3573" si="111">CONCATENATE(C3512,D3512)</f>
        <v>Frjálsi lífeyrissjóðurinnDeild/leið III</v>
      </c>
      <c r="B3512" s="20" t="str">
        <f>_xlfn.IFNA(INDEX(Listi!$AI:$AI,MATCH(C3512,Listi!$AJ:$AJ,0)),INDEX(Listi!T:T,MATCH(C3512,Listi!U:U,0)))</f>
        <v xml:space="preserve">Frjálsi </v>
      </c>
      <c r="C3512" t="s">
        <v>222</v>
      </c>
      <c r="D3512" t="s">
        <v>225</v>
      </c>
      <c r="E3512" t="s">
        <v>276</v>
      </c>
      <c r="F3512" t="s">
        <v>459</v>
      </c>
      <c r="G3512" s="8" t="s">
        <v>460</v>
      </c>
      <c r="H3512" t="s">
        <v>306</v>
      </c>
      <c r="I3512" s="7">
        <v>0</v>
      </c>
      <c r="L3512" s="7">
        <v>43554797000</v>
      </c>
      <c r="M3512" s="7">
        <v>2564479000</v>
      </c>
      <c r="N3512" s="7">
        <v>1456678000</v>
      </c>
      <c r="O3512" s="20" t="str">
        <f t="shared" si="110"/>
        <v/>
      </c>
    </row>
    <row r="3513" spans="1:15">
      <c r="A3513" s="20" t="str">
        <f t="shared" si="111"/>
        <v>Frjálsi lífeyrissjóðurinnFrjálsi Áhætta</v>
      </c>
      <c r="B3513" s="20" t="str">
        <f>_xlfn.IFNA(INDEX(Listi!$AI:$AI,MATCH(C3513,Listi!$AJ:$AJ,0)),INDEX(Listi!T:T,MATCH(C3513,Listi!U:U,0)))</f>
        <v xml:space="preserve">Frjálsi </v>
      </c>
      <c r="C3513" t="s">
        <v>222</v>
      </c>
      <c r="D3513" t="s">
        <v>226</v>
      </c>
      <c r="E3513" t="s">
        <v>276</v>
      </c>
      <c r="F3513" t="s">
        <v>459</v>
      </c>
      <c r="G3513" s="8" t="s">
        <v>460</v>
      </c>
      <c r="H3513" t="s">
        <v>306</v>
      </c>
      <c r="I3513" s="7">
        <v>0</v>
      </c>
      <c r="L3513" s="7">
        <v>2707615000</v>
      </c>
      <c r="M3513" s="7">
        <v>335331000</v>
      </c>
      <c r="N3513" s="7">
        <v>1872000</v>
      </c>
      <c r="O3513" s="20" t="str">
        <f t="shared" si="110"/>
        <v/>
      </c>
    </row>
    <row r="3514" spans="1:15">
      <c r="A3514" s="20" t="str">
        <f t="shared" si="111"/>
        <v>Frjálsi lífeyrissjóðurinnSameiginleg deild</v>
      </c>
      <c r="B3514" s="20" t="str">
        <f>_xlfn.IFNA(INDEX(Listi!$AI:$AI,MATCH(C3514,Listi!$AJ:$AJ,0)),INDEX(Listi!T:T,MATCH(C3514,Listi!U:U,0)))</f>
        <v xml:space="preserve">Frjálsi </v>
      </c>
      <c r="C3514" t="s">
        <v>222</v>
      </c>
      <c r="D3514" t="s">
        <v>311</v>
      </c>
      <c r="E3514" t="s">
        <v>276</v>
      </c>
      <c r="F3514" t="s">
        <v>459</v>
      </c>
      <c r="G3514" s="8" t="s">
        <v>460</v>
      </c>
      <c r="H3514" t="s">
        <v>306</v>
      </c>
      <c r="I3514" s="7">
        <v>0</v>
      </c>
      <c r="L3514" s="7">
        <v>0</v>
      </c>
      <c r="M3514" s="7">
        <v>0</v>
      </c>
      <c r="N3514" s="7">
        <v>0</v>
      </c>
      <c r="O3514" s="20" t="str">
        <f t="shared" si="110"/>
        <v/>
      </c>
    </row>
    <row r="3515" spans="1:15">
      <c r="A3515" s="20" t="str">
        <f t="shared" si="111"/>
        <v>Frjálsi lífeyrissjóðurinnSamtryggingardeild</v>
      </c>
      <c r="B3515" s="20" t="str">
        <f>_xlfn.IFNA(INDEX(Listi!$AI:$AI,MATCH(C3515,Listi!$AJ:$AJ,0)),INDEX(Listi!T:T,MATCH(C3515,Listi!U:U,0)))</f>
        <v xml:space="preserve">Frjálsi </v>
      </c>
      <c r="C3515" t="s">
        <v>222</v>
      </c>
      <c r="D3515" t="s">
        <v>205</v>
      </c>
      <c r="E3515" t="s">
        <v>275</v>
      </c>
      <c r="F3515" t="s">
        <v>459</v>
      </c>
      <c r="G3515" s="8" t="s">
        <v>460</v>
      </c>
      <c r="H3515" t="s">
        <v>306</v>
      </c>
      <c r="I3515" s="7">
        <v>0</v>
      </c>
      <c r="L3515" s="7">
        <v>127148465000</v>
      </c>
      <c r="M3515" s="7">
        <v>7524433000</v>
      </c>
      <c r="N3515" s="7">
        <v>1254273000</v>
      </c>
      <c r="O3515" s="20" t="str">
        <f t="shared" si="110"/>
        <v/>
      </c>
    </row>
    <row r="3516" spans="1:15">
      <c r="A3516" s="20" t="str">
        <f t="shared" si="111"/>
        <v>Gildi - lífeyrissjóðurFramtíðarsýn 1</v>
      </c>
      <c r="B3516" s="20" t="str">
        <f>_xlfn.IFNA(INDEX(Listi!$AI:$AI,MATCH(C3516,Listi!$AJ:$AJ,0)),INDEX(Listi!T:T,MATCH(C3516,Listi!U:U,0)))</f>
        <v xml:space="preserve">Gildi  </v>
      </c>
      <c r="C3516" t="s">
        <v>227</v>
      </c>
      <c r="D3516" t="s">
        <v>373</v>
      </c>
      <c r="E3516" t="s">
        <v>276</v>
      </c>
      <c r="F3516" t="s">
        <v>459</v>
      </c>
      <c r="G3516" s="8" t="s">
        <v>460</v>
      </c>
      <c r="H3516" t="s">
        <v>306</v>
      </c>
      <c r="I3516" s="7">
        <v>0</v>
      </c>
      <c r="L3516" s="7">
        <v>3223959491</v>
      </c>
      <c r="M3516" s="7">
        <v>185065371</v>
      </c>
      <c r="N3516" s="7">
        <v>99697779</v>
      </c>
      <c r="O3516" s="20" t="str">
        <f t="shared" si="110"/>
        <v/>
      </c>
    </row>
    <row r="3517" spans="1:15">
      <c r="A3517" s="20" t="str">
        <f t="shared" si="111"/>
        <v>Gildi - lífeyrissjóðurFramtíðarsýn 2</v>
      </c>
      <c r="B3517" s="20" t="str">
        <f>_xlfn.IFNA(INDEX(Listi!$AI:$AI,MATCH(C3517,Listi!$AJ:$AJ,0)),INDEX(Listi!T:T,MATCH(C3517,Listi!U:U,0)))</f>
        <v xml:space="preserve">Gildi  </v>
      </c>
      <c r="C3517" t="s">
        <v>227</v>
      </c>
      <c r="D3517" t="s">
        <v>374</v>
      </c>
      <c r="E3517" t="s">
        <v>276</v>
      </c>
      <c r="F3517" t="s">
        <v>459</v>
      </c>
      <c r="G3517" s="8" t="s">
        <v>460</v>
      </c>
      <c r="H3517" t="s">
        <v>306</v>
      </c>
      <c r="I3517" s="7">
        <v>0</v>
      </c>
      <c r="L3517" s="7">
        <v>3172355810</v>
      </c>
      <c r="M3517" s="7">
        <v>227598529</v>
      </c>
      <c r="N3517" s="7">
        <v>70042741</v>
      </c>
      <c r="O3517" s="20" t="str">
        <f t="shared" si="110"/>
        <v/>
      </c>
    </row>
    <row r="3518" spans="1:15">
      <c r="A3518" s="20" t="str">
        <f t="shared" si="111"/>
        <v>Gildi - lífeyrissjóðurFramtíðarsýn 3</v>
      </c>
      <c r="B3518" s="20" t="str">
        <f>_xlfn.IFNA(INDEX(Listi!$AI:$AI,MATCH(C3518,Listi!$AJ:$AJ,0)),INDEX(Listi!T:T,MATCH(C3518,Listi!U:U,0)))</f>
        <v xml:space="preserve">Gildi  </v>
      </c>
      <c r="C3518" t="s">
        <v>227</v>
      </c>
      <c r="D3518" t="s">
        <v>380</v>
      </c>
      <c r="E3518" t="s">
        <v>276</v>
      </c>
      <c r="F3518" t="s">
        <v>459</v>
      </c>
      <c r="G3518" s="8" t="s">
        <v>460</v>
      </c>
      <c r="H3518" t="s">
        <v>306</v>
      </c>
      <c r="I3518" s="7">
        <v>0</v>
      </c>
      <c r="L3518" s="7">
        <v>1220667693</v>
      </c>
      <c r="M3518" s="7">
        <v>206427664</v>
      </c>
      <c r="N3518" s="7">
        <v>61376636</v>
      </c>
      <c r="O3518" s="20" t="str">
        <f t="shared" si="110"/>
        <v/>
      </c>
    </row>
    <row r="3519" spans="1:15">
      <c r="A3519" s="20" t="str">
        <f t="shared" si="111"/>
        <v>Gildi - lífeyrissjóðurSamtryggingardeild</v>
      </c>
      <c r="B3519" s="20" t="str">
        <f>_xlfn.IFNA(INDEX(Listi!$AI:$AI,MATCH(C3519,Listi!$AJ:$AJ,0)),INDEX(Listi!T:T,MATCH(C3519,Listi!U:U,0)))</f>
        <v xml:space="preserve">Gildi  </v>
      </c>
      <c r="C3519" t="s">
        <v>227</v>
      </c>
      <c r="D3519" t="s">
        <v>205</v>
      </c>
      <c r="E3519" t="s">
        <v>275</v>
      </c>
      <c r="F3519" t="s">
        <v>459</v>
      </c>
      <c r="G3519" s="8" t="s">
        <v>460</v>
      </c>
      <c r="H3519" t="s">
        <v>306</v>
      </c>
      <c r="I3519" s="7">
        <v>0</v>
      </c>
      <c r="L3519" s="7">
        <v>908474103084</v>
      </c>
      <c r="M3519" s="7">
        <v>33404441428</v>
      </c>
      <c r="N3519" s="7">
        <v>20772915594</v>
      </c>
      <c r="O3519" s="20" t="str">
        <f t="shared" si="110"/>
        <v/>
      </c>
    </row>
    <row r="3520" spans="1:15">
      <c r="A3520" s="20" t="str">
        <f t="shared" si="111"/>
        <v>Íslandsbanki hf.Erlend verðbréf</v>
      </c>
      <c r="B3520" s="20" t="str">
        <f>_xlfn.IFNA(INDEX(Listi!$AI:$AI,MATCH(C3520,Listi!$AJ:$AJ,0)),INDEX(Listi!T:T,MATCH(C3520,Listi!U:U,0)))</f>
        <v>Íslandsbanki</v>
      </c>
      <c r="C3520" t="s">
        <v>228</v>
      </c>
      <c r="D3520" t="s">
        <v>229</v>
      </c>
      <c r="E3520" t="s">
        <v>276</v>
      </c>
      <c r="F3520" t="s">
        <v>459</v>
      </c>
      <c r="G3520" s="8" t="s">
        <v>460</v>
      </c>
      <c r="H3520" t="s">
        <v>306</v>
      </c>
      <c r="I3520" s="7">
        <v>0</v>
      </c>
      <c r="L3520" s="7">
        <v>1602556114</v>
      </c>
      <c r="M3520" s="7">
        <v>15640340</v>
      </c>
      <c r="N3520" s="7">
        <v>15279587</v>
      </c>
      <c r="O3520" s="20" t="str">
        <f t="shared" si="110"/>
        <v/>
      </c>
    </row>
    <row r="3521" spans="1:15">
      <c r="A3521" s="20" t="str">
        <f t="shared" si="111"/>
        <v>Íslandsbanki hf.Húsnæðisleið</v>
      </c>
      <c r="B3521" s="20" t="str">
        <f>_xlfn.IFNA(INDEX(Listi!$AI:$AI,MATCH(C3521,Listi!$AJ:$AJ,0)),INDEX(Listi!T:T,MATCH(C3521,Listi!U:U,0)))</f>
        <v>Íslandsbanki</v>
      </c>
      <c r="C3521" t="s">
        <v>228</v>
      </c>
      <c r="D3521" t="s">
        <v>307</v>
      </c>
      <c r="E3521" t="s">
        <v>276</v>
      </c>
      <c r="F3521" t="s">
        <v>459</v>
      </c>
      <c r="G3521" s="8" t="s">
        <v>460</v>
      </c>
      <c r="H3521" t="s">
        <v>306</v>
      </c>
      <c r="I3521" s="7">
        <v>0</v>
      </c>
      <c r="L3521" s="7">
        <v>2334808209</v>
      </c>
      <c r="M3521" s="7">
        <v>1128225985</v>
      </c>
      <c r="N3521" s="7">
        <v>7159457</v>
      </c>
      <c r="O3521" s="20" t="str">
        <f t="shared" si="110"/>
        <v/>
      </c>
    </row>
    <row r="3522" spans="1:15">
      <c r="A3522" s="20" t="str">
        <f t="shared" si="111"/>
        <v>Íslandsbanki hf.Lífeyrisreikningur-óverðtryggður</v>
      </c>
      <c r="B3522" s="20" t="str">
        <f>_xlfn.IFNA(INDEX(Listi!$AI:$AI,MATCH(C3522,Listi!$AJ:$AJ,0)),INDEX(Listi!T:T,MATCH(C3522,Listi!U:U,0)))</f>
        <v>Íslandsbanki</v>
      </c>
      <c r="C3522" t="s">
        <v>228</v>
      </c>
      <c r="D3522" t="s">
        <v>231</v>
      </c>
      <c r="E3522" t="s">
        <v>276</v>
      </c>
      <c r="F3522" t="s">
        <v>459</v>
      </c>
      <c r="G3522" s="8" t="s">
        <v>460</v>
      </c>
      <c r="H3522" t="s">
        <v>306</v>
      </c>
      <c r="I3522" s="7">
        <v>0</v>
      </c>
      <c r="L3522" s="7">
        <v>2506311736</v>
      </c>
      <c r="M3522" s="7">
        <v>879015901</v>
      </c>
      <c r="N3522" s="7">
        <v>95740979</v>
      </c>
      <c r="O3522" s="20" t="str">
        <f t="shared" ref="O3522:O3585" si="112">IFERROR(VLOOKUP(F3522,EhLykill,3,FALSE),"")</f>
        <v/>
      </c>
    </row>
    <row r="3523" spans="1:15">
      <c r="A3523" s="20" t="str">
        <f t="shared" si="111"/>
        <v>Íslandsbanki hf.Lífeyrisreikningur-verðtryggður</v>
      </c>
      <c r="B3523" s="20" t="str">
        <f>_xlfn.IFNA(INDEX(Listi!$AI:$AI,MATCH(C3523,Listi!$AJ:$AJ,0)),INDEX(Listi!T:T,MATCH(C3523,Listi!U:U,0)))</f>
        <v>Íslandsbanki</v>
      </c>
      <c r="C3523" t="s">
        <v>228</v>
      </c>
      <c r="D3523" t="s">
        <v>232</v>
      </c>
      <c r="E3523" t="s">
        <v>276</v>
      </c>
      <c r="F3523" t="s">
        <v>459</v>
      </c>
      <c r="G3523" s="8" t="s">
        <v>460</v>
      </c>
      <c r="H3523" t="s">
        <v>306</v>
      </c>
      <c r="I3523" s="7">
        <v>0</v>
      </c>
      <c r="L3523" s="7">
        <v>35933944171</v>
      </c>
      <c r="M3523" s="7">
        <v>3575627585</v>
      </c>
      <c r="N3523" s="7">
        <v>973599891</v>
      </c>
      <c r="O3523" s="20" t="str">
        <f t="shared" si="112"/>
        <v/>
      </c>
    </row>
    <row r="3524" spans="1:15">
      <c r="A3524" s="20" t="str">
        <f t="shared" si="111"/>
        <v>Íslandsbanki hf.Löng ríkisskuldabréf</v>
      </c>
      <c r="B3524" s="20" t="str">
        <f>_xlfn.IFNA(INDEX(Listi!$AI:$AI,MATCH(C3524,Listi!$AJ:$AJ,0)),INDEX(Listi!T:T,MATCH(C3524,Listi!U:U,0)))</f>
        <v>Íslandsbanki</v>
      </c>
      <c r="C3524" t="s">
        <v>228</v>
      </c>
      <c r="D3524" t="s">
        <v>233</v>
      </c>
      <c r="E3524" t="s">
        <v>276</v>
      </c>
      <c r="F3524" t="s">
        <v>459</v>
      </c>
      <c r="G3524" s="8" t="s">
        <v>460</v>
      </c>
      <c r="H3524" t="s">
        <v>306</v>
      </c>
      <c r="I3524" s="7">
        <v>0</v>
      </c>
      <c r="L3524" s="7">
        <v>753232602</v>
      </c>
      <c r="M3524" s="7">
        <v>52540738</v>
      </c>
      <c r="N3524" s="7">
        <v>25520229</v>
      </c>
      <c r="O3524" s="20" t="str">
        <f t="shared" si="112"/>
        <v/>
      </c>
    </row>
    <row r="3525" spans="1:15">
      <c r="A3525" s="20" t="str">
        <f t="shared" si="111"/>
        <v>Íslandsbanki hf.Stýring A</v>
      </c>
      <c r="B3525" s="20" t="str">
        <f>_xlfn.IFNA(INDEX(Listi!$AI:$AI,MATCH(C3525,Listi!$AJ:$AJ,0)),INDEX(Listi!T:T,MATCH(C3525,Listi!U:U,0)))</f>
        <v>Íslandsbanki</v>
      </c>
      <c r="C3525" t="s">
        <v>228</v>
      </c>
      <c r="D3525" t="s">
        <v>234</v>
      </c>
      <c r="E3525" t="s">
        <v>276</v>
      </c>
      <c r="F3525" t="s">
        <v>459</v>
      </c>
      <c r="G3525" s="8" t="s">
        <v>460</v>
      </c>
      <c r="H3525" t="s">
        <v>306</v>
      </c>
      <c r="I3525" s="7">
        <v>0</v>
      </c>
      <c r="L3525" s="7">
        <v>4133723797</v>
      </c>
      <c r="M3525" s="7">
        <v>215966902</v>
      </c>
      <c r="N3525" s="7">
        <v>124877843</v>
      </c>
      <c r="O3525" s="20" t="str">
        <f t="shared" si="112"/>
        <v/>
      </c>
    </row>
    <row r="3526" spans="1:15">
      <c r="A3526" s="20" t="str">
        <f t="shared" si="111"/>
        <v>Íslandsbanki hf.Stýring B</v>
      </c>
      <c r="B3526" s="20" t="str">
        <f>_xlfn.IFNA(INDEX(Listi!$AI:$AI,MATCH(C3526,Listi!$AJ:$AJ,0)),INDEX(Listi!T:T,MATCH(C3526,Listi!U:U,0)))</f>
        <v>Íslandsbanki</v>
      </c>
      <c r="C3526" t="s">
        <v>228</v>
      </c>
      <c r="D3526" t="s">
        <v>235</v>
      </c>
      <c r="E3526" t="s">
        <v>276</v>
      </c>
      <c r="F3526" t="s">
        <v>459</v>
      </c>
      <c r="G3526" s="8" t="s">
        <v>460</v>
      </c>
      <c r="H3526" t="s">
        <v>306</v>
      </c>
      <c r="I3526" s="7">
        <v>0</v>
      </c>
      <c r="L3526" s="7">
        <v>5860247393</v>
      </c>
      <c r="M3526" s="7">
        <v>508591885</v>
      </c>
      <c r="N3526" s="7">
        <v>77897125</v>
      </c>
      <c r="O3526" s="20" t="str">
        <f t="shared" si="112"/>
        <v/>
      </c>
    </row>
    <row r="3527" spans="1:15">
      <c r="A3527" s="20" t="str">
        <f t="shared" si="111"/>
        <v>Íslandsbanki hf.Stýring C</v>
      </c>
      <c r="B3527" s="20" t="str">
        <f>_xlfn.IFNA(INDEX(Listi!$AI:$AI,MATCH(C3527,Listi!$AJ:$AJ,0)),INDEX(Listi!T:T,MATCH(C3527,Listi!U:U,0)))</f>
        <v>Íslandsbanki</v>
      </c>
      <c r="C3527" t="s">
        <v>228</v>
      </c>
      <c r="D3527" t="s">
        <v>236</v>
      </c>
      <c r="E3527" t="s">
        <v>276</v>
      </c>
      <c r="F3527" t="s">
        <v>459</v>
      </c>
      <c r="G3527" s="8" t="s">
        <v>460</v>
      </c>
      <c r="H3527" t="s">
        <v>306</v>
      </c>
      <c r="I3527" s="7">
        <v>0</v>
      </c>
      <c r="L3527" s="7">
        <v>8014427899</v>
      </c>
      <c r="M3527" s="7">
        <v>751053797</v>
      </c>
      <c r="N3527" s="7">
        <v>58531298</v>
      </c>
      <c r="O3527" s="20" t="str">
        <f t="shared" si="112"/>
        <v/>
      </c>
    </row>
    <row r="3528" spans="1:15">
      <c r="A3528" s="20" t="str">
        <f t="shared" si="111"/>
        <v>Íslandsbanki hf.Stýring D</v>
      </c>
      <c r="B3528" s="20" t="str">
        <f>_xlfn.IFNA(INDEX(Listi!$AI:$AI,MATCH(C3528,Listi!$AJ:$AJ,0)),INDEX(Listi!T:T,MATCH(C3528,Listi!U:U,0)))</f>
        <v>Íslandsbanki</v>
      </c>
      <c r="C3528" t="s">
        <v>228</v>
      </c>
      <c r="D3528" t="s">
        <v>237</v>
      </c>
      <c r="E3528" t="s">
        <v>276</v>
      </c>
      <c r="F3528" t="s">
        <v>459</v>
      </c>
      <c r="G3528" s="8" t="s">
        <v>460</v>
      </c>
      <c r="H3528" t="s">
        <v>306</v>
      </c>
      <c r="I3528" s="7">
        <v>0</v>
      </c>
      <c r="L3528" s="7">
        <v>5826614423</v>
      </c>
      <c r="M3528" s="7">
        <v>1371163557</v>
      </c>
      <c r="N3528" s="7">
        <v>36861109</v>
      </c>
      <c r="O3528" s="20" t="str">
        <f t="shared" si="112"/>
        <v/>
      </c>
    </row>
    <row r="3529" spans="1:15">
      <c r="A3529" s="20" t="str">
        <f t="shared" si="111"/>
        <v>Íslandsbanki hf.Stýring E</v>
      </c>
      <c r="B3529" s="20" t="str">
        <f>_xlfn.IFNA(INDEX(Listi!$AI:$AI,MATCH(C3529,Listi!$AJ:$AJ,0)),INDEX(Listi!T:T,MATCH(C3529,Listi!U:U,0)))</f>
        <v>Íslandsbanki</v>
      </c>
      <c r="C3529" t="s">
        <v>228</v>
      </c>
      <c r="D3529" t="s">
        <v>580</v>
      </c>
      <c r="E3529" t="s">
        <v>276</v>
      </c>
      <c r="F3529" t="s">
        <v>459</v>
      </c>
      <c r="G3529" s="8" t="s">
        <v>460</v>
      </c>
      <c r="H3529" t="s">
        <v>306</v>
      </c>
      <c r="I3529" s="7">
        <v>0</v>
      </c>
      <c r="L3529" s="7">
        <v>99567247</v>
      </c>
      <c r="M3529" s="7">
        <v>7691901</v>
      </c>
      <c r="N3529" s="7">
        <v>670647</v>
      </c>
      <c r="O3529" s="20" t="str">
        <f t="shared" si="112"/>
        <v/>
      </c>
    </row>
    <row r="3530" spans="1:15">
      <c r="A3530" s="20" t="str">
        <f t="shared" si="111"/>
        <v>Íslenski lífeyrissjóðurinnLíf 1</v>
      </c>
      <c r="B3530" s="20" t="str">
        <f>_xlfn.IFNA(INDEX(Listi!$AI:$AI,MATCH(C3530,Listi!$AJ:$AJ,0)),INDEX(Listi!T:T,MATCH(C3530,Listi!U:U,0)))</f>
        <v xml:space="preserve">Íslenski  </v>
      </c>
      <c r="C3530" t="s">
        <v>238</v>
      </c>
      <c r="D3530" t="s">
        <v>239</v>
      </c>
      <c r="E3530" t="s">
        <v>276</v>
      </c>
      <c r="F3530" t="s">
        <v>459</v>
      </c>
      <c r="G3530" s="8" t="s">
        <v>460</v>
      </c>
      <c r="H3530" t="s">
        <v>306</v>
      </c>
      <c r="I3530" s="7">
        <v>0</v>
      </c>
      <c r="L3530" s="7">
        <v>34645188332</v>
      </c>
      <c r="M3530" s="7">
        <v>5859453012</v>
      </c>
      <c r="N3530" s="7">
        <v>977930648</v>
      </c>
      <c r="O3530" s="20" t="str">
        <f t="shared" si="112"/>
        <v/>
      </c>
    </row>
    <row r="3531" spans="1:15">
      <c r="A3531" s="20" t="str">
        <f t="shared" si="111"/>
        <v>Íslenski lífeyrissjóðurinnLíf 2</v>
      </c>
      <c r="B3531" s="20" t="str">
        <f>_xlfn.IFNA(INDEX(Listi!$AI:$AI,MATCH(C3531,Listi!$AJ:$AJ,0)),INDEX(Listi!T:T,MATCH(C3531,Listi!U:U,0)))</f>
        <v xml:space="preserve">Íslenski  </v>
      </c>
      <c r="C3531" t="s">
        <v>238</v>
      </c>
      <c r="D3531" t="s">
        <v>240</v>
      </c>
      <c r="E3531" t="s">
        <v>276</v>
      </c>
      <c r="F3531" t="s">
        <v>459</v>
      </c>
      <c r="G3531" s="8" t="s">
        <v>460</v>
      </c>
      <c r="H3531" t="s">
        <v>306</v>
      </c>
      <c r="I3531" s="7">
        <v>0</v>
      </c>
      <c r="L3531" s="7">
        <v>31029129445</v>
      </c>
      <c r="M3531" s="7">
        <v>2139527304</v>
      </c>
      <c r="N3531" s="7">
        <v>531278955</v>
      </c>
      <c r="O3531" s="20" t="str">
        <f t="shared" si="112"/>
        <v/>
      </c>
    </row>
    <row r="3532" spans="1:15">
      <c r="A3532" s="20" t="str">
        <f t="shared" si="111"/>
        <v>Íslenski lífeyrissjóðurinnLíf 3</v>
      </c>
      <c r="B3532" s="20" t="str">
        <f>_xlfn.IFNA(INDEX(Listi!$AI:$AI,MATCH(C3532,Listi!$AJ:$AJ,0)),INDEX(Listi!T:T,MATCH(C3532,Listi!U:U,0)))</f>
        <v xml:space="preserve">Íslenski  </v>
      </c>
      <c r="C3532" t="s">
        <v>238</v>
      </c>
      <c r="D3532" t="s">
        <v>241</v>
      </c>
      <c r="E3532" t="s">
        <v>276</v>
      </c>
      <c r="F3532" t="s">
        <v>459</v>
      </c>
      <c r="G3532" s="8" t="s">
        <v>460</v>
      </c>
      <c r="H3532" t="s">
        <v>306</v>
      </c>
      <c r="I3532" s="7">
        <v>0</v>
      </c>
      <c r="L3532" s="7">
        <v>26552298455</v>
      </c>
      <c r="M3532" s="7">
        <v>1349981892</v>
      </c>
      <c r="N3532" s="7">
        <v>474868471</v>
      </c>
      <c r="O3532" s="20" t="str">
        <f t="shared" si="112"/>
        <v/>
      </c>
    </row>
    <row r="3533" spans="1:15">
      <c r="A3533" s="20" t="str">
        <f t="shared" si="111"/>
        <v>Íslenski lífeyrissjóðurinnLíf 4</v>
      </c>
      <c r="B3533" s="20" t="str">
        <f>_xlfn.IFNA(INDEX(Listi!$AI:$AI,MATCH(C3533,Listi!$AJ:$AJ,0)),INDEX(Listi!T:T,MATCH(C3533,Listi!U:U,0)))</f>
        <v xml:space="preserve">Íslenski  </v>
      </c>
      <c r="C3533" t="s">
        <v>238</v>
      </c>
      <c r="D3533" t="s">
        <v>242</v>
      </c>
      <c r="E3533" t="s">
        <v>276</v>
      </c>
      <c r="F3533" t="s">
        <v>459</v>
      </c>
      <c r="G3533" s="8" t="s">
        <v>460</v>
      </c>
      <c r="H3533" t="s">
        <v>306</v>
      </c>
      <c r="I3533" s="7">
        <v>0</v>
      </c>
      <c r="L3533" s="7">
        <v>15323468197</v>
      </c>
      <c r="M3533" s="7">
        <v>592019313</v>
      </c>
      <c r="N3533" s="7">
        <v>649721424</v>
      </c>
      <c r="O3533" s="20" t="str">
        <f t="shared" si="112"/>
        <v/>
      </c>
    </row>
    <row r="3534" spans="1:15">
      <c r="A3534" s="20" t="str">
        <f t="shared" si="111"/>
        <v>Íslenski lífeyrissjóðurinnSamtryggingardeild</v>
      </c>
      <c r="B3534" s="20" t="str">
        <f>_xlfn.IFNA(INDEX(Listi!$AI:$AI,MATCH(C3534,Listi!$AJ:$AJ,0)),INDEX(Listi!T:T,MATCH(C3534,Listi!U:U,0)))</f>
        <v xml:space="preserve">Íslenski  </v>
      </c>
      <c r="C3534" t="s">
        <v>238</v>
      </c>
      <c r="D3534" t="s">
        <v>205</v>
      </c>
      <c r="E3534" t="s">
        <v>275</v>
      </c>
      <c r="F3534" t="s">
        <v>459</v>
      </c>
      <c r="G3534" s="8" t="s">
        <v>460</v>
      </c>
      <c r="H3534" t="s">
        <v>306</v>
      </c>
      <c r="I3534" s="7">
        <v>0</v>
      </c>
      <c r="L3534" s="7">
        <v>32369481106</v>
      </c>
      <c r="M3534" s="7">
        <v>2513450236</v>
      </c>
      <c r="N3534" s="7">
        <v>182749847</v>
      </c>
      <c r="O3534" s="20" t="str">
        <f t="shared" si="112"/>
        <v/>
      </c>
    </row>
    <row r="3535" spans="1:15">
      <c r="A3535" s="20" t="str">
        <f t="shared" si="111"/>
        <v>Kvika banki hf.Ævileið</v>
      </c>
      <c r="B3535" s="20" t="str">
        <f>_xlfn.IFNA(INDEX(Listi!$AI:$AI,MATCH(C3535,Listi!$AJ:$AJ,0)),INDEX(Listi!T:T,MATCH(C3535,Listi!U:U,0)))</f>
        <v xml:space="preserve">Kvika banki </v>
      </c>
      <c r="C3535" t="s">
        <v>243</v>
      </c>
      <c r="D3535" t="s">
        <v>248</v>
      </c>
      <c r="E3535" t="s">
        <v>276</v>
      </c>
      <c r="F3535" t="s">
        <v>459</v>
      </c>
      <c r="G3535" s="8" t="s">
        <v>460</v>
      </c>
      <c r="H3535" t="s">
        <v>306</v>
      </c>
      <c r="I3535" s="7">
        <v>0</v>
      </c>
      <c r="L3535" s="7">
        <v>83990162</v>
      </c>
      <c r="M3535" s="7">
        <v>9152445</v>
      </c>
      <c r="N3535" s="7">
        <v>0</v>
      </c>
      <c r="O3535" s="20" t="str">
        <f t="shared" si="112"/>
        <v/>
      </c>
    </row>
    <row r="3536" spans="1:15">
      <c r="A3536" s="20" t="str">
        <f t="shared" si="111"/>
        <v>Kvika banki hf.Innlánaleið</v>
      </c>
      <c r="B3536" s="20" t="str">
        <f>_xlfn.IFNA(INDEX(Listi!$AI:$AI,MATCH(C3536,Listi!$AJ:$AJ,0)),INDEX(Listi!T:T,MATCH(C3536,Listi!U:U,0)))</f>
        <v xml:space="preserve">Kvika banki </v>
      </c>
      <c r="C3536" t="s">
        <v>243</v>
      </c>
      <c r="D3536" t="s">
        <v>230</v>
      </c>
      <c r="E3536" t="s">
        <v>276</v>
      </c>
      <c r="F3536" t="s">
        <v>459</v>
      </c>
      <c r="G3536" s="8" t="s">
        <v>460</v>
      </c>
      <c r="H3536" t="s">
        <v>306</v>
      </c>
      <c r="I3536" s="7">
        <v>0</v>
      </c>
      <c r="L3536" s="7">
        <v>2045925829</v>
      </c>
      <c r="M3536" s="7">
        <v>336947043</v>
      </c>
      <c r="N3536" s="7">
        <v>10453565</v>
      </c>
      <c r="O3536" s="20" t="str">
        <f t="shared" si="112"/>
        <v/>
      </c>
    </row>
    <row r="3537" spans="1:15">
      <c r="A3537" s="20" t="str">
        <f t="shared" si="111"/>
        <v>Kvika banki hf.Kvika Séreignasparnaður 5</v>
      </c>
      <c r="B3537" s="20" t="str">
        <f>_xlfn.IFNA(INDEX(Listi!$AI:$AI,MATCH(C3537,Listi!$AJ:$AJ,0)),INDEX(Listi!T:T,MATCH(C3537,Listi!U:U,0)))</f>
        <v xml:space="preserve">Kvika banki </v>
      </c>
      <c r="C3537" t="s">
        <v>243</v>
      </c>
      <c r="D3537" t="s">
        <v>471</v>
      </c>
      <c r="E3537" t="s">
        <v>276</v>
      </c>
      <c r="F3537" t="s">
        <v>459</v>
      </c>
      <c r="G3537" s="8" t="s">
        <v>460</v>
      </c>
      <c r="H3537" t="s">
        <v>306</v>
      </c>
      <c r="I3537" s="7">
        <v>0</v>
      </c>
      <c r="L3537" s="7">
        <v>1146886398</v>
      </c>
      <c r="M3537" s="7">
        <v>0</v>
      </c>
      <c r="N3537" s="7">
        <v>0</v>
      </c>
      <c r="O3537" s="20" t="str">
        <f t="shared" si="112"/>
        <v/>
      </c>
    </row>
    <row r="3538" spans="1:15">
      <c r="A3538" s="20" t="str">
        <f t="shared" si="111"/>
        <v>Kvika banki hf.MP Séreign 1</v>
      </c>
      <c r="B3538" s="20" t="str">
        <f>_xlfn.IFNA(INDEX(Listi!$AI:$AI,MATCH(C3538,Listi!$AJ:$AJ,0)),INDEX(Listi!T:T,MATCH(C3538,Listi!U:U,0)))</f>
        <v xml:space="preserve">Kvika banki </v>
      </c>
      <c r="C3538" t="s">
        <v>243</v>
      </c>
      <c r="D3538" t="s">
        <v>244</v>
      </c>
      <c r="E3538" t="s">
        <v>276</v>
      </c>
      <c r="F3538" t="s">
        <v>459</v>
      </c>
      <c r="G3538" s="8" t="s">
        <v>460</v>
      </c>
      <c r="H3538" t="s">
        <v>306</v>
      </c>
      <c r="I3538" s="7">
        <v>0</v>
      </c>
      <c r="L3538" s="7">
        <v>706827763</v>
      </c>
      <c r="M3538" s="7">
        <v>48440481</v>
      </c>
      <c r="N3538" s="7">
        <v>9836508</v>
      </c>
      <c r="O3538" s="20" t="str">
        <f t="shared" si="112"/>
        <v/>
      </c>
    </row>
    <row r="3539" spans="1:15">
      <c r="A3539" s="20" t="str">
        <f t="shared" si="111"/>
        <v>Kvika banki hf.MP Séreign 2</v>
      </c>
      <c r="B3539" s="20" t="str">
        <f>_xlfn.IFNA(INDEX(Listi!$AI:$AI,MATCH(C3539,Listi!$AJ:$AJ,0)),INDEX(Listi!T:T,MATCH(C3539,Listi!U:U,0)))</f>
        <v xml:space="preserve">Kvika banki </v>
      </c>
      <c r="C3539" t="s">
        <v>243</v>
      </c>
      <c r="D3539" t="s">
        <v>245</v>
      </c>
      <c r="E3539" t="s">
        <v>276</v>
      </c>
      <c r="F3539" t="s">
        <v>459</v>
      </c>
      <c r="G3539" s="8" t="s">
        <v>460</v>
      </c>
      <c r="H3539" t="s">
        <v>306</v>
      </c>
      <c r="I3539" s="7">
        <v>0</v>
      </c>
      <c r="L3539" s="7">
        <v>853989181</v>
      </c>
      <c r="M3539" s="7">
        <v>42441382</v>
      </c>
      <c r="N3539" s="7">
        <v>14637701</v>
      </c>
      <c r="O3539" s="20" t="str">
        <f t="shared" si="112"/>
        <v/>
      </c>
    </row>
    <row r="3540" spans="1:15">
      <c r="A3540" s="20" t="str">
        <f t="shared" si="111"/>
        <v>Kvika banki hf.MP Séreign 3</v>
      </c>
      <c r="B3540" s="20" t="str">
        <f>_xlfn.IFNA(INDEX(Listi!$AI:$AI,MATCH(C3540,Listi!$AJ:$AJ,0)),INDEX(Listi!T:T,MATCH(C3540,Listi!U:U,0)))</f>
        <v xml:space="preserve">Kvika banki </v>
      </c>
      <c r="C3540" t="s">
        <v>243</v>
      </c>
      <c r="D3540" t="s">
        <v>246</v>
      </c>
      <c r="E3540" t="s">
        <v>276</v>
      </c>
      <c r="F3540" t="s">
        <v>459</v>
      </c>
      <c r="G3540" s="8" t="s">
        <v>460</v>
      </c>
      <c r="H3540" t="s">
        <v>306</v>
      </c>
      <c r="I3540" s="7">
        <v>0</v>
      </c>
      <c r="L3540" s="7">
        <v>141173858</v>
      </c>
      <c r="M3540" s="7">
        <v>3374790</v>
      </c>
      <c r="N3540" s="7">
        <v>0</v>
      </c>
      <c r="O3540" s="20" t="str">
        <f t="shared" si="112"/>
        <v/>
      </c>
    </row>
    <row r="3541" spans="1:15">
      <c r="A3541" s="20" t="str">
        <f t="shared" si="111"/>
        <v>Kvika banki hf.MP Séreign 4</v>
      </c>
      <c r="B3541" s="20" t="str">
        <f>_xlfn.IFNA(INDEX(Listi!$AI:$AI,MATCH(C3541,Listi!$AJ:$AJ,0)),INDEX(Listi!T:T,MATCH(C3541,Listi!U:U,0)))</f>
        <v xml:space="preserve">Kvika banki </v>
      </c>
      <c r="C3541" t="s">
        <v>243</v>
      </c>
      <c r="D3541" t="s">
        <v>247</v>
      </c>
      <c r="E3541" t="s">
        <v>276</v>
      </c>
      <c r="F3541" t="s">
        <v>459</v>
      </c>
      <c r="G3541" s="8" t="s">
        <v>460</v>
      </c>
      <c r="H3541" t="s">
        <v>306</v>
      </c>
      <c r="I3541" s="7">
        <v>0</v>
      </c>
      <c r="L3541" s="7">
        <v>55886684</v>
      </c>
      <c r="M3541" s="7">
        <v>2888869</v>
      </c>
      <c r="N3541" s="7">
        <v>0</v>
      </c>
      <c r="O3541" s="20" t="str">
        <f t="shared" si="112"/>
        <v/>
      </c>
    </row>
    <row r="3542" spans="1:15">
      <c r="A3542" s="20" t="str">
        <f t="shared" si="111"/>
        <v>Landsbankinn hf.Landsbankinn Erlend verðbréf</v>
      </c>
      <c r="B3542" s="20" t="str">
        <f>_xlfn.IFNA(INDEX(Listi!$AI:$AI,MATCH(C3542,Listi!$AJ:$AJ,0)),INDEX(Listi!T:T,MATCH(C3542,Listi!U:U,0)))</f>
        <v>Landsbankinn</v>
      </c>
      <c r="C3542" t="s">
        <v>249</v>
      </c>
      <c r="D3542" t="s">
        <v>385</v>
      </c>
      <c r="E3542" t="s">
        <v>276</v>
      </c>
      <c r="F3542" t="s">
        <v>459</v>
      </c>
      <c r="G3542" s="8" t="s">
        <v>460</v>
      </c>
      <c r="H3542" t="s">
        <v>306</v>
      </c>
      <c r="I3542" s="7">
        <v>0</v>
      </c>
      <c r="L3542" s="7">
        <v>3705185129</v>
      </c>
      <c r="M3542" s="7">
        <v>119989407</v>
      </c>
      <c r="N3542" s="7">
        <v>87847878</v>
      </c>
      <c r="O3542" s="20" t="str">
        <f t="shared" si="112"/>
        <v/>
      </c>
    </row>
    <row r="3543" spans="1:15">
      <c r="A3543" s="20" t="str">
        <f t="shared" si="111"/>
        <v>Landsbankinn hf.Landsbankinn Lífeyrisbók</v>
      </c>
      <c r="B3543" s="20" t="str">
        <f>_xlfn.IFNA(INDEX(Listi!$AI:$AI,MATCH(C3543,Listi!$AJ:$AJ,0)),INDEX(Listi!T:T,MATCH(C3543,Listi!U:U,0)))</f>
        <v>Landsbankinn</v>
      </c>
      <c r="C3543" t="s">
        <v>249</v>
      </c>
      <c r="D3543" t="s">
        <v>367</v>
      </c>
      <c r="E3543" t="s">
        <v>276</v>
      </c>
      <c r="F3543" t="s">
        <v>459</v>
      </c>
      <c r="G3543" s="8" t="s">
        <v>460</v>
      </c>
      <c r="H3543" t="s">
        <v>306</v>
      </c>
      <c r="I3543" s="7">
        <v>0</v>
      </c>
      <c r="L3543" s="7">
        <v>3016213427</v>
      </c>
      <c r="M3543" s="7">
        <v>440353590</v>
      </c>
      <c r="N3543" s="7">
        <v>298769900</v>
      </c>
      <c r="O3543" s="20" t="str">
        <f t="shared" si="112"/>
        <v/>
      </c>
    </row>
    <row r="3544" spans="1:15">
      <c r="A3544" s="20" t="str">
        <f t="shared" si="111"/>
        <v>Landsbankinn hf.Landsbankinn Lífeyrisbók verðtryggð</v>
      </c>
      <c r="B3544" s="20" t="str">
        <f>_xlfn.IFNA(INDEX(Listi!$AI:$AI,MATCH(C3544,Listi!$AJ:$AJ,0)),INDEX(Listi!T:T,MATCH(C3544,Listi!U:U,0)))</f>
        <v>Landsbankinn</v>
      </c>
      <c r="C3544" t="s">
        <v>249</v>
      </c>
      <c r="D3544" t="s">
        <v>598</v>
      </c>
      <c r="E3544" t="s">
        <v>276</v>
      </c>
      <c r="F3544" t="s">
        <v>459</v>
      </c>
      <c r="G3544" s="8" t="s">
        <v>460</v>
      </c>
      <c r="H3544" t="s">
        <v>306</v>
      </c>
      <c r="I3544" s="7">
        <v>0</v>
      </c>
      <c r="L3544" s="7">
        <v>66896053137</v>
      </c>
      <c r="M3544" s="7">
        <v>6692476029</v>
      </c>
      <c r="N3544" s="7">
        <v>4680072987</v>
      </c>
      <c r="O3544" s="20" t="str">
        <f t="shared" si="112"/>
        <v/>
      </c>
    </row>
    <row r="3545" spans="1:15">
      <c r="A3545" s="20" t="str">
        <f t="shared" si="111"/>
        <v>Lífeyrissjóður bændaSamtryggingardeild</v>
      </c>
      <c r="B3545" s="20" t="str">
        <f>_xlfn.IFNA(INDEX(Listi!$AI:$AI,MATCH(C3545,Listi!$AJ:$AJ,0)),INDEX(Listi!T:T,MATCH(C3545,Listi!U:U,0)))</f>
        <v>Lífeyrissjóður bænda</v>
      </c>
      <c r="C3545" t="s">
        <v>252</v>
      </c>
      <c r="D3545" t="s">
        <v>205</v>
      </c>
      <c r="E3545" t="s">
        <v>275</v>
      </c>
      <c r="F3545" t="s">
        <v>459</v>
      </c>
      <c r="G3545" s="8" t="s">
        <v>460</v>
      </c>
      <c r="H3545" t="s">
        <v>306</v>
      </c>
      <c r="I3545" s="7">
        <v>0</v>
      </c>
      <c r="L3545" s="7">
        <v>45108278171</v>
      </c>
      <c r="M3545" s="7">
        <v>776003397</v>
      </c>
      <c r="N3545" s="7">
        <v>1921473168</v>
      </c>
      <c r="O3545" s="20" t="str">
        <f t="shared" si="112"/>
        <v/>
      </c>
    </row>
    <row r="3546" spans="1:15">
      <c r="A3546" s="20" t="str">
        <f t="shared" si="111"/>
        <v>Lífeyrissjóður bankamannaAldursdeild</v>
      </c>
      <c r="B3546" s="20" t="str">
        <f>_xlfn.IFNA(INDEX(Listi!$AI:$AI,MATCH(C3546,Listi!$AJ:$AJ,0)),INDEX(Listi!T:T,MATCH(C3546,Listi!U:U,0)))</f>
        <v>Lífeyrissjóður bankam.</v>
      </c>
      <c r="C3546" t="s">
        <v>250</v>
      </c>
      <c r="D3546" t="s">
        <v>251</v>
      </c>
      <c r="E3546" t="s">
        <v>275</v>
      </c>
      <c r="F3546" s="8" t="s">
        <v>459</v>
      </c>
      <c r="G3546" s="8" t="s">
        <v>460</v>
      </c>
      <c r="H3546" t="s">
        <v>306</v>
      </c>
      <c r="I3546" s="7">
        <v>0</v>
      </c>
      <c r="L3546" s="7">
        <v>61369964000</v>
      </c>
      <c r="M3546" s="7">
        <v>1996063000</v>
      </c>
      <c r="N3546" s="7">
        <v>753444000</v>
      </c>
      <c r="O3546" s="20" t="str">
        <f t="shared" si="112"/>
        <v/>
      </c>
    </row>
    <row r="3547" spans="1:15">
      <c r="A3547" s="20" t="str">
        <f t="shared" si="111"/>
        <v>Lífeyrissjóður bankamannaHlutfallsdeild</v>
      </c>
      <c r="B3547" s="20" t="str">
        <f>_xlfn.IFNA(INDEX(Listi!$AI:$AI,MATCH(C3547,Listi!$AJ:$AJ,0)),INDEX(Listi!T:T,MATCH(C3547,Listi!U:U,0)))</f>
        <v>Lífeyrissjóður bankam.</v>
      </c>
      <c r="C3547" t="s">
        <v>250</v>
      </c>
      <c r="D3547" t="s">
        <v>467</v>
      </c>
      <c r="E3547" t="s">
        <v>275</v>
      </c>
      <c r="F3547" s="8" t="s">
        <v>459</v>
      </c>
      <c r="G3547" s="8" t="s">
        <v>460</v>
      </c>
      <c r="H3547" t="s">
        <v>306</v>
      </c>
      <c r="I3547" s="7">
        <v>0</v>
      </c>
      <c r="L3547" s="7">
        <v>40286427000</v>
      </c>
      <c r="M3547" s="7">
        <v>125147000</v>
      </c>
      <c r="N3547" s="7">
        <v>2741197000</v>
      </c>
      <c r="O3547" s="20" t="str">
        <f t="shared" si="112"/>
        <v/>
      </c>
    </row>
    <row r="3548" spans="1:15">
      <c r="A3548" s="20" t="str">
        <f t="shared" si="111"/>
        <v>Lífeyrissjóður RangæingaSamtryggingardeild</v>
      </c>
      <c r="B3548" s="20" t="str">
        <f>_xlfn.IFNA(INDEX(Listi!$AI:$AI,MATCH(C3548,Listi!$AJ:$AJ,0)),INDEX(Listi!T:T,MATCH(C3548,Listi!U:U,0)))</f>
        <v>Lífeyrissjóður Rang.</v>
      </c>
      <c r="C3548" t="s">
        <v>253</v>
      </c>
      <c r="D3548" t="s">
        <v>205</v>
      </c>
      <c r="E3548" t="s">
        <v>275</v>
      </c>
      <c r="F3548" s="8" t="s">
        <v>459</v>
      </c>
      <c r="G3548" s="8" t="s">
        <v>460</v>
      </c>
      <c r="H3548" t="s">
        <v>306</v>
      </c>
      <c r="I3548" s="7">
        <v>0</v>
      </c>
      <c r="L3548" s="7">
        <v>18949790000</v>
      </c>
      <c r="M3548" s="7">
        <v>835894000</v>
      </c>
      <c r="N3548" s="7">
        <v>386250000</v>
      </c>
      <c r="O3548" s="20" t="str">
        <f t="shared" si="112"/>
        <v/>
      </c>
    </row>
    <row r="3549" spans="1:15">
      <c r="A3549" s="20" t="str">
        <f t="shared" si="111"/>
        <v>Lífeyrissjóður starfsmanna AkureyrarbæjarSamtryggingardeild</v>
      </c>
      <c r="B3549" s="20" t="str">
        <f>_xlfn.IFNA(INDEX(Listi!$AI:$AI,MATCH(C3549,Listi!$AJ:$AJ,0)),INDEX(Listi!T:T,MATCH(C3549,Listi!U:U,0)))</f>
        <v>Lífeyrissj. starfsm. Akureyrarb.</v>
      </c>
      <c r="C3549" t="s">
        <v>274</v>
      </c>
      <c r="D3549" t="s">
        <v>205</v>
      </c>
      <c r="E3549" t="s">
        <v>275</v>
      </c>
      <c r="F3549" s="8" t="s">
        <v>459</v>
      </c>
      <c r="G3549" s="8" t="s">
        <v>460</v>
      </c>
      <c r="H3549" t="s">
        <v>306</v>
      </c>
      <c r="I3549" s="7">
        <v>0</v>
      </c>
      <c r="L3549" s="7">
        <v>14569496826</v>
      </c>
      <c r="M3549" s="7">
        <v>46271787</v>
      </c>
      <c r="N3549" s="7">
        <v>1160288032</v>
      </c>
      <c r="O3549" s="20" t="str">
        <f t="shared" si="112"/>
        <v/>
      </c>
    </row>
    <row r="3550" spans="1:15">
      <c r="A3550" s="20" t="str">
        <f t="shared" si="111"/>
        <v>Lífeyrissjóður starfsmanna Búnaðarbanka ÍslandsSamtryggingardeild</v>
      </c>
      <c r="B3550" s="20" t="str">
        <f>_xlfn.IFNA(INDEX(Listi!$AI:$AI,MATCH(C3550,Listi!$AJ:$AJ,0)),INDEX(Listi!T:T,MATCH(C3550,Listi!U:U,0)))</f>
        <v>Lífeyrissj. starfsm. Búnaðarb.Ísl.</v>
      </c>
      <c r="C3550" t="s">
        <v>254</v>
      </c>
      <c r="D3550" t="s">
        <v>205</v>
      </c>
      <c r="E3550" t="s">
        <v>275</v>
      </c>
      <c r="F3550" s="8" t="s">
        <v>459</v>
      </c>
      <c r="G3550" s="8" t="s">
        <v>460</v>
      </c>
      <c r="H3550" t="s">
        <v>306</v>
      </c>
      <c r="I3550" s="7">
        <v>0</v>
      </c>
      <c r="L3550" s="7">
        <v>27921283000</v>
      </c>
      <c r="M3550" s="7">
        <v>7378000</v>
      </c>
      <c r="N3550" s="7">
        <v>1535577000</v>
      </c>
      <c r="O3550" s="20" t="str">
        <f t="shared" si="112"/>
        <v/>
      </c>
    </row>
    <row r="3551" spans="1:15">
      <c r="A3551" s="20" t="str">
        <f t="shared" si="111"/>
        <v>Lífeyrissjóður starfsmanna ReykjavíkurborgarSamtryggingardeild</v>
      </c>
      <c r="B3551" s="20" t="str">
        <f>_xlfn.IFNA(INDEX(Listi!$AI:$AI,MATCH(C3551,Listi!$AJ:$AJ,0)),INDEX(Listi!T:T,MATCH(C3551,Listi!U:U,0)))</f>
        <v>Lífeyrissj. starfsm. Reykjav.</v>
      </c>
      <c r="C3551" t="s">
        <v>255</v>
      </c>
      <c r="D3551" t="s">
        <v>205</v>
      </c>
      <c r="E3551" t="s">
        <v>275</v>
      </c>
      <c r="F3551" s="8" t="s">
        <v>459</v>
      </c>
      <c r="G3551" s="8" t="s">
        <v>460</v>
      </c>
      <c r="H3551" t="s">
        <v>306</v>
      </c>
      <c r="I3551" s="7">
        <v>0</v>
      </c>
      <c r="L3551" s="7">
        <v>92450251598</v>
      </c>
      <c r="M3551" s="7">
        <v>217604296</v>
      </c>
      <c r="N3551" s="7">
        <v>6195210428</v>
      </c>
      <c r="O3551" s="20" t="str">
        <f t="shared" si="112"/>
        <v/>
      </c>
    </row>
    <row r="3552" spans="1:15">
      <c r="A3552" s="20" t="str">
        <f t="shared" si="111"/>
        <v>Lífeyrissjóður starfsmanna ríkisinsA-deild</v>
      </c>
      <c r="B3552" s="20" t="str">
        <f>_xlfn.IFNA(INDEX(Listi!$AI:$AI,MATCH(C3552,Listi!$AJ:$AJ,0)),INDEX(Listi!T:T,MATCH(C3552,Listi!U:U,0)))</f>
        <v>LSR</v>
      </c>
      <c r="C3552" t="s">
        <v>256</v>
      </c>
      <c r="D3552" t="s">
        <v>257</v>
      </c>
      <c r="E3552" t="s">
        <v>275</v>
      </c>
      <c r="F3552" s="8" t="s">
        <v>459</v>
      </c>
      <c r="G3552" s="8" t="s">
        <v>460</v>
      </c>
      <c r="H3552" t="s">
        <v>306</v>
      </c>
      <c r="I3552" s="7">
        <v>0</v>
      </c>
      <c r="L3552" s="7">
        <v>1024402726080</v>
      </c>
      <c r="M3552" s="7">
        <v>38030413328</v>
      </c>
      <c r="N3552" s="7">
        <v>13011563069</v>
      </c>
      <c r="O3552" s="20" t="str">
        <f t="shared" si="112"/>
        <v/>
      </c>
    </row>
    <row r="3553" spans="1:15">
      <c r="A3553" s="20" t="str">
        <f t="shared" si="111"/>
        <v>Lífeyrissjóður starfsmanna ríkisinsB-deild</v>
      </c>
      <c r="B3553" s="20" t="str">
        <f>_xlfn.IFNA(INDEX(Listi!$AI:$AI,MATCH(C3553,Listi!$AJ:$AJ,0)),INDEX(Listi!T:T,MATCH(C3553,Listi!U:U,0)))</f>
        <v>LSR</v>
      </c>
      <c r="C3553" t="s">
        <v>256</v>
      </c>
      <c r="D3553" t="s">
        <v>218</v>
      </c>
      <c r="E3553" t="s">
        <v>275</v>
      </c>
      <c r="F3553" s="8" t="s">
        <v>459</v>
      </c>
      <c r="G3553" s="8" t="s">
        <v>460</v>
      </c>
      <c r="H3553" t="s">
        <v>306</v>
      </c>
      <c r="I3553" s="7">
        <v>0</v>
      </c>
      <c r="L3553" s="7">
        <v>297381500048</v>
      </c>
      <c r="M3553" s="7">
        <v>1364474032</v>
      </c>
      <c r="N3553" s="7">
        <v>62409553231</v>
      </c>
      <c r="O3553" s="20" t="str">
        <f t="shared" si="112"/>
        <v/>
      </c>
    </row>
    <row r="3554" spans="1:15">
      <c r="A3554" s="20" t="str">
        <f t="shared" si="111"/>
        <v>Lífeyrissjóður starfsmanna ríkisinsLeið I</v>
      </c>
      <c r="B3554" s="20" t="str">
        <f>_xlfn.IFNA(INDEX(Listi!$AI:$AI,MATCH(C3554,Listi!$AJ:$AJ,0)),INDEX(Listi!T:T,MATCH(C3554,Listi!U:U,0)))</f>
        <v>LSR</v>
      </c>
      <c r="C3554" t="s">
        <v>256</v>
      </c>
      <c r="D3554" t="s">
        <v>258</v>
      </c>
      <c r="E3554" t="s">
        <v>276</v>
      </c>
      <c r="F3554" s="8" t="s">
        <v>459</v>
      </c>
      <c r="G3554" s="8" t="s">
        <v>460</v>
      </c>
      <c r="H3554" t="s">
        <v>306</v>
      </c>
      <c r="I3554" s="7">
        <v>0</v>
      </c>
      <c r="L3554" s="7">
        <v>11704214939</v>
      </c>
      <c r="M3554" s="7">
        <v>547428342</v>
      </c>
      <c r="N3554" s="7">
        <v>195323403</v>
      </c>
      <c r="O3554" s="20" t="str">
        <f t="shared" si="112"/>
        <v/>
      </c>
    </row>
    <row r="3555" spans="1:15">
      <c r="A3555" s="20" t="str">
        <f t="shared" si="111"/>
        <v>Lífeyrissjóður starfsmanna ríkisinsLeið II</v>
      </c>
      <c r="B3555" s="20" t="str">
        <f>_xlfn.IFNA(INDEX(Listi!$AI:$AI,MATCH(C3555,Listi!$AJ:$AJ,0)),INDEX(Listi!T:T,MATCH(C3555,Listi!U:U,0)))</f>
        <v>LSR</v>
      </c>
      <c r="C3555" t="s">
        <v>256</v>
      </c>
      <c r="D3555" t="s">
        <v>259</v>
      </c>
      <c r="E3555" t="s">
        <v>276</v>
      </c>
      <c r="F3555" s="8" t="s">
        <v>459</v>
      </c>
      <c r="G3555" s="8" t="s">
        <v>460</v>
      </c>
      <c r="H3555" t="s">
        <v>306</v>
      </c>
      <c r="I3555" s="7">
        <v>0</v>
      </c>
      <c r="L3555" s="7">
        <v>3365164594</v>
      </c>
      <c r="M3555" s="7">
        <v>379849453</v>
      </c>
      <c r="N3555" s="7">
        <v>93142056</v>
      </c>
      <c r="O3555" s="20" t="str">
        <f t="shared" si="112"/>
        <v/>
      </c>
    </row>
    <row r="3556" spans="1:15">
      <c r="A3556" s="20" t="str">
        <f t="shared" si="111"/>
        <v>Lífeyrissjóður starfsmanna ríkisinsLeið III</v>
      </c>
      <c r="B3556" s="20" t="str">
        <f>_xlfn.IFNA(INDEX(Listi!$AI:$AI,MATCH(C3556,Listi!$AJ:$AJ,0)),INDEX(Listi!T:T,MATCH(C3556,Listi!U:U,0)))</f>
        <v>LSR</v>
      </c>
      <c r="C3556" t="s">
        <v>256</v>
      </c>
      <c r="D3556" t="s">
        <v>260</v>
      </c>
      <c r="E3556" t="s">
        <v>276</v>
      </c>
      <c r="F3556" s="8" t="s">
        <v>459</v>
      </c>
      <c r="G3556" s="8" t="s">
        <v>460</v>
      </c>
      <c r="H3556" t="s">
        <v>306</v>
      </c>
      <c r="I3556" s="7">
        <v>0</v>
      </c>
      <c r="L3556" s="7">
        <v>9959294621</v>
      </c>
      <c r="M3556" s="7">
        <v>743287481</v>
      </c>
      <c r="N3556" s="7">
        <v>349903833</v>
      </c>
      <c r="O3556" s="20" t="str">
        <f t="shared" si="112"/>
        <v/>
      </c>
    </row>
    <row r="3557" spans="1:15">
      <c r="A3557" s="20" t="str">
        <f t="shared" si="111"/>
        <v>Lífeyrissjóður Tannlæknafél ÍslDeild I/Séreign</v>
      </c>
      <c r="B3557" s="20" t="str">
        <f>_xlfn.IFNA(INDEX(Listi!$AI:$AI,MATCH(C3557,Listi!$AJ:$AJ,0)),INDEX(Listi!T:T,MATCH(C3557,Listi!U:U,0)))</f>
        <v>Lífeyrissj. Tannlækna</v>
      </c>
      <c r="C3557" t="s">
        <v>261</v>
      </c>
      <c r="D3557" t="s">
        <v>207</v>
      </c>
      <c r="E3557" t="s">
        <v>276</v>
      </c>
      <c r="F3557" s="8" t="s">
        <v>459</v>
      </c>
      <c r="G3557" s="8" t="s">
        <v>460</v>
      </c>
      <c r="H3557" t="s">
        <v>306</v>
      </c>
      <c r="I3557" s="7">
        <v>0</v>
      </c>
      <c r="L3557" s="7">
        <v>6768408488</v>
      </c>
      <c r="M3557" s="7">
        <v>272759192</v>
      </c>
      <c r="N3557" s="7">
        <v>153838058</v>
      </c>
      <c r="O3557" s="20" t="str">
        <f t="shared" si="112"/>
        <v/>
      </c>
    </row>
    <row r="3558" spans="1:15">
      <c r="A3558" s="20" t="str">
        <f t="shared" si="111"/>
        <v>Lífeyrissjóður Tannlæknafél ÍslSamtryggingardeild</v>
      </c>
      <c r="B3558" s="20" t="str">
        <f>_xlfn.IFNA(INDEX(Listi!$AI:$AI,MATCH(C3558,Listi!$AJ:$AJ,0)),INDEX(Listi!T:T,MATCH(C3558,Listi!U:U,0)))</f>
        <v>Lífeyrissj. Tannlækna</v>
      </c>
      <c r="C3558" t="s">
        <v>261</v>
      </c>
      <c r="D3558" t="s">
        <v>205</v>
      </c>
      <c r="E3558" t="s">
        <v>275</v>
      </c>
      <c r="F3558" s="8" t="s">
        <v>459</v>
      </c>
      <c r="G3558" s="8" t="s">
        <v>460</v>
      </c>
      <c r="H3558" t="s">
        <v>306</v>
      </c>
      <c r="I3558" s="7">
        <v>0</v>
      </c>
      <c r="L3558" s="7">
        <v>2241251214</v>
      </c>
      <c r="M3558" s="7">
        <v>112827287</v>
      </c>
      <c r="N3558" s="7">
        <v>17930159</v>
      </c>
      <c r="O3558" s="20" t="str">
        <f t="shared" si="112"/>
        <v/>
      </c>
    </row>
    <row r="3559" spans="1:15">
      <c r="A3559" s="20" t="str">
        <f t="shared" si="111"/>
        <v>Lífeyrissjóður verslunarmannaÆvileið 1</v>
      </c>
      <c r="B3559" s="20" t="str">
        <f>_xlfn.IFNA(INDEX(Listi!$AI:$AI,MATCH(C3559,Listi!$AJ:$AJ,0)),INDEX(Listi!T:T,MATCH(C3559,Listi!U:U,0)))</f>
        <v>Lífeyrissj. Verslunarm.</v>
      </c>
      <c r="C3559" t="s">
        <v>206</v>
      </c>
      <c r="D3559" t="s">
        <v>310</v>
      </c>
      <c r="E3559" t="s">
        <v>276</v>
      </c>
      <c r="F3559" s="8" t="s">
        <v>459</v>
      </c>
      <c r="G3559" s="8" t="s">
        <v>460</v>
      </c>
      <c r="H3559" t="s">
        <v>306</v>
      </c>
      <c r="I3559" s="7">
        <v>0</v>
      </c>
      <c r="L3559" s="7">
        <v>2860479562</v>
      </c>
      <c r="M3559" s="7">
        <v>819651283</v>
      </c>
      <c r="N3559" s="7">
        <v>12562366</v>
      </c>
      <c r="O3559" s="20" t="str">
        <f t="shared" si="112"/>
        <v/>
      </c>
    </row>
    <row r="3560" spans="1:15">
      <c r="A3560" s="20" t="str">
        <f t="shared" si="111"/>
        <v>Lífeyrissjóður verslunarmannaÆvileið 2</v>
      </c>
      <c r="B3560" s="20" t="str">
        <f>_xlfn.IFNA(INDEX(Listi!$AI:$AI,MATCH(C3560,Listi!$AJ:$AJ,0)),INDEX(Listi!T:T,MATCH(C3560,Listi!U:U,0)))</f>
        <v>Lífeyrissj. Verslunarm.</v>
      </c>
      <c r="C3560" t="s">
        <v>206</v>
      </c>
      <c r="D3560" t="s">
        <v>309</v>
      </c>
      <c r="E3560" t="s">
        <v>276</v>
      </c>
      <c r="F3560" s="8" t="s">
        <v>459</v>
      </c>
      <c r="G3560" s="8" t="s">
        <v>460</v>
      </c>
      <c r="H3560" t="s">
        <v>306</v>
      </c>
      <c r="I3560" s="7">
        <v>0</v>
      </c>
      <c r="L3560" s="7">
        <v>2325064159</v>
      </c>
      <c r="M3560" s="7">
        <v>465663194</v>
      </c>
      <c r="N3560" s="7">
        <v>32037995</v>
      </c>
      <c r="O3560" s="20" t="str">
        <f t="shared" si="112"/>
        <v/>
      </c>
    </row>
    <row r="3561" spans="1:15">
      <c r="A3561" s="20" t="str">
        <f t="shared" si="111"/>
        <v>Lífeyrissjóður verslunarmannaÆvileið 3</v>
      </c>
      <c r="B3561" s="20" t="str">
        <f>_xlfn.IFNA(INDEX(Listi!$AI:$AI,MATCH(C3561,Listi!$AJ:$AJ,0)),INDEX(Listi!T:T,MATCH(C3561,Listi!U:U,0)))</f>
        <v>Lífeyrissj. Verslunarm.</v>
      </c>
      <c r="C3561" t="s">
        <v>206</v>
      </c>
      <c r="D3561" t="s">
        <v>308</v>
      </c>
      <c r="E3561" t="s">
        <v>276</v>
      </c>
      <c r="F3561" s="8" t="s">
        <v>459</v>
      </c>
      <c r="G3561" s="8" t="s">
        <v>460</v>
      </c>
      <c r="H3561" t="s">
        <v>306</v>
      </c>
      <c r="I3561" s="7">
        <v>0</v>
      </c>
      <c r="L3561" s="7">
        <v>1567402319</v>
      </c>
      <c r="M3561" s="7">
        <v>325961302</v>
      </c>
      <c r="N3561" s="7">
        <v>60283998</v>
      </c>
      <c r="O3561" s="20" t="str">
        <f t="shared" si="112"/>
        <v/>
      </c>
    </row>
    <row r="3562" spans="1:15">
      <c r="A3562" s="20" t="str">
        <f t="shared" si="111"/>
        <v>Lífeyrissjóður verslunarmannaDeild I/Séreign</v>
      </c>
      <c r="B3562" s="20" t="str">
        <f>_xlfn.IFNA(INDEX(Listi!$AI:$AI,MATCH(C3562,Listi!$AJ:$AJ,0)),INDEX(Listi!T:T,MATCH(C3562,Listi!U:U,0)))</f>
        <v>Lífeyrissj. Verslunarm.</v>
      </c>
      <c r="C3562" t="s">
        <v>206</v>
      </c>
      <c r="D3562" t="s">
        <v>207</v>
      </c>
      <c r="E3562" t="s">
        <v>276</v>
      </c>
      <c r="F3562" s="8" t="s">
        <v>459</v>
      </c>
      <c r="G3562" s="8" t="s">
        <v>460</v>
      </c>
      <c r="H3562" t="s">
        <v>306</v>
      </c>
      <c r="I3562" s="7">
        <v>593369</v>
      </c>
      <c r="L3562" s="7">
        <v>19785724399</v>
      </c>
      <c r="M3562" s="7">
        <v>729937912</v>
      </c>
      <c r="N3562" s="7">
        <v>458382791</v>
      </c>
      <c r="O3562" s="20" t="str">
        <f t="shared" si="112"/>
        <v/>
      </c>
    </row>
    <row r="3563" spans="1:15">
      <c r="A3563" s="20" t="str">
        <f t="shared" si="111"/>
        <v>Lífeyrissjóður verslunarmannaSamtryggingardeild</v>
      </c>
      <c r="B3563" s="20" t="str">
        <f>_xlfn.IFNA(INDEX(Listi!$AI:$AI,MATCH(C3563,Listi!$AJ:$AJ,0)),INDEX(Listi!T:T,MATCH(C3563,Listi!U:U,0)))</f>
        <v>Lífeyrissj. Verslunarm.</v>
      </c>
      <c r="C3563" t="s">
        <v>206</v>
      </c>
      <c r="D3563" t="s">
        <v>205</v>
      </c>
      <c r="E3563" t="s">
        <v>275</v>
      </c>
      <c r="F3563" s="8" t="s">
        <v>459</v>
      </c>
      <c r="G3563" s="8" t="s">
        <v>460</v>
      </c>
      <c r="H3563" t="s">
        <v>306</v>
      </c>
      <c r="I3563" s="7">
        <v>35225726</v>
      </c>
      <c r="L3563" s="7">
        <v>1174592806906</v>
      </c>
      <c r="M3563" s="7">
        <v>35794261112</v>
      </c>
      <c r="N3563" s="7">
        <v>21965137185</v>
      </c>
      <c r="O3563" s="20" t="str">
        <f t="shared" si="112"/>
        <v/>
      </c>
    </row>
    <row r="3564" spans="1:15">
      <c r="A3564" s="20" t="str">
        <f t="shared" si="111"/>
        <v>Lífeyrissjóður VestmannaeyjaSafn I</v>
      </c>
      <c r="B3564" s="20" t="str">
        <f>_xlfn.IFNA(INDEX(Listi!$AI:$AI,MATCH(C3564,Listi!$AJ:$AJ,0)),INDEX(Listi!T:T,MATCH(C3564,Listi!U:U,0)))</f>
        <v>Lífeyrissj. Vestm.</v>
      </c>
      <c r="C3564" t="s">
        <v>262</v>
      </c>
      <c r="D3564" t="s">
        <v>210</v>
      </c>
      <c r="E3564" t="s">
        <v>276</v>
      </c>
      <c r="F3564" s="8" t="s">
        <v>459</v>
      </c>
      <c r="G3564" s="8" t="s">
        <v>460</v>
      </c>
      <c r="H3564" t="s">
        <v>306</v>
      </c>
      <c r="I3564" s="7">
        <v>0</v>
      </c>
      <c r="L3564" s="7">
        <v>381311221</v>
      </c>
      <c r="M3564" s="7">
        <v>44104006</v>
      </c>
      <c r="N3564" s="7">
        <v>13592960</v>
      </c>
      <c r="O3564" s="20" t="str">
        <f t="shared" si="112"/>
        <v/>
      </c>
    </row>
    <row r="3565" spans="1:15">
      <c r="A3565" s="20" t="str">
        <f t="shared" si="111"/>
        <v>Lífeyrissjóður VestmannaeyjaSafn II</v>
      </c>
      <c r="B3565" s="20" t="str">
        <f>_xlfn.IFNA(INDEX(Listi!$AI:$AI,MATCH(C3565,Listi!$AJ:$AJ,0)),INDEX(Listi!T:T,MATCH(C3565,Listi!U:U,0)))</f>
        <v>Lífeyrissj. Vestm.</v>
      </c>
      <c r="C3565" t="s">
        <v>262</v>
      </c>
      <c r="D3565" t="s">
        <v>211</v>
      </c>
      <c r="E3565" t="s">
        <v>276</v>
      </c>
      <c r="F3565" s="8" t="s">
        <v>459</v>
      </c>
      <c r="G3565" s="8" t="s">
        <v>460</v>
      </c>
      <c r="H3565" t="s">
        <v>306</v>
      </c>
      <c r="I3565" s="7">
        <v>0</v>
      </c>
      <c r="L3565" s="7">
        <v>571440191</v>
      </c>
      <c r="M3565" s="7">
        <v>40240404</v>
      </c>
      <c r="N3565" s="7">
        <v>18659289</v>
      </c>
      <c r="O3565" s="20" t="str">
        <f t="shared" si="112"/>
        <v/>
      </c>
    </row>
    <row r="3566" spans="1:15">
      <c r="A3566" s="20" t="str">
        <f t="shared" si="111"/>
        <v>Lífeyrissjóður VestmannaeyjaSamtryggingardeild</v>
      </c>
      <c r="B3566" s="20" t="str">
        <f>_xlfn.IFNA(INDEX(Listi!$AI:$AI,MATCH(C3566,Listi!$AJ:$AJ,0)),INDEX(Listi!T:T,MATCH(C3566,Listi!U:U,0)))</f>
        <v>Lífeyrissj. Vestm.</v>
      </c>
      <c r="C3566" t="s">
        <v>262</v>
      </c>
      <c r="D3566" t="s">
        <v>205</v>
      </c>
      <c r="E3566" t="s">
        <v>275</v>
      </c>
      <c r="F3566" s="8" t="s">
        <v>459</v>
      </c>
      <c r="G3566" s="8" t="s">
        <v>460</v>
      </c>
      <c r="H3566" t="s">
        <v>306</v>
      </c>
      <c r="I3566" s="7">
        <v>0</v>
      </c>
      <c r="L3566" s="7">
        <v>85198020532</v>
      </c>
      <c r="M3566" s="7">
        <v>1944643004</v>
      </c>
      <c r="N3566" s="7">
        <v>2198060399</v>
      </c>
      <c r="O3566" s="20" t="str">
        <f t="shared" si="112"/>
        <v/>
      </c>
    </row>
    <row r="3567" spans="1:15">
      <c r="A3567" s="20" t="str">
        <f t="shared" si="111"/>
        <v>Lífsval - lífeyrissparnaðurLífsval 1</v>
      </c>
      <c r="B3567" s="20" t="str">
        <f>_xlfn.IFNA(INDEX(Listi!$AI:$AI,MATCH(C3567,Listi!$AJ:$AJ,0)),INDEX(Listi!T:T,MATCH(C3567,Listi!U:U,0)))</f>
        <v>Lífsval</v>
      </c>
      <c r="C3567" t="s">
        <v>263</v>
      </c>
      <c r="D3567" t="s">
        <v>264</v>
      </c>
      <c r="E3567" t="s">
        <v>276</v>
      </c>
      <c r="F3567" s="8" t="s">
        <v>459</v>
      </c>
      <c r="G3567" s="8" t="s">
        <v>460</v>
      </c>
      <c r="H3567" t="s">
        <v>306</v>
      </c>
      <c r="I3567" s="7">
        <v>0</v>
      </c>
      <c r="L3567" s="7">
        <v>1792991246</v>
      </c>
      <c r="M3567" s="7">
        <v>203244065</v>
      </c>
      <c r="N3567" s="7">
        <v>81003579</v>
      </c>
      <c r="O3567" s="20" t="str">
        <f t="shared" si="112"/>
        <v/>
      </c>
    </row>
    <row r="3568" spans="1:15">
      <c r="A3568" s="20" t="str">
        <f t="shared" si="111"/>
        <v>Lífsval - lífeyrissparnaðurLífsval 2</v>
      </c>
      <c r="B3568" s="20" t="str">
        <f>_xlfn.IFNA(INDEX(Listi!$AI:$AI,MATCH(C3568,Listi!$AJ:$AJ,0)),INDEX(Listi!T:T,MATCH(C3568,Listi!U:U,0)))</f>
        <v>Lífsval</v>
      </c>
      <c r="C3568" t="s">
        <v>263</v>
      </c>
      <c r="D3568" t="s">
        <v>265</v>
      </c>
      <c r="E3568" t="s">
        <v>276</v>
      </c>
      <c r="F3568" s="8" t="s">
        <v>459</v>
      </c>
      <c r="G3568" s="8" t="s">
        <v>460</v>
      </c>
      <c r="H3568" t="s">
        <v>306</v>
      </c>
      <c r="I3568" s="7">
        <v>0</v>
      </c>
      <c r="L3568" s="7">
        <v>79660340</v>
      </c>
      <c r="M3568" s="7">
        <v>14369045</v>
      </c>
      <c r="N3568" s="7">
        <v>2695304</v>
      </c>
      <c r="O3568" s="20" t="str">
        <f t="shared" si="112"/>
        <v/>
      </c>
    </row>
    <row r="3569" spans="1:15">
      <c r="A3569" s="20" t="str">
        <f t="shared" si="111"/>
        <v>Lífsval - lífeyrissparnaðurLífsval 3</v>
      </c>
      <c r="B3569" s="20" t="str">
        <f>_xlfn.IFNA(INDEX(Listi!$AI:$AI,MATCH(C3569,Listi!$AJ:$AJ,0)),INDEX(Listi!T:T,MATCH(C3569,Listi!U:U,0)))</f>
        <v>Lífsval</v>
      </c>
      <c r="C3569" t="s">
        <v>263</v>
      </c>
      <c r="D3569" t="s">
        <v>266</v>
      </c>
      <c r="E3569" t="s">
        <v>276</v>
      </c>
      <c r="F3569" t="s">
        <v>459</v>
      </c>
      <c r="G3569" s="8" t="s">
        <v>460</v>
      </c>
      <c r="H3569" t="s">
        <v>306</v>
      </c>
      <c r="I3569" s="7">
        <v>0</v>
      </c>
      <c r="L3569" s="7">
        <v>131239774</v>
      </c>
      <c r="M3569" s="7">
        <v>16635787</v>
      </c>
      <c r="N3569" s="7">
        <v>3548138</v>
      </c>
      <c r="O3569" s="20" t="str">
        <f t="shared" si="112"/>
        <v/>
      </c>
    </row>
    <row r="3570" spans="1:15">
      <c r="A3570" s="20" t="str">
        <f t="shared" si="111"/>
        <v>Lífsval - lífeyrissparnaðurLífsval 4</v>
      </c>
      <c r="B3570" s="20" t="str">
        <f>_xlfn.IFNA(INDEX(Listi!$AI:$AI,MATCH(C3570,Listi!$AJ:$AJ,0)),INDEX(Listi!T:T,MATCH(C3570,Listi!U:U,0)))</f>
        <v>Lífsval</v>
      </c>
      <c r="C3570" t="s">
        <v>263</v>
      </c>
      <c r="D3570" t="s">
        <v>267</v>
      </c>
      <c r="E3570" t="s">
        <v>276</v>
      </c>
      <c r="F3570" t="s">
        <v>459</v>
      </c>
      <c r="G3570" s="8" t="s">
        <v>460</v>
      </c>
      <c r="H3570" t="s">
        <v>306</v>
      </c>
      <c r="I3570" s="7">
        <v>0</v>
      </c>
      <c r="L3570" s="7">
        <v>71752064</v>
      </c>
      <c r="M3570" s="7">
        <v>15238959</v>
      </c>
      <c r="N3570" s="7">
        <v>2058992</v>
      </c>
      <c r="O3570" s="20" t="str">
        <f t="shared" si="112"/>
        <v/>
      </c>
    </row>
    <row r="3571" spans="1:15">
      <c r="A3571" s="20" t="str">
        <f t="shared" si="111"/>
        <v>Lífsverk lífeyrissjóðurLífsverk I/Séreign</v>
      </c>
      <c r="B3571" s="20" t="str">
        <f>_xlfn.IFNA(INDEX(Listi!$AI:$AI,MATCH(C3571,Listi!$AJ:$AJ,0)),INDEX(Listi!T:T,MATCH(C3571,Listi!U:U,0)))</f>
        <v xml:space="preserve">Lífsverk  </v>
      </c>
      <c r="C3571" t="s">
        <v>268</v>
      </c>
      <c r="D3571" t="s">
        <v>269</v>
      </c>
      <c r="E3571" t="s">
        <v>276</v>
      </c>
      <c r="F3571" t="s">
        <v>459</v>
      </c>
      <c r="G3571" s="8" t="s">
        <v>460</v>
      </c>
      <c r="H3571" t="s">
        <v>306</v>
      </c>
      <c r="I3571" s="7">
        <v>0</v>
      </c>
      <c r="L3571" s="7">
        <v>4582957000</v>
      </c>
      <c r="M3571" s="7">
        <v>635926000</v>
      </c>
      <c r="N3571" s="7">
        <v>22708000</v>
      </c>
      <c r="O3571" s="20" t="str">
        <f t="shared" si="112"/>
        <v/>
      </c>
    </row>
    <row r="3572" spans="1:15">
      <c r="A3572" s="20" t="str">
        <f t="shared" si="111"/>
        <v>Lífsverk lífeyrissjóðurLífsverk II/Séreign</v>
      </c>
      <c r="B3572" s="20" t="str">
        <f>_xlfn.IFNA(INDEX(Listi!$AI:$AI,MATCH(C3572,Listi!$AJ:$AJ,0)),INDEX(Listi!T:T,MATCH(C3572,Listi!U:U,0)))</f>
        <v xml:space="preserve">Lífsverk  </v>
      </c>
      <c r="C3572" t="s">
        <v>268</v>
      </c>
      <c r="D3572" t="s">
        <v>270</v>
      </c>
      <c r="E3572" t="s">
        <v>276</v>
      </c>
      <c r="F3572" t="s">
        <v>459</v>
      </c>
      <c r="G3572" s="8" t="s">
        <v>460</v>
      </c>
      <c r="H3572" t="s">
        <v>306</v>
      </c>
      <c r="I3572" s="7">
        <v>0</v>
      </c>
      <c r="L3572" s="7">
        <v>23735073000</v>
      </c>
      <c r="M3572" s="7">
        <v>2073571000</v>
      </c>
      <c r="N3572" s="7">
        <v>249365000</v>
      </c>
      <c r="O3572" s="20" t="str">
        <f t="shared" si="112"/>
        <v/>
      </c>
    </row>
    <row r="3573" spans="1:15">
      <c r="A3573" s="20" t="str">
        <f t="shared" si="111"/>
        <v>Lífsverk lífeyrissjóðurLífsverk III/Séreign</v>
      </c>
      <c r="B3573" s="20" t="str">
        <f>_xlfn.IFNA(INDEX(Listi!$AI:$AI,MATCH(C3573,Listi!$AJ:$AJ,0)),INDEX(Listi!T:T,MATCH(C3573,Listi!U:U,0)))</f>
        <v xml:space="preserve">Lífsverk  </v>
      </c>
      <c r="C3573" t="s">
        <v>268</v>
      </c>
      <c r="D3573" t="s">
        <v>271</v>
      </c>
      <c r="E3573" t="s">
        <v>276</v>
      </c>
      <c r="F3573" t="s">
        <v>459</v>
      </c>
      <c r="G3573" s="8" t="s">
        <v>460</v>
      </c>
      <c r="H3573" t="s">
        <v>306</v>
      </c>
      <c r="I3573" s="7">
        <v>0</v>
      </c>
      <c r="L3573" s="7">
        <v>653814000</v>
      </c>
      <c r="M3573" s="7">
        <v>105107000</v>
      </c>
      <c r="N3573" s="7">
        <v>2613000</v>
      </c>
      <c r="O3573" s="20" t="str">
        <f t="shared" si="112"/>
        <v/>
      </c>
    </row>
    <row r="3574" spans="1:15">
      <c r="A3574" s="20" t="str">
        <f t="shared" ref="A3574:A3637" si="113">CONCATENATE(C3574,D3574)</f>
        <v>Lífsverk lífeyrissjóðurSamtryggingardeild</v>
      </c>
      <c r="B3574" s="20" t="str">
        <f>_xlfn.IFNA(INDEX(Listi!$AI:$AI,MATCH(C3574,Listi!$AJ:$AJ,0)),INDEX(Listi!T:T,MATCH(C3574,Listi!U:U,0)))</f>
        <v xml:space="preserve">Lífsverk  </v>
      </c>
      <c r="C3574" t="s">
        <v>268</v>
      </c>
      <c r="D3574" t="s">
        <v>205</v>
      </c>
      <c r="E3574" t="s">
        <v>275</v>
      </c>
      <c r="F3574" t="s">
        <v>459</v>
      </c>
      <c r="G3574" s="8" t="s">
        <v>460</v>
      </c>
      <c r="H3574" t="s">
        <v>306</v>
      </c>
      <c r="I3574" s="7">
        <v>0</v>
      </c>
      <c r="L3574" s="7">
        <v>120542527000</v>
      </c>
      <c r="M3574" s="7">
        <v>4397803000</v>
      </c>
      <c r="N3574" s="7">
        <v>1423151000</v>
      </c>
      <c r="O3574" s="20" t="str">
        <f t="shared" si="112"/>
        <v/>
      </c>
    </row>
    <row r="3575" spans="1:15">
      <c r="A3575" s="20" t="str">
        <f t="shared" si="113"/>
        <v>Söfnunarsjóður lífeyrisréttindaDeild I/Innlán</v>
      </c>
      <c r="B3575" s="20" t="str">
        <f>_xlfn.IFNA(INDEX(Listi!$AI:$AI,MATCH(C3575,Listi!$AJ:$AJ,0)),INDEX(Listi!T:T,MATCH(C3575,Listi!U:U,0)))</f>
        <v>Söfnunarsj.</v>
      </c>
      <c r="C3575" t="s">
        <v>272</v>
      </c>
      <c r="D3575" t="s">
        <v>273</v>
      </c>
      <c r="E3575" t="s">
        <v>276</v>
      </c>
      <c r="F3575" t="s">
        <v>459</v>
      </c>
      <c r="G3575" s="8" t="s">
        <v>460</v>
      </c>
      <c r="H3575" t="s">
        <v>306</v>
      </c>
      <c r="I3575" s="7">
        <v>0</v>
      </c>
      <c r="L3575" s="7">
        <v>2001731914</v>
      </c>
      <c r="M3575" s="7">
        <v>133561634</v>
      </c>
      <c r="N3575" s="7">
        <v>44803565</v>
      </c>
      <c r="O3575" s="20" t="str">
        <f t="shared" si="112"/>
        <v/>
      </c>
    </row>
    <row r="3576" spans="1:15">
      <c r="A3576" s="20" t="str">
        <f t="shared" si="113"/>
        <v>Söfnunarsjóður lífeyrisréttindaDeild III/Séreign</v>
      </c>
      <c r="B3576" s="20" t="str">
        <f>_xlfn.IFNA(INDEX(Listi!$AI:$AI,MATCH(C3576,Listi!$AJ:$AJ,0)),INDEX(Listi!T:T,MATCH(C3576,Listi!U:U,0)))</f>
        <v>Söfnunarsj.</v>
      </c>
      <c r="C3576" t="s">
        <v>272</v>
      </c>
      <c r="D3576" t="s">
        <v>599</v>
      </c>
      <c r="E3576" t="s">
        <v>276</v>
      </c>
      <c r="F3576" t="s">
        <v>459</v>
      </c>
      <c r="G3576" s="8" t="s">
        <v>460</v>
      </c>
      <c r="H3576" t="s">
        <v>306</v>
      </c>
      <c r="I3576" s="7">
        <v>0</v>
      </c>
      <c r="L3576" s="7">
        <v>24413085</v>
      </c>
      <c r="M3576" s="7">
        <v>24697577</v>
      </c>
      <c r="N3576" s="7">
        <v>900000</v>
      </c>
      <c r="O3576" s="20" t="str">
        <f t="shared" si="112"/>
        <v/>
      </c>
    </row>
    <row r="3577" spans="1:15">
      <c r="A3577" s="20" t="str">
        <f t="shared" si="113"/>
        <v>Söfnunarsjóður lífeyrisréttindaDeildII/Séreign</v>
      </c>
      <c r="B3577" s="20" t="str">
        <f>_xlfn.IFNA(INDEX(Listi!$AI:$AI,MATCH(C3577,Listi!$AJ:$AJ,0)),INDEX(Listi!T:T,MATCH(C3577,Listi!U:U,0)))</f>
        <v>Söfnunarsj.</v>
      </c>
      <c r="C3577" t="s">
        <v>272</v>
      </c>
      <c r="D3577" t="s">
        <v>586</v>
      </c>
      <c r="E3577" t="s">
        <v>276</v>
      </c>
      <c r="F3577" t="s">
        <v>459</v>
      </c>
      <c r="G3577" s="8" t="s">
        <v>460</v>
      </c>
      <c r="H3577" t="s">
        <v>306</v>
      </c>
      <c r="I3577" s="7">
        <v>0</v>
      </c>
      <c r="L3577" s="7">
        <v>1654616477</v>
      </c>
      <c r="M3577" s="7">
        <v>128539213</v>
      </c>
      <c r="N3577" s="7">
        <v>22846291</v>
      </c>
      <c r="O3577" s="20" t="str">
        <f t="shared" si="112"/>
        <v/>
      </c>
    </row>
    <row r="3578" spans="1:15">
      <c r="A3578" s="20" t="str">
        <f t="shared" si="113"/>
        <v>Söfnunarsjóður lífeyrisréttindaSamtryggingardeild</v>
      </c>
      <c r="B3578" s="20" t="str">
        <f>_xlfn.IFNA(INDEX(Listi!$AI:$AI,MATCH(C3578,Listi!$AJ:$AJ,0)),INDEX(Listi!T:T,MATCH(C3578,Listi!U:U,0)))</f>
        <v>Söfnunarsj.</v>
      </c>
      <c r="C3578" t="s">
        <v>272</v>
      </c>
      <c r="D3578" t="s">
        <v>205</v>
      </c>
      <c r="E3578" t="s">
        <v>275</v>
      </c>
      <c r="F3578" t="s">
        <v>459</v>
      </c>
      <c r="G3578" s="8" t="s">
        <v>460</v>
      </c>
      <c r="H3578" t="s">
        <v>306</v>
      </c>
      <c r="I3578" s="7">
        <v>0</v>
      </c>
      <c r="L3578" s="7">
        <v>238978847889</v>
      </c>
      <c r="M3578" s="7">
        <v>4967193409</v>
      </c>
      <c r="N3578" s="7">
        <v>6076487652</v>
      </c>
      <c r="O3578" s="20" t="str">
        <f t="shared" si="112"/>
        <v/>
      </c>
    </row>
    <row r="3579" spans="1:15">
      <c r="A3579" s="20" t="str">
        <f t="shared" si="113"/>
        <v>Stapi lífeyrissjóðurSafn I</v>
      </c>
      <c r="B3579" s="20" t="str">
        <f>_xlfn.IFNA(INDEX(Listi!$AI:$AI,MATCH(C3579,Listi!$AJ:$AJ,0)),INDEX(Listi!T:T,MATCH(C3579,Listi!U:U,0)))</f>
        <v xml:space="preserve">Stapi  </v>
      </c>
      <c r="C3579" t="s">
        <v>209</v>
      </c>
      <c r="D3579" t="s">
        <v>210</v>
      </c>
      <c r="E3579" t="s">
        <v>276</v>
      </c>
      <c r="F3579" t="s">
        <v>459</v>
      </c>
      <c r="G3579" s="8" t="s">
        <v>460</v>
      </c>
      <c r="H3579" t="s">
        <v>306</v>
      </c>
      <c r="I3579" s="7">
        <v>0</v>
      </c>
      <c r="L3579" s="7">
        <v>2440828925</v>
      </c>
      <c r="M3579" s="7">
        <v>91567233</v>
      </c>
      <c r="N3579" s="7">
        <v>110755602</v>
      </c>
      <c r="O3579" s="20" t="str">
        <f t="shared" si="112"/>
        <v/>
      </c>
    </row>
    <row r="3580" spans="1:15">
      <c r="A3580" s="20" t="str">
        <f t="shared" si="113"/>
        <v>Stapi lífeyrissjóðurSafn II</v>
      </c>
      <c r="B3580" s="20" t="str">
        <f>_xlfn.IFNA(INDEX(Listi!$AI:$AI,MATCH(C3580,Listi!$AJ:$AJ,0)),INDEX(Listi!T:T,MATCH(C3580,Listi!U:U,0)))</f>
        <v xml:space="preserve">Stapi  </v>
      </c>
      <c r="C3580" t="s">
        <v>209</v>
      </c>
      <c r="D3580" t="s">
        <v>211</v>
      </c>
      <c r="E3580" t="s">
        <v>276</v>
      </c>
      <c r="F3580" t="s">
        <v>459</v>
      </c>
      <c r="G3580" s="8" t="s">
        <v>460</v>
      </c>
      <c r="H3580" t="s">
        <v>306</v>
      </c>
      <c r="I3580" s="7">
        <v>0</v>
      </c>
      <c r="L3580" s="7">
        <v>5710890273</v>
      </c>
      <c r="M3580" s="7">
        <v>262001316</v>
      </c>
      <c r="N3580" s="7">
        <v>164209410</v>
      </c>
      <c r="O3580" s="20" t="str">
        <f t="shared" si="112"/>
        <v/>
      </c>
    </row>
    <row r="3581" spans="1:15">
      <c r="A3581" s="20" t="str">
        <f t="shared" si="113"/>
        <v>Stapi lífeyrissjóðurSafn III</v>
      </c>
      <c r="B3581" s="20" t="str">
        <f>_xlfn.IFNA(INDEX(Listi!$AI:$AI,MATCH(C3581,Listi!$AJ:$AJ,0)),INDEX(Listi!T:T,MATCH(C3581,Listi!U:U,0)))</f>
        <v xml:space="preserve">Stapi  </v>
      </c>
      <c r="C3581" t="s">
        <v>209</v>
      </c>
      <c r="D3581" t="s">
        <v>212</v>
      </c>
      <c r="E3581" t="s">
        <v>276</v>
      </c>
      <c r="F3581" t="s">
        <v>459</v>
      </c>
      <c r="G3581" s="8" t="s">
        <v>460</v>
      </c>
      <c r="H3581" t="s">
        <v>306</v>
      </c>
      <c r="I3581" s="7">
        <v>0</v>
      </c>
      <c r="L3581" s="7">
        <v>268100084</v>
      </c>
      <c r="M3581" s="7">
        <v>24388890</v>
      </c>
      <c r="N3581" s="7">
        <v>9886128</v>
      </c>
      <c r="O3581" s="20" t="str">
        <f t="shared" si="112"/>
        <v/>
      </c>
    </row>
    <row r="3582" spans="1:15">
      <c r="A3582" s="20" t="str">
        <f t="shared" si="113"/>
        <v>Stapi lífeyrissjóðurTryggingardeild</v>
      </c>
      <c r="B3582" s="20" t="str">
        <f>_xlfn.IFNA(INDEX(Listi!$AI:$AI,MATCH(C3582,Listi!$AJ:$AJ,0)),INDEX(Listi!T:T,MATCH(C3582,Listi!U:U,0)))</f>
        <v xml:space="preserve">Stapi  </v>
      </c>
      <c r="C3582" t="s">
        <v>209</v>
      </c>
      <c r="D3582" t="s">
        <v>213</v>
      </c>
      <c r="E3582" t="s">
        <v>275</v>
      </c>
      <c r="F3582" t="s">
        <v>459</v>
      </c>
      <c r="G3582" s="8" t="s">
        <v>460</v>
      </c>
      <c r="H3582" t="s">
        <v>306</v>
      </c>
      <c r="I3582" s="7">
        <v>0</v>
      </c>
      <c r="L3582" s="7">
        <v>348661724246</v>
      </c>
      <c r="M3582" s="7">
        <v>13807615154</v>
      </c>
      <c r="N3582" s="7">
        <v>7912918911</v>
      </c>
      <c r="O3582" s="20" t="str">
        <f t="shared" si="112"/>
        <v/>
      </c>
    </row>
    <row r="3583" spans="1:15">
      <c r="A3583" s="20" t="str">
        <f t="shared" si="113"/>
        <v>Stapi lífeyrissjóðurVarfærnasafnið</v>
      </c>
      <c r="B3583" s="20" t="str">
        <f>_xlfn.IFNA(INDEX(Listi!$AI:$AI,MATCH(C3583,Listi!$AJ:$AJ,0)),INDEX(Listi!T:T,MATCH(C3583,Listi!U:U,0)))</f>
        <v xml:space="preserve">Stapi  </v>
      </c>
      <c r="C3583" t="s">
        <v>209</v>
      </c>
      <c r="D3583" t="s">
        <v>392</v>
      </c>
      <c r="E3583" t="s">
        <v>276</v>
      </c>
      <c r="F3583" t="s">
        <v>459</v>
      </c>
      <c r="G3583" s="8" t="s">
        <v>460</v>
      </c>
      <c r="H3583" t="s">
        <v>306</v>
      </c>
      <c r="I3583" s="7">
        <v>0</v>
      </c>
      <c r="L3583" s="7">
        <v>471986044</v>
      </c>
      <c r="M3583" s="7">
        <v>137399159</v>
      </c>
      <c r="N3583" s="7">
        <v>6994496</v>
      </c>
      <c r="O3583" s="20" t="str">
        <f t="shared" si="112"/>
        <v/>
      </c>
    </row>
    <row r="3584" spans="1:15">
      <c r="A3584" s="20" t="str">
        <f t="shared" si="113"/>
        <v>Almenni lífeyrissjóðurinnÆvisafn I</v>
      </c>
      <c r="B3584" s="20" t="str">
        <f>_xlfn.IFNA(INDEX(Listi!$AI:$AI,MATCH(C3584,Listi!$AJ:$AJ,0)),INDEX(Listi!T:T,MATCH(C3584,Listi!U:U,0)))</f>
        <v xml:space="preserve">Almenni </v>
      </c>
      <c r="C3584" t="s">
        <v>0</v>
      </c>
      <c r="D3584" t="s">
        <v>202</v>
      </c>
      <c r="E3584" t="s">
        <v>276</v>
      </c>
      <c r="F3584" t="s">
        <v>443</v>
      </c>
      <c r="G3584" s="8" t="s">
        <v>444</v>
      </c>
      <c r="H3584" t="s">
        <v>324</v>
      </c>
      <c r="I3584" s="7">
        <v>0</v>
      </c>
      <c r="L3584" s="7">
        <v>43068273823</v>
      </c>
      <c r="M3584" s="7">
        <v>4413720640</v>
      </c>
      <c r="N3584" s="7">
        <v>641257097</v>
      </c>
      <c r="O3584" s="20" t="str">
        <f t="shared" si="112"/>
        <v/>
      </c>
    </row>
    <row r="3585" spans="1:15">
      <c r="A3585" s="20" t="str">
        <f t="shared" si="113"/>
        <v>Almenni lífeyrissjóðurinnÆvisafn II</v>
      </c>
      <c r="B3585" s="20" t="str">
        <f>_xlfn.IFNA(INDEX(Listi!$AI:$AI,MATCH(C3585,Listi!$AJ:$AJ,0)),INDEX(Listi!T:T,MATCH(C3585,Listi!U:U,0)))</f>
        <v xml:space="preserve">Almenni </v>
      </c>
      <c r="C3585" t="s">
        <v>0</v>
      </c>
      <c r="D3585" t="s">
        <v>203</v>
      </c>
      <c r="E3585" t="s">
        <v>276</v>
      </c>
      <c r="F3585" t="s">
        <v>443</v>
      </c>
      <c r="G3585" s="8" t="s">
        <v>444</v>
      </c>
      <c r="H3585" t="s">
        <v>324</v>
      </c>
      <c r="I3585" s="7">
        <v>0</v>
      </c>
      <c r="L3585" s="7">
        <v>86460235807</v>
      </c>
      <c r="M3585" s="7">
        <v>3970537445</v>
      </c>
      <c r="N3585" s="7">
        <v>1539034493</v>
      </c>
      <c r="O3585" s="20" t="str">
        <f t="shared" si="112"/>
        <v/>
      </c>
    </row>
    <row r="3586" spans="1:15">
      <c r="A3586" s="20" t="str">
        <f t="shared" si="113"/>
        <v>Almenni lífeyrissjóðurinnÆvisafn III</v>
      </c>
      <c r="B3586" s="20" t="str">
        <f>_xlfn.IFNA(INDEX(Listi!$AI:$AI,MATCH(C3586,Listi!$AJ:$AJ,0)),INDEX(Listi!T:T,MATCH(C3586,Listi!U:U,0)))</f>
        <v xml:space="preserve">Almenni </v>
      </c>
      <c r="C3586" t="s">
        <v>0</v>
      </c>
      <c r="D3586" t="s">
        <v>204</v>
      </c>
      <c r="E3586" t="s">
        <v>276</v>
      </c>
      <c r="F3586" t="s">
        <v>443</v>
      </c>
      <c r="G3586" s="8" t="s">
        <v>444</v>
      </c>
      <c r="H3586" t="s">
        <v>324</v>
      </c>
      <c r="I3586" s="7">
        <v>0</v>
      </c>
      <c r="L3586" s="7">
        <v>33890180699</v>
      </c>
      <c r="M3586" s="7">
        <v>1571509194</v>
      </c>
      <c r="N3586" s="7">
        <v>920421683</v>
      </c>
      <c r="O3586" s="20" t="str">
        <f t="shared" ref="O3586:O3649" si="114">IFERROR(VLOOKUP(F3586,EhLykill,3,FALSE),"")</f>
        <v/>
      </c>
    </row>
    <row r="3587" spans="1:15">
      <c r="A3587" s="20" t="str">
        <f t="shared" si="113"/>
        <v>Almenni lífeyrissjóðurinnHúsnæðissafn</v>
      </c>
      <c r="B3587" s="20" t="str">
        <f>_xlfn.IFNA(INDEX(Listi!$AI:$AI,MATCH(C3587,Listi!$AJ:$AJ,0)),INDEX(Listi!T:T,MATCH(C3587,Listi!U:U,0)))</f>
        <v xml:space="preserve">Almenni </v>
      </c>
      <c r="C3587" t="s">
        <v>0</v>
      </c>
      <c r="D3587" t="s">
        <v>315</v>
      </c>
      <c r="E3587" t="s">
        <v>276</v>
      </c>
      <c r="F3587" t="s">
        <v>443</v>
      </c>
      <c r="G3587" s="8" t="s">
        <v>444</v>
      </c>
      <c r="H3587" t="s">
        <v>324</v>
      </c>
      <c r="I3587" s="7">
        <v>0</v>
      </c>
      <c r="L3587" s="7">
        <v>487895879</v>
      </c>
      <c r="M3587" s="7">
        <v>166428361</v>
      </c>
      <c r="N3587" s="7">
        <v>18080096</v>
      </c>
      <c r="O3587" s="20" t="str">
        <f t="shared" si="114"/>
        <v/>
      </c>
    </row>
    <row r="3588" spans="1:15">
      <c r="A3588" s="20" t="str">
        <f t="shared" si="113"/>
        <v>Almenni lífeyrissjóðurinnInnlánssafn</v>
      </c>
      <c r="B3588" s="20" t="str">
        <f>_xlfn.IFNA(INDEX(Listi!$AI:$AI,MATCH(C3588,Listi!$AJ:$AJ,0)),INDEX(Listi!T:T,MATCH(C3588,Listi!U:U,0)))</f>
        <v xml:space="preserve">Almenni </v>
      </c>
      <c r="C3588" t="s">
        <v>0</v>
      </c>
      <c r="D3588" t="s">
        <v>1</v>
      </c>
      <c r="E3588" t="s">
        <v>276</v>
      </c>
      <c r="F3588" t="s">
        <v>443</v>
      </c>
      <c r="G3588" s="8" t="s">
        <v>444</v>
      </c>
      <c r="H3588" t="s">
        <v>324</v>
      </c>
      <c r="I3588" s="7">
        <v>0</v>
      </c>
      <c r="L3588" s="7">
        <v>26587944379</v>
      </c>
      <c r="M3588" s="7">
        <v>1016779991</v>
      </c>
      <c r="N3588" s="7">
        <v>1031869724</v>
      </c>
      <c r="O3588" s="20" t="str">
        <f t="shared" si="114"/>
        <v/>
      </c>
    </row>
    <row r="3589" spans="1:15">
      <c r="A3589" s="20" t="str">
        <f t="shared" si="113"/>
        <v>Almenni lífeyrissjóðurinnRíkissafn langt</v>
      </c>
      <c r="B3589" s="20" t="str">
        <f>_xlfn.IFNA(INDEX(Listi!$AI:$AI,MATCH(C3589,Listi!$AJ:$AJ,0)),INDEX(Listi!T:T,MATCH(C3589,Listi!U:U,0)))</f>
        <v xml:space="preserve">Almenni </v>
      </c>
      <c r="C3589" t="s">
        <v>0</v>
      </c>
      <c r="D3589" t="s">
        <v>199</v>
      </c>
      <c r="E3589" t="s">
        <v>276</v>
      </c>
      <c r="F3589" t="s">
        <v>443</v>
      </c>
      <c r="G3589" s="8" t="s">
        <v>444</v>
      </c>
      <c r="H3589" t="s">
        <v>324</v>
      </c>
      <c r="I3589" s="7">
        <v>0</v>
      </c>
      <c r="L3589" s="7">
        <v>1193680171</v>
      </c>
      <c r="M3589" s="7">
        <v>61272573</v>
      </c>
      <c r="N3589" s="7">
        <v>40105929</v>
      </c>
      <c r="O3589" s="20" t="str">
        <f t="shared" si="114"/>
        <v/>
      </c>
    </row>
    <row r="3590" spans="1:15">
      <c r="A3590" s="20" t="str">
        <f t="shared" si="113"/>
        <v>Almenni lífeyrissjóðurinnRíkissafn stutt</v>
      </c>
      <c r="B3590" s="20" t="str">
        <f>_xlfn.IFNA(INDEX(Listi!$AI:$AI,MATCH(C3590,Listi!$AJ:$AJ,0)),INDEX(Listi!T:T,MATCH(C3590,Listi!U:U,0)))</f>
        <v xml:space="preserve">Almenni </v>
      </c>
      <c r="C3590" t="s">
        <v>0</v>
      </c>
      <c r="D3590" t="s">
        <v>200</v>
      </c>
      <c r="E3590" t="s">
        <v>276</v>
      </c>
      <c r="F3590" t="s">
        <v>443</v>
      </c>
      <c r="G3590" s="8" t="s">
        <v>444</v>
      </c>
      <c r="H3590" t="s">
        <v>324</v>
      </c>
      <c r="I3590" s="7">
        <v>0</v>
      </c>
      <c r="L3590" s="7">
        <v>541893627</v>
      </c>
      <c r="M3590" s="7">
        <v>20423158</v>
      </c>
      <c r="N3590" s="7">
        <v>14899899</v>
      </c>
      <c r="O3590" s="20" t="str">
        <f t="shared" si="114"/>
        <v/>
      </c>
    </row>
    <row r="3591" spans="1:15">
      <c r="A3591" s="20" t="str">
        <f t="shared" si="113"/>
        <v>Almenni lífeyrissjóðurinnTryggingadeild</v>
      </c>
      <c r="B3591" s="20" t="str">
        <f>_xlfn.IFNA(INDEX(Listi!$AI:$AI,MATCH(C3591,Listi!$AJ:$AJ,0)),INDEX(Listi!T:T,MATCH(C3591,Listi!U:U,0)))</f>
        <v xml:space="preserve">Almenni </v>
      </c>
      <c r="C3591" t="s">
        <v>0</v>
      </c>
      <c r="D3591" t="s">
        <v>201</v>
      </c>
      <c r="E3591" t="s">
        <v>275</v>
      </c>
      <c r="F3591" t="s">
        <v>443</v>
      </c>
      <c r="G3591" s="8" t="s">
        <v>444</v>
      </c>
      <c r="H3591" t="s">
        <v>324</v>
      </c>
      <c r="I3591" s="7">
        <v>0</v>
      </c>
      <c r="L3591" s="7">
        <v>174784296254</v>
      </c>
      <c r="M3591" s="7">
        <v>7497244534</v>
      </c>
      <c r="N3591" s="7">
        <v>3057046932</v>
      </c>
      <c r="O3591" s="20" t="str">
        <f t="shared" si="114"/>
        <v/>
      </c>
    </row>
    <row r="3592" spans="1:15">
      <c r="A3592" s="20" t="str">
        <f t="shared" si="113"/>
        <v>Arion banki hf.Erlend hlutabréf</v>
      </c>
      <c r="B3592" s="20" t="str">
        <f>_xlfn.IFNA(INDEX(Listi!$AI:$AI,MATCH(C3592,Listi!$AJ:$AJ,0)),INDEX(Listi!T:T,MATCH(C3592,Listi!U:U,0)))</f>
        <v xml:space="preserve">Arion banki </v>
      </c>
      <c r="C3592" t="s">
        <v>214</v>
      </c>
      <c r="D3592" t="s">
        <v>215</v>
      </c>
      <c r="E3592" t="s">
        <v>276</v>
      </c>
      <c r="F3592" t="s">
        <v>443</v>
      </c>
      <c r="G3592" s="8" t="s">
        <v>444</v>
      </c>
      <c r="H3592" t="s">
        <v>324</v>
      </c>
      <c r="I3592" s="7">
        <v>0</v>
      </c>
      <c r="L3592" s="7">
        <v>1149685000</v>
      </c>
      <c r="M3592" s="7">
        <v>49095000</v>
      </c>
      <c r="N3592" s="7">
        <v>10876000</v>
      </c>
      <c r="O3592" s="20" t="str">
        <f t="shared" si="114"/>
        <v/>
      </c>
    </row>
    <row r="3593" spans="1:15">
      <c r="A3593" s="20" t="str">
        <f t="shared" si="113"/>
        <v>Arion banki hf.Innlend skuldabréf</v>
      </c>
      <c r="B3593" s="20" t="str">
        <f>_xlfn.IFNA(INDEX(Listi!$AI:$AI,MATCH(C3593,Listi!$AJ:$AJ,0)),INDEX(Listi!T:T,MATCH(C3593,Listi!U:U,0)))</f>
        <v xml:space="preserve">Arion banki </v>
      </c>
      <c r="C3593" t="s">
        <v>214</v>
      </c>
      <c r="D3593" t="s">
        <v>216</v>
      </c>
      <c r="E3593" t="s">
        <v>276</v>
      </c>
      <c r="F3593" t="s">
        <v>443</v>
      </c>
      <c r="G3593" s="8" t="s">
        <v>444</v>
      </c>
      <c r="H3593" t="s">
        <v>324</v>
      </c>
      <c r="I3593" s="7">
        <v>0</v>
      </c>
      <c r="L3593" s="7">
        <v>4446434000</v>
      </c>
      <c r="M3593" s="7">
        <v>344234000</v>
      </c>
      <c r="N3593" s="7">
        <v>44793000</v>
      </c>
      <c r="O3593" s="20" t="str">
        <f t="shared" si="114"/>
        <v/>
      </c>
    </row>
    <row r="3594" spans="1:15">
      <c r="A3594" s="20" t="str">
        <f t="shared" si="113"/>
        <v>Arion banki hf.Lífeyrisauki L1</v>
      </c>
      <c r="B3594" s="20" t="str">
        <f>_xlfn.IFNA(INDEX(Listi!$AI:$AI,MATCH(C3594,Listi!$AJ:$AJ,0)),INDEX(Listi!T:T,MATCH(C3594,Listi!U:U,0)))</f>
        <v xml:space="preserve">Arion banki </v>
      </c>
      <c r="C3594" t="s">
        <v>214</v>
      </c>
      <c r="D3594" t="s">
        <v>377</v>
      </c>
      <c r="E3594" t="s">
        <v>276</v>
      </c>
      <c r="F3594" t="s">
        <v>443</v>
      </c>
      <c r="G3594" s="8" t="s">
        <v>444</v>
      </c>
      <c r="H3594" t="s">
        <v>324</v>
      </c>
      <c r="I3594" s="7">
        <v>0</v>
      </c>
      <c r="L3594" s="7">
        <v>5887942000</v>
      </c>
      <c r="M3594" s="7">
        <v>1011885000</v>
      </c>
      <c r="N3594" s="7">
        <v>34615000</v>
      </c>
      <c r="O3594" s="20" t="str">
        <f t="shared" si="114"/>
        <v/>
      </c>
    </row>
    <row r="3595" spans="1:15">
      <c r="A3595" s="20" t="str">
        <f t="shared" si="113"/>
        <v>Arion banki hf.Lífeyrisauki L2</v>
      </c>
      <c r="B3595" s="20" t="str">
        <f>_xlfn.IFNA(INDEX(Listi!$AI:$AI,MATCH(C3595,Listi!$AJ:$AJ,0)),INDEX(Listi!T:T,MATCH(C3595,Listi!U:U,0)))</f>
        <v xml:space="preserve">Arion banki </v>
      </c>
      <c r="C3595" t="s">
        <v>214</v>
      </c>
      <c r="D3595" t="s">
        <v>372</v>
      </c>
      <c r="E3595" t="s">
        <v>276</v>
      </c>
      <c r="F3595" t="s">
        <v>443</v>
      </c>
      <c r="G3595" s="8" t="s">
        <v>444</v>
      </c>
      <c r="H3595" t="s">
        <v>324</v>
      </c>
      <c r="I3595" s="7">
        <v>0</v>
      </c>
      <c r="L3595" s="7">
        <v>21366380000</v>
      </c>
      <c r="M3595" s="7">
        <v>1613513000</v>
      </c>
      <c r="N3595" s="7">
        <v>92085000</v>
      </c>
      <c r="O3595" s="20" t="str">
        <f t="shared" si="114"/>
        <v/>
      </c>
    </row>
    <row r="3596" spans="1:15">
      <c r="A3596" s="20" t="str">
        <f t="shared" si="113"/>
        <v>Arion banki hf.Lífeyrisauki L3</v>
      </c>
      <c r="B3596" s="20" t="str">
        <f>_xlfn.IFNA(INDEX(Listi!$AI:$AI,MATCH(C3596,Listi!$AJ:$AJ,0)),INDEX(Listi!T:T,MATCH(C3596,Listi!U:U,0)))</f>
        <v xml:space="preserve">Arion banki </v>
      </c>
      <c r="C3596" t="s">
        <v>214</v>
      </c>
      <c r="D3596" t="s">
        <v>371</v>
      </c>
      <c r="E3596" t="s">
        <v>276</v>
      </c>
      <c r="F3596" t="s">
        <v>443</v>
      </c>
      <c r="G3596" s="8" t="s">
        <v>444</v>
      </c>
      <c r="H3596" t="s">
        <v>324</v>
      </c>
      <c r="I3596" s="7">
        <v>0</v>
      </c>
      <c r="L3596" s="7">
        <v>29714848000</v>
      </c>
      <c r="M3596" s="7">
        <v>2122481000</v>
      </c>
      <c r="N3596" s="7">
        <v>129566000</v>
      </c>
      <c r="O3596" s="20" t="str">
        <f t="shared" si="114"/>
        <v/>
      </c>
    </row>
    <row r="3597" spans="1:15">
      <c r="A3597" s="20" t="str">
        <f t="shared" si="113"/>
        <v>Arion banki hf.Lífeyrisauki L4</v>
      </c>
      <c r="B3597" s="20" t="str">
        <f>_xlfn.IFNA(INDEX(Listi!$AI:$AI,MATCH(C3597,Listi!$AJ:$AJ,0)),INDEX(Listi!T:T,MATCH(C3597,Listi!U:U,0)))</f>
        <v xml:space="preserve">Arion banki </v>
      </c>
      <c r="C3597" t="s">
        <v>214</v>
      </c>
      <c r="D3597" t="s">
        <v>587</v>
      </c>
      <c r="E3597" t="s">
        <v>276</v>
      </c>
      <c r="F3597" t="s">
        <v>443</v>
      </c>
      <c r="G3597" s="8" t="s">
        <v>444</v>
      </c>
      <c r="H3597" t="s">
        <v>324</v>
      </c>
      <c r="I3597" s="7">
        <v>0</v>
      </c>
      <c r="L3597" s="7">
        <v>19306242000</v>
      </c>
      <c r="M3597" s="7">
        <v>1346647000</v>
      </c>
      <c r="N3597" s="7">
        <v>388052000</v>
      </c>
      <c r="O3597" s="20" t="str">
        <f t="shared" si="114"/>
        <v/>
      </c>
    </row>
    <row r="3598" spans="1:15">
      <c r="A3598" s="20" t="str">
        <f t="shared" si="113"/>
        <v>Arion banki hf.Lífeyrisauki L5</v>
      </c>
      <c r="B3598" s="20" t="str">
        <f>_xlfn.IFNA(INDEX(Listi!$AI:$AI,MATCH(C3598,Listi!$AJ:$AJ,0)),INDEX(Listi!T:T,MATCH(C3598,Listi!U:U,0)))</f>
        <v xml:space="preserve">Arion banki </v>
      </c>
      <c r="C3598" t="s">
        <v>214</v>
      </c>
      <c r="D3598" t="s">
        <v>369</v>
      </c>
      <c r="E3598" t="s">
        <v>276</v>
      </c>
      <c r="F3598" t="s">
        <v>443</v>
      </c>
      <c r="G3598" s="8" t="s">
        <v>444</v>
      </c>
      <c r="H3598" t="s">
        <v>324</v>
      </c>
      <c r="I3598" s="7">
        <v>0</v>
      </c>
      <c r="L3598" s="7">
        <v>44858554000</v>
      </c>
      <c r="M3598" s="7">
        <v>4018833000</v>
      </c>
      <c r="N3598" s="7">
        <v>933672000</v>
      </c>
      <c r="O3598" s="20" t="str">
        <f t="shared" si="114"/>
        <v/>
      </c>
    </row>
    <row r="3599" spans="1:15">
      <c r="A3599" s="20" t="str">
        <f t="shared" si="113"/>
        <v>Birta lífeyrissjóðurBlönduð leið</v>
      </c>
      <c r="B3599" s="20" t="str">
        <f>_xlfn.IFNA(INDEX(Listi!$AI:$AI,MATCH(C3599,Listi!$AJ:$AJ,0)),INDEX(Listi!T:T,MATCH(C3599,Listi!U:U,0)))</f>
        <v xml:space="preserve">Birta  </v>
      </c>
      <c r="C3599" t="s">
        <v>298</v>
      </c>
      <c r="D3599" t="s">
        <v>314</v>
      </c>
      <c r="E3599" t="s">
        <v>276</v>
      </c>
      <c r="F3599" t="s">
        <v>443</v>
      </c>
      <c r="G3599" s="8" t="s">
        <v>444</v>
      </c>
      <c r="H3599" t="s">
        <v>324</v>
      </c>
      <c r="I3599" s="7">
        <v>0</v>
      </c>
      <c r="L3599" s="7">
        <v>6929716201</v>
      </c>
      <c r="M3599" s="7">
        <v>253995298</v>
      </c>
      <c r="N3599" s="7">
        <v>139753585</v>
      </c>
      <c r="O3599" s="20" t="str">
        <f t="shared" si="114"/>
        <v/>
      </c>
    </row>
    <row r="3600" spans="1:15">
      <c r="A3600" s="20" t="str">
        <f t="shared" si="113"/>
        <v>Birta lífeyrissjóðurInnlánsleið</v>
      </c>
      <c r="B3600" s="20" t="str">
        <f>_xlfn.IFNA(INDEX(Listi!$AI:$AI,MATCH(C3600,Listi!$AJ:$AJ,0)),INDEX(Listi!T:T,MATCH(C3600,Listi!U:U,0)))</f>
        <v xml:space="preserve">Birta  </v>
      </c>
      <c r="C3600" t="s">
        <v>298</v>
      </c>
      <c r="D3600" t="s">
        <v>208</v>
      </c>
      <c r="E3600" t="s">
        <v>276</v>
      </c>
      <c r="F3600" t="s">
        <v>443</v>
      </c>
      <c r="G3600" s="8" t="s">
        <v>444</v>
      </c>
      <c r="H3600" t="s">
        <v>324</v>
      </c>
      <c r="I3600" s="7">
        <v>0</v>
      </c>
      <c r="L3600" s="7">
        <v>4108971332</v>
      </c>
      <c r="M3600" s="7">
        <v>264842424</v>
      </c>
      <c r="N3600" s="7">
        <v>174324836</v>
      </c>
      <c r="O3600" s="20" t="str">
        <f t="shared" si="114"/>
        <v/>
      </c>
    </row>
    <row r="3601" spans="1:15">
      <c r="A3601" s="20" t="str">
        <f t="shared" si="113"/>
        <v>Birta lífeyrissjóðurSamtryggingardeild</v>
      </c>
      <c r="B3601" s="20" t="str">
        <f>_xlfn.IFNA(INDEX(Listi!$AI:$AI,MATCH(C3601,Listi!$AJ:$AJ,0)),INDEX(Listi!T:T,MATCH(C3601,Listi!U:U,0)))</f>
        <v xml:space="preserve">Birta  </v>
      </c>
      <c r="C3601" t="s">
        <v>298</v>
      </c>
      <c r="D3601" t="s">
        <v>205</v>
      </c>
      <c r="E3601" t="s">
        <v>275</v>
      </c>
      <c r="F3601" t="s">
        <v>443</v>
      </c>
      <c r="G3601" s="8" t="s">
        <v>444</v>
      </c>
      <c r="H3601" t="s">
        <v>324</v>
      </c>
      <c r="I3601" s="7">
        <v>0</v>
      </c>
      <c r="L3601" s="7">
        <v>549755105944</v>
      </c>
      <c r="M3601" s="7">
        <v>18480897961</v>
      </c>
      <c r="N3601" s="7">
        <v>14075814006</v>
      </c>
      <c r="O3601" s="20" t="str">
        <f t="shared" si="114"/>
        <v/>
      </c>
    </row>
    <row r="3602" spans="1:15">
      <c r="A3602" s="20" t="str">
        <f t="shared" si="113"/>
        <v>Birta lífeyrissjóðurSkuldabréfaleið</v>
      </c>
      <c r="B3602" s="20" t="str">
        <f>_xlfn.IFNA(INDEX(Listi!$AI:$AI,MATCH(C3602,Listi!$AJ:$AJ,0)),INDEX(Listi!T:T,MATCH(C3602,Listi!U:U,0)))</f>
        <v xml:space="preserve">Birta  </v>
      </c>
      <c r="C3602" t="s">
        <v>298</v>
      </c>
      <c r="D3602" t="s">
        <v>313</v>
      </c>
      <c r="E3602" t="s">
        <v>276</v>
      </c>
      <c r="F3602" t="s">
        <v>443</v>
      </c>
      <c r="G3602" s="8" t="s">
        <v>444</v>
      </c>
      <c r="H3602" t="s">
        <v>324</v>
      </c>
      <c r="I3602" s="7">
        <v>0</v>
      </c>
      <c r="L3602" s="7">
        <v>8522374478</v>
      </c>
      <c r="M3602" s="7">
        <v>391005163</v>
      </c>
      <c r="N3602" s="7">
        <v>218104877</v>
      </c>
      <c r="O3602" s="20" t="str">
        <f t="shared" si="114"/>
        <v/>
      </c>
    </row>
    <row r="3603" spans="1:15">
      <c r="A3603" s="20" t="str">
        <f t="shared" si="113"/>
        <v>Birta lífeyrissjóðurTilgreind séreign</v>
      </c>
      <c r="B3603" s="20" t="str">
        <f>_xlfn.IFNA(INDEX(Listi!$AI:$AI,MATCH(C3603,Listi!$AJ:$AJ,0)),INDEX(Listi!T:T,MATCH(C3603,Listi!U:U,0)))</f>
        <v xml:space="preserve">Birta  </v>
      </c>
      <c r="C3603" t="s">
        <v>298</v>
      </c>
      <c r="D3603" t="s">
        <v>312</v>
      </c>
      <c r="E3603" t="s">
        <v>276</v>
      </c>
      <c r="F3603" t="s">
        <v>443</v>
      </c>
      <c r="G3603" s="8" t="s">
        <v>444</v>
      </c>
      <c r="H3603" t="s">
        <v>324</v>
      </c>
      <c r="I3603" s="7">
        <v>0</v>
      </c>
      <c r="L3603" s="7">
        <v>2234420297</v>
      </c>
      <c r="M3603" s="7">
        <v>511871981</v>
      </c>
      <c r="N3603" s="7">
        <v>36000223</v>
      </c>
      <c r="O3603" s="20" t="str">
        <f t="shared" si="114"/>
        <v/>
      </c>
    </row>
    <row r="3604" spans="1:15">
      <c r="A3604" s="20" t="str">
        <f t="shared" si="113"/>
        <v>Brú Lífeyrissjóður starfsmanna sveitarfélagaA-deild</v>
      </c>
      <c r="B3604" s="20" t="str">
        <f>_xlfn.IFNA(INDEX(Listi!$AI:$AI,MATCH(C3604,Listi!$AJ:$AJ,0)),INDEX(Listi!T:T,MATCH(C3604,Listi!U:U,0)))</f>
        <v>Brú</v>
      </c>
      <c r="C3604" t="s">
        <v>217</v>
      </c>
      <c r="D3604" t="s">
        <v>257</v>
      </c>
      <c r="E3604" t="s">
        <v>275</v>
      </c>
      <c r="F3604" t="s">
        <v>443</v>
      </c>
      <c r="G3604" s="8" t="s">
        <v>444</v>
      </c>
      <c r="H3604" t="s">
        <v>324</v>
      </c>
      <c r="I3604" s="7">
        <v>0</v>
      </c>
      <c r="L3604" s="7">
        <v>270469177889</v>
      </c>
      <c r="M3604" s="7">
        <v>13987858077</v>
      </c>
      <c r="N3604" s="7">
        <v>4793072329</v>
      </c>
      <c r="O3604" s="20" t="str">
        <f t="shared" si="114"/>
        <v/>
      </c>
    </row>
    <row r="3605" spans="1:15">
      <c r="A3605" s="20" t="str">
        <f t="shared" si="113"/>
        <v>Brú Lífeyrissjóður starfsmanna sveitarfélagaB-deild</v>
      </c>
      <c r="B3605" s="20" t="str">
        <f>_xlfn.IFNA(INDEX(Listi!$AI:$AI,MATCH(C3605,Listi!$AJ:$AJ,0)),INDEX(Listi!T:T,MATCH(C3605,Listi!U:U,0)))</f>
        <v>Brú</v>
      </c>
      <c r="C3605" t="s">
        <v>217</v>
      </c>
      <c r="D3605" t="s">
        <v>218</v>
      </c>
      <c r="E3605" t="s">
        <v>275</v>
      </c>
      <c r="F3605" s="8" t="s">
        <v>443</v>
      </c>
      <c r="G3605" s="8" t="s">
        <v>444</v>
      </c>
      <c r="H3605" t="s">
        <v>324</v>
      </c>
      <c r="I3605" s="7">
        <v>0</v>
      </c>
      <c r="L3605" s="7">
        <v>17004783831</v>
      </c>
      <c r="M3605" s="7">
        <v>119747694</v>
      </c>
      <c r="N3605" s="7">
        <v>3424817406</v>
      </c>
      <c r="O3605" s="20" t="str">
        <f t="shared" si="114"/>
        <v/>
      </c>
    </row>
    <row r="3606" spans="1:15">
      <c r="A3606" s="20" t="str">
        <f t="shared" si="113"/>
        <v>Brú Lífeyrissjóður starfsmanna sveitarfélagaV-deild</v>
      </c>
      <c r="B3606" s="20" t="str">
        <f>_xlfn.IFNA(INDEX(Listi!$AI:$AI,MATCH(C3606,Listi!$AJ:$AJ,0)),INDEX(Listi!T:T,MATCH(C3606,Listi!U:U,0)))</f>
        <v>Brú</v>
      </c>
      <c r="C3606" t="s">
        <v>217</v>
      </c>
      <c r="D3606" t="s">
        <v>219</v>
      </c>
      <c r="E3606" t="s">
        <v>275</v>
      </c>
      <c r="F3606" s="8" t="s">
        <v>443</v>
      </c>
      <c r="G3606" s="8" t="s">
        <v>444</v>
      </c>
      <c r="H3606" t="s">
        <v>324</v>
      </c>
      <c r="I3606" s="7">
        <v>0</v>
      </c>
      <c r="L3606" s="7">
        <v>54501394986</v>
      </c>
      <c r="M3606" s="7">
        <v>4188513374</v>
      </c>
      <c r="N3606" s="7">
        <v>455519059</v>
      </c>
      <c r="O3606" s="20" t="str">
        <f t="shared" si="114"/>
        <v/>
      </c>
    </row>
    <row r="3607" spans="1:15">
      <c r="A3607" s="20" t="str">
        <f t="shared" si="113"/>
        <v>Eftirlaunasj atvinnuflugmannaSamtryggingardeild</v>
      </c>
      <c r="B3607" s="20" t="str">
        <f>_xlfn.IFNA(INDEX(Listi!$AI:$AI,MATCH(C3607,Listi!$AJ:$AJ,0)),INDEX(Listi!T:T,MATCH(C3607,Listi!U:U,0)))</f>
        <v>EFÍA</v>
      </c>
      <c r="C3607" t="s">
        <v>220</v>
      </c>
      <c r="D3607" t="s">
        <v>205</v>
      </c>
      <c r="E3607" t="s">
        <v>275</v>
      </c>
      <c r="F3607" s="8" t="s">
        <v>443</v>
      </c>
      <c r="G3607" s="8" t="s">
        <v>444</v>
      </c>
      <c r="H3607" t="s">
        <v>324</v>
      </c>
      <c r="I3607" s="7">
        <v>0</v>
      </c>
      <c r="L3607" s="7">
        <v>58542663000</v>
      </c>
      <c r="M3607" s="7">
        <v>1477262000</v>
      </c>
      <c r="N3607" s="7">
        <v>1113313000</v>
      </c>
      <c r="O3607" s="20" t="str">
        <f t="shared" si="114"/>
        <v/>
      </c>
    </row>
    <row r="3608" spans="1:15">
      <c r="A3608" s="20" t="str">
        <f t="shared" si="113"/>
        <v>Festa - lífeyrissjóðurSamtryggingardeild</v>
      </c>
      <c r="B3608" s="20" t="str">
        <f>_xlfn.IFNA(INDEX(Listi!$AI:$AI,MATCH(C3608,Listi!$AJ:$AJ,0)),INDEX(Listi!T:T,MATCH(C3608,Listi!U:U,0)))</f>
        <v xml:space="preserve">Festa </v>
      </c>
      <c r="C3608" t="s">
        <v>221</v>
      </c>
      <c r="D3608" t="s">
        <v>205</v>
      </c>
      <c r="E3608" t="s">
        <v>275</v>
      </c>
      <c r="F3608" s="8" t="s">
        <v>443</v>
      </c>
      <c r="G3608" s="8" t="s">
        <v>444</v>
      </c>
      <c r="H3608" t="s">
        <v>324</v>
      </c>
      <c r="I3608" s="7">
        <v>0</v>
      </c>
      <c r="L3608" s="7">
        <v>246318113722</v>
      </c>
      <c r="M3608" s="7">
        <v>11138196907</v>
      </c>
      <c r="N3608" s="7">
        <v>5180938287</v>
      </c>
      <c r="O3608" s="20" t="str">
        <f t="shared" si="114"/>
        <v/>
      </c>
    </row>
    <row r="3609" spans="1:15">
      <c r="A3609" s="20" t="str">
        <f t="shared" si="113"/>
        <v>Festa - lífeyrissjóðurSparnaðarleið I</v>
      </c>
      <c r="B3609" s="20" t="str">
        <f>_xlfn.IFNA(INDEX(Listi!$AI:$AI,MATCH(C3609,Listi!$AJ:$AJ,0)),INDEX(Listi!T:T,MATCH(C3609,Listi!U:U,0)))</f>
        <v xml:space="preserve">Festa </v>
      </c>
      <c r="C3609" t="s">
        <v>221</v>
      </c>
      <c r="D3609" t="s">
        <v>464</v>
      </c>
      <c r="E3609" t="s">
        <v>276</v>
      </c>
      <c r="F3609" s="8" t="s">
        <v>443</v>
      </c>
      <c r="G3609" s="8" t="s">
        <v>444</v>
      </c>
      <c r="H3609" t="s">
        <v>324</v>
      </c>
      <c r="I3609" s="7">
        <v>0</v>
      </c>
      <c r="L3609" s="7">
        <v>75585319</v>
      </c>
      <c r="M3609" s="7">
        <v>37671409</v>
      </c>
      <c r="N3609" s="7">
        <v>2063969</v>
      </c>
      <c r="O3609" s="20" t="str">
        <f t="shared" si="114"/>
        <v/>
      </c>
    </row>
    <row r="3610" spans="1:15">
      <c r="A3610" s="20" t="str">
        <f t="shared" si="113"/>
        <v>Festa - lífeyrissjóðurSparnaðarleið II</v>
      </c>
      <c r="B3610" s="20" t="str">
        <f>_xlfn.IFNA(INDEX(Listi!$AI:$AI,MATCH(C3610,Listi!$AJ:$AJ,0)),INDEX(Listi!T:T,MATCH(C3610,Listi!U:U,0)))</f>
        <v xml:space="preserve">Festa </v>
      </c>
      <c r="C3610" t="s">
        <v>221</v>
      </c>
      <c r="D3610" t="s">
        <v>388</v>
      </c>
      <c r="E3610" t="s">
        <v>276</v>
      </c>
      <c r="F3610" s="8" t="s">
        <v>443</v>
      </c>
      <c r="G3610" s="8" t="s">
        <v>444</v>
      </c>
      <c r="H3610" t="s">
        <v>324</v>
      </c>
      <c r="I3610" s="7">
        <v>1025564</v>
      </c>
      <c r="L3610" s="7">
        <v>1113180693</v>
      </c>
      <c r="M3610" s="7">
        <v>134564310</v>
      </c>
      <c r="N3610" s="7">
        <v>19363084</v>
      </c>
      <c r="O3610" s="20" t="str">
        <f t="shared" si="114"/>
        <v/>
      </c>
    </row>
    <row r="3611" spans="1:15">
      <c r="A3611" s="20" t="str">
        <f t="shared" si="113"/>
        <v>Frjálsi lífeyrissjóðurinnDeild/leið I</v>
      </c>
      <c r="B3611" s="20" t="str">
        <f>_xlfn.IFNA(INDEX(Listi!$AI:$AI,MATCH(C3611,Listi!$AJ:$AJ,0)),INDEX(Listi!T:T,MATCH(C3611,Listi!U:U,0)))</f>
        <v xml:space="preserve">Frjálsi </v>
      </c>
      <c r="C3611" t="s">
        <v>222</v>
      </c>
      <c r="D3611" t="s">
        <v>223</v>
      </c>
      <c r="E3611" t="s">
        <v>276</v>
      </c>
      <c r="F3611" t="s">
        <v>443</v>
      </c>
      <c r="G3611" s="8" t="s">
        <v>444</v>
      </c>
      <c r="H3611" t="s">
        <v>324</v>
      </c>
      <c r="I3611" s="7">
        <v>0</v>
      </c>
      <c r="L3611" s="7">
        <v>199278730000</v>
      </c>
      <c r="M3611" s="7">
        <v>10813020000</v>
      </c>
      <c r="N3611" s="7">
        <v>2178012000</v>
      </c>
      <c r="O3611" s="20" t="str">
        <f t="shared" si="114"/>
        <v/>
      </c>
    </row>
    <row r="3612" spans="1:15">
      <c r="A3612" s="20" t="str">
        <f t="shared" si="113"/>
        <v>Frjálsi lífeyrissjóðurinnDeild/leið II</v>
      </c>
      <c r="B3612" s="20" t="str">
        <f>_xlfn.IFNA(INDEX(Listi!$AI:$AI,MATCH(C3612,Listi!$AJ:$AJ,0)),INDEX(Listi!T:T,MATCH(C3612,Listi!U:U,0)))</f>
        <v xml:space="preserve">Frjálsi </v>
      </c>
      <c r="C3612" t="s">
        <v>222</v>
      </c>
      <c r="D3612" t="s">
        <v>224</v>
      </c>
      <c r="E3612" t="s">
        <v>276</v>
      </c>
      <c r="F3612" t="s">
        <v>443</v>
      </c>
      <c r="G3612" s="8" t="s">
        <v>444</v>
      </c>
      <c r="H3612" t="s">
        <v>324</v>
      </c>
      <c r="I3612" s="7">
        <v>0</v>
      </c>
      <c r="L3612" s="7">
        <v>29681370000</v>
      </c>
      <c r="M3612" s="7">
        <v>1864883000</v>
      </c>
      <c r="N3612" s="7">
        <v>401735000</v>
      </c>
      <c r="O3612" s="20" t="str">
        <f t="shared" si="114"/>
        <v/>
      </c>
    </row>
    <row r="3613" spans="1:15">
      <c r="A3613" s="20" t="str">
        <f t="shared" si="113"/>
        <v>Frjálsi lífeyrissjóðurinnDeild/leið III</v>
      </c>
      <c r="B3613" s="20" t="str">
        <f>_xlfn.IFNA(INDEX(Listi!$AI:$AI,MATCH(C3613,Listi!$AJ:$AJ,0)),INDEX(Listi!T:T,MATCH(C3613,Listi!U:U,0)))</f>
        <v xml:space="preserve">Frjálsi </v>
      </c>
      <c r="C3613" t="s">
        <v>222</v>
      </c>
      <c r="D3613" t="s">
        <v>225</v>
      </c>
      <c r="E3613" t="s">
        <v>276</v>
      </c>
      <c r="F3613" t="s">
        <v>443</v>
      </c>
      <c r="G3613" s="8" t="s">
        <v>444</v>
      </c>
      <c r="H3613" t="s">
        <v>324</v>
      </c>
      <c r="I3613" s="7">
        <v>0</v>
      </c>
      <c r="L3613" s="7">
        <v>43554797000</v>
      </c>
      <c r="M3613" s="7">
        <v>2564479000</v>
      </c>
      <c r="N3613" s="7">
        <v>1456678000</v>
      </c>
      <c r="O3613" s="20" t="str">
        <f t="shared" si="114"/>
        <v/>
      </c>
    </row>
    <row r="3614" spans="1:15">
      <c r="A3614" s="20" t="str">
        <f t="shared" si="113"/>
        <v>Frjálsi lífeyrissjóðurinnFrjálsi Áhætta</v>
      </c>
      <c r="B3614" s="20" t="str">
        <f>_xlfn.IFNA(INDEX(Listi!$AI:$AI,MATCH(C3614,Listi!$AJ:$AJ,0)),INDEX(Listi!T:T,MATCH(C3614,Listi!U:U,0)))</f>
        <v xml:space="preserve">Frjálsi </v>
      </c>
      <c r="C3614" t="s">
        <v>222</v>
      </c>
      <c r="D3614" t="s">
        <v>226</v>
      </c>
      <c r="E3614" t="s">
        <v>276</v>
      </c>
      <c r="F3614" t="s">
        <v>443</v>
      </c>
      <c r="G3614" s="8" t="s">
        <v>444</v>
      </c>
      <c r="H3614" t="s">
        <v>324</v>
      </c>
      <c r="I3614" s="7">
        <v>0</v>
      </c>
      <c r="L3614" s="7">
        <v>2707615000</v>
      </c>
      <c r="M3614" s="7">
        <v>335331000</v>
      </c>
      <c r="N3614" s="7">
        <v>1872000</v>
      </c>
      <c r="O3614" s="20" t="str">
        <f t="shared" si="114"/>
        <v/>
      </c>
    </row>
    <row r="3615" spans="1:15">
      <c r="A3615" s="20" t="str">
        <f t="shared" si="113"/>
        <v>Frjálsi lífeyrissjóðurinnSameiginleg deild</v>
      </c>
      <c r="B3615" s="20" t="str">
        <f>_xlfn.IFNA(INDEX(Listi!$AI:$AI,MATCH(C3615,Listi!$AJ:$AJ,0)),INDEX(Listi!T:T,MATCH(C3615,Listi!U:U,0)))</f>
        <v xml:space="preserve">Frjálsi </v>
      </c>
      <c r="C3615" t="s">
        <v>222</v>
      </c>
      <c r="D3615" t="s">
        <v>311</v>
      </c>
      <c r="E3615" t="s">
        <v>276</v>
      </c>
      <c r="F3615" t="s">
        <v>443</v>
      </c>
      <c r="G3615" s="8" t="s">
        <v>444</v>
      </c>
      <c r="H3615" t="s">
        <v>324</v>
      </c>
      <c r="I3615" s="7">
        <v>0</v>
      </c>
      <c r="L3615" s="7">
        <v>0</v>
      </c>
      <c r="M3615" s="7">
        <v>0</v>
      </c>
      <c r="N3615" s="7">
        <v>0</v>
      </c>
      <c r="O3615" s="20" t="str">
        <f t="shared" si="114"/>
        <v/>
      </c>
    </row>
    <row r="3616" spans="1:15">
      <c r="A3616" s="20" t="str">
        <f t="shared" si="113"/>
        <v>Frjálsi lífeyrissjóðurinnSamtryggingardeild</v>
      </c>
      <c r="B3616" s="20" t="str">
        <f>_xlfn.IFNA(INDEX(Listi!$AI:$AI,MATCH(C3616,Listi!$AJ:$AJ,0)),INDEX(Listi!T:T,MATCH(C3616,Listi!U:U,0)))</f>
        <v xml:space="preserve">Frjálsi </v>
      </c>
      <c r="C3616" t="s">
        <v>222</v>
      </c>
      <c r="D3616" t="s">
        <v>205</v>
      </c>
      <c r="E3616" t="s">
        <v>275</v>
      </c>
      <c r="F3616" t="s">
        <v>443</v>
      </c>
      <c r="G3616" s="8" t="s">
        <v>444</v>
      </c>
      <c r="H3616" t="s">
        <v>324</v>
      </c>
      <c r="I3616" s="7">
        <v>0</v>
      </c>
      <c r="L3616" s="7">
        <v>127148465000</v>
      </c>
      <c r="M3616" s="7">
        <v>7524433000</v>
      </c>
      <c r="N3616" s="7">
        <v>1254273000</v>
      </c>
      <c r="O3616" s="20" t="str">
        <f t="shared" si="114"/>
        <v/>
      </c>
    </row>
    <row r="3617" spans="1:15">
      <c r="A3617" s="20" t="str">
        <f t="shared" si="113"/>
        <v>Gildi - lífeyrissjóðurFramtíðarsýn 1</v>
      </c>
      <c r="B3617" s="20" t="str">
        <f>_xlfn.IFNA(INDEX(Listi!$AI:$AI,MATCH(C3617,Listi!$AJ:$AJ,0)),INDEX(Listi!T:T,MATCH(C3617,Listi!U:U,0)))</f>
        <v xml:space="preserve">Gildi  </v>
      </c>
      <c r="C3617" t="s">
        <v>227</v>
      </c>
      <c r="D3617" t="s">
        <v>373</v>
      </c>
      <c r="E3617" t="s">
        <v>276</v>
      </c>
      <c r="F3617" t="s">
        <v>443</v>
      </c>
      <c r="G3617" s="8" t="s">
        <v>444</v>
      </c>
      <c r="H3617" t="s">
        <v>324</v>
      </c>
      <c r="I3617" s="7">
        <v>0</v>
      </c>
      <c r="L3617" s="7">
        <v>3223959491</v>
      </c>
      <c r="M3617" s="7">
        <v>185065371</v>
      </c>
      <c r="N3617" s="7">
        <v>99697779</v>
      </c>
      <c r="O3617" s="20" t="str">
        <f t="shared" si="114"/>
        <v/>
      </c>
    </row>
    <row r="3618" spans="1:15">
      <c r="A3618" s="20" t="str">
        <f t="shared" si="113"/>
        <v>Gildi - lífeyrissjóðurFramtíðarsýn 2</v>
      </c>
      <c r="B3618" s="20" t="str">
        <f>_xlfn.IFNA(INDEX(Listi!$AI:$AI,MATCH(C3618,Listi!$AJ:$AJ,0)),INDEX(Listi!T:T,MATCH(C3618,Listi!U:U,0)))</f>
        <v xml:space="preserve">Gildi  </v>
      </c>
      <c r="C3618" t="s">
        <v>227</v>
      </c>
      <c r="D3618" t="s">
        <v>374</v>
      </c>
      <c r="E3618" t="s">
        <v>276</v>
      </c>
      <c r="F3618" t="s">
        <v>443</v>
      </c>
      <c r="G3618" s="8" t="s">
        <v>444</v>
      </c>
      <c r="H3618" t="s">
        <v>324</v>
      </c>
      <c r="I3618" s="7">
        <v>0</v>
      </c>
      <c r="L3618" s="7">
        <v>3172355810</v>
      </c>
      <c r="M3618" s="7">
        <v>227598529</v>
      </c>
      <c r="N3618" s="7">
        <v>70042741</v>
      </c>
      <c r="O3618" s="20" t="str">
        <f t="shared" si="114"/>
        <v/>
      </c>
    </row>
    <row r="3619" spans="1:15">
      <c r="A3619" s="20" t="str">
        <f t="shared" si="113"/>
        <v>Gildi - lífeyrissjóðurFramtíðarsýn 3</v>
      </c>
      <c r="B3619" s="20" t="str">
        <f>_xlfn.IFNA(INDEX(Listi!$AI:$AI,MATCH(C3619,Listi!$AJ:$AJ,0)),INDEX(Listi!T:T,MATCH(C3619,Listi!U:U,0)))</f>
        <v xml:space="preserve">Gildi  </v>
      </c>
      <c r="C3619" t="s">
        <v>227</v>
      </c>
      <c r="D3619" t="s">
        <v>380</v>
      </c>
      <c r="E3619" t="s">
        <v>276</v>
      </c>
      <c r="F3619" t="s">
        <v>443</v>
      </c>
      <c r="G3619" s="8" t="s">
        <v>444</v>
      </c>
      <c r="H3619" t="s">
        <v>324</v>
      </c>
      <c r="I3619" s="7">
        <v>0</v>
      </c>
      <c r="L3619" s="7">
        <v>1220667693</v>
      </c>
      <c r="M3619" s="7">
        <v>206427664</v>
      </c>
      <c r="N3619" s="7">
        <v>61376636</v>
      </c>
      <c r="O3619" s="20" t="str">
        <f t="shared" si="114"/>
        <v/>
      </c>
    </row>
    <row r="3620" spans="1:15">
      <c r="A3620" s="20" t="str">
        <f t="shared" si="113"/>
        <v>Gildi - lífeyrissjóðurSamtryggingardeild</v>
      </c>
      <c r="B3620" s="20" t="str">
        <f>_xlfn.IFNA(INDEX(Listi!$AI:$AI,MATCH(C3620,Listi!$AJ:$AJ,0)),INDEX(Listi!T:T,MATCH(C3620,Listi!U:U,0)))</f>
        <v xml:space="preserve">Gildi  </v>
      </c>
      <c r="C3620" t="s">
        <v>227</v>
      </c>
      <c r="D3620" t="s">
        <v>205</v>
      </c>
      <c r="E3620" t="s">
        <v>275</v>
      </c>
      <c r="F3620" t="s">
        <v>443</v>
      </c>
      <c r="G3620" s="8" t="s">
        <v>444</v>
      </c>
      <c r="H3620" t="s">
        <v>324</v>
      </c>
      <c r="I3620" s="7">
        <v>0</v>
      </c>
      <c r="L3620" s="7">
        <v>908474103084</v>
      </c>
      <c r="M3620" s="7">
        <v>33404441428</v>
      </c>
      <c r="N3620" s="7">
        <v>20772915594</v>
      </c>
      <c r="O3620" s="20" t="str">
        <f t="shared" si="114"/>
        <v/>
      </c>
    </row>
    <row r="3621" spans="1:15">
      <c r="A3621" s="20" t="str">
        <f t="shared" si="113"/>
        <v>Íslandsbanki hf.Erlend verðbréf</v>
      </c>
      <c r="B3621" s="20" t="str">
        <f>_xlfn.IFNA(INDEX(Listi!$AI:$AI,MATCH(C3621,Listi!$AJ:$AJ,0)),INDEX(Listi!T:T,MATCH(C3621,Listi!U:U,0)))</f>
        <v>Íslandsbanki</v>
      </c>
      <c r="C3621" t="s">
        <v>228</v>
      </c>
      <c r="D3621" t="s">
        <v>229</v>
      </c>
      <c r="E3621" t="s">
        <v>276</v>
      </c>
      <c r="F3621" t="s">
        <v>443</v>
      </c>
      <c r="G3621" s="8" t="s">
        <v>444</v>
      </c>
      <c r="H3621" t="s">
        <v>324</v>
      </c>
      <c r="I3621" s="7">
        <v>0</v>
      </c>
      <c r="L3621" s="7">
        <v>1602556114</v>
      </c>
      <c r="M3621" s="7">
        <v>15640340</v>
      </c>
      <c r="N3621" s="7">
        <v>15279587</v>
      </c>
      <c r="O3621" s="20" t="str">
        <f t="shared" si="114"/>
        <v/>
      </c>
    </row>
    <row r="3622" spans="1:15">
      <c r="A3622" s="20" t="str">
        <f t="shared" si="113"/>
        <v>Íslandsbanki hf.Húsnæðisleið</v>
      </c>
      <c r="B3622" s="20" t="str">
        <f>_xlfn.IFNA(INDEX(Listi!$AI:$AI,MATCH(C3622,Listi!$AJ:$AJ,0)),INDEX(Listi!T:T,MATCH(C3622,Listi!U:U,0)))</f>
        <v>Íslandsbanki</v>
      </c>
      <c r="C3622" t="s">
        <v>228</v>
      </c>
      <c r="D3622" t="s">
        <v>307</v>
      </c>
      <c r="E3622" t="s">
        <v>276</v>
      </c>
      <c r="F3622" t="s">
        <v>443</v>
      </c>
      <c r="G3622" s="8" t="s">
        <v>444</v>
      </c>
      <c r="H3622" t="s">
        <v>324</v>
      </c>
      <c r="I3622" s="7">
        <v>0</v>
      </c>
      <c r="L3622" s="7">
        <v>2334808209</v>
      </c>
      <c r="M3622" s="7">
        <v>1128225985</v>
      </c>
      <c r="N3622" s="7">
        <v>7159457</v>
      </c>
      <c r="O3622" s="20" t="str">
        <f t="shared" si="114"/>
        <v/>
      </c>
    </row>
    <row r="3623" spans="1:15">
      <c r="A3623" s="20" t="str">
        <f t="shared" si="113"/>
        <v>Íslandsbanki hf.Lífeyrisreikningur-óverðtryggður</v>
      </c>
      <c r="B3623" s="20" t="str">
        <f>_xlfn.IFNA(INDEX(Listi!$AI:$AI,MATCH(C3623,Listi!$AJ:$AJ,0)),INDEX(Listi!T:T,MATCH(C3623,Listi!U:U,0)))</f>
        <v>Íslandsbanki</v>
      </c>
      <c r="C3623" t="s">
        <v>228</v>
      </c>
      <c r="D3623" t="s">
        <v>231</v>
      </c>
      <c r="E3623" t="s">
        <v>276</v>
      </c>
      <c r="F3623" t="s">
        <v>443</v>
      </c>
      <c r="G3623" s="8" t="s">
        <v>444</v>
      </c>
      <c r="H3623" t="s">
        <v>324</v>
      </c>
      <c r="I3623" s="7">
        <v>0</v>
      </c>
      <c r="L3623" s="7">
        <v>2506311736</v>
      </c>
      <c r="M3623" s="7">
        <v>879015901</v>
      </c>
      <c r="N3623" s="7">
        <v>95740979</v>
      </c>
      <c r="O3623" s="20" t="str">
        <f t="shared" si="114"/>
        <v/>
      </c>
    </row>
    <row r="3624" spans="1:15">
      <c r="A3624" s="20" t="str">
        <f t="shared" si="113"/>
        <v>Íslandsbanki hf.Lífeyrisreikningur-verðtryggður</v>
      </c>
      <c r="B3624" s="20" t="str">
        <f>_xlfn.IFNA(INDEX(Listi!$AI:$AI,MATCH(C3624,Listi!$AJ:$AJ,0)),INDEX(Listi!T:T,MATCH(C3624,Listi!U:U,0)))</f>
        <v>Íslandsbanki</v>
      </c>
      <c r="C3624" t="s">
        <v>228</v>
      </c>
      <c r="D3624" t="s">
        <v>232</v>
      </c>
      <c r="E3624" t="s">
        <v>276</v>
      </c>
      <c r="F3624" t="s">
        <v>443</v>
      </c>
      <c r="G3624" s="8" t="s">
        <v>444</v>
      </c>
      <c r="H3624" t="s">
        <v>324</v>
      </c>
      <c r="I3624" s="7">
        <v>0</v>
      </c>
      <c r="L3624" s="7">
        <v>35933944171</v>
      </c>
      <c r="M3624" s="7">
        <v>3575627585</v>
      </c>
      <c r="N3624" s="7">
        <v>973599891</v>
      </c>
      <c r="O3624" s="20" t="str">
        <f t="shared" si="114"/>
        <v/>
      </c>
    </row>
    <row r="3625" spans="1:15">
      <c r="A3625" s="20" t="str">
        <f t="shared" si="113"/>
        <v>Íslandsbanki hf.Löng ríkisskuldabréf</v>
      </c>
      <c r="B3625" s="20" t="str">
        <f>_xlfn.IFNA(INDEX(Listi!$AI:$AI,MATCH(C3625,Listi!$AJ:$AJ,0)),INDEX(Listi!T:T,MATCH(C3625,Listi!U:U,0)))</f>
        <v>Íslandsbanki</v>
      </c>
      <c r="C3625" t="s">
        <v>228</v>
      </c>
      <c r="D3625" t="s">
        <v>233</v>
      </c>
      <c r="E3625" t="s">
        <v>276</v>
      </c>
      <c r="F3625" t="s">
        <v>443</v>
      </c>
      <c r="G3625" s="8" t="s">
        <v>444</v>
      </c>
      <c r="H3625" t="s">
        <v>324</v>
      </c>
      <c r="I3625" s="7">
        <v>0</v>
      </c>
      <c r="L3625" s="7">
        <v>753232602</v>
      </c>
      <c r="M3625" s="7">
        <v>52540738</v>
      </c>
      <c r="N3625" s="7">
        <v>25520229</v>
      </c>
      <c r="O3625" s="20" t="str">
        <f t="shared" si="114"/>
        <v/>
      </c>
    </row>
    <row r="3626" spans="1:15">
      <c r="A3626" s="20" t="str">
        <f t="shared" si="113"/>
        <v>Íslandsbanki hf.Stýring A</v>
      </c>
      <c r="B3626" s="20" t="str">
        <f>_xlfn.IFNA(INDEX(Listi!$AI:$AI,MATCH(C3626,Listi!$AJ:$AJ,0)),INDEX(Listi!T:T,MATCH(C3626,Listi!U:U,0)))</f>
        <v>Íslandsbanki</v>
      </c>
      <c r="C3626" t="s">
        <v>228</v>
      </c>
      <c r="D3626" t="s">
        <v>234</v>
      </c>
      <c r="E3626" t="s">
        <v>276</v>
      </c>
      <c r="F3626" t="s">
        <v>443</v>
      </c>
      <c r="G3626" s="8" t="s">
        <v>444</v>
      </c>
      <c r="H3626" t="s">
        <v>324</v>
      </c>
      <c r="I3626" s="7">
        <v>0</v>
      </c>
      <c r="L3626" s="7">
        <v>4133723797</v>
      </c>
      <c r="M3626" s="7">
        <v>215966902</v>
      </c>
      <c r="N3626" s="7">
        <v>124877843</v>
      </c>
      <c r="O3626" s="20" t="str">
        <f t="shared" si="114"/>
        <v/>
      </c>
    </row>
    <row r="3627" spans="1:15">
      <c r="A3627" s="20" t="str">
        <f t="shared" si="113"/>
        <v>Íslandsbanki hf.Stýring B</v>
      </c>
      <c r="B3627" s="20" t="str">
        <f>_xlfn.IFNA(INDEX(Listi!$AI:$AI,MATCH(C3627,Listi!$AJ:$AJ,0)),INDEX(Listi!T:T,MATCH(C3627,Listi!U:U,0)))</f>
        <v>Íslandsbanki</v>
      </c>
      <c r="C3627" t="s">
        <v>228</v>
      </c>
      <c r="D3627" t="s">
        <v>235</v>
      </c>
      <c r="E3627" t="s">
        <v>276</v>
      </c>
      <c r="F3627" t="s">
        <v>443</v>
      </c>
      <c r="G3627" s="8" t="s">
        <v>444</v>
      </c>
      <c r="H3627" t="s">
        <v>324</v>
      </c>
      <c r="I3627" s="7">
        <v>0</v>
      </c>
      <c r="L3627" s="7">
        <v>5860247393</v>
      </c>
      <c r="M3627" s="7">
        <v>508591885</v>
      </c>
      <c r="N3627" s="7">
        <v>77897125</v>
      </c>
      <c r="O3627" s="20" t="str">
        <f t="shared" si="114"/>
        <v/>
      </c>
    </row>
    <row r="3628" spans="1:15">
      <c r="A3628" s="20" t="str">
        <f t="shared" si="113"/>
        <v>Íslandsbanki hf.Stýring C</v>
      </c>
      <c r="B3628" s="20" t="str">
        <f>_xlfn.IFNA(INDEX(Listi!$AI:$AI,MATCH(C3628,Listi!$AJ:$AJ,0)),INDEX(Listi!T:T,MATCH(C3628,Listi!U:U,0)))</f>
        <v>Íslandsbanki</v>
      </c>
      <c r="C3628" t="s">
        <v>228</v>
      </c>
      <c r="D3628" t="s">
        <v>236</v>
      </c>
      <c r="E3628" t="s">
        <v>276</v>
      </c>
      <c r="F3628" t="s">
        <v>443</v>
      </c>
      <c r="G3628" s="8" t="s">
        <v>444</v>
      </c>
      <c r="H3628" t="s">
        <v>324</v>
      </c>
      <c r="I3628" s="7">
        <v>0</v>
      </c>
      <c r="L3628" s="7">
        <v>8014427899</v>
      </c>
      <c r="M3628" s="7">
        <v>751053797</v>
      </c>
      <c r="N3628" s="7">
        <v>58531298</v>
      </c>
      <c r="O3628" s="20" t="str">
        <f t="shared" si="114"/>
        <v/>
      </c>
    </row>
    <row r="3629" spans="1:15">
      <c r="A3629" s="20" t="str">
        <f t="shared" si="113"/>
        <v>Íslandsbanki hf.Stýring D</v>
      </c>
      <c r="B3629" s="20" t="str">
        <f>_xlfn.IFNA(INDEX(Listi!$AI:$AI,MATCH(C3629,Listi!$AJ:$AJ,0)),INDEX(Listi!T:T,MATCH(C3629,Listi!U:U,0)))</f>
        <v>Íslandsbanki</v>
      </c>
      <c r="C3629" t="s">
        <v>228</v>
      </c>
      <c r="D3629" t="s">
        <v>237</v>
      </c>
      <c r="E3629" t="s">
        <v>276</v>
      </c>
      <c r="F3629" t="s">
        <v>443</v>
      </c>
      <c r="G3629" s="8" t="s">
        <v>444</v>
      </c>
      <c r="H3629" t="s">
        <v>324</v>
      </c>
      <c r="I3629" s="7">
        <v>0</v>
      </c>
      <c r="L3629" s="7">
        <v>5826614423</v>
      </c>
      <c r="M3629" s="7">
        <v>1371163557</v>
      </c>
      <c r="N3629" s="7">
        <v>36861109</v>
      </c>
      <c r="O3629" s="20" t="str">
        <f t="shared" si="114"/>
        <v/>
      </c>
    </row>
    <row r="3630" spans="1:15">
      <c r="A3630" s="20" t="str">
        <f t="shared" si="113"/>
        <v>Íslandsbanki hf.Stýring E</v>
      </c>
      <c r="B3630" s="20" t="str">
        <f>_xlfn.IFNA(INDEX(Listi!$AI:$AI,MATCH(C3630,Listi!$AJ:$AJ,0)),INDEX(Listi!T:T,MATCH(C3630,Listi!U:U,0)))</f>
        <v>Íslandsbanki</v>
      </c>
      <c r="C3630" t="s">
        <v>228</v>
      </c>
      <c r="D3630" t="s">
        <v>580</v>
      </c>
      <c r="E3630" t="s">
        <v>276</v>
      </c>
      <c r="F3630" t="s">
        <v>443</v>
      </c>
      <c r="G3630" s="8" t="s">
        <v>444</v>
      </c>
      <c r="H3630" t="s">
        <v>324</v>
      </c>
      <c r="I3630" s="7">
        <v>0</v>
      </c>
      <c r="L3630" s="7">
        <v>99567247</v>
      </c>
      <c r="M3630" s="7">
        <v>7691901</v>
      </c>
      <c r="N3630" s="7">
        <v>670647</v>
      </c>
      <c r="O3630" s="20" t="str">
        <f t="shared" si="114"/>
        <v/>
      </c>
    </row>
    <row r="3631" spans="1:15">
      <c r="A3631" s="20" t="str">
        <f t="shared" si="113"/>
        <v>Íslenski lífeyrissjóðurinnLíf 1</v>
      </c>
      <c r="B3631" s="20" t="str">
        <f>_xlfn.IFNA(INDEX(Listi!$AI:$AI,MATCH(C3631,Listi!$AJ:$AJ,0)),INDEX(Listi!T:T,MATCH(C3631,Listi!U:U,0)))</f>
        <v xml:space="preserve">Íslenski  </v>
      </c>
      <c r="C3631" t="s">
        <v>238</v>
      </c>
      <c r="D3631" t="s">
        <v>239</v>
      </c>
      <c r="E3631" t="s">
        <v>276</v>
      </c>
      <c r="F3631" t="s">
        <v>443</v>
      </c>
      <c r="G3631" s="8" t="s">
        <v>444</v>
      </c>
      <c r="H3631" t="s">
        <v>324</v>
      </c>
      <c r="I3631" s="7">
        <v>0</v>
      </c>
      <c r="L3631" s="7">
        <v>34645188332</v>
      </c>
      <c r="M3631" s="7">
        <v>5859453012</v>
      </c>
      <c r="N3631" s="7">
        <v>977930648</v>
      </c>
      <c r="O3631" s="20" t="str">
        <f t="shared" si="114"/>
        <v/>
      </c>
    </row>
    <row r="3632" spans="1:15">
      <c r="A3632" s="20" t="str">
        <f t="shared" si="113"/>
        <v>Íslenski lífeyrissjóðurinnLíf 2</v>
      </c>
      <c r="B3632" s="20" t="str">
        <f>_xlfn.IFNA(INDEX(Listi!$AI:$AI,MATCH(C3632,Listi!$AJ:$AJ,0)),INDEX(Listi!T:T,MATCH(C3632,Listi!U:U,0)))</f>
        <v xml:space="preserve">Íslenski  </v>
      </c>
      <c r="C3632" t="s">
        <v>238</v>
      </c>
      <c r="D3632" t="s">
        <v>240</v>
      </c>
      <c r="E3632" t="s">
        <v>276</v>
      </c>
      <c r="F3632" t="s">
        <v>443</v>
      </c>
      <c r="G3632" s="8" t="s">
        <v>444</v>
      </c>
      <c r="H3632" t="s">
        <v>324</v>
      </c>
      <c r="I3632" s="7">
        <v>0</v>
      </c>
      <c r="L3632" s="7">
        <v>31029129445</v>
      </c>
      <c r="M3632" s="7">
        <v>2139527304</v>
      </c>
      <c r="N3632" s="7">
        <v>531278955</v>
      </c>
      <c r="O3632" s="20" t="str">
        <f t="shared" si="114"/>
        <v/>
      </c>
    </row>
    <row r="3633" spans="1:15">
      <c r="A3633" s="20" t="str">
        <f t="shared" si="113"/>
        <v>Íslenski lífeyrissjóðurinnLíf 3</v>
      </c>
      <c r="B3633" s="20" t="str">
        <f>_xlfn.IFNA(INDEX(Listi!$AI:$AI,MATCH(C3633,Listi!$AJ:$AJ,0)),INDEX(Listi!T:T,MATCH(C3633,Listi!U:U,0)))</f>
        <v xml:space="preserve">Íslenski  </v>
      </c>
      <c r="C3633" t="s">
        <v>238</v>
      </c>
      <c r="D3633" t="s">
        <v>241</v>
      </c>
      <c r="E3633" t="s">
        <v>276</v>
      </c>
      <c r="F3633" t="s">
        <v>443</v>
      </c>
      <c r="G3633" s="8" t="s">
        <v>444</v>
      </c>
      <c r="H3633" t="s">
        <v>324</v>
      </c>
      <c r="I3633" s="7">
        <v>0</v>
      </c>
      <c r="L3633" s="7">
        <v>26552298455</v>
      </c>
      <c r="M3633" s="7">
        <v>1349981892</v>
      </c>
      <c r="N3633" s="7">
        <v>474868471</v>
      </c>
      <c r="O3633" s="20" t="str">
        <f t="shared" si="114"/>
        <v/>
      </c>
    </row>
    <row r="3634" spans="1:15">
      <c r="A3634" s="20" t="str">
        <f t="shared" si="113"/>
        <v>Íslenski lífeyrissjóðurinnLíf 4</v>
      </c>
      <c r="B3634" s="20" t="str">
        <f>_xlfn.IFNA(INDEX(Listi!$AI:$AI,MATCH(C3634,Listi!$AJ:$AJ,0)),INDEX(Listi!T:T,MATCH(C3634,Listi!U:U,0)))</f>
        <v xml:space="preserve">Íslenski  </v>
      </c>
      <c r="C3634" t="s">
        <v>238</v>
      </c>
      <c r="D3634" t="s">
        <v>242</v>
      </c>
      <c r="E3634" t="s">
        <v>276</v>
      </c>
      <c r="F3634" t="s">
        <v>443</v>
      </c>
      <c r="G3634" s="8" t="s">
        <v>444</v>
      </c>
      <c r="H3634" t="s">
        <v>324</v>
      </c>
      <c r="I3634" s="7">
        <v>0</v>
      </c>
      <c r="L3634" s="7">
        <v>15323468197</v>
      </c>
      <c r="M3634" s="7">
        <v>592019313</v>
      </c>
      <c r="N3634" s="7">
        <v>649721424</v>
      </c>
      <c r="O3634" s="20" t="str">
        <f t="shared" si="114"/>
        <v/>
      </c>
    </row>
    <row r="3635" spans="1:15">
      <c r="A3635" s="20" t="str">
        <f t="shared" si="113"/>
        <v>Íslenski lífeyrissjóðurinnSamtryggingardeild</v>
      </c>
      <c r="B3635" s="20" t="str">
        <f>_xlfn.IFNA(INDEX(Listi!$AI:$AI,MATCH(C3635,Listi!$AJ:$AJ,0)),INDEX(Listi!T:T,MATCH(C3635,Listi!U:U,0)))</f>
        <v xml:space="preserve">Íslenski  </v>
      </c>
      <c r="C3635" t="s">
        <v>238</v>
      </c>
      <c r="D3635" t="s">
        <v>205</v>
      </c>
      <c r="E3635" t="s">
        <v>275</v>
      </c>
      <c r="F3635" t="s">
        <v>443</v>
      </c>
      <c r="G3635" s="8" t="s">
        <v>444</v>
      </c>
      <c r="H3635" t="s">
        <v>324</v>
      </c>
      <c r="I3635" s="7">
        <v>0</v>
      </c>
      <c r="L3635" s="7">
        <v>32369481106</v>
      </c>
      <c r="M3635" s="7">
        <v>2513450236</v>
      </c>
      <c r="N3635" s="7">
        <v>182749847</v>
      </c>
      <c r="O3635" s="20" t="str">
        <f t="shared" si="114"/>
        <v/>
      </c>
    </row>
    <row r="3636" spans="1:15">
      <c r="A3636" s="20" t="str">
        <f t="shared" si="113"/>
        <v>Kvika banki hf.Ævileið</v>
      </c>
      <c r="B3636" s="20" t="str">
        <f>_xlfn.IFNA(INDEX(Listi!$AI:$AI,MATCH(C3636,Listi!$AJ:$AJ,0)),INDEX(Listi!T:T,MATCH(C3636,Listi!U:U,0)))</f>
        <v xml:space="preserve">Kvika banki </v>
      </c>
      <c r="C3636" t="s">
        <v>243</v>
      </c>
      <c r="D3636" t="s">
        <v>248</v>
      </c>
      <c r="E3636" t="s">
        <v>276</v>
      </c>
      <c r="F3636" t="s">
        <v>443</v>
      </c>
      <c r="G3636" s="8" t="s">
        <v>444</v>
      </c>
      <c r="H3636" t="s">
        <v>324</v>
      </c>
      <c r="I3636" s="7">
        <v>0</v>
      </c>
      <c r="L3636" s="7">
        <v>83990162</v>
      </c>
      <c r="M3636" s="7">
        <v>9152445</v>
      </c>
      <c r="N3636" s="7">
        <v>0</v>
      </c>
      <c r="O3636" s="20" t="str">
        <f t="shared" si="114"/>
        <v/>
      </c>
    </row>
    <row r="3637" spans="1:15">
      <c r="A3637" s="20" t="str">
        <f t="shared" si="113"/>
        <v>Kvika banki hf.Innlánaleið</v>
      </c>
      <c r="B3637" s="20" t="str">
        <f>_xlfn.IFNA(INDEX(Listi!$AI:$AI,MATCH(C3637,Listi!$AJ:$AJ,0)),INDEX(Listi!T:T,MATCH(C3637,Listi!U:U,0)))</f>
        <v xml:space="preserve">Kvika banki </v>
      </c>
      <c r="C3637" t="s">
        <v>243</v>
      </c>
      <c r="D3637" t="s">
        <v>230</v>
      </c>
      <c r="E3637" t="s">
        <v>276</v>
      </c>
      <c r="F3637" t="s">
        <v>443</v>
      </c>
      <c r="G3637" s="8" t="s">
        <v>444</v>
      </c>
      <c r="H3637" t="s">
        <v>324</v>
      </c>
      <c r="I3637" s="7">
        <v>0</v>
      </c>
      <c r="L3637" s="7">
        <v>2045925829</v>
      </c>
      <c r="M3637" s="7">
        <v>336947043</v>
      </c>
      <c r="N3637" s="7">
        <v>10453565</v>
      </c>
      <c r="O3637" s="20" t="str">
        <f t="shared" si="114"/>
        <v/>
      </c>
    </row>
    <row r="3638" spans="1:15">
      <c r="A3638" s="20" t="str">
        <f t="shared" ref="A3638:A3699" si="115">CONCATENATE(C3638,D3638)</f>
        <v>Kvika banki hf.Kvika Séreignasparnaður 5</v>
      </c>
      <c r="B3638" s="20" t="str">
        <f>_xlfn.IFNA(INDEX(Listi!$AI:$AI,MATCH(C3638,Listi!$AJ:$AJ,0)),INDEX(Listi!T:T,MATCH(C3638,Listi!U:U,0)))</f>
        <v xml:space="preserve">Kvika banki </v>
      </c>
      <c r="C3638" t="s">
        <v>243</v>
      </c>
      <c r="D3638" t="s">
        <v>471</v>
      </c>
      <c r="E3638" t="s">
        <v>276</v>
      </c>
      <c r="F3638" t="s">
        <v>443</v>
      </c>
      <c r="G3638" s="8" t="s">
        <v>444</v>
      </c>
      <c r="H3638" t="s">
        <v>324</v>
      </c>
      <c r="I3638" s="7">
        <v>0</v>
      </c>
      <c r="L3638" s="7">
        <v>1146886398</v>
      </c>
      <c r="M3638" s="7">
        <v>0</v>
      </c>
      <c r="N3638" s="7">
        <v>0</v>
      </c>
      <c r="O3638" s="20" t="str">
        <f t="shared" si="114"/>
        <v/>
      </c>
    </row>
    <row r="3639" spans="1:15">
      <c r="A3639" s="20" t="str">
        <f t="shared" si="115"/>
        <v>Kvika banki hf.MP Séreign 1</v>
      </c>
      <c r="B3639" s="20" t="str">
        <f>_xlfn.IFNA(INDEX(Listi!$AI:$AI,MATCH(C3639,Listi!$AJ:$AJ,0)),INDEX(Listi!T:T,MATCH(C3639,Listi!U:U,0)))</f>
        <v xml:space="preserve">Kvika banki </v>
      </c>
      <c r="C3639" t="s">
        <v>243</v>
      </c>
      <c r="D3639" t="s">
        <v>244</v>
      </c>
      <c r="E3639" t="s">
        <v>276</v>
      </c>
      <c r="F3639" t="s">
        <v>443</v>
      </c>
      <c r="G3639" s="8" t="s">
        <v>444</v>
      </c>
      <c r="H3639" t="s">
        <v>324</v>
      </c>
      <c r="I3639" s="7">
        <v>0</v>
      </c>
      <c r="L3639" s="7">
        <v>706827763</v>
      </c>
      <c r="M3639" s="7">
        <v>48440481</v>
      </c>
      <c r="N3639" s="7">
        <v>9836508</v>
      </c>
      <c r="O3639" s="20" t="str">
        <f t="shared" si="114"/>
        <v/>
      </c>
    </row>
    <row r="3640" spans="1:15">
      <c r="A3640" s="20" t="str">
        <f t="shared" si="115"/>
        <v>Kvika banki hf.MP Séreign 2</v>
      </c>
      <c r="B3640" s="20" t="str">
        <f>_xlfn.IFNA(INDEX(Listi!$AI:$AI,MATCH(C3640,Listi!$AJ:$AJ,0)),INDEX(Listi!T:T,MATCH(C3640,Listi!U:U,0)))</f>
        <v xml:space="preserve">Kvika banki </v>
      </c>
      <c r="C3640" t="s">
        <v>243</v>
      </c>
      <c r="D3640" t="s">
        <v>245</v>
      </c>
      <c r="E3640" t="s">
        <v>276</v>
      </c>
      <c r="F3640" t="s">
        <v>443</v>
      </c>
      <c r="G3640" s="8" t="s">
        <v>444</v>
      </c>
      <c r="H3640" t="s">
        <v>324</v>
      </c>
      <c r="I3640" s="7">
        <v>0</v>
      </c>
      <c r="L3640" s="7">
        <v>853989181</v>
      </c>
      <c r="M3640" s="7">
        <v>42441382</v>
      </c>
      <c r="N3640" s="7">
        <v>14637701</v>
      </c>
      <c r="O3640" s="20" t="str">
        <f t="shared" si="114"/>
        <v/>
      </c>
    </row>
    <row r="3641" spans="1:15">
      <c r="A3641" s="20" t="str">
        <f t="shared" si="115"/>
        <v>Kvika banki hf.MP Séreign 3</v>
      </c>
      <c r="B3641" s="20" t="str">
        <f>_xlfn.IFNA(INDEX(Listi!$AI:$AI,MATCH(C3641,Listi!$AJ:$AJ,0)),INDEX(Listi!T:T,MATCH(C3641,Listi!U:U,0)))</f>
        <v xml:space="preserve">Kvika banki </v>
      </c>
      <c r="C3641" t="s">
        <v>243</v>
      </c>
      <c r="D3641" t="s">
        <v>246</v>
      </c>
      <c r="E3641" t="s">
        <v>276</v>
      </c>
      <c r="F3641" t="s">
        <v>443</v>
      </c>
      <c r="G3641" s="8" t="s">
        <v>444</v>
      </c>
      <c r="H3641" t="s">
        <v>324</v>
      </c>
      <c r="I3641" s="7">
        <v>0</v>
      </c>
      <c r="L3641" s="7">
        <v>141173858</v>
      </c>
      <c r="M3641" s="7">
        <v>3374790</v>
      </c>
      <c r="N3641" s="7">
        <v>0</v>
      </c>
      <c r="O3641" s="20" t="str">
        <f t="shared" si="114"/>
        <v/>
      </c>
    </row>
    <row r="3642" spans="1:15">
      <c r="A3642" s="20" t="str">
        <f t="shared" si="115"/>
        <v>Kvika banki hf.MP Séreign 4</v>
      </c>
      <c r="B3642" s="20" t="str">
        <f>_xlfn.IFNA(INDEX(Listi!$AI:$AI,MATCH(C3642,Listi!$AJ:$AJ,0)),INDEX(Listi!T:T,MATCH(C3642,Listi!U:U,0)))</f>
        <v xml:space="preserve">Kvika banki </v>
      </c>
      <c r="C3642" t="s">
        <v>243</v>
      </c>
      <c r="D3642" t="s">
        <v>247</v>
      </c>
      <c r="E3642" t="s">
        <v>276</v>
      </c>
      <c r="F3642" t="s">
        <v>443</v>
      </c>
      <c r="G3642" s="8" t="s">
        <v>444</v>
      </c>
      <c r="H3642" t="s">
        <v>324</v>
      </c>
      <c r="I3642" s="7">
        <v>0</v>
      </c>
      <c r="L3642" s="7">
        <v>55886684</v>
      </c>
      <c r="M3642" s="7">
        <v>2888869</v>
      </c>
      <c r="N3642" s="7">
        <v>0</v>
      </c>
      <c r="O3642" s="20" t="str">
        <f t="shared" si="114"/>
        <v/>
      </c>
    </row>
    <row r="3643" spans="1:15">
      <c r="A3643" s="20" t="str">
        <f t="shared" si="115"/>
        <v>Landsbankinn hf.Landsbankinn Erlend verðbréf</v>
      </c>
      <c r="B3643" s="20" t="str">
        <f>_xlfn.IFNA(INDEX(Listi!$AI:$AI,MATCH(C3643,Listi!$AJ:$AJ,0)),INDEX(Listi!T:T,MATCH(C3643,Listi!U:U,0)))</f>
        <v>Landsbankinn</v>
      </c>
      <c r="C3643" t="s">
        <v>249</v>
      </c>
      <c r="D3643" t="s">
        <v>385</v>
      </c>
      <c r="E3643" t="s">
        <v>276</v>
      </c>
      <c r="F3643" t="s">
        <v>443</v>
      </c>
      <c r="G3643" s="8" t="s">
        <v>444</v>
      </c>
      <c r="H3643" t="s">
        <v>324</v>
      </c>
      <c r="I3643" s="7">
        <v>0</v>
      </c>
      <c r="L3643" s="7">
        <v>3705185129</v>
      </c>
      <c r="M3643" s="7">
        <v>119989407</v>
      </c>
      <c r="N3643" s="7">
        <v>87847878</v>
      </c>
      <c r="O3643" s="20" t="str">
        <f t="shared" si="114"/>
        <v/>
      </c>
    </row>
    <row r="3644" spans="1:15">
      <c r="A3644" s="20" t="str">
        <f t="shared" si="115"/>
        <v>Landsbankinn hf.Landsbankinn Lífeyrisbók</v>
      </c>
      <c r="B3644" s="20" t="str">
        <f>_xlfn.IFNA(INDEX(Listi!$AI:$AI,MATCH(C3644,Listi!$AJ:$AJ,0)),INDEX(Listi!T:T,MATCH(C3644,Listi!U:U,0)))</f>
        <v>Landsbankinn</v>
      </c>
      <c r="C3644" t="s">
        <v>249</v>
      </c>
      <c r="D3644" t="s">
        <v>367</v>
      </c>
      <c r="E3644" t="s">
        <v>276</v>
      </c>
      <c r="F3644" t="s">
        <v>443</v>
      </c>
      <c r="G3644" s="8" t="s">
        <v>444</v>
      </c>
      <c r="H3644" t="s">
        <v>324</v>
      </c>
      <c r="I3644" s="7">
        <v>0</v>
      </c>
      <c r="L3644" s="7">
        <v>3016213427</v>
      </c>
      <c r="M3644" s="7">
        <v>440353590</v>
      </c>
      <c r="N3644" s="7">
        <v>298769900</v>
      </c>
      <c r="O3644" s="20" t="str">
        <f t="shared" si="114"/>
        <v/>
      </c>
    </row>
    <row r="3645" spans="1:15">
      <c r="A3645" s="20" t="str">
        <f t="shared" si="115"/>
        <v>Landsbankinn hf.Landsbankinn Lífeyrisbók verðtryggð</v>
      </c>
      <c r="B3645" s="20" t="str">
        <f>_xlfn.IFNA(INDEX(Listi!$AI:$AI,MATCH(C3645,Listi!$AJ:$AJ,0)),INDEX(Listi!T:T,MATCH(C3645,Listi!U:U,0)))</f>
        <v>Landsbankinn</v>
      </c>
      <c r="C3645" t="s">
        <v>249</v>
      </c>
      <c r="D3645" t="s">
        <v>598</v>
      </c>
      <c r="E3645" t="s">
        <v>276</v>
      </c>
      <c r="F3645" t="s">
        <v>443</v>
      </c>
      <c r="G3645" s="8" t="s">
        <v>444</v>
      </c>
      <c r="H3645" t="s">
        <v>324</v>
      </c>
      <c r="I3645" s="7">
        <v>0</v>
      </c>
      <c r="L3645" s="7">
        <v>66896053137</v>
      </c>
      <c r="M3645" s="7">
        <v>6692476029</v>
      </c>
      <c r="N3645" s="7">
        <v>4680072987</v>
      </c>
      <c r="O3645" s="20" t="str">
        <f t="shared" si="114"/>
        <v/>
      </c>
    </row>
    <row r="3646" spans="1:15">
      <c r="A3646" s="20" t="str">
        <f t="shared" si="115"/>
        <v>Lífeyrissjóður bændaSamtryggingardeild</v>
      </c>
      <c r="B3646" s="20" t="str">
        <f>_xlfn.IFNA(INDEX(Listi!$AI:$AI,MATCH(C3646,Listi!$AJ:$AJ,0)),INDEX(Listi!T:T,MATCH(C3646,Listi!U:U,0)))</f>
        <v>Lífeyrissjóður bænda</v>
      </c>
      <c r="C3646" t="s">
        <v>252</v>
      </c>
      <c r="D3646" t="s">
        <v>205</v>
      </c>
      <c r="E3646" t="s">
        <v>275</v>
      </c>
      <c r="F3646" t="s">
        <v>443</v>
      </c>
      <c r="G3646" s="8" t="s">
        <v>444</v>
      </c>
      <c r="H3646" t="s">
        <v>324</v>
      </c>
      <c r="I3646" s="7">
        <v>0</v>
      </c>
      <c r="L3646" s="7">
        <v>45108278171</v>
      </c>
      <c r="M3646" s="7">
        <v>776003397</v>
      </c>
      <c r="N3646" s="7">
        <v>1921473168</v>
      </c>
      <c r="O3646" s="20" t="str">
        <f t="shared" si="114"/>
        <v/>
      </c>
    </row>
    <row r="3647" spans="1:15">
      <c r="A3647" s="20" t="str">
        <f t="shared" si="115"/>
        <v>Lífeyrissjóður bankamannaAldursdeild</v>
      </c>
      <c r="B3647" s="20" t="str">
        <f>_xlfn.IFNA(INDEX(Listi!$AI:$AI,MATCH(C3647,Listi!$AJ:$AJ,0)),INDEX(Listi!T:T,MATCH(C3647,Listi!U:U,0)))</f>
        <v>Lífeyrissjóður bankam.</v>
      </c>
      <c r="C3647" t="s">
        <v>250</v>
      </c>
      <c r="D3647" t="s">
        <v>251</v>
      </c>
      <c r="E3647" t="s">
        <v>275</v>
      </c>
      <c r="F3647" t="s">
        <v>443</v>
      </c>
      <c r="G3647" s="8" t="s">
        <v>444</v>
      </c>
      <c r="H3647" t="s">
        <v>324</v>
      </c>
      <c r="I3647" s="7">
        <v>0</v>
      </c>
      <c r="L3647" s="7">
        <v>61369964000</v>
      </c>
      <c r="M3647" s="7">
        <v>1996063000</v>
      </c>
      <c r="N3647" s="7">
        <v>753444000</v>
      </c>
      <c r="O3647" s="20" t="str">
        <f t="shared" si="114"/>
        <v/>
      </c>
    </row>
    <row r="3648" spans="1:15">
      <c r="A3648" s="20" t="str">
        <f t="shared" si="115"/>
        <v>Lífeyrissjóður bankamannaHlutfallsdeild</v>
      </c>
      <c r="B3648" s="20" t="str">
        <f>_xlfn.IFNA(INDEX(Listi!$AI:$AI,MATCH(C3648,Listi!$AJ:$AJ,0)),INDEX(Listi!T:T,MATCH(C3648,Listi!U:U,0)))</f>
        <v>Lífeyrissjóður bankam.</v>
      </c>
      <c r="C3648" t="s">
        <v>250</v>
      </c>
      <c r="D3648" t="s">
        <v>467</v>
      </c>
      <c r="E3648" t="s">
        <v>275</v>
      </c>
      <c r="F3648" t="s">
        <v>443</v>
      </c>
      <c r="G3648" s="8" t="s">
        <v>444</v>
      </c>
      <c r="H3648" t="s">
        <v>324</v>
      </c>
      <c r="I3648" s="7">
        <v>0</v>
      </c>
      <c r="L3648" s="7">
        <v>40286427000</v>
      </c>
      <c r="M3648" s="7">
        <v>125147000</v>
      </c>
      <c r="N3648" s="7">
        <v>2741197000</v>
      </c>
      <c r="O3648" s="20" t="str">
        <f t="shared" si="114"/>
        <v/>
      </c>
    </row>
    <row r="3649" spans="1:15">
      <c r="A3649" s="20" t="str">
        <f t="shared" si="115"/>
        <v>Lífeyrissjóður RangæingaSamtryggingardeild</v>
      </c>
      <c r="B3649" s="20" t="str">
        <f>_xlfn.IFNA(INDEX(Listi!$AI:$AI,MATCH(C3649,Listi!$AJ:$AJ,0)),INDEX(Listi!T:T,MATCH(C3649,Listi!U:U,0)))</f>
        <v>Lífeyrissjóður Rang.</v>
      </c>
      <c r="C3649" t="s">
        <v>253</v>
      </c>
      <c r="D3649" t="s">
        <v>205</v>
      </c>
      <c r="E3649" t="s">
        <v>275</v>
      </c>
      <c r="F3649" t="s">
        <v>443</v>
      </c>
      <c r="G3649" s="8" t="s">
        <v>444</v>
      </c>
      <c r="H3649" t="s">
        <v>324</v>
      </c>
      <c r="I3649" s="7">
        <v>0</v>
      </c>
      <c r="L3649" s="7">
        <v>18949790000</v>
      </c>
      <c r="M3649" s="7">
        <v>835894000</v>
      </c>
      <c r="N3649" s="7">
        <v>386250000</v>
      </c>
      <c r="O3649" s="20" t="str">
        <f t="shared" si="114"/>
        <v/>
      </c>
    </row>
    <row r="3650" spans="1:15">
      <c r="A3650" s="20" t="str">
        <f t="shared" si="115"/>
        <v>Lífeyrissjóður starfsmanna AkureyrarbæjarSamtryggingardeild</v>
      </c>
      <c r="B3650" s="20" t="str">
        <f>_xlfn.IFNA(INDEX(Listi!$AI:$AI,MATCH(C3650,Listi!$AJ:$AJ,0)),INDEX(Listi!T:T,MATCH(C3650,Listi!U:U,0)))</f>
        <v>Lífeyrissj. starfsm. Akureyrarb.</v>
      </c>
      <c r="C3650" t="s">
        <v>274</v>
      </c>
      <c r="D3650" t="s">
        <v>205</v>
      </c>
      <c r="E3650" t="s">
        <v>275</v>
      </c>
      <c r="F3650" t="s">
        <v>443</v>
      </c>
      <c r="G3650" s="8" t="s">
        <v>444</v>
      </c>
      <c r="H3650" t="s">
        <v>324</v>
      </c>
      <c r="I3650" s="7">
        <v>0</v>
      </c>
      <c r="L3650" s="7">
        <v>14569496826</v>
      </c>
      <c r="M3650" s="7">
        <v>46271787</v>
      </c>
      <c r="N3650" s="7">
        <v>1160288032</v>
      </c>
      <c r="O3650" s="20" t="str">
        <f t="shared" ref="O3650:O3713" si="116">IFERROR(VLOOKUP(F3650,EhLykill,3,FALSE),"")</f>
        <v/>
      </c>
    </row>
    <row r="3651" spans="1:15">
      <c r="A3651" s="20" t="str">
        <f t="shared" si="115"/>
        <v>Lífeyrissjóður starfsmanna Búnaðarbanka ÍslandsSamtryggingardeild</v>
      </c>
      <c r="B3651" s="20" t="str">
        <f>_xlfn.IFNA(INDEX(Listi!$AI:$AI,MATCH(C3651,Listi!$AJ:$AJ,0)),INDEX(Listi!T:T,MATCH(C3651,Listi!U:U,0)))</f>
        <v>Lífeyrissj. starfsm. Búnaðarb.Ísl.</v>
      </c>
      <c r="C3651" t="s">
        <v>254</v>
      </c>
      <c r="D3651" t="s">
        <v>205</v>
      </c>
      <c r="E3651" t="s">
        <v>275</v>
      </c>
      <c r="F3651" t="s">
        <v>443</v>
      </c>
      <c r="G3651" s="8" t="s">
        <v>444</v>
      </c>
      <c r="H3651" t="s">
        <v>324</v>
      </c>
      <c r="I3651" s="7">
        <v>0</v>
      </c>
      <c r="L3651" s="7">
        <v>27921283000</v>
      </c>
      <c r="M3651" s="7">
        <v>7378000</v>
      </c>
      <c r="N3651" s="7">
        <v>1535577000</v>
      </c>
      <c r="O3651" s="20" t="str">
        <f t="shared" si="116"/>
        <v/>
      </c>
    </row>
    <row r="3652" spans="1:15">
      <c r="A3652" s="20" t="str">
        <f t="shared" si="115"/>
        <v>Lífeyrissjóður starfsmanna ReykjavíkurborgarSamtryggingardeild</v>
      </c>
      <c r="B3652" s="20" t="str">
        <f>_xlfn.IFNA(INDEX(Listi!$AI:$AI,MATCH(C3652,Listi!$AJ:$AJ,0)),INDEX(Listi!T:T,MATCH(C3652,Listi!U:U,0)))</f>
        <v>Lífeyrissj. starfsm. Reykjav.</v>
      </c>
      <c r="C3652" t="s">
        <v>255</v>
      </c>
      <c r="D3652" t="s">
        <v>205</v>
      </c>
      <c r="E3652" t="s">
        <v>275</v>
      </c>
      <c r="F3652" t="s">
        <v>443</v>
      </c>
      <c r="G3652" s="8" t="s">
        <v>444</v>
      </c>
      <c r="H3652" t="s">
        <v>324</v>
      </c>
      <c r="I3652" s="7">
        <v>0</v>
      </c>
      <c r="L3652" s="7">
        <v>92450251598</v>
      </c>
      <c r="M3652" s="7">
        <v>217604296</v>
      </c>
      <c r="N3652" s="7">
        <v>6195210428</v>
      </c>
      <c r="O3652" s="20" t="str">
        <f t="shared" si="116"/>
        <v/>
      </c>
    </row>
    <row r="3653" spans="1:15">
      <c r="A3653" s="20" t="str">
        <f t="shared" si="115"/>
        <v>Lífeyrissjóður starfsmanna ríkisinsA-deild</v>
      </c>
      <c r="B3653" s="20" t="str">
        <f>_xlfn.IFNA(INDEX(Listi!$AI:$AI,MATCH(C3653,Listi!$AJ:$AJ,0)),INDEX(Listi!T:T,MATCH(C3653,Listi!U:U,0)))</f>
        <v>LSR</v>
      </c>
      <c r="C3653" t="s">
        <v>256</v>
      </c>
      <c r="D3653" t="s">
        <v>257</v>
      </c>
      <c r="E3653" t="s">
        <v>275</v>
      </c>
      <c r="F3653" t="s">
        <v>443</v>
      </c>
      <c r="G3653" s="8" t="s">
        <v>444</v>
      </c>
      <c r="H3653" t="s">
        <v>324</v>
      </c>
      <c r="I3653" s="7">
        <v>0</v>
      </c>
      <c r="L3653" s="7">
        <v>1024402726080</v>
      </c>
      <c r="M3653" s="7">
        <v>38030413328</v>
      </c>
      <c r="N3653" s="7">
        <v>13011563069</v>
      </c>
      <c r="O3653" s="20" t="str">
        <f t="shared" si="116"/>
        <v/>
      </c>
    </row>
    <row r="3654" spans="1:15">
      <c r="A3654" s="20" t="str">
        <f t="shared" si="115"/>
        <v>Lífeyrissjóður starfsmanna ríkisinsB-deild</v>
      </c>
      <c r="B3654" s="20" t="str">
        <f>_xlfn.IFNA(INDEX(Listi!$AI:$AI,MATCH(C3654,Listi!$AJ:$AJ,0)),INDEX(Listi!T:T,MATCH(C3654,Listi!U:U,0)))</f>
        <v>LSR</v>
      </c>
      <c r="C3654" t="s">
        <v>256</v>
      </c>
      <c r="D3654" t="s">
        <v>218</v>
      </c>
      <c r="E3654" t="s">
        <v>275</v>
      </c>
      <c r="F3654" t="s">
        <v>443</v>
      </c>
      <c r="G3654" s="8" t="s">
        <v>444</v>
      </c>
      <c r="H3654" t="s">
        <v>324</v>
      </c>
      <c r="I3654" s="7">
        <v>0</v>
      </c>
      <c r="L3654" s="7">
        <v>297381500048</v>
      </c>
      <c r="M3654" s="7">
        <v>1364474032</v>
      </c>
      <c r="N3654" s="7">
        <v>62409553231</v>
      </c>
      <c r="O3654" s="20" t="str">
        <f t="shared" si="116"/>
        <v/>
      </c>
    </row>
    <row r="3655" spans="1:15">
      <c r="A3655" s="20" t="str">
        <f t="shared" si="115"/>
        <v>Lífeyrissjóður starfsmanna ríkisinsLeið I</v>
      </c>
      <c r="B3655" s="20" t="str">
        <f>_xlfn.IFNA(INDEX(Listi!$AI:$AI,MATCH(C3655,Listi!$AJ:$AJ,0)),INDEX(Listi!T:T,MATCH(C3655,Listi!U:U,0)))</f>
        <v>LSR</v>
      </c>
      <c r="C3655" t="s">
        <v>256</v>
      </c>
      <c r="D3655" t="s">
        <v>258</v>
      </c>
      <c r="E3655" t="s">
        <v>276</v>
      </c>
      <c r="F3655" t="s">
        <v>443</v>
      </c>
      <c r="G3655" s="8" t="s">
        <v>444</v>
      </c>
      <c r="H3655" t="s">
        <v>324</v>
      </c>
      <c r="I3655" s="7">
        <v>0</v>
      </c>
      <c r="L3655" s="7">
        <v>11704214939</v>
      </c>
      <c r="M3655" s="7">
        <v>547428342</v>
      </c>
      <c r="N3655" s="7">
        <v>195323403</v>
      </c>
      <c r="O3655" s="20" t="str">
        <f t="shared" si="116"/>
        <v/>
      </c>
    </row>
    <row r="3656" spans="1:15">
      <c r="A3656" s="20" t="str">
        <f t="shared" si="115"/>
        <v>Lífeyrissjóður starfsmanna ríkisinsLeið II</v>
      </c>
      <c r="B3656" s="20" t="str">
        <f>_xlfn.IFNA(INDEX(Listi!$AI:$AI,MATCH(C3656,Listi!$AJ:$AJ,0)),INDEX(Listi!T:T,MATCH(C3656,Listi!U:U,0)))</f>
        <v>LSR</v>
      </c>
      <c r="C3656" t="s">
        <v>256</v>
      </c>
      <c r="D3656" t="s">
        <v>259</v>
      </c>
      <c r="E3656" t="s">
        <v>276</v>
      </c>
      <c r="F3656" t="s">
        <v>443</v>
      </c>
      <c r="G3656" s="8" t="s">
        <v>444</v>
      </c>
      <c r="H3656" t="s">
        <v>324</v>
      </c>
      <c r="I3656" s="7">
        <v>0</v>
      </c>
      <c r="L3656" s="7">
        <v>3365164594</v>
      </c>
      <c r="M3656" s="7">
        <v>379849453</v>
      </c>
      <c r="N3656" s="7">
        <v>93142056</v>
      </c>
      <c r="O3656" s="20" t="str">
        <f t="shared" si="116"/>
        <v/>
      </c>
    </row>
    <row r="3657" spans="1:15">
      <c r="A3657" s="20" t="str">
        <f t="shared" si="115"/>
        <v>Lífeyrissjóður starfsmanna ríkisinsLeið III</v>
      </c>
      <c r="B3657" s="20" t="str">
        <f>_xlfn.IFNA(INDEX(Listi!$AI:$AI,MATCH(C3657,Listi!$AJ:$AJ,0)),INDEX(Listi!T:T,MATCH(C3657,Listi!U:U,0)))</f>
        <v>LSR</v>
      </c>
      <c r="C3657" t="s">
        <v>256</v>
      </c>
      <c r="D3657" t="s">
        <v>260</v>
      </c>
      <c r="E3657" t="s">
        <v>276</v>
      </c>
      <c r="F3657" t="s">
        <v>443</v>
      </c>
      <c r="G3657" s="8" t="s">
        <v>444</v>
      </c>
      <c r="H3657" t="s">
        <v>324</v>
      </c>
      <c r="I3657" s="7">
        <v>0</v>
      </c>
      <c r="L3657" s="7">
        <v>9959294621</v>
      </c>
      <c r="M3657" s="7">
        <v>743287481</v>
      </c>
      <c r="N3657" s="7">
        <v>349903833</v>
      </c>
      <c r="O3657" s="20" t="str">
        <f t="shared" si="116"/>
        <v/>
      </c>
    </row>
    <row r="3658" spans="1:15">
      <c r="A3658" s="20" t="str">
        <f t="shared" si="115"/>
        <v>Lífeyrissjóður Tannlæknafél ÍslDeild I/Séreign</v>
      </c>
      <c r="B3658" s="20" t="str">
        <f>_xlfn.IFNA(INDEX(Listi!$AI:$AI,MATCH(C3658,Listi!$AJ:$AJ,0)),INDEX(Listi!T:T,MATCH(C3658,Listi!U:U,0)))</f>
        <v>Lífeyrissj. Tannlækna</v>
      </c>
      <c r="C3658" t="s">
        <v>261</v>
      </c>
      <c r="D3658" t="s">
        <v>207</v>
      </c>
      <c r="E3658" t="s">
        <v>276</v>
      </c>
      <c r="F3658" t="s">
        <v>443</v>
      </c>
      <c r="G3658" s="8" t="s">
        <v>444</v>
      </c>
      <c r="H3658" t="s">
        <v>324</v>
      </c>
      <c r="I3658" s="7">
        <v>0</v>
      </c>
      <c r="L3658" s="7">
        <v>6768408488</v>
      </c>
      <c r="M3658" s="7">
        <v>272759192</v>
      </c>
      <c r="N3658" s="7">
        <v>153838058</v>
      </c>
      <c r="O3658" s="20" t="str">
        <f t="shared" si="116"/>
        <v/>
      </c>
    </row>
    <row r="3659" spans="1:15">
      <c r="A3659" s="20" t="str">
        <f t="shared" si="115"/>
        <v>Lífeyrissjóður Tannlæknafél ÍslSamtryggingardeild</v>
      </c>
      <c r="B3659" s="20" t="str">
        <f>_xlfn.IFNA(INDEX(Listi!$AI:$AI,MATCH(C3659,Listi!$AJ:$AJ,0)),INDEX(Listi!T:T,MATCH(C3659,Listi!U:U,0)))</f>
        <v>Lífeyrissj. Tannlækna</v>
      </c>
      <c r="C3659" t="s">
        <v>261</v>
      </c>
      <c r="D3659" t="s">
        <v>205</v>
      </c>
      <c r="E3659" t="s">
        <v>275</v>
      </c>
      <c r="F3659" t="s">
        <v>443</v>
      </c>
      <c r="G3659" s="8" t="s">
        <v>444</v>
      </c>
      <c r="H3659" t="s">
        <v>324</v>
      </c>
      <c r="I3659" s="7">
        <v>0</v>
      </c>
      <c r="L3659" s="7">
        <v>2241251214</v>
      </c>
      <c r="M3659" s="7">
        <v>112827287</v>
      </c>
      <c r="N3659" s="7">
        <v>17930159</v>
      </c>
      <c r="O3659" s="20" t="str">
        <f t="shared" si="116"/>
        <v/>
      </c>
    </row>
    <row r="3660" spans="1:15">
      <c r="A3660" s="20" t="str">
        <f t="shared" si="115"/>
        <v>Lífeyrissjóður verslunarmannaÆvileið 1</v>
      </c>
      <c r="B3660" s="20" t="str">
        <f>_xlfn.IFNA(INDEX(Listi!$AI:$AI,MATCH(C3660,Listi!$AJ:$AJ,0)),INDEX(Listi!T:T,MATCH(C3660,Listi!U:U,0)))</f>
        <v>Lífeyrissj. Verslunarm.</v>
      </c>
      <c r="C3660" t="s">
        <v>206</v>
      </c>
      <c r="D3660" t="s">
        <v>310</v>
      </c>
      <c r="E3660" t="s">
        <v>276</v>
      </c>
      <c r="F3660" t="s">
        <v>443</v>
      </c>
      <c r="G3660" s="8" t="s">
        <v>444</v>
      </c>
      <c r="H3660" t="s">
        <v>324</v>
      </c>
      <c r="I3660" s="7">
        <v>0</v>
      </c>
      <c r="L3660" s="7">
        <v>2860479562</v>
      </c>
      <c r="M3660" s="7">
        <v>819651283</v>
      </c>
      <c r="N3660" s="7">
        <v>12562366</v>
      </c>
      <c r="O3660" s="20" t="str">
        <f t="shared" si="116"/>
        <v/>
      </c>
    </row>
    <row r="3661" spans="1:15">
      <c r="A3661" s="20" t="str">
        <f t="shared" si="115"/>
        <v>Lífeyrissjóður verslunarmannaÆvileið 2</v>
      </c>
      <c r="B3661" s="20" t="str">
        <f>_xlfn.IFNA(INDEX(Listi!$AI:$AI,MATCH(C3661,Listi!$AJ:$AJ,0)),INDEX(Listi!T:T,MATCH(C3661,Listi!U:U,0)))</f>
        <v>Lífeyrissj. Verslunarm.</v>
      </c>
      <c r="C3661" t="s">
        <v>206</v>
      </c>
      <c r="D3661" t="s">
        <v>309</v>
      </c>
      <c r="E3661" t="s">
        <v>276</v>
      </c>
      <c r="F3661" t="s">
        <v>443</v>
      </c>
      <c r="G3661" s="8" t="s">
        <v>444</v>
      </c>
      <c r="H3661" t="s">
        <v>324</v>
      </c>
      <c r="I3661" s="7">
        <v>0</v>
      </c>
      <c r="L3661" s="7">
        <v>2325064159</v>
      </c>
      <c r="M3661" s="7">
        <v>465663194</v>
      </c>
      <c r="N3661" s="7">
        <v>32037995</v>
      </c>
      <c r="O3661" s="20" t="str">
        <f t="shared" si="116"/>
        <v/>
      </c>
    </row>
    <row r="3662" spans="1:15">
      <c r="A3662" s="20" t="str">
        <f t="shared" si="115"/>
        <v>Lífeyrissjóður verslunarmannaÆvileið 3</v>
      </c>
      <c r="B3662" s="20" t="str">
        <f>_xlfn.IFNA(INDEX(Listi!$AI:$AI,MATCH(C3662,Listi!$AJ:$AJ,0)),INDEX(Listi!T:T,MATCH(C3662,Listi!U:U,0)))</f>
        <v>Lífeyrissj. Verslunarm.</v>
      </c>
      <c r="C3662" t="s">
        <v>206</v>
      </c>
      <c r="D3662" t="s">
        <v>308</v>
      </c>
      <c r="E3662" t="s">
        <v>276</v>
      </c>
      <c r="F3662" t="s">
        <v>443</v>
      </c>
      <c r="G3662" s="8" t="s">
        <v>444</v>
      </c>
      <c r="H3662" t="s">
        <v>324</v>
      </c>
      <c r="I3662" s="7">
        <v>0</v>
      </c>
      <c r="L3662" s="7">
        <v>1567402319</v>
      </c>
      <c r="M3662" s="7">
        <v>325961302</v>
      </c>
      <c r="N3662" s="7">
        <v>60283998</v>
      </c>
      <c r="O3662" s="20" t="str">
        <f t="shared" si="116"/>
        <v/>
      </c>
    </row>
    <row r="3663" spans="1:15">
      <c r="A3663" s="20" t="str">
        <f t="shared" si="115"/>
        <v>Lífeyrissjóður verslunarmannaDeild I/Séreign</v>
      </c>
      <c r="B3663" s="20" t="str">
        <f>_xlfn.IFNA(INDEX(Listi!$AI:$AI,MATCH(C3663,Listi!$AJ:$AJ,0)),INDEX(Listi!T:T,MATCH(C3663,Listi!U:U,0)))</f>
        <v>Lífeyrissj. Verslunarm.</v>
      </c>
      <c r="C3663" t="s">
        <v>206</v>
      </c>
      <c r="D3663" t="s">
        <v>207</v>
      </c>
      <c r="E3663" t="s">
        <v>276</v>
      </c>
      <c r="F3663" t="s">
        <v>443</v>
      </c>
      <c r="G3663" s="8" t="s">
        <v>444</v>
      </c>
      <c r="H3663" t="s">
        <v>324</v>
      </c>
      <c r="I3663" s="7">
        <v>0</v>
      </c>
      <c r="L3663" s="7">
        <v>19785724399</v>
      </c>
      <c r="M3663" s="7">
        <v>729937912</v>
      </c>
      <c r="N3663" s="7">
        <v>458382791</v>
      </c>
      <c r="O3663" s="20" t="str">
        <f t="shared" si="116"/>
        <v/>
      </c>
    </row>
    <row r="3664" spans="1:15">
      <c r="A3664" s="20" t="str">
        <f t="shared" si="115"/>
        <v>Lífeyrissjóður verslunarmannaSamtryggingardeild</v>
      </c>
      <c r="B3664" s="20" t="str">
        <f>_xlfn.IFNA(INDEX(Listi!$AI:$AI,MATCH(C3664,Listi!$AJ:$AJ,0)),INDEX(Listi!T:T,MATCH(C3664,Listi!U:U,0)))</f>
        <v>Lífeyrissj. Verslunarm.</v>
      </c>
      <c r="C3664" t="s">
        <v>206</v>
      </c>
      <c r="D3664" t="s">
        <v>205</v>
      </c>
      <c r="E3664" t="s">
        <v>275</v>
      </c>
      <c r="F3664" t="s">
        <v>443</v>
      </c>
      <c r="G3664" s="8" t="s">
        <v>444</v>
      </c>
      <c r="H3664" t="s">
        <v>324</v>
      </c>
      <c r="I3664" s="7">
        <v>0</v>
      </c>
      <c r="L3664" s="7">
        <v>1174592806906</v>
      </c>
      <c r="M3664" s="7">
        <v>35794261112</v>
      </c>
      <c r="N3664" s="7">
        <v>21965137185</v>
      </c>
      <c r="O3664" s="20" t="str">
        <f t="shared" si="116"/>
        <v/>
      </c>
    </row>
    <row r="3665" spans="1:15">
      <c r="A3665" s="20" t="str">
        <f t="shared" si="115"/>
        <v>Lífeyrissjóður VestmannaeyjaSafn I</v>
      </c>
      <c r="B3665" s="20" t="str">
        <f>_xlfn.IFNA(INDEX(Listi!$AI:$AI,MATCH(C3665,Listi!$AJ:$AJ,0)),INDEX(Listi!T:T,MATCH(C3665,Listi!U:U,0)))</f>
        <v>Lífeyrissj. Vestm.</v>
      </c>
      <c r="C3665" t="s">
        <v>262</v>
      </c>
      <c r="D3665" t="s">
        <v>210</v>
      </c>
      <c r="E3665" t="s">
        <v>276</v>
      </c>
      <c r="F3665" t="s">
        <v>443</v>
      </c>
      <c r="G3665" s="8" t="s">
        <v>444</v>
      </c>
      <c r="H3665" t="s">
        <v>324</v>
      </c>
      <c r="I3665" s="7">
        <v>0</v>
      </c>
      <c r="L3665" s="7">
        <v>381311221</v>
      </c>
      <c r="M3665" s="7">
        <v>44104006</v>
      </c>
      <c r="N3665" s="7">
        <v>13592960</v>
      </c>
      <c r="O3665" s="20" t="str">
        <f t="shared" si="116"/>
        <v/>
      </c>
    </row>
    <row r="3666" spans="1:15">
      <c r="A3666" s="20" t="str">
        <f t="shared" si="115"/>
        <v>Lífeyrissjóður VestmannaeyjaSafn II</v>
      </c>
      <c r="B3666" s="20" t="str">
        <f>_xlfn.IFNA(INDEX(Listi!$AI:$AI,MATCH(C3666,Listi!$AJ:$AJ,0)),INDEX(Listi!T:T,MATCH(C3666,Listi!U:U,0)))</f>
        <v>Lífeyrissj. Vestm.</v>
      </c>
      <c r="C3666" t="s">
        <v>262</v>
      </c>
      <c r="D3666" t="s">
        <v>211</v>
      </c>
      <c r="E3666" t="s">
        <v>276</v>
      </c>
      <c r="F3666" t="s">
        <v>443</v>
      </c>
      <c r="G3666" s="8" t="s">
        <v>444</v>
      </c>
      <c r="H3666" t="s">
        <v>324</v>
      </c>
      <c r="I3666" s="7">
        <v>0</v>
      </c>
      <c r="L3666" s="7">
        <v>571440191</v>
      </c>
      <c r="M3666" s="7">
        <v>40240404</v>
      </c>
      <c r="N3666" s="7">
        <v>18659289</v>
      </c>
      <c r="O3666" s="20" t="str">
        <f t="shared" si="116"/>
        <v/>
      </c>
    </row>
    <row r="3667" spans="1:15">
      <c r="A3667" s="20" t="str">
        <f t="shared" si="115"/>
        <v>Lífeyrissjóður VestmannaeyjaSamtryggingardeild</v>
      </c>
      <c r="B3667" s="20" t="str">
        <f>_xlfn.IFNA(INDEX(Listi!$AI:$AI,MATCH(C3667,Listi!$AJ:$AJ,0)),INDEX(Listi!T:T,MATCH(C3667,Listi!U:U,0)))</f>
        <v>Lífeyrissj. Vestm.</v>
      </c>
      <c r="C3667" t="s">
        <v>262</v>
      </c>
      <c r="D3667" t="s">
        <v>205</v>
      </c>
      <c r="E3667" t="s">
        <v>275</v>
      </c>
      <c r="F3667" t="s">
        <v>443</v>
      </c>
      <c r="G3667" s="8" t="s">
        <v>444</v>
      </c>
      <c r="H3667" t="s">
        <v>324</v>
      </c>
      <c r="I3667" s="7">
        <v>3819</v>
      </c>
      <c r="L3667" s="7">
        <v>85198020532</v>
      </c>
      <c r="M3667" s="7">
        <v>1944643004</v>
      </c>
      <c r="N3667" s="7">
        <v>2198060399</v>
      </c>
      <c r="O3667" s="20" t="str">
        <f t="shared" si="116"/>
        <v/>
      </c>
    </row>
    <row r="3668" spans="1:15">
      <c r="A3668" s="20" t="str">
        <f t="shared" si="115"/>
        <v>Lífsval - lífeyrissparnaðurLífsval 1</v>
      </c>
      <c r="B3668" s="20" t="str">
        <f>_xlfn.IFNA(INDEX(Listi!$AI:$AI,MATCH(C3668,Listi!$AJ:$AJ,0)),INDEX(Listi!T:T,MATCH(C3668,Listi!U:U,0)))</f>
        <v>Lífsval</v>
      </c>
      <c r="C3668" t="s">
        <v>263</v>
      </c>
      <c r="D3668" t="s">
        <v>264</v>
      </c>
      <c r="E3668" t="s">
        <v>276</v>
      </c>
      <c r="F3668" t="s">
        <v>443</v>
      </c>
      <c r="G3668" s="8" t="s">
        <v>444</v>
      </c>
      <c r="H3668" t="s">
        <v>324</v>
      </c>
      <c r="I3668" s="7">
        <v>0</v>
      </c>
      <c r="L3668" s="7">
        <v>1792991246</v>
      </c>
      <c r="M3668" s="7">
        <v>203244065</v>
      </c>
      <c r="N3668" s="7">
        <v>81003579</v>
      </c>
      <c r="O3668" s="20" t="str">
        <f t="shared" si="116"/>
        <v/>
      </c>
    </row>
    <row r="3669" spans="1:15">
      <c r="A3669" s="20" t="str">
        <f t="shared" si="115"/>
        <v>Lífsval - lífeyrissparnaðurLífsval 2</v>
      </c>
      <c r="B3669" s="20" t="str">
        <f>_xlfn.IFNA(INDEX(Listi!$AI:$AI,MATCH(C3669,Listi!$AJ:$AJ,0)),INDEX(Listi!T:T,MATCH(C3669,Listi!U:U,0)))</f>
        <v>Lífsval</v>
      </c>
      <c r="C3669" t="s">
        <v>263</v>
      </c>
      <c r="D3669" t="s">
        <v>265</v>
      </c>
      <c r="E3669" t="s">
        <v>276</v>
      </c>
      <c r="F3669" t="s">
        <v>443</v>
      </c>
      <c r="G3669" s="8" t="s">
        <v>444</v>
      </c>
      <c r="H3669" t="s">
        <v>324</v>
      </c>
      <c r="I3669" s="7">
        <v>248024</v>
      </c>
      <c r="L3669" s="7">
        <v>79660340</v>
      </c>
      <c r="M3669" s="7">
        <v>14369045</v>
      </c>
      <c r="N3669" s="7">
        <v>2695304</v>
      </c>
      <c r="O3669" s="20" t="str">
        <f t="shared" si="116"/>
        <v/>
      </c>
    </row>
    <row r="3670" spans="1:15">
      <c r="A3670" s="20" t="str">
        <f t="shared" si="115"/>
        <v>Lífsval - lífeyrissparnaðurLífsval 3</v>
      </c>
      <c r="B3670" s="20" t="str">
        <f>_xlfn.IFNA(INDEX(Listi!$AI:$AI,MATCH(C3670,Listi!$AJ:$AJ,0)),INDEX(Listi!T:T,MATCH(C3670,Listi!U:U,0)))</f>
        <v>Lífsval</v>
      </c>
      <c r="C3670" t="s">
        <v>263</v>
      </c>
      <c r="D3670" t="s">
        <v>266</v>
      </c>
      <c r="E3670" t="s">
        <v>276</v>
      </c>
      <c r="F3670" t="s">
        <v>443</v>
      </c>
      <c r="G3670" s="8" t="s">
        <v>444</v>
      </c>
      <c r="H3670" t="s">
        <v>324</v>
      </c>
      <c r="I3670" s="7">
        <v>422671</v>
      </c>
      <c r="L3670" s="7">
        <v>131239774</v>
      </c>
      <c r="M3670" s="7">
        <v>16635787</v>
      </c>
      <c r="N3670" s="7">
        <v>3548138</v>
      </c>
      <c r="O3670" s="20" t="str">
        <f t="shared" si="116"/>
        <v/>
      </c>
    </row>
    <row r="3671" spans="1:15">
      <c r="A3671" s="20" t="str">
        <f t="shared" si="115"/>
        <v>Lífsval - lífeyrissparnaðurLífsval 4</v>
      </c>
      <c r="B3671" s="20" t="str">
        <f>_xlfn.IFNA(INDEX(Listi!$AI:$AI,MATCH(C3671,Listi!$AJ:$AJ,0)),INDEX(Listi!T:T,MATCH(C3671,Listi!U:U,0)))</f>
        <v>Lífsval</v>
      </c>
      <c r="C3671" t="s">
        <v>263</v>
      </c>
      <c r="D3671" t="s">
        <v>267</v>
      </c>
      <c r="E3671" t="s">
        <v>276</v>
      </c>
      <c r="F3671" t="s">
        <v>443</v>
      </c>
      <c r="G3671" s="8" t="s">
        <v>444</v>
      </c>
      <c r="H3671" t="s">
        <v>324</v>
      </c>
      <c r="I3671" s="7">
        <v>221757</v>
      </c>
      <c r="L3671" s="7">
        <v>71752064</v>
      </c>
      <c r="M3671" s="7">
        <v>15238959</v>
      </c>
      <c r="N3671" s="7">
        <v>2058992</v>
      </c>
      <c r="O3671" s="20" t="str">
        <f t="shared" si="116"/>
        <v/>
      </c>
    </row>
    <row r="3672" spans="1:15">
      <c r="A3672" s="20" t="str">
        <f t="shared" si="115"/>
        <v>Lífsverk lífeyrissjóðurLífsverk I/Séreign</v>
      </c>
      <c r="B3672" s="20" t="str">
        <f>_xlfn.IFNA(INDEX(Listi!$AI:$AI,MATCH(C3672,Listi!$AJ:$AJ,0)),INDEX(Listi!T:T,MATCH(C3672,Listi!U:U,0)))</f>
        <v xml:space="preserve">Lífsverk  </v>
      </c>
      <c r="C3672" t="s">
        <v>268</v>
      </c>
      <c r="D3672" t="s">
        <v>269</v>
      </c>
      <c r="E3672" t="s">
        <v>276</v>
      </c>
      <c r="F3672" t="s">
        <v>443</v>
      </c>
      <c r="G3672" s="8" t="s">
        <v>444</v>
      </c>
      <c r="H3672" t="s">
        <v>324</v>
      </c>
      <c r="I3672" s="7">
        <v>0</v>
      </c>
      <c r="L3672" s="7">
        <v>4582957000</v>
      </c>
      <c r="M3672" s="7">
        <v>635926000</v>
      </c>
      <c r="N3672" s="7">
        <v>22708000</v>
      </c>
      <c r="O3672" s="20" t="str">
        <f t="shared" si="116"/>
        <v/>
      </c>
    </row>
    <row r="3673" spans="1:15">
      <c r="A3673" s="20" t="str">
        <f t="shared" si="115"/>
        <v>Lífsverk lífeyrissjóðurLífsverk II/Séreign</v>
      </c>
      <c r="B3673" s="20" t="str">
        <f>_xlfn.IFNA(INDEX(Listi!$AI:$AI,MATCH(C3673,Listi!$AJ:$AJ,0)),INDEX(Listi!T:T,MATCH(C3673,Listi!U:U,0)))</f>
        <v xml:space="preserve">Lífsverk  </v>
      </c>
      <c r="C3673" t="s">
        <v>268</v>
      </c>
      <c r="D3673" t="s">
        <v>270</v>
      </c>
      <c r="E3673" t="s">
        <v>276</v>
      </c>
      <c r="F3673" t="s">
        <v>443</v>
      </c>
      <c r="G3673" s="8" t="s">
        <v>444</v>
      </c>
      <c r="H3673" t="s">
        <v>324</v>
      </c>
      <c r="I3673" s="7">
        <v>0</v>
      </c>
      <c r="L3673" s="7">
        <v>23735073000</v>
      </c>
      <c r="M3673" s="7">
        <v>2073571000</v>
      </c>
      <c r="N3673" s="7">
        <v>249365000</v>
      </c>
      <c r="O3673" s="20" t="str">
        <f t="shared" si="116"/>
        <v/>
      </c>
    </row>
    <row r="3674" spans="1:15">
      <c r="A3674" s="20" t="str">
        <f t="shared" si="115"/>
        <v>Lífsverk lífeyrissjóðurLífsverk III/Séreign</v>
      </c>
      <c r="B3674" s="20" t="str">
        <f>_xlfn.IFNA(INDEX(Listi!$AI:$AI,MATCH(C3674,Listi!$AJ:$AJ,0)),INDEX(Listi!T:T,MATCH(C3674,Listi!U:U,0)))</f>
        <v xml:space="preserve">Lífsverk  </v>
      </c>
      <c r="C3674" t="s">
        <v>268</v>
      </c>
      <c r="D3674" t="s">
        <v>271</v>
      </c>
      <c r="E3674" t="s">
        <v>276</v>
      </c>
      <c r="F3674" t="s">
        <v>443</v>
      </c>
      <c r="G3674" s="8" t="s">
        <v>444</v>
      </c>
      <c r="H3674" t="s">
        <v>324</v>
      </c>
      <c r="I3674" s="7">
        <v>0</v>
      </c>
      <c r="L3674" s="7">
        <v>653814000</v>
      </c>
      <c r="M3674" s="7">
        <v>105107000</v>
      </c>
      <c r="N3674" s="7">
        <v>2613000</v>
      </c>
      <c r="O3674" s="20" t="str">
        <f t="shared" si="116"/>
        <v/>
      </c>
    </row>
    <row r="3675" spans="1:15">
      <c r="A3675" s="20" t="str">
        <f t="shared" si="115"/>
        <v>Lífsverk lífeyrissjóðurSamtryggingardeild</v>
      </c>
      <c r="B3675" s="20" t="str">
        <f>_xlfn.IFNA(INDEX(Listi!$AI:$AI,MATCH(C3675,Listi!$AJ:$AJ,0)),INDEX(Listi!T:T,MATCH(C3675,Listi!U:U,0)))</f>
        <v xml:space="preserve">Lífsverk  </v>
      </c>
      <c r="C3675" t="s">
        <v>268</v>
      </c>
      <c r="D3675" t="s">
        <v>205</v>
      </c>
      <c r="E3675" t="s">
        <v>275</v>
      </c>
      <c r="F3675" t="s">
        <v>443</v>
      </c>
      <c r="G3675" s="8" t="s">
        <v>444</v>
      </c>
      <c r="H3675" t="s">
        <v>324</v>
      </c>
      <c r="I3675" s="7">
        <v>0</v>
      </c>
      <c r="L3675" s="7">
        <v>120542527000</v>
      </c>
      <c r="M3675" s="7">
        <v>4397803000</v>
      </c>
      <c r="N3675" s="7">
        <v>1423151000</v>
      </c>
      <c r="O3675" s="20" t="str">
        <f t="shared" si="116"/>
        <v/>
      </c>
    </row>
    <row r="3676" spans="1:15">
      <c r="A3676" s="20" t="str">
        <f t="shared" si="115"/>
        <v>Söfnunarsjóður lífeyrisréttindaDeild I/Innlán</v>
      </c>
      <c r="B3676" s="20" t="str">
        <f>_xlfn.IFNA(INDEX(Listi!$AI:$AI,MATCH(C3676,Listi!$AJ:$AJ,0)),INDEX(Listi!T:T,MATCH(C3676,Listi!U:U,0)))</f>
        <v>Söfnunarsj.</v>
      </c>
      <c r="C3676" t="s">
        <v>272</v>
      </c>
      <c r="D3676" t="s">
        <v>273</v>
      </c>
      <c r="E3676" t="s">
        <v>276</v>
      </c>
      <c r="F3676" t="s">
        <v>443</v>
      </c>
      <c r="G3676" s="8" t="s">
        <v>444</v>
      </c>
      <c r="H3676" t="s">
        <v>324</v>
      </c>
      <c r="I3676" s="7">
        <v>0</v>
      </c>
      <c r="L3676" s="7">
        <v>2001731914</v>
      </c>
      <c r="M3676" s="7">
        <v>133561634</v>
      </c>
      <c r="N3676" s="7">
        <v>44803565</v>
      </c>
      <c r="O3676" s="20" t="str">
        <f t="shared" si="116"/>
        <v/>
      </c>
    </row>
    <row r="3677" spans="1:15">
      <c r="A3677" s="20" t="str">
        <f t="shared" si="115"/>
        <v>Söfnunarsjóður lífeyrisréttindaDeild III/Séreign</v>
      </c>
      <c r="B3677" s="20" t="str">
        <f>_xlfn.IFNA(INDEX(Listi!$AI:$AI,MATCH(C3677,Listi!$AJ:$AJ,0)),INDEX(Listi!T:T,MATCH(C3677,Listi!U:U,0)))</f>
        <v>Söfnunarsj.</v>
      </c>
      <c r="C3677" t="s">
        <v>272</v>
      </c>
      <c r="D3677" t="s">
        <v>599</v>
      </c>
      <c r="E3677" t="s">
        <v>276</v>
      </c>
      <c r="F3677" t="s">
        <v>443</v>
      </c>
      <c r="G3677" s="8" t="s">
        <v>444</v>
      </c>
      <c r="H3677" t="s">
        <v>324</v>
      </c>
      <c r="I3677" s="7">
        <v>0</v>
      </c>
      <c r="L3677" s="7">
        <v>24413085</v>
      </c>
      <c r="M3677" s="7">
        <v>24697577</v>
      </c>
      <c r="N3677" s="7">
        <v>900000</v>
      </c>
      <c r="O3677" s="20" t="str">
        <f t="shared" si="116"/>
        <v/>
      </c>
    </row>
    <row r="3678" spans="1:15">
      <c r="A3678" s="20" t="str">
        <f t="shared" si="115"/>
        <v>Söfnunarsjóður lífeyrisréttindaDeildII/Séreign</v>
      </c>
      <c r="B3678" s="20" t="str">
        <f>_xlfn.IFNA(INDEX(Listi!$AI:$AI,MATCH(C3678,Listi!$AJ:$AJ,0)),INDEX(Listi!T:T,MATCH(C3678,Listi!U:U,0)))</f>
        <v>Söfnunarsj.</v>
      </c>
      <c r="C3678" t="s">
        <v>272</v>
      </c>
      <c r="D3678" t="s">
        <v>586</v>
      </c>
      <c r="E3678" t="s">
        <v>276</v>
      </c>
      <c r="F3678" t="s">
        <v>443</v>
      </c>
      <c r="G3678" s="8" t="s">
        <v>444</v>
      </c>
      <c r="H3678" t="s">
        <v>324</v>
      </c>
      <c r="I3678" s="7">
        <v>0</v>
      </c>
      <c r="L3678" s="7">
        <v>1654616477</v>
      </c>
      <c r="M3678" s="7">
        <v>128539213</v>
      </c>
      <c r="N3678" s="7">
        <v>22846291</v>
      </c>
      <c r="O3678" s="20" t="str">
        <f t="shared" si="116"/>
        <v/>
      </c>
    </row>
    <row r="3679" spans="1:15">
      <c r="A3679" s="20" t="str">
        <f t="shared" si="115"/>
        <v>Söfnunarsjóður lífeyrisréttindaSamtryggingardeild</v>
      </c>
      <c r="B3679" s="20" t="str">
        <f>_xlfn.IFNA(INDEX(Listi!$AI:$AI,MATCH(C3679,Listi!$AJ:$AJ,0)),INDEX(Listi!T:T,MATCH(C3679,Listi!U:U,0)))</f>
        <v>Söfnunarsj.</v>
      </c>
      <c r="C3679" t="s">
        <v>272</v>
      </c>
      <c r="D3679" t="s">
        <v>205</v>
      </c>
      <c r="E3679" t="s">
        <v>275</v>
      </c>
      <c r="F3679" t="s">
        <v>443</v>
      </c>
      <c r="G3679" s="8" t="s">
        <v>444</v>
      </c>
      <c r="H3679" t="s">
        <v>324</v>
      </c>
      <c r="I3679" s="7">
        <v>0</v>
      </c>
      <c r="L3679" s="7">
        <v>238978847889</v>
      </c>
      <c r="M3679" s="7">
        <v>4967193409</v>
      </c>
      <c r="N3679" s="7">
        <v>6076487652</v>
      </c>
      <c r="O3679" s="20" t="str">
        <f t="shared" si="116"/>
        <v/>
      </c>
    </row>
    <row r="3680" spans="1:15">
      <c r="A3680" s="20" t="str">
        <f t="shared" si="115"/>
        <v>Stapi lífeyrissjóðurSafn I</v>
      </c>
      <c r="B3680" s="20" t="str">
        <f>_xlfn.IFNA(INDEX(Listi!$AI:$AI,MATCH(C3680,Listi!$AJ:$AJ,0)),INDEX(Listi!T:T,MATCH(C3680,Listi!U:U,0)))</f>
        <v xml:space="preserve">Stapi  </v>
      </c>
      <c r="C3680" t="s">
        <v>209</v>
      </c>
      <c r="D3680" t="s">
        <v>210</v>
      </c>
      <c r="E3680" t="s">
        <v>276</v>
      </c>
      <c r="F3680" t="s">
        <v>443</v>
      </c>
      <c r="G3680" s="8" t="s">
        <v>444</v>
      </c>
      <c r="H3680" t="s">
        <v>324</v>
      </c>
      <c r="I3680" s="7">
        <v>0</v>
      </c>
      <c r="L3680" s="7">
        <v>2440828925</v>
      </c>
      <c r="M3680" s="7">
        <v>91567233</v>
      </c>
      <c r="N3680" s="7">
        <v>110755602</v>
      </c>
      <c r="O3680" s="20" t="str">
        <f t="shared" si="116"/>
        <v/>
      </c>
    </row>
    <row r="3681" spans="1:15">
      <c r="A3681" s="20" t="str">
        <f t="shared" si="115"/>
        <v>Stapi lífeyrissjóðurSafn II</v>
      </c>
      <c r="B3681" s="20" t="str">
        <f>_xlfn.IFNA(INDEX(Listi!$AI:$AI,MATCH(C3681,Listi!$AJ:$AJ,0)),INDEX(Listi!T:T,MATCH(C3681,Listi!U:U,0)))</f>
        <v xml:space="preserve">Stapi  </v>
      </c>
      <c r="C3681" t="s">
        <v>209</v>
      </c>
      <c r="D3681" t="s">
        <v>211</v>
      </c>
      <c r="E3681" t="s">
        <v>276</v>
      </c>
      <c r="F3681" t="s">
        <v>443</v>
      </c>
      <c r="G3681" s="8" t="s">
        <v>444</v>
      </c>
      <c r="H3681" t="s">
        <v>324</v>
      </c>
      <c r="I3681" s="7">
        <v>0</v>
      </c>
      <c r="L3681" s="7">
        <v>5710890273</v>
      </c>
      <c r="M3681" s="7">
        <v>262001316</v>
      </c>
      <c r="N3681" s="7">
        <v>164209410</v>
      </c>
      <c r="O3681" s="20" t="str">
        <f t="shared" si="116"/>
        <v/>
      </c>
    </row>
    <row r="3682" spans="1:15">
      <c r="A3682" s="20" t="str">
        <f t="shared" si="115"/>
        <v>Stapi lífeyrissjóðurSafn III</v>
      </c>
      <c r="B3682" s="20" t="str">
        <f>_xlfn.IFNA(INDEX(Listi!$AI:$AI,MATCH(C3682,Listi!$AJ:$AJ,0)),INDEX(Listi!T:T,MATCH(C3682,Listi!U:U,0)))</f>
        <v xml:space="preserve">Stapi  </v>
      </c>
      <c r="C3682" t="s">
        <v>209</v>
      </c>
      <c r="D3682" t="s">
        <v>212</v>
      </c>
      <c r="E3682" t="s">
        <v>276</v>
      </c>
      <c r="F3682" t="s">
        <v>443</v>
      </c>
      <c r="G3682" s="8" t="s">
        <v>444</v>
      </c>
      <c r="H3682" t="s">
        <v>324</v>
      </c>
      <c r="I3682" s="7">
        <v>0</v>
      </c>
      <c r="L3682" s="7">
        <v>268100084</v>
      </c>
      <c r="M3682" s="7">
        <v>24388890</v>
      </c>
      <c r="N3682" s="7">
        <v>9886128</v>
      </c>
      <c r="O3682" s="20" t="str">
        <f t="shared" si="116"/>
        <v/>
      </c>
    </row>
    <row r="3683" spans="1:15">
      <c r="A3683" s="20" t="str">
        <f t="shared" si="115"/>
        <v>Stapi lífeyrissjóðurTryggingardeild</v>
      </c>
      <c r="B3683" s="20" t="str">
        <f>_xlfn.IFNA(INDEX(Listi!$AI:$AI,MATCH(C3683,Listi!$AJ:$AJ,0)),INDEX(Listi!T:T,MATCH(C3683,Listi!U:U,0)))</f>
        <v xml:space="preserve">Stapi  </v>
      </c>
      <c r="C3683" t="s">
        <v>209</v>
      </c>
      <c r="D3683" t="s">
        <v>213</v>
      </c>
      <c r="E3683" t="s">
        <v>275</v>
      </c>
      <c r="F3683" t="s">
        <v>443</v>
      </c>
      <c r="G3683" s="8" t="s">
        <v>444</v>
      </c>
      <c r="H3683" t="s">
        <v>324</v>
      </c>
      <c r="I3683" s="7">
        <v>0</v>
      </c>
      <c r="L3683" s="7">
        <v>348661724246</v>
      </c>
      <c r="M3683" s="7">
        <v>13807615154</v>
      </c>
      <c r="N3683" s="7">
        <v>7912918911</v>
      </c>
      <c r="O3683" s="20" t="str">
        <f t="shared" si="116"/>
        <v/>
      </c>
    </row>
    <row r="3684" spans="1:15">
      <c r="A3684" s="20" t="str">
        <f t="shared" si="115"/>
        <v>Stapi lífeyrissjóðurVarfærnasafnið</v>
      </c>
      <c r="B3684" s="20" t="str">
        <f>_xlfn.IFNA(INDEX(Listi!$AI:$AI,MATCH(C3684,Listi!$AJ:$AJ,0)),INDEX(Listi!T:T,MATCH(C3684,Listi!U:U,0)))</f>
        <v xml:space="preserve">Stapi  </v>
      </c>
      <c r="C3684" t="s">
        <v>209</v>
      </c>
      <c r="D3684" t="s">
        <v>392</v>
      </c>
      <c r="E3684" t="s">
        <v>276</v>
      </c>
      <c r="F3684" t="s">
        <v>443</v>
      </c>
      <c r="G3684" s="8" t="s">
        <v>444</v>
      </c>
      <c r="H3684" t="s">
        <v>324</v>
      </c>
      <c r="I3684" s="7">
        <v>0</v>
      </c>
      <c r="L3684" s="7">
        <v>471986044</v>
      </c>
      <c r="M3684" s="7">
        <v>137399159</v>
      </c>
      <c r="N3684" s="7">
        <v>6994496</v>
      </c>
      <c r="O3684" s="20" t="str">
        <f t="shared" si="116"/>
        <v/>
      </c>
    </row>
    <row r="3685" spans="1:15">
      <c r="A3685" s="20" t="str">
        <f t="shared" si="115"/>
        <v>Almenni lífeyrissjóðurinnÆvisafn I</v>
      </c>
      <c r="B3685" s="20" t="str">
        <f>_xlfn.IFNA(INDEX(Listi!$AI:$AI,MATCH(C3685,Listi!$AJ:$AJ,0)),INDEX(Listi!T:T,MATCH(C3685,Listi!U:U,0)))</f>
        <v xml:space="preserve">Almenni </v>
      </c>
      <c r="C3685" t="s">
        <v>0</v>
      </c>
      <c r="D3685" t="s">
        <v>202</v>
      </c>
      <c r="E3685" t="s">
        <v>276</v>
      </c>
      <c r="F3685" t="s">
        <v>437</v>
      </c>
      <c r="G3685" s="8" t="s">
        <v>438</v>
      </c>
      <c r="H3685" t="s">
        <v>439</v>
      </c>
      <c r="I3685" s="7">
        <v>0</v>
      </c>
      <c r="L3685" s="7">
        <v>43068273823</v>
      </c>
      <c r="M3685" s="7">
        <v>4413720640</v>
      </c>
      <c r="N3685" s="7">
        <v>641257097</v>
      </c>
      <c r="O3685" s="20" t="str">
        <f t="shared" si="116"/>
        <v/>
      </c>
    </row>
    <row r="3686" spans="1:15">
      <c r="A3686" s="20" t="str">
        <f t="shared" si="115"/>
        <v>Almenni lífeyrissjóðurinnÆvisafn II</v>
      </c>
      <c r="B3686" s="20" t="str">
        <f>_xlfn.IFNA(INDEX(Listi!$AI:$AI,MATCH(C3686,Listi!$AJ:$AJ,0)),INDEX(Listi!T:T,MATCH(C3686,Listi!U:U,0)))</f>
        <v xml:space="preserve">Almenni </v>
      </c>
      <c r="C3686" t="s">
        <v>0</v>
      </c>
      <c r="D3686" t="s">
        <v>203</v>
      </c>
      <c r="E3686" t="s">
        <v>276</v>
      </c>
      <c r="F3686" t="s">
        <v>437</v>
      </c>
      <c r="G3686" s="8" t="s">
        <v>438</v>
      </c>
      <c r="H3686" t="s">
        <v>439</v>
      </c>
      <c r="I3686" s="7">
        <v>0</v>
      </c>
      <c r="L3686" s="7">
        <v>86460235807</v>
      </c>
      <c r="M3686" s="7">
        <v>3970537445</v>
      </c>
      <c r="N3686" s="7">
        <v>1539034493</v>
      </c>
      <c r="O3686" s="20" t="str">
        <f t="shared" si="116"/>
        <v/>
      </c>
    </row>
    <row r="3687" spans="1:15">
      <c r="A3687" s="20" t="str">
        <f t="shared" si="115"/>
        <v>Almenni lífeyrissjóðurinnÆvisafn III</v>
      </c>
      <c r="B3687" s="20" t="str">
        <f>_xlfn.IFNA(INDEX(Listi!$AI:$AI,MATCH(C3687,Listi!$AJ:$AJ,0)),INDEX(Listi!T:T,MATCH(C3687,Listi!U:U,0)))</f>
        <v xml:space="preserve">Almenni </v>
      </c>
      <c r="C3687" t="s">
        <v>0</v>
      </c>
      <c r="D3687" t="s">
        <v>204</v>
      </c>
      <c r="E3687" t="s">
        <v>276</v>
      </c>
      <c r="F3687" t="s">
        <v>437</v>
      </c>
      <c r="G3687" s="8" t="s">
        <v>438</v>
      </c>
      <c r="H3687" t="s">
        <v>439</v>
      </c>
      <c r="I3687" s="7">
        <v>0</v>
      </c>
      <c r="L3687" s="7">
        <v>33890180699</v>
      </c>
      <c r="M3687" s="7">
        <v>1571509194</v>
      </c>
      <c r="N3687" s="7">
        <v>920421683</v>
      </c>
      <c r="O3687" s="20" t="str">
        <f t="shared" si="116"/>
        <v/>
      </c>
    </row>
    <row r="3688" spans="1:15">
      <c r="A3688" s="20" t="str">
        <f t="shared" si="115"/>
        <v>Almenni lífeyrissjóðurinnHúsnæðissafn</v>
      </c>
      <c r="B3688" s="20" t="str">
        <f>_xlfn.IFNA(INDEX(Listi!$AI:$AI,MATCH(C3688,Listi!$AJ:$AJ,0)),INDEX(Listi!T:T,MATCH(C3688,Listi!U:U,0)))</f>
        <v xml:space="preserve">Almenni </v>
      </c>
      <c r="C3688" t="s">
        <v>0</v>
      </c>
      <c r="D3688" t="s">
        <v>315</v>
      </c>
      <c r="E3688" t="s">
        <v>276</v>
      </c>
      <c r="F3688" t="s">
        <v>437</v>
      </c>
      <c r="G3688" s="8" t="s">
        <v>438</v>
      </c>
      <c r="H3688" t="s">
        <v>439</v>
      </c>
      <c r="I3688" s="7">
        <v>0</v>
      </c>
      <c r="L3688" s="7">
        <v>487895879</v>
      </c>
      <c r="M3688" s="7">
        <v>166428361</v>
      </c>
      <c r="N3688" s="7">
        <v>18080096</v>
      </c>
      <c r="O3688" s="20" t="str">
        <f t="shared" si="116"/>
        <v/>
      </c>
    </row>
    <row r="3689" spans="1:15">
      <c r="A3689" s="20" t="str">
        <f t="shared" si="115"/>
        <v>Almenni lífeyrissjóðurinnInnlánssafn</v>
      </c>
      <c r="B3689" s="20" t="str">
        <f>_xlfn.IFNA(INDEX(Listi!$AI:$AI,MATCH(C3689,Listi!$AJ:$AJ,0)),INDEX(Listi!T:T,MATCH(C3689,Listi!U:U,0)))</f>
        <v xml:space="preserve">Almenni </v>
      </c>
      <c r="C3689" t="s">
        <v>0</v>
      </c>
      <c r="D3689" t="s">
        <v>1</v>
      </c>
      <c r="E3689" t="s">
        <v>276</v>
      </c>
      <c r="F3689" t="s">
        <v>437</v>
      </c>
      <c r="G3689" s="8" t="s">
        <v>438</v>
      </c>
      <c r="H3689" t="s">
        <v>439</v>
      </c>
      <c r="I3689" s="7">
        <v>0</v>
      </c>
      <c r="L3689" s="7">
        <v>26587944379</v>
      </c>
      <c r="M3689" s="7">
        <v>1016779991</v>
      </c>
      <c r="N3689" s="7">
        <v>1031869724</v>
      </c>
      <c r="O3689" s="20" t="str">
        <f t="shared" si="116"/>
        <v/>
      </c>
    </row>
    <row r="3690" spans="1:15">
      <c r="A3690" s="20" t="str">
        <f t="shared" si="115"/>
        <v>Almenni lífeyrissjóðurinnRíkissafn langt</v>
      </c>
      <c r="B3690" s="20" t="str">
        <f>_xlfn.IFNA(INDEX(Listi!$AI:$AI,MATCH(C3690,Listi!$AJ:$AJ,0)),INDEX(Listi!T:T,MATCH(C3690,Listi!U:U,0)))</f>
        <v xml:space="preserve">Almenni </v>
      </c>
      <c r="C3690" t="s">
        <v>0</v>
      </c>
      <c r="D3690" t="s">
        <v>199</v>
      </c>
      <c r="E3690" t="s">
        <v>276</v>
      </c>
      <c r="F3690" t="s">
        <v>437</v>
      </c>
      <c r="G3690" s="8" t="s">
        <v>438</v>
      </c>
      <c r="H3690" t="s">
        <v>439</v>
      </c>
      <c r="I3690" s="7">
        <v>0</v>
      </c>
      <c r="L3690" s="7">
        <v>1193680171</v>
      </c>
      <c r="M3690" s="7">
        <v>61272573</v>
      </c>
      <c r="N3690" s="7">
        <v>40105929</v>
      </c>
      <c r="O3690" s="20" t="str">
        <f t="shared" si="116"/>
        <v/>
      </c>
    </row>
    <row r="3691" spans="1:15">
      <c r="A3691" s="20" t="str">
        <f t="shared" si="115"/>
        <v>Almenni lífeyrissjóðurinnRíkissafn stutt</v>
      </c>
      <c r="B3691" s="20" t="str">
        <f>_xlfn.IFNA(INDEX(Listi!$AI:$AI,MATCH(C3691,Listi!$AJ:$AJ,0)),INDEX(Listi!T:T,MATCH(C3691,Listi!U:U,0)))</f>
        <v xml:space="preserve">Almenni </v>
      </c>
      <c r="C3691" t="s">
        <v>0</v>
      </c>
      <c r="D3691" t="s">
        <v>200</v>
      </c>
      <c r="E3691" t="s">
        <v>276</v>
      </c>
      <c r="F3691" t="s">
        <v>437</v>
      </c>
      <c r="G3691" s="8" t="s">
        <v>438</v>
      </c>
      <c r="H3691" t="s">
        <v>439</v>
      </c>
      <c r="I3691" s="7">
        <v>0</v>
      </c>
      <c r="L3691" s="7">
        <v>541893627</v>
      </c>
      <c r="M3691" s="7">
        <v>20423158</v>
      </c>
      <c r="N3691" s="7">
        <v>14899899</v>
      </c>
      <c r="O3691" s="20" t="str">
        <f t="shared" si="116"/>
        <v/>
      </c>
    </row>
    <row r="3692" spans="1:15">
      <c r="A3692" s="20" t="str">
        <f t="shared" si="115"/>
        <v>Almenni lífeyrissjóðurinnTryggingadeild</v>
      </c>
      <c r="B3692" s="20" t="str">
        <f>_xlfn.IFNA(INDEX(Listi!$AI:$AI,MATCH(C3692,Listi!$AJ:$AJ,0)),INDEX(Listi!T:T,MATCH(C3692,Listi!U:U,0)))</f>
        <v xml:space="preserve">Almenni </v>
      </c>
      <c r="C3692" t="s">
        <v>0</v>
      </c>
      <c r="D3692" t="s">
        <v>201</v>
      </c>
      <c r="E3692" t="s">
        <v>275</v>
      </c>
      <c r="F3692" t="s">
        <v>437</v>
      </c>
      <c r="G3692" s="8" t="s">
        <v>438</v>
      </c>
      <c r="H3692" t="s">
        <v>439</v>
      </c>
      <c r="I3692" s="7">
        <v>0</v>
      </c>
      <c r="L3692" s="7">
        <v>174784296254</v>
      </c>
      <c r="M3692" s="7">
        <v>7497244534</v>
      </c>
      <c r="N3692" s="7">
        <v>3057046932</v>
      </c>
      <c r="O3692" s="20" t="str">
        <f t="shared" si="116"/>
        <v/>
      </c>
    </row>
    <row r="3693" spans="1:15">
      <c r="A3693" s="20" t="str">
        <f t="shared" si="115"/>
        <v>Arion banki hf.Erlend hlutabréf</v>
      </c>
      <c r="B3693" s="20" t="str">
        <f>_xlfn.IFNA(INDEX(Listi!$AI:$AI,MATCH(C3693,Listi!$AJ:$AJ,0)),INDEX(Listi!T:T,MATCH(C3693,Listi!U:U,0)))</f>
        <v xml:space="preserve">Arion banki </v>
      </c>
      <c r="C3693" t="s">
        <v>214</v>
      </c>
      <c r="D3693" t="s">
        <v>215</v>
      </c>
      <c r="E3693" t="s">
        <v>276</v>
      </c>
      <c r="F3693" t="s">
        <v>437</v>
      </c>
      <c r="G3693" s="8" t="s">
        <v>438</v>
      </c>
      <c r="H3693" t="s">
        <v>439</v>
      </c>
      <c r="I3693" s="7">
        <v>0</v>
      </c>
      <c r="L3693" s="7">
        <v>1149685000</v>
      </c>
      <c r="M3693" s="7">
        <v>49095000</v>
      </c>
      <c r="N3693" s="7">
        <v>10876000</v>
      </c>
      <c r="O3693" s="20" t="str">
        <f t="shared" si="116"/>
        <v/>
      </c>
    </row>
    <row r="3694" spans="1:15">
      <c r="A3694" s="20" t="str">
        <f t="shared" si="115"/>
        <v>Arion banki hf.Innlend skuldabréf</v>
      </c>
      <c r="B3694" s="20" t="str">
        <f>_xlfn.IFNA(INDEX(Listi!$AI:$AI,MATCH(C3694,Listi!$AJ:$AJ,0)),INDEX(Listi!T:T,MATCH(C3694,Listi!U:U,0)))</f>
        <v xml:space="preserve">Arion banki </v>
      </c>
      <c r="C3694" t="s">
        <v>214</v>
      </c>
      <c r="D3694" t="s">
        <v>216</v>
      </c>
      <c r="E3694" t="s">
        <v>276</v>
      </c>
      <c r="F3694" t="s">
        <v>437</v>
      </c>
      <c r="G3694" s="8" t="s">
        <v>438</v>
      </c>
      <c r="H3694" t="s">
        <v>439</v>
      </c>
      <c r="I3694" s="7">
        <v>0</v>
      </c>
      <c r="L3694" s="7">
        <v>4446434000</v>
      </c>
      <c r="M3694" s="7">
        <v>344234000</v>
      </c>
      <c r="N3694" s="7">
        <v>44793000</v>
      </c>
      <c r="O3694" s="20" t="str">
        <f t="shared" si="116"/>
        <v/>
      </c>
    </row>
    <row r="3695" spans="1:15">
      <c r="A3695" s="20" t="str">
        <f t="shared" si="115"/>
        <v>Arion banki hf.Lífeyrisauki L1</v>
      </c>
      <c r="B3695" s="20" t="str">
        <f>_xlfn.IFNA(INDEX(Listi!$AI:$AI,MATCH(C3695,Listi!$AJ:$AJ,0)),INDEX(Listi!T:T,MATCH(C3695,Listi!U:U,0)))</f>
        <v xml:space="preserve">Arion banki </v>
      </c>
      <c r="C3695" t="s">
        <v>214</v>
      </c>
      <c r="D3695" t="s">
        <v>377</v>
      </c>
      <c r="E3695" t="s">
        <v>276</v>
      </c>
      <c r="F3695" t="s">
        <v>437</v>
      </c>
      <c r="G3695" s="8" t="s">
        <v>438</v>
      </c>
      <c r="H3695" t="s">
        <v>439</v>
      </c>
      <c r="I3695" s="7">
        <v>0</v>
      </c>
      <c r="L3695" s="7">
        <v>5887942000</v>
      </c>
      <c r="M3695" s="7">
        <v>1011885000</v>
      </c>
      <c r="N3695" s="7">
        <v>34615000</v>
      </c>
      <c r="O3695" s="20" t="str">
        <f t="shared" si="116"/>
        <v/>
      </c>
    </row>
    <row r="3696" spans="1:15">
      <c r="A3696" s="20" t="str">
        <f t="shared" si="115"/>
        <v>Arion banki hf.Lífeyrisauki L2</v>
      </c>
      <c r="B3696" s="20" t="str">
        <f>_xlfn.IFNA(INDEX(Listi!$AI:$AI,MATCH(C3696,Listi!$AJ:$AJ,0)),INDEX(Listi!T:T,MATCH(C3696,Listi!U:U,0)))</f>
        <v xml:space="preserve">Arion banki </v>
      </c>
      <c r="C3696" t="s">
        <v>214</v>
      </c>
      <c r="D3696" t="s">
        <v>372</v>
      </c>
      <c r="E3696" t="s">
        <v>276</v>
      </c>
      <c r="F3696" t="s">
        <v>437</v>
      </c>
      <c r="G3696" s="8" t="s">
        <v>438</v>
      </c>
      <c r="H3696" t="s">
        <v>439</v>
      </c>
      <c r="I3696" s="7">
        <v>0</v>
      </c>
      <c r="L3696" s="7">
        <v>21366380000</v>
      </c>
      <c r="M3696" s="7">
        <v>1613513000</v>
      </c>
      <c r="N3696" s="7">
        <v>92085000</v>
      </c>
      <c r="O3696" s="20" t="str">
        <f t="shared" si="116"/>
        <v/>
      </c>
    </row>
    <row r="3697" spans="1:15">
      <c r="A3697" s="20" t="str">
        <f t="shared" si="115"/>
        <v>Arion banki hf.Lífeyrisauki L3</v>
      </c>
      <c r="B3697" s="20" t="str">
        <f>_xlfn.IFNA(INDEX(Listi!$AI:$AI,MATCH(C3697,Listi!$AJ:$AJ,0)),INDEX(Listi!T:T,MATCH(C3697,Listi!U:U,0)))</f>
        <v xml:space="preserve">Arion banki </v>
      </c>
      <c r="C3697" t="s">
        <v>214</v>
      </c>
      <c r="D3697" t="s">
        <v>371</v>
      </c>
      <c r="E3697" t="s">
        <v>276</v>
      </c>
      <c r="F3697" t="s">
        <v>437</v>
      </c>
      <c r="G3697" s="8" t="s">
        <v>438</v>
      </c>
      <c r="H3697" t="s">
        <v>439</v>
      </c>
      <c r="I3697" s="7">
        <v>0</v>
      </c>
      <c r="L3697" s="7">
        <v>29714848000</v>
      </c>
      <c r="M3697" s="7">
        <v>2122481000</v>
      </c>
      <c r="N3697" s="7">
        <v>129566000</v>
      </c>
      <c r="O3697" s="20" t="str">
        <f t="shared" si="116"/>
        <v/>
      </c>
    </row>
    <row r="3698" spans="1:15">
      <c r="A3698" s="20" t="str">
        <f t="shared" si="115"/>
        <v>Arion banki hf.Lífeyrisauki L4</v>
      </c>
      <c r="B3698" s="20" t="str">
        <f>_xlfn.IFNA(INDEX(Listi!$AI:$AI,MATCH(C3698,Listi!$AJ:$AJ,0)),INDEX(Listi!T:T,MATCH(C3698,Listi!U:U,0)))</f>
        <v xml:space="preserve">Arion banki </v>
      </c>
      <c r="C3698" t="s">
        <v>214</v>
      </c>
      <c r="D3698" t="s">
        <v>587</v>
      </c>
      <c r="E3698" t="s">
        <v>276</v>
      </c>
      <c r="F3698" t="s">
        <v>437</v>
      </c>
      <c r="G3698" s="8" t="s">
        <v>438</v>
      </c>
      <c r="H3698" t="s">
        <v>439</v>
      </c>
      <c r="I3698" s="7">
        <v>0</v>
      </c>
      <c r="L3698" s="7">
        <v>19306242000</v>
      </c>
      <c r="M3698" s="7">
        <v>1346647000</v>
      </c>
      <c r="N3698" s="7">
        <v>388052000</v>
      </c>
      <c r="O3698" s="20" t="str">
        <f t="shared" si="116"/>
        <v/>
      </c>
    </row>
    <row r="3699" spans="1:15">
      <c r="A3699" s="20" t="str">
        <f t="shared" si="115"/>
        <v>Arion banki hf.Lífeyrisauki L5</v>
      </c>
      <c r="B3699" s="20" t="str">
        <f>_xlfn.IFNA(INDEX(Listi!$AI:$AI,MATCH(C3699,Listi!$AJ:$AJ,0)),INDEX(Listi!T:T,MATCH(C3699,Listi!U:U,0)))</f>
        <v xml:space="preserve">Arion banki </v>
      </c>
      <c r="C3699" t="s">
        <v>214</v>
      </c>
      <c r="D3699" t="s">
        <v>369</v>
      </c>
      <c r="E3699" t="s">
        <v>276</v>
      </c>
      <c r="F3699" t="s">
        <v>437</v>
      </c>
      <c r="G3699" s="8" t="s">
        <v>438</v>
      </c>
      <c r="H3699" t="s">
        <v>439</v>
      </c>
      <c r="I3699" s="7">
        <v>0</v>
      </c>
      <c r="L3699" s="7">
        <v>44858554000</v>
      </c>
      <c r="M3699" s="7">
        <v>4018833000</v>
      </c>
      <c r="N3699" s="7">
        <v>933672000</v>
      </c>
      <c r="O3699" s="20" t="str">
        <f t="shared" si="116"/>
        <v/>
      </c>
    </row>
    <row r="3700" spans="1:15">
      <c r="A3700" s="20" t="str">
        <f t="shared" ref="A3700:A3762" si="117">CONCATENATE(C3700,D3700)</f>
        <v>Birta lífeyrissjóðurBlönduð leið</v>
      </c>
      <c r="B3700" s="20" t="str">
        <f>_xlfn.IFNA(INDEX(Listi!$AI:$AI,MATCH(C3700,Listi!$AJ:$AJ,0)),INDEX(Listi!T:T,MATCH(C3700,Listi!U:U,0)))</f>
        <v xml:space="preserve">Birta  </v>
      </c>
      <c r="C3700" t="s">
        <v>298</v>
      </c>
      <c r="D3700" t="s">
        <v>314</v>
      </c>
      <c r="E3700" t="s">
        <v>276</v>
      </c>
      <c r="F3700" t="s">
        <v>437</v>
      </c>
      <c r="G3700" s="8" t="s">
        <v>438</v>
      </c>
      <c r="H3700" t="s">
        <v>439</v>
      </c>
      <c r="I3700" s="7">
        <v>0</v>
      </c>
      <c r="L3700" s="7">
        <v>6929716201</v>
      </c>
      <c r="M3700" s="7">
        <v>253995298</v>
      </c>
      <c r="N3700" s="7">
        <v>139753585</v>
      </c>
      <c r="O3700" s="20" t="str">
        <f t="shared" si="116"/>
        <v/>
      </c>
    </row>
    <row r="3701" spans="1:15">
      <c r="A3701" s="20" t="str">
        <f t="shared" si="117"/>
        <v>Birta lífeyrissjóðurInnlánsleið</v>
      </c>
      <c r="B3701" s="20" t="str">
        <f>_xlfn.IFNA(INDEX(Listi!$AI:$AI,MATCH(C3701,Listi!$AJ:$AJ,0)),INDEX(Listi!T:T,MATCH(C3701,Listi!U:U,0)))</f>
        <v xml:space="preserve">Birta  </v>
      </c>
      <c r="C3701" t="s">
        <v>298</v>
      </c>
      <c r="D3701" t="s">
        <v>208</v>
      </c>
      <c r="E3701" t="s">
        <v>276</v>
      </c>
      <c r="F3701" t="s">
        <v>437</v>
      </c>
      <c r="G3701" s="8" t="s">
        <v>438</v>
      </c>
      <c r="H3701" t="s">
        <v>439</v>
      </c>
      <c r="I3701" s="7">
        <v>0</v>
      </c>
      <c r="L3701" s="7">
        <v>4108971332</v>
      </c>
      <c r="M3701" s="7">
        <v>264842424</v>
      </c>
      <c r="N3701" s="7">
        <v>174324836</v>
      </c>
      <c r="O3701" s="20" t="str">
        <f t="shared" si="116"/>
        <v/>
      </c>
    </row>
    <row r="3702" spans="1:15">
      <c r="A3702" s="20" t="str">
        <f t="shared" si="117"/>
        <v>Birta lífeyrissjóðurSamtryggingardeild</v>
      </c>
      <c r="B3702" s="20" t="str">
        <f>_xlfn.IFNA(INDEX(Listi!$AI:$AI,MATCH(C3702,Listi!$AJ:$AJ,0)),INDEX(Listi!T:T,MATCH(C3702,Listi!U:U,0)))</f>
        <v xml:space="preserve">Birta  </v>
      </c>
      <c r="C3702" t="s">
        <v>298</v>
      </c>
      <c r="D3702" t="s">
        <v>205</v>
      </c>
      <c r="E3702" t="s">
        <v>275</v>
      </c>
      <c r="F3702" t="s">
        <v>437</v>
      </c>
      <c r="G3702" s="8" t="s">
        <v>438</v>
      </c>
      <c r="H3702" t="s">
        <v>439</v>
      </c>
      <c r="I3702" s="7">
        <v>0</v>
      </c>
      <c r="L3702" s="7">
        <v>549755105944</v>
      </c>
      <c r="M3702" s="7">
        <v>18480897961</v>
      </c>
      <c r="N3702" s="7">
        <v>14075814006</v>
      </c>
      <c r="O3702" s="20" t="str">
        <f t="shared" si="116"/>
        <v/>
      </c>
    </row>
    <row r="3703" spans="1:15">
      <c r="A3703" s="20" t="str">
        <f t="shared" si="117"/>
        <v>Birta lífeyrissjóðurSkuldabréfaleið</v>
      </c>
      <c r="B3703" s="20" t="str">
        <f>_xlfn.IFNA(INDEX(Listi!$AI:$AI,MATCH(C3703,Listi!$AJ:$AJ,0)),INDEX(Listi!T:T,MATCH(C3703,Listi!U:U,0)))</f>
        <v xml:space="preserve">Birta  </v>
      </c>
      <c r="C3703" t="s">
        <v>298</v>
      </c>
      <c r="D3703" t="s">
        <v>313</v>
      </c>
      <c r="E3703" t="s">
        <v>276</v>
      </c>
      <c r="F3703" t="s">
        <v>437</v>
      </c>
      <c r="G3703" s="8" t="s">
        <v>438</v>
      </c>
      <c r="H3703" t="s">
        <v>439</v>
      </c>
      <c r="I3703" s="7">
        <v>0</v>
      </c>
      <c r="L3703" s="7">
        <v>8522374478</v>
      </c>
      <c r="M3703" s="7">
        <v>391005163</v>
      </c>
      <c r="N3703" s="7">
        <v>218104877</v>
      </c>
      <c r="O3703" s="20" t="str">
        <f t="shared" si="116"/>
        <v/>
      </c>
    </row>
    <row r="3704" spans="1:15">
      <c r="A3704" s="20" t="str">
        <f t="shared" si="117"/>
        <v>Birta lífeyrissjóðurTilgreind séreign</v>
      </c>
      <c r="B3704" s="20" t="str">
        <f>_xlfn.IFNA(INDEX(Listi!$AI:$AI,MATCH(C3704,Listi!$AJ:$AJ,0)),INDEX(Listi!T:T,MATCH(C3704,Listi!U:U,0)))</f>
        <v xml:space="preserve">Birta  </v>
      </c>
      <c r="C3704" t="s">
        <v>298</v>
      </c>
      <c r="D3704" t="s">
        <v>312</v>
      </c>
      <c r="E3704" t="s">
        <v>276</v>
      </c>
      <c r="F3704" t="s">
        <v>437</v>
      </c>
      <c r="G3704" s="8" t="s">
        <v>438</v>
      </c>
      <c r="H3704" t="s">
        <v>439</v>
      </c>
      <c r="I3704" s="7">
        <v>0</v>
      </c>
      <c r="L3704" s="7">
        <v>2234420297</v>
      </c>
      <c r="M3704" s="7">
        <v>511871981</v>
      </c>
      <c r="N3704" s="7">
        <v>36000223</v>
      </c>
      <c r="O3704" s="20" t="str">
        <f t="shared" si="116"/>
        <v/>
      </c>
    </row>
    <row r="3705" spans="1:15">
      <c r="A3705" s="20" t="str">
        <f t="shared" si="117"/>
        <v>Brú Lífeyrissjóður starfsmanna sveitarfélagaA-deild</v>
      </c>
      <c r="B3705" s="20" t="str">
        <f>_xlfn.IFNA(INDEX(Listi!$AI:$AI,MATCH(C3705,Listi!$AJ:$AJ,0)),INDEX(Listi!T:T,MATCH(C3705,Listi!U:U,0)))</f>
        <v>Brú</v>
      </c>
      <c r="C3705" t="s">
        <v>217</v>
      </c>
      <c r="D3705" t="s">
        <v>257</v>
      </c>
      <c r="E3705" t="s">
        <v>275</v>
      </c>
      <c r="F3705" t="s">
        <v>437</v>
      </c>
      <c r="G3705" s="8" t="s">
        <v>438</v>
      </c>
      <c r="H3705" t="s">
        <v>439</v>
      </c>
      <c r="I3705" s="7">
        <v>0</v>
      </c>
      <c r="L3705" s="7">
        <v>270469177889</v>
      </c>
      <c r="M3705" s="7">
        <v>13987858077</v>
      </c>
      <c r="N3705" s="7">
        <v>4793072329</v>
      </c>
      <c r="O3705" s="20" t="str">
        <f t="shared" si="116"/>
        <v/>
      </c>
    </row>
    <row r="3706" spans="1:15">
      <c r="A3706" s="20" t="str">
        <f t="shared" si="117"/>
        <v>Brú Lífeyrissjóður starfsmanna sveitarfélagaB-deild</v>
      </c>
      <c r="B3706" s="20" t="str">
        <f>_xlfn.IFNA(INDEX(Listi!$AI:$AI,MATCH(C3706,Listi!$AJ:$AJ,0)),INDEX(Listi!T:T,MATCH(C3706,Listi!U:U,0)))</f>
        <v>Brú</v>
      </c>
      <c r="C3706" t="s">
        <v>217</v>
      </c>
      <c r="D3706" t="s">
        <v>218</v>
      </c>
      <c r="E3706" t="s">
        <v>275</v>
      </c>
      <c r="F3706" t="s">
        <v>437</v>
      </c>
      <c r="G3706" s="8" t="s">
        <v>438</v>
      </c>
      <c r="H3706" t="s">
        <v>439</v>
      </c>
      <c r="I3706" s="7">
        <v>0</v>
      </c>
      <c r="L3706" s="7">
        <v>17004783831</v>
      </c>
      <c r="M3706" s="7">
        <v>119747694</v>
      </c>
      <c r="N3706" s="7">
        <v>3424817406</v>
      </c>
      <c r="O3706" s="20" t="str">
        <f t="shared" si="116"/>
        <v/>
      </c>
    </row>
    <row r="3707" spans="1:15">
      <c r="A3707" s="20" t="str">
        <f t="shared" si="117"/>
        <v>Brú Lífeyrissjóður starfsmanna sveitarfélagaV-deild</v>
      </c>
      <c r="B3707" s="20" t="str">
        <f>_xlfn.IFNA(INDEX(Listi!$AI:$AI,MATCH(C3707,Listi!$AJ:$AJ,0)),INDEX(Listi!T:T,MATCH(C3707,Listi!U:U,0)))</f>
        <v>Brú</v>
      </c>
      <c r="C3707" t="s">
        <v>217</v>
      </c>
      <c r="D3707" t="s">
        <v>219</v>
      </c>
      <c r="E3707" t="s">
        <v>275</v>
      </c>
      <c r="F3707" t="s">
        <v>437</v>
      </c>
      <c r="G3707" s="8" t="s">
        <v>438</v>
      </c>
      <c r="H3707" t="s">
        <v>439</v>
      </c>
      <c r="I3707" s="7">
        <v>0</v>
      </c>
      <c r="L3707" s="7">
        <v>54501394986</v>
      </c>
      <c r="M3707" s="7">
        <v>4188513374</v>
      </c>
      <c r="N3707" s="7">
        <v>455519059</v>
      </c>
      <c r="O3707" s="20" t="str">
        <f t="shared" si="116"/>
        <v/>
      </c>
    </row>
    <row r="3708" spans="1:15">
      <c r="A3708" s="20" t="str">
        <f t="shared" si="117"/>
        <v>Eftirlaunasj atvinnuflugmannaSamtryggingardeild</v>
      </c>
      <c r="B3708" s="20" t="str">
        <f>_xlfn.IFNA(INDEX(Listi!$AI:$AI,MATCH(C3708,Listi!$AJ:$AJ,0)),INDEX(Listi!T:T,MATCH(C3708,Listi!U:U,0)))</f>
        <v>EFÍA</v>
      </c>
      <c r="C3708" t="s">
        <v>220</v>
      </c>
      <c r="D3708" t="s">
        <v>205</v>
      </c>
      <c r="E3708" t="s">
        <v>275</v>
      </c>
      <c r="F3708" t="s">
        <v>437</v>
      </c>
      <c r="G3708" s="8" t="s">
        <v>438</v>
      </c>
      <c r="H3708" t="s">
        <v>439</v>
      </c>
      <c r="I3708" s="7">
        <v>0</v>
      </c>
      <c r="L3708" s="7">
        <v>58542663000</v>
      </c>
      <c r="M3708" s="7">
        <v>1477262000</v>
      </c>
      <c r="N3708" s="7">
        <v>1113313000</v>
      </c>
      <c r="O3708" s="20" t="str">
        <f t="shared" si="116"/>
        <v/>
      </c>
    </row>
    <row r="3709" spans="1:15">
      <c r="A3709" s="20" t="str">
        <f t="shared" si="117"/>
        <v>Festa - lífeyrissjóðurSamtryggingardeild</v>
      </c>
      <c r="B3709" s="20" t="str">
        <f>_xlfn.IFNA(INDEX(Listi!$AI:$AI,MATCH(C3709,Listi!$AJ:$AJ,0)),INDEX(Listi!T:T,MATCH(C3709,Listi!U:U,0)))</f>
        <v xml:space="preserve">Festa </v>
      </c>
      <c r="C3709" t="s">
        <v>221</v>
      </c>
      <c r="D3709" t="s">
        <v>205</v>
      </c>
      <c r="E3709" t="s">
        <v>275</v>
      </c>
      <c r="F3709" t="s">
        <v>437</v>
      </c>
      <c r="G3709" s="8" t="s">
        <v>438</v>
      </c>
      <c r="H3709" t="s">
        <v>439</v>
      </c>
      <c r="I3709" s="7">
        <v>0</v>
      </c>
      <c r="L3709" s="7">
        <v>246318113722</v>
      </c>
      <c r="M3709" s="7">
        <v>11138196907</v>
      </c>
      <c r="N3709" s="7">
        <v>5180938287</v>
      </c>
      <c r="O3709" s="20" t="str">
        <f t="shared" si="116"/>
        <v/>
      </c>
    </row>
    <row r="3710" spans="1:15">
      <c r="A3710" s="20" t="str">
        <f t="shared" si="117"/>
        <v>Festa - lífeyrissjóðurSparnaðarleið I</v>
      </c>
      <c r="B3710" s="20" t="str">
        <f>_xlfn.IFNA(INDEX(Listi!$AI:$AI,MATCH(C3710,Listi!$AJ:$AJ,0)),INDEX(Listi!T:T,MATCH(C3710,Listi!U:U,0)))</f>
        <v xml:space="preserve">Festa </v>
      </c>
      <c r="C3710" t="s">
        <v>221</v>
      </c>
      <c r="D3710" t="s">
        <v>464</v>
      </c>
      <c r="E3710" t="s">
        <v>276</v>
      </c>
      <c r="F3710" t="s">
        <v>437</v>
      </c>
      <c r="G3710" s="8" t="s">
        <v>438</v>
      </c>
      <c r="H3710" t="s">
        <v>439</v>
      </c>
      <c r="I3710" s="7">
        <v>0</v>
      </c>
      <c r="L3710" s="7">
        <v>75585319</v>
      </c>
      <c r="M3710" s="7">
        <v>37671409</v>
      </c>
      <c r="N3710" s="7">
        <v>2063969</v>
      </c>
      <c r="O3710" s="20" t="str">
        <f t="shared" si="116"/>
        <v/>
      </c>
    </row>
    <row r="3711" spans="1:15">
      <c r="A3711" s="20" t="str">
        <f t="shared" si="117"/>
        <v>Festa - lífeyrissjóðurSparnaðarleið II</v>
      </c>
      <c r="B3711" s="20" t="str">
        <f>_xlfn.IFNA(INDEX(Listi!$AI:$AI,MATCH(C3711,Listi!$AJ:$AJ,0)),INDEX(Listi!T:T,MATCH(C3711,Listi!U:U,0)))</f>
        <v xml:space="preserve">Festa </v>
      </c>
      <c r="C3711" t="s">
        <v>221</v>
      </c>
      <c r="D3711" t="s">
        <v>388</v>
      </c>
      <c r="E3711" t="s">
        <v>276</v>
      </c>
      <c r="F3711" t="s">
        <v>437</v>
      </c>
      <c r="G3711" s="8" t="s">
        <v>438</v>
      </c>
      <c r="H3711" t="s">
        <v>439</v>
      </c>
      <c r="I3711" s="7">
        <v>0</v>
      </c>
      <c r="L3711" s="7">
        <v>1113180693</v>
      </c>
      <c r="M3711" s="7">
        <v>134564310</v>
      </c>
      <c r="N3711" s="7">
        <v>19363084</v>
      </c>
      <c r="O3711" s="20" t="str">
        <f t="shared" si="116"/>
        <v/>
      </c>
    </row>
    <row r="3712" spans="1:15">
      <c r="A3712" s="20" t="str">
        <f t="shared" si="117"/>
        <v>Frjálsi lífeyrissjóðurinnDeild/leið I</v>
      </c>
      <c r="B3712" s="20" t="str">
        <f>_xlfn.IFNA(INDEX(Listi!$AI:$AI,MATCH(C3712,Listi!$AJ:$AJ,0)),INDEX(Listi!T:T,MATCH(C3712,Listi!U:U,0)))</f>
        <v xml:space="preserve">Frjálsi </v>
      </c>
      <c r="C3712" t="s">
        <v>222</v>
      </c>
      <c r="D3712" t="s">
        <v>223</v>
      </c>
      <c r="E3712" t="s">
        <v>276</v>
      </c>
      <c r="F3712" t="s">
        <v>437</v>
      </c>
      <c r="G3712" s="8" t="s">
        <v>438</v>
      </c>
      <c r="H3712" t="s">
        <v>439</v>
      </c>
      <c r="I3712" s="7">
        <v>0</v>
      </c>
      <c r="L3712" s="7">
        <v>199278730000</v>
      </c>
      <c r="M3712" s="7">
        <v>10813020000</v>
      </c>
      <c r="N3712" s="7">
        <v>2178012000</v>
      </c>
      <c r="O3712" s="20" t="str">
        <f t="shared" si="116"/>
        <v/>
      </c>
    </row>
    <row r="3713" spans="1:15">
      <c r="A3713" s="20" t="str">
        <f t="shared" si="117"/>
        <v>Frjálsi lífeyrissjóðurinnDeild/leið II</v>
      </c>
      <c r="B3713" s="20" t="str">
        <f>_xlfn.IFNA(INDEX(Listi!$AI:$AI,MATCH(C3713,Listi!$AJ:$AJ,0)),INDEX(Listi!T:T,MATCH(C3713,Listi!U:U,0)))</f>
        <v xml:space="preserve">Frjálsi </v>
      </c>
      <c r="C3713" t="s">
        <v>222</v>
      </c>
      <c r="D3713" t="s">
        <v>224</v>
      </c>
      <c r="E3713" t="s">
        <v>276</v>
      </c>
      <c r="F3713" t="s">
        <v>437</v>
      </c>
      <c r="G3713" s="8" t="s">
        <v>438</v>
      </c>
      <c r="H3713" t="s">
        <v>439</v>
      </c>
      <c r="I3713" s="7">
        <v>0</v>
      </c>
      <c r="L3713" s="7">
        <v>29681370000</v>
      </c>
      <c r="M3713" s="7">
        <v>1864883000</v>
      </c>
      <c r="N3713" s="7">
        <v>401735000</v>
      </c>
      <c r="O3713" s="20" t="str">
        <f t="shared" si="116"/>
        <v/>
      </c>
    </row>
    <row r="3714" spans="1:15">
      <c r="A3714" s="20" t="str">
        <f t="shared" si="117"/>
        <v>Frjálsi lífeyrissjóðurinnDeild/leið III</v>
      </c>
      <c r="B3714" s="20" t="str">
        <f>_xlfn.IFNA(INDEX(Listi!$AI:$AI,MATCH(C3714,Listi!$AJ:$AJ,0)),INDEX(Listi!T:T,MATCH(C3714,Listi!U:U,0)))</f>
        <v xml:space="preserve">Frjálsi </v>
      </c>
      <c r="C3714" t="s">
        <v>222</v>
      </c>
      <c r="D3714" t="s">
        <v>225</v>
      </c>
      <c r="E3714" t="s">
        <v>276</v>
      </c>
      <c r="F3714" t="s">
        <v>437</v>
      </c>
      <c r="G3714" s="8" t="s">
        <v>438</v>
      </c>
      <c r="H3714" t="s">
        <v>439</v>
      </c>
      <c r="I3714" s="7">
        <v>0</v>
      </c>
      <c r="L3714" s="7">
        <v>43554797000</v>
      </c>
      <c r="M3714" s="7">
        <v>2564479000</v>
      </c>
      <c r="N3714" s="7">
        <v>1456678000</v>
      </c>
      <c r="O3714" s="20" t="str">
        <f t="shared" ref="O3714:O3777" si="118">IFERROR(VLOOKUP(F3714,EhLykill,3,FALSE),"")</f>
        <v/>
      </c>
    </row>
    <row r="3715" spans="1:15">
      <c r="A3715" s="20" t="str">
        <f t="shared" si="117"/>
        <v>Frjálsi lífeyrissjóðurinnFrjálsi Áhætta</v>
      </c>
      <c r="B3715" s="20" t="str">
        <f>_xlfn.IFNA(INDEX(Listi!$AI:$AI,MATCH(C3715,Listi!$AJ:$AJ,0)),INDEX(Listi!T:T,MATCH(C3715,Listi!U:U,0)))</f>
        <v xml:space="preserve">Frjálsi </v>
      </c>
      <c r="C3715" t="s">
        <v>222</v>
      </c>
      <c r="D3715" t="s">
        <v>226</v>
      </c>
      <c r="E3715" t="s">
        <v>276</v>
      </c>
      <c r="F3715" t="s">
        <v>437</v>
      </c>
      <c r="G3715" s="8" t="s">
        <v>438</v>
      </c>
      <c r="H3715" t="s">
        <v>439</v>
      </c>
      <c r="I3715" s="7">
        <v>0</v>
      </c>
      <c r="L3715" s="7">
        <v>2707615000</v>
      </c>
      <c r="M3715" s="7">
        <v>335331000</v>
      </c>
      <c r="N3715" s="7">
        <v>1872000</v>
      </c>
      <c r="O3715" s="20" t="str">
        <f t="shared" si="118"/>
        <v/>
      </c>
    </row>
    <row r="3716" spans="1:15">
      <c r="A3716" s="20" t="str">
        <f t="shared" si="117"/>
        <v>Frjálsi lífeyrissjóðurinnSameiginleg deild</v>
      </c>
      <c r="B3716" s="20" t="str">
        <f>_xlfn.IFNA(INDEX(Listi!$AI:$AI,MATCH(C3716,Listi!$AJ:$AJ,0)),INDEX(Listi!T:T,MATCH(C3716,Listi!U:U,0)))</f>
        <v xml:space="preserve">Frjálsi </v>
      </c>
      <c r="C3716" t="s">
        <v>222</v>
      </c>
      <c r="D3716" t="s">
        <v>311</v>
      </c>
      <c r="E3716" t="s">
        <v>276</v>
      </c>
      <c r="F3716" t="s">
        <v>437</v>
      </c>
      <c r="G3716" s="8" t="s">
        <v>438</v>
      </c>
      <c r="H3716" t="s">
        <v>439</v>
      </c>
      <c r="I3716" s="7">
        <v>0</v>
      </c>
      <c r="L3716" s="7">
        <v>0</v>
      </c>
      <c r="M3716" s="7">
        <v>0</v>
      </c>
      <c r="N3716" s="7">
        <v>0</v>
      </c>
      <c r="O3716" s="20" t="str">
        <f t="shared" si="118"/>
        <v/>
      </c>
    </row>
    <row r="3717" spans="1:15">
      <c r="A3717" s="20" t="str">
        <f t="shared" si="117"/>
        <v>Frjálsi lífeyrissjóðurinnSamtryggingardeild</v>
      </c>
      <c r="B3717" s="20" t="str">
        <f>_xlfn.IFNA(INDEX(Listi!$AI:$AI,MATCH(C3717,Listi!$AJ:$AJ,0)),INDEX(Listi!T:T,MATCH(C3717,Listi!U:U,0)))</f>
        <v xml:space="preserve">Frjálsi </v>
      </c>
      <c r="C3717" t="s">
        <v>222</v>
      </c>
      <c r="D3717" t="s">
        <v>205</v>
      </c>
      <c r="E3717" t="s">
        <v>275</v>
      </c>
      <c r="F3717" t="s">
        <v>437</v>
      </c>
      <c r="G3717" s="8" t="s">
        <v>438</v>
      </c>
      <c r="H3717" t="s">
        <v>439</v>
      </c>
      <c r="I3717" s="7">
        <v>0</v>
      </c>
      <c r="L3717" s="7">
        <v>127148465000</v>
      </c>
      <c r="M3717" s="7">
        <v>7524433000</v>
      </c>
      <c r="N3717" s="7">
        <v>1254273000</v>
      </c>
      <c r="O3717" s="20" t="str">
        <f t="shared" si="118"/>
        <v/>
      </c>
    </row>
    <row r="3718" spans="1:15">
      <c r="A3718" s="20" t="str">
        <f t="shared" si="117"/>
        <v>Gildi - lífeyrissjóðurFramtíðarsýn 1</v>
      </c>
      <c r="B3718" s="20" t="str">
        <f>_xlfn.IFNA(INDEX(Listi!$AI:$AI,MATCH(C3718,Listi!$AJ:$AJ,0)),INDEX(Listi!T:T,MATCH(C3718,Listi!U:U,0)))</f>
        <v xml:space="preserve">Gildi  </v>
      </c>
      <c r="C3718" t="s">
        <v>227</v>
      </c>
      <c r="D3718" t="s">
        <v>373</v>
      </c>
      <c r="E3718" t="s">
        <v>276</v>
      </c>
      <c r="F3718" t="s">
        <v>437</v>
      </c>
      <c r="G3718" s="8" t="s">
        <v>438</v>
      </c>
      <c r="H3718" t="s">
        <v>439</v>
      </c>
      <c r="I3718" s="7">
        <v>196979</v>
      </c>
      <c r="L3718" s="7">
        <v>3223959491</v>
      </c>
      <c r="M3718" s="7">
        <v>185065371</v>
      </c>
      <c r="N3718" s="7">
        <v>99697779</v>
      </c>
      <c r="O3718" s="20" t="str">
        <f t="shared" si="118"/>
        <v/>
      </c>
    </row>
    <row r="3719" spans="1:15">
      <c r="A3719" s="20" t="str">
        <f t="shared" si="117"/>
        <v>Gildi - lífeyrissjóðurFramtíðarsýn 2</v>
      </c>
      <c r="B3719" s="20" t="str">
        <f>_xlfn.IFNA(INDEX(Listi!$AI:$AI,MATCH(C3719,Listi!$AJ:$AJ,0)),INDEX(Listi!T:T,MATCH(C3719,Listi!U:U,0)))</f>
        <v xml:space="preserve">Gildi  </v>
      </c>
      <c r="C3719" t="s">
        <v>227</v>
      </c>
      <c r="D3719" t="s">
        <v>374</v>
      </c>
      <c r="E3719" t="s">
        <v>276</v>
      </c>
      <c r="F3719" t="s">
        <v>437</v>
      </c>
      <c r="G3719" s="8" t="s">
        <v>438</v>
      </c>
      <c r="H3719" t="s">
        <v>439</v>
      </c>
      <c r="I3719" s="7">
        <v>127716</v>
      </c>
      <c r="L3719" s="7">
        <v>3172355810</v>
      </c>
      <c r="M3719" s="7">
        <v>227598529</v>
      </c>
      <c r="N3719" s="7">
        <v>70042741</v>
      </c>
      <c r="O3719" s="20" t="str">
        <f t="shared" si="118"/>
        <v/>
      </c>
    </row>
    <row r="3720" spans="1:15">
      <c r="A3720" s="20" t="str">
        <f t="shared" si="117"/>
        <v>Gildi - lífeyrissjóðurFramtíðarsýn 3</v>
      </c>
      <c r="B3720" s="20" t="str">
        <f>_xlfn.IFNA(INDEX(Listi!$AI:$AI,MATCH(C3720,Listi!$AJ:$AJ,0)),INDEX(Listi!T:T,MATCH(C3720,Listi!U:U,0)))</f>
        <v xml:space="preserve">Gildi  </v>
      </c>
      <c r="C3720" t="s">
        <v>227</v>
      </c>
      <c r="D3720" t="s">
        <v>380</v>
      </c>
      <c r="E3720" t="s">
        <v>276</v>
      </c>
      <c r="F3720" t="s">
        <v>437</v>
      </c>
      <c r="G3720" s="8" t="s">
        <v>438</v>
      </c>
      <c r="H3720" t="s">
        <v>439</v>
      </c>
      <c r="I3720" s="7">
        <v>0</v>
      </c>
      <c r="L3720" s="7">
        <v>1220667693</v>
      </c>
      <c r="M3720" s="7">
        <v>206427664</v>
      </c>
      <c r="N3720" s="7">
        <v>61376636</v>
      </c>
      <c r="O3720" s="20" t="str">
        <f t="shared" si="118"/>
        <v/>
      </c>
    </row>
    <row r="3721" spans="1:15">
      <c r="A3721" s="20" t="str">
        <f t="shared" si="117"/>
        <v>Gildi - lífeyrissjóðurSamtryggingardeild</v>
      </c>
      <c r="B3721" s="20" t="str">
        <f>_xlfn.IFNA(INDEX(Listi!$AI:$AI,MATCH(C3721,Listi!$AJ:$AJ,0)),INDEX(Listi!T:T,MATCH(C3721,Listi!U:U,0)))</f>
        <v xml:space="preserve">Gildi  </v>
      </c>
      <c r="C3721" t="s">
        <v>227</v>
      </c>
      <c r="D3721" t="s">
        <v>205</v>
      </c>
      <c r="E3721" t="s">
        <v>275</v>
      </c>
      <c r="F3721" t="s">
        <v>437</v>
      </c>
      <c r="G3721" s="8" t="s">
        <v>438</v>
      </c>
      <c r="H3721" t="s">
        <v>439</v>
      </c>
      <c r="I3721" s="7">
        <v>678629854</v>
      </c>
      <c r="L3721" s="7">
        <v>908474103084</v>
      </c>
      <c r="M3721" s="7">
        <v>33404441428</v>
      </c>
      <c r="N3721" s="7">
        <v>20772915594</v>
      </c>
      <c r="O3721" s="20" t="str">
        <f t="shared" si="118"/>
        <v/>
      </c>
    </row>
    <row r="3722" spans="1:15">
      <c r="A3722" s="20" t="str">
        <f t="shared" si="117"/>
        <v>Íslandsbanki hf.Erlend verðbréf</v>
      </c>
      <c r="B3722" s="20" t="str">
        <f>_xlfn.IFNA(INDEX(Listi!$AI:$AI,MATCH(C3722,Listi!$AJ:$AJ,0)),INDEX(Listi!T:T,MATCH(C3722,Listi!U:U,0)))</f>
        <v>Íslandsbanki</v>
      </c>
      <c r="C3722" t="s">
        <v>228</v>
      </c>
      <c r="D3722" t="s">
        <v>229</v>
      </c>
      <c r="E3722" t="s">
        <v>276</v>
      </c>
      <c r="F3722" t="s">
        <v>437</v>
      </c>
      <c r="G3722" s="8" t="s">
        <v>438</v>
      </c>
      <c r="H3722" t="s">
        <v>439</v>
      </c>
      <c r="I3722" s="7">
        <v>0</v>
      </c>
      <c r="L3722" s="7">
        <v>1602556114</v>
      </c>
      <c r="M3722" s="7">
        <v>15640340</v>
      </c>
      <c r="N3722" s="7">
        <v>15279587</v>
      </c>
      <c r="O3722" s="20" t="str">
        <f t="shared" si="118"/>
        <v/>
      </c>
    </row>
    <row r="3723" spans="1:15">
      <c r="A3723" s="20" t="str">
        <f t="shared" si="117"/>
        <v>Íslandsbanki hf.Húsnæðisleið</v>
      </c>
      <c r="B3723" s="20" t="str">
        <f>_xlfn.IFNA(INDEX(Listi!$AI:$AI,MATCH(C3723,Listi!$AJ:$AJ,0)),INDEX(Listi!T:T,MATCH(C3723,Listi!U:U,0)))</f>
        <v>Íslandsbanki</v>
      </c>
      <c r="C3723" t="s">
        <v>228</v>
      </c>
      <c r="D3723" t="s">
        <v>307</v>
      </c>
      <c r="E3723" t="s">
        <v>276</v>
      </c>
      <c r="F3723" t="s">
        <v>437</v>
      </c>
      <c r="G3723" s="8" t="s">
        <v>438</v>
      </c>
      <c r="H3723" t="s">
        <v>439</v>
      </c>
      <c r="I3723" s="7">
        <v>0</v>
      </c>
      <c r="L3723" s="7">
        <v>2334808209</v>
      </c>
      <c r="M3723" s="7">
        <v>1128225985</v>
      </c>
      <c r="N3723" s="7">
        <v>7159457</v>
      </c>
      <c r="O3723" s="20" t="str">
        <f t="shared" si="118"/>
        <v/>
      </c>
    </row>
    <row r="3724" spans="1:15">
      <c r="A3724" s="20" t="str">
        <f t="shared" si="117"/>
        <v>Íslandsbanki hf.Lífeyrisreikningur-óverðtryggður</v>
      </c>
      <c r="B3724" s="20" t="str">
        <f>_xlfn.IFNA(INDEX(Listi!$AI:$AI,MATCH(C3724,Listi!$AJ:$AJ,0)),INDEX(Listi!T:T,MATCH(C3724,Listi!U:U,0)))</f>
        <v>Íslandsbanki</v>
      </c>
      <c r="C3724" t="s">
        <v>228</v>
      </c>
      <c r="D3724" t="s">
        <v>231</v>
      </c>
      <c r="E3724" t="s">
        <v>276</v>
      </c>
      <c r="F3724" t="s">
        <v>437</v>
      </c>
      <c r="G3724" s="8" t="s">
        <v>438</v>
      </c>
      <c r="H3724" t="s">
        <v>439</v>
      </c>
      <c r="I3724" s="7">
        <v>0</v>
      </c>
      <c r="L3724" s="7">
        <v>2506311736</v>
      </c>
      <c r="M3724" s="7">
        <v>879015901</v>
      </c>
      <c r="N3724" s="7">
        <v>95740979</v>
      </c>
      <c r="O3724" s="20" t="str">
        <f t="shared" si="118"/>
        <v/>
      </c>
    </row>
    <row r="3725" spans="1:15">
      <c r="A3725" s="20" t="str">
        <f t="shared" si="117"/>
        <v>Íslandsbanki hf.Lífeyrisreikningur-verðtryggður</v>
      </c>
      <c r="B3725" s="20" t="str">
        <f>_xlfn.IFNA(INDEX(Listi!$AI:$AI,MATCH(C3725,Listi!$AJ:$AJ,0)),INDEX(Listi!T:T,MATCH(C3725,Listi!U:U,0)))</f>
        <v>Íslandsbanki</v>
      </c>
      <c r="C3725" t="s">
        <v>228</v>
      </c>
      <c r="D3725" t="s">
        <v>232</v>
      </c>
      <c r="E3725" t="s">
        <v>276</v>
      </c>
      <c r="F3725" t="s">
        <v>437</v>
      </c>
      <c r="G3725" s="8" t="s">
        <v>438</v>
      </c>
      <c r="H3725" t="s">
        <v>439</v>
      </c>
      <c r="I3725" s="7">
        <v>0</v>
      </c>
      <c r="L3725" s="7">
        <v>35933944171</v>
      </c>
      <c r="M3725" s="7">
        <v>3575627585</v>
      </c>
      <c r="N3725" s="7">
        <v>973599891</v>
      </c>
      <c r="O3725" s="20" t="str">
        <f t="shared" si="118"/>
        <v/>
      </c>
    </row>
    <row r="3726" spans="1:15">
      <c r="A3726" s="20" t="str">
        <f t="shared" si="117"/>
        <v>Íslandsbanki hf.Löng ríkisskuldabréf</v>
      </c>
      <c r="B3726" s="20" t="str">
        <f>_xlfn.IFNA(INDEX(Listi!$AI:$AI,MATCH(C3726,Listi!$AJ:$AJ,0)),INDEX(Listi!T:T,MATCH(C3726,Listi!U:U,0)))</f>
        <v>Íslandsbanki</v>
      </c>
      <c r="C3726" t="s">
        <v>228</v>
      </c>
      <c r="D3726" t="s">
        <v>233</v>
      </c>
      <c r="E3726" t="s">
        <v>276</v>
      </c>
      <c r="F3726" t="s">
        <v>437</v>
      </c>
      <c r="G3726" s="8" t="s">
        <v>438</v>
      </c>
      <c r="H3726" t="s">
        <v>439</v>
      </c>
      <c r="I3726" s="7">
        <v>0</v>
      </c>
      <c r="L3726" s="7">
        <v>753232602</v>
      </c>
      <c r="M3726" s="7">
        <v>52540738</v>
      </c>
      <c r="N3726" s="7">
        <v>25520229</v>
      </c>
      <c r="O3726" s="20" t="str">
        <f t="shared" si="118"/>
        <v/>
      </c>
    </row>
    <row r="3727" spans="1:15">
      <c r="A3727" s="20" t="str">
        <f t="shared" si="117"/>
        <v>Íslandsbanki hf.Stýring A</v>
      </c>
      <c r="B3727" s="20" t="str">
        <f>_xlfn.IFNA(INDEX(Listi!$AI:$AI,MATCH(C3727,Listi!$AJ:$AJ,0)),INDEX(Listi!T:T,MATCH(C3727,Listi!U:U,0)))</f>
        <v>Íslandsbanki</v>
      </c>
      <c r="C3727" t="s">
        <v>228</v>
      </c>
      <c r="D3727" t="s">
        <v>234</v>
      </c>
      <c r="E3727" t="s">
        <v>276</v>
      </c>
      <c r="F3727" t="s">
        <v>437</v>
      </c>
      <c r="G3727" s="8" t="s">
        <v>438</v>
      </c>
      <c r="H3727" t="s">
        <v>439</v>
      </c>
      <c r="I3727" s="7">
        <v>0</v>
      </c>
      <c r="L3727" s="7">
        <v>4133723797</v>
      </c>
      <c r="M3727" s="7">
        <v>215966902</v>
      </c>
      <c r="N3727" s="7">
        <v>124877843</v>
      </c>
      <c r="O3727" s="20" t="str">
        <f t="shared" si="118"/>
        <v/>
      </c>
    </row>
    <row r="3728" spans="1:15">
      <c r="A3728" s="20" t="str">
        <f t="shared" si="117"/>
        <v>Íslandsbanki hf.Stýring B</v>
      </c>
      <c r="B3728" s="20" t="str">
        <f>_xlfn.IFNA(INDEX(Listi!$AI:$AI,MATCH(C3728,Listi!$AJ:$AJ,0)),INDEX(Listi!T:T,MATCH(C3728,Listi!U:U,0)))</f>
        <v>Íslandsbanki</v>
      </c>
      <c r="C3728" t="s">
        <v>228</v>
      </c>
      <c r="D3728" t="s">
        <v>235</v>
      </c>
      <c r="E3728" t="s">
        <v>276</v>
      </c>
      <c r="F3728" t="s">
        <v>437</v>
      </c>
      <c r="G3728" s="8" t="s">
        <v>438</v>
      </c>
      <c r="H3728" t="s">
        <v>439</v>
      </c>
      <c r="I3728" s="7">
        <v>0</v>
      </c>
      <c r="L3728" s="7">
        <v>5860247393</v>
      </c>
      <c r="M3728" s="7">
        <v>508591885</v>
      </c>
      <c r="N3728" s="7">
        <v>77897125</v>
      </c>
      <c r="O3728" s="20" t="str">
        <f t="shared" si="118"/>
        <v/>
      </c>
    </row>
    <row r="3729" spans="1:15">
      <c r="A3729" s="20" t="str">
        <f t="shared" si="117"/>
        <v>Íslandsbanki hf.Stýring C</v>
      </c>
      <c r="B3729" s="20" t="str">
        <f>_xlfn.IFNA(INDEX(Listi!$AI:$AI,MATCH(C3729,Listi!$AJ:$AJ,0)),INDEX(Listi!T:T,MATCH(C3729,Listi!U:U,0)))</f>
        <v>Íslandsbanki</v>
      </c>
      <c r="C3729" t="s">
        <v>228</v>
      </c>
      <c r="D3729" t="s">
        <v>236</v>
      </c>
      <c r="E3729" t="s">
        <v>276</v>
      </c>
      <c r="F3729" t="s">
        <v>437</v>
      </c>
      <c r="G3729" s="8" t="s">
        <v>438</v>
      </c>
      <c r="H3729" t="s">
        <v>439</v>
      </c>
      <c r="I3729" s="7">
        <v>0</v>
      </c>
      <c r="L3729" s="7">
        <v>8014427899</v>
      </c>
      <c r="M3729" s="7">
        <v>751053797</v>
      </c>
      <c r="N3729" s="7">
        <v>58531298</v>
      </c>
      <c r="O3729" s="20" t="str">
        <f t="shared" si="118"/>
        <v/>
      </c>
    </row>
    <row r="3730" spans="1:15">
      <c r="A3730" s="20" t="str">
        <f t="shared" si="117"/>
        <v>Íslandsbanki hf.Stýring D</v>
      </c>
      <c r="B3730" s="20" t="str">
        <f>_xlfn.IFNA(INDEX(Listi!$AI:$AI,MATCH(C3730,Listi!$AJ:$AJ,0)),INDEX(Listi!T:T,MATCH(C3730,Listi!U:U,0)))</f>
        <v>Íslandsbanki</v>
      </c>
      <c r="C3730" t="s">
        <v>228</v>
      </c>
      <c r="D3730" t="s">
        <v>237</v>
      </c>
      <c r="E3730" t="s">
        <v>276</v>
      </c>
      <c r="F3730" t="s">
        <v>437</v>
      </c>
      <c r="G3730" s="8" t="s">
        <v>438</v>
      </c>
      <c r="H3730" t="s">
        <v>439</v>
      </c>
      <c r="I3730" s="7">
        <v>0</v>
      </c>
      <c r="L3730" s="7">
        <v>5826614423</v>
      </c>
      <c r="M3730" s="7">
        <v>1371163557</v>
      </c>
      <c r="N3730" s="7">
        <v>36861109</v>
      </c>
      <c r="O3730" s="20" t="str">
        <f t="shared" si="118"/>
        <v/>
      </c>
    </row>
    <row r="3731" spans="1:15">
      <c r="A3731" s="20" t="str">
        <f t="shared" si="117"/>
        <v>Íslandsbanki hf.Stýring E</v>
      </c>
      <c r="B3731" s="20" t="str">
        <f>_xlfn.IFNA(INDEX(Listi!$AI:$AI,MATCH(C3731,Listi!$AJ:$AJ,0)),INDEX(Listi!T:T,MATCH(C3731,Listi!U:U,0)))</f>
        <v>Íslandsbanki</v>
      </c>
      <c r="C3731" t="s">
        <v>228</v>
      </c>
      <c r="D3731" t="s">
        <v>580</v>
      </c>
      <c r="E3731" t="s">
        <v>276</v>
      </c>
      <c r="F3731" t="s">
        <v>437</v>
      </c>
      <c r="G3731" s="8" t="s">
        <v>438</v>
      </c>
      <c r="H3731" t="s">
        <v>439</v>
      </c>
      <c r="I3731" s="7">
        <v>0</v>
      </c>
      <c r="L3731" s="7">
        <v>99567247</v>
      </c>
      <c r="M3731" s="7">
        <v>7691901</v>
      </c>
      <c r="N3731" s="7">
        <v>670647</v>
      </c>
      <c r="O3731" s="20" t="str">
        <f t="shared" si="118"/>
        <v/>
      </c>
    </row>
    <row r="3732" spans="1:15">
      <c r="A3732" s="20" t="str">
        <f t="shared" si="117"/>
        <v>Íslenski lífeyrissjóðurinnLíf 1</v>
      </c>
      <c r="B3732" s="20" t="str">
        <f>_xlfn.IFNA(INDEX(Listi!$AI:$AI,MATCH(C3732,Listi!$AJ:$AJ,0)),INDEX(Listi!T:T,MATCH(C3732,Listi!U:U,0)))</f>
        <v xml:space="preserve">Íslenski  </v>
      </c>
      <c r="C3732" t="s">
        <v>238</v>
      </c>
      <c r="D3732" t="s">
        <v>239</v>
      </c>
      <c r="E3732" t="s">
        <v>276</v>
      </c>
      <c r="F3732" t="s">
        <v>437</v>
      </c>
      <c r="G3732" s="8" t="s">
        <v>438</v>
      </c>
      <c r="H3732" t="s">
        <v>439</v>
      </c>
      <c r="I3732" s="7">
        <v>0</v>
      </c>
      <c r="L3732" s="7">
        <v>34645188332</v>
      </c>
      <c r="M3732" s="7">
        <v>5859453012</v>
      </c>
      <c r="N3732" s="7">
        <v>977930648</v>
      </c>
      <c r="O3732" s="20" t="str">
        <f t="shared" si="118"/>
        <v/>
      </c>
    </row>
    <row r="3733" spans="1:15">
      <c r="A3733" s="20" t="str">
        <f t="shared" si="117"/>
        <v>Íslenski lífeyrissjóðurinnLíf 2</v>
      </c>
      <c r="B3733" s="20" t="str">
        <f>_xlfn.IFNA(INDEX(Listi!$AI:$AI,MATCH(C3733,Listi!$AJ:$AJ,0)),INDEX(Listi!T:T,MATCH(C3733,Listi!U:U,0)))</f>
        <v xml:space="preserve">Íslenski  </v>
      </c>
      <c r="C3733" t="s">
        <v>238</v>
      </c>
      <c r="D3733" t="s">
        <v>240</v>
      </c>
      <c r="E3733" t="s">
        <v>276</v>
      </c>
      <c r="F3733" t="s">
        <v>437</v>
      </c>
      <c r="G3733" s="8" t="s">
        <v>438</v>
      </c>
      <c r="H3733" t="s">
        <v>439</v>
      </c>
      <c r="I3733" s="7">
        <v>0</v>
      </c>
      <c r="L3733" s="7">
        <v>31029129445</v>
      </c>
      <c r="M3733" s="7">
        <v>2139527304</v>
      </c>
      <c r="N3733" s="7">
        <v>531278955</v>
      </c>
      <c r="O3733" s="20" t="str">
        <f t="shared" si="118"/>
        <v/>
      </c>
    </row>
    <row r="3734" spans="1:15">
      <c r="A3734" s="20" t="str">
        <f t="shared" si="117"/>
        <v>Íslenski lífeyrissjóðurinnLíf 3</v>
      </c>
      <c r="B3734" s="20" t="str">
        <f>_xlfn.IFNA(INDEX(Listi!$AI:$AI,MATCH(C3734,Listi!$AJ:$AJ,0)),INDEX(Listi!T:T,MATCH(C3734,Listi!U:U,0)))</f>
        <v xml:space="preserve">Íslenski  </v>
      </c>
      <c r="C3734" t="s">
        <v>238</v>
      </c>
      <c r="D3734" t="s">
        <v>241</v>
      </c>
      <c r="E3734" t="s">
        <v>276</v>
      </c>
      <c r="F3734" t="s">
        <v>437</v>
      </c>
      <c r="G3734" s="8" t="s">
        <v>438</v>
      </c>
      <c r="H3734" t="s">
        <v>439</v>
      </c>
      <c r="I3734" s="7">
        <v>0</v>
      </c>
      <c r="L3734" s="7">
        <v>26552298455</v>
      </c>
      <c r="M3734" s="7">
        <v>1349981892</v>
      </c>
      <c r="N3734" s="7">
        <v>474868471</v>
      </c>
      <c r="O3734" s="20" t="str">
        <f t="shared" si="118"/>
        <v/>
      </c>
    </row>
    <row r="3735" spans="1:15">
      <c r="A3735" s="20" t="str">
        <f t="shared" si="117"/>
        <v>Íslenski lífeyrissjóðurinnLíf 4</v>
      </c>
      <c r="B3735" s="20" t="str">
        <f>_xlfn.IFNA(INDEX(Listi!$AI:$AI,MATCH(C3735,Listi!$AJ:$AJ,0)),INDEX(Listi!T:T,MATCH(C3735,Listi!U:U,0)))</f>
        <v xml:space="preserve">Íslenski  </v>
      </c>
      <c r="C3735" t="s">
        <v>238</v>
      </c>
      <c r="D3735" t="s">
        <v>242</v>
      </c>
      <c r="E3735" t="s">
        <v>276</v>
      </c>
      <c r="F3735" s="8" t="s">
        <v>437</v>
      </c>
      <c r="G3735" s="8" t="s">
        <v>438</v>
      </c>
      <c r="H3735" t="s">
        <v>439</v>
      </c>
      <c r="I3735" s="7">
        <v>0</v>
      </c>
      <c r="L3735" s="7">
        <v>15323468197</v>
      </c>
      <c r="M3735" s="7">
        <v>592019313</v>
      </c>
      <c r="N3735" s="7">
        <v>649721424</v>
      </c>
      <c r="O3735" s="20" t="str">
        <f t="shared" si="118"/>
        <v/>
      </c>
    </row>
    <row r="3736" spans="1:15">
      <c r="A3736" s="20" t="str">
        <f t="shared" si="117"/>
        <v>Íslenski lífeyrissjóðurinnSamtryggingardeild</v>
      </c>
      <c r="B3736" s="20" t="str">
        <f>_xlfn.IFNA(INDEX(Listi!$AI:$AI,MATCH(C3736,Listi!$AJ:$AJ,0)),INDEX(Listi!T:T,MATCH(C3736,Listi!U:U,0)))</f>
        <v xml:space="preserve">Íslenski  </v>
      </c>
      <c r="C3736" t="s">
        <v>238</v>
      </c>
      <c r="D3736" t="s">
        <v>205</v>
      </c>
      <c r="E3736" t="s">
        <v>275</v>
      </c>
      <c r="F3736" s="8" t="s">
        <v>437</v>
      </c>
      <c r="G3736" s="8" t="s">
        <v>438</v>
      </c>
      <c r="H3736" t="s">
        <v>439</v>
      </c>
      <c r="I3736" s="7">
        <v>0</v>
      </c>
      <c r="L3736" s="7">
        <v>32369481106</v>
      </c>
      <c r="M3736" s="7">
        <v>2513450236</v>
      </c>
      <c r="N3736" s="7">
        <v>182749847</v>
      </c>
      <c r="O3736" s="20" t="str">
        <f t="shared" si="118"/>
        <v/>
      </c>
    </row>
    <row r="3737" spans="1:15">
      <c r="A3737" s="20" t="str">
        <f t="shared" si="117"/>
        <v>Kvika banki hf.Ævileið</v>
      </c>
      <c r="B3737" s="20" t="str">
        <f>_xlfn.IFNA(INDEX(Listi!$AI:$AI,MATCH(C3737,Listi!$AJ:$AJ,0)),INDEX(Listi!T:T,MATCH(C3737,Listi!U:U,0)))</f>
        <v xml:space="preserve">Kvika banki </v>
      </c>
      <c r="C3737" t="s">
        <v>243</v>
      </c>
      <c r="D3737" t="s">
        <v>248</v>
      </c>
      <c r="E3737" t="s">
        <v>276</v>
      </c>
      <c r="F3737" s="8" t="s">
        <v>437</v>
      </c>
      <c r="G3737" s="8" t="s">
        <v>438</v>
      </c>
      <c r="H3737" t="s">
        <v>439</v>
      </c>
      <c r="I3737" s="7">
        <v>0</v>
      </c>
      <c r="L3737" s="7">
        <v>83990162</v>
      </c>
      <c r="M3737" s="7">
        <v>9152445</v>
      </c>
      <c r="N3737" s="7">
        <v>0</v>
      </c>
      <c r="O3737" s="20" t="str">
        <f t="shared" si="118"/>
        <v/>
      </c>
    </row>
    <row r="3738" spans="1:15">
      <c r="A3738" s="20" t="str">
        <f t="shared" si="117"/>
        <v>Kvika banki hf.Innlánaleið</v>
      </c>
      <c r="B3738" s="20" t="str">
        <f>_xlfn.IFNA(INDEX(Listi!$AI:$AI,MATCH(C3738,Listi!$AJ:$AJ,0)),INDEX(Listi!T:T,MATCH(C3738,Listi!U:U,0)))</f>
        <v xml:space="preserve">Kvika banki </v>
      </c>
      <c r="C3738" t="s">
        <v>243</v>
      </c>
      <c r="D3738" t="s">
        <v>230</v>
      </c>
      <c r="E3738" t="s">
        <v>276</v>
      </c>
      <c r="F3738" s="8" t="s">
        <v>437</v>
      </c>
      <c r="G3738" s="8" t="s">
        <v>438</v>
      </c>
      <c r="H3738" t="s">
        <v>439</v>
      </c>
      <c r="I3738" s="7">
        <v>0</v>
      </c>
      <c r="L3738" s="7">
        <v>2045925829</v>
      </c>
      <c r="M3738" s="7">
        <v>336947043</v>
      </c>
      <c r="N3738" s="7">
        <v>10453565</v>
      </c>
      <c r="O3738" s="20" t="str">
        <f t="shared" si="118"/>
        <v/>
      </c>
    </row>
    <row r="3739" spans="1:15">
      <c r="A3739" s="20" t="str">
        <f t="shared" si="117"/>
        <v>Kvika banki hf.Kvika Séreignasparnaður 5</v>
      </c>
      <c r="B3739" s="20" t="str">
        <f>_xlfn.IFNA(INDEX(Listi!$AI:$AI,MATCH(C3739,Listi!$AJ:$AJ,0)),INDEX(Listi!T:T,MATCH(C3739,Listi!U:U,0)))</f>
        <v xml:space="preserve">Kvika banki </v>
      </c>
      <c r="C3739" t="s">
        <v>243</v>
      </c>
      <c r="D3739" t="s">
        <v>471</v>
      </c>
      <c r="E3739" t="s">
        <v>276</v>
      </c>
      <c r="F3739" s="8" t="s">
        <v>437</v>
      </c>
      <c r="G3739" s="8" t="s">
        <v>438</v>
      </c>
      <c r="H3739" t="s">
        <v>439</v>
      </c>
      <c r="I3739" s="7">
        <v>0</v>
      </c>
      <c r="L3739" s="7">
        <v>1146886398</v>
      </c>
      <c r="M3739" s="7">
        <v>0</v>
      </c>
      <c r="N3739" s="7">
        <v>0</v>
      </c>
      <c r="O3739" s="20" t="str">
        <f t="shared" si="118"/>
        <v/>
      </c>
    </row>
    <row r="3740" spans="1:15">
      <c r="A3740" s="20" t="str">
        <f t="shared" si="117"/>
        <v>Kvika banki hf.MP Séreign 1</v>
      </c>
      <c r="B3740" s="20" t="str">
        <f>_xlfn.IFNA(INDEX(Listi!$AI:$AI,MATCH(C3740,Listi!$AJ:$AJ,0)),INDEX(Listi!T:T,MATCH(C3740,Listi!U:U,0)))</f>
        <v xml:space="preserve">Kvika banki </v>
      </c>
      <c r="C3740" t="s">
        <v>243</v>
      </c>
      <c r="D3740" t="s">
        <v>244</v>
      </c>
      <c r="E3740" t="s">
        <v>276</v>
      </c>
      <c r="F3740" s="8" t="s">
        <v>437</v>
      </c>
      <c r="G3740" s="8" t="s">
        <v>438</v>
      </c>
      <c r="H3740" t="s">
        <v>439</v>
      </c>
      <c r="I3740" s="7">
        <v>0</v>
      </c>
      <c r="L3740" s="7">
        <v>706827763</v>
      </c>
      <c r="M3740" s="7">
        <v>48440481</v>
      </c>
      <c r="N3740" s="7">
        <v>9836508</v>
      </c>
      <c r="O3740" s="20" t="str">
        <f t="shared" si="118"/>
        <v/>
      </c>
    </row>
    <row r="3741" spans="1:15">
      <c r="A3741" s="20" t="str">
        <f t="shared" si="117"/>
        <v>Kvika banki hf.MP Séreign 2</v>
      </c>
      <c r="B3741" s="20" t="str">
        <f>_xlfn.IFNA(INDEX(Listi!$AI:$AI,MATCH(C3741,Listi!$AJ:$AJ,0)),INDEX(Listi!T:T,MATCH(C3741,Listi!U:U,0)))</f>
        <v xml:space="preserve">Kvika banki </v>
      </c>
      <c r="C3741" t="s">
        <v>243</v>
      </c>
      <c r="D3741" t="s">
        <v>245</v>
      </c>
      <c r="E3741" t="s">
        <v>276</v>
      </c>
      <c r="F3741" t="s">
        <v>437</v>
      </c>
      <c r="G3741" s="8" t="s">
        <v>438</v>
      </c>
      <c r="H3741" t="s">
        <v>439</v>
      </c>
      <c r="I3741" s="7">
        <v>0</v>
      </c>
      <c r="L3741" s="7">
        <v>853989181</v>
      </c>
      <c r="M3741" s="7">
        <v>42441382</v>
      </c>
      <c r="N3741" s="7">
        <v>14637701</v>
      </c>
      <c r="O3741" s="20" t="str">
        <f t="shared" si="118"/>
        <v/>
      </c>
    </row>
    <row r="3742" spans="1:15">
      <c r="A3742" s="20" t="str">
        <f t="shared" si="117"/>
        <v>Kvika banki hf.MP Séreign 3</v>
      </c>
      <c r="B3742" s="20" t="str">
        <f>_xlfn.IFNA(INDEX(Listi!$AI:$AI,MATCH(C3742,Listi!$AJ:$AJ,0)),INDEX(Listi!T:T,MATCH(C3742,Listi!U:U,0)))</f>
        <v xml:space="preserve">Kvika banki </v>
      </c>
      <c r="C3742" t="s">
        <v>243</v>
      </c>
      <c r="D3742" t="s">
        <v>246</v>
      </c>
      <c r="E3742" t="s">
        <v>276</v>
      </c>
      <c r="F3742" s="8" t="s">
        <v>437</v>
      </c>
      <c r="G3742" s="8" t="s">
        <v>438</v>
      </c>
      <c r="H3742" t="s">
        <v>439</v>
      </c>
      <c r="I3742" s="7">
        <v>0</v>
      </c>
      <c r="L3742" s="7">
        <v>141173858</v>
      </c>
      <c r="M3742" s="7">
        <v>3374790</v>
      </c>
      <c r="N3742" s="7">
        <v>0</v>
      </c>
      <c r="O3742" s="20" t="str">
        <f t="shared" si="118"/>
        <v/>
      </c>
    </row>
    <row r="3743" spans="1:15">
      <c r="A3743" s="20" t="str">
        <f t="shared" si="117"/>
        <v>Kvika banki hf.MP Séreign 4</v>
      </c>
      <c r="B3743" s="20" t="str">
        <f>_xlfn.IFNA(INDEX(Listi!$AI:$AI,MATCH(C3743,Listi!$AJ:$AJ,0)),INDEX(Listi!T:T,MATCH(C3743,Listi!U:U,0)))</f>
        <v xml:space="preserve">Kvika banki </v>
      </c>
      <c r="C3743" t="s">
        <v>243</v>
      </c>
      <c r="D3743" t="s">
        <v>247</v>
      </c>
      <c r="E3743" t="s">
        <v>276</v>
      </c>
      <c r="F3743" t="s">
        <v>437</v>
      </c>
      <c r="G3743" s="8" t="s">
        <v>438</v>
      </c>
      <c r="H3743" t="s">
        <v>439</v>
      </c>
      <c r="I3743" s="7">
        <v>0</v>
      </c>
      <c r="L3743" s="7">
        <v>55886684</v>
      </c>
      <c r="M3743" s="7">
        <v>2888869</v>
      </c>
      <c r="N3743" s="7">
        <v>0</v>
      </c>
      <c r="O3743" s="20" t="str">
        <f t="shared" si="118"/>
        <v/>
      </c>
    </row>
    <row r="3744" spans="1:15">
      <c r="A3744" s="20" t="str">
        <f t="shared" si="117"/>
        <v>Landsbankinn hf.Landsbankinn Erlend verðbréf</v>
      </c>
      <c r="B3744" s="20" t="str">
        <f>_xlfn.IFNA(INDEX(Listi!$AI:$AI,MATCH(C3744,Listi!$AJ:$AJ,0)),INDEX(Listi!T:T,MATCH(C3744,Listi!U:U,0)))</f>
        <v>Landsbankinn</v>
      </c>
      <c r="C3744" t="s">
        <v>249</v>
      </c>
      <c r="D3744" t="s">
        <v>385</v>
      </c>
      <c r="E3744" t="s">
        <v>276</v>
      </c>
      <c r="F3744" s="8" t="s">
        <v>437</v>
      </c>
      <c r="G3744" s="8" t="s">
        <v>438</v>
      </c>
      <c r="H3744" t="s">
        <v>439</v>
      </c>
      <c r="I3744" s="7">
        <v>0</v>
      </c>
      <c r="L3744" s="7">
        <v>3705185129</v>
      </c>
      <c r="M3744" s="7">
        <v>119989407</v>
      </c>
      <c r="N3744" s="7">
        <v>87847878</v>
      </c>
      <c r="O3744" s="20" t="str">
        <f t="shared" si="118"/>
        <v/>
      </c>
    </row>
    <row r="3745" spans="1:15">
      <c r="A3745" s="20" t="str">
        <f t="shared" si="117"/>
        <v>Landsbankinn hf.Landsbankinn Lífeyrisbók</v>
      </c>
      <c r="B3745" s="20" t="str">
        <f>_xlfn.IFNA(INDEX(Listi!$AI:$AI,MATCH(C3745,Listi!$AJ:$AJ,0)),INDEX(Listi!T:T,MATCH(C3745,Listi!U:U,0)))</f>
        <v>Landsbankinn</v>
      </c>
      <c r="C3745" t="s">
        <v>249</v>
      </c>
      <c r="D3745" t="s">
        <v>367</v>
      </c>
      <c r="E3745" t="s">
        <v>276</v>
      </c>
      <c r="F3745" t="s">
        <v>437</v>
      </c>
      <c r="G3745" s="8" t="s">
        <v>438</v>
      </c>
      <c r="H3745" t="s">
        <v>439</v>
      </c>
      <c r="I3745" s="7">
        <v>0</v>
      </c>
      <c r="L3745" s="7">
        <v>3016213427</v>
      </c>
      <c r="M3745" s="7">
        <v>440353590</v>
      </c>
      <c r="N3745" s="7">
        <v>298769900</v>
      </c>
      <c r="O3745" s="20" t="str">
        <f t="shared" si="118"/>
        <v/>
      </c>
    </row>
    <row r="3746" spans="1:15">
      <c r="A3746" s="20" t="str">
        <f t="shared" si="117"/>
        <v>Landsbankinn hf.Landsbankinn Lífeyrisbók verðtryggð</v>
      </c>
      <c r="B3746" s="20" t="str">
        <f>_xlfn.IFNA(INDEX(Listi!$AI:$AI,MATCH(C3746,Listi!$AJ:$AJ,0)),INDEX(Listi!T:T,MATCH(C3746,Listi!U:U,0)))</f>
        <v>Landsbankinn</v>
      </c>
      <c r="C3746" t="s">
        <v>249</v>
      </c>
      <c r="D3746" t="s">
        <v>598</v>
      </c>
      <c r="E3746" t="s">
        <v>276</v>
      </c>
      <c r="F3746" t="s">
        <v>437</v>
      </c>
      <c r="G3746" s="8" t="s">
        <v>438</v>
      </c>
      <c r="H3746" t="s">
        <v>439</v>
      </c>
      <c r="I3746" s="7">
        <v>0</v>
      </c>
      <c r="L3746" s="7">
        <v>66896053137</v>
      </c>
      <c r="M3746" s="7">
        <v>6692476029</v>
      </c>
      <c r="N3746" s="7">
        <v>4680072987</v>
      </c>
      <c r="O3746" s="20" t="str">
        <f t="shared" si="118"/>
        <v/>
      </c>
    </row>
    <row r="3747" spans="1:15">
      <c r="A3747" s="20" t="str">
        <f t="shared" si="117"/>
        <v>Lífeyrissjóður bændaSamtryggingardeild</v>
      </c>
      <c r="B3747" s="20" t="str">
        <f>_xlfn.IFNA(INDEX(Listi!$AI:$AI,MATCH(C3747,Listi!$AJ:$AJ,0)),INDEX(Listi!T:T,MATCH(C3747,Listi!U:U,0)))</f>
        <v>Lífeyrissjóður bænda</v>
      </c>
      <c r="C3747" t="s">
        <v>252</v>
      </c>
      <c r="D3747" t="s">
        <v>205</v>
      </c>
      <c r="E3747" t="s">
        <v>275</v>
      </c>
      <c r="F3747" t="s">
        <v>437</v>
      </c>
      <c r="G3747" s="8" t="s">
        <v>438</v>
      </c>
      <c r="H3747" t="s">
        <v>439</v>
      </c>
      <c r="I3747" s="7">
        <v>0</v>
      </c>
      <c r="L3747" s="7">
        <v>45108278171</v>
      </c>
      <c r="M3747" s="7">
        <v>776003397</v>
      </c>
      <c r="N3747" s="7">
        <v>1921473168</v>
      </c>
      <c r="O3747" s="20" t="str">
        <f t="shared" si="118"/>
        <v/>
      </c>
    </row>
    <row r="3748" spans="1:15">
      <c r="A3748" s="20" t="str">
        <f t="shared" si="117"/>
        <v>Lífeyrissjóður bankamannaAldursdeild</v>
      </c>
      <c r="B3748" s="20" t="str">
        <f>_xlfn.IFNA(INDEX(Listi!$AI:$AI,MATCH(C3748,Listi!$AJ:$AJ,0)),INDEX(Listi!T:T,MATCH(C3748,Listi!U:U,0)))</f>
        <v>Lífeyrissjóður bankam.</v>
      </c>
      <c r="C3748" t="s">
        <v>250</v>
      </c>
      <c r="D3748" t="s">
        <v>251</v>
      </c>
      <c r="E3748" t="s">
        <v>275</v>
      </c>
      <c r="F3748" t="s">
        <v>437</v>
      </c>
      <c r="G3748" s="8" t="s">
        <v>438</v>
      </c>
      <c r="H3748" t="s">
        <v>439</v>
      </c>
      <c r="I3748" s="7">
        <v>0</v>
      </c>
      <c r="L3748" s="7">
        <v>61369964000</v>
      </c>
      <c r="M3748" s="7">
        <v>1996063000</v>
      </c>
      <c r="N3748" s="7">
        <v>753444000</v>
      </c>
      <c r="O3748" s="20" t="str">
        <f t="shared" si="118"/>
        <v/>
      </c>
    </row>
    <row r="3749" spans="1:15">
      <c r="A3749" s="20" t="str">
        <f t="shared" si="117"/>
        <v>Lífeyrissjóður bankamannaHlutfallsdeild</v>
      </c>
      <c r="B3749" s="20" t="str">
        <f>_xlfn.IFNA(INDEX(Listi!$AI:$AI,MATCH(C3749,Listi!$AJ:$AJ,0)),INDEX(Listi!T:T,MATCH(C3749,Listi!U:U,0)))</f>
        <v>Lífeyrissjóður bankam.</v>
      </c>
      <c r="C3749" t="s">
        <v>250</v>
      </c>
      <c r="D3749" t="s">
        <v>467</v>
      </c>
      <c r="E3749" t="s">
        <v>275</v>
      </c>
      <c r="F3749" t="s">
        <v>437</v>
      </c>
      <c r="G3749" s="8" t="s">
        <v>438</v>
      </c>
      <c r="H3749" t="s">
        <v>439</v>
      </c>
      <c r="I3749" s="7">
        <v>0</v>
      </c>
      <c r="L3749" s="7">
        <v>40286427000</v>
      </c>
      <c r="M3749" s="7">
        <v>125147000</v>
      </c>
      <c r="N3749" s="7">
        <v>2741197000</v>
      </c>
      <c r="O3749" s="20" t="str">
        <f t="shared" si="118"/>
        <v/>
      </c>
    </row>
    <row r="3750" spans="1:15">
      <c r="A3750" s="20" t="str">
        <f t="shared" si="117"/>
        <v>Lífeyrissjóður RangæingaSamtryggingardeild</v>
      </c>
      <c r="B3750" s="20" t="str">
        <f>_xlfn.IFNA(INDEX(Listi!$AI:$AI,MATCH(C3750,Listi!$AJ:$AJ,0)),INDEX(Listi!T:T,MATCH(C3750,Listi!U:U,0)))</f>
        <v>Lífeyrissjóður Rang.</v>
      </c>
      <c r="C3750" t="s">
        <v>253</v>
      </c>
      <c r="D3750" t="s">
        <v>205</v>
      </c>
      <c r="E3750" t="s">
        <v>275</v>
      </c>
      <c r="F3750" s="8" t="s">
        <v>437</v>
      </c>
      <c r="G3750" s="8" t="s">
        <v>438</v>
      </c>
      <c r="H3750" t="s">
        <v>439</v>
      </c>
      <c r="I3750" s="7">
        <v>0</v>
      </c>
      <c r="L3750" s="7">
        <v>18949790000</v>
      </c>
      <c r="M3750" s="7">
        <v>835894000</v>
      </c>
      <c r="N3750" s="7">
        <v>386250000</v>
      </c>
      <c r="O3750" s="20" t="str">
        <f t="shared" si="118"/>
        <v/>
      </c>
    </row>
    <row r="3751" spans="1:15">
      <c r="A3751" s="20" t="str">
        <f t="shared" si="117"/>
        <v>Lífeyrissjóður starfsmanna AkureyrarbæjarSamtryggingardeild</v>
      </c>
      <c r="B3751" s="20" t="str">
        <f>_xlfn.IFNA(INDEX(Listi!$AI:$AI,MATCH(C3751,Listi!$AJ:$AJ,0)),INDEX(Listi!T:T,MATCH(C3751,Listi!U:U,0)))</f>
        <v>Lífeyrissj. starfsm. Akureyrarb.</v>
      </c>
      <c r="C3751" t="s">
        <v>274</v>
      </c>
      <c r="D3751" t="s">
        <v>205</v>
      </c>
      <c r="E3751" t="s">
        <v>275</v>
      </c>
      <c r="F3751" s="8" t="s">
        <v>437</v>
      </c>
      <c r="G3751" s="8" t="s">
        <v>438</v>
      </c>
      <c r="H3751" t="s">
        <v>439</v>
      </c>
      <c r="I3751" s="7">
        <v>0</v>
      </c>
      <c r="L3751" s="7">
        <v>14569496826</v>
      </c>
      <c r="M3751" s="7">
        <v>46271787</v>
      </c>
      <c r="N3751" s="7">
        <v>1160288032</v>
      </c>
      <c r="O3751" s="20" t="str">
        <f t="shared" si="118"/>
        <v/>
      </c>
    </row>
    <row r="3752" spans="1:15">
      <c r="A3752" s="20" t="str">
        <f t="shared" si="117"/>
        <v>Lífeyrissjóður starfsmanna Búnaðarbanka ÍslandsSamtryggingardeild</v>
      </c>
      <c r="B3752" s="20" t="str">
        <f>_xlfn.IFNA(INDEX(Listi!$AI:$AI,MATCH(C3752,Listi!$AJ:$AJ,0)),INDEX(Listi!T:T,MATCH(C3752,Listi!U:U,0)))</f>
        <v>Lífeyrissj. starfsm. Búnaðarb.Ísl.</v>
      </c>
      <c r="C3752" t="s">
        <v>254</v>
      </c>
      <c r="D3752" t="s">
        <v>205</v>
      </c>
      <c r="E3752" t="s">
        <v>275</v>
      </c>
      <c r="F3752" s="8" t="s">
        <v>437</v>
      </c>
      <c r="G3752" s="8" t="s">
        <v>438</v>
      </c>
      <c r="H3752" t="s">
        <v>439</v>
      </c>
      <c r="I3752" s="7">
        <v>0</v>
      </c>
      <c r="L3752" s="7">
        <v>27921283000</v>
      </c>
      <c r="M3752" s="7">
        <v>7378000</v>
      </c>
      <c r="N3752" s="7">
        <v>1535577000</v>
      </c>
      <c r="O3752" s="20" t="str">
        <f t="shared" si="118"/>
        <v/>
      </c>
    </row>
    <row r="3753" spans="1:15">
      <c r="A3753" s="20" t="str">
        <f t="shared" si="117"/>
        <v>Lífeyrissjóður starfsmanna ReykjavíkurborgarSamtryggingardeild</v>
      </c>
      <c r="B3753" s="20" t="str">
        <f>_xlfn.IFNA(INDEX(Listi!$AI:$AI,MATCH(C3753,Listi!$AJ:$AJ,0)),INDEX(Listi!T:T,MATCH(C3753,Listi!U:U,0)))</f>
        <v>Lífeyrissj. starfsm. Reykjav.</v>
      </c>
      <c r="C3753" t="s">
        <v>255</v>
      </c>
      <c r="D3753" t="s">
        <v>205</v>
      </c>
      <c r="E3753" t="s">
        <v>275</v>
      </c>
      <c r="F3753" s="8" t="s">
        <v>437</v>
      </c>
      <c r="G3753" s="8" t="s">
        <v>438</v>
      </c>
      <c r="H3753" t="s">
        <v>439</v>
      </c>
      <c r="I3753" s="7">
        <v>0</v>
      </c>
      <c r="L3753" s="7">
        <v>92450251598</v>
      </c>
      <c r="M3753" s="7">
        <v>217604296</v>
      </c>
      <c r="N3753" s="7">
        <v>6195210428</v>
      </c>
      <c r="O3753" s="20" t="str">
        <f t="shared" si="118"/>
        <v/>
      </c>
    </row>
    <row r="3754" spans="1:15">
      <c r="A3754" s="20" t="str">
        <f t="shared" si="117"/>
        <v>Lífeyrissjóður starfsmanna ríkisinsA-deild</v>
      </c>
      <c r="B3754" s="20" t="str">
        <f>_xlfn.IFNA(INDEX(Listi!$AI:$AI,MATCH(C3754,Listi!$AJ:$AJ,0)),INDEX(Listi!T:T,MATCH(C3754,Listi!U:U,0)))</f>
        <v>LSR</v>
      </c>
      <c r="C3754" t="s">
        <v>256</v>
      </c>
      <c r="D3754" t="s">
        <v>257</v>
      </c>
      <c r="E3754" t="s">
        <v>275</v>
      </c>
      <c r="F3754" s="8" t="s">
        <v>437</v>
      </c>
      <c r="G3754" s="8" t="s">
        <v>438</v>
      </c>
      <c r="H3754" t="s">
        <v>439</v>
      </c>
      <c r="I3754" s="7">
        <v>0</v>
      </c>
      <c r="L3754" s="7">
        <v>1024402726080</v>
      </c>
      <c r="M3754" s="7">
        <v>38030413328</v>
      </c>
      <c r="N3754" s="7">
        <v>13011563069</v>
      </c>
      <c r="O3754" s="20" t="str">
        <f t="shared" si="118"/>
        <v/>
      </c>
    </row>
    <row r="3755" spans="1:15">
      <c r="A3755" s="20" t="str">
        <f t="shared" si="117"/>
        <v>Lífeyrissjóður starfsmanna ríkisinsB-deild</v>
      </c>
      <c r="B3755" s="20" t="str">
        <f>_xlfn.IFNA(INDEX(Listi!$AI:$AI,MATCH(C3755,Listi!$AJ:$AJ,0)),INDEX(Listi!T:T,MATCH(C3755,Listi!U:U,0)))</f>
        <v>LSR</v>
      </c>
      <c r="C3755" t="s">
        <v>256</v>
      </c>
      <c r="D3755" t="s">
        <v>218</v>
      </c>
      <c r="E3755" t="s">
        <v>275</v>
      </c>
      <c r="F3755" s="8" t="s">
        <v>437</v>
      </c>
      <c r="G3755" s="8" t="s">
        <v>438</v>
      </c>
      <c r="H3755" t="s">
        <v>439</v>
      </c>
      <c r="I3755" s="7">
        <v>0</v>
      </c>
      <c r="L3755" s="7">
        <v>297381500048</v>
      </c>
      <c r="M3755" s="7">
        <v>1364474032</v>
      </c>
      <c r="N3755" s="7">
        <v>62409553231</v>
      </c>
      <c r="O3755" s="20" t="str">
        <f t="shared" si="118"/>
        <v/>
      </c>
    </row>
    <row r="3756" spans="1:15">
      <c r="A3756" s="20" t="str">
        <f t="shared" si="117"/>
        <v>Lífeyrissjóður starfsmanna ríkisinsLeið I</v>
      </c>
      <c r="B3756" s="20" t="str">
        <f>_xlfn.IFNA(INDEX(Listi!$AI:$AI,MATCH(C3756,Listi!$AJ:$AJ,0)),INDEX(Listi!T:T,MATCH(C3756,Listi!U:U,0)))</f>
        <v>LSR</v>
      </c>
      <c r="C3756" t="s">
        <v>256</v>
      </c>
      <c r="D3756" t="s">
        <v>258</v>
      </c>
      <c r="E3756" t="s">
        <v>276</v>
      </c>
      <c r="F3756" s="8" t="s">
        <v>437</v>
      </c>
      <c r="G3756" s="8" t="s">
        <v>438</v>
      </c>
      <c r="H3756" t="s">
        <v>439</v>
      </c>
      <c r="I3756" s="7">
        <v>0</v>
      </c>
      <c r="L3756" s="7">
        <v>11704214939</v>
      </c>
      <c r="M3756" s="7">
        <v>547428342</v>
      </c>
      <c r="N3756" s="7">
        <v>195323403</v>
      </c>
      <c r="O3756" s="20" t="str">
        <f t="shared" si="118"/>
        <v/>
      </c>
    </row>
    <row r="3757" spans="1:15">
      <c r="A3757" s="20" t="str">
        <f t="shared" si="117"/>
        <v>Lífeyrissjóður starfsmanna ríkisinsLeið II</v>
      </c>
      <c r="B3757" s="20" t="str">
        <f>_xlfn.IFNA(INDEX(Listi!$AI:$AI,MATCH(C3757,Listi!$AJ:$AJ,0)),INDEX(Listi!T:T,MATCH(C3757,Listi!U:U,0)))</f>
        <v>LSR</v>
      </c>
      <c r="C3757" t="s">
        <v>256</v>
      </c>
      <c r="D3757" t="s">
        <v>259</v>
      </c>
      <c r="E3757" t="s">
        <v>276</v>
      </c>
      <c r="F3757" s="8" t="s">
        <v>437</v>
      </c>
      <c r="G3757" s="8" t="s">
        <v>438</v>
      </c>
      <c r="H3757" t="s">
        <v>439</v>
      </c>
      <c r="I3757" s="7">
        <v>0</v>
      </c>
      <c r="L3757" s="7">
        <v>3365164594</v>
      </c>
      <c r="M3757" s="7">
        <v>379849453</v>
      </c>
      <c r="N3757" s="7">
        <v>93142056</v>
      </c>
      <c r="O3757" s="20" t="str">
        <f t="shared" si="118"/>
        <v/>
      </c>
    </row>
    <row r="3758" spans="1:15">
      <c r="A3758" s="20" t="str">
        <f t="shared" si="117"/>
        <v>Lífeyrissjóður starfsmanna ríkisinsLeið III</v>
      </c>
      <c r="B3758" s="20" t="str">
        <f>_xlfn.IFNA(INDEX(Listi!$AI:$AI,MATCH(C3758,Listi!$AJ:$AJ,0)),INDEX(Listi!T:T,MATCH(C3758,Listi!U:U,0)))</f>
        <v>LSR</v>
      </c>
      <c r="C3758" t="s">
        <v>256</v>
      </c>
      <c r="D3758" t="s">
        <v>260</v>
      </c>
      <c r="E3758" t="s">
        <v>276</v>
      </c>
      <c r="F3758" t="s">
        <v>437</v>
      </c>
      <c r="G3758" s="8" t="s">
        <v>438</v>
      </c>
      <c r="H3758" t="s">
        <v>439</v>
      </c>
      <c r="I3758" s="7">
        <v>0</v>
      </c>
      <c r="L3758" s="7">
        <v>9959294621</v>
      </c>
      <c r="M3758" s="7">
        <v>743287481</v>
      </c>
      <c r="N3758" s="7">
        <v>349903833</v>
      </c>
      <c r="O3758" s="20" t="str">
        <f t="shared" si="118"/>
        <v/>
      </c>
    </row>
    <row r="3759" spans="1:15">
      <c r="A3759" s="20" t="str">
        <f t="shared" si="117"/>
        <v>Lífeyrissjóður Tannlæknafél ÍslDeild I/Séreign</v>
      </c>
      <c r="B3759" s="20" t="str">
        <f>_xlfn.IFNA(INDEX(Listi!$AI:$AI,MATCH(C3759,Listi!$AJ:$AJ,0)),INDEX(Listi!T:T,MATCH(C3759,Listi!U:U,0)))</f>
        <v>Lífeyrissj. Tannlækna</v>
      </c>
      <c r="C3759" t="s">
        <v>261</v>
      </c>
      <c r="D3759" t="s">
        <v>207</v>
      </c>
      <c r="E3759" t="s">
        <v>276</v>
      </c>
      <c r="F3759" t="s">
        <v>437</v>
      </c>
      <c r="G3759" s="8" t="s">
        <v>438</v>
      </c>
      <c r="H3759" t="s">
        <v>439</v>
      </c>
      <c r="I3759" s="7">
        <v>0</v>
      </c>
      <c r="L3759" s="7">
        <v>6768408488</v>
      </c>
      <c r="M3759" s="7">
        <v>272759192</v>
      </c>
      <c r="N3759" s="7">
        <v>153838058</v>
      </c>
      <c r="O3759" s="20" t="str">
        <f t="shared" si="118"/>
        <v/>
      </c>
    </row>
    <row r="3760" spans="1:15">
      <c r="A3760" s="20" t="str">
        <f t="shared" si="117"/>
        <v>Lífeyrissjóður Tannlæknafél ÍslSamtryggingardeild</v>
      </c>
      <c r="B3760" s="20" t="str">
        <f>_xlfn.IFNA(INDEX(Listi!$AI:$AI,MATCH(C3760,Listi!$AJ:$AJ,0)),INDEX(Listi!T:T,MATCH(C3760,Listi!U:U,0)))</f>
        <v>Lífeyrissj. Tannlækna</v>
      </c>
      <c r="C3760" t="s">
        <v>261</v>
      </c>
      <c r="D3760" t="s">
        <v>205</v>
      </c>
      <c r="E3760" t="s">
        <v>275</v>
      </c>
      <c r="F3760" t="s">
        <v>437</v>
      </c>
      <c r="G3760" s="8" t="s">
        <v>438</v>
      </c>
      <c r="H3760" t="s">
        <v>439</v>
      </c>
      <c r="I3760" s="7">
        <v>0</v>
      </c>
      <c r="L3760" s="7">
        <v>2241251214</v>
      </c>
      <c r="M3760" s="7">
        <v>112827287</v>
      </c>
      <c r="N3760" s="7">
        <v>17930159</v>
      </c>
      <c r="O3760" s="20" t="str">
        <f t="shared" si="118"/>
        <v/>
      </c>
    </row>
    <row r="3761" spans="1:15">
      <c r="A3761" s="20" t="str">
        <f t="shared" si="117"/>
        <v>Lífeyrissjóður verslunarmannaÆvileið 1</v>
      </c>
      <c r="B3761" s="20" t="str">
        <f>_xlfn.IFNA(INDEX(Listi!$AI:$AI,MATCH(C3761,Listi!$AJ:$AJ,0)),INDEX(Listi!T:T,MATCH(C3761,Listi!U:U,0)))</f>
        <v>Lífeyrissj. Verslunarm.</v>
      </c>
      <c r="C3761" t="s">
        <v>206</v>
      </c>
      <c r="D3761" t="s">
        <v>310</v>
      </c>
      <c r="E3761" t="s">
        <v>276</v>
      </c>
      <c r="F3761" t="s">
        <v>437</v>
      </c>
      <c r="G3761" s="8" t="s">
        <v>438</v>
      </c>
      <c r="H3761" t="s">
        <v>439</v>
      </c>
      <c r="I3761" s="7">
        <v>0</v>
      </c>
      <c r="L3761" s="7">
        <v>2860479562</v>
      </c>
      <c r="M3761" s="7">
        <v>819651283</v>
      </c>
      <c r="N3761" s="7">
        <v>12562366</v>
      </c>
      <c r="O3761" s="20" t="str">
        <f t="shared" si="118"/>
        <v/>
      </c>
    </row>
    <row r="3762" spans="1:15">
      <c r="A3762" s="20" t="str">
        <f t="shared" si="117"/>
        <v>Lífeyrissjóður verslunarmannaÆvileið 2</v>
      </c>
      <c r="B3762" s="20" t="str">
        <f>_xlfn.IFNA(INDEX(Listi!$AI:$AI,MATCH(C3762,Listi!$AJ:$AJ,0)),INDEX(Listi!T:T,MATCH(C3762,Listi!U:U,0)))</f>
        <v>Lífeyrissj. Verslunarm.</v>
      </c>
      <c r="C3762" t="s">
        <v>206</v>
      </c>
      <c r="D3762" t="s">
        <v>309</v>
      </c>
      <c r="E3762" t="s">
        <v>276</v>
      </c>
      <c r="F3762" t="s">
        <v>437</v>
      </c>
      <c r="G3762" s="8" t="s">
        <v>438</v>
      </c>
      <c r="H3762" t="s">
        <v>439</v>
      </c>
      <c r="I3762" s="7">
        <v>0</v>
      </c>
      <c r="L3762" s="7">
        <v>2325064159</v>
      </c>
      <c r="M3762" s="7">
        <v>465663194</v>
      </c>
      <c r="N3762" s="7">
        <v>32037995</v>
      </c>
      <c r="O3762" s="20" t="str">
        <f t="shared" si="118"/>
        <v/>
      </c>
    </row>
    <row r="3763" spans="1:15">
      <c r="A3763" s="20" t="str">
        <f t="shared" ref="A3763:A3825" si="119">CONCATENATE(C3763,D3763)</f>
        <v>Lífeyrissjóður verslunarmannaÆvileið 3</v>
      </c>
      <c r="B3763" s="20" t="str">
        <f>_xlfn.IFNA(INDEX(Listi!$AI:$AI,MATCH(C3763,Listi!$AJ:$AJ,0)),INDEX(Listi!T:T,MATCH(C3763,Listi!U:U,0)))</f>
        <v>Lífeyrissj. Verslunarm.</v>
      </c>
      <c r="C3763" t="s">
        <v>206</v>
      </c>
      <c r="D3763" t="s">
        <v>308</v>
      </c>
      <c r="E3763" t="s">
        <v>276</v>
      </c>
      <c r="F3763" t="s">
        <v>437</v>
      </c>
      <c r="G3763" s="8" t="s">
        <v>438</v>
      </c>
      <c r="H3763" t="s">
        <v>439</v>
      </c>
      <c r="I3763" s="7">
        <v>0</v>
      </c>
      <c r="L3763" s="7">
        <v>1567402319</v>
      </c>
      <c r="M3763" s="7">
        <v>325961302</v>
      </c>
      <c r="N3763" s="7">
        <v>60283998</v>
      </c>
      <c r="O3763" s="20" t="str">
        <f t="shared" si="118"/>
        <v/>
      </c>
    </row>
    <row r="3764" spans="1:15">
      <c r="A3764" s="20" t="str">
        <f t="shared" si="119"/>
        <v>Lífeyrissjóður verslunarmannaDeild I/Séreign</v>
      </c>
      <c r="B3764" s="20" t="str">
        <f>_xlfn.IFNA(INDEX(Listi!$AI:$AI,MATCH(C3764,Listi!$AJ:$AJ,0)),INDEX(Listi!T:T,MATCH(C3764,Listi!U:U,0)))</f>
        <v>Lífeyrissj. Verslunarm.</v>
      </c>
      <c r="C3764" t="s">
        <v>206</v>
      </c>
      <c r="D3764" t="s">
        <v>207</v>
      </c>
      <c r="E3764" t="s">
        <v>276</v>
      </c>
      <c r="F3764" t="s">
        <v>437</v>
      </c>
      <c r="G3764" s="8" t="s">
        <v>438</v>
      </c>
      <c r="H3764" t="s">
        <v>439</v>
      </c>
      <c r="I3764" s="7">
        <v>0</v>
      </c>
      <c r="L3764" s="7">
        <v>19785724399</v>
      </c>
      <c r="M3764" s="7">
        <v>729937912</v>
      </c>
      <c r="N3764" s="7">
        <v>458382791</v>
      </c>
      <c r="O3764" s="20" t="str">
        <f t="shared" si="118"/>
        <v/>
      </c>
    </row>
    <row r="3765" spans="1:15">
      <c r="A3765" s="20" t="str">
        <f t="shared" si="119"/>
        <v>Lífeyrissjóður verslunarmannaSamtryggingardeild</v>
      </c>
      <c r="B3765" s="20" t="str">
        <f>_xlfn.IFNA(INDEX(Listi!$AI:$AI,MATCH(C3765,Listi!$AJ:$AJ,0)),INDEX(Listi!T:T,MATCH(C3765,Listi!U:U,0)))</f>
        <v>Lífeyrissj. Verslunarm.</v>
      </c>
      <c r="C3765" t="s">
        <v>206</v>
      </c>
      <c r="D3765" t="s">
        <v>205</v>
      </c>
      <c r="E3765" t="s">
        <v>275</v>
      </c>
      <c r="F3765" s="8" t="s">
        <v>437</v>
      </c>
      <c r="G3765" s="8" t="s">
        <v>438</v>
      </c>
      <c r="H3765" t="s">
        <v>439</v>
      </c>
      <c r="I3765" s="7">
        <v>0</v>
      </c>
      <c r="L3765" s="7">
        <v>1174592806906</v>
      </c>
      <c r="M3765" s="7">
        <v>35794261112</v>
      </c>
      <c r="N3765" s="7">
        <v>21965137185</v>
      </c>
      <c r="O3765" s="20" t="str">
        <f t="shared" si="118"/>
        <v/>
      </c>
    </row>
    <row r="3766" spans="1:15">
      <c r="A3766" s="20" t="str">
        <f t="shared" si="119"/>
        <v>Lífeyrissjóður VestmannaeyjaSafn I</v>
      </c>
      <c r="B3766" s="20" t="str">
        <f>_xlfn.IFNA(INDEX(Listi!$AI:$AI,MATCH(C3766,Listi!$AJ:$AJ,0)),INDEX(Listi!T:T,MATCH(C3766,Listi!U:U,0)))</f>
        <v>Lífeyrissj. Vestm.</v>
      </c>
      <c r="C3766" t="s">
        <v>262</v>
      </c>
      <c r="D3766" t="s">
        <v>210</v>
      </c>
      <c r="E3766" t="s">
        <v>276</v>
      </c>
      <c r="F3766" s="8" t="s">
        <v>437</v>
      </c>
      <c r="G3766" s="8" t="s">
        <v>438</v>
      </c>
      <c r="H3766" t="s">
        <v>439</v>
      </c>
      <c r="I3766" s="7">
        <v>0</v>
      </c>
      <c r="L3766" s="7">
        <v>381311221</v>
      </c>
      <c r="M3766" s="7">
        <v>44104006</v>
      </c>
      <c r="N3766" s="7">
        <v>13592960</v>
      </c>
      <c r="O3766" s="20" t="str">
        <f t="shared" si="118"/>
        <v/>
      </c>
    </row>
    <row r="3767" spans="1:15">
      <c r="A3767" s="20" t="str">
        <f t="shared" si="119"/>
        <v>Lífeyrissjóður VestmannaeyjaSafn II</v>
      </c>
      <c r="B3767" s="20" t="str">
        <f>_xlfn.IFNA(INDEX(Listi!$AI:$AI,MATCH(C3767,Listi!$AJ:$AJ,0)),INDEX(Listi!T:T,MATCH(C3767,Listi!U:U,0)))</f>
        <v>Lífeyrissj. Vestm.</v>
      </c>
      <c r="C3767" t="s">
        <v>262</v>
      </c>
      <c r="D3767" t="s">
        <v>211</v>
      </c>
      <c r="E3767" t="s">
        <v>276</v>
      </c>
      <c r="F3767" s="8" t="s">
        <v>437</v>
      </c>
      <c r="G3767" s="8" t="s">
        <v>438</v>
      </c>
      <c r="H3767" t="s">
        <v>439</v>
      </c>
      <c r="I3767" s="7">
        <v>0</v>
      </c>
      <c r="L3767" s="7">
        <v>571440191</v>
      </c>
      <c r="M3767" s="7">
        <v>40240404</v>
      </c>
      <c r="N3767" s="7">
        <v>18659289</v>
      </c>
      <c r="O3767" s="20" t="str">
        <f t="shared" si="118"/>
        <v/>
      </c>
    </row>
    <row r="3768" spans="1:15">
      <c r="A3768" s="20" t="str">
        <f t="shared" si="119"/>
        <v>Lífeyrissjóður VestmannaeyjaSamtryggingardeild</v>
      </c>
      <c r="B3768" s="20" t="str">
        <f>_xlfn.IFNA(INDEX(Listi!$AI:$AI,MATCH(C3768,Listi!$AJ:$AJ,0)),INDEX(Listi!T:T,MATCH(C3768,Listi!U:U,0)))</f>
        <v>Lífeyrissj. Vestm.</v>
      </c>
      <c r="C3768" t="s">
        <v>262</v>
      </c>
      <c r="D3768" t="s">
        <v>205</v>
      </c>
      <c r="E3768" t="s">
        <v>275</v>
      </c>
      <c r="F3768" s="8" t="s">
        <v>437</v>
      </c>
      <c r="G3768" s="8" t="s">
        <v>438</v>
      </c>
      <c r="H3768" t="s">
        <v>439</v>
      </c>
      <c r="I3768" s="7">
        <v>0</v>
      </c>
      <c r="L3768" s="7">
        <v>85198020532</v>
      </c>
      <c r="M3768" s="7">
        <v>1944643004</v>
      </c>
      <c r="N3768" s="7">
        <v>2198060399</v>
      </c>
      <c r="O3768" s="20" t="str">
        <f t="shared" si="118"/>
        <v/>
      </c>
    </row>
    <row r="3769" spans="1:15">
      <c r="A3769" s="20" t="str">
        <f t="shared" si="119"/>
        <v>Lífsval - lífeyrissparnaðurLífsval 1</v>
      </c>
      <c r="B3769" s="20" t="str">
        <f>_xlfn.IFNA(INDEX(Listi!$AI:$AI,MATCH(C3769,Listi!$AJ:$AJ,0)),INDEX(Listi!T:T,MATCH(C3769,Listi!U:U,0)))</f>
        <v>Lífsval</v>
      </c>
      <c r="C3769" t="s">
        <v>263</v>
      </c>
      <c r="D3769" t="s">
        <v>264</v>
      </c>
      <c r="E3769" t="s">
        <v>276</v>
      </c>
      <c r="F3769" t="s">
        <v>437</v>
      </c>
      <c r="G3769" s="8" t="s">
        <v>438</v>
      </c>
      <c r="H3769" t="s">
        <v>439</v>
      </c>
      <c r="I3769" s="7">
        <v>0</v>
      </c>
      <c r="L3769" s="7">
        <v>1792991246</v>
      </c>
      <c r="M3769" s="7">
        <v>203244065</v>
      </c>
      <c r="N3769" s="7">
        <v>81003579</v>
      </c>
      <c r="O3769" s="20" t="str">
        <f t="shared" si="118"/>
        <v/>
      </c>
    </row>
    <row r="3770" spans="1:15">
      <c r="A3770" s="20" t="str">
        <f t="shared" si="119"/>
        <v>Lífsval - lífeyrissparnaðurLífsval 2</v>
      </c>
      <c r="B3770" s="20" t="str">
        <f>_xlfn.IFNA(INDEX(Listi!$AI:$AI,MATCH(C3770,Listi!$AJ:$AJ,0)),INDEX(Listi!T:T,MATCH(C3770,Listi!U:U,0)))</f>
        <v>Lífsval</v>
      </c>
      <c r="C3770" t="s">
        <v>263</v>
      </c>
      <c r="D3770" t="s">
        <v>265</v>
      </c>
      <c r="E3770" t="s">
        <v>276</v>
      </c>
      <c r="F3770" t="s">
        <v>437</v>
      </c>
      <c r="G3770" s="8" t="s">
        <v>438</v>
      </c>
      <c r="H3770" t="s">
        <v>439</v>
      </c>
      <c r="I3770" s="7">
        <v>136013</v>
      </c>
      <c r="L3770" s="7">
        <v>79660340</v>
      </c>
      <c r="M3770" s="7">
        <v>14369045</v>
      </c>
      <c r="N3770" s="7">
        <v>2695304</v>
      </c>
      <c r="O3770" s="20" t="str">
        <f t="shared" si="118"/>
        <v/>
      </c>
    </row>
    <row r="3771" spans="1:15">
      <c r="A3771" s="20" t="str">
        <f t="shared" si="119"/>
        <v>Lífsval - lífeyrissparnaðurLífsval 3</v>
      </c>
      <c r="B3771" s="20" t="str">
        <f>_xlfn.IFNA(INDEX(Listi!$AI:$AI,MATCH(C3771,Listi!$AJ:$AJ,0)),INDEX(Listi!T:T,MATCH(C3771,Listi!U:U,0)))</f>
        <v>Lífsval</v>
      </c>
      <c r="C3771" t="s">
        <v>263</v>
      </c>
      <c r="D3771" t="s">
        <v>266</v>
      </c>
      <c r="E3771" t="s">
        <v>276</v>
      </c>
      <c r="F3771" t="s">
        <v>437</v>
      </c>
      <c r="G3771" s="8" t="s">
        <v>438</v>
      </c>
      <c r="H3771" t="s">
        <v>439</v>
      </c>
      <c r="I3771" s="7">
        <v>241526</v>
      </c>
      <c r="L3771" s="7">
        <v>131239774</v>
      </c>
      <c r="M3771" s="7">
        <v>16635787</v>
      </c>
      <c r="N3771" s="7">
        <v>3548138</v>
      </c>
      <c r="O3771" s="20" t="str">
        <f t="shared" si="118"/>
        <v/>
      </c>
    </row>
    <row r="3772" spans="1:15">
      <c r="A3772" s="20" t="str">
        <f t="shared" si="119"/>
        <v>Lífsval - lífeyrissparnaðurLífsval 4</v>
      </c>
      <c r="B3772" s="20" t="str">
        <f>_xlfn.IFNA(INDEX(Listi!$AI:$AI,MATCH(C3772,Listi!$AJ:$AJ,0)),INDEX(Listi!T:T,MATCH(C3772,Listi!U:U,0)))</f>
        <v>Lífsval</v>
      </c>
      <c r="C3772" t="s">
        <v>263</v>
      </c>
      <c r="D3772" t="s">
        <v>267</v>
      </c>
      <c r="E3772" t="s">
        <v>276</v>
      </c>
      <c r="F3772" t="s">
        <v>437</v>
      </c>
      <c r="G3772" s="8" t="s">
        <v>438</v>
      </c>
      <c r="H3772" t="s">
        <v>439</v>
      </c>
      <c r="I3772" s="7">
        <v>126719</v>
      </c>
      <c r="L3772" s="7">
        <v>71752064</v>
      </c>
      <c r="M3772" s="7">
        <v>15238959</v>
      </c>
      <c r="N3772" s="7">
        <v>2058992</v>
      </c>
      <c r="O3772" s="20" t="str">
        <f t="shared" si="118"/>
        <v/>
      </c>
    </row>
    <row r="3773" spans="1:15">
      <c r="A3773" s="20" t="str">
        <f t="shared" si="119"/>
        <v>Lífsverk lífeyrissjóðurLífsverk I/Séreign</v>
      </c>
      <c r="B3773" s="20" t="str">
        <f>_xlfn.IFNA(INDEX(Listi!$AI:$AI,MATCH(C3773,Listi!$AJ:$AJ,0)),INDEX(Listi!T:T,MATCH(C3773,Listi!U:U,0)))</f>
        <v xml:space="preserve">Lífsverk  </v>
      </c>
      <c r="C3773" t="s">
        <v>268</v>
      </c>
      <c r="D3773" t="s">
        <v>269</v>
      </c>
      <c r="E3773" t="s">
        <v>276</v>
      </c>
      <c r="F3773" s="8" t="s">
        <v>437</v>
      </c>
      <c r="G3773" s="8" t="s">
        <v>438</v>
      </c>
      <c r="H3773" t="s">
        <v>439</v>
      </c>
      <c r="I3773" s="7">
        <v>0</v>
      </c>
      <c r="L3773" s="7">
        <v>4582957000</v>
      </c>
      <c r="M3773" s="7">
        <v>635926000</v>
      </c>
      <c r="N3773" s="7">
        <v>22708000</v>
      </c>
      <c r="O3773" s="20" t="str">
        <f t="shared" si="118"/>
        <v/>
      </c>
    </row>
    <row r="3774" spans="1:15">
      <c r="A3774" s="20" t="str">
        <f t="shared" si="119"/>
        <v>Lífsverk lífeyrissjóðurLífsverk II/Séreign</v>
      </c>
      <c r="B3774" s="20" t="str">
        <f>_xlfn.IFNA(INDEX(Listi!$AI:$AI,MATCH(C3774,Listi!$AJ:$AJ,0)),INDEX(Listi!T:T,MATCH(C3774,Listi!U:U,0)))</f>
        <v xml:space="preserve">Lífsverk  </v>
      </c>
      <c r="C3774" t="s">
        <v>268</v>
      </c>
      <c r="D3774" t="s">
        <v>270</v>
      </c>
      <c r="E3774" t="s">
        <v>276</v>
      </c>
      <c r="F3774" s="8" t="s">
        <v>437</v>
      </c>
      <c r="G3774" s="8" t="s">
        <v>438</v>
      </c>
      <c r="H3774" t="s">
        <v>439</v>
      </c>
      <c r="I3774" s="7">
        <v>0</v>
      </c>
      <c r="L3774" s="7">
        <v>23735073000</v>
      </c>
      <c r="M3774" s="7">
        <v>2073571000</v>
      </c>
      <c r="N3774" s="7">
        <v>249365000</v>
      </c>
      <c r="O3774" s="20" t="str">
        <f t="shared" si="118"/>
        <v/>
      </c>
    </row>
    <row r="3775" spans="1:15">
      <c r="A3775" s="20" t="str">
        <f t="shared" si="119"/>
        <v>Lífsverk lífeyrissjóðurLífsverk III/Séreign</v>
      </c>
      <c r="B3775" s="20" t="str">
        <f>_xlfn.IFNA(INDEX(Listi!$AI:$AI,MATCH(C3775,Listi!$AJ:$AJ,0)),INDEX(Listi!T:T,MATCH(C3775,Listi!U:U,0)))</f>
        <v xml:space="preserve">Lífsverk  </v>
      </c>
      <c r="C3775" t="s">
        <v>268</v>
      </c>
      <c r="D3775" t="s">
        <v>271</v>
      </c>
      <c r="E3775" t="s">
        <v>276</v>
      </c>
      <c r="F3775" s="8" t="s">
        <v>437</v>
      </c>
      <c r="G3775" s="8" t="s">
        <v>438</v>
      </c>
      <c r="H3775" t="s">
        <v>439</v>
      </c>
      <c r="I3775" s="7">
        <v>0</v>
      </c>
      <c r="L3775" s="7">
        <v>653814000</v>
      </c>
      <c r="M3775" s="7">
        <v>105107000</v>
      </c>
      <c r="N3775" s="7">
        <v>2613000</v>
      </c>
      <c r="O3775" s="20" t="str">
        <f t="shared" si="118"/>
        <v/>
      </c>
    </row>
    <row r="3776" spans="1:15">
      <c r="A3776" s="20" t="str">
        <f t="shared" si="119"/>
        <v>Lífsverk lífeyrissjóðurSamtryggingardeild</v>
      </c>
      <c r="B3776" s="20" t="str">
        <f>_xlfn.IFNA(INDEX(Listi!$AI:$AI,MATCH(C3776,Listi!$AJ:$AJ,0)),INDEX(Listi!T:T,MATCH(C3776,Listi!U:U,0)))</f>
        <v xml:space="preserve">Lífsverk  </v>
      </c>
      <c r="C3776" t="s">
        <v>268</v>
      </c>
      <c r="D3776" t="s">
        <v>205</v>
      </c>
      <c r="E3776" t="s">
        <v>275</v>
      </c>
      <c r="F3776" s="8" t="s">
        <v>437</v>
      </c>
      <c r="G3776" s="8" t="s">
        <v>438</v>
      </c>
      <c r="H3776" t="s">
        <v>439</v>
      </c>
      <c r="I3776" s="7">
        <v>23611000</v>
      </c>
      <c r="L3776" s="7">
        <v>120542527000</v>
      </c>
      <c r="M3776" s="7">
        <v>4397803000</v>
      </c>
      <c r="N3776" s="7">
        <v>1423151000</v>
      </c>
      <c r="O3776" s="20" t="str">
        <f t="shared" si="118"/>
        <v/>
      </c>
    </row>
    <row r="3777" spans="1:15">
      <c r="A3777" s="20" t="str">
        <f t="shared" si="119"/>
        <v>Söfnunarsjóður lífeyrisréttindaDeild I/Innlán</v>
      </c>
      <c r="B3777" s="20" t="str">
        <f>_xlfn.IFNA(INDEX(Listi!$AI:$AI,MATCH(C3777,Listi!$AJ:$AJ,0)),INDEX(Listi!T:T,MATCH(C3777,Listi!U:U,0)))</f>
        <v>Söfnunarsj.</v>
      </c>
      <c r="C3777" t="s">
        <v>272</v>
      </c>
      <c r="D3777" t="s">
        <v>273</v>
      </c>
      <c r="E3777" t="s">
        <v>276</v>
      </c>
      <c r="F3777" t="s">
        <v>437</v>
      </c>
      <c r="G3777" s="8" t="s">
        <v>438</v>
      </c>
      <c r="H3777" t="s">
        <v>439</v>
      </c>
      <c r="I3777" s="7">
        <v>0</v>
      </c>
      <c r="L3777" s="7">
        <v>2001731914</v>
      </c>
      <c r="M3777" s="7">
        <v>133561634</v>
      </c>
      <c r="N3777" s="7">
        <v>44803565</v>
      </c>
      <c r="O3777" s="20" t="str">
        <f t="shared" si="118"/>
        <v/>
      </c>
    </row>
    <row r="3778" spans="1:15">
      <c r="A3778" s="20" t="str">
        <f t="shared" si="119"/>
        <v>Söfnunarsjóður lífeyrisréttindaDeild III/Séreign</v>
      </c>
      <c r="B3778" s="20" t="str">
        <f>_xlfn.IFNA(INDEX(Listi!$AI:$AI,MATCH(C3778,Listi!$AJ:$AJ,0)),INDEX(Listi!T:T,MATCH(C3778,Listi!U:U,0)))</f>
        <v>Söfnunarsj.</v>
      </c>
      <c r="C3778" t="s">
        <v>272</v>
      </c>
      <c r="D3778" t="s">
        <v>599</v>
      </c>
      <c r="E3778" t="s">
        <v>276</v>
      </c>
      <c r="F3778" t="s">
        <v>437</v>
      </c>
      <c r="G3778" s="8" t="s">
        <v>438</v>
      </c>
      <c r="H3778" t="s">
        <v>439</v>
      </c>
      <c r="I3778" s="7">
        <v>0</v>
      </c>
      <c r="L3778" s="7">
        <v>24413085</v>
      </c>
      <c r="M3778" s="7">
        <v>24697577</v>
      </c>
      <c r="N3778" s="7">
        <v>900000</v>
      </c>
      <c r="O3778" s="20" t="str">
        <f t="shared" ref="O3778:O3841" si="120">IFERROR(VLOOKUP(F3778,EhLykill,3,FALSE),"")</f>
        <v/>
      </c>
    </row>
    <row r="3779" spans="1:15">
      <c r="A3779" s="20" t="str">
        <f t="shared" si="119"/>
        <v>Söfnunarsjóður lífeyrisréttindaDeildII/Séreign</v>
      </c>
      <c r="B3779" s="20" t="str">
        <f>_xlfn.IFNA(INDEX(Listi!$AI:$AI,MATCH(C3779,Listi!$AJ:$AJ,0)),INDEX(Listi!T:T,MATCH(C3779,Listi!U:U,0)))</f>
        <v>Söfnunarsj.</v>
      </c>
      <c r="C3779" t="s">
        <v>272</v>
      </c>
      <c r="D3779" t="s">
        <v>586</v>
      </c>
      <c r="E3779" t="s">
        <v>276</v>
      </c>
      <c r="F3779" t="s">
        <v>437</v>
      </c>
      <c r="G3779" s="8" t="s">
        <v>438</v>
      </c>
      <c r="H3779" t="s">
        <v>439</v>
      </c>
      <c r="I3779" s="7">
        <v>0</v>
      </c>
      <c r="L3779" s="7">
        <v>1654616477</v>
      </c>
      <c r="M3779" s="7">
        <v>128539213</v>
      </c>
      <c r="N3779" s="7">
        <v>22846291</v>
      </c>
      <c r="O3779" s="20" t="str">
        <f t="shared" si="120"/>
        <v/>
      </c>
    </row>
    <row r="3780" spans="1:15">
      <c r="A3780" s="20" t="str">
        <f t="shared" si="119"/>
        <v>Söfnunarsjóður lífeyrisréttindaSamtryggingardeild</v>
      </c>
      <c r="B3780" s="20" t="str">
        <f>_xlfn.IFNA(INDEX(Listi!$AI:$AI,MATCH(C3780,Listi!$AJ:$AJ,0)),INDEX(Listi!T:T,MATCH(C3780,Listi!U:U,0)))</f>
        <v>Söfnunarsj.</v>
      </c>
      <c r="C3780" t="s">
        <v>272</v>
      </c>
      <c r="D3780" t="s">
        <v>205</v>
      </c>
      <c r="E3780" t="s">
        <v>275</v>
      </c>
      <c r="F3780" t="s">
        <v>437</v>
      </c>
      <c r="G3780" s="8" t="s">
        <v>438</v>
      </c>
      <c r="H3780" t="s">
        <v>439</v>
      </c>
      <c r="I3780" s="7">
        <v>0</v>
      </c>
      <c r="L3780" s="7">
        <v>238978847889</v>
      </c>
      <c r="M3780" s="7">
        <v>4967193409</v>
      </c>
      <c r="N3780" s="7">
        <v>6076487652</v>
      </c>
      <c r="O3780" s="20" t="str">
        <f t="shared" si="120"/>
        <v/>
      </c>
    </row>
    <row r="3781" spans="1:15">
      <c r="A3781" s="20" t="str">
        <f t="shared" si="119"/>
        <v>Stapi lífeyrissjóðurSafn I</v>
      </c>
      <c r="B3781" s="20" t="str">
        <f>_xlfn.IFNA(INDEX(Listi!$AI:$AI,MATCH(C3781,Listi!$AJ:$AJ,0)),INDEX(Listi!T:T,MATCH(C3781,Listi!U:U,0)))</f>
        <v xml:space="preserve">Stapi  </v>
      </c>
      <c r="C3781" t="s">
        <v>209</v>
      </c>
      <c r="D3781" t="s">
        <v>210</v>
      </c>
      <c r="E3781" t="s">
        <v>276</v>
      </c>
      <c r="F3781" s="8" t="s">
        <v>437</v>
      </c>
      <c r="G3781" s="8" t="s">
        <v>438</v>
      </c>
      <c r="H3781" t="s">
        <v>439</v>
      </c>
      <c r="I3781" s="7">
        <v>0</v>
      </c>
      <c r="L3781" s="7">
        <v>2440828925</v>
      </c>
      <c r="M3781" s="7">
        <v>91567233</v>
      </c>
      <c r="N3781" s="7">
        <v>110755602</v>
      </c>
      <c r="O3781" s="20" t="str">
        <f t="shared" si="120"/>
        <v/>
      </c>
    </row>
    <row r="3782" spans="1:15">
      <c r="A3782" s="20" t="str">
        <f t="shared" si="119"/>
        <v>Stapi lífeyrissjóðurSafn II</v>
      </c>
      <c r="B3782" s="20" t="str">
        <f>_xlfn.IFNA(INDEX(Listi!$AI:$AI,MATCH(C3782,Listi!$AJ:$AJ,0)),INDEX(Listi!T:T,MATCH(C3782,Listi!U:U,0)))</f>
        <v xml:space="preserve">Stapi  </v>
      </c>
      <c r="C3782" t="s">
        <v>209</v>
      </c>
      <c r="D3782" t="s">
        <v>211</v>
      </c>
      <c r="E3782" t="s">
        <v>276</v>
      </c>
      <c r="F3782" s="8" t="s">
        <v>437</v>
      </c>
      <c r="G3782" s="8" t="s">
        <v>438</v>
      </c>
      <c r="H3782" t="s">
        <v>439</v>
      </c>
      <c r="I3782" s="7">
        <v>0</v>
      </c>
      <c r="L3782" s="7">
        <v>5710890273</v>
      </c>
      <c r="M3782" s="7">
        <v>262001316</v>
      </c>
      <c r="N3782" s="7">
        <v>164209410</v>
      </c>
      <c r="O3782" s="20" t="str">
        <f t="shared" si="120"/>
        <v/>
      </c>
    </row>
    <row r="3783" spans="1:15">
      <c r="A3783" s="20" t="str">
        <f t="shared" si="119"/>
        <v>Stapi lífeyrissjóðurSafn III</v>
      </c>
      <c r="B3783" s="20" t="str">
        <f>_xlfn.IFNA(INDEX(Listi!$AI:$AI,MATCH(C3783,Listi!$AJ:$AJ,0)),INDEX(Listi!T:T,MATCH(C3783,Listi!U:U,0)))</f>
        <v xml:space="preserve">Stapi  </v>
      </c>
      <c r="C3783" t="s">
        <v>209</v>
      </c>
      <c r="D3783" t="s">
        <v>212</v>
      </c>
      <c r="E3783" t="s">
        <v>276</v>
      </c>
      <c r="F3783" s="8" t="s">
        <v>437</v>
      </c>
      <c r="G3783" s="8" t="s">
        <v>438</v>
      </c>
      <c r="H3783" t="s">
        <v>439</v>
      </c>
      <c r="I3783" s="7">
        <v>0</v>
      </c>
      <c r="L3783" s="7">
        <v>268100084</v>
      </c>
      <c r="M3783" s="7">
        <v>24388890</v>
      </c>
      <c r="N3783" s="7">
        <v>9886128</v>
      </c>
      <c r="O3783" s="20" t="str">
        <f t="shared" si="120"/>
        <v/>
      </c>
    </row>
    <row r="3784" spans="1:15">
      <c r="A3784" s="20" t="str">
        <f t="shared" si="119"/>
        <v>Stapi lífeyrissjóðurTryggingardeild</v>
      </c>
      <c r="B3784" s="20" t="str">
        <f>_xlfn.IFNA(INDEX(Listi!$AI:$AI,MATCH(C3784,Listi!$AJ:$AJ,0)),INDEX(Listi!T:T,MATCH(C3784,Listi!U:U,0)))</f>
        <v xml:space="preserve">Stapi  </v>
      </c>
      <c r="C3784" t="s">
        <v>209</v>
      </c>
      <c r="D3784" t="s">
        <v>213</v>
      </c>
      <c r="E3784" t="s">
        <v>275</v>
      </c>
      <c r="F3784" s="8" t="s">
        <v>437</v>
      </c>
      <c r="G3784" s="8" t="s">
        <v>438</v>
      </c>
      <c r="H3784" t="s">
        <v>439</v>
      </c>
      <c r="I3784" s="7">
        <v>0</v>
      </c>
      <c r="L3784" s="7">
        <v>348661724246</v>
      </c>
      <c r="M3784" s="7">
        <v>13807615154</v>
      </c>
      <c r="N3784" s="7">
        <v>7912918911</v>
      </c>
      <c r="O3784" s="20" t="str">
        <f t="shared" si="120"/>
        <v/>
      </c>
    </row>
    <row r="3785" spans="1:15">
      <c r="A3785" s="20" t="str">
        <f t="shared" si="119"/>
        <v>Stapi lífeyrissjóðurVarfærnasafnið</v>
      </c>
      <c r="B3785" s="20" t="str">
        <f>_xlfn.IFNA(INDEX(Listi!$AI:$AI,MATCH(C3785,Listi!$AJ:$AJ,0)),INDEX(Listi!T:T,MATCH(C3785,Listi!U:U,0)))</f>
        <v xml:space="preserve">Stapi  </v>
      </c>
      <c r="C3785" t="s">
        <v>209</v>
      </c>
      <c r="D3785" t="s">
        <v>392</v>
      </c>
      <c r="E3785" t="s">
        <v>276</v>
      </c>
      <c r="F3785" t="s">
        <v>437</v>
      </c>
      <c r="G3785" s="8" t="s">
        <v>438</v>
      </c>
      <c r="H3785" t="s">
        <v>439</v>
      </c>
      <c r="I3785" s="7">
        <v>0</v>
      </c>
      <c r="L3785" s="7">
        <v>471986044</v>
      </c>
      <c r="M3785" s="7">
        <v>137399159</v>
      </c>
      <c r="N3785" s="7">
        <v>6994496</v>
      </c>
      <c r="O3785" s="20" t="str">
        <f t="shared" si="120"/>
        <v/>
      </c>
    </row>
    <row r="3786" spans="1:15">
      <c r="A3786" s="20" t="str">
        <f t="shared" si="119"/>
        <v>Almenni lífeyrissjóðurinnÆvisafn I</v>
      </c>
      <c r="B3786" s="20" t="str">
        <f>_xlfn.IFNA(INDEX(Listi!$AI:$AI,MATCH(C3786,Listi!$AJ:$AJ,0)),INDEX(Listi!T:T,MATCH(C3786,Listi!U:U,0)))</f>
        <v xml:space="preserve">Almenni </v>
      </c>
      <c r="C3786" t="s">
        <v>0</v>
      </c>
      <c r="D3786" t="s">
        <v>202</v>
      </c>
      <c r="E3786" t="s">
        <v>276</v>
      </c>
      <c r="F3786" t="s">
        <v>431</v>
      </c>
      <c r="G3786" s="8" t="s">
        <v>432</v>
      </c>
      <c r="H3786" t="s">
        <v>318</v>
      </c>
      <c r="I3786" s="7">
        <v>390611384</v>
      </c>
      <c r="L3786" s="7">
        <v>43068273823</v>
      </c>
      <c r="M3786" s="7">
        <v>4413720640</v>
      </c>
      <c r="N3786" s="7">
        <v>641257097</v>
      </c>
      <c r="O3786" s="20" t="str">
        <f t="shared" si="120"/>
        <v/>
      </c>
    </row>
    <row r="3787" spans="1:15">
      <c r="A3787" s="20" t="str">
        <f t="shared" si="119"/>
        <v>Almenni lífeyrissjóðurinnÆvisafn II</v>
      </c>
      <c r="B3787" s="20" t="str">
        <f>_xlfn.IFNA(INDEX(Listi!$AI:$AI,MATCH(C3787,Listi!$AJ:$AJ,0)),INDEX(Listi!T:T,MATCH(C3787,Listi!U:U,0)))</f>
        <v xml:space="preserve">Almenni </v>
      </c>
      <c r="C3787" t="s">
        <v>0</v>
      </c>
      <c r="D3787" t="s">
        <v>203</v>
      </c>
      <c r="E3787" t="s">
        <v>276</v>
      </c>
      <c r="F3787" t="s">
        <v>431</v>
      </c>
      <c r="G3787" s="8" t="s">
        <v>432</v>
      </c>
      <c r="H3787" t="s">
        <v>318</v>
      </c>
      <c r="I3787" s="7">
        <v>1397945679</v>
      </c>
      <c r="L3787" s="7">
        <v>86460235807</v>
      </c>
      <c r="M3787" s="7">
        <v>3970537445</v>
      </c>
      <c r="N3787" s="7">
        <v>1539034493</v>
      </c>
      <c r="O3787" s="20" t="str">
        <f t="shared" si="120"/>
        <v/>
      </c>
    </row>
    <row r="3788" spans="1:15">
      <c r="A3788" s="20" t="str">
        <f t="shared" si="119"/>
        <v>Almenni lífeyrissjóðurinnÆvisafn III</v>
      </c>
      <c r="B3788" s="20" t="str">
        <f>_xlfn.IFNA(INDEX(Listi!$AI:$AI,MATCH(C3788,Listi!$AJ:$AJ,0)),INDEX(Listi!T:T,MATCH(C3788,Listi!U:U,0)))</f>
        <v xml:space="preserve">Almenni </v>
      </c>
      <c r="C3788" t="s">
        <v>0</v>
      </c>
      <c r="D3788" t="s">
        <v>204</v>
      </c>
      <c r="E3788" t="s">
        <v>276</v>
      </c>
      <c r="F3788" t="s">
        <v>431</v>
      </c>
      <c r="G3788" s="8" t="s">
        <v>432</v>
      </c>
      <c r="H3788" t="s">
        <v>318</v>
      </c>
      <c r="I3788" s="7">
        <v>1134479503</v>
      </c>
      <c r="L3788" s="7">
        <v>33890180699</v>
      </c>
      <c r="M3788" s="7">
        <v>1571509194</v>
      </c>
      <c r="N3788" s="7">
        <v>920421683</v>
      </c>
      <c r="O3788" s="20" t="str">
        <f t="shared" si="120"/>
        <v/>
      </c>
    </row>
    <row r="3789" spans="1:15">
      <c r="A3789" s="20" t="str">
        <f t="shared" si="119"/>
        <v>Almenni lífeyrissjóðurinnHúsnæðissafn</v>
      </c>
      <c r="B3789" s="20" t="str">
        <f>_xlfn.IFNA(INDEX(Listi!$AI:$AI,MATCH(C3789,Listi!$AJ:$AJ,0)),INDEX(Listi!T:T,MATCH(C3789,Listi!U:U,0)))</f>
        <v xml:space="preserve">Almenni </v>
      </c>
      <c r="C3789" t="s">
        <v>0</v>
      </c>
      <c r="D3789" t="s">
        <v>315</v>
      </c>
      <c r="E3789" t="s">
        <v>276</v>
      </c>
      <c r="F3789" t="s">
        <v>431</v>
      </c>
      <c r="G3789" s="8" t="s">
        <v>432</v>
      </c>
      <c r="H3789" t="s">
        <v>318</v>
      </c>
      <c r="I3789" s="7">
        <v>0</v>
      </c>
      <c r="L3789" s="7">
        <v>487895879</v>
      </c>
      <c r="M3789" s="7">
        <v>166428361</v>
      </c>
      <c r="N3789" s="7">
        <v>18080096</v>
      </c>
      <c r="O3789" s="20" t="str">
        <f t="shared" si="120"/>
        <v/>
      </c>
    </row>
    <row r="3790" spans="1:15">
      <c r="A3790" s="20" t="str">
        <f t="shared" si="119"/>
        <v>Almenni lífeyrissjóðurinnInnlánssafn</v>
      </c>
      <c r="B3790" s="20" t="str">
        <f>_xlfn.IFNA(INDEX(Listi!$AI:$AI,MATCH(C3790,Listi!$AJ:$AJ,0)),INDEX(Listi!T:T,MATCH(C3790,Listi!U:U,0)))</f>
        <v xml:space="preserve">Almenni </v>
      </c>
      <c r="C3790" t="s">
        <v>0</v>
      </c>
      <c r="D3790" t="s">
        <v>1</v>
      </c>
      <c r="E3790" t="s">
        <v>276</v>
      </c>
      <c r="F3790" t="s">
        <v>431</v>
      </c>
      <c r="G3790" s="8" t="s">
        <v>432</v>
      </c>
      <c r="H3790" t="s">
        <v>318</v>
      </c>
      <c r="I3790" s="7">
        <v>0</v>
      </c>
      <c r="L3790" s="7">
        <v>26587944379</v>
      </c>
      <c r="M3790" s="7">
        <v>1016779991</v>
      </c>
      <c r="N3790" s="7">
        <v>1031869724</v>
      </c>
      <c r="O3790" s="20" t="str">
        <f t="shared" si="120"/>
        <v/>
      </c>
    </row>
    <row r="3791" spans="1:15">
      <c r="A3791" s="20" t="str">
        <f t="shared" si="119"/>
        <v>Almenni lífeyrissjóðurinnRíkissafn langt</v>
      </c>
      <c r="B3791" s="20" t="str">
        <f>_xlfn.IFNA(INDEX(Listi!$AI:$AI,MATCH(C3791,Listi!$AJ:$AJ,0)),INDEX(Listi!T:T,MATCH(C3791,Listi!U:U,0)))</f>
        <v xml:space="preserve">Almenni </v>
      </c>
      <c r="C3791" t="s">
        <v>0</v>
      </c>
      <c r="D3791" t="s">
        <v>199</v>
      </c>
      <c r="E3791" t="s">
        <v>276</v>
      </c>
      <c r="F3791" t="s">
        <v>431</v>
      </c>
      <c r="G3791" s="8" t="s">
        <v>432</v>
      </c>
      <c r="H3791" t="s">
        <v>318</v>
      </c>
      <c r="I3791" s="7">
        <v>151710784</v>
      </c>
      <c r="L3791" s="7">
        <v>1193680171</v>
      </c>
      <c r="M3791" s="7">
        <v>61272573</v>
      </c>
      <c r="N3791" s="7">
        <v>40105929</v>
      </c>
      <c r="O3791" s="20" t="str">
        <f t="shared" si="120"/>
        <v/>
      </c>
    </row>
    <row r="3792" spans="1:15">
      <c r="A3792" s="20" t="str">
        <f t="shared" si="119"/>
        <v>Almenni lífeyrissjóðurinnRíkissafn stutt</v>
      </c>
      <c r="B3792" s="20" t="str">
        <f>_xlfn.IFNA(INDEX(Listi!$AI:$AI,MATCH(C3792,Listi!$AJ:$AJ,0)),INDEX(Listi!T:T,MATCH(C3792,Listi!U:U,0)))</f>
        <v xml:space="preserve">Almenni </v>
      </c>
      <c r="C3792" t="s">
        <v>0</v>
      </c>
      <c r="D3792" t="s">
        <v>200</v>
      </c>
      <c r="E3792" t="s">
        <v>276</v>
      </c>
      <c r="F3792" t="s">
        <v>431</v>
      </c>
      <c r="G3792" s="8" t="s">
        <v>432</v>
      </c>
      <c r="H3792" t="s">
        <v>318</v>
      </c>
      <c r="I3792" s="7">
        <v>44704310</v>
      </c>
      <c r="L3792" s="7">
        <v>541893627</v>
      </c>
      <c r="M3792" s="7">
        <v>20423158</v>
      </c>
      <c r="N3792" s="7">
        <v>14899899</v>
      </c>
      <c r="O3792" s="20" t="str">
        <f t="shared" si="120"/>
        <v/>
      </c>
    </row>
    <row r="3793" spans="1:15">
      <c r="A3793" s="20" t="str">
        <f t="shared" si="119"/>
        <v>Almenni lífeyrissjóðurinnTryggingadeild</v>
      </c>
      <c r="B3793" s="20" t="str">
        <f>_xlfn.IFNA(INDEX(Listi!$AI:$AI,MATCH(C3793,Listi!$AJ:$AJ,0)),INDEX(Listi!T:T,MATCH(C3793,Listi!U:U,0)))</f>
        <v xml:space="preserve">Almenni </v>
      </c>
      <c r="C3793" t="s">
        <v>0</v>
      </c>
      <c r="D3793" t="s">
        <v>201</v>
      </c>
      <c r="E3793" t="s">
        <v>275</v>
      </c>
      <c r="F3793" s="8" t="s">
        <v>431</v>
      </c>
      <c r="G3793" s="8" t="s">
        <v>432</v>
      </c>
      <c r="H3793" t="s">
        <v>318</v>
      </c>
      <c r="I3793" s="7">
        <v>2250262269</v>
      </c>
      <c r="L3793" s="7">
        <v>174784296254</v>
      </c>
      <c r="M3793" s="7">
        <v>7497244534</v>
      </c>
      <c r="N3793" s="7">
        <v>3057046932</v>
      </c>
      <c r="O3793" s="20" t="str">
        <f t="shared" si="120"/>
        <v/>
      </c>
    </row>
    <row r="3794" spans="1:15">
      <c r="A3794" s="20" t="str">
        <f t="shared" si="119"/>
        <v>Arion banki hf.Erlend hlutabréf</v>
      </c>
      <c r="B3794" s="20" t="str">
        <f>_xlfn.IFNA(INDEX(Listi!$AI:$AI,MATCH(C3794,Listi!$AJ:$AJ,0)),INDEX(Listi!T:T,MATCH(C3794,Listi!U:U,0)))</f>
        <v xml:space="preserve">Arion banki </v>
      </c>
      <c r="C3794" t="s">
        <v>214</v>
      </c>
      <c r="D3794" t="s">
        <v>215</v>
      </c>
      <c r="E3794" t="s">
        <v>276</v>
      </c>
      <c r="F3794" s="8" t="s">
        <v>431</v>
      </c>
      <c r="G3794" s="8" t="s">
        <v>432</v>
      </c>
      <c r="H3794" t="s">
        <v>318</v>
      </c>
      <c r="I3794" s="7">
        <v>0</v>
      </c>
      <c r="L3794" s="7">
        <v>1149685000</v>
      </c>
      <c r="M3794" s="7">
        <v>49095000</v>
      </c>
      <c r="N3794" s="7">
        <v>10876000</v>
      </c>
      <c r="O3794" s="20" t="str">
        <f t="shared" si="120"/>
        <v/>
      </c>
    </row>
    <row r="3795" spans="1:15">
      <c r="A3795" s="20" t="str">
        <f t="shared" si="119"/>
        <v>Arion banki hf.Innlend skuldabréf</v>
      </c>
      <c r="B3795" s="20" t="str">
        <f>_xlfn.IFNA(INDEX(Listi!$AI:$AI,MATCH(C3795,Listi!$AJ:$AJ,0)),INDEX(Listi!T:T,MATCH(C3795,Listi!U:U,0)))</f>
        <v xml:space="preserve">Arion banki </v>
      </c>
      <c r="C3795" t="s">
        <v>214</v>
      </c>
      <c r="D3795" t="s">
        <v>216</v>
      </c>
      <c r="E3795" t="s">
        <v>276</v>
      </c>
      <c r="F3795" s="8" t="s">
        <v>431</v>
      </c>
      <c r="G3795" s="8" t="s">
        <v>432</v>
      </c>
      <c r="H3795" t="s">
        <v>318</v>
      </c>
      <c r="I3795" s="7">
        <v>0</v>
      </c>
      <c r="L3795" s="7">
        <v>4446434000</v>
      </c>
      <c r="M3795" s="7">
        <v>344234000</v>
      </c>
      <c r="N3795" s="7">
        <v>44793000</v>
      </c>
      <c r="O3795" s="20" t="str">
        <f t="shared" si="120"/>
        <v/>
      </c>
    </row>
    <row r="3796" spans="1:15">
      <c r="A3796" s="20" t="str">
        <f t="shared" si="119"/>
        <v>Arion banki hf.Lífeyrisauki L1</v>
      </c>
      <c r="B3796" s="20" t="str">
        <f>_xlfn.IFNA(INDEX(Listi!$AI:$AI,MATCH(C3796,Listi!$AJ:$AJ,0)),INDEX(Listi!T:T,MATCH(C3796,Listi!U:U,0)))</f>
        <v xml:space="preserve">Arion banki </v>
      </c>
      <c r="C3796" t="s">
        <v>214</v>
      </c>
      <c r="D3796" t="s">
        <v>377</v>
      </c>
      <c r="E3796" t="s">
        <v>276</v>
      </c>
      <c r="F3796" s="8" t="s">
        <v>431</v>
      </c>
      <c r="G3796" s="8" t="s">
        <v>432</v>
      </c>
      <c r="H3796" t="s">
        <v>318</v>
      </c>
      <c r="I3796" s="7">
        <v>0</v>
      </c>
      <c r="L3796" s="7">
        <v>5887942000</v>
      </c>
      <c r="M3796" s="7">
        <v>1011885000</v>
      </c>
      <c r="N3796" s="7">
        <v>34615000</v>
      </c>
      <c r="O3796" s="20" t="str">
        <f t="shared" si="120"/>
        <v/>
      </c>
    </row>
    <row r="3797" spans="1:15">
      <c r="A3797" s="20" t="str">
        <f t="shared" si="119"/>
        <v>Arion banki hf.Lífeyrisauki L2</v>
      </c>
      <c r="B3797" s="20" t="str">
        <f>_xlfn.IFNA(INDEX(Listi!$AI:$AI,MATCH(C3797,Listi!$AJ:$AJ,0)),INDEX(Listi!T:T,MATCH(C3797,Listi!U:U,0)))</f>
        <v xml:space="preserve">Arion banki </v>
      </c>
      <c r="C3797" t="s">
        <v>214</v>
      </c>
      <c r="D3797" t="s">
        <v>372</v>
      </c>
      <c r="E3797" t="s">
        <v>276</v>
      </c>
      <c r="F3797" t="s">
        <v>431</v>
      </c>
      <c r="G3797" s="8" t="s">
        <v>432</v>
      </c>
      <c r="H3797" t="s">
        <v>318</v>
      </c>
      <c r="I3797" s="7">
        <v>297211000</v>
      </c>
      <c r="L3797" s="7">
        <v>21366380000</v>
      </c>
      <c r="M3797" s="7">
        <v>1613513000</v>
      </c>
      <c r="N3797" s="7">
        <v>92085000</v>
      </c>
      <c r="O3797" s="20" t="str">
        <f t="shared" si="120"/>
        <v/>
      </c>
    </row>
    <row r="3798" spans="1:15">
      <c r="A3798" s="20" t="str">
        <f t="shared" si="119"/>
        <v>Arion banki hf.Lífeyrisauki L3</v>
      </c>
      <c r="B3798" s="20" t="str">
        <f>_xlfn.IFNA(INDEX(Listi!$AI:$AI,MATCH(C3798,Listi!$AJ:$AJ,0)),INDEX(Listi!T:T,MATCH(C3798,Listi!U:U,0)))</f>
        <v xml:space="preserve">Arion banki </v>
      </c>
      <c r="C3798" t="s">
        <v>214</v>
      </c>
      <c r="D3798" t="s">
        <v>371</v>
      </c>
      <c r="E3798" t="s">
        <v>276</v>
      </c>
      <c r="F3798" t="s">
        <v>431</v>
      </c>
      <c r="G3798" s="8" t="s">
        <v>432</v>
      </c>
      <c r="H3798" t="s">
        <v>318</v>
      </c>
      <c r="I3798" s="7">
        <v>543933000</v>
      </c>
      <c r="L3798" s="7">
        <v>29714848000</v>
      </c>
      <c r="M3798" s="7">
        <v>2122481000</v>
      </c>
      <c r="N3798" s="7">
        <v>129566000</v>
      </c>
      <c r="O3798" s="20" t="str">
        <f t="shared" si="120"/>
        <v/>
      </c>
    </row>
    <row r="3799" spans="1:15">
      <c r="A3799" s="20" t="str">
        <f t="shared" si="119"/>
        <v>Arion banki hf.Lífeyrisauki L4</v>
      </c>
      <c r="B3799" s="20" t="str">
        <f>_xlfn.IFNA(INDEX(Listi!$AI:$AI,MATCH(C3799,Listi!$AJ:$AJ,0)),INDEX(Listi!T:T,MATCH(C3799,Listi!U:U,0)))</f>
        <v xml:space="preserve">Arion banki </v>
      </c>
      <c r="C3799" t="s">
        <v>214</v>
      </c>
      <c r="D3799" t="s">
        <v>587</v>
      </c>
      <c r="E3799" t="s">
        <v>276</v>
      </c>
      <c r="F3799" t="s">
        <v>431</v>
      </c>
      <c r="G3799" s="8" t="s">
        <v>432</v>
      </c>
      <c r="H3799" t="s">
        <v>318</v>
      </c>
      <c r="I3799" s="7">
        <v>148761000</v>
      </c>
      <c r="L3799" s="7">
        <v>19306242000</v>
      </c>
      <c r="M3799" s="7">
        <v>1346647000</v>
      </c>
      <c r="N3799" s="7">
        <v>388052000</v>
      </c>
      <c r="O3799" s="20" t="str">
        <f t="shared" si="120"/>
        <v/>
      </c>
    </row>
    <row r="3800" spans="1:15">
      <c r="A3800" s="20" t="str">
        <f t="shared" si="119"/>
        <v>Arion banki hf.Lífeyrisauki L5</v>
      </c>
      <c r="B3800" s="20" t="str">
        <f>_xlfn.IFNA(INDEX(Listi!$AI:$AI,MATCH(C3800,Listi!$AJ:$AJ,0)),INDEX(Listi!T:T,MATCH(C3800,Listi!U:U,0)))</f>
        <v xml:space="preserve">Arion banki </v>
      </c>
      <c r="C3800" t="s">
        <v>214</v>
      </c>
      <c r="D3800" t="s">
        <v>369</v>
      </c>
      <c r="E3800" t="s">
        <v>276</v>
      </c>
      <c r="F3800" t="s">
        <v>431</v>
      </c>
      <c r="G3800" s="8" t="s">
        <v>432</v>
      </c>
      <c r="H3800" t="s">
        <v>318</v>
      </c>
      <c r="I3800" s="7">
        <v>0</v>
      </c>
      <c r="L3800" s="7">
        <v>44858554000</v>
      </c>
      <c r="M3800" s="7">
        <v>4018833000</v>
      </c>
      <c r="N3800" s="7">
        <v>933672000</v>
      </c>
      <c r="O3800" s="20" t="str">
        <f t="shared" si="120"/>
        <v/>
      </c>
    </row>
    <row r="3801" spans="1:15">
      <c r="A3801" s="20" t="str">
        <f t="shared" si="119"/>
        <v>Birta lífeyrissjóðurBlönduð leið</v>
      </c>
      <c r="B3801" s="20" t="str">
        <f>_xlfn.IFNA(INDEX(Listi!$AI:$AI,MATCH(C3801,Listi!$AJ:$AJ,0)),INDEX(Listi!T:T,MATCH(C3801,Listi!U:U,0)))</f>
        <v xml:space="preserve">Birta  </v>
      </c>
      <c r="C3801" t="s">
        <v>298</v>
      </c>
      <c r="D3801" t="s">
        <v>314</v>
      </c>
      <c r="E3801" t="s">
        <v>276</v>
      </c>
      <c r="F3801" t="s">
        <v>431</v>
      </c>
      <c r="G3801" s="8" t="s">
        <v>432</v>
      </c>
      <c r="H3801" t="s">
        <v>318</v>
      </c>
      <c r="I3801" s="7">
        <v>484165572</v>
      </c>
      <c r="L3801" s="7">
        <v>6929716201</v>
      </c>
      <c r="M3801" s="7">
        <v>253995298</v>
      </c>
      <c r="N3801" s="7">
        <v>139753585</v>
      </c>
      <c r="O3801" s="20" t="str">
        <f t="shared" si="120"/>
        <v/>
      </c>
    </row>
    <row r="3802" spans="1:15">
      <c r="A3802" s="20" t="str">
        <f t="shared" si="119"/>
        <v>Birta lífeyrissjóðurInnlánsleið</v>
      </c>
      <c r="B3802" s="20" t="str">
        <f>_xlfn.IFNA(INDEX(Listi!$AI:$AI,MATCH(C3802,Listi!$AJ:$AJ,0)),INDEX(Listi!T:T,MATCH(C3802,Listi!U:U,0)))</f>
        <v xml:space="preserve">Birta  </v>
      </c>
      <c r="C3802" t="s">
        <v>298</v>
      </c>
      <c r="D3802" t="s">
        <v>208</v>
      </c>
      <c r="E3802" t="s">
        <v>276</v>
      </c>
      <c r="F3802" t="s">
        <v>431</v>
      </c>
      <c r="G3802" s="8" t="s">
        <v>432</v>
      </c>
      <c r="H3802" t="s">
        <v>318</v>
      </c>
      <c r="I3802" s="7">
        <v>0</v>
      </c>
      <c r="L3802" s="7">
        <v>4108971332</v>
      </c>
      <c r="M3802" s="7">
        <v>264842424</v>
      </c>
      <c r="N3802" s="7">
        <v>174324836</v>
      </c>
      <c r="O3802" s="20" t="str">
        <f t="shared" si="120"/>
        <v/>
      </c>
    </row>
    <row r="3803" spans="1:15">
      <c r="A3803" s="20" t="str">
        <f t="shared" si="119"/>
        <v>Birta lífeyrissjóðurSamtryggingardeild</v>
      </c>
      <c r="B3803" s="20" t="str">
        <f>_xlfn.IFNA(INDEX(Listi!$AI:$AI,MATCH(C3803,Listi!$AJ:$AJ,0)),INDEX(Listi!T:T,MATCH(C3803,Listi!U:U,0)))</f>
        <v xml:space="preserve">Birta  </v>
      </c>
      <c r="C3803" t="s">
        <v>298</v>
      </c>
      <c r="D3803" t="s">
        <v>205</v>
      </c>
      <c r="E3803" t="s">
        <v>275</v>
      </c>
      <c r="F3803" t="s">
        <v>431</v>
      </c>
      <c r="G3803" s="8" t="s">
        <v>432</v>
      </c>
      <c r="H3803" t="s">
        <v>318</v>
      </c>
      <c r="I3803" s="7">
        <v>100000</v>
      </c>
      <c r="L3803" s="7">
        <v>549755105944</v>
      </c>
      <c r="M3803" s="7">
        <v>18480897961</v>
      </c>
      <c r="N3803" s="7">
        <v>14075814006</v>
      </c>
      <c r="O3803" s="20" t="str">
        <f t="shared" si="120"/>
        <v/>
      </c>
    </row>
    <row r="3804" spans="1:15">
      <c r="A3804" s="20" t="str">
        <f t="shared" si="119"/>
        <v>Birta lífeyrissjóðurSkuldabréfaleið</v>
      </c>
      <c r="B3804" s="20" t="str">
        <f>_xlfn.IFNA(INDEX(Listi!$AI:$AI,MATCH(C3804,Listi!$AJ:$AJ,0)),INDEX(Listi!T:T,MATCH(C3804,Listi!U:U,0)))</f>
        <v xml:space="preserve">Birta  </v>
      </c>
      <c r="C3804" t="s">
        <v>298</v>
      </c>
      <c r="D3804" t="s">
        <v>313</v>
      </c>
      <c r="E3804" t="s">
        <v>276</v>
      </c>
      <c r="F3804" t="s">
        <v>431</v>
      </c>
      <c r="G3804" s="8" t="s">
        <v>432</v>
      </c>
      <c r="H3804" t="s">
        <v>318</v>
      </c>
      <c r="I3804" s="7">
        <v>0</v>
      </c>
      <c r="L3804" s="7">
        <v>8522374478</v>
      </c>
      <c r="M3804" s="7">
        <v>391005163</v>
      </c>
      <c r="N3804" s="7">
        <v>218104877</v>
      </c>
      <c r="O3804" s="20" t="str">
        <f t="shared" si="120"/>
        <v/>
      </c>
    </row>
    <row r="3805" spans="1:15">
      <c r="A3805" s="20" t="str">
        <f t="shared" si="119"/>
        <v>Birta lífeyrissjóðurTilgreind séreign</v>
      </c>
      <c r="B3805" s="20" t="str">
        <f>_xlfn.IFNA(INDEX(Listi!$AI:$AI,MATCH(C3805,Listi!$AJ:$AJ,0)),INDEX(Listi!T:T,MATCH(C3805,Listi!U:U,0)))</f>
        <v xml:space="preserve">Birta  </v>
      </c>
      <c r="C3805" t="s">
        <v>298</v>
      </c>
      <c r="D3805" t="s">
        <v>312</v>
      </c>
      <c r="E3805" t="s">
        <v>276</v>
      </c>
      <c r="F3805" s="8" t="s">
        <v>431</v>
      </c>
      <c r="G3805" s="8" t="s">
        <v>432</v>
      </c>
      <c r="H3805" t="s">
        <v>318</v>
      </c>
      <c r="I3805" s="7">
        <v>391783012</v>
      </c>
      <c r="L3805" s="7">
        <v>2234420297</v>
      </c>
      <c r="M3805" s="7">
        <v>511871981</v>
      </c>
      <c r="N3805" s="7">
        <v>36000223</v>
      </c>
      <c r="O3805" s="20" t="str">
        <f t="shared" si="120"/>
        <v/>
      </c>
    </row>
    <row r="3806" spans="1:15">
      <c r="A3806" s="20" t="str">
        <f t="shared" si="119"/>
        <v>Brú Lífeyrissjóður starfsmanna sveitarfélagaA-deild</v>
      </c>
      <c r="B3806" s="20" t="str">
        <f>_xlfn.IFNA(INDEX(Listi!$AI:$AI,MATCH(C3806,Listi!$AJ:$AJ,0)),INDEX(Listi!T:T,MATCH(C3806,Listi!U:U,0)))</f>
        <v>Brú</v>
      </c>
      <c r="C3806" t="s">
        <v>217</v>
      </c>
      <c r="D3806" t="s">
        <v>257</v>
      </c>
      <c r="E3806" t="s">
        <v>275</v>
      </c>
      <c r="F3806" s="8" t="s">
        <v>431</v>
      </c>
      <c r="G3806" s="8" t="s">
        <v>432</v>
      </c>
      <c r="H3806" t="s">
        <v>318</v>
      </c>
      <c r="I3806" s="7">
        <v>1</v>
      </c>
      <c r="L3806" s="7">
        <v>270469177889</v>
      </c>
      <c r="M3806" s="7">
        <v>13987858077</v>
      </c>
      <c r="N3806" s="7">
        <v>4793072329</v>
      </c>
      <c r="O3806" s="20" t="str">
        <f t="shared" si="120"/>
        <v/>
      </c>
    </row>
    <row r="3807" spans="1:15">
      <c r="A3807" s="20" t="str">
        <f t="shared" si="119"/>
        <v>Brú Lífeyrissjóður starfsmanna sveitarfélagaB-deild</v>
      </c>
      <c r="B3807" s="20" t="str">
        <f>_xlfn.IFNA(INDEX(Listi!$AI:$AI,MATCH(C3807,Listi!$AJ:$AJ,0)),INDEX(Listi!T:T,MATCH(C3807,Listi!U:U,0)))</f>
        <v>Brú</v>
      </c>
      <c r="C3807" t="s">
        <v>217</v>
      </c>
      <c r="D3807" t="s">
        <v>218</v>
      </c>
      <c r="E3807" t="s">
        <v>275</v>
      </c>
      <c r="F3807" s="8" t="s">
        <v>431</v>
      </c>
      <c r="G3807" s="8" t="s">
        <v>432</v>
      </c>
      <c r="H3807" t="s">
        <v>318</v>
      </c>
      <c r="I3807" s="7">
        <v>1</v>
      </c>
      <c r="L3807" s="7">
        <v>17004783831</v>
      </c>
      <c r="M3807" s="7">
        <v>119747694</v>
      </c>
      <c r="N3807" s="7">
        <v>3424817406</v>
      </c>
      <c r="O3807" s="20" t="str">
        <f t="shared" si="120"/>
        <v/>
      </c>
    </row>
    <row r="3808" spans="1:15">
      <c r="A3808" s="20" t="str">
        <f t="shared" si="119"/>
        <v>Brú Lífeyrissjóður starfsmanna sveitarfélagaV-deild</v>
      </c>
      <c r="B3808" s="20" t="str">
        <f>_xlfn.IFNA(INDEX(Listi!$AI:$AI,MATCH(C3808,Listi!$AJ:$AJ,0)),INDEX(Listi!T:T,MATCH(C3808,Listi!U:U,0)))</f>
        <v>Brú</v>
      </c>
      <c r="C3808" t="s">
        <v>217</v>
      </c>
      <c r="D3808" t="s">
        <v>219</v>
      </c>
      <c r="E3808" t="s">
        <v>275</v>
      </c>
      <c r="F3808" s="8" t="s">
        <v>431</v>
      </c>
      <c r="G3808" s="8" t="s">
        <v>432</v>
      </c>
      <c r="H3808" t="s">
        <v>318</v>
      </c>
      <c r="I3808" s="7">
        <v>1</v>
      </c>
      <c r="L3808" s="7">
        <v>54501394986</v>
      </c>
      <c r="M3808" s="7">
        <v>4188513374</v>
      </c>
      <c r="N3808" s="7">
        <v>455519059</v>
      </c>
      <c r="O3808" s="20" t="str">
        <f t="shared" si="120"/>
        <v/>
      </c>
    </row>
    <row r="3809" spans="1:15">
      <c r="A3809" s="20" t="str">
        <f t="shared" si="119"/>
        <v>Eftirlaunasj atvinnuflugmannaSamtryggingardeild</v>
      </c>
      <c r="B3809" s="20" t="str">
        <f>_xlfn.IFNA(INDEX(Listi!$AI:$AI,MATCH(C3809,Listi!$AJ:$AJ,0)),INDEX(Listi!T:T,MATCH(C3809,Listi!U:U,0)))</f>
        <v>EFÍA</v>
      </c>
      <c r="C3809" t="s">
        <v>220</v>
      </c>
      <c r="D3809" t="s">
        <v>205</v>
      </c>
      <c r="E3809" t="s">
        <v>275</v>
      </c>
      <c r="F3809" t="s">
        <v>431</v>
      </c>
      <c r="G3809" s="8" t="s">
        <v>432</v>
      </c>
      <c r="H3809" t="s">
        <v>318</v>
      </c>
      <c r="I3809" s="7">
        <v>0</v>
      </c>
      <c r="L3809" s="7">
        <v>58542663000</v>
      </c>
      <c r="M3809" s="7">
        <v>1477262000</v>
      </c>
      <c r="N3809" s="7">
        <v>1113313000</v>
      </c>
      <c r="O3809" s="20" t="str">
        <f t="shared" si="120"/>
        <v/>
      </c>
    </row>
    <row r="3810" spans="1:15">
      <c r="A3810" s="20" t="str">
        <f t="shared" si="119"/>
        <v>Festa - lífeyrissjóðurSamtryggingardeild</v>
      </c>
      <c r="B3810" s="20" t="str">
        <f>_xlfn.IFNA(INDEX(Listi!$AI:$AI,MATCH(C3810,Listi!$AJ:$AJ,0)),INDEX(Listi!T:T,MATCH(C3810,Listi!U:U,0)))</f>
        <v xml:space="preserve">Festa </v>
      </c>
      <c r="C3810" t="s">
        <v>221</v>
      </c>
      <c r="D3810" t="s">
        <v>205</v>
      </c>
      <c r="E3810" t="s">
        <v>275</v>
      </c>
      <c r="F3810" t="s">
        <v>431</v>
      </c>
      <c r="G3810" s="8" t="s">
        <v>432</v>
      </c>
      <c r="H3810" t="s">
        <v>318</v>
      </c>
      <c r="I3810" s="7">
        <v>119797626</v>
      </c>
      <c r="L3810" s="7">
        <v>246318113722</v>
      </c>
      <c r="M3810" s="7">
        <v>11138196907</v>
      </c>
      <c r="N3810" s="7">
        <v>5180938287</v>
      </c>
      <c r="O3810" s="20" t="str">
        <f t="shared" si="120"/>
        <v/>
      </c>
    </row>
    <row r="3811" spans="1:15">
      <c r="A3811" s="20" t="str">
        <f t="shared" si="119"/>
        <v>Festa - lífeyrissjóðurSparnaðarleið I</v>
      </c>
      <c r="B3811" s="20" t="str">
        <f>_xlfn.IFNA(INDEX(Listi!$AI:$AI,MATCH(C3811,Listi!$AJ:$AJ,0)),INDEX(Listi!T:T,MATCH(C3811,Listi!U:U,0)))</f>
        <v xml:space="preserve">Festa </v>
      </c>
      <c r="C3811" t="s">
        <v>221</v>
      </c>
      <c r="D3811" t="s">
        <v>464</v>
      </c>
      <c r="E3811" t="s">
        <v>276</v>
      </c>
      <c r="F3811" t="s">
        <v>431</v>
      </c>
      <c r="G3811" s="8" t="s">
        <v>432</v>
      </c>
      <c r="H3811" t="s">
        <v>318</v>
      </c>
      <c r="I3811" s="7">
        <v>18841253</v>
      </c>
      <c r="L3811" s="7">
        <v>75585319</v>
      </c>
      <c r="M3811" s="7">
        <v>37671409</v>
      </c>
      <c r="N3811" s="7">
        <v>2063969</v>
      </c>
      <c r="O3811" s="20" t="str">
        <f t="shared" si="120"/>
        <v/>
      </c>
    </row>
    <row r="3812" spans="1:15">
      <c r="A3812" s="20" t="str">
        <f t="shared" si="119"/>
        <v>Festa - lífeyrissjóðurSparnaðarleið II</v>
      </c>
      <c r="B3812" s="20" t="str">
        <f>_xlfn.IFNA(INDEX(Listi!$AI:$AI,MATCH(C3812,Listi!$AJ:$AJ,0)),INDEX(Listi!T:T,MATCH(C3812,Listi!U:U,0)))</f>
        <v xml:space="preserve">Festa </v>
      </c>
      <c r="C3812" t="s">
        <v>221</v>
      </c>
      <c r="D3812" t="s">
        <v>388</v>
      </c>
      <c r="E3812" t="s">
        <v>276</v>
      </c>
      <c r="F3812" t="s">
        <v>431</v>
      </c>
      <c r="G3812" s="8" t="s">
        <v>432</v>
      </c>
      <c r="H3812" t="s">
        <v>318</v>
      </c>
      <c r="I3812" s="7">
        <v>198095432</v>
      </c>
      <c r="L3812" s="7">
        <v>1113180693</v>
      </c>
      <c r="M3812" s="7">
        <v>134564310</v>
      </c>
      <c r="N3812" s="7">
        <v>19363084</v>
      </c>
      <c r="O3812" s="20" t="str">
        <f t="shared" si="120"/>
        <v/>
      </c>
    </row>
    <row r="3813" spans="1:15">
      <c r="A3813" s="20" t="str">
        <f t="shared" si="119"/>
        <v>Frjálsi lífeyrissjóðurinnDeild/leið I</v>
      </c>
      <c r="B3813" s="20" t="str">
        <f>_xlfn.IFNA(INDEX(Listi!$AI:$AI,MATCH(C3813,Listi!$AJ:$AJ,0)),INDEX(Listi!T:T,MATCH(C3813,Listi!U:U,0)))</f>
        <v xml:space="preserve">Frjálsi </v>
      </c>
      <c r="C3813" t="s">
        <v>222</v>
      </c>
      <c r="D3813" t="s">
        <v>223</v>
      </c>
      <c r="E3813" t="s">
        <v>276</v>
      </c>
      <c r="F3813" t="s">
        <v>431</v>
      </c>
      <c r="G3813" s="8" t="s">
        <v>432</v>
      </c>
      <c r="H3813" t="s">
        <v>318</v>
      </c>
      <c r="I3813" s="7">
        <v>2960757000</v>
      </c>
      <c r="L3813" s="7">
        <v>199278730000</v>
      </c>
      <c r="M3813" s="7">
        <v>10813020000</v>
      </c>
      <c r="N3813" s="7">
        <v>2178012000</v>
      </c>
      <c r="O3813" s="20" t="str">
        <f t="shared" si="120"/>
        <v/>
      </c>
    </row>
    <row r="3814" spans="1:15">
      <c r="A3814" s="20" t="str">
        <f t="shared" si="119"/>
        <v>Frjálsi lífeyrissjóðurinnDeild/leið II</v>
      </c>
      <c r="B3814" s="20" t="str">
        <f>_xlfn.IFNA(INDEX(Listi!$AI:$AI,MATCH(C3814,Listi!$AJ:$AJ,0)),INDEX(Listi!T:T,MATCH(C3814,Listi!U:U,0)))</f>
        <v xml:space="preserve">Frjálsi </v>
      </c>
      <c r="C3814" t="s">
        <v>222</v>
      </c>
      <c r="D3814" t="s">
        <v>224</v>
      </c>
      <c r="E3814" t="s">
        <v>276</v>
      </c>
      <c r="F3814" t="s">
        <v>431</v>
      </c>
      <c r="G3814" s="8" t="s">
        <v>432</v>
      </c>
      <c r="H3814" t="s">
        <v>318</v>
      </c>
      <c r="I3814" s="7">
        <v>313317000</v>
      </c>
      <c r="L3814" s="7">
        <v>29681370000</v>
      </c>
      <c r="M3814" s="7">
        <v>1864883000</v>
      </c>
      <c r="N3814" s="7">
        <v>401735000</v>
      </c>
      <c r="O3814" s="20" t="str">
        <f t="shared" si="120"/>
        <v/>
      </c>
    </row>
    <row r="3815" spans="1:15">
      <c r="A3815" s="20" t="str">
        <f t="shared" si="119"/>
        <v>Frjálsi lífeyrissjóðurinnDeild/leið III</v>
      </c>
      <c r="B3815" s="20" t="str">
        <f>_xlfn.IFNA(INDEX(Listi!$AI:$AI,MATCH(C3815,Listi!$AJ:$AJ,0)),INDEX(Listi!T:T,MATCH(C3815,Listi!U:U,0)))</f>
        <v xml:space="preserve">Frjálsi </v>
      </c>
      <c r="C3815" t="s">
        <v>222</v>
      </c>
      <c r="D3815" t="s">
        <v>225</v>
      </c>
      <c r="E3815" t="s">
        <v>276</v>
      </c>
      <c r="F3815" t="s">
        <v>431</v>
      </c>
      <c r="G3815" s="8" t="s">
        <v>432</v>
      </c>
      <c r="H3815" t="s">
        <v>318</v>
      </c>
      <c r="I3815" s="7">
        <v>339086000</v>
      </c>
      <c r="L3815" s="7">
        <v>43554797000</v>
      </c>
      <c r="M3815" s="7">
        <v>2564479000</v>
      </c>
      <c r="N3815" s="7">
        <v>1456678000</v>
      </c>
      <c r="O3815" s="20" t="str">
        <f t="shared" si="120"/>
        <v/>
      </c>
    </row>
    <row r="3816" spans="1:15">
      <c r="A3816" s="20" t="str">
        <f t="shared" si="119"/>
        <v>Frjálsi lífeyrissjóðurinnFrjálsi Áhætta</v>
      </c>
      <c r="B3816" s="20" t="str">
        <f>_xlfn.IFNA(INDEX(Listi!$AI:$AI,MATCH(C3816,Listi!$AJ:$AJ,0)),INDEX(Listi!T:T,MATCH(C3816,Listi!U:U,0)))</f>
        <v xml:space="preserve">Frjálsi </v>
      </c>
      <c r="C3816" t="s">
        <v>222</v>
      </c>
      <c r="D3816" t="s">
        <v>226</v>
      </c>
      <c r="E3816" t="s">
        <v>276</v>
      </c>
      <c r="F3816" t="s">
        <v>431</v>
      </c>
      <c r="G3816" s="8" t="s">
        <v>432</v>
      </c>
      <c r="H3816" t="s">
        <v>318</v>
      </c>
      <c r="I3816" s="7">
        <v>6432000</v>
      </c>
      <c r="L3816" s="7">
        <v>2707615000</v>
      </c>
      <c r="M3816" s="7">
        <v>335331000</v>
      </c>
      <c r="N3816" s="7">
        <v>1872000</v>
      </c>
      <c r="O3816" s="20" t="str">
        <f t="shared" si="120"/>
        <v/>
      </c>
    </row>
    <row r="3817" spans="1:15">
      <c r="A3817" s="20" t="str">
        <f t="shared" si="119"/>
        <v>Frjálsi lífeyrissjóðurinnSameiginleg deild</v>
      </c>
      <c r="B3817" s="20" t="str">
        <f>_xlfn.IFNA(INDEX(Listi!$AI:$AI,MATCH(C3817,Listi!$AJ:$AJ,0)),INDEX(Listi!T:T,MATCH(C3817,Listi!U:U,0)))</f>
        <v xml:space="preserve">Frjálsi </v>
      </c>
      <c r="C3817" t="s">
        <v>222</v>
      </c>
      <c r="D3817" t="s">
        <v>311</v>
      </c>
      <c r="E3817" t="s">
        <v>276</v>
      </c>
      <c r="F3817" t="s">
        <v>431</v>
      </c>
      <c r="G3817" s="8" t="s">
        <v>432</v>
      </c>
      <c r="H3817" t="s">
        <v>318</v>
      </c>
      <c r="I3817" s="7">
        <v>0</v>
      </c>
      <c r="L3817" s="7">
        <v>0</v>
      </c>
      <c r="M3817" s="7">
        <v>0</v>
      </c>
      <c r="N3817" s="7">
        <v>0</v>
      </c>
      <c r="O3817" s="20" t="str">
        <f t="shared" si="120"/>
        <v/>
      </c>
    </row>
    <row r="3818" spans="1:15">
      <c r="A3818" s="20" t="str">
        <f t="shared" si="119"/>
        <v>Frjálsi lífeyrissjóðurinnSamtryggingardeild</v>
      </c>
      <c r="B3818" s="20" t="str">
        <f>_xlfn.IFNA(INDEX(Listi!$AI:$AI,MATCH(C3818,Listi!$AJ:$AJ,0)),INDEX(Listi!T:T,MATCH(C3818,Listi!U:U,0)))</f>
        <v xml:space="preserve">Frjálsi </v>
      </c>
      <c r="C3818" t="s">
        <v>222</v>
      </c>
      <c r="D3818" t="s">
        <v>205</v>
      </c>
      <c r="E3818" t="s">
        <v>275</v>
      </c>
      <c r="F3818" t="s">
        <v>431</v>
      </c>
      <c r="G3818" s="8" t="s">
        <v>432</v>
      </c>
      <c r="H3818" t="s">
        <v>318</v>
      </c>
      <c r="I3818" s="7">
        <v>0</v>
      </c>
      <c r="L3818" s="7">
        <v>127148465000</v>
      </c>
      <c r="M3818" s="7">
        <v>7524433000</v>
      </c>
      <c r="N3818" s="7">
        <v>1254273000</v>
      </c>
      <c r="O3818" s="20" t="str">
        <f t="shared" si="120"/>
        <v/>
      </c>
    </row>
    <row r="3819" spans="1:15">
      <c r="A3819" s="20" t="str">
        <f t="shared" si="119"/>
        <v>Gildi - lífeyrissjóðurFramtíðarsýn 1</v>
      </c>
      <c r="B3819" s="20" t="str">
        <f>_xlfn.IFNA(INDEX(Listi!$AI:$AI,MATCH(C3819,Listi!$AJ:$AJ,0)),INDEX(Listi!T:T,MATCH(C3819,Listi!U:U,0)))</f>
        <v xml:space="preserve">Gildi  </v>
      </c>
      <c r="C3819" t="s">
        <v>227</v>
      </c>
      <c r="D3819" t="s">
        <v>373</v>
      </c>
      <c r="E3819" t="s">
        <v>276</v>
      </c>
      <c r="F3819" t="s">
        <v>431</v>
      </c>
      <c r="G3819" s="8" t="s">
        <v>432</v>
      </c>
      <c r="H3819" t="s">
        <v>318</v>
      </c>
      <c r="I3819" s="7">
        <v>0</v>
      </c>
      <c r="L3819" s="7">
        <v>3223959491</v>
      </c>
      <c r="M3819" s="7">
        <v>185065371</v>
      </c>
      <c r="N3819" s="7">
        <v>99697779</v>
      </c>
      <c r="O3819" s="20" t="str">
        <f t="shared" si="120"/>
        <v/>
      </c>
    </row>
    <row r="3820" spans="1:15">
      <c r="A3820" s="20" t="str">
        <f t="shared" si="119"/>
        <v>Gildi - lífeyrissjóðurFramtíðarsýn 2</v>
      </c>
      <c r="B3820" s="20" t="str">
        <f>_xlfn.IFNA(INDEX(Listi!$AI:$AI,MATCH(C3820,Listi!$AJ:$AJ,0)),INDEX(Listi!T:T,MATCH(C3820,Listi!U:U,0)))</f>
        <v xml:space="preserve">Gildi  </v>
      </c>
      <c r="C3820" t="s">
        <v>227</v>
      </c>
      <c r="D3820" t="s">
        <v>374</v>
      </c>
      <c r="E3820" t="s">
        <v>276</v>
      </c>
      <c r="F3820" t="s">
        <v>431</v>
      </c>
      <c r="G3820" s="8" t="s">
        <v>432</v>
      </c>
      <c r="H3820" t="s">
        <v>318</v>
      </c>
      <c r="I3820" s="7">
        <v>0</v>
      </c>
      <c r="L3820" s="7">
        <v>3172355810</v>
      </c>
      <c r="M3820" s="7">
        <v>227598529</v>
      </c>
      <c r="N3820" s="7">
        <v>70042741</v>
      </c>
      <c r="O3820" s="20" t="str">
        <f t="shared" si="120"/>
        <v/>
      </c>
    </row>
    <row r="3821" spans="1:15">
      <c r="A3821" s="20" t="str">
        <f t="shared" si="119"/>
        <v>Gildi - lífeyrissjóðurFramtíðarsýn 3</v>
      </c>
      <c r="B3821" s="20" t="str">
        <f>_xlfn.IFNA(INDEX(Listi!$AI:$AI,MATCH(C3821,Listi!$AJ:$AJ,0)),INDEX(Listi!T:T,MATCH(C3821,Listi!U:U,0)))</f>
        <v xml:space="preserve">Gildi  </v>
      </c>
      <c r="C3821" t="s">
        <v>227</v>
      </c>
      <c r="D3821" t="s">
        <v>380</v>
      </c>
      <c r="E3821" t="s">
        <v>276</v>
      </c>
      <c r="F3821" t="s">
        <v>431</v>
      </c>
      <c r="G3821" s="8" t="s">
        <v>432</v>
      </c>
      <c r="H3821" t="s">
        <v>318</v>
      </c>
      <c r="I3821" s="7">
        <v>0</v>
      </c>
      <c r="L3821" s="7">
        <v>1220667693</v>
      </c>
      <c r="M3821" s="7">
        <v>206427664</v>
      </c>
      <c r="N3821" s="7">
        <v>61376636</v>
      </c>
      <c r="O3821" s="20" t="str">
        <f t="shared" si="120"/>
        <v/>
      </c>
    </row>
    <row r="3822" spans="1:15">
      <c r="A3822" s="20" t="str">
        <f t="shared" si="119"/>
        <v>Gildi - lífeyrissjóðurSamtryggingardeild</v>
      </c>
      <c r="B3822" s="20" t="str">
        <f>_xlfn.IFNA(INDEX(Listi!$AI:$AI,MATCH(C3822,Listi!$AJ:$AJ,0)),INDEX(Listi!T:T,MATCH(C3822,Listi!U:U,0)))</f>
        <v xml:space="preserve">Gildi  </v>
      </c>
      <c r="C3822" t="s">
        <v>227</v>
      </c>
      <c r="D3822" t="s">
        <v>205</v>
      </c>
      <c r="E3822" t="s">
        <v>275</v>
      </c>
      <c r="F3822" t="s">
        <v>431</v>
      </c>
      <c r="G3822" s="8" t="s">
        <v>432</v>
      </c>
      <c r="H3822" t="s">
        <v>318</v>
      </c>
      <c r="I3822" s="7">
        <v>1</v>
      </c>
      <c r="L3822" s="7">
        <v>908474103084</v>
      </c>
      <c r="M3822" s="7">
        <v>33404441428</v>
      </c>
      <c r="N3822" s="7">
        <v>20772915594</v>
      </c>
      <c r="O3822" s="20" t="str">
        <f t="shared" si="120"/>
        <v/>
      </c>
    </row>
    <row r="3823" spans="1:15">
      <c r="A3823" s="20" t="str">
        <f t="shared" si="119"/>
        <v>Íslandsbanki hf.Erlend verðbréf</v>
      </c>
      <c r="B3823" s="20" t="str">
        <f>_xlfn.IFNA(INDEX(Listi!$AI:$AI,MATCH(C3823,Listi!$AJ:$AJ,0)),INDEX(Listi!T:T,MATCH(C3823,Listi!U:U,0)))</f>
        <v>Íslandsbanki</v>
      </c>
      <c r="C3823" t="s">
        <v>228</v>
      </c>
      <c r="D3823" t="s">
        <v>229</v>
      </c>
      <c r="E3823" t="s">
        <v>276</v>
      </c>
      <c r="F3823" t="s">
        <v>431</v>
      </c>
      <c r="G3823" s="8" t="s">
        <v>432</v>
      </c>
      <c r="H3823" t="s">
        <v>318</v>
      </c>
      <c r="I3823" s="7">
        <v>13105955</v>
      </c>
      <c r="L3823" s="7">
        <v>1602556114</v>
      </c>
      <c r="M3823" s="7">
        <v>15640340</v>
      </c>
      <c r="N3823" s="7">
        <v>15279587</v>
      </c>
      <c r="O3823" s="20" t="str">
        <f t="shared" si="120"/>
        <v/>
      </c>
    </row>
    <row r="3824" spans="1:15">
      <c r="A3824" s="20" t="str">
        <f t="shared" si="119"/>
        <v>Íslandsbanki hf.Húsnæðisleið</v>
      </c>
      <c r="B3824" s="20" t="str">
        <f>_xlfn.IFNA(INDEX(Listi!$AI:$AI,MATCH(C3824,Listi!$AJ:$AJ,0)),INDEX(Listi!T:T,MATCH(C3824,Listi!U:U,0)))</f>
        <v>Íslandsbanki</v>
      </c>
      <c r="C3824" t="s">
        <v>228</v>
      </c>
      <c r="D3824" t="s">
        <v>307</v>
      </c>
      <c r="E3824" t="s">
        <v>276</v>
      </c>
      <c r="F3824" t="s">
        <v>431</v>
      </c>
      <c r="G3824" s="8" t="s">
        <v>432</v>
      </c>
      <c r="H3824" t="s">
        <v>318</v>
      </c>
      <c r="I3824" s="7">
        <v>171530652</v>
      </c>
      <c r="L3824" s="7">
        <v>2334808209</v>
      </c>
      <c r="M3824" s="7">
        <v>1128225985</v>
      </c>
      <c r="N3824" s="7">
        <v>7159457</v>
      </c>
      <c r="O3824" s="20" t="str">
        <f t="shared" si="120"/>
        <v/>
      </c>
    </row>
    <row r="3825" spans="1:15">
      <c r="A3825" s="20" t="str">
        <f t="shared" si="119"/>
        <v>Íslandsbanki hf.Lífeyrisreikningur-óverðtryggður</v>
      </c>
      <c r="B3825" s="20" t="str">
        <f>_xlfn.IFNA(INDEX(Listi!$AI:$AI,MATCH(C3825,Listi!$AJ:$AJ,0)),INDEX(Listi!T:T,MATCH(C3825,Listi!U:U,0)))</f>
        <v>Íslandsbanki</v>
      </c>
      <c r="C3825" t="s">
        <v>228</v>
      </c>
      <c r="D3825" t="s">
        <v>231</v>
      </c>
      <c r="E3825" t="s">
        <v>276</v>
      </c>
      <c r="F3825" t="s">
        <v>431</v>
      </c>
      <c r="G3825" s="8" t="s">
        <v>432</v>
      </c>
      <c r="H3825" t="s">
        <v>318</v>
      </c>
      <c r="I3825" s="7">
        <v>0</v>
      </c>
      <c r="L3825" s="7">
        <v>2506311736</v>
      </c>
      <c r="M3825" s="7">
        <v>879015901</v>
      </c>
      <c r="N3825" s="7">
        <v>95740979</v>
      </c>
      <c r="O3825" s="20" t="str">
        <f t="shared" si="120"/>
        <v/>
      </c>
    </row>
    <row r="3826" spans="1:15">
      <c r="A3826" s="20" t="str">
        <f t="shared" ref="A3826:A3887" si="121">CONCATENATE(C3826,D3826)</f>
        <v>Íslandsbanki hf.Lífeyrisreikningur-verðtryggður</v>
      </c>
      <c r="B3826" s="20" t="str">
        <f>_xlfn.IFNA(INDEX(Listi!$AI:$AI,MATCH(C3826,Listi!$AJ:$AJ,0)),INDEX(Listi!T:T,MATCH(C3826,Listi!U:U,0)))</f>
        <v>Íslandsbanki</v>
      </c>
      <c r="C3826" t="s">
        <v>228</v>
      </c>
      <c r="D3826" t="s">
        <v>232</v>
      </c>
      <c r="E3826" t="s">
        <v>276</v>
      </c>
      <c r="F3826" t="s">
        <v>431</v>
      </c>
      <c r="G3826" s="8" t="s">
        <v>432</v>
      </c>
      <c r="H3826" t="s">
        <v>318</v>
      </c>
      <c r="I3826" s="7">
        <v>0</v>
      </c>
      <c r="L3826" s="7">
        <v>35933944171</v>
      </c>
      <c r="M3826" s="7">
        <v>3575627585</v>
      </c>
      <c r="N3826" s="7">
        <v>973599891</v>
      </c>
      <c r="O3826" s="20" t="str">
        <f t="shared" si="120"/>
        <v/>
      </c>
    </row>
    <row r="3827" spans="1:15">
      <c r="A3827" s="20" t="str">
        <f t="shared" si="121"/>
        <v>Íslandsbanki hf.Löng ríkisskuldabréf</v>
      </c>
      <c r="B3827" s="20" t="str">
        <f>_xlfn.IFNA(INDEX(Listi!$AI:$AI,MATCH(C3827,Listi!$AJ:$AJ,0)),INDEX(Listi!T:T,MATCH(C3827,Listi!U:U,0)))</f>
        <v>Íslandsbanki</v>
      </c>
      <c r="C3827" t="s">
        <v>228</v>
      </c>
      <c r="D3827" t="s">
        <v>233</v>
      </c>
      <c r="E3827" t="s">
        <v>276</v>
      </c>
      <c r="F3827" t="s">
        <v>431</v>
      </c>
      <c r="G3827" s="8" t="s">
        <v>432</v>
      </c>
      <c r="H3827" t="s">
        <v>318</v>
      </c>
      <c r="I3827" s="7">
        <v>121726124</v>
      </c>
      <c r="L3827" s="7">
        <v>753232602</v>
      </c>
      <c r="M3827" s="7">
        <v>52540738</v>
      </c>
      <c r="N3827" s="7">
        <v>25520229</v>
      </c>
      <c r="O3827" s="20" t="str">
        <f t="shared" si="120"/>
        <v/>
      </c>
    </row>
    <row r="3828" spans="1:15">
      <c r="A3828" s="20" t="str">
        <f t="shared" si="121"/>
        <v>Íslandsbanki hf.Stýring A</v>
      </c>
      <c r="B3828" s="20" t="str">
        <f>_xlfn.IFNA(INDEX(Listi!$AI:$AI,MATCH(C3828,Listi!$AJ:$AJ,0)),INDEX(Listi!T:T,MATCH(C3828,Listi!U:U,0)))</f>
        <v>Íslandsbanki</v>
      </c>
      <c r="C3828" t="s">
        <v>228</v>
      </c>
      <c r="D3828" t="s">
        <v>234</v>
      </c>
      <c r="E3828" t="s">
        <v>276</v>
      </c>
      <c r="F3828" t="s">
        <v>431</v>
      </c>
      <c r="G3828" s="8" t="s">
        <v>432</v>
      </c>
      <c r="H3828" t="s">
        <v>318</v>
      </c>
      <c r="I3828" s="7">
        <v>604595318</v>
      </c>
      <c r="L3828" s="7">
        <v>4133723797</v>
      </c>
      <c r="M3828" s="7">
        <v>215966902</v>
      </c>
      <c r="N3828" s="7">
        <v>124877843</v>
      </c>
      <c r="O3828" s="20" t="str">
        <f t="shared" si="120"/>
        <v/>
      </c>
    </row>
    <row r="3829" spans="1:15">
      <c r="A3829" s="20" t="str">
        <f t="shared" si="121"/>
        <v>Íslandsbanki hf.Stýring B</v>
      </c>
      <c r="B3829" s="20" t="str">
        <f>_xlfn.IFNA(INDEX(Listi!$AI:$AI,MATCH(C3829,Listi!$AJ:$AJ,0)),INDEX(Listi!T:T,MATCH(C3829,Listi!U:U,0)))</f>
        <v>Íslandsbanki</v>
      </c>
      <c r="C3829" t="s">
        <v>228</v>
      </c>
      <c r="D3829" t="s">
        <v>235</v>
      </c>
      <c r="E3829" t="s">
        <v>276</v>
      </c>
      <c r="F3829" s="8" t="s">
        <v>431</v>
      </c>
      <c r="G3829" s="8" t="s">
        <v>432</v>
      </c>
      <c r="H3829" t="s">
        <v>318</v>
      </c>
      <c r="I3829" s="7">
        <v>725174960</v>
      </c>
      <c r="L3829" s="7">
        <v>5860247393</v>
      </c>
      <c r="M3829" s="7">
        <v>508591885</v>
      </c>
      <c r="N3829" s="7">
        <v>77897125</v>
      </c>
      <c r="O3829" s="20" t="str">
        <f t="shared" si="120"/>
        <v/>
      </c>
    </row>
    <row r="3830" spans="1:15">
      <c r="A3830" s="20" t="str">
        <f t="shared" si="121"/>
        <v>Íslandsbanki hf.Stýring C</v>
      </c>
      <c r="B3830" s="20" t="str">
        <f>_xlfn.IFNA(INDEX(Listi!$AI:$AI,MATCH(C3830,Listi!$AJ:$AJ,0)),INDEX(Listi!T:T,MATCH(C3830,Listi!U:U,0)))</f>
        <v>Íslandsbanki</v>
      </c>
      <c r="C3830" t="s">
        <v>228</v>
      </c>
      <c r="D3830" t="s">
        <v>236</v>
      </c>
      <c r="E3830" t="s">
        <v>276</v>
      </c>
      <c r="F3830" s="8" t="s">
        <v>431</v>
      </c>
      <c r="G3830" s="8" t="s">
        <v>432</v>
      </c>
      <c r="H3830" t="s">
        <v>318</v>
      </c>
      <c r="I3830" s="7">
        <v>811509584</v>
      </c>
      <c r="L3830" s="7">
        <v>8014427899</v>
      </c>
      <c r="M3830" s="7">
        <v>751053797</v>
      </c>
      <c r="N3830" s="7">
        <v>58531298</v>
      </c>
      <c r="O3830" s="20" t="str">
        <f t="shared" si="120"/>
        <v/>
      </c>
    </row>
    <row r="3831" spans="1:15">
      <c r="A3831" s="20" t="str">
        <f t="shared" si="121"/>
        <v>Íslandsbanki hf.Stýring D</v>
      </c>
      <c r="B3831" s="20" t="str">
        <f>_xlfn.IFNA(INDEX(Listi!$AI:$AI,MATCH(C3831,Listi!$AJ:$AJ,0)),INDEX(Listi!T:T,MATCH(C3831,Listi!U:U,0)))</f>
        <v>Íslandsbanki</v>
      </c>
      <c r="C3831" t="s">
        <v>228</v>
      </c>
      <c r="D3831" t="s">
        <v>237</v>
      </c>
      <c r="E3831" t="s">
        <v>276</v>
      </c>
      <c r="F3831" s="8" t="s">
        <v>431</v>
      </c>
      <c r="G3831" s="8" t="s">
        <v>432</v>
      </c>
      <c r="H3831" t="s">
        <v>318</v>
      </c>
      <c r="I3831" s="7">
        <v>329939783</v>
      </c>
      <c r="L3831" s="7">
        <v>5826614423</v>
      </c>
      <c r="M3831" s="7">
        <v>1371163557</v>
      </c>
      <c r="N3831" s="7">
        <v>36861109</v>
      </c>
      <c r="O3831" s="20" t="str">
        <f t="shared" si="120"/>
        <v/>
      </c>
    </row>
    <row r="3832" spans="1:15">
      <c r="A3832" s="20" t="str">
        <f t="shared" si="121"/>
        <v>Íslandsbanki hf.Stýring E</v>
      </c>
      <c r="B3832" s="20" t="str">
        <f>_xlfn.IFNA(INDEX(Listi!$AI:$AI,MATCH(C3832,Listi!$AJ:$AJ,0)),INDEX(Listi!T:T,MATCH(C3832,Listi!U:U,0)))</f>
        <v>Íslandsbanki</v>
      </c>
      <c r="C3832" t="s">
        <v>228</v>
      </c>
      <c r="D3832" t="s">
        <v>580</v>
      </c>
      <c r="E3832" t="s">
        <v>276</v>
      </c>
      <c r="F3832" s="8" t="s">
        <v>431</v>
      </c>
      <c r="G3832" s="8" t="s">
        <v>432</v>
      </c>
      <c r="H3832" t="s">
        <v>318</v>
      </c>
      <c r="I3832" s="7">
        <v>1268126</v>
      </c>
      <c r="L3832" s="7">
        <v>99567247</v>
      </c>
      <c r="M3832" s="7">
        <v>7691901</v>
      </c>
      <c r="N3832" s="7">
        <v>670647</v>
      </c>
      <c r="O3832" s="20" t="str">
        <f t="shared" si="120"/>
        <v/>
      </c>
    </row>
    <row r="3833" spans="1:15">
      <c r="A3833" s="20" t="str">
        <f t="shared" si="121"/>
        <v>Íslenski lífeyrissjóðurinnLíf 1</v>
      </c>
      <c r="B3833" s="20" t="str">
        <f>_xlfn.IFNA(INDEX(Listi!$AI:$AI,MATCH(C3833,Listi!$AJ:$AJ,0)),INDEX(Listi!T:T,MATCH(C3833,Listi!U:U,0)))</f>
        <v xml:space="preserve">Íslenski  </v>
      </c>
      <c r="C3833" t="s">
        <v>238</v>
      </c>
      <c r="D3833" t="s">
        <v>239</v>
      </c>
      <c r="E3833" t="s">
        <v>276</v>
      </c>
      <c r="F3833" t="s">
        <v>431</v>
      </c>
      <c r="G3833" s="8" t="s">
        <v>432</v>
      </c>
      <c r="H3833" t="s">
        <v>318</v>
      </c>
      <c r="I3833" s="7">
        <v>51231791</v>
      </c>
      <c r="L3833" s="7">
        <v>34645188332</v>
      </c>
      <c r="M3833" s="7">
        <v>5859453012</v>
      </c>
      <c r="N3833" s="7">
        <v>977930648</v>
      </c>
      <c r="O3833" s="20" t="str">
        <f t="shared" si="120"/>
        <v/>
      </c>
    </row>
    <row r="3834" spans="1:15">
      <c r="A3834" s="20" t="str">
        <f t="shared" si="121"/>
        <v>Íslenski lífeyrissjóðurinnLíf 2</v>
      </c>
      <c r="B3834" s="20" t="str">
        <f>_xlfn.IFNA(INDEX(Listi!$AI:$AI,MATCH(C3834,Listi!$AJ:$AJ,0)),INDEX(Listi!T:T,MATCH(C3834,Listi!U:U,0)))</f>
        <v xml:space="preserve">Íslenski  </v>
      </c>
      <c r="C3834" t="s">
        <v>238</v>
      </c>
      <c r="D3834" t="s">
        <v>240</v>
      </c>
      <c r="E3834" t="s">
        <v>276</v>
      </c>
      <c r="F3834" t="s">
        <v>431</v>
      </c>
      <c r="G3834" s="8" t="s">
        <v>432</v>
      </c>
      <c r="H3834" t="s">
        <v>318</v>
      </c>
      <c r="I3834" s="7">
        <v>0</v>
      </c>
      <c r="L3834" s="7">
        <v>31029129445</v>
      </c>
      <c r="M3834" s="7">
        <v>2139527304</v>
      </c>
      <c r="N3834" s="7">
        <v>531278955</v>
      </c>
      <c r="O3834" s="20" t="str">
        <f t="shared" si="120"/>
        <v/>
      </c>
    </row>
    <row r="3835" spans="1:15">
      <c r="A3835" s="20" t="str">
        <f t="shared" si="121"/>
        <v>Íslenski lífeyrissjóðurinnLíf 3</v>
      </c>
      <c r="B3835" s="20" t="str">
        <f>_xlfn.IFNA(INDEX(Listi!$AI:$AI,MATCH(C3835,Listi!$AJ:$AJ,0)),INDEX(Listi!T:T,MATCH(C3835,Listi!U:U,0)))</f>
        <v xml:space="preserve">Íslenski  </v>
      </c>
      <c r="C3835" t="s">
        <v>238</v>
      </c>
      <c r="D3835" t="s">
        <v>241</v>
      </c>
      <c r="E3835" t="s">
        <v>276</v>
      </c>
      <c r="F3835" t="s">
        <v>431</v>
      </c>
      <c r="G3835" s="8" t="s">
        <v>432</v>
      </c>
      <c r="H3835" t="s">
        <v>318</v>
      </c>
      <c r="I3835" s="7">
        <v>0</v>
      </c>
      <c r="L3835" s="7">
        <v>26552298455</v>
      </c>
      <c r="M3835" s="7">
        <v>1349981892</v>
      </c>
      <c r="N3835" s="7">
        <v>474868471</v>
      </c>
      <c r="O3835" s="20" t="str">
        <f t="shared" si="120"/>
        <v/>
      </c>
    </row>
    <row r="3836" spans="1:15">
      <c r="A3836" s="20" t="str">
        <f t="shared" si="121"/>
        <v>Íslenski lífeyrissjóðurinnLíf 4</v>
      </c>
      <c r="B3836" s="20" t="str">
        <f>_xlfn.IFNA(INDEX(Listi!$AI:$AI,MATCH(C3836,Listi!$AJ:$AJ,0)),INDEX(Listi!T:T,MATCH(C3836,Listi!U:U,0)))</f>
        <v xml:space="preserve">Íslenski  </v>
      </c>
      <c r="C3836" t="s">
        <v>238</v>
      </c>
      <c r="D3836" t="s">
        <v>242</v>
      </c>
      <c r="E3836" t="s">
        <v>276</v>
      </c>
      <c r="F3836" t="s">
        <v>431</v>
      </c>
      <c r="G3836" s="8" t="s">
        <v>432</v>
      </c>
      <c r="H3836" t="s">
        <v>318</v>
      </c>
      <c r="I3836" s="7">
        <v>0</v>
      </c>
      <c r="L3836" s="7">
        <v>15323468197</v>
      </c>
      <c r="M3836" s="7">
        <v>592019313</v>
      </c>
      <c r="N3836" s="7">
        <v>649721424</v>
      </c>
      <c r="O3836" s="20" t="str">
        <f t="shared" si="120"/>
        <v/>
      </c>
    </row>
    <row r="3837" spans="1:15">
      <c r="A3837" s="20" t="str">
        <f t="shared" si="121"/>
        <v>Íslenski lífeyrissjóðurinnSamtryggingardeild</v>
      </c>
      <c r="B3837" s="20" t="str">
        <f>_xlfn.IFNA(INDEX(Listi!$AI:$AI,MATCH(C3837,Listi!$AJ:$AJ,0)),INDEX(Listi!T:T,MATCH(C3837,Listi!U:U,0)))</f>
        <v xml:space="preserve">Íslenski  </v>
      </c>
      <c r="C3837" t="s">
        <v>238</v>
      </c>
      <c r="D3837" t="s">
        <v>205</v>
      </c>
      <c r="E3837" t="s">
        <v>275</v>
      </c>
      <c r="F3837" t="s">
        <v>431</v>
      </c>
      <c r="G3837" s="8" t="s">
        <v>432</v>
      </c>
      <c r="H3837" t="s">
        <v>318</v>
      </c>
      <c r="I3837" s="7">
        <v>0</v>
      </c>
      <c r="L3837" s="7">
        <v>32369481106</v>
      </c>
      <c r="M3837" s="7">
        <v>2513450236</v>
      </c>
      <c r="N3837" s="7">
        <v>182749847</v>
      </c>
      <c r="O3837" s="20" t="str">
        <f t="shared" si="120"/>
        <v/>
      </c>
    </row>
    <row r="3838" spans="1:15">
      <c r="A3838" s="20" t="str">
        <f t="shared" si="121"/>
        <v>Kvika banki hf.Ævileið</v>
      </c>
      <c r="B3838" s="20" t="str">
        <f>_xlfn.IFNA(INDEX(Listi!$AI:$AI,MATCH(C3838,Listi!$AJ:$AJ,0)),INDEX(Listi!T:T,MATCH(C3838,Listi!U:U,0)))</f>
        <v xml:space="preserve">Kvika banki </v>
      </c>
      <c r="C3838" t="s">
        <v>243</v>
      </c>
      <c r="D3838" t="s">
        <v>248</v>
      </c>
      <c r="E3838" t="s">
        <v>276</v>
      </c>
      <c r="F3838" t="s">
        <v>431</v>
      </c>
      <c r="G3838" s="8" t="s">
        <v>432</v>
      </c>
      <c r="H3838" t="s">
        <v>318</v>
      </c>
      <c r="I3838" s="7">
        <v>2584250</v>
      </c>
      <c r="L3838" s="7">
        <v>83990162</v>
      </c>
      <c r="M3838" s="7">
        <v>9152445</v>
      </c>
      <c r="N3838" s="7">
        <v>0</v>
      </c>
      <c r="O3838" s="20" t="str">
        <f t="shared" si="120"/>
        <v/>
      </c>
    </row>
    <row r="3839" spans="1:15">
      <c r="A3839" s="20" t="str">
        <f t="shared" si="121"/>
        <v>Kvika banki hf.Innlánaleið</v>
      </c>
      <c r="B3839" s="20" t="str">
        <f>_xlfn.IFNA(INDEX(Listi!$AI:$AI,MATCH(C3839,Listi!$AJ:$AJ,0)),INDEX(Listi!T:T,MATCH(C3839,Listi!U:U,0)))</f>
        <v xml:space="preserve">Kvika banki </v>
      </c>
      <c r="C3839" t="s">
        <v>243</v>
      </c>
      <c r="D3839" t="s">
        <v>230</v>
      </c>
      <c r="E3839" t="s">
        <v>276</v>
      </c>
      <c r="F3839" t="s">
        <v>431</v>
      </c>
      <c r="G3839" s="8" t="s">
        <v>432</v>
      </c>
      <c r="H3839" t="s">
        <v>318</v>
      </c>
      <c r="I3839" s="7">
        <v>0</v>
      </c>
      <c r="L3839" s="7">
        <v>2045925829</v>
      </c>
      <c r="M3839" s="7">
        <v>336947043</v>
      </c>
      <c r="N3839" s="7">
        <v>10453565</v>
      </c>
      <c r="O3839" s="20" t="str">
        <f t="shared" si="120"/>
        <v/>
      </c>
    </row>
    <row r="3840" spans="1:15">
      <c r="A3840" s="20" t="str">
        <f t="shared" si="121"/>
        <v>Kvika banki hf.Kvika Séreignasparnaður 5</v>
      </c>
      <c r="B3840" s="20" t="str">
        <f>_xlfn.IFNA(INDEX(Listi!$AI:$AI,MATCH(C3840,Listi!$AJ:$AJ,0)),INDEX(Listi!T:T,MATCH(C3840,Listi!U:U,0)))</f>
        <v xml:space="preserve">Kvika banki </v>
      </c>
      <c r="C3840" t="s">
        <v>243</v>
      </c>
      <c r="D3840" t="s">
        <v>471</v>
      </c>
      <c r="E3840" t="s">
        <v>276</v>
      </c>
      <c r="F3840" t="s">
        <v>431</v>
      </c>
      <c r="G3840" s="8" t="s">
        <v>432</v>
      </c>
      <c r="H3840" t="s">
        <v>318</v>
      </c>
      <c r="I3840" s="7">
        <v>0</v>
      </c>
      <c r="L3840" s="7">
        <v>1146886398</v>
      </c>
      <c r="M3840" s="7">
        <v>0</v>
      </c>
      <c r="N3840" s="7">
        <v>0</v>
      </c>
      <c r="O3840" s="20" t="str">
        <f t="shared" si="120"/>
        <v/>
      </c>
    </row>
    <row r="3841" spans="1:15">
      <c r="A3841" s="20" t="str">
        <f t="shared" si="121"/>
        <v>Kvika banki hf.MP Séreign 1</v>
      </c>
      <c r="B3841" s="20" t="str">
        <f>_xlfn.IFNA(INDEX(Listi!$AI:$AI,MATCH(C3841,Listi!$AJ:$AJ,0)),INDEX(Listi!T:T,MATCH(C3841,Listi!U:U,0)))</f>
        <v xml:space="preserve">Kvika banki </v>
      </c>
      <c r="C3841" t="s">
        <v>243</v>
      </c>
      <c r="D3841" t="s">
        <v>244</v>
      </c>
      <c r="E3841" t="s">
        <v>276</v>
      </c>
      <c r="F3841" t="s">
        <v>431</v>
      </c>
      <c r="G3841" s="8" t="s">
        <v>432</v>
      </c>
      <c r="H3841" t="s">
        <v>318</v>
      </c>
      <c r="I3841" s="7">
        <v>0</v>
      </c>
      <c r="L3841" s="7">
        <v>706827763</v>
      </c>
      <c r="M3841" s="7">
        <v>48440481</v>
      </c>
      <c r="N3841" s="7">
        <v>9836508</v>
      </c>
      <c r="O3841" s="20" t="str">
        <f t="shared" si="120"/>
        <v/>
      </c>
    </row>
    <row r="3842" spans="1:15">
      <c r="A3842" s="20" t="str">
        <f t="shared" si="121"/>
        <v>Kvika banki hf.MP Séreign 2</v>
      </c>
      <c r="B3842" s="20" t="str">
        <f>_xlfn.IFNA(INDEX(Listi!$AI:$AI,MATCH(C3842,Listi!$AJ:$AJ,0)),INDEX(Listi!T:T,MATCH(C3842,Listi!U:U,0)))</f>
        <v xml:space="preserve">Kvika banki </v>
      </c>
      <c r="C3842" t="s">
        <v>243</v>
      </c>
      <c r="D3842" t="s">
        <v>245</v>
      </c>
      <c r="E3842" t="s">
        <v>276</v>
      </c>
      <c r="F3842" t="s">
        <v>431</v>
      </c>
      <c r="G3842" s="8" t="s">
        <v>432</v>
      </c>
      <c r="H3842" t="s">
        <v>318</v>
      </c>
      <c r="I3842" s="7">
        <v>0</v>
      </c>
      <c r="L3842" s="7">
        <v>853989181</v>
      </c>
      <c r="M3842" s="7">
        <v>42441382</v>
      </c>
      <c r="N3842" s="7">
        <v>14637701</v>
      </c>
      <c r="O3842" s="20" t="str">
        <f t="shared" ref="O3842:O3905" si="122">IFERROR(VLOOKUP(F3842,EhLykill,3,FALSE),"")</f>
        <v/>
      </c>
    </row>
    <row r="3843" spans="1:15">
      <c r="A3843" s="20" t="str">
        <f t="shared" si="121"/>
        <v>Kvika banki hf.MP Séreign 3</v>
      </c>
      <c r="B3843" s="20" t="str">
        <f>_xlfn.IFNA(INDEX(Listi!$AI:$AI,MATCH(C3843,Listi!$AJ:$AJ,0)),INDEX(Listi!T:T,MATCH(C3843,Listi!U:U,0)))</f>
        <v xml:space="preserve">Kvika banki </v>
      </c>
      <c r="C3843" t="s">
        <v>243</v>
      </c>
      <c r="D3843" t="s">
        <v>246</v>
      </c>
      <c r="E3843" t="s">
        <v>276</v>
      </c>
      <c r="F3843" t="s">
        <v>431</v>
      </c>
      <c r="G3843" s="8" t="s">
        <v>432</v>
      </c>
      <c r="H3843" t="s">
        <v>318</v>
      </c>
      <c r="I3843" s="7">
        <v>0</v>
      </c>
      <c r="L3843" s="7">
        <v>141173858</v>
      </c>
      <c r="M3843" s="7">
        <v>3374790</v>
      </c>
      <c r="N3843" s="7">
        <v>0</v>
      </c>
      <c r="O3843" s="20" t="str">
        <f t="shared" si="122"/>
        <v/>
      </c>
    </row>
    <row r="3844" spans="1:15">
      <c r="A3844" s="20" t="str">
        <f t="shared" si="121"/>
        <v>Kvika banki hf.MP Séreign 4</v>
      </c>
      <c r="B3844" s="20" t="str">
        <f>_xlfn.IFNA(INDEX(Listi!$AI:$AI,MATCH(C3844,Listi!$AJ:$AJ,0)),INDEX(Listi!T:T,MATCH(C3844,Listi!U:U,0)))</f>
        <v xml:space="preserve">Kvika banki </v>
      </c>
      <c r="C3844" t="s">
        <v>243</v>
      </c>
      <c r="D3844" t="s">
        <v>247</v>
      </c>
      <c r="E3844" t="s">
        <v>276</v>
      </c>
      <c r="F3844" t="s">
        <v>431</v>
      </c>
      <c r="G3844" s="8" t="s">
        <v>432</v>
      </c>
      <c r="H3844" t="s">
        <v>318</v>
      </c>
      <c r="I3844" s="7">
        <v>0</v>
      </c>
      <c r="L3844" s="7">
        <v>55886684</v>
      </c>
      <c r="M3844" s="7">
        <v>2888869</v>
      </c>
      <c r="N3844" s="7">
        <v>0</v>
      </c>
      <c r="O3844" s="20" t="str">
        <f t="shared" si="122"/>
        <v/>
      </c>
    </row>
    <row r="3845" spans="1:15">
      <c r="A3845" s="20" t="str">
        <f t="shared" si="121"/>
        <v>Landsbankinn hf.Landsbankinn Erlend verðbréf</v>
      </c>
      <c r="B3845" s="20" t="str">
        <f>_xlfn.IFNA(INDEX(Listi!$AI:$AI,MATCH(C3845,Listi!$AJ:$AJ,0)),INDEX(Listi!T:T,MATCH(C3845,Listi!U:U,0)))</f>
        <v>Landsbankinn</v>
      </c>
      <c r="C3845" t="s">
        <v>249</v>
      </c>
      <c r="D3845" t="s">
        <v>385</v>
      </c>
      <c r="E3845" t="s">
        <v>276</v>
      </c>
      <c r="F3845" t="s">
        <v>431</v>
      </c>
      <c r="G3845" s="8" t="s">
        <v>432</v>
      </c>
      <c r="H3845" t="s">
        <v>318</v>
      </c>
      <c r="I3845" s="7">
        <v>0</v>
      </c>
      <c r="L3845" s="7">
        <v>3705185129</v>
      </c>
      <c r="M3845" s="7">
        <v>119989407</v>
      </c>
      <c r="N3845" s="7">
        <v>87847878</v>
      </c>
      <c r="O3845" s="20" t="str">
        <f t="shared" si="122"/>
        <v/>
      </c>
    </row>
    <row r="3846" spans="1:15">
      <c r="A3846" s="20" t="str">
        <f t="shared" si="121"/>
        <v>Landsbankinn hf.Landsbankinn Lífeyrisbók</v>
      </c>
      <c r="B3846" s="20" t="str">
        <f>_xlfn.IFNA(INDEX(Listi!$AI:$AI,MATCH(C3846,Listi!$AJ:$AJ,0)),INDEX(Listi!T:T,MATCH(C3846,Listi!U:U,0)))</f>
        <v>Landsbankinn</v>
      </c>
      <c r="C3846" t="s">
        <v>249</v>
      </c>
      <c r="D3846" t="s">
        <v>367</v>
      </c>
      <c r="E3846" t="s">
        <v>276</v>
      </c>
      <c r="F3846" t="s">
        <v>431</v>
      </c>
      <c r="G3846" s="8" t="s">
        <v>432</v>
      </c>
      <c r="H3846" t="s">
        <v>318</v>
      </c>
      <c r="I3846" s="7">
        <v>0</v>
      </c>
      <c r="L3846" s="7">
        <v>3016213427</v>
      </c>
      <c r="M3846" s="7">
        <v>440353590</v>
      </c>
      <c r="N3846" s="7">
        <v>298769900</v>
      </c>
      <c r="O3846" s="20" t="str">
        <f t="shared" si="122"/>
        <v/>
      </c>
    </row>
    <row r="3847" spans="1:15">
      <c r="A3847" s="20" t="str">
        <f t="shared" si="121"/>
        <v>Landsbankinn hf.Landsbankinn Lífeyrisbók verðtryggð</v>
      </c>
      <c r="B3847" s="20" t="str">
        <f>_xlfn.IFNA(INDEX(Listi!$AI:$AI,MATCH(C3847,Listi!$AJ:$AJ,0)),INDEX(Listi!T:T,MATCH(C3847,Listi!U:U,0)))</f>
        <v>Landsbankinn</v>
      </c>
      <c r="C3847" t="s">
        <v>249</v>
      </c>
      <c r="D3847" t="s">
        <v>598</v>
      </c>
      <c r="E3847" t="s">
        <v>276</v>
      </c>
      <c r="F3847" t="s">
        <v>431</v>
      </c>
      <c r="G3847" s="8" t="s">
        <v>432</v>
      </c>
      <c r="H3847" t="s">
        <v>318</v>
      </c>
      <c r="I3847" s="7">
        <v>0</v>
      </c>
      <c r="L3847" s="7">
        <v>66896053137</v>
      </c>
      <c r="M3847" s="7">
        <v>6692476029</v>
      </c>
      <c r="N3847" s="7">
        <v>4680072987</v>
      </c>
      <c r="O3847" s="20" t="str">
        <f t="shared" si="122"/>
        <v/>
      </c>
    </row>
    <row r="3848" spans="1:15">
      <c r="A3848" s="20" t="str">
        <f t="shared" si="121"/>
        <v>Lífeyrissjóður bændaSamtryggingardeild</v>
      </c>
      <c r="B3848" s="20" t="str">
        <f>_xlfn.IFNA(INDEX(Listi!$AI:$AI,MATCH(C3848,Listi!$AJ:$AJ,0)),INDEX(Listi!T:T,MATCH(C3848,Listi!U:U,0)))</f>
        <v>Lífeyrissjóður bænda</v>
      </c>
      <c r="C3848" t="s">
        <v>252</v>
      </c>
      <c r="D3848" t="s">
        <v>205</v>
      </c>
      <c r="E3848" t="s">
        <v>275</v>
      </c>
      <c r="F3848" t="s">
        <v>431</v>
      </c>
      <c r="G3848" s="8" t="s">
        <v>432</v>
      </c>
      <c r="H3848" t="s">
        <v>318</v>
      </c>
      <c r="I3848" s="7">
        <v>1394593231</v>
      </c>
      <c r="L3848" s="7">
        <v>45108278171</v>
      </c>
      <c r="M3848" s="7">
        <v>776003397</v>
      </c>
      <c r="N3848" s="7">
        <v>1921473168</v>
      </c>
      <c r="O3848" s="20" t="str">
        <f t="shared" si="122"/>
        <v/>
      </c>
    </row>
    <row r="3849" spans="1:15">
      <c r="A3849" s="20" t="str">
        <f t="shared" si="121"/>
        <v>Lífeyrissjóður bankamannaAldursdeild</v>
      </c>
      <c r="B3849" s="20" t="str">
        <f>_xlfn.IFNA(INDEX(Listi!$AI:$AI,MATCH(C3849,Listi!$AJ:$AJ,0)),INDEX(Listi!T:T,MATCH(C3849,Listi!U:U,0)))</f>
        <v>Lífeyrissjóður bankam.</v>
      </c>
      <c r="C3849" t="s">
        <v>250</v>
      </c>
      <c r="D3849" t="s">
        <v>251</v>
      </c>
      <c r="E3849" t="s">
        <v>275</v>
      </c>
      <c r="F3849" t="s">
        <v>431</v>
      </c>
      <c r="G3849" s="8" t="s">
        <v>432</v>
      </c>
      <c r="H3849" t="s">
        <v>318</v>
      </c>
      <c r="I3849" s="7">
        <v>168208000</v>
      </c>
      <c r="L3849" s="7">
        <v>61369964000</v>
      </c>
      <c r="M3849" s="7">
        <v>1996063000</v>
      </c>
      <c r="N3849" s="7">
        <v>753444000</v>
      </c>
      <c r="O3849" s="20" t="str">
        <f t="shared" si="122"/>
        <v/>
      </c>
    </row>
    <row r="3850" spans="1:15">
      <c r="A3850" s="20" t="str">
        <f t="shared" si="121"/>
        <v>Lífeyrissjóður bankamannaHlutfallsdeild</v>
      </c>
      <c r="B3850" s="20" t="str">
        <f>_xlfn.IFNA(INDEX(Listi!$AI:$AI,MATCH(C3850,Listi!$AJ:$AJ,0)),INDEX(Listi!T:T,MATCH(C3850,Listi!U:U,0)))</f>
        <v>Lífeyrissjóður bankam.</v>
      </c>
      <c r="C3850" t="s">
        <v>250</v>
      </c>
      <c r="D3850" t="s">
        <v>467</v>
      </c>
      <c r="E3850" t="s">
        <v>275</v>
      </c>
      <c r="F3850" t="s">
        <v>431</v>
      </c>
      <c r="G3850" s="8" t="s">
        <v>432</v>
      </c>
      <c r="H3850" t="s">
        <v>318</v>
      </c>
      <c r="I3850" s="7">
        <v>1</v>
      </c>
      <c r="L3850" s="7">
        <v>40286427000</v>
      </c>
      <c r="M3850" s="7">
        <v>125147000</v>
      </c>
      <c r="N3850" s="7">
        <v>2741197000</v>
      </c>
      <c r="O3850" s="20" t="str">
        <f t="shared" si="122"/>
        <v/>
      </c>
    </row>
    <row r="3851" spans="1:15">
      <c r="A3851" s="20" t="str">
        <f t="shared" si="121"/>
        <v>Lífeyrissjóður RangæingaSamtryggingardeild</v>
      </c>
      <c r="B3851" s="20" t="str">
        <f>_xlfn.IFNA(INDEX(Listi!$AI:$AI,MATCH(C3851,Listi!$AJ:$AJ,0)),INDEX(Listi!T:T,MATCH(C3851,Listi!U:U,0)))</f>
        <v>Lífeyrissjóður Rang.</v>
      </c>
      <c r="C3851" t="s">
        <v>253</v>
      </c>
      <c r="D3851" t="s">
        <v>205</v>
      </c>
      <c r="E3851" t="s">
        <v>275</v>
      </c>
      <c r="F3851" t="s">
        <v>431</v>
      </c>
      <c r="G3851" s="8" t="s">
        <v>432</v>
      </c>
      <c r="H3851" t="s">
        <v>318</v>
      </c>
      <c r="I3851" s="7">
        <v>2819417000</v>
      </c>
      <c r="L3851" s="7">
        <v>18949790000</v>
      </c>
      <c r="M3851" s="7">
        <v>835894000</v>
      </c>
      <c r="N3851" s="7">
        <v>386250000</v>
      </c>
      <c r="O3851" s="20" t="str">
        <f t="shared" si="122"/>
        <v/>
      </c>
    </row>
    <row r="3852" spans="1:15">
      <c r="A3852" s="20" t="str">
        <f t="shared" si="121"/>
        <v>Lífeyrissjóður starfsmanna AkureyrarbæjarSamtryggingardeild</v>
      </c>
      <c r="B3852" s="20" t="str">
        <f>_xlfn.IFNA(INDEX(Listi!$AI:$AI,MATCH(C3852,Listi!$AJ:$AJ,0)),INDEX(Listi!T:T,MATCH(C3852,Listi!U:U,0)))</f>
        <v>Lífeyrissj. starfsm. Akureyrarb.</v>
      </c>
      <c r="C3852" t="s">
        <v>274</v>
      </c>
      <c r="D3852" t="s">
        <v>205</v>
      </c>
      <c r="E3852" t="s">
        <v>275</v>
      </c>
      <c r="F3852" t="s">
        <v>431</v>
      </c>
      <c r="G3852" s="8" t="s">
        <v>432</v>
      </c>
      <c r="H3852" t="s">
        <v>318</v>
      </c>
      <c r="I3852" s="7">
        <v>0</v>
      </c>
      <c r="L3852" s="7">
        <v>14569496826</v>
      </c>
      <c r="M3852" s="7">
        <v>46271787</v>
      </c>
      <c r="N3852" s="7">
        <v>1160288032</v>
      </c>
      <c r="O3852" s="20" t="str">
        <f t="shared" si="122"/>
        <v/>
      </c>
    </row>
    <row r="3853" spans="1:15">
      <c r="A3853" s="20" t="str">
        <f t="shared" si="121"/>
        <v>Lífeyrissjóður starfsmanna Búnaðarbanka ÍslandsSamtryggingardeild</v>
      </c>
      <c r="B3853" s="20" t="str">
        <f>_xlfn.IFNA(INDEX(Listi!$AI:$AI,MATCH(C3853,Listi!$AJ:$AJ,0)),INDEX(Listi!T:T,MATCH(C3853,Listi!U:U,0)))</f>
        <v>Lífeyrissj. starfsm. Búnaðarb.Ísl.</v>
      </c>
      <c r="C3853" t="s">
        <v>254</v>
      </c>
      <c r="D3853" t="s">
        <v>205</v>
      </c>
      <c r="E3853" t="s">
        <v>275</v>
      </c>
      <c r="F3853" t="s">
        <v>431</v>
      </c>
      <c r="G3853" s="8" t="s">
        <v>432</v>
      </c>
      <c r="H3853" t="s">
        <v>318</v>
      </c>
      <c r="I3853" s="7">
        <v>0</v>
      </c>
      <c r="L3853" s="7">
        <v>27921283000</v>
      </c>
      <c r="M3853" s="7">
        <v>7378000</v>
      </c>
      <c r="N3853" s="7">
        <v>1535577000</v>
      </c>
      <c r="O3853" s="20" t="str">
        <f t="shared" si="122"/>
        <v/>
      </c>
    </row>
    <row r="3854" spans="1:15">
      <c r="A3854" s="20" t="str">
        <f t="shared" si="121"/>
        <v>Lífeyrissjóður starfsmanna ReykjavíkurborgarSamtryggingardeild</v>
      </c>
      <c r="B3854" s="20" t="str">
        <f>_xlfn.IFNA(INDEX(Listi!$AI:$AI,MATCH(C3854,Listi!$AJ:$AJ,0)),INDEX(Listi!T:T,MATCH(C3854,Listi!U:U,0)))</f>
        <v>Lífeyrissj. starfsm. Reykjav.</v>
      </c>
      <c r="C3854" t="s">
        <v>255</v>
      </c>
      <c r="D3854" t="s">
        <v>205</v>
      </c>
      <c r="E3854" t="s">
        <v>275</v>
      </c>
      <c r="F3854" t="s">
        <v>431</v>
      </c>
      <c r="G3854" s="8" t="s">
        <v>432</v>
      </c>
      <c r="H3854" t="s">
        <v>318</v>
      </c>
      <c r="I3854" s="7">
        <v>0</v>
      </c>
      <c r="L3854" s="7">
        <v>92450251598</v>
      </c>
      <c r="M3854" s="7">
        <v>217604296</v>
      </c>
      <c r="N3854" s="7">
        <v>6195210428</v>
      </c>
      <c r="O3854" s="20" t="str">
        <f t="shared" si="122"/>
        <v/>
      </c>
    </row>
    <row r="3855" spans="1:15">
      <c r="A3855" s="20" t="str">
        <f t="shared" si="121"/>
        <v>Lífeyrissjóður starfsmanna ríkisinsA-deild</v>
      </c>
      <c r="B3855" s="20" t="str">
        <f>_xlfn.IFNA(INDEX(Listi!$AI:$AI,MATCH(C3855,Listi!$AJ:$AJ,0)),INDEX(Listi!T:T,MATCH(C3855,Listi!U:U,0)))</f>
        <v>LSR</v>
      </c>
      <c r="C3855" t="s">
        <v>256</v>
      </c>
      <c r="D3855" t="s">
        <v>257</v>
      </c>
      <c r="E3855" t="s">
        <v>275</v>
      </c>
      <c r="F3855" t="s">
        <v>431</v>
      </c>
      <c r="G3855" s="8" t="s">
        <v>432</v>
      </c>
      <c r="H3855" t="s">
        <v>318</v>
      </c>
      <c r="I3855" s="7">
        <v>1313211423</v>
      </c>
      <c r="L3855" s="7">
        <v>1024402726080</v>
      </c>
      <c r="M3855" s="7">
        <v>38030413328</v>
      </c>
      <c r="N3855" s="7">
        <v>13011563069</v>
      </c>
      <c r="O3855" s="20" t="str">
        <f t="shared" si="122"/>
        <v/>
      </c>
    </row>
    <row r="3856" spans="1:15">
      <c r="A3856" s="20" t="str">
        <f t="shared" si="121"/>
        <v>Lífeyrissjóður starfsmanna ríkisinsB-deild</v>
      </c>
      <c r="B3856" s="20" t="str">
        <f>_xlfn.IFNA(INDEX(Listi!$AI:$AI,MATCH(C3856,Listi!$AJ:$AJ,0)),INDEX(Listi!T:T,MATCH(C3856,Listi!U:U,0)))</f>
        <v>LSR</v>
      </c>
      <c r="C3856" t="s">
        <v>256</v>
      </c>
      <c r="D3856" t="s">
        <v>218</v>
      </c>
      <c r="E3856" t="s">
        <v>275</v>
      </c>
      <c r="F3856" t="s">
        <v>431</v>
      </c>
      <c r="G3856" s="8" t="s">
        <v>432</v>
      </c>
      <c r="H3856" t="s">
        <v>318</v>
      </c>
      <c r="I3856" s="7">
        <v>437737353</v>
      </c>
      <c r="L3856" s="7">
        <v>297381500048</v>
      </c>
      <c r="M3856" s="7">
        <v>1364474032</v>
      </c>
      <c r="N3856" s="7">
        <v>62409553231</v>
      </c>
      <c r="O3856" s="20" t="str">
        <f t="shared" si="122"/>
        <v/>
      </c>
    </row>
    <row r="3857" spans="1:15">
      <c r="A3857" s="20" t="str">
        <f t="shared" si="121"/>
        <v>Lífeyrissjóður starfsmanna ríkisinsLeið I</v>
      </c>
      <c r="B3857" s="20" t="str">
        <f>_xlfn.IFNA(INDEX(Listi!$AI:$AI,MATCH(C3857,Listi!$AJ:$AJ,0)),INDEX(Listi!T:T,MATCH(C3857,Listi!U:U,0)))</f>
        <v>LSR</v>
      </c>
      <c r="C3857" t="s">
        <v>256</v>
      </c>
      <c r="D3857" t="s">
        <v>258</v>
      </c>
      <c r="E3857" t="s">
        <v>276</v>
      </c>
      <c r="F3857" t="s">
        <v>431</v>
      </c>
      <c r="G3857" s="8" t="s">
        <v>432</v>
      </c>
      <c r="H3857" t="s">
        <v>318</v>
      </c>
      <c r="I3857" s="7">
        <v>2034916975</v>
      </c>
      <c r="L3857" s="7">
        <v>11704214939</v>
      </c>
      <c r="M3857" s="7">
        <v>547428342</v>
      </c>
      <c r="N3857" s="7">
        <v>195323403</v>
      </c>
      <c r="O3857" s="20" t="str">
        <f t="shared" si="122"/>
        <v/>
      </c>
    </row>
    <row r="3858" spans="1:15">
      <c r="A3858" s="20" t="str">
        <f t="shared" si="121"/>
        <v>Lífeyrissjóður starfsmanna ríkisinsLeið II</v>
      </c>
      <c r="B3858" s="20" t="str">
        <f>_xlfn.IFNA(INDEX(Listi!$AI:$AI,MATCH(C3858,Listi!$AJ:$AJ,0)),INDEX(Listi!T:T,MATCH(C3858,Listi!U:U,0)))</f>
        <v>LSR</v>
      </c>
      <c r="C3858" t="s">
        <v>256</v>
      </c>
      <c r="D3858" t="s">
        <v>259</v>
      </c>
      <c r="E3858" t="s">
        <v>276</v>
      </c>
      <c r="F3858" t="s">
        <v>431</v>
      </c>
      <c r="G3858" s="8" t="s">
        <v>432</v>
      </c>
      <c r="H3858" t="s">
        <v>318</v>
      </c>
      <c r="I3858" s="7">
        <v>747922701</v>
      </c>
      <c r="L3858" s="7">
        <v>3365164594</v>
      </c>
      <c r="M3858" s="7">
        <v>379849453</v>
      </c>
      <c r="N3858" s="7">
        <v>93142056</v>
      </c>
      <c r="O3858" s="20" t="str">
        <f t="shared" si="122"/>
        <v/>
      </c>
    </row>
    <row r="3859" spans="1:15">
      <c r="A3859" s="20" t="str">
        <f t="shared" si="121"/>
        <v>Lífeyrissjóður starfsmanna ríkisinsLeið III</v>
      </c>
      <c r="B3859" s="20" t="str">
        <f>_xlfn.IFNA(INDEX(Listi!$AI:$AI,MATCH(C3859,Listi!$AJ:$AJ,0)),INDEX(Listi!T:T,MATCH(C3859,Listi!U:U,0)))</f>
        <v>LSR</v>
      </c>
      <c r="C3859" t="s">
        <v>256</v>
      </c>
      <c r="D3859" t="s">
        <v>260</v>
      </c>
      <c r="E3859" t="s">
        <v>276</v>
      </c>
      <c r="F3859" t="s">
        <v>431</v>
      </c>
      <c r="G3859" s="8" t="s">
        <v>432</v>
      </c>
      <c r="H3859" t="s">
        <v>318</v>
      </c>
      <c r="I3859" s="7">
        <v>0</v>
      </c>
      <c r="L3859" s="7">
        <v>9959294621</v>
      </c>
      <c r="M3859" s="7">
        <v>743287481</v>
      </c>
      <c r="N3859" s="7">
        <v>349903833</v>
      </c>
      <c r="O3859" s="20" t="str">
        <f t="shared" si="122"/>
        <v/>
      </c>
    </row>
    <row r="3860" spans="1:15">
      <c r="A3860" s="20" t="str">
        <f t="shared" si="121"/>
        <v>Lífeyrissjóður Tannlæknafél ÍslDeild I/Séreign</v>
      </c>
      <c r="B3860" s="20" t="str">
        <f>_xlfn.IFNA(INDEX(Listi!$AI:$AI,MATCH(C3860,Listi!$AJ:$AJ,0)),INDEX(Listi!T:T,MATCH(C3860,Listi!U:U,0)))</f>
        <v>Lífeyrissj. Tannlækna</v>
      </c>
      <c r="C3860" t="s">
        <v>261</v>
      </c>
      <c r="D3860" t="s">
        <v>207</v>
      </c>
      <c r="E3860" t="s">
        <v>276</v>
      </c>
      <c r="F3860" s="8" t="s">
        <v>431</v>
      </c>
      <c r="G3860" s="8" t="s">
        <v>432</v>
      </c>
      <c r="H3860" t="s">
        <v>318</v>
      </c>
      <c r="I3860" s="7">
        <v>0</v>
      </c>
      <c r="L3860" s="7">
        <v>6768408488</v>
      </c>
      <c r="M3860" s="7">
        <v>272759192</v>
      </c>
      <c r="N3860" s="7">
        <v>153838058</v>
      </c>
      <c r="O3860" s="20" t="str">
        <f t="shared" si="122"/>
        <v/>
      </c>
    </row>
    <row r="3861" spans="1:15">
      <c r="A3861" s="20" t="str">
        <f t="shared" si="121"/>
        <v>Lífeyrissjóður Tannlæknafél ÍslSamtryggingardeild</v>
      </c>
      <c r="B3861" s="20" t="str">
        <f>_xlfn.IFNA(INDEX(Listi!$AI:$AI,MATCH(C3861,Listi!$AJ:$AJ,0)),INDEX(Listi!T:T,MATCH(C3861,Listi!U:U,0)))</f>
        <v>Lífeyrissj. Tannlækna</v>
      </c>
      <c r="C3861" t="s">
        <v>261</v>
      </c>
      <c r="D3861" t="s">
        <v>205</v>
      </c>
      <c r="E3861" t="s">
        <v>275</v>
      </c>
      <c r="F3861" s="8" t="s">
        <v>431</v>
      </c>
      <c r="G3861" s="8" t="s">
        <v>432</v>
      </c>
      <c r="H3861" t="s">
        <v>318</v>
      </c>
      <c r="I3861" s="7">
        <v>0</v>
      </c>
      <c r="L3861" s="7">
        <v>2241251214</v>
      </c>
      <c r="M3861" s="7">
        <v>112827287</v>
      </c>
      <c r="N3861" s="7">
        <v>17930159</v>
      </c>
      <c r="O3861" s="20" t="str">
        <f t="shared" si="122"/>
        <v/>
      </c>
    </row>
    <row r="3862" spans="1:15">
      <c r="A3862" s="20" t="str">
        <f t="shared" si="121"/>
        <v>Lífeyrissjóður verslunarmannaÆvileið 1</v>
      </c>
      <c r="B3862" s="20" t="str">
        <f>_xlfn.IFNA(INDEX(Listi!$AI:$AI,MATCH(C3862,Listi!$AJ:$AJ,0)),INDEX(Listi!T:T,MATCH(C3862,Listi!U:U,0)))</f>
        <v>Lífeyrissj. Verslunarm.</v>
      </c>
      <c r="C3862" t="s">
        <v>206</v>
      </c>
      <c r="D3862" t="s">
        <v>310</v>
      </c>
      <c r="E3862" t="s">
        <v>276</v>
      </c>
      <c r="F3862" s="8" t="s">
        <v>431</v>
      </c>
      <c r="G3862" s="8" t="s">
        <v>432</v>
      </c>
      <c r="H3862" t="s">
        <v>318</v>
      </c>
      <c r="I3862" s="7">
        <v>159299141</v>
      </c>
      <c r="L3862" s="7">
        <v>2860479562</v>
      </c>
      <c r="M3862" s="7">
        <v>819651283</v>
      </c>
      <c r="N3862" s="7">
        <v>12562366</v>
      </c>
      <c r="O3862" s="20" t="str">
        <f t="shared" si="122"/>
        <v/>
      </c>
    </row>
    <row r="3863" spans="1:15">
      <c r="A3863" s="20" t="str">
        <f t="shared" si="121"/>
        <v>Lífeyrissjóður verslunarmannaÆvileið 2</v>
      </c>
      <c r="B3863" s="20" t="str">
        <f>_xlfn.IFNA(INDEX(Listi!$AI:$AI,MATCH(C3863,Listi!$AJ:$AJ,0)),INDEX(Listi!T:T,MATCH(C3863,Listi!U:U,0)))</f>
        <v>Lífeyrissj. Verslunarm.</v>
      </c>
      <c r="C3863" t="s">
        <v>206</v>
      </c>
      <c r="D3863" t="s">
        <v>309</v>
      </c>
      <c r="E3863" t="s">
        <v>276</v>
      </c>
      <c r="F3863" t="s">
        <v>431</v>
      </c>
      <c r="G3863" s="8" t="s">
        <v>432</v>
      </c>
      <c r="H3863" t="s">
        <v>318</v>
      </c>
      <c r="I3863" s="7">
        <v>58186902</v>
      </c>
      <c r="L3863" s="7">
        <v>2325064159</v>
      </c>
      <c r="M3863" s="7">
        <v>465663194</v>
      </c>
      <c r="N3863" s="7">
        <v>32037995</v>
      </c>
      <c r="O3863" s="20" t="str">
        <f t="shared" si="122"/>
        <v/>
      </c>
    </row>
    <row r="3864" spans="1:15">
      <c r="A3864" s="20" t="str">
        <f t="shared" si="121"/>
        <v>Lífeyrissjóður verslunarmannaÆvileið 3</v>
      </c>
      <c r="B3864" s="20" t="str">
        <f>_xlfn.IFNA(INDEX(Listi!$AI:$AI,MATCH(C3864,Listi!$AJ:$AJ,0)),INDEX(Listi!T:T,MATCH(C3864,Listi!U:U,0)))</f>
        <v>Lífeyrissj. Verslunarm.</v>
      </c>
      <c r="C3864" t="s">
        <v>206</v>
      </c>
      <c r="D3864" t="s">
        <v>308</v>
      </c>
      <c r="E3864" t="s">
        <v>276</v>
      </c>
      <c r="F3864" t="s">
        <v>431</v>
      </c>
      <c r="G3864" s="8" t="s">
        <v>432</v>
      </c>
      <c r="H3864" t="s">
        <v>318</v>
      </c>
      <c r="I3864" s="7">
        <v>93923788</v>
      </c>
      <c r="L3864" s="7">
        <v>1567402319</v>
      </c>
      <c r="M3864" s="7">
        <v>325961302</v>
      </c>
      <c r="N3864" s="7">
        <v>60283998</v>
      </c>
      <c r="O3864" s="20" t="str">
        <f t="shared" si="122"/>
        <v/>
      </c>
    </row>
    <row r="3865" spans="1:15">
      <c r="A3865" s="20" t="str">
        <f t="shared" si="121"/>
        <v>Lífeyrissjóður verslunarmannaDeild I/Séreign</v>
      </c>
      <c r="B3865" s="20" t="str">
        <f>_xlfn.IFNA(INDEX(Listi!$AI:$AI,MATCH(C3865,Listi!$AJ:$AJ,0)),INDEX(Listi!T:T,MATCH(C3865,Listi!U:U,0)))</f>
        <v>Lífeyrissj. Verslunarm.</v>
      </c>
      <c r="C3865" t="s">
        <v>206</v>
      </c>
      <c r="D3865" t="s">
        <v>207</v>
      </c>
      <c r="E3865" t="s">
        <v>276</v>
      </c>
      <c r="F3865" t="s">
        <v>431</v>
      </c>
      <c r="G3865" s="8" t="s">
        <v>432</v>
      </c>
      <c r="H3865" t="s">
        <v>318</v>
      </c>
      <c r="I3865" s="7">
        <v>0</v>
      </c>
      <c r="L3865" s="7">
        <v>19785724399</v>
      </c>
      <c r="M3865" s="7">
        <v>729937912</v>
      </c>
      <c r="N3865" s="7">
        <v>458382791</v>
      </c>
      <c r="O3865" s="20" t="str">
        <f t="shared" si="122"/>
        <v/>
      </c>
    </row>
    <row r="3866" spans="1:15">
      <c r="A3866" s="20" t="str">
        <f t="shared" si="121"/>
        <v>Lífeyrissjóður verslunarmannaSamtryggingardeild</v>
      </c>
      <c r="B3866" s="20" t="str">
        <f>_xlfn.IFNA(INDEX(Listi!$AI:$AI,MATCH(C3866,Listi!$AJ:$AJ,0)),INDEX(Listi!T:T,MATCH(C3866,Listi!U:U,0)))</f>
        <v>Lífeyrissj. Verslunarm.</v>
      </c>
      <c r="C3866" t="s">
        <v>206</v>
      </c>
      <c r="D3866" t="s">
        <v>205</v>
      </c>
      <c r="E3866" t="s">
        <v>275</v>
      </c>
      <c r="F3866" t="s">
        <v>431</v>
      </c>
      <c r="G3866" s="8" t="s">
        <v>432</v>
      </c>
      <c r="H3866" t="s">
        <v>318</v>
      </c>
      <c r="I3866" s="7">
        <v>0</v>
      </c>
      <c r="L3866" s="7">
        <v>1174592806906</v>
      </c>
      <c r="M3866" s="7">
        <v>35794261112</v>
      </c>
      <c r="N3866" s="7">
        <v>21965137185</v>
      </c>
      <c r="O3866" s="20" t="str">
        <f t="shared" si="122"/>
        <v/>
      </c>
    </row>
    <row r="3867" spans="1:15">
      <c r="A3867" s="20" t="str">
        <f t="shared" si="121"/>
        <v>Lífeyrissjóður VestmannaeyjaSafn I</v>
      </c>
      <c r="B3867" s="20" t="str">
        <f>_xlfn.IFNA(INDEX(Listi!$AI:$AI,MATCH(C3867,Listi!$AJ:$AJ,0)),INDEX(Listi!T:T,MATCH(C3867,Listi!U:U,0)))</f>
        <v>Lífeyrissj. Vestm.</v>
      </c>
      <c r="C3867" t="s">
        <v>262</v>
      </c>
      <c r="D3867" t="s">
        <v>210</v>
      </c>
      <c r="E3867" t="s">
        <v>276</v>
      </c>
      <c r="F3867" t="s">
        <v>431</v>
      </c>
      <c r="G3867" s="8" t="s">
        <v>432</v>
      </c>
      <c r="H3867" t="s">
        <v>318</v>
      </c>
      <c r="I3867" s="7">
        <v>0</v>
      </c>
      <c r="L3867" s="7">
        <v>381311221</v>
      </c>
      <c r="M3867" s="7">
        <v>44104006</v>
      </c>
      <c r="N3867" s="7">
        <v>13592960</v>
      </c>
      <c r="O3867" s="20" t="str">
        <f t="shared" si="122"/>
        <v/>
      </c>
    </row>
    <row r="3868" spans="1:15">
      <c r="A3868" s="20" t="str">
        <f t="shared" si="121"/>
        <v>Lífeyrissjóður VestmannaeyjaSafn II</v>
      </c>
      <c r="B3868" s="20" t="str">
        <f>_xlfn.IFNA(INDEX(Listi!$AI:$AI,MATCH(C3868,Listi!$AJ:$AJ,0)),INDEX(Listi!T:T,MATCH(C3868,Listi!U:U,0)))</f>
        <v>Lífeyrissj. Vestm.</v>
      </c>
      <c r="C3868" t="s">
        <v>262</v>
      </c>
      <c r="D3868" t="s">
        <v>211</v>
      </c>
      <c r="E3868" t="s">
        <v>276</v>
      </c>
      <c r="F3868" t="s">
        <v>431</v>
      </c>
      <c r="G3868" s="8" t="s">
        <v>432</v>
      </c>
      <c r="H3868" t="s">
        <v>318</v>
      </c>
      <c r="I3868" s="7">
        <v>0</v>
      </c>
      <c r="L3868" s="7">
        <v>571440191</v>
      </c>
      <c r="M3868" s="7">
        <v>40240404</v>
      </c>
      <c r="N3868" s="7">
        <v>18659289</v>
      </c>
      <c r="O3868" s="20" t="str">
        <f t="shared" si="122"/>
        <v/>
      </c>
    </row>
    <row r="3869" spans="1:15">
      <c r="A3869" s="20" t="str">
        <f t="shared" si="121"/>
        <v>Lífeyrissjóður VestmannaeyjaSamtryggingardeild</v>
      </c>
      <c r="B3869" s="20" t="str">
        <f>_xlfn.IFNA(INDEX(Listi!$AI:$AI,MATCH(C3869,Listi!$AJ:$AJ,0)),INDEX(Listi!T:T,MATCH(C3869,Listi!U:U,0)))</f>
        <v>Lífeyrissj. Vestm.</v>
      </c>
      <c r="C3869" t="s">
        <v>262</v>
      </c>
      <c r="D3869" t="s">
        <v>205</v>
      </c>
      <c r="E3869" t="s">
        <v>275</v>
      </c>
      <c r="F3869" t="s">
        <v>431</v>
      </c>
      <c r="G3869" s="8" t="s">
        <v>432</v>
      </c>
      <c r="H3869" t="s">
        <v>318</v>
      </c>
      <c r="I3869" s="7">
        <v>0</v>
      </c>
      <c r="L3869" s="7">
        <v>85198020532</v>
      </c>
      <c r="M3869" s="7">
        <v>1944643004</v>
      </c>
      <c r="N3869" s="7">
        <v>2198060399</v>
      </c>
      <c r="O3869" s="20" t="str">
        <f t="shared" si="122"/>
        <v/>
      </c>
    </row>
    <row r="3870" spans="1:15">
      <c r="A3870" s="20" t="str">
        <f t="shared" si="121"/>
        <v>Lífsval - lífeyrissparnaðurLífsval 1</v>
      </c>
      <c r="B3870" s="20" t="str">
        <f>_xlfn.IFNA(INDEX(Listi!$AI:$AI,MATCH(C3870,Listi!$AJ:$AJ,0)),INDEX(Listi!T:T,MATCH(C3870,Listi!U:U,0)))</f>
        <v>Lífsval</v>
      </c>
      <c r="C3870" t="s">
        <v>263</v>
      </c>
      <c r="D3870" t="s">
        <v>264</v>
      </c>
      <c r="E3870" t="s">
        <v>276</v>
      </c>
      <c r="F3870" t="s">
        <v>431</v>
      </c>
      <c r="G3870" s="8" t="s">
        <v>432</v>
      </c>
      <c r="H3870" t="s">
        <v>318</v>
      </c>
      <c r="I3870" s="7">
        <v>0</v>
      </c>
      <c r="L3870" s="7">
        <v>1792991246</v>
      </c>
      <c r="M3870" s="7">
        <v>203244065</v>
      </c>
      <c r="N3870" s="7">
        <v>81003579</v>
      </c>
      <c r="O3870" s="20" t="str">
        <f t="shared" si="122"/>
        <v/>
      </c>
    </row>
    <row r="3871" spans="1:15">
      <c r="A3871" s="20" t="str">
        <f t="shared" si="121"/>
        <v>Lífsval - lífeyrissparnaðurLífsval 2</v>
      </c>
      <c r="B3871" s="20" t="str">
        <f>_xlfn.IFNA(INDEX(Listi!$AI:$AI,MATCH(C3871,Listi!$AJ:$AJ,0)),INDEX(Listi!T:T,MATCH(C3871,Listi!U:U,0)))</f>
        <v>Lífsval</v>
      </c>
      <c r="C3871" t="s">
        <v>263</v>
      </c>
      <c r="D3871" t="s">
        <v>265</v>
      </c>
      <c r="E3871" t="s">
        <v>276</v>
      </c>
      <c r="F3871" t="s">
        <v>431</v>
      </c>
      <c r="G3871" s="8" t="s">
        <v>432</v>
      </c>
      <c r="H3871" t="s">
        <v>318</v>
      </c>
      <c r="I3871" s="7">
        <v>9380707</v>
      </c>
      <c r="L3871" s="7">
        <v>79660340</v>
      </c>
      <c r="M3871" s="7">
        <v>14369045</v>
      </c>
      <c r="N3871" s="7">
        <v>2695304</v>
      </c>
      <c r="O3871" s="20" t="str">
        <f t="shared" si="122"/>
        <v/>
      </c>
    </row>
    <row r="3872" spans="1:15">
      <c r="A3872" s="20" t="str">
        <f t="shared" si="121"/>
        <v>Lífsval - lífeyrissparnaðurLífsval 3</v>
      </c>
      <c r="B3872" s="20" t="str">
        <f>_xlfn.IFNA(INDEX(Listi!$AI:$AI,MATCH(C3872,Listi!$AJ:$AJ,0)),INDEX(Listi!T:T,MATCH(C3872,Listi!U:U,0)))</f>
        <v>Lífsval</v>
      </c>
      <c r="C3872" t="s">
        <v>263</v>
      </c>
      <c r="D3872" t="s">
        <v>266</v>
      </c>
      <c r="E3872" t="s">
        <v>276</v>
      </c>
      <c r="F3872" t="s">
        <v>431</v>
      </c>
      <c r="G3872" s="8" t="s">
        <v>432</v>
      </c>
      <c r="H3872" t="s">
        <v>318</v>
      </c>
      <c r="I3872" s="7">
        <v>0</v>
      </c>
      <c r="L3872" s="7">
        <v>131239774</v>
      </c>
      <c r="M3872" s="7">
        <v>16635787</v>
      </c>
      <c r="N3872" s="7">
        <v>3548138</v>
      </c>
      <c r="O3872" s="20" t="str">
        <f t="shared" si="122"/>
        <v/>
      </c>
    </row>
    <row r="3873" spans="1:15">
      <c r="A3873" s="20" t="str">
        <f t="shared" si="121"/>
        <v>Lífsval - lífeyrissparnaðurLífsval 4</v>
      </c>
      <c r="B3873" s="20" t="str">
        <f>_xlfn.IFNA(INDEX(Listi!$AI:$AI,MATCH(C3873,Listi!$AJ:$AJ,0)),INDEX(Listi!T:T,MATCH(C3873,Listi!U:U,0)))</f>
        <v>Lífsval</v>
      </c>
      <c r="C3873" t="s">
        <v>263</v>
      </c>
      <c r="D3873" t="s">
        <v>267</v>
      </c>
      <c r="E3873" t="s">
        <v>276</v>
      </c>
      <c r="F3873" t="s">
        <v>431</v>
      </c>
      <c r="G3873" s="8" t="s">
        <v>432</v>
      </c>
      <c r="H3873" t="s">
        <v>318</v>
      </c>
      <c r="I3873" s="7">
        <v>0</v>
      </c>
      <c r="L3873" s="7">
        <v>71752064</v>
      </c>
      <c r="M3873" s="7">
        <v>15238959</v>
      </c>
      <c r="N3873" s="7">
        <v>2058992</v>
      </c>
      <c r="O3873" s="20" t="str">
        <f t="shared" si="122"/>
        <v/>
      </c>
    </row>
    <row r="3874" spans="1:15">
      <c r="A3874" s="20" t="str">
        <f t="shared" si="121"/>
        <v>Lífsverk lífeyrissjóðurLífsverk I/Séreign</v>
      </c>
      <c r="B3874" s="20" t="str">
        <f>_xlfn.IFNA(INDEX(Listi!$AI:$AI,MATCH(C3874,Listi!$AJ:$AJ,0)),INDEX(Listi!T:T,MATCH(C3874,Listi!U:U,0)))</f>
        <v xml:space="preserve">Lífsverk  </v>
      </c>
      <c r="C3874" t="s">
        <v>268</v>
      </c>
      <c r="D3874" t="s">
        <v>269</v>
      </c>
      <c r="E3874" t="s">
        <v>276</v>
      </c>
      <c r="F3874" t="s">
        <v>431</v>
      </c>
      <c r="G3874" s="8" t="s">
        <v>432</v>
      </c>
      <c r="H3874" t="s">
        <v>318</v>
      </c>
      <c r="I3874" s="7">
        <v>0</v>
      </c>
      <c r="L3874" s="7">
        <v>4582957000</v>
      </c>
      <c r="M3874" s="7">
        <v>635926000</v>
      </c>
      <c r="N3874" s="7">
        <v>22708000</v>
      </c>
      <c r="O3874" s="20" t="str">
        <f t="shared" si="122"/>
        <v/>
      </c>
    </row>
    <row r="3875" spans="1:15">
      <c r="A3875" s="20" t="str">
        <f t="shared" si="121"/>
        <v>Lífsverk lífeyrissjóðurLífsverk II/Séreign</v>
      </c>
      <c r="B3875" s="20" t="str">
        <f>_xlfn.IFNA(INDEX(Listi!$AI:$AI,MATCH(C3875,Listi!$AJ:$AJ,0)),INDEX(Listi!T:T,MATCH(C3875,Listi!U:U,0)))</f>
        <v xml:space="preserve">Lífsverk  </v>
      </c>
      <c r="C3875" t="s">
        <v>268</v>
      </c>
      <c r="D3875" t="s">
        <v>270</v>
      </c>
      <c r="E3875" t="s">
        <v>276</v>
      </c>
      <c r="F3875" s="8" t="s">
        <v>431</v>
      </c>
      <c r="G3875" s="8" t="s">
        <v>432</v>
      </c>
      <c r="H3875" t="s">
        <v>318</v>
      </c>
      <c r="I3875" s="7">
        <v>0</v>
      </c>
      <c r="L3875" s="7">
        <v>23735073000</v>
      </c>
      <c r="M3875" s="7">
        <v>2073571000</v>
      </c>
      <c r="N3875" s="7">
        <v>249365000</v>
      </c>
      <c r="O3875" s="20" t="str">
        <f t="shared" si="122"/>
        <v/>
      </c>
    </row>
    <row r="3876" spans="1:15">
      <c r="A3876" s="20" t="str">
        <f t="shared" si="121"/>
        <v>Lífsverk lífeyrissjóðurLífsverk III/Séreign</v>
      </c>
      <c r="B3876" s="20" t="str">
        <f>_xlfn.IFNA(INDEX(Listi!$AI:$AI,MATCH(C3876,Listi!$AJ:$AJ,0)),INDEX(Listi!T:T,MATCH(C3876,Listi!U:U,0)))</f>
        <v xml:space="preserve">Lífsverk  </v>
      </c>
      <c r="C3876" t="s">
        <v>268</v>
      </c>
      <c r="D3876" t="s">
        <v>271</v>
      </c>
      <c r="E3876" t="s">
        <v>276</v>
      </c>
      <c r="F3876" s="8" t="s">
        <v>431</v>
      </c>
      <c r="G3876" s="8" t="s">
        <v>432</v>
      </c>
      <c r="H3876" t="s">
        <v>318</v>
      </c>
      <c r="I3876" s="7">
        <v>0</v>
      </c>
      <c r="L3876" s="7">
        <v>653814000</v>
      </c>
      <c r="M3876" s="7">
        <v>105107000</v>
      </c>
      <c r="N3876" s="7">
        <v>2613000</v>
      </c>
      <c r="O3876" s="20" t="str">
        <f t="shared" si="122"/>
        <v/>
      </c>
    </row>
    <row r="3877" spans="1:15">
      <c r="A3877" s="20" t="str">
        <f t="shared" si="121"/>
        <v>Lífsverk lífeyrissjóðurSamtryggingardeild</v>
      </c>
      <c r="B3877" s="20" t="str">
        <f>_xlfn.IFNA(INDEX(Listi!$AI:$AI,MATCH(C3877,Listi!$AJ:$AJ,0)),INDEX(Listi!T:T,MATCH(C3877,Listi!U:U,0)))</f>
        <v xml:space="preserve">Lífsverk  </v>
      </c>
      <c r="C3877" t="s">
        <v>268</v>
      </c>
      <c r="D3877" t="s">
        <v>205</v>
      </c>
      <c r="E3877" t="s">
        <v>275</v>
      </c>
      <c r="F3877" s="8" t="s">
        <v>431</v>
      </c>
      <c r="G3877" s="8" t="s">
        <v>432</v>
      </c>
      <c r="H3877" t="s">
        <v>318</v>
      </c>
      <c r="I3877" s="7">
        <v>0</v>
      </c>
      <c r="L3877" s="7">
        <v>120542527000</v>
      </c>
      <c r="M3877" s="7">
        <v>4397803000</v>
      </c>
      <c r="N3877" s="7">
        <v>1423151000</v>
      </c>
      <c r="O3877" s="20" t="str">
        <f t="shared" si="122"/>
        <v/>
      </c>
    </row>
    <row r="3878" spans="1:15">
      <c r="A3878" s="20" t="str">
        <f t="shared" si="121"/>
        <v>Söfnunarsjóður lífeyrisréttindaDeild I/Innlán</v>
      </c>
      <c r="B3878" s="20" t="str">
        <f>_xlfn.IFNA(INDEX(Listi!$AI:$AI,MATCH(C3878,Listi!$AJ:$AJ,0)),INDEX(Listi!T:T,MATCH(C3878,Listi!U:U,0)))</f>
        <v>Söfnunarsj.</v>
      </c>
      <c r="C3878" t="s">
        <v>272</v>
      </c>
      <c r="D3878" t="s">
        <v>273</v>
      </c>
      <c r="E3878" t="s">
        <v>276</v>
      </c>
      <c r="F3878" s="8" t="s">
        <v>431</v>
      </c>
      <c r="G3878" s="8" t="s">
        <v>432</v>
      </c>
      <c r="H3878" t="s">
        <v>318</v>
      </c>
      <c r="I3878" s="7">
        <v>0</v>
      </c>
      <c r="L3878" s="7">
        <v>2001731914</v>
      </c>
      <c r="M3878" s="7">
        <v>133561634</v>
      </c>
      <c r="N3878" s="7">
        <v>44803565</v>
      </c>
      <c r="O3878" s="20" t="str">
        <f t="shared" si="122"/>
        <v/>
      </c>
    </row>
    <row r="3879" spans="1:15">
      <c r="A3879" s="20" t="str">
        <f t="shared" si="121"/>
        <v>Söfnunarsjóður lífeyrisréttindaDeild III/Séreign</v>
      </c>
      <c r="B3879" s="20" t="str">
        <f>_xlfn.IFNA(INDEX(Listi!$AI:$AI,MATCH(C3879,Listi!$AJ:$AJ,0)),INDEX(Listi!T:T,MATCH(C3879,Listi!U:U,0)))</f>
        <v>Söfnunarsj.</v>
      </c>
      <c r="C3879" t="s">
        <v>272</v>
      </c>
      <c r="D3879" t="s">
        <v>599</v>
      </c>
      <c r="E3879" t="s">
        <v>276</v>
      </c>
      <c r="F3879" t="s">
        <v>431</v>
      </c>
      <c r="G3879" s="8" t="s">
        <v>432</v>
      </c>
      <c r="H3879" t="s">
        <v>318</v>
      </c>
      <c r="I3879" s="7">
        <v>10268337</v>
      </c>
      <c r="L3879" s="7">
        <v>24413085</v>
      </c>
      <c r="M3879" s="7">
        <v>24697577</v>
      </c>
      <c r="N3879" s="7">
        <v>900000</v>
      </c>
      <c r="O3879" s="20" t="str">
        <f t="shared" si="122"/>
        <v/>
      </c>
    </row>
    <row r="3880" spans="1:15">
      <c r="A3880" s="20" t="str">
        <f t="shared" si="121"/>
        <v>Söfnunarsjóður lífeyrisréttindaDeildII/Séreign</v>
      </c>
      <c r="B3880" s="20" t="str">
        <f>_xlfn.IFNA(INDEX(Listi!$AI:$AI,MATCH(C3880,Listi!$AJ:$AJ,0)),INDEX(Listi!T:T,MATCH(C3880,Listi!U:U,0)))</f>
        <v>Söfnunarsj.</v>
      </c>
      <c r="C3880" t="s">
        <v>272</v>
      </c>
      <c r="D3880" t="s">
        <v>586</v>
      </c>
      <c r="E3880" t="s">
        <v>276</v>
      </c>
      <c r="F3880" t="s">
        <v>431</v>
      </c>
      <c r="G3880" s="8" t="s">
        <v>432</v>
      </c>
      <c r="H3880" t="s">
        <v>318</v>
      </c>
      <c r="I3880" s="7">
        <v>30384075</v>
      </c>
      <c r="L3880" s="7">
        <v>1654616477</v>
      </c>
      <c r="M3880" s="7">
        <v>128539213</v>
      </c>
      <c r="N3880" s="7">
        <v>22846291</v>
      </c>
      <c r="O3880" s="20" t="str">
        <f t="shared" si="122"/>
        <v/>
      </c>
    </row>
    <row r="3881" spans="1:15">
      <c r="A3881" s="20" t="str">
        <f t="shared" si="121"/>
        <v>Söfnunarsjóður lífeyrisréttindaSamtryggingardeild</v>
      </c>
      <c r="B3881" s="20" t="str">
        <f>_xlfn.IFNA(INDEX(Listi!$AI:$AI,MATCH(C3881,Listi!$AJ:$AJ,0)),INDEX(Listi!T:T,MATCH(C3881,Listi!U:U,0)))</f>
        <v>Söfnunarsj.</v>
      </c>
      <c r="C3881" t="s">
        <v>272</v>
      </c>
      <c r="D3881" t="s">
        <v>205</v>
      </c>
      <c r="E3881" t="s">
        <v>275</v>
      </c>
      <c r="F3881" t="s">
        <v>431</v>
      </c>
      <c r="G3881" s="8" t="s">
        <v>432</v>
      </c>
      <c r="H3881" t="s">
        <v>318</v>
      </c>
      <c r="I3881" s="7">
        <v>2420167423</v>
      </c>
      <c r="L3881" s="7">
        <v>238978847889</v>
      </c>
      <c r="M3881" s="7">
        <v>4967193409</v>
      </c>
      <c r="N3881" s="7">
        <v>6076487652</v>
      </c>
      <c r="O3881" s="20" t="str">
        <f t="shared" si="122"/>
        <v/>
      </c>
    </row>
    <row r="3882" spans="1:15">
      <c r="A3882" s="20" t="str">
        <f t="shared" si="121"/>
        <v>Stapi lífeyrissjóðurSafn I</v>
      </c>
      <c r="B3882" s="20" t="str">
        <f>_xlfn.IFNA(INDEX(Listi!$AI:$AI,MATCH(C3882,Listi!$AJ:$AJ,0)),INDEX(Listi!T:T,MATCH(C3882,Listi!U:U,0)))</f>
        <v xml:space="preserve">Stapi  </v>
      </c>
      <c r="C3882" t="s">
        <v>209</v>
      </c>
      <c r="D3882" t="s">
        <v>210</v>
      </c>
      <c r="E3882" t="s">
        <v>276</v>
      </c>
      <c r="F3882" t="s">
        <v>431</v>
      </c>
      <c r="G3882" s="8" t="s">
        <v>432</v>
      </c>
      <c r="H3882" t="s">
        <v>318</v>
      </c>
      <c r="I3882" s="7">
        <v>26437961</v>
      </c>
      <c r="L3882" s="7">
        <v>2440828925</v>
      </c>
      <c r="M3882" s="7">
        <v>91567233</v>
      </c>
      <c r="N3882" s="7">
        <v>110755602</v>
      </c>
      <c r="O3882" s="20" t="str">
        <f t="shared" si="122"/>
        <v/>
      </c>
    </row>
    <row r="3883" spans="1:15">
      <c r="A3883" s="20" t="str">
        <f t="shared" si="121"/>
        <v>Stapi lífeyrissjóðurSafn II</v>
      </c>
      <c r="B3883" s="20" t="str">
        <f>_xlfn.IFNA(INDEX(Listi!$AI:$AI,MATCH(C3883,Listi!$AJ:$AJ,0)),INDEX(Listi!T:T,MATCH(C3883,Listi!U:U,0)))</f>
        <v xml:space="preserve">Stapi  </v>
      </c>
      <c r="C3883" t="s">
        <v>209</v>
      </c>
      <c r="D3883" t="s">
        <v>211</v>
      </c>
      <c r="E3883" t="s">
        <v>276</v>
      </c>
      <c r="F3883" t="s">
        <v>431</v>
      </c>
      <c r="G3883" s="8" t="s">
        <v>432</v>
      </c>
      <c r="H3883" t="s">
        <v>318</v>
      </c>
      <c r="I3883" s="7">
        <v>26437961</v>
      </c>
      <c r="L3883" s="7">
        <v>5710890273</v>
      </c>
      <c r="M3883" s="7">
        <v>262001316</v>
      </c>
      <c r="N3883" s="7">
        <v>164209410</v>
      </c>
      <c r="O3883" s="20" t="str">
        <f t="shared" si="122"/>
        <v/>
      </c>
    </row>
    <row r="3884" spans="1:15">
      <c r="A3884" s="20" t="str">
        <f t="shared" si="121"/>
        <v>Stapi lífeyrissjóðurSafn III</v>
      </c>
      <c r="B3884" s="20" t="str">
        <f>_xlfn.IFNA(INDEX(Listi!$AI:$AI,MATCH(C3884,Listi!$AJ:$AJ,0)),INDEX(Listi!T:T,MATCH(C3884,Listi!U:U,0)))</f>
        <v xml:space="preserve">Stapi  </v>
      </c>
      <c r="C3884" t="s">
        <v>209</v>
      </c>
      <c r="D3884" t="s">
        <v>212</v>
      </c>
      <c r="E3884" t="s">
        <v>276</v>
      </c>
      <c r="F3884" t="s">
        <v>431</v>
      </c>
      <c r="G3884" s="8" t="s">
        <v>432</v>
      </c>
      <c r="H3884" t="s">
        <v>318</v>
      </c>
      <c r="I3884" s="7">
        <v>0</v>
      </c>
      <c r="L3884" s="7">
        <v>268100084</v>
      </c>
      <c r="M3884" s="7">
        <v>24388890</v>
      </c>
      <c r="N3884" s="7">
        <v>9886128</v>
      </c>
      <c r="O3884" s="20" t="str">
        <f t="shared" si="122"/>
        <v/>
      </c>
    </row>
    <row r="3885" spans="1:15">
      <c r="A3885" s="20" t="str">
        <f t="shared" si="121"/>
        <v>Stapi lífeyrissjóðurTryggingardeild</v>
      </c>
      <c r="B3885" s="20" t="str">
        <f>_xlfn.IFNA(INDEX(Listi!$AI:$AI,MATCH(C3885,Listi!$AJ:$AJ,0)),INDEX(Listi!T:T,MATCH(C3885,Listi!U:U,0)))</f>
        <v xml:space="preserve">Stapi  </v>
      </c>
      <c r="C3885" t="s">
        <v>209</v>
      </c>
      <c r="D3885" t="s">
        <v>213</v>
      </c>
      <c r="E3885" t="s">
        <v>275</v>
      </c>
      <c r="F3885" t="s">
        <v>431</v>
      </c>
      <c r="G3885" s="8" t="s">
        <v>432</v>
      </c>
      <c r="H3885" t="s">
        <v>318</v>
      </c>
      <c r="I3885" s="7">
        <v>676680509</v>
      </c>
      <c r="L3885" s="7">
        <v>348661724246</v>
      </c>
      <c r="M3885" s="7">
        <v>13807615154</v>
      </c>
      <c r="N3885" s="7">
        <v>7912918911</v>
      </c>
      <c r="O3885" s="20" t="str">
        <f t="shared" si="122"/>
        <v/>
      </c>
    </row>
    <row r="3886" spans="1:15">
      <c r="A3886" s="20" t="str">
        <f t="shared" si="121"/>
        <v>Stapi lífeyrissjóðurVarfærnasafnið</v>
      </c>
      <c r="B3886" s="20" t="str">
        <f>_xlfn.IFNA(INDEX(Listi!$AI:$AI,MATCH(C3886,Listi!$AJ:$AJ,0)),INDEX(Listi!T:T,MATCH(C3886,Listi!U:U,0)))</f>
        <v xml:space="preserve">Stapi  </v>
      </c>
      <c r="C3886" t="s">
        <v>209</v>
      </c>
      <c r="D3886" t="s">
        <v>392</v>
      </c>
      <c r="E3886" t="s">
        <v>276</v>
      </c>
      <c r="F3886" t="s">
        <v>431</v>
      </c>
      <c r="G3886" s="8" t="s">
        <v>432</v>
      </c>
      <c r="H3886" t="s">
        <v>318</v>
      </c>
      <c r="I3886" s="7">
        <v>15673993</v>
      </c>
      <c r="L3886" s="7">
        <v>471986044</v>
      </c>
      <c r="M3886" s="7">
        <v>137399159</v>
      </c>
      <c r="N3886" s="7">
        <v>6994496</v>
      </c>
      <c r="O3886" s="20" t="str">
        <f t="shared" si="122"/>
        <v/>
      </c>
    </row>
    <row r="3887" spans="1:15">
      <c r="A3887" s="20" t="str">
        <f t="shared" si="121"/>
        <v>Almenni lífeyrissjóðurinnÆvisafn I</v>
      </c>
      <c r="B3887" s="20" t="str">
        <f>_xlfn.IFNA(INDEX(Listi!$AI:$AI,MATCH(C3887,Listi!$AJ:$AJ,0)),INDEX(Listi!T:T,MATCH(C3887,Listi!U:U,0)))</f>
        <v xml:space="preserve">Almenni </v>
      </c>
      <c r="C3887" t="s">
        <v>0</v>
      </c>
      <c r="D3887" t="s">
        <v>202</v>
      </c>
      <c r="E3887" t="s">
        <v>276</v>
      </c>
      <c r="F3887" t="s">
        <v>427</v>
      </c>
      <c r="G3887" s="8" t="s">
        <v>428</v>
      </c>
      <c r="H3887" t="s">
        <v>319</v>
      </c>
      <c r="I3887" s="7">
        <v>0</v>
      </c>
      <c r="L3887" s="7">
        <v>43068273823</v>
      </c>
      <c r="M3887" s="7">
        <v>4413720640</v>
      </c>
      <c r="N3887" s="7">
        <v>641257097</v>
      </c>
      <c r="O3887" s="20" t="str">
        <f t="shared" si="122"/>
        <v/>
      </c>
    </row>
    <row r="3888" spans="1:15">
      <c r="A3888" s="20" t="str">
        <f t="shared" ref="A3888:A3950" si="123">CONCATENATE(C3888,D3888)</f>
        <v>Almenni lífeyrissjóðurinnÆvisafn II</v>
      </c>
      <c r="B3888" s="20" t="str">
        <f>_xlfn.IFNA(INDEX(Listi!$AI:$AI,MATCH(C3888,Listi!$AJ:$AJ,0)),INDEX(Listi!T:T,MATCH(C3888,Listi!U:U,0)))</f>
        <v xml:space="preserve">Almenni </v>
      </c>
      <c r="C3888" t="s">
        <v>0</v>
      </c>
      <c r="D3888" t="s">
        <v>203</v>
      </c>
      <c r="E3888" t="s">
        <v>276</v>
      </c>
      <c r="F3888" t="s">
        <v>427</v>
      </c>
      <c r="G3888" s="8" t="s">
        <v>428</v>
      </c>
      <c r="H3888" t="s">
        <v>319</v>
      </c>
      <c r="I3888" s="7">
        <v>0</v>
      </c>
      <c r="L3888" s="7">
        <v>86460235807</v>
      </c>
      <c r="M3888" s="7">
        <v>3970537445</v>
      </c>
      <c r="N3888" s="7">
        <v>1539034493</v>
      </c>
      <c r="O3888" s="20" t="str">
        <f t="shared" si="122"/>
        <v/>
      </c>
    </row>
    <row r="3889" spans="1:15">
      <c r="A3889" s="20" t="str">
        <f t="shared" si="123"/>
        <v>Almenni lífeyrissjóðurinnÆvisafn III</v>
      </c>
      <c r="B3889" s="20" t="str">
        <f>_xlfn.IFNA(INDEX(Listi!$AI:$AI,MATCH(C3889,Listi!$AJ:$AJ,0)),INDEX(Listi!T:T,MATCH(C3889,Listi!U:U,0)))</f>
        <v xml:space="preserve">Almenni </v>
      </c>
      <c r="C3889" t="s">
        <v>0</v>
      </c>
      <c r="D3889" t="s">
        <v>204</v>
      </c>
      <c r="E3889" t="s">
        <v>276</v>
      </c>
      <c r="F3889" t="s">
        <v>427</v>
      </c>
      <c r="G3889" s="8" t="s">
        <v>428</v>
      </c>
      <c r="H3889" t="s">
        <v>319</v>
      </c>
      <c r="I3889" s="7">
        <v>0</v>
      </c>
      <c r="L3889" s="7">
        <v>33890180699</v>
      </c>
      <c r="M3889" s="7">
        <v>1571509194</v>
      </c>
      <c r="N3889" s="7">
        <v>920421683</v>
      </c>
      <c r="O3889" s="20" t="str">
        <f t="shared" si="122"/>
        <v/>
      </c>
    </row>
    <row r="3890" spans="1:15">
      <c r="A3890" s="20" t="str">
        <f t="shared" si="123"/>
        <v>Almenni lífeyrissjóðurinnHúsnæðissafn</v>
      </c>
      <c r="B3890" s="20" t="str">
        <f>_xlfn.IFNA(INDEX(Listi!$AI:$AI,MATCH(C3890,Listi!$AJ:$AJ,0)),INDEX(Listi!T:T,MATCH(C3890,Listi!U:U,0)))</f>
        <v xml:space="preserve">Almenni </v>
      </c>
      <c r="C3890" t="s">
        <v>0</v>
      </c>
      <c r="D3890" t="s">
        <v>315</v>
      </c>
      <c r="E3890" t="s">
        <v>276</v>
      </c>
      <c r="F3890" t="s">
        <v>427</v>
      </c>
      <c r="G3890" s="8" t="s">
        <v>428</v>
      </c>
      <c r="H3890" t="s">
        <v>319</v>
      </c>
      <c r="I3890" s="7">
        <v>0</v>
      </c>
      <c r="L3890" s="7">
        <v>487895879</v>
      </c>
      <c r="M3890" s="7">
        <v>166428361</v>
      </c>
      <c r="N3890" s="7">
        <v>18080096</v>
      </c>
      <c r="O3890" s="20" t="str">
        <f t="shared" si="122"/>
        <v/>
      </c>
    </row>
    <row r="3891" spans="1:15">
      <c r="A3891" s="20" t="str">
        <f t="shared" si="123"/>
        <v>Almenni lífeyrissjóðurinnInnlánssafn</v>
      </c>
      <c r="B3891" s="20" t="str">
        <f>_xlfn.IFNA(INDEX(Listi!$AI:$AI,MATCH(C3891,Listi!$AJ:$AJ,0)),INDEX(Listi!T:T,MATCH(C3891,Listi!U:U,0)))</f>
        <v xml:space="preserve">Almenni </v>
      </c>
      <c r="C3891" t="s">
        <v>0</v>
      </c>
      <c r="D3891" t="s">
        <v>1</v>
      </c>
      <c r="E3891" t="s">
        <v>276</v>
      </c>
      <c r="F3891" t="s">
        <v>427</v>
      </c>
      <c r="G3891" s="8" t="s">
        <v>428</v>
      </c>
      <c r="H3891" t="s">
        <v>319</v>
      </c>
      <c r="I3891" s="7">
        <v>0</v>
      </c>
      <c r="L3891" s="7">
        <v>26587944379</v>
      </c>
      <c r="M3891" s="7">
        <v>1016779991</v>
      </c>
      <c r="N3891" s="7">
        <v>1031869724</v>
      </c>
      <c r="O3891" s="20" t="str">
        <f t="shared" si="122"/>
        <v/>
      </c>
    </row>
    <row r="3892" spans="1:15">
      <c r="A3892" s="20" t="str">
        <f t="shared" si="123"/>
        <v>Almenni lífeyrissjóðurinnRíkissafn langt</v>
      </c>
      <c r="B3892" s="20" t="str">
        <f>_xlfn.IFNA(INDEX(Listi!$AI:$AI,MATCH(C3892,Listi!$AJ:$AJ,0)),INDEX(Listi!T:T,MATCH(C3892,Listi!U:U,0)))</f>
        <v xml:space="preserve">Almenni </v>
      </c>
      <c r="C3892" t="s">
        <v>0</v>
      </c>
      <c r="D3892" t="s">
        <v>199</v>
      </c>
      <c r="E3892" t="s">
        <v>276</v>
      </c>
      <c r="F3892" t="s">
        <v>427</v>
      </c>
      <c r="G3892" s="8" t="s">
        <v>428</v>
      </c>
      <c r="H3892" t="s">
        <v>319</v>
      </c>
      <c r="I3892" s="7">
        <v>0</v>
      </c>
      <c r="L3892" s="7">
        <v>1193680171</v>
      </c>
      <c r="M3892" s="7">
        <v>61272573</v>
      </c>
      <c r="N3892" s="7">
        <v>40105929</v>
      </c>
      <c r="O3892" s="20" t="str">
        <f t="shared" si="122"/>
        <v/>
      </c>
    </row>
    <row r="3893" spans="1:15">
      <c r="A3893" s="20" t="str">
        <f t="shared" si="123"/>
        <v>Almenni lífeyrissjóðurinnRíkissafn stutt</v>
      </c>
      <c r="B3893" s="20" t="str">
        <f>_xlfn.IFNA(INDEX(Listi!$AI:$AI,MATCH(C3893,Listi!$AJ:$AJ,0)),INDEX(Listi!T:T,MATCH(C3893,Listi!U:U,0)))</f>
        <v xml:space="preserve">Almenni </v>
      </c>
      <c r="C3893" t="s">
        <v>0</v>
      </c>
      <c r="D3893" t="s">
        <v>200</v>
      </c>
      <c r="E3893" t="s">
        <v>276</v>
      </c>
      <c r="F3893" t="s">
        <v>427</v>
      </c>
      <c r="G3893" s="8" t="s">
        <v>428</v>
      </c>
      <c r="H3893" t="s">
        <v>319</v>
      </c>
      <c r="I3893" s="7">
        <v>0</v>
      </c>
      <c r="L3893" s="7">
        <v>541893627</v>
      </c>
      <c r="M3893" s="7">
        <v>20423158</v>
      </c>
      <c r="N3893" s="7">
        <v>14899899</v>
      </c>
      <c r="O3893" s="20" t="str">
        <f t="shared" si="122"/>
        <v/>
      </c>
    </row>
    <row r="3894" spans="1:15">
      <c r="A3894" s="20" t="str">
        <f t="shared" si="123"/>
        <v>Almenni lífeyrissjóðurinnTryggingadeild</v>
      </c>
      <c r="B3894" s="20" t="str">
        <f>_xlfn.IFNA(INDEX(Listi!$AI:$AI,MATCH(C3894,Listi!$AJ:$AJ,0)),INDEX(Listi!T:T,MATCH(C3894,Listi!U:U,0)))</f>
        <v xml:space="preserve">Almenni </v>
      </c>
      <c r="C3894" t="s">
        <v>0</v>
      </c>
      <c r="D3894" t="s">
        <v>201</v>
      </c>
      <c r="E3894" t="s">
        <v>275</v>
      </c>
      <c r="F3894" t="s">
        <v>427</v>
      </c>
      <c r="G3894" s="8" t="s">
        <v>428</v>
      </c>
      <c r="H3894" t="s">
        <v>319</v>
      </c>
      <c r="I3894" s="7">
        <v>0</v>
      </c>
      <c r="L3894" s="7">
        <v>174784296254</v>
      </c>
      <c r="M3894" s="7">
        <v>7497244534</v>
      </c>
      <c r="N3894" s="7">
        <v>3057046932</v>
      </c>
      <c r="O3894" s="20" t="str">
        <f t="shared" si="122"/>
        <v/>
      </c>
    </row>
    <row r="3895" spans="1:15">
      <c r="A3895" s="20" t="str">
        <f t="shared" si="123"/>
        <v>Arion banki hf.Erlend hlutabréf</v>
      </c>
      <c r="B3895" s="20" t="str">
        <f>_xlfn.IFNA(INDEX(Listi!$AI:$AI,MATCH(C3895,Listi!$AJ:$AJ,0)),INDEX(Listi!T:T,MATCH(C3895,Listi!U:U,0)))</f>
        <v xml:space="preserve">Arion banki </v>
      </c>
      <c r="C3895" t="s">
        <v>214</v>
      </c>
      <c r="D3895" t="s">
        <v>215</v>
      </c>
      <c r="E3895" t="s">
        <v>276</v>
      </c>
      <c r="F3895" t="s">
        <v>427</v>
      </c>
      <c r="G3895" s="8" t="s">
        <v>428</v>
      </c>
      <c r="H3895" t="s">
        <v>319</v>
      </c>
      <c r="I3895" s="7">
        <v>0</v>
      </c>
      <c r="L3895" s="7">
        <v>1149685000</v>
      </c>
      <c r="M3895" s="7">
        <v>49095000</v>
      </c>
      <c r="N3895" s="7">
        <v>10876000</v>
      </c>
      <c r="O3895" s="20" t="str">
        <f t="shared" si="122"/>
        <v/>
      </c>
    </row>
    <row r="3896" spans="1:15">
      <c r="A3896" s="20" t="str">
        <f t="shared" si="123"/>
        <v>Arion banki hf.Innlend skuldabréf</v>
      </c>
      <c r="B3896" s="20" t="str">
        <f>_xlfn.IFNA(INDEX(Listi!$AI:$AI,MATCH(C3896,Listi!$AJ:$AJ,0)),INDEX(Listi!T:T,MATCH(C3896,Listi!U:U,0)))</f>
        <v xml:space="preserve">Arion banki </v>
      </c>
      <c r="C3896" t="s">
        <v>214</v>
      </c>
      <c r="D3896" t="s">
        <v>216</v>
      </c>
      <c r="E3896" t="s">
        <v>276</v>
      </c>
      <c r="F3896" t="s">
        <v>427</v>
      </c>
      <c r="G3896" s="8" t="s">
        <v>428</v>
      </c>
      <c r="H3896" t="s">
        <v>319</v>
      </c>
      <c r="I3896" s="7">
        <v>9708000</v>
      </c>
      <c r="L3896" s="7">
        <v>4446434000</v>
      </c>
      <c r="M3896" s="7">
        <v>344234000</v>
      </c>
      <c r="N3896" s="7">
        <v>44793000</v>
      </c>
      <c r="O3896" s="20" t="str">
        <f t="shared" si="122"/>
        <v/>
      </c>
    </row>
    <row r="3897" spans="1:15">
      <c r="A3897" s="20" t="str">
        <f t="shared" si="123"/>
        <v>Arion banki hf.Lífeyrisauki L1</v>
      </c>
      <c r="B3897" s="20" t="str">
        <f>_xlfn.IFNA(INDEX(Listi!$AI:$AI,MATCH(C3897,Listi!$AJ:$AJ,0)),INDEX(Listi!T:T,MATCH(C3897,Listi!U:U,0)))</f>
        <v xml:space="preserve">Arion banki </v>
      </c>
      <c r="C3897" t="s">
        <v>214</v>
      </c>
      <c r="D3897" t="s">
        <v>377</v>
      </c>
      <c r="E3897" t="s">
        <v>276</v>
      </c>
      <c r="F3897" t="s">
        <v>427</v>
      </c>
      <c r="G3897" s="8" t="s">
        <v>428</v>
      </c>
      <c r="H3897" t="s">
        <v>319</v>
      </c>
      <c r="I3897" s="7">
        <v>451381000</v>
      </c>
      <c r="L3897" s="7">
        <v>5887942000</v>
      </c>
      <c r="M3897" s="7">
        <v>1011885000</v>
      </c>
      <c r="N3897" s="7">
        <v>34615000</v>
      </c>
      <c r="O3897" s="20" t="str">
        <f t="shared" si="122"/>
        <v/>
      </c>
    </row>
    <row r="3898" spans="1:15">
      <c r="A3898" s="20" t="str">
        <f t="shared" si="123"/>
        <v>Arion banki hf.Lífeyrisauki L2</v>
      </c>
      <c r="B3898" s="20" t="str">
        <f>_xlfn.IFNA(INDEX(Listi!$AI:$AI,MATCH(C3898,Listi!$AJ:$AJ,0)),INDEX(Listi!T:T,MATCH(C3898,Listi!U:U,0)))</f>
        <v xml:space="preserve">Arion banki </v>
      </c>
      <c r="C3898" t="s">
        <v>214</v>
      </c>
      <c r="D3898" t="s">
        <v>372</v>
      </c>
      <c r="E3898" t="s">
        <v>276</v>
      </c>
      <c r="F3898" t="s">
        <v>427</v>
      </c>
      <c r="G3898" s="8" t="s">
        <v>428</v>
      </c>
      <c r="H3898" t="s">
        <v>319</v>
      </c>
      <c r="I3898" s="7">
        <v>1928615000</v>
      </c>
      <c r="L3898" s="7">
        <v>21366380000</v>
      </c>
      <c r="M3898" s="7">
        <v>1613513000</v>
      </c>
      <c r="N3898" s="7">
        <v>92085000</v>
      </c>
      <c r="O3898" s="20" t="str">
        <f t="shared" si="122"/>
        <v/>
      </c>
    </row>
    <row r="3899" spans="1:15">
      <c r="A3899" s="20" t="str">
        <f t="shared" si="123"/>
        <v>Arion banki hf.Lífeyrisauki L3</v>
      </c>
      <c r="B3899" s="20" t="str">
        <f>_xlfn.IFNA(INDEX(Listi!$AI:$AI,MATCH(C3899,Listi!$AJ:$AJ,0)),INDEX(Listi!T:T,MATCH(C3899,Listi!U:U,0)))</f>
        <v xml:space="preserve">Arion banki </v>
      </c>
      <c r="C3899" t="s">
        <v>214</v>
      </c>
      <c r="D3899" t="s">
        <v>371</v>
      </c>
      <c r="E3899" t="s">
        <v>276</v>
      </c>
      <c r="F3899" t="s">
        <v>427</v>
      </c>
      <c r="G3899" s="8" t="s">
        <v>428</v>
      </c>
      <c r="H3899" t="s">
        <v>319</v>
      </c>
      <c r="I3899" s="7">
        <v>1726508000</v>
      </c>
      <c r="L3899" s="7">
        <v>29714848000</v>
      </c>
      <c r="M3899" s="7">
        <v>2122481000</v>
      </c>
      <c r="N3899" s="7">
        <v>129566000</v>
      </c>
      <c r="O3899" s="20" t="str">
        <f t="shared" si="122"/>
        <v/>
      </c>
    </row>
    <row r="3900" spans="1:15">
      <c r="A3900" s="20" t="str">
        <f t="shared" si="123"/>
        <v>Arion banki hf.Lífeyrisauki L4</v>
      </c>
      <c r="B3900" s="20" t="str">
        <f>_xlfn.IFNA(INDEX(Listi!$AI:$AI,MATCH(C3900,Listi!$AJ:$AJ,0)),INDEX(Listi!T:T,MATCH(C3900,Listi!U:U,0)))</f>
        <v xml:space="preserve">Arion banki </v>
      </c>
      <c r="C3900" t="s">
        <v>214</v>
      </c>
      <c r="D3900" t="s">
        <v>587</v>
      </c>
      <c r="E3900" t="s">
        <v>276</v>
      </c>
      <c r="F3900" t="s">
        <v>427</v>
      </c>
      <c r="G3900" s="8" t="s">
        <v>428</v>
      </c>
      <c r="H3900" t="s">
        <v>319</v>
      </c>
      <c r="I3900" s="7">
        <v>557753000</v>
      </c>
      <c r="L3900" s="7">
        <v>19306242000</v>
      </c>
      <c r="M3900" s="7">
        <v>1346647000</v>
      </c>
      <c r="N3900" s="7">
        <v>388052000</v>
      </c>
      <c r="O3900" s="20" t="str">
        <f t="shared" si="122"/>
        <v/>
      </c>
    </row>
    <row r="3901" spans="1:15">
      <c r="A3901" s="20" t="str">
        <f t="shared" si="123"/>
        <v>Arion banki hf.Lífeyrisauki L5</v>
      </c>
      <c r="B3901" s="20" t="str">
        <f>_xlfn.IFNA(INDEX(Listi!$AI:$AI,MATCH(C3901,Listi!$AJ:$AJ,0)),INDEX(Listi!T:T,MATCH(C3901,Listi!U:U,0)))</f>
        <v xml:space="preserve">Arion banki </v>
      </c>
      <c r="C3901" t="s">
        <v>214</v>
      </c>
      <c r="D3901" t="s">
        <v>369</v>
      </c>
      <c r="E3901" t="s">
        <v>276</v>
      </c>
      <c r="F3901" t="s">
        <v>427</v>
      </c>
      <c r="G3901" s="8" t="s">
        <v>428</v>
      </c>
      <c r="H3901" t="s">
        <v>319</v>
      </c>
      <c r="I3901" s="7">
        <v>0</v>
      </c>
      <c r="L3901" s="7">
        <v>44858554000</v>
      </c>
      <c r="M3901" s="7">
        <v>4018833000</v>
      </c>
      <c r="N3901" s="7">
        <v>933672000</v>
      </c>
      <c r="O3901" s="20" t="str">
        <f t="shared" si="122"/>
        <v/>
      </c>
    </row>
    <row r="3902" spans="1:15">
      <c r="A3902" s="20" t="str">
        <f t="shared" si="123"/>
        <v>Birta lífeyrissjóðurBlönduð leið</v>
      </c>
      <c r="B3902" s="20" t="str">
        <f>_xlfn.IFNA(INDEX(Listi!$AI:$AI,MATCH(C3902,Listi!$AJ:$AJ,0)),INDEX(Listi!T:T,MATCH(C3902,Listi!U:U,0)))</f>
        <v xml:space="preserve">Birta  </v>
      </c>
      <c r="C3902" t="s">
        <v>298</v>
      </c>
      <c r="D3902" t="s">
        <v>314</v>
      </c>
      <c r="E3902" t="s">
        <v>276</v>
      </c>
      <c r="F3902" t="s">
        <v>427</v>
      </c>
      <c r="G3902" s="8" t="s">
        <v>428</v>
      </c>
      <c r="H3902" t="s">
        <v>319</v>
      </c>
      <c r="I3902" s="7">
        <v>468900908</v>
      </c>
      <c r="L3902" s="7">
        <v>6929716201</v>
      </c>
      <c r="M3902" s="7">
        <v>253995298</v>
      </c>
      <c r="N3902" s="7">
        <v>139753585</v>
      </c>
      <c r="O3902" s="20" t="str">
        <f t="shared" si="122"/>
        <v/>
      </c>
    </row>
    <row r="3903" spans="1:15">
      <c r="A3903" s="20" t="str">
        <f t="shared" si="123"/>
        <v>Birta lífeyrissjóðurInnlánsleið</v>
      </c>
      <c r="B3903" s="20" t="str">
        <f>_xlfn.IFNA(INDEX(Listi!$AI:$AI,MATCH(C3903,Listi!$AJ:$AJ,0)),INDEX(Listi!T:T,MATCH(C3903,Listi!U:U,0)))</f>
        <v xml:space="preserve">Birta  </v>
      </c>
      <c r="C3903" t="s">
        <v>298</v>
      </c>
      <c r="D3903" t="s">
        <v>208</v>
      </c>
      <c r="E3903" t="s">
        <v>276</v>
      </c>
      <c r="F3903" t="s">
        <v>427</v>
      </c>
      <c r="G3903" s="8" t="s">
        <v>428</v>
      </c>
      <c r="H3903" t="s">
        <v>319</v>
      </c>
      <c r="I3903" s="7">
        <v>0</v>
      </c>
      <c r="L3903" s="7">
        <v>4108971332</v>
      </c>
      <c r="M3903" s="7">
        <v>264842424</v>
      </c>
      <c r="N3903" s="7">
        <v>174324836</v>
      </c>
      <c r="O3903" s="20" t="str">
        <f t="shared" si="122"/>
        <v/>
      </c>
    </row>
    <row r="3904" spans="1:15">
      <c r="A3904" s="20" t="str">
        <f t="shared" si="123"/>
        <v>Birta lífeyrissjóðurSamtryggingardeild</v>
      </c>
      <c r="B3904" s="20" t="str">
        <f>_xlfn.IFNA(INDEX(Listi!$AI:$AI,MATCH(C3904,Listi!$AJ:$AJ,0)),INDEX(Listi!T:T,MATCH(C3904,Listi!U:U,0)))</f>
        <v xml:space="preserve">Birta  </v>
      </c>
      <c r="C3904" t="s">
        <v>298</v>
      </c>
      <c r="D3904" t="s">
        <v>205</v>
      </c>
      <c r="E3904" t="s">
        <v>275</v>
      </c>
      <c r="F3904" t="s">
        <v>427</v>
      </c>
      <c r="G3904" s="8" t="s">
        <v>428</v>
      </c>
      <c r="H3904" t="s">
        <v>319</v>
      </c>
      <c r="I3904" s="7">
        <v>0</v>
      </c>
      <c r="L3904" s="7">
        <v>549755105944</v>
      </c>
      <c r="M3904" s="7">
        <v>18480897961</v>
      </c>
      <c r="N3904" s="7">
        <v>14075814006</v>
      </c>
      <c r="O3904" s="20" t="str">
        <f t="shared" si="122"/>
        <v/>
      </c>
    </row>
    <row r="3905" spans="1:15">
      <c r="A3905" s="20" t="str">
        <f t="shared" si="123"/>
        <v>Birta lífeyrissjóðurSkuldabréfaleið</v>
      </c>
      <c r="B3905" s="20" t="str">
        <f>_xlfn.IFNA(INDEX(Listi!$AI:$AI,MATCH(C3905,Listi!$AJ:$AJ,0)),INDEX(Listi!T:T,MATCH(C3905,Listi!U:U,0)))</f>
        <v xml:space="preserve">Birta  </v>
      </c>
      <c r="C3905" t="s">
        <v>298</v>
      </c>
      <c r="D3905" t="s">
        <v>313</v>
      </c>
      <c r="E3905" t="s">
        <v>276</v>
      </c>
      <c r="F3905" t="s">
        <v>427</v>
      </c>
      <c r="G3905" s="8" t="s">
        <v>428</v>
      </c>
      <c r="H3905" t="s">
        <v>319</v>
      </c>
      <c r="I3905" s="7">
        <v>0</v>
      </c>
      <c r="L3905" s="7">
        <v>8522374478</v>
      </c>
      <c r="M3905" s="7">
        <v>391005163</v>
      </c>
      <c r="N3905" s="7">
        <v>218104877</v>
      </c>
      <c r="O3905" s="20" t="str">
        <f t="shared" si="122"/>
        <v/>
      </c>
    </row>
    <row r="3906" spans="1:15">
      <c r="A3906" s="20" t="str">
        <f t="shared" si="123"/>
        <v>Birta lífeyrissjóðurTilgreind séreign</v>
      </c>
      <c r="B3906" s="20" t="str">
        <f>_xlfn.IFNA(INDEX(Listi!$AI:$AI,MATCH(C3906,Listi!$AJ:$AJ,0)),INDEX(Listi!T:T,MATCH(C3906,Listi!U:U,0)))</f>
        <v xml:space="preserve">Birta  </v>
      </c>
      <c r="C3906" t="s">
        <v>298</v>
      </c>
      <c r="D3906" t="s">
        <v>312</v>
      </c>
      <c r="E3906" t="s">
        <v>276</v>
      </c>
      <c r="F3906" t="s">
        <v>427</v>
      </c>
      <c r="G3906" s="8" t="s">
        <v>428</v>
      </c>
      <c r="H3906" t="s">
        <v>319</v>
      </c>
      <c r="I3906" s="7">
        <v>375790278</v>
      </c>
      <c r="L3906" s="7">
        <v>2234420297</v>
      </c>
      <c r="M3906" s="7">
        <v>511871981</v>
      </c>
      <c r="N3906" s="7">
        <v>36000223</v>
      </c>
      <c r="O3906" s="20" t="str">
        <f t="shared" ref="O3906:O3969" si="124">IFERROR(VLOOKUP(F3906,EhLykill,3,FALSE),"")</f>
        <v/>
      </c>
    </row>
    <row r="3907" spans="1:15">
      <c r="A3907" s="20" t="str">
        <f t="shared" si="123"/>
        <v>Brú Lífeyrissjóður starfsmanna sveitarfélagaA-deild</v>
      </c>
      <c r="B3907" s="20" t="str">
        <f>_xlfn.IFNA(INDEX(Listi!$AI:$AI,MATCH(C3907,Listi!$AJ:$AJ,0)),INDEX(Listi!T:T,MATCH(C3907,Listi!U:U,0)))</f>
        <v>Brú</v>
      </c>
      <c r="C3907" t="s">
        <v>217</v>
      </c>
      <c r="D3907" t="s">
        <v>257</v>
      </c>
      <c r="E3907" t="s">
        <v>275</v>
      </c>
      <c r="F3907" t="s">
        <v>427</v>
      </c>
      <c r="G3907" s="8" t="s">
        <v>428</v>
      </c>
      <c r="H3907" t="s">
        <v>319</v>
      </c>
      <c r="I3907" s="7">
        <v>1988061301</v>
      </c>
      <c r="L3907" s="7">
        <v>270469177889</v>
      </c>
      <c r="M3907" s="7">
        <v>13987858077</v>
      </c>
      <c r="N3907" s="7">
        <v>4793072329</v>
      </c>
      <c r="O3907" s="20" t="str">
        <f t="shared" si="124"/>
        <v/>
      </c>
    </row>
    <row r="3908" spans="1:15">
      <c r="A3908" s="20" t="str">
        <f t="shared" si="123"/>
        <v>Brú Lífeyrissjóður starfsmanna sveitarfélagaB-deild</v>
      </c>
      <c r="B3908" s="20" t="str">
        <f>_xlfn.IFNA(INDEX(Listi!$AI:$AI,MATCH(C3908,Listi!$AJ:$AJ,0)),INDEX(Listi!T:T,MATCH(C3908,Listi!U:U,0)))</f>
        <v>Brú</v>
      </c>
      <c r="C3908" t="s">
        <v>217</v>
      </c>
      <c r="D3908" t="s">
        <v>218</v>
      </c>
      <c r="E3908" t="s">
        <v>275</v>
      </c>
      <c r="F3908" t="s">
        <v>427</v>
      </c>
      <c r="G3908" s="8" t="s">
        <v>428</v>
      </c>
      <c r="H3908" t="s">
        <v>319</v>
      </c>
      <c r="I3908" s="7">
        <v>840207843</v>
      </c>
      <c r="L3908" s="7">
        <v>17004783831</v>
      </c>
      <c r="M3908" s="7">
        <v>119747694</v>
      </c>
      <c r="N3908" s="7">
        <v>3424817406</v>
      </c>
      <c r="O3908" s="20" t="str">
        <f t="shared" si="124"/>
        <v/>
      </c>
    </row>
    <row r="3909" spans="1:15">
      <c r="A3909" s="20" t="str">
        <f t="shared" si="123"/>
        <v>Brú Lífeyrissjóður starfsmanna sveitarfélagaV-deild</v>
      </c>
      <c r="B3909" s="20" t="str">
        <f>_xlfn.IFNA(INDEX(Listi!$AI:$AI,MATCH(C3909,Listi!$AJ:$AJ,0)),INDEX(Listi!T:T,MATCH(C3909,Listi!U:U,0)))</f>
        <v>Brú</v>
      </c>
      <c r="C3909" t="s">
        <v>217</v>
      </c>
      <c r="D3909" t="s">
        <v>219</v>
      </c>
      <c r="E3909" t="s">
        <v>275</v>
      </c>
      <c r="F3909" t="s">
        <v>427</v>
      </c>
      <c r="G3909" s="8" t="s">
        <v>428</v>
      </c>
      <c r="H3909" t="s">
        <v>319</v>
      </c>
      <c r="I3909" s="7">
        <v>393180404</v>
      </c>
      <c r="L3909" s="7">
        <v>54501394986</v>
      </c>
      <c r="M3909" s="7">
        <v>4188513374</v>
      </c>
      <c r="N3909" s="7">
        <v>455519059</v>
      </c>
      <c r="O3909" s="20" t="str">
        <f t="shared" si="124"/>
        <v/>
      </c>
    </row>
    <row r="3910" spans="1:15">
      <c r="A3910" s="20" t="str">
        <f t="shared" si="123"/>
        <v>Eftirlaunasj atvinnuflugmannaSamtryggingardeild</v>
      </c>
      <c r="B3910" s="20" t="str">
        <f>_xlfn.IFNA(INDEX(Listi!$AI:$AI,MATCH(C3910,Listi!$AJ:$AJ,0)),INDEX(Listi!T:T,MATCH(C3910,Listi!U:U,0)))</f>
        <v>EFÍA</v>
      </c>
      <c r="C3910" t="s">
        <v>220</v>
      </c>
      <c r="D3910" t="s">
        <v>205</v>
      </c>
      <c r="E3910" t="s">
        <v>275</v>
      </c>
      <c r="F3910" t="s">
        <v>427</v>
      </c>
      <c r="G3910" s="8" t="s">
        <v>428</v>
      </c>
      <c r="H3910" t="s">
        <v>319</v>
      </c>
      <c r="I3910" s="7">
        <v>2523047000</v>
      </c>
      <c r="L3910" s="7">
        <v>58542663000</v>
      </c>
      <c r="M3910" s="7">
        <v>1477262000</v>
      </c>
      <c r="N3910" s="7">
        <v>1113313000</v>
      </c>
      <c r="O3910" s="20" t="str">
        <f t="shared" si="124"/>
        <v/>
      </c>
    </row>
    <row r="3911" spans="1:15">
      <c r="A3911" s="20" t="str">
        <f t="shared" si="123"/>
        <v>Festa - lífeyrissjóðurSamtryggingardeild</v>
      </c>
      <c r="B3911" s="20" t="str">
        <f>_xlfn.IFNA(INDEX(Listi!$AI:$AI,MATCH(C3911,Listi!$AJ:$AJ,0)),INDEX(Listi!T:T,MATCH(C3911,Listi!U:U,0)))</f>
        <v xml:space="preserve">Festa </v>
      </c>
      <c r="C3911" t="s">
        <v>221</v>
      </c>
      <c r="D3911" t="s">
        <v>205</v>
      </c>
      <c r="E3911" t="s">
        <v>275</v>
      </c>
      <c r="F3911" t="s">
        <v>427</v>
      </c>
      <c r="G3911" s="8" t="s">
        <v>428</v>
      </c>
      <c r="H3911" t="s">
        <v>319</v>
      </c>
      <c r="I3911" s="7">
        <v>4766912456</v>
      </c>
      <c r="L3911" s="7">
        <v>246318113722</v>
      </c>
      <c r="M3911" s="7">
        <v>11138196907</v>
      </c>
      <c r="N3911" s="7">
        <v>5180938287</v>
      </c>
      <c r="O3911" s="20" t="str">
        <f t="shared" si="124"/>
        <v/>
      </c>
    </row>
    <row r="3912" spans="1:15">
      <c r="A3912" s="20" t="str">
        <f t="shared" si="123"/>
        <v>Festa - lífeyrissjóðurSparnaðarleið I</v>
      </c>
      <c r="B3912" s="20" t="str">
        <f>_xlfn.IFNA(INDEX(Listi!$AI:$AI,MATCH(C3912,Listi!$AJ:$AJ,0)),INDEX(Listi!T:T,MATCH(C3912,Listi!U:U,0)))</f>
        <v xml:space="preserve">Festa </v>
      </c>
      <c r="C3912" t="s">
        <v>221</v>
      </c>
      <c r="D3912" t="s">
        <v>464</v>
      </c>
      <c r="E3912" t="s">
        <v>276</v>
      </c>
      <c r="F3912" t="s">
        <v>427</v>
      </c>
      <c r="G3912" s="8" t="s">
        <v>428</v>
      </c>
      <c r="H3912" t="s">
        <v>319</v>
      </c>
      <c r="I3912" s="7">
        <v>0</v>
      </c>
      <c r="L3912" s="7">
        <v>75585319</v>
      </c>
      <c r="M3912" s="7">
        <v>37671409</v>
      </c>
      <c r="N3912" s="7">
        <v>2063969</v>
      </c>
      <c r="O3912" s="20" t="str">
        <f t="shared" si="124"/>
        <v/>
      </c>
    </row>
    <row r="3913" spans="1:15">
      <c r="A3913" s="20" t="str">
        <f t="shared" si="123"/>
        <v>Festa - lífeyrissjóðurSparnaðarleið II</v>
      </c>
      <c r="B3913" s="20" t="str">
        <f>_xlfn.IFNA(INDEX(Listi!$AI:$AI,MATCH(C3913,Listi!$AJ:$AJ,0)),INDEX(Listi!T:T,MATCH(C3913,Listi!U:U,0)))</f>
        <v xml:space="preserve">Festa </v>
      </c>
      <c r="C3913" t="s">
        <v>221</v>
      </c>
      <c r="D3913" t="s">
        <v>388</v>
      </c>
      <c r="E3913" t="s">
        <v>276</v>
      </c>
      <c r="F3913" t="s">
        <v>427</v>
      </c>
      <c r="G3913" s="8" t="s">
        <v>428</v>
      </c>
      <c r="H3913" t="s">
        <v>319</v>
      </c>
      <c r="I3913" s="7">
        <v>0</v>
      </c>
      <c r="L3913" s="7">
        <v>1113180693</v>
      </c>
      <c r="M3913" s="7">
        <v>134564310</v>
      </c>
      <c r="N3913" s="7">
        <v>19363084</v>
      </c>
      <c r="O3913" s="20" t="str">
        <f t="shared" si="124"/>
        <v/>
      </c>
    </row>
    <row r="3914" spans="1:15">
      <c r="A3914" s="20" t="str">
        <f t="shared" si="123"/>
        <v>Frjálsi lífeyrissjóðurinnDeild/leið I</v>
      </c>
      <c r="B3914" s="20" t="str">
        <f>_xlfn.IFNA(INDEX(Listi!$AI:$AI,MATCH(C3914,Listi!$AJ:$AJ,0)),INDEX(Listi!T:T,MATCH(C3914,Listi!U:U,0)))</f>
        <v xml:space="preserve">Frjálsi </v>
      </c>
      <c r="C3914" t="s">
        <v>222</v>
      </c>
      <c r="D3914" t="s">
        <v>223</v>
      </c>
      <c r="E3914" t="s">
        <v>276</v>
      </c>
      <c r="F3914" t="s">
        <v>427</v>
      </c>
      <c r="G3914" s="8" t="s">
        <v>428</v>
      </c>
      <c r="H3914" t="s">
        <v>319</v>
      </c>
      <c r="I3914" s="7">
        <v>4759402000</v>
      </c>
      <c r="L3914" s="7">
        <v>199278730000</v>
      </c>
      <c r="M3914" s="7">
        <v>10813020000</v>
      </c>
      <c r="N3914" s="7">
        <v>2178012000</v>
      </c>
      <c r="O3914" s="20" t="str">
        <f t="shared" si="124"/>
        <v/>
      </c>
    </row>
    <row r="3915" spans="1:15">
      <c r="A3915" s="20" t="str">
        <f t="shared" si="123"/>
        <v>Frjálsi lífeyrissjóðurinnDeild/leið II</v>
      </c>
      <c r="B3915" s="20" t="str">
        <f>_xlfn.IFNA(INDEX(Listi!$AI:$AI,MATCH(C3915,Listi!$AJ:$AJ,0)),INDEX(Listi!T:T,MATCH(C3915,Listi!U:U,0)))</f>
        <v xml:space="preserve">Frjálsi </v>
      </c>
      <c r="C3915" t="s">
        <v>222</v>
      </c>
      <c r="D3915" t="s">
        <v>224</v>
      </c>
      <c r="E3915" t="s">
        <v>276</v>
      </c>
      <c r="F3915" t="s">
        <v>427</v>
      </c>
      <c r="G3915" s="8" t="s">
        <v>428</v>
      </c>
      <c r="H3915" t="s">
        <v>319</v>
      </c>
      <c r="I3915" s="7">
        <v>332370000</v>
      </c>
      <c r="L3915" s="7">
        <v>29681370000</v>
      </c>
      <c r="M3915" s="7">
        <v>1864883000</v>
      </c>
      <c r="N3915" s="7">
        <v>401735000</v>
      </c>
      <c r="O3915" s="20" t="str">
        <f t="shared" si="124"/>
        <v/>
      </c>
    </row>
    <row r="3916" spans="1:15">
      <c r="A3916" s="20" t="str">
        <f t="shared" si="123"/>
        <v>Frjálsi lífeyrissjóðurinnDeild/leið III</v>
      </c>
      <c r="B3916" s="20" t="str">
        <f>_xlfn.IFNA(INDEX(Listi!$AI:$AI,MATCH(C3916,Listi!$AJ:$AJ,0)),INDEX(Listi!T:T,MATCH(C3916,Listi!U:U,0)))</f>
        <v xml:space="preserve">Frjálsi </v>
      </c>
      <c r="C3916" t="s">
        <v>222</v>
      </c>
      <c r="D3916" t="s">
        <v>225</v>
      </c>
      <c r="E3916" t="s">
        <v>276</v>
      </c>
      <c r="F3916" t="s">
        <v>427</v>
      </c>
      <c r="G3916" s="8" t="s">
        <v>428</v>
      </c>
      <c r="H3916" t="s">
        <v>319</v>
      </c>
      <c r="I3916" s="7">
        <v>56050000</v>
      </c>
      <c r="L3916" s="7">
        <v>43554797000</v>
      </c>
      <c r="M3916" s="7">
        <v>2564479000</v>
      </c>
      <c r="N3916" s="7">
        <v>1456678000</v>
      </c>
      <c r="O3916" s="20" t="str">
        <f t="shared" si="124"/>
        <v/>
      </c>
    </row>
    <row r="3917" spans="1:15">
      <c r="A3917" s="20" t="str">
        <f t="shared" si="123"/>
        <v>Frjálsi lífeyrissjóðurinnFrjálsi Áhætta</v>
      </c>
      <c r="B3917" s="20" t="str">
        <f>_xlfn.IFNA(INDEX(Listi!$AI:$AI,MATCH(C3917,Listi!$AJ:$AJ,0)),INDEX(Listi!T:T,MATCH(C3917,Listi!U:U,0)))</f>
        <v xml:space="preserve">Frjálsi </v>
      </c>
      <c r="C3917" t="s">
        <v>222</v>
      </c>
      <c r="D3917" t="s">
        <v>226</v>
      </c>
      <c r="E3917" t="s">
        <v>276</v>
      </c>
      <c r="F3917" t="s">
        <v>427</v>
      </c>
      <c r="G3917" s="8" t="s">
        <v>428</v>
      </c>
      <c r="H3917" t="s">
        <v>319</v>
      </c>
      <c r="I3917" s="7">
        <v>106165000</v>
      </c>
      <c r="L3917" s="7">
        <v>2707615000</v>
      </c>
      <c r="M3917" s="7">
        <v>335331000</v>
      </c>
      <c r="N3917" s="7">
        <v>1872000</v>
      </c>
      <c r="O3917" s="20" t="str">
        <f t="shared" si="124"/>
        <v/>
      </c>
    </row>
    <row r="3918" spans="1:15">
      <c r="A3918" s="20" t="str">
        <f t="shared" si="123"/>
        <v>Frjálsi lífeyrissjóðurinnSameiginleg deild</v>
      </c>
      <c r="B3918" s="20" t="str">
        <f>_xlfn.IFNA(INDEX(Listi!$AI:$AI,MATCH(C3918,Listi!$AJ:$AJ,0)),INDEX(Listi!T:T,MATCH(C3918,Listi!U:U,0)))</f>
        <v xml:space="preserve">Frjálsi </v>
      </c>
      <c r="C3918" t="s">
        <v>222</v>
      </c>
      <c r="D3918" t="s">
        <v>311</v>
      </c>
      <c r="E3918" t="s">
        <v>276</v>
      </c>
      <c r="F3918" t="s">
        <v>427</v>
      </c>
      <c r="G3918" s="8" t="s">
        <v>428</v>
      </c>
      <c r="H3918" t="s">
        <v>319</v>
      </c>
      <c r="I3918" s="7">
        <v>0</v>
      </c>
      <c r="L3918" s="7">
        <v>0</v>
      </c>
      <c r="M3918" s="7">
        <v>0</v>
      </c>
      <c r="N3918" s="7">
        <v>0</v>
      </c>
      <c r="O3918" s="20" t="str">
        <f t="shared" si="124"/>
        <v/>
      </c>
    </row>
    <row r="3919" spans="1:15">
      <c r="A3919" s="20" t="str">
        <f t="shared" si="123"/>
        <v>Frjálsi lífeyrissjóðurinnSamtryggingardeild</v>
      </c>
      <c r="B3919" s="20" t="str">
        <f>_xlfn.IFNA(INDEX(Listi!$AI:$AI,MATCH(C3919,Listi!$AJ:$AJ,0)),INDEX(Listi!T:T,MATCH(C3919,Listi!U:U,0)))</f>
        <v xml:space="preserve">Frjálsi </v>
      </c>
      <c r="C3919" t="s">
        <v>222</v>
      </c>
      <c r="D3919" t="s">
        <v>205</v>
      </c>
      <c r="E3919" t="s">
        <v>275</v>
      </c>
      <c r="F3919" t="s">
        <v>427</v>
      </c>
      <c r="G3919" s="8" t="s">
        <v>428</v>
      </c>
      <c r="H3919" t="s">
        <v>319</v>
      </c>
      <c r="I3919" s="7">
        <v>1485492000</v>
      </c>
      <c r="L3919" s="7">
        <v>127148465000</v>
      </c>
      <c r="M3919" s="7">
        <v>7524433000</v>
      </c>
      <c r="N3919" s="7">
        <v>1254273000</v>
      </c>
      <c r="O3919" s="20" t="str">
        <f t="shared" si="124"/>
        <v/>
      </c>
    </row>
    <row r="3920" spans="1:15">
      <c r="A3920" s="20" t="str">
        <f t="shared" si="123"/>
        <v>Gildi - lífeyrissjóðurFramtíðarsýn 1</v>
      </c>
      <c r="B3920" s="20" t="str">
        <f>_xlfn.IFNA(INDEX(Listi!$AI:$AI,MATCH(C3920,Listi!$AJ:$AJ,0)),INDEX(Listi!T:T,MATCH(C3920,Listi!U:U,0)))</f>
        <v xml:space="preserve">Gildi  </v>
      </c>
      <c r="C3920" t="s">
        <v>227</v>
      </c>
      <c r="D3920" t="s">
        <v>373</v>
      </c>
      <c r="E3920" t="s">
        <v>276</v>
      </c>
      <c r="F3920" t="s">
        <v>427</v>
      </c>
      <c r="G3920" s="8" t="s">
        <v>428</v>
      </c>
      <c r="H3920" t="s">
        <v>319</v>
      </c>
      <c r="I3920" s="7">
        <v>0</v>
      </c>
      <c r="L3920" s="7">
        <v>3223959491</v>
      </c>
      <c r="M3920" s="7">
        <v>185065371</v>
      </c>
      <c r="N3920" s="7">
        <v>99697779</v>
      </c>
      <c r="O3920" s="20" t="str">
        <f t="shared" si="124"/>
        <v/>
      </c>
    </row>
    <row r="3921" spans="1:15">
      <c r="A3921" s="20" t="str">
        <f t="shared" si="123"/>
        <v>Gildi - lífeyrissjóðurFramtíðarsýn 2</v>
      </c>
      <c r="B3921" s="20" t="str">
        <f>_xlfn.IFNA(INDEX(Listi!$AI:$AI,MATCH(C3921,Listi!$AJ:$AJ,0)),INDEX(Listi!T:T,MATCH(C3921,Listi!U:U,0)))</f>
        <v xml:space="preserve">Gildi  </v>
      </c>
      <c r="C3921" t="s">
        <v>227</v>
      </c>
      <c r="D3921" t="s">
        <v>374</v>
      </c>
      <c r="E3921" t="s">
        <v>276</v>
      </c>
      <c r="F3921" t="s">
        <v>427</v>
      </c>
      <c r="G3921" s="8" t="s">
        <v>428</v>
      </c>
      <c r="H3921" t="s">
        <v>319</v>
      </c>
      <c r="I3921" s="7">
        <v>0</v>
      </c>
      <c r="L3921" s="7">
        <v>3172355810</v>
      </c>
      <c r="M3921" s="7">
        <v>227598529</v>
      </c>
      <c r="N3921" s="7">
        <v>70042741</v>
      </c>
      <c r="O3921" s="20" t="str">
        <f t="shared" si="124"/>
        <v/>
      </c>
    </row>
    <row r="3922" spans="1:15">
      <c r="A3922" s="20" t="str">
        <f t="shared" si="123"/>
        <v>Gildi - lífeyrissjóðurFramtíðarsýn 3</v>
      </c>
      <c r="B3922" s="20" t="str">
        <f>_xlfn.IFNA(INDEX(Listi!$AI:$AI,MATCH(C3922,Listi!$AJ:$AJ,0)),INDEX(Listi!T:T,MATCH(C3922,Listi!U:U,0)))</f>
        <v xml:space="preserve">Gildi  </v>
      </c>
      <c r="C3922" t="s">
        <v>227</v>
      </c>
      <c r="D3922" t="s">
        <v>380</v>
      </c>
      <c r="E3922" t="s">
        <v>276</v>
      </c>
      <c r="F3922" t="s">
        <v>427</v>
      </c>
      <c r="G3922" s="8" t="s">
        <v>428</v>
      </c>
      <c r="H3922" t="s">
        <v>319</v>
      </c>
      <c r="I3922" s="7">
        <v>0</v>
      </c>
      <c r="L3922" s="7">
        <v>1220667693</v>
      </c>
      <c r="M3922" s="7">
        <v>206427664</v>
      </c>
      <c r="N3922" s="7">
        <v>61376636</v>
      </c>
      <c r="O3922" s="20" t="str">
        <f t="shared" si="124"/>
        <v/>
      </c>
    </row>
    <row r="3923" spans="1:15">
      <c r="A3923" s="20" t="str">
        <f t="shared" si="123"/>
        <v>Gildi - lífeyrissjóðurSamtryggingardeild</v>
      </c>
      <c r="B3923" s="20" t="str">
        <f>_xlfn.IFNA(INDEX(Listi!$AI:$AI,MATCH(C3923,Listi!$AJ:$AJ,0)),INDEX(Listi!T:T,MATCH(C3923,Listi!U:U,0)))</f>
        <v xml:space="preserve">Gildi  </v>
      </c>
      <c r="C3923" t="s">
        <v>227</v>
      </c>
      <c r="D3923" t="s">
        <v>205</v>
      </c>
      <c r="E3923" t="s">
        <v>275</v>
      </c>
      <c r="F3923" t="s">
        <v>427</v>
      </c>
      <c r="G3923" s="8" t="s">
        <v>428</v>
      </c>
      <c r="H3923" t="s">
        <v>319</v>
      </c>
      <c r="I3923" s="7">
        <v>1</v>
      </c>
      <c r="L3923" s="7">
        <v>908474103084</v>
      </c>
      <c r="M3923" s="7">
        <v>33404441428</v>
      </c>
      <c r="N3923" s="7">
        <v>20772915594</v>
      </c>
      <c r="O3923" s="20" t="str">
        <f t="shared" si="124"/>
        <v/>
      </c>
    </row>
    <row r="3924" spans="1:15">
      <c r="A3924" s="20" t="str">
        <f t="shared" si="123"/>
        <v>Íslandsbanki hf.Erlend verðbréf</v>
      </c>
      <c r="B3924" s="20" t="str">
        <f>_xlfn.IFNA(INDEX(Listi!$AI:$AI,MATCH(C3924,Listi!$AJ:$AJ,0)),INDEX(Listi!T:T,MATCH(C3924,Listi!U:U,0)))</f>
        <v>Íslandsbanki</v>
      </c>
      <c r="C3924" t="s">
        <v>228</v>
      </c>
      <c r="D3924" t="s">
        <v>229</v>
      </c>
      <c r="E3924" t="s">
        <v>276</v>
      </c>
      <c r="F3924" t="s">
        <v>427</v>
      </c>
      <c r="G3924" s="8" t="s">
        <v>428</v>
      </c>
      <c r="H3924" t="s">
        <v>319</v>
      </c>
      <c r="I3924" s="7">
        <v>0</v>
      </c>
      <c r="L3924" s="7">
        <v>1602556114</v>
      </c>
      <c r="M3924" s="7">
        <v>15640340</v>
      </c>
      <c r="N3924" s="7">
        <v>15279587</v>
      </c>
      <c r="O3924" s="20" t="str">
        <f t="shared" si="124"/>
        <v/>
      </c>
    </row>
    <row r="3925" spans="1:15">
      <c r="A3925" s="20" t="str">
        <f t="shared" si="123"/>
        <v>Íslandsbanki hf.Húsnæðisleið</v>
      </c>
      <c r="B3925" s="20" t="str">
        <f>_xlfn.IFNA(INDEX(Listi!$AI:$AI,MATCH(C3925,Listi!$AJ:$AJ,0)),INDEX(Listi!T:T,MATCH(C3925,Listi!U:U,0)))</f>
        <v>Íslandsbanki</v>
      </c>
      <c r="C3925" t="s">
        <v>228</v>
      </c>
      <c r="D3925" t="s">
        <v>307</v>
      </c>
      <c r="E3925" t="s">
        <v>276</v>
      </c>
      <c r="F3925" t="s">
        <v>427</v>
      </c>
      <c r="G3925" s="8" t="s">
        <v>428</v>
      </c>
      <c r="H3925" t="s">
        <v>319</v>
      </c>
      <c r="I3925" s="7">
        <v>425676792</v>
      </c>
      <c r="L3925" s="7">
        <v>2334808209</v>
      </c>
      <c r="M3925" s="7">
        <v>1128225985</v>
      </c>
      <c r="N3925" s="7">
        <v>7159457</v>
      </c>
      <c r="O3925" s="20" t="str">
        <f t="shared" si="124"/>
        <v/>
      </c>
    </row>
    <row r="3926" spans="1:15">
      <c r="A3926" s="20" t="str">
        <f t="shared" si="123"/>
        <v>Íslandsbanki hf.Lífeyrisreikningur-óverðtryggður</v>
      </c>
      <c r="B3926" s="20" t="str">
        <f>_xlfn.IFNA(INDEX(Listi!$AI:$AI,MATCH(C3926,Listi!$AJ:$AJ,0)),INDEX(Listi!T:T,MATCH(C3926,Listi!U:U,0)))</f>
        <v>Íslandsbanki</v>
      </c>
      <c r="C3926" t="s">
        <v>228</v>
      </c>
      <c r="D3926" t="s">
        <v>231</v>
      </c>
      <c r="E3926" t="s">
        <v>276</v>
      </c>
      <c r="F3926" t="s">
        <v>427</v>
      </c>
      <c r="G3926" s="8" t="s">
        <v>428</v>
      </c>
      <c r="H3926" t="s">
        <v>319</v>
      </c>
      <c r="I3926" s="7">
        <v>0</v>
      </c>
      <c r="L3926" s="7">
        <v>2506311736</v>
      </c>
      <c r="M3926" s="7">
        <v>879015901</v>
      </c>
      <c r="N3926" s="7">
        <v>95740979</v>
      </c>
      <c r="O3926" s="20" t="str">
        <f t="shared" si="124"/>
        <v/>
      </c>
    </row>
    <row r="3927" spans="1:15">
      <c r="A3927" s="20" t="str">
        <f t="shared" si="123"/>
        <v>Íslandsbanki hf.Lífeyrisreikningur-verðtryggður</v>
      </c>
      <c r="B3927" s="20" t="str">
        <f>_xlfn.IFNA(INDEX(Listi!$AI:$AI,MATCH(C3927,Listi!$AJ:$AJ,0)),INDEX(Listi!T:T,MATCH(C3927,Listi!U:U,0)))</f>
        <v>Íslandsbanki</v>
      </c>
      <c r="C3927" t="s">
        <v>228</v>
      </c>
      <c r="D3927" t="s">
        <v>232</v>
      </c>
      <c r="E3927" t="s">
        <v>276</v>
      </c>
      <c r="F3927" t="s">
        <v>427</v>
      </c>
      <c r="G3927" s="8" t="s">
        <v>428</v>
      </c>
      <c r="H3927" t="s">
        <v>319</v>
      </c>
      <c r="I3927" s="7">
        <v>0</v>
      </c>
      <c r="L3927" s="7">
        <v>35933944171</v>
      </c>
      <c r="M3927" s="7">
        <v>3575627585</v>
      </c>
      <c r="N3927" s="7">
        <v>973599891</v>
      </c>
      <c r="O3927" s="20" t="str">
        <f t="shared" si="124"/>
        <v/>
      </c>
    </row>
    <row r="3928" spans="1:15">
      <c r="A3928" s="20" t="str">
        <f t="shared" si="123"/>
        <v>Íslandsbanki hf.Löng ríkisskuldabréf</v>
      </c>
      <c r="B3928" s="20" t="str">
        <f>_xlfn.IFNA(INDEX(Listi!$AI:$AI,MATCH(C3928,Listi!$AJ:$AJ,0)),INDEX(Listi!T:T,MATCH(C3928,Listi!U:U,0)))</f>
        <v>Íslandsbanki</v>
      </c>
      <c r="C3928" t="s">
        <v>228</v>
      </c>
      <c r="D3928" t="s">
        <v>233</v>
      </c>
      <c r="E3928" t="s">
        <v>276</v>
      </c>
      <c r="F3928" t="s">
        <v>427</v>
      </c>
      <c r="G3928" s="8" t="s">
        <v>428</v>
      </c>
      <c r="H3928" t="s">
        <v>319</v>
      </c>
      <c r="I3928" s="7">
        <v>0</v>
      </c>
      <c r="L3928" s="7">
        <v>753232602</v>
      </c>
      <c r="M3928" s="7">
        <v>52540738</v>
      </c>
      <c r="N3928" s="7">
        <v>25520229</v>
      </c>
      <c r="O3928" s="20" t="str">
        <f t="shared" si="124"/>
        <v/>
      </c>
    </row>
    <row r="3929" spans="1:15">
      <c r="A3929" s="20" t="str">
        <f t="shared" si="123"/>
        <v>Íslandsbanki hf.Stýring A</v>
      </c>
      <c r="B3929" s="20" t="str">
        <f>_xlfn.IFNA(INDEX(Listi!$AI:$AI,MATCH(C3929,Listi!$AJ:$AJ,0)),INDEX(Listi!T:T,MATCH(C3929,Listi!U:U,0)))</f>
        <v>Íslandsbanki</v>
      </c>
      <c r="C3929" t="s">
        <v>228</v>
      </c>
      <c r="D3929" t="s">
        <v>234</v>
      </c>
      <c r="E3929" t="s">
        <v>276</v>
      </c>
      <c r="F3929" t="s">
        <v>427</v>
      </c>
      <c r="G3929" s="8" t="s">
        <v>428</v>
      </c>
      <c r="H3929" t="s">
        <v>319</v>
      </c>
      <c r="I3929" s="7">
        <v>187129690</v>
      </c>
      <c r="L3929" s="7">
        <v>4133723797</v>
      </c>
      <c r="M3929" s="7">
        <v>215966902</v>
      </c>
      <c r="N3929" s="7">
        <v>124877843</v>
      </c>
      <c r="O3929" s="20" t="str">
        <f t="shared" si="124"/>
        <v/>
      </c>
    </row>
    <row r="3930" spans="1:15">
      <c r="A3930" s="20" t="str">
        <f t="shared" si="123"/>
        <v>Íslandsbanki hf.Stýring B</v>
      </c>
      <c r="B3930" s="20" t="str">
        <f>_xlfn.IFNA(INDEX(Listi!$AI:$AI,MATCH(C3930,Listi!$AJ:$AJ,0)),INDEX(Listi!T:T,MATCH(C3930,Listi!U:U,0)))</f>
        <v>Íslandsbanki</v>
      </c>
      <c r="C3930" t="s">
        <v>228</v>
      </c>
      <c r="D3930" t="s">
        <v>235</v>
      </c>
      <c r="E3930" t="s">
        <v>276</v>
      </c>
      <c r="F3930" t="s">
        <v>427</v>
      </c>
      <c r="G3930" s="8" t="s">
        <v>428</v>
      </c>
      <c r="H3930" t="s">
        <v>319</v>
      </c>
      <c r="I3930" s="7">
        <v>329766946</v>
      </c>
      <c r="L3930" s="7">
        <v>5860247393</v>
      </c>
      <c r="M3930" s="7">
        <v>508591885</v>
      </c>
      <c r="N3930" s="7">
        <v>77897125</v>
      </c>
      <c r="O3930" s="20" t="str">
        <f t="shared" si="124"/>
        <v/>
      </c>
    </row>
    <row r="3931" spans="1:15">
      <c r="A3931" s="20" t="str">
        <f t="shared" si="123"/>
        <v>Íslandsbanki hf.Stýring C</v>
      </c>
      <c r="B3931" s="20" t="str">
        <f>_xlfn.IFNA(INDEX(Listi!$AI:$AI,MATCH(C3931,Listi!$AJ:$AJ,0)),INDEX(Listi!T:T,MATCH(C3931,Listi!U:U,0)))</f>
        <v>Íslandsbanki</v>
      </c>
      <c r="C3931" t="s">
        <v>228</v>
      </c>
      <c r="D3931" t="s">
        <v>236</v>
      </c>
      <c r="E3931" t="s">
        <v>276</v>
      </c>
      <c r="F3931" t="s">
        <v>427</v>
      </c>
      <c r="G3931" s="8" t="s">
        <v>428</v>
      </c>
      <c r="H3931" t="s">
        <v>319</v>
      </c>
      <c r="I3931" s="7">
        <v>510503684</v>
      </c>
      <c r="L3931" s="7">
        <v>8014427899</v>
      </c>
      <c r="M3931" s="7">
        <v>751053797</v>
      </c>
      <c r="N3931" s="7">
        <v>58531298</v>
      </c>
      <c r="O3931" s="20" t="str">
        <f t="shared" si="124"/>
        <v/>
      </c>
    </row>
    <row r="3932" spans="1:15">
      <c r="A3932" s="20" t="str">
        <f t="shared" si="123"/>
        <v>Íslandsbanki hf.Stýring D</v>
      </c>
      <c r="B3932" s="20" t="str">
        <f>_xlfn.IFNA(INDEX(Listi!$AI:$AI,MATCH(C3932,Listi!$AJ:$AJ,0)),INDEX(Listi!T:T,MATCH(C3932,Listi!U:U,0)))</f>
        <v>Íslandsbanki</v>
      </c>
      <c r="C3932" t="s">
        <v>228</v>
      </c>
      <c r="D3932" t="s">
        <v>237</v>
      </c>
      <c r="E3932" t="s">
        <v>276</v>
      </c>
      <c r="F3932" t="s">
        <v>427</v>
      </c>
      <c r="G3932" s="8" t="s">
        <v>428</v>
      </c>
      <c r="H3932" t="s">
        <v>319</v>
      </c>
      <c r="I3932" s="7">
        <v>546306313</v>
      </c>
      <c r="L3932" s="7">
        <v>5826614423</v>
      </c>
      <c r="M3932" s="7">
        <v>1371163557</v>
      </c>
      <c r="N3932" s="7">
        <v>36861109</v>
      </c>
      <c r="O3932" s="20" t="str">
        <f t="shared" si="124"/>
        <v/>
      </c>
    </row>
    <row r="3933" spans="1:15">
      <c r="A3933" s="20" t="str">
        <f t="shared" si="123"/>
        <v>Íslandsbanki hf.Stýring E</v>
      </c>
      <c r="B3933" s="20" t="str">
        <f>_xlfn.IFNA(INDEX(Listi!$AI:$AI,MATCH(C3933,Listi!$AJ:$AJ,0)),INDEX(Listi!T:T,MATCH(C3933,Listi!U:U,0)))</f>
        <v>Íslandsbanki</v>
      </c>
      <c r="C3933" t="s">
        <v>228</v>
      </c>
      <c r="D3933" t="s">
        <v>580</v>
      </c>
      <c r="E3933" t="s">
        <v>276</v>
      </c>
      <c r="F3933" t="s">
        <v>427</v>
      </c>
      <c r="G3933" s="8" t="s">
        <v>428</v>
      </c>
      <c r="H3933" t="s">
        <v>319</v>
      </c>
      <c r="I3933" s="7">
        <v>2865178</v>
      </c>
      <c r="L3933" s="7">
        <v>99567247</v>
      </c>
      <c r="M3933" s="7">
        <v>7691901</v>
      </c>
      <c r="N3933" s="7">
        <v>670647</v>
      </c>
      <c r="O3933" s="20" t="str">
        <f t="shared" si="124"/>
        <v/>
      </c>
    </row>
    <row r="3934" spans="1:15">
      <c r="A3934" s="20" t="str">
        <f t="shared" si="123"/>
        <v>Íslenski lífeyrissjóðurinnLíf 1</v>
      </c>
      <c r="B3934" s="20" t="str">
        <f>_xlfn.IFNA(INDEX(Listi!$AI:$AI,MATCH(C3934,Listi!$AJ:$AJ,0)),INDEX(Listi!T:T,MATCH(C3934,Listi!U:U,0)))</f>
        <v xml:space="preserve">Íslenski  </v>
      </c>
      <c r="C3934" t="s">
        <v>238</v>
      </c>
      <c r="D3934" t="s">
        <v>239</v>
      </c>
      <c r="E3934" t="s">
        <v>276</v>
      </c>
      <c r="F3934" t="s">
        <v>427</v>
      </c>
      <c r="G3934" s="8" t="s">
        <v>428</v>
      </c>
      <c r="H3934" t="s">
        <v>319</v>
      </c>
      <c r="I3934" s="7">
        <v>605218332</v>
      </c>
      <c r="L3934" s="7">
        <v>34645188332</v>
      </c>
      <c r="M3934" s="7">
        <v>5859453012</v>
      </c>
      <c r="N3934" s="7">
        <v>977930648</v>
      </c>
      <c r="O3934" s="20" t="str">
        <f t="shared" si="124"/>
        <v/>
      </c>
    </row>
    <row r="3935" spans="1:15">
      <c r="A3935" s="20" t="str">
        <f t="shared" si="123"/>
        <v>Íslenski lífeyrissjóðurinnLíf 2</v>
      </c>
      <c r="B3935" s="20" t="str">
        <f>_xlfn.IFNA(INDEX(Listi!$AI:$AI,MATCH(C3935,Listi!$AJ:$AJ,0)),INDEX(Listi!T:T,MATCH(C3935,Listi!U:U,0)))</f>
        <v xml:space="preserve">Íslenski  </v>
      </c>
      <c r="C3935" t="s">
        <v>238</v>
      </c>
      <c r="D3935" t="s">
        <v>240</v>
      </c>
      <c r="E3935" t="s">
        <v>276</v>
      </c>
      <c r="F3935" t="s">
        <v>427</v>
      </c>
      <c r="G3935" s="8" t="s">
        <v>428</v>
      </c>
      <c r="H3935" t="s">
        <v>319</v>
      </c>
      <c r="I3935" s="7">
        <v>608274042</v>
      </c>
      <c r="L3935" s="7">
        <v>31029129445</v>
      </c>
      <c r="M3935" s="7">
        <v>2139527304</v>
      </c>
      <c r="N3935" s="7">
        <v>531278955</v>
      </c>
      <c r="O3935" s="20" t="str">
        <f t="shared" si="124"/>
        <v/>
      </c>
    </row>
    <row r="3936" spans="1:15">
      <c r="A3936" s="20" t="str">
        <f t="shared" si="123"/>
        <v>Íslenski lífeyrissjóðurinnLíf 3</v>
      </c>
      <c r="B3936" s="20" t="str">
        <f>_xlfn.IFNA(INDEX(Listi!$AI:$AI,MATCH(C3936,Listi!$AJ:$AJ,0)),INDEX(Listi!T:T,MATCH(C3936,Listi!U:U,0)))</f>
        <v xml:space="preserve">Íslenski  </v>
      </c>
      <c r="C3936" t="s">
        <v>238</v>
      </c>
      <c r="D3936" t="s">
        <v>241</v>
      </c>
      <c r="E3936" t="s">
        <v>276</v>
      </c>
      <c r="F3936" t="s">
        <v>427</v>
      </c>
      <c r="G3936" s="8" t="s">
        <v>428</v>
      </c>
      <c r="H3936" t="s">
        <v>319</v>
      </c>
      <c r="I3936" s="7">
        <v>366731989</v>
      </c>
      <c r="L3936" s="7">
        <v>26552298455</v>
      </c>
      <c r="M3936" s="7">
        <v>1349981892</v>
      </c>
      <c r="N3936" s="7">
        <v>474868471</v>
      </c>
      <c r="O3936" s="20" t="str">
        <f t="shared" si="124"/>
        <v/>
      </c>
    </row>
    <row r="3937" spans="1:15">
      <c r="A3937" s="20" t="str">
        <f t="shared" si="123"/>
        <v>Íslenski lífeyrissjóðurinnLíf 4</v>
      </c>
      <c r="B3937" s="20" t="str">
        <f>_xlfn.IFNA(INDEX(Listi!$AI:$AI,MATCH(C3937,Listi!$AJ:$AJ,0)),INDEX(Listi!T:T,MATCH(C3937,Listi!U:U,0)))</f>
        <v xml:space="preserve">Íslenski  </v>
      </c>
      <c r="C3937" t="s">
        <v>238</v>
      </c>
      <c r="D3937" t="s">
        <v>242</v>
      </c>
      <c r="E3937" t="s">
        <v>276</v>
      </c>
      <c r="F3937" t="s">
        <v>427</v>
      </c>
      <c r="G3937" s="8" t="s">
        <v>428</v>
      </c>
      <c r="H3937" t="s">
        <v>319</v>
      </c>
      <c r="I3937" s="7">
        <v>0</v>
      </c>
      <c r="L3937" s="7">
        <v>15323468197</v>
      </c>
      <c r="M3937" s="7">
        <v>592019313</v>
      </c>
      <c r="N3937" s="7">
        <v>649721424</v>
      </c>
      <c r="O3937" s="20" t="str">
        <f t="shared" si="124"/>
        <v/>
      </c>
    </row>
    <row r="3938" spans="1:15">
      <c r="A3938" s="20" t="str">
        <f t="shared" si="123"/>
        <v>Íslenski lífeyrissjóðurinnSamtryggingardeild</v>
      </c>
      <c r="B3938" s="20" t="str">
        <f>_xlfn.IFNA(INDEX(Listi!$AI:$AI,MATCH(C3938,Listi!$AJ:$AJ,0)),INDEX(Listi!T:T,MATCH(C3938,Listi!U:U,0)))</f>
        <v xml:space="preserve">Íslenski  </v>
      </c>
      <c r="C3938" t="s">
        <v>238</v>
      </c>
      <c r="D3938" t="s">
        <v>205</v>
      </c>
      <c r="E3938" t="s">
        <v>275</v>
      </c>
      <c r="F3938" t="s">
        <v>427</v>
      </c>
      <c r="G3938" s="8" t="s">
        <v>428</v>
      </c>
      <c r="H3938" t="s">
        <v>319</v>
      </c>
      <c r="I3938" s="7">
        <v>582852697</v>
      </c>
      <c r="L3938" s="7">
        <v>32369481106</v>
      </c>
      <c r="M3938" s="7">
        <v>2513450236</v>
      </c>
      <c r="N3938" s="7">
        <v>182749847</v>
      </c>
      <c r="O3938" s="20" t="str">
        <f t="shared" si="124"/>
        <v/>
      </c>
    </row>
    <row r="3939" spans="1:15">
      <c r="A3939" s="20" t="str">
        <f t="shared" si="123"/>
        <v>Kvika banki hf.Ævileið</v>
      </c>
      <c r="B3939" s="20" t="str">
        <f>_xlfn.IFNA(INDEX(Listi!$AI:$AI,MATCH(C3939,Listi!$AJ:$AJ,0)),INDEX(Listi!T:T,MATCH(C3939,Listi!U:U,0)))</f>
        <v xml:space="preserve">Kvika banki </v>
      </c>
      <c r="C3939" t="s">
        <v>243</v>
      </c>
      <c r="D3939" t="s">
        <v>248</v>
      </c>
      <c r="E3939" t="s">
        <v>276</v>
      </c>
      <c r="F3939" t="s">
        <v>427</v>
      </c>
      <c r="G3939" s="8" t="s">
        <v>428</v>
      </c>
      <c r="H3939" t="s">
        <v>319</v>
      </c>
      <c r="I3939" s="7">
        <v>15650761</v>
      </c>
      <c r="L3939" s="7">
        <v>83990162</v>
      </c>
      <c r="M3939" s="7">
        <v>9152445</v>
      </c>
      <c r="N3939" s="7">
        <v>0</v>
      </c>
      <c r="O3939" s="20" t="str">
        <f t="shared" si="124"/>
        <v/>
      </c>
    </row>
    <row r="3940" spans="1:15">
      <c r="A3940" s="20" t="str">
        <f t="shared" si="123"/>
        <v>Kvika banki hf.Innlánaleið</v>
      </c>
      <c r="B3940" s="20" t="str">
        <f>_xlfn.IFNA(INDEX(Listi!$AI:$AI,MATCH(C3940,Listi!$AJ:$AJ,0)),INDEX(Listi!T:T,MATCH(C3940,Listi!U:U,0)))</f>
        <v xml:space="preserve">Kvika banki </v>
      </c>
      <c r="C3940" t="s">
        <v>243</v>
      </c>
      <c r="D3940" t="s">
        <v>230</v>
      </c>
      <c r="E3940" t="s">
        <v>276</v>
      </c>
      <c r="F3940" t="s">
        <v>427</v>
      </c>
      <c r="G3940" s="8" t="s">
        <v>428</v>
      </c>
      <c r="H3940" t="s">
        <v>319</v>
      </c>
      <c r="I3940" s="7">
        <v>0</v>
      </c>
      <c r="L3940" s="7">
        <v>2045925829</v>
      </c>
      <c r="M3940" s="7">
        <v>336947043</v>
      </c>
      <c r="N3940" s="7">
        <v>10453565</v>
      </c>
      <c r="O3940" s="20" t="str">
        <f t="shared" si="124"/>
        <v/>
      </c>
    </row>
    <row r="3941" spans="1:15">
      <c r="A3941" s="20" t="str">
        <f t="shared" si="123"/>
        <v>Kvika banki hf.Kvika Séreignasparnaður 5</v>
      </c>
      <c r="B3941" s="20" t="str">
        <f>_xlfn.IFNA(INDEX(Listi!$AI:$AI,MATCH(C3941,Listi!$AJ:$AJ,0)),INDEX(Listi!T:T,MATCH(C3941,Listi!U:U,0)))</f>
        <v xml:space="preserve">Kvika banki </v>
      </c>
      <c r="C3941" t="s">
        <v>243</v>
      </c>
      <c r="D3941" t="s">
        <v>471</v>
      </c>
      <c r="E3941" t="s">
        <v>276</v>
      </c>
      <c r="F3941" t="s">
        <v>427</v>
      </c>
      <c r="G3941" s="8" t="s">
        <v>428</v>
      </c>
      <c r="H3941" t="s">
        <v>319</v>
      </c>
      <c r="I3941" s="7">
        <v>0</v>
      </c>
      <c r="L3941" s="7">
        <v>1146886398</v>
      </c>
      <c r="M3941" s="7">
        <v>0</v>
      </c>
      <c r="N3941" s="7">
        <v>0</v>
      </c>
      <c r="O3941" s="20" t="str">
        <f t="shared" si="124"/>
        <v/>
      </c>
    </row>
    <row r="3942" spans="1:15">
      <c r="A3942" s="20" t="str">
        <f t="shared" si="123"/>
        <v>Kvika banki hf.MP Séreign 1</v>
      </c>
      <c r="B3942" s="20" t="str">
        <f>_xlfn.IFNA(INDEX(Listi!$AI:$AI,MATCH(C3942,Listi!$AJ:$AJ,0)),INDEX(Listi!T:T,MATCH(C3942,Listi!U:U,0)))</f>
        <v xml:space="preserve">Kvika banki </v>
      </c>
      <c r="C3942" t="s">
        <v>243</v>
      </c>
      <c r="D3942" t="s">
        <v>244</v>
      </c>
      <c r="E3942" t="s">
        <v>276</v>
      </c>
      <c r="F3942" t="s">
        <v>427</v>
      </c>
      <c r="G3942" s="8" t="s">
        <v>428</v>
      </c>
      <c r="H3942" t="s">
        <v>319</v>
      </c>
      <c r="I3942" s="7">
        <v>0</v>
      </c>
      <c r="L3942" s="7">
        <v>706827763</v>
      </c>
      <c r="M3942" s="7">
        <v>48440481</v>
      </c>
      <c r="N3942" s="7">
        <v>9836508</v>
      </c>
      <c r="O3942" s="20" t="str">
        <f t="shared" si="124"/>
        <v/>
      </c>
    </row>
    <row r="3943" spans="1:15">
      <c r="A3943" s="20" t="str">
        <f t="shared" si="123"/>
        <v>Kvika banki hf.MP Séreign 2</v>
      </c>
      <c r="B3943" s="20" t="str">
        <f>_xlfn.IFNA(INDEX(Listi!$AI:$AI,MATCH(C3943,Listi!$AJ:$AJ,0)),INDEX(Listi!T:T,MATCH(C3943,Listi!U:U,0)))</f>
        <v xml:space="preserve">Kvika banki </v>
      </c>
      <c r="C3943" t="s">
        <v>243</v>
      </c>
      <c r="D3943" t="s">
        <v>245</v>
      </c>
      <c r="E3943" t="s">
        <v>276</v>
      </c>
      <c r="F3943" t="s">
        <v>427</v>
      </c>
      <c r="G3943" s="8" t="s">
        <v>428</v>
      </c>
      <c r="H3943" t="s">
        <v>319</v>
      </c>
      <c r="I3943" s="7">
        <v>52505649</v>
      </c>
      <c r="L3943" s="7">
        <v>853989181</v>
      </c>
      <c r="M3943" s="7">
        <v>42441382</v>
      </c>
      <c r="N3943" s="7">
        <v>14637701</v>
      </c>
      <c r="O3943" s="20" t="str">
        <f t="shared" si="124"/>
        <v/>
      </c>
    </row>
    <row r="3944" spans="1:15">
      <c r="A3944" s="20" t="str">
        <f t="shared" si="123"/>
        <v>Kvika banki hf.MP Séreign 3</v>
      </c>
      <c r="B3944" s="20" t="str">
        <f>_xlfn.IFNA(INDEX(Listi!$AI:$AI,MATCH(C3944,Listi!$AJ:$AJ,0)),INDEX(Listi!T:T,MATCH(C3944,Listi!U:U,0)))</f>
        <v xml:space="preserve">Kvika banki </v>
      </c>
      <c r="C3944" t="s">
        <v>243</v>
      </c>
      <c r="D3944" t="s">
        <v>246</v>
      </c>
      <c r="E3944" t="s">
        <v>276</v>
      </c>
      <c r="F3944" t="s">
        <v>427</v>
      </c>
      <c r="G3944" s="8" t="s">
        <v>428</v>
      </c>
      <c r="H3944" t="s">
        <v>319</v>
      </c>
      <c r="I3944" s="7">
        <v>7650890</v>
      </c>
      <c r="L3944" s="7">
        <v>141173858</v>
      </c>
      <c r="M3944" s="7">
        <v>3374790</v>
      </c>
      <c r="N3944" s="7">
        <v>0</v>
      </c>
      <c r="O3944" s="20" t="str">
        <f t="shared" si="124"/>
        <v/>
      </c>
    </row>
    <row r="3945" spans="1:15">
      <c r="A3945" s="20" t="str">
        <f t="shared" si="123"/>
        <v>Kvika banki hf.MP Séreign 4</v>
      </c>
      <c r="B3945" s="20" t="str">
        <f>_xlfn.IFNA(INDEX(Listi!$AI:$AI,MATCH(C3945,Listi!$AJ:$AJ,0)),INDEX(Listi!T:T,MATCH(C3945,Listi!U:U,0)))</f>
        <v xml:space="preserve">Kvika banki </v>
      </c>
      <c r="C3945" t="s">
        <v>243</v>
      </c>
      <c r="D3945" t="s">
        <v>247</v>
      </c>
      <c r="E3945" t="s">
        <v>276</v>
      </c>
      <c r="F3945" t="s">
        <v>427</v>
      </c>
      <c r="G3945" s="8" t="s">
        <v>428</v>
      </c>
      <c r="H3945" t="s">
        <v>319</v>
      </c>
      <c r="I3945" s="7">
        <v>8586521</v>
      </c>
      <c r="L3945" s="7">
        <v>55886684</v>
      </c>
      <c r="M3945" s="7">
        <v>2888869</v>
      </c>
      <c r="N3945" s="7">
        <v>0</v>
      </c>
      <c r="O3945" s="20" t="str">
        <f t="shared" si="124"/>
        <v/>
      </c>
    </row>
    <row r="3946" spans="1:15">
      <c r="A3946" s="20" t="str">
        <f t="shared" si="123"/>
        <v>Landsbankinn hf.Landsbankinn Erlend verðbréf</v>
      </c>
      <c r="B3946" s="20" t="str">
        <f>_xlfn.IFNA(INDEX(Listi!$AI:$AI,MATCH(C3946,Listi!$AJ:$AJ,0)),INDEX(Listi!T:T,MATCH(C3946,Listi!U:U,0)))</f>
        <v>Landsbankinn</v>
      </c>
      <c r="C3946" t="s">
        <v>249</v>
      </c>
      <c r="D3946" t="s">
        <v>385</v>
      </c>
      <c r="E3946" t="s">
        <v>276</v>
      </c>
      <c r="F3946" t="s">
        <v>427</v>
      </c>
      <c r="G3946" s="8" t="s">
        <v>428</v>
      </c>
      <c r="H3946" t="s">
        <v>319</v>
      </c>
      <c r="I3946" s="7">
        <v>0</v>
      </c>
      <c r="L3946" s="7">
        <v>3705185129</v>
      </c>
      <c r="M3946" s="7">
        <v>119989407</v>
      </c>
      <c r="N3946" s="7">
        <v>87847878</v>
      </c>
      <c r="O3946" s="20" t="str">
        <f t="shared" si="124"/>
        <v/>
      </c>
    </row>
    <row r="3947" spans="1:15">
      <c r="A3947" s="20" t="str">
        <f t="shared" si="123"/>
        <v>Landsbankinn hf.Landsbankinn Lífeyrisbók</v>
      </c>
      <c r="B3947" s="20" t="str">
        <f>_xlfn.IFNA(INDEX(Listi!$AI:$AI,MATCH(C3947,Listi!$AJ:$AJ,0)),INDEX(Listi!T:T,MATCH(C3947,Listi!U:U,0)))</f>
        <v>Landsbankinn</v>
      </c>
      <c r="C3947" t="s">
        <v>249</v>
      </c>
      <c r="D3947" t="s">
        <v>367</v>
      </c>
      <c r="E3947" t="s">
        <v>276</v>
      </c>
      <c r="F3947" t="s">
        <v>427</v>
      </c>
      <c r="G3947" s="8" t="s">
        <v>428</v>
      </c>
      <c r="H3947" t="s">
        <v>319</v>
      </c>
      <c r="I3947" s="7">
        <v>0</v>
      </c>
      <c r="L3947" s="7">
        <v>3016213427</v>
      </c>
      <c r="M3947" s="7">
        <v>440353590</v>
      </c>
      <c r="N3947" s="7">
        <v>298769900</v>
      </c>
      <c r="O3947" s="20" t="str">
        <f t="shared" si="124"/>
        <v/>
      </c>
    </row>
    <row r="3948" spans="1:15">
      <c r="A3948" s="20" t="str">
        <f t="shared" si="123"/>
        <v>Landsbankinn hf.Landsbankinn Lífeyrisbók verðtryggð</v>
      </c>
      <c r="B3948" s="20" t="str">
        <f>_xlfn.IFNA(INDEX(Listi!$AI:$AI,MATCH(C3948,Listi!$AJ:$AJ,0)),INDEX(Listi!T:T,MATCH(C3948,Listi!U:U,0)))</f>
        <v>Landsbankinn</v>
      </c>
      <c r="C3948" t="s">
        <v>249</v>
      </c>
      <c r="D3948" t="s">
        <v>598</v>
      </c>
      <c r="E3948" t="s">
        <v>276</v>
      </c>
      <c r="F3948" t="s">
        <v>427</v>
      </c>
      <c r="G3948" s="8" t="s">
        <v>428</v>
      </c>
      <c r="H3948" t="s">
        <v>319</v>
      </c>
      <c r="I3948" s="7">
        <v>0</v>
      </c>
      <c r="L3948" s="7">
        <v>66896053137</v>
      </c>
      <c r="M3948" s="7">
        <v>6692476029</v>
      </c>
      <c r="N3948" s="7">
        <v>4680072987</v>
      </c>
      <c r="O3948" s="20" t="str">
        <f t="shared" si="124"/>
        <v/>
      </c>
    </row>
    <row r="3949" spans="1:15">
      <c r="A3949" s="20" t="str">
        <f t="shared" si="123"/>
        <v>Lífeyrissjóður bændaSamtryggingardeild</v>
      </c>
      <c r="B3949" s="20" t="str">
        <f>_xlfn.IFNA(INDEX(Listi!$AI:$AI,MATCH(C3949,Listi!$AJ:$AJ,0)),INDEX(Listi!T:T,MATCH(C3949,Listi!U:U,0)))</f>
        <v>Lífeyrissjóður bænda</v>
      </c>
      <c r="C3949" t="s">
        <v>252</v>
      </c>
      <c r="D3949" t="s">
        <v>205</v>
      </c>
      <c r="E3949" t="s">
        <v>275</v>
      </c>
      <c r="F3949" t="s">
        <v>427</v>
      </c>
      <c r="G3949" s="8" t="s">
        <v>428</v>
      </c>
      <c r="H3949" t="s">
        <v>319</v>
      </c>
      <c r="I3949" s="7">
        <v>1867704848</v>
      </c>
      <c r="L3949" s="7">
        <v>45108278171</v>
      </c>
      <c r="M3949" s="7">
        <v>776003397</v>
      </c>
      <c r="N3949" s="7">
        <v>1921473168</v>
      </c>
      <c r="O3949" s="20" t="str">
        <f t="shared" si="124"/>
        <v/>
      </c>
    </row>
    <row r="3950" spans="1:15">
      <c r="A3950" s="20" t="str">
        <f t="shared" si="123"/>
        <v>Lífeyrissjóður bankamannaAldursdeild</v>
      </c>
      <c r="B3950" s="20" t="str">
        <f>_xlfn.IFNA(INDEX(Listi!$AI:$AI,MATCH(C3950,Listi!$AJ:$AJ,0)),INDEX(Listi!T:T,MATCH(C3950,Listi!U:U,0)))</f>
        <v>Lífeyrissjóður bankam.</v>
      </c>
      <c r="C3950" t="s">
        <v>250</v>
      </c>
      <c r="D3950" t="s">
        <v>251</v>
      </c>
      <c r="E3950" t="s">
        <v>275</v>
      </c>
      <c r="F3950" t="s">
        <v>427</v>
      </c>
      <c r="G3950" s="8" t="s">
        <v>428</v>
      </c>
      <c r="H3950" t="s">
        <v>319</v>
      </c>
      <c r="I3950" s="7">
        <v>4875711000</v>
      </c>
      <c r="L3950" s="7">
        <v>61369964000</v>
      </c>
      <c r="M3950" s="7">
        <v>1996063000</v>
      </c>
      <c r="N3950" s="7">
        <v>753444000</v>
      </c>
      <c r="O3950" s="20" t="str">
        <f t="shared" si="124"/>
        <v/>
      </c>
    </row>
    <row r="3951" spans="1:15">
      <c r="A3951" s="20" t="str">
        <f t="shared" ref="A3951:A4013" si="125">CONCATENATE(C3951,D3951)</f>
        <v>Lífeyrissjóður bankamannaHlutfallsdeild</v>
      </c>
      <c r="B3951" s="20" t="str">
        <f>_xlfn.IFNA(INDEX(Listi!$AI:$AI,MATCH(C3951,Listi!$AJ:$AJ,0)),INDEX(Listi!T:T,MATCH(C3951,Listi!U:U,0)))</f>
        <v>Lífeyrissjóður bankam.</v>
      </c>
      <c r="C3951" t="s">
        <v>250</v>
      </c>
      <c r="D3951" t="s">
        <v>467</v>
      </c>
      <c r="E3951" t="s">
        <v>275</v>
      </c>
      <c r="F3951" t="s">
        <v>427</v>
      </c>
      <c r="G3951" s="8" t="s">
        <v>428</v>
      </c>
      <c r="H3951" t="s">
        <v>319</v>
      </c>
      <c r="I3951" s="7">
        <v>3752843000</v>
      </c>
      <c r="L3951" s="7">
        <v>40286427000</v>
      </c>
      <c r="M3951" s="7">
        <v>125147000</v>
      </c>
      <c r="N3951" s="7">
        <v>2741197000</v>
      </c>
      <c r="O3951" s="20" t="str">
        <f t="shared" si="124"/>
        <v/>
      </c>
    </row>
    <row r="3952" spans="1:15">
      <c r="A3952" s="20" t="str">
        <f t="shared" si="125"/>
        <v>Lífeyrissjóður RangæingaSamtryggingardeild</v>
      </c>
      <c r="B3952" s="20" t="str">
        <f>_xlfn.IFNA(INDEX(Listi!$AI:$AI,MATCH(C3952,Listi!$AJ:$AJ,0)),INDEX(Listi!T:T,MATCH(C3952,Listi!U:U,0)))</f>
        <v>Lífeyrissjóður Rang.</v>
      </c>
      <c r="C3952" t="s">
        <v>253</v>
      </c>
      <c r="D3952" t="s">
        <v>205</v>
      </c>
      <c r="E3952" t="s">
        <v>275</v>
      </c>
      <c r="F3952" t="s">
        <v>427</v>
      </c>
      <c r="G3952" s="8" t="s">
        <v>428</v>
      </c>
      <c r="H3952" t="s">
        <v>319</v>
      </c>
      <c r="I3952" s="7">
        <v>813960000</v>
      </c>
      <c r="L3952" s="7">
        <v>18949790000</v>
      </c>
      <c r="M3952" s="7">
        <v>835894000</v>
      </c>
      <c r="N3952" s="7">
        <v>386250000</v>
      </c>
      <c r="O3952" s="20" t="str">
        <f t="shared" si="124"/>
        <v/>
      </c>
    </row>
    <row r="3953" spans="1:15">
      <c r="A3953" s="20" t="str">
        <f t="shared" si="125"/>
        <v>Lífeyrissjóður starfsmanna AkureyrarbæjarSamtryggingardeild</v>
      </c>
      <c r="B3953" s="20" t="str">
        <f>_xlfn.IFNA(INDEX(Listi!$AI:$AI,MATCH(C3953,Listi!$AJ:$AJ,0)),INDEX(Listi!T:T,MATCH(C3953,Listi!U:U,0)))</f>
        <v>Lífeyrissj. starfsm. Akureyrarb.</v>
      </c>
      <c r="C3953" t="s">
        <v>274</v>
      </c>
      <c r="D3953" t="s">
        <v>205</v>
      </c>
      <c r="E3953" t="s">
        <v>275</v>
      </c>
      <c r="F3953" t="s">
        <v>427</v>
      </c>
      <c r="G3953" s="8" t="s">
        <v>428</v>
      </c>
      <c r="H3953" t="s">
        <v>319</v>
      </c>
      <c r="I3953" s="7">
        <v>569611576</v>
      </c>
      <c r="L3953" s="7">
        <v>14569496826</v>
      </c>
      <c r="M3953" s="7">
        <v>46271787</v>
      </c>
      <c r="N3953" s="7">
        <v>1160288032</v>
      </c>
      <c r="O3953" s="20" t="str">
        <f t="shared" si="124"/>
        <v/>
      </c>
    </row>
    <row r="3954" spans="1:15">
      <c r="A3954" s="20" t="str">
        <f t="shared" si="125"/>
        <v>Lífeyrissjóður starfsmanna Búnaðarbanka ÍslandsSamtryggingardeild</v>
      </c>
      <c r="B3954" s="20" t="str">
        <f>_xlfn.IFNA(INDEX(Listi!$AI:$AI,MATCH(C3954,Listi!$AJ:$AJ,0)),INDEX(Listi!T:T,MATCH(C3954,Listi!U:U,0)))</f>
        <v>Lífeyrissj. starfsm. Búnaðarb.Ísl.</v>
      </c>
      <c r="C3954" t="s">
        <v>254</v>
      </c>
      <c r="D3954" t="s">
        <v>205</v>
      </c>
      <c r="E3954" t="s">
        <v>275</v>
      </c>
      <c r="F3954" t="s">
        <v>427</v>
      </c>
      <c r="G3954" s="8" t="s">
        <v>428</v>
      </c>
      <c r="H3954" t="s">
        <v>319</v>
      </c>
      <c r="I3954" s="7">
        <v>1000747000</v>
      </c>
      <c r="L3954" s="7">
        <v>27921283000</v>
      </c>
      <c r="M3954" s="7">
        <v>7378000</v>
      </c>
      <c r="N3954" s="7">
        <v>1535577000</v>
      </c>
      <c r="O3954" s="20" t="str">
        <f t="shared" si="124"/>
        <v/>
      </c>
    </row>
    <row r="3955" spans="1:15">
      <c r="A3955" s="20" t="str">
        <f t="shared" si="125"/>
        <v>Lífeyrissjóður starfsmanna ReykjavíkurborgarSamtryggingardeild</v>
      </c>
      <c r="B3955" s="20" t="str">
        <f>_xlfn.IFNA(INDEX(Listi!$AI:$AI,MATCH(C3955,Listi!$AJ:$AJ,0)),INDEX(Listi!T:T,MATCH(C3955,Listi!U:U,0)))</f>
        <v>Lífeyrissj. starfsm. Reykjav.</v>
      </c>
      <c r="C3955" t="s">
        <v>255</v>
      </c>
      <c r="D3955" t="s">
        <v>205</v>
      </c>
      <c r="E3955" t="s">
        <v>275</v>
      </c>
      <c r="F3955" t="s">
        <v>427</v>
      </c>
      <c r="G3955" s="8" t="s">
        <v>428</v>
      </c>
      <c r="H3955" t="s">
        <v>319</v>
      </c>
      <c r="I3955" s="7">
        <v>887768488</v>
      </c>
      <c r="L3955" s="7">
        <v>92450251598</v>
      </c>
      <c r="M3955" s="7">
        <v>217604296</v>
      </c>
      <c r="N3955" s="7">
        <v>6195210428</v>
      </c>
      <c r="O3955" s="20" t="str">
        <f t="shared" si="124"/>
        <v/>
      </c>
    </row>
    <row r="3956" spans="1:15">
      <c r="A3956" s="20" t="str">
        <f t="shared" si="125"/>
        <v>Lífeyrissjóður starfsmanna ríkisinsA-deild</v>
      </c>
      <c r="B3956" s="20" t="str">
        <f>_xlfn.IFNA(INDEX(Listi!$AI:$AI,MATCH(C3956,Listi!$AJ:$AJ,0)),INDEX(Listi!T:T,MATCH(C3956,Listi!U:U,0)))</f>
        <v>LSR</v>
      </c>
      <c r="C3956" t="s">
        <v>256</v>
      </c>
      <c r="D3956" t="s">
        <v>257</v>
      </c>
      <c r="E3956" t="s">
        <v>275</v>
      </c>
      <c r="F3956" t="s">
        <v>427</v>
      </c>
      <c r="G3956" s="8" t="s">
        <v>428</v>
      </c>
      <c r="H3956" t="s">
        <v>319</v>
      </c>
      <c r="I3956" s="7">
        <v>2067376148</v>
      </c>
      <c r="L3956" s="7">
        <v>1024402726080</v>
      </c>
      <c r="M3956" s="7">
        <v>38030413328</v>
      </c>
      <c r="N3956" s="7">
        <v>13011563069</v>
      </c>
      <c r="O3956" s="20" t="str">
        <f t="shared" si="124"/>
        <v/>
      </c>
    </row>
    <row r="3957" spans="1:15">
      <c r="A3957" s="20" t="str">
        <f t="shared" si="125"/>
        <v>Lífeyrissjóður starfsmanna ríkisinsB-deild</v>
      </c>
      <c r="B3957" s="20" t="str">
        <f>_xlfn.IFNA(INDEX(Listi!$AI:$AI,MATCH(C3957,Listi!$AJ:$AJ,0)),INDEX(Listi!T:T,MATCH(C3957,Listi!U:U,0)))</f>
        <v>LSR</v>
      </c>
      <c r="C3957" t="s">
        <v>256</v>
      </c>
      <c r="D3957" t="s">
        <v>218</v>
      </c>
      <c r="E3957" t="s">
        <v>275</v>
      </c>
      <c r="F3957" t="s">
        <v>427</v>
      </c>
      <c r="G3957" s="8" t="s">
        <v>428</v>
      </c>
      <c r="H3957" t="s">
        <v>319</v>
      </c>
      <c r="I3957" s="7">
        <v>7789878959</v>
      </c>
      <c r="L3957" s="7">
        <v>297381500048</v>
      </c>
      <c r="M3957" s="7">
        <v>1364474032</v>
      </c>
      <c r="N3957" s="7">
        <v>62409553231</v>
      </c>
      <c r="O3957" s="20" t="str">
        <f t="shared" si="124"/>
        <v/>
      </c>
    </row>
    <row r="3958" spans="1:15">
      <c r="A3958" s="20" t="str">
        <f t="shared" si="125"/>
        <v>Lífeyrissjóður starfsmanna ríkisinsLeið I</v>
      </c>
      <c r="B3958" s="20" t="str">
        <f>_xlfn.IFNA(INDEX(Listi!$AI:$AI,MATCH(C3958,Listi!$AJ:$AJ,0)),INDEX(Listi!T:T,MATCH(C3958,Listi!U:U,0)))</f>
        <v>LSR</v>
      </c>
      <c r="C3958" t="s">
        <v>256</v>
      </c>
      <c r="D3958" t="s">
        <v>258</v>
      </c>
      <c r="E3958" t="s">
        <v>276</v>
      </c>
      <c r="F3958" t="s">
        <v>427</v>
      </c>
      <c r="G3958" s="8" t="s">
        <v>428</v>
      </c>
      <c r="H3958" t="s">
        <v>319</v>
      </c>
      <c r="I3958" s="7">
        <v>1743053962</v>
      </c>
      <c r="L3958" s="7">
        <v>11704214939</v>
      </c>
      <c r="M3958" s="7">
        <v>547428342</v>
      </c>
      <c r="N3958" s="7">
        <v>195323403</v>
      </c>
      <c r="O3958" s="20" t="str">
        <f t="shared" si="124"/>
        <v/>
      </c>
    </row>
    <row r="3959" spans="1:15">
      <c r="A3959" s="20" t="str">
        <f t="shared" si="125"/>
        <v>Lífeyrissjóður starfsmanna ríkisinsLeið II</v>
      </c>
      <c r="B3959" s="20" t="str">
        <f>_xlfn.IFNA(INDEX(Listi!$AI:$AI,MATCH(C3959,Listi!$AJ:$AJ,0)),INDEX(Listi!T:T,MATCH(C3959,Listi!U:U,0)))</f>
        <v>LSR</v>
      </c>
      <c r="C3959" t="s">
        <v>256</v>
      </c>
      <c r="D3959" t="s">
        <v>259</v>
      </c>
      <c r="E3959" t="s">
        <v>276</v>
      </c>
      <c r="F3959" t="s">
        <v>427</v>
      </c>
      <c r="G3959" s="8" t="s">
        <v>428</v>
      </c>
      <c r="H3959" t="s">
        <v>319</v>
      </c>
      <c r="I3959" s="7">
        <v>813080478</v>
      </c>
      <c r="L3959" s="7">
        <v>3365164594</v>
      </c>
      <c r="M3959" s="7">
        <v>379849453</v>
      </c>
      <c r="N3959" s="7">
        <v>93142056</v>
      </c>
      <c r="O3959" s="20" t="str">
        <f t="shared" si="124"/>
        <v/>
      </c>
    </row>
    <row r="3960" spans="1:15">
      <c r="A3960" s="20" t="str">
        <f t="shared" si="125"/>
        <v>Lífeyrissjóður starfsmanna ríkisinsLeið III</v>
      </c>
      <c r="B3960" s="20" t="str">
        <f>_xlfn.IFNA(INDEX(Listi!$AI:$AI,MATCH(C3960,Listi!$AJ:$AJ,0)),INDEX(Listi!T:T,MATCH(C3960,Listi!U:U,0)))</f>
        <v>LSR</v>
      </c>
      <c r="C3960" t="s">
        <v>256</v>
      </c>
      <c r="D3960" t="s">
        <v>260</v>
      </c>
      <c r="E3960" t="s">
        <v>276</v>
      </c>
      <c r="F3960" t="s">
        <v>427</v>
      </c>
      <c r="G3960" s="8" t="s">
        <v>428</v>
      </c>
      <c r="H3960" t="s">
        <v>319</v>
      </c>
      <c r="I3960" s="7">
        <v>0</v>
      </c>
      <c r="L3960" s="7">
        <v>9959294621</v>
      </c>
      <c r="M3960" s="7">
        <v>743287481</v>
      </c>
      <c r="N3960" s="7">
        <v>349903833</v>
      </c>
      <c r="O3960" s="20" t="str">
        <f t="shared" si="124"/>
        <v/>
      </c>
    </row>
    <row r="3961" spans="1:15">
      <c r="A3961" s="20" t="str">
        <f t="shared" si="125"/>
        <v>Lífeyrissjóður Tannlæknafél ÍslDeild I/Séreign</v>
      </c>
      <c r="B3961" s="20" t="str">
        <f>_xlfn.IFNA(INDEX(Listi!$AI:$AI,MATCH(C3961,Listi!$AJ:$AJ,0)),INDEX(Listi!T:T,MATCH(C3961,Listi!U:U,0)))</f>
        <v>Lífeyrissj. Tannlækna</v>
      </c>
      <c r="C3961" t="s">
        <v>261</v>
      </c>
      <c r="D3961" t="s">
        <v>207</v>
      </c>
      <c r="E3961" t="s">
        <v>276</v>
      </c>
      <c r="F3961" t="s">
        <v>427</v>
      </c>
      <c r="G3961" s="8" t="s">
        <v>428</v>
      </c>
      <c r="H3961" t="s">
        <v>319</v>
      </c>
      <c r="I3961" s="7">
        <v>163280245</v>
      </c>
      <c r="L3961" s="7">
        <v>6768408488</v>
      </c>
      <c r="M3961" s="7">
        <v>272759192</v>
      </c>
      <c r="N3961" s="7">
        <v>153838058</v>
      </c>
      <c r="O3961" s="20" t="str">
        <f t="shared" si="124"/>
        <v/>
      </c>
    </row>
    <row r="3962" spans="1:15">
      <c r="A3962" s="20" t="str">
        <f t="shared" si="125"/>
        <v>Lífeyrissjóður Tannlæknafél ÍslSamtryggingardeild</v>
      </c>
      <c r="B3962" s="20" t="str">
        <f>_xlfn.IFNA(INDEX(Listi!$AI:$AI,MATCH(C3962,Listi!$AJ:$AJ,0)),INDEX(Listi!T:T,MATCH(C3962,Listi!U:U,0)))</f>
        <v>Lífeyrissj. Tannlækna</v>
      </c>
      <c r="C3962" t="s">
        <v>261</v>
      </c>
      <c r="D3962" t="s">
        <v>205</v>
      </c>
      <c r="E3962" t="s">
        <v>275</v>
      </c>
      <c r="F3962" t="s">
        <v>427</v>
      </c>
      <c r="G3962" s="8" t="s">
        <v>428</v>
      </c>
      <c r="H3962" t="s">
        <v>319</v>
      </c>
      <c r="I3962" s="7">
        <v>52581121</v>
      </c>
      <c r="L3962" s="7">
        <v>2241251214</v>
      </c>
      <c r="M3962" s="7">
        <v>112827287</v>
      </c>
      <c r="N3962" s="7">
        <v>17930159</v>
      </c>
      <c r="O3962" s="20" t="str">
        <f t="shared" si="124"/>
        <v/>
      </c>
    </row>
    <row r="3963" spans="1:15">
      <c r="A3963" s="20" t="str">
        <f t="shared" si="125"/>
        <v>Lífeyrissjóður verslunarmannaÆvileið 1</v>
      </c>
      <c r="B3963" s="20" t="str">
        <f>_xlfn.IFNA(INDEX(Listi!$AI:$AI,MATCH(C3963,Listi!$AJ:$AJ,0)),INDEX(Listi!T:T,MATCH(C3963,Listi!U:U,0)))</f>
        <v>Lífeyrissj. Verslunarm.</v>
      </c>
      <c r="C3963" t="s">
        <v>206</v>
      </c>
      <c r="D3963" t="s">
        <v>310</v>
      </c>
      <c r="E3963" t="s">
        <v>276</v>
      </c>
      <c r="F3963" t="s">
        <v>427</v>
      </c>
      <c r="G3963" s="8" t="s">
        <v>428</v>
      </c>
      <c r="H3963" t="s">
        <v>319</v>
      </c>
      <c r="I3963" s="7">
        <v>203983736</v>
      </c>
      <c r="L3963" s="7">
        <v>2860479562</v>
      </c>
      <c r="M3963" s="7">
        <v>819651283</v>
      </c>
      <c r="N3963" s="7">
        <v>12562366</v>
      </c>
      <c r="O3963" s="20" t="str">
        <f t="shared" si="124"/>
        <v/>
      </c>
    </row>
    <row r="3964" spans="1:15">
      <c r="A3964" s="20" t="str">
        <f t="shared" si="125"/>
        <v>Lífeyrissjóður verslunarmannaÆvileið 2</v>
      </c>
      <c r="B3964" s="20" t="str">
        <f>_xlfn.IFNA(INDEX(Listi!$AI:$AI,MATCH(C3964,Listi!$AJ:$AJ,0)),INDEX(Listi!T:T,MATCH(C3964,Listi!U:U,0)))</f>
        <v>Lífeyrissj. Verslunarm.</v>
      </c>
      <c r="C3964" t="s">
        <v>206</v>
      </c>
      <c r="D3964" t="s">
        <v>309</v>
      </c>
      <c r="E3964" t="s">
        <v>276</v>
      </c>
      <c r="F3964" t="s">
        <v>427</v>
      </c>
      <c r="G3964" s="8" t="s">
        <v>428</v>
      </c>
      <c r="H3964" t="s">
        <v>319</v>
      </c>
      <c r="I3964" s="7">
        <v>224767432</v>
      </c>
      <c r="L3964" s="7">
        <v>2325064159</v>
      </c>
      <c r="M3964" s="7">
        <v>465663194</v>
      </c>
      <c r="N3964" s="7">
        <v>32037995</v>
      </c>
      <c r="O3964" s="20" t="str">
        <f t="shared" si="124"/>
        <v/>
      </c>
    </row>
    <row r="3965" spans="1:15">
      <c r="A3965" s="20" t="str">
        <f t="shared" si="125"/>
        <v>Lífeyrissjóður verslunarmannaÆvileið 3</v>
      </c>
      <c r="B3965" s="20" t="str">
        <f>_xlfn.IFNA(INDEX(Listi!$AI:$AI,MATCH(C3965,Listi!$AJ:$AJ,0)),INDEX(Listi!T:T,MATCH(C3965,Listi!U:U,0)))</f>
        <v>Lífeyrissj. Verslunarm.</v>
      </c>
      <c r="C3965" t="s">
        <v>206</v>
      </c>
      <c r="D3965" t="s">
        <v>308</v>
      </c>
      <c r="E3965" t="s">
        <v>276</v>
      </c>
      <c r="F3965" t="s">
        <v>427</v>
      </c>
      <c r="G3965" s="8" t="s">
        <v>428</v>
      </c>
      <c r="H3965" t="s">
        <v>319</v>
      </c>
      <c r="I3965" s="7">
        <v>209631998</v>
      </c>
      <c r="L3965" s="7">
        <v>1567402319</v>
      </c>
      <c r="M3965" s="7">
        <v>325961302</v>
      </c>
      <c r="N3965" s="7">
        <v>60283998</v>
      </c>
      <c r="O3965" s="20" t="str">
        <f t="shared" si="124"/>
        <v/>
      </c>
    </row>
    <row r="3966" spans="1:15">
      <c r="A3966" s="20" t="str">
        <f t="shared" si="125"/>
        <v>Lífeyrissjóður verslunarmannaDeild I/Séreign</v>
      </c>
      <c r="B3966" s="20" t="str">
        <f>_xlfn.IFNA(INDEX(Listi!$AI:$AI,MATCH(C3966,Listi!$AJ:$AJ,0)),INDEX(Listi!T:T,MATCH(C3966,Listi!U:U,0)))</f>
        <v>Lífeyrissj. Verslunarm.</v>
      </c>
      <c r="C3966" t="s">
        <v>206</v>
      </c>
      <c r="D3966" t="s">
        <v>207</v>
      </c>
      <c r="E3966" t="s">
        <v>276</v>
      </c>
      <c r="F3966" t="s">
        <v>427</v>
      </c>
      <c r="G3966" s="8" t="s">
        <v>428</v>
      </c>
      <c r="H3966" t="s">
        <v>319</v>
      </c>
      <c r="I3966" s="7">
        <v>0</v>
      </c>
      <c r="L3966" s="7">
        <v>19785724399</v>
      </c>
      <c r="M3966" s="7">
        <v>729937912</v>
      </c>
      <c r="N3966" s="7">
        <v>458382791</v>
      </c>
      <c r="O3966" s="20" t="str">
        <f t="shared" si="124"/>
        <v/>
      </c>
    </row>
    <row r="3967" spans="1:15">
      <c r="A3967" s="20" t="str">
        <f t="shared" si="125"/>
        <v>Lífeyrissjóður verslunarmannaSamtryggingardeild</v>
      </c>
      <c r="B3967" s="20" t="str">
        <f>_xlfn.IFNA(INDEX(Listi!$AI:$AI,MATCH(C3967,Listi!$AJ:$AJ,0)),INDEX(Listi!T:T,MATCH(C3967,Listi!U:U,0)))</f>
        <v>Lífeyrissj. Verslunarm.</v>
      </c>
      <c r="C3967" t="s">
        <v>206</v>
      </c>
      <c r="D3967" t="s">
        <v>205</v>
      </c>
      <c r="E3967" t="s">
        <v>275</v>
      </c>
      <c r="F3967" t="s">
        <v>427</v>
      </c>
      <c r="G3967" s="8" t="s">
        <v>428</v>
      </c>
      <c r="H3967" t="s">
        <v>319</v>
      </c>
      <c r="I3967" s="7">
        <v>0</v>
      </c>
      <c r="L3967" s="7">
        <v>1174592806906</v>
      </c>
      <c r="M3967" s="7">
        <v>35794261112</v>
      </c>
      <c r="N3967" s="7">
        <v>21965137185</v>
      </c>
      <c r="O3967" s="20" t="str">
        <f t="shared" si="124"/>
        <v/>
      </c>
    </row>
    <row r="3968" spans="1:15">
      <c r="A3968" s="20" t="str">
        <f t="shared" si="125"/>
        <v>Lífeyrissjóður VestmannaeyjaSafn I</v>
      </c>
      <c r="B3968" s="20" t="str">
        <f>_xlfn.IFNA(INDEX(Listi!$AI:$AI,MATCH(C3968,Listi!$AJ:$AJ,0)),INDEX(Listi!T:T,MATCH(C3968,Listi!U:U,0)))</f>
        <v>Lífeyrissj. Vestm.</v>
      </c>
      <c r="C3968" t="s">
        <v>262</v>
      </c>
      <c r="D3968" t="s">
        <v>210</v>
      </c>
      <c r="E3968" t="s">
        <v>276</v>
      </c>
      <c r="F3968" t="s">
        <v>427</v>
      </c>
      <c r="G3968" s="8" t="s">
        <v>428</v>
      </c>
      <c r="H3968" t="s">
        <v>319</v>
      </c>
      <c r="I3968" s="7">
        <v>0</v>
      </c>
      <c r="L3968" s="7">
        <v>381311221</v>
      </c>
      <c r="M3968" s="7">
        <v>44104006</v>
      </c>
      <c r="N3968" s="7">
        <v>13592960</v>
      </c>
      <c r="O3968" s="20" t="str">
        <f t="shared" si="124"/>
        <v/>
      </c>
    </row>
    <row r="3969" spans="1:15">
      <c r="A3969" s="20" t="str">
        <f t="shared" si="125"/>
        <v>Lífeyrissjóður VestmannaeyjaSafn II</v>
      </c>
      <c r="B3969" s="20" t="str">
        <f>_xlfn.IFNA(INDEX(Listi!$AI:$AI,MATCH(C3969,Listi!$AJ:$AJ,0)),INDEX(Listi!T:T,MATCH(C3969,Listi!U:U,0)))</f>
        <v>Lífeyrissj. Vestm.</v>
      </c>
      <c r="C3969" t="s">
        <v>262</v>
      </c>
      <c r="D3969" t="s">
        <v>211</v>
      </c>
      <c r="E3969" t="s">
        <v>276</v>
      </c>
      <c r="F3969" t="s">
        <v>427</v>
      </c>
      <c r="G3969" s="8" t="s">
        <v>428</v>
      </c>
      <c r="H3969" t="s">
        <v>319</v>
      </c>
      <c r="I3969" s="7">
        <v>0</v>
      </c>
      <c r="L3969" s="7">
        <v>571440191</v>
      </c>
      <c r="M3969" s="7">
        <v>40240404</v>
      </c>
      <c r="N3969" s="7">
        <v>18659289</v>
      </c>
      <c r="O3969" s="20" t="str">
        <f t="shared" si="124"/>
        <v/>
      </c>
    </row>
    <row r="3970" spans="1:15">
      <c r="A3970" s="20" t="str">
        <f t="shared" si="125"/>
        <v>Lífeyrissjóður VestmannaeyjaSamtryggingardeild</v>
      </c>
      <c r="B3970" s="20" t="str">
        <f>_xlfn.IFNA(INDEX(Listi!$AI:$AI,MATCH(C3970,Listi!$AJ:$AJ,0)),INDEX(Listi!T:T,MATCH(C3970,Listi!U:U,0)))</f>
        <v>Lífeyrissj. Vestm.</v>
      </c>
      <c r="C3970" t="s">
        <v>262</v>
      </c>
      <c r="D3970" t="s">
        <v>205</v>
      </c>
      <c r="E3970" t="s">
        <v>275</v>
      </c>
      <c r="F3970" t="s">
        <v>427</v>
      </c>
      <c r="G3970" s="8" t="s">
        <v>428</v>
      </c>
      <c r="H3970" t="s">
        <v>319</v>
      </c>
      <c r="I3970" s="7">
        <v>0</v>
      </c>
      <c r="L3970" s="7">
        <v>85198020532</v>
      </c>
      <c r="M3970" s="7">
        <v>1944643004</v>
      </c>
      <c r="N3970" s="7">
        <v>2198060399</v>
      </c>
      <c r="O3970" s="20" t="str">
        <f t="shared" ref="O3970:O4033" si="126">IFERROR(VLOOKUP(F3970,EhLykill,3,FALSE),"")</f>
        <v/>
      </c>
    </row>
    <row r="3971" spans="1:15">
      <c r="A3971" s="20" t="str">
        <f t="shared" si="125"/>
        <v>Lífsval - lífeyrissparnaðurLífsval 1</v>
      </c>
      <c r="B3971" s="20" t="str">
        <f>_xlfn.IFNA(INDEX(Listi!$AI:$AI,MATCH(C3971,Listi!$AJ:$AJ,0)),INDEX(Listi!T:T,MATCH(C3971,Listi!U:U,0)))</f>
        <v>Lífsval</v>
      </c>
      <c r="C3971" t="s">
        <v>263</v>
      </c>
      <c r="D3971" t="s">
        <v>264</v>
      </c>
      <c r="E3971" t="s">
        <v>276</v>
      </c>
      <c r="F3971" t="s">
        <v>427</v>
      </c>
      <c r="G3971" s="8" t="s">
        <v>428</v>
      </c>
      <c r="H3971" t="s">
        <v>319</v>
      </c>
      <c r="I3971" s="7">
        <v>0</v>
      </c>
      <c r="L3971" s="7">
        <v>1792991246</v>
      </c>
      <c r="M3971" s="7">
        <v>203244065</v>
      </c>
      <c r="N3971" s="7">
        <v>81003579</v>
      </c>
      <c r="O3971" s="20" t="str">
        <f t="shared" si="126"/>
        <v/>
      </c>
    </row>
    <row r="3972" spans="1:15">
      <c r="A3972" s="20" t="str">
        <f t="shared" si="125"/>
        <v>Lífsval - lífeyrissparnaðurLífsval 2</v>
      </c>
      <c r="B3972" s="20" t="str">
        <f>_xlfn.IFNA(INDEX(Listi!$AI:$AI,MATCH(C3972,Listi!$AJ:$AJ,0)),INDEX(Listi!T:T,MATCH(C3972,Listi!U:U,0)))</f>
        <v>Lífsval</v>
      </c>
      <c r="C3972" t="s">
        <v>263</v>
      </c>
      <c r="D3972" t="s">
        <v>265</v>
      </c>
      <c r="E3972" t="s">
        <v>276</v>
      </c>
      <c r="F3972" t="s">
        <v>427</v>
      </c>
      <c r="G3972" s="8" t="s">
        <v>428</v>
      </c>
      <c r="H3972" t="s">
        <v>319</v>
      </c>
      <c r="I3972" s="7">
        <v>23460577</v>
      </c>
      <c r="L3972" s="7">
        <v>79660340</v>
      </c>
      <c r="M3972" s="7">
        <v>14369045</v>
      </c>
      <c r="N3972" s="7">
        <v>2695304</v>
      </c>
      <c r="O3972" s="20" t="str">
        <f t="shared" si="126"/>
        <v/>
      </c>
    </row>
    <row r="3973" spans="1:15">
      <c r="A3973" s="20" t="str">
        <f t="shared" si="125"/>
        <v>Lífsval - lífeyrissparnaðurLífsval 3</v>
      </c>
      <c r="B3973" s="20" t="str">
        <f>_xlfn.IFNA(INDEX(Listi!$AI:$AI,MATCH(C3973,Listi!$AJ:$AJ,0)),INDEX(Listi!T:T,MATCH(C3973,Listi!U:U,0)))</f>
        <v>Lífsval</v>
      </c>
      <c r="C3973" t="s">
        <v>263</v>
      </c>
      <c r="D3973" t="s">
        <v>266</v>
      </c>
      <c r="E3973" t="s">
        <v>276</v>
      </c>
      <c r="F3973" t="s">
        <v>427</v>
      </c>
      <c r="G3973" s="8" t="s">
        <v>428</v>
      </c>
      <c r="H3973" t="s">
        <v>319</v>
      </c>
      <c r="I3973" s="7">
        <v>53772547</v>
      </c>
      <c r="L3973" s="7">
        <v>131239774</v>
      </c>
      <c r="M3973" s="7">
        <v>16635787</v>
      </c>
      <c r="N3973" s="7">
        <v>3548138</v>
      </c>
      <c r="O3973" s="20" t="str">
        <f t="shared" si="126"/>
        <v/>
      </c>
    </row>
    <row r="3974" spans="1:15">
      <c r="A3974" s="20" t="str">
        <f t="shared" si="125"/>
        <v>Lífsval - lífeyrissparnaðurLífsval 4</v>
      </c>
      <c r="B3974" s="20" t="str">
        <f>_xlfn.IFNA(INDEX(Listi!$AI:$AI,MATCH(C3974,Listi!$AJ:$AJ,0)),INDEX(Listi!T:T,MATCH(C3974,Listi!U:U,0)))</f>
        <v>Lífsval</v>
      </c>
      <c r="C3974" t="s">
        <v>263</v>
      </c>
      <c r="D3974" t="s">
        <v>267</v>
      </c>
      <c r="E3974" t="s">
        <v>276</v>
      </c>
      <c r="F3974" t="s">
        <v>427</v>
      </c>
      <c r="G3974" s="8" t="s">
        <v>428</v>
      </c>
      <c r="H3974" t="s">
        <v>319</v>
      </c>
      <c r="I3974" s="7">
        <v>31581360</v>
      </c>
      <c r="L3974" s="7">
        <v>71752064</v>
      </c>
      <c r="M3974" s="7">
        <v>15238959</v>
      </c>
      <c r="N3974" s="7">
        <v>2058992</v>
      </c>
      <c r="O3974" s="20" t="str">
        <f t="shared" si="126"/>
        <v/>
      </c>
    </row>
    <row r="3975" spans="1:15">
      <c r="A3975" s="20" t="str">
        <f t="shared" si="125"/>
        <v>Lífsverk lífeyrissjóðurLífsverk I/Séreign</v>
      </c>
      <c r="B3975" s="20" t="str">
        <f>_xlfn.IFNA(INDEX(Listi!$AI:$AI,MATCH(C3975,Listi!$AJ:$AJ,0)),INDEX(Listi!T:T,MATCH(C3975,Listi!U:U,0)))</f>
        <v xml:space="preserve">Lífsverk  </v>
      </c>
      <c r="C3975" t="s">
        <v>268</v>
      </c>
      <c r="D3975" t="s">
        <v>269</v>
      </c>
      <c r="E3975" t="s">
        <v>276</v>
      </c>
      <c r="F3975" t="s">
        <v>427</v>
      </c>
      <c r="G3975" s="8" t="s">
        <v>428</v>
      </c>
      <c r="H3975" t="s">
        <v>319</v>
      </c>
      <c r="I3975" s="7">
        <v>0</v>
      </c>
      <c r="L3975" s="7">
        <v>4582957000</v>
      </c>
      <c r="M3975" s="7">
        <v>635926000</v>
      </c>
      <c r="N3975" s="7">
        <v>22708000</v>
      </c>
      <c r="O3975" s="20" t="str">
        <f t="shared" si="126"/>
        <v/>
      </c>
    </row>
    <row r="3976" spans="1:15">
      <c r="A3976" s="20" t="str">
        <f t="shared" si="125"/>
        <v>Lífsverk lífeyrissjóðurLífsverk II/Séreign</v>
      </c>
      <c r="B3976" s="20" t="str">
        <f>_xlfn.IFNA(INDEX(Listi!$AI:$AI,MATCH(C3976,Listi!$AJ:$AJ,0)),INDEX(Listi!T:T,MATCH(C3976,Listi!U:U,0)))</f>
        <v xml:space="preserve">Lífsverk  </v>
      </c>
      <c r="C3976" t="s">
        <v>268</v>
      </c>
      <c r="D3976" t="s">
        <v>270</v>
      </c>
      <c r="E3976" t="s">
        <v>276</v>
      </c>
      <c r="F3976" t="s">
        <v>427</v>
      </c>
      <c r="G3976" s="8" t="s">
        <v>428</v>
      </c>
      <c r="H3976" t="s">
        <v>319</v>
      </c>
      <c r="I3976" s="7">
        <v>0</v>
      </c>
      <c r="L3976" s="7">
        <v>23735073000</v>
      </c>
      <c r="M3976" s="7">
        <v>2073571000</v>
      </c>
      <c r="N3976" s="7">
        <v>249365000</v>
      </c>
      <c r="O3976" s="20" t="str">
        <f t="shared" si="126"/>
        <v/>
      </c>
    </row>
    <row r="3977" spans="1:15">
      <c r="A3977" s="20" t="str">
        <f t="shared" si="125"/>
        <v>Lífsverk lífeyrissjóðurLífsverk III/Séreign</v>
      </c>
      <c r="B3977" s="20" t="str">
        <f>_xlfn.IFNA(INDEX(Listi!$AI:$AI,MATCH(C3977,Listi!$AJ:$AJ,0)),INDEX(Listi!T:T,MATCH(C3977,Listi!U:U,0)))</f>
        <v xml:space="preserve">Lífsverk  </v>
      </c>
      <c r="C3977" t="s">
        <v>268</v>
      </c>
      <c r="D3977" t="s">
        <v>271</v>
      </c>
      <c r="E3977" t="s">
        <v>276</v>
      </c>
      <c r="F3977" s="8" t="s">
        <v>427</v>
      </c>
      <c r="G3977" s="8" t="s">
        <v>428</v>
      </c>
      <c r="H3977" t="s">
        <v>319</v>
      </c>
      <c r="I3977" s="7">
        <v>0</v>
      </c>
      <c r="L3977" s="7">
        <v>653814000</v>
      </c>
      <c r="M3977" s="7">
        <v>105107000</v>
      </c>
      <c r="N3977" s="7">
        <v>2613000</v>
      </c>
      <c r="O3977" s="20" t="str">
        <f t="shared" si="126"/>
        <v/>
      </c>
    </row>
    <row r="3978" spans="1:15">
      <c r="A3978" s="20" t="str">
        <f t="shared" si="125"/>
        <v>Lífsverk lífeyrissjóðurSamtryggingardeild</v>
      </c>
      <c r="B3978" s="20" t="str">
        <f>_xlfn.IFNA(INDEX(Listi!$AI:$AI,MATCH(C3978,Listi!$AJ:$AJ,0)),INDEX(Listi!T:T,MATCH(C3978,Listi!U:U,0)))</f>
        <v xml:space="preserve">Lífsverk  </v>
      </c>
      <c r="C3978" t="s">
        <v>268</v>
      </c>
      <c r="D3978" t="s">
        <v>205</v>
      </c>
      <c r="E3978" t="s">
        <v>275</v>
      </c>
      <c r="F3978" s="8" t="s">
        <v>427</v>
      </c>
      <c r="G3978" s="8" t="s">
        <v>428</v>
      </c>
      <c r="H3978" t="s">
        <v>319</v>
      </c>
      <c r="I3978" s="7">
        <v>3918409000</v>
      </c>
      <c r="L3978" s="7">
        <v>120542527000</v>
      </c>
      <c r="M3978" s="7">
        <v>4397803000</v>
      </c>
      <c r="N3978" s="7">
        <v>1423151000</v>
      </c>
      <c r="O3978" s="20" t="str">
        <f t="shared" si="126"/>
        <v/>
      </c>
    </row>
    <row r="3979" spans="1:15">
      <c r="A3979" s="20" t="str">
        <f t="shared" si="125"/>
        <v>Söfnunarsjóður lífeyrisréttindaDeild I/Innlán</v>
      </c>
      <c r="B3979" s="20" t="str">
        <f>_xlfn.IFNA(INDEX(Listi!$AI:$AI,MATCH(C3979,Listi!$AJ:$AJ,0)),INDEX(Listi!T:T,MATCH(C3979,Listi!U:U,0)))</f>
        <v>Söfnunarsj.</v>
      </c>
      <c r="C3979" t="s">
        <v>272</v>
      </c>
      <c r="D3979" t="s">
        <v>273</v>
      </c>
      <c r="E3979" t="s">
        <v>276</v>
      </c>
      <c r="F3979" s="8" t="s">
        <v>427</v>
      </c>
      <c r="G3979" s="8" t="s">
        <v>428</v>
      </c>
      <c r="H3979" t="s">
        <v>319</v>
      </c>
      <c r="I3979" s="7">
        <v>0</v>
      </c>
      <c r="L3979" s="7">
        <v>2001731914</v>
      </c>
      <c r="M3979" s="7">
        <v>133561634</v>
      </c>
      <c r="N3979" s="7">
        <v>44803565</v>
      </c>
      <c r="O3979" s="20" t="str">
        <f t="shared" si="126"/>
        <v/>
      </c>
    </row>
    <row r="3980" spans="1:15">
      <c r="A3980" s="20" t="str">
        <f t="shared" si="125"/>
        <v>Söfnunarsjóður lífeyrisréttindaDeild III/Séreign</v>
      </c>
      <c r="B3980" s="20" t="str">
        <f>_xlfn.IFNA(INDEX(Listi!$AI:$AI,MATCH(C3980,Listi!$AJ:$AJ,0)),INDEX(Listi!T:T,MATCH(C3980,Listi!U:U,0)))</f>
        <v>Söfnunarsj.</v>
      </c>
      <c r="C3980" t="s">
        <v>272</v>
      </c>
      <c r="D3980" t="s">
        <v>599</v>
      </c>
      <c r="E3980" t="s">
        <v>276</v>
      </c>
      <c r="F3980" s="8" t="s">
        <v>427</v>
      </c>
      <c r="G3980" s="8" t="s">
        <v>428</v>
      </c>
      <c r="H3980" t="s">
        <v>319</v>
      </c>
      <c r="I3980" s="7">
        <v>0</v>
      </c>
      <c r="L3980" s="7">
        <v>24413085</v>
      </c>
      <c r="M3980" s="7">
        <v>24697577</v>
      </c>
      <c r="N3980" s="7">
        <v>900000</v>
      </c>
      <c r="O3980" s="20" t="str">
        <f t="shared" si="126"/>
        <v/>
      </c>
    </row>
    <row r="3981" spans="1:15">
      <c r="A3981" s="20" t="str">
        <f t="shared" si="125"/>
        <v>Söfnunarsjóður lífeyrisréttindaDeildII/Séreign</v>
      </c>
      <c r="B3981" s="20" t="str">
        <f>_xlfn.IFNA(INDEX(Listi!$AI:$AI,MATCH(C3981,Listi!$AJ:$AJ,0)),INDEX(Listi!T:T,MATCH(C3981,Listi!U:U,0)))</f>
        <v>Söfnunarsj.</v>
      </c>
      <c r="C3981" t="s">
        <v>272</v>
      </c>
      <c r="D3981" t="s">
        <v>586</v>
      </c>
      <c r="E3981" t="s">
        <v>276</v>
      </c>
      <c r="F3981" s="8" t="s">
        <v>427</v>
      </c>
      <c r="G3981" s="8" t="s">
        <v>428</v>
      </c>
      <c r="H3981" t="s">
        <v>319</v>
      </c>
      <c r="I3981" s="7">
        <v>0</v>
      </c>
      <c r="L3981" s="7">
        <v>1654616477</v>
      </c>
      <c r="M3981" s="7">
        <v>128539213</v>
      </c>
      <c r="N3981" s="7">
        <v>22846291</v>
      </c>
      <c r="O3981" s="20" t="str">
        <f t="shared" si="126"/>
        <v/>
      </c>
    </row>
    <row r="3982" spans="1:15">
      <c r="A3982" s="20" t="str">
        <f t="shared" si="125"/>
        <v>Söfnunarsjóður lífeyrisréttindaSamtryggingardeild</v>
      </c>
      <c r="B3982" s="20" t="str">
        <f>_xlfn.IFNA(INDEX(Listi!$AI:$AI,MATCH(C3982,Listi!$AJ:$AJ,0)),INDEX(Listi!T:T,MATCH(C3982,Listi!U:U,0)))</f>
        <v>Söfnunarsj.</v>
      </c>
      <c r="C3982" t="s">
        <v>272</v>
      </c>
      <c r="D3982" t="s">
        <v>205</v>
      </c>
      <c r="E3982" t="s">
        <v>275</v>
      </c>
      <c r="F3982" s="8" t="s">
        <v>427</v>
      </c>
      <c r="G3982" s="8" t="s">
        <v>428</v>
      </c>
      <c r="H3982" t="s">
        <v>319</v>
      </c>
      <c r="I3982" s="7">
        <v>0</v>
      </c>
      <c r="L3982" s="7">
        <v>238978847889</v>
      </c>
      <c r="M3982" s="7">
        <v>4967193409</v>
      </c>
      <c r="N3982" s="7">
        <v>6076487652</v>
      </c>
      <c r="O3982" s="20" t="str">
        <f t="shared" si="126"/>
        <v/>
      </c>
    </row>
    <row r="3983" spans="1:15">
      <c r="A3983" s="20" t="str">
        <f t="shared" si="125"/>
        <v>Stapi lífeyrissjóðurSafn I</v>
      </c>
      <c r="B3983" s="20" t="str">
        <f>_xlfn.IFNA(INDEX(Listi!$AI:$AI,MATCH(C3983,Listi!$AJ:$AJ,0)),INDEX(Listi!T:T,MATCH(C3983,Listi!U:U,0)))</f>
        <v xml:space="preserve">Stapi  </v>
      </c>
      <c r="C3983" t="s">
        <v>209</v>
      </c>
      <c r="D3983" t="s">
        <v>210</v>
      </c>
      <c r="E3983" t="s">
        <v>276</v>
      </c>
      <c r="F3983" s="8" t="s">
        <v>427</v>
      </c>
      <c r="G3983" s="8" t="s">
        <v>428</v>
      </c>
      <c r="H3983" t="s">
        <v>319</v>
      </c>
      <c r="I3983" s="7">
        <v>164971155</v>
      </c>
      <c r="L3983" s="7">
        <v>2440828925</v>
      </c>
      <c r="M3983" s="7">
        <v>91567233</v>
      </c>
      <c r="N3983" s="7">
        <v>110755602</v>
      </c>
      <c r="O3983" s="20" t="str">
        <f t="shared" si="126"/>
        <v/>
      </c>
    </row>
    <row r="3984" spans="1:15">
      <c r="A3984" s="20" t="str">
        <f t="shared" si="125"/>
        <v>Stapi lífeyrissjóðurSafn II</v>
      </c>
      <c r="B3984" s="20" t="str">
        <f>_xlfn.IFNA(INDEX(Listi!$AI:$AI,MATCH(C3984,Listi!$AJ:$AJ,0)),INDEX(Listi!T:T,MATCH(C3984,Listi!U:U,0)))</f>
        <v xml:space="preserve">Stapi  </v>
      </c>
      <c r="C3984" t="s">
        <v>209</v>
      </c>
      <c r="D3984" t="s">
        <v>211</v>
      </c>
      <c r="E3984" t="s">
        <v>276</v>
      </c>
      <c r="F3984" s="8" t="s">
        <v>427</v>
      </c>
      <c r="G3984" s="8" t="s">
        <v>428</v>
      </c>
      <c r="H3984" t="s">
        <v>319</v>
      </c>
      <c r="I3984" s="7">
        <v>104010116</v>
      </c>
      <c r="L3984" s="7">
        <v>5710890273</v>
      </c>
      <c r="M3984" s="7">
        <v>262001316</v>
      </c>
      <c r="N3984" s="7">
        <v>164209410</v>
      </c>
      <c r="O3984" s="20" t="str">
        <f t="shared" si="126"/>
        <v/>
      </c>
    </row>
    <row r="3985" spans="1:15">
      <c r="A3985" s="20" t="str">
        <f t="shared" si="125"/>
        <v>Stapi lífeyrissjóðurSafn III</v>
      </c>
      <c r="B3985" s="20" t="str">
        <f>_xlfn.IFNA(INDEX(Listi!$AI:$AI,MATCH(C3985,Listi!$AJ:$AJ,0)),INDEX(Listi!T:T,MATCH(C3985,Listi!U:U,0)))</f>
        <v xml:space="preserve">Stapi  </v>
      </c>
      <c r="C3985" t="s">
        <v>209</v>
      </c>
      <c r="D3985" t="s">
        <v>212</v>
      </c>
      <c r="E3985" t="s">
        <v>276</v>
      </c>
      <c r="F3985" t="s">
        <v>427</v>
      </c>
      <c r="G3985" s="8" t="s">
        <v>428</v>
      </c>
      <c r="H3985" t="s">
        <v>319</v>
      </c>
      <c r="I3985" s="7">
        <v>0</v>
      </c>
      <c r="L3985" s="7">
        <v>268100084</v>
      </c>
      <c r="M3985" s="7">
        <v>24388890</v>
      </c>
      <c r="N3985" s="7">
        <v>9886128</v>
      </c>
      <c r="O3985" s="20" t="str">
        <f t="shared" si="126"/>
        <v/>
      </c>
    </row>
    <row r="3986" spans="1:15">
      <c r="A3986" s="20" t="str">
        <f t="shared" si="125"/>
        <v>Stapi lífeyrissjóðurTryggingardeild</v>
      </c>
      <c r="B3986" s="20" t="str">
        <f>_xlfn.IFNA(INDEX(Listi!$AI:$AI,MATCH(C3986,Listi!$AJ:$AJ,0)),INDEX(Listi!T:T,MATCH(C3986,Listi!U:U,0)))</f>
        <v xml:space="preserve">Stapi  </v>
      </c>
      <c r="C3986" t="s">
        <v>209</v>
      </c>
      <c r="D3986" t="s">
        <v>213</v>
      </c>
      <c r="E3986" t="s">
        <v>275</v>
      </c>
      <c r="F3986" t="s">
        <v>427</v>
      </c>
      <c r="G3986" s="8" t="s">
        <v>428</v>
      </c>
      <c r="H3986" t="s">
        <v>319</v>
      </c>
      <c r="I3986" s="7">
        <v>1889398168</v>
      </c>
      <c r="L3986" s="7">
        <v>348661724246</v>
      </c>
      <c r="M3986" s="7">
        <v>13807615154</v>
      </c>
      <c r="N3986" s="7">
        <v>7912918911</v>
      </c>
      <c r="O3986" s="20" t="str">
        <f t="shared" si="126"/>
        <v/>
      </c>
    </row>
    <row r="3987" spans="1:15">
      <c r="A3987" s="20" t="str">
        <f t="shared" si="125"/>
        <v>Stapi lífeyrissjóðurVarfærnasafnið</v>
      </c>
      <c r="B3987" s="20" t="str">
        <f>_xlfn.IFNA(INDEX(Listi!$AI:$AI,MATCH(C3987,Listi!$AJ:$AJ,0)),INDEX(Listi!T:T,MATCH(C3987,Listi!U:U,0)))</f>
        <v xml:space="preserve">Stapi  </v>
      </c>
      <c r="C3987" t="s">
        <v>209</v>
      </c>
      <c r="D3987" t="s">
        <v>392</v>
      </c>
      <c r="E3987" t="s">
        <v>276</v>
      </c>
      <c r="F3987" t="s">
        <v>427</v>
      </c>
      <c r="G3987" s="8" t="s">
        <v>428</v>
      </c>
      <c r="H3987" t="s">
        <v>319</v>
      </c>
      <c r="I3987" s="7">
        <v>74811863</v>
      </c>
      <c r="L3987" s="7">
        <v>471986044</v>
      </c>
      <c r="M3987" s="7">
        <v>137399159</v>
      </c>
      <c r="N3987" s="7">
        <v>6994496</v>
      </c>
      <c r="O3987" s="20" t="str">
        <f t="shared" si="126"/>
        <v/>
      </c>
    </row>
    <row r="3988" spans="1:15">
      <c r="A3988" s="20" t="str">
        <f t="shared" si="125"/>
        <v>Almenni lífeyrissjóðurinnÆvisafn I</v>
      </c>
      <c r="B3988" s="20" t="str">
        <f>_xlfn.IFNA(INDEX(Listi!$AI:$AI,MATCH(C3988,Listi!$AJ:$AJ,0)),INDEX(Listi!T:T,MATCH(C3988,Listi!U:U,0)))</f>
        <v xml:space="preserve">Almenni </v>
      </c>
      <c r="C3988" t="s">
        <v>0</v>
      </c>
      <c r="D3988" t="s">
        <v>202</v>
      </c>
      <c r="E3988" t="s">
        <v>276</v>
      </c>
      <c r="F3988" t="s">
        <v>429</v>
      </c>
      <c r="G3988" s="8" t="s">
        <v>430</v>
      </c>
      <c r="H3988" t="s">
        <v>320</v>
      </c>
      <c r="I3988" s="7">
        <v>1299706984</v>
      </c>
      <c r="L3988" s="7">
        <v>43068273823</v>
      </c>
      <c r="M3988" s="7">
        <v>4413720640</v>
      </c>
      <c r="N3988" s="7">
        <v>641257097</v>
      </c>
      <c r="O3988" s="20" t="str">
        <f t="shared" si="126"/>
        <v/>
      </c>
    </row>
    <row r="3989" spans="1:15">
      <c r="A3989" s="20" t="str">
        <f t="shared" si="125"/>
        <v>Almenni lífeyrissjóðurinnÆvisafn II</v>
      </c>
      <c r="B3989" s="20" t="str">
        <f>_xlfn.IFNA(INDEX(Listi!$AI:$AI,MATCH(C3989,Listi!$AJ:$AJ,0)),INDEX(Listi!T:T,MATCH(C3989,Listi!U:U,0)))</f>
        <v xml:space="preserve">Almenni </v>
      </c>
      <c r="C3989" t="s">
        <v>0</v>
      </c>
      <c r="D3989" t="s">
        <v>203</v>
      </c>
      <c r="E3989" t="s">
        <v>276</v>
      </c>
      <c r="F3989" t="s">
        <v>429</v>
      </c>
      <c r="G3989" s="8" t="s">
        <v>430</v>
      </c>
      <c r="H3989" t="s">
        <v>320</v>
      </c>
      <c r="I3989" s="7">
        <v>2232417197</v>
      </c>
      <c r="L3989" s="7">
        <v>86460235807</v>
      </c>
      <c r="M3989" s="7">
        <v>3970537445</v>
      </c>
      <c r="N3989" s="7">
        <v>1539034493</v>
      </c>
      <c r="O3989" s="20" t="str">
        <f t="shared" si="126"/>
        <v/>
      </c>
    </row>
    <row r="3990" spans="1:15">
      <c r="A3990" s="20" t="str">
        <f t="shared" si="125"/>
        <v>Almenni lífeyrissjóðurinnÆvisafn III</v>
      </c>
      <c r="B3990" s="20" t="str">
        <f>_xlfn.IFNA(INDEX(Listi!$AI:$AI,MATCH(C3990,Listi!$AJ:$AJ,0)),INDEX(Listi!T:T,MATCH(C3990,Listi!U:U,0)))</f>
        <v xml:space="preserve">Almenni </v>
      </c>
      <c r="C3990" t="s">
        <v>0</v>
      </c>
      <c r="D3990" t="s">
        <v>204</v>
      </c>
      <c r="E3990" t="s">
        <v>276</v>
      </c>
      <c r="F3990" t="s">
        <v>429</v>
      </c>
      <c r="G3990" s="8" t="s">
        <v>430</v>
      </c>
      <c r="H3990" t="s">
        <v>320</v>
      </c>
      <c r="I3990" s="7">
        <v>476600979</v>
      </c>
      <c r="L3990" s="7">
        <v>33890180699</v>
      </c>
      <c r="M3990" s="7">
        <v>1571509194</v>
      </c>
      <c r="N3990" s="7">
        <v>920421683</v>
      </c>
      <c r="O3990" s="20" t="str">
        <f t="shared" si="126"/>
        <v/>
      </c>
    </row>
    <row r="3991" spans="1:15">
      <c r="A3991" s="20" t="str">
        <f t="shared" si="125"/>
        <v>Almenni lífeyrissjóðurinnHúsnæðissafn</v>
      </c>
      <c r="B3991" s="20" t="str">
        <f>_xlfn.IFNA(INDEX(Listi!$AI:$AI,MATCH(C3991,Listi!$AJ:$AJ,0)),INDEX(Listi!T:T,MATCH(C3991,Listi!U:U,0)))</f>
        <v xml:space="preserve">Almenni </v>
      </c>
      <c r="C3991" t="s">
        <v>0</v>
      </c>
      <c r="D3991" t="s">
        <v>315</v>
      </c>
      <c r="E3991" t="s">
        <v>276</v>
      </c>
      <c r="F3991" t="s">
        <v>429</v>
      </c>
      <c r="G3991" s="8" t="s">
        <v>430</v>
      </c>
      <c r="H3991" t="s">
        <v>320</v>
      </c>
      <c r="I3991" s="7">
        <v>0</v>
      </c>
      <c r="L3991" s="7">
        <v>487895879</v>
      </c>
      <c r="M3991" s="7">
        <v>166428361</v>
      </c>
      <c r="N3991" s="7">
        <v>18080096</v>
      </c>
      <c r="O3991" s="20" t="str">
        <f t="shared" si="126"/>
        <v/>
      </c>
    </row>
    <row r="3992" spans="1:15">
      <c r="A3992" s="20" t="str">
        <f t="shared" si="125"/>
        <v>Almenni lífeyrissjóðurinnInnlánssafn</v>
      </c>
      <c r="B3992" s="20" t="str">
        <f>_xlfn.IFNA(INDEX(Listi!$AI:$AI,MATCH(C3992,Listi!$AJ:$AJ,0)),INDEX(Listi!T:T,MATCH(C3992,Listi!U:U,0)))</f>
        <v xml:space="preserve">Almenni </v>
      </c>
      <c r="C3992" t="s">
        <v>0</v>
      </c>
      <c r="D3992" t="s">
        <v>1</v>
      </c>
      <c r="E3992" t="s">
        <v>276</v>
      </c>
      <c r="F3992" t="s">
        <v>429</v>
      </c>
      <c r="G3992" s="8" t="s">
        <v>430</v>
      </c>
      <c r="H3992" t="s">
        <v>320</v>
      </c>
      <c r="I3992" s="7">
        <v>0</v>
      </c>
      <c r="L3992" s="7">
        <v>26587944379</v>
      </c>
      <c r="M3992" s="7">
        <v>1016779991</v>
      </c>
      <c r="N3992" s="7">
        <v>1031869724</v>
      </c>
      <c r="O3992" s="20" t="str">
        <f t="shared" si="126"/>
        <v/>
      </c>
    </row>
    <row r="3993" spans="1:15">
      <c r="A3993" s="20" t="str">
        <f t="shared" si="125"/>
        <v>Almenni lífeyrissjóðurinnRíkissafn langt</v>
      </c>
      <c r="B3993" s="20" t="str">
        <f>_xlfn.IFNA(INDEX(Listi!$AI:$AI,MATCH(C3993,Listi!$AJ:$AJ,0)),INDEX(Listi!T:T,MATCH(C3993,Listi!U:U,0)))</f>
        <v xml:space="preserve">Almenni </v>
      </c>
      <c r="C3993" t="s">
        <v>0</v>
      </c>
      <c r="D3993" t="s">
        <v>199</v>
      </c>
      <c r="E3993" t="s">
        <v>276</v>
      </c>
      <c r="F3993" t="s">
        <v>429</v>
      </c>
      <c r="G3993" s="8" t="s">
        <v>430</v>
      </c>
      <c r="H3993" t="s">
        <v>320</v>
      </c>
      <c r="I3993" s="7">
        <v>0</v>
      </c>
      <c r="L3993" s="7">
        <v>1193680171</v>
      </c>
      <c r="M3993" s="7">
        <v>61272573</v>
      </c>
      <c r="N3993" s="7">
        <v>40105929</v>
      </c>
      <c r="O3993" s="20" t="str">
        <f t="shared" si="126"/>
        <v/>
      </c>
    </row>
    <row r="3994" spans="1:15">
      <c r="A3994" s="20" t="str">
        <f t="shared" si="125"/>
        <v>Almenni lífeyrissjóðurinnRíkissafn stutt</v>
      </c>
      <c r="B3994" s="20" t="str">
        <f>_xlfn.IFNA(INDEX(Listi!$AI:$AI,MATCH(C3994,Listi!$AJ:$AJ,0)),INDEX(Listi!T:T,MATCH(C3994,Listi!U:U,0)))</f>
        <v xml:space="preserve">Almenni </v>
      </c>
      <c r="C3994" t="s">
        <v>0</v>
      </c>
      <c r="D3994" t="s">
        <v>200</v>
      </c>
      <c r="E3994" t="s">
        <v>276</v>
      </c>
      <c r="F3994" t="s">
        <v>429</v>
      </c>
      <c r="G3994" s="8" t="s">
        <v>430</v>
      </c>
      <c r="H3994" t="s">
        <v>320</v>
      </c>
      <c r="I3994" s="7">
        <v>0</v>
      </c>
      <c r="L3994" s="7">
        <v>541893627</v>
      </c>
      <c r="M3994" s="7">
        <v>20423158</v>
      </c>
      <c r="N3994" s="7">
        <v>14899899</v>
      </c>
      <c r="O3994" s="20" t="str">
        <f t="shared" si="126"/>
        <v/>
      </c>
    </row>
    <row r="3995" spans="1:15">
      <c r="A3995" s="20" t="str">
        <f t="shared" si="125"/>
        <v>Almenni lífeyrissjóðurinnTryggingadeild</v>
      </c>
      <c r="B3995" s="20" t="str">
        <f>_xlfn.IFNA(INDEX(Listi!$AI:$AI,MATCH(C3995,Listi!$AJ:$AJ,0)),INDEX(Listi!T:T,MATCH(C3995,Listi!U:U,0)))</f>
        <v xml:space="preserve">Almenni </v>
      </c>
      <c r="C3995" t="s">
        <v>0</v>
      </c>
      <c r="D3995" t="s">
        <v>201</v>
      </c>
      <c r="E3995" t="s">
        <v>275</v>
      </c>
      <c r="F3995" t="s">
        <v>429</v>
      </c>
      <c r="G3995" s="8" t="s">
        <v>430</v>
      </c>
      <c r="H3995" t="s">
        <v>320</v>
      </c>
      <c r="I3995" s="7">
        <v>4493623925</v>
      </c>
      <c r="L3995" s="7">
        <v>174784296254</v>
      </c>
      <c r="M3995" s="7">
        <v>7497244534</v>
      </c>
      <c r="N3995" s="7">
        <v>3057046932</v>
      </c>
      <c r="O3995" s="20" t="str">
        <f t="shared" si="126"/>
        <v/>
      </c>
    </row>
    <row r="3996" spans="1:15">
      <c r="A3996" s="20" t="str">
        <f t="shared" si="125"/>
        <v>Arion banki hf.Erlend hlutabréf</v>
      </c>
      <c r="B3996" s="20" t="str">
        <f>_xlfn.IFNA(INDEX(Listi!$AI:$AI,MATCH(C3996,Listi!$AJ:$AJ,0)),INDEX(Listi!T:T,MATCH(C3996,Listi!U:U,0)))</f>
        <v xml:space="preserve">Arion banki </v>
      </c>
      <c r="C3996" t="s">
        <v>214</v>
      </c>
      <c r="D3996" t="s">
        <v>215</v>
      </c>
      <c r="E3996" t="s">
        <v>276</v>
      </c>
      <c r="F3996" t="s">
        <v>429</v>
      </c>
      <c r="G3996" s="8" t="s">
        <v>430</v>
      </c>
      <c r="H3996" t="s">
        <v>320</v>
      </c>
      <c r="I3996" s="7">
        <v>6795000</v>
      </c>
      <c r="L3996" s="7">
        <v>1149685000</v>
      </c>
      <c r="M3996" s="7">
        <v>49095000</v>
      </c>
      <c r="N3996" s="7">
        <v>10876000</v>
      </c>
      <c r="O3996" s="20" t="str">
        <f t="shared" si="126"/>
        <v/>
      </c>
    </row>
    <row r="3997" spans="1:15">
      <c r="A3997" s="20" t="str">
        <f t="shared" si="125"/>
        <v>Arion banki hf.Innlend skuldabréf</v>
      </c>
      <c r="B3997" s="20" t="str">
        <f>_xlfn.IFNA(INDEX(Listi!$AI:$AI,MATCH(C3997,Listi!$AJ:$AJ,0)),INDEX(Listi!T:T,MATCH(C3997,Listi!U:U,0)))</f>
        <v xml:space="preserve">Arion banki </v>
      </c>
      <c r="C3997" t="s">
        <v>214</v>
      </c>
      <c r="D3997" t="s">
        <v>216</v>
      </c>
      <c r="E3997" t="s">
        <v>276</v>
      </c>
      <c r="F3997" t="s">
        <v>429</v>
      </c>
      <c r="G3997" s="8" t="s">
        <v>430</v>
      </c>
      <c r="H3997" t="s">
        <v>320</v>
      </c>
      <c r="I3997" s="7">
        <v>35395000</v>
      </c>
      <c r="L3997" s="7">
        <v>4446434000</v>
      </c>
      <c r="M3997" s="7">
        <v>344234000</v>
      </c>
      <c r="N3997" s="7">
        <v>44793000</v>
      </c>
      <c r="O3997" s="20" t="str">
        <f t="shared" si="126"/>
        <v/>
      </c>
    </row>
    <row r="3998" spans="1:15">
      <c r="A3998" s="20" t="str">
        <f t="shared" si="125"/>
        <v>Arion banki hf.Lífeyrisauki L1</v>
      </c>
      <c r="B3998" s="20" t="str">
        <f>_xlfn.IFNA(INDEX(Listi!$AI:$AI,MATCH(C3998,Listi!$AJ:$AJ,0)),INDEX(Listi!T:T,MATCH(C3998,Listi!U:U,0)))</f>
        <v xml:space="preserve">Arion banki </v>
      </c>
      <c r="C3998" t="s">
        <v>214</v>
      </c>
      <c r="D3998" t="s">
        <v>377</v>
      </c>
      <c r="E3998" t="s">
        <v>276</v>
      </c>
      <c r="F3998" t="s">
        <v>429</v>
      </c>
      <c r="G3998" s="8" t="s">
        <v>430</v>
      </c>
      <c r="H3998" t="s">
        <v>320</v>
      </c>
      <c r="I3998" s="7">
        <v>364353000</v>
      </c>
      <c r="L3998" s="7">
        <v>5887942000</v>
      </c>
      <c r="M3998" s="7">
        <v>1011885000</v>
      </c>
      <c r="N3998" s="7">
        <v>34615000</v>
      </c>
      <c r="O3998" s="20" t="str">
        <f t="shared" si="126"/>
        <v/>
      </c>
    </row>
    <row r="3999" spans="1:15">
      <c r="A3999" s="20" t="str">
        <f t="shared" si="125"/>
        <v>Arion banki hf.Lífeyrisauki L2</v>
      </c>
      <c r="B3999" s="20" t="str">
        <f>_xlfn.IFNA(INDEX(Listi!$AI:$AI,MATCH(C3999,Listi!$AJ:$AJ,0)),INDEX(Listi!T:T,MATCH(C3999,Listi!U:U,0)))</f>
        <v xml:space="preserve">Arion banki </v>
      </c>
      <c r="C3999" t="s">
        <v>214</v>
      </c>
      <c r="D3999" t="s">
        <v>372</v>
      </c>
      <c r="E3999" t="s">
        <v>276</v>
      </c>
      <c r="F3999" t="s">
        <v>429</v>
      </c>
      <c r="G3999" s="8" t="s">
        <v>430</v>
      </c>
      <c r="H3999" t="s">
        <v>320</v>
      </c>
      <c r="I3999" s="7">
        <v>1277781000</v>
      </c>
      <c r="L3999" s="7">
        <v>21366380000</v>
      </c>
      <c r="M3999" s="7">
        <v>1613513000</v>
      </c>
      <c r="N3999" s="7">
        <v>92085000</v>
      </c>
      <c r="O3999" s="20" t="str">
        <f t="shared" si="126"/>
        <v/>
      </c>
    </row>
    <row r="4000" spans="1:15">
      <c r="A4000" s="20" t="str">
        <f t="shared" si="125"/>
        <v>Arion banki hf.Lífeyrisauki L3</v>
      </c>
      <c r="B4000" s="20" t="str">
        <f>_xlfn.IFNA(INDEX(Listi!$AI:$AI,MATCH(C4000,Listi!$AJ:$AJ,0)),INDEX(Listi!T:T,MATCH(C4000,Listi!U:U,0)))</f>
        <v xml:space="preserve">Arion banki </v>
      </c>
      <c r="C4000" t="s">
        <v>214</v>
      </c>
      <c r="D4000" t="s">
        <v>371</v>
      </c>
      <c r="E4000" t="s">
        <v>276</v>
      </c>
      <c r="F4000" t="s">
        <v>429</v>
      </c>
      <c r="G4000" s="8" t="s">
        <v>430</v>
      </c>
      <c r="H4000" t="s">
        <v>320</v>
      </c>
      <c r="I4000" s="7">
        <v>1442905000</v>
      </c>
      <c r="L4000" s="7">
        <v>29714848000</v>
      </c>
      <c r="M4000" s="7">
        <v>2122481000</v>
      </c>
      <c r="N4000" s="7">
        <v>129566000</v>
      </c>
      <c r="O4000" s="20" t="str">
        <f t="shared" si="126"/>
        <v/>
      </c>
    </row>
    <row r="4001" spans="1:15">
      <c r="A4001" s="20" t="str">
        <f t="shared" si="125"/>
        <v>Arion banki hf.Lífeyrisauki L4</v>
      </c>
      <c r="B4001" s="20" t="str">
        <f>_xlfn.IFNA(INDEX(Listi!$AI:$AI,MATCH(C4001,Listi!$AJ:$AJ,0)),INDEX(Listi!T:T,MATCH(C4001,Listi!U:U,0)))</f>
        <v xml:space="preserve">Arion banki </v>
      </c>
      <c r="C4001" t="s">
        <v>214</v>
      </c>
      <c r="D4001" t="s">
        <v>587</v>
      </c>
      <c r="E4001" t="s">
        <v>276</v>
      </c>
      <c r="F4001" t="s">
        <v>429</v>
      </c>
      <c r="G4001" s="8" t="s">
        <v>430</v>
      </c>
      <c r="H4001" t="s">
        <v>320</v>
      </c>
      <c r="I4001" s="7">
        <v>693691000</v>
      </c>
      <c r="L4001" s="7">
        <v>19306242000</v>
      </c>
      <c r="M4001" s="7">
        <v>1346647000</v>
      </c>
      <c r="N4001" s="7">
        <v>388052000</v>
      </c>
      <c r="O4001" s="20" t="str">
        <f t="shared" si="126"/>
        <v/>
      </c>
    </row>
    <row r="4002" spans="1:15">
      <c r="A4002" s="20" t="str">
        <f t="shared" si="125"/>
        <v>Arion banki hf.Lífeyrisauki L5</v>
      </c>
      <c r="B4002" s="20" t="str">
        <f>_xlfn.IFNA(INDEX(Listi!$AI:$AI,MATCH(C4002,Listi!$AJ:$AJ,0)),INDEX(Listi!T:T,MATCH(C4002,Listi!U:U,0)))</f>
        <v xml:space="preserve">Arion banki </v>
      </c>
      <c r="C4002" t="s">
        <v>214</v>
      </c>
      <c r="D4002" t="s">
        <v>369</v>
      </c>
      <c r="E4002" t="s">
        <v>276</v>
      </c>
      <c r="F4002" t="s">
        <v>429</v>
      </c>
      <c r="G4002" s="8" t="s">
        <v>430</v>
      </c>
      <c r="H4002" t="s">
        <v>320</v>
      </c>
      <c r="I4002" s="7">
        <v>0</v>
      </c>
      <c r="L4002" s="7">
        <v>44858554000</v>
      </c>
      <c r="M4002" s="7">
        <v>4018833000</v>
      </c>
      <c r="N4002" s="7">
        <v>933672000</v>
      </c>
      <c r="O4002" s="20" t="str">
        <f t="shared" si="126"/>
        <v/>
      </c>
    </row>
    <row r="4003" spans="1:15">
      <c r="A4003" s="20" t="str">
        <f t="shared" si="125"/>
        <v>Birta lífeyrissjóðurBlönduð leið</v>
      </c>
      <c r="B4003" s="20" t="str">
        <f>_xlfn.IFNA(INDEX(Listi!$AI:$AI,MATCH(C4003,Listi!$AJ:$AJ,0)),INDEX(Listi!T:T,MATCH(C4003,Listi!U:U,0)))</f>
        <v xml:space="preserve">Birta  </v>
      </c>
      <c r="C4003" t="s">
        <v>298</v>
      </c>
      <c r="D4003" t="s">
        <v>314</v>
      </c>
      <c r="E4003" t="s">
        <v>276</v>
      </c>
      <c r="F4003" t="s">
        <v>429</v>
      </c>
      <c r="G4003" s="8" t="s">
        <v>430</v>
      </c>
      <c r="H4003" t="s">
        <v>320</v>
      </c>
      <c r="I4003" s="7">
        <v>195461027</v>
      </c>
      <c r="L4003" s="7">
        <v>6929716201</v>
      </c>
      <c r="M4003" s="7">
        <v>253995298</v>
      </c>
      <c r="N4003" s="7">
        <v>139753585</v>
      </c>
      <c r="O4003" s="20" t="str">
        <f t="shared" si="126"/>
        <v/>
      </c>
    </row>
    <row r="4004" spans="1:15">
      <c r="A4004" s="20" t="str">
        <f t="shared" si="125"/>
        <v>Birta lífeyrissjóðurInnlánsleið</v>
      </c>
      <c r="B4004" s="20" t="str">
        <f>_xlfn.IFNA(INDEX(Listi!$AI:$AI,MATCH(C4004,Listi!$AJ:$AJ,0)),INDEX(Listi!T:T,MATCH(C4004,Listi!U:U,0)))</f>
        <v xml:space="preserve">Birta  </v>
      </c>
      <c r="C4004" t="s">
        <v>298</v>
      </c>
      <c r="D4004" t="s">
        <v>208</v>
      </c>
      <c r="E4004" t="s">
        <v>276</v>
      </c>
      <c r="F4004" t="s">
        <v>429</v>
      </c>
      <c r="G4004" s="8" t="s">
        <v>430</v>
      </c>
      <c r="H4004" t="s">
        <v>320</v>
      </c>
      <c r="I4004" s="7">
        <v>0</v>
      </c>
      <c r="L4004" s="7">
        <v>4108971332</v>
      </c>
      <c r="M4004" s="7">
        <v>264842424</v>
      </c>
      <c r="N4004" s="7">
        <v>174324836</v>
      </c>
      <c r="O4004" s="20" t="str">
        <f t="shared" si="126"/>
        <v/>
      </c>
    </row>
    <row r="4005" spans="1:15">
      <c r="A4005" s="20" t="str">
        <f t="shared" si="125"/>
        <v>Birta lífeyrissjóðurSamtryggingardeild</v>
      </c>
      <c r="B4005" s="20" t="str">
        <f>_xlfn.IFNA(INDEX(Listi!$AI:$AI,MATCH(C4005,Listi!$AJ:$AJ,0)),INDEX(Listi!T:T,MATCH(C4005,Listi!U:U,0)))</f>
        <v xml:space="preserve">Birta  </v>
      </c>
      <c r="C4005" t="s">
        <v>298</v>
      </c>
      <c r="D4005" t="s">
        <v>205</v>
      </c>
      <c r="E4005" t="s">
        <v>275</v>
      </c>
      <c r="F4005" t="s">
        <v>429</v>
      </c>
      <c r="G4005" s="8" t="s">
        <v>430</v>
      </c>
      <c r="H4005" t="s">
        <v>320</v>
      </c>
      <c r="I4005" s="7">
        <v>9345582455</v>
      </c>
      <c r="L4005" s="7">
        <v>549755105944</v>
      </c>
      <c r="M4005" s="7">
        <v>18480897961</v>
      </c>
      <c r="N4005" s="7">
        <v>14075814006</v>
      </c>
      <c r="O4005" s="20" t="str">
        <f t="shared" si="126"/>
        <v/>
      </c>
    </row>
    <row r="4006" spans="1:15">
      <c r="A4006" s="20" t="str">
        <f t="shared" si="125"/>
        <v>Birta lífeyrissjóðurSkuldabréfaleið</v>
      </c>
      <c r="B4006" s="20" t="str">
        <f>_xlfn.IFNA(INDEX(Listi!$AI:$AI,MATCH(C4006,Listi!$AJ:$AJ,0)),INDEX(Listi!T:T,MATCH(C4006,Listi!U:U,0)))</f>
        <v xml:space="preserve">Birta  </v>
      </c>
      <c r="C4006" t="s">
        <v>298</v>
      </c>
      <c r="D4006" t="s">
        <v>313</v>
      </c>
      <c r="E4006" t="s">
        <v>276</v>
      </c>
      <c r="F4006" t="s">
        <v>429</v>
      </c>
      <c r="G4006" s="8" t="s">
        <v>430</v>
      </c>
      <c r="H4006" t="s">
        <v>320</v>
      </c>
      <c r="I4006" s="7">
        <v>293191541</v>
      </c>
      <c r="L4006" s="7">
        <v>8522374478</v>
      </c>
      <c r="M4006" s="7">
        <v>391005163</v>
      </c>
      <c r="N4006" s="7">
        <v>218104877</v>
      </c>
      <c r="O4006" s="20" t="str">
        <f t="shared" si="126"/>
        <v/>
      </c>
    </row>
    <row r="4007" spans="1:15">
      <c r="A4007" s="20" t="str">
        <f t="shared" si="125"/>
        <v>Birta lífeyrissjóðurTilgreind séreign</v>
      </c>
      <c r="B4007" s="20" t="str">
        <f>_xlfn.IFNA(INDEX(Listi!$AI:$AI,MATCH(C4007,Listi!$AJ:$AJ,0)),INDEX(Listi!T:T,MATCH(C4007,Listi!U:U,0)))</f>
        <v xml:space="preserve">Birta  </v>
      </c>
      <c r="C4007" t="s">
        <v>298</v>
      </c>
      <c r="D4007" t="s">
        <v>312</v>
      </c>
      <c r="E4007" t="s">
        <v>276</v>
      </c>
      <c r="F4007" t="s">
        <v>429</v>
      </c>
      <c r="G4007" s="8" t="s">
        <v>430</v>
      </c>
      <c r="H4007" t="s">
        <v>320</v>
      </c>
      <c r="I4007" s="7">
        <v>0</v>
      </c>
      <c r="L4007" s="7">
        <v>2234420297</v>
      </c>
      <c r="M4007" s="7">
        <v>511871981</v>
      </c>
      <c r="N4007" s="7">
        <v>36000223</v>
      </c>
      <c r="O4007" s="20" t="str">
        <f t="shared" si="126"/>
        <v/>
      </c>
    </row>
    <row r="4008" spans="1:15">
      <c r="A4008" s="20" t="str">
        <f t="shared" si="125"/>
        <v>Brú Lífeyrissjóður starfsmanna sveitarfélagaA-deild</v>
      </c>
      <c r="B4008" s="20" t="str">
        <f>_xlfn.IFNA(INDEX(Listi!$AI:$AI,MATCH(C4008,Listi!$AJ:$AJ,0)),INDEX(Listi!T:T,MATCH(C4008,Listi!U:U,0)))</f>
        <v>Brú</v>
      </c>
      <c r="C4008" t="s">
        <v>217</v>
      </c>
      <c r="D4008" t="s">
        <v>257</v>
      </c>
      <c r="E4008" t="s">
        <v>275</v>
      </c>
      <c r="F4008" t="s">
        <v>429</v>
      </c>
      <c r="G4008" s="8" t="s">
        <v>430</v>
      </c>
      <c r="H4008" t="s">
        <v>320</v>
      </c>
      <c r="I4008" s="7">
        <v>7215655547</v>
      </c>
      <c r="L4008" s="7">
        <v>270469177889</v>
      </c>
      <c r="M4008" s="7">
        <v>13987858077</v>
      </c>
      <c r="N4008" s="7">
        <v>4793072329</v>
      </c>
      <c r="O4008" s="20" t="str">
        <f t="shared" si="126"/>
        <v/>
      </c>
    </row>
    <row r="4009" spans="1:15">
      <c r="A4009" s="20" t="str">
        <f t="shared" si="125"/>
        <v>Brú Lífeyrissjóður starfsmanna sveitarfélagaB-deild</v>
      </c>
      <c r="B4009" s="20" t="str">
        <f>_xlfn.IFNA(INDEX(Listi!$AI:$AI,MATCH(C4009,Listi!$AJ:$AJ,0)),INDEX(Listi!T:T,MATCH(C4009,Listi!U:U,0)))</f>
        <v>Brú</v>
      </c>
      <c r="C4009" t="s">
        <v>217</v>
      </c>
      <c r="D4009" t="s">
        <v>218</v>
      </c>
      <c r="E4009" t="s">
        <v>275</v>
      </c>
      <c r="F4009" t="s">
        <v>429</v>
      </c>
      <c r="G4009" s="8" t="s">
        <v>430</v>
      </c>
      <c r="H4009" t="s">
        <v>320</v>
      </c>
      <c r="I4009" s="7">
        <v>67120672</v>
      </c>
      <c r="L4009" s="7">
        <v>17004783831</v>
      </c>
      <c r="M4009" s="7">
        <v>119747694</v>
      </c>
      <c r="N4009" s="7">
        <v>3424817406</v>
      </c>
      <c r="O4009" s="20" t="str">
        <f t="shared" si="126"/>
        <v/>
      </c>
    </row>
    <row r="4010" spans="1:15">
      <c r="A4010" s="20" t="str">
        <f t="shared" si="125"/>
        <v>Brú Lífeyrissjóður starfsmanna sveitarfélagaV-deild</v>
      </c>
      <c r="B4010" s="20" t="str">
        <f>_xlfn.IFNA(INDEX(Listi!$AI:$AI,MATCH(C4010,Listi!$AJ:$AJ,0)),INDEX(Listi!T:T,MATCH(C4010,Listi!U:U,0)))</f>
        <v>Brú</v>
      </c>
      <c r="C4010" t="s">
        <v>217</v>
      </c>
      <c r="D4010" t="s">
        <v>219</v>
      </c>
      <c r="E4010" t="s">
        <v>275</v>
      </c>
      <c r="F4010" t="s">
        <v>429</v>
      </c>
      <c r="G4010" s="8" t="s">
        <v>430</v>
      </c>
      <c r="H4010" t="s">
        <v>320</v>
      </c>
      <c r="I4010" s="7">
        <v>1427045716</v>
      </c>
      <c r="L4010" s="7">
        <v>54501394986</v>
      </c>
      <c r="M4010" s="7">
        <v>4188513374</v>
      </c>
      <c r="N4010" s="7">
        <v>455519059</v>
      </c>
      <c r="O4010" s="20" t="str">
        <f t="shared" si="126"/>
        <v/>
      </c>
    </row>
    <row r="4011" spans="1:15">
      <c r="A4011" s="20" t="str">
        <f t="shared" si="125"/>
        <v>Eftirlaunasj atvinnuflugmannaSamtryggingardeild</v>
      </c>
      <c r="B4011" s="20" t="str">
        <f>_xlfn.IFNA(INDEX(Listi!$AI:$AI,MATCH(C4011,Listi!$AJ:$AJ,0)),INDEX(Listi!T:T,MATCH(C4011,Listi!U:U,0)))</f>
        <v>EFÍA</v>
      </c>
      <c r="C4011" t="s">
        <v>220</v>
      </c>
      <c r="D4011" t="s">
        <v>205</v>
      </c>
      <c r="E4011" t="s">
        <v>275</v>
      </c>
      <c r="F4011" t="s">
        <v>429</v>
      </c>
      <c r="G4011" s="8" t="s">
        <v>430</v>
      </c>
      <c r="H4011" t="s">
        <v>320</v>
      </c>
      <c r="I4011" s="7">
        <v>3400403000</v>
      </c>
      <c r="L4011" s="7">
        <v>58542663000</v>
      </c>
      <c r="M4011" s="7">
        <v>1477262000</v>
      </c>
      <c r="N4011" s="7">
        <v>1113313000</v>
      </c>
      <c r="O4011" s="20" t="str">
        <f t="shared" si="126"/>
        <v/>
      </c>
    </row>
    <row r="4012" spans="1:15">
      <c r="A4012" s="20" t="str">
        <f t="shared" si="125"/>
        <v>Festa - lífeyrissjóðurSamtryggingardeild</v>
      </c>
      <c r="B4012" s="20" t="str">
        <f>_xlfn.IFNA(INDEX(Listi!$AI:$AI,MATCH(C4012,Listi!$AJ:$AJ,0)),INDEX(Listi!T:T,MATCH(C4012,Listi!U:U,0)))</f>
        <v xml:space="preserve">Festa </v>
      </c>
      <c r="C4012" t="s">
        <v>221</v>
      </c>
      <c r="D4012" t="s">
        <v>205</v>
      </c>
      <c r="E4012" t="s">
        <v>275</v>
      </c>
      <c r="F4012" t="s">
        <v>429</v>
      </c>
      <c r="G4012" s="8" t="s">
        <v>430</v>
      </c>
      <c r="H4012" t="s">
        <v>320</v>
      </c>
      <c r="I4012" s="7">
        <v>10732915066</v>
      </c>
      <c r="L4012" s="7">
        <v>246318113722</v>
      </c>
      <c r="M4012" s="7">
        <v>11138196907</v>
      </c>
      <c r="N4012" s="7">
        <v>5180938287</v>
      </c>
      <c r="O4012" s="20" t="str">
        <f t="shared" si="126"/>
        <v/>
      </c>
    </row>
    <row r="4013" spans="1:15">
      <c r="A4013" s="20" t="str">
        <f t="shared" si="125"/>
        <v>Festa - lífeyrissjóðurSparnaðarleið I</v>
      </c>
      <c r="B4013" s="20" t="str">
        <f>_xlfn.IFNA(INDEX(Listi!$AI:$AI,MATCH(C4013,Listi!$AJ:$AJ,0)),INDEX(Listi!T:T,MATCH(C4013,Listi!U:U,0)))</f>
        <v xml:space="preserve">Festa </v>
      </c>
      <c r="C4013" t="s">
        <v>221</v>
      </c>
      <c r="D4013" t="s">
        <v>464</v>
      </c>
      <c r="E4013" t="s">
        <v>276</v>
      </c>
      <c r="F4013" s="8" t="s">
        <v>429</v>
      </c>
      <c r="G4013" s="8" t="s">
        <v>430</v>
      </c>
      <c r="H4013" t="s">
        <v>320</v>
      </c>
      <c r="I4013" s="7">
        <v>0</v>
      </c>
      <c r="L4013" s="7">
        <v>75585319</v>
      </c>
      <c r="M4013" s="7">
        <v>37671409</v>
      </c>
      <c r="N4013" s="7">
        <v>2063969</v>
      </c>
      <c r="O4013" s="20" t="str">
        <f t="shared" si="126"/>
        <v/>
      </c>
    </row>
    <row r="4014" spans="1:15">
      <c r="A4014" s="20" t="str">
        <f t="shared" ref="A4014:A4075" si="127">CONCATENATE(C4014,D4014)</f>
        <v>Festa - lífeyrissjóðurSparnaðarleið II</v>
      </c>
      <c r="B4014" s="20" t="str">
        <f>_xlfn.IFNA(INDEX(Listi!$AI:$AI,MATCH(C4014,Listi!$AJ:$AJ,0)),INDEX(Listi!T:T,MATCH(C4014,Listi!U:U,0)))</f>
        <v xml:space="preserve">Festa </v>
      </c>
      <c r="C4014" t="s">
        <v>221</v>
      </c>
      <c r="D4014" t="s">
        <v>388</v>
      </c>
      <c r="E4014" t="s">
        <v>276</v>
      </c>
      <c r="F4014" s="8" t="s">
        <v>429</v>
      </c>
      <c r="G4014" s="8" t="s">
        <v>430</v>
      </c>
      <c r="H4014" t="s">
        <v>320</v>
      </c>
      <c r="I4014" s="7">
        <v>0</v>
      </c>
      <c r="L4014" s="7">
        <v>1113180693</v>
      </c>
      <c r="M4014" s="7">
        <v>134564310</v>
      </c>
      <c r="N4014" s="7">
        <v>19363084</v>
      </c>
      <c r="O4014" s="20" t="str">
        <f t="shared" si="126"/>
        <v/>
      </c>
    </row>
    <row r="4015" spans="1:15">
      <c r="A4015" s="20" t="str">
        <f t="shared" si="127"/>
        <v>Frjálsi lífeyrissjóðurinnDeild/leið I</v>
      </c>
      <c r="B4015" s="20" t="str">
        <f>_xlfn.IFNA(INDEX(Listi!$AI:$AI,MATCH(C4015,Listi!$AJ:$AJ,0)),INDEX(Listi!T:T,MATCH(C4015,Listi!U:U,0)))</f>
        <v xml:space="preserve">Frjálsi </v>
      </c>
      <c r="C4015" t="s">
        <v>222</v>
      </c>
      <c r="D4015" t="s">
        <v>223</v>
      </c>
      <c r="E4015" t="s">
        <v>276</v>
      </c>
      <c r="F4015" s="8" t="s">
        <v>429</v>
      </c>
      <c r="G4015" s="8" t="s">
        <v>430</v>
      </c>
      <c r="H4015" t="s">
        <v>320</v>
      </c>
      <c r="I4015" s="7">
        <v>7210724000</v>
      </c>
      <c r="L4015" s="7">
        <v>199278730000</v>
      </c>
      <c r="M4015" s="7">
        <v>10813020000</v>
      </c>
      <c r="N4015" s="7">
        <v>2178012000</v>
      </c>
      <c r="O4015" s="20" t="str">
        <f t="shared" si="126"/>
        <v/>
      </c>
    </row>
    <row r="4016" spans="1:15">
      <c r="A4016" s="20" t="str">
        <f t="shared" si="127"/>
        <v>Frjálsi lífeyrissjóðurinnDeild/leið II</v>
      </c>
      <c r="B4016" s="20" t="str">
        <f>_xlfn.IFNA(INDEX(Listi!$AI:$AI,MATCH(C4016,Listi!$AJ:$AJ,0)),INDEX(Listi!T:T,MATCH(C4016,Listi!U:U,0)))</f>
        <v xml:space="preserve">Frjálsi </v>
      </c>
      <c r="C4016" t="s">
        <v>222</v>
      </c>
      <c r="D4016" t="s">
        <v>224</v>
      </c>
      <c r="E4016" t="s">
        <v>276</v>
      </c>
      <c r="F4016" s="8" t="s">
        <v>429</v>
      </c>
      <c r="G4016" s="8" t="s">
        <v>430</v>
      </c>
      <c r="H4016" t="s">
        <v>320</v>
      </c>
      <c r="I4016" s="7">
        <v>773380000</v>
      </c>
      <c r="L4016" s="7">
        <v>29681370000</v>
      </c>
      <c r="M4016" s="7">
        <v>1864883000</v>
      </c>
      <c r="N4016" s="7">
        <v>401735000</v>
      </c>
      <c r="O4016" s="20" t="str">
        <f t="shared" si="126"/>
        <v/>
      </c>
    </row>
    <row r="4017" spans="1:15">
      <c r="A4017" s="20" t="str">
        <f t="shared" si="127"/>
        <v>Frjálsi lífeyrissjóðurinnDeild/leið III</v>
      </c>
      <c r="B4017" s="20" t="str">
        <f>_xlfn.IFNA(INDEX(Listi!$AI:$AI,MATCH(C4017,Listi!$AJ:$AJ,0)),INDEX(Listi!T:T,MATCH(C4017,Listi!U:U,0)))</f>
        <v xml:space="preserve">Frjálsi </v>
      </c>
      <c r="C4017" t="s">
        <v>222</v>
      </c>
      <c r="D4017" t="s">
        <v>225</v>
      </c>
      <c r="E4017" t="s">
        <v>276</v>
      </c>
      <c r="F4017" s="8" t="s">
        <v>429</v>
      </c>
      <c r="G4017" s="8" t="s">
        <v>430</v>
      </c>
      <c r="H4017" t="s">
        <v>320</v>
      </c>
      <c r="I4017" s="7">
        <v>713491000</v>
      </c>
      <c r="L4017" s="7">
        <v>43554797000</v>
      </c>
      <c r="M4017" s="7">
        <v>2564479000</v>
      </c>
      <c r="N4017" s="7">
        <v>1456678000</v>
      </c>
      <c r="O4017" s="20" t="str">
        <f t="shared" si="126"/>
        <v/>
      </c>
    </row>
    <row r="4018" spans="1:15">
      <c r="A4018" s="20" t="str">
        <f t="shared" si="127"/>
        <v>Frjálsi lífeyrissjóðurinnFrjálsi Áhætta</v>
      </c>
      <c r="B4018" s="20" t="str">
        <f>_xlfn.IFNA(INDEX(Listi!$AI:$AI,MATCH(C4018,Listi!$AJ:$AJ,0)),INDEX(Listi!T:T,MATCH(C4018,Listi!U:U,0)))</f>
        <v xml:space="preserve">Frjálsi </v>
      </c>
      <c r="C4018" t="s">
        <v>222</v>
      </c>
      <c r="D4018" t="s">
        <v>226</v>
      </c>
      <c r="E4018" t="s">
        <v>276</v>
      </c>
      <c r="F4018" s="8" t="s">
        <v>429</v>
      </c>
      <c r="G4018" s="8" t="s">
        <v>430</v>
      </c>
      <c r="H4018" t="s">
        <v>320</v>
      </c>
      <c r="I4018" s="7">
        <v>78002000</v>
      </c>
      <c r="L4018" s="7">
        <v>2707615000</v>
      </c>
      <c r="M4018" s="7">
        <v>335331000</v>
      </c>
      <c r="N4018" s="7">
        <v>1872000</v>
      </c>
      <c r="O4018" s="20" t="str">
        <f t="shared" si="126"/>
        <v/>
      </c>
    </row>
    <row r="4019" spans="1:15">
      <c r="A4019" s="20" t="str">
        <f t="shared" si="127"/>
        <v>Frjálsi lífeyrissjóðurinnSameiginleg deild</v>
      </c>
      <c r="B4019" s="20" t="str">
        <f>_xlfn.IFNA(INDEX(Listi!$AI:$AI,MATCH(C4019,Listi!$AJ:$AJ,0)),INDEX(Listi!T:T,MATCH(C4019,Listi!U:U,0)))</f>
        <v xml:space="preserve">Frjálsi </v>
      </c>
      <c r="C4019" t="s">
        <v>222</v>
      </c>
      <c r="D4019" t="s">
        <v>311</v>
      </c>
      <c r="E4019" t="s">
        <v>276</v>
      </c>
      <c r="F4019" s="8" t="s">
        <v>429</v>
      </c>
      <c r="G4019" s="8" t="s">
        <v>430</v>
      </c>
      <c r="H4019" t="s">
        <v>320</v>
      </c>
      <c r="I4019" s="7">
        <v>0</v>
      </c>
      <c r="L4019" s="7">
        <v>0</v>
      </c>
      <c r="M4019" s="7">
        <v>0</v>
      </c>
      <c r="N4019" s="7">
        <v>0</v>
      </c>
      <c r="O4019" s="20" t="str">
        <f t="shared" si="126"/>
        <v/>
      </c>
    </row>
    <row r="4020" spans="1:15">
      <c r="A4020" s="20" t="str">
        <f t="shared" si="127"/>
        <v>Frjálsi lífeyrissjóðurinnSamtryggingardeild</v>
      </c>
      <c r="B4020" s="20" t="str">
        <f>_xlfn.IFNA(INDEX(Listi!$AI:$AI,MATCH(C4020,Listi!$AJ:$AJ,0)),INDEX(Listi!T:T,MATCH(C4020,Listi!U:U,0)))</f>
        <v xml:space="preserve">Frjálsi </v>
      </c>
      <c r="C4020" t="s">
        <v>222</v>
      </c>
      <c r="D4020" t="s">
        <v>205</v>
      </c>
      <c r="E4020" t="s">
        <v>275</v>
      </c>
      <c r="F4020" s="8" t="s">
        <v>429</v>
      </c>
      <c r="G4020" s="8" t="s">
        <v>430</v>
      </c>
      <c r="H4020" t="s">
        <v>320</v>
      </c>
      <c r="I4020" s="7">
        <v>4055725000</v>
      </c>
      <c r="L4020" s="7">
        <v>127148465000</v>
      </c>
      <c r="M4020" s="7">
        <v>7524433000</v>
      </c>
      <c r="N4020" s="7">
        <v>1254273000</v>
      </c>
      <c r="O4020" s="20" t="str">
        <f t="shared" si="126"/>
        <v/>
      </c>
    </row>
    <row r="4021" spans="1:15">
      <c r="A4021" s="20" t="str">
        <f t="shared" si="127"/>
        <v>Gildi - lífeyrissjóðurFramtíðarsýn 1</v>
      </c>
      <c r="B4021" s="20" t="str">
        <f>_xlfn.IFNA(INDEX(Listi!$AI:$AI,MATCH(C4021,Listi!$AJ:$AJ,0)),INDEX(Listi!T:T,MATCH(C4021,Listi!U:U,0)))</f>
        <v xml:space="preserve">Gildi  </v>
      </c>
      <c r="C4021" t="s">
        <v>227</v>
      </c>
      <c r="D4021" t="s">
        <v>373</v>
      </c>
      <c r="E4021" t="s">
        <v>276</v>
      </c>
      <c r="F4021" t="s">
        <v>429</v>
      </c>
      <c r="G4021" s="8" t="s">
        <v>430</v>
      </c>
      <c r="H4021" t="s">
        <v>320</v>
      </c>
      <c r="I4021" s="7">
        <v>0</v>
      </c>
      <c r="L4021" s="7">
        <v>3223959491</v>
      </c>
      <c r="M4021" s="7">
        <v>185065371</v>
      </c>
      <c r="N4021" s="7">
        <v>99697779</v>
      </c>
      <c r="O4021" s="20" t="str">
        <f t="shared" si="126"/>
        <v/>
      </c>
    </row>
    <row r="4022" spans="1:15">
      <c r="A4022" s="20" t="str">
        <f t="shared" si="127"/>
        <v>Gildi - lífeyrissjóðurFramtíðarsýn 2</v>
      </c>
      <c r="B4022" s="20" t="str">
        <f>_xlfn.IFNA(INDEX(Listi!$AI:$AI,MATCH(C4022,Listi!$AJ:$AJ,0)),INDEX(Listi!T:T,MATCH(C4022,Listi!U:U,0)))</f>
        <v xml:space="preserve">Gildi  </v>
      </c>
      <c r="C4022" t="s">
        <v>227</v>
      </c>
      <c r="D4022" t="s">
        <v>374</v>
      </c>
      <c r="E4022" t="s">
        <v>276</v>
      </c>
      <c r="F4022" t="s">
        <v>429</v>
      </c>
      <c r="G4022" s="8" t="s">
        <v>430</v>
      </c>
      <c r="H4022" t="s">
        <v>320</v>
      </c>
      <c r="I4022" s="7">
        <v>0</v>
      </c>
      <c r="L4022" s="7">
        <v>3172355810</v>
      </c>
      <c r="M4022" s="7">
        <v>227598529</v>
      </c>
      <c r="N4022" s="7">
        <v>70042741</v>
      </c>
      <c r="O4022" s="20" t="str">
        <f t="shared" si="126"/>
        <v/>
      </c>
    </row>
    <row r="4023" spans="1:15">
      <c r="A4023" s="20" t="str">
        <f t="shared" si="127"/>
        <v>Gildi - lífeyrissjóðurFramtíðarsýn 3</v>
      </c>
      <c r="B4023" s="20" t="str">
        <f>_xlfn.IFNA(INDEX(Listi!$AI:$AI,MATCH(C4023,Listi!$AJ:$AJ,0)),INDEX(Listi!T:T,MATCH(C4023,Listi!U:U,0)))</f>
        <v xml:space="preserve">Gildi  </v>
      </c>
      <c r="C4023" t="s">
        <v>227</v>
      </c>
      <c r="D4023" t="s">
        <v>380</v>
      </c>
      <c r="E4023" t="s">
        <v>276</v>
      </c>
      <c r="F4023" t="s">
        <v>429</v>
      </c>
      <c r="G4023" s="8" t="s">
        <v>430</v>
      </c>
      <c r="H4023" t="s">
        <v>320</v>
      </c>
      <c r="I4023" s="7">
        <v>0</v>
      </c>
      <c r="L4023" s="7">
        <v>1220667693</v>
      </c>
      <c r="M4023" s="7">
        <v>206427664</v>
      </c>
      <c r="N4023" s="7">
        <v>61376636</v>
      </c>
      <c r="O4023" s="20" t="str">
        <f t="shared" si="126"/>
        <v/>
      </c>
    </row>
    <row r="4024" spans="1:15">
      <c r="A4024" s="20" t="str">
        <f t="shared" si="127"/>
        <v>Gildi - lífeyrissjóðurSamtryggingardeild</v>
      </c>
      <c r="B4024" s="20" t="str">
        <f>_xlfn.IFNA(INDEX(Listi!$AI:$AI,MATCH(C4024,Listi!$AJ:$AJ,0)),INDEX(Listi!T:T,MATCH(C4024,Listi!U:U,0)))</f>
        <v xml:space="preserve">Gildi  </v>
      </c>
      <c r="C4024" t="s">
        <v>227</v>
      </c>
      <c r="D4024" t="s">
        <v>205</v>
      </c>
      <c r="E4024" t="s">
        <v>275</v>
      </c>
      <c r="F4024" t="s">
        <v>429</v>
      </c>
      <c r="G4024" s="8" t="s">
        <v>430</v>
      </c>
      <c r="H4024" t="s">
        <v>320</v>
      </c>
      <c r="I4024" s="7">
        <v>14774619439</v>
      </c>
      <c r="L4024" s="7">
        <v>908474103084</v>
      </c>
      <c r="M4024" s="7">
        <v>33404441428</v>
      </c>
      <c r="N4024" s="7">
        <v>20772915594</v>
      </c>
      <c r="O4024" s="20" t="str">
        <f t="shared" si="126"/>
        <v/>
      </c>
    </row>
    <row r="4025" spans="1:15">
      <c r="A4025" s="20" t="str">
        <f t="shared" si="127"/>
        <v>Íslandsbanki hf.Erlend verðbréf</v>
      </c>
      <c r="B4025" s="20" t="str">
        <f>_xlfn.IFNA(INDEX(Listi!$AI:$AI,MATCH(C4025,Listi!$AJ:$AJ,0)),INDEX(Listi!T:T,MATCH(C4025,Listi!U:U,0)))</f>
        <v>Íslandsbanki</v>
      </c>
      <c r="C4025" t="s">
        <v>228</v>
      </c>
      <c r="D4025" t="s">
        <v>229</v>
      </c>
      <c r="E4025" t="s">
        <v>276</v>
      </c>
      <c r="F4025" t="s">
        <v>429</v>
      </c>
      <c r="G4025" s="8" t="s">
        <v>430</v>
      </c>
      <c r="H4025" t="s">
        <v>320</v>
      </c>
      <c r="I4025" s="7">
        <v>21578015</v>
      </c>
      <c r="L4025" s="7">
        <v>1602556114</v>
      </c>
      <c r="M4025" s="7">
        <v>15640340</v>
      </c>
      <c r="N4025" s="7">
        <v>15279587</v>
      </c>
      <c r="O4025" s="20" t="str">
        <f t="shared" si="126"/>
        <v/>
      </c>
    </row>
    <row r="4026" spans="1:15">
      <c r="A4026" s="20" t="str">
        <f t="shared" si="127"/>
        <v>Íslandsbanki hf.Húsnæðisleið</v>
      </c>
      <c r="B4026" s="20" t="str">
        <f>_xlfn.IFNA(INDEX(Listi!$AI:$AI,MATCH(C4026,Listi!$AJ:$AJ,0)),INDEX(Listi!T:T,MATCH(C4026,Listi!U:U,0)))</f>
        <v>Íslandsbanki</v>
      </c>
      <c r="C4026" t="s">
        <v>228</v>
      </c>
      <c r="D4026" t="s">
        <v>307</v>
      </c>
      <c r="E4026" t="s">
        <v>276</v>
      </c>
      <c r="F4026" t="s">
        <v>429</v>
      </c>
      <c r="G4026" s="8" t="s">
        <v>430</v>
      </c>
      <c r="H4026" t="s">
        <v>320</v>
      </c>
      <c r="I4026" s="7">
        <v>0</v>
      </c>
      <c r="L4026" s="7">
        <v>2334808209</v>
      </c>
      <c r="M4026" s="7">
        <v>1128225985</v>
      </c>
      <c r="N4026" s="7">
        <v>7159457</v>
      </c>
      <c r="O4026" s="20" t="str">
        <f t="shared" si="126"/>
        <v/>
      </c>
    </row>
    <row r="4027" spans="1:15">
      <c r="A4027" s="20" t="str">
        <f t="shared" si="127"/>
        <v>Íslandsbanki hf.Lífeyrisreikningur-óverðtryggður</v>
      </c>
      <c r="B4027" s="20" t="str">
        <f>_xlfn.IFNA(INDEX(Listi!$AI:$AI,MATCH(C4027,Listi!$AJ:$AJ,0)),INDEX(Listi!T:T,MATCH(C4027,Listi!U:U,0)))</f>
        <v>Íslandsbanki</v>
      </c>
      <c r="C4027" t="s">
        <v>228</v>
      </c>
      <c r="D4027" t="s">
        <v>231</v>
      </c>
      <c r="E4027" t="s">
        <v>276</v>
      </c>
      <c r="F4027" t="s">
        <v>429</v>
      </c>
      <c r="G4027" s="8" t="s">
        <v>430</v>
      </c>
      <c r="H4027" t="s">
        <v>320</v>
      </c>
      <c r="I4027" s="7">
        <v>0</v>
      </c>
      <c r="L4027" s="7">
        <v>2506311736</v>
      </c>
      <c r="M4027" s="7">
        <v>879015901</v>
      </c>
      <c r="N4027" s="7">
        <v>95740979</v>
      </c>
      <c r="O4027" s="20" t="str">
        <f t="shared" si="126"/>
        <v/>
      </c>
    </row>
    <row r="4028" spans="1:15">
      <c r="A4028" s="20" t="str">
        <f t="shared" si="127"/>
        <v>Íslandsbanki hf.Lífeyrisreikningur-verðtryggður</v>
      </c>
      <c r="B4028" s="20" t="str">
        <f>_xlfn.IFNA(INDEX(Listi!$AI:$AI,MATCH(C4028,Listi!$AJ:$AJ,0)),INDEX(Listi!T:T,MATCH(C4028,Listi!U:U,0)))</f>
        <v>Íslandsbanki</v>
      </c>
      <c r="C4028" t="s">
        <v>228</v>
      </c>
      <c r="D4028" t="s">
        <v>232</v>
      </c>
      <c r="E4028" t="s">
        <v>276</v>
      </c>
      <c r="F4028" t="s">
        <v>429</v>
      </c>
      <c r="G4028" s="8" t="s">
        <v>430</v>
      </c>
      <c r="H4028" t="s">
        <v>320</v>
      </c>
      <c r="I4028" s="7">
        <v>0</v>
      </c>
      <c r="L4028" s="7">
        <v>35933944171</v>
      </c>
      <c r="M4028" s="7">
        <v>3575627585</v>
      </c>
      <c r="N4028" s="7">
        <v>973599891</v>
      </c>
      <c r="O4028" s="20" t="str">
        <f t="shared" si="126"/>
        <v/>
      </c>
    </row>
    <row r="4029" spans="1:15">
      <c r="A4029" s="20" t="str">
        <f t="shared" si="127"/>
        <v>Íslandsbanki hf.Löng ríkisskuldabréf</v>
      </c>
      <c r="B4029" s="20" t="str">
        <f>_xlfn.IFNA(INDEX(Listi!$AI:$AI,MATCH(C4029,Listi!$AJ:$AJ,0)),INDEX(Listi!T:T,MATCH(C4029,Listi!U:U,0)))</f>
        <v>Íslandsbanki</v>
      </c>
      <c r="C4029" t="s">
        <v>228</v>
      </c>
      <c r="D4029" t="s">
        <v>233</v>
      </c>
      <c r="E4029" t="s">
        <v>276</v>
      </c>
      <c r="F4029" t="s">
        <v>429</v>
      </c>
      <c r="G4029" s="8" t="s">
        <v>430</v>
      </c>
      <c r="H4029" t="s">
        <v>320</v>
      </c>
      <c r="I4029" s="7">
        <v>0</v>
      </c>
      <c r="L4029" s="7">
        <v>753232602</v>
      </c>
      <c r="M4029" s="7">
        <v>52540738</v>
      </c>
      <c r="N4029" s="7">
        <v>25520229</v>
      </c>
      <c r="O4029" s="20" t="str">
        <f t="shared" si="126"/>
        <v/>
      </c>
    </row>
    <row r="4030" spans="1:15">
      <c r="A4030" s="20" t="str">
        <f t="shared" si="127"/>
        <v>Íslandsbanki hf.Stýring A</v>
      </c>
      <c r="B4030" s="20" t="str">
        <f>_xlfn.IFNA(INDEX(Listi!$AI:$AI,MATCH(C4030,Listi!$AJ:$AJ,0)),INDEX(Listi!T:T,MATCH(C4030,Listi!U:U,0)))</f>
        <v>Íslandsbanki</v>
      </c>
      <c r="C4030" t="s">
        <v>228</v>
      </c>
      <c r="D4030" t="s">
        <v>234</v>
      </c>
      <c r="E4030" t="s">
        <v>276</v>
      </c>
      <c r="F4030" t="s">
        <v>429</v>
      </c>
      <c r="G4030" s="8" t="s">
        <v>430</v>
      </c>
      <c r="H4030" t="s">
        <v>320</v>
      </c>
      <c r="I4030" s="7">
        <v>0</v>
      </c>
      <c r="L4030" s="7">
        <v>4133723797</v>
      </c>
      <c r="M4030" s="7">
        <v>215966902</v>
      </c>
      <c r="N4030" s="7">
        <v>124877843</v>
      </c>
      <c r="O4030" s="20" t="str">
        <f t="shared" si="126"/>
        <v/>
      </c>
    </row>
    <row r="4031" spans="1:15">
      <c r="A4031" s="20" t="str">
        <f t="shared" si="127"/>
        <v>Íslandsbanki hf.Stýring B</v>
      </c>
      <c r="B4031" s="20" t="str">
        <f>_xlfn.IFNA(INDEX(Listi!$AI:$AI,MATCH(C4031,Listi!$AJ:$AJ,0)),INDEX(Listi!T:T,MATCH(C4031,Listi!U:U,0)))</f>
        <v>Íslandsbanki</v>
      </c>
      <c r="C4031" t="s">
        <v>228</v>
      </c>
      <c r="D4031" t="s">
        <v>235</v>
      </c>
      <c r="E4031" t="s">
        <v>276</v>
      </c>
      <c r="F4031" t="s">
        <v>429</v>
      </c>
      <c r="G4031" s="8" t="s">
        <v>430</v>
      </c>
      <c r="H4031" t="s">
        <v>320</v>
      </c>
      <c r="I4031" s="7">
        <v>25165219</v>
      </c>
      <c r="L4031" s="7">
        <v>5860247393</v>
      </c>
      <c r="M4031" s="7">
        <v>508591885</v>
      </c>
      <c r="N4031" s="7">
        <v>77897125</v>
      </c>
      <c r="O4031" s="20" t="str">
        <f t="shared" si="126"/>
        <v/>
      </c>
    </row>
    <row r="4032" spans="1:15">
      <c r="A4032" s="20" t="str">
        <f t="shared" si="127"/>
        <v>Íslandsbanki hf.Stýring C</v>
      </c>
      <c r="B4032" s="20" t="str">
        <f>_xlfn.IFNA(INDEX(Listi!$AI:$AI,MATCH(C4032,Listi!$AJ:$AJ,0)),INDEX(Listi!T:T,MATCH(C4032,Listi!U:U,0)))</f>
        <v>Íslandsbanki</v>
      </c>
      <c r="C4032" t="s">
        <v>228</v>
      </c>
      <c r="D4032" t="s">
        <v>236</v>
      </c>
      <c r="E4032" t="s">
        <v>276</v>
      </c>
      <c r="F4032" t="s">
        <v>429</v>
      </c>
      <c r="G4032" s="8" t="s">
        <v>430</v>
      </c>
      <c r="H4032" t="s">
        <v>320</v>
      </c>
      <c r="I4032" s="7">
        <v>69582766</v>
      </c>
      <c r="L4032" s="7">
        <v>8014427899</v>
      </c>
      <c r="M4032" s="7">
        <v>751053797</v>
      </c>
      <c r="N4032" s="7">
        <v>58531298</v>
      </c>
      <c r="O4032" s="20" t="str">
        <f t="shared" si="126"/>
        <v/>
      </c>
    </row>
    <row r="4033" spans="1:15">
      <c r="A4033" s="20" t="str">
        <f t="shared" si="127"/>
        <v>Íslandsbanki hf.Stýring D</v>
      </c>
      <c r="B4033" s="20" t="str">
        <f>_xlfn.IFNA(INDEX(Listi!$AI:$AI,MATCH(C4033,Listi!$AJ:$AJ,0)),INDEX(Listi!T:T,MATCH(C4033,Listi!U:U,0)))</f>
        <v>Íslandsbanki</v>
      </c>
      <c r="C4033" t="s">
        <v>228</v>
      </c>
      <c r="D4033" t="s">
        <v>237</v>
      </c>
      <c r="E4033" t="s">
        <v>276</v>
      </c>
      <c r="F4033" t="s">
        <v>429</v>
      </c>
      <c r="G4033" s="8" t="s">
        <v>430</v>
      </c>
      <c r="H4033" t="s">
        <v>320</v>
      </c>
      <c r="I4033" s="7">
        <v>76404360</v>
      </c>
      <c r="L4033" s="7">
        <v>5826614423</v>
      </c>
      <c r="M4033" s="7">
        <v>1371163557</v>
      </c>
      <c r="N4033" s="7">
        <v>36861109</v>
      </c>
      <c r="O4033" s="20" t="str">
        <f t="shared" si="126"/>
        <v/>
      </c>
    </row>
    <row r="4034" spans="1:15">
      <c r="A4034" s="20" t="str">
        <f t="shared" si="127"/>
        <v>Íslandsbanki hf.Stýring E</v>
      </c>
      <c r="B4034" s="20" t="str">
        <f>_xlfn.IFNA(INDEX(Listi!$AI:$AI,MATCH(C4034,Listi!$AJ:$AJ,0)),INDEX(Listi!T:T,MATCH(C4034,Listi!U:U,0)))</f>
        <v>Íslandsbanki</v>
      </c>
      <c r="C4034" t="s">
        <v>228</v>
      </c>
      <c r="D4034" t="s">
        <v>580</v>
      </c>
      <c r="E4034" t="s">
        <v>276</v>
      </c>
      <c r="F4034" t="s">
        <v>429</v>
      </c>
      <c r="G4034" s="8" t="s">
        <v>430</v>
      </c>
      <c r="H4034" t="s">
        <v>320</v>
      </c>
      <c r="I4034" s="7">
        <v>471997</v>
      </c>
      <c r="L4034" s="7">
        <v>99567247</v>
      </c>
      <c r="M4034" s="7">
        <v>7691901</v>
      </c>
      <c r="N4034" s="7">
        <v>670647</v>
      </c>
      <c r="O4034" s="20" t="str">
        <f t="shared" ref="O4034:O4097" si="128">IFERROR(VLOOKUP(F4034,EhLykill,3,FALSE),"")</f>
        <v/>
      </c>
    </row>
    <row r="4035" spans="1:15">
      <c r="A4035" s="20" t="str">
        <f t="shared" si="127"/>
        <v>Íslenski lífeyrissjóðurinnLíf 1</v>
      </c>
      <c r="B4035" s="20" t="str">
        <f>_xlfn.IFNA(INDEX(Listi!$AI:$AI,MATCH(C4035,Listi!$AJ:$AJ,0)),INDEX(Listi!T:T,MATCH(C4035,Listi!U:U,0)))</f>
        <v xml:space="preserve">Íslenski  </v>
      </c>
      <c r="C4035" t="s">
        <v>238</v>
      </c>
      <c r="D4035" t="s">
        <v>239</v>
      </c>
      <c r="E4035" t="s">
        <v>276</v>
      </c>
      <c r="F4035" t="s">
        <v>429</v>
      </c>
      <c r="G4035" s="8" t="s">
        <v>430</v>
      </c>
      <c r="H4035" t="s">
        <v>320</v>
      </c>
      <c r="I4035" s="7">
        <v>1242666331</v>
      </c>
      <c r="L4035" s="7">
        <v>34645188332</v>
      </c>
      <c r="M4035" s="7">
        <v>5859453012</v>
      </c>
      <c r="N4035" s="7">
        <v>977930648</v>
      </c>
      <c r="O4035" s="20" t="str">
        <f t="shared" si="128"/>
        <v/>
      </c>
    </row>
    <row r="4036" spans="1:15">
      <c r="A4036" s="20" t="str">
        <f t="shared" si="127"/>
        <v>Íslenski lífeyrissjóðurinnLíf 2</v>
      </c>
      <c r="B4036" s="20" t="str">
        <f>_xlfn.IFNA(INDEX(Listi!$AI:$AI,MATCH(C4036,Listi!$AJ:$AJ,0)),INDEX(Listi!T:T,MATCH(C4036,Listi!U:U,0)))</f>
        <v xml:space="preserve">Íslenski  </v>
      </c>
      <c r="C4036" t="s">
        <v>238</v>
      </c>
      <c r="D4036" t="s">
        <v>240</v>
      </c>
      <c r="E4036" t="s">
        <v>276</v>
      </c>
      <c r="F4036" t="s">
        <v>429</v>
      </c>
      <c r="G4036" s="8" t="s">
        <v>430</v>
      </c>
      <c r="H4036" t="s">
        <v>320</v>
      </c>
      <c r="I4036" s="7">
        <v>1017344373</v>
      </c>
      <c r="L4036" s="7">
        <v>31029129445</v>
      </c>
      <c r="M4036" s="7">
        <v>2139527304</v>
      </c>
      <c r="N4036" s="7">
        <v>531278955</v>
      </c>
      <c r="O4036" s="20" t="str">
        <f t="shared" si="128"/>
        <v/>
      </c>
    </row>
    <row r="4037" spans="1:15">
      <c r="A4037" s="20" t="str">
        <f t="shared" si="127"/>
        <v>Íslenski lífeyrissjóðurinnLíf 3</v>
      </c>
      <c r="B4037" s="20" t="str">
        <f>_xlfn.IFNA(INDEX(Listi!$AI:$AI,MATCH(C4037,Listi!$AJ:$AJ,0)),INDEX(Listi!T:T,MATCH(C4037,Listi!U:U,0)))</f>
        <v xml:space="preserve">Íslenski  </v>
      </c>
      <c r="C4037" t="s">
        <v>238</v>
      </c>
      <c r="D4037" t="s">
        <v>241</v>
      </c>
      <c r="E4037" t="s">
        <v>276</v>
      </c>
      <c r="F4037" t="s">
        <v>429</v>
      </c>
      <c r="G4037" s="8" t="s">
        <v>430</v>
      </c>
      <c r="H4037" t="s">
        <v>320</v>
      </c>
      <c r="I4037" s="7">
        <v>680624270</v>
      </c>
      <c r="L4037" s="7">
        <v>26552298455</v>
      </c>
      <c r="M4037" s="7">
        <v>1349981892</v>
      </c>
      <c r="N4037" s="7">
        <v>474868471</v>
      </c>
      <c r="O4037" s="20" t="str">
        <f t="shared" si="128"/>
        <v/>
      </c>
    </row>
    <row r="4038" spans="1:15">
      <c r="A4038" s="20" t="str">
        <f t="shared" si="127"/>
        <v>Íslenski lífeyrissjóðurinnLíf 4</v>
      </c>
      <c r="B4038" s="20" t="str">
        <f>_xlfn.IFNA(INDEX(Listi!$AI:$AI,MATCH(C4038,Listi!$AJ:$AJ,0)),INDEX(Listi!T:T,MATCH(C4038,Listi!U:U,0)))</f>
        <v xml:space="preserve">Íslenski  </v>
      </c>
      <c r="C4038" t="s">
        <v>238</v>
      </c>
      <c r="D4038" t="s">
        <v>242</v>
      </c>
      <c r="E4038" t="s">
        <v>276</v>
      </c>
      <c r="F4038" t="s">
        <v>429</v>
      </c>
      <c r="G4038" s="8" t="s">
        <v>430</v>
      </c>
      <c r="H4038" t="s">
        <v>320</v>
      </c>
      <c r="I4038" s="7">
        <v>0</v>
      </c>
      <c r="L4038" s="7">
        <v>15323468197</v>
      </c>
      <c r="M4038" s="7">
        <v>592019313</v>
      </c>
      <c r="N4038" s="7">
        <v>649721424</v>
      </c>
      <c r="O4038" s="20" t="str">
        <f t="shared" si="128"/>
        <v/>
      </c>
    </row>
    <row r="4039" spans="1:15">
      <c r="A4039" s="20" t="str">
        <f t="shared" si="127"/>
        <v>Íslenski lífeyrissjóðurinnSamtryggingardeild</v>
      </c>
      <c r="B4039" s="20" t="str">
        <f>_xlfn.IFNA(INDEX(Listi!$AI:$AI,MATCH(C4039,Listi!$AJ:$AJ,0)),INDEX(Listi!T:T,MATCH(C4039,Listi!U:U,0)))</f>
        <v xml:space="preserve">Íslenski  </v>
      </c>
      <c r="C4039" t="s">
        <v>238</v>
      </c>
      <c r="D4039" t="s">
        <v>205</v>
      </c>
      <c r="E4039" t="s">
        <v>275</v>
      </c>
      <c r="F4039" t="s">
        <v>429</v>
      </c>
      <c r="G4039" s="8" t="s">
        <v>430</v>
      </c>
      <c r="H4039" t="s">
        <v>320</v>
      </c>
      <c r="I4039" s="7">
        <v>826231118</v>
      </c>
      <c r="L4039" s="7">
        <v>32369481106</v>
      </c>
      <c r="M4039" s="7">
        <v>2513450236</v>
      </c>
      <c r="N4039" s="7">
        <v>182749847</v>
      </c>
      <c r="O4039" s="20" t="str">
        <f t="shared" si="128"/>
        <v/>
      </c>
    </row>
    <row r="4040" spans="1:15">
      <c r="A4040" s="20" t="str">
        <f t="shared" si="127"/>
        <v>Kvika banki hf.Ævileið</v>
      </c>
      <c r="B4040" s="20" t="str">
        <f>_xlfn.IFNA(INDEX(Listi!$AI:$AI,MATCH(C4040,Listi!$AJ:$AJ,0)),INDEX(Listi!T:T,MATCH(C4040,Listi!U:U,0)))</f>
        <v xml:space="preserve">Kvika banki </v>
      </c>
      <c r="C4040" t="s">
        <v>243</v>
      </c>
      <c r="D4040" t="s">
        <v>248</v>
      </c>
      <c r="E4040" t="s">
        <v>276</v>
      </c>
      <c r="F4040" t="s">
        <v>429</v>
      </c>
      <c r="G4040" s="8" t="s">
        <v>430</v>
      </c>
      <c r="H4040" t="s">
        <v>320</v>
      </c>
      <c r="I4040" s="7">
        <v>0</v>
      </c>
      <c r="L4040" s="7">
        <v>83990162</v>
      </c>
      <c r="M4040" s="7">
        <v>9152445</v>
      </c>
      <c r="N4040" s="7">
        <v>0</v>
      </c>
      <c r="O4040" s="20" t="str">
        <f t="shared" si="128"/>
        <v/>
      </c>
    </row>
    <row r="4041" spans="1:15">
      <c r="A4041" s="20" t="str">
        <f t="shared" si="127"/>
        <v>Kvika banki hf.Innlánaleið</v>
      </c>
      <c r="B4041" s="20" t="str">
        <f>_xlfn.IFNA(INDEX(Listi!$AI:$AI,MATCH(C4041,Listi!$AJ:$AJ,0)),INDEX(Listi!T:T,MATCH(C4041,Listi!U:U,0)))</f>
        <v xml:space="preserve">Kvika banki </v>
      </c>
      <c r="C4041" t="s">
        <v>243</v>
      </c>
      <c r="D4041" t="s">
        <v>230</v>
      </c>
      <c r="E4041" t="s">
        <v>276</v>
      </c>
      <c r="F4041" t="s">
        <v>429</v>
      </c>
      <c r="G4041" s="8" t="s">
        <v>430</v>
      </c>
      <c r="H4041" t="s">
        <v>320</v>
      </c>
      <c r="I4041" s="7">
        <v>0</v>
      </c>
      <c r="L4041" s="7">
        <v>2045925829</v>
      </c>
      <c r="M4041" s="7">
        <v>336947043</v>
      </c>
      <c r="N4041" s="7">
        <v>10453565</v>
      </c>
      <c r="O4041" s="20" t="str">
        <f t="shared" si="128"/>
        <v/>
      </c>
    </row>
    <row r="4042" spans="1:15">
      <c r="A4042" s="20" t="str">
        <f t="shared" si="127"/>
        <v>Kvika banki hf.Kvika Séreignasparnaður 5</v>
      </c>
      <c r="B4042" s="20" t="str">
        <f>_xlfn.IFNA(INDEX(Listi!$AI:$AI,MATCH(C4042,Listi!$AJ:$AJ,0)),INDEX(Listi!T:T,MATCH(C4042,Listi!U:U,0)))</f>
        <v xml:space="preserve">Kvika banki </v>
      </c>
      <c r="C4042" t="s">
        <v>243</v>
      </c>
      <c r="D4042" t="s">
        <v>471</v>
      </c>
      <c r="E4042" t="s">
        <v>276</v>
      </c>
      <c r="F4042" t="s">
        <v>429</v>
      </c>
      <c r="G4042" s="8" t="s">
        <v>430</v>
      </c>
      <c r="H4042" t="s">
        <v>320</v>
      </c>
      <c r="I4042" s="7">
        <v>32775950</v>
      </c>
      <c r="L4042" s="7">
        <v>1146886398</v>
      </c>
      <c r="M4042" s="7">
        <v>0</v>
      </c>
      <c r="N4042" s="7">
        <v>0</v>
      </c>
      <c r="O4042" s="20" t="str">
        <f t="shared" si="128"/>
        <v/>
      </c>
    </row>
    <row r="4043" spans="1:15">
      <c r="A4043" s="20" t="str">
        <f t="shared" si="127"/>
        <v>Kvika banki hf.MP Séreign 1</v>
      </c>
      <c r="B4043" s="20" t="str">
        <f>_xlfn.IFNA(INDEX(Listi!$AI:$AI,MATCH(C4043,Listi!$AJ:$AJ,0)),INDEX(Listi!T:T,MATCH(C4043,Listi!U:U,0)))</f>
        <v xml:space="preserve">Kvika banki </v>
      </c>
      <c r="C4043" t="s">
        <v>243</v>
      </c>
      <c r="D4043" t="s">
        <v>244</v>
      </c>
      <c r="E4043" t="s">
        <v>276</v>
      </c>
      <c r="F4043" t="s">
        <v>429</v>
      </c>
      <c r="G4043" s="8" t="s">
        <v>430</v>
      </c>
      <c r="H4043" t="s">
        <v>320</v>
      </c>
      <c r="I4043" s="7">
        <v>0</v>
      </c>
      <c r="L4043" s="7">
        <v>706827763</v>
      </c>
      <c r="M4043" s="7">
        <v>48440481</v>
      </c>
      <c r="N4043" s="7">
        <v>9836508</v>
      </c>
      <c r="O4043" s="20" t="str">
        <f t="shared" si="128"/>
        <v/>
      </c>
    </row>
    <row r="4044" spans="1:15">
      <c r="A4044" s="20" t="str">
        <f t="shared" si="127"/>
        <v>Kvika banki hf.MP Séreign 2</v>
      </c>
      <c r="B4044" s="20" t="str">
        <f>_xlfn.IFNA(INDEX(Listi!$AI:$AI,MATCH(C4044,Listi!$AJ:$AJ,0)),INDEX(Listi!T:T,MATCH(C4044,Listi!U:U,0)))</f>
        <v xml:space="preserve">Kvika banki </v>
      </c>
      <c r="C4044" t="s">
        <v>243</v>
      </c>
      <c r="D4044" t="s">
        <v>245</v>
      </c>
      <c r="E4044" t="s">
        <v>276</v>
      </c>
      <c r="F4044" t="s">
        <v>429</v>
      </c>
      <c r="G4044" s="8" t="s">
        <v>430</v>
      </c>
      <c r="H4044" t="s">
        <v>320</v>
      </c>
      <c r="I4044" s="7">
        <v>175821932</v>
      </c>
      <c r="L4044" s="7">
        <v>853989181</v>
      </c>
      <c r="M4044" s="7">
        <v>42441382</v>
      </c>
      <c r="N4044" s="7">
        <v>14637701</v>
      </c>
      <c r="O4044" s="20" t="str">
        <f t="shared" si="128"/>
        <v/>
      </c>
    </row>
    <row r="4045" spans="1:15">
      <c r="A4045" s="20" t="str">
        <f t="shared" si="127"/>
        <v>Kvika banki hf.MP Séreign 3</v>
      </c>
      <c r="B4045" s="20" t="str">
        <f>_xlfn.IFNA(INDEX(Listi!$AI:$AI,MATCH(C4045,Listi!$AJ:$AJ,0)),INDEX(Listi!T:T,MATCH(C4045,Listi!U:U,0)))</f>
        <v xml:space="preserve">Kvika banki </v>
      </c>
      <c r="C4045" t="s">
        <v>243</v>
      </c>
      <c r="D4045" t="s">
        <v>246</v>
      </c>
      <c r="E4045" t="s">
        <v>276</v>
      </c>
      <c r="F4045" t="s">
        <v>429</v>
      </c>
      <c r="G4045" s="8" t="s">
        <v>430</v>
      </c>
      <c r="H4045" t="s">
        <v>320</v>
      </c>
      <c r="I4045" s="7">
        <v>12767646</v>
      </c>
      <c r="L4045" s="7">
        <v>141173858</v>
      </c>
      <c r="M4045" s="7">
        <v>3374790</v>
      </c>
      <c r="N4045" s="7">
        <v>0</v>
      </c>
      <c r="O4045" s="20" t="str">
        <f t="shared" si="128"/>
        <v/>
      </c>
    </row>
    <row r="4046" spans="1:15">
      <c r="A4046" s="20" t="str">
        <f t="shared" si="127"/>
        <v>Kvika banki hf.MP Séreign 4</v>
      </c>
      <c r="B4046" s="20" t="str">
        <f>_xlfn.IFNA(INDEX(Listi!$AI:$AI,MATCH(C4046,Listi!$AJ:$AJ,0)),INDEX(Listi!T:T,MATCH(C4046,Listi!U:U,0)))</f>
        <v xml:space="preserve">Kvika banki </v>
      </c>
      <c r="C4046" t="s">
        <v>243</v>
      </c>
      <c r="D4046" t="s">
        <v>247</v>
      </c>
      <c r="E4046" t="s">
        <v>276</v>
      </c>
      <c r="F4046" t="s">
        <v>429</v>
      </c>
      <c r="G4046" s="8" t="s">
        <v>430</v>
      </c>
      <c r="H4046" t="s">
        <v>320</v>
      </c>
      <c r="I4046" s="7">
        <v>0</v>
      </c>
      <c r="L4046" s="7">
        <v>55886684</v>
      </c>
      <c r="M4046" s="7">
        <v>2888869</v>
      </c>
      <c r="N4046" s="7">
        <v>0</v>
      </c>
      <c r="O4046" s="20" t="str">
        <f t="shared" si="128"/>
        <v/>
      </c>
    </row>
    <row r="4047" spans="1:15">
      <c r="A4047" s="20" t="str">
        <f t="shared" si="127"/>
        <v>Landsbankinn hf.Landsbankinn Erlend verðbréf</v>
      </c>
      <c r="B4047" s="20" t="str">
        <f>_xlfn.IFNA(INDEX(Listi!$AI:$AI,MATCH(C4047,Listi!$AJ:$AJ,0)),INDEX(Listi!T:T,MATCH(C4047,Listi!U:U,0)))</f>
        <v>Landsbankinn</v>
      </c>
      <c r="C4047" t="s">
        <v>249</v>
      </c>
      <c r="D4047" t="s">
        <v>385</v>
      </c>
      <c r="E4047" t="s">
        <v>276</v>
      </c>
      <c r="F4047" t="s">
        <v>429</v>
      </c>
      <c r="G4047" s="8" t="s">
        <v>430</v>
      </c>
      <c r="H4047" t="s">
        <v>320</v>
      </c>
      <c r="I4047" s="7">
        <v>0</v>
      </c>
      <c r="L4047" s="7">
        <v>3705185129</v>
      </c>
      <c r="M4047" s="7">
        <v>119989407</v>
      </c>
      <c r="N4047" s="7">
        <v>87847878</v>
      </c>
      <c r="O4047" s="20" t="str">
        <f t="shared" si="128"/>
        <v/>
      </c>
    </row>
    <row r="4048" spans="1:15">
      <c r="A4048" s="20" t="str">
        <f t="shared" si="127"/>
        <v>Landsbankinn hf.Landsbankinn Lífeyrisbók</v>
      </c>
      <c r="B4048" s="20" t="str">
        <f>_xlfn.IFNA(INDEX(Listi!$AI:$AI,MATCH(C4048,Listi!$AJ:$AJ,0)),INDEX(Listi!T:T,MATCH(C4048,Listi!U:U,0)))</f>
        <v>Landsbankinn</v>
      </c>
      <c r="C4048" t="s">
        <v>249</v>
      </c>
      <c r="D4048" t="s">
        <v>367</v>
      </c>
      <c r="E4048" t="s">
        <v>276</v>
      </c>
      <c r="F4048" t="s">
        <v>429</v>
      </c>
      <c r="G4048" s="8" t="s">
        <v>430</v>
      </c>
      <c r="H4048" t="s">
        <v>320</v>
      </c>
      <c r="I4048" s="7">
        <v>0</v>
      </c>
      <c r="L4048" s="7">
        <v>3016213427</v>
      </c>
      <c r="M4048" s="7">
        <v>440353590</v>
      </c>
      <c r="N4048" s="7">
        <v>298769900</v>
      </c>
      <c r="O4048" s="20" t="str">
        <f t="shared" si="128"/>
        <v/>
      </c>
    </row>
    <row r="4049" spans="1:15">
      <c r="A4049" s="20" t="str">
        <f t="shared" si="127"/>
        <v>Landsbankinn hf.Landsbankinn Lífeyrisbók verðtryggð</v>
      </c>
      <c r="B4049" s="20" t="str">
        <f>_xlfn.IFNA(INDEX(Listi!$AI:$AI,MATCH(C4049,Listi!$AJ:$AJ,0)),INDEX(Listi!T:T,MATCH(C4049,Listi!U:U,0)))</f>
        <v>Landsbankinn</v>
      </c>
      <c r="C4049" t="s">
        <v>249</v>
      </c>
      <c r="D4049" t="s">
        <v>598</v>
      </c>
      <c r="E4049" t="s">
        <v>276</v>
      </c>
      <c r="F4049" t="s">
        <v>429</v>
      </c>
      <c r="G4049" s="8" t="s">
        <v>430</v>
      </c>
      <c r="H4049" t="s">
        <v>320</v>
      </c>
      <c r="I4049" s="7">
        <v>0</v>
      </c>
      <c r="L4049" s="7">
        <v>66896053137</v>
      </c>
      <c r="M4049" s="7">
        <v>6692476029</v>
      </c>
      <c r="N4049" s="7">
        <v>4680072987</v>
      </c>
      <c r="O4049" s="20" t="str">
        <f t="shared" si="128"/>
        <v/>
      </c>
    </row>
    <row r="4050" spans="1:15">
      <c r="A4050" s="20" t="str">
        <f t="shared" si="127"/>
        <v>Lífeyrissjóður bændaSamtryggingardeild</v>
      </c>
      <c r="B4050" s="20" t="str">
        <f>_xlfn.IFNA(INDEX(Listi!$AI:$AI,MATCH(C4050,Listi!$AJ:$AJ,0)),INDEX(Listi!T:T,MATCH(C4050,Listi!U:U,0)))</f>
        <v>Lífeyrissjóður bænda</v>
      </c>
      <c r="C4050" t="s">
        <v>252</v>
      </c>
      <c r="D4050" t="s">
        <v>205</v>
      </c>
      <c r="E4050" t="s">
        <v>275</v>
      </c>
      <c r="F4050" t="s">
        <v>429</v>
      </c>
      <c r="G4050" s="8" t="s">
        <v>430</v>
      </c>
      <c r="H4050" t="s">
        <v>320</v>
      </c>
      <c r="I4050" s="7">
        <v>2585216152</v>
      </c>
      <c r="L4050" s="7">
        <v>45108278171</v>
      </c>
      <c r="M4050" s="7">
        <v>776003397</v>
      </c>
      <c r="N4050" s="7">
        <v>1921473168</v>
      </c>
      <c r="O4050" s="20" t="str">
        <f t="shared" si="128"/>
        <v/>
      </c>
    </row>
    <row r="4051" spans="1:15">
      <c r="A4051" s="20" t="str">
        <f t="shared" si="127"/>
        <v>Lífeyrissjóður bankamannaAldursdeild</v>
      </c>
      <c r="B4051" s="20" t="str">
        <f>_xlfn.IFNA(INDEX(Listi!$AI:$AI,MATCH(C4051,Listi!$AJ:$AJ,0)),INDEX(Listi!T:T,MATCH(C4051,Listi!U:U,0)))</f>
        <v>Lífeyrissjóður bankam.</v>
      </c>
      <c r="C4051" t="s">
        <v>250</v>
      </c>
      <c r="D4051" t="s">
        <v>251</v>
      </c>
      <c r="E4051" t="s">
        <v>275</v>
      </c>
      <c r="F4051" t="s">
        <v>429</v>
      </c>
      <c r="G4051" s="8" t="s">
        <v>430</v>
      </c>
      <c r="H4051" t="s">
        <v>320</v>
      </c>
      <c r="I4051" s="7">
        <v>397296000</v>
      </c>
      <c r="L4051" s="7">
        <v>61369964000</v>
      </c>
      <c r="M4051" s="7">
        <v>1996063000</v>
      </c>
      <c r="N4051" s="7">
        <v>753444000</v>
      </c>
      <c r="O4051" s="20" t="str">
        <f t="shared" si="128"/>
        <v/>
      </c>
    </row>
    <row r="4052" spans="1:15">
      <c r="A4052" s="20" t="str">
        <f t="shared" si="127"/>
        <v>Lífeyrissjóður bankamannaHlutfallsdeild</v>
      </c>
      <c r="B4052" s="20" t="str">
        <f>_xlfn.IFNA(INDEX(Listi!$AI:$AI,MATCH(C4052,Listi!$AJ:$AJ,0)),INDEX(Listi!T:T,MATCH(C4052,Listi!U:U,0)))</f>
        <v>Lífeyrissjóður bankam.</v>
      </c>
      <c r="C4052" t="s">
        <v>250</v>
      </c>
      <c r="D4052" t="s">
        <v>467</v>
      </c>
      <c r="E4052" t="s">
        <v>275</v>
      </c>
      <c r="F4052" t="s">
        <v>429</v>
      </c>
      <c r="G4052" s="8" t="s">
        <v>430</v>
      </c>
      <c r="H4052" t="s">
        <v>320</v>
      </c>
      <c r="I4052" s="7">
        <v>83243000</v>
      </c>
      <c r="L4052" s="7">
        <v>40286427000</v>
      </c>
      <c r="M4052" s="7">
        <v>125147000</v>
      </c>
      <c r="N4052" s="7">
        <v>2741197000</v>
      </c>
      <c r="O4052" s="20" t="str">
        <f t="shared" si="128"/>
        <v/>
      </c>
    </row>
    <row r="4053" spans="1:15">
      <c r="A4053" s="20" t="str">
        <f t="shared" si="127"/>
        <v>Lífeyrissjóður RangæingaSamtryggingardeild</v>
      </c>
      <c r="B4053" s="20" t="str">
        <f>_xlfn.IFNA(INDEX(Listi!$AI:$AI,MATCH(C4053,Listi!$AJ:$AJ,0)),INDEX(Listi!T:T,MATCH(C4053,Listi!U:U,0)))</f>
        <v>Lífeyrissjóður Rang.</v>
      </c>
      <c r="C4053" t="s">
        <v>253</v>
      </c>
      <c r="D4053" t="s">
        <v>205</v>
      </c>
      <c r="E4053" t="s">
        <v>275</v>
      </c>
      <c r="F4053" t="s">
        <v>429</v>
      </c>
      <c r="G4053" s="8" t="s">
        <v>430</v>
      </c>
      <c r="H4053" t="s">
        <v>320</v>
      </c>
      <c r="I4053" s="7">
        <v>837280000</v>
      </c>
      <c r="L4053" s="7">
        <v>18949790000</v>
      </c>
      <c r="M4053" s="7">
        <v>835894000</v>
      </c>
      <c r="N4053" s="7">
        <v>386250000</v>
      </c>
      <c r="O4053" s="20" t="str">
        <f t="shared" si="128"/>
        <v/>
      </c>
    </row>
    <row r="4054" spans="1:15">
      <c r="A4054" s="20" t="str">
        <f t="shared" si="127"/>
        <v>Lífeyrissjóður starfsmanna AkureyrarbæjarSamtryggingardeild</v>
      </c>
      <c r="B4054" s="20" t="str">
        <f>_xlfn.IFNA(INDEX(Listi!$AI:$AI,MATCH(C4054,Listi!$AJ:$AJ,0)),INDEX(Listi!T:T,MATCH(C4054,Listi!U:U,0)))</f>
        <v>Lífeyrissj. starfsm. Akureyrarb.</v>
      </c>
      <c r="C4054" t="s">
        <v>274</v>
      </c>
      <c r="D4054" t="s">
        <v>205</v>
      </c>
      <c r="E4054" t="s">
        <v>275</v>
      </c>
      <c r="F4054" t="s">
        <v>429</v>
      </c>
      <c r="G4054" s="8" t="s">
        <v>430</v>
      </c>
      <c r="H4054" t="s">
        <v>320</v>
      </c>
      <c r="I4054" s="7">
        <v>815117544</v>
      </c>
      <c r="L4054" s="7">
        <v>14569496826</v>
      </c>
      <c r="M4054" s="7">
        <v>46271787</v>
      </c>
      <c r="N4054" s="7">
        <v>1160288032</v>
      </c>
      <c r="O4054" s="20" t="str">
        <f t="shared" si="128"/>
        <v/>
      </c>
    </row>
    <row r="4055" spans="1:15">
      <c r="A4055" s="20" t="str">
        <f t="shared" si="127"/>
        <v>Lífeyrissjóður starfsmanna Búnaðarbanka ÍslandsSamtryggingardeild</v>
      </c>
      <c r="B4055" s="20" t="str">
        <f>_xlfn.IFNA(INDEX(Listi!$AI:$AI,MATCH(C4055,Listi!$AJ:$AJ,0)),INDEX(Listi!T:T,MATCH(C4055,Listi!U:U,0)))</f>
        <v>Lífeyrissj. starfsm. Búnaðarb.Ísl.</v>
      </c>
      <c r="C4055" t="s">
        <v>254</v>
      </c>
      <c r="D4055" t="s">
        <v>205</v>
      </c>
      <c r="E4055" t="s">
        <v>275</v>
      </c>
      <c r="F4055" t="s">
        <v>429</v>
      </c>
      <c r="G4055" s="8" t="s">
        <v>430</v>
      </c>
      <c r="H4055" t="s">
        <v>320</v>
      </c>
      <c r="I4055" s="7">
        <v>1711342000</v>
      </c>
      <c r="L4055" s="7">
        <v>27921283000</v>
      </c>
      <c r="M4055" s="7">
        <v>7378000</v>
      </c>
      <c r="N4055" s="7">
        <v>1535577000</v>
      </c>
      <c r="O4055" s="20" t="str">
        <f t="shared" si="128"/>
        <v/>
      </c>
    </row>
    <row r="4056" spans="1:15">
      <c r="A4056" s="20" t="str">
        <f t="shared" si="127"/>
        <v>Lífeyrissjóður starfsmanna ReykjavíkurborgarSamtryggingardeild</v>
      </c>
      <c r="B4056" s="20" t="str">
        <f>_xlfn.IFNA(INDEX(Listi!$AI:$AI,MATCH(C4056,Listi!$AJ:$AJ,0)),INDEX(Listi!T:T,MATCH(C4056,Listi!U:U,0)))</f>
        <v>Lífeyrissj. starfsm. Reykjav.</v>
      </c>
      <c r="C4056" t="s">
        <v>255</v>
      </c>
      <c r="D4056" t="s">
        <v>205</v>
      </c>
      <c r="E4056" t="s">
        <v>275</v>
      </c>
      <c r="F4056" t="s">
        <v>429</v>
      </c>
      <c r="G4056" s="8" t="s">
        <v>430</v>
      </c>
      <c r="H4056" t="s">
        <v>320</v>
      </c>
      <c r="I4056" s="7">
        <v>3017151410</v>
      </c>
      <c r="L4056" s="7">
        <v>92450251598</v>
      </c>
      <c r="M4056" s="7">
        <v>217604296</v>
      </c>
      <c r="N4056" s="7">
        <v>6195210428</v>
      </c>
      <c r="O4056" s="20" t="str">
        <f t="shared" si="128"/>
        <v/>
      </c>
    </row>
    <row r="4057" spans="1:15">
      <c r="A4057" s="20" t="str">
        <f t="shared" si="127"/>
        <v>Lífeyrissjóður starfsmanna ríkisinsA-deild</v>
      </c>
      <c r="B4057" s="20" t="str">
        <f>_xlfn.IFNA(INDEX(Listi!$AI:$AI,MATCH(C4057,Listi!$AJ:$AJ,0)),INDEX(Listi!T:T,MATCH(C4057,Listi!U:U,0)))</f>
        <v>LSR</v>
      </c>
      <c r="C4057" t="s">
        <v>256</v>
      </c>
      <c r="D4057" t="s">
        <v>257</v>
      </c>
      <c r="E4057" t="s">
        <v>275</v>
      </c>
      <c r="F4057" t="s">
        <v>429</v>
      </c>
      <c r="G4057" s="8" t="s">
        <v>430</v>
      </c>
      <c r="H4057" t="s">
        <v>320</v>
      </c>
      <c r="I4057" s="7">
        <v>15153726376</v>
      </c>
      <c r="L4057" s="7">
        <v>1024402726080</v>
      </c>
      <c r="M4057" s="7">
        <v>38030413328</v>
      </c>
      <c r="N4057" s="7">
        <v>13011563069</v>
      </c>
      <c r="O4057" s="20" t="str">
        <f t="shared" si="128"/>
        <v/>
      </c>
    </row>
    <row r="4058" spans="1:15">
      <c r="A4058" s="20" t="str">
        <f t="shared" si="127"/>
        <v>Lífeyrissjóður starfsmanna ríkisinsB-deild</v>
      </c>
      <c r="B4058" s="20" t="str">
        <f>_xlfn.IFNA(INDEX(Listi!$AI:$AI,MATCH(C4058,Listi!$AJ:$AJ,0)),INDEX(Listi!T:T,MATCH(C4058,Listi!U:U,0)))</f>
        <v>LSR</v>
      </c>
      <c r="C4058" t="s">
        <v>256</v>
      </c>
      <c r="D4058" t="s">
        <v>218</v>
      </c>
      <c r="E4058" t="s">
        <v>275</v>
      </c>
      <c r="F4058" t="s">
        <v>429</v>
      </c>
      <c r="G4058" s="8" t="s">
        <v>430</v>
      </c>
      <c r="H4058" t="s">
        <v>320</v>
      </c>
      <c r="I4058" s="7">
        <v>1660002776</v>
      </c>
      <c r="L4058" s="7">
        <v>297381500048</v>
      </c>
      <c r="M4058" s="7">
        <v>1364474032</v>
      </c>
      <c r="N4058" s="7">
        <v>62409553231</v>
      </c>
      <c r="O4058" s="20" t="str">
        <f t="shared" si="128"/>
        <v/>
      </c>
    </row>
    <row r="4059" spans="1:15">
      <c r="A4059" s="20" t="str">
        <f t="shared" si="127"/>
        <v>Lífeyrissjóður starfsmanna ríkisinsLeið I</v>
      </c>
      <c r="B4059" s="20" t="str">
        <f>_xlfn.IFNA(INDEX(Listi!$AI:$AI,MATCH(C4059,Listi!$AJ:$AJ,0)),INDEX(Listi!T:T,MATCH(C4059,Listi!U:U,0)))</f>
        <v>LSR</v>
      </c>
      <c r="C4059" t="s">
        <v>256</v>
      </c>
      <c r="D4059" t="s">
        <v>258</v>
      </c>
      <c r="E4059" t="s">
        <v>276</v>
      </c>
      <c r="F4059" t="s">
        <v>429</v>
      </c>
      <c r="G4059" s="8" t="s">
        <v>430</v>
      </c>
      <c r="H4059" t="s">
        <v>320</v>
      </c>
      <c r="I4059" s="7">
        <v>0</v>
      </c>
      <c r="L4059" s="7">
        <v>11704214939</v>
      </c>
      <c r="M4059" s="7">
        <v>547428342</v>
      </c>
      <c r="N4059" s="7">
        <v>195323403</v>
      </c>
      <c r="O4059" s="20" t="str">
        <f t="shared" si="128"/>
        <v/>
      </c>
    </row>
    <row r="4060" spans="1:15">
      <c r="A4060" s="20" t="str">
        <f t="shared" si="127"/>
        <v>Lífeyrissjóður starfsmanna ríkisinsLeið II</v>
      </c>
      <c r="B4060" s="20" t="str">
        <f>_xlfn.IFNA(INDEX(Listi!$AI:$AI,MATCH(C4060,Listi!$AJ:$AJ,0)),INDEX(Listi!T:T,MATCH(C4060,Listi!U:U,0)))</f>
        <v>LSR</v>
      </c>
      <c r="C4060" t="s">
        <v>256</v>
      </c>
      <c r="D4060" t="s">
        <v>259</v>
      </c>
      <c r="E4060" t="s">
        <v>276</v>
      </c>
      <c r="F4060" t="s">
        <v>429</v>
      </c>
      <c r="G4060" s="8" t="s">
        <v>430</v>
      </c>
      <c r="H4060" t="s">
        <v>320</v>
      </c>
      <c r="I4060" s="7">
        <v>0</v>
      </c>
      <c r="L4060" s="7">
        <v>3365164594</v>
      </c>
      <c r="M4060" s="7">
        <v>379849453</v>
      </c>
      <c r="N4060" s="7">
        <v>93142056</v>
      </c>
      <c r="O4060" s="20" t="str">
        <f t="shared" si="128"/>
        <v/>
      </c>
    </row>
    <row r="4061" spans="1:15">
      <c r="A4061" s="20" t="str">
        <f t="shared" si="127"/>
        <v>Lífeyrissjóður starfsmanna ríkisinsLeið III</v>
      </c>
      <c r="B4061" s="20" t="str">
        <f>_xlfn.IFNA(INDEX(Listi!$AI:$AI,MATCH(C4061,Listi!$AJ:$AJ,0)),INDEX(Listi!T:T,MATCH(C4061,Listi!U:U,0)))</f>
        <v>LSR</v>
      </c>
      <c r="C4061" t="s">
        <v>256</v>
      </c>
      <c r="D4061" t="s">
        <v>260</v>
      </c>
      <c r="E4061" t="s">
        <v>276</v>
      </c>
      <c r="F4061" t="s">
        <v>429</v>
      </c>
      <c r="G4061" s="8" t="s">
        <v>430</v>
      </c>
      <c r="H4061" t="s">
        <v>320</v>
      </c>
      <c r="I4061" s="7">
        <v>0</v>
      </c>
      <c r="L4061" s="7">
        <v>9959294621</v>
      </c>
      <c r="M4061" s="7">
        <v>743287481</v>
      </c>
      <c r="N4061" s="7">
        <v>349903833</v>
      </c>
      <c r="O4061" s="20" t="str">
        <f t="shared" si="128"/>
        <v/>
      </c>
    </row>
    <row r="4062" spans="1:15">
      <c r="A4062" s="20" t="str">
        <f t="shared" si="127"/>
        <v>Lífeyrissjóður Tannlæknafél ÍslDeild I/Séreign</v>
      </c>
      <c r="B4062" s="20" t="str">
        <f>_xlfn.IFNA(INDEX(Listi!$AI:$AI,MATCH(C4062,Listi!$AJ:$AJ,0)),INDEX(Listi!T:T,MATCH(C4062,Listi!U:U,0)))</f>
        <v>Lífeyrissj. Tannlækna</v>
      </c>
      <c r="C4062" t="s">
        <v>261</v>
      </c>
      <c r="D4062" t="s">
        <v>207</v>
      </c>
      <c r="E4062" t="s">
        <v>276</v>
      </c>
      <c r="F4062" t="s">
        <v>429</v>
      </c>
      <c r="G4062" s="8" t="s">
        <v>430</v>
      </c>
      <c r="H4062" t="s">
        <v>320</v>
      </c>
      <c r="I4062" s="7">
        <v>219858325</v>
      </c>
      <c r="L4062" s="7">
        <v>6768408488</v>
      </c>
      <c r="M4062" s="7">
        <v>272759192</v>
      </c>
      <c r="N4062" s="7">
        <v>153838058</v>
      </c>
      <c r="O4062" s="20" t="str">
        <f t="shared" si="128"/>
        <v/>
      </c>
    </row>
    <row r="4063" spans="1:15">
      <c r="A4063" s="20" t="str">
        <f t="shared" si="127"/>
        <v>Lífeyrissjóður Tannlæknafél ÍslSamtryggingardeild</v>
      </c>
      <c r="B4063" s="20" t="str">
        <f>_xlfn.IFNA(INDEX(Listi!$AI:$AI,MATCH(C4063,Listi!$AJ:$AJ,0)),INDEX(Listi!T:T,MATCH(C4063,Listi!U:U,0)))</f>
        <v>Lífeyrissj. Tannlækna</v>
      </c>
      <c r="C4063" t="s">
        <v>261</v>
      </c>
      <c r="D4063" t="s">
        <v>205</v>
      </c>
      <c r="E4063" t="s">
        <v>275</v>
      </c>
      <c r="F4063" t="s">
        <v>429</v>
      </c>
      <c r="G4063" s="8" t="s">
        <v>430</v>
      </c>
      <c r="H4063" t="s">
        <v>320</v>
      </c>
      <c r="I4063" s="7">
        <v>52930743</v>
      </c>
      <c r="L4063" s="7">
        <v>2241251214</v>
      </c>
      <c r="M4063" s="7">
        <v>112827287</v>
      </c>
      <c r="N4063" s="7">
        <v>17930159</v>
      </c>
      <c r="O4063" s="20" t="str">
        <f t="shared" si="128"/>
        <v/>
      </c>
    </row>
    <row r="4064" spans="1:15">
      <c r="A4064" s="20" t="str">
        <f t="shared" si="127"/>
        <v>Lífeyrissjóður verslunarmannaÆvileið 1</v>
      </c>
      <c r="B4064" s="20" t="str">
        <f>_xlfn.IFNA(INDEX(Listi!$AI:$AI,MATCH(C4064,Listi!$AJ:$AJ,0)),INDEX(Listi!T:T,MATCH(C4064,Listi!U:U,0)))</f>
        <v>Lífeyrissj. Verslunarm.</v>
      </c>
      <c r="C4064" t="s">
        <v>206</v>
      </c>
      <c r="D4064" t="s">
        <v>310</v>
      </c>
      <c r="E4064" t="s">
        <v>276</v>
      </c>
      <c r="F4064" t="s">
        <v>429</v>
      </c>
      <c r="G4064" s="8" t="s">
        <v>430</v>
      </c>
      <c r="H4064" t="s">
        <v>320</v>
      </c>
      <c r="I4064" s="7">
        <v>110647652</v>
      </c>
      <c r="L4064" s="7">
        <v>2860479562</v>
      </c>
      <c r="M4064" s="7">
        <v>819651283</v>
      </c>
      <c r="N4064" s="7">
        <v>12562366</v>
      </c>
      <c r="O4064" s="20" t="str">
        <f t="shared" si="128"/>
        <v/>
      </c>
    </row>
    <row r="4065" spans="1:15">
      <c r="A4065" s="20" t="str">
        <f t="shared" si="127"/>
        <v>Lífeyrissjóður verslunarmannaÆvileið 2</v>
      </c>
      <c r="B4065" s="20" t="str">
        <f>_xlfn.IFNA(INDEX(Listi!$AI:$AI,MATCH(C4065,Listi!$AJ:$AJ,0)),INDEX(Listi!T:T,MATCH(C4065,Listi!U:U,0)))</f>
        <v>Lífeyrissj. Verslunarm.</v>
      </c>
      <c r="C4065" t="s">
        <v>206</v>
      </c>
      <c r="D4065" t="s">
        <v>309</v>
      </c>
      <c r="E4065" t="s">
        <v>276</v>
      </c>
      <c r="F4065" t="s">
        <v>429</v>
      </c>
      <c r="G4065" s="8" t="s">
        <v>430</v>
      </c>
      <c r="H4065" t="s">
        <v>320</v>
      </c>
      <c r="I4065" s="7">
        <v>85690052</v>
      </c>
      <c r="L4065" s="7">
        <v>2325064159</v>
      </c>
      <c r="M4065" s="7">
        <v>465663194</v>
      </c>
      <c r="N4065" s="7">
        <v>32037995</v>
      </c>
      <c r="O4065" s="20" t="str">
        <f t="shared" si="128"/>
        <v/>
      </c>
    </row>
    <row r="4066" spans="1:15">
      <c r="A4066" s="20" t="str">
        <f t="shared" si="127"/>
        <v>Lífeyrissjóður verslunarmannaÆvileið 3</v>
      </c>
      <c r="B4066" s="20" t="str">
        <f>_xlfn.IFNA(INDEX(Listi!$AI:$AI,MATCH(C4066,Listi!$AJ:$AJ,0)),INDEX(Listi!T:T,MATCH(C4066,Listi!U:U,0)))</f>
        <v>Lífeyrissj. Verslunarm.</v>
      </c>
      <c r="C4066" t="s">
        <v>206</v>
      </c>
      <c r="D4066" t="s">
        <v>308</v>
      </c>
      <c r="E4066" t="s">
        <v>276</v>
      </c>
      <c r="F4066" t="s">
        <v>429</v>
      </c>
      <c r="G4066" s="8" t="s">
        <v>430</v>
      </c>
      <c r="H4066" t="s">
        <v>320</v>
      </c>
      <c r="I4066" s="7">
        <v>0</v>
      </c>
      <c r="L4066" s="7">
        <v>1567402319</v>
      </c>
      <c r="M4066" s="7">
        <v>325961302</v>
      </c>
      <c r="N4066" s="7">
        <v>60283998</v>
      </c>
      <c r="O4066" s="20" t="str">
        <f t="shared" si="128"/>
        <v/>
      </c>
    </row>
    <row r="4067" spans="1:15">
      <c r="A4067" s="20" t="str">
        <f t="shared" si="127"/>
        <v>Lífeyrissjóður verslunarmannaDeild I/Séreign</v>
      </c>
      <c r="B4067" s="20" t="str">
        <f>_xlfn.IFNA(INDEX(Listi!$AI:$AI,MATCH(C4067,Listi!$AJ:$AJ,0)),INDEX(Listi!T:T,MATCH(C4067,Listi!U:U,0)))</f>
        <v>Lífeyrissj. Verslunarm.</v>
      </c>
      <c r="C4067" t="s">
        <v>206</v>
      </c>
      <c r="D4067" t="s">
        <v>207</v>
      </c>
      <c r="E4067" t="s">
        <v>276</v>
      </c>
      <c r="F4067" t="s">
        <v>429</v>
      </c>
      <c r="G4067" s="8" t="s">
        <v>430</v>
      </c>
      <c r="H4067" t="s">
        <v>320</v>
      </c>
      <c r="I4067" s="7">
        <v>424182810</v>
      </c>
      <c r="L4067" s="7">
        <v>19785724399</v>
      </c>
      <c r="M4067" s="7">
        <v>729937912</v>
      </c>
      <c r="N4067" s="7">
        <v>458382791</v>
      </c>
      <c r="O4067" s="20" t="str">
        <f t="shared" si="128"/>
        <v/>
      </c>
    </row>
    <row r="4068" spans="1:15">
      <c r="A4068" s="20" t="str">
        <f t="shared" si="127"/>
        <v>Lífeyrissjóður verslunarmannaSamtryggingardeild</v>
      </c>
      <c r="B4068" s="20" t="str">
        <f>_xlfn.IFNA(INDEX(Listi!$AI:$AI,MATCH(C4068,Listi!$AJ:$AJ,0)),INDEX(Listi!T:T,MATCH(C4068,Listi!U:U,0)))</f>
        <v>Lífeyrissj. Verslunarm.</v>
      </c>
      <c r="C4068" t="s">
        <v>206</v>
      </c>
      <c r="D4068" t="s">
        <v>205</v>
      </c>
      <c r="E4068" t="s">
        <v>275</v>
      </c>
      <c r="F4068" t="s">
        <v>429</v>
      </c>
      <c r="G4068" s="8" t="s">
        <v>430</v>
      </c>
      <c r="H4068" t="s">
        <v>320</v>
      </c>
      <c r="I4068" s="7">
        <v>25181892006</v>
      </c>
      <c r="L4068" s="7">
        <v>1174592806906</v>
      </c>
      <c r="M4068" s="7">
        <v>35794261112</v>
      </c>
      <c r="N4068" s="7">
        <v>21965137185</v>
      </c>
      <c r="O4068" s="20" t="str">
        <f t="shared" si="128"/>
        <v/>
      </c>
    </row>
    <row r="4069" spans="1:15">
      <c r="A4069" s="20" t="str">
        <f t="shared" si="127"/>
        <v>Lífeyrissjóður VestmannaeyjaSafn I</v>
      </c>
      <c r="B4069" s="20" t="str">
        <f>_xlfn.IFNA(INDEX(Listi!$AI:$AI,MATCH(C4069,Listi!$AJ:$AJ,0)),INDEX(Listi!T:T,MATCH(C4069,Listi!U:U,0)))</f>
        <v>Lífeyrissj. Vestm.</v>
      </c>
      <c r="C4069" t="s">
        <v>262</v>
      </c>
      <c r="D4069" t="s">
        <v>210</v>
      </c>
      <c r="E4069" t="s">
        <v>276</v>
      </c>
      <c r="F4069" t="s">
        <v>429</v>
      </c>
      <c r="G4069" s="8" t="s">
        <v>430</v>
      </c>
      <c r="H4069" t="s">
        <v>320</v>
      </c>
      <c r="I4069" s="7">
        <v>0</v>
      </c>
      <c r="L4069" s="7">
        <v>381311221</v>
      </c>
      <c r="M4069" s="7">
        <v>44104006</v>
      </c>
      <c r="N4069" s="7">
        <v>13592960</v>
      </c>
      <c r="O4069" s="20" t="str">
        <f t="shared" si="128"/>
        <v/>
      </c>
    </row>
    <row r="4070" spans="1:15">
      <c r="A4070" s="20" t="str">
        <f t="shared" si="127"/>
        <v>Lífeyrissjóður VestmannaeyjaSafn II</v>
      </c>
      <c r="B4070" s="20" t="str">
        <f>_xlfn.IFNA(INDEX(Listi!$AI:$AI,MATCH(C4070,Listi!$AJ:$AJ,0)),INDEX(Listi!T:T,MATCH(C4070,Listi!U:U,0)))</f>
        <v>Lífeyrissj. Vestm.</v>
      </c>
      <c r="C4070" t="s">
        <v>262</v>
      </c>
      <c r="D4070" t="s">
        <v>211</v>
      </c>
      <c r="E4070" t="s">
        <v>276</v>
      </c>
      <c r="F4070" t="s">
        <v>429</v>
      </c>
      <c r="G4070" s="8" t="s">
        <v>430</v>
      </c>
      <c r="H4070" t="s">
        <v>320</v>
      </c>
      <c r="I4070" s="7">
        <v>0</v>
      </c>
      <c r="L4070" s="7">
        <v>571440191</v>
      </c>
      <c r="M4070" s="7">
        <v>40240404</v>
      </c>
      <c r="N4070" s="7">
        <v>18659289</v>
      </c>
      <c r="O4070" s="20" t="str">
        <f t="shared" si="128"/>
        <v/>
      </c>
    </row>
    <row r="4071" spans="1:15">
      <c r="A4071" s="20" t="str">
        <f t="shared" si="127"/>
        <v>Lífeyrissjóður VestmannaeyjaSamtryggingardeild</v>
      </c>
      <c r="B4071" s="20" t="str">
        <f>_xlfn.IFNA(INDEX(Listi!$AI:$AI,MATCH(C4071,Listi!$AJ:$AJ,0)),INDEX(Listi!T:T,MATCH(C4071,Listi!U:U,0)))</f>
        <v>Lífeyrissj. Vestm.</v>
      </c>
      <c r="C4071" t="s">
        <v>262</v>
      </c>
      <c r="D4071" t="s">
        <v>205</v>
      </c>
      <c r="E4071" t="s">
        <v>275</v>
      </c>
      <c r="F4071" t="s">
        <v>429</v>
      </c>
      <c r="G4071" s="8" t="s">
        <v>430</v>
      </c>
      <c r="H4071" t="s">
        <v>320</v>
      </c>
      <c r="I4071" s="7">
        <v>0</v>
      </c>
      <c r="L4071" s="7">
        <v>85198020532</v>
      </c>
      <c r="M4071" s="7">
        <v>1944643004</v>
      </c>
      <c r="N4071" s="7">
        <v>2198060399</v>
      </c>
      <c r="O4071" s="20" t="str">
        <f t="shared" si="128"/>
        <v/>
      </c>
    </row>
    <row r="4072" spans="1:15">
      <c r="A4072" s="20" t="str">
        <f t="shared" si="127"/>
        <v>Lífsval - lífeyrissparnaðurLífsval 1</v>
      </c>
      <c r="B4072" s="20" t="str">
        <f>_xlfn.IFNA(INDEX(Listi!$AI:$AI,MATCH(C4072,Listi!$AJ:$AJ,0)),INDEX(Listi!T:T,MATCH(C4072,Listi!U:U,0)))</f>
        <v>Lífsval</v>
      </c>
      <c r="C4072" t="s">
        <v>263</v>
      </c>
      <c r="D4072" t="s">
        <v>264</v>
      </c>
      <c r="E4072" t="s">
        <v>276</v>
      </c>
      <c r="F4072" t="s">
        <v>429</v>
      </c>
      <c r="G4072" s="8" t="s">
        <v>430</v>
      </c>
      <c r="H4072" t="s">
        <v>320</v>
      </c>
      <c r="I4072" s="7">
        <v>0</v>
      </c>
      <c r="L4072" s="7">
        <v>1792991246</v>
      </c>
      <c r="M4072" s="7">
        <v>203244065</v>
      </c>
      <c r="N4072" s="7">
        <v>81003579</v>
      </c>
      <c r="O4072" s="20" t="str">
        <f t="shared" si="128"/>
        <v/>
      </c>
    </row>
    <row r="4073" spans="1:15">
      <c r="A4073" s="20" t="str">
        <f t="shared" si="127"/>
        <v>Lífsval - lífeyrissparnaðurLífsval 2</v>
      </c>
      <c r="B4073" s="20" t="str">
        <f>_xlfn.IFNA(INDEX(Listi!$AI:$AI,MATCH(C4073,Listi!$AJ:$AJ,0)),INDEX(Listi!T:T,MATCH(C4073,Listi!U:U,0)))</f>
        <v>Lífsval</v>
      </c>
      <c r="C4073" t="s">
        <v>263</v>
      </c>
      <c r="D4073" t="s">
        <v>265</v>
      </c>
      <c r="E4073" t="s">
        <v>276</v>
      </c>
      <c r="F4073" t="s">
        <v>429</v>
      </c>
      <c r="G4073" s="8" t="s">
        <v>430</v>
      </c>
      <c r="H4073" t="s">
        <v>320</v>
      </c>
      <c r="I4073" s="7">
        <v>0</v>
      </c>
      <c r="L4073" s="7">
        <v>79660340</v>
      </c>
      <c r="M4073" s="7">
        <v>14369045</v>
      </c>
      <c r="N4073" s="7">
        <v>2695304</v>
      </c>
      <c r="O4073" s="20" t="str">
        <f t="shared" si="128"/>
        <v/>
      </c>
    </row>
    <row r="4074" spans="1:15">
      <c r="A4074" s="20" t="str">
        <f t="shared" si="127"/>
        <v>Lífsval - lífeyrissparnaðurLífsval 3</v>
      </c>
      <c r="B4074" s="20" t="str">
        <f>_xlfn.IFNA(INDEX(Listi!$AI:$AI,MATCH(C4074,Listi!$AJ:$AJ,0)),INDEX(Listi!T:T,MATCH(C4074,Listi!U:U,0)))</f>
        <v>Lífsval</v>
      </c>
      <c r="C4074" t="s">
        <v>263</v>
      </c>
      <c r="D4074" t="s">
        <v>266</v>
      </c>
      <c r="E4074" t="s">
        <v>276</v>
      </c>
      <c r="F4074" t="s">
        <v>429</v>
      </c>
      <c r="G4074" s="8" t="s">
        <v>430</v>
      </c>
      <c r="H4074" t="s">
        <v>320</v>
      </c>
      <c r="I4074" s="7">
        <v>0</v>
      </c>
      <c r="L4074" s="7">
        <v>131239774</v>
      </c>
      <c r="M4074" s="7">
        <v>16635787</v>
      </c>
      <c r="N4074" s="7">
        <v>3548138</v>
      </c>
      <c r="O4074" s="20" t="str">
        <f t="shared" si="128"/>
        <v/>
      </c>
    </row>
    <row r="4075" spans="1:15">
      <c r="A4075" s="20" t="str">
        <f t="shared" si="127"/>
        <v>Lífsval - lífeyrissparnaðurLífsval 4</v>
      </c>
      <c r="B4075" s="20" t="str">
        <f>_xlfn.IFNA(INDEX(Listi!$AI:$AI,MATCH(C4075,Listi!$AJ:$AJ,0)),INDEX(Listi!T:T,MATCH(C4075,Listi!U:U,0)))</f>
        <v>Lífsval</v>
      </c>
      <c r="C4075" t="s">
        <v>263</v>
      </c>
      <c r="D4075" t="s">
        <v>267</v>
      </c>
      <c r="E4075" t="s">
        <v>276</v>
      </c>
      <c r="F4075" t="s">
        <v>429</v>
      </c>
      <c r="G4075" s="8" t="s">
        <v>430</v>
      </c>
      <c r="H4075" t="s">
        <v>320</v>
      </c>
      <c r="I4075" s="7">
        <v>0</v>
      </c>
      <c r="L4075" s="7">
        <v>71752064</v>
      </c>
      <c r="M4075" s="7">
        <v>15238959</v>
      </c>
      <c r="N4075" s="7">
        <v>2058992</v>
      </c>
      <c r="O4075" s="20" t="str">
        <f t="shared" si="128"/>
        <v/>
      </c>
    </row>
    <row r="4076" spans="1:15">
      <c r="A4076" s="20" t="str">
        <f t="shared" ref="A4076:A4138" si="129">CONCATENATE(C4076,D4076)</f>
        <v>Lífsverk lífeyrissjóðurLífsverk I/Séreign</v>
      </c>
      <c r="B4076" s="20" t="str">
        <f>_xlfn.IFNA(INDEX(Listi!$AI:$AI,MATCH(C4076,Listi!$AJ:$AJ,0)),INDEX(Listi!T:T,MATCH(C4076,Listi!U:U,0)))</f>
        <v xml:space="preserve">Lífsverk  </v>
      </c>
      <c r="C4076" t="s">
        <v>268</v>
      </c>
      <c r="D4076" t="s">
        <v>269</v>
      </c>
      <c r="E4076" t="s">
        <v>276</v>
      </c>
      <c r="F4076" t="s">
        <v>429</v>
      </c>
      <c r="G4076" s="8" t="s">
        <v>430</v>
      </c>
      <c r="H4076" t="s">
        <v>320</v>
      </c>
      <c r="I4076" s="7">
        <v>329681000</v>
      </c>
      <c r="L4076" s="7">
        <v>4582957000</v>
      </c>
      <c r="M4076" s="7">
        <v>635926000</v>
      </c>
      <c r="N4076" s="7">
        <v>22708000</v>
      </c>
      <c r="O4076" s="20" t="str">
        <f t="shared" si="128"/>
        <v/>
      </c>
    </row>
    <row r="4077" spans="1:15">
      <c r="A4077" s="20" t="str">
        <f t="shared" si="129"/>
        <v>Lífsverk lífeyrissjóðurLífsverk II/Séreign</v>
      </c>
      <c r="B4077" s="20" t="str">
        <f>_xlfn.IFNA(INDEX(Listi!$AI:$AI,MATCH(C4077,Listi!$AJ:$AJ,0)),INDEX(Listi!T:T,MATCH(C4077,Listi!U:U,0)))</f>
        <v xml:space="preserve">Lífsverk  </v>
      </c>
      <c r="C4077" t="s">
        <v>268</v>
      </c>
      <c r="D4077" t="s">
        <v>270</v>
      </c>
      <c r="E4077" t="s">
        <v>276</v>
      </c>
      <c r="F4077" t="s">
        <v>429</v>
      </c>
      <c r="G4077" s="8" t="s">
        <v>430</v>
      </c>
      <c r="H4077" t="s">
        <v>320</v>
      </c>
      <c r="I4077" s="7">
        <v>1974067000</v>
      </c>
      <c r="L4077" s="7">
        <v>23735073000</v>
      </c>
      <c r="M4077" s="7">
        <v>2073571000</v>
      </c>
      <c r="N4077" s="7">
        <v>249365000</v>
      </c>
      <c r="O4077" s="20" t="str">
        <f t="shared" si="128"/>
        <v/>
      </c>
    </row>
    <row r="4078" spans="1:15">
      <c r="A4078" s="20" t="str">
        <f t="shared" si="129"/>
        <v>Lífsverk lífeyrissjóðurLífsverk III/Séreign</v>
      </c>
      <c r="B4078" s="20" t="str">
        <f>_xlfn.IFNA(INDEX(Listi!$AI:$AI,MATCH(C4078,Listi!$AJ:$AJ,0)),INDEX(Listi!T:T,MATCH(C4078,Listi!U:U,0)))</f>
        <v xml:space="preserve">Lífsverk  </v>
      </c>
      <c r="C4078" t="s">
        <v>268</v>
      </c>
      <c r="D4078" t="s">
        <v>271</v>
      </c>
      <c r="E4078" t="s">
        <v>276</v>
      </c>
      <c r="F4078" t="s">
        <v>429</v>
      </c>
      <c r="G4078" s="8" t="s">
        <v>430</v>
      </c>
      <c r="H4078" t="s">
        <v>320</v>
      </c>
      <c r="I4078" s="7">
        <v>178352000</v>
      </c>
      <c r="L4078" s="7">
        <v>653814000</v>
      </c>
      <c r="M4078" s="7">
        <v>105107000</v>
      </c>
      <c r="N4078" s="7">
        <v>2613000</v>
      </c>
      <c r="O4078" s="20" t="str">
        <f t="shared" si="128"/>
        <v/>
      </c>
    </row>
    <row r="4079" spans="1:15">
      <c r="A4079" s="20" t="str">
        <f t="shared" si="129"/>
        <v>Lífsverk lífeyrissjóðurSamtryggingardeild</v>
      </c>
      <c r="B4079" s="20" t="str">
        <f>_xlfn.IFNA(INDEX(Listi!$AI:$AI,MATCH(C4079,Listi!$AJ:$AJ,0)),INDEX(Listi!T:T,MATCH(C4079,Listi!U:U,0)))</f>
        <v xml:space="preserve">Lífsverk  </v>
      </c>
      <c r="C4079" t="s">
        <v>268</v>
      </c>
      <c r="D4079" t="s">
        <v>205</v>
      </c>
      <c r="E4079" t="s">
        <v>275</v>
      </c>
      <c r="F4079" t="s">
        <v>429</v>
      </c>
      <c r="G4079" s="8" t="s">
        <v>430</v>
      </c>
      <c r="H4079" t="s">
        <v>320</v>
      </c>
      <c r="I4079" s="7">
        <v>7923295000</v>
      </c>
      <c r="L4079" s="7">
        <v>120542527000</v>
      </c>
      <c r="M4079" s="7">
        <v>4397803000</v>
      </c>
      <c r="N4079" s="7">
        <v>1423151000</v>
      </c>
      <c r="O4079" s="20" t="str">
        <f t="shared" si="128"/>
        <v/>
      </c>
    </row>
    <row r="4080" spans="1:15">
      <c r="A4080" s="20" t="str">
        <f t="shared" si="129"/>
        <v>Söfnunarsjóður lífeyrisréttindaDeild I/Innlán</v>
      </c>
      <c r="B4080" s="20" t="str">
        <f>_xlfn.IFNA(INDEX(Listi!$AI:$AI,MATCH(C4080,Listi!$AJ:$AJ,0)),INDEX(Listi!T:T,MATCH(C4080,Listi!U:U,0)))</f>
        <v>Söfnunarsj.</v>
      </c>
      <c r="C4080" t="s">
        <v>272</v>
      </c>
      <c r="D4080" t="s">
        <v>273</v>
      </c>
      <c r="E4080" t="s">
        <v>276</v>
      </c>
      <c r="F4080" t="s">
        <v>429</v>
      </c>
      <c r="G4080" s="8" t="s">
        <v>430</v>
      </c>
      <c r="H4080" t="s">
        <v>320</v>
      </c>
      <c r="I4080" s="7">
        <v>0</v>
      </c>
      <c r="L4080" s="7">
        <v>2001731914</v>
      </c>
      <c r="M4080" s="7">
        <v>133561634</v>
      </c>
      <c r="N4080" s="7">
        <v>44803565</v>
      </c>
      <c r="O4080" s="20" t="str">
        <f t="shared" si="128"/>
        <v/>
      </c>
    </row>
    <row r="4081" spans="1:15">
      <c r="A4081" s="20" t="str">
        <f t="shared" si="129"/>
        <v>Söfnunarsjóður lífeyrisréttindaDeild III/Séreign</v>
      </c>
      <c r="B4081" s="20" t="str">
        <f>_xlfn.IFNA(INDEX(Listi!$AI:$AI,MATCH(C4081,Listi!$AJ:$AJ,0)),INDEX(Listi!T:T,MATCH(C4081,Listi!U:U,0)))</f>
        <v>Söfnunarsj.</v>
      </c>
      <c r="C4081" t="s">
        <v>272</v>
      </c>
      <c r="D4081" t="s">
        <v>599</v>
      </c>
      <c r="E4081" t="s">
        <v>276</v>
      </c>
      <c r="F4081" t="s">
        <v>429</v>
      </c>
      <c r="G4081" s="8" t="s">
        <v>430</v>
      </c>
      <c r="H4081" t="s">
        <v>320</v>
      </c>
      <c r="I4081" s="7">
        <v>0</v>
      </c>
      <c r="L4081" s="7">
        <v>24413085</v>
      </c>
      <c r="M4081" s="7">
        <v>24697577</v>
      </c>
      <c r="N4081" s="7">
        <v>900000</v>
      </c>
      <c r="O4081" s="20" t="str">
        <f t="shared" si="128"/>
        <v/>
      </c>
    </row>
    <row r="4082" spans="1:15">
      <c r="A4082" s="20" t="str">
        <f t="shared" si="129"/>
        <v>Söfnunarsjóður lífeyrisréttindaDeildII/Séreign</v>
      </c>
      <c r="B4082" s="20" t="str">
        <f>_xlfn.IFNA(INDEX(Listi!$AI:$AI,MATCH(C4082,Listi!$AJ:$AJ,0)),INDEX(Listi!T:T,MATCH(C4082,Listi!U:U,0)))</f>
        <v>Söfnunarsj.</v>
      </c>
      <c r="C4082" t="s">
        <v>272</v>
      </c>
      <c r="D4082" t="s">
        <v>586</v>
      </c>
      <c r="E4082" t="s">
        <v>276</v>
      </c>
      <c r="F4082" t="s">
        <v>429</v>
      </c>
      <c r="G4082" s="8" t="s">
        <v>430</v>
      </c>
      <c r="H4082" t="s">
        <v>320</v>
      </c>
      <c r="I4082" s="7">
        <v>0</v>
      </c>
      <c r="L4082" s="7">
        <v>1654616477</v>
      </c>
      <c r="M4082" s="7">
        <v>128539213</v>
      </c>
      <c r="N4082" s="7">
        <v>22846291</v>
      </c>
      <c r="O4082" s="20" t="str">
        <f t="shared" si="128"/>
        <v/>
      </c>
    </row>
    <row r="4083" spans="1:15">
      <c r="A4083" s="20" t="str">
        <f t="shared" si="129"/>
        <v>Söfnunarsjóður lífeyrisréttindaSamtryggingardeild</v>
      </c>
      <c r="B4083" s="20" t="str">
        <f>_xlfn.IFNA(INDEX(Listi!$AI:$AI,MATCH(C4083,Listi!$AJ:$AJ,0)),INDEX(Listi!T:T,MATCH(C4083,Listi!U:U,0)))</f>
        <v>Söfnunarsj.</v>
      </c>
      <c r="C4083" t="s">
        <v>272</v>
      </c>
      <c r="D4083" t="s">
        <v>205</v>
      </c>
      <c r="E4083" t="s">
        <v>275</v>
      </c>
      <c r="F4083" t="s">
        <v>429</v>
      </c>
      <c r="G4083" s="8" t="s">
        <v>430</v>
      </c>
      <c r="H4083" t="s">
        <v>320</v>
      </c>
      <c r="I4083" s="7">
        <v>7452464105</v>
      </c>
      <c r="L4083" s="7">
        <v>238978847889</v>
      </c>
      <c r="M4083" s="7">
        <v>4967193409</v>
      </c>
      <c r="N4083" s="7">
        <v>6076487652</v>
      </c>
      <c r="O4083" s="20" t="str">
        <f t="shared" si="128"/>
        <v/>
      </c>
    </row>
    <row r="4084" spans="1:15">
      <c r="A4084" s="20" t="str">
        <f t="shared" si="129"/>
        <v>Stapi lífeyrissjóðurSafn I</v>
      </c>
      <c r="B4084" s="20" t="str">
        <f>_xlfn.IFNA(INDEX(Listi!$AI:$AI,MATCH(C4084,Listi!$AJ:$AJ,0)),INDEX(Listi!T:T,MATCH(C4084,Listi!U:U,0)))</f>
        <v xml:space="preserve">Stapi  </v>
      </c>
      <c r="C4084" t="s">
        <v>209</v>
      </c>
      <c r="D4084" t="s">
        <v>210</v>
      </c>
      <c r="E4084" t="s">
        <v>276</v>
      </c>
      <c r="F4084" t="s">
        <v>429</v>
      </c>
      <c r="G4084" s="8" t="s">
        <v>430</v>
      </c>
      <c r="H4084" t="s">
        <v>320</v>
      </c>
      <c r="I4084" s="7">
        <v>0</v>
      </c>
      <c r="L4084" s="7">
        <v>2440828925</v>
      </c>
      <c r="M4084" s="7">
        <v>91567233</v>
      </c>
      <c r="N4084" s="7">
        <v>110755602</v>
      </c>
      <c r="O4084" s="20" t="str">
        <f t="shared" si="128"/>
        <v/>
      </c>
    </row>
    <row r="4085" spans="1:15">
      <c r="A4085" s="20" t="str">
        <f t="shared" si="129"/>
        <v>Stapi lífeyrissjóðurSafn II</v>
      </c>
      <c r="B4085" s="20" t="str">
        <f>_xlfn.IFNA(INDEX(Listi!$AI:$AI,MATCH(C4085,Listi!$AJ:$AJ,0)),INDEX(Listi!T:T,MATCH(C4085,Listi!U:U,0)))</f>
        <v xml:space="preserve">Stapi  </v>
      </c>
      <c r="C4085" t="s">
        <v>209</v>
      </c>
      <c r="D4085" t="s">
        <v>211</v>
      </c>
      <c r="E4085" t="s">
        <v>276</v>
      </c>
      <c r="F4085" t="s">
        <v>429</v>
      </c>
      <c r="G4085" s="8" t="s">
        <v>430</v>
      </c>
      <c r="H4085" t="s">
        <v>320</v>
      </c>
      <c r="I4085" s="7">
        <v>0</v>
      </c>
      <c r="L4085" s="7">
        <v>5710890273</v>
      </c>
      <c r="M4085" s="7">
        <v>262001316</v>
      </c>
      <c r="N4085" s="7">
        <v>164209410</v>
      </c>
      <c r="O4085" s="20" t="str">
        <f t="shared" si="128"/>
        <v/>
      </c>
    </row>
    <row r="4086" spans="1:15">
      <c r="A4086" s="20" t="str">
        <f t="shared" si="129"/>
        <v>Stapi lífeyrissjóðurSafn III</v>
      </c>
      <c r="B4086" s="20" t="str">
        <f>_xlfn.IFNA(INDEX(Listi!$AI:$AI,MATCH(C4086,Listi!$AJ:$AJ,0)),INDEX(Listi!T:T,MATCH(C4086,Listi!U:U,0)))</f>
        <v xml:space="preserve">Stapi  </v>
      </c>
      <c r="C4086" t="s">
        <v>209</v>
      </c>
      <c r="D4086" t="s">
        <v>212</v>
      </c>
      <c r="E4086" t="s">
        <v>276</v>
      </c>
      <c r="F4086" t="s">
        <v>429</v>
      </c>
      <c r="G4086" s="8" t="s">
        <v>430</v>
      </c>
      <c r="H4086" t="s">
        <v>320</v>
      </c>
      <c r="I4086" s="7">
        <v>0</v>
      </c>
      <c r="L4086" s="7">
        <v>268100084</v>
      </c>
      <c r="M4086" s="7">
        <v>24388890</v>
      </c>
      <c r="N4086" s="7">
        <v>9886128</v>
      </c>
      <c r="O4086" s="20" t="str">
        <f t="shared" si="128"/>
        <v/>
      </c>
    </row>
    <row r="4087" spans="1:15">
      <c r="A4087" s="20" t="str">
        <f t="shared" si="129"/>
        <v>Stapi lífeyrissjóðurTryggingardeild</v>
      </c>
      <c r="B4087" s="20" t="str">
        <f>_xlfn.IFNA(INDEX(Listi!$AI:$AI,MATCH(C4087,Listi!$AJ:$AJ,0)),INDEX(Listi!T:T,MATCH(C4087,Listi!U:U,0)))</f>
        <v xml:space="preserve">Stapi  </v>
      </c>
      <c r="C4087" t="s">
        <v>209</v>
      </c>
      <c r="D4087" t="s">
        <v>213</v>
      </c>
      <c r="E4087" t="s">
        <v>275</v>
      </c>
      <c r="F4087" t="s">
        <v>429</v>
      </c>
      <c r="G4087" s="8" t="s">
        <v>430</v>
      </c>
      <c r="H4087" t="s">
        <v>320</v>
      </c>
      <c r="I4087" s="7">
        <v>13861724008</v>
      </c>
      <c r="L4087" s="7">
        <v>348661724246</v>
      </c>
      <c r="M4087" s="7">
        <v>13807615154</v>
      </c>
      <c r="N4087" s="7">
        <v>7912918911</v>
      </c>
      <c r="O4087" s="20" t="str">
        <f t="shared" si="128"/>
        <v/>
      </c>
    </row>
    <row r="4088" spans="1:15">
      <c r="A4088" s="20" t="str">
        <f t="shared" si="129"/>
        <v>Stapi lífeyrissjóðurVarfærnasafnið</v>
      </c>
      <c r="B4088" s="20" t="str">
        <f>_xlfn.IFNA(INDEX(Listi!$AI:$AI,MATCH(C4088,Listi!$AJ:$AJ,0)),INDEX(Listi!T:T,MATCH(C4088,Listi!U:U,0)))</f>
        <v xml:space="preserve">Stapi  </v>
      </c>
      <c r="C4088" t="s">
        <v>209</v>
      </c>
      <c r="D4088" t="s">
        <v>392</v>
      </c>
      <c r="E4088" t="s">
        <v>276</v>
      </c>
      <c r="F4088" t="s">
        <v>429</v>
      </c>
      <c r="G4088" s="8" t="s">
        <v>430</v>
      </c>
      <c r="H4088" t="s">
        <v>320</v>
      </c>
      <c r="I4088" s="7">
        <v>0</v>
      </c>
      <c r="L4088" s="7">
        <v>471986044</v>
      </c>
      <c r="M4088" s="7">
        <v>137399159</v>
      </c>
      <c r="N4088" s="7">
        <v>6994496</v>
      </c>
      <c r="O4088" s="20" t="str">
        <f t="shared" si="128"/>
        <v/>
      </c>
    </row>
    <row r="4089" spans="1:15">
      <c r="A4089" s="20" t="str">
        <f t="shared" si="129"/>
        <v>Almenni lífeyrissjóðurinnÆvisafn I</v>
      </c>
      <c r="B4089" s="20" t="str">
        <f>_xlfn.IFNA(INDEX(Listi!$AI:$AI,MATCH(C4089,Listi!$AJ:$AJ,0)),INDEX(Listi!T:T,MATCH(C4089,Listi!U:U,0)))</f>
        <v xml:space="preserve">Almenni </v>
      </c>
      <c r="C4089" t="s">
        <v>0</v>
      </c>
      <c r="D4089" t="s">
        <v>202</v>
      </c>
      <c r="E4089" t="s">
        <v>276</v>
      </c>
      <c r="F4089" t="s">
        <v>423</v>
      </c>
      <c r="G4089" s="8" t="s">
        <v>424</v>
      </c>
      <c r="H4089" t="s">
        <v>321</v>
      </c>
      <c r="I4089" s="7">
        <v>20149145331</v>
      </c>
      <c r="L4089" s="7">
        <v>43068273823</v>
      </c>
      <c r="M4089" s="7">
        <v>4413720640</v>
      </c>
      <c r="N4089" s="7">
        <v>641257097</v>
      </c>
      <c r="O4089" s="20" t="str">
        <f t="shared" si="128"/>
        <v/>
      </c>
    </row>
    <row r="4090" spans="1:15">
      <c r="A4090" s="20" t="str">
        <f t="shared" si="129"/>
        <v>Almenni lífeyrissjóðurinnÆvisafn II</v>
      </c>
      <c r="B4090" s="20" t="str">
        <f>_xlfn.IFNA(INDEX(Listi!$AI:$AI,MATCH(C4090,Listi!$AJ:$AJ,0)),INDEX(Listi!T:T,MATCH(C4090,Listi!U:U,0)))</f>
        <v xml:space="preserve">Almenni </v>
      </c>
      <c r="C4090" t="s">
        <v>0</v>
      </c>
      <c r="D4090" t="s">
        <v>203</v>
      </c>
      <c r="E4090" t="s">
        <v>276</v>
      </c>
      <c r="F4090" t="s">
        <v>423</v>
      </c>
      <c r="G4090" s="8" t="s">
        <v>424</v>
      </c>
      <c r="H4090" t="s">
        <v>321</v>
      </c>
      <c r="I4090" s="7">
        <v>30429687428</v>
      </c>
      <c r="L4090" s="7">
        <v>86460235807</v>
      </c>
      <c r="M4090" s="7">
        <v>3970537445</v>
      </c>
      <c r="N4090" s="7">
        <v>1539034493</v>
      </c>
      <c r="O4090" s="20" t="str">
        <f t="shared" si="128"/>
        <v/>
      </c>
    </row>
    <row r="4091" spans="1:15">
      <c r="A4091" s="20" t="str">
        <f t="shared" si="129"/>
        <v>Almenni lífeyrissjóðurinnÆvisafn III</v>
      </c>
      <c r="B4091" s="20" t="str">
        <f>_xlfn.IFNA(INDEX(Listi!$AI:$AI,MATCH(C4091,Listi!$AJ:$AJ,0)),INDEX(Listi!T:T,MATCH(C4091,Listi!U:U,0)))</f>
        <v xml:space="preserve">Almenni </v>
      </c>
      <c r="C4091" t="s">
        <v>0</v>
      </c>
      <c r="D4091" t="s">
        <v>204</v>
      </c>
      <c r="E4091" t="s">
        <v>276</v>
      </c>
      <c r="F4091" t="s">
        <v>423</v>
      </c>
      <c r="G4091" s="8" t="s">
        <v>424</v>
      </c>
      <c r="H4091" t="s">
        <v>321</v>
      </c>
      <c r="I4091" s="7">
        <v>7568815761</v>
      </c>
      <c r="L4091" s="7">
        <v>33890180699</v>
      </c>
      <c r="M4091" s="7">
        <v>1571509194</v>
      </c>
      <c r="N4091" s="7">
        <v>920421683</v>
      </c>
      <c r="O4091" s="20" t="str">
        <f t="shared" si="128"/>
        <v/>
      </c>
    </row>
    <row r="4092" spans="1:15">
      <c r="A4092" s="20" t="str">
        <f t="shared" si="129"/>
        <v>Almenni lífeyrissjóðurinnHúsnæðissafn</v>
      </c>
      <c r="B4092" s="20" t="str">
        <f>_xlfn.IFNA(INDEX(Listi!$AI:$AI,MATCH(C4092,Listi!$AJ:$AJ,0)),INDEX(Listi!T:T,MATCH(C4092,Listi!U:U,0)))</f>
        <v xml:space="preserve">Almenni </v>
      </c>
      <c r="C4092" t="s">
        <v>0</v>
      </c>
      <c r="D4092" t="s">
        <v>315</v>
      </c>
      <c r="E4092" t="s">
        <v>276</v>
      </c>
      <c r="F4092" t="s">
        <v>423</v>
      </c>
      <c r="G4092" s="8" t="s">
        <v>424</v>
      </c>
      <c r="H4092" t="s">
        <v>321</v>
      </c>
      <c r="I4092" s="7">
        <v>0</v>
      </c>
      <c r="L4092" s="7">
        <v>487895879</v>
      </c>
      <c r="M4092" s="7">
        <v>166428361</v>
      </c>
      <c r="N4092" s="7">
        <v>18080096</v>
      </c>
      <c r="O4092" s="20" t="str">
        <f t="shared" si="128"/>
        <v/>
      </c>
    </row>
    <row r="4093" spans="1:15">
      <c r="A4093" s="20" t="str">
        <f t="shared" si="129"/>
        <v>Almenni lífeyrissjóðurinnInnlánssafn</v>
      </c>
      <c r="B4093" s="20" t="str">
        <f>_xlfn.IFNA(INDEX(Listi!$AI:$AI,MATCH(C4093,Listi!$AJ:$AJ,0)),INDEX(Listi!T:T,MATCH(C4093,Listi!U:U,0)))</f>
        <v xml:space="preserve">Almenni </v>
      </c>
      <c r="C4093" t="s">
        <v>0</v>
      </c>
      <c r="D4093" t="s">
        <v>1</v>
      </c>
      <c r="E4093" t="s">
        <v>276</v>
      </c>
      <c r="F4093" t="s">
        <v>423</v>
      </c>
      <c r="G4093" s="8" t="s">
        <v>424</v>
      </c>
      <c r="H4093" t="s">
        <v>321</v>
      </c>
      <c r="I4093" s="7">
        <v>0</v>
      </c>
      <c r="L4093" s="7">
        <v>26587944379</v>
      </c>
      <c r="M4093" s="7">
        <v>1016779991</v>
      </c>
      <c r="N4093" s="7">
        <v>1031869724</v>
      </c>
      <c r="O4093" s="20" t="str">
        <f t="shared" si="128"/>
        <v/>
      </c>
    </row>
    <row r="4094" spans="1:15">
      <c r="A4094" s="20" t="str">
        <f t="shared" si="129"/>
        <v>Almenni lífeyrissjóðurinnRíkissafn langt</v>
      </c>
      <c r="B4094" s="20" t="str">
        <f>_xlfn.IFNA(INDEX(Listi!$AI:$AI,MATCH(C4094,Listi!$AJ:$AJ,0)),INDEX(Listi!T:T,MATCH(C4094,Listi!U:U,0)))</f>
        <v xml:space="preserve">Almenni </v>
      </c>
      <c r="C4094" t="s">
        <v>0</v>
      </c>
      <c r="D4094" t="s">
        <v>199</v>
      </c>
      <c r="E4094" t="s">
        <v>276</v>
      </c>
      <c r="F4094" t="s">
        <v>423</v>
      </c>
      <c r="G4094" s="8" t="s">
        <v>424</v>
      </c>
      <c r="H4094" t="s">
        <v>321</v>
      </c>
      <c r="I4094" s="7">
        <v>0</v>
      </c>
      <c r="L4094" s="7">
        <v>1193680171</v>
      </c>
      <c r="M4094" s="7">
        <v>61272573</v>
      </c>
      <c r="N4094" s="7">
        <v>40105929</v>
      </c>
      <c r="O4094" s="20" t="str">
        <f t="shared" si="128"/>
        <v/>
      </c>
    </row>
    <row r="4095" spans="1:15">
      <c r="A4095" s="20" t="str">
        <f t="shared" si="129"/>
        <v>Almenni lífeyrissjóðurinnRíkissafn stutt</v>
      </c>
      <c r="B4095" s="20" t="str">
        <f>_xlfn.IFNA(INDEX(Listi!$AI:$AI,MATCH(C4095,Listi!$AJ:$AJ,0)),INDEX(Listi!T:T,MATCH(C4095,Listi!U:U,0)))</f>
        <v xml:space="preserve">Almenni </v>
      </c>
      <c r="C4095" t="s">
        <v>0</v>
      </c>
      <c r="D4095" t="s">
        <v>200</v>
      </c>
      <c r="E4095" t="s">
        <v>276</v>
      </c>
      <c r="F4095" s="8" t="s">
        <v>423</v>
      </c>
      <c r="G4095" s="8" t="s">
        <v>424</v>
      </c>
      <c r="H4095" t="s">
        <v>321</v>
      </c>
      <c r="I4095" s="7">
        <v>0</v>
      </c>
      <c r="L4095" s="7">
        <v>541893627</v>
      </c>
      <c r="M4095" s="7">
        <v>20423158</v>
      </c>
      <c r="N4095" s="7">
        <v>14899899</v>
      </c>
      <c r="O4095" s="20" t="str">
        <f t="shared" si="128"/>
        <v/>
      </c>
    </row>
    <row r="4096" spans="1:15">
      <c r="A4096" s="20" t="str">
        <f t="shared" si="129"/>
        <v>Almenni lífeyrissjóðurinnTryggingadeild</v>
      </c>
      <c r="B4096" s="20" t="str">
        <f>_xlfn.IFNA(INDEX(Listi!$AI:$AI,MATCH(C4096,Listi!$AJ:$AJ,0)),INDEX(Listi!T:T,MATCH(C4096,Listi!U:U,0)))</f>
        <v xml:space="preserve">Almenni </v>
      </c>
      <c r="C4096" t="s">
        <v>0</v>
      </c>
      <c r="D4096" t="s">
        <v>201</v>
      </c>
      <c r="E4096" t="s">
        <v>275</v>
      </c>
      <c r="F4096" s="8" t="s">
        <v>423</v>
      </c>
      <c r="G4096" s="8" t="s">
        <v>424</v>
      </c>
      <c r="H4096" t="s">
        <v>321</v>
      </c>
      <c r="I4096" s="7">
        <v>52740139616</v>
      </c>
      <c r="L4096" s="7">
        <v>174784296254</v>
      </c>
      <c r="M4096" s="7">
        <v>7497244534</v>
      </c>
      <c r="N4096" s="7">
        <v>3057046932</v>
      </c>
      <c r="O4096" s="20" t="str">
        <f t="shared" si="128"/>
        <v/>
      </c>
    </row>
    <row r="4097" spans="1:15">
      <c r="A4097" s="20" t="str">
        <f t="shared" si="129"/>
        <v>Arion banki hf.Erlend hlutabréf</v>
      </c>
      <c r="B4097" s="20" t="str">
        <f>_xlfn.IFNA(INDEX(Listi!$AI:$AI,MATCH(C4097,Listi!$AJ:$AJ,0)),INDEX(Listi!T:T,MATCH(C4097,Listi!U:U,0)))</f>
        <v xml:space="preserve">Arion banki </v>
      </c>
      <c r="C4097" t="s">
        <v>214</v>
      </c>
      <c r="D4097" t="s">
        <v>215</v>
      </c>
      <c r="E4097" t="s">
        <v>276</v>
      </c>
      <c r="F4097" s="8" t="s">
        <v>423</v>
      </c>
      <c r="G4097" s="8" t="s">
        <v>424</v>
      </c>
      <c r="H4097" t="s">
        <v>321</v>
      </c>
      <c r="I4097" s="7">
        <v>787886000</v>
      </c>
      <c r="L4097" s="7">
        <v>1149685000</v>
      </c>
      <c r="M4097" s="7">
        <v>49095000</v>
      </c>
      <c r="N4097" s="7">
        <v>10876000</v>
      </c>
      <c r="O4097" s="20" t="str">
        <f t="shared" si="128"/>
        <v/>
      </c>
    </row>
    <row r="4098" spans="1:15">
      <c r="A4098" s="20" t="str">
        <f t="shared" si="129"/>
        <v>Arion banki hf.Innlend skuldabréf</v>
      </c>
      <c r="B4098" s="20" t="str">
        <f>_xlfn.IFNA(INDEX(Listi!$AI:$AI,MATCH(C4098,Listi!$AJ:$AJ,0)),INDEX(Listi!T:T,MATCH(C4098,Listi!U:U,0)))</f>
        <v xml:space="preserve">Arion banki </v>
      </c>
      <c r="C4098" t="s">
        <v>214</v>
      </c>
      <c r="D4098" t="s">
        <v>216</v>
      </c>
      <c r="E4098" t="s">
        <v>276</v>
      </c>
      <c r="F4098" s="8" t="s">
        <v>423</v>
      </c>
      <c r="G4098" s="8" t="s">
        <v>424</v>
      </c>
      <c r="H4098" t="s">
        <v>321</v>
      </c>
      <c r="I4098" s="7">
        <v>0</v>
      </c>
      <c r="L4098" s="7">
        <v>4446434000</v>
      </c>
      <c r="M4098" s="7">
        <v>344234000</v>
      </c>
      <c r="N4098" s="7">
        <v>44793000</v>
      </c>
      <c r="O4098" s="20" t="str">
        <f t="shared" ref="O4098:O4161" si="130">IFERROR(VLOOKUP(F4098,EhLykill,3,FALSE),"")</f>
        <v/>
      </c>
    </row>
    <row r="4099" spans="1:15">
      <c r="A4099" s="20" t="str">
        <f t="shared" si="129"/>
        <v>Arion banki hf.Lífeyrisauki L1</v>
      </c>
      <c r="B4099" s="20" t="str">
        <f>_xlfn.IFNA(INDEX(Listi!$AI:$AI,MATCH(C4099,Listi!$AJ:$AJ,0)),INDEX(Listi!T:T,MATCH(C4099,Listi!U:U,0)))</f>
        <v xml:space="preserve">Arion banki </v>
      </c>
      <c r="C4099" t="s">
        <v>214</v>
      </c>
      <c r="D4099" t="s">
        <v>377</v>
      </c>
      <c r="E4099" t="s">
        <v>276</v>
      </c>
      <c r="F4099" s="8" t="s">
        <v>423</v>
      </c>
      <c r="G4099" s="8" t="s">
        <v>424</v>
      </c>
      <c r="H4099" t="s">
        <v>321</v>
      </c>
      <c r="I4099" s="7">
        <v>2639363000</v>
      </c>
      <c r="L4099" s="7">
        <v>5887942000</v>
      </c>
      <c r="M4099" s="7">
        <v>1011885000</v>
      </c>
      <c r="N4099" s="7">
        <v>34615000</v>
      </c>
      <c r="O4099" s="20" t="str">
        <f t="shared" si="130"/>
        <v/>
      </c>
    </row>
    <row r="4100" spans="1:15">
      <c r="A4100" s="20" t="str">
        <f t="shared" si="129"/>
        <v>Arion banki hf.Lífeyrisauki L2</v>
      </c>
      <c r="B4100" s="20" t="str">
        <f>_xlfn.IFNA(INDEX(Listi!$AI:$AI,MATCH(C4100,Listi!$AJ:$AJ,0)),INDEX(Listi!T:T,MATCH(C4100,Listi!U:U,0)))</f>
        <v xml:space="preserve">Arion banki </v>
      </c>
      <c r="C4100" t="s">
        <v>214</v>
      </c>
      <c r="D4100" t="s">
        <v>372</v>
      </c>
      <c r="E4100" t="s">
        <v>276</v>
      </c>
      <c r="F4100" s="8" t="s">
        <v>423</v>
      </c>
      <c r="G4100" s="8" t="s">
        <v>424</v>
      </c>
      <c r="H4100" t="s">
        <v>321</v>
      </c>
      <c r="I4100" s="7">
        <v>6913708000</v>
      </c>
      <c r="L4100" s="7">
        <v>21366380000</v>
      </c>
      <c r="M4100" s="7">
        <v>1613513000</v>
      </c>
      <c r="N4100" s="7">
        <v>92085000</v>
      </c>
      <c r="O4100" s="20" t="str">
        <f t="shared" si="130"/>
        <v/>
      </c>
    </row>
    <row r="4101" spans="1:15">
      <c r="A4101" s="20" t="str">
        <f t="shared" si="129"/>
        <v>Arion banki hf.Lífeyrisauki L3</v>
      </c>
      <c r="B4101" s="20" t="str">
        <f>_xlfn.IFNA(INDEX(Listi!$AI:$AI,MATCH(C4101,Listi!$AJ:$AJ,0)),INDEX(Listi!T:T,MATCH(C4101,Listi!U:U,0)))</f>
        <v xml:space="preserve">Arion banki </v>
      </c>
      <c r="C4101" t="s">
        <v>214</v>
      </c>
      <c r="D4101" t="s">
        <v>371</v>
      </c>
      <c r="E4101" t="s">
        <v>276</v>
      </c>
      <c r="F4101" s="8" t="s">
        <v>423</v>
      </c>
      <c r="G4101" s="8" t="s">
        <v>424</v>
      </c>
      <c r="H4101" t="s">
        <v>321</v>
      </c>
      <c r="I4101" s="7">
        <v>6050174000</v>
      </c>
      <c r="L4101" s="7">
        <v>29714848000</v>
      </c>
      <c r="M4101" s="7">
        <v>2122481000</v>
      </c>
      <c r="N4101" s="7">
        <v>129566000</v>
      </c>
      <c r="O4101" s="20" t="str">
        <f t="shared" si="130"/>
        <v/>
      </c>
    </row>
    <row r="4102" spans="1:15">
      <c r="A4102" s="20" t="str">
        <f t="shared" si="129"/>
        <v>Arion banki hf.Lífeyrisauki L4</v>
      </c>
      <c r="B4102" s="20" t="str">
        <f>_xlfn.IFNA(INDEX(Listi!$AI:$AI,MATCH(C4102,Listi!$AJ:$AJ,0)),INDEX(Listi!T:T,MATCH(C4102,Listi!U:U,0)))</f>
        <v xml:space="preserve">Arion banki </v>
      </c>
      <c r="C4102" t="s">
        <v>214</v>
      </c>
      <c r="D4102" t="s">
        <v>587</v>
      </c>
      <c r="E4102" t="s">
        <v>276</v>
      </c>
      <c r="F4102" s="8" t="s">
        <v>423</v>
      </c>
      <c r="G4102" s="8" t="s">
        <v>424</v>
      </c>
      <c r="H4102" t="s">
        <v>321</v>
      </c>
      <c r="I4102" s="7">
        <v>2485825000</v>
      </c>
      <c r="L4102" s="7">
        <v>19306242000</v>
      </c>
      <c r="M4102" s="7">
        <v>1346647000</v>
      </c>
      <c r="N4102" s="7">
        <v>388052000</v>
      </c>
      <c r="O4102" s="20" t="str">
        <f t="shared" si="130"/>
        <v/>
      </c>
    </row>
    <row r="4103" spans="1:15">
      <c r="A4103" s="20" t="str">
        <f t="shared" si="129"/>
        <v>Arion banki hf.Lífeyrisauki L5</v>
      </c>
      <c r="B4103" s="20" t="str">
        <f>_xlfn.IFNA(INDEX(Listi!$AI:$AI,MATCH(C4103,Listi!$AJ:$AJ,0)),INDEX(Listi!T:T,MATCH(C4103,Listi!U:U,0)))</f>
        <v xml:space="preserve">Arion banki </v>
      </c>
      <c r="C4103" t="s">
        <v>214</v>
      </c>
      <c r="D4103" t="s">
        <v>369</v>
      </c>
      <c r="E4103" t="s">
        <v>276</v>
      </c>
      <c r="F4103" s="8" t="s">
        <v>423</v>
      </c>
      <c r="G4103" s="8" t="s">
        <v>424</v>
      </c>
      <c r="H4103" t="s">
        <v>321</v>
      </c>
      <c r="I4103" s="7">
        <v>0</v>
      </c>
      <c r="L4103" s="7">
        <v>44858554000</v>
      </c>
      <c r="M4103" s="7">
        <v>4018833000</v>
      </c>
      <c r="N4103" s="7">
        <v>933672000</v>
      </c>
      <c r="O4103" s="20" t="str">
        <f t="shared" si="130"/>
        <v/>
      </c>
    </row>
    <row r="4104" spans="1:15">
      <c r="A4104" s="20" t="str">
        <f t="shared" si="129"/>
        <v>Birta lífeyrissjóðurBlönduð leið</v>
      </c>
      <c r="B4104" s="20" t="str">
        <f>_xlfn.IFNA(INDEX(Listi!$AI:$AI,MATCH(C4104,Listi!$AJ:$AJ,0)),INDEX(Listi!T:T,MATCH(C4104,Listi!U:U,0)))</f>
        <v xml:space="preserve">Birta  </v>
      </c>
      <c r="C4104" t="s">
        <v>298</v>
      </c>
      <c r="D4104" t="s">
        <v>314</v>
      </c>
      <c r="E4104" t="s">
        <v>276</v>
      </c>
      <c r="F4104" s="8" t="s">
        <v>423</v>
      </c>
      <c r="G4104" s="8" t="s">
        <v>424</v>
      </c>
      <c r="H4104" t="s">
        <v>321</v>
      </c>
      <c r="I4104" s="7">
        <v>3380417424</v>
      </c>
      <c r="L4104" s="7">
        <v>6929716201</v>
      </c>
      <c r="M4104" s="7">
        <v>253995298</v>
      </c>
      <c r="N4104" s="7">
        <v>139753585</v>
      </c>
      <c r="O4104" s="20" t="str">
        <f t="shared" si="130"/>
        <v/>
      </c>
    </row>
    <row r="4105" spans="1:15">
      <c r="A4105" s="20" t="str">
        <f t="shared" si="129"/>
        <v>Birta lífeyrissjóðurInnlánsleið</v>
      </c>
      <c r="B4105" s="20" t="str">
        <f>_xlfn.IFNA(INDEX(Listi!$AI:$AI,MATCH(C4105,Listi!$AJ:$AJ,0)),INDEX(Listi!T:T,MATCH(C4105,Listi!U:U,0)))</f>
        <v xml:space="preserve">Birta  </v>
      </c>
      <c r="C4105" t="s">
        <v>298</v>
      </c>
      <c r="D4105" t="s">
        <v>208</v>
      </c>
      <c r="E4105" t="s">
        <v>276</v>
      </c>
      <c r="F4105" s="8" t="s">
        <v>423</v>
      </c>
      <c r="G4105" s="8" t="s">
        <v>424</v>
      </c>
      <c r="H4105" t="s">
        <v>321</v>
      </c>
      <c r="I4105" s="7">
        <v>0</v>
      </c>
      <c r="L4105" s="7">
        <v>4108971332</v>
      </c>
      <c r="M4105" s="7">
        <v>264842424</v>
      </c>
      <c r="N4105" s="7">
        <v>174324836</v>
      </c>
      <c r="O4105" s="20" t="str">
        <f t="shared" si="130"/>
        <v/>
      </c>
    </row>
    <row r="4106" spans="1:15">
      <c r="A4106" s="20" t="str">
        <f t="shared" si="129"/>
        <v>Birta lífeyrissjóðurSamtryggingardeild</v>
      </c>
      <c r="B4106" s="20" t="str">
        <f>_xlfn.IFNA(INDEX(Listi!$AI:$AI,MATCH(C4106,Listi!$AJ:$AJ,0)),INDEX(Listi!T:T,MATCH(C4106,Listi!U:U,0)))</f>
        <v xml:space="preserve">Birta  </v>
      </c>
      <c r="C4106" t="s">
        <v>298</v>
      </c>
      <c r="D4106" t="s">
        <v>205</v>
      </c>
      <c r="E4106" t="s">
        <v>275</v>
      </c>
      <c r="F4106" s="8" t="s">
        <v>423</v>
      </c>
      <c r="G4106" s="8" t="s">
        <v>424</v>
      </c>
      <c r="H4106" t="s">
        <v>321</v>
      </c>
      <c r="I4106" s="7">
        <v>133190332679</v>
      </c>
      <c r="L4106" s="7">
        <v>549755105944</v>
      </c>
      <c r="M4106" s="7">
        <v>18480897961</v>
      </c>
      <c r="N4106" s="7">
        <v>14075814006</v>
      </c>
      <c r="O4106" s="20" t="str">
        <f t="shared" si="130"/>
        <v/>
      </c>
    </row>
    <row r="4107" spans="1:15">
      <c r="A4107" s="20" t="str">
        <f t="shared" si="129"/>
        <v>Birta lífeyrissjóðurSkuldabréfaleið</v>
      </c>
      <c r="B4107" s="20" t="str">
        <f>_xlfn.IFNA(INDEX(Listi!$AI:$AI,MATCH(C4107,Listi!$AJ:$AJ,0)),INDEX(Listi!T:T,MATCH(C4107,Listi!U:U,0)))</f>
        <v xml:space="preserve">Birta  </v>
      </c>
      <c r="C4107" t="s">
        <v>298</v>
      </c>
      <c r="D4107" t="s">
        <v>313</v>
      </c>
      <c r="E4107" t="s">
        <v>276</v>
      </c>
      <c r="F4107" s="8" t="s">
        <v>423</v>
      </c>
      <c r="G4107" s="8" t="s">
        <v>424</v>
      </c>
      <c r="H4107" t="s">
        <v>321</v>
      </c>
      <c r="I4107" s="7">
        <v>0</v>
      </c>
      <c r="L4107" s="7">
        <v>8522374478</v>
      </c>
      <c r="M4107" s="7">
        <v>391005163</v>
      </c>
      <c r="N4107" s="7">
        <v>218104877</v>
      </c>
      <c r="O4107" s="20" t="str">
        <f t="shared" si="130"/>
        <v/>
      </c>
    </row>
    <row r="4108" spans="1:15">
      <c r="A4108" s="20" t="str">
        <f t="shared" si="129"/>
        <v>Birta lífeyrissjóðurTilgreind séreign</v>
      </c>
      <c r="B4108" s="20" t="str">
        <f>_xlfn.IFNA(INDEX(Listi!$AI:$AI,MATCH(C4108,Listi!$AJ:$AJ,0)),INDEX(Listi!T:T,MATCH(C4108,Listi!U:U,0)))</f>
        <v xml:space="preserve">Birta  </v>
      </c>
      <c r="C4108" t="s">
        <v>298</v>
      </c>
      <c r="D4108" t="s">
        <v>312</v>
      </c>
      <c r="E4108" t="s">
        <v>276</v>
      </c>
      <c r="F4108" s="8" t="s">
        <v>423</v>
      </c>
      <c r="G4108" s="8" t="s">
        <v>424</v>
      </c>
      <c r="H4108" t="s">
        <v>321</v>
      </c>
      <c r="I4108" s="7">
        <v>522163756</v>
      </c>
      <c r="L4108" s="7">
        <v>2234420297</v>
      </c>
      <c r="M4108" s="7">
        <v>511871981</v>
      </c>
      <c r="N4108" s="7">
        <v>36000223</v>
      </c>
      <c r="O4108" s="20" t="str">
        <f t="shared" si="130"/>
        <v/>
      </c>
    </row>
    <row r="4109" spans="1:15">
      <c r="A4109" s="20" t="str">
        <f t="shared" si="129"/>
        <v>Brú Lífeyrissjóður starfsmanna sveitarfélagaA-deild</v>
      </c>
      <c r="B4109" s="20" t="str">
        <f>_xlfn.IFNA(INDEX(Listi!$AI:$AI,MATCH(C4109,Listi!$AJ:$AJ,0)),INDEX(Listi!T:T,MATCH(C4109,Listi!U:U,0)))</f>
        <v>Brú</v>
      </c>
      <c r="C4109" t="s">
        <v>217</v>
      </c>
      <c r="D4109" t="s">
        <v>257</v>
      </c>
      <c r="E4109" t="s">
        <v>275</v>
      </c>
      <c r="F4109" s="8" t="s">
        <v>423</v>
      </c>
      <c r="G4109" s="8" t="s">
        <v>424</v>
      </c>
      <c r="H4109" t="s">
        <v>321</v>
      </c>
      <c r="I4109" s="7">
        <v>51561425841</v>
      </c>
      <c r="L4109" s="7">
        <v>270469177889</v>
      </c>
      <c r="M4109" s="7">
        <v>13987858077</v>
      </c>
      <c r="N4109" s="7">
        <v>4793072329</v>
      </c>
      <c r="O4109" s="20" t="str">
        <f t="shared" si="130"/>
        <v/>
      </c>
    </row>
    <row r="4110" spans="1:15">
      <c r="A4110" s="20" t="str">
        <f t="shared" si="129"/>
        <v>Brú Lífeyrissjóður starfsmanna sveitarfélagaB-deild</v>
      </c>
      <c r="B4110" s="20" t="str">
        <f>_xlfn.IFNA(INDEX(Listi!$AI:$AI,MATCH(C4110,Listi!$AJ:$AJ,0)),INDEX(Listi!T:T,MATCH(C4110,Listi!U:U,0)))</f>
        <v>Brú</v>
      </c>
      <c r="C4110" t="s">
        <v>217</v>
      </c>
      <c r="D4110" t="s">
        <v>218</v>
      </c>
      <c r="E4110" t="s">
        <v>275</v>
      </c>
      <c r="F4110" s="8" t="s">
        <v>423</v>
      </c>
      <c r="G4110" s="8" t="s">
        <v>424</v>
      </c>
      <c r="H4110" t="s">
        <v>321</v>
      </c>
      <c r="I4110" s="7">
        <v>2720750595</v>
      </c>
      <c r="L4110" s="7">
        <v>17004783831</v>
      </c>
      <c r="M4110" s="7">
        <v>119747694</v>
      </c>
      <c r="N4110" s="7">
        <v>3424817406</v>
      </c>
      <c r="O4110" s="20" t="str">
        <f t="shared" si="130"/>
        <v/>
      </c>
    </row>
    <row r="4111" spans="1:15">
      <c r="A4111" s="20" t="str">
        <f t="shared" si="129"/>
        <v>Brú Lífeyrissjóður starfsmanna sveitarfélagaV-deild</v>
      </c>
      <c r="B4111" s="20" t="str">
        <f>_xlfn.IFNA(INDEX(Listi!$AI:$AI,MATCH(C4111,Listi!$AJ:$AJ,0)),INDEX(Listi!T:T,MATCH(C4111,Listi!U:U,0)))</f>
        <v>Brú</v>
      </c>
      <c r="C4111" t="s">
        <v>217</v>
      </c>
      <c r="D4111" t="s">
        <v>219</v>
      </c>
      <c r="E4111" t="s">
        <v>275</v>
      </c>
      <c r="F4111" t="s">
        <v>423</v>
      </c>
      <c r="G4111" s="8" t="s">
        <v>424</v>
      </c>
      <c r="H4111" t="s">
        <v>321</v>
      </c>
      <c r="I4111" s="7">
        <v>10197342618</v>
      </c>
      <c r="L4111" s="7">
        <v>54501394986</v>
      </c>
      <c r="M4111" s="7">
        <v>4188513374</v>
      </c>
      <c r="N4111" s="7">
        <v>455519059</v>
      </c>
      <c r="O4111" s="20" t="str">
        <f t="shared" si="130"/>
        <v/>
      </c>
    </row>
    <row r="4112" spans="1:15">
      <c r="A4112" s="20" t="str">
        <f t="shared" si="129"/>
        <v>Eftirlaunasj atvinnuflugmannaSamtryggingardeild</v>
      </c>
      <c r="B4112" s="20" t="str">
        <f>_xlfn.IFNA(INDEX(Listi!$AI:$AI,MATCH(C4112,Listi!$AJ:$AJ,0)),INDEX(Listi!T:T,MATCH(C4112,Listi!U:U,0)))</f>
        <v>EFÍA</v>
      </c>
      <c r="C4112" t="s">
        <v>220</v>
      </c>
      <c r="D4112" t="s">
        <v>205</v>
      </c>
      <c r="E4112" t="s">
        <v>275</v>
      </c>
      <c r="F4112" t="s">
        <v>423</v>
      </c>
      <c r="G4112" s="8" t="s">
        <v>424</v>
      </c>
      <c r="H4112" t="s">
        <v>321</v>
      </c>
      <c r="I4112" s="7">
        <v>14729183000</v>
      </c>
      <c r="L4112" s="7">
        <v>58542663000</v>
      </c>
      <c r="M4112" s="7">
        <v>1477262000</v>
      </c>
      <c r="N4112" s="7">
        <v>1113313000</v>
      </c>
      <c r="O4112" s="20" t="str">
        <f t="shared" si="130"/>
        <v/>
      </c>
    </row>
    <row r="4113" spans="1:15">
      <c r="A4113" s="20" t="str">
        <f t="shared" si="129"/>
        <v>Festa - lífeyrissjóðurSamtryggingardeild</v>
      </c>
      <c r="B4113" s="20" t="str">
        <f>_xlfn.IFNA(INDEX(Listi!$AI:$AI,MATCH(C4113,Listi!$AJ:$AJ,0)),INDEX(Listi!T:T,MATCH(C4113,Listi!U:U,0)))</f>
        <v xml:space="preserve">Festa </v>
      </c>
      <c r="C4113" t="s">
        <v>221</v>
      </c>
      <c r="D4113" t="s">
        <v>205</v>
      </c>
      <c r="E4113" t="s">
        <v>275</v>
      </c>
      <c r="F4113" t="s">
        <v>423</v>
      </c>
      <c r="G4113" s="8" t="s">
        <v>424</v>
      </c>
      <c r="H4113" t="s">
        <v>321</v>
      </c>
      <c r="I4113" s="7">
        <v>54775277890</v>
      </c>
      <c r="L4113" s="7">
        <v>246318113722</v>
      </c>
      <c r="M4113" s="7">
        <v>11138196907</v>
      </c>
      <c r="N4113" s="7">
        <v>5180938287</v>
      </c>
      <c r="O4113" s="20" t="str">
        <f t="shared" si="130"/>
        <v/>
      </c>
    </row>
    <row r="4114" spans="1:15">
      <c r="A4114" s="20" t="str">
        <f t="shared" si="129"/>
        <v>Festa - lífeyrissjóðurSparnaðarleið I</v>
      </c>
      <c r="B4114" s="20" t="str">
        <f>_xlfn.IFNA(INDEX(Listi!$AI:$AI,MATCH(C4114,Listi!$AJ:$AJ,0)),INDEX(Listi!T:T,MATCH(C4114,Listi!U:U,0)))</f>
        <v xml:space="preserve">Festa </v>
      </c>
      <c r="C4114" t="s">
        <v>221</v>
      </c>
      <c r="D4114" t="s">
        <v>464</v>
      </c>
      <c r="E4114" t="s">
        <v>276</v>
      </c>
      <c r="F4114" t="s">
        <v>423</v>
      </c>
      <c r="G4114" s="8" t="s">
        <v>424</v>
      </c>
      <c r="H4114" t="s">
        <v>321</v>
      </c>
      <c r="I4114" s="7">
        <v>0</v>
      </c>
      <c r="L4114" s="7">
        <v>75585319</v>
      </c>
      <c r="M4114" s="7">
        <v>37671409</v>
      </c>
      <c r="N4114" s="7">
        <v>2063969</v>
      </c>
      <c r="O4114" s="20" t="str">
        <f t="shared" si="130"/>
        <v/>
      </c>
    </row>
    <row r="4115" spans="1:15">
      <c r="A4115" s="20" t="str">
        <f t="shared" si="129"/>
        <v>Festa - lífeyrissjóðurSparnaðarleið II</v>
      </c>
      <c r="B4115" s="20" t="str">
        <f>_xlfn.IFNA(INDEX(Listi!$AI:$AI,MATCH(C4115,Listi!$AJ:$AJ,0)),INDEX(Listi!T:T,MATCH(C4115,Listi!U:U,0)))</f>
        <v xml:space="preserve">Festa </v>
      </c>
      <c r="C4115" t="s">
        <v>221</v>
      </c>
      <c r="D4115" t="s">
        <v>388</v>
      </c>
      <c r="E4115" t="s">
        <v>276</v>
      </c>
      <c r="F4115" t="s">
        <v>423</v>
      </c>
      <c r="G4115" s="8" t="s">
        <v>424</v>
      </c>
      <c r="H4115" t="s">
        <v>321</v>
      </c>
      <c r="I4115" s="7">
        <v>298750801</v>
      </c>
      <c r="L4115" s="7">
        <v>1113180693</v>
      </c>
      <c r="M4115" s="7">
        <v>134564310</v>
      </c>
      <c r="N4115" s="7">
        <v>19363084</v>
      </c>
      <c r="O4115" s="20" t="str">
        <f t="shared" si="130"/>
        <v/>
      </c>
    </row>
    <row r="4116" spans="1:15">
      <c r="A4116" s="20" t="str">
        <f t="shared" si="129"/>
        <v>Frjálsi lífeyrissjóðurinnDeild/leið I</v>
      </c>
      <c r="B4116" s="20" t="str">
        <f>_xlfn.IFNA(INDEX(Listi!$AI:$AI,MATCH(C4116,Listi!$AJ:$AJ,0)),INDEX(Listi!T:T,MATCH(C4116,Listi!U:U,0)))</f>
        <v xml:space="preserve">Frjálsi </v>
      </c>
      <c r="C4116" t="s">
        <v>222</v>
      </c>
      <c r="D4116" t="s">
        <v>223</v>
      </c>
      <c r="E4116" t="s">
        <v>276</v>
      </c>
      <c r="F4116" t="s">
        <v>423</v>
      </c>
      <c r="G4116" s="8" t="s">
        <v>424</v>
      </c>
      <c r="H4116" t="s">
        <v>321</v>
      </c>
      <c r="I4116" s="7">
        <v>53344497000</v>
      </c>
      <c r="L4116" s="7">
        <v>199278730000</v>
      </c>
      <c r="M4116" s="7">
        <v>10813020000</v>
      </c>
      <c r="N4116" s="7">
        <v>2178012000</v>
      </c>
      <c r="O4116" s="20" t="str">
        <f t="shared" si="130"/>
        <v/>
      </c>
    </row>
    <row r="4117" spans="1:15">
      <c r="A4117" s="20" t="str">
        <f t="shared" si="129"/>
        <v>Frjálsi lífeyrissjóðurinnDeild/leið II</v>
      </c>
      <c r="B4117" s="20" t="str">
        <f>_xlfn.IFNA(INDEX(Listi!$AI:$AI,MATCH(C4117,Listi!$AJ:$AJ,0)),INDEX(Listi!T:T,MATCH(C4117,Listi!U:U,0)))</f>
        <v xml:space="preserve">Frjálsi </v>
      </c>
      <c r="C4117" t="s">
        <v>222</v>
      </c>
      <c r="D4117" t="s">
        <v>224</v>
      </c>
      <c r="E4117" t="s">
        <v>276</v>
      </c>
      <c r="F4117" t="s">
        <v>423</v>
      </c>
      <c r="G4117" s="8" t="s">
        <v>424</v>
      </c>
      <c r="H4117" t="s">
        <v>321</v>
      </c>
      <c r="I4117" s="7">
        <v>4190287000</v>
      </c>
      <c r="L4117" s="7">
        <v>29681370000</v>
      </c>
      <c r="M4117" s="7">
        <v>1864883000</v>
      </c>
      <c r="N4117" s="7">
        <v>401735000</v>
      </c>
      <c r="O4117" s="20" t="str">
        <f t="shared" si="130"/>
        <v/>
      </c>
    </row>
    <row r="4118" spans="1:15">
      <c r="A4118" s="20" t="str">
        <f t="shared" si="129"/>
        <v>Frjálsi lífeyrissjóðurinnDeild/leið III</v>
      </c>
      <c r="B4118" s="20" t="str">
        <f>_xlfn.IFNA(INDEX(Listi!$AI:$AI,MATCH(C4118,Listi!$AJ:$AJ,0)),INDEX(Listi!T:T,MATCH(C4118,Listi!U:U,0)))</f>
        <v xml:space="preserve">Frjálsi </v>
      </c>
      <c r="C4118" t="s">
        <v>222</v>
      </c>
      <c r="D4118" t="s">
        <v>225</v>
      </c>
      <c r="E4118" t="s">
        <v>276</v>
      </c>
      <c r="F4118" t="s">
        <v>423</v>
      </c>
      <c r="G4118" s="8" t="s">
        <v>424</v>
      </c>
      <c r="H4118" t="s">
        <v>321</v>
      </c>
      <c r="I4118" s="7">
        <v>5494000</v>
      </c>
      <c r="L4118" s="7">
        <v>43554797000</v>
      </c>
      <c r="M4118" s="7">
        <v>2564479000</v>
      </c>
      <c r="N4118" s="7">
        <v>1456678000</v>
      </c>
      <c r="O4118" s="20" t="str">
        <f t="shared" si="130"/>
        <v/>
      </c>
    </row>
    <row r="4119" spans="1:15">
      <c r="A4119" s="20" t="str">
        <f t="shared" si="129"/>
        <v>Frjálsi lífeyrissjóðurinnFrjálsi Áhætta</v>
      </c>
      <c r="B4119" s="20" t="str">
        <f>_xlfn.IFNA(INDEX(Listi!$AI:$AI,MATCH(C4119,Listi!$AJ:$AJ,0)),INDEX(Listi!T:T,MATCH(C4119,Listi!U:U,0)))</f>
        <v xml:space="preserve">Frjálsi </v>
      </c>
      <c r="C4119" t="s">
        <v>222</v>
      </c>
      <c r="D4119" t="s">
        <v>226</v>
      </c>
      <c r="E4119" t="s">
        <v>276</v>
      </c>
      <c r="F4119" t="s">
        <v>423</v>
      </c>
      <c r="G4119" s="8" t="s">
        <v>424</v>
      </c>
      <c r="H4119" t="s">
        <v>321</v>
      </c>
      <c r="I4119" s="7">
        <v>653382000</v>
      </c>
      <c r="L4119" s="7">
        <v>2707615000</v>
      </c>
      <c r="M4119" s="7">
        <v>335331000</v>
      </c>
      <c r="N4119" s="7">
        <v>1872000</v>
      </c>
      <c r="O4119" s="20" t="str">
        <f t="shared" si="130"/>
        <v/>
      </c>
    </row>
    <row r="4120" spans="1:15">
      <c r="A4120" s="20" t="str">
        <f t="shared" si="129"/>
        <v>Frjálsi lífeyrissjóðurinnSameiginleg deild</v>
      </c>
      <c r="B4120" s="20" t="str">
        <f>_xlfn.IFNA(INDEX(Listi!$AI:$AI,MATCH(C4120,Listi!$AJ:$AJ,0)),INDEX(Listi!T:T,MATCH(C4120,Listi!U:U,0)))</f>
        <v xml:space="preserve">Frjálsi </v>
      </c>
      <c r="C4120" t="s">
        <v>222</v>
      </c>
      <c r="D4120" t="s">
        <v>311</v>
      </c>
      <c r="E4120" t="s">
        <v>276</v>
      </c>
      <c r="F4120" t="s">
        <v>423</v>
      </c>
      <c r="G4120" s="8" t="s">
        <v>424</v>
      </c>
      <c r="H4120" t="s">
        <v>321</v>
      </c>
      <c r="I4120" s="7">
        <v>0</v>
      </c>
      <c r="L4120" s="7">
        <v>0</v>
      </c>
      <c r="M4120" s="7">
        <v>0</v>
      </c>
      <c r="N4120" s="7">
        <v>0</v>
      </c>
      <c r="O4120" s="20" t="str">
        <f t="shared" si="130"/>
        <v/>
      </c>
    </row>
    <row r="4121" spans="1:15">
      <c r="A4121" s="20" t="str">
        <f t="shared" si="129"/>
        <v>Frjálsi lífeyrissjóðurinnSamtryggingardeild</v>
      </c>
      <c r="B4121" s="20" t="str">
        <f>_xlfn.IFNA(INDEX(Listi!$AI:$AI,MATCH(C4121,Listi!$AJ:$AJ,0)),INDEX(Listi!T:T,MATCH(C4121,Listi!U:U,0)))</f>
        <v xml:space="preserve">Frjálsi </v>
      </c>
      <c r="C4121" t="s">
        <v>222</v>
      </c>
      <c r="D4121" t="s">
        <v>205</v>
      </c>
      <c r="E4121" t="s">
        <v>275</v>
      </c>
      <c r="F4121" t="s">
        <v>423</v>
      </c>
      <c r="G4121" s="8" t="s">
        <v>424</v>
      </c>
      <c r="H4121" t="s">
        <v>321</v>
      </c>
      <c r="I4121" s="7">
        <v>27152849000</v>
      </c>
      <c r="L4121" s="7">
        <v>127148465000</v>
      </c>
      <c r="M4121" s="7">
        <v>7524433000</v>
      </c>
      <c r="N4121" s="7">
        <v>1254273000</v>
      </c>
      <c r="O4121" s="20" t="str">
        <f t="shared" si="130"/>
        <v/>
      </c>
    </row>
    <row r="4122" spans="1:15">
      <c r="A4122" s="20" t="str">
        <f t="shared" si="129"/>
        <v>Gildi - lífeyrissjóðurFramtíðarsýn 1</v>
      </c>
      <c r="B4122" s="20" t="str">
        <f>_xlfn.IFNA(INDEX(Listi!$AI:$AI,MATCH(C4122,Listi!$AJ:$AJ,0)),INDEX(Listi!T:T,MATCH(C4122,Listi!U:U,0)))</f>
        <v xml:space="preserve">Gildi  </v>
      </c>
      <c r="C4122" t="s">
        <v>227</v>
      </c>
      <c r="D4122" t="s">
        <v>373</v>
      </c>
      <c r="E4122" t="s">
        <v>276</v>
      </c>
      <c r="F4122" t="s">
        <v>423</v>
      </c>
      <c r="G4122" s="8" t="s">
        <v>424</v>
      </c>
      <c r="H4122" t="s">
        <v>321</v>
      </c>
      <c r="I4122" s="7">
        <v>767998989</v>
      </c>
      <c r="L4122" s="7">
        <v>3223959491</v>
      </c>
      <c r="M4122" s="7">
        <v>185065371</v>
      </c>
      <c r="N4122" s="7">
        <v>99697779</v>
      </c>
      <c r="O4122" s="20" t="str">
        <f t="shared" si="130"/>
        <v/>
      </c>
    </row>
    <row r="4123" spans="1:15">
      <c r="A4123" s="20" t="str">
        <f t="shared" si="129"/>
        <v>Gildi - lífeyrissjóðurFramtíðarsýn 2</v>
      </c>
      <c r="B4123" s="20" t="str">
        <f>_xlfn.IFNA(INDEX(Listi!$AI:$AI,MATCH(C4123,Listi!$AJ:$AJ,0)),INDEX(Listi!T:T,MATCH(C4123,Listi!U:U,0)))</f>
        <v xml:space="preserve">Gildi  </v>
      </c>
      <c r="C4123" t="s">
        <v>227</v>
      </c>
      <c r="D4123" t="s">
        <v>374</v>
      </c>
      <c r="E4123" t="s">
        <v>276</v>
      </c>
      <c r="F4123" t="s">
        <v>423</v>
      </c>
      <c r="G4123" s="8" t="s">
        <v>424</v>
      </c>
      <c r="H4123" t="s">
        <v>321</v>
      </c>
      <c r="I4123" s="7">
        <v>497206592</v>
      </c>
      <c r="L4123" s="7">
        <v>3172355810</v>
      </c>
      <c r="M4123" s="7">
        <v>227598529</v>
      </c>
      <c r="N4123" s="7">
        <v>70042741</v>
      </c>
      <c r="O4123" s="20" t="str">
        <f t="shared" si="130"/>
        <v/>
      </c>
    </row>
    <row r="4124" spans="1:15">
      <c r="A4124" s="20" t="str">
        <f t="shared" si="129"/>
        <v>Gildi - lífeyrissjóðurFramtíðarsýn 3</v>
      </c>
      <c r="B4124" s="20" t="str">
        <f>_xlfn.IFNA(INDEX(Listi!$AI:$AI,MATCH(C4124,Listi!$AJ:$AJ,0)),INDEX(Listi!T:T,MATCH(C4124,Listi!U:U,0)))</f>
        <v xml:space="preserve">Gildi  </v>
      </c>
      <c r="C4124" t="s">
        <v>227</v>
      </c>
      <c r="D4124" t="s">
        <v>380</v>
      </c>
      <c r="E4124" t="s">
        <v>276</v>
      </c>
      <c r="F4124" t="s">
        <v>423</v>
      </c>
      <c r="G4124" s="8" t="s">
        <v>424</v>
      </c>
      <c r="H4124" t="s">
        <v>321</v>
      </c>
      <c r="I4124" s="7">
        <v>0</v>
      </c>
      <c r="L4124" s="7">
        <v>1220667693</v>
      </c>
      <c r="M4124" s="7">
        <v>206427664</v>
      </c>
      <c r="N4124" s="7">
        <v>61376636</v>
      </c>
      <c r="O4124" s="20" t="str">
        <f t="shared" si="130"/>
        <v/>
      </c>
    </row>
    <row r="4125" spans="1:15">
      <c r="A4125" s="20" t="str">
        <f t="shared" si="129"/>
        <v>Gildi - lífeyrissjóðurSamtryggingardeild</v>
      </c>
      <c r="B4125" s="20" t="str">
        <f>_xlfn.IFNA(INDEX(Listi!$AI:$AI,MATCH(C4125,Listi!$AJ:$AJ,0)),INDEX(Listi!T:T,MATCH(C4125,Listi!U:U,0)))</f>
        <v xml:space="preserve">Gildi  </v>
      </c>
      <c r="C4125" t="s">
        <v>227</v>
      </c>
      <c r="D4125" t="s">
        <v>205</v>
      </c>
      <c r="E4125" t="s">
        <v>275</v>
      </c>
      <c r="F4125" t="s">
        <v>423</v>
      </c>
      <c r="G4125" s="8" t="s">
        <v>424</v>
      </c>
      <c r="H4125" t="s">
        <v>321</v>
      </c>
      <c r="I4125" s="7">
        <v>214209590727</v>
      </c>
      <c r="L4125" s="7">
        <v>908474103084</v>
      </c>
      <c r="M4125" s="7">
        <v>33404441428</v>
      </c>
      <c r="N4125" s="7">
        <v>20772915594</v>
      </c>
      <c r="O4125" s="20" t="str">
        <f t="shared" si="130"/>
        <v/>
      </c>
    </row>
    <row r="4126" spans="1:15">
      <c r="A4126" s="20" t="str">
        <f t="shared" si="129"/>
        <v>Íslandsbanki hf.Erlend verðbréf</v>
      </c>
      <c r="B4126" s="20" t="str">
        <f>_xlfn.IFNA(INDEX(Listi!$AI:$AI,MATCH(C4126,Listi!$AJ:$AJ,0)),INDEX(Listi!T:T,MATCH(C4126,Listi!U:U,0)))</f>
        <v>Íslandsbanki</v>
      </c>
      <c r="C4126" t="s">
        <v>228</v>
      </c>
      <c r="D4126" t="s">
        <v>229</v>
      </c>
      <c r="E4126" t="s">
        <v>276</v>
      </c>
      <c r="F4126" t="s">
        <v>423</v>
      </c>
      <c r="G4126" s="8" t="s">
        <v>424</v>
      </c>
      <c r="H4126" t="s">
        <v>321</v>
      </c>
      <c r="I4126" s="7">
        <v>1138259212</v>
      </c>
      <c r="L4126" s="7">
        <v>1602556114</v>
      </c>
      <c r="M4126" s="7">
        <v>15640340</v>
      </c>
      <c r="N4126" s="7">
        <v>15279587</v>
      </c>
      <c r="O4126" s="20" t="str">
        <f t="shared" si="130"/>
        <v/>
      </c>
    </row>
    <row r="4127" spans="1:15">
      <c r="A4127" s="20" t="str">
        <f t="shared" si="129"/>
        <v>Íslandsbanki hf.Húsnæðisleið</v>
      </c>
      <c r="B4127" s="20" t="str">
        <f>_xlfn.IFNA(INDEX(Listi!$AI:$AI,MATCH(C4127,Listi!$AJ:$AJ,0)),INDEX(Listi!T:T,MATCH(C4127,Listi!U:U,0)))</f>
        <v>Íslandsbanki</v>
      </c>
      <c r="C4127" t="s">
        <v>228</v>
      </c>
      <c r="D4127" t="s">
        <v>307</v>
      </c>
      <c r="E4127" t="s">
        <v>276</v>
      </c>
      <c r="F4127" t="s">
        <v>423</v>
      </c>
      <c r="G4127" s="8" t="s">
        <v>424</v>
      </c>
      <c r="H4127" t="s">
        <v>321</v>
      </c>
      <c r="I4127" s="7">
        <v>0</v>
      </c>
      <c r="L4127" s="7">
        <v>2334808209</v>
      </c>
      <c r="M4127" s="7">
        <v>1128225985</v>
      </c>
      <c r="N4127" s="7">
        <v>7159457</v>
      </c>
      <c r="O4127" s="20" t="str">
        <f t="shared" si="130"/>
        <v/>
      </c>
    </row>
    <row r="4128" spans="1:15">
      <c r="A4128" s="20" t="str">
        <f t="shared" si="129"/>
        <v>Íslandsbanki hf.Lífeyrisreikningur-óverðtryggður</v>
      </c>
      <c r="B4128" s="20" t="str">
        <f>_xlfn.IFNA(INDEX(Listi!$AI:$AI,MATCH(C4128,Listi!$AJ:$AJ,0)),INDEX(Listi!T:T,MATCH(C4128,Listi!U:U,0)))</f>
        <v>Íslandsbanki</v>
      </c>
      <c r="C4128" t="s">
        <v>228</v>
      </c>
      <c r="D4128" t="s">
        <v>231</v>
      </c>
      <c r="E4128" t="s">
        <v>276</v>
      </c>
      <c r="F4128" t="s">
        <v>423</v>
      </c>
      <c r="G4128" s="8" t="s">
        <v>424</v>
      </c>
      <c r="H4128" t="s">
        <v>321</v>
      </c>
      <c r="I4128" s="7">
        <v>0</v>
      </c>
      <c r="L4128" s="7">
        <v>2506311736</v>
      </c>
      <c r="M4128" s="7">
        <v>879015901</v>
      </c>
      <c r="N4128" s="7">
        <v>95740979</v>
      </c>
      <c r="O4128" s="20" t="str">
        <f t="shared" si="130"/>
        <v/>
      </c>
    </row>
    <row r="4129" spans="1:15">
      <c r="A4129" s="20" t="str">
        <f t="shared" si="129"/>
        <v>Íslandsbanki hf.Lífeyrisreikningur-verðtryggður</v>
      </c>
      <c r="B4129" s="20" t="str">
        <f>_xlfn.IFNA(INDEX(Listi!$AI:$AI,MATCH(C4129,Listi!$AJ:$AJ,0)),INDEX(Listi!T:T,MATCH(C4129,Listi!U:U,0)))</f>
        <v>Íslandsbanki</v>
      </c>
      <c r="C4129" t="s">
        <v>228</v>
      </c>
      <c r="D4129" t="s">
        <v>232</v>
      </c>
      <c r="E4129" t="s">
        <v>276</v>
      </c>
      <c r="F4129" t="s">
        <v>423</v>
      </c>
      <c r="G4129" s="8" t="s">
        <v>424</v>
      </c>
      <c r="H4129" t="s">
        <v>321</v>
      </c>
      <c r="I4129" s="7">
        <v>0</v>
      </c>
      <c r="L4129" s="7">
        <v>35933944171</v>
      </c>
      <c r="M4129" s="7">
        <v>3575627585</v>
      </c>
      <c r="N4129" s="7">
        <v>973599891</v>
      </c>
      <c r="O4129" s="20" t="str">
        <f t="shared" si="130"/>
        <v/>
      </c>
    </row>
    <row r="4130" spans="1:15">
      <c r="A4130" s="20" t="str">
        <f t="shared" si="129"/>
        <v>Íslandsbanki hf.Löng ríkisskuldabréf</v>
      </c>
      <c r="B4130" s="20" t="str">
        <f>_xlfn.IFNA(INDEX(Listi!$AI:$AI,MATCH(C4130,Listi!$AJ:$AJ,0)),INDEX(Listi!T:T,MATCH(C4130,Listi!U:U,0)))</f>
        <v>Íslandsbanki</v>
      </c>
      <c r="C4130" t="s">
        <v>228</v>
      </c>
      <c r="D4130" t="s">
        <v>233</v>
      </c>
      <c r="E4130" t="s">
        <v>276</v>
      </c>
      <c r="F4130" t="s">
        <v>423</v>
      </c>
      <c r="G4130" s="8" t="s">
        <v>424</v>
      </c>
      <c r="H4130" t="s">
        <v>321</v>
      </c>
      <c r="I4130" s="7">
        <v>0</v>
      </c>
      <c r="L4130" s="7">
        <v>753232602</v>
      </c>
      <c r="M4130" s="7">
        <v>52540738</v>
      </c>
      <c r="N4130" s="7">
        <v>25520229</v>
      </c>
      <c r="O4130" s="20" t="str">
        <f t="shared" si="130"/>
        <v/>
      </c>
    </row>
    <row r="4131" spans="1:15">
      <c r="A4131" s="20" t="str">
        <f t="shared" si="129"/>
        <v>Íslandsbanki hf.Stýring A</v>
      </c>
      <c r="B4131" s="20" t="str">
        <f>_xlfn.IFNA(INDEX(Listi!$AI:$AI,MATCH(C4131,Listi!$AJ:$AJ,0)),INDEX(Listi!T:T,MATCH(C4131,Listi!U:U,0)))</f>
        <v>Íslandsbanki</v>
      </c>
      <c r="C4131" t="s">
        <v>228</v>
      </c>
      <c r="D4131" t="s">
        <v>234</v>
      </c>
      <c r="E4131" t="s">
        <v>276</v>
      </c>
      <c r="F4131" t="s">
        <v>423</v>
      </c>
      <c r="G4131" s="8" t="s">
        <v>424</v>
      </c>
      <c r="H4131" t="s">
        <v>321</v>
      </c>
      <c r="I4131" s="7">
        <v>0</v>
      </c>
      <c r="L4131" s="7">
        <v>4133723797</v>
      </c>
      <c r="M4131" s="7">
        <v>215966902</v>
      </c>
      <c r="N4131" s="7">
        <v>124877843</v>
      </c>
      <c r="O4131" s="20" t="str">
        <f t="shared" si="130"/>
        <v/>
      </c>
    </row>
    <row r="4132" spans="1:15">
      <c r="A4132" s="20" t="str">
        <f t="shared" si="129"/>
        <v>Íslandsbanki hf.Stýring B</v>
      </c>
      <c r="B4132" s="20" t="str">
        <f>_xlfn.IFNA(INDEX(Listi!$AI:$AI,MATCH(C4132,Listi!$AJ:$AJ,0)),INDEX(Listi!T:T,MATCH(C4132,Listi!U:U,0)))</f>
        <v>Íslandsbanki</v>
      </c>
      <c r="C4132" t="s">
        <v>228</v>
      </c>
      <c r="D4132" t="s">
        <v>235</v>
      </c>
      <c r="E4132" t="s">
        <v>276</v>
      </c>
      <c r="F4132" t="s">
        <v>423</v>
      </c>
      <c r="G4132" s="8" t="s">
        <v>424</v>
      </c>
      <c r="H4132" t="s">
        <v>321</v>
      </c>
      <c r="I4132" s="7">
        <v>503941877</v>
      </c>
      <c r="L4132" s="7">
        <v>5860247393</v>
      </c>
      <c r="M4132" s="7">
        <v>508591885</v>
      </c>
      <c r="N4132" s="7">
        <v>77897125</v>
      </c>
      <c r="O4132" s="20" t="str">
        <f t="shared" si="130"/>
        <v/>
      </c>
    </row>
    <row r="4133" spans="1:15">
      <c r="A4133" s="20" t="str">
        <f t="shared" si="129"/>
        <v>Íslandsbanki hf.Stýring C</v>
      </c>
      <c r="B4133" s="20" t="str">
        <f>_xlfn.IFNA(INDEX(Listi!$AI:$AI,MATCH(C4133,Listi!$AJ:$AJ,0)),INDEX(Listi!T:T,MATCH(C4133,Listi!U:U,0)))</f>
        <v>Íslandsbanki</v>
      </c>
      <c r="C4133" t="s">
        <v>228</v>
      </c>
      <c r="D4133" t="s">
        <v>236</v>
      </c>
      <c r="E4133" t="s">
        <v>276</v>
      </c>
      <c r="F4133" t="s">
        <v>423</v>
      </c>
      <c r="G4133" s="8" t="s">
        <v>424</v>
      </c>
      <c r="H4133" t="s">
        <v>321</v>
      </c>
      <c r="I4133" s="7">
        <v>1392718668</v>
      </c>
      <c r="L4133" s="7">
        <v>8014427899</v>
      </c>
      <c r="M4133" s="7">
        <v>751053797</v>
      </c>
      <c r="N4133" s="7">
        <v>58531298</v>
      </c>
      <c r="O4133" s="20" t="str">
        <f t="shared" si="130"/>
        <v/>
      </c>
    </row>
    <row r="4134" spans="1:15">
      <c r="A4134" s="20" t="str">
        <f t="shared" si="129"/>
        <v>Íslandsbanki hf.Stýring D</v>
      </c>
      <c r="B4134" s="20" t="str">
        <f>_xlfn.IFNA(INDEX(Listi!$AI:$AI,MATCH(C4134,Listi!$AJ:$AJ,0)),INDEX(Listi!T:T,MATCH(C4134,Listi!U:U,0)))</f>
        <v>Íslandsbanki</v>
      </c>
      <c r="C4134" t="s">
        <v>228</v>
      </c>
      <c r="D4134" t="s">
        <v>237</v>
      </c>
      <c r="E4134" t="s">
        <v>276</v>
      </c>
      <c r="F4134" t="s">
        <v>423</v>
      </c>
      <c r="G4134" s="8" t="s">
        <v>424</v>
      </c>
      <c r="H4134" t="s">
        <v>321</v>
      </c>
      <c r="I4134" s="7">
        <v>1413247753</v>
      </c>
      <c r="L4134" s="7">
        <v>5826614423</v>
      </c>
      <c r="M4134" s="7">
        <v>1371163557</v>
      </c>
      <c r="N4134" s="7">
        <v>36861109</v>
      </c>
      <c r="O4134" s="20" t="str">
        <f t="shared" si="130"/>
        <v/>
      </c>
    </row>
    <row r="4135" spans="1:15">
      <c r="A4135" s="20" t="str">
        <f t="shared" si="129"/>
        <v>Íslandsbanki hf.Stýring E</v>
      </c>
      <c r="B4135" s="20" t="str">
        <f>_xlfn.IFNA(INDEX(Listi!$AI:$AI,MATCH(C4135,Listi!$AJ:$AJ,0)),INDEX(Listi!T:T,MATCH(C4135,Listi!U:U,0)))</f>
        <v>Íslandsbanki</v>
      </c>
      <c r="C4135" t="s">
        <v>228</v>
      </c>
      <c r="D4135" t="s">
        <v>580</v>
      </c>
      <c r="E4135" t="s">
        <v>276</v>
      </c>
      <c r="F4135" s="8" t="s">
        <v>423</v>
      </c>
      <c r="G4135" s="8" t="s">
        <v>424</v>
      </c>
      <c r="H4135" t="s">
        <v>321</v>
      </c>
      <c r="I4135" s="7">
        <v>6391631</v>
      </c>
      <c r="L4135" s="7">
        <v>99567247</v>
      </c>
      <c r="M4135" s="7">
        <v>7691901</v>
      </c>
      <c r="N4135" s="7">
        <v>670647</v>
      </c>
      <c r="O4135" s="20" t="str">
        <f t="shared" si="130"/>
        <v/>
      </c>
    </row>
    <row r="4136" spans="1:15">
      <c r="A4136" s="20" t="str">
        <f t="shared" si="129"/>
        <v>Íslenski lífeyrissjóðurinnLíf 1</v>
      </c>
      <c r="B4136" s="20" t="str">
        <f>_xlfn.IFNA(INDEX(Listi!$AI:$AI,MATCH(C4136,Listi!$AJ:$AJ,0)),INDEX(Listi!T:T,MATCH(C4136,Listi!U:U,0)))</f>
        <v xml:space="preserve">Íslenski  </v>
      </c>
      <c r="C4136" t="s">
        <v>238</v>
      </c>
      <c r="D4136" t="s">
        <v>239</v>
      </c>
      <c r="E4136" t="s">
        <v>276</v>
      </c>
      <c r="F4136" s="8" t="s">
        <v>423</v>
      </c>
      <c r="G4136" s="8" t="s">
        <v>424</v>
      </c>
      <c r="H4136" t="s">
        <v>321</v>
      </c>
      <c r="I4136" s="7">
        <v>8528506125</v>
      </c>
      <c r="L4136" s="7">
        <v>34645188332</v>
      </c>
      <c r="M4136" s="7">
        <v>5859453012</v>
      </c>
      <c r="N4136" s="7">
        <v>977930648</v>
      </c>
      <c r="O4136" s="20" t="str">
        <f t="shared" si="130"/>
        <v/>
      </c>
    </row>
    <row r="4137" spans="1:15">
      <c r="A4137" s="20" t="str">
        <f t="shared" si="129"/>
        <v>Íslenski lífeyrissjóðurinnLíf 2</v>
      </c>
      <c r="B4137" s="20" t="str">
        <f>_xlfn.IFNA(INDEX(Listi!$AI:$AI,MATCH(C4137,Listi!$AJ:$AJ,0)),INDEX(Listi!T:T,MATCH(C4137,Listi!U:U,0)))</f>
        <v xml:space="preserve">Íslenski  </v>
      </c>
      <c r="C4137" t="s">
        <v>238</v>
      </c>
      <c r="D4137" t="s">
        <v>240</v>
      </c>
      <c r="E4137" t="s">
        <v>276</v>
      </c>
      <c r="F4137" s="8" t="s">
        <v>423</v>
      </c>
      <c r="G4137" s="8" t="s">
        <v>424</v>
      </c>
      <c r="H4137" t="s">
        <v>321</v>
      </c>
      <c r="I4137" s="7">
        <v>9264012232</v>
      </c>
      <c r="L4137" s="7">
        <v>31029129445</v>
      </c>
      <c r="M4137" s="7">
        <v>2139527304</v>
      </c>
      <c r="N4137" s="7">
        <v>531278955</v>
      </c>
      <c r="O4137" s="20" t="str">
        <f t="shared" si="130"/>
        <v/>
      </c>
    </row>
    <row r="4138" spans="1:15">
      <c r="A4138" s="20" t="str">
        <f t="shared" si="129"/>
        <v>Íslenski lífeyrissjóðurinnLíf 3</v>
      </c>
      <c r="B4138" s="20" t="str">
        <f>_xlfn.IFNA(INDEX(Listi!$AI:$AI,MATCH(C4138,Listi!$AJ:$AJ,0)),INDEX(Listi!T:T,MATCH(C4138,Listi!U:U,0)))</f>
        <v xml:space="preserve">Íslenski  </v>
      </c>
      <c r="C4138" t="s">
        <v>238</v>
      </c>
      <c r="D4138" t="s">
        <v>241</v>
      </c>
      <c r="E4138" t="s">
        <v>276</v>
      </c>
      <c r="F4138" t="s">
        <v>423</v>
      </c>
      <c r="G4138" s="8" t="s">
        <v>424</v>
      </c>
      <c r="H4138" t="s">
        <v>321</v>
      </c>
      <c r="I4138" s="7">
        <v>5687672016</v>
      </c>
      <c r="L4138" s="7">
        <v>26552298455</v>
      </c>
      <c r="M4138" s="7">
        <v>1349981892</v>
      </c>
      <c r="N4138" s="7">
        <v>474868471</v>
      </c>
      <c r="O4138" s="20" t="str">
        <f t="shared" si="130"/>
        <v/>
      </c>
    </row>
    <row r="4139" spans="1:15">
      <c r="A4139" s="20" t="str">
        <f t="shared" ref="A4139:A4201" si="131">CONCATENATE(C4139,D4139)</f>
        <v>Íslenski lífeyrissjóðurinnLíf 4</v>
      </c>
      <c r="B4139" s="20" t="str">
        <f>_xlfn.IFNA(INDEX(Listi!$AI:$AI,MATCH(C4139,Listi!$AJ:$AJ,0)),INDEX(Listi!T:T,MATCH(C4139,Listi!U:U,0)))</f>
        <v xml:space="preserve">Íslenski  </v>
      </c>
      <c r="C4139" t="s">
        <v>238</v>
      </c>
      <c r="D4139" t="s">
        <v>242</v>
      </c>
      <c r="E4139" t="s">
        <v>276</v>
      </c>
      <c r="F4139" t="s">
        <v>423</v>
      </c>
      <c r="G4139" s="8" t="s">
        <v>424</v>
      </c>
      <c r="H4139" t="s">
        <v>321</v>
      </c>
      <c r="I4139" s="7">
        <v>0</v>
      </c>
      <c r="L4139" s="7">
        <v>15323468197</v>
      </c>
      <c r="M4139" s="7">
        <v>592019313</v>
      </c>
      <c r="N4139" s="7">
        <v>649721424</v>
      </c>
      <c r="O4139" s="20" t="str">
        <f t="shared" si="130"/>
        <v/>
      </c>
    </row>
    <row r="4140" spans="1:15">
      <c r="A4140" s="20" t="str">
        <f t="shared" si="131"/>
        <v>Íslenski lífeyrissjóðurinnSamtryggingardeild</v>
      </c>
      <c r="B4140" s="20" t="str">
        <f>_xlfn.IFNA(INDEX(Listi!$AI:$AI,MATCH(C4140,Listi!$AJ:$AJ,0)),INDEX(Listi!T:T,MATCH(C4140,Listi!U:U,0)))</f>
        <v xml:space="preserve">Íslenski  </v>
      </c>
      <c r="C4140" t="s">
        <v>238</v>
      </c>
      <c r="D4140" t="s">
        <v>205</v>
      </c>
      <c r="E4140" t="s">
        <v>275</v>
      </c>
      <c r="F4140" t="s">
        <v>423</v>
      </c>
      <c r="G4140" s="8" t="s">
        <v>424</v>
      </c>
      <c r="H4140" t="s">
        <v>321</v>
      </c>
      <c r="I4140" s="7">
        <v>8901442817</v>
      </c>
      <c r="L4140" s="7">
        <v>32369481106</v>
      </c>
      <c r="M4140" s="7">
        <v>2513450236</v>
      </c>
      <c r="N4140" s="7">
        <v>182749847</v>
      </c>
      <c r="O4140" s="20" t="str">
        <f t="shared" si="130"/>
        <v/>
      </c>
    </row>
    <row r="4141" spans="1:15">
      <c r="A4141" s="20" t="str">
        <f t="shared" si="131"/>
        <v>Kvika banki hf.Ævileið</v>
      </c>
      <c r="B4141" s="20" t="str">
        <f>_xlfn.IFNA(INDEX(Listi!$AI:$AI,MATCH(C4141,Listi!$AJ:$AJ,0)),INDEX(Listi!T:T,MATCH(C4141,Listi!U:U,0)))</f>
        <v xml:space="preserve">Kvika banki </v>
      </c>
      <c r="C4141" t="s">
        <v>243</v>
      </c>
      <c r="D4141" t="s">
        <v>248</v>
      </c>
      <c r="E4141" t="s">
        <v>276</v>
      </c>
      <c r="F4141" t="s">
        <v>423</v>
      </c>
      <c r="G4141" s="8" t="s">
        <v>424</v>
      </c>
      <c r="H4141" t="s">
        <v>321</v>
      </c>
      <c r="I4141" s="7">
        <v>11268964</v>
      </c>
      <c r="L4141" s="7">
        <v>83990162</v>
      </c>
      <c r="M4141" s="7">
        <v>9152445</v>
      </c>
      <c r="N4141" s="7">
        <v>0</v>
      </c>
      <c r="O4141" s="20" t="str">
        <f t="shared" si="130"/>
        <v/>
      </c>
    </row>
    <row r="4142" spans="1:15">
      <c r="A4142" s="20" t="str">
        <f t="shared" si="131"/>
        <v>Kvika banki hf.Innlánaleið</v>
      </c>
      <c r="B4142" s="20" t="str">
        <f>_xlfn.IFNA(INDEX(Listi!$AI:$AI,MATCH(C4142,Listi!$AJ:$AJ,0)),INDEX(Listi!T:T,MATCH(C4142,Listi!U:U,0)))</f>
        <v xml:space="preserve">Kvika banki </v>
      </c>
      <c r="C4142" t="s">
        <v>243</v>
      </c>
      <c r="D4142" t="s">
        <v>230</v>
      </c>
      <c r="E4142" t="s">
        <v>276</v>
      </c>
      <c r="F4142" t="s">
        <v>423</v>
      </c>
      <c r="G4142" s="8" t="s">
        <v>424</v>
      </c>
      <c r="H4142" t="s">
        <v>321</v>
      </c>
      <c r="I4142" s="7">
        <v>0</v>
      </c>
      <c r="L4142" s="7">
        <v>2045925829</v>
      </c>
      <c r="M4142" s="7">
        <v>336947043</v>
      </c>
      <c r="N4142" s="7">
        <v>10453565</v>
      </c>
      <c r="O4142" s="20" t="str">
        <f t="shared" si="130"/>
        <v/>
      </c>
    </row>
    <row r="4143" spans="1:15">
      <c r="A4143" s="20" t="str">
        <f t="shared" si="131"/>
        <v>Kvika banki hf.Kvika Séreignasparnaður 5</v>
      </c>
      <c r="B4143" s="20" t="str">
        <f>_xlfn.IFNA(INDEX(Listi!$AI:$AI,MATCH(C4143,Listi!$AJ:$AJ,0)),INDEX(Listi!T:T,MATCH(C4143,Listi!U:U,0)))</f>
        <v xml:space="preserve">Kvika banki </v>
      </c>
      <c r="C4143" t="s">
        <v>243</v>
      </c>
      <c r="D4143" t="s">
        <v>471</v>
      </c>
      <c r="E4143" t="s">
        <v>276</v>
      </c>
      <c r="F4143" t="s">
        <v>423</v>
      </c>
      <c r="G4143" s="8" t="s">
        <v>424</v>
      </c>
      <c r="H4143" t="s">
        <v>321</v>
      </c>
      <c r="I4143" s="7">
        <v>62375741</v>
      </c>
      <c r="L4143" s="7">
        <v>1146886398</v>
      </c>
      <c r="M4143" s="7">
        <v>0</v>
      </c>
      <c r="N4143" s="7">
        <v>0</v>
      </c>
      <c r="O4143" s="20" t="str">
        <f t="shared" si="130"/>
        <v/>
      </c>
    </row>
    <row r="4144" spans="1:15">
      <c r="A4144" s="20" t="str">
        <f t="shared" si="131"/>
        <v>Kvika banki hf.MP Séreign 1</v>
      </c>
      <c r="B4144" s="20" t="str">
        <f>_xlfn.IFNA(INDEX(Listi!$AI:$AI,MATCH(C4144,Listi!$AJ:$AJ,0)),INDEX(Listi!T:T,MATCH(C4144,Listi!U:U,0)))</f>
        <v xml:space="preserve">Kvika banki </v>
      </c>
      <c r="C4144" t="s">
        <v>243</v>
      </c>
      <c r="D4144" t="s">
        <v>244</v>
      </c>
      <c r="E4144" t="s">
        <v>276</v>
      </c>
      <c r="F4144" t="s">
        <v>423</v>
      </c>
      <c r="G4144" s="8" t="s">
        <v>424</v>
      </c>
      <c r="H4144" t="s">
        <v>321</v>
      </c>
      <c r="I4144" s="7">
        <v>0</v>
      </c>
      <c r="L4144" s="7">
        <v>706827763</v>
      </c>
      <c r="M4144" s="7">
        <v>48440481</v>
      </c>
      <c r="N4144" s="7">
        <v>9836508</v>
      </c>
      <c r="O4144" s="20" t="str">
        <f t="shared" si="130"/>
        <v/>
      </c>
    </row>
    <row r="4145" spans="1:15">
      <c r="A4145" s="20" t="str">
        <f t="shared" si="131"/>
        <v>Kvika banki hf.MP Séreign 2</v>
      </c>
      <c r="B4145" s="20" t="str">
        <f>_xlfn.IFNA(INDEX(Listi!$AI:$AI,MATCH(C4145,Listi!$AJ:$AJ,0)),INDEX(Listi!T:T,MATCH(C4145,Listi!U:U,0)))</f>
        <v xml:space="preserve">Kvika banki </v>
      </c>
      <c r="C4145" t="s">
        <v>243</v>
      </c>
      <c r="D4145" t="s">
        <v>245</v>
      </c>
      <c r="E4145" t="s">
        <v>276</v>
      </c>
      <c r="F4145" t="s">
        <v>423</v>
      </c>
      <c r="G4145" s="8" t="s">
        <v>424</v>
      </c>
      <c r="H4145" t="s">
        <v>321</v>
      </c>
      <c r="I4145" s="7">
        <v>52228456</v>
      </c>
      <c r="L4145" s="7">
        <v>853989181</v>
      </c>
      <c r="M4145" s="7">
        <v>42441382</v>
      </c>
      <c r="N4145" s="7">
        <v>14637701</v>
      </c>
      <c r="O4145" s="20" t="str">
        <f t="shared" si="130"/>
        <v/>
      </c>
    </row>
    <row r="4146" spans="1:15">
      <c r="A4146" s="20" t="str">
        <f t="shared" si="131"/>
        <v>Kvika banki hf.MP Séreign 3</v>
      </c>
      <c r="B4146" s="20" t="str">
        <f>_xlfn.IFNA(INDEX(Listi!$AI:$AI,MATCH(C4146,Listi!$AJ:$AJ,0)),INDEX(Listi!T:T,MATCH(C4146,Listi!U:U,0)))</f>
        <v xml:space="preserve">Kvika banki </v>
      </c>
      <c r="C4146" t="s">
        <v>243</v>
      </c>
      <c r="D4146" t="s">
        <v>246</v>
      </c>
      <c r="E4146" t="s">
        <v>276</v>
      </c>
      <c r="F4146" t="s">
        <v>423</v>
      </c>
      <c r="G4146" s="8" t="s">
        <v>424</v>
      </c>
      <c r="H4146" t="s">
        <v>321</v>
      </c>
      <c r="I4146" s="7">
        <v>24591491</v>
      </c>
      <c r="L4146" s="7">
        <v>141173858</v>
      </c>
      <c r="M4146" s="7">
        <v>3374790</v>
      </c>
      <c r="N4146" s="7">
        <v>0</v>
      </c>
      <c r="O4146" s="20" t="str">
        <f t="shared" si="130"/>
        <v/>
      </c>
    </row>
    <row r="4147" spans="1:15">
      <c r="A4147" s="20" t="str">
        <f t="shared" si="131"/>
        <v>Kvika banki hf.MP Séreign 4</v>
      </c>
      <c r="B4147" s="20" t="str">
        <f>_xlfn.IFNA(INDEX(Listi!$AI:$AI,MATCH(C4147,Listi!$AJ:$AJ,0)),INDEX(Listi!T:T,MATCH(C4147,Listi!U:U,0)))</f>
        <v xml:space="preserve">Kvika banki </v>
      </c>
      <c r="C4147" t="s">
        <v>243</v>
      </c>
      <c r="D4147" t="s">
        <v>247</v>
      </c>
      <c r="E4147" t="s">
        <v>276</v>
      </c>
      <c r="F4147" t="s">
        <v>423</v>
      </c>
      <c r="G4147" s="8" t="s">
        <v>424</v>
      </c>
      <c r="H4147" t="s">
        <v>321</v>
      </c>
      <c r="I4147" s="7">
        <v>10554543</v>
      </c>
      <c r="L4147" s="7">
        <v>55886684</v>
      </c>
      <c r="M4147" s="7">
        <v>2888869</v>
      </c>
      <c r="N4147" s="7">
        <v>0</v>
      </c>
      <c r="O4147" s="20" t="str">
        <f t="shared" si="130"/>
        <v/>
      </c>
    </row>
    <row r="4148" spans="1:15">
      <c r="A4148" s="20" t="str">
        <f t="shared" si="131"/>
        <v>Landsbankinn hf.Landsbankinn Erlend verðbréf</v>
      </c>
      <c r="B4148" s="20" t="str">
        <f>_xlfn.IFNA(INDEX(Listi!$AI:$AI,MATCH(C4148,Listi!$AJ:$AJ,0)),INDEX(Listi!T:T,MATCH(C4148,Listi!U:U,0)))</f>
        <v>Landsbankinn</v>
      </c>
      <c r="C4148" t="s">
        <v>249</v>
      </c>
      <c r="D4148" t="s">
        <v>385</v>
      </c>
      <c r="E4148" t="s">
        <v>276</v>
      </c>
      <c r="F4148" t="s">
        <v>423</v>
      </c>
      <c r="G4148" s="8" t="s">
        <v>424</v>
      </c>
      <c r="H4148" t="s">
        <v>321</v>
      </c>
      <c r="I4148" s="7">
        <v>2721486449</v>
      </c>
      <c r="L4148" s="7">
        <v>3705185129</v>
      </c>
      <c r="M4148" s="7">
        <v>119989407</v>
      </c>
      <c r="N4148" s="7">
        <v>87847878</v>
      </c>
      <c r="O4148" s="20" t="str">
        <f t="shared" si="130"/>
        <v/>
      </c>
    </row>
    <row r="4149" spans="1:15">
      <c r="A4149" s="20" t="str">
        <f t="shared" si="131"/>
        <v>Landsbankinn hf.Landsbankinn Lífeyrisbók</v>
      </c>
      <c r="B4149" s="20" t="str">
        <f>_xlfn.IFNA(INDEX(Listi!$AI:$AI,MATCH(C4149,Listi!$AJ:$AJ,0)),INDEX(Listi!T:T,MATCH(C4149,Listi!U:U,0)))</f>
        <v>Landsbankinn</v>
      </c>
      <c r="C4149" t="s">
        <v>249</v>
      </c>
      <c r="D4149" t="s">
        <v>367</v>
      </c>
      <c r="E4149" t="s">
        <v>276</v>
      </c>
      <c r="F4149" t="s">
        <v>423</v>
      </c>
      <c r="G4149" s="8" t="s">
        <v>424</v>
      </c>
      <c r="H4149" t="s">
        <v>321</v>
      </c>
      <c r="I4149" s="7">
        <v>0</v>
      </c>
      <c r="L4149" s="7">
        <v>3016213427</v>
      </c>
      <c r="M4149" s="7">
        <v>440353590</v>
      </c>
      <c r="N4149" s="7">
        <v>298769900</v>
      </c>
      <c r="O4149" s="20" t="str">
        <f t="shared" si="130"/>
        <v/>
      </c>
    </row>
    <row r="4150" spans="1:15">
      <c r="A4150" s="20" t="str">
        <f t="shared" si="131"/>
        <v>Landsbankinn hf.Landsbankinn Lífeyrisbók verðtryggð</v>
      </c>
      <c r="B4150" s="20" t="str">
        <f>_xlfn.IFNA(INDEX(Listi!$AI:$AI,MATCH(C4150,Listi!$AJ:$AJ,0)),INDEX(Listi!T:T,MATCH(C4150,Listi!U:U,0)))</f>
        <v>Landsbankinn</v>
      </c>
      <c r="C4150" t="s">
        <v>249</v>
      </c>
      <c r="D4150" t="s">
        <v>598</v>
      </c>
      <c r="E4150" t="s">
        <v>276</v>
      </c>
      <c r="F4150" t="s">
        <v>423</v>
      </c>
      <c r="G4150" s="8" t="s">
        <v>424</v>
      </c>
      <c r="H4150" t="s">
        <v>321</v>
      </c>
      <c r="I4150" s="7">
        <v>0</v>
      </c>
      <c r="L4150" s="7">
        <v>66896053137</v>
      </c>
      <c r="M4150" s="7">
        <v>6692476029</v>
      </c>
      <c r="N4150" s="7">
        <v>4680072987</v>
      </c>
      <c r="O4150" s="20" t="str">
        <f t="shared" si="130"/>
        <v/>
      </c>
    </row>
    <row r="4151" spans="1:15">
      <c r="A4151" s="20" t="str">
        <f t="shared" si="131"/>
        <v>Lífeyrissjóður bændaSamtryggingardeild</v>
      </c>
      <c r="B4151" s="20" t="str">
        <f>_xlfn.IFNA(INDEX(Listi!$AI:$AI,MATCH(C4151,Listi!$AJ:$AJ,0)),INDEX(Listi!T:T,MATCH(C4151,Listi!U:U,0)))</f>
        <v>Lífeyrissjóður bænda</v>
      </c>
      <c r="C4151" t="s">
        <v>252</v>
      </c>
      <c r="D4151" t="s">
        <v>205</v>
      </c>
      <c r="E4151" t="s">
        <v>275</v>
      </c>
      <c r="F4151" t="s">
        <v>423</v>
      </c>
      <c r="G4151" s="8" t="s">
        <v>424</v>
      </c>
      <c r="H4151" t="s">
        <v>321</v>
      </c>
      <c r="I4151" s="7">
        <v>9579996904</v>
      </c>
      <c r="L4151" s="7">
        <v>45108278171</v>
      </c>
      <c r="M4151" s="7">
        <v>776003397</v>
      </c>
      <c r="N4151" s="7">
        <v>1921473168</v>
      </c>
      <c r="O4151" s="20" t="str">
        <f t="shared" si="130"/>
        <v/>
      </c>
    </row>
    <row r="4152" spans="1:15">
      <c r="A4152" s="20" t="str">
        <f t="shared" si="131"/>
        <v>Lífeyrissjóður bankamannaAldursdeild</v>
      </c>
      <c r="B4152" s="20" t="str">
        <f>_xlfn.IFNA(INDEX(Listi!$AI:$AI,MATCH(C4152,Listi!$AJ:$AJ,0)),INDEX(Listi!T:T,MATCH(C4152,Listi!U:U,0)))</f>
        <v>Lífeyrissjóður bankam.</v>
      </c>
      <c r="C4152" t="s">
        <v>250</v>
      </c>
      <c r="D4152" t="s">
        <v>251</v>
      </c>
      <c r="E4152" t="s">
        <v>275</v>
      </c>
      <c r="F4152" t="s">
        <v>423</v>
      </c>
      <c r="G4152" s="8" t="s">
        <v>424</v>
      </c>
      <c r="H4152" t="s">
        <v>321</v>
      </c>
      <c r="I4152" s="7">
        <v>13703291000</v>
      </c>
      <c r="L4152" s="7">
        <v>61369964000</v>
      </c>
      <c r="M4152" s="7">
        <v>1996063000</v>
      </c>
      <c r="N4152" s="7">
        <v>753444000</v>
      </c>
      <c r="O4152" s="20" t="str">
        <f t="shared" si="130"/>
        <v/>
      </c>
    </row>
    <row r="4153" spans="1:15">
      <c r="A4153" s="20" t="str">
        <f t="shared" si="131"/>
        <v>Lífeyrissjóður bankamannaHlutfallsdeild</v>
      </c>
      <c r="B4153" s="20" t="str">
        <f>_xlfn.IFNA(INDEX(Listi!$AI:$AI,MATCH(C4153,Listi!$AJ:$AJ,0)),INDEX(Listi!T:T,MATCH(C4153,Listi!U:U,0)))</f>
        <v>Lífeyrissjóður bankam.</v>
      </c>
      <c r="C4153" t="s">
        <v>250</v>
      </c>
      <c r="D4153" t="s">
        <v>467</v>
      </c>
      <c r="E4153" t="s">
        <v>275</v>
      </c>
      <c r="F4153" t="s">
        <v>423</v>
      </c>
      <c r="G4153" s="8" t="s">
        <v>424</v>
      </c>
      <c r="H4153" t="s">
        <v>321</v>
      </c>
      <c r="I4153" s="7">
        <v>1</v>
      </c>
      <c r="L4153" s="7">
        <v>40286427000</v>
      </c>
      <c r="M4153" s="7">
        <v>125147000</v>
      </c>
      <c r="N4153" s="7">
        <v>2741197000</v>
      </c>
      <c r="O4153" s="20" t="str">
        <f t="shared" si="130"/>
        <v/>
      </c>
    </row>
    <row r="4154" spans="1:15">
      <c r="A4154" s="20" t="str">
        <f t="shared" si="131"/>
        <v>Lífeyrissjóður RangæingaSamtryggingardeild</v>
      </c>
      <c r="B4154" s="20" t="str">
        <f>_xlfn.IFNA(INDEX(Listi!$AI:$AI,MATCH(C4154,Listi!$AJ:$AJ,0)),INDEX(Listi!T:T,MATCH(C4154,Listi!U:U,0)))</f>
        <v>Lífeyrissjóður Rang.</v>
      </c>
      <c r="C4154" t="s">
        <v>253</v>
      </c>
      <c r="D4154" t="s">
        <v>205</v>
      </c>
      <c r="E4154" t="s">
        <v>275</v>
      </c>
      <c r="F4154" t="s">
        <v>423</v>
      </c>
      <c r="G4154" s="8" t="s">
        <v>424</v>
      </c>
      <c r="H4154" t="s">
        <v>321</v>
      </c>
      <c r="I4154" s="7">
        <v>3529546000</v>
      </c>
      <c r="L4154" s="7">
        <v>18949790000</v>
      </c>
      <c r="M4154" s="7">
        <v>835894000</v>
      </c>
      <c r="N4154" s="7">
        <v>386250000</v>
      </c>
      <c r="O4154" s="20" t="str">
        <f t="shared" si="130"/>
        <v/>
      </c>
    </row>
    <row r="4155" spans="1:15">
      <c r="A4155" s="20" t="str">
        <f t="shared" si="131"/>
        <v>Lífeyrissjóður starfsmanna AkureyrarbæjarSamtryggingardeild</v>
      </c>
      <c r="B4155" s="20" t="str">
        <f>_xlfn.IFNA(INDEX(Listi!$AI:$AI,MATCH(C4155,Listi!$AJ:$AJ,0)),INDEX(Listi!T:T,MATCH(C4155,Listi!U:U,0)))</f>
        <v>Lífeyrissj. starfsm. Akureyrarb.</v>
      </c>
      <c r="C4155" t="s">
        <v>274</v>
      </c>
      <c r="D4155" t="s">
        <v>205</v>
      </c>
      <c r="E4155" t="s">
        <v>275</v>
      </c>
      <c r="F4155" t="s">
        <v>423</v>
      </c>
      <c r="G4155" s="8" t="s">
        <v>424</v>
      </c>
      <c r="H4155" t="s">
        <v>321</v>
      </c>
      <c r="I4155" s="7">
        <v>1356251197</v>
      </c>
      <c r="L4155" s="7">
        <v>14569496826</v>
      </c>
      <c r="M4155" s="7">
        <v>46271787</v>
      </c>
      <c r="N4155" s="7">
        <v>1160288032</v>
      </c>
      <c r="O4155" s="20" t="str">
        <f t="shared" si="130"/>
        <v/>
      </c>
    </row>
    <row r="4156" spans="1:15">
      <c r="A4156" s="20" t="str">
        <f t="shared" si="131"/>
        <v>Lífeyrissjóður starfsmanna Búnaðarbanka ÍslandsSamtryggingardeild</v>
      </c>
      <c r="B4156" s="20" t="str">
        <f>_xlfn.IFNA(INDEX(Listi!$AI:$AI,MATCH(C4156,Listi!$AJ:$AJ,0)),INDEX(Listi!T:T,MATCH(C4156,Listi!U:U,0)))</f>
        <v>Lífeyrissj. starfsm. Búnaðarb.Ísl.</v>
      </c>
      <c r="C4156" t="s">
        <v>254</v>
      </c>
      <c r="D4156" t="s">
        <v>205</v>
      </c>
      <c r="E4156" t="s">
        <v>275</v>
      </c>
      <c r="F4156" t="s">
        <v>423</v>
      </c>
      <c r="G4156" s="8" t="s">
        <v>424</v>
      </c>
      <c r="H4156" t="s">
        <v>321</v>
      </c>
      <c r="I4156" s="7">
        <v>2201808000</v>
      </c>
      <c r="L4156" s="7">
        <v>27921283000</v>
      </c>
      <c r="M4156" s="7">
        <v>7378000</v>
      </c>
      <c r="N4156" s="7">
        <v>1535577000</v>
      </c>
      <c r="O4156" s="20" t="str">
        <f t="shared" si="130"/>
        <v/>
      </c>
    </row>
    <row r="4157" spans="1:15">
      <c r="A4157" s="20" t="str">
        <f t="shared" si="131"/>
        <v>Lífeyrissjóður starfsmanna ReykjavíkurborgarSamtryggingardeild</v>
      </c>
      <c r="B4157" s="20" t="str">
        <f>_xlfn.IFNA(INDEX(Listi!$AI:$AI,MATCH(C4157,Listi!$AJ:$AJ,0)),INDEX(Listi!T:T,MATCH(C4157,Listi!U:U,0)))</f>
        <v>Lífeyrissj. starfsm. Reykjav.</v>
      </c>
      <c r="C4157" t="s">
        <v>255</v>
      </c>
      <c r="D4157" t="s">
        <v>205</v>
      </c>
      <c r="E4157" t="s">
        <v>275</v>
      </c>
      <c r="F4157" t="s">
        <v>423</v>
      </c>
      <c r="G4157" s="8" t="s">
        <v>424</v>
      </c>
      <c r="H4157" t="s">
        <v>321</v>
      </c>
      <c r="I4157" s="7">
        <v>8134575852</v>
      </c>
      <c r="L4157" s="7">
        <v>92450251598</v>
      </c>
      <c r="M4157" s="7">
        <v>217604296</v>
      </c>
      <c r="N4157" s="7">
        <v>6195210428</v>
      </c>
      <c r="O4157" s="20" t="str">
        <f t="shared" si="130"/>
        <v/>
      </c>
    </row>
    <row r="4158" spans="1:15">
      <c r="A4158" s="20" t="str">
        <f t="shared" si="131"/>
        <v>Lífeyrissjóður starfsmanna ríkisinsA-deild</v>
      </c>
      <c r="B4158" s="20" t="str">
        <f>_xlfn.IFNA(INDEX(Listi!$AI:$AI,MATCH(C4158,Listi!$AJ:$AJ,0)),INDEX(Listi!T:T,MATCH(C4158,Listi!U:U,0)))</f>
        <v>LSR</v>
      </c>
      <c r="C4158" t="s">
        <v>256</v>
      </c>
      <c r="D4158" t="s">
        <v>257</v>
      </c>
      <c r="E4158" t="s">
        <v>275</v>
      </c>
      <c r="F4158" t="s">
        <v>423</v>
      </c>
      <c r="G4158" s="8" t="s">
        <v>424</v>
      </c>
      <c r="H4158" t="s">
        <v>321</v>
      </c>
      <c r="I4158" s="7">
        <v>298612406878</v>
      </c>
      <c r="L4158" s="7">
        <v>1024402726080</v>
      </c>
      <c r="M4158" s="7">
        <v>38030413328</v>
      </c>
      <c r="N4158" s="7">
        <v>13011563069</v>
      </c>
      <c r="O4158" s="20" t="str">
        <f t="shared" si="130"/>
        <v/>
      </c>
    </row>
    <row r="4159" spans="1:15">
      <c r="A4159" s="20" t="str">
        <f t="shared" si="131"/>
        <v>Lífeyrissjóður starfsmanna ríkisinsB-deild</v>
      </c>
      <c r="B4159" s="20" t="str">
        <f>_xlfn.IFNA(INDEX(Listi!$AI:$AI,MATCH(C4159,Listi!$AJ:$AJ,0)),INDEX(Listi!T:T,MATCH(C4159,Listi!U:U,0)))</f>
        <v>LSR</v>
      </c>
      <c r="C4159" t="s">
        <v>256</v>
      </c>
      <c r="D4159" t="s">
        <v>218</v>
      </c>
      <c r="E4159" t="s">
        <v>275</v>
      </c>
      <c r="F4159" t="s">
        <v>423</v>
      </c>
      <c r="G4159" s="8" t="s">
        <v>424</v>
      </c>
      <c r="H4159" t="s">
        <v>321</v>
      </c>
      <c r="I4159" s="7">
        <v>106271429329</v>
      </c>
      <c r="L4159" s="7">
        <v>297381500048</v>
      </c>
      <c r="M4159" s="7">
        <v>1364474032</v>
      </c>
      <c r="N4159" s="7">
        <v>62409553231</v>
      </c>
      <c r="O4159" s="20" t="str">
        <f t="shared" si="130"/>
        <v/>
      </c>
    </row>
    <row r="4160" spans="1:15">
      <c r="A4160" s="20" t="str">
        <f t="shared" si="131"/>
        <v>Lífeyrissjóður starfsmanna ríkisinsLeið I</v>
      </c>
      <c r="B4160" s="20" t="str">
        <f>_xlfn.IFNA(INDEX(Listi!$AI:$AI,MATCH(C4160,Listi!$AJ:$AJ,0)),INDEX(Listi!T:T,MATCH(C4160,Listi!U:U,0)))</f>
        <v>LSR</v>
      </c>
      <c r="C4160" t="s">
        <v>256</v>
      </c>
      <c r="D4160" t="s">
        <v>258</v>
      </c>
      <c r="E4160" t="s">
        <v>276</v>
      </c>
      <c r="F4160" t="s">
        <v>423</v>
      </c>
      <c r="G4160" s="8" t="s">
        <v>424</v>
      </c>
      <c r="H4160" t="s">
        <v>321</v>
      </c>
      <c r="I4160" s="7">
        <v>4869636182</v>
      </c>
      <c r="L4160" s="7">
        <v>11704214939</v>
      </c>
      <c r="M4160" s="7">
        <v>547428342</v>
      </c>
      <c r="N4160" s="7">
        <v>195323403</v>
      </c>
      <c r="O4160" s="20" t="str">
        <f t="shared" si="130"/>
        <v/>
      </c>
    </row>
    <row r="4161" spans="1:15">
      <c r="A4161" s="20" t="str">
        <f t="shared" si="131"/>
        <v>Lífeyrissjóður starfsmanna ríkisinsLeið II</v>
      </c>
      <c r="B4161" s="20" t="str">
        <f>_xlfn.IFNA(INDEX(Listi!$AI:$AI,MATCH(C4161,Listi!$AJ:$AJ,0)),INDEX(Listi!T:T,MATCH(C4161,Listi!U:U,0)))</f>
        <v>LSR</v>
      </c>
      <c r="C4161" t="s">
        <v>256</v>
      </c>
      <c r="D4161" t="s">
        <v>259</v>
      </c>
      <c r="E4161" t="s">
        <v>276</v>
      </c>
      <c r="F4161" t="s">
        <v>423</v>
      </c>
      <c r="G4161" s="8" t="s">
        <v>424</v>
      </c>
      <c r="H4161" t="s">
        <v>321</v>
      </c>
      <c r="I4161" s="7">
        <v>676386355</v>
      </c>
      <c r="L4161" s="7">
        <v>3365164594</v>
      </c>
      <c r="M4161" s="7">
        <v>379849453</v>
      </c>
      <c r="N4161" s="7">
        <v>93142056</v>
      </c>
      <c r="O4161" s="20" t="str">
        <f t="shared" si="130"/>
        <v/>
      </c>
    </row>
    <row r="4162" spans="1:15">
      <c r="A4162" s="20" t="str">
        <f t="shared" si="131"/>
        <v>Lífeyrissjóður starfsmanna ríkisinsLeið III</v>
      </c>
      <c r="B4162" s="20" t="str">
        <f>_xlfn.IFNA(INDEX(Listi!$AI:$AI,MATCH(C4162,Listi!$AJ:$AJ,0)),INDEX(Listi!T:T,MATCH(C4162,Listi!U:U,0)))</f>
        <v>LSR</v>
      </c>
      <c r="C4162" t="s">
        <v>256</v>
      </c>
      <c r="D4162" t="s">
        <v>260</v>
      </c>
      <c r="E4162" t="s">
        <v>276</v>
      </c>
      <c r="F4162" t="s">
        <v>423</v>
      </c>
      <c r="G4162" s="8" t="s">
        <v>424</v>
      </c>
      <c r="H4162" t="s">
        <v>321</v>
      </c>
      <c r="I4162" s="7">
        <v>0</v>
      </c>
      <c r="L4162" s="7">
        <v>9959294621</v>
      </c>
      <c r="M4162" s="7">
        <v>743287481</v>
      </c>
      <c r="N4162" s="7">
        <v>349903833</v>
      </c>
      <c r="O4162" s="20" t="str">
        <f t="shared" ref="O4162:O4225" si="132">IFERROR(VLOOKUP(F4162,EhLykill,3,FALSE),"")</f>
        <v/>
      </c>
    </row>
    <row r="4163" spans="1:15">
      <c r="A4163" s="20" t="str">
        <f t="shared" si="131"/>
        <v>Lífeyrissjóður Tannlæknafél ÍslDeild I/Séreign</v>
      </c>
      <c r="B4163" s="20" t="str">
        <f>_xlfn.IFNA(INDEX(Listi!$AI:$AI,MATCH(C4163,Listi!$AJ:$AJ,0)),INDEX(Listi!T:T,MATCH(C4163,Listi!U:U,0)))</f>
        <v>Lífeyrissj. Tannlækna</v>
      </c>
      <c r="C4163" t="s">
        <v>261</v>
      </c>
      <c r="D4163" t="s">
        <v>207</v>
      </c>
      <c r="E4163" t="s">
        <v>276</v>
      </c>
      <c r="F4163" t="s">
        <v>423</v>
      </c>
      <c r="G4163" s="8" t="s">
        <v>424</v>
      </c>
      <c r="H4163" t="s">
        <v>321</v>
      </c>
      <c r="I4163" s="7">
        <v>1982050258</v>
      </c>
      <c r="L4163" s="7">
        <v>6768408488</v>
      </c>
      <c r="M4163" s="7">
        <v>272759192</v>
      </c>
      <c r="N4163" s="7">
        <v>153838058</v>
      </c>
      <c r="O4163" s="20" t="str">
        <f t="shared" si="132"/>
        <v/>
      </c>
    </row>
    <row r="4164" spans="1:15">
      <c r="A4164" s="20" t="str">
        <f t="shared" si="131"/>
        <v>Lífeyrissjóður Tannlæknafél ÍslSamtryggingardeild</v>
      </c>
      <c r="B4164" s="20" t="str">
        <f>_xlfn.IFNA(INDEX(Listi!$AI:$AI,MATCH(C4164,Listi!$AJ:$AJ,0)),INDEX(Listi!T:T,MATCH(C4164,Listi!U:U,0)))</f>
        <v>Lífeyrissj. Tannlækna</v>
      </c>
      <c r="C4164" t="s">
        <v>261</v>
      </c>
      <c r="D4164" t="s">
        <v>205</v>
      </c>
      <c r="E4164" t="s">
        <v>275</v>
      </c>
      <c r="F4164" t="s">
        <v>423</v>
      </c>
      <c r="G4164" s="8" t="s">
        <v>424</v>
      </c>
      <c r="H4164" t="s">
        <v>321</v>
      </c>
      <c r="I4164" s="7">
        <v>621012930</v>
      </c>
      <c r="L4164" s="7">
        <v>2241251214</v>
      </c>
      <c r="M4164" s="7">
        <v>112827287</v>
      </c>
      <c r="N4164" s="7">
        <v>17930159</v>
      </c>
      <c r="O4164" s="20" t="str">
        <f t="shared" si="132"/>
        <v/>
      </c>
    </row>
    <row r="4165" spans="1:15">
      <c r="A4165" s="20" t="str">
        <f t="shared" si="131"/>
        <v>Lífeyrissjóður verslunarmannaÆvileið 1</v>
      </c>
      <c r="B4165" s="20" t="str">
        <f>_xlfn.IFNA(INDEX(Listi!$AI:$AI,MATCH(C4165,Listi!$AJ:$AJ,0)),INDEX(Listi!T:T,MATCH(C4165,Listi!U:U,0)))</f>
        <v>Lífeyrissj. Verslunarm.</v>
      </c>
      <c r="C4165" t="s">
        <v>206</v>
      </c>
      <c r="D4165" t="s">
        <v>310</v>
      </c>
      <c r="E4165" t="s">
        <v>276</v>
      </c>
      <c r="F4165" t="s">
        <v>423</v>
      </c>
      <c r="G4165" s="8" t="s">
        <v>424</v>
      </c>
      <c r="H4165" t="s">
        <v>321</v>
      </c>
      <c r="I4165" s="7">
        <v>590865423</v>
      </c>
      <c r="L4165" s="7">
        <v>2860479562</v>
      </c>
      <c r="M4165" s="7">
        <v>819651283</v>
      </c>
      <c r="N4165" s="7">
        <v>12562366</v>
      </c>
      <c r="O4165" s="20" t="str">
        <f t="shared" si="132"/>
        <v/>
      </c>
    </row>
    <row r="4166" spans="1:15">
      <c r="A4166" s="20" t="str">
        <f t="shared" si="131"/>
        <v>Lífeyrissjóður verslunarmannaÆvileið 2</v>
      </c>
      <c r="B4166" s="20" t="str">
        <f>_xlfn.IFNA(INDEX(Listi!$AI:$AI,MATCH(C4166,Listi!$AJ:$AJ,0)),INDEX(Listi!T:T,MATCH(C4166,Listi!U:U,0)))</f>
        <v>Lífeyrissj. Verslunarm.</v>
      </c>
      <c r="C4166" t="s">
        <v>206</v>
      </c>
      <c r="D4166" t="s">
        <v>309</v>
      </c>
      <c r="E4166" t="s">
        <v>276</v>
      </c>
      <c r="F4166" t="s">
        <v>423</v>
      </c>
      <c r="G4166" s="8" t="s">
        <v>424</v>
      </c>
      <c r="H4166" t="s">
        <v>321</v>
      </c>
      <c r="I4166" s="7">
        <v>277099090</v>
      </c>
      <c r="L4166" s="7">
        <v>2325064159</v>
      </c>
      <c r="M4166" s="7">
        <v>465663194</v>
      </c>
      <c r="N4166" s="7">
        <v>32037995</v>
      </c>
      <c r="O4166" s="20" t="str">
        <f t="shared" si="132"/>
        <v/>
      </c>
    </row>
    <row r="4167" spans="1:15">
      <c r="A4167" s="20" t="str">
        <f t="shared" si="131"/>
        <v>Lífeyrissjóður verslunarmannaÆvileið 3</v>
      </c>
      <c r="B4167" s="20" t="str">
        <f>_xlfn.IFNA(INDEX(Listi!$AI:$AI,MATCH(C4167,Listi!$AJ:$AJ,0)),INDEX(Listi!T:T,MATCH(C4167,Listi!U:U,0)))</f>
        <v>Lífeyrissj. Verslunarm.</v>
      </c>
      <c r="C4167" t="s">
        <v>206</v>
      </c>
      <c r="D4167" t="s">
        <v>308</v>
      </c>
      <c r="E4167" t="s">
        <v>276</v>
      </c>
      <c r="F4167" t="s">
        <v>423</v>
      </c>
      <c r="G4167" s="8" t="s">
        <v>424</v>
      </c>
      <c r="H4167" t="s">
        <v>321</v>
      </c>
      <c r="I4167" s="7">
        <v>0</v>
      </c>
      <c r="L4167" s="7">
        <v>1567402319</v>
      </c>
      <c r="M4167" s="7">
        <v>325961302</v>
      </c>
      <c r="N4167" s="7">
        <v>60283998</v>
      </c>
      <c r="O4167" s="20" t="str">
        <f t="shared" si="132"/>
        <v/>
      </c>
    </row>
    <row r="4168" spans="1:15">
      <c r="A4168" s="20" t="str">
        <f t="shared" si="131"/>
        <v>Lífeyrissjóður verslunarmannaDeild I/Séreign</v>
      </c>
      <c r="B4168" s="20" t="str">
        <f>_xlfn.IFNA(INDEX(Listi!$AI:$AI,MATCH(C4168,Listi!$AJ:$AJ,0)),INDEX(Listi!T:T,MATCH(C4168,Listi!U:U,0)))</f>
        <v>Lífeyrissj. Verslunarm.</v>
      </c>
      <c r="C4168" t="s">
        <v>206</v>
      </c>
      <c r="D4168" t="s">
        <v>207</v>
      </c>
      <c r="E4168" t="s">
        <v>276</v>
      </c>
      <c r="F4168" t="s">
        <v>423</v>
      </c>
      <c r="G4168" s="8" t="s">
        <v>424</v>
      </c>
      <c r="H4168" t="s">
        <v>321</v>
      </c>
      <c r="I4168" s="7">
        <v>5373611566</v>
      </c>
      <c r="L4168" s="7">
        <v>19785724399</v>
      </c>
      <c r="M4168" s="7">
        <v>729937912</v>
      </c>
      <c r="N4168" s="7">
        <v>458382791</v>
      </c>
      <c r="O4168" s="20" t="str">
        <f t="shared" si="132"/>
        <v/>
      </c>
    </row>
    <row r="4169" spans="1:15">
      <c r="A4169" s="20" t="str">
        <f t="shared" si="131"/>
        <v>Lífeyrissjóður verslunarmannaSamtryggingardeild</v>
      </c>
      <c r="B4169" s="20" t="str">
        <f>_xlfn.IFNA(INDEX(Listi!$AI:$AI,MATCH(C4169,Listi!$AJ:$AJ,0)),INDEX(Listi!T:T,MATCH(C4169,Listi!U:U,0)))</f>
        <v>Lífeyrissj. Verslunarm.</v>
      </c>
      <c r="C4169" t="s">
        <v>206</v>
      </c>
      <c r="D4169" t="s">
        <v>205</v>
      </c>
      <c r="E4169" t="s">
        <v>275</v>
      </c>
      <c r="F4169" t="s">
        <v>423</v>
      </c>
      <c r="G4169" s="8" t="s">
        <v>424</v>
      </c>
      <c r="H4169" t="s">
        <v>321</v>
      </c>
      <c r="I4169" s="7">
        <v>319007991509</v>
      </c>
      <c r="L4169" s="7">
        <v>1174592806906</v>
      </c>
      <c r="M4169" s="7">
        <v>35794261112</v>
      </c>
      <c r="N4169" s="7">
        <v>21965137185</v>
      </c>
      <c r="O4169" s="20" t="str">
        <f t="shared" si="132"/>
        <v/>
      </c>
    </row>
    <row r="4170" spans="1:15">
      <c r="A4170" s="20" t="str">
        <f t="shared" si="131"/>
        <v>Lífeyrissjóður VestmannaeyjaSafn I</v>
      </c>
      <c r="B4170" s="20" t="str">
        <f>_xlfn.IFNA(INDEX(Listi!$AI:$AI,MATCH(C4170,Listi!$AJ:$AJ,0)),INDEX(Listi!T:T,MATCH(C4170,Listi!U:U,0)))</f>
        <v>Lífeyrissj. Vestm.</v>
      </c>
      <c r="C4170" t="s">
        <v>262</v>
      </c>
      <c r="D4170" t="s">
        <v>210</v>
      </c>
      <c r="E4170" t="s">
        <v>276</v>
      </c>
      <c r="F4170" t="s">
        <v>423</v>
      </c>
      <c r="G4170" s="8" t="s">
        <v>424</v>
      </c>
      <c r="H4170" t="s">
        <v>321</v>
      </c>
      <c r="I4170" s="7">
        <v>0</v>
      </c>
      <c r="L4170" s="7">
        <v>381311221</v>
      </c>
      <c r="M4170" s="7">
        <v>44104006</v>
      </c>
      <c r="N4170" s="7">
        <v>13592960</v>
      </c>
      <c r="O4170" s="20" t="str">
        <f t="shared" si="132"/>
        <v/>
      </c>
    </row>
    <row r="4171" spans="1:15">
      <c r="A4171" s="20" t="str">
        <f t="shared" si="131"/>
        <v>Lífeyrissjóður VestmannaeyjaSafn II</v>
      </c>
      <c r="B4171" s="20" t="str">
        <f>_xlfn.IFNA(INDEX(Listi!$AI:$AI,MATCH(C4171,Listi!$AJ:$AJ,0)),INDEX(Listi!T:T,MATCH(C4171,Listi!U:U,0)))</f>
        <v>Lífeyrissj. Vestm.</v>
      </c>
      <c r="C4171" t="s">
        <v>262</v>
      </c>
      <c r="D4171" t="s">
        <v>211</v>
      </c>
      <c r="E4171" t="s">
        <v>276</v>
      </c>
      <c r="F4171" t="s">
        <v>423</v>
      </c>
      <c r="G4171" s="8" t="s">
        <v>424</v>
      </c>
      <c r="H4171" t="s">
        <v>321</v>
      </c>
      <c r="I4171" s="7">
        <v>0</v>
      </c>
      <c r="L4171" s="7">
        <v>571440191</v>
      </c>
      <c r="M4171" s="7">
        <v>40240404</v>
      </c>
      <c r="N4171" s="7">
        <v>18659289</v>
      </c>
      <c r="O4171" s="20" t="str">
        <f t="shared" si="132"/>
        <v/>
      </c>
    </row>
    <row r="4172" spans="1:15">
      <c r="A4172" s="20" t="str">
        <f t="shared" si="131"/>
        <v>Lífeyrissjóður VestmannaeyjaSamtryggingardeild</v>
      </c>
      <c r="B4172" s="20" t="str">
        <f>_xlfn.IFNA(INDEX(Listi!$AI:$AI,MATCH(C4172,Listi!$AJ:$AJ,0)),INDEX(Listi!T:T,MATCH(C4172,Listi!U:U,0)))</f>
        <v>Lífeyrissj. Vestm.</v>
      </c>
      <c r="C4172" t="s">
        <v>262</v>
      </c>
      <c r="D4172" t="s">
        <v>205</v>
      </c>
      <c r="E4172" t="s">
        <v>275</v>
      </c>
      <c r="F4172" t="s">
        <v>423</v>
      </c>
      <c r="G4172" s="8" t="s">
        <v>424</v>
      </c>
      <c r="H4172" t="s">
        <v>321</v>
      </c>
      <c r="I4172" s="7">
        <v>0</v>
      </c>
      <c r="L4172" s="7">
        <v>85198020532</v>
      </c>
      <c r="M4172" s="7">
        <v>1944643004</v>
      </c>
      <c r="N4172" s="7">
        <v>2198060399</v>
      </c>
      <c r="O4172" s="20" t="str">
        <f t="shared" si="132"/>
        <v/>
      </c>
    </row>
    <row r="4173" spans="1:15">
      <c r="A4173" s="20" t="str">
        <f t="shared" si="131"/>
        <v>Lífsval - lífeyrissparnaðurLífsval 1</v>
      </c>
      <c r="B4173" s="20" t="str">
        <f>_xlfn.IFNA(INDEX(Listi!$AI:$AI,MATCH(C4173,Listi!$AJ:$AJ,0)),INDEX(Listi!T:T,MATCH(C4173,Listi!U:U,0)))</f>
        <v>Lífsval</v>
      </c>
      <c r="C4173" t="s">
        <v>263</v>
      </c>
      <c r="D4173" t="s">
        <v>264</v>
      </c>
      <c r="E4173" t="s">
        <v>276</v>
      </c>
      <c r="F4173" t="s">
        <v>423</v>
      </c>
      <c r="G4173" s="8" t="s">
        <v>424</v>
      </c>
      <c r="H4173" t="s">
        <v>321</v>
      </c>
      <c r="I4173" s="7">
        <v>0</v>
      </c>
      <c r="L4173" s="7">
        <v>1792991246</v>
      </c>
      <c r="M4173" s="7">
        <v>203244065</v>
      </c>
      <c r="N4173" s="7">
        <v>81003579</v>
      </c>
      <c r="O4173" s="20" t="str">
        <f t="shared" si="132"/>
        <v/>
      </c>
    </row>
    <row r="4174" spans="1:15">
      <c r="A4174" s="20" t="str">
        <f t="shared" si="131"/>
        <v>Lífsval - lífeyrissparnaðurLífsval 2</v>
      </c>
      <c r="B4174" s="20" t="str">
        <f>_xlfn.IFNA(INDEX(Listi!$AI:$AI,MATCH(C4174,Listi!$AJ:$AJ,0)),INDEX(Listi!T:T,MATCH(C4174,Listi!U:U,0)))</f>
        <v>Lífsval</v>
      </c>
      <c r="C4174" t="s">
        <v>263</v>
      </c>
      <c r="D4174" t="s">
        <v>265</v>
      </c>
      <c r="E4174" t="s">
        <v>276</v>
      </c>
      <c r="F4174" t="s">
        <v>423</v>
      </c>
      <c r="G4174" s="8" t="s">
        <v>424</v>
      </c>
      <c r="H4174" t="s">
        <v>321</v>
      </c>
      <c r="I4174" s="7">
        <v>9380707</v>
      </c>
      <c r="L4174" s="7">
        <v>79660340</v>
      </c>
      <c r="M4174" s="7">
        <v>14369045</v>
      </c>
      <c r="N4174" s="7">
        <v>2695304</v>
      </c>
      <c r="O4174" s="20" t="str">
        <f t="shared" si="132"/>
        <v/>
      </c>
    </row>
    <row r="4175" spans="1:15">
      <c r="A4175" s="20" t="str">
        <f t="shared" si="131"/>
        <v>Lífsval - lífeyrissparnaðurLífsval 3</v>
      </c>
      <c r="B4175" s="20" t="str">
        <f>_xlfn.IFNA(INDEX(Listi!$AI:$AI,MATCH(C4175,Listi!$AJ:$AJ,0)),INDEX(Listi!T:T,MATCH(C4175,Listi!U:U,0)))</f>
        <v>Lífsval</v>
      </c>
      <c r="C4175" t="s">
        <v>263</v>
      </c>
      <c r="D4175" t="s">
        <v>266</v>
      </c>
      <c r="E4175" t="s">
        <v>276</v>
      </c>
      <c r="F4175" t="s">
        <v>423</v>
      </c>
      <c r="G4175" s="8" t="s">
        <v>424</v>
      </c>
      <c r="H4175" t="s">
        <v>321</v>
      </c>
      <c r="I4175" s="7">
        <v>20635315</v>
      </c>
      <c r="L4175" s="7">
        <v>131239774</v>
      </c>
      <c r="M4175" s="7">
        <v>16635787</v>
      </c>
      <c r="N4175" s="7">
        <v>3548138</v>
      </c>
      <c r="O4175" s="20" t="str">
        <f t="shared" si="132"/>
        <v/>
      </c>
    </row>
    <row r="4176" spans="1:15">
      <c r="A4176" s="20" t="str">
        <f t="shared" si="131"/>
        <v>Lífsval - lífeyrissparnaðurLífsval 4</v>
      </c>
      <c r="B4176" s="20" t="str">
        <f>_xlfn.IFNA(INDEX(Listi!$AI:$AI,MATCH(C4176,Listi!$AJ:$AJ,0)),INDEX(Listi!T:T,MATCH(C4176,Listi!U:U,0)))</f>
        <v>Lífsval</v>
      </c>
      <c r="C4176" t="s">
        <v>263</v>
      </c>
      <c r="D4176" t="s">
        <v>267</v>
      </c>
      <c r="E4176" t="s">
        <v>276</v>
      </c>
      <c r="F4176" t="s">
        <v>423</v>
      </c>
      <c r="G4176" s="8" t="s">
        <v>424</v>
      </c>
      <c r="H4176" t="s">
        <v>321</v>
      </c>
      <c r="I4176" s="7">
        <v>13594055</v>
      </c>
      <c r="L4176" s="7">
        <v>71752064</v>
      </c>
      <c r="M4176" s="7">
        <v>15238959</v>
      </c>
      <c r="N4176" s="7">
        <v>2058992</v>
      </c>
      <c r="O4176" s="20" t="str">
        <f t="shared" si="132"/>
        <v/>
      </c>
    </row>
    <row r="4177" spans="1:15">
      <c r="A4177" s="20" t="str">
        <f t="shared" si="131"/>
        <v>Lífsverk lífeyrissjóðurLífsverk I/Séreign</v>
      </c>
      <c r="B4177" s="20" t="str">
        <f>_xlfn.IFNA(INDEX(Listi!$AI:$AI,MATCH(C4177,Listi!$AJ:$AJ,0)),INDEX(Listi!T:T,MATCH(C4177,Listi!U:U,0)))</f>
        <v xml:space="preserve">Lífsverk  </v>
      </c>
      <c r="C4177" t="s">
        <v>268</v>
      </c>
      <c r="D4177" t="s">
        <v>269</v>
      </c>
      <c r="E4177" t="s">
        <v>276</v>
      </c>
      <c r="F4177" t="s">
        <v>423</v>
      </c>
      <c r="G4177" s="8" t="s">
        <v>424</v>
      </c>
      <c r="H4177" t="s">
        <v>321</v>
      </c>
      <c r="I4177" s="7">
        <v>682954000</v>
      </c>
      <c r="L4177" s="7">
        <v>4582957000</v>
      </c>
      <c r="M4177" s="7">
        <v>635926000</v>
      </c>
      <c r="N4177" s="7">
        <v>22708000</v>
      </c>
      <c r="O4177" s="20" t="str">
        <f t="shared" si="132"/>
        <v/>
      </c>
    </row>
    <row r="4178" spans="1:15">
      <c r="A4178" s="20" t="str">
        <f t="shared" si="131"/>
        <v>Lífsverk lífeyrissjóðurLífsverk II/Séreign</v>
      </c>
      <c r="B4178" s="20" t="str">
        <f>_xlfn.IFNA(INDEX(Listi!$AI:$AI,MATCH(C4178,Listi!$AJ:$AJ,0)),INDEX(Listi!T:T,MATCH(C4178,Listi!U:U,0)))</f>
        <v xml:space="preserve">Lífsverk  </v>
      </c>
      <c r="C4178" t="s">
        <v>268</v>
      </c>
      <c r="D4178" t="s">
        <v>270</v>
      </c>
      <c r="E4178" t="s">
        <v>276</v>
      </c>
      <c r="F4178" t="s">
        <v>423</v>
      </c>
      <c r="G4178" s="8" t="s">
        <v>424</v>
      </c>
      <c r="H4178" t="s">
        <v>321</v>
      </c>
      <c r="I4178" s="7">
        <v>2791163000</v>
      </c>
      <c r="L4178" s="7">
        <v>23735073000</v>
      </c>
      <c r="M4178" s="7">
        <v>2073571000</v>
      </c>
      <c r="N4178" s="7">
        <v>249365000</v>
      </c>
      <c r="O4178" s="20" t="str">
        <f t="shared" si="132"/>
        <v/>
      </c>
    </row>
    <row r="4179" spans="1:15">
      <c r="A4179" s="20" t="str">
        <f t="shared" si="131"/>
        <v>Lífsverk lífeyrissjóðurLífsverk III/Séreign</v>
      </c>
      <c r="B4179" s="20" t="str">
        <f>_xlfn.IFNA(INDEX(Listi!$AI:$AI,MATCH(C4179,Listi!$AJ:$AJ,0)),INDEX(Listi!T:T,MATCH(C4179,Listi!U:U,0)))</f>
        <v xml:space="preserve">Lífsverk  </v>
      </c>
      <c r="C4179" t="s">
        <v>268</v>
      </c>
      <c r="D4179" t="s">
        <v>271</v>
      </c>
      <c r="E4179" t="s">
        <v>276</v>
      </c>
      <c r="F4179" t="s">
        <v>423</v>
      </c>
      <c r="G4179" s="8" t="s">
        <v>424</v>
      </c>
      <c r="H4179" t="s">
        <v>321</v>
      </c>
      <c r="I4179" s="7">
        <v>0</v>
      </c>
      <c r="L4179" s="7">
        <v>653814000</v>
      </c>
      <c r="M4179" s="7">
        <v>105107000</v>
      </c>
      <c r="N4179" s="7">
        <v>2613000</v>
      </c>
      <c r="O4179" s="20" t="str">
        <f t="shared" si="132"/>
        <v/>
      </c>
    </row>
    <row r="4180" spans="1:15">
      <c r="A4180" s="20" t="str">
        <f t="shared" si="131"/>
        <v>Lífsverk lífeyrissjóðurSamtryggingardeild</v>
      </c>
      <c r="B4180" s="20" t="str">
        <f>_xlfn.IFNA(INDEX(Listi!$AI:$AI,MATCH(C4180,Listi!$AJ:$AJ,0)),INDEX(Listi!T:T,MATCH(C4180,Listi!U:U,0)))</f>
        <v xml:space="preserve">Lífsverk  </v>
      </c>
      <c r="C4180" t="s">
        <v>268</v>
      </c>
      <c r="D4180" t="s">
        <v>205</v>
      </c>
      <c r="E4180" t="s">
        <v>275</v>
      </c>
      <c r="F4180" t="s">
        <v>423</v>
      </c>
      <c r="G4180" s="8" t="s">
        <v>424</v>
      </c>
      <c r="H4180" t="s">
        <v>321</v>
      </c>
      <c r="I4180" s="7">
        <v>16056915000</v>
      </c>
      <c r="L4180" s="7">
        <v>120542527000</v>
      </c>
      <c r="M4180" s="7">
        <v>4397803000</v>
      </c>
      <c r="N4180" s="7">
        <v>1423151000</v>
      </c>
      <c r="O4180" s="20" t="str">
        <f t="shared" si="132"/>
        <v/>
      </c>
    </row>
    <row r="4181" spans="1:15">
      <c r="A4181" s="20" t="str">
        <f t="shared" si="131"/>
        <v>Söfnunarsjóður lífeyrisréttindaDeild I/Innlán</v>
      </c>
      <c r="B4181" s="20" t="str">
        <f>_xlfn.IFNA(INDEX(Listi!$AI:$AI,MATCH(C4181,Listi!$AJ:$AJ,0)),INDEX(Listi!T:T,MATCH(C4181,Listi!U:U,0)))</f>
        <v>Söfnunarsj.</v>
      </c>
      <c r="C4181" t="s">
        <v>272</v>
      </c>
      <c r="D4181" t="s">
        <v>273</v>
      </c>
      <c r="E4181" t="s">
        <v>276</v>
      </c>
      <c r="F4181" t="s">
        <v>423</v>
      </c>
      <c r="G4181" s="8" t="s">
        <v>424</v>
      </c>
      <c r="H4181" t="s">
        <v>321</v>
      </c>
      <c r="I4181" s="7">
        <v>0</v>
      </c>
      <c r="L4181" s="7">
        <v>2001731914</v>
      </c>
      <c r="M4181" s="7">
        <v>133561634</v>
      </c>
      <c r="N4181" s="7">
        <v>44803565</v>
      </c>
      <c r="O4181" s="20" t="str">
        <f t="shared" si="132"/>
        <v/>
      </c>
    </row>
    <row r="4182" spans="1:15">
      <c r="A4182" s="20" t="str">
        <f t="shared" si="131"/>
        <v>Söfnunarsjóður lífeyrisréttindaDeild III/Séreign</v>
      </c>
      <c r="B4182" s="20" t="str">
        <f>_xlfn.IFNA(INDEX(Listi!$AI:$AI,MATCH(C4182,Listi!$AJ:$AJ,0)),INDEX(Listi!T:T,MATCH(C4182,Listi!U:U,0)))</f>
        <v>Söfnunarsj.</v>
      </c>
      <c r="C4182" t="s">
        <v>272</v>
      </c>
      <c r="D4182" t="s">
        <v>599</v>
      </c>
      <c r="E4182" t="s">
        <v>276</v>
      </c>
      <c r="F4182" t="s">
        <v>423</v>
      </c>
      <c r="G4182" s="8" t="s">
        <v>424</v>
      </c>
      <c r="H4182" t="s">
        <v>321</v>
      </c>
      <c r="I4182" s="7">
        <v>4172491</v>
      </c>
      <c r="L4182" s="7">
        <v>24413085</v>
      </c>
      <c r="M4182" s="7">
        <v>24697577</v>
      </c>
      <c r="N4182" s="7">
        <v>900000</v>
      </c>
      <c r="O4182" s="20" t="str">
        <f t="shared" si="132"/>
        <v/>
      </c>
    </row>
    <row r="4183" spans="1:15">
      <c r="A4183" s="20" t="str">
        <f t="shared" si="131"/>
        <v>Söfnunarsjóður lífeyrisréttindaDeildII/Séreign</v>
      </c>
      <c r="B4183" s="20" t="str">
        <f>_xlfn.IFNA(INDEX(Listi!$AI:$AI,MATCH(C4183,Listi!$AJ:$AJ,0)),INDEX(Listi!T:T,MATCH(C4183,Listi!U:U,0)))</f>
        <v>Söfnunarsj.</v>
      </c>
      <c r="C4183" t="s">
        <v>272</v>
      </c>
      <c r="D4183" t="s">
        <v>586</v>
      </c>
      <c r="E4183" t="s">
        <v>276</v>
      </c>
      <c r="F4183" t="s">
        <v>423</v>
      </c>
      <c r="G4183" s="8" t="s">
        <v>424</v>
      </c>
      <c r="H4183" t="s">
        <v>321</v>
      </c>
      <c r="I4183" s="7">
        <v>321425406</v>
      </c>
      <c r="L4183" s="7">
        <v>1654616477</v>
      </c>
      <c r="M4183" s="7">
        <v>128539213</v>
      </c>
      <c r="N4183" s="7">
        <v>22846291</v>
      </c>
      <c r="O4183" s="20" t="str">
        <f t="shared" si="132"/>
        <v/>
      </c>
    </row>
    <row r="4184" spans="1:15">
      <c r="A4184" s="20" t="str">
        <f t="shared" si="131"/>
        <v>Söfnunarsjóður lífeyrisréttindaSamtryggingardeild</v>
      </c>
      <c r="B4184" s="20" t="str">
        <f>_xlfn.IFNA(INDEX(Listi!$AI:$AI,MATCH(C4184,Listi!$AJ:$AJ,0)),INDEX(Listi!T:T,MATCH(C4184,Listi!U:U,0)))</f>
        <v>Söfnunarsj.</v>
      </c>
      <c r="C4184" t="s">
        <v>272</v>
      </c>
      <c r="D4184" t="s">
        <v>205</v>
      </c>
      <c r="E4184" t="s">
        <v>275</v>
      </c>
      <c r="F4184" t="s">
        <v>423</v>
      </c>
      <c r="G4184" s="8" t="s">
        <v>424</v>
      </c>
      <c r="H4184" t="s">
        <v>321</v>
      </c>
      <c r="I4184" s="7">
        <v>70565621289</v>
      </c>
      <c r="L4184" s="7">
        <v>238978847889</v>
      </c>
      <c r="M4184" s="7">
        <v>4967193409</v>
      </c>
      <c r="N4184" s="7">
        <v>6076487652</v>
      </c>
      <c r="O4184" s="20" t="str">
        <f t="shared" si="132"/>
        <v/>
      </c>
    </row>
    <row r="4185" spans="1:15">
      <c r="A4185" s="20" t="str">
        <f t="shared" si="131"/>
        <v>Stapi lífeyrissjóðurSafn I</v>
      </c>
      <c r="B4185" s="20" t="str">
        <f>_xlfn.IFNA(INDEX(Listi!$AI:$AI,MATCH(C4185,Listi!$AJ:$AJ,0)),INDEX(Listi!T:T,MATCH(C4185,Listi!U:U,0)))</f>
        <v xml:space="preserve">Stapi  </v>
      </c>
      <c r="C4185" t="s">
        <v>209</v>
      </c>
      <c r="D4185" t="s">
        <v>210</v>
      </c>
      <c r="E4185" t="s">
        <v>276</v>
      </c>
      <c r="F4185" t="s">
        <v>423</v>
      </c>
      <c r="G4185" s="8" t="s">
        <v>424</v>
      </c>
      <c r="H4185" t="s">
        <v>321</v>
      </c>
      <c r="I4185" s="7">
        <v>348100078</v>
      </c>
      <c r="L4185" s="7">
        <v>2440828925</v>
      </c>
      <c r="M4185" s="7">
        <v>91567233</v>
      </c>
      <c r="N4185" s="7">
        <v>110755602</v>
      </c>
      <c r="O4185" s="20" t="str">
        <f t="shared" si="132"/>
        <v/>
      </c>
    </row>
    <row r="4186" spans="1:15">
      <c r="A4186" s="20" t="str">
        <f t="shared" si="131"/>
        <v>Stapi lífeyrissjóðurSafn II</v>
      </c>
      <c r="B4186" s="20" t="str">
        <f>_xlfn.IFNA(INDEX(Listi!$AI:$AI,MATCH(C4186,Listi!$AJ:$AJ,0)),INDEX(Listi!T:T,MATCH(C4186,Listi!U:U,0)))</f>
        <v xml:space="preserve">Stapi  </v>
      </c>
      <c r="C4186" t="s">
        <v>209</v>
      </c>
      <c r="D4186" t="s">
        <v>211</v>
      </c>
      <c r="E4186" t="s">
        <v>276</v>
      </c>
      <c r="F4186" t="s">
        <v>423</v>
      </c>
      <c r="G4186" s="8" t="s">
        <v>424</v>
      </c>
      <c r="H4186" t="s">
        <v>321</v>
      </c>
      <c r="I4186" s="7">
        <v>1094189382</v>
      </c>
      <c r="L4186" s="7">
        <v>5710890273</v>
      </c>
      <c r="M4186" s="7">
        <v>262001316</v>
      </c>
      <c r="N4186" s="7">
        <v>164209410</v>
      </c>
      <c r="O4186" s="20" t="str">
        <f t="shared" si="132"/>
        <v/>
      </c>
    </row>
    <row r="4187" spans="1:15">
      <c r="A4187" s="20" t="str">
        <f t="shared" si="131"/>
        <v>Stapi lífeyrissjóðurSafn III</v>
      </c>
      <c r="B4187" s="20" t="str">
        <f>_xlfn.IFNA(INDEX(Listi!$AI:$AI,MATCH(C4187,Listi!$AJ:$AJ,0)),INDEX(Listi!T:T,MATCH(C4187,Listi!U:U,0)))</f>
        <v xml:space="preserve">Stapi  </v>
      </c>
      <c r="C4187" t="s">
        <v>209</v>
      </c>
      <c r="D4187" t="s">
        <v>212</v>
      </c>
      <c r="E4187" t="s">
        <v>276</v>
      </c>
      <c r="F4187" t="s">
        <v>423</v>
      </c>
      <c r="G4187" s="8" t="s">
        <v>424</v>
      </c>
      <c r="H4187" t="s">
        <v>321</v>
      </c>
      <c r="I4187" s="7">
        <v>0</v>
      </c>
      <c r="L4187" s="7">
        <v>268100084</v>
      </c>
      <c r="M4187" s="7">
        <v>24388890</v>
      </c>
      <c r="N4187" s="7">
        <v>9886128</v>
      </c>
      <c r="O4187" s="20" t="str">
        <f t="shared" si="132"/>
        <v/>
      </c>
    </row>
    <row r="4188" spans="1:15">
      <c r="A4188" s="20" t="str">
        <f t="shared" si="131"/>
        <v>Stapi lífeyrissjóðurTryggingardeild</v>
      </c>
      <c r="B4188" s="20" t="str">
        <f>_xlfn.IFNA(INDEX(Listi!$AI:$AI,MATCH(C4188,Listi!$AJ:$AJ,0)),INDEX(Listi!T:T,MATCH(C4188,Listi!U:U,0)))</f>
        <v xml:space="preserve">Stapi  </v>
      </c>
      <c r="C4188" t="s">
        <v>209</v>
      </c>
      <c r="D4188" t="s">
        <v>213</v>
      </c>
      <c r="E4188" t="s">
        <v>275</v>
      </c>
      <c r="F4188" t="s">
        <v>423</v>
      </c>
      <c r="G4188" s="8" t="s">
        <v>424</v>
      </c>
      <c r="H4188" t="s">
        <v>321</v>
      </c>
      <c r="I4188" s="7">
        <v>75741560373</v>
      </c>
      <c r="L4188" s="7">
        <v>348661724246</v>
      </c>
      <c r="M4188" s="7">
        <v>13807615154</v>
      </c>
      <c r="N4188" s="7">
        <v>7912918911</v>
      </c>
      <c r="O4188" s="20" t="str">
        <f t="shared" si="132"/>
        <v/>
      </c>
    </row>
    <row r="4189" spans="1:15">
      <c r="A4189" s="20" t="str">
        <f t="shared" si="131"/>
        <v>Stapi lífeyrissjóðurVarfærnasafnið</v>
      </c>
      <c r="B4189" s="20" t="str">
        <f>_xlfn.IFNA(INDEX(Listi!$AI:$AI,MATCH(C4189,Listi!$AJ:$AJ,0)),INDEX(Listi!T:T,MATCH(C4189,Listi!U:U,0)))</f>
        <v xml:space="preserve">Stapi  </v>
      </c>
      <c r="C4189" t="s">
        <v>209</v>
      </c>
      <c r="D4189" t="s">
        <v>392</v>
      </c>
      <c r="E4189" t="s">
        <v>276</v>
      </c>
      <c r="F4189" t="s">
        <v>423</v>
      </c>
      <c r="G4189" s="8" t="s">
        <v>424</v>
      </c>
      <c r="H4189" t="s">
        <v>321</v>
      </c>
      <c r="I4189" s="7">
        <v>72876966</v>
      </c>
      <c r="L4189" s="7">
        <v>471986044</v>
      </c>
      <c r="M4189" s="7">
        <v>137399159</v>
      </c>
      <c r="N4189" s="7">
        <v>6994496</v>
      </c>
      <c r="O4189" s="20" t="str">
        <f t="shared" si="132"/>
        <v/>
      </c>
    </row>
    <row r="4190" spans="1:15">
      <c r="A4190" s="20" t="str">
        <f t="shared" si="131"/>
        <v>Almenni lífeyrissjóðurinnÆvisafn I</v>
      </c>
      <c r="B4190" s="20" t="str">
        <f>_xlfn.IFNA(INDEX(Listi!$AI:$AI,MATCH(C4190,Listi!$AJ:$AJ,0)),INDEX(Listi!T:T,MATCH(C4190,Listi!U:U,0)))</f>
        <v xml:space="preserve">Almenni </v>
      </c>
      <c r="C4190" t="s">
        <v>0</v>
      </c>
      <c r="D4190" t="s">
        <v>202</v>
      </c>
      <c r="E4190" t="s">
        <v>276</v>
      </c>
      <c r="F4190" t="s">
        <v>425</v>
      </c>
      <c r="G4190" s="8" t="s">
        <v>426</v>
      </c>
      <c r="H4190" t="s">
        <v>322</v>
      </c>
      <c r="I4190" s="7">
        <v>2558474660</v>
      </c>
      <c r="L4190" s="7">
        <v>43068273823</v>
      </c>
      <c r="M4190" s="7">
        <v>4413720640</v>
      </c>
      <c r="N4190" s="7">
        <v>641257097</v>
      </c>
      <c r="O4190" s="20" t="str">
        <f t="shared" si="132"/>
        <v/>
      </c>
    </row>
    <row r="4191" spans="1:15">
      <c r="A4191" s="20" t="str">
        <f t="shared" si="131"/>
        <v>Almenni lífeyrissjóðurinnÆvisafn II</v>
      </c>
      <c r="B4191" s="20" t="str">
        <f>_xlfn.IFNA(INDEX(Listi!$AI:$AI,MATCH(C4191,Listi!$AJ:$AJ,0)),INDEX(Listi!T:T,MATCH(C4191,Listi!U:U,0)))</f>
        <v xml:space="preserve">Almenni </v>
      </c>
      <c r="C4191" t="s">
        <v>0</v>
      </c>
      <c r="D4191" t="s">
        <v>203</v>
      </c>
      <c r="E4191" t="s">
        <v>276</v>
      </c>
      <c r="F4191" t="s">
        <v>425</v>
      </c>
      <c r="G4191" s="8" t="s">
        <v>426</v>
      </c>
      <c r="H4191" t="s">
        <v>322</v>
      </c>
      <c r="I4191" s="7">
        <v>4160657725</v>
      </c>
      <c r="L4191" s="7">
        <v>86460235807</v>
      </c>
      <c r="M4191" s="7">
        <v>3970537445</v>
      </c>
      <c r="N4191" s="7">
        <v>1539034493</v>
      </c>
      <c r="O4191" s="20" t="str">
        <f t="shared" si="132"/>
        <v/>
      </c>
    </row>
    <row r="4192" spans="1:15">
      <c r="A4192" s="20" t="str">
        <f t="shared" si="131"/>
        <v>Almenni lífeyrissjóðurinnÆvisafn III</v>
      </c>
      <c r="B4192" s="20" t="str">
        <f>_xlfn.IFNA(INDEX(Listi!$AI:$AI,MATCH(C4192,Listi!$AJ:$AJ,0)),INDEX(Listi!T:T,MATCH(C4192,Listi!U:U,0)))</f>
        <v xml:space="preserve">Almenni </v>
      </c>
      <c r="C4192" t="s">
        <v>0</v>
      </c>
      <c r="D4192" t="s">
        <v>204</v>
      </c>
      <c r="E4192" t="s">
        <v>276</v>
      </c>
      <c r="F4192" t="s">
        <v>425</v>
      </c>
      <c r="G4192" s="8" t="s">
        <v>426</v>
      </c>
      <c r="H4192" t="s">
        <v>322</v>
      </c>
      <c r="I4192" s="7">
        <v>1253237121</v>
      </c>
      <c r="L4192" s="7">
        <v>33890180699</v>
      </c>
      <c r="M4192" s="7">
        <v>1571509194</v>
      </c>
      <c r="N4192" s="7">
        <v>920421683</v>
      </c>
      <c r="O4192" s="20" t="str">
        <f t="shared" si="132"/>
        <v/>
      </c>
    </row>
    <row r="4193" spans="1:15">
      <c r="A4193" s="20" t="str">
        <f t="shared" si="131"/>
        <v>Almenni lífeyrissjóðurinnHúsnæðissafn</v>
      </c>
      <c r="B4193" s="20" t="str">
        <f>_xlfn.IFNA(INDEX(Listi!$AI:$AI,MATCH(C4193,Listi!$AJ:$AJ,0)),INDEX(Listi!T:T,MATCH(C4193,Listi!U:U,0)))</f>
        <v xml:space="preserve">Almenni </v>
      </c>
      <c r="C4193" t="s">
        <v>0</v>
      </c>
      <c r="D4193" t="s">
        <v>315</v>
      </c>
      <c r="E4193" t="s">
        <v>276</v>
      </c>
      <c r="F4193" t="s">
        <v>425</v>
      </c>
      <c r="G4193" s="8" t="s">
        <v>426</v>
      </c>
      <c r="H4193" t="s">
        <v>322</v>
      </c>
      <c r="I4193" s="7">
        <v>0</v>
      </c>
      <c r="L4193" s="7">
        <v>487895879</v>
      </c>
      <c r="M4193" s="7">
        <v>166428361</v>
      </c>
      <c r="N4193" s="7">
        <v>18080096</v>
      </c>
      <c r="O4193" s="20" t="str">
        <f t="shared" si="132"/>
        <v/>
      </c>
    </row>
    <row r="4194" spans="1:15">
      <c r="A4194" s="20" t="str">
        <f t="shared" si="131"/>
        <v>Almenni lífeyrissjóðurinnInnlánssafn</v>
      </c>
      <c r="B4194" s="20" t="str">
        <f>_xlfn.IFNA(INDEX(Listi!$AI:$AI,MATCH(C4194,Listi!$AJ:$AJ,0)),INDEX(Listi!T:T,MATCH(C4194,Listi!U:U,0)))</f>
        <v xml:space="preserve">Almenni </v>
      </c>
      <c r="C4194" t="s">
        <v>0</v>
      </c>
      <c r="D4194" t="s">
        <v>1</v>
      </c>
      <c r="E4194" t="s">
        <v>276</v>
      </c>
      <c r="F4194" t="s">
        <v>425</v>
      </c>
      <c r="G4194" s="8" t="s">
        <v>426</v>
      </c>
      <c r="H4194" t="s">
        <v>322</v>
      </c>
      <c r="I4194" s="7">
        <v>0</v>
      </c>
      <c r="L4194" s="7">
        <v>26587944379</v>
      </c>
      <c r="M4194" s="7">
        <v>1016779991</v>
      </c>
      <c r="N4194" s="7">
        <v>1031869724</v>
      </c>
      <c r="O4194" s="20" t="str">
        <f t="shared" si="132"/>
        <v/>
      </c>
    </row>
    <row r="4195" spans="1:15">
      <c r="A4195" s="20" t="str">
        <f t="shared" si="131"/>
        <v>Almenni lífeyrissjóðurinnRíkissafn langt</v>
      </c>
      <c r="B4195" s="20" t="str">
        <f>_xlfn.IFNA(INDEX(Listi!$AI:$AI,MATCH(C4195,Listi!$AJ:$AJ,0)),INDEX(Listi!T:T,MATCH(C4195,Listi!U:U,0)))</f>
        <v xml:space="preserve">Almenni </v>
      </c>
      <c r="C4195" t="s">
        <v>0</v>
      </c>
      <c r="D4195" t="s">
        <v>199</v>
      </c>
      <c r="E4195" t="s">
        <v>276</v>
      </c>
      <c r="F4195" t="s">
        <v>425</v>
      </c>
      <c r="G4195" s="8" t="s">
        <v>426</v>
      </c>
      <c r="H4195" t="s">
        <v>322</v>
      </c>
      <c r="I4195" s="7">
        <v>0</v>
      </c>
      <c r="L4195" s="7">
        <v>1193680171</v>
      </c>
      <c r="M4195" s="7">
        <v>61272573</v>
      </c>
      <c r="N4195" s="7">
        <v>40105929</v>
      </c>
      <c r="O4195" s="20" t="str">
        <f t="shared" si="132"/>
        <v/>
      </c>
    </row>
    <row r="4196" spans="1:15">
      <c r="A4196" s="20" t="str">
        <f t="shared" si="131"/>
        <v>Almenni lífeyrissjóðurinnRíkissafn stutt</v>
      </c>
      <c r="B4196" s="20" t="str">
        <f>_xlfn.IFNA(INDEX(Listi!$AI:$AI,MATCH(C4196,Listi!$AJ:$AJ,0)),INDEX(Listi!T:T,MATCH(C4196,Listi!U:U,0)))</f>
        <v xml:space="preserve">Almenni </v>
      </c>
      <c r="C4196" t="s">
        <v>0</v>
      </c>
      <c r="D4196" t="s">
        <v>200</v>
      </c>
      <c r="E4196" t="s">
        <v>276</v>
      </c>
      <c r="F4196" t="s">
        <v>425</v>
      </c>
      <c r="G4196" s="8" t="s">
        <v>426</v>
      </c>
      <c r="H4196" t="s">
        <v>322</v>
      </c>
      <c r="I4196" s="7">
        <v>0</v>
      </c>
      <c r="L4196" s="7">
        <v>541893627</v>
      </c>
      <c r="M4196" s="7">
        <v>20423158</v>
      </c>
      <c r="N4196" s="7">
        <v>14899899</v>
      </c>
      <c r="O4196" s="20" t="str">
        <f t="shared" si="132"/>
        <v/>
      </c>
    </row>
    <row r="4197" spans="1:15">
      <c r="A4197" s="20" t="str">
        <f t="shared" si="131"/>
        <v>Almenni lífeyrissjóðurinnTryggingadeild</v>
      </c>
      <c r="B4197" s="20" t="str">
        <f>_xlfn.IFNA(INDEX(Listi!$AI:$AI,MATCH(C4197,Listi!$AJ:$AJ,0)),INDEX(Listi!T:T,MATCH(C4197,Listi!U:U,0)))</f>
        <v xml:space="preserve">Almenni </v>
      </c>
      <c r="C4197" t="s">
        <v>0</v>
      </c>
      <c r="D4197" t="s">
        <v>201</v>
      </c>
      <c r="E4197" t="s">
        <v>275</v>
      </c>
      <c r="F4197" t="s">
        <v>425</v>
      </c>
      <c r="G4197" s="8" t="s">
        <v>426</v>
      </c>
      <c r="H4197" t="s">
        <v>322</v>
      </c>
      <c r="I4197" s="7">
        <v>7396786850</v>
      </c>
      <c r="L4197" s="7">
        <v>174784296254</v>
      </c>
      <c r="M4197" s="7">
        <v>7497244534</v>
      </c>
      <c r="N4197" s="7">
        <v>3057046932</v>
      </c>
      <c r="O4197" s="20" t="str">
        <f t="shared" si="132"/>
        <v/>
      </c>
    </row>
    <row r="4198" spans="1:15">
      <c r="A4198" s="20" t="str">
        <f t="shared" si="131"/>
        <v>Arion banki hf.Erlend hlutabréf</v>
      </c>
      <c r="B4198" s="20" t="str">
        <f>_xlfn.IFNA(INDEX(Listi!$AI:$AI,MATCH(C4198,Listi!$AJ:$AJ,0)),INDEX(Listi!T:T,MATCH(C4198,Listi!U:U,0)))</f>
        <v xml:space="preserve">Arion banki </v>
      </c>
      <c r="C4198" t="s">
        <v>214</v>
      </c>
      <c r="D4198" t="s">
        <v>215</v>
      </c>
      <c r="E4198" t="s">
        <v>276</v>
      </c>
      <c r="F4198" t="s">
        <v>425</v>
      </c>
      <c r="G4198" s="8" t="s">
        <v>426</v>
      </c>
      <c r="H4198" t="s">
        <v>322</v>
      </c>
      <c r="I4198" s="7">
        <v>10024000</v>
      </c>
      <c r="L4198" s="7">
        <v>1149685000</v>
      </c>
      <c r="M4198" s="7">
        <v>49095000</v>
      </c>
      <c r="N4198" s="7">
        <v>10876000</v>
      </c>
      <c r="O4198" s="20" t="str">
        <f t="shared" si="132"/>
        <v/>
      </c>
    </row>
    <row r="4199" spans="1:15">
      <c r="A4199" s="20" t="str">
        <f t="shared" si="131"/>
        <v>Arion banki hf.Innlend skuldabréf</v>
      </c>
      <c r="B4199" s="20" t="str">
        <f>_xlfn.IFNA(INDEX(Listi!$AI:$AI,MATCH(C4199,Listi!$AJ:$AJ,0)),INDEX(Listi!T:T,MATCH(C4199,Listi!U:U,0)))</f>
        <v xml:space="preserve">Arion banki </v>
      </c>
      <c r="C4199" t="s">
        <v>214</v>
      </c>
      <c r="D4199" t="s">
        <v>216</v>
      </c>
      <c r="E4199" t="s">
        <v>276</v>
      </c>
      <c r="F4199" t="s">
        <v>425</v>
      </c>
      <c r="G4199" s="8" t="s">
        <v>426</v>
      </c>
      <c r="H4199" t="s">
        <v>322</v>
      </c>
      <c r="I4199" s="7">
        <v>0</v>
      </c>
      <c r="L4199" s="7">
        <v>4446434000</v>
      </c>
      <c r="M4199" s="7">
        <v>344234000</v>
      </c>
      <c r="N4199" s="7">
        <v>44793000</v>
      </c>
      <c r="O4199" s="20" t="str">
        <f t="shared" si="132"/>
        <v/>
      </c>
    </row>
    <row r="4200" spans="1:15">
      <c r="A4200" s="20" t="str">
        <f t="shared" si="131"/>
        <v>Arion banki hf.Lífeyrisauki L1</v>
      </c>
      <c r="B4200" s="20" t="str">
        <f>_xlfn.IFNA(INDEX(Listi!$AI:$AI,MATCH(C4200,Listi!$AJ:$AJ,0)),INDEX(Listi!T:T,MATCH(C4200,Listi!U:U,0)))</f>
        <v xml:space="preserve">Arion banki </v>
      </c>
      <c r="C4200" t="s">
        <v>214</v>
      </c>
      <c r="D4200" t="s">
        <v>377</v>
      </c>
      <c r="E4200" t="s">
        <v>276</v>
      </c>
      <c r="F4200" t="s">
        <v>425</v>
      </c>
      <c r="G4200" s="8" t="s">
        <v>426</v>
      </c>
      <c r="H4200" t="s">
        <v>322</v>
      </c>
      <c r="I4200" s="7">
        <v>37768000</v>
      </c>
      <c r="L4200" s="7">
        <v>5887942000</v>
      </c>
      <c r="M4200" s="7">
        <v>1011885000</v>
      </c>
      <c r="N4200" s="7">
        <v>34615000</v>
      </c>
      <c r="O4200" s="20" t="str">
        <f t="shared" si="132"/>
        <v/>
      </c>
    </row>
    <row r="4201" spans="1:15">
      <c r="A4201" s="20" t="str">
        <f t="shared" si="131"/>
        <v>Arion banki hf.Lífeyrisauki L2</v>
      </c>
      <c r="B4201" s="20" t="str">
        <f>_xlfn.IFNA(INDEX(Listi!$AI:$AI,MATCH(C4201,Listi!$AJ:$AJ,0)),INDEX(Listi!T:T,MATCH(C4201,Listi!U:U,0)))</f>
        <v xml:space="preserve">Arion banki </v>
      </c>
      <c r="C4201" t="s">
        <v>214</v>
      </c>
      <c r="D4201" t="s">
        <v>372</v>
      </c>
      <c r="E4201" t="s">
        <v>276</v>
      </c>
      <c r="F4201" t="s">
        <v>425</v>
      </c>
      <c r="G4201" s="8" t="s">
        <v>426</v>
      </c>
      <c r="H4201" t="s">
        <v>322</v>
      </c>
      <c r="I4201" s="7">
        <v>123204000</v>
      </c>
      <c r="L4201" s="7">
        <v>21366380000</v>
      </c>
      <c r="M4201" s="7">
        <v>1613513000</v>
      </c>
      <c r="N4201" s="7">
        <v>92085000</v>
      </c>
      <c r="O4201" s="20" t="str">
        <f t="shared" si="132"/>
        <v/>
      </c>
    </row>
    <row r="4202" spans="1:15">
      <c r="A4202" s="20" t="str">
        <f t="shared" ref="A4202:A4263" si="133">CONCATENATE(C4202,D4202)</f>
        <v>Arion banki hf.Lífeyrisauki L3</v>
      </c>
      <c r="B4202" s="20" t="str">
        <f>_xlfn.IFNA(INDEX(Listi!$AI:$AI,MATCH(C4202,Listi!$AJ:$AJ,0)),INDEX(Listi!T:T,MATCH(C4202,Listi!U:U,0)))</f>
        <v xml:space="preserve">Arion banki </v>
      </c>
      <c r="C4202" t="s">
        <v>214</v>
      </c>
      <c r="D4202" t="s">
        <v>371</v>
      </c>
      <c r="E4202" t="s">
        <v>276</v>
      </c>
      <c r="F4202" t="s">
        <v>425</v>
      </c>
      <c r="G4202" s="8" t="s">
        <v>426</v>
      </c>
      <c r="H4202" t="s">
        <v>322</v>
      </c>
      <c r="I4202" s="7">
        <v>147912000</v>
      </c>
      <c r="L4202" s="7">
        <v>29714848000</v>
      </c>
      <c r="M4202" s="7">
        <v>2122481000</v>
      </c>
      <c r="N4202" s="7">
        <v>129566000</v>
      </c>
      <c r="O4202" s="20" t="str">
        <f t="shared" si="132"/>
        <v/>
      </c>
    </row>
    <row r="4203" spans="1:15">
      <c r="A4203" s="20" t="str">
        <f t="shared" si="133"/>
        <v>Arion banki hf.Lífeyrisauki L4</v>
      </c>
      <c r="B4203" s="20" t="str">
        <f>_xlfn.IFNA(INDEX(Listi!$AI:$AI,MATCH(C4203,Listi!$AJ:$AJ,0)),INDEX(Listi!T:T,MATCH(C4203,Listi!U:U,0)))</f>
        <v xml:space="preserve">Arion banki </v>
      </c>
      <c r="C4203" t="s">
        <v>214</v>
      </c>
      <c r="D4203" t="s">
        <v>587</v>
      </c>
      <c r="E4203" t="s">
        <v>276</v>
      </c>
      <c r="F4203" t="s">
        <v>425</v>
      </c>
      <c r="G4203" s="8" t="s">
        <v>426</v>
      </c>
      <c r="H4203" t="s">
        <v>322</v>
      </c>
      <c r="I4203" s="7">
        <v>88719000</v>
      </c>
      <c r="L4203" s="7">
        <v>19306242000</v>
      </c>
      <c r="M4203" s="7">
        <v>1346647000</v>
      </c>
      <c r="N4203" s="7">
        <v>388052000</v>
      </c>
      <c r="O4203" s="20" t="str">
        <f t="shared" si="132"/>
        <v/>
      </c>
    </row>
    <row r="4204" spans="1:15">
      <c r="A4204" s="20" t="str">
        <f t="shared" si="133"/>
        <v>Arion banki hf.Lífeyrisauki L5</v>
      </c>
      <c r="B4204" s="20" t="str">
        <f>_xlfn.IFNA(INDEX(Listi!$AI:$AI,MATCH(C4204,Listi!$AJ:$AJ,0)),INDEX(Listi!T:T,MATCH(C4204,Listi!U:U,0)))</f>
        <v xml:space="preserve">Arion banki </v>
      </c>
      <c r="C4204" t="s">
        <v>214</v>
      </c>
      <c r="D4204" t="s">
        <v>369</v>
      </c>
      <c r="E4204" t="s">
        <v>276</v>
      </c>
      <c r="F4204" t="s">
        <v>425</v>
      </c>
      <c r="G4204" s="8" t="s">
        <v>426</v>
      </c>
      <c r="H4204" t="s">
        <v>322</v>
      </c>
      <c r="I4204" s="7">
        <v>0</v>
      </c>
      <c r="L4204" s="7">
        <v>44858554000</v>
      </c>
      <c r="M4204" s="7">
        <v>4018833000</v>
      </c>
      <c r="N4204" s="7">
        <v>933672000</v>
      </c>
      <c r="O4204" s="20" t="str">
        <f t="shared" si="132"/>
        <v/>
      </c>
    </row>
    <row r="4205" spans="1:15">
      <c r="A4205" s="20" t="str">
        <f t="shared" si="133"/>
        <v>Birta lífeyrissjóðurBlönduð leið</v>
      </c>
      <c r="B4205" s="20" t="str">
        <f>_xlfn.IFNA(INDEX(Listi!$AI:$AI,MATCH(C4205,Listi!$AJ:$AJ,0)),INDEX(Listi!T:T,MATCH(C4205,Listi!U:U,0)))</f>
        <v xml:space="preserve">Birta  </v>
      </c>
      <c r="C4205" t="s">
        <v>298</v>
      </c>
      <c r="D4205" t="s">
        <v>314</v>
      </c>
      <c r="E4205" t="s">
        <v>276</v>
      </c>
      <c r="F4205" t="s">
        <v>425</v>
      </c>
      <c r="G4205" s="8" t="s">
        <v>426</v>
      </c>
      <c r="H4205" t="s">
        <v>322</v>
      </c>
      <c r="I4205" s="7">
        <v>0</v>
      </c>
      <c r="L4205" s="7">
        <v>6929716201</v>
      </c>
      <c r="M4205" s="7">
        <v>253995298</v>
      </c>
      <c r="N4205" s="7">
        <v>139753585</v>
      </c>
      <c r="O4205" s="20" t="str">
        <f t="shared" si="132"/>
        <v/>
      </c>
    </row>
    <row r="4206" spans="1:15">
      <c r="A4206" s="20" t="str">
        <f t="shared" si="133"/>
        <v>Birta lífeyrissjóðurInnlánsleið</v>
      </c>
      <c r="B4206" s="20" t="str">
        <f>_xlfn.IFNA(INDEX(Listi!$AI:$AI,MATCH(C4206,Listi!$AJ:$AJ,0)),INDEX(Listi!T:T,MATCH(C4206,Listi!U:U,0)))</f>
        <v xml:space="preserve">Birta  </v>
      </c>
      <c r="C4206" t="s">
        <v>298</v>
      </c>
      <c r="D4206" t="s">
        <v>208</v>
      </c>
      <c r="E4206" t="s">
        <v>276</v>
      </c>
      <c r="F4206" t="s">
        <v>425</v>
      </c>
      <c r="G4206" s="8" t="s">
        <v>426</v>
      </c>
      <c r="H4206" t="s">
        <v>322</v>
      </c>
      <c r="I4206" s="7">
        <v>0</v>
      </c>
      <c r="L4206" s="7">
        <v>4108971332</v>
      </c>
      <c r="M4206" s="7">
        <v>264842424</v>
      </c>
      <c r="N4206" s="7">
        <v>174324836</v>
      </c>
      <c r="O4206" s="20" t="str">
        <f t="shared" si="132"/>
        <v/>
      </c>
    </row>
    <row r="4207" spans="1:15">
      <c r="A4207" s="20" t="str">
        <f t="shared" si="133"/>
        <v>Birta lífeyrissjóðurSamtryggingardeild</v>
      </c>
      <c r="B4207" s="20" t="str">
        <f>_xlfn.IFNA(INDEX(Listi!$AI:$AI,MATCH(C4207,Listi!$AJ:$AJ,0)),INDEX(Listi!T:T,MATCH(C4207,Listi!U:U,0)))</f>
        <v xml:space="preserve">Birta  </v>
      </c>
      <c r="C4207" t="s">
        <v>298</v>
      </c>
      <c r="D4207" t="s">
        <v>205</v>
      </c>
      <c r="E4207" t="s">
        <v>275</v>
      </c>
      <c r="F4207" t="s">
        <v>425</v>
      </c>
      <c r="G4207" s="8" t="s">
        <v>426</v>
      </c>
      <c r="H4207" t="s">
        <v>322</v>
      </c>
      <c r="I4207" s="7">
        <v>22925244142</v>
      </c>
      <c r="L4207" s="7">
        <v>549755105944</v>
      </c>
      <c r="M4207" s="7">
        <v>18480897961</v>
      </c>
      <c r="N4207" s="7">
        <v>14075814006</v>
      </c>
      <c r="O4207" s="20" t="str">
        <f t="shared" si="132"/>
        <v/>
      </c>
    </row>
    <row r="4208" spans="1:15">
      <c r="A4208" s="20" t="str">
        <f t="shared" si="133"/>
        <v>Birta lífeyrissjóðurSkuldabréfaleið</v>
      </c>
      <c r="B4208" s="20" t="str">
        <f>_xlfn.IFNA(INDEX(Listi!$AI:$AI,MATCH(C4208,Listi!$AJ:$AJ,0)),INDEX(Listi!T:T,MATCH(C4208,Listi!U:U,0)))</f>
        <v xml:space="preserve">Birta  </v>
      </c>
      <c r="C4208" t="s">
        <v>298</v>
      </c>
      <c r="D4208" t="s">
        <v>313</v>
      </c>
      <c r="E4208" t="s">
        <v>276</v>
      </c>
      <c r="F4208" t="s">
        <v>425</v>
      </c>
      <c r="G4208" s="8" t="s">
        <v>426</v>
      </c>
      <c r="H4208" t="s">
        <v>322</v>
      </c>
      <c r="I4208" s="7">
        <v>0</v>
      </c>
      <c r="L4208" s="7">
        <v>8522374478</v>
      </c>
      <c r="M4208" s="7">
        <v>391005163</v>
      </c>
      <c r="N4208" s="7">
        <v>218104877</v>
      </c>
      <c r="O4208" s="20" t="str">
        <f t="shared" si="132"/>
        <v/>
      </c>
    </row>
    <row r="4209" spans="1:15">
      <c r="A4209" s="20" t="str">
        <f t="shared" si="133"/>
        <v>Birta lífeyrissjóðurTilgreind séreign</v>
      </c>
      <c r="B4209" s="20" t="str">
        <f>_xlfn.IFNA(INDEX(Listi!$AI:$AI,MATCH(C4209,Listi!$AJ:$AJ,0)),INDEX(Listi!T:T,MATCH(C4209,Listi!U:U,0)))</f>
        <v xml:space="preserve">Birta  </v>
      </c>
      <c r="C4209" t="s">
        <v>298</v>
      </c>
      <c r="D4209" t="s">
        <v>312</v>
      </c>
      <c r="E4209" t="s">
        <v>276</v>
      </c>
      <c r="F4209" t="s">
        <v>425</v>
      </c>
      <c r="G4209" s="8" t="s">
        <v>426</v>
      </c>
      <c r="H4209" t="s">
        <v>322</v>
      </c>
      <c r="I4209" s="7">
        <v>0</v>
      </c>
      <c r="L4209" s="7">
        <v>2234420297</v>
      </c>
      <c r="M4209" s="7">
        <v>511871981</v>
      </c>
      <c r="N4209" s="7">
        <v>36000223</v>
      </c>
      <c r="O4209" s="20" t="str">
        <f t="shared" si="132"/>
        <v/>
      </c>
    </row>
    <row r="4210" spans="1:15">
      <c r="A4210" s="20" t="str">
        <f t="shared" si="133"/>
        <v>Brú Lífeyrissjóður starfsmanna sveitarfélagaA-deild</v>
      </c>
      <c r="B4210" s="20" t="str">
        <f>_xlfn.IFNA(INDEX(Listi!$AI:$AI,MATCH(C4210,Listi!$AJ:$AJ,0)),INDEX(Listi!T:T,MATCH(C4210,Listi!U:U,0)))</f>
        <v>Brú</v>
      </c>
      <c r="C4210" t="s">
        <v>217</v>
      </c>
      <c r="D4210" t="s">
        <v>257</v>
      </c>
      <c r="E4210" t="s">
        <v>275</v>
      </c>
      <c r="F4210" t="s">
        <v>425</v>
      </c>
      <c r="G4210" s="8" t="s">
        <v>426</v>
      </c>
      <c r="H4210" t="s">
        <v>322</v>
      </c>
      <c r="I4210" s="7">
        <v>11531309005</v>
      </c>
      <c r="L4210" s="7">
        <v>270469177889</v>
      </c>
      <c r="M4210" s="7">
        <v>13987858077</v>
      </c>
      <c r="N4210" s="7">
        <v>4793072329</v>
      </c>
      <c r="O4210" s="20" t="str">
        <f t="shared" si="132"/>
        <v/>
      </c>
    </row>
    <row r="4211" spans="1:15">
      <c r="A4211" s="20" t="str">
        <f t="shared" si="133"/>
        <v>Brú Lífeyrissjóður starfsmanna sveitarfélagaB-deild</v>
      </c>
      <c r="B4211" s="20" t="str">
        <f>_xlfn.IFNA(INDEX(Listi!$AI:$AI,MATCH(C4211,Listi!$AJ:$AJ,0)),INDEX(Listi!T:T,MATCH(C4211,Listi!U:U,0)))</f>
        <v>Brú</v>
      </c>
      <c r="C4211" t="s">
        <v>217</v>
      </c>
      <c r="D4211" t="s">
        <v>218</v>
      </c>
      <c r="E4211" t="s">
        <v>275</v>
      </c>
      <c r="F4211" t="s">
        <v>425</v>
      </c>
      <c r="G4211" s="8" t="s">
        <v>426</v>
      </c>
      <c r="H4211" t="s">
        <v>322</v>
      </c>
      <c r="I4211" s="7">
        <v>1</v>
      </c>
      <c r="L4211" s="7">
        <v>17004783831</v>
      </c>
      <c r="M4211" s="7">
        <v>119747694</v>
      </c>
      <c r="N4211" s="7">
        <v>3424817406</v>
      </c>
      <c r="O4211" s="20" t="str">
        <f t="shared" si="132"/>
        <v/>
      </c>
    </row>
    <row r="4212" spans="1:15">
      <c r="A4212" s="20" t="str">
        <f t="shared" si="133"/>
        <v>Brú Lífeyrissjóður starfsmanna sveitarfélagaV-deild</v>
      </c>
      <c r="B4212" s="20" t="str">
        <f>_xlfn.IFNA(INDEX(Listi!$AI:$AI,MATCH(C4212,Listi!$AJ:$AJ,0)),INDEX(Listi!T:T,MATCH(C4212,Listi!U:U,0)))</f>
        <v>Brú</v>
      </c>
      <c r="C4212" t="s">
        <v>217</v>
      </c>
      <c r="D4212" t="s">
        <v>219</v>
      </c>
      <c r="E4212" t="s">
        <v>275</v>
      </c>
      <c r="F4212" t="s">
        <v>425</v>
      </c>
      <c r="G4212" s="8" t="s">
        <v>426</v>
      </c>
      <c r="H4212" t="s">
        <v>322</v>
      </c>
      <c r="I4212" s="7">
        <v>2280555800</v>
      </c>
      <c r="L4212" s="7">
        <v>54501394986</v>
      </c>
      <c r="M4212" s="7">
        <v>4188513374</v>
      </c>
      <c r="N4212" s="7">
        <v>455519059</v>
      </c>
      <c r="O4212" s="20" t="str">
        <f t="shared" si="132"/>
        <v/>
      </c>
    </row>
    <row r="4213" spans="1:15">
      <c r="A4213" s="20" t="str">
        <f t="shared" si="133"/>
        <v>Eftirlaunasj atvinnuflugmannaSamtryggingardeild</v>
      </c>
      <c r="B4213" s="20" t="str">
        <f>_xlfn.IFNA(INDEX(Listi!$AI:$AI,MATCH(C4213,Listi!$AJ:$AJ,0)),INDEX(Listi!T:T,MATCH(C4213,Listi!U:U,0)))</f>
        <v>EFÍA</v>
      </c>
      <c r="C4213" t="s">
        <v>220</v>
      </c>
      <c r="D4213" t="s">
        <v>205</v>
      </c>
      <c r="E4213" t="s">
        <v>275</v>
      </c>
      <c r="F4213" t="s">
        <v>425</v>
      </c>
      <c r="G4213" s="8" t="s">
        <v>426</v>
      </c>
      <c r="H4213" t="s">
        <v>322</v>
      </c>
      <c r="I4213" s="7">
        <v>257243000</v>
      </c>
      <c r="L4213" s="7">
        <v>58542663000</v>
      </c>
      <c r="M4213" s="7">
        <v>1477262000</v>
      </c>
      <c r="N4213" s="7">
        <v>1113313000</v>
      </c>
      <c r="O4213" s="20" t="str">
        <f t="shared" si="132"/>
        <v/>
      </c>
    </row>
    <row r="4214" spans="1:15">
      <c r="A4214" s="20" t="str">
        <f t="shared" si="133"/>
        <v>Festa - lífeyrissjóðurSamtryggingardeild</v>
      </c>
      <c r="B4214" s="20" t="str">
        <f>_xlfn.IFNA(INDEX(Listi!$AI:$AI,MATCH(C4214,Listi!$AJ:$AJ,0)),INDEX(Listi!T:T,MATCH(C4214,Listi!U:U,0)))</f>
        <v xml:space="preserve">Festa </v>
      </c>
      <c r="C4214" t="s">
        <v>221</v>
      </c>
      <c r="D4214" t="s">
        <v>205</v>
      </c>
      <c r="E4214" t="s">
        <v>275</v>
      </c>
      <c r="F4214" t="s">
        <v>425</v>
      </c>
      <c r="G4214" s="8" t="s">
        <v>426</v>
      </c>
      <c r="H4214" t="s">
        <v>322</v>
      </c>
      <c r="I4214" s="7">
        <v>19608798746</v>
      </c>
      <c r="L4214" s="7">
        <v>246318113722</v>
      </c>
      <c r="M4214" s="7">
        <v>11138196907</v>
      </c>
      <c r="N4214" s="7">
        <v>5180938287</v>
      </c>
      <c r="O4214" s="20" t="str">
        <f t="shared" si="132"/>
        <v/>
      </c>
    </row>
    <row r="4215" spans="1:15">
      <c r="A4215" s="20" t="str">
        <f t="shared" si="133"/>
        <v>Festa - lífeyrissjóðurSparnaðarleið I</v>
      </c>
      <c r="B4215" s="20" t="str">
        <f>_xlfn.IFNA(INDEX(Listi!$AI:$AI,MATCH(C4215,Listi!$AJ:$AJ,0)),INDEX(Listi!T:T,MATCH(C4215,Listi!U:U,0)))</f>
        <v xml:space="preserve">Festa </v>
      </c>
      <c r="C4215" t="s">
        <v>221</v>
      </c>
      <c r="D4215" t="s">
        <v>464</v>
      </c>
      <c r="E4215" t="s">
        <v>276</v>
      </c>
      <c r="F4215" t="s">
        <v>425</v>
      </c>
      <c r="G4215" s="8" t="s">
        <v>426</v>
      </c>
      <c r="H4215" t="s">
        <v>322</v>
      </c>
      <c r="I4215" s="7">
        <v>0</v>
      </c>
      <c r="L4215" s="7">
        <v>75585319</v>
      </c>
      <c r="M4215" s="7">
        <v>37671409</v>
      </c>
      <c r="N4215" s="7">
        <v>2063969</v>
      </c>
      <c r="O4215" s="20" t="str">
        <f t="shared" si="132"/>
        <v/>
      </c>
    </row>
    <row r="4216" spans="1:15">
      <c r="A4216" s="20" t="str">
        <f t="shared" si="133"/>
        <v>Festa - lífeyrissjóðurSparnaðarleið II</v>
      </c>
      <c r="B4216" s="20" t="str">
        <f>_xlfn.IFNA(INDEX(Listi!$AI:$AI,MATCH(C4216,Listi!$AJ:$AJ,0)),INDEX(Listi!T:T,MATCH(C4216,Listi!U:U,0)))</f>
        <v xml:space="preserve">Festa </v>
      </c>
      <c r="C4216" t="s">
        <v>221</v>
      </c>
      <c r="D4216" t="s">
        <v>388</v>
      </c>
      <c r="E4216" t="s">
        <v>276</v>
      </c>
      <c r="F4216" t="s">
        <v>425</v>
      </c>
      <c r="G4216" s="8" t="s">
        <v>426</v>
      </c>
      <c r="H4216" t="s">
        <v>322</v>
      </c>
      <c r="I4216" s="7">
        <v>0</v>
      </c>
      <c r="L4216" s="7">
        <v>1113180693</v>
      </c>
      <c r="M4216" s="7">
        <v>134564310</v>
      </c>
      <c r="N4216" s="7">
        <v>19363084</v>
      </c>
      <c r="O4216" s="20" t="str">
        <f t="shared" si="132"/>
        <v/>
      </c>
    </row>
    <row r="4217" spans="1:15">
      <c r="A4217" s="20" t="str">
        <f t="shared" si="133"/>
        <v>Frjálsi lífeyrissjóðurinnDeild/leið I</v>
      </c>
      <c r="B4217" s="20" t="str">
        <f>_xlfn.IFNA(INDEX(Listi!$AI:$AI,MATCH(C4217,Listi!$AJ:$AJ,0)),INDEX(Listi!T:T,MATCH(C4217,Listi!U:U,0)))</f>
        <v xml:space="preserve">Frjálsi </v>
      </c>
      <c r="C4217" t="s">
        <v>222</v>
      </c>
      <c r="D4217" t="s">
        <v>223</v>
      </c>
      <c r="E4217" t="s">
        <v>276</v>
      </c>
      <c r="F4217" t="s">
        <v>425</v>
      </c>
      <c r="G4217" s="8" t="s">
        <v>426</v>
      </c>
      <c r="H4217" t="s">
        <v>322</v>
      </c>
      <c r="I4217" s="7">
        <v>951935000</v>
      </c>
      <c r="L4217" s="7">
        <v>199278730000</v>
      </c>
      <c r="M4217" s="7">
        <v>10813020000</v>
      </c>
      <c r="N4217" s="7">
        <v>2178012000</v>
      </c>
      <c r="O4217" s="20" t="str">
        <f t="shared" si="132"/>
        <v/>
      </c>
    </row>
    <row r="4218" spans="1:15">
      <c r="A4218" s="20" t="str">
        <f t="shared" si="133"/>
        <v>Frjálsi lífeyrissjóðurinnDeild/leið II</v>
      </c>
      <c r="B4218" s="20" t="str">
        <f>_xlfn.IFNA(INDEX(Listi!$AI:$AI,MATCH(C4218,Listi!$AJ:$AJ,0)),INDEX(Listi!T:T,MATCH(C4218,Listi!U:U,0)))</f>
        <v xml:space="preserve">Frjálsi </v>
      </c>
      <c r="C4218" t="s">
        <v>222</v>
      </c>
      <c r="D4218" t="s">
        <v>224</v>
      </c>
      <c r="E4218" t="s">
        <v>276</v>
      </c>
      <c r="F4218" t="s">
        <v>425</v>
      </c>
      <c r="G4218" s="8" t="s">
        <v>426</v>
      </c>
      <c r="H4218" t="s">
        <v>322</v>
      </c>
      <c r="I4218" s="7">
        <v>114084000</v>
      </c>
      <c r="L4218" s="7">
        <v>29681370000</v>
      </c>
      <c r="M4218" s="7">
        <v>1864883000</v>
      </c>
      <c r="N4218" s="7">
        <v>401735000</v>
      </c>
      <c r="O4218" s="20" t="str">
        <f t="shared" si="132"/>
        <v/>
      </c>
    </row>
    <row r="4219" spans="1:15">
      <c r="A4219" s="20" t="str">
        <f t="shared" si="133"/>
        <v>Frjálsi lífeyrissjóðurinnDeild/leið III</v>
      </c>
      <c r="B4219" s="20" t="str">
        <f>_xlfn.IFNA(INDEX(Listi!$AI:$AI,MATCH(C4219,Listi!$AJ:$AJ,0)),INDEX(Listi!T:T,MATCH(C4219,Listi!U:U,0)))</f>
        <v xml:space="preserve">Frjálsi </v>
      </c>
      <c r="C4219" t="s">
        <v>222</v>
      </c>
      <c r="D4219" t="s">
        <v>225</v>
      </c>
      <c r="E4219" t="s">
        <v>276</v>
      </c>
      <c r="F4219" t="s">
        <v>425</v>
      </c>
      <c r="G4219" s="8" t="s">
        <v>426</v>
      </c>
      <c r="H4219" t="s">
        <v>322</v>
      </c>
      <c r="I4219" s="7">
        <v>0</v>
      </c>
      <c r="L4219" s="7">
        <v>43554797000</v>
      </c>
      <c r="M4219" s="7">
        <v>2564479000</v>
      </c>
      <c r="N4219" s="7">
        <v>1456678000</v>
      </c>
      <c r="O4219" s="20" t="str">
        <f t="shared" si="132"/>
        <v/>
      </c>
    </row>
    <row r="4220" spans="1:15">
      <c r="A4220" s="20" t="str">
        <f t="shared" si="133"/>
        <v>Frjálsi lífeyrissjóðurinnFrjálsi Áhætta</v>
      </c>
      <c r="B4220" s="20" t="str">
        <f>_xlfn.IFNA(INDEX(Listi!$AI:$AI,MATCH(C4220,Listi!$AJ:$AJ,0)),INDEX(Listi!T:T,MATCH(C4220,Listi!U:U,0)))</f>
        <v xml:space="preserve">Frjálsi </v>
      </c>
      <c r="C4220" t="s">
        <v>222</v>
      </c>
      <c r="D4220" t="s">
        <v>226</v>
      </c>
      <c r="E4220" t="s">
        <v>276</v>
      </c>
      <c r="F4220" s="8" t="s">
        <v>425</v>
      </c>
      <c r="G4220" s="8" t="s">
        <v>426</v>
      </c>
      <c r="H4220" t="s">
        <v>322</v>
      </c>
      <c r="I4220" s="7">
        <v>6967000</v>
      </c>
      <c r="L4220" s="7">
        <v>2707615000</v>
      </c>
      <c r="M4220" s="7">
        <v>335331000</v>
      </c>
      <c r="N4220" s="7">
        <v>1872000</v>
      </c>
      <c r="O4220" s="20" t="str">
        <f t="shared" si="132"/>
        <v/>
      </c>
    </row>
    <row r="4221" spans="1:15">
      <c r="A4221" s="20" t="str">
        <f t="shared" si="133"/>
        <v>Frjálsi lífeyrissjóðurinnSameiginleg deild</v>
      </c>
      <c r="B4221" s="20" t="str">
        <f>_xlfn.IFNA(INDEX(Listi!$AI:$AI,MATCH(C4221,Listi!$AJ:$AJ,0)),INDEX(Listi!T:T,MATCH(C4221,Listi!U:U,0)))</f>
        <v xml:space="preserve">Frjálsi </v>
      </c>
      <c r="C4221" t="s">
        <v>222</v>
      </c>
      <c r="D4221" t="s">
        <v>311</v>
      </c>
      <c r="E4221" t="s">
        <v>276</v>
      </c>
      <c r="F4221" s="8" t="s">
        <v>425</v>
      </c>
      <c r="G4221" s="8" t="s">
        <v>426</v>
      </c>
      <c r="H4221" t="s">
        <v>322</v>
      </c>
      <c r="I4221" s="7">
        <v>0</v>
      </c>
      <c r="L4221" s="7">
        <v>0</v>
      </c>
      <c r="M4221" s="7">
        <v>0</v>
      </c>
      <c r="N4221" s="7">
        <v>0</v>
      </c>
      <c r="O4221" s="20" t="str">
        <f t="shared" si="132"/>
        <v/>
      </c>
    </row>
    <row r="4222" spans="1:15">
      <c r="A4222" s="20" t="str">
        <f t="shared" si="133"/>
        <v>Frjálsi lífeyrissjóðurinnSamtryggingardeild</v>
      </c>
      <c r="B4222" s="20" t="str">
        <f>_xlfn.IFNA(INDEX(Listi!$AI:$AI,MATCH(C4222,Listi!$AJ:$AJ,0)),INDEX(Listi!T:T,MATCH(C4222,Listi!U:U,0)))</f>
        <v xml:space="preserve">Frjálsi </v>
      </c>
      <c r="C4222" t="s">
        <v>222</v>
      </c>
      <c r="D4222" t="s">
        <v>205</v>
      </c>
      <c r="E4222" t="s">
        <v>275</v>
      </c>
      <c r="F4222" s="8" t="s">
        <v>425</v>
      </c>
      <c r="G4222" s="8" t="s">
        <v>426</v>
      </c>
      <c r="H4222" t="s">
        <v>322</v>
      </c>
      <c r="I4222" s="7">
        <v>596602000</v>
      </c>
      <c r="L4222" s="7">
        <v>127148465000</v>
      </c>
      <c r="M4222" s="7">
        <v>7524433000</v>
      </c>
      <c r="N4222" s="7">
        <v>1254273000</v>
      </c>
      <c r="O4222" s="20" t="str">
        <f t="shared" si="132"/>
        <v/>
      </c>
    </row>
    <row r="4223" spans="1:15">
      <c r="A4223" s="20" t="str">
        <f t="shared" si="133"/>
        <v>Gildi - lífeyrissjóðurFramtíðarsýn 1</v>
      </c>
      <c r="B4223" s="20" t="str">
        <f>_xlfn.IFNA(INDEX(Listi!$AI:$AI,MATCH(C4223,Listi!$AJ:$AJ,0)),INDEX(Listi!T:T,MATCH(C4223,Listi!U:U,0)))</f>
        <v xml:space="preserve">Gildi  </v>
      </c>
      <c r="C4223" t="s">
        <v>227</v>
      </c>
      <c r="D4223" t="s">
        <v>373</v>
      </c>
      <c r="E4223" t="s">
        <v>276</v>
      </c>
      <c r="F4223" s="8" t="s">
        <v>425</v>
      </c>
      <c r="G4223" s="8" t="s">
        <v>426</v>
      </c>
      <c r="H4223" t="s">
        <v>322</v>
      </c>
      <c r="I4223" s="7">
        <v>0</v>
      </c>
      <c r="L4223" s="7">
        <v>3223959491</v>
      </c>
      <c r="M4223" s="7">
        <v>185065371</v>
      </c>
      <c r="N4223" s="7">
        <v>99697779</v>
      </c>
      <c r="O4223" s="20" t="str">
        <f t="shared" si="132"/>
        <v/>
      </c>
    </row>
    <row r="4224" spans="1:15">
      <c r="A4224" s="20" t="str">
        <f t="shared" si="133"/>
        <v>Gildi - lífeyrissjóðurFramtíðarsýn 2</v>
      </c>
      <c r="B4224" s="20" t="str">
        <f>_xlfn.IFNA(INDEX(Listi!$AI:$AI,MATCH(C4224,Listi!$AJ:$AJ,0)),INDEX(Listi!T:T,MATCH(C4224,Listi!U:U,0)))</f>
        <v xml:space="preserve">Gildi  </v>
      </c>
      <c r="C4224" t="s">
        <v>227</v>
      </c>
      <c r="D4224" t="s">
        <v>374</v>
      </c>
      <c r="E4224" t="s">
        <v>276</v>
      </c>
      <c r="F4224" s="8" t="s">
        <v>425</v>
      </c>
      <c r="G4224" s="8" t="s">
        <v>426</v>
      </c>
      <c r="H4224" t="s">
        <v>322</v>
      </c>
      <c r="I4224" s="7">
        <v>0</v>
      </c>
      <c r="L4224" s="7">
        <v>3172355810</v>
      </c>
      <c r="M4224" s="7">
        <v>227598529</v>
      </c>
      <c r="N4224" s="7">
        <v>70042741</v>
      </c>
      <c r="O4224" s="20" t="str">
        <f t="shared" si="132"/>
        <v/>
      </c>
    </row>
    <row r="4225" spans="1:15">
      <c r="A4225" s="20" t="str">
        <f t="shared" si="133"/>
        <v>Gildi - lífeyrissjóðurFramtíðarsýn 3</v>
      </c>
      <c r="B4225" s="20" t="str">
        <f>_xlfn.IFNA(INDEX(Listi!$AI:$AI,MATCH(C4225,Listi!$AJ:$AJ,0)),INDEX(Listi!T:T,MATCH(C4225,Listi!U:U,0)))</f>
        <v xml:space="preserve">Gildi  </v>
      </c>
      <c r="C4225" t="s">
        <v>227</v>
      </c>
      <c r="D4225" t="s">
        <v>380</v>
      </c>
      <c r="E4225" t="s">
        <v>276</v>
      </c>
      <c r="F4225" s="8" t="s">
        <v>425</v>
      </c>
      <c r="G4225" s="8" t="s">
        <v>426</v>
      </c>
      <c r="H4225" t="s">
        <v>322</v>
      </c>
      <c r="I4225" s="7">
        <v>0</v>
      </c>
      <c r="L4225" s="7">
        <v>1220667693</v>
      </c>
      <c r="M4225" s="7">
        <v>206427664</v>
      </c>
      <c r="N4225" s="7">
        <v>61376636</v>
      </c>
      <c r="O4225" s="20" t="str">
        <f t="shared" si="132"/>
        <v/>
      </c>
    </row>
    <row r="4226" spans="1:15">
      <c r="A4226" s="20" t="str">
        <f t="shared" si="133"/>
        <v>Gildi - lífeyrissjóðurSamtryggingardeild</v>
      </c>
      <c r="B4226" s="20" t="str">
        <f>_xlfn.IFNA(INDEX(Listi!$AI:$AI,MATCH(C4226,Listi!$AJ:$AJ,0)),INDEX(Listi!T:T,MATCH(C4226,Listi!U:U,0)))</f>
        <v xml:space="preserve">Gildi  </v>
      </c>
      <c r="C4226" t="s">
        <v>227</v>
      </c>
      <c r="D4226" t="s">
        <v>205</v>
      </c>
      <c r="E4226" t="s">
        <v>275</v>
      </c>
      <c r="F4226" s="8" t="s">
        <v>425</v>
      </c>
      <c r="G4226" s="8" t="s">
        <v>426</v>
      </c>
      <c r="H4226" t="s">
        <v>322</v>
      </c>
      <c r="I4226" s="7">
        <v>55368938454</v>
      </c>
      <c r="L4226" s="7">
        <v>908474103084</v>
      </c>
      <c r="M4226" s="7">
        <v>33404441428</v>
      </c>
      <c r="N4226" s="7">
        <v>20772915594</v>
      </c>
      <c r="O4226" s="20" t="str">
        <f t="shared" ref="O4226:O4289" si="134">IFERROR(VLOOKUP(F4226,EhLykill,3,FALSE),"")</f>
        <v/>
      </c>
    </row>
    <row r="4227" spans="1:15">
      <c r="A4227" s="20" t="str">
        <f t="shared" si="133"/>
        <v>Íslandsbanki hf.Erlend verðbréf</v>
      </c>
      <c r="B4227" s="20" t="str">
        <f>_xlfn.IFNA(INDEX(Listi!$AI:$AI,MATCH(C4227,Listi!$AJ:$AJ,0)),INDEX(Listi!T:T,MATCH(C4227,Listi!U:U,0)))</f>
        <v>Íslandsbanki</v>
      </c>
      <c r="C4227" t="s">
        <v>228</v>
      </c>
      <c r="D4227" t="s">
        <v>229</v>
      </c>
      <c r="E4227" t="s">
        <v>276</v>
      </c>
      <c r="F4227" s="8" t="s">
        <v>425</v>
      </c>
      <c r="G4227" s="8" t="s">
        <v>426</v>
      </c>
      <c r="H4227" t="s">
        <v>322</v>
      </c>
      <c r="I4227" s="7">
        <v>0</v>
      </c>
      <c r="L4227" s="7">
        <v>1602556114</v>
      </c>
      <c r="M4227" s="7">
        <v>15640340</v>
      </c>
      <c r="N4227" s="7">
        <v>15279587</v>
      </c>
      <c r="O4227" s="20" t="str">
        <f t="shared" si="134"/>
        <v/>
      </c>
    </row>
    <row r="4228" spans="1:15">
      <c r="A4228" s="20" t="str">
        <f t="shared" si="133"/>
        <v>Íslandsbanki hf.Húsnæðisleið</v>
      </c>
      <c r="B4228" s="20" t="str">
        <f>_xlfn.IFNA(INDEX(Listi!$AI:$AI,MATCH(C4228,Listi!$AJ:$AJ,0)),INDEX(Listi!T:T,MATCH(C4228,Listi!U:U,0)))</f>
        <v>Íslandsbanki</v>
      </c>
      <c r="C4228" t="s">
        <v>228</v>
      </c>
      <c r="D4228" t="s">
        <v>307</v>
      </c>
      <c r="E4228" t="s">
        <v>276</v>
      </c>
      <c r="F4228" s="8" t="s">
        <v>425</v>
      </c>
      <c r="G4228" s="8" t="s">
        <v>426</v>
      </c>
      <c r="H4228" t="s">
        <v>322</v>
      </c>
      <c r="I4228" s="7">
        <v>0</v>
      </c>
      <c r="L4228" s="7">
        <v>2334808209</v>
      </c>
      <c r="M4228" s="7">
        <v>1128225985</v>
      </c>
      <c r="N4228" s="7">
        <v>7159457</v>
      </c>
      <c r="O4228" s="20" t="str">
        <f t="shared" si="134"/>
        <v/>
      </c>
    </row>
    <row r="4229" spans="1:15">
      <c r="A4229" s="20" t="str">
        <f t="shared" si="133"/>
        <v>Íslandsbanki hf.Lífeyrisreikningur-óverðtryggður</v>
      </c>
      <c r="B4229" s="20" t="str">
        <f>_xlfn.IFNA(INDEX(Listi!$AI:$AI,MATCH(C4229,Listi!$AJ:$AJ,0)),INDEX(Listi!T:T,MATCH(C4229,Listi!U:U,0)))</f>
        <v>Íslandsbanki</v>
      </c>
      <c r="C4229" t="s">
        <v>228</v>
      </c>
      <c r="D4229" t="s">
        <v>231</v>
      </c>
      <c r="E4229" t="s">
        <v>276</v>
      </c>
      <c r="F4229" s="8" t="s">
        <v>425</v>
      </c>
      <c r="G4229" s="8" t="s">
        <v>426</v>
      </c>
      <c r="H4229" t="s">
        <v>322</v>
      </c>
      <c r="I4229" s="7">
        <v>0</v>
      </c>
      <c r="L4229" s="7">
        <v>2506311736</v>
      </c>
      <c r="M4229" s="7">
        <v>879015901</v>
      </c>
      <c r="N4229" s="7">
        <v>95740979</v>
      </c>
      <c r="O4229" s="20" t="str">
        <f t="shared" si="134"/>
        <v/>
      </c>
    </row>
    <row r="4230" spans="1:15">
      <c r="A4230" s="20" t="str">
        <f t="shared" si="133"/>
        <v>Íslandsbanki hf.Lífeyrisreikningur-verðtryggður</v>
      </c>
      <c r="B4230" s="20" t="str">
        <f>_xlfn.IFNA(INDEX(Listi!$AI:$AI,MATCH(C4230,Listi!$AJ:$AJ,0)),INDEX(Listi!T:T,MATCH(C4230,Listi!U:U,0)))</f>
        <v>Íslandsbanki</v>
      </c>
      <c r="C4230" t="s">
        <v>228</v>
      </c>
      <c r="D4230" t="s">
        <v>232</v>
      </c>
      <c r="E4230" t="s">
        <v>276</v>
      </c>
      <c r="F4230" t="s">
        <v>425</v>
      </c>
      <c r="G4230" s="8" t="s">
        <v>426</v>
      </c>
      <c r="H4230" t="s">
        <v>322</v>
      </c>
      <c r="I4230" s="7">
        <v>0</v>
      </c>
      <c r="L4230" s="7">
        <v>35933944171</v>
      </c>
      <c r="M4230" s="7">
        <v>3575627585</v>
      </c>
      <c r="N4230" s="7">
        <v>973599891</v>
      </c>
      <c r="O4230" s="20" t="str">
        <f t="shared" si="134"/>
        <v/>
      </c>
    </row>
    <row r="4231" spans="1:15">
      <c r="A4231" s="20" t="str">
        <f t="shared" si="133"/>
        <v>Íslandsbanki hf.Löng ríkisskuldabréf</v>
      </c>
      <c r="B4231" s="20" t="str">
        <f>_xlfn.IFNA(INDEX(Listi!$AI:$AI,MATCH(C4231,Listi!$AJ:$AJ,0)),INDEX(Listi!T:T,MATCH(C4231,Listi!U:U,0)))</f>
        <v>Íslandsbanki</v>
      </c>
      <c r="C4231" t="s">
        <v>228</v>
      </c>
      <c r="D4231" t="s">
        <v>233</v>
      </c>
      <c r="E4231" t="s">
        <v>276</v>
      </c>
      <c r="F4231" s="8" t="s">
        <v>425</v>
      </c>
      <c r="G4231" s="8" t="s">
        <v>426</v>
      </c>
      <c r="H4231" t="s">
        <v>322</v>
      </c>
      <c r="I4231" s="7">
        <v>0</v>
      </c>
      <c r="L4231" s="7">
        <v>753232602</v>
      </c>
      <c r="M4231" s="7">
        <v>52540738</v>
      </c>
      <c r="N4231" s="7">
        <v>25520229</v>
      </c>
      <c r="O4231" s="20" t="str">
        <f t="shared" si="134"/>
        <v/>
      </c>
    </row>
    <row r="4232" spans="1:15">
      <c r="A4232" s="20" t="str">
        <f t="shared" si="133"/>
        <v>Íslandsbanki hf.Stýring A</v>
      </c>
      <c r="B4232" s="20" t="str">
        <f>_xlfn.IFNA(INDEX(Listi!$AI:$AI,MATCH(C4232,Listi!$AJ:$AJ,0)),INDEX(Listi!T:T,MATCH(C4232,Listi!U:U,0)))</f>
        <v>Íslandsbanki</v>
      </c>
      <c r="C4232" t="s">
        <v>228</v>
      </c>
      <c r="D4232" t="s">
        <v>234</v>
      </c>
      <c r="E4232" t="s">
        <v>276</v>
      </c>
      <c r="F4232" t="s">
        <v>425</v>
      </c>
      <c r="G4232" s="8" t="s">
        <v>426</v>
      </c>
      <c r="H4232" t="s">
        <v>322</v>
      </c>
      <c r="I4232" s="7">
        <v>0</v>
      </c>
      <c r="L4232" s="7">
        <v>4133723797</v>
      </c>
      <c r="M4232" s="7">
        <v>215966902</v>
      </c>
      <c r="N4232" s="7">
        <v>124877843</v>
      </c>
      <c r="O4232" s="20" t="str">
        <f t="shared" si="134"/>
        <v/>
      </c>
    </row>
    <row r="4233" spans="1:15">
      <c r="A4233" s="20" t="str">
        <f t="shared" si="133"/>
        <v>Íslandsbanki hf.Stýring B</v>
      </c>
      <c r="B4233" s="20" t="str">
        <f>_xlfn.IFNA(INDEX(Listi!$AI:$AI,MATCH(C4233,Listi!$AJ:$AJ,0)),INDEX(Listi!T:T,MATCH(C4233,Listi!U:U,0)))</f>
        <v>Íslandsbanki</v>
      </c>
      <c r="C4233" t="s">
        <v>228</v>
      </c>
      <c r="D4233" t="s">
        <v>235</v>
      </c>
      <c r="E4233" t="s">
        <v>276</v>
      </c>
      <c r="F4233" s="8" t="s">
        <v>425</v>
      </c>
      <c r="G4233" s="8" t="s">
        <v>426</v>
      </c>
      <c r="H4233" t="s">
        <v>322</v>
      </c>
      <c r="I4233" s="7">
        <v>0</v>
      </c>
      <c r="L4233" s="7">
        <v>5860247393</v>
      </c>
      <c r="M4233" s="7">
        <v>508591885</v>
      </c>
      <c r="N4233" s="7">
        <v>77897125</v>
      </c>
      <c r="O4233" s="20" t="str">
        <f t="shared" si="134"/>
        <v/>
      </c>
    </row>
    <row r="4234" spans="1:15">
      <c r="A4234" s="20" t="str">
        <f t="shared" si="133"/>
        <v>Íslandsbanki hf.Stýring C</v>
      </c>
      <c r="B4234" s="20" t="str">
        <f>_xlfn.IFNA(INDEX(Listi!$AI:$AI,MATCH(C4234,Listi!$AJ:$AJ,0)),INDEX(Listi!T:T,MATCH(C4234,Listi!U:U,0)))</f>
        <v>Íslandsbanki</v>
      </c>
      <c r="C4234" t="s">
        <v>228</v>
      </c>
      <c r="D4234" t="s">
        <v>236</v>
      </c>
      <c r="E4234" t="s">
        <v>276</v>
      </c>
      <c r="F4234" t="s">
        <v>425</v>
      </c>
      <c r="G4234" s="8" t="s">
        <v>426</v>
      </c>
      <c r="H4234" t="s">
        <v>322</v>
      </c>
      <c r="I4234" s="7">
        <v>0</v>
      </c>
      <c r="L4234" s="7">
        <v>8014427899</v>
      </c>
      <c r="M4234" s="7">
        <v>751053797</v>
      </c>
      <c r="N4234" s="7">
        <v>58531298</v>
      </c>
      <c r="O4234" s="20" t="str">
        <f t="shared" si="134"/>
        <v/>
      </c>
    </row>
    <row r="4235" spans="1:15">
      <c r="A4235" s="20" t="str">
        <f t="shared" si="133"/>
        <v>Íslandsbanki hf.Stýring D</v>
      </c>
      <c r="B4235" s="20" t="str">
        <f>_xlfn.IFNA(INDEX(Listi!$AI:$AI,MATCH(C4235,Listi!$AJ:$AJ,0)),INDEX(Listi!T:T,MATCH(C4235,Listi!U:U,0)))</f>
        <v>Íslandsbanki</v>
      </c>
      <c r="C4235" t="s">
        <v>228</v>
      </c>
      <c r="D4235" t="s">
        <v>237</v>
      </c>
      <c r="E4235" t="s">
        <v>276</v>
      </c>
      <c r="F4235" s="8" t="s">
        <v>425</v>
      </c>
      <c r="G4235" s="8" t="s">
        <v>426</v>
      </c>
      <c r="H4235" t="s">
        <v>322</v>
      </c>
      <c r="I4235" s="7">
        <v>0</v>
      </c>
      <c r="L4235" s="7">
        <v>5826614423</v>
      </c>
      <c r="M4235" s="7">
        <v>1371163557</v>
      </c>
      <c r="N4235" s="7">
        <v>36861109</v>
      </c>
      <c r="O4235" s="20" t="str">
        <f t="shared" si="134"/>
        <v/>
      </c>
    </row>
    <row r="4236" spans="1:15">
      <c r="A4236" s="20" t="str">
        <f t="shared" si="133"/>
        <v>Íslandsbanki hf.Stýring E</v>
      </c>
      <c r="B4236" s="20" t="str">
        <f>_xlfn.IFNA(INDEX(Listi!$AI:$AI,MATCH(C4236,Listi!$AJ:$AJ,0)),INDEX(Listi!T:T,MATCH(C4236,Listi!U:U,0)))</f>
        <v>Íslandsbanki</v>
      </c>
      <c r="C4236" t="s">
        <v>228</v>
      </c>
      <c r="D4236" t="s">
        <v>580</v>
      </c>
      <c r="E4236" t="s">
        <v>276</v>
      </c>
      <c r="F4236" t="s">
        <v>425</v>
      </c>
      <c r="G4236" s="8" t="s">
        <v>426</v>
      </c>
      <c r="H4236" t="s">
        <v>322</v>
      </c>
      <c r="I4236" s="7">
        <v>0</v>
      </c>
      <c r="L4236" s="7">
        <v>99567247</v>
      </c>
      <c r="M4236" s="7">
        <v>7691901</v>
      </c>
      <c r="N4236" s="7">
        <v>670647</v>
      </c>
      <c r="O4236" s="20" t="str">
        <f t="shared" si="134"/>
        <v/>
      </c>
    </row>
    <row r="4237" spans="1:15">
      <c r="A4237" s="20" t="str">
        <f t="shared" si="133"/>
        <v>Íslenski lífeyrissjóðurinnLíf 1</v>
      </c>
      <c r="B4237" s="20" t="str">
        <f>_xlfn.IFNA(INDEX(Listi!$AI:$AI,MATCH(C4237,Listi!$AJ:$AJ,0)),INDEX(Listi!T:T,MATCH(C4237,Listi!U:U,0)))</f>
        <v xml:space="preserve">Íslenski  </v>
      </c>
      <c r="C4237" t="s">
        <v>238</v>
      </c>
      <c r="D4237" t="s">
        <v>239</v>
      </c>
      <c r="E4237" t="s">
        <v>276</v>
      </c>
      <c r="F4237" s="8" t="s">
        <v>425</v>
      </c>
      <c r="G4237" s="8" t="s">
        <v>426</v>
      </c>
      <c r="H4237" t="s">
        <v>322</v>
      </c>
      <c r="I4237" s="7">
        <v>465635861</v>
      </c>
      <c r="L4237" s="7">
        <v>34645188332</v>
      </c>
      <c r="M4237" s="7">
        <v>5859453012</v>
      </c>
      <c r="N4237" s="7">
        <v>977930648</v>
      </c>
      <c r="O4237" s="20" t="str">
        <f t="shared" si="134"/>
        <v/>
      </c>
    </row>
    <row r="4238" spans="1:15">
      <c r="A4238" s="20" t="str">
        <f t="shared" si="133"/>
        <v>Íslenski lífeyrissjóðurinnLíf 2</v>
      </c>
      <c r="B4238" s="20" t="str">
        <f>_xlfn.IFNA(INDEX(Listi!$AI:$AI,MATCH(C4238,Listi!$AJ:$AJ,0)),INDEX(Listi!T:T,MATCH(C4238,Listi!U:U,0)))</f>
        <v xml:space="preserve">Íslenski  </v>
      </c>
      <c r="C4238" t="s">
        <v>238</v>
      </c>
      <c r="D4238" t="s">
        <v>240</v>
      </c>
      <c r="E4238" t="s">
        <v>276</v>
      </c>
      <c r="F4238" t="s">
        <v>425</v>
      </c>
      <c r="G4238" s="8" t="s">
        <v>426</v>
      </c>
      <c r="H4238" t="s">
        <v>322</v>
      </c>
      <c r="I4238" s="7">
        <v>465635861</v>
      </c>
      <c r="L4238" s="7">
        <v>31029129445</v>
      </c>
      <c r="M4238" s="7">
        <v>2139527304</v>
      </c>
      <c r="N4238" s="7">
        <v>531278955</v>
      </c>
      <c r="O4238" s="20" t="str">
        <f t="shared" si="134"/>
        <v/>
      </c>
    </row>
    <row r="4239" spans="1:15">
      <c r="A4239" s="20" t="str">
        <f t="shared" si="133"/>
        <v>Íslenski lífeyrissjóðurinnLíf 3</v>
      </c>
      <c r="B4239" s="20" t="str">
        <f>_xlfn.IFNA(INDEX(Listi!$AI:$AI,MATCH(C4239,Listi!$AJ:$AJ,0)),INDEX(Listi!T:T,MATCH(C4239,Listi!U:U,0)))</f>
        <v xml:space="preserve">Íslenski  </v>
      </c>
      <c r="C4239" t="s">
        <v>238</v>
      </c>
      <c r="D4239" t="s">
        <v>241</v>
      </c>
      <c r="E4239" t="s">
        <v>276</v>
      </c>
      <c r="F4239" s="8" t="s">
        <v>425</v>
      </c>
      <c r="G4239" s="8" t="s">
        <v>426</v>
      </c>
      <c r="H4239" t="s">
        <v>322</v>
      </c>
      <c r="I4239" s="7">
        <v>342011474</v>
      </c>
      <c r="L4239" s="7">
        <v>26552298455</v>
      </c>
      <c r="M4239" s="7">
        <v>1349981892</v>
      </c>
      <c r="N4239" s="7">
        <v>474868471</v>
      </c>
      <c r="O4239" s="20" t="str">
        <f t="shared" si="134"/>
        <v/>
      </c>
    </row>
    <row r="4240" spans="1:15">
      <c r="A4240" s="20" t="str">
        <f t="shared" si="133"/>
        <v>Íslenski lífeyrissjóðurinnLíf 4</v>
      </c>
      <c r="B4240" s="20" t="str">
        <f>_xlfn.IFNA(INDEX(Listi!$AI:$AI,MATCH(C4240,Listi!$AJ:$AJ,0)),INDEX(Listi!T:T,MATCH(C4240,Listi!U:U,0)))</f>
        <v xml:space="preserve">Íslenski  </v>
      </c>
      <c r="C4240" t="s">
        <v>238</v>
      </c>
      <c r="D4240" t="s">
        <v>242</v>
      </c>
      <c r="E4240" t="s">
        <v>276</v>
      </c>
      <c r="F4240" t="s">
        <v>425</v>
      </c>
      <c r="G4240" s="8" t="s">
        <v>426</v>
      </c>
      <c r="H4240" t="s">
        <v>322</v>
      </c>
      <c r="I4240" s="7">
        <v>0</v>
      </c>
      <c r="L4240" s="7">
        <v>15323468197</v>
      </c>
      <c r="M4240" s="7">
        <v>592019313</v>
      </c>
      <c r="N4240" s="7">
        <v>649721424</v>
      </c>
      <c r="O4240" s="20" t="str">
        <f t="shared" si="134"/>
        <v/>
      </c>
    </row>
    <row r="4241" spans="1:15">
      <c r="A4241" s="20" t="str">
        <f t="shared" si="133"/>
        <v>Íslenski lífeyrissjóðurinnSamtryggingardeild</v>
      </c>
      <c r="B4241" s="20" t="str">
        <f>_xlfn.IFNA(INDEX(Listi!$AI:$AI,MATCH(C4241,Listi!$AJ:$AJ,0)),INDEX(Listi!T:T,MATCH(C4241,Listi!U:U,0)))</f>
        <v xml:space="preserve">Íslenski  </v>
      </c>
      <c r="C4241" t="s">
        <v>238</v>
      </c>
      <c r="D4241" t="s">
        <v>205</v>
      </c>
      <c r="E4241" t="s">
        <v>275</v>
      </c>
      <c r="F4241" s="8" t="s">
        <v>425</v>
      </c>
      <c r="G4241" s="8" t="s">
        <v>426</v>
      </c>
      <c r="H4241" t="s">
        <v>322</v>
      </c>
      <c r="I4241" s="7">
        <v>443486223</v>
      </c>
      <c r="L4241" s="7">
        <v>32369481106</v>
      </c>
      <c r="M4241" s="7">
        <v>2513450236</v>
      </c>
      <c r="N4241" s="7">
        <v>182749847</v>
      </c>
      <c r="O4241" s="20" t="str">
        <f t="shared" si="134"/>
        <v/>
      </c>
    </row>
    <row r="4242" spans="1:15">
      <c r="A4242" s="20" t="str">
        <f t="shared" si="133"/>
        <v>Kvika banki hf.Ævileið</v>
      </c>
      <c r="B4242" s="20" t="str">
        <f>_xlfn.IFNA(INDEX(Listi!$AI:$AI,MATCH(C4242,Listi!$AJ:$AJ,0)),INDEX(Listi!T:T,MATCH(C4242,Listi!U:U,0)))</f>
        <v xml:space="preserve">Kvika banki </v>
      </c>
      <c r="C4242" t="s">
        <v>243</v>
      </c>
      <c r="D4242" t="s">
        <v>248</v>
      </c>
      <c r="E4242" t="s">
        <v>276</v>
      </c>
      <c r="F4242" t="s">
        <v>425</v>
      </c>
      <c r="G4242" s="8" t="s">
        <v>426</v>
      </c>
      <c r="H4242" t="s">
        <v>322</v>
      </c>
      <c r="I4242" s="7">
        <v>0</v>
      </c>
      <c r="L4242" s="7">
        <v>83990162</v>
      </c>
      <c r="M4242" s="7">
        <v>9152445</v>
      </c>
      <c r="N4242" s="7">
        <v>0</v>
      </c>
      <c r="O4242" s="20" t="str">
        <f t="shared" si="134"/>
        <v/>
      </c>
    </row>
    <row r="4243" spans="1:15">
      <c r="A4243" s="20" t="str">
        <f t="shared" si="133"/>
        <v>Kvika banki hf.Innlánaleið</v>
      </c>
      <c r="B4243" s="20" t="str">
        <f>_xlfn.IFNA(INDEX(Listi!$AI:$AI,MATCH(C4243,Listi!$AJ:$AJ,0)),INDEX(Listi!T:T,MATCH(C4243,Listi!U:U,0)))</f>
        <v xml:space="preserve">Kvika banki </v>
      </c>
      <c r="C4243" t="s">
        <v>243</v>
      </c>
      <c r="D4243" t="s">
        <v>230</v>
      </c>
      <c r="E4243" t="s">
        <v>276</v>
      </c>
      <c r="F4243" s="8" t="s">
        <v>425</v>
      </c>
      <c r="G4243" s="8" t="s">
        <v>426</v>
      </c>
      <c r="H4243" t="s">
        <v>322</v>
      </c>
      <c r="I4243" s="7">
        <v>0</v>
      </c>
      <c r="L4243" s="7">
        <v>2045925829</v>
      </c>
      <c r="M4243" s="7">
        <v>336947043</v>
      </c>
      <c r="N4243" s="7">
        <v>10453565</v>
      </c>
      <c r="O4243" s="20" t="str">
        <f t="shared" si="134"/>
        <v/>
      </c>
    </row>
    <row r="4244" spans="1:15">
      <c r="A4244" s="20" t="str">
        <f t="shared" si="133"/>
        <v>Kvika banki hf.Kvika Séreignasparnaður 5</v>
      </c>
      <c r="B4244" s="20" t="str">
        <f>_xlfn.IFNA(INDEX(Listi!$AI:$AI,MATCH(C4244,Listi!$AJ:$AJ,0)),INDEX(Listi!T:T,MATCH(C4244,Listi!U:U,0)))</f>
        <v xml:space="preserve">Kvika banki </v>
      </c>
      <c r="C4244" t="s">
        <v>243</v>
      </c>
      <c r="D4244" t="s">
        <v>471</v>
      </c>
      <c r="E4244" t="s">
        <v>276</v>
      </c>
      <c r="F4244" t="s">
        <v>425</v>
      </c>
      <c r="G4244" s="8" t="s">
        <v>426</v>
      </c>
      <c r="H4244" t="s">
        <v>322</v>
      </c>
      <c r="I4244" s="7">
        <v>0</v>
      </c>
      <c r="L4244" s="7">
        <v>1146886398</v>
      </c>
      <c r="M4244" s="7">
        <v>0</v>
      </c>
      <c r="N4244" s="7">
        <v>0</v>
      </c>
      <c r="O4244" s="20" t="str">
        <f t="shared" si="134"/>
        <v/>
      </c>
    </row>
    <row r="4245" spans="1:15">
      <c r="A4245" s="20" t="str">
        <f t="shared" si="133"/>
        <v>Kvika banki hf.MP Séreign 1</v>
      </c>
      <c r="B4245" s="20" t="str">
        <f>_xlfn.IFNA(INDEX(Listi!$AI:$AI,MATCH(C4245,Listi!$AJ:$AJ,0)),INDEX(Listi!T:T,MATCH(C4245,Listi!U:U,0)))</f>
        <v xml:space="preserve">Kvika banki </v>
      </c>
      <c r="C4245" t="s">
        <v>243</v>
      </c>
      <c r="D4245" t="s">
        <v>244</v>
      </c>
      <c r="E4245" t="s">
        <v>276</v>
      </c>
      <c r="F4245" s="8" t="s">
        <v>425</v>
      </c>
      <c r="G4245" s="8" t="s">
        <v>426</v>
      </c>
      <c r="H4245" t="s">
        <v>322</v>
      </c>
      <c r="I4245" s="7">
        <v>0</v>
      </c>
      <c r="L4245" s="7">
        <v>706827763</v>
      </c>
      <c r="M4245" s="7">
        <v>48440481</v>
      </c>
      <c r="N4245" s="7">
        <v>9836508</v>
      </c>
      <c r="O4245" s="20" t="str">
        <f t="shared" si="134"/>
        <v/>
      </c>
    </row>
    <row r="4246" spans="1:15">
      <c r="A4246" s="20" t="str">
        <f t="shared" si="133"/>
        <v>Kvika banki hf.MP Séreign 2</v>
      </c>
      <c r="B4246" s="20" t="str">
        <f>_xlfn.IFNA(INDEX(Listi!$AI:$AI,MATCH(C4246,Listi!$AJ:$AJ,0)),INDEX(Listi!T:T,MATCH(C4246,Listi!U:U,0)))</f>
        <v xml:space="preserve">Kvika banki </v>
      </c>
      <c r="C4246" t="s">
        <v>243</v>
      </c>
      <c r="D4246" t="s">
        <v>245</v>
      </c>
      <c r="E4246" t="s">
        <v>276</v>
      </c>
      <c r="F4246" t="s">
        <v>425</v>
      </c>
      <c r="G4246" s="8" t="s">
        <v>426</v>
      </c>
      <c r="H4246" t="s">
        <v>322</v>
      </c>
      <c r="I4246" s="7">
        <v>0</v>
      </c>
      <c r="L4246" s="7">
        <v>853989181</v>
      </c>
      <c r="M4246" s="7">
        <v>42441382</v>
      </c>
      <c r="N4246" s="7">
        <v>14637701</v>
      </c>
      <c r="O4246" s="20" t="str">
        <f t="shared" si="134"/>
        <v/>
      </c>
    </row>
    <row r="4247" spans="1:15">
      <c r="A4247" s="20" t="str">
        <f t="shared" si="133"/>
        <v>Kvika banki hf.MP Séreign 3</v>
      </c>
      <c r="B4247" s="20" t="str">
        <f>_xlfn.IFNA(INDEX(Listi!$AI:$AI,MATCH(C4247,Listi!$AJ:$AJ,0)),INDEX(Listi!T:T,MATCH(C4247,Listi!U:U,0)))</f>
        <v xml:space="preserve">Kvika banki </v>
      </c>
      <c r="C4247" t="s">
        <v>243</v>
      </c>
      <c r="D4247" t="s">
        <v>246</v>
      </c>
      <c r="E4247" t="s">
        <v>276</v>
      </c>
      <c r="F4247" s="8" t="s">
        <v>425</v>
      </c>
      <c r="G4247" s="8" t="s">
        <v>426</v>
      </c>
      <c r="H4247" t="s">
        <v>322</v>
      </c>
      <c r="I4247" s="7">
        <v>0</v>
      </c>
      <c r="L4247" s="7">
        <v>141173858</v>
      </c>
      <c r="M4247" s="7">
        <v>3374790</v>
      </c>
      <c r="N4247" s="7">
        <v>0</v>
      </c>
      <c r="O4247" s="20" t="str">
        <f t="shared" si="134"/>
        <v/>
      </c>
    </row>
    <row r="4248" spans="1:15">
      <c r="A4248" s="20" t="str">
        <f t="shared" si="133"/>
        <v>Kvika banki hf.MP Séreign 4</v>
      </c>
      <c r="B4248" s="20" t="str">
        <f>_xlfn.IFNA(INDEX(Listi!$AI:$AI,MATCH(C4248,Listi!$AJ:$AJ,0)),INDEX(Listi!T:T,MATCH(C4248,Listi!U:U,0)))</f>
        <v xml:space="preserve">Kvika banki </v>
      </c>
      <c r="C4248" t="s">
        <v>243</v>
      </c>
      <c r="D4248" t="s">
        <v>247</v>
      </c>
      <c r="E4248" t="s">
        <v>276</v>
      </c>
      <c r="F4248" t="s">
        <v>425</v>
      </c>
      <c r="G4248" s="8" t="s">
        <v>426</v>
      </c>
      <c r="H4248" t="s">
        <v>322</v>
      </c>
      <c r="I4248" s="7">
        <v>0</v>
      </c>
      <c r="L4248" s="7">
        <v>55886684</v>
      </c>
      <c r="M4248" s="7">
        <v>2888869</v>
      </c>
      <c r="N4248" s="7">
        <v>0</v>
      </c>
      <c r="O4248" s="20" t="str">
        <f t="shared" si="134"/>
        <v/>
      </c>
    </row>
    <row r="4249" spans="1:15">
      <c r="A4249" s="20" t="str">
        <f t="shared" si="133"/>
        <v>Landsbankinn hf.Landsbankinn Erlend verðbréf</v>
      </c>
      <c r="B4249" s="20" t="str">
        <f>_xlfn.IFNA(INDEX(Listi!$AI:$AI,MATCH(C4249,Listi!$AJ:$AJ,0)),INDEX(Listi!T:T,MATCH(C4249,Listi!U:U,0)))</f>
        <v>Landsbankinn</v>
      </c>
      <c r="C4249" t="s">
        <v>249</v>
      </c>
      <c r="D4249" t="s">
        <v>385</v>
      </c>
      <c r="E4249" t="s">
        <v>276</v>
      </c>
      <c r="F4249" t="s">
        <v>425</v>
      </c>
      <c r="G4249" s="8" t="s">
        <v>426</v>
      </c>
      <c r="H4249" t="s">
        <v>322</v>
      </c>
      <c r="I4249" s="7">
        <v>64751571</v>
      </c>
      <c r="L4249" s="7">
        <v>3705185129</v>
      </c>
      <c r="M4249" s="7">
        <v>119989407</v>
      </c>
      <c r="N4249" s="7">
        <v>87847878</v>
      </c>
      <c r="O4249" s="20" t="str">
        <f t="shared" si="134"/>
        <v/>
      </c>
    </row>
    <row r="4250" spans="1:15">
      <c r="A4250" s="20" t="str">
        <f t="shared" si="133"/>
        <v>Landsbankinn hf.Landsbankinn Lífeyrisbók</v>
      </c>
      <c r="B4250" s="20" t="str">
        <f>_xlfn.IFNA(INDEX(Listi!$AI:$AI,MATCH(C4250,Listi!$AJ:$AJ,0)),INDEX(Listi!T:T,MATCH(C4250,Listi!U:U,0)))</f>
        <v>Landsbankinn</v>
      </c>
      <c r="C4250" t="s">
        <v>249</v>
      </c>
      <c r="D4250" t="s">
        <v>367</v>
      </c>
      <c r="E4250" t="s">
        <v>276</v>
      </c>
      <c r="F4250" t="s">
        <v>425</v>
      </c>
      <c r="G4250" s="8" t="s">
        <v>426</v>
      </c>
      <c r="H4250" t="s">
        <v>322</v>
      </c>
      <c r="I4250" s="7">
        <v>0</v>
      </c>
      <c r="L4250" s="7">
        <v>3016213427</v>
      </c>
      <c r="M4250" s="7">
        <v>440353590</v>
      </c>
      <c r="N4250" s="7">
        <v>298769900</v>
      </c>
      <c r="O4250" s="20" t="str">
        <f t="shared" si="134"/>
        <v/>
      </c>
    </row>
    <row r="4251" spans="1:15">
      <c r="A4251" s="20" t="str">
        <f t="shared" si="133"/>
        <v>Landsbankinn hf.Landsbankinn Lífeyrisbók verðtryggð</v>
      </c>
      <c r="B4251" s="20" t="str">
        <f>_xlfn.IFNA(INDEX(Listi!$AI:$AI,MATCH(C4251,Listi!$AJ:$AJ,0)),INDEX(Listi!T:T,MATCH(C4251,Listi!U:U,0)))</f>
        <v>Landsbankinn</v>
      </c>
      <c r="C4251" t="s">
        <v>249</v>
      </c>
      <c r="D4251" t="s">
        <v>598</v>
      </c>
      <c r="E4251" t="s">
        <v>276</v>
      </c>
      <c r="F4251" t="s">
        <v>425</v>
      </c>
      <c r="G4251" s="8" t="s">
        <v>426</v>
      </c>
      <c r="H4251" t="s">
        <v>322</v>
      </c>
      <c r="I4251" s="7">
        <v>0</v>
      </c>
      <c r="L4251" s="7">
        <v>66896053137</v>
      </c>
      <c r="M4251" s="7">
        <v>6692476029</v>
      </c>
      <c r="N4251" s="7">
        <v>4680072987</v>
      </c>
      <c r="O4251" s="20" t="str">
        <f t="shared" si="134"/>
        <v/>
      </c>
    </row>
    <row r="4252" spans="1:15">
      <c r="A4252" s="20" t="str">
        <f t="shared" si="133"/>
        <v>Lífeyrissjóður bændaSamtryggingardeild</v>
      </c>
      <c r="B4252" s="20" t="str">
        <f>_xlfn.IFNA(INDEX(Listi!$AI:$AI,MATCH(C4252,Listi!$AJ:$AJ,0)),INDEX(Listi!T:T,MATCH(C4252,Listi!U:U,0)))</f>
        <v>Lífeyrissjóður bænda</v>
      </c>
      <c r="C4252" t="s">
        <v>252</v>
      </c>
      <c r="D4252" t="s">
        <v>205</v>
      </c>
      <c r="E4252" t="s">
        <v>275</v>
      </c>
      <c r="F4252" t="s">
        <v>425</v>
      </c>
      <c r="G4252" s="8" t="s">
        <v>426</v>
      </c>
      <c r="H4252" t="s">
        <v>322</v>
      </c>
      <c r="I4252" s="7">
        <v>213925167</v>
      </c>
      <c r="L4252" s="7">
        <v>45108278171</v>
      </c>
      <c r="M4252" s="7">
        <v>776003397</v>
      </c>
      <c r="N4252" s="7">
        <v>1921473168</v>
      </c>
      <c r="O4252" s="20" t="str">
        <f t="shared" si="134"/>
        <v/>
      </c>
    </row>
    <row r="4253" spans="1:15">
      <c r="A4253" s="20" t="str">
        <f t="shared" si="133"/>
        <v>Lífeyrissjóður bankamannaAldursdeild</v>
      </c>
      <c r="B4253" s="20" t="str">
        <f>_xlfn.IFNA(INDEX(Listi!$AI:$AI,MATCH(C4253,Listi!$AJ:$AJ,0)),INDEX(Listi!T:T,MATCH(C4253,Listi!U:U,0)))</f>
        <v>Lífeyrissjóður bankam.</v>
      </c>
      <c r="C4253" t="s">
        <v>250</v>
      </c>
      <c r="D4253" t="s">
        <v>251</v>
      </c>
      <c r="E4253" t="s">
        <v>275</v>
      </c>
      <c r="F4253" t="s">
        <v>425</v>
      </c>
      <c r="G4253" s="8" t="s">
        <v>426</v>
      </c>
      <c r="H4253" t="s">
        <v>322</v>
      </c>
      <c r="I4253" s="7">
        <v>2704533000</v>
      </c>
      <c r="L4253" s="7">
        <v>61369964000</v>
      </c>
      <c r="M4253" s="7">
        <v>1996063000</v>
      </c>
      <c r="N4253" s="7">
        <v>753444000</v>
      </c>
      <c r="O4253" s="20" t="str">
        <f t="shared" si="134"/>
        <v/>
      </c>
    </row>
    <row r="4254" spans="1:15">
      <c r="A4254" s="20" t="str">
        <f t="shared" si="133"/>
        <v>Lífeyrissjóður bankamannaHlutfallsdeild</v>
      </c>
      <c r="B4254" s="20" t="str">
        <f>_xlfn.IFNA(INDEX(Listi!$AI:$AI,MATCH(C4254,Listi!$AJ:$AJ,0)),INDEX(Listi!T:T,MATCH(C4254,Listi!U:U,0)))</f>
        <v>Lífeyrissjóður bankam.</v>
      </c>
      <c r="C4254" t="s">
        <v>250</v>
      </c>
      <c r="D4254" t="s">
        <v>467</v>
      </c>
      <c r="E4254" t="s">
        <v>275</v>
      </c>
      <c r="F4254" t="s">
        <v>425</v>
      </c>
      <c r="G4254" s="8" t="s">
        <v>426</v>
      </c>
      <c r="H4254" t="s">
        <v>322</v>
      </c>
      <c r="I4254" s="7">
        <v>1</v>
      </c>
      <c r="L4254" s="7">
        <v>40286427000</v>
      </c>
      <c r="M4254" s="7">
        <v>125147000</v>
      </c>
      <c r="N4254" s="7">
        <v>2741197000</v>
      </c>
      <c r="O4254" s="20" t="str">
        <f t="shared" si="134"/>
        <v/>
      </c>
    </row>
    <row r="4255" spans="1:15">
      <c r="A4255" s="20" t="str">
        <f t="shared" si="133"/>
        <v>Lífeyrissjóður RangæingaSamtryggingardeild</v>
      </c>
      <c r="B4255" s="20" t="str">
        <f>_xlfn.IFNA(INDEX(Listi!$AI:$AI,MATCH(C4255,Listi!$AJ:$AJ,0)),INDEX(Listi!T:T,MATCH(C4255,Listi!U:U,0)))</f>
        <v>Lífeyrissjóður Rang.</v>
      </c>
      <c r="C4255" t="s">
        <v>253</v>
      </c>
      <c r="D4255" t="s">
        <v>205</v>
      </c>
      <c r="E4255" t="s">
        <v>275</v>
      </c>
      <c r="F4255" t="s">
        <v>425</v>
      </c>
      <c r="G4255" s="8" t="s">
        <v>426</v>
      </c>
      <c r="H4255" t="s">
        <v>322</v>
      </c>
      <c r="I4255" s="7">
        <v>83425000</v>
      </c>
      <c r="L4255" s="7">
        <v>18949790000</v>
      </c>
      <c r="M4255" s="7">
        <v>835894000</v>
      </c>
      <c r="N4255" s="7">
        <v>386250000</v>
      </c>
      <c r="O4255" s="20" t="str">
        <f t="shared" si="134"/>
        <v/>
      </c>
    </row>
    <row r="4256" spans="1:15">
      <c r="A4256" s="20" t="str">
        <f t="shared" si="133"/>
        <v>Lífeyrissjóður starfsmanna AkureyrarbæjarSamtryggingardeild</v>
      </c>
      <c r="B4256" s="20" t="str">
        <f>_xlfn.IFNA(INDEX(Listi!$AI:$AI,MATCH(C4256,Listi!$AJ:$AJ,0)),INDEX(Listi!T:T,MATCH(C4256,Listi!U:U,0)))</f>
        <v>Lífeyrissj. starfsm. Akureyrarb.</v>
      </c>
      <c r="C4256" t="s">
        <v>274</v>
      </c>
      <c r="D4256" t="s">
        <v>205</v>
      </c>
      <c r="E4256" t="s">
        <v>275</v>
      </c>
      <c r="F4256" t="s">
        <v>425</v>
      </c>
      <c r="G4256" s="8" t="s">
        <v>426</v>
      </c>
      <c r="H4256" t="s">
        <v>322</v>
      </c>
      <c r="I4256" s="7">
        <v>0</v>
      </c>
      <c r="L4256" s="7">
        <v>14569496826</v>
      </c>
      <c r="M4256" s="7">
        <v>46271787</v>
      </c>
      <c r="N4256" s="7">
        <v>1160288032</v>
      </c>
      <c r="O4256" s="20" t="str">
        <f t="shared" si="134"/>
        <v/>
      </c>
    </row>
    <row r="4257" spans="1:15">
      <c r="A4257" s="20" t="str">
        <f t="shared" si="133"/>
        <v>Lífeyrissjóður starfsmanna Búnaðarbanka ÍslandsSamtryggingardeild</v>
      </c>
      <c r="B4257" s="20" t="str">
        <f>_xlfn.IFNA(INDEX(Listi!$AI:$AI,MATCH(C4257,Listi!$AJ:$AJ,0)),INDEX(Listi!T:T,MATCH(C4257,Listi!U:U,0)))</f>
        <v>Lífeyrissj. starfsm. Búnaðarb.Ísl.</v>
      </c>
      <c r="C4257" t="s">
        <v>254</v>
      </c>
      <c r="D4257" t="s">
        <v>205</v>
      </c>
      <c r="E4257" t="s">
        <v>275</v>
      </c>
      <c r="F4257" t="s">
        <v>425</v>
      </c>
      <c r="G4257" s="8" t="s">
        <v>426</v>
      </c>
      <c r="H4257" t="s">
        <v>322</v>
      </c>
      <c r="I4257" s="7">
        <v>16997000</v>
      </c>
      <c r="L4257" s="7">
        <v>27921283000</v>
      </c>
      <c r="M4257" s="7">
        <v>7378000</v>
      </c>
      <c r="N4257" s="7">
        <v>1535577000</v>
      </c>
      <c r="O4257" s="20" t="str">
        <f t="shared" si="134"/>
        <v/>
      </c>
    </row>
    <row r="4258" spans="1:15">
      <c r="A4258" s="20" t="str">
        <f t="shared" si="133"/>
        <v>Lífeyrissjóður starfsmanna ReykjavíkurborgarSamtryggingardeild</v>
      </c>
      <c r="B4258" s="20" t="str">
        <f>_xlfn.IFNA(INDEX(Listi!$AI:$AI,MATCH(C4258,Listi!$AJ:$AJ,0)),INDEX(Listi!T:T,MATCH(C4258,Listi!U:U,0)))</f>
        <v>Lífeyrissj. starfsm. Reykjav.</v>
      </c>
      <c r="C4258" t="s">
        <v>255</v>
      </c>
      <c r="D4258" t="s">
        <v>205</v>
      </c>
      <c r="E4258" t="s">
        <v>275</v>
      </c>
      <c r="F4258" t="s">
        <v>425</v>
      </c>
      <c r="G4258" s="8" t="s">
        <v>426</v>
      </c>
      <c r="H4258" t="s">
        <v>322</v>
      </c>
      <c r="I4258" s="7">
        <v>0</v>
      </c>
      <c r="L4258" s="7">
        <v>92450251598</v>
      </c>
      <c r="M4258" s="7">
        <v>217604296</v>
      </c>
      <c r="N4258" s="7">
        <v>6195210428</v>
      </c>
      <c r="O4258" s="20" t="str">
        <f t="shared" si="134"/>
        <v/>
      </c>
    </row>
    <row r="4259" spans="1:15">
      <c r="A4259" s="20" t="str">
        <f t="shared" si="133"/>
        <v>Lífeyrissjóður starfsmanna ríkisinsA-deild</v>
      </c>
      <c r="B4259" s="20" t="str">
        <f>_xlfn.IFNA(INDEX(Listi!$AI:$AI,MATCH(C4259,Listi!$AJ:$AJ,0)),INDEX(Listi!T:T,MATCH(C4259,Listi!U:U,0)))</f>
        <v>LSR</v>
      </c>
      <c r="C4259" t="s">
        <v>256</v>
      </c>
      <c r="D4259" t="s">
        <v>257</v>
      </c>
      <c r="E4259" t="s">
        <v>275</v>
      </c>
      <c r="F4259" s="8" t="s">
        <v>425</v>
      </c>
      <c r="G4259" s="8" t="s">
        <v>426</v>
      </c>
      <c r="H4259" t="s">
        <v>322</v>
      </c>
      <c r="I4259" s="7">
        <v>65942593742</v>
      </c>
      <c r="L4259" s="7">
        <v>1024402726080</v>
      </c>
      <c r="M4259" s="7">
        <v>38030413328</v>
      </c>
      <c r="N4259" s="7">
        <v>13011563069</v>
      </c>
      <c r="O4259" s="20" t="str">
        <f t="shared" si="134"/>
        <v/>
      </c>
    </row>
    <row r="4260" spans="1:15">
      <c r="A4260" s="20" t="str">
        <f t="shared" si="133"/>
        <v>Lífeyrissjóður starfsmanna ríkisinsB-deild</v>
      </c>
      <c r="B4260" s="20" t="str">
        <f>_xlfn.IFNA(INDEX(Listi!$AI:$AI,MATCH(C4260,Listi!$AJ:$AJ,0)),INDEX(Listi!T:T,MATCH(C4260,Listi!U:U,0)))</f>
        <v>LSR</v>
      </c>
      <c r="C4260" t="s">
        <v>256</v>
      </c>
      <c r="D4260" t="s">
        <v>218</v>
      </c>
      <c r="E4260" t="s">
        <v>275</v>
      </c>
      <c r="F4260" s="8" t="s">
        <v>425</v>
      </c>
      <c r="G4260" s="8" t="s">
        <v>426</v>
      </c>
      <c r="H4260" t="s">
        <v>322</v>
      </c>
      <c r="I4260" s="7">
        <v>3136703922</v>
      </c>
      <c r="L4260" s="7">
        <v>297381500048</v>
      </c>
      <c r="M4260" s="7">
        <v>1364474032</v>
      </c>
      <c r="N4260" s="7">
        <v>62409553231</v>
      </c>
      <c r="O4260" s="20" t="str">
        <f t="shared" si="134"/>
        <v/>
      </c>
    </row>
    <row r="4261" spans="1:15">
      <c r="A4261" s="20" t="str">
        <f t="shared" si="133"/>
        <v>Lífeyrissjóður starfsmanna ríkisinsLeið I</v>
      </c>
      <c r="B4261" s="20" t="str">
        <f>_xlfn.IFNA(INDEX(Listi!$AI:$AI,MATCH(C4261,Listi!$AJ:$AJ,0)),INDEX(Listi!T:T,MATCH(C4261,Listi!U:U,0)))</f>
        <v>LSR</v>
      </c>
      <c r="C4261" t="s">
        <v>256</v>
      </c>
      <c r="D4261" t="s">
        <v>258</v>
      </c>
      <c r="E4261" t="s">
        <v>276</v>
      </c>
      <c r="F4261" s="8" t="s">
        <v>425</v>
      </c>
      <c r="G4261" s="8" t="s">
        <v>426</v>
      </c>
      <c r="H4261" t="s">
        <v>322</v>
      </c>
      <c r="I4261" s="7">
        <v>0</v>
      </c>
      <c r="L4261" s="7">
        <v>11704214939</v>
      </c>
      <c r="M4261" s="7">
        <v>547428342</v>
      </c>
      <c r="N4261" s="7">
        <v>195323403</v>
      </c>
      <c r="O4261" s="20" t="str">
        <f t="shared" si="134"/>
        <v/>
      </c>
    </row>
    <row r="4262" spans="1:15">
      <c r="A4262" s="20" t="str">
        <f t="shared" si="133"/>
        <v>Lífeyrissjóður starfsmanna ríkisinsLeið II</v>
      </c>
      <c r="B4262" s="20" t="str">
        <f>_xlfn.IFNA(INDEX(Listi!$AI:$AI,MATCH(C4262,Listi!$AJ:$AJ,0)),INDEX(Listi!T:T,MATCH(C4262,Listi!U:U,0)))</f>
        <v>LSR</v>
      </c>
      <c r="C4262" t="s">
        <v>256</v>
      </c>
      <c r="D4262" t="s">
        <v>259</v>
      </c>
      <c r="E4262" t="s">
        <v>276</v>
      </c>
      <c r="F4262" s="8" t="s">
        <v>425</v>
      </c>
      <c r="G4262" s="8" t="s">
        <v>426</v>
      </c>
      <c r="H4262" t="s">
        <v>322</v>
      </c>
      <c r="I4262" s="7">
        <v>0</v>
      </c>
      <c r="L4262" s="7">
        <v>3365164594</v>
      </c>
      <c r="M4262" s="7">
        <v>379849453</v>
      </c>
      <c r="N4262" s="7">
        <v>93142056</v>
      </c>
      <c r="O4262" s="20" t="str">
        <f t="shared" si="134"/>
        <v/>
      </c>
    </row>
    <row r="4263" spans="1:15">
      <c r="A4263" s="20" t="str">
        <f t="shared" si="133"/>
        <v>Lífeyrissjóður starfsmanna ríkisinsLeið III</v>
      </c>
      <c r="B4263" s="20" t="str">
        <f>_xlfn.IFNA(INDEX(Listi!$AI:$AI,MATCH(C4263,Listi!$AJ:$AJ,0)),INDEX(Listi!T:T,MATCH(C4263,Listi!U:U,0)))</f>
        <v>LSR</v>
      </c>
      <c r="C4263" t="s">
        <v>256</v>
      </c>
      <c r="D4263" t="s">
        <v>260</v>
      </c>
      <c r="E4263" t="s">
        <v>276</v>
      </c>
      <c r="F4263" s="8" t="s">
        <v>425</v>
      </c>
      <c r="G4263" s="8" t="s">
        <v>426</v>
      </c>
      <c r="H4263" t="s">
        <v>322</v>
      </c>
      <c r="I4263" s="7">
        <v>0</v>
      </c>
      <c r="L4263" s="7">
        <v>9959294621</v>
      </c>
      <c r="M4263" s="7">
        <v>743287481</v>
      </c>
      <c r="N4263" s="7">
        <v>349903833</v>
      </c>
      <c r="O4263" s="20" t="str">
        <f t="shared" si="134"/>
        <v/>
      </c>
    </row>
    <row r="4264" spans="1:15">
      <c r="A4264" s="20" t="str">
        <f t="shared" ref="A4264:A4325" si="135">CONCATENATE(C4264,D4264)</f>
        <v>Lífeyrissjóður Tannlæknafél ÍslDeild I/Séreign</v>
      </c>
      <c r="B4264" s="20" t="str">
        <f>_xlfn.IFNA(INDEX(Listi!$AI:$AI,MATCH(C4264,Listi!$AJ:$AJ,0)),INDEX(Listi!T:T,MATCH(C4264,Listi!U:U,0)))</f>
        <v>Lífeyrissj. Tannlækna</v>
      </c>
      <c r="C4264" t="s">
        <v>261</v>
      </c>
      <c r="D4264" t="s">
        <v>207</v>
      </c>
      <c r="E4264" t="s">
        <v>276</v>
      </c>
      <c r="F4264" s="8" t="s">
        <v>425</v>
      </c>
      <c r="G4264" s="8" t="s">
        <v>426</v>
      </c>
      <c r="H4264" t="s">
        <v>322</v>
      </c>
      <c r="I4264" s="7">
        <v>59867717</v>
      </c>
      <c r="L4264" s="7">
        <v>6768408488</v>
      </c>
      <c r="M4264" s="7">
        <v>272759192</v>
      </c>
      <c r="N4264" s="7">
        <v>153838058</v>
      </c>
      <c r="O4264" s="20" t="str">
        <f t="shared" si="134"/>
        <v/>
      </c>
    </row>
    <row r="4265" spans="1:15">
      <c r="A4265" s="20" t="str">
        <f t="shared" si="135"/>
        <v>Lífeyrissjóður Tannlæknafél ÍslSamtryggingardeild</v>
      </c>
      <c r="B4265" s="20" t="str">
        <f>_xlfn.IFNA(INDEX(Listi!$AI:$AI,MATCH(C4265,Listi!$AJ:$AJ,0)),INDEX(Listi!T:T,MATCH(C4265,Listi!U:U,0)))</f>
        <v>Lífeyrissj. Tannlækna</v>
      </c>
      <c r="C4265" t="s">
        <v>261</v>
      </c>
      <c r="D4265" t="s">
        <v>205</v>
      </c>
      <c r="E4265" t="s">
        <v>275</v>
      </c>
      <c r="F4265" s="8" t="s">
        <v>425</v>
      </c>
      <c r="G4265" s="8" t="s">
        <v>426</v>
      </c>
      <c r="H4265" t="s">
        <v>322</v>
      </c>
      <c r="I4265" s="7">
        <v>17657226</v>
      </c>
      <c r="L4265" s="7">
        <v>2241251214</v>
      </c>
      <c r="M4265" s="7">
        <v>112827287</v>
      </c>
      <c r="N4265" s="7">
        <v>17930159</v>
      </c>
      <c r="O4265" s="20" t="str">
        <f t="shared" si="134"/>
        <v/>
      </c>
    </row>
    <row r="4266" spans="1:15">
      <c r="A4266" s="20" t="str">
        <f t="shared" si="135"/>
        <v>Lífeyrissjóður verslunarmannaÆvileið 1</v>
      </c>
      <c r="B4266" s="20" t="str">
        <f>_xlfn.IFNA(INDEX(Listi!$AI:$AI,MATCH(C4266,Listi!$AJ:$AJ,0)),INDEX(Listi!T:T,MATCH(C4266,Listi!U:U,0)))</f>
        <v>Lífeyrissj. Verslunarm.</v>
      </c>
      <c r="C4266" t="s">
        <v>206</v>
      </c>
      <c r="D4266" t="s">
        <v>310</v>
      </c>
      <c r="E4266" t="s">
        <v>276</v>
      </c>
      <c r="F4266" s="8" t="s">
        <v>425</v>
      </c>
      <c r="G4266" s="8" t="s">
        <v>426</v>
      </c>
      <c r="H4266" t="s">
        <v>322</v>
      </c>
      <c r="I4266" s="7">
        <v>0</v>
      </c>
      <c r="L4266" s="7">
        <v>2860479562</v>
      </c>
      <c r="M4266" s="7">
        <v>819651283</v>
      </c>
      <c r="N4266" s="7">
        <v>12562366</v>
      </c>
      <c r="O4266" s="20" t="str">
        <f t="shared" si="134"/>
        <v/>
      </c>
    </row>
    <row r="4267" spans="1:15">
      <c r="A4267" s="20" t="str">
        <f t="shared" si="135"/>
        <v>Lífeyrissjóður verslunarmannaÆvileið 2</v>
      </c>
      <c r="B4267" s="20" t="str">
        <f>_xlfn.IFNA(INDEX(Listi!$AI:$AI,MATCH(C4267,Listi!$AJ:$AJ,0)),INDEX(Listi!T:T,MATCH(C4267,Listi!U:U,0)))</f>
        <v>Lífeyrissj. Verslunarm.</v>
      </c>
      <c r="C4267" t="s">
        <v>206</v>
      </c>
      <c r="D4267" t="s">
        <v>309</v>
      </c>
      <c r="E4267" t="s">
        <v>276</v>
      </c>
      <c r="F4267" s="8" t="s">
        <v>425</v>
      </c>
      <c r="G4267" s="8" t="s">
        <v>426</v>
      </c>
      <c r="H4267" t="s">
        <v>322</v>
      </c>
      <c r="I4267" s="7">
        <v>0</v>
      </c>
      <c r="L4267" s="7">
        <v>2325064159</v>
      </c>
      <c r="M4267" s="7">
        <v>465663194</v>
      </c>
      <c r="N4267" s="7">
        <v>32037995</v>
      </c>
      <c r="O4267" s="20" t="str">
        <f t="shared" si="134"/>
        <v/>
      </c>
    </row>
    <row r="4268" spans="1:15">
      <c r="A4268" s="20" t="str">
        <f t="shared" si="135"/>
        <v>Lífeyrissjóður verslunarmannaÆvileið 3</v>
      </c>
      <c r="B4268" s="20" t="str">
        <f>_xlfn.IFNA(INDEX(Listi!$AI:$AI,MATCH(C4268,Listi!$AJ:$AJ,0)),INDEX(Listi!T:T,MATCH(C4268,Listi!U:U,0)))</f>
        <v>Lífeyrissj. Verslunarm.</v>
      </c>
      <c r="C4268" t="s">
        <v>206</v>
      </c>
      <c r="D4268" t="s">
        <v>308</v>
      </c>
      <c r="E4268" t="s">
        <v>276</v>
      </c>
      <c r="F4268" s="8" t="s">
        <v>425</v>
      </c>
      <c r="G4268" s="8" t="s">
        <v>426</v>
      </c>
      <c r="H4268" t="s">
        <v>322</v>
      </c>
      <c r="I4268" s="7">
        <v>0</v>
      </c>
      <c r="L4268" s="7">
        <v>1567402319</v>
      </c>
      <c r="M4268" s="7">
        <v>325961302</v>
      </c>
      <c r="N4268" s="7">
        <v>60283998</v>
      </c>
      <c r="O4268" s="20" t="str">
        <f t="shared" si="134"/>
        <v/>
      </c>
    </row>
    <row r="4269" spans="1:15">
      <c r="A4269" s="20" t="str">
        <f t="shared" si="135"/>
        <v>Lífeyrissjóður verslunarmannaDeild I/Séreign</v>
      </c>
      <c r="B4269" s="20" t="str">
        <f>_xlfn.IFNA(INDEX(Listi!$AI:$AI,MATCH(C4269,Listi!$AJ:$AJ,0)),INDEX(Listi!T:T,MATCH(C4269,Listi!U:U,0)))</f>
        <v>Lífeyrissj. Verslunarm.</v>
      </c>
      <c r="C4269" t="s">
        <v>206</v>
      </c>
      <c r="D4269" t="s">
        <v>207</v>
      </c>
      <c r="E4269" t="s">
        <v>276</v>
      </c>
      <c r="F4269" t="s">
        <v>425</v>
      </c>
      <c r="G4269" s="8" t="s">
        <v>426</v>
      </c>
      <c r="H4269" t="s">
        <v>322</v>
      </c>
      <c r="I4269" s="7">
        <v>2928911543</v>
      </c>
      <c r="L4269" s="7">
        <v>19785724399</v>
      </c>
      <c r="M4269" s="7">
        <v>729937912</v>
      </c>
      <c r="N4269" s="7">
        <v>458382791</v>
      </c>
      <c r="O4269" s="20" t="str">
        <f t="shared" si="134"/>
        <v/>
      </c>
    </row>
    <row r="4270" spans="1:15">
      <c r="A4270" s="20" t="str">
        <f t="shared" si="135"/>
        <v>Lífeyrissjóður verslunarmannaSamtryggingardeild</v>
      </c>
      <c r="B4270" s="20" t="str">
        <f>_xlfn.IFNA(INDEX(Listi!$AI:$AI,MATCH(C4270,Listi!$AJ:$AJ,0)),INDEX(Listi!T:T,MATCH(C4270,Listi!U:U,0)))</f>
        <v>Lífeyrissj. Verslunarm.</v>
      </c>
      <c r="C4270" t="s">
        <v>206</v>
      </c>
      <c r="D4270" t="s">
        <v>205</v>
      </c>
      <c r="E4270" t="s">
        <v>275</v>
      </c>
      <c r="F4270" t="s">
        <v>425</v>
      </c>
      <c r="G4270" s="8" t="s">
        <v>426</v>
      </c>
      <c r="H4270" t="s">
        <v>322</v>
      </c>
      <c r="I4270" s="7">
        <v>173876763736</v>
      </c>
      <c r="L4270" s="7">
        <v>1174592806906</v>
      </c>
      <c r="M4270" s="7">
        <v>35794261112</v>
      </c>
      <c r="N4270" s="7">
        <v>21965137185</v>
      </c>
      <c r="O4270" s="20" t="str">
        <f t="shared" si="134"/>
        <v/>
      </c>
    </row>
    <row r="4271" spans="1:15">
      <c r="A4271" s="20" t="str">
        <f t="shared" si="135"/>
        <v>Lífeyrissjóður VestmannaeyjaSafn I</v>
      </c>
      <c r="B4271" s="20" t="str">
        <f>_xlfn.IFNA(INDEX(Listi!$AI:$AI,MATCH(C4271,Listi!$AJ:$AJ,0)),INDEX(Listi!T:T,MATCH(C4271,Listi!U:U,0)))</f>
        <v>Lífeyrissj. Vestm.</v>
      </c>
      <c r="C4271" t="s">
        <v>262</v>
      </c>
      <c r="D4271" t="s">
        <v>210</v>
      </c>
      <c r="E4271" t="s">
        <v>276</v>
      </c>
      <c r="F4271" t="s">
        <v>425</v>
      </c>
      <c r="G4271" s="8" t="s">
        <v>426</v>
      </c>
      <c r="H4271" t="s">
        <v>322</v>
      </c>
      <c r="I4271" s="7">
        <v>0</v>
      </c>
      <c r="L4271" s="7">
        <v>381311221</v>
      </c>
      <c r="M4271" s="7">
        <v>44104006</v>
      </c>
      <c r="N4271" s="7">
        <v>13592960</v>
      </c>
      <c r="O4271" s="20" t="str">
        <f t="shared" si="134"/>
        <v/>
      </c>
    </row>
    <row r="4272" spans="1:15">
      <c r="A4272" s="20" t="str">
        <f t="shared" si="135"/>
        <v>Lífeyrissjóður VestmannaeyjaSafn II</v>
      </c>
      <c r="B4272" s="20" t="str">
        <f>_xlfn.IFNA(INDEX(Listi!$AI:$AI,MATCH(C4272,Listi!$AJ:$AJ,0)),INDEX(Listi!T:T,MATCH(C4272,Listi!U:U,0)))</f>
        <v>Lífeyrissj. Vestm.</v>
      </c>
      <c r="C4272" t="s">
        <v>262</v>
      </c>
      <c r="D4272" t="s">
        <v>211</v>
      </c>
      <c r="E4272" t="s">
        <v>276</v>
      </c>
      <c r="F4272" t="s">
        <v>425</v>
      </c>
      <c r="G4272" s="8" t="s">
        <v>426</v>
      </c>
      <c r="H4272" t="s">
        <v>322</v>
      </c>
      <c r="I4272" s="7">
        <v>0</v>
      </c>
      <c r="L4272" s="7">
        <v>571440191</v>
      </c>
      <c r="M4272" s="7">
        <v>40240404</v>
      </c>
      <c r="N4272" s="7">
        <v>18659289</v>
      </c>
      <c r="O4272" s="20" t="str">
        <f t="shared" si="134"/>
        <v/>
      </c>
    </row>
    <row r="4273" spans="1:15">
      <c r="A4273" s="20" t="str">
        <f t="shared" si="135"/>
        <v>Lífeyrissjóður VestmannaeyjaSamtryggingardeild</v>
      </c>
      <c r="B4273" s="20" t="str">
        <f>_xlfn.IFNA(INDEX(Listi!$AI:$AI,MATCH(C4273,Listi!$AJ:$AJ,0)),INDEX(Listi!T:T,MATCH(C4273,Listi!U:U,0)))</f>
        <v>Lífeyrissj. Vestm.</v>
      </c>
      <c r="C4273" t="s">
        <v>262</v>
      </c>
      <c r="D4273" t="s">
        <v>205</v>
      </c>
      <c r="E4273" t="s">
        <v>275</v>
      </c>
      <c r="F4273" t="s">
        <v>425</v>
      </c>
      <c r="G4273" s="8" t="s">
        <v>426</v>
      </c>
      <c r="H4273" t="s">
        <v>322</v>
      </c>
      <c r="I4273" s="7">
        <v>0</v>
      </c>
      <c r="L4273" s="7">
        <v>85198020532</v>
      </c>
      <c r="M4273" s="7">
        <v>1944643004</v>
      </c>
      <c r="N4273" s="7">
        <v>2198060399</v>
      </c>
      <c r="O4273" s="20" t="str">
        <f t="shared" si="134"/>
        <v/>
      </c>
    </row>
    <row r="4274" spans="1:15">
      <c r="A4274" s="20" t="str">
        <f t="shared" si="135"/>
        <v>Lífsval - lífeyrissparnaðurLífsval 1</v>
      </c>
      <c r="B4274" s="20" t="str">
        <f>_xlfn.IFNA(INDEX(Listi!$AI:$AI,MATCH(C4274,Listi!$AJ:$AJ,0)),INDEX(Listi!T:T,MATCH(C4274,Listi!U:U,0)))</f>
        <v>Lífsval</v>
      </c>
      <c r="C4274" t="s">
        <v>263</v>
      </c>
      <c r="D4274" t="s">
        <v>264</v>
      </c>
      <c r="E4274" t="s">
        <v>276</v>
      </c>
      <c r="F4274" t="s">
        <v>425</v>
      </c>
      <c r="G4274" s="8" t="s">
        <v>426</v>
      </c>
      <c r="H4274" t="s">
        <v>322</v>
      </c>
      <c r="I4274" s="7">
        <v>0</v>
      </c>
      <c r="L4274" s="7">
        <v>1792991246</v>
      </c>
      <c r="M4274" s="7">
        <v>203244065</v>
      </c>
      <c r="N4274" s="7">
        <v>81003579</v>
      </c>
      <c r="O4274" s="20" t="str">
        <f t="shared" si="134"/>
        <v/>
      </c>
    </row>
    <row r="4275" spans="1:15">
      <c r="A4275" s="20" t="str">
        <f t="shared" si="135"/>
        <v>Lífsval - lífeyrissparnaðurLífsval 2</v>
      </c>
      <c r="B4275" s="20" t="str">
        <f>_xlfn.IFNA(INDEX(Listi!$AI:$AI,MATCH(C4275,Listi!$AJ:$AJ,0)),INDEX(Listi!T:T,MATCH(C4275,Listi!U:U,0)))</f>
        <v>Lífsval</v>
      </c>
      <c r="C4275" t="s">
        <v>263</v>
      </c>
      <c r="D4275" t="s">
        <v>265</v>
      </c>
      <c r="E4275" t="s">
        <v>276</v>
      </c>
      <c r="F4275" t="s">
        <v>425</v>
      </c>
      <c r="G4275" s="8" t="s">
        <v>426</v>
      </c>
      <c r="H4275" t="s">
        <v>322</v>
      </c>
      <c r="I4275" s="7">
        <v>0</v>
      </c>
      <c r="L4275" s="7">
        <v>79660340</v>
      </c>
      <c r="M4275" s="7">
        <v>14369045</v>
      </c>
      <c r="N4275" s="7">
        <v>2695304</v>
      </c>
      <c r="O4275" s="20" t="str">
        <f t="shared" si="134"/>
        <v/>
      </c>
    </row>
    <row r="4276" spans="1:15">
      <c r="A4276" s="20" t="str">
        <f t="shared" si="135"/>
        <v>Lífsval - lífeyrissparnaðurLífsval 3</v>
      </c>
      <c r="B4276" s="20" t="str">
        <f>_xlfn.IFNA(INDEX(Listi!$AI:$AI,MATCH(C4276,Listi!$AJ:$AJ,0)),INDEX(Listi!T:T,MATCH(C4276,Listi!U:U,0)))</f>
        <v>Lífsval</v>
      </c>
      <c r="C4276" t="s">
        <v>263</v>
      </c>
      <c r="D4276" t="s">
        <v>266</v>
      </c>
      <c r="E4276" t="s">
        <v>276</v>
      </c>
      <c r="F4276" t="s">
        <v>425</v>
      </c>
      <c r="G4276" s="8" t="s">
        <v>426</v>
      </c>
      <c r="H4276" t="s">
        <v>322</v>
      </c>
      <c r="I4276" s="7">
        <v>0</v>
      </c>
      <c r="L4276" s="7">
        <v>131239774</v>
      </c>
      <c r="M4276" s="7">
        <v>16635787</v>
      </c>
      <c r="N4276" s="7">
        <v>3548138</v>
      </c>
      <c r="O4276" s="20" t="str">
        <f t="shared" si="134"/>
        <v/>
      </c>
    </row>
    <row r="4277" spans="1:15">
      <c r="A4277" s="20" t="str">
        <f t="shared" si="135"/>
        <v>Lífsval - lífeyrissparnaðurLífsval 4</v>
      </c>
      <c r="B4277" s="20" t="str">
        <f>_xlfn.IFNA(INDEX(Listi!$AI:$AI,MATCH(C4277,Listi!$AJ:$AJ,0)),INDEX(Listi!T:T,MATCH(C4277,Listi!U:U,0)))</f>
        <v>Lífsval</v>
      </c>
      <c r="C4277" t="s">
        <v>263</v>
      </c>
      <c r="D4277" t="s">
        <v>267</v>
      </c>
      <c r="E4277" t="s">
        <v>276</v>
      </c>
      <c r="F4277" t="s">
        <v>425</v>
      </c>
      <c r="G4277" s="8" t="s">
        <v>426</v>
      </c>
      <c r="H4277" t="s">
        <v>322</v>
      </c>
      <c r="I4277" s="7">
        <v>0</v>
      </c>
      <c r="L4277" s="7">
        <v>71752064</v>
      </c>
      <c r="M4277" s="7">
        <v>15238959</v>
      </c>
      <c r="N4277" s="7">
        <v>2058992</v>
      </c>
      <c r="O4277" s="20" t="str">
        <f t="shared" si="134"/>
        <v/>
      </c>
    </row>
    <row r="4278" spans="1:15">
      <c r="A4278" s="20" t="str">
        <f t="shared" si="135"/>
        <v>Lífsverk lífeyrissjóðurLífsverk I/Séreign</v>
      </c>
      <c r="B4278" s="20" t="str">
        <f>_xlfn.IFNA(INDEX(Listi!$AI:$AI,MATCH(C4278,Listi!$AJ:$AJ,0)),INDEX(Listi!T:T,MATCH(C4278,Listi!U:U,0)))</f>
        <v xml:space="preserve">Lífsverk  </v>
      </c>
      <c r="C4278" t="s">
        <v>268</v>
      </c>
      <c r="D4278" t="s">
        <v>269</v>
      </c>
      <c r="E4278" t="s">
        <v>276</v>
      </c>
      <c r="F4278" t="s">
        <v>425</v>
      </c>
      <c r="G4278" s="8" t="s">
        <v>426</v>
      </c>
      <c r="H4278" t="s">
        <v>322</v>
      </c>
      <c r="I4278" s="7">
        <v>0</v>
      </c>
      <c r="L4278" s="7">
        <v>4582957000</v>
      </c>
      <c r="M4278" s="7">
        <v>635926000</v>
      </c>
      <c r="N4278" s="7">
        <v>22708000</v>
      </c>
      <c r="O4278" s="20" t="str">
        <f t="shared" si="134"/>
        <v/>
      </c>
    </row>
    <row r="4279" spans="1:15">
      <c r="A4279" s="20" t="str">
        <f t="shared" si="135"/>
        <v>Lífsverk lífeyrissjóðurLífsverk II/Séreign</v>
      </c>
      <c r="B4279" s="20" t="str">
        <f>_xlfn.IFNA(INDEX(Listi!$AI:$AI,MATCH(C4279,Listi!$AJ:$AJ,0)),INDEX(Listi!T:T,MATCH(C4279,Listi!U:U,0)))</f>
        <v xml:space="preserve">Lífsverk  </v>
      </c>
      <c r="C4279" t="s">
        <v>268</v>
      </c>
      <c r="D4279" t="s">
        <v>270</v>
      </c>
      <c r="E4279" t="s">
        <v>276</v>
      </c>
      <c r="F4279" t="s">
        <v>425</v>
      </c>
      <c r="G4279" s="8" t="s">
        <v>426</v>
      </c>
      <c r="H4279" t="s">
        <v>322</v>
      </c>
      <c r="I4279" s="7">
        <v>0</v>
      </c>
      <c r="L4279" s="7">
        <v>23735073000</v>
      </c>
      <c r="M4279" s="7">
        <v>2073571000</v>
      </c>
      <c r="N4279" s="7">
        <v>249365000</v>
      </c>
      <c r="O4279" s="20" t="str">
        <f t="shared" si="134"/>
        <v/>
      </c>
    </row>
    <row r="4280" spans="1:15">
      <c r="A4280" s="20" t="str">
        <f t="shared" si="135"/>
        <v>Lífsverk lífeyrissjóðurLífsverk III/Séreign</v>
      </c>
      <c r="B4280" s="20" t="str">
        <f>_xlfn.IFNA(INDEX(Listi!$AI:$AI,MATCH(C4280,Listi!$AJ:$AJ,0)),INDEX(Listi!T:T,MATCH(C4280,Listi!U:U,0)))</f>
        <v xml:space="preserve">Lífsverk  </v>
      </c>
      <c r="C4280" t="s">
        <v>268</v>
      </c>
      <c r="D4280" t="s">
        <v>271</v>
      </c>
      <c r="E4280" t="s">
        <v>276</v>
      </c>
      <c r="F4280" t="s">
        <v>425</v>
      </c>
      <c r="G4280" s="8" t="s">
        <v>426</v>
      </c>
      <c r="H4280" t="s">
        <v>322</v>
      </c>
      <c r="I4280" s="7">
        <v>0</v>
      </c>
      <c r="L4280" s="7">
        <v>653814000</v>
      </c>
      <c r="M4280" s="7">
        <v>105107000</v>
      </c>
      <c r="N4280" s="7">
        <v>2613000</v>
      </c>
      <c r="O4280" s="20" t="str">
        <f t="shared" si="134"/>
        <v/>
      </c>
    </row>
    <row r="4281" spans="1:15">
      <c r="A4281" s="20" t="str">
        <f t="shared" si="135"/>
        <v>Lífsverk lífeyrissjóðurSamtryggingardeild</v>
      </c>
      <c r="B4281" s="20" t="str">
        <f>_xlfn.IFNA(INDEX(Listi!$AI:$AI,MATCH(C4281,Listi!$AJ:$AJ,0)),INDEX(Listi!T:T,MATCH(C4281,Listi!U:U,0)))</f>
        <v xml:space="preserve">Lífsverk  </v>
      </c>
      <c r="C4281" t="s">
        <v>268</v>
      </c>
      <c r="D4281" t="s">
        <v>205</v>
      </c>
      <c r="E4281" t="s">
        <v>275</v>
      </c>
      <c r="F4281" t="s">
        <v>425</v>
      </c>
      <c r="G4281" s="8" t="s">
        <v>426</v>
      </c>
      <c r="H4281" t="s">
        <v>322</v>
      </c>
      <c r="I4281" s="7">
        <v>6652085000</v>
      </c>
      <c r="L4281" s="7">
        <v>120542527000</v>
      </c>
      <c r="M4281" s="7">
        <v>4397803000</v>
      </c>
      <c r="N4281" s="7">
        <v>1423151000</v>
      </c>
      <c r="O4281" s="20" t="str">
        <f t="shared" si="134"/>
        <v/>
      </c>
    </row>
    <row r="4282" spans="1:15">
      <c r="A4282" s="20" t="str">
        <f t="shared" si="135"/>
        <v>Söfnunarsjóður lífeyrisréttindaDeild I/Innlán</v>
      </c>
      <c r="B4282" s="20" t="str">
        <f>_xlfn.IFNA(INDEX(Listi!$AI:$AI,MATCH(C4282,Listi!$AJ:$AJ,0)),INDEX(Listi!T:T,MATCH(C4282,Listi!U:U,0)))</f>
        <v>Söfnunarsj.</v>
      </c>
      <c r="C4282" t="s">
        <v>272</v>
      </c>
      <c r="D4282" t="s">
        <v>273</v>
      </c>
      <c r="E4282" t="s">
        <v>276</v>
      </c>
      <c r="F4282" t="s">
        <v>425</v>
      </c>
      <c r="G4282" s="8" t="s">
        <v>426</v>
      </c>
      <c r="H4282" t="s">
        <v>322</v>
      </c>
      <c r="I4282" s="7">
        <v>0</v>
      </c>
      <c r="L4282" s="7">
        <v>2001731914</v>
      </c>
      <c r="M4282" s="7">
        <v>133561634</v>
      </c>
      <c r="N4282" s="7">
        <v>44803565</v>
      </c>
      <c r="O4282" s="20" t="str">
        <f t="shared" si="134"/>
        <v/>
      </c>
    </row>
    <row r="4283" spans="1:15">
      <c r="A4283" s="20" t="str">
        <f t="shared" si="135"/>
        <v>Söfnunarsjóður lífeyrisréttindaDeild III/Séreign</v>
      </c>
      <c r="B4283" s="20" t="str">
        <f>_xlfn.IFNA(INDEX(Listi!$AI:$AI,MATCH(C4283,Listi!$AJ:$AJ,0)),INDEX(Listi!T:T,MATCH(C4283,Listi!U:U,0)))</f>
        <v>Söfnunarsj.</v>
      </c>
      <c r="C4283" t="s">
        <v>272</v>
      </c>
      <c r="D4283" t="s">
        <v>599</v>
      </c>
      <c r="E4283" t="s">
        <v>276</v>
      </c>
      <c r="F4283" t="s">
        <v>425</v>
      </c>
      <c r="G4283" s="8" t="s">
        <v>426</v>
      </c>
      <c r="H4283" t="s">
        <v>322</v>
      </c>
      <c r="I4283" s="7">
        <v>0</v>
      </c>
      <c r="L4283" s="7">
        <v>24413085</v>
      </c>
      <c r="M4283" s="7">
        <v>24697577</v>
      </c>
      <c r="N4283" s="7">
        <v>900000</v>
      </c>
      <c r="O4283" s="20" t="str">
        <f t="shared" si="134"/>
        <v/>
      </c>
    </row>
    <row r="4284" spans="1:15">
      <c r="A4284" s="20" t="str">
        <f t="shared" si="135"/>
        <v>Söfnunarsjóður lífeyrisréttindaDeildII/Séreign</v>
      </c>
      <c r="B4284" s="20" t="str">
        <f>_xlfn.IFNA(INDEX(Listi!$AI:$AI,MATCH(C4284,Listi!$AJ:$AJ,0)),INDEX(Listi!T:T,MATCH(C4284,Listi!U:U,0)))</f>
        <v>Söfnunarsj.</v>
      </c>
      <c r="C4284" t="s">
        <v>272</v>
      </c>
      <c r="D4284" t="s">
        <v>586</v>
      </c>
      <c r="E4284" t="s">
        <v>276</v>
      </c>
      <c r="F4284" t="s">
        <v>425</v>
      </c>
      <c r="G4284" s="8" t="s">
        <v>426</v>
      </c>
      <c r="H4284" t="s">
        <v>322</v>
      </c>
      <c r="I4284" s="7">
        <v>0</v>
      </c>
      <c r="L4284" s="7">
        <v>1654616477</v>
      </c>
      <c r="M4284" s="7">
        <v>128539213</v>
      </c>
      <c r="N4284" s="7">
        <v>22846291</v>
      </c>
      <c r="O4284" s="20" t="str">
        <f t="shared" si="134"/>
        <v/>
      </c>
    </row>
    <row r="4285" spans="1:15">
      <c r="A4285" s="20" t="str">
        <f t="shared" si="135"/>
        <v>Söfnunarsjóður lífeyrisréttindaSamtryggingardeild</v>
      </c>
      <c r="B4285" s="20" t="str">
        <f>_xlfn.IFNA(INDEX(Listi!$AI:$AI,MATCH(C4285,Listi!$AJ:$AJ,0)),INDEX(Listi!T:T,MATCH(C4285,Listi!U:U,0)))</f>
        <v>Söfnunarsj.</v>
      </c>
      <c r="C4285" t="s">
        <v>272</v>
      </c>
      <c r="D4285" t="s">
        <v>205</v>
      </c>
      <c r="E4285" t="s">
        <v>275</v>
      </c>
      <c r="F4285" t="s">
        <v>425</v>
      </c>
      <c r="G4285" s="8" t="s">
        <v>426</v>
      </c>
      <c r="H4285" t="s">
        <v>322</v>
      </c>
      <c r="I4285" s="7">
        <v>20164515792</v>
      </c>
      <c r="L4285" s="7">
        <v>238978847889</v>
      </c>
      <c r="M4285" s="7">
        <v>4967193409</v>
      </c>
      <c r="N4285" s="7">
        <v>6076487652</v>
      </c>
      <c r="O4285" s="20" t="str">
        <f t="shared" si="134"/>
        <v/>
      </c>
    </row>
    <row r="4286" spans="1:15">
      <c r="A4286" s="20" t="str">
        <f t="shared" si="135"/>
        <v>Stapi lífeyrissjóðurSafn I</v>
      </c>
      <c r="B4286" s="20" t="str">
        <f>_xlfn.IFNA(INDEX(Listi!$AI:$AI,MATCH(C4286,Listi!$AJ:$AJ,0)),INDEX(Listi!T:T,MATCH(C4286,Listi!U:U,0)))</f>
        <v xml:space="preserve">Stapi  </v>
      </c>
      <c r="C4286" t="s">
        <v>209</v>
      </c>
      <c r="D4286" t="s">
        <v>210</v>
      </c>
      <c r="E4286" t="s">
        <v>276</v>
      </c>
      <c r="F4286" t="s">
        <v>425</v>
      </c>
      <c r="G4286" s="8" t="s">
        <v>426</v>
      </c>
      <c r="H4286" t="s">
        <v>322</v>
      </c>
      <c r="I4286" s="7">
        <v>0</v>
      </c>
      <c r="L4286" s="7">
        <v>2440828925</v>
      </c>
      <c r="M4286" s="7">
        <v>91567233</v>
      </c>
      <c r="N4286" s="7">
        <v>110755602</v>
      </c>
      <c r="O4286" s="20" t="str">
        <f t="shared" si="134"/>
        <v/>
      </c>
    </row>
    <row r="4287" spans="1:15">
      <c r="A4287" s="20" t="str">
        <f t="shared" si="135"/>
        <v>Stapi lífeyrissjóðurSafn II</v>
      </c>
      <c r="B4287" s="20" t="str">
        <f>_xlfn.IFNA(INDEX(Listi!$AI:$AI,MATCH(C4287,Listi!$AJ:$AJ,0)),INDEX(Listi!T:T,MATCH(C4287,Listi!U:U,0)))</f>
        <v xml:space="preserve">Stapi  </v>
      </c>
      <c r="C4287" t="s">
        <v>209</v>
      </c>
      <c r="D4287" t="s">
        <v>211</v>
      </c>
      <c r="E4287" t="s">
        <v>276</v>
      </c>
      <c r="F4287" t="s">
        <v>425</v>
      </c>
      <c r="G4287" s="8" t="s">
        <v>426</v>
      </c>
      <c r="H4287" t="s">
        <v>322</v>
      </c>
      <c r="I4287" s="7">
        <v>0</v>
      </c>
      <c r="L4287" s="7">
        <v>5710890273</v>
      </c>
      <c r="M4287" s="7">
        <v>262001316</v>
      </c>
      <c r="N4287" s="7">
        <v>164209410</v>
      </c>
      <c r="O4287" s="20" t="str">
        <f t="shared" si="134"/>
        <v/>
      </c>
    </row>
    <row r="4288" spans="1:15">
      <c r="A4288" s="20" t="str">
        <f t="shared" si="135"/>
        <v>Stapi lífeyrissjóðurSafn III</v>
      </c>
      <c r="B4288" s="20" t="str">
        <f>_xlfn.IFNA(INDEX(Listi!$AI:$AI,MATCH(C4288,Listi!$AJ:$AJ,0)),INDEX(Listi!T:T,MATCH(C4288,Listi!U:U,0)))</f>
        <v xml:space="preserve">Stapi  </v>
      </c>
      <c r="C4288" t="s">
        <v>209</v>
      </c>
      <c r="D4288" t="s">
        <v>212</v>
      </c>
      <c r="E4288" t="s">
        <v>276</v>
      </c>
      <c r="F4288" s="8" t="s">
        <v>425</v>
      </c>
      <c r="G4288" s="8" t="s">
        <v>426</v>
      </c>
      <c r="H4288" t="s">
        <v>322</v>
      </c>
      <c r="I4288" s="7">
        <v>0</v>
      </c>
      <c r="L4288" s="7">
        <v>268100084</v>
      </c>
      <c r="M4288" s="7">
        <v>24388890</v>
      </c>
      <c r="N4288" s="7">
        <v>9886128</v>
      </c>
      <c r="O4288" s="20" t="str">
        <f t="shared" si="134"/>
        <v/>
      </c>
    </row>
    <row r="4289" spans="1:15">
      <c r="A4289" s="20" t="str">
        <f t="shared" si="135"/>
        <v>Stapi lífeyrissjóðurTryggingardeild</v>
      </c>
      <c r="B4289" s="20" t="str">
        <f>_xlfn.IFNA(INDEX(Listi!$AI:$AI,MATCH(C4289,Listi!$AJ:$AJ,0)),INDEX(Listi!T:T,MATCH(C4289,Listi!U:U,0)))</f>
        <v xml:space="preserve">Stapi  </v>
      </c>
      <c r="C4289" t="s">
        <v>209</v>
      </c>
      <c r="D4289" t="s">
        <v>213</v>
      </c>
      <c r="E4289" t="s">
        <v>275</v>
      </c>
      <c r="F4289" s="8" t="s">
        <v>425</v>
      </c>
      <c r="G4289" s="8" t="s">
        <v>426</v>
      </c>
      <c r="H4289" t="s">
        <v>322</v>
      </c>
      <c r="I4289" s="7">
        <v>34549863866</v>
      </c>
      <c r="L4289" s="7">
        <v>348661724246</v>
      </c>
      <c r="M4289" s="7">
        <v>13807615154</v>
      </c>
      <c r="N4289" s="7">
        <v>7912918911</v>
      </c>
      <c r="O4289" s="20" t="str">
        <f t="shared" si="134"/>
        <v/>
      </c>
    </row>
    <row r="4290" spans="1:15">
      <c r="A4290" s="20" t="str">
        <f t="shared" si="135"/>
        <v>Stapi lífeyrissjóðurVarfærnasafnið</v>
      </c>
      <c r="B4290" s="20" t="str">
        <f>_xlfn.IFNA(INDEX(Listi!$AI:$AI,MATCH(C4290,Listi!$AJ:$AJ,0)),INDEX(Listi!T:T,MATCH(C4290,Listi!U:U,0)))</f>
        <v xml:space="preserve">Stapi  </v>
      </c>
      <c r="C4290" t="s">
        <v>209</v>
      </c>
      <c r="D4290" t="s">
        <v>392</v>
      </c>
      <c r="E4290" t="s">
        <v>276</v>
      </c>
      <c r="F4290" s="8" t="s">
        <v>425</v>
      </c>
      <c r="G4290" s="8" t="s">
        <v>426</v>
      </c>
      <c r="H4290" t="s">
        <v>322</v>
      </c>
      <c r="I4290" s="7">
        <v>0</v>
      </c>
      <c r="L4290" s="7">
        <v>471986044</v>
      </c>
      <c r="M4290" s="7">
        <v>137399159</v>
      </c>
      <c r="N4290" s="7">
        <v>6994496</v>
      </c>
      <c r="O4290" s="20" t="str">
        <f t="shared" ref="O4290:O4353" si="136">IFERROR(VLOOKUP(F4290,EhLykill,3,FALSE),"")</f>
        <v/>
      </c>
    </row>
    <row r="4291" spans="1:15">
      <c r="A4291" s="20" t="str">
        <f t="shared" si="135"/>
        <v>Almenni lífeyrissjóðurinnÆvisafn I</v>
      </c>
      <c r="B4291" s="20" t="str">
        <f>_xlfn.IFNA(INDEX(Listi!$AI:$AI,MATCH(C4291,Listi!$AJ:$AJ,0)),INDEX(Listi!T:T,MATCH(C4291,Listi!U:U,0)))</f>
        <v xml:space="preserve">Almenni </v>
      </c>
      <c r="C4291" t="s">
        <v>0</v>
      </c>
      <c r="D4291" t="s">
        <v>202</v>
      </c>
      <c r="E4291" t="s">
        <v>276</v>
      </c>
      <c r="F4291" s="8" t="s">
        <v>401</v>
      </c>
      <c r="G4291" s="8" t="s">
        <v>375</v>
      </c>
      <c r="H4291" t="s">
        <v>402</v>
      </c>
      <c r="I4291" s="7">
        <v>0</v>
      </c>
      <c r="L4291" s="7">
        <v>43068273823</v>
      </c>
      <c r="M4291" s="7">
        <v>4413720640</v>
      </c>
      <c r="N4291" s="7">
        <v>641257097</v>
      </c>
      <c r="O4291" s="20" t="str">
        <f t="shared" si="136"/>
        <v/>
      </c>
    </row>
    <row r="4292" spans="1:15">
      <c r="A4292" s="20" t="str">
        <f t="shared" si="135"/>
        <v>Almenni lífeyrissjóðurinnÆvisafn II</v>
      </c>
      <c r="B4292" s="20" t="str">
        <f>_xlfn.IFNA(INDEX(Listi!$AI:$AI,MATCH(C4292,Listi!$AJ:$AJ,0)),INDEX(Listi!T:T,MATCH(C4292,Listi!U:U,0)))</f>
        <v xml:space="preserve">Almenni </v>
      </c>
      <c r="C4292" t="s">
        <v>0</v>
      </c>
      <c r="D4292" t="s">
        <v>203</v>
      </c>
      <c r="E4292" t="s">
        <v>276</v>
      </c>
      <c r="F4292" s="8" t="s">
        <v>401</v>
      </c>
      <c r="G4292" s="8" t="s">
        <v>375</v>
      </c>
      <c r="H4292" t="s">
        <v>402</v>
      </c>
      <c r="I4292" s="7">
        <v>0</v>
      </c>
      <c r="L4292" s="7">
        <v>86460235807</v>
      </c>
      <c r="M4292" s="7">
        <v>3970537445</v>
      </c>
      <c r="N4292" s="7">
        <v>1539034493</v>
      </c>
      <c r="O4292" s="20" t="str">
        <f t="shared" si="136"/>
        <v/>
      </c>
    </row>
    <row r="4293" spans="1:15">
      <c r="A4293" s="20" t="str">
        <f t="shared" si="135"/>
        <v>Almenni lífeyrissjóðurinnÆvisafn III</v>
      </c>
      <c r="B4293" s="20" t="str">
        <f>_xlfn.IFNA(INDEX(Listi!$AI:$AI,MATCH(C4293,Listi!$AJ:$AJ,0)),INDEX(Listi!T:T,MATCH(C4293,Listi!U:U,0)))</f>
        <v xml:space="preserve">Almenni </v>
      </c>
      <c r="C4293" t="s">
        <v>0</v>
      </c>
      <c r="D4293" t="s">
        <v>204</v>
      </c>
      <c r="E4293" t="s">
        <v>276</v>
      </c>
      <c r="F4293" s="8" t="s">
        <v>401</v>
      </c>
      <c r="G4293" s="8" t="s">
        <v>375</v>
      </c>
      <c r="H4293" t="s">
        <v>402</v>
      </c>
      <c r="I4293" s="7">
        <v>0</v>
      </c>
      <c r="L4293" s="7">
        <v>33890180699</v>
      </c>
      <c r="M4293" s="7">
        <v>1571509194</v>
      </c>
      <c r="N4293" s="7">
        <v>920421683</v>
      </c>
      <c r="O4293" s="20" t="str">
        <f t="shared" si="136"/>
        <v/>
      </c>
    </row>
    <row r="4294" spans="1:15">
      <c r="A4294" s="20" t="str">
        <f t="shared" si="135"/>
        <v>Almenni lífeyrissjóðurinnHúsnæðissafn</v>
      </c>
      <c r="B4294" s="20" t="str">
        <f>_xlfn.IFNA(INDEX(Listi!$AI:$AI,MATCH(C4294,Listi!$AJ:$AJ,0)),INDEX(Listi!T:T,MATCH(C4294,Listi!U:U,0)))</f>
        <v xml:space="preserve">Almenni </v>
      </c>
      <c r="C4294" t="s">
        <v>0</v>
      </c>
      <c r="D4294" t="s">
        <v>315</v>
      </c>
      <c r="E4294" t="s">
        <v>276</v>
      </c>
      <c r="F4294" s="8" t="s">
        <v>401</v>
      </c>
      <c r="G4294" s="8" t="s">
        <v>375</v>
      </c>
      <c r="H4294" t="s">
        <v>402</v>
      </c>
      <c r="I4294" s="7">
        <v>0</v>
      </c>
      <c r="L4294" s="7">
        <v>487895879</v>
      </c>
      <c r="M4294" s="7">
        <v>166428361</v>
      </c>
      <c r="N4294" s="7">
        <v>18080096</v>
      </c>
      <c r="O4294" s="20" t="str">
        <f t="shared" si="136"/>
        <v/>
      </c>
    </row>
    <row r="4295" spans="1:15">
      <c r="A4295" s="20" t="str">
        <f t="shared" si="135"/>
        <v>Almenni lífeyrissjóðurinnInnlánssafn</v>
      </c>
      <c r="B4295" s="20" t="str">
        <f>_xlfn.IFNA(INDEX(Listi!$AI:$AI,MATCH(C4295,Listi!$AJ:$AJ,0)),INDEX(Listi!T:T,MATCH(C4295,Listi!U:U,0)))</f>
        <v xml:space="preserve">Almenni </v>
      </c>
      <c r="C4295" t="s">
        <v>0</v>
      </c>
      <c r="D4295" t="s">
        <v>1</v>
      </c>
      <c r="E4295" t="s">
        <v>276</v>
      </c>
      <c r="F4295" s="8" t="s">
        <v>401</v>
      </c>
      <c r="G4295" s="8" t="s">
        <v>375</v>
      </c>
      <c r="H4295" t="s">
        <v>402</v>
      </c>
      <c r="I4295" s="7">
        <v>0</v>
      </c>
      <c r="L4295" s="7">
        <v>26587944379</v>
      </c>
      <c r="M4295" s="7">
        <v>1016779991</v>
      </c>
      <c r="N4295" s="7">
        <v>1031869724</v>
      </c>
      <c r="O4295" s="20" t="str">
        <f t="shared" si="136"/>
        <v/>
      </c>
    </row>
    <row r="4296" spans="1:15">
      <c r="A4296" s="20" t="str">
        <f t="shared" si="135"/>
        <v>Almenni lífeyrissjóðurinnRíkissafn langt</v>
      </c>
      <c r="B4296" s="20" t="str">
        <f>_xlfn.IFNA(INDEX(Listi!$AI:$AI,MATCH(C4296,Listi!$AJ:$AJ,0)),INDEX(Listi!T:T,MATCH(C4296,Listi!U:U,0)))</f>
        <v xml:space="preserve">Almenni </v>
      </c>
      <c r="C4296" t="s">
        <v>0</v>
      </c>
      <c r="D4296" t="s">
        <v>199</v>
      </c>
      <c r="E4296" t="s">
        <v>276</v>
      </c>
      <c r="F4296" s="8" t="s">
        <v>401</v>
      </c>
      <c r="G4296" s="8" t="s">
        <v>375</v>
      </c>
      <c r="H4296" t="s">
        <v>402</v>
      </c>
      <c r="I4296" s="7">
        <v>0</v>
      </c>
      <c r="L4296" s="7">
        <v>1193680171</v>
      </c>
      <c r="M4296" s="7">
        <v>61272573</v>
      </c>
      <c r="N4296" s="7">
        <v>40105929</v>
      </c>
      <c r="O4296" s="20" t="str">
        <f t="shared" si="136"/>
        <v/>
      </c>
    </row>
    <row r="4297" spans="1:15">
      <c r="A4297" s="20" t="str">
        <f t="shared" si="135"/>
        <v>Almenni lífeyrissjóðurinnRíkissafn stutt</v>
      </c>
      <c r="B4297" s="20" t="str">
        <f>_xlfn.IFNA(INDEX(Listi!$AI:$AI,MATCH(C4297,Listi!$AJ:$AJ,0)),INDEX(Listi!T:T,MATCH(C4297,Listi!U:U,0)))</f>
        <v xml:space="preserve">Almenni </v>
      </c>
      <c r="C4297" t="s">
        <v>0</v>
      </c>
      <c r="D4297" t="s">
        <v>200</v>
      </c>
      <c r="E4297" t="s">
        <v>276</v>
      </c>
      <c r="F4297" t="s">
        <v>401</v>
      </c>
      <c r="G4297" s="8" t="s">
        <v>375</v>
      </c>
      <c r="H4297" t="s">
        <v>402</v>
      </c>
      <c r="I4297" s="7">
        <v>0</v>
      </c>
      <c r="L4297" s="7">
        <v>541893627</v>
      </c>
      <c r="M4297" s="7">
        <v>20423158</v>
      </c>
      <c r="N4297" s="7">
        <v>14899899</v>
      </c>
      <c r="O4297" s="20" t="str">
        <f t="shared" si="136"/>
        <v/>
      </c>
    </row>
    <row r="4298" spans="1:15">
      <c r="A4298" s="20" t="str">
        <f t="shared" si="135"/>
        <v>Almenni lífeyrissjóðurinnTryggingadeild</v>
      </c>
      <c r="B4298" s="20" t="str">
        <f>_xlfn.IFNA(INDEX(Listi!$AI:$AI,MATCH(C4298,Listi!$AJ:$AJ,0)),INDEX(Listi!T:T,MATCH(C4298,Listi!U:U,0)))</f>
        <v xml:space="preserve">Almenni </v>
      </c>
      <c r="C4298" t="s">
        <v>0</v>
      </c>
      <c r="D4298" t="s">
        <v>201</v>
      </c>
      <c r="E4298" t="s">
        <v>275</v>
      </c>
      <c r="F4298" t="s">
        <v>401</v>
      </c>
      <c r="G4298" s="8" t="s">
        <v>375</v>
      </c>
      <c r="H4298" t="s">
        <v>402</v>
      </c>
      <c r="I4298" s="7">
        <v>0</v>
      </c>
      <c r="L4298" s="7">
        <v>174784296254</v>
      </c>
      <c r="M4298" s="7">
        <v>7497244534</v>
      </c>
      <c r="N4298" s="7">
        <v>3057046932</v>
      </c>
      <c r="O4298" s="20" t="str">
        <f t="shared" si="136"/>
        <v/>
      </c>
    </row>
    <row r="4299" spans="1:15">
      <c r="A4299" s="20" t="str">
        <f t="shared" si="135"/>
        <v>Birta lífeyrissjóðurBlönduð leið</v>
      </c>
      <c r="B4299" s="20" t="str">
        <f>_xlfn.IFNA(INDEX(Listi!$AI:$AI,MATCH(C4299,Listi!$AJ:$AJ,0)),INDEX(Listi!T:T,MATCH(C4299,Listi!U:U,0)))</f>
        <v xml:space="preserve">Birta  </v>
      </c>
      <c r="C4299" t="s">
        <v>298</v>
      </c>
      <c r="D4299" t="s">
        <v>314</v>
      </c>
      <c r="E4299" t="s">
        <v>276</v>
      </c>
      <c r="F4299" t="s">
        <v>401</v>
      </c>
      <c r="G4299" s="8" t="s">
        <v>375</v>
      </c>
      <c r="H4299" t="s">
        <v>402</v>
      </c>
      <c r="I4299" s="7">
        <v>0</v>
      </c>
      <c r="L4299" s="7">
        <v>6929716201</v>
      </c>
      <c r="M4299" s="7">
        <v>253995298</v>
      </c>
      <c r="N4299" s="7">
        <v>139753585</v>
      </c>
      <c r="O4299" s="20" t="str">
        <f t="shared" si="136"/>
        <v/>
      </c>
    </row>
    <row r="4300" spans="1:15">
      <c r="A4300" s="20" t="str">
        <f t="shared" si="135"/>
        <v>Birta lífeyrissjóðurInnlánsleið</v>
      </c>
      <c r="B4300" s="20" t="str">
        <f>_xlfn.IFNA(INDEX(Listi!$AI:$AI,MATCH(C4300,Listi!$AJ:$AJ,0)),INDEX(Listi!T:T,MATCH(C4300,Listi!U:U,0)))</f>
        <v xml:space="preserve">Birta  </v>
      </c>
      <c r="C4300" t="s">
        <v>298</v>
      </c>
      <c r="D4300" t="s">
        <v>208</v>
      </c>
      <c r="E4300" t="s">
        <v>276</v>
      </c>
      <c r="F4300" t="s">
        <v>401</v>
      </c>
      <c r="G4300" s="8" t="s">
        <v>375</v>
      </c>
      <c r="H4300" t="s">
        <v>402</v>
      </c>
      <c r="I4300" s="7">
        <v>0</v>
      </c>
      <c r="L4300" s="7">
        <v>4108971332</v>
      </c>
      <c r="M4300" s="7">
        <v>264842424</v>
      </c>
      <c r="N4300" s="7">
        <v>174324836</v>
      </c>
      <c r="O4300" s="20" t="str">
        <f t="shared" si="136"/>
        <v/>
      </c>
    </row>
    <row r="4301" spans="1:15">
      <c r="A4301" s="20" t="str">
        <f t="shared" si="135"/>
        <v>Birta lífeyrissjóðurSamtryggingardeild</v>
      </c>
      <c r="B4301" s="20" t="str">
        <f>_xlfn.IFNA(INDEX(Listi!$AI:$AI,MATCH(C4301,Listi!$AJ:$AJ,0)),INDEX(Listi!T:T,MATCH(C4301,Listi!U:U,0)))</f>
        <v xml:space="preserve">Birta  </v>
      </c>
      <c r="C4301" t="s">
        <v>298</v>
      </c>
      <c r="D4301" t="s">
        <v>205</v>
      </c>
      <c r="E4301" t="s">
        <v>275</v>
      </c>
      <c r="F4301" t="s">
        <v>401</v>
      </c>
      <c r="G4301" s="8" t="s">
        <v>375</v>
      </c>
      <c r="H4301" t="s">
        <v>402</v>
      </c>
      <c r="I4301" s="7">
        <v>-2.5</v>
      </c>
      <c r="L4301" s="7">
        <v>549755105944</v>
      </c>
      <c r="M4301" s="7">
        <v>18480897961</v>
      </c>
      <c r="N4301" s="7">
        <v>14075814006</v>
      </c>
      <c r="O4301" s="20" t="str">
        <f t="shared" si="136"/>
        <v/>
      </c>
    </row>
    <row r="4302" spans="1:15">
      <c r="A4302" s="20" t="str">
        <f t="shared" si="135"/>
        <v>Birta lífeyrissjóðurSkuldabréfaleið</v>
      </c>
      <c r="B4302" s="20" t="str">
        <f>_xlfn.IFNA(INDEX(Listi!$AI:$AI,MATCH(C4302,Listi!$AJ:$AJ,0)),INDEX(Listi!T:T,MATCH(C4302,Listi!U:U,0)))</f>
        <v xml:space="preserve">Birta  </v>
      </c>
      <c r="C4302" t="s">
        <v>298</v>
      </c>
      <c r="D4302" t="s">
        <v>313</v>
      </c>
      <c r="E4302" t="s">
        <v>276</v>
      </c>
      <c r="F4302" t="s">
        <v>401</v>
      </c>
      <c r="G4302" s="8" t="s">
        <v>375</v>
      </c>
      <c r="H4302" t="s">
        <v>402</v>
      </c>
      <c r="I4302" s="7">
        <v>0</v>
      </c>
      <c r="L4302" s="7">
        <v>8522374478</v>
      </c>
      <c r="M4302" s="7">
        <v>391005163</v>
      </c>
      <c r="N4302" s="7">
        <v>218104877</v>
      </c>
      <c r="O4302" s="20" t="str">
        <f t="shared" si="136"/>
        <v/>
      </c>
    </row>
    <row r="4303" spans="1:15">
      <c r="A4303" s="20" t="str">
        <f t="shared" si="135"/>
        <v>Birta lífeyrissjóðurTilgreind séreign</v>
      </c>
      <c r="B4303" s="20" t="str">
        <f>_xlfn.IFNA(INDEX(Listi!$AI:$AI,MATCH(C4303,Listi!$AJ:$AJ,0)),INDEX(Listi!T:T,MATCH(C4303,Listi!U:U,0)))</f>
        <v xml:space="preserve">Birta  </v>
      </c>
      <c r="C4303" t="s">
        <v>298</v>
      </c>
      <c r="D4303" t="s">
        <v>312</v>
      </c>
      <c r="E4303" t="s">
        <v>276</v>
      </c>
      <c r="F4303" t="s">
        <v>401</v>
      </c>
      <c r="G4303" s="8" t="s">
        <v>375</v>
      </c>
      <c r="H4303" t="s">
        <v>402</v>
      </c>
      <c r="I4303" s="7">
        <v>0</v>
      </c>
      <c r="L4303" s="7">
        <v>2234420297</v>
      </c>
      <c r="M4303" s="7">
        <v>511871981</v>
      </c>
      <c r="N4303" s="7">
        <v>36000223</v>
      </c>
      <c r="O4303" s="20" t="str">
        <f t="shared" si="136"/>
        <v/>
      </c>
    </row>
    <row r="4304" spans="1:15">
      <c r="A4304" s="20" t="str">
        <f t="shared" si="135"/>
        <v>Brú Lífeyrissjóður starfsmanna sveitarfélagaA-deild</v>
      </c>
      <c r="B4304" s="20" t="str">
        <f>_xlfn.IFNA(INDEX(Listi!$AI:$AI,MATCH(C4304,Listi!$AJ:$AJ,0)),INDEX(Listi!T:T,MATCH(C4304,Listi!U:U,0)))</f>
        <v>Brú</v>
      </c>
      <c r="C4304" t="s">
        <v>217</v>
      </c>
      <c r="D4304" t="s">
        <v>257</v>
      </c>
      <c r="E4304" t="s">
        <v>275</v>
      </c>
      <c r="F4304" t="s">
        <v>401</v>
      </c>
      <c r="G4304" s="8" t="s">
        <v>375</v>
      </c>
      <c r="H4304" t="s">
        <v>402</v>
      </c>
      <c r="I4304" s="7">
        <v>0</v>
      </c>
      <c r="L4304" s="7">
        <v>270469177889</v>
      </c>
      <c r="M4304" s="7">
        <v>13987858077</v>
      </c>
      <c r="N4304" s="7">
        <v>4793072329</v>
      </c>
      <c r="O4304" s="20" t="str">
        <f t="shared" si="136"/>
        <v/>
      </c>
    </row>
    <row r="4305" spans="1:15">
      <c r="A4305" s="20" t="str">
        <f t="shared" si="135"/>
        <v>Brú Lífeyrissjóður starfsmanna sveitarfélagaB-deild</v>
      </c>
      <c r="B4305" s="20" t="str">
        <f>_xlfn.IFNA(INDEX(Listi!$AI:$AI,MATCH(C4305,Listi!$AJ:$AJ,0)),INDEX(Listi!T:T,MATCH(C4305,Listi!U:U,0)))</f>
        <v>Brú</v>
      </c>
      <c r="C4305" t="s">
        <v>217</v>
      </c>
      <c r="D4305" t="s">
        <v>218</v>
      </c>
      <c r="E4305" t="s">
        <v>275</v>
      </c>
      <c r="F4305" t="s">
        <v>401</v>
      </c>
      <c r="G4305" s="8" t="s">
        <v>375</v>
      </c>
      <c r="H4305" t="s">
        <v>402</v>
      </c>
      <c r="I4305" s="7">
        <v>0</v>
      </c>
      <c r="L4305" s="7">
        <v>17004783831</v>
      </c>
      <c r="M4305" s="7">
        <v>119747694</v>
      </c>
      <c r="N4305" s="7">
        <v>3424817406</v>
      </c>
      <c r="O4305" s="20" t="str">
        <f t="shared" si="136"/>
        <v/>
      </c>
    </row>
    <row r="4306" spans="1:15">
      <c r="A4306" s="20" t="str">
        <f t="shared" si="135"/>
        <v>Brú Lífeyrissjóður starfsmanna sveitarfélagaV-deild</v>
      </c>
      <c r="B4306" s="20" t="str">
        <f>_xlfn.IFNA(INDEX(Listi!$AI:$AI,MATCH(C4306,Listi!$AJ:$AJ,0)),INDEX(Listi!T:T,MATCH(C4306,Listi!U:U,0)))</f>
        <v>Brú</v>
      </c>
      <c r="C4306" t="s">
        <v>217</v>
      </c>
      <c r="D4306" t="s">
        <v>219</v>
      </c>
      <c r="E4306" t="s">
        <v>275</v>
      </c>
      <c r="F4306" t="s">
        <v>401</v>
      </c>
      <c r="G4306" s="8" t="s">
        <v>375</v>
      </c>
      <c r="H4306" t="s">
        <v>402</v>
      </c>
      <c r="I4306" s="7">
        <v>0</v>
      </c>
      <c r="L4306" s="7">
        <v>54501394986</v>
      </c>
      <c r="M4306" s="7">
        <v>4188513374</v>
      </c>
      <c r="N4306" s="7">
        <v>455519059</v>
      </c>
      <c r="O4306" s="20" t="str">
        <f t="shared" si="136"/>
        <v/>
      </c>
    </row>
    <row r="4307" spans="1:15">
      <c r="A4307" s="20" t="str">
        <f t="shared" si="135"/>
        <v>Eftirlaunasj atvinnuflugmannaSamtryggingardeild</v>
      </c>
      <c r="B4307" s="20" t="str">
        <f>_xlfn.IFNA(INDEX(Listi!$AI:$AI,MATCH(C4307,Listi!$AJ:$AJ,0)),INDEX(Listi!T:T,MATCH(C4307,Listi!U:U,0)))</f>
        <v>EFÍA</v>
      </c>
      <c r="C4307" t="s">
        <v>220</v>
      </c>
      <c r="D4307" t="s">
        <v>205</v>
      </c>
      <c r="E4307" t="s">
        <v>275</v>
      </c>
      <c r="F4307" s="8" t="s">
        <v>401</v>
      </c>
      <c r="G4307" s="8" t="s">
        <v>375</v>
      </c>
      <c r="H4307" t="s">
        <v>402</v>
      </c>
      <c r="I4307" s="7">
        <v>0</v>
      </c>
      <c r="L4307" s="7">
        <v>58542663000</v>
      </c>
      <c r="M4307" s="7">
        <v>1477262000</v>
      </c>
      <c r="N4307" s="7">
        <v>1113313000</v>
      </c>
      <c r="O4307" s="20" t="str">
        <f t="shared" si="136"/>
        <v/>
      </c>
    </row>
    <row r="4308" spans="1:15">
      <c r="A4308" s="20" t="str">
        <f t="shared" si="135"/>
        <v>Festa - lífeyrissjóðurSamtryggingardeild</v>
      </c>
      <c r="B4308" s="20" t="str">
        <f>_xlfn.IFNA(INDEX(Listi!$AI:$AI,MATCH(C4308,Listi!$AJ:$AJ,0)),INDEX(Listi!T:T,MATCH(C4308,Listi!U:U,0)))</f>
        <v xml:space="preserve">Festa </v>
      </c>
      <c r="C4308" t="s">
        <v>221</v>
      </c>
      <c r="D4308" t="s">
        <v>205</v>
      </c>
      <c r="E4308" t="s">
        <v>275</v>
      </c>
      <c r="F4308" s="8" t="s">
        <v>401</v>
      </c>
      <c r="G4308" s="8" t="s">
        <v>375</v>
      </c>
      <c r="H4308" t="s">
        <v>402</v>
      </c>
      <c r="I4308" s="7">
        <v>0</v>
      </c>
      <c r="L4308" s="7">
        <v>246318113722</v>
      </c>
      <c r="M4308" s="7">
        <v>11138196907</v>
      </c>
      <c r="N4308" s="7">
        <v>5180938287</v>
      </c>
      <c r="O4308" s="20" t="str">
        <f t="shared" si="136"/>
        <v/>
      </c>
    </row>
    <row r="4309" spans="1:15">
      <c r="A4309" s="20" t="str">
        <f t="shared" si="135"/>
        <v>Festa - lífeyrissjóðurSparnaðarleið I</v>
      </c>
      <c r="B4309" s="20" t="str">
        <f>_xlfn.IFNA(INDEX(Listi!$AI:$AI,MATCH(C4309,Listi!$AJ:$AJ,0)),INDEX(Listi!T:T,MATCH(C4309,Listi!U:U,0)))</f>
        <v xml:space="preserve">Festa </v>
      </c>
      <c r="C4309" t="s">
        <v>221</v>
      </c>
      <c r="D4309" t="s">
        <v>464</v>
      </c>
      <c r="E4309" t="s">
        <v>276</v>
      </c>
      <c r="F4309" s="8" t="s">
        <v>401</v>
      </c>
      <c r="G4309" s="8" t="s">
        <v>375</v>
      </c>
      <c r="H4309" t="s">
        <v>402</v>
      </c>
      <c r="I4309" s="7">
        <v>0</v>
      </c>
      <c r="L4309" s="7">
        <v>75585319</v>
      </c>
      <c r="M4309" s="7">
        <v>37671409</v>
      </c>
      <c r="N4309" s="7">
        <v>2063969</v>
      </c>
      <c r="O4309" s="20" t="str">
        <f t="shared" si="136"/>
        <v/>
      </c>
    </row>
    <row r="4310" spans="1:15">
      <c r="A4310" s="20" t="str">
        <f t="shared" si="135"/>
        <v>Festa - lífeyrissjóðurSparnaðarleið II</v>
      </c>
      <c r="B4310" s="20" t="str">
        <f>_xlfn.IFNA(INDEX(Listi!$AI:$AI,MATCH(C4310,Listi!$AJ:$AJ,0)),INDEX(Listi!T:T,MATCH(C4310,Listi!U:U,0)))</f>
        <v xml:space="preserve">Festa </v>
      </c>
      <c r="C4310" t="s">
        <v>221</v>
      </c>
      <c r="D4310" t="s">
        <v>388</v>
      </c>
      <c r="E4310" t="s">
        <v>276</v>
      </c>
      <c r="F4310" s="8" t="s">
        <v>401</v>
      </c>
      <c r="G4310" s="8" t="s">
        <v>375</v>
      </c>
      <c r="H4310" t="s">
        <v>402</v>
      </c>
      <c r="I4310" s="7">
        <v>0</v>
      </c>
      <c r="L4310" s="7">
        <v>1113180693</v>
      </c>
      <c r="M4310" s="7">
        <v>134564310</v>
      </c>
      <c r="N4310" s="7">
        <v>19363084</v>
      </c>
      <c r="O4310" s="20" t="str">
        <f t="shared" si="136"/>
        <v/>
      </c>
    </row>
    <row r="4311" spans="1:15">
      <c r="A4311" s="20" t="str">
        <f t="shared" si="135"/>
        <v>Frjálsi lífeyrissjóðurinnDeild/leið I</v>
      </c>
      <c r="B4311" s="20" t="str">
        <f>_xlfn.IFNA(INDEX(Listi!$AI:$AI,MATCH(C4311,Listi!$AJ:$AJ,0)),INDEX(Listi!T:T,MATCH(C4311,Listi!U:U,0)))</f>
        <v xml:space="preserve">Frjálsi </v>
      </c>
      <c r="C4311" t="s">
        <v>222</v>
      </c>
      <c r="D4311" t="s">
        <v>223</v>
      </c>
      <c r="E4311" t="s">
        <v>276</v>
      </c>
      <c r="F4311" s="8" t="s">
        <v>401</v>
      </c>
      <c r="G4311" s="8" t="s">
        <v>375</v>
      </c>
      <c r="H4311" t="s">
        <v>402</v>
      </c>
      <c r="I4311" s="7">
        <v>0</v>
      </c>
      <c r="L4311" s="7">
        <v>199278730000</v>
      </c>
      <c r="M4311" s="7">
        <v>10813020000</v>
      </c>
      <c r="N4311" s="7">
        <v>2178012000</v>
      </c>
      <c r="O4311" s="20" t="str">
        <f t="shared" si="136"/>
        <v/>
      </c>
    </row>
    <row r="4312" spans="1:15">
      <c r="A4312" s="20" t="str">
        <f t="shared" si="135"/>
        <v>Frjálsi lífeyrissjóðurinnDeild/leið II</v>
      </c>
      <c r="B4312" s="20" t="str">
        <f>_xlfn.IFNA(INDEX(Listi!$AI:$AI,MATCH(C4312,Listi!$AJ:$AJ,0)),INDEX(Listi!T:T,MATCH(C4312,Listi!U:U,0)))</f>
        <v xml:space="preserve">Frjálsi </v>
      </c>
      <c r="C4312" t="s">
        <v>222</v>
      </c>
      <c r="D4312" t="s">
        <v>224</v>
      </c>
      <c r="E4312" t="s">
        <v>276</v>
      </c>
      <c r="F4312" s="8" t="s">
        <v>401</v>
      </c>
      <c r="G4312" s="8" t="s">
        <v>375</v>
      </c>
      <c r="H4312" t="s">
        <v>402</v>
      </c>
      <c r="I4312" s="7">
        <v>0</v>
      </c>
      <c r="L4312" s="7">
        <v>29681370000</v>
      </c>
      <c r="M4312" s="7">
        <v>1864883000</v>
      </c>
      <c r="N4312" s="7">
        <v>401735000</v>
      </c>
      <c r="O4312" s="20" t="str">
        <f t="shared" si="136"/>
        <v/>
      </c>
    </row>
    <row r="4313" spans="1:15">
      <c r="A4313" s="20" t="str">
        <f t="shared" si="135"/>
        <v>Frjálsi lífeyrissjóðurinnDeild/leið III</v>
      </c>
      <c r="B4313" s="20" t="str">
        <f>_xlfn.IFNA(INDEX(Listi!$AI:$AI,MATCH(C4313,Listi!$AJ:$AJ,0)),INDEX(Listi!T:T,MATCH(C4313,Listi!U:U,0)))</f>
        <v xml:space="preserve">Frjálsi </v>
      </c>
      <c r="C4313" t="s">
        <v>222</v>
      </c>
      <c r="D4313" t="s">
        <v>225</v>
      </c>
      <c r="E4313" t="s">
        <v>276</v>
      </c>
      <c r="F4313" s="8" t="s">
        <v>401</v>
      </c>
      <c r="G4313" s="8" t="s">
        <v>375</v>
      </c>
      <c r="H4313" t="s">
        <v>402</v>
      </c>
      <c r="I4313" s="7">
        <v>0</v>
      </c>
      <c r="L4313" s="7">
        <v>43554797000</v>
      </c>
      <c r="M4313" s="7">
        <v>2564479000</v>
      </c>
      <c r="N4313" s="7">
        <v>1456678000</v>
      </c>
      <c r="O4313" s="20" t="str">
        <f t="shared" si="136"/>
        <v/>
      </c>
    </row>
    <row r="4314" spans="1:15">
      <c r="A4314" s="20" t="str">
        <f t="shared" si="135"/>
        <v>Frjálsi lífeyrissjóðurinnFrjálsi Áhætta</v>
      </c>
      <c r="B4314" s="20" t="str">
        <f>_xlfn.IFNA(INDEX(Listi!$AI:$AI,MATCH(C4314,Listi!$AJ:$AJ,0)),INDEX(Listi!T:T,MATCH(C4314,Listi!U:U,0)))</f>
        <v xml:space="preserve">Frjálsi </v>
      </c>
      <c r="C4314" t="s">
        <v>222</v>
      </c>
      <c r="D4314" t="s">
        <v>226</v>
      </c>
      <c r="E4314" t="s">
        <v>276</v>
      </c>
      <c r="F4314" s="8" t="s">
        <v>401</v>
      </c>
      <c r="G4314" s="8" t="s">
        <v>375</v>
      </c>
      <c r="H4314" t="s">
        <v>402</v>
      </c>
      <c r="I4314" s="7">
        <v>0</v>
      </c>
      <c r="L4314" s="7">
        <v>2707615000</v>
      </c>
      <c r="M4314" s="7">
        <v>335331000</v>
      </c>
      <c r="N4314" s="7">
        <v>1872000</v>
      </c>
      <c r="O4314" s="20" t="str">
        <f t="shared" si="136"/>
        <v/>
      </c>
    </row>
    <row r="4315" spans="1:15">
      <c r="A4315" s="20" t="str">
        <f t="shared" si="135"/>
        <v>Frjálsi lífeyrissjóðurinnSameiginleg deild</v>
      </c>
      <c r="B4315" s="20" t="str">
        <f>_xlfn.IFNA(INDEX(Listi!$AI:$AI,MATCH(C4315,Listi!$AJ:$AJ,0)),INDEX(Listi!T:T,MATCH(C4315,Listi!U:U,0)))</f>
        <v xml:space="preserve">Frjálsi </v>
      </c>
      <c r="C4315" t="s">
        <v>222</v>
      </c>
      <c r="D4315" t="s">
        <v>311</v>
      </c>
      <c r="E4315" t="s">
        <v>276</v>
      </c>
      <c r="F4315" s="8" t="s">
        <v>401</v>
      </c>
      <c r="G4315" s="8" t="s">
        <v>375</v>
      </c>
      <c r="H4315" t="s">
        <v>402</v>
      </c>
      <c r="I4315" s="7">
        <v>0</v>
      </c>
      <c r="L4315" s="7">
        <v>0</v>
      </c>
      <c r="M4315" s="7">
        <v>0</v>
      </c>
      <c r="N4315" s="7">
        <v>0</v>
      </c>
      <c r="O4315" s="20" t="str">
        <f t="shared" si="136"/>
        <v/>
      </c>
    </row>
    <row r="4316" spans="1:15">
      <c r="A4316" s="20" t="str">
        <f t="shared" si="135"/>
        <v>Frjálsi lífeyrissjóðurinnSamtryggingardeild</v>
      </c>
      <c r="B4316" s="20" t="str">
        <f>_xlfn.IFNA(INDEX(Listi!$AI:$AI,MATCH(C4316,Listi!$AJ:$AJ,0)),INDEX(Listi!T:T,MATCH(C4316,Listi!U:U,0)))</f>
        <v xml:space="preserve">Frjálsi </v>
      </c>
      <c r="C4316" t="s">
        <v>222</v>
      </c>
      <c r="D4316" t="s">
        <v>205</v>
      </c>
      <c r="E4316" t="s">
        <v>275</v>
      </c>
      <c r="F4316" s="8" t="s">
        <v>401</v>
      </c>
      <c r="G4316" s="8" t="s">
        <v>375</v>
      </c>
      <c r="H4316" t="s">
        <v>402</v>
      </c>
      <c r="I4316" s="7">
        <v>0</v>
      </c>
      <c r="L4316" s="7">
        <v>127148465000</v>
      </c>
      <c r="M4316" s="7">
        <v>7524433000</v>
      </c>
      <c r="N4316" s="7">
        <v>1254273000</v>
      </c>
      <c r="O4316" s="20" t="str">
        <f t="shared" si="136"/>
        <v/>
      </c>
    </row>
    <row r="4317" spans="1:15">
      <c r="A4317" s="20" t="str">
        <f t="shared" si="135"/>
        <v>Gildi - lífeyrissjóðurFramtíðarsýn 1</v>
      </c>
      <c r="B4317" s="20" t="str">
        <f>_xlfn.IFNA(INDEX(Listi!$AI:$AI,MATCH(C4317,Listi!$AJ:$AJ,0)),INDEX(Listi!T:T,MATCH(C4317,Listi!U:U,0)))</f>
        <v xml:space="preserve">Gildi  </v>
      </c>
      <c r="C4317" t="s">
        <v>227</v>
      </c>
      <c r="D4317" t="s">
        <v>373</v>
      </c>
      <c r="E4317" t="s">
        <v>276</v>
      </c>
      <c r="F4317" t="s">
        <v>401</v>
      </c>
      <c r="G4317" s="8" t="s">
        <v>375</v>
      </c>
      <c r="H4317" t="s">
        <v>402</v>
      </c>
      <c r="I4317" s="7">
        <v>0</v>
      </c>
      <c r="L4317" s="7">
        <v>3223959491</v>
      </c>
      <c r="M4317" s="7">
        <v>185065371</v>
      </c>
      <c r="N4317" s="7">
        <v>99697779</v>
      </c>
      <c r="O4317" s="20" t="str">
        <f t="shared" si="136"/>
        <v/>
      </c>
    </row>
    <row r="4318" spans="1:15">
      <c r="A4318" s="20" t="str">
        <f t="shared" si="135"/>
        <v>Gildi - lífeyrissjóðurFramtíðarsýn 2</v>
      </c>
      <c r="B4318" s="20" t="str">
        <f>_xlfn.IFNA(INDEX(Listi!$AI:$AI,MATCH(C4318,Listi!$AJ:$AJ,0)),INDEX(Listi!T:T,MATCH(C4318,Listi!U:U,0)))</f>
        <v xml:space="preserve">Gildi  </v>
      </c>
      <c r="C4318" t="s">
        <v>227</v>
      </c>
      <c r="D4318" t="s">
        <v>374</v>
      </c>
      <c r="E4318" t="s">
        <v>276</v>
      </c>
      <c r="F4318" t="s">
        <v>401</v>
      </c>
      <c r="G4318" s="8" t="s">
        <v>375</v>
      </c>
      <c r="H4318" t="s">
        <v>402</v>
      </c>
      <c r="I4318" s="7">
        <v>0</v>
      </c>
      <c r="L4318" s="7">
        <v>3172355810</v>
      </c>
      <c r="M4318" s="7">
        <v>227598529</v>
      </c>
      <c r="N4318" s="7">
        <v>70042741</v>
      </c>
      <c r="O4318" s="20" t="str">
        <f t="shared" si="136"/>
        <v/>
      </c>
    </row>
    <row r="4319" spans="1:15">
      <c r="A4319" s="20" t="str">
        <f t="shared" si="135"/>
        <v>Gildi - lífeyrissjóðurFramtíðarsýn 3</v>
      </c>
      <c r="B4319" s="20" t="str">
        <f>_xlfn.IFNA(INDEX(Listi!$AI:$AI,MATCH(C4319,Listi!$AJ:$AJ,0)),INDEX(Listi!T:T,MATCH(C4319,Listi!U:U,0)))</f>
        <v xml:space="preserve">Gildi  </v>
      </c>
      <c r="C4319" t="s">
        <v>227</v>
      </c>
      <c r="D4319" t="s">
        <v>380</v>
      </c>
      <c r="E4319" t="s">
        <v>276</v>
      </c>
      <c r="F4319" t="s">
        <v>401</v>
      </c>
      <c r="G4319" s="8" t="s">
        <v>375</v>
      </c>
      <c r="H4319" t="s">
        <v>402</v>
      </c>
      <c r="I4319" s="7">
        <v>0</v>
      </c>
      <c r="L4319" s="7">
        <v>1220667693</v>
      </c>
      <c r="M4319" s="7">
        <v>206427664</v>
      </c>
      <c r="N4319" s="7">
        <v>61376636</v>
      </c>
      <c r="O4319" s="20" t="str">
        <f t="shared" si="136"/>
        <v/>
      </c>
    </row>
    <row r="4320" spans="1:15">
      <c r="A4320" s="20" t="str">
        <f t="shared" si="135"/>
        <v>Gildi - lífeyrissjóðurSamtryggingardeild</v>
      </c>
      <c r="B4320" s="20" t="str">
        <f>_xlfn.IFNA(INDEX(Listi!$AI:$AI,MATCH(C4320,Listi!$AJ:$AJ,0)),INDEX(Listi!T:T,MATCH(C4320,Listi!U:U,0)))</f>
        <v xml:space="preserve">Gildi  </v>
      </c>
      <c r="C4320" t="s">
        <v>227</v>
      </c>
      <c r="D4320" t="s">
        <v>205</v>
      </c>
      <c r="E4320" t="s">
        <v>275</v>
      </c>
      <c r="F4320" t="s">
        <v>401</v>
      </c>
      <c r="G4320" s="8" t="s">
        <v>375</v>
      </c>
      <c r="H4320" t="s">
        <v>402</v>
      </c>
      <c r="I4320" s="7">
        <v>1.4</v>
      </c>
      <c r="L4320" s="7">
        <v>908474103084</v>
      </c>
      <c r="M4320" s="7">
        <v>33404441428</v>
      </c>
      <c r="N4320" s="7">
        <v>20772915594</v>
      </c>
      <c r="O4320" s="20" t="str">
        <f t="shared" si="136"/>
        <v/>
      </c>
    </row>
    <row r="4321" spans="1:15">
      <c r="A4321" s="20" t="str">
        <f t="shared" si="135"/>
        <v>Íslenski lífeyrissjóðurinnLíf 1</v>
      </c>
      <c r="B4321" s="20" t="str">
        <f>_xlfn.IFNA(INDEX(Listi!$AI:$AI,MATCH(C4321,Listi!$AJ:$AJ,0)),INDEX(Listi!T:T,MATCH(C4321,Listi!U:U,0)))</f>
        <v xml:space="preserve">Íslenski  </v>
      </c>
      <c r="C4321" t="s">
        <v>238</v>
      </c>
      <c r="D4321" t="s">
        <v>239</v>
      </c>
      <c r="E4321" t="s">
        <v>276</v>
      </c>
      <c r="F4321" t="s">
        <v>401</v>
      </c>
      <c r="G4321" s="8" t="s">
        <v>375</v>
      </c>
      <c r="H4321" t="s">
        <v>402</v>
      </c>
      <c r="I4321" s="7">
        <v>0</v>
      </c>
      <c r="L4321" s="7">
        <v>34645188332</v>
      </c>
      <c r="M4321" s="7">
        <v>5859453012</v>
      </c>
      <c r="N4321" s="7">
        <v>977930648</v>
      </c>
      <c r="O4321" s="20" t="str">
        <f t="shared" si="136"/>
        <v/>
      </c>
    </row>
    <row r="4322" spans="1:15">
      <c r="A4322" s="20" t="str">
        <f t="shared" si="135"/>
        <v>Íslenski lífeyrissjóðurinnLíf 2</v>
      </c>
      <c r="B4322" s="20" t="str">
        <f>_xlfn.IFNA(INDEX(Listi!$AI:$AI,MATCH(C4322,Listi!$AJ:$AJ,0)),INDEX(Listi!T:T,MATCH(C4322,Listi!U:U,0)))</f>
        <v xml:space="preserve">Íslenski  </v>
      </c>
      <c r="C4322" t="s">
        <v>238</v>
      </c>
      <c r="D4322" t="s">
        <v>240</v>
      </c>
      <c r="E4322" t="s">
        <v>276</v>
      </c>
      <c r="F4322" t="s">
        <v>401</v>
      </c>
      <c r="G4322" s="8" t="s">
        <v>375</v>
      </c>
      <c r="H4322" t="s">
        <v>402</v>
      </c>
      <c r="I4322" s="7">
        <v>0</v>
      </c>
      <c r="L4322" s="7">
        <v>31029129445</v>
      </c>
      <c r="M4322" s="7">
        <v>2139527304</v>
      </c>
      <c r="N4322" s="7">
        <v>531278955</v>
      </c>
      <c r="O4322" s="20" t="str">
        <f t="shared" si="136"/>
        <v/>
      </c>
    </row>
    <row r="4323" spans="1:15">
      <c r="A4323" s="20" t="str">
        <f t="shared" si="135"/>
        <v>Íslenski lífeyrissjóðurinnLíf 3</v>
      </c>
      <c r="B4323" s="20" t="str">
        <f>_xlfn.IFNA(INDEX(Listi!$AI:$AI,MATCH(C4323,Listi!$AJ:$AJ,0)),INDEX(Listi!T:T,MATCH(C4323,Listi!U:U,0)))</f>
        <v xml:space="preserve">Íslenski  </v>
      </c>
      <c r="C4323" t="s">
        <v>238</v>
      </c>
      <c r="D4323" t="s">
        <v>241</v>
      </c>
      <c r="E4323" t="s">
        <v>276</v>
      </c>
      <c r="F4323" t="s">
        <v>401</v>
      </c>
      <c r="G4323" s="8" t="s">
        <v>375</v>
      </c>
      <c r="H4323" t="s">
        <v>402</v>
      </c>
      <c r="I4323" s="7">
        <v>0</v>
      </c>
      <c r="L4323" s="7">
        <v>26552298455</v>
      </c>
      <c r="M4323" s="7">
        <v>1349981892</v>
      </c>
      <c r="N4323" s="7">
        <v>474868471</v>
      </c>
      <c r="O4323" s="20" t="str">
        <f t="shared" si="136"/>
        <v/>
      </c>
    </row>
    <row r="4324" spans="1:15">
      <c r="A4324" s="20" t="str">
        <f t="shared" si="135"/>
        <v>Íslenski lífeyrissjóðurinnLíf 4</v>
      </c>
      <c r="B4324" s="20" t="str">
        <f>_xlfn.IFNA(INDEX(Listi!$AI:$AI,MATCH(C4324,Listi!$AJ:$AJ,0)),INDEX(Listi!T:T,MATCH(C4324,Listi!U:U,0)))</f>
        <v xml:space="preserve">Íslenski  </v>
      </c>
      <c r="C4324" t="s">
        <v>238</v>
      </c>
      <c r="D4324" t="s">
        <v>242</v>
      </c>
      <c r="E4324" t="s">
        <v>276</v>
      </c>
      <c r="F4324" t="s">
        <v>401</v>
      </c>
      <c r="G4324" s="8" t="s">
        <v>375</v>
      </c>
      <c r="H4324" t="s">
        <v>402</v>
      </c>
      <c r="I4324" s="7">
        <v>0</v>
      </c>
      <c r="L4324" s="7">
        <v>15323468197</v>
      </c>
      <c r="M4324" s="7">
        <v>592019313</v>
      </c>
      <c r="N4324" s="7">
        <v>649721424</v>
      </c>
      <c r="O4324" s="20" t="str">
        <f t="shared" si="136"/>
        <v/>
      </c>
    </row>
    <row r="4325" spans="1:15">
      <c r="A4325" s="20" t="str">
        <f t="shared" si="135"/>
        <v>Íslenski lífeyrissjóðurinnSamtryggingardeild</v>
      </c>
      <c r="B4325" s="20" t="str">
        <f>_xlfn.IFNA(INDEX(Listi!$AI:$AI,MATCH(C4325,Listi!$AJ:$AJ,0)),INDEX(Listi!T:T,MATCH(C4325,Listi!U:U,0)))</f>
        <v xml:space="preserve">Íslenski  </v>
      </c>
      <c r="C4325" t="s">
        <v>238</v>
      </c>
      <c r="D4325" t="s">
        <v>205</v>
      </c>
      <c r="E4325" t="s">
        <v>275</v>
      </c>
      <c r="F4325" t="s">
        <v>401</v>
      </c>
      <c r="G4325" s="8" t="s">
        <v>375</v>
      </c>
      <c r="H4325" t="s">
        <v>402</v>
      </c>
      <c r="I4325" s="7">
        <v>-7470110402</v>
      </c>
      <c r="L4325" s="7">
        <v>32369481106</v>
      </c>
      <c r="M4325" s="7">
        <v>2513450236</v>
      </c>
      <c r="N4325" s="7">
        <v>182749847</v>
      </c>
      <c r="O4325" s="20" t="str">
        <f t="shared" si="136"/>
        <v/>
      </c>
    </row>
    <row r="4326" spans="1:15">
      <c r="A4326" s="20" t="str">
        <f t="shared" ref="A4326:A4387" si="137">CONCATENATE(C4326,D4326)</f>
        <v>Lífeyrissjóður bændaSamtryggingardeild</v>
      </c>
      <c r="B4326" s="20" t="str">
        <f>_xlfn.IFNA(INDEX(Listi!$AI:$AI,MATCH(C4326,Listi!$AJ:$AJ,0)),INDEX(Listi!T:T,MATCH(C4326,Listi!U:U,0)))</f>
        <v>Lífeyrissjóður bænda</v>
      </c>
      <c r="C4326" t="s">
        <v>252</v>
      </c>
      <c r="D4326" t="s">
        <v>205</v>
      </c>
      <c r="E4326" t="s">
        <v>275</v>
      </c>
      <c r="F4326" t="s">
        <v>401</v>
      </c>
      <c r="G4326" s="8" t="s">
        <v>375</v>
      </c>
      <c r="H4326" t="s">
        <v>402</v>
      </c>
      <c r="I4326" s="7">
        <v>-3.3</v>
      </c>
      <c r="L4326" s="7">
        <v>45108278171</v>
      </c>
      <c r="M4326" s="7">
        <v>776003397</v>
      </c>
      <c r="N4326" s="7">
        <v>1921473168</v>
      </c>
      <c r="O4326" s="20" t="str">
        <f t="shared" si="136"/>
        <v/>
      </c>
    </row>
    <row r="4327" spans="1:15">
      <c r="A4327" s="20" t="str">
        <f t="shared" si="137"/>
        <v>Lífeyrissjóður bankamannaAldursdeild</v>
      </c>
      <c r="B4327" s="20" t="str">
        <f>_xlfn.IFNA(INDEX(Listi!$AI:$AI,MATCH(C4327,Listi!$AJ:$AJ,0)),INDEX(Listi!T:T,MATCH(C4327,Listi!U:U,0)))</f>
        <v>Lífeyrissjóður bankam.</v>
      </c>
      <c r="C4327" t="s">
        <v>250</v>
      </c>
      <c r="D4327" t="s">
        <v>251</v>
      </c>
      <c r="E4327" t="s">
        <v>275</v>
      </c>
      <c r="F4327" s="8" t="s">
        <v>401</v>
      </c>
      <c r="G4327" s="8" t="s">
        <v>375</v>
      </c>
      <c r="H4327" t="s">
        <v>402</v>
      </c>
      <c r="I4327" s="7">
        <v>0</v>
      </c>
      <c r="L4327" s="7">
        <v>61369964000</v>
      </c>
      <c r="M4327" s="7">
        <v>1996063000</v>
      </c>
      <c r="N4327" s="7">
        <v>753444000</v>
      </c>
      <c r="O4327" s="20" t="str">
        <f t="shared" si="136"/>
        <v/>
      </c>
    </row>
    <row r="4328" spans="1:15">
      <c r="A4328" s="20" t="str">
        <f t="shared" si="137"/>
        <v>Lífeyrissjóður bankamannaHlutfallsdeild</v>
      </c>
      <c r="B4328" s="20" t="str">
        <f>_xlfn.IFNA(INDEX(Listi!$AI:$AI,MATCH(C4328,Listi!$AJ:$AJ,0)),INDEX(Listi!T:T,MATCH(C4328,Listi!U:U,0)))</f>
        <v>Lífeyrissjóður bankam.</v>
      </c>
      <c r="C4328" t="s">
        <v>250</v>
      </c>
      <c r="D4328" t="s">
        <v>467</v>
      </c>
      <c r="E4328" t="s">
        <v>275</v>
      </c>
      <c r="F4328" s="8" t="s">
        <v>401</v>
      </c>
      <c r="G4328" s="8" t="s">
        <v>375</v>
      </c>
      <c r="H4328" t="s">
        <v>402</v>
      </c>
      <c r="I4328" s="7">
        <v>0</v>
      </c>
      <c r="L4328" s="7">
        <v>40286427000</v>
      </c>
      <c r="M4328" s="7">
        <v>125147000</v>
      </c>
      <c r="N4328" s="7">
        <v>2741197000</v>
      </c>
      <c r="O4328" s="20" t="str">
        <f t="shared" si="136"/>
        <v/>
      </c>
    </row>
    <row r="4329" spans="1:15">
      <c r="A4329" s="20" t="str">
        <f t="shared" si="137"/>
        <v>Lífeyrissjóður RangæingaSamtryggingardeild</v>
      </c>
      <c r="B4329" s="20" t="str">
        <f>_xlfn.IFNA(INDEX(Listi!$AI:$AI,MATCH(C4329,Listi!$AJ:$AJ,0)),INDEX(Listi!T:T,MATCH(C4329,Listi!U:U,0)))</f>
        <v>Lífeyrissjóður Rang.</v>
      </c>
      <c r="C4329" t="s">
        <v>253</v>
      </c>
      <c r="D4329" t="s">
        <v>205</v>
      </c>
      <c r="E4329" t="s">
        <v>275</v>
      </c>
      <c r="F4329" s="8" t="s">
        <v>401</v>
      </c>
      <c r="G4329" s="8" t="s">
        <v>375</v>
      </c>
      <c r="H4329" t="s">
        <v>402</v>
      </c>
      <c r="I4329" s="7">
        <v>0</v>
      </c>
      <c r="L4329" s="7">
        <v>18949790000</v>
      </c>
      <c r="M4329" s="7">
        <v>835894000</v>
      </c>
      <c r="N4329" s="7">
        <v>386250000</v>
      </c>
      <c r="O4329" s="20" t="str">
        <f t="shared" si="136"/>
        <v/>
      </c>
    </row>
    <row r="4330" spans="1:15">
      <c r="A4330" s="20" t="str">
        <f t="shared" si="137"/>
        <v>Lífeyrissjóður starfsmanna AkureyrarbæjarSamtryggingardeild</v>
      </c>
      <c r="B4330" s="20" t="str">
        <f>_xlfn.IFNA(INDEX(Listi!$AI:$AI,MATCH(C4330,Listi!$AJ:$AJ,0)),INDEX(Listi!T:T,MATCH(C4330,Listi!U:U,0)))</f>
        <v>Lífeyrissj. starfsm. Akureyrarb.</v>
      </c>
      <c r="C4330" t="s">
        <v>274</v>
      </c>
      <c r="D4330" t="s">
        <v>205</v>
      </c>
      <c r="E4330" t="s">
        <v>275</v>
      </c>
      <c r="F4330" s="8" t="s">
        <v>401</v>
      </c>
      <c r="G4330" s="8" t="s">
        <v>375</v>
      </c>
      <c r="H4330" t="s">
        <v>402</v>
      </c>
      <c r="I4330" s="7">
        <v>0</v>
      </c>
      <c r="L4330" s="7">
        <v>14569496826</v>
      </c>
      <c r="M4330" s="7">
        <v>46271787</v>
      </c>
      <c r="N4330" s="7">
        <v>1160288032</v>
      </c>
      <c r="O4330" s="20" t="str">
        <f t="shared" si="136"/>
        <v/>
      </c>
    </row>
    <row r="4331" spans="1:15">
      <c r="A4331" s="20" t="str">
        <f t="shared" si="137"/>
        <v>Lífeyrissjóður starfsmanna Búnaðarbanka ÍslandsSamtryggingardeild</v>
      </c>
      <c r="B4331" s="20" t="str">
        <f>_xlfn.IFNA(INDEX(Listi!$AI:$AI,MATCH(C4331,Listi!$AJ:$AJ,0)),INDEX(Listi!T:T,MATCH(C4331,Listi!U:U,0)))</f>
        <v>Lífeyrissj. starfsm. Búnaðarb.Ísl.</v>
      </c>
      <c r="C4331" t="s">
        <v>254</v>
      </c>
      <c r="D4331" t="s">
        <v>205</v>
      </c>
      <c r="E4331" t="s">
        <v>275</v>
      </c>
      <c r="F4331" s="8" t="s">
        <v>401</v>
      </c>
      <c r="G4331" s="8" t="s">
        <v>375</v>
      </c>
      <c r="H4331" t="s">
        <v>402</v>
      </c>
      <c r="I4331" s="7">
        <v>0</v>
      </c>
      <c r="L4331" s="7">
        <v>27921283000</v>
      </c>
      <c r="M4331" s="7">
        <v>7378000</v>
      </c>
      <c r="N4331" s="7">
        <v>1535577000</v>
      </c>
      <c r="O4331" s="20" t="str">
        <f t="shared" si="136"/>
        <v/>
      </c>
    </row>
    <row r="4332" spans="1:15">
      <c r="A4332" s="20" t="str">
        <f t="shared" si="137"/>
        <v>Lífeyrissjóður starfsmanna ReykjavíkurborgarSamtryggingardeild</v>
      </c>
      <c r="B4332" s="20" t="str">
        <f>_xlfn.IFNA(INDEX(Listi!$AI:$AI,MATCH(C4332,Listi!$AJ:$AJ,0)),INDEX(Listi!T:T,MATCH(C4332,Listi!U:U,0)))</f>
        <v>Lífeyrissj. starfsm. Reykjav.</v>
      </c>
      <c r="C4332" t="s">
        <v>255</v>
      </c>
      <c r="D4332" t="s">
        <v>205</v>
      </c>
      <c r="E4332" t="s">
        <v>275</v>
      </c>
      <c r="F4332" s="8" t="s">
        <v>401</v>
      </c>
      <c r="G4332" s="8" t="s">
        <v>375</v>
      </c>
      <c r="H4332" t="s">
        <v>402</v>
      </c>
      <c r="I4332" s="7">
        <v>0</v>
      </c>
      <c r="L4332" s="7">
        <v>92450251598</v>
      </c>
      <c r="M4332" s="7">
        <v>217604296</v>
      </c>
      <c r="N4332" s="7">
        <v>6195210428</v>
      </c>
      <c r="O4332" s="20" t="str">
        <f t="shared" si="136"/>
        <v/>
      </c>
    </row>
    <row r="4333" spans="1:15">
      <c r="A4333" s="20" t="str">
        <f t="shared" si="137"/>
        <v>Lífeyrissjóður starfsmanna ríkisinsA-deild</v>
      </c>
      <c r="B4333" s="20" t="str">
        <f>_xlfn.IFNA(INDEX(Listi!$AI:$AI,MATCH(C4333,Listi!$AJ:$AJ,0)),INDEX(Listi!T:T,MATCH(C4333,Listi!U:U,0)))</f>
        <v>LSR</v>
      </c>
      <c r="C4333" t="s">
        <v>256</v>
      </c>
      <c r="D4333" t="s">
        <v>257</v>
      </c>
      <c r="E4333" t="s">
        <v>275</v>
      </c>
      <c r="F4333" s="8" t="s">
        <v>401</v>
      </c>
      <c r="G4333" s="8" t="s">
        <v>375</v>
      </c>
      <c r="H4333" t="s">
        <v>402</v>
      </c>
      <c r="I4333" s="7">
        <v>0</v>
      </c>
      <c r="L4333" s="7">
        <v>1024402726080</v>
      </c>
      <c r="M4333" s="7">
        <v>38030413328</v>
      </c>
      <c r="N4333" s="7">
        <v>13011563069</v>
      </c>
      <c r="O4333" s="20" t="str">
        <f t="shared" si="136"/>
        <v/>
      </c>
    </row>
    <row r="4334" spans="1:15">
      <c r="A4334" s="20" t="str">
        <f t="shared" si="137"/>
        <v>Lífeyrissjóður starfsmanna ríkisinsB-deild</v>
      </c>
      <c r="B4334" s="20" t="str">
        <f>_xlfn.IFNA(INDEX(Listi!$AI:$AI,MATCH(C4334,Listi!$AJ:$AJ,0)),INDEX(Listi!T:T,MATCH(C4334,Listi!U:U,0)))</f>
        <v>LSR</v>
      </c>
      <c r="C4334" t="s">
        <v>256</v>
      </c>
      <c r="D4334" t="s">
        <v>218</v>
      </c>
      <c r="E4334" t="s">
        <v>275</v>
      </c>
      <c r="F4334" s="8" t="s">
        <v>401</v>
      </c>
      <c r="G4334" s="8" t="s">
        <v>375</v>
      </c>
      <c r="H4334" t="s">
        <v>402</v>
      </c>
      <c r="I4334" s="7">
        <v>0</v>
      </c>
      <c r="L4334" s="7">
        <v>297381500048</v>
      </c>
      <c r="M4334" s="7">
        <v>1364474032</v>
      </c>
      <c r="N4334" s="7">
        <v>62409553231</v>
      </c>
      <c r="O4334" s="20" t="str">
        <f t="shared" si="136"/>
        <v/>
      </c>
    </row>
    <row r="4335" spans="1:15">
      <c r="A4335" s="20" t="str">
        <f t="shared" si="137"/>
        <v>Lífeyrissjóður starfsmanna ríkisinsLeið I</v>
      </c>
      <c r="B4335" s="20" t="str">
        <f>_xlfn.IFNA(INDEX(Listi!$AI:$AI,MATCH(C4335,Listi!$AJ:$AJ,0)),INDEX(Listi!T:T,MATCH(C4335,Listi!U:U,0)))</f>
        <v>LSR</v>
      </c>
      <c r="C4335" t="s">
        <v>256</v>
      </c>
      <c r="D4335" t="s">
        <v>258</v>
      </c>
      <c r="E4335" t="s">
        <v>276</v>
      </c>
      <c r="F4335" s="8" t="s">
        <v>401</v>
      </c>
      <c r="G4335" s="8" t="s">
        <v>375</v>
      </c>
      <c r="H4335" t="s">
        <v>402</v>
      </c>
      <c r="I4335" s="7">
        <v>0</v>
      </c>
      <c r="L4335" s="7">
        <v>11704214939</v>
      </c>
      <c r="M4335" s="7">
        <v>547428342</v>
      </c>
      <c r="N4335" s="7">
        <v>195323403</v>
      </c>
      <c r="O4335" s="20" t="str">
        <f t="shared" si="136"/>
        <v/>
      </c>
    </row>
    <row r="4336" spans="1:15">
      <c r="A4336" s="20" t="str">
        <f t="shared" si="137"/>
        <v>Lífeyrissjóður starfsmanna ríkisinsLeið II</v>
      </c>
      <c r="B4336" s="20" t="str">
        <f>_xlfn.IFNA(INDEX(Listi!$AI:$AI,MATCH(C4336,Listi!$AJ:$AJ,0)),INDEX(Listi!T:T,MATCH(C4336,Listi!U:U,0)))</f>
        <v>LSR</v>
      </c>
      <c r="C4336" t="s">
        <v>256</v>
      </c>
      <c r="D4336" t="s">
        <v>259</v>
      </c>
      <c r="E4336" t="s">
        <v>276</v>
      </c>
      <c r="F4336" s="8" t="s">
        <v>401</v>
      </c>
      <c r="G4336" s="8" t="s">
        <v>375</v>
      </c>
      <c r="H4336" t="s">
        <v>402</v>
      </c>
      <c r="I4336" s="7">
        <v>0</v>
      </c>
      <c r="L4336" s="7">
        <v>3365164594</v>
      </c>
      <c r="M4336" s="7">
        <v>379849453</v>
      </c>
      <c r="N4336" s="7">
        <v>93142056</v>
      </c>
      <c r="O4336" s="20" t="str">
        <f t="shared" si="136"/>
        <v/>
      </c>
    </row>
    <row r="4337" spans="1:15">
      <c r="A4337" s="20" t="str">
        <f t="shared" si="137"/>
        <v>Lífeyrissjóður starfsmanna ríkisinsLeið III</v>
      </c>
      <c r="B4337" s="20" t="str">
        <f>_xlfn.IFNA(INDEX(Listi!$AI:$AI,MATCH(C4337,Listi!$AJ:$AJ,0)),INDEX(Listi!T:T,MATCH(C4337,Listi!U:U,0)))</f>
        <v>LSR</v>
      </c>
      <c r="C4337" t="s">
        <v>256</v>
      </c>
      <c r="D4337" t="s">
        <v>260</v>
      </c>
      <c r="E4337" t="s">
        <v>276</v>
      </c>
      <c r="F4337" s="8" t="s">
        <v>401</v>
      </c>
      <c r="G4337" s="8" t="s">
        <v>375</v>
      </c>
      <c r="H4337" t="s">
        <v>402</v>
      </c>
      <c r="I4337" s="7">
        <v>0</v>
      </c>
      <c r="L4337" s="7">
        <v>9959294621</v>
      </c>
      <c r="M4337" s="7">
        <v>743287481</v>
      </c>
      <c r="N4337" s="7">
        <v>349903833</v>
      </c>
      <c r="O4337" s="20" t="str">
        <f t="shared" si="136"/>
        <v/>
      </c>
    </row>
    <row r="4338" spans="1:15">
      <c r="A4338" s="20" t="str">
        <f t="shared" si="137"/>
        <v>Lífeyrissjóður Tannlæknafél ÍslDeild I/Séreign</v>
      </c>
      <c r="B4338" s="20" t="str">
        <f>_xlfn.IFNA(INDEX(Listi!$AI:$AI,MATCH(C4338,Listi!$AJ:$AJ,0)),INDEX(Listi!T:T,MATCH(C4338,Listi!U:U,0)))</f>
        <v>Lífeyrissj. Tannlækna</v>
      </c>
      <c r="C4338" t="s">
        <v>261</v>
      </c>
      <c r="D4338" t="s">
        <v>207</v>
      </c>
      <c r="E4338" t="s">
        <v>276</v>
      </c>
      <c r="F4338" s="8" t="s">
        <v>401</v>
      </c>
      <c r="G4338" s="8" t="s">
        <v>375</v>
      </c>
      <c r="H4338" t="s">
        <v>402</v>
      </c>
      <c r="I4338" s="7">
        <v>0</v>
      </c>
      <c r="L4338" s="7">
        <v>6768408488</v>
      </c>
      <c r="M4338" s="7">
        <v>272759192</v>
      </c>
      <c r="N4338" s="7">
        <v>153838058</v>
      </c>
      <c r="O4338" s="20" t="str">
        <f t="shared" si="136"/>
        <v/>
      </c>
    </row>
    <row r="4339" spans="1:15">
      <c r="A4339" s="20" t="str">
        <f t="shared" si="137"/>
        <v>Lífeyrissjóður Tannlæknafél ÍslSamtryggingardeild</v>
      </c>
      <c r="B4339" s="20" t="str">
        <f>_xlfn.IFNA(INDEX(Listi!$AI:$AI,MATCH(C4339,Listi!$AJ:$AJ,0)),INDEX(Listi!T:T,MATCH(C4339,Listi!U:U,0)))</f>
        <v>Lífeyrissj. Tannlækna</v>
      </c>
      <c r="C4339" t="s">
        <v>261</v>
      </c>
      <c r="D4339" t="s">
        <v>205</v>
      </c>
      <c r="E4339" t="s">
        <v>275</v>
      </c>
      <c r="F4339" s="8" t="s">
        <v>401</v>
      </c>
      <c r="G4339" s="8" t="s">
        <v>375</v>
      </c>
      <c r="H4339" t="s">
        <v>402</v>
      </c>
      <c r="I4339" s="7">
        <v>-8.9</v>
      </c>
      <c r="L4339" s="7">
        <v>2241251214</v>
      </c>
      <c r="M4339" s="7">
        <v>112827287</v>
      </c>
      <c r="N4339" s="7">
        <v>17930159</v>
      </c>
      <c r="O4339" s="20" t="str">
        <f t="shared" si="136"/>
        <v/>
      </c>
    </row>
    <row r="4340" spans="1:15">
      <c r="A4340" s="20" t="str">
        <f t="shared" si="137"/>
        <v>Lífeyrissjóður verslunarmannaÆvileið 1</v>
      </c>
      <c r="B4340" s="20" t="str">
        <f>_xlfn.IFNA(INDEX(Listi!$AI:$AI,MATCH(C4340,Listi!$AJ:$AJ,0)),INDEX(Listi!T:T,MATCH(C4340,Listi!U:U,0)))</f>
        <v>Lífeyrissj. Verslunarm.</v>
      </c>
      <c r="C4340" t="s">
        <v>206</v>
      </c>
      <c r="D4340" t="s">
        <v>310</v>
      </c>
      <c r="E4340" t="s">
        <v>276</v>
      </c>
      <c r="F4340" s="8" t="s">
        <v>401</v>
      </c>
      <c r="G4340" s="8" t="s">
        <v>375</v>
      </c>
      <c r="H4340" t="s">
        <v>402</v>
      </c>
      <c r="I4340" s="7">
        <v>0</v>
      </c>
      <c r="L4340" s="7">
        <v>2860479562</v>
      </c>
      <c r="M4340" s="7">
        <v>819651283</v>
      </c>
      <c r="N4340" s="7">
        <v>12562366</v>
      </c>
      <c r="O4340" s="20" t="str">
        <f t="shared" si="136"/>
        <v/>
      </c>
    </row>
    <row r="4341" spans="1:15">
      <c r="A4341" s="20" t="str">
        <f t="shared" si="137"/>
        <v>Lífeyrissjóður verslunarmannaÆvileið 2</v>
      </c>
      <c r="B4341" s="20" t="str">
        <f>_xlfn.IFNA(INDEX(Listi!$AI:$AI,MATCH(C4341,Listi!$AJ:$AJ,0)),INDEX(Listi!T:T,MATCH(C4341,Listi!U:U,0)))</f>
        <v>Lífeyrissj. Verslunarm.</v>
      </c>
      <c r="C4341" t="s">
        <v>206</v>
      </c>
      <c r="D4341" t="s">
        <v>309</v>
      </c>
      <c r="E4341" t="s">
        <v>276</v>
      </c>
      <c r="F4341" s="8" t="s">
        <v>401</v>
      </c>
      <c r="G4341" s="8" t="s">
        <v>375</v>
      </c>
      <c r="H4341" t="s">
        <v>402</v>
      </c>
      <c r="I4341" s="7">
        <v>0</v>
      </c>
      <c r="L4341" s="7">
        <v>2325064159</v>
      </c>
      <c r="M4341" s="7">
        <v>465663194</v>
      </c>
      <c r="N4341" s="7">
        <v>32037995</v>
      </c>
      <c r="O4341" s="20" t="str">
        <f t="shared" si="136"/>
        <v/>
      </c>
    </row>
    <row r="4342" spans="1:15">
      <c r="A4342" s="20" t="str">
        <f t="shared" si="137"/>
        <v>Lífeyrissjóður verslunarmannaÆvileið 3</v>
      </c>
      <c r="B4342" s="20" t="str">
        <f>_xlfn.IFNA(INDEX(Listi!$AI:$AI,MATCH(C4342,Listi!$AJ:$AJ,0)),INDEX(Listi!T:T,MATCH(C4342,Listi!U:U,0)))</f>
        <v>Lífeyrissj. Verslunarm.</v>
      </c>
      <c r="C4342" t="s">
        <v>206</v>
      </c>
      <c r="D4342" t="s">
        <v>308</v>
      </c>
      <c r="E4342" t="s">
        <v>276</v>
      </c>
      <c r="F4342" s="8" t="s">
        <v>401</v>
      </c>
      <c r="G4342" s="8" t="s">
        <v>375</v>
      </c>
      <c r="H4342" t="s">
        <v>402</v>
      </c>
      <c r="I4342" s="7">
        <v>0</v>
      </c>
      <c r="L4342" s="7">
        <v>1567402319</v>
      </c>
      <c r="M4342" s="7">
        <v>325961302</v>
      </c>
      <c r="N4342" s="7">
        <v>60283998</v>
      </c>
      <c r="O4342" s="20" t="str">
        <f t="shared" si="136"/>
        <v/>
      </c>
    </row>
    <row r="4343" spans="1:15">
      <c r="A4343" s="20" t="str">
        <f t="shared" si="137"/>
        <v>Lífeyrissjóður verslunarmannaDeild I/Séreign</v>
      </c>
      <c r="B4343" s="20" t="str">
        <f>_xlfn.IFNA(INDEX(Listi!$AI:$AI,MATCH(C4343,Listi!$AJ:$AJ,0)),INDEX(Listi!T:T,MATCH(C4343,Listi!U:U,0)))</f>
        <v>Lífeyrissj. Verslunarm.</v>
      </c>
      <c r="C4343" t="s">
        <v>206</v>
      </c>
      <c r="D4343" t="s">
        <v>207</v>
      </c>
      <c r="E4343" t="s">
        <v>276</v>
      </c>
      <c r="F4343" s="8" t="s">
        <v>401</v>
      </c>
      <c r="G4343" s="8" t="s">
        <v>375</v>
      </c>
      <c r="H4343" t="s">
        <v>402</v>
      </c>
      <c r="I4343" s="7">
        <v>0</v>
      </c>
      <c r="L4343" s="7">
        <v>19785724399</v>
      </c>
      <c r="M4343" s="7">
        <v>729937912</v>
      </c>
      <c r="N4343" s="7">
        <v>458382791</v>
      </c>
      <c r="O4343" s="20" t="str">
        <f t="shared" si="136"/>
        <v/>
      </c>
    </row>
    <row r="4344" spans="1:15">
      <c r="A4344" s="20" t="str">
        <f t="shared" si="137"/>
        <v>Lífeyrissjóður verslunarmannaSamtryggingardeild</v>
      </c>
      <c r="B4344" s="20" t="str">
        <f>_xlfn.IFNA(INDEX(Listi!$AI:$AI,MATCH(C4344,Listi!$AJ:$AJ,0)),INDEX(Listi!T:T,MATCH(C4344,Listi!U:U,0)))</f>
        <v>Lífeyrissj. Verslunarm.</v>
      </c>
      <c r="C4344" t="s">
        <v>206</v>
      </c>
      <c r="D4344" t="s">
        <v>205</v>
      </c>
      <c r="E4344" t="s">
        <v>275</v>
      </c>
      <c r="F4344" s="8" t="s">
        <v>401</v>
      </c>
      <c r="G4344" s="8" t="s">
        <v>375</v>
      </c>
      <c r="H4344" t="s">
        <v>402</v>
      </c>
      <c r="I4344" s="7">
        <v>3.5</v>
      </c>
      <c r="L4344" s="7">
        <v>1174592806906</v>
      </c>
      <c r="M4344" s="7">
        <v>35794261112</v>
      </c>
      <c r="N4344" s="7">
        <v>21965137185</v>
      </c>
      <c r="O4344" s="20" t="str">
        <f t="shared" si="136"/>
        <v/>
      </c>
    </row>
    <row r="4345" spans="1:15">
      <c r="A4345" s="20" t="str">
        <f t="shared" si="137"/>
        <v>Lífeyrissjóður VestmannaeyjaSafn I</v>
      </c>
      <c r="B4345" s="20" t="str">
        <f>_xlfn.IFNA(INDEX(Listi!$AI:$AI,MATCH(C4345,Listi!$AJ:$AJ,0)),INDEX(Listi!T:T,MATCH(C4345,Listi!U:U,0)))</f>
        <v>Lífeyrissj. Vestm.</v>
      </c>
      <c r="C4345" t="s">
        <v>262</v>
      </c>
      <c r="D4345" t="s">
        <v>210</v>
      </c>
      <c r="E4345" t="s">
        <v>276</v>
      </c>
      <c r="F4345" s="8" t="s">
        <v>401</v>
      </c>
      <c r="G4345" s="8" t="s">
        <v>375</v>
      </c>
      <c r="H4345" t="s">
        <v>402</v>
      </c>
      <c r="I4345" s="7">
        <v>0</v>
      </c>
      <c r="L4345" s="7">
        <v>381311221</v>
      </c>
      <c r="M4345" s="7">
        <v>44104006</v>
      </c>
      <c r="N4345" s="7">
        <v>13592960</v>
      </c>
      <c r="O4345" s="20" t="str">
        <f t="shared" si="136"/>
        <v/>
      </c>
    </row>
    <row r="4346" spans="1:15">
      <c r="A4346" s="20" t="str">
        <f t="shared" si="137"/>
        <v>Lífeyrissjóður VestmannaeyjaSafn II</v>
      </c>
      <c r="B4346" s="20" t="str">
        <f>_xlfn.IFNA(INDEX(Listi!$AI:$AI,MATCH(C4346,Listi!$AJ:$AJ,0)),INDEX(Listi!T:T,MATCH(C4346,Listi!U:U,0)))</f>
        <v>Lífeyrissj. Vestm.</v>
      </c>
      <c r="C4346" t="s">
        <v>262</v>
      </c>
      <c r="D4346" t="s">
        <v>211</v>
      </c>
      <c r="E4346" t="s">
        <v>276</v>
      </c>
      <c r="F4346" s="8" t="s">
        <v>401</v>
      </c>
      <c r="G4346" s="8" t="s">
        <v>375</v>
      </c>
      <c r="H4346" t="s">
        <v>402</v>
      </c>
      <c r="I4346" s="7">
        <v>0</v>
      </c>
      <c r="L4346" s="7">
        <v>571440191</v>
      </c>
      <c r="M4346" s="7">
        <v>40240404</v>
      </c>
      <c r="N4346" s="7">
        <v>18659289</v>
      </c>
      <c r="O4346" s="20" t="str">
        <f t="shared" si="136"/>
        <v/>
      </c>
    </row>
    <row r="4347" spans="1:15">
      <c r="A4347" s="20" t="str">
        <f t="shared" si="137"/>
        <v>Lífeyrissjóður VestmannaeyjaSamtryggingardeild</v>
      </c>
      <c r="B4347" s="20" t="str">
        <f>_xlfn.IFNA(INDEX(Listi!$AI:$AI,MATCH(C4347,Listi!$AJ:$AJ,0)),INDEX(Listi!T:T,MATCH(C4347,Listi!U:U,0)))</f>
        <v>Lífeyrissj. Vestm.</v>
      </c>
      <c r="C4347" t="s">
        <v>262</v>
      </c>
      <c r="D4347" t="s">
        <v>205</v>
      </c>
      <c r="E4347" t="s">
        <v>275</v>
      </c>
      <c r="F4347" t="s">
        <v>401</v>
      </c>
      <c r="G4347" s="8" t="s">
        <v>375</v>
      </c>
      <c r="H4347" t="s">
        <v>402</v>
      </c>
      <c r="I4347" s="7">
        <v>7.4</v>
      </c>
      <c r="L4347" s="7">
        <v>85198020532</v>
      </c>
      <c r="M4347" s="7">
        <v>1944643004</v>
      </c>
      <c r="N4347" s="7">
        <v>2198060399</v>
      </c>
      <c r="O4347" s="20" t="str">
        <f t="shared" si="136"/>
        <v/>
      </c>
    </row>
    <row r="4348" spans="1:15">
      <c r="A4348" s="20" t="str">
        <f t="shared" si="137"/>
        <v>Lífsverk lífeyrissjóðurLífsverk I/Séreign</v>
      </c>
      <c r="B4348" s="20" t="str">
        <f>_xlfn.IFNA(INDEX(Listi!$AI:$AI,MATCH(C4348,Listi!$AJ:$AJ,0)),INDEX(Listi!T:T,MATCH(C4348,Listi!U:U,0)))</f>
        <v xml:space="preserve">Lífsverk  </v>
      </c>
      <c r="C4348" t="s">
        <v>268</v>
      </c>
      <c r="D4348" t="s">
        <v>269</v>
      </c>
      <c r="E4348" t="s">
        <v>276</v>
      </c>
      <c r="F4348" t="s">
        <v>401</v>
      </c>
      <c r="G4348" s="8" t="s">
        <v>375</v>
      </c>
      <c r="H4348" t="s">
        <v>402</v>
      </c>
      <c r="I4348" s="7">
        <v>0</v>
      </c>
      <c r="L4348" s="7">
        <v>4582957000</v>
      </c>
      <c r="M4348" s="7">
        <v>635926000</v>
      </c>
      <c r="N4348" s="7">
        <v>22708000</v>
      </c>
      <c r="O4348" s="20" t="str">
        <f t="shared" si="136"/>
        <v/>
      </c>
    </row>
    <row r="4349" spans="1:15">
      <c r="A4349" s="20" t="str">
        <f t="shared" si="137"/>
        <v>Lífsverk lífeyrissjóðurLífsverk II/Séreign</v>
      </c>
      <c r="B4349" s="20" t="str">
        <f>_xlfn.IFNA(INDEX(Listi!$AI:$AI,MATCH(C4349,Listi!$AJ:$AJ,0)),INDEX(Listi!T:T,MATCH(C4349,Listi!U:U,0)))</f>
        <v xml:space="preserve">Lífsverk  </v>
      </c>
      <c r="C4349" t="s">
        <v>268</v>
      </c>
      <c r="D4349" t="s">
        <v>270</v>
      </c>
      <c r="E4349" t="s">
        <v>276</v>
      </c>
      <c r="F4349" t="s">
        <v>401</v>
      </c>
      <c r="G4349" s="8" t="s">
        <v>375</v>
      </c>
      <c r="H4349" t="s">
        <v>402</v>
      </c>
      <c r="I4349" s="7">
        <v>0</v>
      </c>
      <c r="L4349" s="7">
        <v>23735073000</v>
      </c>
      <c r="M4349" s="7">
        <v>2073571000</v>
      </c>
      <c r="N4349" s="7">
        <v>249365000</v>
      </c>
      <c r="O4349" s="20" t="str">
        <f t="shared" si="136"/>
        <v/>
      </c>
    </row>
    <row r="4350" spans="1:15">
      <c r="A4350" s="20" t="str">
        <f t="shared" si="137"/>
        <v>Lífsverk lífeyrissjóðurLífsverk III/Séreign</v>
      </c>
      <c r="B4350" s="20" t="str">
        <f>_xlfn.IFNA(INDEX(Listi!$AI:$AI,MATCH(C4350,Listi!$AJ:$AJ,0)),INDEX(Listi!T:T,MATCH(C4350,Listi!U:U,0)))</f>
        <v xml:space="preserve">Lífsverk  </v>
      </c>
      <c r="C4350" t="s">
        <v>268</v>
      </c>
      <c r="D4350" t="s">
        <v>271</v>
      </c>
      <c r="E4350" t="s">
        <v>276</v>
      </c>
      <c r="F4350" t="s">
        <v>401</v>
      </c>
      <c r="G4350" s="8" t="s">
        <v>375</v>
      </c>
      <c r="H4350" t="s">
        <v>402</v>
      </c>
      <c r="I4350" s="7">
        <v>0</v>
      </c>
      <c r="L4350" s="7">
        <v>653814000</v>
      </c>
      <c r="M4350" s="7">
        <v>105107000</v>
      </c>
      <c r="N4350" s="7">
        <v>2613000</v>
      </c>
      <c r="O4350" s="20" t="str">
        <f t="shared" si="136"/>
        <v/>
      </c>
    </row>
    <row r="4351" spans="1:15">
      <c r="A4351" s="20" t="str">
        <f t="shared" si="137"/>
        <v>Lífsverk lífeyrissjóðurSamtryggingardeild</v>
      </c>
      <c r="B4351" s="20" t="str">
        <f>_xlfn.IFNA(INDEX(Listi!$AI:$AI,MATCH(C4351,Listi!$AJ:$AJ,0)),INDEX(Listi!T:T,MATCH(C4351,Listi!U:U,0)))</f>
        <v xml:space="preserve">Lífsverk  </v>
      </c>
      <c r="C4351" t="s">
        <v>268</v>
      </c>
      <c r="D4351" t="s">
        <v>205</v>
      </c>
      <c r="E4351" t="s">
        <v>275</v>
      </c>
      <c r="F4351" t="s">
        <v>401</v>
      </c>
      <c r="G4351" s="8" t="s">
        <v>375</v>
      </c>
      <c r="H4351" t="s">
        <v>402</v>
      </c>
      <c r="I4351" s="7">
        <v>-0.2</v>
      </c>
      <c r="L4351" s="7">
        <v>120542527000</v>
      </c>
      <c r="M4351" s="7">
        <v>4397803000</v>
      </c>
      <c r="N4351" s="7">
        <v>1423151000</v>
      </c>
      <c r="O4351" s="20" t="str">
        <f t="shared" si="136"/>
        <v/>
      </c>
    </row>
    <row r="4352" spans="1:15">
      <c r="A4352" s="20" t="str">
        <f t="shared" si="137"/>
        <v>Söfnunarsjóður lífeyrisréttindaDeild I/Innlán</v>
      </c>
      <c r="B4352" s="20" t="str">
        <f>_xlfn.IFNA(INDEX(Listi!$AI:$AI,MATCH(C4352,Listi!$AJ:$AJ,0)),INDEX(Listi!T:T,MATCH(C4352,Listi!U:U,0)))</f>
        <v>Söfnunarsj.</v>
      </c>
      <c r="C4352" t="s">
        <v>272</v>
      </c>
      <c r="D4352" t="s">
        <v>273</v>
      </c>
      <c r="E4352" t="s">
        <v>276</v>
      </c>
      <c r="F4352" t="s">
        <v>401</v>
      </c>
      <c r="G4352" s="8" t="s">
        <v>375</v>
      </c>
      <c r="H4352" t="s">
        <v>402</v>
      </c>
      <c r="I4352" s="7">
        <v>0</v>
      </c>
      <c r="L4352" s="7">
        <v>2001731914</v>
      </c>
      <c r="M4352" s="7">
        <v>133561634</v>
      </c>
      <c r="N4352" s="7">
        <v>44803565</v>
      </c>
      <c r="O4352" s="20" t="str">
        <f t="shared" si="136"/>
        <v/>
      </c>
    </row>
    <row r="4353" spans="1:15">
      <c r="A4353" s="20" t="str">
        <f t="shared" si="137"/>
        <v>Söfnunarsjóður lífeyrisréttindaDeild III/Séreign</v>
      </c>
      <c r="B4353" s="20" t="str">
        <f>_xlfn.IFNA(INDEX(Listi!$AI:$AI,MATCH(C4353,Listi!$AJ:$AJ,0)),INDEX(Listi!T:T,MATCH(C4353,Listi!U:U,0)))</f>
        <v>Söfnunarsj.</v>
      </c>
      <c r="C4353" t="s">
        <v>272</v>
      </c>
      <c r="D4353" t="s">
        <v>599</v>
      </c>
      <c r="E4353" t="s">
        <v>276</v>
      </c>
      <c r="F4353" t="s">
        <v>401</v>
      </c>
      <c r="G4353" s="8" t="s">
        <v>375</v>
      </c>
      <c r="H4353" t="s">
        <v>402</v>
      </c>
      <c r="I4353" s="7">
        <v>0</v>
      </c>
      <c r="L4353" s="7">
        <v>24413085</v>
      </c>
      <c r="M4353" s="7">
        <v>24697577</v>
      </c>
      <c r="N4353" s="7">
        <v>900000</v>
      </c>
      <c r="O4353" s="20" t="str">
        <f t="shared" si="136"/>
        <v/>
      </c>
    </row>
    <row r="4354" spans="1:15">
      <c r="A4354" s="20" t="str">
        <f t="shared" si="137"/>
        <v>Söfnunarsjóður lífeyrisréttindaDeildII/Séreign</v>
      </c>
      <c r="B4354" s="20" t="str">
        <f>_xlfn.IFNA(INDEX(Listi!$AI:$AI,MATCH(C4354,Listi!$AJ:$AJ,0)),INDEX(Listi!T:T,MATCH(C4354,Listi!U:U,0)))</f>
        <v>Söfnunarsj.</v>
      </c>
      <c r="C4354" t="s">
        <v>272</v>
      </c>
      <c r="D4354" t="s">
        <v>586</v>
      </c>
      <c r="E4354" t="s">
        <v>276</v>
      </c>
      <c r="F4354" t="s">
        <v>401</v>
      </c>
      <c r="G4354" s="8" t="s">
        <v>375</v>
      </c>
      <c r="H4354" t="s">
        <v>402</v>
      </c>
      <c r="I4354" s="7">
        <v>0</v>
      </c>
      <c r="L4354" s="7">
        <v>1654616477</v>
      </c>
      <c r="M4354" s="7">
        <v>128539213</v>
      </c>
      <c r="N4354" s="7">
        <v>22846291</v>
      </c>
      <c r="O4354" s="20" t="str">
        <f t="shared" ref="O4354:O4417" si="138">IFERROR(VLOOKUP(F4354,EhLykill,3,FALSE),"")</f>
        <v/>
      </c>
    </row>
    <row r="4355" spans="1:15">
      <c r="A4355" s="20" t="str">
        <f t="shared" si="137"/>
        <v>Söfnunarsjóður lífeyrisréttindaSamtryggingardeild</v>
      </c>
      <c r="B4355" s="20" t="str">
        <f>_xlfn.IFNA(INDEX(Listi!$AI:$AI,MATCH(C4355,Listi!$AJ:$AJ,0)),INDEX(Listi!T:T,MATCH(C4355,Listi!U:U,0)))</f>
        <v>Söfnunarsj.</v>
      </c>
      <c r="C4355" t="s">
        <v>272</v>
      </c>
      <c r="D4355" t="s">
        <v>205</v>
      </c>
      <c r="E4355" t="s">
        <v>275</v>
      </c>
      <c r="F4355" t="s">
        <v>401</v>
      </c>
      <c r="G4355" s="8" t="s">
        <v>375</v>
      </c>
      <c r="H4355" t="s">
        <v>402</v>
      </c>
      <c r="I4355" s="7">
        <v>2.5</v>
      </c>
      <c r="L4355" s="7">
        <v>238978847889</v>
      </c>
      <c r="M4355" s="7">
        <v>4967193409</v>
      </c>
      <c r="N4355" s="7">
        <v>6076487652</v>
      </c>
      <c r="O4355" s="20" t="str">
        <f t="shared" si="138"/>
        <v/>
      </c>
    </row>
    <row r="4356" spans="1:15">
      <c r="A4356" s="20" t="str">
        <f t="shared" si="137"/>
        <v>Stapi lífeyrissjóðurSafn I</v>
      </c>
      <c r="B4356" s="20" t="str">
        <f>_xlfn.IFNA(INDEX(Listi!$AI:$AI,MATCH(C4356,Listi!$AJ:$AJ,0)),INDEX(Listi!T:T,MATCH(C4356,Listi!U:U,0)))</f>
        <v xml:space="preserve">Stapi  </v>
      </c>
      <c r="C4356" t="s">
        <v>209</v>
      </c>
      <c r="D4356" t="s">
        <v>210</v>
      </c>
      <c r="E4356" t="s">
        <v>276</v>
      </c>
      <c r="F4356" s="8" t="s">
        <v>401</v>
      </c>
      <c r="G4356" s="8" t="s">
        <v>375</v>
      </c>
      <c r="H4356" t="s">
        <v>402</v>
      </c>
      <c r="I4356" s="7">
        <v>0</v>
      </c>
      <c r="L4356" s="7">
        <v>2440828925</v>
      </c>
      <c r="M4356" s="7">
        <v>91567233</v>
      </c>
      <c r="N4356" s="7">
        <v>110755602</v>
      </c>
      <c r="O4356" s="20" t="str">
        <f t="shared" si="138"/>
        <v/>
      </c>
    </row>
    <row r="4357" spans="1:15">
      <c r="A4357" s="20" t="str">
        <f t="shared" si="137"/>
        <v>Stapi lífeyrissjóðurSafn II</v>
      </c>
      <c r="B4357" s="20" t="str">
        <f>_xlfn.IFNA(INDEX(Listi!$AI:$AI,MATCH(C4357,Listi!$AJ:$AJ,0)),INDEX(Listi!T:T,MATCH(C4357,Listi!U:U,0)))</f>
        <v xml:space="preserve">Stapi  </v>
      </c>
      <c r="C4357" t="s">
        <v>209</v>
      </c>
      <c r="D4357" t="s">
        <v>211</v>
      </c>
      <c r="E4357" t="s">
        <v>276</v>
      </c>
      <c r="F4357" s="8" t="s">
        <v>401</v>
      </c>
      <c r="G4357" s="8" t="s">
        <v>375</v>
      </c>
      <c r="H4357" t="s">
        <v>402</v>
      </c>
      <c r="I4357" s="7">
        <v>0</v>
      </c>
      <c r="L4357" s="7">
        <v>5710890273</v>
      </c>
      <c r="M4357" s="7">
        <v>262001316</v>
      </c>
      <c r="N4357" s="7">
        <v>164209410</v>
      </c>
      <c r="O4357" s="20" t="str">
        <f t="shared" si="138"/>
        <v/>
      </c>
    </row>
    <row r="4358" spans="1:15">
      <c r="A4358" s="20" t="str">
        <f t="shared" si="137"/>
        <v>Stapi lífeyrissjóðurSafn III</v>
      </c>
      <c r="B4358" s="20" t="str">
        <f>_xlfn.IFNA(INDEX(Listi!$AI:$AI,MATCH(C4358,Listi!$AJ:$AJ,0)),INDEX(Listi!T:T,MATCH(C4358,Listi!U:U,0)))</f>
        <v xml:space="preserve">Stapi  </v>
      </c>
      <c r="C4358" t="s">
        <v>209</v>
      </c>
      <c r="D4358" t="s">
        <v>212</v>
      </c>
      <c r="E4358" t="s">
        <v>276</v>
      </c>
      <c r="F4358" s="8" t="s">
        <v>401</v>
      </c>
      <c r="G4358" s="8" t="s">
        <v>375</v>
      </c>
      <c r="H4358" t="s">
        <v>402</v>
      </c>
      <c r="I4358" s="7">
        <v>0</v>
      </c>
      <c r="L4358" s="7">
        <v>268100084</v>
      </c>
      <c r="M4358" s="7">
        <v>24388890</v>
      </c>
      <c r="N4358" s="7">
        <v>9886128</v>
      </c>
      <c r="O4358" s="20" t="str">
        <f t="shared" si="138"/>
        <v/>
      </c>
    </row>
    <row r="4359" spans="1:15">
      <c r="A4359" s="20" t="str">
        <f t="shared" si="137"/>
        <v>Stapi lífeyrissjóðurTryggingardeild</v>
      </c>
      <c r="B4359" s="20" t="str">
        <f>_xlfn.IFNA(INDEX(Listi!$AI:$AI,MATCH(C4359,Listi!$AJ:$AJ,0)),INDEX(Listi!T:T,MATCH(C4359,Listi!U:U,0)))</f>
        <v xml:space="preserve">Stapi  </v>
      </c>
      <c r="C4359" t="s">
        <v>209</v>
      </c>
      <c r="D4359" t="s">
        <v>213</v>
      </c>
      <c r="E4359" t="s">
        <v>275</v>
      </c>
      <c r="F4359" s="8" t="s">
        <v>401</v>
      </c>
      <c r="G4359" s="8" t="s">
        <v>375</v>
      </c>
      <c r="H4359" t="s">
        <v>402</v>
      </c>
      <c r="I4359" s="7">
        <v>0</v>
      </c>
      <c r="L4359" s="7">
        <v>348661724246</v>
      </c>
      <c r="M4359" s="7">
        <v>13807615154</v>
      </c>
      <c r="N4359" s="7">
        <v>7912918911</v>
      </c>
      <c r="O4359" s="20" t="str">
        <f t="shared" si="138"/>
        <v/>
      </c>
    </row>
    <row r="4360" spans="1:15">
      <c r="A4360" s="20" t="str">
        <f t="shared" si="137"/>
        <v>Stapi lífeyrissjóðurVarfærnasafnið</v>
      </c>
      <c r="B4360" s="20" t="str">
        <f>_xlfn.IFNA(INDEX(Listi!$AI:$AI,MATCH(C4360,Listi!$AJ:$AJ,0)),INDEX(Listi!T:T,MATCH(C4360,Listi!U:U,0)))</f>
        <v xml:space="preserve">Stapi  </v>
      </c>
      <c r="C4360" t="s">
        <v>209</v>
      </c>
      <c r="D4360" t="s">
        <v>392</v>
      </c>
      <c r="E4360" t="s">
        <v>276</v>
      </c>
      <c r="F4360" s="8" t="s">
        <v>401</v>
      </c>
      <c r="G4360" s="8" t="s">
        <v>375</v>
      </c>
      <c r="H4360" t="s">
        <v>402</v>
      </c>
      <c r="I4360" s="7">
        <v>0</v>
      </c>
      <c r="L4360" s="7">
        <v>471986044</v>
      </c>
      <c r="M4360" s="7">
        <v>137399159</v>
      </c>
      <c r="N4360" s="7">
        <v>6994496</v>
      </c>
      <c r="O4360" s="20" t="str">
        <f t="shared" si="138"/>
        <v/>
      </c>
    </row>
    <row r="4361" spans="1:15">
      <c r="A4361" s="20" t="str">
        <f t="shared" si="137"/>
        <v>Almenni lífeyrissjóðurinnÆvisafn I</v>
      </c>
      <c r="B4361" s="20" t="str">
        <f>_xlfn.IFNA(INDEX(Listi!$AI:$AI,MATCH(C4361,Listi!$AJ:$AJ,0)),INDEX(Listi!T:T,MATCH(C4361,Listi!U:U,0)))</f>
        <v xml:space="preserve">Almenni </v>
      </c>
      <c r="C4361" t="s">
        <v>0</v>
      </c>
      <c r="D4361" t="s">
        <v>202</v>
      </c>
      <c r="E4361" t="s">
        <v>276</v>
      </c>
      <c r="F4361" s="8" t="s">
        <v>396</v>
      </c>
      <c r="G4361" s="8" t="s">
        <v>397</v>
      </c>
      <c r="H4361" t="s">
        <v>398</v>
      </c>
      <c r="I4361" s="7">
        <v>0</v>
      </c>
      <c r="L4361" s="7">
        <v>43068273823</v>
      </c>
      <c r="M4361" s="7">
        <v>4413720640</v>
      </c>
      <c r="N4361" s="7">
        <v>641257097</v>
      </c>
      <c r="O4361" s="20" t="str">
        <f t="shared" si="138"/>
        <v/>
      </c>
    </row>
    <row r="4362" spans="1:15">
      <c r="A4362" s="20" t="str">
        <f t="shared" si="137"/>
        <v>Almenni lífeyrissjóðurinnÆvisafn II</v>
      </c>
      <c r="B4362" s="20" t="str">
        <f>_xlfn.IFNA(INDEX(Listi!$AI:$AI,MATCH(C4362,Listi!$AJ:$AJ,0)),INDEX(Listi!T:T,MATCH(C4362,Listi!U:U,0)))</f>
        <v xml:space="preserve">Almenni </v>
      </c>
      <c r="C4362" t="s">
        <v>0</v>
      </c>
      <c r="D4362" t="s">
        <v>203</v>
      </c>
      <c r="E4362" t="s">
        <v>276</v>
      </c>
      <c r="F4362" s="8" t="s">
        <v>396</v>
      </c>
      <c r="G4362" s="8" t="s">
        <v>397</v>
      </c>
      <c r="H4362" t="s">
        <v>398</v>
      </c>
      <c r="I4362" s="7">
        <v>0</v>
      </c>
      <c r="L4362" s="7">
        <v>86460235807</v>
      </c>
      <c r="M4362" s="7">
        <v>3970537445</v>
      </c>
      <c r="N4362" s="7">
        <v>1539034493</v>
      </c>
      <c r="O4362" s="20" t="str">
        <f t="shared" si="138"/>
        <v/>
      </c>
    </row>
    <row r="4363" spans="1:15">
      <c r="A4363" s="20" t="str">
        <f t="shared" si="137"/>
        <v>Almenni lífeyrissjóðurinnÆvisafn III</v>
      </c>
      <c r="B4363" s="20" t="str">
        <f>_xlfn.IFNA(INDEX(Listi!$AI:$AI,MATCH(C4363,Listi!$AJ:$AJ,0)),INDEX(Listi!T:T,MATCH(C4363,Listi!U:U,0)))</f>
        <v xml:space="preserve">Almenni </v>
      </c>
      <c r="C4363" t="s">
        <v>0</v>
      </c>
      <c r="D4363" t="s">
        <v>204</v>
      </c>
      <c r="E4363" t="s">
        <v>276</v>
      </c>
      <c r="F4363" s="8" t="s">
        <v>396</v>
      </c>
      <c r="G4363" s="8" t="s">
        <v>397</v>
      </c>
      <c r="H4363" t="s">
        <v>398</v>
      </c>
      <c r="I4363" s="7">
        <v>0</v>
      </c>
      <c r="L4363" s="7">
        <v>33890180699</v>
      </c>
      <c r="M4363" s="7">
        <v>1571509194</v>
      </c>
      <c r="N4363" s="7">
        <v>920421683</v>
      </c>
      <c r="O4363" s="20" t="str">
        <f t="shared" si="138"/>
        <v/>
      </c>
    </row>
    <row r="4364" spans="1:15">
      <c r="A4364" s="20" t="str">
        <f t="shared" si="137"/>
        <v>Almenni lífeyrissjóðurinnHúsnæðissafn</v>
      </c>
      <c r="B4364" s="20" t="str">
        <f>_xlfn.IFNA(INDEX(Listi!$AI:$AI,MATCH(C4364,Listi!$AJ:$AJ,0)),INDEX(Listi!T:T,MATCH(C4364,Listi!U:U,0)))</f>
        <v xml:space="preserve">Almenni </v>
      </c>
      <c r="C4364" t="s">
        <v>0</v>
      </c>
      <c r="D4364" t="s">
        <v>315</v>
      </c>
      <c r="E4364" t="s">
        <v>276</v>
      </c>
      <c r="F4364" s="8" t="s">
        <v>396</v>
      </c>
      <c r="G4364" s="8" t="s">
        <v>397</v>
      </c>
      <c r="H4364" t="s">
        <v>398</v>
      </c>
      <c r="I4364" s="7">
        <v>0</v>
      </c>
      <c r="L4364" s="7">
        <v>487895879</v>
      </c>
      <c r="M4364" s="7">
        <v>166428361</v>
      </c>
      <c r="N4364" s="7">
        <v>18080096</v>
      </c>
      <c r="O4364" s="20" t="str">
        <f t="shared" si="138"/>
        <v/>
      </c>
    </row>
    <row r="4365" spans="1:15">
      <c r="A4365" s="20" t="str">
        <f t="shared" si="137"/>
        <v>Almenni lífeyrissjóðurinnInnlánssafn</v>
      </c>
      <c r="B4365" s="20" t="str">
        <f>_xlfn.IFNA(INDEX(Listi!$AI:$AI,MATCH(C4365,Listi!$AJ:$AJ,0)),INDEX(Listi!T:T,MATCH(C4365,Listi!U:U,0)))</f>
        <v xml:space="preserve">Almenni </v>
      </c>
      <c r="C4365" t="s">
        <v>0</v>
      </c>
      <c r="D4365" t="s">
        <v>1</v>
      </c>
      <c r="E4365" t="s">
        <v>276</v>
      </c>
      <c r="F4365" s="8" t="s">
        <v>396</v>
      </c>
      <c r="G4365" s="8" t="s">
        <v>397</v>
      </c>
      <c r="H4365" t="s">
        <v>398</v>
      </c>
      <c r="I4365" s="7">
        <v>0</v>
      </c>
      <c r="L4365" s="7">
        <v>26587944379</v>
      </c>
      <c r="M4365" s="7">
        <v>1016779991</v>
      </c>
      <c r="N4365" s="7">
        <v>1031869724</v>
      </c>
      <c r="O4365" s="20" t="str">
        <f t="shared" si="138"/>
        <v/>
      </c>
    </row>
    <row r="4366" spans="1:15">
      <c r="A4366" s="20" t="str">
        <f t="shared" si="137"/>
        <v>Almenni lífeyrissjóðurinnRíkissafn langt</v>
      </c>
      <c r="B4366" s="20" t="str">
        <f>_xlfn.IFNA(INDEX(Listi!$AI:$AI,MATCH(C4366,Listi!$AJ:$AJ,0)),INDEX(Listi!T:T,MATCH(C4366,Listi!U:U,0)))</f>
        <v xml:space="preserve">Almenni </v>
      </c>
      <c r="C4366" t="s">
        <v>0</v>
      </c>
      <c r="D4366" t="s">
        <v>199</v>
      </c>
      <c r="E4366" t="s">
        <v>276</v>
      </c>
      <c r="F4366" t="s">
        <v>396</v>
      </c>
      <c r="G4366" s="8" t="s">
        <v>397</v>
      </c>
      <c r="H4366" t="s">
        <v>398</v>
      </c>
      <c r="I4366" s="7">
        <v>0</v>
      </c>
      <c r="L4366" s="7">
        <v>1193680171</v>
      </c>
      <c r="M4366" s="7">
        <v>61272573</v>
      </c>
      <c r="N4366" s="7">
        <v>40105929</v>
      </c>
      <c r="O4366" s="20" t="str">
        <f t="shared" si="138"/>
        <v/>
      </c>
    </row>
    <row r="4367" spans="1:15">
      <c r="A4367" s="20" t="str">
        <f t="shared" si="137"/>
        <v>Almenni lífeyrissjóðurinnRíkissafn stutt</v>
      </c>
      <c r="B4367" s="20" t="str">
        <f>_xlfn.IFNA(INDEX(Listi!$AI:$AI,MATCH(C4367,Listi!$AJ:$AJ,0)),INDEX(Listi!T:T,MATCH(C4367,Listi!U:U,0)))</f>
        <v xml:space="preserve">Almenni </v>
      </c>
      <c r="C4367" t="s">
        <v>0</v>
      </c>
      <c r="D4367" t="s">
        <v>200</v>
      </c>
      <c r="E4367" t="s">
        <v>276</v>
      </c>
      <c r="F4367" t="s">
        <v>396</v>
      </c>
      <c r="G4367" s="8" t="s">
        <v>397</v>
      </c>
      <c r="H4367" t="s">
        <v>398</v>
      </c>
      <c r="I4367" s="7">
        <v>0</v>
      </c>
      <c r="L4367" s="7">
        <v>541893627</v>
      </c>
      <c r="M4367" s="7">
        <v>20423158</v>
      </c>
      <c r="N4367" s="7">
        <v>14899899</v>
      </c>
      <c r="O4367" s="20" t="str">
        <f t="shared" si="138"/>
        <v/>
      </c>
    </row>
    <row r="4368" spans="1:15">
      <c r="A4368" s="20" t="str">
        <f t="shared" si="137"/>
        <v>Almenni lífeyrissjóðurinnTryggingadeild</v>
      </c>
      <c r="B4368" s="20" t="str">
        <f>_xlfn.IFNA(INDEX(Listi!$AI:$AI,MATCH(C4368,Listi!$AJ:$AJ,0)),INDEX(Listi!T:T,MATCH(C4368,Listi!U:U,0)))</f>
        <v xml:space="preserve">Almenni </v>
      </c>
      <c r="C4368" t="s">
        <v>0</v>
      </c>
      <c r="D4368" t="s">
        <v>201</v>
      </c>
      <c r="E4368" t="s">
        <v>275</v>
      </c>
      <c r="F4368" t="s">
        <v>396</v>
      </c>
      <c r="G4368" s="8" t="s">
        <v>397</v>
      </c>
      <c r="H4368" t="s">
        <v>398</v>
      </c>
      <c r="I4368" s="7">
        <v>-1.2</v>
      </c>
      <c r="L4368" s="7">
        <v>174784296254</v>
      </c>
      <c r="M4368" s="7">
        <v>7497244534</v>
      </c>
      <c r="N4368" s="7">
        <v>3057046932</v>
      </c>
      <c r="O4368" s="20" t="str">
        <f t="shared" si="138"/>
        <v/>
      </c>
    </row>
    <row r="4369" spans="1:15">
      <c r="A4369" s="20" t="str">
        <f t="shared" si="137"/>
        <v>Birta lífeyrissjóðurBlönduð leið</v>
      </c>
      <c r="B4369" s="20" t="str">
        <f>_xlfn.IFNA(INDEX(Listi!$AI:$AI,MATCH(C4369,Listi!$AJ:$AJ,0)),INDEX(Listi!T:T,MATCH(C4369,Listi!U:U,0)))</f>
        <v xml:space="preserve">Birta  </v>
      </c>
      <c r="C4369" t="s">
        <v>298</v>
      </c>
      <c r="D4369" t="s">
        <v>314</v>
      </c>
      <c r="E4369" t="s">
        <v>276</v>
      </c>
      <c r="F4369" t="s">
        <v>396</v>
      </c>
      <c r="G4369" s="8" t="s">
        <v>397</v>
      </c>
      <c r="H4369" t="s">
        <v>398</v>
      </c>
      <c r="I4369" s="7">
        <v>0</v>
      </c>
      <c r="L4369" s="7">
        <v>6929716201</v>
      </c>
      <c r="M4369" s="7">
        <v>253995298</v>
      </c>
      <c r="N4369" s="7">
        <v>139753585</v>
      </c>
      <c r="O4369" s="20" t="str">
        <f t="shared" si="138"/>
        <v/>
      </c>
    </row>
    <row r="4370" spans="1:15">
      <c r="A4370" s="20" t="str">
        <f t="shared" si="137"/>
        <v>Birta lífeyrissjóðurInnlánsleið</v>
      </c>
      <c r="B4370" s="20" t="str">
        <f>_xlfn.IFNA(INDEX(Listi!$AI:$AI,MATCH(C4370,Listi!$AJ:$AJ,0)),INDEX(Listi!T:T,MATCH(C4370,Listi!U:U,0)))</f>
        <v xml:space="preserve">Birta  </v>
      </c>
      <c r="C4370" t="s">
        <v>298</v>
      </c>
      <c r="D4370" t="s">
        <v>208</v>
      </c>
      <c r="E4370" t="s">
        <v>276</v>
      </c>
      <c r="F4370" t="s">
        <v>396</v>
      </c>
      <c r="G4370" s="8" t="s">
        <v>397</v>
      </c>
      <c r="H4370" t="s">
        <v>398</v>
      </c>
      <c r="I4370" s="7">
        <v>0</v>
      </c>
      <c r="L4370" s="7">
        <v>4108971332</v>
      </c>
      <c r="M4370" s="7">
        <v>264842424</v>
      </c>
      <c r="N4370" s="7">
        <v>174324836</v>
      </c>
      <c r="O4370" s="20" t="str">
        <f t="shared" si="138"/>
        <v/>
      </c>
    </row>
    <row r="4371" spans="1:15">
      <c r="A4371" s="20" t="str">
        <f t="shared" si="137"/>
        <v>Birta lífeyrissjóðurSamtryggingardeild</v>
      </c>
      <c r="B4371" s="20" t="str">
        <f>_xlfn.IFNA(INDEX(Listi!$AI:$AI,MATCH(C4371,Listi!$AJ:$AJ,0)),INDEX(Listi!T:T,MATCH(C4371,Listi!U:U,0)))</f>
        <v xml:space="preserve">Birta  </v>
      </c>
      <c r="C4371" t="s">
        <v>298</v>
      </c>
      <c r="D4371" t="s">
        <v>205</v>
      </c>
      <c r="E4371" t="s">
        <v>275</v>
      </c>
      <c r="F4371" t="s">
        <v>396</v>
      </c>
      <c r="G4371" s="8" t="s">
        <v>397</v>
      </c>
      <c r="H4371" t="s">
        <v>398</v>
      </c>
      <c r="I4371" s="7">
        <v>-2.5</v>
      </c>
      <c r="L4371" s="7">
        <v>549755105944</v>
      </c>
      <c r="M4371" s="7">
        <v>18480897961</v>
      </c>
      <c r="N4371" s="7">
        <v>14075814006</v>
      </c>
      <c r="O4371" s="20" t="str">
        <f t="shared" si="138"/>
        <v/>
      </c>
    </row>
    <row r="4372" spans="1:15">
      <c r="A4372" s="20" t="str">
        <f t="shared" si="137"/>
        <v>Birta lífeyrissjóðurSkuldabréfaleið</v>
      </c>
      <c r="B4372" s="20" t="str">
        <f>_xlfn.IFNA(INDEX(Listi!$AI:$AI,MATCH(C4372,Listi!$AJ:$AJ,0)),INDEX(Listi!T:T,MATCH(C4372,Listi!U:U,0)))</f>
        <v xml:space="preserve">Birta  </v>
      </c>
      <c r="C4372" t="s">
        <v>298</v>
      </c>
      <c r="D4372" t="s">
        <v>313</v>
      </c>
      <c r="E4372" t="s">
        <v>276</v>
      </c>
      <c r="F4372" t="s">
        <v>396</v>
      </c>
      <c r="G4372" s="8" t="s">
        <v>397</v>
      </c>
      <c r="H4372" t="s">
        <v>398</v>
      </c>
      <c r="I4372" s="7">
        <v>0</v>
      </c>
      <c r="L4372" s="7">
        <v>8522374478</v>
      </c>
      <c r="M4372" s="7">
        <v>391005163</v>
      </c>
      <c r="N4372" s="7">
        <v>218104877</v>
      </c>
      <c r="O4372" s="20" t="str">
        <f t="shared" si="138"/>
        <v/>
      </c>
    </row>
    <row r="4373" spans="1:15">
      <c r="A4373" s="20" t="str">
        <f t="shared" si="137"/>
        <v>Birta lífeyrissjóðurTilgreind séreign</v>
      </c>
      <c r="B4373" s="20" t="str">
        <f>_xlfn.IFNA(INDEX(Listi!$AI:$AI,MATCH(C4373,Listi!$AJ:$AJ,0)),INDEX(Listi!T:T,MATCH(C4373,Listi!U:U,0)))</f>
        <v xml:space="preserve">Birta  </v>
      </c>
      <c r="C4373" t="s">
        <v>298</v>
      </c>
      <c r="D4373" t="s">
        <v>312</v>
      </c>
      <c r="E4373" t="s">
        <v>276</v>
      </c>
      <c r="F4373" t="s">
        <v>396</v>
      </c>
      <c r="G4373" s="8" t="s">
        <v>397</v>
      </c>
      <c r="H4373" t="s">
        <v>398</v>
      </c>
      <c r="I4373" s="7">
        <v>0</v>
      </c>
      <c r="L4373" s="7">
        <v>2234420297</v>
      </c>
      <c r="M4373" s="7">
        <v>511871981</v>
      </c>
      <c r="N4373" s="7">
        <v>36000223</v>
      </c>
      <c r="O4373" s="20" t="str">
        <f t="shared" si="138"/>
        <v/>
      </c>
    </row>
    <row r="4374" spans="1:15">
      <c r="A4374" s="20" t="str">
        <f t="shared" si="137"/>
        <v>Brú Lífeyrissjóður starfsmanna sveitarfélagaA-deild</v>
      </c>
      <c r="B4374" s="20" t="str">
        <f>_xlfn.IFNA(INDEX(Listi!$AI:$AI,MATCH(C4374,Listi!$AJ:$AJ,0)),INDEX(Listi!T:T,MATCH(C4374,Listi!U:U,0)))</f>
        <v>Brú</v>
      </c>
      <c r="C4374" t="s">
        <v>217</v>
      </c>
      <c r="D4374" t="s">
        <v>257</v>
      </c>
      <c r="E4374" t="s">
        <v>275</v>
      </c>
      <c r="F4374" t="s">
        <v>396</v>
      </c>
      <c r="G4374" s="8" t="s">
        <v>397</v>
      </c>
      <c r="H4374" t="s">
        <v>398</v>
      </c>
      <c r="I4374" s="7">
        <v>-8</v>
      </c>
      <c r="L4374" s="7">
        <v>270469177889</v>
      </c>
      <c r="M4374" s="7">
        <v>13987858077</v>
      </c>
      <c r="N4374" s="7">
        <v>4793072329</v>
      </c>
      <c r="O4374" s="20" t="str">
        <f t="shared" si="138"/>
        <v/>
      </c>
    </row>
    <row r="4375" spans="1:15">
      <c r="A4375" s="20" t="str">
        <f t="shared" si="137"/>
        <v>Brú Lífeyrissjóður starfsmanna sveitarfélagaB-deild</v>
      </c>
      <c r="B4375" s="20" t="str">
        <f>_xlfn.IFNA(INDEX(Listi!$AI:$AI,MATCH(C4375,Listi!$AJ:$AJ,0)),INDEX(Listi!T:T,MATCH(C4375,Listi!U:U,0)))</f>
        <v>Brú</v>
      </c>
      <c r="C4375" t="s">
        <v>217</v>
      </c>
      <c r="D4375" t="s">
        <v>218</v>
      </c>
      <c r="E4375" t="s">
        <v>275</v>
      </c>
      <c r="F4375" t="s">
        <v>396</v>
      </c>
      <c r="G4375" s="8" t="s">
        <v>397</v>
      </c>
      <c r="H4375" t="s">
        <v>398</v>
      </c>
      <c r="I4375" s="7">
        <v>-15.9</v>
      </c>
      <c r="L4375" s="7">
        <v>17004783831</v>
      </c>
      <c r="M4375" s="7">
        <v>119747694</v>
      </c>
      <c r="N4375" s="7">
        <v>3424817406</v>
      </c>
      <c r="O4375" s="20" t="str">
        <f t="shared" si="138"/>
        <v/>
      </c>
    </row>
    <row r="4376" spans="1:15">
      <c r="A4376" s="20" t="str">
        <f t="shared" si="137"/>
        <v>Brú Lífeyrissjóður starfsmanna sveitarfélagaV-deild</v>
      </c>
      <c r="B4376" s="20" t="str">
        <f>_xlfn.IFNA(INDEX(Listi!$AI:$AI,MATCH(C4376,Listi!$AJ:$AJ,0)),INDEX(Listi!T:T,MATCH(C4376,Listi!U:U,0)))</f>
        <v>Brú</v>
      </c>
      <c r="C4376" t="s">
        <v>217</v>
      </c>
      <c r="D4376" t="s">
        <v>219</v>
      </c>
      <c r="E4376" t="s">
        <v>275</v>
      </c>
      <c r="F4376" t="s">
        <v>396</v>
      </c>
      <c r="G4376" s="8" t="s">
        <v>397</v>
      </c>
      <c r="H4376" t="s">
        <v>398</v>
      </c>
      <c r="I4376" s="7">
        <v>-7.4</v>
      </c>
      <c r="L4376" s="7">
        <v>54501394986</v>
      </c>
      <c r="M4376" s="7">
        <v>4188513374</v>
      </c>
      <c r="N4376" s="7">
        <v>455519059</v>
      </c>
      <c r="O4376" s="20" t="str">
        <f t="shared" si="138"/>
        <v/>
      </c>
    </row>
    <row r="4377" spans="1:15">
      <c r="A4377" s="20" t="str">
        <f t="shared" si="137"/>
        <v>Eftirlaunasj atvinnuflugmannaSamtryggingardeild</v>
      </c>
      <c r="B4377" s="20" t="str">
        <f>_xlfn.IFNA(INDEX(Listi!$AI:$AI,MATCH(C4377,Listi!$AJ:$AJ,0)),INDEX(Listi!T:T,MATCH(C4377,Listi!U:U,0)))</f>
        <v>EFÍA</v>
      </c>
      <c r="C4377" t="s">
        <v>220</v>
      </c>
      <c r="D4377" t="s">
        <v>205</v>
      </c>
      <c r="E4377" t="s">
        <v>275</v>
      </c>
      <c r="F4377" t="s">
        <v>396</v>
      </c>
      <c r="G4377" s="8" t="s">
        <v>397</v>
      </c>
      <c r="H4377" t="s">
        <v>398</v>
      </c>
      <c r="I4377" s="7">
        <v>3.45</v>
      </c>
      <c r="L4377" s="7">
        <v>58542663000</v>
      </c>
      <c r="M4377" s="7">
        <v>1477262000</v>
      </c>
      <c r="N4377" s="7">
        <v>1113313000</v>
      </c>
      <c r="O4377" s="20" t="str">
        <f t="shared" si="138"/>
        <v/>
      </c>
    </row>
    <row r="4378" spans="1:15">
      <c r="A4378" s="20" t="str">
        <f t="shared" si="137"/>
        <v>Festa - lífeyrissjóðurSamtryggingardeild</v>
      </c>
      <c r="B4378" s="20" t="str">
        <f>_xlfn.IFNA(INDEX(Listi!$AI:$AI,MATCH(C4378,Listi!$AJ:$AJ,0)),INDEX(Listi!T:T,MATCH(C4378,Listi!U:U,0)))</f>
        <v xml:space="preserve">Festa </v>
      </c>
      <c r="C4378" t="s">
        <v>221</v>
      </c>
      <c r="D4378" t="s">
        <v>205</v>
      </c>
      <c r="E4378" t="s">
        <v>275</v>
      </c>
      <c r="F4378" t="s">
        <v>396</v>
      </c>
      <c r="G4378" s="8" t="s">
        <v>397</v>
      </c>
      <c r="H4378" t="s">
        <v>398</v>
      </c>
      <c r="I4378" s="7">
        <v>-2.6</v>
      </c>
      <c r="L4378" s="7">
        <v>246318113722</v>
      </c>
      <c r="M4378" s="7">
        <v>11138196907</v>
      </c>
      <c r="N4378" s="7">
        <v>5180938287</v>
      </c>
      <c r="O4378" s="20" t="str">
        <f t="shared" si="138"/>
        <v/>
      </c>
    </row>
    <row r="4379" spans="1:15">
      <c r="A4379" s="20" t="str">
        <f t="shared" si="137"/>
        <v>Festa - lífeyrissjóðurSparnaðarleið I</v>
      </c>
      <c r="B4379" s="20" t="str">
        <f>_xlfn.IFNA(INDEX(Listi!$AI:$AI,MATCH(C4379,Listi!$AJ:$AJ,0)),INDEX(Listi!T:T,MATCH(C4379,Listi!U:U,0)))</f>
        <v xml:space="preserve">Festa </v>
      </c>
      <c r="C4379" t="s">
        <v>221</v>
      </c>
      <c r="D4379" t="s">
        <v>464</v>
      </c>
      <c r="E4379" t="s">
        <v>276</v>
      </c>
      <c r="F4379" t="s">
        <v>396</v>
      </c>
      <c r="G4379" s="8" t="s">
        <v>397</v>
      </c>
      <c r="H4379" t="s">
        <v>398</v>
      </c>
      <c r="I4379" s="7">
        <v>0</v>
      </c>
      <c r="L4379" s="7">
        <v>75585319</v>
      </c>
      <c r="M4379" s="7">
        <v>37671409</v>
      </c>
      <c r="N4379" s="7">
        <v>2063969</v>
      </c>
      <c r="O4379" s="20" t="str">
        <f t="shared" si="138"/>
        <v/>
      </c>
    </row>
    <row r="4380" spans="1:15">
      <c r="A4380" s="20" t="str">
        <f t="shared" si="137"/>
        <v>Festa - lífeyrissjóðurSparnaðarleið II</v>
      </c>
      <c r="B4380" s="20" t="str">
        <f>_xlfn.IFNA(INDEX(Listi!$AI:$AI,MATCH(C4380,Listi!$AJ:$AJ,0)),INDEX(Listi!T:T,MATCH(C4380,Listi!U:U,0)))</f>
        <v xml:space="preserve">Festa </v>
      </c>
      <c r="C4380" t="s">
        <v>221</v>
      </c>
      <c r="D4380" t="s">
        <v>388</v>
      </c>
      <c r="E4380" t="s">
        <v>276</v>
      </c>
      <c r="F4380" t="s">
        <v>396</v>
      </c>
      <c r="G4380" s="8" t="s">
        <v>397</v>
      </c>
      <c r="H4380" t="s">
        <v>398</v>
      </c>
      <c r="I4380" s="7">
        <v>0</v>
      </c>
      <c r="L4380" s="7">
        <v>1113180693</v>
      </c>
      <c r="M4380" s="7">
        <v>134564310</v>
      </c>
      <c r="N4380" s="7">
        <v>19363084</v>
      </c>
      <c r="O4380" s="20" t="str">
        <f t="shared" si="138"/>
        <v/>
      </c>
    </row>
    <row r="4381" spans="1:15">
      <c r="A4381" s="20" t="str">
        <f t="shared" si="137"/>
        <v>Frjálsi lífeyrissjóðurinnDeild/leið I</v>
      </c>
      <c r="B4381" s="20" t="str">
        <f>_xlfn.IFNA(INDEX(Listi!$AI:$AI,MATCH(C4381,Listi!$AJ:$AJ,0)),INDEX(Listi!T:T,MATCH(C4381,Listi!U:U,0)))</f>
        <v xml:space="preserve">Frjálsi </v>
      </c>
      <c r="C4381" t="s">
        <v>222</v>
      </c>
      <c r="D4381" t="s">
        <v>223</v>
      </c>
      <c r="E4381" t="s">
        <v>276</v>
      </c>
      <c r="F4381" t="s">
        <v>396</v>
      </c>
      <c r="G4381" s="8" t="s">
        <v>397</v>
      </c>
      <c r="H4381" t="s">
        <v>398</v>
      </c>
      <c r="I4381" s="7">
        <v>0</v>
      </c>
      <c r="L4381" s="7">
        <v>199278730000</v>
      </c>
      <c r="M4381" s="7">
        <v>10813020000</v>
      </c>
      <c r="N4381" s="7">
        <v>2178012000</v>
      </c>
      <c r="O4381" s="20" t="str">
        <f t="shared" si="138"/>
        <v/>
      </c>
    </row>
    <row r="4382" spans="1:15">
      <c r="A4382" s="20" t="str">
        <f t="shared" si="137"/>
        <v>Frjálsi lífeyrissjóðurinnDeild/leið II</v>
      </c>
      <c r="B4382" s="20" t="str">
        <f>_xlfn.IFNA(INDEX(Listi!$AI:$AI,MATCH(C4382,Listi!$AJ:$AJ,0)),INDEX(Listi!T:T,MATCH(C4382,Listi!U:U,0)))</f>
        <v xml:space="preserve">Frjálsi </v>
      </c>
      <c r="C4382" t="s">
        <v>222</v>
      </c>
      <c r="D4382" t="s">
        <v>224</v>
      </c>
      <c r="E4382" t="s">
        <v>276</v>
      </c>
      <c r="F4382" t="s">
        <v>396</v>
      </c>
      <c r="G4382" s="8" t="s">
        <v>397</v>
      </c>
      <c r="H4382" t="s">
        <v>398</v>
      </c>
      <c r="I4382" s="7">
        <v>0</v>
      </c>
      <c r="L4382" s="7">
        <v>29681370000</v>
      </c>
      <c r="M4382" s="7">
        <v>1864883000</v>
      </c>
      <c r="N4382" s="7">
        <v>401735000</v>
      </c>
      <c r="O4382" s="20" t="str">
        <f t="shared" si="138"/>
        <v/>
      </c>
    </row>
    <row r="4383" spans="1:15">
      <c r="A4383" s="20" t="str">
        <f t="shared" si="137"/>
        <v>Frjálsi lífeyrissjóðurinnDeild/leið III</v>
      </c>
      <c r="B4383" s="20" t="str">
        <f>_xlfn.IFNA(INDEX(Listi!$AI:$AI,MATCH(C4383,Listi!$AJ:$AJ,0)),INDEX(Listi!T:T,MATCH(C4383,Listi!U:U,0)))</f>
        <v xml:space="preserve">Frjálsi </v>
      </c>
      <c r="C4383" t="s">
        <v>222</v>
      </c>
      <c r="D4383" t="s">
        <v>225</v>
      </c>
      <c r="E4383" t="s">
        <v>276</v>
      </c>
      <c r="F4383" t="s">
        <v>396</v>
      </c>
      <c r="G4383" s="8" t="s">
        <v>397</v>
      </c>
      <c r="H4383" t="s">
        <v>398</v>
      </c>
      <c r="I4383" s="7">
        <v>0</v>
      </c>
      <c r="L4383" s="7">
        <v>43554797000</v>
      </c>
      <c r="M4383" s="7">
        <v>2564479000</v>
      </c>
      <c r="N4383" s="7">
        <v>1456678000</v>
      </c>
      <c r="O4383" s="20" t="str">
        <f t="shared" si="138"/>
        <v/>
      </c>
    </row>
    <row r="4384" spans="1:15">
      <c r="A4384" s="20" t="str">
        <f t="shared" si="137"/>
        <v>Frjálsi lífeyrissjóðurinnFrjálsi Áhætta</v>
      </c>
      <c r="B4384" s="20" t="str">
        <f>_xlfn.IFNA(INDEX(Listi!$AI:$AI,MATCH(C4384,Listi!$AJ:$AJ,0)),INDEX(Listi!T:T,MATCH(C4384,Listi!U:U,0)))</f>
        <v xml:space="preserve">Frjálsi </v>
      </c>
      <c r="C4384" t="s">
        <v>222</v>
      </c>
      <c r="D4384" t="s">
        <v>226</v>
      </c>
      <c r="E4384" t="s">
        <v>276</v>
      </c>
      <c r="F4384" t="s">
        <v>396</v>
      </c>
      <c r="G4384" s="8" t="s">
        <v>397</v>
      </c>
      <c r="H4384" t="s">
        <v>398</v>
      </c>
      <c r="I4384" s="7">
        <v>0</v>
      </c>
      <c r="L4384" s="7">
        <v>2707615000</v>
      </c>
      <c r="M4384" s="7">
        <v>335331000</v>
      </c>
      <c r="N4384" s="7">
        <v>1872000</v>
      </c>
      <c r="O4384" s="20" t="str">
        <f t="shared" si="138"/>
        <v/>
      </c>
    </row>
    <row r="4385" spans="1:15">
      <c r="A4385" s="20" t="str">
        <f t="shared" si="137"/>
        <v>Frjálsi lífeyrissjóðurinnSameiginleg deild</v>
      </c>
      <c r="B4385" s="20" t="str">
        <f>_xlfn.IFNA(INDEX(Listi!$AI:$AI,MATCH(C4385,Listi!$AJ:$AJ,0)),INDEX(Listi!T:T,MATCH(C4385,Listi!U:U,0)))</f>
        <v xml:space="preserve">Frjálsi </v>
      </c>
      <c r="C4385" t="s">
        <v>222</v>
      </c>
      <c r="D4385" t="s">
        <v>311</v>
      </c>
      <c r="E4385" t="s">
        <v>276</v>
      </c>
      <c r="F4385" t="s">
        <v>396</v>
      </c>
      <c r="G4385" s="8" t="s">
        <v>397</v>
      </c>
      <c r="H4385" t="s">
        <v>398</v>
      </c>
      <c r="I4385" s="7">
        <v>0</v>
      </c>
      <c r="L4385" s="7">
        <v>0</v>
      </c>
      <c r="M4385" s="7">
        <v>0</v>
      </c>
      <c r="N4385" s="7">
        <v>0</v>
      </c>
      <c r="O4385" s="20" t="str">
        <f t="shared" si="138"/>
        <v/>
      </c>
    </row>
    <row r="4386" spans="1:15">
      <c r="A4386" s="20" t="str">
        <f t="shared" si="137"/>
        <v>Frjálsi lífeyrissjóðurinnSamtryggingardeild</v>
      </c>
      <c r="B4386" s="20" t="str">
        <f>_xlfn.IFNA(INDEX(Listi!$AI:$AI,MATCH(C4386,Listi!$AJ:$AJ,0)),INDEX(Listi!T:T,MATCH(C4386,Listi!U:U,0)))</f>
        <v xml:space="preserve">Frjálsi </v>
      </c>
      <c r="C4386" t="s">
        <v>222</v>
      </c>
      <c r="D4386" t="s">
        <v>205</v>
      </c>
      <c r="E4386" t="s">
        <v>275</v>
      </c>
      <c r="F4386" t="s">
        <v>396</v>
      </c>
      <c r="G4386" s="8" t="s">
        <v>397</v>
      </c>
      <c r="H4386" t="s">
        <v>398</v>
      </c>
      <c r="I4386" s="7">
        <v>-9.1999999999999993</v>
      </c>
      <c r="L4386" s="7">
        <v>127148465000</v>
      </c>
      <c r="M4386" s="7">
        <v>7524433000</v>
      </c>
      <c r="N4386" s="7">
        <v>1254273000</v>
      </c>
      <c r="O4386" s="20" t="str">
        <f t="shared" si="138"/>
        <v/>
      </c>
    </row>
    <row r="4387" spans="1:15">
      <c r="A4387" s="20" t="str">
        <f t="shared" si="137"/>
        <v>Gildi - lífeyrissjóðurFramtíðarsýn 1</v>
      </c>
      <c r="B4387" s="20" t="str">
        <f>_xlfn.IFNA(INDEX(Listi!$AI:$AI,MATCH(C4387,Listi!$AJ:$AJ,0)),INDEX(Listi!T:T,MATCH(C4387,Listi!U:U,0)))</f>
        <v xml:space="preserve">Gildi  </v>
      </c>
      <c r="C4387" t="s">
        <v>227</v>
      </c>
      <c r="D4387" t="s">
        <v>373</v>
      </c>
      <c r="E4387" t="s">
        <v>276</v>
      </c>
      <c r="F4387" t="s">
        <v>396</v>
      </c>
      <c r="G4387" s="8" t="s">
        <v>397</v>
      </c>
      <c r="H4387" t="s">
        <v>398</v>
      </c>
      <c r="I4387" s="7">
        <v>0</v>
      </c>
      <c r="L4387" s="7">
        <v>3223959491</v>
      </c>
      <c r="M4387" s="7">
        <v>185065371</v>
      </c>
      <c r="N4387" s="7">
        <v>99697779</v>
      </c>
      <c r="O4387" s="20" t="str">
        <f t="shared" si="138"/>
        <v/>
      </c>
    </row>
    <row r="4388" spans="1:15">
      <c r="A4388" s="20" t="str">
        <f t="shared" ref="A4388:A4450" si="139">CONCATENATE(C4388,D4388)</f>
        <v>Gildi - lífeyrissjóðurFramtíðarsýn 2</v>
      </c>
      <c r="B4388" s="20" t="str">
        <f>_xlfn.IFNA(INDEX(Listi!$AI:$AI,MATCH(C4388,Listi!$AJ:$AJ,0)),INDEX(Listi!T:T,MATCH(C4388,Listi!U:U,0)))</f>
        <v xml:space="preserve">Gildi  </v>
      </c>
      <c r="C4388" t="s">
        <v>227</v>
      </c>
      <c r="D4388" t="s">
        <v>374</v>
      </c>
      <c r="E4388" t="s">
        <v>276</v>
      </c>
      <c r="F4388" t="s">
        <v>396</v>
      </c>
      <c r="G4388" s="8" t="s">
        <v>397</v>
      </c>
      <c r="H4388" t="s">
        <v>398</v>
      </c>
      <c r="I4388" s="7">
        <v>0</v>
      </c>
      <c r="L4388" s="7">
        <v>3172355810</v>
      </c>
      <c r="M4388" s="7">
        <v>227598529</v>
      </c>
      <c r="N4388" s="7">
        <v>70042741</v>
      </c>
      <c r="O4388" s="20" t="str">
        <f t="shared" si="138"/>
        <v/>
      </c>
    </row>
    <row r="4389" spans="1:15">
      <c r="A4389" s="20" t="str">
        <f t="shared" si="139"/>
        <v>Gildi - lífeyrissjóðurFramtíðarsýn 3</v>
      </c>
      <c r="B4389" s="20" t="str">
        <f>_xlfn.IFNA(INDEX(Listi!$AI:$AI,MATCH(C4389,Listi!$AJ:$AJ,0)),INDEX(Listi!T:T,MATCH(C4389,Listi!U:U,0)))</f>
        <v xml:space="preserve">Gildi  </v>
      </c>
      <c r="C4389" t="s">
        <v>227</v>
      </c>
      <c r="D4389" t="s">
        <v>380</v>
      </c>
      <c r="E4389" t="s">
        <v>276</v>
      </c>
      <c r="F4389" t="s">
        <v>396</v>
      </c>
      <c r="G4389" s="8" t="s">
        <v>397</v>
      </c>
      <c r="H4389" t="s">
        <v>398</v>
      </c>
      <c r="I4389" s="7">
        <v>0</v>
      </c>
      <c r="L4389" s="7">
        <v>1220667693</v>
      </c>
      <c r="M4389" s="7">
        <v>206427664</v>
      </c>
      <c r="N4389" s="7">
        <v>61376636</v>
      </c>
      <c r="O4389" s="20" t="str">
        <f t="shared" si="138"/>
        <v/>
      </c>
    </row>
    <row r="4390" spans="1:15">
      <c r="A4390" s="20" t="str">
        <f t="shared" si="139"/>
        <v>Gildi - lífeyrissjóðurSamtryggingardeild</v>
      </c>
      <c r="B4390" s="20" t="str">
        <f>_xlfn.IFNA(INDEX(Listi!$AI:$AI,MATCH(C4390,Listi!$AJ:$AJ,0)),INDEX(Listi!T:T,MATCH(C4390,Listi!U:U,0)))</f>
        <v xml:space="preserve">Gildi  </v>
      </c>
      <c r="C4390" t="s">
        <v>227</v>
      </c>
      <c r="D4390" t="s">
        <v>205</v>
      </c>
      <c r="E4390" t="s">
        <v>275</v>
      </c>
      <c r="F4390" t="s">
        <v>396</v>
      </c>
      <c r="G4390" s="8" t="s">
        <v>397</v>
      </c>
      <c r="H4390" t="s">
        <v>398</v>
      </c>
      <c r="I4390" s="7">
        <v>-12.6</v>
      </c>
      <c r="L4390" s="7">
        <v>908474103084</v>
      </c>
      <c r="M4390" s="7">
        <v>33404441428</v>
      </c>
      <c r="N4390" s="7">
        <v>20772915594</v>
      </c>
      <c r="O4390" s="20" t="str">
        <f t="shared" si="138"/>
        <v/>
      </c>
    </row>
    <row r="4391" spans="1:15">
      <c r="A4391" s="20" t="str">
        <f t="shared" si="139"/>
        <v>Íslenski lífeyrissjóðurinnLíf 1</v>
      </c>
      <c r="B4391" s="20" t="str">
        <f>_xlfn.IFNA(INDEX(Listi!$AI:$AI,MATCH(C4391,Listi!$AJ:$AJ,0)),INDEX(Listi!T:T,MATCH(C4391,Listi!U:U,0)))</f>
        <v xml:space="preserve">Íslenski  </v>
      </c>
      <c r="C4391" t="s">
        <v>238</v>
      </c>
      <c r="D4391" t="s">
        <v>239</v>
      </c>
      <c r="E4391" t="s">
        <v>276</v>
      </c>
      <c r="F4391" t="s">
        <v>396</v>
      </c>
      <c r="G4391" s="8" t="s">
        <v>397</v>
      </c>
      <c r="H4391" t="s">
        <v>398</v>
      </c>
      <c r="I4391" s="7">
        <v>0</v>
      </c>
      <c r="L4391" s="7">
        <v>34645188332</v>
      </c>
      <c r="M4391" s="7">
        <v>5859453012</v>
      </c>
      <c r="N4391" s="7">
        <v>977930648</v>
      </c>
      <c r="O4391" s="20" t="str">
        <f t="shared" si="138"/>
        <v/>
      </c>
    </row>
    <row r="4392" spans="1:15">
      <c r="A4392" s="20" t="str">
        <f t="shared" si="139"/>
        <v>Íslenski lífeyrissjóðurinnLíf 2</v>
      </c>
      <c r="B4392" s="20" t="str">
        <f>_xlfn.IFNA(INDEX(Listi!$AI:$AI,MATCH(C4392,Listi!$AJ:$AJ,0)),INDEX(Listi!T:T,MATCH(C4392,Listi!U:U,0)))</f>
        <v xml:space="preserve">Íslenski  </v>
      </c>
      <c r="C4392" t="s">
        <v>238</v>
      </c>
      <c r="D4392" t="s">
        <v>240</v>
      </c>
      <c r="E4392" t="s">
        <v>276</v>
      </c>
      <c r="F4392" t="s">
        <v>396</v>
      </c>
      <c r="G4392" s="8" t="s">
        <v>397</v>
      </c>
      <c r="H4392" t="s">
        <v>398</v>
      </c>
      <c r="I4392" s="7">
        <v>0</v>
      </c>
      <c r="L4392" s="7">
        <v>31029129445</v>
      </c>
      <c r="M4392" s="7">
        <v>2139527304</v>
      </c>
      <c r="N4392" s="7">
        <v>531278955</v>
      </c>
      <c r="O4392" s="20" t="str">
        <f t="shared" si="138"/>
        <v/>
      </c>
    </row>
    <row r="4393" spans="1:15">
      <c r="A4393" s="20" t="str">
        <f t="shared" si="139"/>
        <v>Íslenski lífeyrissjóðurinnLíf 3</v>
      </c>
      <c r="B4393" s="20" t="str">
        <f>_xlfn.IFNA(INDEX(Listi!$AI:$AI,MATCH(C4393,Listi!$AJ:$AJ,0)),INDEX(Listi!T:T,MATCH(C4393,Listi!U:U,0)))</f>
        <v xml:space="preserve">Íslenski  </v>
      </c>
      <c r="C4393" t="s">
        <v>238</v>
      </c>
      <c r="D4393" t="s">
        <v>241</v>
      </c>
      <c r="E4393" t="s">
        <v>276</v>
      </c>
      <c r="F4393" t="s">
        <v>396</v>
      </c>
      <c r="G4393" s="8" t="s">
        <v>397</v>
      </c>
      <c r="H4393" t="s">
        <v>398</v>
      </c>
      <c r="I4393" s="7">
        <v>0</v>
      </c>
      <c r="L4393" s="7">
        <v>26552298455</v>
      </c>
      <c r="M4393" s="7">
        <v>1349981892</v>
      </c>
      <c r="N4393" s="7">
        <v>474868471</v>
      </c>
      <c r="O4393" s="20" t="str">
        <f t="shared" si="138"/>
        <v/>
      </c>
    </row>
    <row r="4394" spans="1:15">
      <c r="A4394" s="20" t="str">
        <f t="shared" si="139"/>
        <v>Íslenski lífeyrissjóðurinnLíf 4</v>
      </c>
      <c r="B4394" s="20" t="str">
        <f>_xlfn.IFNA(INDEX(Listi!$AI:$AI,MATCH(C4394,Listi!$AJ:$AJ,0)),INDEX(Listi!T:T,MATCH(C4394,Listi!U:U,0)))</f>
        <v xml:space="preserve">Íslenski  </v>
      </c>
      <c r="C4394" t="s">
        <v>238</v>
      </c>
      <c r="D4394" t="s">
        <v>242</v>
      </c>
      <c r="E4394" t="s">
        <v>276</v>
      </c>
      <c r="F4394" t="s">
        <v>396</v>
      </c>
      <c r="G4394" s="8" t="s">
        <v>397</v>
      </c>
      <c r="H4394" t="s">
        <v>398</v>
      </c>
      <c r="I4394" s="7">
        <v>0</v>
      </c>
      <c r="L4394" s="7">
        <v>15323468197</v>
      </c>
      <c r="M4394" s="7">
        <v>592019313</v>
      </c>
      <c r="N4394" s="7">
        <v>649721424</v>
      </c>
      <c r="O4394" s="20" t="str">
        <f t="shared" si="138"/>
        <v/>
      </c>
    </row>
    <row r="4395" spans="1:15">
      <c r="A4395" s="20" t="str">
        <f t="shared" si="139"/>
        <v>Íslenski lífeyrissjóðurinnSamtryggingardeild</v>
      </c>
      <c r="B4395" s="20" t="str">
        <f>_xlfn.IFNA(INDEX(Listi!$AI:$AI,MATCH(C4395,Listi!$AJ:$AJ,0)),INDEX(Listi!T:T,MATCH(C4395,Listi!U:U,0)))</f>
        <v xml:space="preserve">Íslenski  </v>
      </c>
      <c r="C4395" t="s">
        <v>238</v>
      </c>
      <c r="D4395" t="s">
        <v>205</v>
      </c>
      <c r="E4395" t="s">
        <v>275</v>
      </c>
      <c r="F4395" t="s">
        <v>396</v>
      </c>
      <c r="G4395" s="8" t="s">
        <v>397</v>
      </c>
      <c r="H4395" t="s">
        <v>398</v>
      </c>
      <c r="I4395" s="7">
        <v>-10.1</v>
      </c>
      <c r="L4395" s="7">
        <v>32369481106</v>
      </c>
      <c r="M4395" s="7">
        <v>2513450236</v>
      </c>
      <c r="N4395" s="7">
        <v>182749847</v>
      </c>
      <c r="O4395" s="20" t="str">
        <f t="shared" si="138"/>
        <v/>
      </c>
    </row>
    <row r="4396" spans="1:15">
      <c r="A4396" s="20" t="str">
        <f t="shared" si="139"/>
        <v>Lífeyrissjóður bændaSamtryggingardeild</v>
      </c>
      <c r="B4396" s="20" t="str">
        <f>_xlfn.IFNA(INDEX(Listi!$AI:$AI,MATCH(C4396,Listi!$AJ:$AJ,0)),INDEX(Listi!T:T,MATCH(C4396,Listi!U:U,0)))</f>
        <v>Lífeyrissjóður bænda</v>
      </c>
      <c r="C4396" t="s">
        <v>252</v>
      </c>
      <c r="D4396" t="s">
        <v>205</v>
      </c>
      <c r="E4396" t="s">
        <v>275</v>
      </c>
      <c r="F4396" t="s">
        <v>396</v>
      </c>
      <c r="G4396" s="8" t="s">
        <v>397</v>
      </c>
      <c r="H4396" t="s">
        <v>398</v>
      </c>
      <c r="I4396" s="7">
        <v>0.8</v>
      </c>
      <c r="L4396" s="7">
        <v>45108278171</v>
      </c>
      <c r="M4396" s="7">
        <v>776003397</v>
      </c>
      <c r="N4396" s="7">
        <v>1921473168</v>
      </c>
      <c r="O4396" s="20" t="str">
        <f t="shared" si="138"/>
        <v/>
      </c>
    </row>
    <row r="4397" spans="1:15">
      <c r="A4397" s="20" t="str">
        <f t="shared" si="139"/>
        <v>Lífeyrissjóður bankamannaAldursdeild</v>
      </c>
      <c r="B4397" s="20" t="str">
        <f>_xlfn.IFNA(INDEX(Listi!$AI:$AI,MATCH(C4397,Listi!$AJ:$AJ,0)),INDEX(Listi!T:T,MATCH(C4397,Listi!U:U,0)))</f>
        <v>Lífeyrissjóður bankam.</v>
      </c>
      <c r="C4397" t="s">
        <v>250</v>
      </c>
      <c r="D4397" t="s">
        <v>251</v>
      </c>
      <c r="E4397" t="s">
        <v>275</v>
      </c>
      <c r="F4397" t="s">
        <v>396</v>
      </c>
      <c r="G4397" s="8" t="s">
        <v>397</v>
      </c>
      <c r="H4397" t="s">
        <v>398</v>
      </c>
      <c r="I4397" s="7">
        <v>1.81</v>
      </c>
      <c r="L4397" s="7">
        <v>61369964000</v>
      </c>
      <c r="M4397" s="7">
        <v>1996063000</v>
      </c>
      <c r="N4397" s="7">
        <v>753444000</v>
      </c>
      <c r="O4397" s="20" t="str">
        <f t="shared" si="138"/>
        <v/>
      </c>
    </row>
    <row r="4398" spans="1:15">
      <c r="A4398" s="20" t="str">
        <f t="shared" si="139"/>
        <v>Lífeyrissjóður bankamannaHlutfallsdeild</v>
      </c>
      <c r="B4398" s="20" t="str">
        <f>_xlfn.IFNA(INDEX(Listi!$AI:$AI,MATCH(C4398,Listi!$AJ:$AJ,0)),INDEX(Listi!T:T,MATCH(C4398,Listi!U:U,0)))</f>
        <v>Lífeyrissjóður bankam.</v>
      </c>
      <c r="C4398" t="s">
        <v>250</v>
      </c>
      <c r="D4398" t="s">
        <v>467</v>
      </c>
      <c r="E4398" t="s">
        <v>275</v>
      </c>
      <c r="F4398" t="s">
        <v>396</v>
      </c>
      <c r="G4398" s="8" t="s">
        <v>397</v>
      </c>
      <c r="H4398" t="s">
        <v>398</v>
      </c>
      <c r="I4398" s="7">
        <v>-4.5599999999999996</v>
      </c>
      <c r="L4398" s="7">
        <v>40286427000</v>
      </c>
      <c r="M4398" s="7">
        <v>125147000</v>
      </c>
      <c r="N4398" s="7">
        <v>2741197000</v>
      </c>
      <c r="O4398" s="20" t="str">
        <f t="shared" si="138"/>
        <v/>
      </c>
    </row>
    <row r="4399" spans="1:15">
      <c r="A4399" s="20" t="str">
        <f t="shared" si="139"/>
        <v>Lífeyrissjóður RangæingaSamtryggingardeild</v>
      </c>
      <c r="B4399" s="20" t="str">
        <f>_xlfn.IFNA(INDEX(Listi!$AI:$AI,MATCH(C4399,Listi!$AJ:$AJ,0)),INDEX(Listi!T:T,MATCH(C4399,Listi!U:U,0)))</f>
        <v>Lífeyrissjóður Rang.</v>
      </c>
      <c r="C4399" t="s">
        <v>253</v>
      </c>
      <c r="D4399" t="s">
        <v>205</v>
      </c>
      <c r="E4399" t="s">
        <v>275</v>
      </c>
      <c r="F4399" t="s">
        <v>396</v>
      </c>
      <c r="G4399" s="8" t="s">
        <v>397</v>
      </c>
      <c r="H4399" t="s">
        <v>398</v>
      </c>
      <c r="I4399" s="7">
        <v>-5.63</v>
      </c>
      <c r="L4399" s="7">
        <v>18949790000</v>
      </c>
      <c r="M4399" s="7">
        <v>835894000</v>
      </c>
      <c r="N4399" s="7">
        <v>386250000</v>
      </c>
      <c r="O4399" s="20" t="str">
        <f t="shared" si="138"/>
        <v/>
      </c>
    </row>
    <row r="4400" spans="1:15">
      <c r="A4400" s="20" t="str">
        <f t="shared" si="139"/>
        <v>Lífeyrissjóður starfsmanna AkureyrarbæjarSamtryggingardeild</v>
      </c>
      <c r="B4400" s="20" t="str">
        <f>_xlfn.IFNA(INDEX(Listi!$AI:$AI,MATCH(C4400,Listi!$AJ:$AJ,0)),INDEX(Listi!T:T,MATCH(C4400,Listi!U:U,0)))</f>
        <v>Lífeyrissj. starfsm. Akureyrarb.</v>
      </c>
      <c r="C4400" t="s">
        <v>274</v>
      </c>
      <c r="D4400" t="s">
        <v>205</v>
      </c>
      <c r="E4400" t="s">
        <v>275</v>
      </c>
      <c r="F4400" t="s">
        <v>396</v>
      </c>
      <c r="G4400" s="8" t="s">
        <v>397</v>
      </c>
      <c r="H4400" t="s">
        <v>398</v>
      </c>
      <c r="I4400" s="7">
        <v>-41.2</v>
      </c>
      <c r="L4400" s="7">
        <v>14569496826</v>
      </c>
      <c r="M4400" s="7">
        <v>46271787</v>
      </c>
      <c r="N4400" s="7">
        <v>1160288032</v>
      </c>
      <c r="O4400" s="20" t="str">
        <f t="shared" si="138"/>
        <v/>
      </c>
    </row>
    <row r="4401" spans="1:15">
      <c r="A4401" s="20" t="str">
        <f t="shared" si="139"/>
        <v>Lífeyrissjóður starfsmanna Búnaðarbanka ÍslandsSamtryggingardeild</v>
      </c>
      <c r="B4401" s="20" t="str">
        <f>_xlfn.IFNA(INDEX(Listi!$AI:$AI,MATCH(C4401,Listi!$AJ:$AJ,0)),INDEX(Listi!T:T,MATCH(C4401,Listi!U:U,0)))</f>
        <v>Lífeyrissj. starfsm. Búnaðarb.Ísl.</v>
      </c>
      <c r="C4401" t="s">
        <v>254</v>
      </c>
      <c r="D4401" t="s">
        <v>205</v>
      </c>
      <c r="E4401" t="s">
        <v>275</v>
      </c>
      <c r="F4401" t="s">
        <v>396</v>
      </c>
      <c r="G4401" s="8" t="s">
        <v>397</v>
      </c>
      <c r="H4401" t="s">
        <v>398</v>
      </c>
      <c r="I4401" s="7">
        <v>13.97</v>
      </c>
      <c r="L4401" s="7">
        <v>27921283000</v>
      </c>
      <c r="M4401" s="7">
        <v>7378000</v>
      </c>
      <c r="N4401" s="7">
        <v>1535577000</v>
      </c>
      <c r="O4401" s="20" t="str">
        <f t="shared" si="138"/>
        <v/>
      </c>
    </row>
    <row r="4402" spans="1:15">
      <c r="A4402" s="20" t="str">
        <f t="shared" si="139"/>
        <v>Lífeyrissjóður starfsmanna ReykjavíkurborgarSamtryggingardeild</v>
      </c>
      <c r="B4402" s="20" t="str">
        <f>_xlfn.IFNA(INDEX(Listi!$AI:$AI,MATCH(C4402,Listi!$AJ:$AJ,0)),INDEX(Listi!T:T,MATCH(C4402,Listi!U:U,0)))</f>
        <v>Lífeyrissj. starfsm. Reykjav.</v>
      </c>
      <c r="C4402" t="s">
        <v>255</v>
      </c>
      <c r="D4402" t="s">
        <v>205</v>
      </c>
      <c r="E4402" t="s">
        <v>275</v>
      </c>
      <c r="F4402" t="s">
        <v>396</v>
      </c>
      <c r="G4402" s="8" t="s">
        <v>397</v>
      </c>
      <c r="H4402" t="s">
        <v>398</v>
      </c>
      <c r="I4402" s="7">
        <v>11.7</v>
      </c>
      <c r="L4402" s="7">
        <v>92450251598</v>
      </c>
      <c r="M4402" s="7">
        <v>217604296</v>
      </c>
      <c r="N4402" s="7">
        <v>6195210428</v>
      </c>
      <c r="O4402" s="20" t="str">
        <f t="shared" si="138"/>
        <v/>
      </c>
    </row>
    <row r="4403" spans="1:15">
      <c r="A4403" s="20" t="str">
        <f t="shared" si="139"/>
        <v>Lífeyrissjóður starfsmanna ríkisinsA-deild</v>
      </c>
      <c r="B4403" s="20" t="str">
        <f>_xlfn.IFNA(INDEX(Listi!$AI:$AI,MATCH(C4403,Listi!$AJ:$AJ,0)),INDEX(Listi!T:T,MATCH(C4403,Listi!U:U,0)))</f>
        <v>LSR</v>
      </c>
      <c r="C4403" t="s">
        <v>256</v>
      </c>
      <c r="D4403" t="s">
        <v>257</v>
      </c>
      <c r="E4403" t="s">
        <v>275</v>
      </c>
      <c r="F4403" t="s">
        <v>396</v>
      </c>
      <c r="G4403" s="8" t="s">
        <v>397</v>
      </c>
      <c r="H4403" t="s">
        <v>398</v>
      </c>
      <c r="I4403" s="7">
        <v>-2.7</v>
      </c>
      <c r="L4403" s="7">
        <v>1024402726080</v>
      </c>
      <c r="M4403" s="7">
        <v>38030413328</v>
      </c>
      <c r="N4403" s="7">
        <v>13011563069</v>
      </c>
      <c r="O4403" s="20" t="str">
        <f t="shared" si="138"/>
        <v/>
      </c>
    </row>
    <row r="4404" spans="1:15">
      <c r="A4404" s="20" t="str">
        <f t="shared" si="139"/>
        <v>Lífeyrissjóður starfsmanna ríkisinsB-deild</v>
      </c>
      <c r="B4404" s="20" t="str">
        <f>_xlfn.IFNA(INDEX(Listi!$AI:$AI,MATCH(C4404,Listi!$AJ:$AJ,0)),INDEX(Listi!T:T,MATCH(C4404,Listi!U:U,0)))</f>
        <v>LSR</v>
      </c>
      <c r="C4404" t="s">
        <v>256</v>
      </c>
      <c r="D4404" t="s">
        <v>218</v>
      </c>
      <c r="E4404" t="s">
        <v>275</v>
      </c>
      <c r="F4404" t="s">
        <v>396</v>
      </c>
      <c r="G4404" s="8" t="s">
        <v>397</v>
      </c>
      <c r="H4404" t="s">
        <v>398</v>
      </c>
      <c r="I4404" s="7">
        <v>-73.2</v>
      </c>
      <c r="L4404" s="7">
        <v>297381500048</v>
      </c>
      <c r="M4404" s="7">
        <v>1364474032</v>
      </c>
      <c r="N4404" s="7">
        <v>62409553231</v>
      </c>
      <c r="O4404" s="20" t="str">
        <f t="shared" si="138"/>
        <v/>
      </c>
    </row>
    <row r="4405" spans="1:15">
      <c r="A4405" s="20" t="str">
        <f t="shared" si="139"/>
        <v>Lífeyrissjóður starfsmanna ríkisinsLeið I</v>
      </c>
      <c r="B4405" s="20" t="str">
        <f>_xlfn.IFNA(INDEX(Listi!$AI:$AI,MATCH(C4405,Listi!$AJ:$AJ,0)),INDEX(Listi!T:T,MATCH(C4405,Listi!U:U,0)))</f>
        <v>LSR</v>
      </c>
      <c r="C4405" t="s">
        <v>256</v>
      </c>
      <c r="D4405" t="s">
        <v>258</v>
      </c>
      <c r="E4405" t="s">
        <v>276</v>
      </c>
      <c r="F4405" t="s">
        <v>396</v>
      </c>
      <c r="G4405" s="8" t="s">
        <v>397</v>
      </c>
      <c r="H4405" t="s">
        <v>398</v>
      </c>
      <c r="I4405" s="7">
        <v>0</v>
      </c>
      <c r="L4405" s="7">
        <v>11704214939</v>
      </c>
      <c r="M4405" s="7">
        <v>547428342</v>
      </c>
      <c r="N4405" s="7">
        <v>195323403</v>
      </c>
      <c r="O4405" s="20" t="str">
        <f t="shared" si="138"/>
        <v/>
      </c>
    </row>
    <row r="4406" spans="1:15">
      <c r="A4406" s="20" t="str">
        <f t="shared" si="139"/>
        <v>Lífeyrissjóður starfsmanna ríkisinsLeið II</v>
      </c>
      <c r="B4406" s="20" t="str">
        <f>_xlfn.IFNA(INDEX(Listi!$AI:$AI,MATCH(C4406,Listi!$AJ:$AJ,0)),INDEX(Listi!T:T,MATCH(C4406,Listi!U:U,0)))</f>
        <v>LSR</v>
      </c>
      <c r="C4406" t="s">
        <v>256</v>
      </c>
      <c r="D4406" t="s">
        <v>259</v>
      </c>
      <c r="E4406" t="s">
        <v>276</v>
      </c>
      <c r="F4406" t="s">
        <v>396</v>
      </c>
      <c r="G4406" s="8" t="s">
        <v>397</v>
      </c>
      <c r="H4406" t="s">
        <v>398</v>
      </c>
      <c r="I4406" s="7">
        <v>0</v>
      </c>
      <c r="L4406" s="7">
        <v>3365164594</v>
      </c>
      <c r="M4406" s="7">
        <v>379849453</v>
      </c>
      <c r="N4406" s="7">
        <v>93142056</v>
      </c>
      <c r="O4406" s="20" t="str">
        <f t="shared" si="138"/>
        <v/>
      </c>
    </row>
    <row r="4407" spans="1:15">
      <c r="A4407" s="20" t="str">
        <f t="shared" si="139"/>
        <v>Lífeyrissjóður starfsmanna ríkisinsLeið III</v>
      </c>
      <c r="B4407" s="20" t="str">
        <f>_xlfn.IFNA(INDEX(Listi!$AI:$AI,MATCH(C4407,Listi!$AJ:$AJ,0)),INDEX(Listi!T:T,MATCH(C4407,Listi!U:U,0)))</f>
        <v>LSR</v>
      </c>
      <c r="C4407" t="s">
        <v>256</v>
      </c>
      <c r="D4407" t="s">
        <v>260</v>
      </c>
      <c r="E4407" t="s">
        <v>276</v>
      </c>
      <c r="F4407" t="s">
        <v>396</v>
      </c>
      <c r="G4407" s="8" t="s">
        <v>397</v>
      </c>
      <c r="H4407" t="s">
        <v>398</v>
      </c>
      <c r="I4407" s="7">
        <v>0</v>
      </c>
      <c r="L4407" s="7">
        <v>9959294621</v>
      </c>
      <c r="M4407" s="7">
        <v>743287481</v>
      </c>
      <c r="N4407" s="7">
        <v>349903833</v>
      </c>
      <c r="O4407" s="20" t="str">
        <f t="shared" si="138"/>
        <v/>
      </c>
    </row>
    <row r="4408" spans="1:15">
      <c r="A4408" s="20" t="str">
        <f t="shared" si="139"/>
        <v>Lífeyrissjóður Tannlæknafél ÍslDeild I/Séreign</v>
      </c>
      <c r="B4408" s="20" t="str">
        <f>_xlfn.IFNA(INDEX(Listi!$AI:$AI,MATCH(C4408,Listi!$AJ:$AJ,0)),INDEX(Listi!T:T,MATCH(C4408,Listi!U:U,0)))</f>
        <v>Lífeyrissj. Tannlækna</v>
      </c>
      <c r="C4408" t="s">
        <v>261</v>
      </c>
      <c r="D4408" t="s">
        <v>207</v>
      </c>
      <c r="E4408" t="s">
        <v>276</v>
      </c>
      <c r="F4408" t="s">
        <v>396</v>
      </c>
      <c r="G4408" s="8" t="s">
        <v>397</v>
      </c>
      <c r="H4408" t="s">
        <v>398</v>
      </c>
      <c r="I4408" s="7">
        <v>0</v>
      </c>
      <c r="L4408" s="7">
        <v>6768408488</v>
      </c>
      <c r="M4408" s="7">
        <v>272759192</v>
      </c>
      <c r="N4408" s="7">
        <v>153838058</v>
      </c>
      <c r="O4408" s="20" t="str">
        <f t="shared" si="138"/>
        <v/>
      </c>
    </row>
    <row r="4409" spans="1:15">
      <c r="A4409" s="20" t="str">
        <f t="shared" si="139"/>
        <v>Lífeyrissjóður Tannlæknafél ÍslSamtryggingardeild</v>
      </c>
      <c r="B4409" s="20" t="str">
        <f>_xlfn.IFNA(INDEX(Listi!$AI:$AI,MATCH(C4409,Listi!$AJ:$AJ,0)),INDEX(Listi!T:T,MATCH(C4409,Listi!U:U,0)))</f>
        <v>Lífeyrissj. Tannlækna</v>
      </c>
      <c r="C4409" t="s">
        <v>261</v>
      </c>
      <c r="D4409" t="s">
        <v>205</v>
      </c>
      <c r="E4409" t="s">
        <v>275</v>
      </c>
      <c r="F4409" t="s">
        <v>396</v>
      </c>
      <c r="G4409" s="8" t="s">
        <v>397</v>
      </c>
      <c r="H4409" t="s">
        <v>398</v>
      </c>
      <c r="I4409" s="7">
        <v>-8.86</v>
      </c>
      <c r="L4409" s="7">
        <v>2241251214</v>
      </c>
      <c r="M4409" s="7">
        <v>112827287</v>
      </c>
      <c r="N4409" s="7">
        <v>17930159</v>
      </c>
      <c r="O4409" s="20" t="str">
        <f t="shared" si="138"/>
        <v/>
      </c>
    </row>
    <row r="4410" spans="1:15">
      <c r="A4410" s="20" t="str">
        <f t="shared" si="139"/>
        <v>Lífeyrissjóður verslunarmannaÆvileið 1</v>
      </c>
      <c r="B4410" s="20" t="str">
        <f>_xlfn.IFNA(INDEX(Listi!$AI:$AI,MATCH(C4410,Listi!$AJ:$AJ,0)),INDEX(Listi!T:T,MATCH(C4410,Listi!U:U,0)))</f>
        <v>Lífeyrissj. Verslunarm.</v>
      </c>
      <c r="C4410" t="s">
        <v>206</v>
      </c>
      <c r="D4410" t="s">
        <v>310</v>
      </c>
      <c r="E4410" t="s">
        <v>276</v>
      </c>
      <c r="F4410" t="s">
        <v>396</v>
      </c>
      <c r="G4410" s="8" t="s">
        <v>397</v>
      </c>
      <c r="H4410" t="s">
        <v>398</v>
      </c>
      <c r="I4410" s="7">
        <v>0</v>
      </c>
      <c r="L4410" s="7">
        <v>2860479562</v>
      </c>
      <c r="M4410" s="7">
        <v>819651283</v>
      </c>
      <c r="N4410" s="7">
        <v>12562366</v>
      </c>
      <c r="O4410" s="20" t="str">
        <f t="shared" si="138"/>
        <v/>
      </c>
    </row>
    <row r="4411" spans="1:15">
      <c r="A4411" s="20" t="str">
        <f t="shared" si="139"/>
        <v>Lífeyrissjóður verslunarmannaÆvileið 2</v>
      </c>
      <c r="B4411" s="20" t="str">
        <f>_xlfn.IFNA(INDEX(Listi!$AI:$AI,MATCH(C4411,Listi!$AJ:$AJ,0)),INDEX(Listi!T:T,MATCH(C4411,Listi!U:U,0)))</f>
        <v>Lífeyrissj. Verslunarm.</v>
      </c>
      <c r="C4411" t="s">
        <v>206</v>
      </c>
      <c r="D4411" t="s">
        <v>309</v>
      </c>
      <c r="E4411" t="s">
        <v>276</v>
      </c>
      <c r="F4411" t="s">
        <v>396</v>
      </c>
      <c r="G4411" s="8" t="s">
        <v>397</v>
      </c>
      <c r="H4411" t="s">
        <v>398</v>
      </c>
      <c r="I4411" s="7">
        <v>0</v>
      </c>
      <c r="L4411" s="7">
        <v>2325064159</v>
      </c>
      <c r="M4411" s="7">
        <v>465663194</v>
      </c>
      <c r="N4411" s="7">
        <v>32037995</v>
      </c>
      <c r="O4411" s="20" t="str">
        <f t="shared" si="138"/>
        <v/>
      </c>
    </row>
    <row r="4412" spans="1:15">
      <c r="A4412" s="20" t="str">
        <f t="shared" si="139"/>
        <v>Lífeyrissjóður verslunarmannaÆvileið 3</v>
      </c>
      <c r="B4412" s="20" t="str">
        <f>_xlfn.IFNA(INDEX(Listi!$AI:$AI,MATCH(C4412,Listi!$AJ:$AJ,0)),INDEX(Listi!T:T,MATCH(C4412,Listi!U:U,0)))</f>
        <v>Lífeyrissj. Verslunarm.</v>
      </c>
      <c r="C4412" t="s">
        <v>206</v>
      </c>
      <c r="D4412" t="s">
        <v>308</v>
      </c>
      <c r="E4412" t="s">
        <v>276</v>
      </c>
      <c r="F4412" t="s">
        <v>396</v>
      </c>
      <c r="G4412" s="8" t="s">
        <v>397</v>
      </c>
      <c r="H4412" t="s">
        <v>398</v>
      </c>
      <c r="I4412" s="7">
        <v>0</v>
      </c>
      <c r="L4412" s="7">
        <v>1567402319</v>
      </c>
      <c r="M4412" s="7">
        <v>325961302</v>
      </c>
      <c r="N4412" s="7">
        <v>60283998</v>
      </c>
      <c r="O4412" s="20" t="str">
        <f t="shared" si="138"/>
        <v/>
      </c>
    </row>
    <row r="4413" spans="1:15">
      <c r="A4413" s="20" t="str">
        <f t="shared" si="139"/>
        <v>Lífeyrissjóður verslunarmannaDeild I/Séreign</v>
      </c>
      <c r="B4413" s="20" t="str">
        <f>_xlfn.IFNA(INDEX(Listi!$AI:$AI,MATCH(C4413,Listi!$AJ:$AJ,0)),INDEX(Listi!T:T,MATCH(C4413,Listi!U:U,0)))</f>
        <v>Lífeyrissj. Verslunarm.</v>
      </c>
      <c r="C4413" t="s">
        <v>206</v>
      </c>
      <c r="D4413" t="s">
        <v>207</v>
      </c>
      <c r="E4413" t="s">
        <v>276</v>
      </c>
      <c r="F4413" t="s">
        <v>396</v>
      </c>
      <c r="G4413" s="8" t="s">
        <v>397</v>
      </c>
      <c r="H4413" t="s">
        <v>398</v>
      </c>
      <c r="I4413" s="7">
        <v>0</v>
      </c>
      <c r="L4413" s="7">
        <v>19785724399</v>
      </c>
      <c r="M4413" s="7">
        <v>729937912</v>
      </c>
      <c r="N4413" s="7">
        <v>458382791</v>
      </c>
      <c r="O4413" s="20" t="str">
        <f t="shared" si="138"/>
        <v/>
      </c>
    </row>
    <row r="4414" spans="1:15">
      <c r="A4414" s="20" t="str">
        <f t="shared" si="139"/>
        <v>Lífeyrissjóður verslunarmannaSamtryggingardeild</v>
      </c>
      <c r="B4414" s="20" t="str">
        <f>_xlfn.IFNA(INDEX(Listi!$AI:$AI,MATCH(C4414,Listi!$AJ:$AJ,0)),INDEX(Listi!T:T,MATCH(C4414,Listi!U:U,0)))</f>
        <v>Lífeyrissj. Verslunarm.</v>
      </c>
      <c r="C4414" t="s">
        <v>206</v>
      </c>
      <c r="D4414" t="s">
        <v>205</v>
      </c>
      <c r="E4414" t="s">
        <v>275</v>
      </c>
      <c r="F4414" t="s">
        <v>396</v>
      </c>
      <c r="G4414" s="8" t="s">
        <v>397</v>
      </c>
      <c r="H4414" t="s">
        <v>398</v>
      </c>
      <c r="I4414" s="7">
        <v>3.5</v>
      </c>
      <c r="L4414" s="7">
        <v>1174592806906</v>
      </c>
      <c r="M4414" s="7">
        <v>35794261112</v>
      </c>
      <c r="N4414" s="7">
        <v>21965137185</v>
      </c>
      <c r="O4414" s="20" t="str">
        <f t="shared" si="138"/>
        <v/>
      </c>
    </row>
    <row r="4415" spans="1:15">
      <c r="A4415" s="20" t="str">
        <f t="shared" si="139"/>
        <v>Lífeyrissjóður VestmannaeyjaSafn I</v>
      </c>
      <c r="B4415" s="20" t="str">
        <f>_xlfn.IFNA(INDEX(Listi!$AI:$AI,MATCH(C4415,Listi!$AJ:$AJ,0)),INDEX(Listi!T:T,MATCH(C4415,Listi!U:U,0)))</f>
        <v>Lífeyrissj. Vestm.</v>
      </c>
      <c r="C4415" t="s">
        <v>262</v>
      </c>
      <c r="D4415" t="s">
        <v>210</v>
      </c>
      <c r="E4415" t="s">
        <v>276</v>
      </c>
      <c r="F4415" s="8" t="s">
        <v>396</v>
      </c>
      <c r="G4415" s="8" t="s">
        <v>397</v>
      </c>
      <c r="H4415" t="s">
        <v>398</v>
      </c>
      <c r="I4415" s="7">
        <v>0</v>
      </c>
      <c r="L4415" s="7">
        <v>381311221</v>
      </c>
      <c r="M4415" s="7">
        <v>44104006</v>
      </c>
      <c r="N4415" s="7">
        <v>13592960</v>
      </c>
      <c r="O4415" s="20" t="str">
        <f t="shared" si="138"/>
        <v/>
      </c>
    </row>
    <row r="4416" spans="1:15">
      <c r="A4416" s="20" t="str">
        <f t="shared" si="139"/>
        <v>Lífeyrissjóður VestmannaeyjaSafn II</v>
      </c>
      <c r="B4416" s="20" t="str">
        <f>_xlfn.IFNA(INDEX(Listi!$AI:$AI,MATCH(C4416,Listi!$AJ:$AJ,0)),INDEX(Listi!T:T,MATCH(C4416,Listi!U:U,0)))</f>
        <v>Lífeyrissj. Vestm.</v>
      </c>
      <c r="C4416" t="s">
        <v>262</v>
      </c>
      <c r="D4416" t="s">
        <v>211</v>
      </c>
      <c r="E4416" t="s">
        <v>276</v>
      </c>
      <c r="F4416" s="8" t="s">
        <v>396</v>
      </c>
      <c r="G4416" s="8" t="s">
        <v>397</v>
      </c>
      <c r="H4416" t="s">
        <v>398</v>
      </c>
      <c r="I4416" s="7">
        <v>0</v>
      </c>
      <c r="L4416" s="7">
        <v>571440191</v>
      </c>
      <c r="M4416" s="7">
        <v>40240404</v>
      </c>
      <c r="N4416" s="7">
        <v>18659289</v>
      </c>
      <c r="O4416" s="20" t="str">
        <f t="shared" si="138"/>
        <v/>
      </c>
    </row>
    <row r="4417" spans="1:15">
      <c r="A4417" s="20" t="str">
        <f t="shared" si="139"/>
        <v>Lífeyrissjóður VestmannaeyjaSamtryggingardeild</v>
      </c>
      <c r="B4417" s="20" t="str">
        <f>_xlfn.IFNA(INDEX(Listi!$AI:$AI,MATCH(C4417,Listi!$AJ:$AJ,0)),INDEX(Listi!T:T,MATCH(C4417,Listi!U:U,0)))</f>
        <v>Lífeyrissj. Vestm.</v>
      </c>
      <c r="C4417" t="s">
        <v>262</v>
      </c>
      <c r="D4417" t="s">
        <v>205</v>
      </c>
      <c r="E4417" t="s">
        <v>275</v>
      </c>
      <c r="F4417" s="8" t="s">
        <v>396</v>
      </c>
      <c r="G4417" s="8" t="s">
        <v>397</v>
      </c>
      <c r="H4417" t="s">
        <v>398</v>
      </c>
      <c r="I4417" s="7">
        <v>7.4</v>
      </c>
      <c r="L4417" s="7">
        <v>85198020532</v>
      </c>
      <c r="M4417" s="7">
        <v>1944643004</v>
      </c>
      <c r="N4417" s="7">
        <v>2198060399</v>
      </c>
      <c r="O4417" s="20" t="str">
        <f t="shared" si="138"/>
        <v/>
      </c>
    </row>
    <row r="4418" spans="1:15">
      <c r="A4418" s="20" t="str">
        <f t="shared" si="139"/>
        <v>Lífsverk lífeyrissjóðurLífsverk I/Séreign</v>
      </c>
      <c r="B4418" s="20" t="str">
        <f>_xlfn.IFNA(INDEX(Listi!$AI:$AI,MATCH(C4418,Listi!$AJ:$AJ,0)),INDEX(Listi!T:T,MATCH(C4418,Listi!U:U,0)))</f>
        <v xml:space="preserve">Lífsverk  </v>
      </c>
      <c r="C4418" t="s">
        <v>268</v>
      </c>
      <c r="D4418" t="s">
        <v>269</v>
      </c>
      <c r="E4418" t="s">
        <v>276</v>
      </c>
      <c r="F4418" s="8" t="s">
        <v>396</v>
      </c>
      <c r="G4418" s="8" t="s">
        <v>397</v>
      </c>
      <c r="H4418" t="s">
        <v>398</v>
      </c>
      <c r="I4418" s="7">
        <v>0</v>
      </c>
      <c r="L4418" s="7">
        <v>4582957000</v>
      </c>
      <c r="M4418" s="7">
        <v>635926000</v>
      </c>
      <c r="N4418" s="7">
        <v>22708000</v>
      </c>
      <c r="O4418" s="20" t="str">
        <f t="shared" ref="O4418:O4481" si="140">IFERROR(VLOOKUP(F4418,EhLykill,3,FALSE),"")</f>
        <v/>
      </c>
    </row>
    <row r="4419" spans="1:15">
      <c r="A4419" s="20" t="str">
        <f t="shared" si="139"/>
        <v>Lífsverk lífeyrissjóðurLífsverk II/Séreign</v>
      </c>
      <c r="B4419" s="20" t="str">
        <f>_xlfn.IFNA(INDEX(Listi!$AI:$AI,MATCH(C4419,Listi!$AJ:$AJ,0)),INDEX(Listi!T:T,MATCH(C4419,Listi!U:U,0)))</f>
        <v xml:space="preserve">Lífsverk  </v>
      </c>
      <c r="C4419" t="s">
        <v>268</v>
      </c>
      <c r="D4419" t="s">
        <v>270</v>
      </c>
      <c r="E4419" t="s">
        <v>276</v>
      </c>
      <c r="F4419" s="8" t="s">
        <v>396</v>
      </c>
      <c r="G4419" s="8" t="s">
        <v>397</v>
      </c>
      <c r="H4419" t="s">
        <v>398</v>
      </c>
      <c r="I4419" s="7">
        <v>0</v>
      </c>
      <c r="L4419" s="7">
        <v>23735073000</v>
      </c>
      <c r="M4419" s="7">
        <v>2073571000</v>
      </c>
      <c r="N4419" s="7">
        <v>249365000</v>
      </c>
      <c r="O4419" s="20" t="str">
        <f t="shared" si="140"/>
        <v/>
      </c>
    </row>
    <row r="4420" spans="1:15">
      <c r="A4420" s="20" t="str">
        <f t="shared" si="139"/>
        <v>Lífsverk lífeyrissjóðurLífsverk III/Séreign</v>
      </c>
      <c r="B4420" s="20" t="str">
        <f>_xlfn.IFNA(INDEX(Listi!$AI:$AI,MATCH(C4420,Listi!$AJ:$AJ,0)),INDEX(Listi!T:T,MATCH(C4420,Listi!U:U,0)))</f>
        <v xml:space="preserve">Lífsverk  </v>
      </c>
      <c r="C4420" t="s">
        <v>268</v>
      </c>
      <c r="D4420" t="s">
        <v>271</v>
      </c>
      <c r="E4420" t="s">
        <v>276</v>
      </c>
      <c r="F4420" s="8" t="s">
        <v>396</v>
      </c>
      <c r="G4420" s="8" t="s">
        <v>397</v>
      </c>
      <c r="H4420" t="s">
        <v>398</v>
      </c>
      <c r="I4420" s="7">
        <v>0</v>
      </c>
      <c r="L4420" s="7">
        <v>653814000</v>
      </c>
      <c r="M4420" s="7">
        <v>105107000</v>
      </c>
      <c r="N4420" s="7">
        <v>2613000</v>
      </c>
      <c r="O4420" s="20" t="str">
        <f t="shared" si="140"/>
        <v/>
      </c>
    </row>
    <row r="4421" spans="1:15">
      <c r="A4421" s="20" t="str">
        <f t="shared" si="139"/>
        <v>Lífsverk lífeyrissjóðurSamtryggingardeild</v>
      </c>
      <c r="B4421" s="20" t="str">
        <f>_xlfn.IFNA(INDEX(Listi!$AI:$AI,MATCH(C4421,Listi!$AJ:$AJ,0)),INDEX(Listi!T:T,MATCH(C4421,Listi!U:U,0)))</f>
        <v xml:space="preserve">Lífsverk  </v>
      </c>
      <c r="C4421" t="s">
        <v>268</v>
      </c>
      <c r="D4421" t="s">
        <v>205</v>
      </c>
      <c r="E4421" t="s">
        <v>275</v>
      </c>
      <c r="F4421" s="8" t="s">
        <v>396</v>
      </c>
      <c r="G4421" s="8" t="s">
        <v>397</v>
      </c>
      <c r="H4421" t="s">
        <v>398</v>
      </c>
      <c r="I4421" s="7">
        <v>-0.2</v>
      </c>
      <c r="L4421" s="7">
        <v>120542527000</v>
      </c>
      <c r="M4421" s="7">
        <v>4397803000</v>
      </c>
      <c r="N4421" s="7">
        <v>1423151000</v>
      </c>
      <c r="O4421" s="20" t="str">
        <f t="shared" si="140"/>
        <v/>
      </c>
    </row>
    <row r="4422" spans="1:15">
      <c r="A4422" s="20" t="str">
        <f t="shared" si="139"/>
        <v>Söfnunarsjóður lífeyrisréttindaDeild I/Innlán</v>
      </c>
      <c r="B4422" s="20" t="str">
        <f>_xlfn.IFNA(INDEX(Listi!$AI:$AI,MATCH(C4422,Listi!$AJ:$AJ,0)),INDEX(Listi!T:T,MATCH(C4422,Listi!U:U,0)))</f>
        <v>Söfnunarsj.</v>
      </c>
      <c r="C4422" t="s">
        <v>272</v>
      </c>
      <c r="D4422" t="s">
        <v>273</v>
      </c>
      <c r="E4422" t="s">
        <v>276</v>
      </c>
      <c r="F4422" s="8" t="s">
        <v>396</v>
      </c>
      <c r="G4422" s="8" t="s">
        <v>397</v>
      </c>
      <c r="H4422" t="s">
        <v>398</v>
      </c>
      <c r="I4422" s="7">
        <v>0</v>
      </c>
      <c r="L4422" s="7">
        <v>2001731914</v>
      </c>
      <c r="M4422" s="7">
        <v>133561634</v>
      </c>
      <c r="N4422" s="7">
        <v>44803565</v>
      </c>
      <c r="O4422" s="20" t="str">
        <f t="shared" si="140"/>
        <v/>
      </c>
    </row>
    <row r="4423" spans="1:15">
      <c r="A4423" s="20" t="str">
        <f t="shared" si="139"/>
        <v>Söfnunarsjóður lífeyrisréttindaDeild III/Séreign</v>
      </c>
      <c r="B4423" s="20" t="str">
        <f>_xlfn.IFNA(INDEX(Listi!$AI:$AI,MATCH(C4423,Listi!$AJ:$AJ,0)),INDEX(Listi!T:T,MATCH(C4423,Listi!U:U,0)))</f>
        <v>Söfnunarsj.</v>
      </c>
      <c r="C4423" t="s">
        <v>272</v>
      </c>
      <c r="D4423" t="s">
        <v>599</v>
      </c>
      <c r="E4423" t="s">
        <v>276</v>
      </c>
      <c r="F4423" s="8" t="s">
        <v>396</v>
      </c>
      <c r="G4423" s="8" t="s">
        <v>397</v>
      </c>
      <c r="H4423" t="s">
        <v>398</v>
      </c>
      <c r="I4423" s="7">
        <v>0</v>
      </c>
      <c r="L4423" s="7">
        <v>24413085</v>
      </c>
      <c r="M4423" s="7">
        <v>24697577</v>
      </c>
      <c r="N4423" s="7">
        <v>900000</v>
      </c>
      <c r="O4423" s="20" t="str">
        <f t="shared" si="140"/>
        <v/>
      </c>
    </row>
    <row r="4424" spans="1:15">
      <c r="A4424" s="20" t="str">
        <f t="shared" si="139"/>
        <v>Söfnunarsjóður lífeyrisréttindaDeildII/Séreign</v>
      </c>
      <c r="B4424" s="20" t="str">
        <f>_xlfn.IFNA(INDEX(Listi!$AI:$AI,MATCH(C4424,Listi!$AJ:$AJ,0)),INDEX(Listi!T:T,MATCH(C4424,Listi!U:U,0)))</f>
        <v>Söfnunarsj.</v>
      </c>
      <c r="C4424" t="s">
        <v>272</v>
      </c>
      <c r="D4424" t="s">
        <v>586</v>
      </c>
      <c r="E4424" t="s">
        <v>276</v>
      </c>
      <c r="F4424" s="8" t="s">
        <v>396</v>
      </c>
      <c r="G4424" s="8" t="s">
        <v>397</v>
      </c>
      <c r="H4424" t="s">
        <v>398</v>
      </c>
      <c r="I4424" s="7">
        <v>0</v>
      </c>
      <c r="L4424" s="7">
        <v>1654616477</v>
      </c>
      <c r="M4424" s="7">
        <v>128539213</v>
      </c>
      <c r="N4424" s="7">
        <v>22846291</v>
      </c>
      <c r="O4424" s="20" t="str">
        <f t="shared" si="140"/>
        <v/>
      </c>
    </row>
    <row r="4425" spans="1:15">
      <c r="A4425" s="20" t="str">
        <f t="shared" si="139"/>
        <v>Söfnunarsjóður lífeyrisréttindaSamtryggingardeild</v>
      </c>
      <c r="B4425" s="20" t="str">
        <f>_xlfn.IFNA(INDEX(Listi!$AI:$AI,MATCH(C4425,Listi!$AJ:$AJ,0)),INDEX(Listi!T:T,MATCH(C4425,Listi!U:U,0)))</f>
        <v>Söfnunarsj.</v>
      </c>
      <c r="C4425" t="s">
        <v>272</v>
      </c>
      <c r="D4425" t="s">
        <v>205</v>
      </c>
      <c r="E4425" t="s">
        <v>275</v>
      </c>
      <c r="F4425" t="s">
        <v>396</v>
      </c>
      <c r="G4425" s="8" t="s">
        <v>397</v>
      </c>
      <c r="H4425" t="s">
        <v>398</v>
      </c>
      <c r="I4425" s="7">
        <v>2.5</v>
      </c>
      <c r="L4425" s="7">
        <v>238978847889</v>
      </c>
      <c r="M4425" s="7">
        <v>4967193409</v>
      </c>
      <c r="N4425" s="7">
        <v>6076487652</v>
      </c>
      <c r="O4425" s="20" t="str">
        <f t="shared" si="140"/>
        <v/>
      </c>
    </row>
    <row r="4426" spans="1:15">
      <c r="A4426" s="20" t="str">
        <f t="shared" si="139"/>
        <v>Stapi lífeyrissjóðurSafn I</v>
      </c>
      <c r="B4426" s="20" t="str">
        <f>_xlfn.IFNA(INDEX(Listi!$AI:$AI,MATCH(C4426,Listi!$AJ:$AJ,0)),INDEX(Listi!T:T,MATCH(C4426,Listi!U:U,0)))</f>
        <v xml:space="preserve">Stapi  </v>
      </c>
      <c r="C4426" t="s">
        <v>209</v>
      </c>
      <c r="D4426" t="s">
        <v>210</v>
      </c>
      <c r="E4426" t="s">
        <v>276</v>
      </c>
      <c r="F4426" t="s">
        <v>396</v>
      </c>
      <c r="G4426" s="8" t="s">
        <v>397</v>
      </c>
      <c r="H4426" t="s">
        <v>398</v>
      </c>
      <c r="I4426" s="7">
        <v>0</v>
      </c>
      <c r="L4426" s="7">
        <v>2440828925</v>
      </c>
      <c r="M4426" s="7">
        <v>91567233</v>
      </c>
      <c r="N4426" s="7">
        <v>110755602</v>
      </c>
      <c r="O4426" s="20" t="str">
        <f t="shared" si="140"/>
        <v/>
      </c>
    </row>
    <row r="4427" spans="1:15">
      <c r="A4427" s="20" t="str">
        <f t="shared" si="139"/>
        <v>Stapi lífeyrissjóðurSafn II</v>
      </c>
      <c r="B4427" s="20" t="str">
        <f>_xlfn.IFNA(INDEX(Listi!$AI:$AI,MATCH(C4427,Listi!$AJ:$AJ,0)),INDEX(Listi!T:T,MATCH(C4427,Listi!U:U,0)))</f>
        <v xml:space="preserve">Stapi  </v>
      </c>
      <c r="C4427" t="s">
        <v>209</v>
      </c>
      <c r="D4427" t="s">
        <v>211</v>
      </c>
      <c r="E4427" t="s">
        <v>276</v>
      </c>
      <c r="F4427" t="s">
        <v>396</v>
      </c>
      <c r="G4427" s="8" t="s">
        <v>397</v>
      </c>
      <c r="H4427" t="s">
        <v>398</v>
      </c>
      <c r="I4427" s="7">
        <v>0</v>
      </c>
      <c r="L4427" s="7">
        <v>5710890273</v>
      </c>
      <c r="M4427" s="7">
        <v>262001316</v>
      </c>
      <c r="N4427" s="7">
        <v>164209410</v>
      </c>
      <c r="O4427" s="20" t="str">
        <f t="shared" si="140"/>
        <v/>
      </c>
    </row>
    <row r="4428" spans="1:15">
      <c r="A4428" s="20" t="str">
        <f t="shared" si="139"/>
        <v>Stapi lífeyrissjóðurSafn III</v>
      </c>
      <c r="B4428" s="20" t="str">
        <f>_xlfn.IFNA(INDEX(Listi!$AI:$AI,MATCH(C4428,Listi!$AJ:$AJ,0)),INDEX(Listi!T:T,MATCH(C4428,Listi!U:U,0)))</f>
        <v xml:space="preserve">Stapi  </v>
      </c>
      <c r="C4428" t="s">
        <v>209</v>
      </c>
      <c r="D4428" t="s">
        <v>212</v>
      </c>
      <c r="E4428" t="s">
        <v>276</v>
      </c>
      <c r="F4428" t="s">
        <v>396</v>
      </c>
      <c r="G4428" s="8" t="s">
        <v>397</v>
      </c>
      <c r="H4428" t="s">
        <v>398</v>
      </c>
      <c r="I4428" s="7">
        <v>0</v>
      </c>
      <c r="L4428" s="7">
        <v>268100084</v>
      </c>
      <c r="M4428" s="7">
        <v>24388890</v>
      </c>
      <c r="N4428" s="7">
        <v>9886128</v>
      </c>
      <c r="O4428" s="20" t="str">
        <f t="shared" si="140"/>
        <v/>
      </c>
    </row>
    <row r="4429" spans="1:15">
      <c r="A4429" s="20" t="str">
        <f t="shared" si="139"/>
        <v>Stapi lífeyrissjóðurTryggingardeild</v>
      </c>
      <c r="B4429" s="20" t="str">
        <f>_xlfn.IFNA(INDEX(Listi!$AI:$AI,MATCH(C4429,Listi!$AJ:$AJ,0)),INDEX(Listi!T:T,MATCH(C4429,Listi!U:U,0)))</f>
        <v xml:space="preserve">Stapi  </v>
      </c>
      <c r="C4429" t="s">
        <v>209</v>
      </c>
      <c r="D4429" t="s">
        <v>213</v>
      </c>
      <c r="E4429" t="s">
        <v>275</v>
      </c>
      <c r="F4429" t="s">
        <v>396</v>
      </c>
      <c r="G4429" s="8" t="s">
        <v>397</v>
      </c>
      <c r="H4429" t="s">
        <v>398</v>
      </c>
      <c r="I4429" s="7">
        <v>-4.75</v>
      </c>
      <c r="L4429" s="7">
        <v>348661724246</v>
      </c>
      <c r="M4429" s="7">
        <v>13807615154</v>
      </c>
      <c r="N4429" s="7">
        <v>7912918911</v>
      </c>
      <c r="O4429" s="20" t="str">
        <f t="shared" si="140"/>
        <v/>
      </c>
    </row>
    <row r="4430" spans="1:15">
      <c r="A4430" s="20" t="str">
        <f t="shared" si="139"/>
        <v>Stapi lífeyrissjóðurVarfærnasafnið</v>
      </c>
      <c r="B4430" s="20" t="str">
        <f>_xlfn.IFNA(INDEX(Listi!$AI:$AI,MATCH(C4430,Listi!$AJ:$AJ,0)),INDEX(Listi!T:T,MATCH(C4430,Listi!U:U,0)))</f>
        <v xml:space="preserve">Stapi  </v>
      </c>
      <c r="C4430" t="s">
        <v>209</v>
      </c>
      <c r="D4430" t="s">
        <v>392</v>
      </c>
      <c r="E4430" t="s">
        <v>276</v>
      </c>
      <c r="F4430" t="s">
        <v>396</v>
      </c>
      <c r="G4430" s="8" t="s">
        <v>397</v>
      </c>
      <c r="H4430" t="s">
        <v>398</v>
      </c>
      <c r="I4430" s="7">
        <v>0</v>
      </c>
      <c r="L4430" s="7">
        <v>471986044</v>
      </c>
      <c r="M4430" s="7">
        <v>137399159</v>
      </c>
      <c r="N4430" s="7">
        <v>6994496</v>
      </c>
      <c r="O4430" s="20" t="str">
        <f t="shared" si="140"/>
        <v/>
      </c>
    </row>
    <row r="4431" spans="1:15">
      <c r="A4431" s="20" t="str">
        <f t="shared" si="139"/>
        <v>Almenni lífeyrissjóðurinnÆvisafn I</v>
      </c>
      <c r="B4431" s="20" t="str">
        <f>_xlfn.IFNA(INDEX(Listi!$AI:$AI,MATCH(C4431,Listi!$AJ:$AJ,0)),INDEX(Listi!T:T,MATCH(C4431,Listi!U:U,0)))</f>
        <v xml:space="preserve">Almenni </v>
      </c>
      <c r="C4431" t="s">
        <v>0</v>
      </c>
      <c r="D4431" t="s">
        <v>202</v>
      </c>
      <c r="E4431" t="s">
        <v>276</v>
      </c>
      <c r="F4431" t="s">
        <v>393</v>
      </c>
      <c r="G4431" s="8" t="s">
        <v>394</v>
      </c>
      <c r="H4431" t="s">
        <v>395</v>
      </c>
      <c r="I4431" s="7">
        <v>0</v>
      </c>
      <c r="L4431" s="7">
        <v>43068273823</v>
      </c>
      <c r="M4431" s="7">
        <v>4413720640</v>
      </c>
      <c r="N4431" s="7">
        <v>641257097</v>
      </c>
      <c r="O4431" s="20" t="str">
        <f t="shared" si="140"/>
        <v/>
      </c>
    </row>
    <row r="4432" spans="1:15">
      <c r="A4432" s="20" t="str">
        <f t="shared" si="139"/>
        <v>Almenni lífeyrissjóðurinnÆvisafn II</v>
      </c>
      <c r="B4432" s="20" t="str">
        <f>_xlfn.IFNA(INDEX(Listi!$AI:$AI,MATCH(C4432,Listi!$AJ:$AJ,0)),INDEX(Listi!T:T,MATCH(C4432,Listi!U:U,0)))</f>
        <v xml:space="preserve">Almenni </v>
      </c>
      <c r="C4432" t="s">
        <v>0</v>
      </c>
      <c r="D4432" t="s">
        <v>203</v>
      </c>
      <c r="E4432" t="s">
        <v>276</v>
      </c>
      <c r="F4432" t="s">
        <v>393</v>
      </c>
      <c r="G4432" s="8" t="s">
        <v>394</v>
      </c>
      <c r="H4432" t="s">
        <v>395</v>
      </c>
      <c r="I4432" s="7">
        <v>0</v>
      </c>
      <c r="L4432" s="7">
        <v>86460235807</v>
      </c>
      <c r="M4432" s="7">
        <v>3970537445</v>
      </c>
      <c r="N4432" s="7">
        <v>1539034493</v>
      </c>
      <c r="O4432" s="20" t="str">
        <f t="shared" si="140"/>
        <v/>
      </c>
    </row>
    <row r="4433" spans="1:15">
      <c r="A4433" s="20" t="str">
        <f t="shared" si="139"/>
        <v>Almenni lífeyrissjóðurinnÆvisafn III</v>
      </c>
      <c r="B4433" s="20" t="str">
        <f>_xlfn.IFNA(INDEX(Listi!$AI:$AI,MATCH(C4433,Listi!$AJ:$AJ,0)),INDEX(Listi!T:T,MATCH(C4433,Listi!U:U,0)))</f>
        <v xml:space="preserve">Almenni </v>
      </c>
      <c r="C4433" t="s">
        <v>0</v>
      </c>
      <c r="D4433" t="s">
        <v>204</v>
      </c>
      <c r="E4433" t="s">
        <v>276</v>
      </c>
      <c r="F4433" t="s">
        <v>393</v>
      </c>
      <c r="G4433" s="8" t="s">
        <v>394</v>
      </c>
      <c r="H4433" t="s">
        <v>395</v>
      </c>
      <c r="I4433" s="7">
        <v>0</v>
      </c>
      <c r="L4433" s="7">
        <v>33890180699</v>
      </c>
      <c r="M4433" s="7">
        <v>1571509194</v>
      </c>
      <c r="N4433" s="7">
        <v>920421683</v>
      </c>
      <c r="O4433" s="20" t="str">
        <f t="shared" si="140"/>
        <v/>
      </c>
    </row>
    <row r="4434" spans="1:15">
      <c r="A4434" s="20" t="str">
        <f t="shared" si="139"/>
        <v>Almenni lífeyrissjóðurinnHúsnæðissafn</v>
      </c>
      <c r="B4434" s="20" t="str">
        <f>_xlfn.IFNA(INDEX(Listi!$AI:$AI,MATCH(C4434,Listi!$AJ:$AJ,0)),INDEX(Listi!T:T,MATCH(C4434,Listi!U:U,0)))</f>
        <v xml:space="preserve">Almenni </v>
      </c>
      <c r="C4434" t="s">
        <v>0</v>
      </c>
      <c r="D4434" t="s">
        <v>315</v>
      </c>
      <c r="E4434" t="s">
        <v>276</v>
      </c>
      <c r="F4434" t="s">
        <v>393</v>
      </c>
      <c r="G4434" s="8" t="s">
        <v>394</v>
      </c>
      <c r="H4434" t="s">
        <v>395</v>
      </c>
      <c r="I4434" s="7">
        <v>0</v>
      </c>
      <c r="L4434" s="7">
        <v>487895879</v>
      </c>
      <c r="M4434" s="7">
        <v>166428361</v>
      </c>
      <c r="N4434" s="7">
        <v>18080096</v>
      </c>
      <c r="O4434" s="20" t="str">
        <f t="shared" si="140"/>
        <v/>
      </c>
    </row>
    <row r="4435" spans="1:15">
      <c r="A4435" s="20" t="str">
        <f t="shared" si="139"/>
        <v>Almenni lífeyrissjóðurinnInnlánssafn</v>
      </c>
      <c r="B4435" s="20" t="str">
        <f>_xlfn.IFNA(INDEX(Listi!$AI:$AI,MATCH(C4435,Listi!$AJ:$AJ,0)),INDEX(Listi!T:T,MATCH(C4435,Listi!U:U,0)))</f>
        <v xml:space="preserve">Almenni </v>
      </c>
      <c r="C4435" t="s">
        <v>0</v>
      </c>
      <c r="D4435" t="s">
        <v>1</v>
      </c>
      <c r="E4435" t="s">
        <v>276</v>
      </c>
      <c r="F4435" t="s">
        <v>393</v>
      </c>
      <c r="G4435" s="8" t="s">
        <v>394</v>
      </c>
      <c r="H4435" t="s">
        <v>395</v>
      </c>
      <c r="I4435" s="7">
        <v>0</v>
      </c>
      <c r="L4435" s="7">
        <v>26587944379</v>
      </c>
      <c r="M4435" s="7">
        <v>1016779991</v>
      </c>
      <c r="N4435" s="7">
        <v>1031869724</v>
      </c>
      <c r="O4435" s="20" t="str">
        <f t="shared" si="140"/>
        <v/>
      </c>
    </row>
    <row r="4436" spans="1:15">
      <c r="A4436" s="20" t="str">
        <f t="shared" si="139"/>
        <v>Almenni lífeyrissjóðurinnRíkissafn langt</v>
      </c>
      <c r="B4436" s="20" t="str">
        <f>_xlfn.IFNA(INDEX(Listi!$AI:$AI,MATCH(C4436,Listi!$AJ:$AJ,0)),INDEX(Listi!T:T,MATCH(C4436,Listi!U:U,0)))</f>
        <v xml:space="preserve">Almenni </v>
      </c>
      <c r="C4436" t="s">
        <v>0</v>
      </c>
      <c r="D4436" t="s">
        <v>199</v>
      </c>
      <c r="E4436" t="s">
        <v>276</v>
      </c>
      <c r="F4436" t="s">
        <v>393</v>
      </c>
      <c r="G4436" s="8" t="s">
        <v>394</v>
      </c>
      <c r="H4436" t="s">
        <v>395</v>
      </c>
      <c r="I4436" s="7">
        <v>0</v>
      </c>
      <c r="L4436" s="7">
        <v>1193680171</v>
      </c>
      <c r="M4436" s="7">
        <v>61272573</v>
      </c>
      <c r="N4436" s="7">
        <v>40105929</v>
      </c>
      <c r="O4436" s="20" t="str">
        <f t="shared" si="140"/>
        <v/>
      </c>
    </row>
    <row r="4437" spans="1:15">
      <c r="A4437" s="20" t="str">
        <f t="shared" si="139"/>
        <v>Almenni lífeyrissjóðurinnRíkissafn stutt</v>
      </c>
      <c r="B4437" s="20" t="str">
        <f>_xlfn.IFNA(INDEX(Listi!$AI:$AI,MATCH(C4437,Listi!$AJ:$AJ,0)),INDEX(Listi!T:T,MATCH(C4437,Listi!U:U,0)))</f>
        <v xml:space="preserve">Almenni </v>
      </c>
      <c r="C4437" t="s">
        <v>0</v>
      </c>
      <c r="D4437" t="s">
        <v>200</v>
      </c>
      <c r="E4437" t="s">
        <v>276</v>
      </c>
      <c r="F4437" t="s">
        <v>393</v>
      </c>
      <c r="G4437" s="8" t="s">
        <v>394</v>
      </c>
      <c r="H4437" t="s">
        <v>395</v>
      </c>
      <c r="I4437" s="7">
        <v>0</v>
      </c>
      <c r="L4437" s="7">
        <v>541893627</v>
      </c>
      <c r="M4437" s="7">
        <v>20423158</v>
      </c>
      <c r="N4437" s="7">
        <v>14899899</v>
      </c>
      <c r="O4437" s="20" t="str">
        <f t="shared" si="140"/>
        <v/>
      </c>
    </row>
    <row r="4438" spans="1:15">
      <c r="A4438" s="20" t="str">
        <f t="shared" si="139"/>
        <v>Almenni lífeyrissjóðurinnTryggingadeild</v>
      </c>
      <c r="B4438" s="20" t="str">
        <f>_xlfn.IFNA(INDEX(Listi!$AI:$AI,MATCH(C4438,Listi!$AJ:$AJ,0)),INDEX(Listi!T:T,MATCH(C4438,Listi!U:U,0)))</f>
        <v xml:space="preserve">Almenni </v>
      </c>
      <c r="C4438" t="s">
        <v>0</v>
      </c>
      <c r="D4438" t="s">
        <v>201</v>
      </c>
      <c r="E4438" t="s">
        <v>275</v>
      </c>
      <c r="F4438" t="s">
        <v>393</v>
      </c>
      <c r="G4438" s="8" t="s">
        <v>394</v>
      </c>
      <c r="H4438" t="s">
        <v>395</v>
      </c>
      <c r="I4438" s="7">
        <v>-6.6</v>
      </c>
      <c r="L4438" s="7">
        <v>174784296254</v>
      </c>
      <c r="M4438" s="7">
        <v>7497244534</v>
      </c>
      <c r="N4438" s="7">
        <v>3057046932</v>
      </c>
      <c r="O4438" s="20" t="str">
        <f t="shared" si="140"/>
        <v/>
      </c>
    </row>
    <row r="4439" spans="1:15">
      <c r="A4439" s="20" t="str">
        <f t="shared" si="139"/>
        <v>Birta lífeyrissjóðurBlönduð leið</v>
      </c>
      <c r="B4439" s="20" t="str">
        <f>_xlfn.IFNA(INDEX(Listi!$AI:$AI,MATCH(C4439,Listi!$AJ:$AJ,0)),INDEX(Listi!T:T,MATCH(C4439,Listi!U:U,0)))</f>
        <v xml:space="preserve">Birta  </v>
      </c>
      <c r="C4439" t="s">
        <v>298</v>
      </c>
      <c r="D4439" t="s">
        <v>314</v>
      </c>
      <c r="E4439" t="s">
        <v>276</v>
      </c>
      <c r="F4439" t="s">
        <v>393</v>
      </c>
      <c r="G4439" s="8" t="s">
        <v>394</v>
      </c>
      <c r="H4439" t="s">
        <v>395</v>
      </c>
      <c r="I4439" s="7">
        <v>0</v>
      </c>
      <c r="L4439" s="7">
        <v>6929716201</v>
      </c>
      <c r="M4439" s="7">
        <v>253995298</v>
      </c>
      <c r="N4439" s="7">
        <v>139753585</v>
      </c>
      <c r="O4439" s="20" t="str">
        <f t="shared" si="140"/>
        <v/>
      </c>
    </row>
    <row r="4440" spans="1:15">
      <c r="A4440" s="20" t="str">
        <f t="shared" si="139"/>
        <v>Birta lífeyrissjóðurInnlánsleið</v>
      </c>
      <c r="B4440" s="20" t="str">
        <f>_xlfn.IFNA(INDEX(Listi!$AI:$AI,MATCH(C4440,Listi!$AJ:$AJ,0)),INDEX(Listi!T:T,MATCH(C4440,Listi!U:U,0)))</f>
        <v xml:space="preserve">Birta  </v>
      </c>
      <c r="C4440" t="s">
        <v>298</v>
      </c>
      <c r="D4440" t="s">
        <v>208</v>
      </c>
      <c r="E4440" t="s">
        <v>276</v>
      </c>
      <c r="F4440" t="s">
        <v>393</v>
      </c>
      <c r="G4440" s="8" t="s">
        <v>394</v>
      </c>
      <c r="H4440" t="s">
        <v>395</v>
      </c>
      <c r="I4440" s="7">
        <v>0</v>
      </c>
      <c r="L4440" s="7">
        <v>4108971332</v>
      </c>
      <c r="M4440" s="7">
        <v>264842424</v>
      </c>
      <c r="N4440" s="7">
        <v>174324836</v>
      </c>
      <c r="O4440" s="20" t="str">
        <f t="shared" si="140"/>
        <v/>
      </c>
    </row>
    <row r="4441" spans="1:15">
      <c r="A4441" s="20" t="str">
        <f t="shared" si="139"/>
        <v>Birta lífeyrissjóðurSamtryggingardeild</v>
      </c>
      <c r="B4441" s="20" t="str">
        <f>_xlfn.IFNA(INDEX(Listi!$AI:$AI,MATCH(C4441,Listi!$AJ:$AJ,0)),INDEX(Listi!T:T,MATCH(C4441,Listi!U:U,0)))</f>
        <v xml:space="preserve">Birta  </v>
      </c>
      <c r="C4441" t="s">
        <v>298</v>
      </c>
      <c r="D4441" t="s">
        <v>205</v>
      </c>
      <c r="E4441" t="s">
        <v>275</v>
      </c>
      <c r="F4441" t="s">
        <v>393</v>
      </c>
      <c r="G4441" s="8" t="s">
        <v>394</v>
      </c>
      <c r="H4441" t="s">
        <v>395</v>
      </c>
      <c r="I4441" s="7">
        <v>0.81</v>
      </c>
      <c r="L4441" s="7">
        <v>549755105944</v>
      </c>
      <c r="M4441" s="7">
        <v>18480897961</v>
      </c>
      <c r="N4441" s="7">
        <v>14075814006</v>
      </c>
      <c r="O4441" s="20" t="str">
        <f t="shared" si="140"/>
        <v/>
      </c>
    </row>
    <row r="4442" spans="1:15">
      <c r="A4442" s="20" t="str">
        <f t="shared" si="139"/>
        <v>Birta lífeyrissjóðurSkuldabréfaleið</v>
      </c>
      <c r="B4442" s="20" t="str">
        <f>_xlfn.IFNA(INDEX(Listi!$AI:$AI,MATCH(C4442,Listi!$AJ:$AJ,0)),INDEX(Listi!T:T,MATCH(C4442,Listi!U:U,0)))</f>
        <v xml:space="preserve">Birta  </v>
      </c>
      <c r="C4442" t="s">
        <v>298</v>
      </c>
      <c r="D4442" t="s">
        <v>313</v>
      </c>
      <c r="E4442" t="s">
        <v>276</v>
      </c>
      <c r="F4442" t="s">
        <v>393</v>
      </c>
      <c r="G4442" s="8" t="s">
        <v>394</v>
      </c>
      <c r="H4442" t="s">
        <v>395</v>
      </c>
      <c r="I4442" s="7">
        <v>0</v>
      </c>
      <c r="L4442" s="7">
        <v>8522374478</v>
      </c>
      <c r="M4442" s="7">
        <v>391005163</v>
      </c>
      <c r="N4442" s="7">
        <v>218104877</v>
      </c>
      <c r="O4442" s="20" t="str">
        <f t="shared" si="140"/>
        <v/>
      </c>
    </row>
    <row r="4443" spans="1:15">
      <c r="A4443" s="20" t="str">
        <f t="shared" si="139"/>
        <v>Birta lífeyrissjóðurTilgreind séreign</v>
      </c>
      <c r="B4443" s="20" t="str">
        <f>_xlfn.IFNA(INDEX(Listi!$AI:$AI,MATCH(C4443,Listi!$AJ:$AJ,0)),INDEX(Listi!T:T,MATCH(C4443,Listi!U:U,0)))</f>
        <v xml:space="preserve">Birta  </v>
      </c>
      <c r="C4443" t="s">
        <v>298</v>
      </c>
      <c r="D4443" t="s">
        <v>312</v>
      </c>
      <c r="E4443" t="s">
        <v>276</v>
      </c>
      <c r="F4443" t="s">
        <v>393</v>
      </c>
      <c r="G4443" s="8" t="s">
        <v>394</v>
      </c>
      <c r="H4443" t="s">
        <v>395</v>
      </c>
      <c r="I4443" s="7">
        <v>0</v>
      </c>
      <c r="L4443" s="7">
        <v>2234420297</v>
      </c>
      <c r="M4443" s="7">
        <v>511871981</v>
      </c>
      <c r="N4443" s="7">
        <v>36000223</v>
      </c>
      <c r="O4443" s="20" t="str">
        <f t="shared" si="140"/>
        <v/>
      </c>
    </row>
    <row r="4444" spans="1:15">
      <c r="A4444" s="20" t="str">
        <f t="shared" si="139"/>
        <v>Brú Lífeyrissjóður starfsmanna sveitarfélagaA-deild</v>
      </c>
      <c r="B4444" s="20" t="str">
        <f>_xlfn.IFNA(INDEX(Listi!$AI:$AI,MATCH(C4444,Listi!$AJ:$AJ,0)),INDEX(Listi!T:T,MATCH(C4444,Listi!U:U,0)))</f>
        <v>Brú</v>
      </c>
      <c r="C4444" t="s">
        <v>217</v>
      </c>
      <c r="D4444" t="s">
        <v>257</v>
      </c>
      <c r="E4444" t="s">
        <v>275</v>
      </c>
      <c r="F4444" t="s">
        <v>393</v>
      </c>
      <c r="G4444" s="8" t="s">
        <v>394</v>
      </c>
      <c r="H4444" t="s">
        <v>395</v>
      </c>
      <c r="I4444" s="7">
        <v>10.199999999999999</v>
      </c>
      <c r="L4444" s="7">
        <v>270469177889</v>
      </c>
      <c r="M4444" s="7">
        <v>13987858077</v>
      </c>
      <c r="N4444" s="7">
        <v>4793072329</v>
      </c>
      <c r="O4444" s="20" t="str">
        <f t="shared" si="140"/>
        <v/>
      </c>
    </row>
    <row r="4445" spans="1:15">
      <c r="A4445" s="20" t="str">
        <f t="shared" si="139"/>
        <v>Brú Lífeyrissjóður starfsmanna sveitarfélagaB-deild</v>
      </c>
      <c r="B4445" s="20" t="str">
        <f>_xlfn.IFNA(INDEX(Listi!$AI:$AI,MATCH(C4445,Listi!$AJ:$AJ,0)),INDEX(Listi!T:T,MATCH(C4445,Listi!U:U,0)))</f>
        <v>Brú</v>
      </c>
      <c r="C4445" t="s">
        <v>217</v>
      </c>
      <c r="D4445" t="s">
        <v>218</v>
      </c>
      <c r="E4445" t="s">
        <v>275</v>
      </c>
      <c r="F4445" t="s">
        <v>393</v>
      </c>
      <c r="G4445" s="8" t="s">
        <v>394</v>
      </c>
      <c r="H4445" t="s">
        <v>395</v>
      </c>
      <c r="I4445" s="7">
        <v>-76.3</v>
      </c>
      <c r="L4445" s="7">
        <v>17004783831</v>
      </c>
      <c r="M4445" s="7">
        <v>119747694</v>
      </c>
      <c r="N4445" s="7">
        <v>3424817406</v>
      </c>
      <c r="O4445" s="20" t="str">
        <f t="shared" si="140"/>
        <v/>
      </c>
    </row>
    <row r="4446" spans="1:15">
      <c r="A4446" s="20" t="str">
        <f t="shared" si="139"/>
        <v>Brú Lífeyrissjóður starfsmanna sveitarfélagaV-deild</v>
      </c>
      <c r="B4446" s="20" t="str">
        <f>_xlfn.IFNA(INDEX(Listi!$AI:$AI,MATCH(C4446,Listi!$AJ:$AJ,0)),INDEX(Listi!T:T,MATCH(C4446,Listi!U:U,0)))</f>
        <v>Brú</v>
      </c>
      <c r="C4446" t="s">
        <v>217</v>
      </c>
      <c r="D4446" t="s">
        <v>219</v>
      </c>
      <c r="E4446" t="s">
        <v>275</v>
      </c>
      <c r="F4446" t="s">
        <v>393</v>
      </c>
      <c r="G4446" s="8" t="s">
        <v>394</v>
      </c>
      <c r="H4446" t="s">
        <v>395</v>
      </c>
      <c r="I4446" s="7">
        <v>-3.2</v>
      </c>
      <c r="L4446" s="7">
        <v>54501394986</v>
      </c>
      <c r="M4446" s="7">
        <v>4188513374</v>
      </c>
      <c r="N4446" s="7">
        <v>455519059</v>
      </c>
      <c r="O4446" s="20" t="str">
        <f t="shared" si="140"/>
        <v/>
      </c>
    </row>
    <row r="4447" spans="1:15">
      <c r="A4447" s="20" t="str">
        <f t="shared" si="139"/>
        <v>Eftirlaunasj atvinnuflugmannaSamtryggingardeild</v>
      </c>
      <c r="B4447" s="20" t="str">
        <f>_xlfn.IFNA(INDEX(Listi!$AI:$AI,MATCH(C4447,Listi!$AJ:$AJ,0)),INDEX(Listi!T:T,MATCH(C4447,Listi!U:U,0)))</f>
        <v>EFÍA</v>
      </c>
      <c r="C4447" t="s">
        <v>220</v>
      </c>
      <c r="D4447" t="s">
        <v>205</v>
      </c>
      <c r="E4447" t="s">
        <v>275</v>
      </c>
      <c r="F4447" t="s">
        <v>393</v>
      </c>
      <c r="G4447" s="8" t="s">
        <v>394</v>
      </c>
      <c r="H4447" t="s">
        <v>395</v>
      </c>
      <c r="I4447" s="7">
        <v>8.2899999999999991</v>
      </c>
      <c r="L4447" s="7">
        <v>58542663000</v>
      </c>
      <c r="M4447" s="7">
        <v>1477262000</v>
      </c>
      <c r="N4447" s="7">
        <v>1113313000</v>
      </c>
      <c r="O4447" s="20" t="str">
        <f t="shared" si="140"/>
        <v/>
      </c>
    </row>
    <row r="4448" spans="1:15">
      <c r="A4448" s="20" t="str">
        <f t="shared" si="139"/>
        <v>Festa - lífeyrissjóðurSamtryggingardeild</v>
      </c>
      <c r="B4448" s="20" t="str">
        <f>_xlfn.IFNA(INDEX(Listi!$AI:$AI,MATCH(C4448,Listi!$AJ:$AJ,0)),INDEX(Listi!T:T,MATCH(C4448,Listi!U:U,0)))</f>
        <v xml:space="preserve">Festa </v>
      </c>
      <c r="C4448" t="s">
        <v>221</v>
      </c>
      <c r="D4448" t="s">
        <v>205</v>
      </c>
      <c r="E4448" t="s">
        <v>275</v>
      </c>
      <c r="F4448" t="s">
        <v>393</v>
      </c>
      <c r="G4448" s="8" t="s">
        <v>394</v>
      </c>
      <c r="H4448" t="s">
        <v>395</v>
      </c>
      <c r="I4448" s="7">
        <v>9</v>
      </c>
      <c r="L4448" s="7">
        <v>246318113722</v>
      </c>
      <c r="M4448" s="7">
        <v>11138196907</v>
      </c>
      <c r="N4448" s="7">
        <v>5180938287</v>
      </c>
      <c r="O4448" s="20" t="str">
        <f t="shared" si="140"/>
        <v/>
      </c>
    </row>
    <row r="4449" spans="1:15">
      <c r="A4449" s="20" t="str">
        <f t="shared" si="139"/>
        <v>Festa - lífeyrissjóðurSparnaðarleið I</v>
      </c>
      <c r="B4449" s="20" t="str">
        <f>_xlfn.IFNA(INDEX(Listi!$AI:$AI,MATCH(C4449,Listi!$AJ:$AJ,0)),INDEX(Listi!T:T,MATCH(C4449,Listi!U:U,0)))</f>
        <v xml:space="preserve">Festa </v>
      </c>
      <c r="C4449" t="s">
        <v>221</v>
      </c>
      <c r="D4449" t="s">
        <v>464</v>
      </c>
      <c r="E4449" t="s">
        <v>276</v>
      </c>
      <c r="F4449" t="s">
        <v>393</v>
      </c>
      <c r="G4449" s="8" t="s">
        <v>394</v>
      </c>
      <c r="H4449" t="s">
        <v>395</v>
      </c>
      <c r="I4449" s="7">
        <v>0</v>
      </c>
      <c r="L4449" s="7">
        <v>75585319</v>
      </c>
      <c r="M4449" s="7">
        <v>37671409</v>
      </c>
      <c r="N4449" s="7">
        <v>2063969</v>
      </c>
      <c r="O4449" s="20" t="str">
        <f t="shared" si="140"/>
        <v/>
      </c>
    </row>
    <row r="4450" spans="1:15">
      <c r="A4450" s="20" t="str">
        <f t="shared" si="139"/>
        <v>Festa - lífeyrissjóðurSparnaðarleið II</v>
      </c>
      <c r="B4450" s="20" t="str">
        <f>_xlfn.IFNA(INDEX(Listi!$AI:$AI,MATCH(C4450,Listi!$AJ:$AJ,0)),INDEX(Listi!T:T,MATCH(C4450,Listi!U:U,0)))</f>
        <v xml:space="preserve">Festa </v>
      </c>
      <c r="C4450" t="s">
        <v>221</v>
      </c>
      <c r="D4450" t="s">
        <v>388</v>
      </c>
      <c r="E4450" t="s">
        <v>276</v>
      </c>
      <c r="F4450" t="s">
        <v>393</v>
      </c>
      <c r="G4450" s="8" t="s">
        <v>394</v>
      </c>
      <c r="H4450" t="s">
        <v>395</v>
      </c>
      <c r="I4450" s="7">
        <v>0</v>
      </c>
      <c r="L4450" s="7">
        <v>1113180693</v>
      </c>
      <c r="M4450" s="7">
        <v>134564310</v>
      </c>
      <c r="N4450" s="7">
        <v>19363084</v>
      </c>
      <c r="O4450" s="20" t="str">
        <f t="shared" si="140"/>
        <v/>
      </c>
    </row>
    <row r="4451" spans="1:15">
      <c r="A4451" s="20" t="str">
        <f t="shared" ref="A4451:A4513" si="141">CONCATENATE(C4451,D4451)</f>
        <v>Frjálsi lífeyrissjóðurinnDeild/leið I</v>
      </c>
      <c r="B4451" s="20" t="str">
        <f>_xlfn.IFNA(INDEX(Listi!$AI:$AI,MATCH(C4451,Listi!$AJ:$AJ,0)),INDEX(Listi!T:T,MATCH(C4451,Listi!U:U,0)))</f>
        <v xml:space="preserve">Frjálsi </v>
      </c>
      <c r="C4451" t="s">
        <v>222</v>
      </c>
      <c r="D4451" t="s">
        <v>223</v>
      </c>
      <c r="E4451" t="s">
        <v>276</v>
      </c>
      <c r="F4451" t="s">
        <v>393</v>
      </c>
      <c r="G4451" s="8" t="s">
        <v>394</v>
      </c>
      <c r="H4451" t="s">
        <v>395</v>
      </c>
      <c r="I4451" s="7">
        <v>0</v>
      </c>
      <c r="L4451" s="7">
        <v>199278730000</v>
      </c>
      <c r="M4451" s="7">
        <v>10813020000</v>
      </c>
      <c r="N4451" s="7">
        <v>2178012000</v>
      </c>
      <c r="O4451" s="20" t="str">
        <f t="shared" si="140"/>
        <v/>
      </c>
    </row>
    <row r="4452" spans="1:15">
      <c r="A4452" s="20" t="str">
        <f t="shared" si="141"/>
        <v>Frjálsi lífeyrissjóðurinnDeild/leið II</v>
      </c>
      <c r="B4452" s="20" t="str">
        <f>_xlfn.IFNA(INDEX(Listi!$AI:$AI,MATCH(C4452,Listi!$AJ:$AJ,0)),INDEX(Listi!T:T,MATCH(C4452,Listi!U:U,0)))</f>
        <v xml:space="preserve">Frjálsi </v>
      </c>
      <c r="C4452" t="s">
        <v>222</v>
      </c>
      <c r="D4452" t="s">
        <v>224</v>
      </c>
      <c r="E4452" t="s">
        <v>276</v>
      </c>
      <c r="F4452" t="s">
        <v>393</v>
      </c>
      <c r="G4452" s="8" t="s">
        <v>394</v>
      </c>
      <c r="H4452" t="s">
        <v>395</v>
      </c>
      <c r="I4452" s="7">
        <v>0</v>
      </c>
      <c r="L4452" s="7">
        <v>29681370000</v>
      </c>
      <c r="M4452" s="7">
        <v>1864883000</v>
      </c>
      <c r="N4452" s="7">
        <v>401735000</v>
      </c>
      <c r="O4452" s="20" t="str">
        <f t="shared" si="140"/>
        <v/>
      </c>
    </row>
    <row r="4453" spans="1:15">
      <c r="A4453" s="20" t="str">
        <f t="shared" si="141"/>
        <v>Frjálsi lífeyrissjóðurinnDeild/leið III</v>
      </c>
      <c r="B4453" s="20" t="str">
        <f>_xlfn.IFNA(INDEX(Listi!$AI:$AI,MATCH(C4453,Listi!$AJ:$AJ,0)),INDEX(Listi!T:T,MATCH(C4453,Listi!U:U,0)))</f>
        <v xml:space="preserve">Frjálsi </v>
      </c>
      <c r="C4453" t="s">
        <v>222</v>
      </c>
      <c r="D4453" t="s">
        <v>225</v>
      </c>
      <c r="E4453" t="s">
        <v>276</v>
      </c>
      <c r="F4453" t="s">
        <v>393</v>
      </c>
      <c r="G4453" s="8" t="s">
        <v>394</v>
      </c>
      <c r="H4453" t="s">
        <v>395</v>
      </c>
      <c r="I4453" s="7">
        <v>0</v>
      </c>
      <c r="L4453" s="7">
        <v>43554797000</v>
      </c>
      <c r="M4453" s="7">
        <v>2564479000</v>
      </c>
      <c r="N4453" s="7">
        <v>1456678000</v>
      </c>
      <c r="O4453" s="20" t="str">
        <f t="shared" si="140"/>
        <v/>
      </c>
    </row>
    <row r="4454" spans="1:15">
      <c r="A4454" s="20" t="str">
        <f t="shared" si="141"/>
        <v>Frjálsi lífeyrissjóðurinnFrjálsi Áhætta</v>
      </c>
      <c r="B4454" s="20" t="str">
        <f>_xlfn.IFNA(INDEX(Listi!$AI:$AI,MATCH(C4454,Listi!$AJ:$AJ,0)),INDEX(Listi!T:T,MATCH(C4454,Listi!U:U,0)))</f>
        <v xml:space="preserve">Frjálsi </v>
      </c>
      <c r="C4454" t="s">
        <v>222</v>
      </c>
      <c r="D4454" t="s">
        <v>226</v>
      </c>
      <c r="E4454" t="s">
        <v>276</v>
      </c>
      <c r="F4454" t="s">
        <v>393</v>
      </c>
      <c r="G4454" s="8" t="s">
        <v>394</v>
      </c>
      <c r="H4454" t="s">
        <v>395</v>
      </c>
      <c r="I4454" s="7">
        <v>0</v>
      </c>
      <c r="L4454" s="7">
        <v>2707615000</v>
      </c>
      <c r="M4454" s="7">
        <v>335331000</v>
      </c>
      <c r="N4454" s="7">
        <v>1872000</v>
      </c>
      <c r="O4454" s="20" t="str">
        <f t="shared" si="140"/>
        <v/>
      </c>
    </row>
    <row r="4455" spans="1:15">
      <c r="A4455" s="20" t="str">
        <f t="shared" si="141"/>
        <v>Frjálsi lífeyrissjóðurinnSameiginleg deild</v>
      </c>
      <c r="B4455" s="20" t="str">
        <f>_xlfn.IFNA(INDEX(Listi!$AI:$AI,MATCH(C4455,Listi!$AJ:$AJ,0)),INDEX(Listi!T:T,MATCH(C4455,Listi!U:U,0)))</f>
        <v xml:space="preserve">Frjálsi </v>
      </c>
      <c r="C4455" t="s">
        <v>222</v>
      </c>
      <c r="D4455" t="s">
        <v>311</v>
      </c>
      <c r="E4455" t="s">
        <v>276</v>
      </c>
      <c r="F4455" t="s">
        <v>393</v>
      </c>
      <c r="G4455" s="8" t="s">
        <v>394</v>
      </c>
      <c r="H4455" t="s">
        <v>395</v>
      </c>
      <c r="I4455" s="7">
        <v>0</v>
      </c>
      <c r="L4455" s="7">
        <v>0</v>
      </c>
      <c r="M4455" s="7">
        <v>0</v>
      </c>
      <c r="N4455" s="7">
        <v>0</v>
      </c>
      <c r="O4455" s="20" t="str">
        <f t="shared" si="140"/>
        <v/>
      </c>
    </row>
    <row r="4456" spans="1:15">
      <c r="A4456" s="20" t="str">
        <f t="shared" si="141"/>
        <v>Frjálsi lífeyrissjóðurinnSamtryggingardeild</v>
      </c>
      <c r="B4456" s="20" t="str">
        <f>_xlfn.IFNA(INDEX(Listi!$AI:$AI,MATCH(C4456,Listi!$AJ:$AJ,0)),INDEX(Listi!T:T,MATCH(C4456,Listi!U:U,0)))</f>
        <v xml:space="preserve">Frjálsi </v>
      </c>
      <c r="C4456" t="s">
        <v>222</v>
      </c>
      <c r="D4456" t="s">
        <v>205</v>
      </c>
      <c r="E4456" t="s">
        <v>275</v>
      </c>
      <c r="F4456" t="s">
        <v>393</v>
      </c>
      <c r="G4456" s="8" t="s">
        <v>394</v>
      </c>
      <c r="H4456" t="s">
        <v>395</v>
      </c>
      <c r="I4456" s="7">
        <v>0.1</v>
      </c>
      <c r="L4456" s="7">
        <v>127148465000</v>
      </c>
      <c r="M4456" s="7">
        <v>7524433000</v>
      </c>
      <c r="N4456" s="7">
        <v>1254273000</v>
      </c>
      <c r="O4456" s="20" t="str">
        <f t="shared" si="140"/>
        <v/>
      </c>
    </row>
    <row r="4457" spans="1:15">
      <c r="A4457" s="20" t="str">
        <f t="shared" si="141"/>
        <v>Gildi - lífeyrissjóðurFramtíðarsýn 1</v>
      </c>
      <c r="B4457" s="20" t="str">
        <f>_xlfn.IFNA(INDEX(Listi!$AI:$AI,MATCH(C4457,Listi!$AJ:$AJ,0)),INDEX(Listi!T:T,MATCH(C4457,Listi!U:U,0)))</f>
        <v xml:space="preserve">Gildi  </v>
      </c>
      <c r="C4457" t="s">
        <v>227</v>
      </c>
      <c r="D4457" t="s">
        <v>373</v>
      </c>
      <c r="E4457" t="s">
        <v>276</v>
      </c>
      <c r="F4457" t="s">
        <v>393</v>
      </c>
      <c r="G4457" s="8" t="s">
        <v>394</v>
      </c>
      <c r="H4457" t="s">
        <v>395</v>
      </c>
      <c r="I4457" s="7">
        <v>0</v>
      </c>
      <c r="L4457" s="7">
        <v>3223959491</v>
      </c>
      <c r="M4457" s="7">
        <v>185065371</v>
      </c>
      <c r="N4457" s="7">
        <v>99697779</v>
      </c>
      <c r="O4457" s="20" t="str">
        <f t="shared" si="140"/>
        <v/>
      </c>
    </row>
    <row r="4458" spans="1:15">
      <c r="A4458" s="20" t="str">
        <f t="shared" si="141"/>
        <v>Gildi - lífeyrissjóðurFramtíðarsýn 2</v>
      </c>
      <c r="B4458" s="20" t="str">
        <f>_xlfn.IFNA(INDEX(Listi!$AI:$AI,MATCH(C4458,Listi!$AJ:$AJ,0)),INDEX(Listi!T:T,MATCH(C4458,Listi!U:U,0)))</f>
        <v xml:space="preserve">Gildi  </v>
      </c>
      <c r="C4458" t="s">
        <v>227</v>
      </c>
      <c r="D4458" t="s">
        <v>374</v>
      </c>
      <c r="E4458" t="s">
        <v>276</v>
      </c>
      <c r="F4458" t="s">
        <v>393</v>
      </c>
      <c r="G4458" s="8" t="s">
        <v>394</v>
      </c>
      <c r="H4458" t="s">
        <v>395</v>
      </c>
      <c r="I4458" s="7">
        <v>0</v>
      </c>
      <c r="L4458" s="7">
        <v>3172355810</v>
      </c>
      <c r="M4458" s="7">
        <v>227598529</v>
      </c>
      <c r="N4458" s="7">
        <v>70042741</v>
      </c>
      <c r="O4458" s="20" t="str">
        <f t="shared" si="140"/>
        <v/>
      </c>
    </row>
    <row r="4459" spans="1:15">
      <c r="A4459" s="20" t="str">
        <f t="shared" si="141"/>
        <v>Gildi - lífeyrissjóðurFramtíðarsýn 3</v>
      </c>
      <c r="B4459" s="20" t="str">
        <f>_xlfn.IFNA(INDEX(Listi!$AI:$AI,MATCH(C4459,Listi!$AJ:$AJ,0)),INDEX(Listi!T:T,MATCH(C4459,Listi!U:U,0)))</f>
        <v xml:space="preserve">Gildi  </v>
      </c>
      <c r="C4459" t="s">
        <v>227</v>
      </c>
      <c r="D4459" t="s">
        <v>380</v>
      </c>
      <c r="E4459" t="s">
        <v>276</v>
      </c>
      <c r="F4459" t="s">
        <v>393</v>
      </c>
      <c r="G4459" s="8" t="s">
        <v>394</v>
      </c>
      <c r="H4459" t="s">
        <v>395</v>
      </c>
      <c r="I4459" s="7">
        <v>0</v>
      </c>
      <c r="L4459" s="7">
        <v>1220667693</v>
      </c>
      <c r="M4459" s="7">
        <v>206427664</v>
      </c>
      <c r="N4459" s="7">
        <v>61376636</v>
      </c>
      <c r="O4459" s="20" t="str">
        <f t="shared" si="140"/>
        <v/>
      </c>
    </row>
    <row r="4460" spans="1:15">
      <c r="A4460" s="20" t="str">
        <f t="shared" si="141"/>
        <v>Gildi - lífeyrissjóðurSamtryggingardeild</v>
      </c>
      <c r="B4460" s="20" t="str">
        <f>_xlfn.IFNA(INDEX(Listi!$AI:$AI,MATCH(C4460,Listi!$AJ:$AJ,0)),INDEX(Listi!T:T,MATCH(C4460,Listi!U:U,0)))</f>
        <v xml:space="preserve">Gildi  </v>
      </c>
      <c r="C4460" t="s">
        <v>227</v>
      </c>
      <c r="D4460" t="s">
        <v>205</v>
      </c>
      <c r="E4460" t="s">
        <v>275</v>
      </c>
      <c r="F4460" t="s">
        <v>393</v>
      </c>
      <c r="G4460" s="8" t="s">
        <v>394</v>
      </c>
      <c r="H4460" t="s">
        <v>395</v>
      </c>
      <c r="I4460" s="7">
        <v>12.9</v>
      </c>
      <c r="L4460" s="7">
        <v>908474103084</v>
      </c>
      <c r="M4460" s="7">
        <v>33404441428</v>
      </c>
      <c r="N4460" s="7">
        <v>20772915594</v>
      </c>
      <c r="O4460" s="20" t="str">
        <f t="shared" si="140"/>
        <v/>
      </c>
    </row>
    <row r="4461" spans="1:15">
      <c r="A4461" s="20" t="str">
        <f t="shared" si="141"/>
        <v>Íslenski lífeyrissjóðurinnLíf 1</v>
      </c>
      <c r="B4461" s="20" t="str">
        <f>_xlfn.IFNA(INDEX(Listi!$AI:$AI,MATCH(C4461,Listi!$AJ:$AJ,0)),INDEX(Listi!T:T,MATCH(C4461,Listi!U:U,0)))</f>
        <v xml:space="preserve">Íslenski  </v>
      </c>
      <c r="C4461" t="s">
        <v>238</v>
      </c>
      <c r="D4461" t="s">
        <v>239</v>
      </c>
      <c r="E4461" t="s">
        <v>276</v>
      </c>
      <c r="F4461" t="s">
        <v>393</v>
      </c>
      <c r="G4461" s="8" t="s">
        <v>394</v>
      </c>
      <c r="H4461" t="s">
        <v>395</v>
      </c>
      <c r="I4461" s="7">
        <v>0</v>
      </c>
      <c r="L4461" s="7">
        <v>34645188332</v>
      </c>
      <c r="M4461" s="7">
        <v>5859453012</v>
      </c>
      <c r="N4461" s="7">
        <v>977930648</v>
      </c>
      <c r="O4461" s="20" t="str">
        <f t="shared" si="140"/>
        <v/>
      </c>
    </row>
    <row r="4462" spans="1:15">
      <c r="A4462" s="20" t="str">
        <f t="shared" si="141"/>
        <v>Íslenski lífeyrissjóðurinnLíf 2</v>
      </c>
      <c r="B4462" s="20" t="str">
        <f>_xlfn.IFNA(INDEX(Listi!$AI:$AI,MATCH(C4462,Listi!$AJ:$AJ,0)),INDEX(Listi!T:T,MATCH(C4462,Listi!U:U,0)))</f>
        <v xml:space="preserve">Íslenski  </v>
      </c>
      <c r="C4462" t="s">
        <v>238</v>
      </c>
      <c r="D4462" t="s">
        <v>240</v>
      </c>
      <c r="E4462" t="s">
        <v>276</v>
      </c>
      <c r="F4462" t="s">
        <v>393</v>
      </c>
      <c r="G4462" s="8" t="s">
        <v>394</v>
      </c>
      <c r="H4462" t="s">
        <v>395</v>
      </c>
      <c r="I4462" s="7">
        <v>0</v>
      </c>
      <c r="L4462" s="7">
        <v>31029129445</v>
      </c>
      <c r="M4462" s="7">
        <v>2139527304</v>
      </c>
      <c r="N4462" s="7">
        <v>531278955</v>
      </c>
      <c r="O4462" s="20" t="str">
        <f t="shared" si="140"/>
        <v/>
      </c>
    </row>
    <row r="4463" spans="1:15">
      <c r="A4463" s="20" t="str">
        <f t="shared" si="141"/>
        <v>Íslenski lífeyrissjóðurinnLíf 3</v>
      </c>
      <c r="B4463" s="20" t="str">
        <f>_xlfn.IFNA(INDEX(Listi!$AI:$AI,MATCH(C4463,Listi!$AJ:$AJ,0)),INDEX(Listi!T:T,MATCH(C4463,Listi!U:U,0)))</f>
        <v xml:space="preserve">Íslenski  </v>
      </c>
      <c r="C4463" t="s">
        <v>238</v>
      </c>
      <c r="D4463" t="s">
        <v>241</v>
      </c>
      <c r="E4463" t="s">
        <v>276</v>
      </c>
      <c r="F4463" t="s">
        <v>393</v>
      </c>
      <c r="G4463" s="8" t="s">
        <v>394</v>
      </c>
      <c r="H4463" t="s">
        <v>395</v>
      </c>
      <c r="I4463" s="7">
        <v>0</v>
      </c>
      <c r="L4463" s="7">
        <v>26552298455</v>
      </c>
      <c r="M4463" s="7">
        <v>1349981892</v>
      </c>
      <c r="N4463" s="7">
        <v>474868471</v>
      </c>
      <c r="O4463" s="20" t="str">
        <f t="shared" si="140"/>
        <v/>
      </c>
    </row>
    <row r="4464" spans="1:15">
      <c r="A4464" s="20" t="str">
        <f t="shared" si="141"/>
        <v>Íslenski lífeyrissjóðurinnLíf 4</v>
      </c>
      <c r="B4464" s="20" t="str">
        <f>_xlfn.IFNA(INDEX(Listi!$AI:$AI,MATCH(C4464,Listi!$AJ:$AJ,0)),INDEX(Listi!T:T,MATCH(C4464,Listi!U:U,0)))</f>
        <v xml:space="preserve">Íslenski  </v>
      </c>
      <c r="C4464" t="s">
        <v>238</v>
      </c>
      <c r="D4464" t="s">
        <v>242</v>
      </c>
      <c r="E4464" t="s">
        <v>276</v>
      </c>
      <c r="F4464" t="s">
        <v>393</v>
      </c>
      <c r="G4464" s="8" t="s">
        <v>394</v>
      </c>
      <c r="H4464" t="s">
        <v>395</v>
      </c>
      <c r="I4464" s="7">
        <v>0</v>
      </c>
      <c r="L4464" s="7">
        <v>15323468197</v>
      </c>
      <c r="M4464" s="7">
        <v>592019313</v>
      </c>
      <c r="N4464" s="7">
        <v>649721424</v>
      </c>
      <c r="O4464" s="20" t="str">
        <f t="shared" si="140"/>
        <v/>
      </c>
    </row>
    <row r="4465" spans="1:15">
      <c r="A4465" s="20" t="str">
        <f t="shared" si="141"/>
        <v>Íslenski lífeyrissjóðurinnSamtryggingardeild</v>
      </c>
      <c r="B4465" s="20" t="str">
        <f>_xlfn.IFNA(INDEX(Listi!$AI:$AI,MATCH(C4465,Listi!$AJ:$AJ,0)),INDEX(Listi!T:T,MATCH(C4465,Listi!U:U,0)))</f>
        <v xml:space="preserve">Íslenski  </v>
      </c>
      <c r="C4465" t="s">
        <v>238</v>
      </c>
      <c r="D4465" t="s">
        <v>205</v>
      </c>
      <c r="E4465" t="s">
        <v>275</v>
      </c>
      <c r="F4465" t="s">
        <v>393</v>
      </c>
      <c r="G4465" s="8" t="s">
        <v>394</v>
      </c>
      <c r="H4465" t="s">
        <v>395</v>
      </c>
      <c r="I4465" s="7">
        <v>2</v>
      </c>
      <c r="L4465" s="7">
        <v>32369481106</v>
      </c>
      <c r="M4465" s="7">
        <v>2513450236</v>
      </c>
      <c r="N4465" s="7">
        <v>182749847</v>
      </c>
      <c r="O4465" s="20" t="str">
        <f t="shared" si="140"/>
        <v/>
      </c>
    </row>
    <row r="4466" spans="1:15">
      <c r="A4466" s="20" t="str">
        <f t="shared" si="141"/>
        <v>Lífeyrissjóður bændaSamtryggingardeild</v>
      </c>
      <c r="B4466" s="20" t="str">
        <f>_xlfn.IFNA(INDEX(Listi!$AI:$AI,MATCH(C4466,Listi!$AJ:$AJ,0)),INDEX(Listi!T:T,MATCH(C4466,Listi!U:U,0)))</f>
        <v>Lífeyrissjóður bænda</v>
      </c>
      <c r="C4466" t="s">
        <v>252</v>
      </c>
      <c r="D4466" t="s">
        <v>205</v>
      </c>
      <c r="E4466" t="s">
        <v>275</v>
      </c>
      <c r="F4466" t="s">
        <v>393</v>
      </c>
      <c r="G4466" s="8" t="s">
        <v>394</v>
      </c>
      <c r="H4466" t="s">
        <v>395</v>
      </c>
      <c r="I4466" s="7">
        <v>9.43</v>
      </c>
      <c r="L4466" s="7">
        <v>45108278171</v>
      </c>
      <c r="M4466" s="7">
        <v>776003397</v>
      </c>
      <c r="N4466" s="7">
        <v>1921473168</v>
      </c>
      <c r="O4466" s="20" t="str">
        <f t="shared" si="140"/>
        <v/>
      </c>
    </row>
    <row r="4467" spans="1:15">
      <c r="A4467" s="20" t="str">
        <f t="shared" si="141"/>
        <v>Lífeyrissjóður bankamannaAldursdeild</v>
      </c>
      <c r="B4467" s="20" t="str">
        <f>_xlfn.IFNA(INDEX(Listi!$AI:$AI,MATCH(C4467,Listi!$AJ:$AJ,0)),INDEX(Listi!T:T,MATCH(C4467,Listi!U:U,0)))</f>
        <v>Lífeyrissjóður bankam.</v>
      </c>
      <c r="C4467" t="s">
        <v>250</v>
      </c>
      <c r="D4467" t="s">
        <v>251</v>
      </c>
      <c r="E4467" t="s">
        <v>275</v>
      </c>
      <c r="F4467" t="s">
        <v>393</v>
      </c>
      <c r="G4467" s="8" t="s">
        <v>394</v>
      </c>
      <c r="H4467" t="s">
        <v>395</v>
      </c>
      <c r="I4467" s="7">
        <v>5.49</v>
      </c>
      <c r="L4467" s="7">
        <v>61369964000</v>
      </c>
      <c r="M4467" s="7">
        <v>1996063000</v>
      </c>
      <c r="N4467" s="7">
        <v>753444000</v>
      </c>
      <c r="O4467" s="20" t="str">
        <f t="shared" si="140"/>
        <v/>
      </c>
    </row>
    <row r="4468" spans="1:15">
      <c r="A4468" s="20" t="str">
        <f t="shared" si="141"/>
        <v>Lífeyrissjóður bankamannaHlutfallsdeild</v>
      </c>
      <c r="B4468" s="20" t="str">
        <f>_xlfn.IFNA(INDEX(Listi!$AI:$AI,MATCH(C4468,Listi!$AJ:$AJ,0)),INDEX(Listi!T:T,MATCH(C4468,Listi!U:U,0)))</f>
        <v>Lífeyrissjóður bankam.</v>
      </c>
      <c r="C4468" t="s">
        <v>250</v>
      </c>
      <c r="D4468" t="s">
        <v>467</v>
      </c>
      <c r="E4468" t="s">
        <v>275</v>
      </c>
      <c r="F4468" t="s">
        <v>393</v>
      </c>
      <c r="G4468" s="8" t="s">
        <v>394</v>
      </c>
      <c r="H4468" t="s">
        <v>395</v>
      </c>
      <c r="I4468" s="7">
        <v>-3.8</v>
      </c>
      <c r="L4468" s="7">
        <v>40286427000</v>
      </c>
      <c r="M4468" s="7">
        <v>125147000</v>
      </c>
      <c r="N4468" s="7">
        <v>2741197000</v>
      </c>
      <c r="O4468" s="20" t="str">
        <f t="shared" si="140"/>
        <v/>
      </c>
    </row>
    <row r="4469" spans="1:15">
      <c r="A4469" s="20" t="str">
        <f t="shared" si="141"/>
        <v>Lífeyrissjóður RangæingaSamtryggingardeild</v>
      </c>
      <c r="B4469" s="20" t="str">
        <f>_xlfn.IFNA(INDEX(Listi!$AI:$AI,MATCH(C4469,Listi!$AJ:$AJ,0)),INDEX(Listi!T:T,MATCH(C4469,Listi!U:U,0)))</f>
        <v>Lífeyrissjóður Rang.</v>
      </c>
      <c r="C4469" t="s">
        <v>253</v>
      </c>
      <c r="D4469" t="s">
        <v>205</v>
      </c>
      <c r="E4469" t="s">
        <v>275</v>
      </c>
      <c r="F4469" t="s">
        <v>393</v>
      </c>
      <c r="G4469" s="8" t="s">
        <v>394</v>
      </c>
      <c r="H4469" t="s">
        <v>395</v>
      </c>
      <c r="I4469" s="7">
        <v>-0.04</v>
      </c>
      <c r="L4469" s="7">
        <v>18949790000</v>
      </c>
      <c r="M4469" s="7">
        <v>835894000</v>
      </c>
      <c r="N4469" s="7">
        <v>386250000</v>
      </c>
      <c r="O4469" s="20" t="str">
        <f t="shared" si="140"/>
        <v/>
      </c>
    </row>
    <row r="4470" spans="1:15">
      <c r="A4470" s="20" t="str">
        <f t="shared" si="141"/>
        <v>Lífeyrissjóður starfsmanna AkureyrarbæjarSamtryggingardeild</v>
      </c>
      <c r="B4470" s="20" t="str">
        <f>_xlfn.IFNA(INDEX(Listi!$AI:$AI,MATCH(C4470,Listi!$AJ:$AJ,0)),INDEX(Listi!T:T,MATCH(C4470,Listi!U:U,0)))</f>
        <v>Lífeyrissj. starfsm. Akureyrarb.</v>
      </c>
      <c r="C4470" t="s">
        <v>274</v>
      </c>
      <c r="D4470" t="s">
        <v>205</v>
      </c>
      <c r="E4470" t="s">
        <v>275</v>
      </c>
      <c r="F4470" t="s">
        <v>393</v>
      </c>
      <c r="G4470" s="8" t="s">
        <v>394</v>
      </c>
      <c r="H4470" t="s">
        <v>395</v>
      </c>
      <c r="I4470" s="7">
        <v>-40.6</v>
      </c>
      <c r="L4470" s="7">
        <v>14569496826</v>
      </c>
      <c r="M4470" s="7">
        <v>46271787</v>
      </c>
      <c r="N4470" s="7">
        <v>1160288032</v>
      </c>
      <c r="O4470" s="20" t="str">
        <f t="shared" si="140"/>
        <v/>
      </c>
    </row>
    <row r="4471" spans="1:15">
      <c r="A4471" s="20" t="str">
        <f t="shared" si="141"/>
        <v>Lífeyrissjóður starfsmanna Búnaðarbanka ÍslandsSamtryggingardeild</v>
      </c>
      <c r="B4471" s="20" t="str">
        <f>_xlfn.IFNA(INDEX(Listi!$AI:$AI,MATCH(C4471,Listi!$AJ:$AJ,0)),INDEX(Listi!T:T,MATCH(C4471,Listi!U:U,0)))</f>
        <v>Lífeyrissj. starfsm. Búnaðarb.Ísl.</v>
      </c>
      <c r="C4471" t="s">
        <v>254</v>
      </c>
      <c r="D4471" t="s">
        <v>205</v>
      </c>
      <c r="E4471" t="s">
        <v>275</v>
      </c>
      <c r="F4471" t="s">
        <v>393</v>
      </c>
      <c r="G4471" s="8" t="s">
        <v>394</v>
      </c>
      <c r="H4471" t="s">
        <v>395</v>
      </c>
      <c r="I4471" s="7">
        <v>14.22</v>
      </c>
      <c r="L4471" s="7">
        <v>27921283000</v>
      </c>
      <c r="M4471" s="7">
        <v>7378000</v>
      </c>
      <c r="N4471" s="7">
        <v>1535577000</v>
      </c>
      <c r="O4471" s="20" t="str">
        <f t="shared" si="140"/>
        <v/>
      </c>
    </row>
    <row r="4472" spans="1:15">
      <c r="A4472" s="20" t="str">
        <f t="shared" si="141"/>
        <v>Lífeyrissjóður starfsmanna ReykjavíkurborgarSamtryggingardeild</v>
      </c>
      <c r="B4472" s="20" t="str">
        <f>_xlfn.IFNA(INDEX(Listi!$AI:$AI,MATCH(C4472,Listi!$AJ:$AJ,0)),INDEX(Listi!T:T,MATCH(C4472,Listi!U:U,0)))</f>
        <v>Lífeyrissj. starfsm. Reykjav.</v>
      </c>
      <c r="C4472" t="s">
        <v>255</v>
      </c>
      <c r="D4472" t="s">
        <v>205</v>
      </c>
      <c r="E4472" t="s">
        <v>275</v>
      </c>
      <c r="F4472" t="s">
        <v>393</v>
      </c>
      <c r="G4472" s="8" t="s">
        <v>394</v>
      </c>
      <c r="H4472" t="s">
        <v>395</v>
      </c>
      <c r="I4472" s="7">
        <v>-30.6</v>
      </c>
      <c r="L4472" s="7">
        <v>92450251598</v>
      </c>
      <c r="M4472" s="7">
        <v>217604296</v>
      </c>
      <c r="N4472" s="7">
        <v>6195210428</v>
      </c>
      <c r="O4472" s="20" t="str">
        <f t="shared" si="140"/>
        <v/>
      </c>
    </row>
    <row r="4473" spans="1:15">
      <c r="A4473" s="20" t="str">
        <f t="shared" si="141"/>
        <v>Lífeyrissjóður starfsmanna ríkisinsA-deild</v>
      </c>
      <c r="B4473" s="20" t="str">
        <f>_xlfn.IFNA(INDEX(Listi!$AI:$AI,MATCH(C4473,Listi!$AJ:$AJ,0)),INDEX(Listi!T:T,MATCH(C4473,Listi!U:U,0)))</f>
        <v>LSR</v>
      </c>
      <c r="C4473" t="s">
        <v>256</v>
      </c>
      <c r="D4473" t="s">
        <v>257</v>
      </c>
      <c r="E4473" t="s">
        <v>275</v>
      </c>
      <c r="F4473" s="8" t="s">
        <v>393</v>
      </c>
      <c r="G4473" s="8" t="s">
        <v>394</v>
      </c>
      <c r="H4473" t="s">
        <v>395</v>
      </c>
      <c r="I4473" s="7">
        <v>21.4</v>
      </c>
      <c r="L4473" s="7">
        <v>1024402726080</v>
      </c>
      <c r="M4473" s="7">
        <v>38030413328</v>
      </c>
      <c r="N4473" s="7">
        <v>13011563069</v>
      </c>
      <c r="O4473" s="20" t="str">
        <f t="shared" si="140"/>
        <v/>
      </c>
    </row>
    <row r="4474" spans="1:15">
      <c r="A4474" s="20" t="str">
        <f t="shared" si="141"/>
        <v>Lífeyrissjóður starfsmanna ríkisinsB-deild</v>
      </c>
      <c r="B4474" s="20" t="str">
        <f>_xlfn.IFNA(INDEX(Listi!$AI:$AI,MATCH(C4474,Listi!$AJ:$AJ,0)),INDEX(Listi!T:T,MATCH(C4474,Listi!U:U,0)))</f>
        <v>LSR</v>
      </c>
      <c r="C4474" t="s">
        <v>256</v>
      </c>
      <c r="D4474" t="s">
        <v>218</v>
      </c>
      <c r="E4474" t="s">
        <v>275</v>
      </c>
      <c r="F4474" s="8" t="s">
        <v>393</v>
      </c>
      <c r="G4474" s="8" t="s">
        <v>394</v>
      </c>
      <c r="H4474" t="s">
        <v>395</v>
      </c>
      <c r="I4474" s="7">
        <v>-73.2</v>
      </c>
      <c r="L4474" s="7">
        <v>297381500048</v>
      </c>
      <c r="M4474" s="7">
        <v>1364474032</v>
      </c>
      <c r="N4474" s="7">
        <v>62409553231</v>
      </c>
      <c r="O4474" s="20" t="str">
        <f t="shared" si="140"/>
        <v/>
      </c>
    </row>
    <row r="4475" spans="1:15">
      <c r="A4475" s="20" t="str">
        <f t="shared" si="141"/>
        <v>Lífeyrissjóður starfsmanna ríkisinsLeið I</v>
      </c>
      <c r="B4475" s="20" t="str">
        <f>_xlfn.IFNA(INDEX(Listi!$AI:$AI,MATCH(C4475,Listi!$AJ:$AJ,0)),INDEX(Listi!T:T,MATCH(C4475,Listi!U:U,0)))</f>
        <v>LSR</v>
      </c>
      <c r="C4475" t="s">
        <v>256</v>
      </c>
      <c r="D4475" t="s">
        <v>258</v>
      </c>
      <c r="E4475" t="s">
        <v>276</v>
      </c>
      <c r="F4475" s="8" t="s">
        <v>393</v>
      </c>
      <c r="G4475" s="8" t="s">
        <v>394</v>
      </c>
      <c r="H4475" t="s">
        <v>395</v>
      </c>
      <c r="I4475" s="7">
        <v>0</v>
      </c>
      <c r="L4475" s="7">
        <v>11704214939</v>
      </c>
      <c r="M4475" s="7">
        <v>547428342</v>
      </c>
      <c r="N4475" s="7">
        <v>195323403</v>
      </c>
      <c r="O4475" s="20" t="str">
        <f t="shared" si="140"/>
        <v/>
      </c>
    </row>
    <row r="4476" spans="1:15">
      <c r="A4476" s="20" t="str">
        <f t="shared" si="141"/>
        <v>Lífeyrissjóður starfsmanna ríkisinsLeið II</v>
      </c>
      <c r="B4476" s="20" t="str">
        <f>_xlfn.IFNA(INDEX(Listi!$AI:$AI,MATCH(C4476,Listi!$AJ:$AJ,0)),INDEX(Listi!T:T,MATCH(C4476,Listi!U:U,0)))</f>
        <v>LSR</v>
      </c>
      <c r="C4476" t="s">
        <v>256</v>
      </c>
      <c r="D4476" t="s">
        <v>259</v>
      </c>
      <c r="E4476" t="s">
        <v>276</v>
      </c>
      <c r="F4476" s="8" t="s">
        <v>393</v>
      </c>
      <c r="G4476" s="8" t="s">
        <v>394</v>
      </c>
      <c r="H4476" t="s">
        <v>395</v>
      </c>
      <c r="I4476" s="7">
        <v>0</v>
      </c>
      <c r="L4476" s="7">
        <v>3365164594</v>
      </c>
      <c r="M4476" s="7">
        <v>379849453</v>
      </c>
      <c r="N4476" s="7">
        <v>93142056</v>
      </c>
      <c r="O4476" s="20" t="str">
        <f t="shared" si="140"/>
        <v/>
      </c>
    </row>
    <row r="4477" spans="1:15">
      <c r="A4477" s="20" t="str">
        <f t="shared" si="141"/>
        <v>Lífeyrissjóður starfsmanna ríkisinsLeið III</v>
      </c>
      <c r="B4477" s="20" t="str">
        <f>_xlfn.IFNA(INDEX(Listi!$AI:$AI,MATCH(C4477,Listi!$AJ:$AJ,0)),INDEX(Listi!T:T,MATCH(C4477,Listi!U:U,0)))</f>
        <v>LSR</v>
      </c>
      <c r="C4477" t="s">
        <v>256</v>
      </c>
      <c r="D4477" t="s">
        <v>260</v>
      </c>
      <c r="E4477" t="s">
        <v>276</v>
      </c>
      <c r="F4477" s="8" t="s">
        <v>393</v>
      </c>
      <c r="G4477" s="8" t="s">
        <v>394</v>
      </c>
      <c r="H4477" t="s">
        <v>395</v>
      </c>
      <c r="I4477" s="7">
        <v>0</v>
      </c>
      <c r="L4477" s="7">
        <v>9959294621</v>
      </c>
      <c r="M4477" s="7">
        <v>743287481</v>
      </c>
      <c r="N4477" s="7">
        <v>349903833</v>
      </c>
      <c r="O4477" s="20" t="str">
        <f t="shared" si="140"/>
        <v/>
      </c>
    </row>
    <row r="4478" spans="1:15">
      <c r="A4478" s="20" t="str">
        <f t="shared" si="141"/>
        <v>Lífeyrissjóður Tannlæknafél ÍslDeild I/Séreign</v>
      </c>
      <c r="B4478" s="20" t="str">
        <f>_xlfn.IFNA(INDEX(Listi!$AI:$AI,MATCH(C4478,Listi!$AJ:$AJ,0)),INDEX(Listi!T:T,MATCH(C4478,Listi!U:U,0)))</f>
        <v>Lífeyrissj. Tannlækna</v>
      </c>
      <c r="C4478" t="s">
        <v>261</v>
      </c>
      <c r="D4478" t="s">
        <v>207</v>
      </c>
      <c r="E4478" t="s">
        <v>276</v>
      </c>
      <c r="F4478" s="8" t="s">
        <v>393</v>
      </c>
      <c r="G4478" s="8" t="s">
        <v>394</v>
      </c>
      <c r="H4478" t="s">
        <v>395</v>
      </c>
      <c r="I4478" s="7">
        <v>0</v>
      </c>
      <c r="L4478" s="7">
        <v>6768408488</v>
      </c>
      <c r="M4478" s="7">
        <v>272759192</v>
      </c>
      <c r="N4478" s="7">
        <v>153838058</v>
      </c>
      <c r="O4478" s="20" t="str">
        <f t="shared" si="140"/>
        <v/>
      </c>
    </row>
    <row r="4479" spans="1:15">
      <c r="A4479" s="20" t="str">
        <f t="shared" si="141"/>
        <v>Lífeyrissjóður Tannlæknafél ÍslSamtryggingardeild</v>
      </c>
      <c r="B4479" s="20" t="str">
        <f>_xlfn.IFNA(INDEX(Listi!$AI:$AI,MATCH(C4479,Listi!$AJ:$AJ,0)),INDEX(Listi!T:T,MATCH(C4479,Listi!U:U,0)))</f>
        <v>Lífeyrissj. Tannlækna</v>
      </c>
      <c r="C4479" t="s">
        <v>261</v>
      </c>
      <c r="D4479" t="s">
        <v>205</v>
      </c>
      <c r="E4479" t="s">
        <v>275</v>
      </c>
      <c r="F4479" s="8" t="s">
        <v>393</v>
      </c>
      <c r="G4479" s="8" t="s">
        <v>394</v>
      </c>
      <c r="H4479" t="s">
        <v>395</v>
      </c>
      <c r="I4479" s="7">
        <v>4.3600000000000003</v>
      </c>
      <c r="L4479" s="7">
        <v>2241251214</v>
      </c>
      <c r="M4479" s="7">
        <v>112827287</v>
      </c>
      <c r="N4479" s="7">
        <v>17930159</v>
      </c>
      <c r="O4479" s="20" t="str">
        <f t="shared" si="140"/>
        <v/>
      </c>
    </row>
    <row r="4480" spans="1:15">
      <c r="A4480" s="20" t="str">
        <f t="shared" si="141"/>
        <v>Lífeyrissjóður verslunarmannaÆvileið 1</v>
      </c>
      <c r="B4480" s="20" t="str">
        <f>_xlfn.IFNA(INDEX(Listi!$AI:$AI,MATCH(C4480,Listi!$AJ:$AJ,0)),INDEX(Listi!T:T,MATCH(C4480,Listi!U:U,0)))</f>
        <v>Lífeyrissj. Verslunarm.</v>
      </c>
      <c r="C4480" t="s">
        <v>206</v>
      </c>
      <c r="D4480" t="s">
        <v>310</v>
      </c>
      <c r="E4480" t="s">
        <v>276</v>
      </c>
      <c r="F4480" s="8" t="s">
        <v>393</v>
      </c>
      <c r="G4480" s="8" t="s">
        <v>394</v>
      </c>
      <c r="H4480" t="s">
        <v>395</v>
      </c>
      <c r="I4480" s="7">
        <v>0</v>
      </c>
      <c r="L4480" s="7">
        <v>2860479562</v>
      </c>
      <c r="M4480" s="7">
        <v>819651283</v>
      </c>
      <c r="N4480" s="7">
        <v>12562366</v>
      </c>
      <c r="O4480" s="20" t="str">
        <f t="shared" si="140"/>
        <v/>
      </c>
    </row>
    <row r="4481" spans="1:15">
      <c r="A4481" s="20" t="str">
        <f t="shared" si="141"/>
        <v>Lífeyrissjóður verslunarmannaÆvileið 2</v>
      </c>
      <c r="B4481" s="20" t="str">
        <f>_xlfn.IFNA(INDEX(Listi!$AI:$AI,MATCH(C4481,Listi!$AJ:$AJ,0)),INDEX(Listi!T:T,MATCH(C4481,Listi!U:U,0)))</f>
        <v>Lífeyrissj. Verslunarm.</v>
      </c>
      <c r="C4481" t="s">
        <v>206</v>
      </c>
      <c r="D4481" t="s">
        <v>309</v>
      </c>
      <c r="E4481" t="s">
        <v>276</v>
      </c>
      <c r="F4481" s="8" t="s">
        <v>393</v>
      </c>
      <c r="G4481" s="8" t="s">
        <v>394</v>
      </c>
      <c r="H4481" t="s">
        <v>395</v>
      </c>
      <c r="I4481" s="7">
        <v>0</v>
      </c>
      <c r="L4481" s="7">
        <v>2325064159</v>
      </c>
      <c r="M4481" s="7">
        <v>465663194</v>
      </c>
      <c r="N4481" s="7">
        <v>32037995</v>
      </c>
      <c r="O4481" s="20" t="str">
        <f t="shared" si="140"/>
        <v/>
      </c>
    </row>
    <row r="4482" spans="1:15">
      <c r="A4482" s="20" t="str">
        <f t="shared" si="141"/>
        <v>Lífeyrissjóður verslunarmannaÆvileið 3</v>
      </c>
      <c r="B4482" s="20" t="str">
        <f>_xlfn.IFNA(INDEX(Listi!$AI:$AI,MATCH(C4482,Listi!$AJ:$AJ,0)),INDEX(Listi!T:T,MATCH(C4482,Listi!U:U,0)))</f>
        <v>Lífeyrissj. Verslunarm.</v>
      </c>
      <c r="C4482" t="s">
        <v>206</v>
      </c>
      <c r="D4482" t="s">
        <v>308</v>
      </c>
      <c r="E4482" t="s">
        <v>276</v>
      </c>
      <c r="F4482" s="8" t="s">
        <v>393</v>
      </c>
      <c r="G4482" s="8" t="s">
        <v>394</v>
      </c>
      <c r="H4482" t="s">
        <v>395</v>
      </c>
      <c r="I4482" s="7">
        <v>0</v>
      </c>
      <c r="L4482" s="7">
        <v>1567402319</v>
      </c>
      <c r="M4482" s="7">
        <v>325961302</v>
      </c>
      <c r="N4482" s="7">
        <v>60283998</v>
      </c>
      <c r="O4482" s="20" t="str">
        <f t="shared" ref="O4482:O4545" si="142">IFERROR(VLOOKUP(F4482,EhLykill,3,FALSE),"")</f>
        <v/>
      </c>
    </row>
    <row r="4483" spans="1:15">
      <c r="A4483" s="20" t="str">
        <f t="shared" si="141"/>
        <v>Lífeyrissjóður verslunarmannaDeild I/Séreign</v>
      </c>
      <c r="B4483" s="20" t="str">
        <f>_xlfn.IFNA(INDEX(Listi!$AI:$AI,MATCH(C4483,Listi!$AJ:$AJ,0)),INDEX(Listi!T:T,MATCH(C4483,Listi!U:U,0)))</f>
        <v>Lífeyrissj. Verslunarm.</v>
      </c>
      <c r="C4483" t="s">
        <v>206</v>
      </c>
      <c r="D4483" t="s">
        <v>207</v>
      </c>
      <c r="E4483" t="s">
        <v>276</v>
      </c>
      <c r="F4483" t="s">
        <v>393</v>
      </c>
      <c r="G4483" s="8" t="s">
        <v>394</v>
      </c>
      <c r="H4483" t="s">
        <v>395</v>
      </c>
      <c r="I4483" s="7">
        <v>0</v>
      </c>
      <c r="L4483" s="7">
        <v>19785724399</v>
      </c>
      <c r="M4483" s="7">
        <v>729937912</v>
      </c>
      <c r="N4483" s="7">
        <v>458382791</v>
      </c>
      <c r="O4483" s="20" t="str">
        <f t="shared" si="142"/>
        <v/>
      </c>
    </row>
    <row r="4484" spans="1:15">
      <c r="A4484" s="20" t="str">
        <f t="shared" si="141"/>
        <v>Lífeyrissjóður verslunarmannaSamtryggingardeild</v>
      </c>
      <c r="B4484" s="20" t="str">
        <f>_xlfn.IFNA(INDEX(Listi!$AI:$AI,MATCH(C4484,Listi!$AJ:$AJ,0)),INDEX(Listi!T:T,MATCH(C4484,Listi!U:U,0)))</f>
        <v>Lífeyrissj. Verslunarm.</v>
      </c>
      <c r="C4484" t="s">
        <v>206</v>
      </c>
      <c r="D4484" t="s">
        <v>205</v>
      </c>
      <c r="E4484" t="s">
        <v>275</v>
      </c>
      <c r="F4484" t="s">
        <v>393</v>
      </c>
      <c r="G4484" s="8" t="s">
        <v>394</v>
      </c>
      <c r="H4484" t="s">
        <v>395</v>
      </c>
      <c r="I4484" s="7">
        <v>12.2</v>
      </c>
      <c r="L4484" s="7">
        <v>1174592806906</v>
      </c>
      <c r="M4484" s="7">
        <v>35794261112</v>
      </c>
      <c r="N4484" s="7">
        <v>21965137185</v>
      </c>
      <c r="O4484" s="20" t="str">
        <f t="shared" si="142"/>
        <v/>
      </c>
    </row>
    <row r="4485" spans="1:15">
      <c r="A4485" s="20" t="str">
        <f t="shared" si="141"/>
        <v>Lífeyrissjóður VestmannaeyjaSafn I</v>
      </c>
      <c r="B4485" s="20" t="str">
        <f>_xlfn.IFNA(INDEX(Listi!$AI:$AI,MATCH(C4485,Listi!$AJ:$AJ,0)),INDEX(Listi!T:T,MATCH(C4485,Listi!U:U,0)))</f>
        <v>Lífeyrissj. Vestm.</v>
      </c>
      <c r="C4485" t="s">
        <v>262</v>
      </c>
      <c r="D4485" t="s">
        <v>210</v>
      </c>
      <c r="E4485" t="s">
        <v>276</v>
      </c>
      <c r="F4485" t="s">
        <v>393</v>
      </c>
      <c r="G4485" s="8" t="s">
        <v>394</v>
      </c>
      <c r="H4485" t="s">
        <v>395</v>
      </c>
      <c r="I4485" s="7">
        <v>0</v>
      </c>
      <c r="L4485" s="7">
        <v>381311221</v>
      </c>
      <c r="M4485" s="7">
        <v>44104006</v>
      </c>
      <c r="N4485" s="7">
        <v>13592960</v>
      </c>
      <c r="O4485" s="20" t="str">
        <f t="shared" si="142"/>
        <v/>
      </c>
    </row>
    <row r="4486" spans="1:15">
      <c r="A4486" s="20" t="str">
        <f t="shared" si="141"/>
        <v>Lífeyrissjóður VestmannaeyjaSafn II</v>
      </c>
      <c r="B4486" s="20" t="str">
        <f>_xlfn.IFNA(INDEX(Listi!$AI:$AI,MATCH(C4486,Listi!$AJ:$AJ,0)),INDEX(Listi!T:T,MATCH(C4486,Listi!U:U,0)))</f>
        <v>Lífeyrissj. Vestm.</v>
      </c>
      <c r="C4486" t="s">
        <v>262</v>
      </c>
      <c r="D4486" t="s">
        <v>211</v>
      </c>
      <c r="E4486" t="s">
        <v>276</v>
      </c>
      <c r="F4486" t="s">
        <v>393</v>
      </c>
      <c r="G4486" s="8" t="s">
        <v>394</v>
      </c>
      <c r="H4486" t="s">
        <v>395</v>
      </c>
      <c r="I4486" s="7">
        <v>0</v>
      </c>
      <c r="L4486" s="7">
        <v>571440191</v>
      </c>
      <c r="M4486" s="7">
        <v>40240404</v>
      </c>
      <c r="N4486" s="7">
        <v>18659289</v>
      </c>
      <c r="O4486" s="20" t="str">
        <f t="shared" si="142"/>
        <v/>
      </c>
    </row>
    <row r="4487" spans="1:15">
      <c r="A4487" s="20" t="str">
        <f t="shared" si="141"/>
        <v>Lífeyrissjóður VestmannaeyjaSamtryggingardeild</v>
      </c>
      <c r="B4487" s="20" t="str">
        <f>_xlfn.IFNA(INDEX(Listi!$AI:$AI,MATCH(C4487,Listi!$AJ:$AJ,0)),INDEX(Listi!T:T,MATCH(C4487,Listi!U:U,0)))</f>
        <v>Lífeyrissj. Vestm.</v>
      </c>
      <c r="C4487" t="s">
        <v>262</v>
      </c>
      <c r="D4487" t="s">
        <v>205</v>
      </c>
      <c r="E4487" t="s">
        <v>275</v>
      </c>
      <c r="F4487" t="s">
        <v>393</v>
      </c>
      <c r="G4487" s="8" t="s">
        <v>394</v>
      </c>
      <c r="H4487" t="s">
        <v>395</v>
      </c>
      <c r="I4487" s="7">
        <v>16.8</v>
      </c>
      <c r="L4487" s="7">
        <v>85198020532</v>
      </c>
      <c r="M4487" s="7">
        <v>1944643004</v>
      </c>
      <c r="N4487" s="7">
        <v>2198060399</v>
      </c>
      <c r="O4487" s="20" t="str">
        <f t="shared" si="142"/>
        <v/>
      </c>
    </row>
    <row r="4488" spans="1:15">
      <c r="A4488" s="20" t="str">
        <f t="shared" si="141"/>
        <v>Lífsverk lífeyrissjóðurLífsverk I/Séreign</v>
      </c>
      <c r="B4488" s="20" t="str">
        <f>_xlfn.IFNA(INDEX(Listi!$AI:$AI,MATCH(C4488,Listi!$AJ:$AJ,0)),INDEX(Listi!T:T,MATCH(C4488,Listi!U:U,0)))</f>
        <v xml:space="preserve">Lífsverk  </v>
      </c>
      <c r="C4488" t="s">
        <v>268</v>
      </c>
      <c r="D4488" t="s">
        <v>269</v>
      </c>
      <c r="E4488" t="s">
        <v>276</v>
      </c>
      <c r="F4488" t="s">
        <v>393</v>
      </c>
      <c r="G4488" s="8" t="s">
        <v>394</v>
      </c>
      <c r="H4488" t="s">
        <v>395</v>
      </c>
      <c r="I4488" s="7">
        <v>0</v>
      </c>
      <c r="L4488" s="7">
        <v>4582957000</v>
      </c>
      <c r="M4488" s="7">
        <v>635926000</v>
      </c>
      <c r="N4488" s="7">
        <v>22708000</v>
      </c>
      <c r="O4488" s="20" t="str">
        <f t="shared" si="142"/>
        <v/>
      </c>
    </row>
    <row r="4489" spans="1:15">
      <c r="A4489" s="20" t="str">
        <f t="shared" si="141"/>
        <v>Lífsverk lífeyrissjóðurLífsverk II/Séreign</v>
      </c>
      <c r="B4489" s="20" t="str">
        <f>_xlfn.IFNA(INDEX(Listi!$AI:$AI,MATCH(C4489,Listi!$AJ:$AJ,0)),INDEX(Listi!T:T,MATCH(C4489,Listi!U:U,0)))</f>
        <v xml:space="preserve">Lífsverk  </v>
      </c>
      <c r="C4489" t="s">
        <v>268</v>
      </c>
      <c r="D4489" t="s">
        <v>270</v>
      </c>
      <c r="E4489" t="s">
        <v>276</v>
      </c>
      <c r="F4489" t="s">
        <v>393</v>
      </c>
      <c r="G4489" s="8" t="s">
        <v>394</v>
      </c>
      <c r="H4489" t="s">
        <v>395</v>
      </c>
      <c r="I4489" s="7">
        <v>0</v>
      </c>
      <c r="L4489" s="7">
        <v>23735073000</v>
      </c>
      <c r="M4489" s="7">
        <v>2073571000</v>
      </c>
      <c r="N4489" s="7">
        <v>249365000</v>
      </c>
      <c r="O4489" s="20" t="str">
        <f t="shared" si="142"/>
        <v/>
      </c>
    </row>
    <row r="4490" spans="1:15">
      <c r="A4490" s="20" t="str">
        <f t="shared" si="141"/>
        <v>Lífsverk lífeyrissjóðurLífsverk III/Séreign</v>
      </c>
      <c r="B4490" s="20" t="str">
        <f>_xlfn.IFNA(INDEX(Listi!$AI:$AI,MATCH(C4490,Listi!$AJ:$AJ,0)),INDEX(Listi!T:T,MATCH(C4490,Listi!U:U,0)))</f>
        <v xml:space="preserve">Lífsverk  </v>
      </c>
      <c r="C4490" t="s">
        <v>268</v>
      </c>
      <c r="D4490" t="s">
        <v>271</v>
      </c>
      <c r="E4490" t="s">
        <v>276</v>
      </c>
      <c r="F4490" t="s">
        <v>393</v>
      </c>
      <c r="G4490" s="8" t="s">
        <v>394</v>
      </c>
      <c r="H4490" t="s">
        <v>395</v>
      </c>
      <c r="I4490" s="7">
        <v>0</v>
      </c>
      <c r="L4490" s="7">
        <v>653814000</v>
      </c>
      <c r="M4490" s="7">
        <v>105107000</v>
      </c>
      <c r="N4490" s="7">
        <v>2613000</v>
      </c>
      <c r="O4490" s="20" t="str">
        <f t="shared" si="142"/>
        <v/>
      </c>
    </row>
    <row r="4491" spans="1:15">
      <c r="A4491" s="20" t="str">
        <f t="shared" si="141"/>
        <v>Lífsverk lífeyrissjóðurSamtryggingardeild</v>
      </c>
      <c r="B4491" s="20" t="str">
        <f>_xlfn.IFNA(INDEX(Listi!$AI:$AI,MATCH(C4491,Listi!$AJ:$AJ,0)),INDEX(Listi!T:T,MATCH(C4491,Listi!U:U,0)))</f>
        <v xml:space="preserve">Lífsverk  </v>
      </c>
      <c r="C4491" t="s">
        <v>268</v>
      </c>
      <c r="D4491" t="s">
        <v>205</v>
      </c>
      <c r="E4491" t="s">
        <v>275</v>
      </c>
      <c r="F4491" t="s">
        <v>393</v>
      </c>
      <c r="G4491" s="8" t="s">
        <v>394</v>
      </c>
      <c r="H4491" t="s">
        <v>395</v>
      </c>
      <c r="I4491" s="7">
        <v>5.6</v>
      </c>
      <c r="L4491" s="7">
        <v>120542527000</v>
      </c>
      <c r="M4491" s="7">
        <v>4397803000</v>
      </c>
      <c r="N4491" s="7">
        <v>1423151000</v>
      </c>
      <c r="O4491" s="20" t="str">
        <f t="shared" si="142"/>
        <v/>
      </c>
    </row>
    <row r="4492" spans="1:15">
      <c r="A4492" s="20" t="str">
        <f t="shared" si="141"/>
        <v>Söfnunarsjóður lífeyrisréttindaDeild I/Innlán</v>
      </c>
      <c r="B4492" s="20" t="str">
        <f>_xlfn.IFNA(INDEX(Listi!$AI:$AI,MATCH(C4492,Listi!$AJ:$AJ,0)),INDEX(Listi!T:T,MATCH(C4492,Listi!U:U,0)))</f>
        <v>Söfnunarsj.</v>
      </c>
      <c r="C4492" t="s">
        <v>272</v>
      </c>
      <c r="D4492" t="s">
        <v>273</v>
      </c>
      <c r="E4492" t="s">
        <v>276</v>
      </c>
      <c r="F4492" t="s">
        <v>393</v>
      </c>
      <c r="G4492" s="8" t="s">
        <v>394</v>
      </c>
      <c r="H4492" t="s">
        <v>395</v>
      </c>
      <c r="I4492" s="7">
        <v>0</v>
      </c>
      <c r="L4492" s="7">
        <v>2001731914</v>
      </c>
      <c r="M4492" s="7">
        <v>133561634</v>
      </c>
      <c r="N4492" s="7">
        <v>44803565</v>
      </c>
      <c r="O4492" s="20" t="str">
        <f t="shared" si="142"/>
        <v/>
      </c>
    </row>
    <row r="4493" spans="1:15">
      <c r="A4493" s="20" t="str">
        <f t="shared" si="141"/>
        <v>Söfnunarsjóður lífeyrisréttindaDeild III/Séreign</v>
      </c>
      <c r="B4493" s="20" t="str">
        <f>_xlfn.IFNA(INDEX(Listi!$AI:$AI,MATCH(C4493,Listi!$AJ:$AJ,0)),INDEX(Listi!T:T,MATCH(C4493,Listi!U:U,0)))</f>
        <v>Söfnunarsj.</v>
      </c>
      <c r="C4493" t="s">
        <v>272</v>
      </c>
      <c r="D4493" t="s">
        <v>599</v>
      </c>
      <c r="E4493" t="s">
        <v>276</v>
      </c>
      <c r="F4493" s="8" t="s">
        <v>393</v>
      </c>
      <c r="G4493" s="8" t="s">
        <v>394</v>
      </c>
      <c r="H4493" t="s">
        <v>395</v>
      </c>
      <c r="I4493" s="7">
        <v>0</v>
      </c>
      <c r="L4493" s="7">
        <v>24413085</v>
      </c>
      <c r="M4493" s="7">
        <v>24697577</v>
      </c>
      <c r="N4493" s="7">
        <v>900000</v>
      </c>
      <c r="O4493" s="20" t="str">
        <f t="shared" si="142"/>
        <v/>
      </c>
    </row>
    <row r="4494" spans="1:15">
      <c r="A4494" s="20" t="str">
        <f t="shared" si="141"/>
        <v>Söfnunarsjóður lífeyrisréttindaDeildII/Séreign</v>
      </c>
      <c r="B4494" s="20" t="str">
        <f>_xlfn.IFNA(INDEX(Listi!$AI:$AI,MATCH(C4494,Listi!$AJ:$AJ,0)),INDEX(Listi!T:T,MATCH(C4494,Listi!U:U,0)))</f>
        <v>Söfnunarsj.</v>
      </c>
      <c r="C4494" t="s">
        <v>272</v>
      </c>
      <c r="D4494" t="s">
        <v>586</v>
      </c>
      <c r="E4494" t="s">
        <v>276</v>
      </c>
      <c r="F4494" s="8" t="s">
        <v>393</v>
      </c>
      <c r="G4494" s="8" t="s">
        <v>394</v>
      </c>
      <c r="H4494" t="s">
        <v>395</v>
      </c>
      <c r="I4494" s="7">
        <v>0</v>
      </c>
      <c r="L4494" s="7">
        <v>1654616477</v>
      </c>
      <c r="M4494" s="7">
        <v>128539213</v>
      </c>
      <c r="N4494" s="7">
        <v>22846291</v>
      </c>
      <c r="O4494" s="20" t="str">
        <f t="shared" si="142"/>
        <v/>
      </c>
    </row>
    <row r="4495" spans="1:15">
      <c r="A4495" s="20" t="str">
        <f t="shared" si="141"/>
        <v>Söfnunarsjóður lífeyrisréttindaSamtryggingardeild</v>
      </c>
      <c r="B4495" s="20" t="str">
        <f>_xlfn.IFNA(INDEX(Listi!$AI:$AI,MATCH(C4495,Listi!$AJ:$AJ,0)),INDEX(Listi!T:T,MATCH(C4495,Listi!U:U,0)))</f>
        <v>Söfnunarsj.</v>
      </c>
      <c r="C4495" t="s">
        <v>272</v>
      </c>
      <c r="D4495" t="s">
        <v>205</v>
      </c>
      <c r="E4495" t="s">
        <v>275</v>
      </c>
      <c r="F4495" s="8" t="s">
        <v>393</v>
      </c>
      <c r="G4495" s="8" t="s">
        <v>394</v>
      </c>
      <c r="H4495" t="s">
        <v>395</v>
      </c>
      <c r="I4495" s="7">
        <v>8</v>
      </c>
      <c r="L4495" s="7">
        <v>238978847889</v>
      </c>
      <c r="M4495" s="7">
        <v>4967193409</v>
      </c>
      <c r="N4495" s="7">
        <v>6076487652</v>
      </c>
      <c r="O4495" s="20" t="str">
        <f t="shared" si="142"/>
        <v/>
      </c>
    </row>
    <row r="4496" spans="1:15">
      <c r="A4496" s="20" t="str">
        <f t="shared" si="141"/>
        <v>Stapi lífeyrissjóðurSafn I</v>
      </c>
      <c r="B4496" s="20" t="str">
        <f>_xlfn.IFNA(INDEX(Listi!$AI:$AI,MATCH(C4496,Listi!$AJ:$AJ,0)),INDEX(Listi!T:T,MATCH(C4496,Listi!U:U,0)))</f>
        <v xml:space="preserve">Stapi  </v>
      </c>
      <c r="C4496" t="s">
        <v>209</v>
      </c>
      <c r="D4496" t="s">
        <v>210</v>
      </c>
      <c r="E4496" t="s">
        <v>276</v>
      </c>
      <c r="F4496" s="8" t="s">
        <v>393</v>
      </c>
      <c r="G4496" s="8" t="s">
        <v>394</v>
      </c>
      <c r="H4496" t="s">
        <v>395</v>
      </c>
      <c r="I4496" s="7">
        <v>0</v>
      </c>
      <c r="L4496" s="7">
        <v>2440828925</v>
      </c>
      <c r="M4496" s="7">
        <v>91567233</v>
      </c>
      <c r="N4496" s="7">
        <v>110755602</v>
      </c>
      <c r="O4496" s="20" t="str">
        <f t="shared" si="142"/>
        <v/>
      </c>
    </row>
    <row r="4497" spans="1:15">
      <c r="A4497" s="20" t="str">
        <f t="shared" si="141"/>
        <v>Stapi lífeyrissjóðurSafn II</v>
      </c>
      <c r="B4497" s="20" t="str">
        <f>_xlfn.IFNA(INDEX(Listi!$AI:$AI,MATCH(C4497,Listi!$AJ:$AJ,0)),INDEX(Listi!T:T,MATCH(C4497,Listi!U:U,0)))</f>
        <v xml:space="preserve">Stapi  </v>
      </c>
      <c r="C4497" t="s">
        <v>209</v>
      </c>
      <c r="D4497" t="s">
        <v>211</v>
      </c>
      <c r="E4497" t="s">
        <v>276</v>
      </c>
      <c r="F4497" s="8" t="s">
        <v>393</v>
      </c>
      <c r="G4497" s="8" t="s">
        <v>394</v>
      </c>
      <c r="H4497" t="s">
        <v>395</v>
      </c>
      <c r="I4497" s="7">
        <v>0</v>
      </c>
      <c r="L4497" s="7">
        <v>5710890273</v>
      </c>
      <c r="M4497" s="7">
        <v>262001316</v>
      </c>
      <c r="N4497" s="7">
        <v>164209410</v>
      </c>
      <c r="O4497" s="20" t="str">
        <f t="shared" si="142"/>
        <v/>
      </c>
    </row>
    <row r="4498" spans="1:15">
      <c r="A4498" s="20" t="str">
        <f t="shared" si="141"/>
        <v>Stapi lífeyrissjóðurSafn III</v>
      </c>
      <c r="B4498" s="20" t="str">
        <f>_xlfn.IFNA(INDEX(Listi!$AI:$AI,MATCH(C4498,Listi!$AJ:$AJ,0)),INDEX(Listi!T:T,MATCH(C4498,Listi!U:U,0)))</f>
        <v xml:space="preserve">Stapi  </v>
      </c>
      <c r="C4498" t="s">
        <v>209</v>
      </c>
      <c r="D4498" t="s">
        <v>212</v>
      </c>
      <c r="E4498" t="s">
        <v>276</v>
      </c>
      <c r="F4498" s="8" t="s">
        <v>393</v>
      </c>
      <c r="G4498" s="8" t="s">
        <v>394</v>
      </c>
      <c r="H4498" t="s">
        <v>395</v>
      </c>
      <c r="I4498" s="7">
        <v>0</v>
      </c>
      <c r="L4498" s="7">
        <v>268100084</v>
      </c>
      <c r="M4498" s="7">
        <v>24388890</v>
      </c>
      <c r="N4498" s="7">
        <v>9886128</v>
      </c>
      <c r="O4498" s="20" t="str">
        <f t="shared" si="142"/>
        <v/>
      </c>
    </row>
    <row r="4499" spans="1:15">
      <c r="A4499" s="20" t="str">
        <f t="shared" si="141"/>
        <v>Stapi lífeyrissjóðurTryggingardeild</v>
      </c>
      <c r="B4499" s="20" t="str">
        <f>_xlfn.IFNA(INDEX(Listi!$AI:$AI,MATCH(C4499,Listi!$AJ:$AJ,0)),INDEX(Listi!T:T,MATCH(C4499,Listi!U:U,0)))</f>
        <v xml:space="preserve">Stapi  </v>
      </c>
      <c r="C4499" t="s">
        <v>209</v>
      </c>
      <c r="D4499" t="s">
        <v>213</v>
      </c>
      <c r="E4499" t="s">
        <v>275</v>
      </c>
      <c r="F4499" s="8" t="s">
        <v>393</v>
      </c>
      <c r="G4499" s="8" t="s">
        <v>394</v>
      </c>
      <c r="H4499" t="s">
        <v>395</v>
      </c>
      <c r="I4499" s="7">
        <v>-1.1200000000000001</v>
      </c>
      <c r="L4499" s="7">
        <v>348661724246</v>
      </c>
      <c r="M4499" s="7">
        <v>13807615154</v>
      </c>
      <c r="N4499" s="7">
        <v>7912918911</v>
      </c>
      <c r="O4499" s="20" t="str">
        <f t="shared" si="142"/>
        <v/>
      </c>
    </row>
    <row r="4500" spans="1:15">
      <c r="A4500" s="20" t="str">
        <f t="shared" si="141"/>
        <v>Stapi lífeyrissjóðurVarfærnasafnið</v>
      </c>
      <c r="B4500" s="20" t="str">
        <f>_xlfn.IFNA(INDEX(Listi!$AI:$AI,MATCH(C4500,Listi!$AJ:$AJ,0)),INDEX(Listi!T:T,MATCH(C4500,Listi!U:U,0)))</f>
        <v xml:space="preserve">Stapi  </v>
      </c>
      <c r="C4500" t="s">
        <v>209</v>
      </c>
      <c r="D4500" t="s">
        <v>392</v>
      </c>
      <c r="E4500" t="s">
        <v>276</v>
      </c>
      <c r="F4500" s="8" t="s">
        <v>393</v>
      </c>
      <c r="G4500" s="8" t="s">
        <v>394</v>
      </c>
      <c r="H4500" t="s">
        <v>395</v>
      </c>
      <c r="I4500" s="7">
        <v>0</v>
      </c>
      <c r="L4500" s="7">
        <v>471986044</v>
      </c>
      <c r="M4500" s="7">
        <v>137399159</v>
      </c>
      <c r="N4500" s="7">
        <v>6994496</v>
      </c>
      <c r="O4500" s="20" t="str">
        <f t="shared" si="142"/>
        <v/>
      </c>
    </row>
    <row r="4501" spans="1:15">
      <c r="A4501" s="20" t="str">
        <f t="shared" si="141"/>
        <v>Almenni lífeyrissjóðurinnÆvisafn I</v>
      </c>
      <c r="B4501" s="20" t="str">
        <f>_xlfn.IFNA(INDEX(Listi!$AI:$AI,MATCH(C4501,Listi!$AJ:$AJ,0)),INDEX(Listi!T:T,MATCH(C4501,Listi!U:U,0)))</f>
        <v xml:space="preserve">Almenni </v>
      </c>
      <c r="C4501" t="s">
        <v>0</v>
      </c>
      <c r="D4501" t="s">
        <v>202</v>
      </c>
      <c r="E4501" t="s">
        <v>276</v>
      </c>
      <c r="F4501" s="8" t="s">
        <v>49</v>
      </c>
      <c r="G4501" s="8" t="s">
        <v>359</v>
      </c>
      <c r="H4501" t="s">
        <v>50</v>
      </c>
      <c r="I4501" s="7">
        <v>15.1</v>
      </c>
      <c r="L4501" s="7">
        <v>43068273823</v>
      </c>
      <c r="M4501" s="7">
        <v>4413720640</v>
      </c>
      <c r="N4501" s="7">
        <v>641257097</v>
      </c>
      <c r="O4501" s="20" t="str">
        <f t="shared" si="142"/>
        <v/>
      </c>
    </row>
    <row r="4502" spans="1:15">
      <c r="A4502" s="20" t="str">
        <f t="shared" si="141"/>
        <v>Almenni lífeyrissjóðurinnÆvisafn II</v>
      </c>
      <c r="B4502" s="20" t="str">
        <f>_xlfn.IFNA(INDEX(Listi!$AI:$AI,MATCH(C4502,Listi!$AJ:$AJ,0)),INDEX(Listi!T:T,MATCH(C4502,Listi!U:U,0)))</f>
        <v xml:space="preserve">Almenni </v>
      </c>
      <c r="C4502" t="s">
        <v>0</v>
      </c>
      <c r="D4502" t="s">
        <v>203</v>
      </c>
      <c r="E4502" t="s">
        <v>276</v>
      </c>
      <c r="F4502" s="8" t="s">
        <v>49</v>
      </c>
      <c r="G4502" s="8" t="s">
        <v>359</v>
      </c>
      <c r="H4502" t="s">
        <v>50</v>
      </c>
      <c r="I4502" s="7">
        <v>11.3</v>
      </c>
      <c r="L4502" s="7">
        <v>86460235807</v>
      </c>
      <c r="M4502" s="7">
        <v>3970537445</v>
      </c>
      <c r="N4502" s="7">
        <v>1539034493</v>
      </c>
      <c r="O4502" s="20" t="str">
        <f t="shared" si="142"/>
        <v/>
      </c>
    </row>
    <row r="4503" spans="1:15">
      <c r="A4503" s="20" t="str">
        <f t="shared" si="141"/>
        <v>Almenni lífeyrissjóðurinnÆvisafn III</v>
      </c>
      <c r="B4503" s="20" t="str">
        <f>_xlfn.IFNA(INDEX(Listi!$AI:$AI,MATCH(C4503,Listi!$AJ:$AJ,0)),INDEX(Listi!T:T,MATCH(C4503,Listi!U:U,0)))</f>
        <v xml:space="preserve">Almenni </v>
      </c>
      <c r="C4503" t="s">
        <v>0</v>
      </c>
      <c r="D4503" t="s">
        <v>204</v>
      </c>
      <c r="E4503" t="s">
        <v>276</v>
      </c>
      <c r="F4503" t="s">
        <v>49</v>
      </c>
      <c r="G4503" s="8" t="s">
        <v>359</v>
      </c>
      <c r="H4503" t="s">
        <v>50</v>
      </c>
      <c r="I4503" s="7">
        <v>5.3</v>
      </c>
      <c r="L4503" s="7">
        <v>33890180699</v>
      </c>
      <c r="M4503" s="7">
        <v>1571509194</v>
      </c>
      <c r="N4503" s="7">
        <v>920421683</v>
      </c>
      <c r="O4503" s="20" t="str">
        <f t="shared" si="142"/>
        <v/>
      </c>
    </row>
    <row r="4504" spans="1:15">
      <c r="A4504" s="20" t="str">
        <f t="shared" si="141"/>
        <v>Almenni lífeyrissjóðurinnHúsnæðissafn</v>
      </c>
      <c r="B4504" s="20" t="str">
        <f>_xlfn.IFNA(INDEX(Listi!$AI:$AI,MATCH(C4504,Listi!$AJ:$AJ,0)),INDEX(Listi!T:T,MATCH(C4504,Listi!U:U,0)))</f>
        <v xml:space="preserve">Almenni </v>
      </c>
      <c r="C4504" t="s">
        <v>0</v>
      </c>
      <c r="D4504" t="s">
        <v>315</v>
      </c>
      <c r="E4504" t="s">
        <v>276</v>
      </c>
      <c r="F4504" t="s">
        <v>49</v>
      </c>
      <c r="G4504" s="8" t="s">
        <v>359</v>
      </c>
      <c r="H4504" t="s">
        <v>50</v>
      </c>
      <c r="I4504" s="7">
        <v>0.3</v>
      </c>
      <c r="L4504" s="7">
        <v>487895879</v>
      </c>
      <c r="M4504" s="7">
        <v>166428361</v>
      </c>
      <c r="N4504" s="7">
        <v>18080096</v>
      </c>
      <c r="O4504" s="20" t="str">
        <f t="shared" si="142"/>
        <v/>
      </c>
    </row>
    <row r="4505" spans="1:15">
      <c r="A4505" s="20" t="str">
        <f t="shared" si="141"/>
        <v>Almenni lífeyrissjóðurinnInnlánssafn</v>
      </c>
      <c r="B4505" s="20" t="str">
        <f>_xlfn.IFNA(INDEX(Listi!$AI:$AI,MATCH(C4505,Listi!$AJ:$AJ,0)),INDEX(Listi!T:T,MATCH(C4505,Listi!U:U,0)))</f>
        <v xml:space="preserve">Almenni </v>
      </c>
      <c r="C4505" t="s">
        <v>0</v>
      </c>
      <c r="D4505" t="s">
        <v>1</v>
      </c>
      <c r="E4505" t="s">
        <v>276</v>
      </c>
      <c r="F4505" t="s">
        <v>49</v>
      </c>
      <c r="G4505" s="8" t="s">
        <v>359</v>
      </c>
      <c r="H4505" t="s">
        <v>50</v>
      </c>
      <c r="I4505" s="7">
        <v>0</v>
      </c>
      <c r="L4505" s="7">
        <v>26587944379</v>
      </c>
      <c r="M4505" s="7">
        <v>1016779991</v>
      </c>
      <c r="N4505" s="7">
        <v>1031869724</v>
      </c>
      <c r="O4505" s="20" t="str">
        <f t="shared" si="142"/>
        <v/>
      </c>
    </row>
    <row r="4506" spans="1:15">
      <c r="A4506" s="20" t="str">
        <f t="shared" si="141"/>
        <v>Almenni lífeyrissjóðurinnRíkissafn langt</v>
      </c>
      <c r="B4506" s="20" t="str">
        <f>_xlfn.IFNA(INDEX(Listi!$AI:$AI,MATCH(C4506,Listi!$AJ:$AJ,0)),INDEX(Listi!T:T,MATCH(C4506,Listi!U:U,0)))</f>
        <v xml:space="preserve">Almenni </v>
      </c>
      <c r="C4506" t="s">
        <v>0</v>
      </c>
      <c r="D4506" t="s">
        <v>199</v>
      </c>
      <c r="E4506" t="s">
        <v>276</v>
      </c>
      <c r="F4506" t="s">
        <v>49</v>
      </c>
      <c r="G4506" s="8" t="s">
        <v>359</v>
      </c>
      <c r="H4506" t="s">
        <v>50</v>
      </c>
      <c r="I4506" s="7">
        <v>1.3</v>
      </c>
      <c r="L4506" s="7">
        <v>1193680171</v>
      </c>
      <c r="M4506" s="7">
        <v>61272573</v>
      </c>
      <c r="N4506" s="7">
        <v>40105929</v>
      </c>
      <c r="O4506" s="20" t="str">
        <f t="shared" si="142"/>
        <v/>
      </c>
    </row>
    <row r="4507" spans="1:15">
      <c r="A4507" s="20" t="str">
        <f t="shared" si="141"/>
        <v>Almenni lífeyrissjóðurinnRíkissafn stutt</v>
      </c>
      <c r="B4507" s="20" t="str">
        <f>_xlfn.IFNA(INDEX(Listi!$AI:$AI,MATCH(C4507,Listi!$AJ:$AJ,0)),INDEX(Listi!T:T,MATCH(C4507,Listi!U:U,0)))</f>
        <v xml:space="preserve">Almenni </v>
      </c>
      <c r="C4507" t="s">
        <v>0</v>
      </c>
      <c r="D4507" t="s">
        <v>200</v>
      </c>
      <c r="E4507" t="s">
        <v>276</v>
      </c>
      <c r="F4507" t="s">
        <v>49</v>
      </c>
      <c r="G4507" s="8" t="s">
        <v>359</v>
      </c>
      <c r="H4507" t="s">
        <v>50</v>
      </c>
      <c r="I4507" s="7">
        <v>-4.4000000000000004</v>
      </c>
      <c r="L4507" s="7">
        <v>541893627</v>
      </c>
      <c r="M4507" s="7">
        <v>20423158</v>
      </c>
      <c r="N4507" s="7">
        <v>14899899</v>
      </c>
      <c r="O4507" s="20" t="str">
        <f t="shared" si="142"/>
        <v/>
      </c>
    </row>
    <row r="4508" spans="1:15">
      <c r="A4508" s="20" t="str">
        <f t="shared" si="141"/>
        <v>Almenni lífeyrissjóðurinnTryggingadeild</v>
      </c>
      <c r="B4508" s="20" t="str">
        <f>_xlfn.IFNA(INDEX(Listi!$AI:$AI,MATCH(C4508,Listi!$AJ:$AJ,0)),INDEX(Listi!T:T,MATCH(C4508,Listi!U:U,0)))</f>
        <v xml:space="preserve">Almenni </v>
      </c>
      <c r="C4508" t="s">
        <v>0</v>
      </c>
      <c r="D4508" t="s">
        <v>201</v>
      </c>
      <c r="E4508" t="s">
        <v>275</v>
      </c>
      <c r="F4508" t="s">
        <v>49</v>
      </c>
      <c r="G4508" s="8" t="s">
        <v>359</v>
      </c>
      <c r="H4508" t="s">
        <v>50</v>
      </c>
      <c r="I4508" s="7">
        <v>10.199999999999999</v>
      </c>
      <c r="L4508" s="7">
        <v>174784296254</v>
      </c>
      <c r="M4508" s="7">
        <v>7497244534</v>
      </c>
      <c r="N4508" s="7">
        <v>3057046932</v>
      </c>
      <c r="O4508" s="20" t="str">
        <f t="shared" si="142"/>
        <v/>
      </c>
    </row>
    <row r="4509" spans="1:15">
      <c r="A4509" s="20" t="str">
        <f t="shared" si="141"/>
        <v>Arion banki hf.Erlend hlutabréf</v>
      </c>
      <c r="B4509" s="20" t="str">
        <f>_xlfn.IFNA(INDEX(Listi!$AI:$AI,MATCH(C4509,Listi!$AJ:$AJ,0)),INDEX(Listi!T:T,MATCH(C4509,Listi!U:U,0)))</f>
        <v xml:space="preserve">Arion banki </v>
      </c>
      <c r="C4509" t="s">
        <v>214</v>
      </c>
      <c r="D4509" t="s">
        <v>215</v>
      </c>
      <c r="E4509" t="s">
        <v>276</v>
      </c>
      <c r="F4509" t="s">
        <v>49</v>
      </c>
      <c r="G4509" s="8" t="s">
        <v>359</v>
      </c>
      <c r="H4509" t="s">
        <v>50</v>
      </c>
      <c r="I4509" s="7">
        <v>8.5</v>
      </c>
      <c r="L4509" s="7">
        <v>1149685000</v>
      </c>
      <c r="M4509" s="7">
        <v>49095000</v>
      </c>
      <c r="N4509" s="7">
        <v>10876000</v>
      </c>
      <c r="O4509" s="20" t="str">
        <f t="shared" si="142"/>
        <v/>
      </c>
    </row>
    <row r="4510" spans="1:15">
      <c r="A4510" s="20" t="str">
        <f t="shared" si="141"/>
        <v>Arion banki hf.Innlend skuldabréf</v>
      </c>
      <c r="B4510" s="20" t="str">
        <f>_xlfn.IFNA(INDEX(Listi!$AI:$AI,MATCH(C4510,Listi!$AJ:$AJ,0)),INDEX(Listi!T:T,MATCH(C4510,Listi!U:U,0)))</f>
        <v xml:space="preserve">Arion banki </v>
      </c>
      <c r="C4510" t="s">
        <v>214</v>
      </c>
      <c r="D4510" t="s">
        <v>216</v>
      </c>
      <c r="E4510" t="s">
        <v>276</v>
      </c>
      <c r="F4510" t="s">
        <v>49</v>
      </c>
      <c r="G4510" s="8" t="s">
        <v>359</v>
      </c>
      <c r="H4510" t="s">
        <v>50</v>
      </c>
      <c r="I4510" s="7">
        <v>1.5</v>
      </c>
      <c r="L4510" s="7">
        <v>4446434000</v>
      </c>
      <c r="M4510" s="7">
        <v>344234000</v>
      </c>
      <c r="N4510" s="7">
        <v>44793000</v>
      </c>
      <c r="O4510" s="20" t="str">
        <f t="shared" si="142"/>
        <v/>
      </c>
    </row>
    <row r="4511" spans="1:15">
      <c r="A4511" s="20" t="str">
        <f t="shared" si="141"/>
        <v>Arion banki hf.Lífeyrisauki L1</v>
      </c>
      <c r="B4511" s="20" t="str">
        <f>_xlfn.IFNA(INDEX(Listi!$AI:$AI,MATCH(C4511,Listi!$AJ:$AJ,0)),INDEX(Listi!T:T,MATCH(C4511,Listi!U:U,0)))</f>
        <v xml:space="preserve">Arion banki </v>
      </c>
      <c r="C4511" t="s">
        <v>214</v>
      </c>
      <c r="D4511" t="s">
        <v>377</v>
      </c>
      <c r="E4511" t="s">
        <v>276</v>
      </c>
      <c r="F4511" t="s">
        <v>49</v>
      </c>
      <c r="G4511" s="8" t="s">
        <v>359</v>
      </c>
      <c r="H4511" t="s">
        <v>50</v>
      </c>
      <c r="I4511" s="7">
        <v>15.4</v>
      </c>
      <c r="L4511" s="7">
        <v>5887942000</v>
      </c>
      <c r="M4511" s="7">
        <v>1011885000</v>
      </c>
      <c r="N4511" s="7">
        <v>34615000</v>
      </c>
      <c r="O4511" s="20" t="str">
        <f t="shared" si="142"/>
        <v/>
      </c>
    </row>
    <row r="4512" spans="1:15">
      <c r="A4512" s="20" t="str">
        <f t="shared" si="141"/>
        <v>Arion banki hf.Lífeyrisauki L2</v>
      </c>
      <c r="B4512" s="20" t="str">
        <f>_xlfn.IFNA(INDEX(Listi!$AI:$AI,MATCH(C4512,Listi!$AJ:$AJ,0)),INDEX(Listi!T:T,MATCH(C4512,Listi!U:U,0)))</f>
        <v xml:space="preserve">Arion banki </v>
      </c>
      <c r="C4512" t="s">
        <v>214</v>
      </c>
      <c r="D4512" t="s">
        <v>372</v>
      </c>
      <c r="E4512" t="s">
        <v>276</v>
      </c>
      <c r="F4512" t="s">
        <v>49</v>
      </c>
      <c r="G4512" s="8" t="s">
        <v>359</v>
      </c>
      <c r="H4512" t="s">
        <v>50</v>
      </c>
      <c r="I4512" s="7">
        <v>13.7</v>
      </c>
      <c r="L4512" s="7">
        <v>21366380000</v>
      </c>
      <c r="M4512" s="7">
        <v>1613513000</v>
      </c>
      <c r="N4512" s="7">
        <v>92085000</v>
      </c>
      <c r="O4512" s="20" t="str">
        <f t="shared" si="142"/>
        <v/>
      </c>
    </row>
    <row r="4513" spans="1:15">
      <c r="A4513" s="20" t="str">
        <f t="shared" si="141"/>
        <v>Arion banki hf.Lífeyrisauki L3</v>
      </c>
      <c r="B4513" s="20" t="str">
        <f>_xlfn.IFNA(INDEX(Listi!$AI:$AI,MATCH(C4513,Listi!$AJ:$AJ,0)),INDEX(Listi!T:T,MATCH(C4513,Listi!U:U,0)))</f>
        <v xml:space="preserve">Arion banki </v>
      </c>
      <c r="C4513" t="s">
        <v>214</v>
      </c>
      <c r="D4513" t="s">
        <v>371</v>
      </c>
      <c r="E4513" t="s">
        <v>276</v>
      </c>
      <c r="F4513" t="s">
        <v>49</v>
      </c>
      <c r="G4513" s="8" t="s">
        <v>359</v>
      </c>
      <c r="H4513" t="s">
        <v>50</v>
      </c>
      <c r="I4513" s="7">
        <v>8.8000000000000007</v>
      </c>
      <c r="L4513" s="7">
        <v>29714848000</v>
      </c>
      <c r="M4513" s="7">
        <v>2122481000</v>
      </c>
      <c r="N4513" s="7">
        <v>129566000</v>
      </c>
      <c r="O4513" s="20" t="str">
        <f t="shared" si="142"/>
        <v/>
      </c>
    </row>
    <row r="4514" spans="1:15">
      <c r="A4514" s="20" t="str">
        <f t="shared" ref="A4514:A4575" si="143">CONCATENATE(C4514,D4514)</f>
        <v>Arion banki hf.Lífeyrisauki L4</v>
      </c>
      <c r="B4514" s="20" t="str">
        <f>_xlfn.IFNA(INDEX(Listi!$AI:$AI,MATCH(C4514,Listi!$AJ:$AJ,0)),INDEX(Listi!T:T,MATCH(C4514,Listi!U:U,0)))</f>
        <v xml:space="preserve">Arion banki </v>
      </c>
      <c r="C4514" t="s">
        <v>214</v>
      </c>
      <c r="D4514" t="s">
        <v>587</v>
      </c>
      <c r="E4514" t="s">
        <v>276</v>
      </c>
      <c r="F4514" t="s">
        <v>49</v>
      </c>
      <c r="G4514" s="8" t="s">
        <v>359</v>
      </c>
      <c r="H4514" t="s">
        <v>50</v>
      </c>
      <c r="I4514" s="7">
        <v>5.5</v>
      </c>
      <c r="L4514" s="7">
        <v>19306242000</v>
      </c>
      <c r="M4514" s="7">
        <v>1346647000</v>
      </c>
      <c r="N4514" s="7">
        <v>388052000</v>
      </c>
      <c r="O4514" s="20" t="str">
        <f t="shared" si="142"/>
        <v/>
      </c>
    </row>
    <row r="4515" spans="1:15">
      <c r="A4515" s="20" t="str">
        <f t="shared" si="143"/>
        <v>Arion banki hf.Lífeyrisauki L5</v>
      </c>
      <c r="B4515" s="20" t="str">
        <f>_xlfn.IFNA(INDEX(Listi!$AI:$AI,MATCH(C4515,Listi!$AJ:$AJ,0)),INDEX(Listi!T:T,MATCH(C4515,Listi!U:U,0)))</f>
        <v xml:space="preserve">Arion banki </v>
      </c>
      <c r="C4515" t="s">
        <v>214</v>
      </c>
      <c r="D4515" t="s">
        <v>369</v>
      </c>
      <c r="E4515" t="s">
        <v>276</v>
      </c>
      <c r="F4515" t="s">
        <v>49</v>
      </c>
      <c r="G4515" s="8" t="s">
        <v>359</v>
      </c>
      <c r="H4515" t="s">
        <v>50</v>
      </c>
      <c r="I4515" s="7">
        <v>0</v>
      </c>
      <c r="L4515" s="7">
        <v>44858554000</v>
      </c>
      <c r="M4515" s="7">
        <v>4018833000</v>
      </c>
      <c r="N4515" s="7">
        <v>933672000</v>
      </c>
      <c r="O4515" s="20" t="str">
        <f t="shared" si="142"/>
        <v/>
      </c>
    </row>
    <row r="4516" spans="1:15">
      <c r="A4516" s="20" t="str">
        <f t="shared" si="143"/>
        <v>Birta lífeyrissjóðurBlönduð leið</v>
      </c>
      <c r="B4516" s="20" t="str">
        <f>_xlfn.IFNA(INDEX(Listi!$AI:$AI,MATCH(C4516,Listi!$AJ:$AJ,0)),INDEX(Listi!T:T,MATCH(C4516,Listi!U:U,0)))</f>
        <v xml:space="preserve">Birta  </v>
      </c>
      <c r="C4516" t="s">
        <v>298</v>
      </c>
      <c r="D4516" t="s">
        <v>314</v>
      </c>
      <c r="E4516" t="s">
        <v>276</v>
      </c>
      <c r="F4516" t="s">
        <v>49</v>
      </c>
      <c r="G4516" s="8" t="s">
        <v>359</v>
      </c>
      <c r="H4516" t="s">
        <v>50</v>
      </c>
      <c r="I4516" s="7">
        <v>12.52</v>
      </c>
      <c r="L4516" s="7">
        <v>6929716201</v>
      </c>
      <c r="M4516" s="7">
        <v>253995298</v>
      </c>
      <c r="N4516" s="7">
        <v>139753585</v>
      </c>
      <c r="O4516" s="20" t="str">
        <f t="shared" si="142"/>
        <v/>
      </c>
    </row>
    <row r="4517" spans="1:15">
      <c r="A4517" s="20" t="str">
        <f t="shared" si="143"/>
        <v>Birta lífeyrissjóðurInnlánsleið</v>
      </c>
      <c r="B4517" s="20" t="str">
        <f>_xlfn.IFNA(INDEX(Listi!$AI:$AI,MATCH(C4517,Listi!$AJ:$AJ,0)),INDEX(Listi!T:T,MATCH(C4517,Listi!U:U,0)))</f>
        <v xml:space="preserve">Birta  </v>
      </c>
      <c r="C4517" t="s">
        <v>298</v>
      </c>
      <c r="D4517" t="s">
        <v>208</v>
      </c>
      <c r="E4517" t="s">
        <v>276</v>
      </c>
      <c r="F4517" t="s">
        <v>49</v>
      </c>
      <c r="G4517" s="8" t="s">
        <v>359</v>
      </c>
      <c r="H4517" t="s">
        <v>50</v>
      </c>
      <c r="I4517" s="7">
        <v>-0.06</v>
      </c>
      <c r="L4517" s="7">
        <v>4108971332</v>
      </c>
      <c r="M4517" s="7">
        <v>264842424</v>
      </c>
      <c r="N4517" s="7">
        <v>174324836</v>
      </c>
      <c r="O4517" s="20" t="str">
        <f t="shared" si="142"/>
        <v/>
      </c>
    </row>
    <row r="4518" spans="1:15">
      <c r="A4518" s="20" t="str">
        <f t="shared" si="143"/>
        <v>Birta lífeyrissjóðurSamtryggingardeild</v>
      </c>
      <c r="B4518" s="20" t="str">
        <f>_xlfn.IFNA(INDEX(Listi!$AI:$AI,MATCH(C4518,Listi!$AJ:$AJ,0)),INDEX(Listi!T:T,MATCH(C4518,Listi!U:U,0)))</f>
        <v xml:space="preserve">Birta  </v>
      </c>
      <c r="C4518" t="s">
        <v>298</v>
      </c>
      <c r="D4518" t="s">
        <v>205</v>
      </c>
      <c r="E4518" t="s">
        <v>275</v>
      </c>
      <c r="F4518" t="s">
        <v>49</v>
      </c>
      <c r="G4518" s="8" t="s">
        <v>359</v>
      </c>
      <c r="H4518" t="s">
        <v>50</v>
      </c>
      <c r="I4518" s="7">
        <v>10.11</v>
      </c>
      <c r="L4518" s="7">
        <v>549755105944</v>
      </c>
      <c r="M4518" s="7">
        <v>18480897961</v>
      </c>
      <c r="N4518" s="7">
        <v>14075814006</v>
      </c>
      <c r="O4518" s="20" t="str">
        <f t="shared" si="142"/>
        <v/>
      </c>
    </row>
    <row r="4519" spans="1:15">
      <c r="A4519" s="20" t="str">
        <f t="shared" si="143"/>
        <v>Birta lífeyrissjóðurSkuldabréfaleið</v>
      </c>
      <c r="B4519" s="20" t="str">
        <f>_xlfn.IFNA(INDEX(Listi!$AI:$AI,MATCH(C4519,Listi!$AJ:$AJ,0)),INDEX(Listi!T:T,MATCH(C4519,Listi!U:U,0)))</f>
        <v xml:space="preserve">Birta  </v>
      </c>
      <c r="C4519" t="s">
        <v>298</v>
      </c>
      <c r="D4519" t="s">
        <v>313</v>
      </c>
      <c r="E4519" t="s">
        <v>276</v>
      </c>
      <c r="F4519" t="s">
        <v>49</v>
      </c>
      <c r="G4519" s="8" t="s">
        <v>359</v>
      </c>
      <c r="H4519" t="s">
        <v>50</v>
      </c>
      <c r="I4519" s="7">
        <v>0.56000000000000005</v>
      </c>
      <c r="L4519" s="7">
        <v>8522374478</v>
      </c>
      <c r="M4519" s="7">
        <v>391005163</v>
      </c>
      <c r="N4519" s="7">
        <v>218104877</v>
      </c>
      <c r="O4519" s="20" t="str">
        <f t="shared" si="142"/>
        <v/>
      </c>
    </row>
    <row r="4520" spans="1:15">
      <c r="A4520" s="20" t="str">
        <f t="shared" si="143"/>
        <v>Birta lífeyrissjóðurTilgreind séreign</v>
      </c>
      <c r="B4520" s="20" t="str">
        <f>_xlfn.IFNA(INDEX(Listi!$AI:$AI,MATCH(C4520,Listi!$AJ:$AJ,0)),INDEX(Listi!T:T,MATCH(C4520,Listi!U:U,0)))</f>
        <v xml:space="preserve">Birta  </v>
      </c>
      <c r="C4520" t="s">
        <v>298</v>
      </c>
      <c r="D4520" t="s">
        <v>312</v>
      </c>
      <c r="E4520" t="s">
        <v>276</v>
      </c>
      <c r="F4520" t="s">
        <v>49</v>
      </c>
      <c r="G4520" s="8" t="s">
        <v>359</v>
      </c>
      <c r="H4520" t="s">
        <v>50</v>
      </c>
      <c r="I4520" s="7">
        <v>6.37</v>
      </c>
      <c r="L4520" s="7">
        <v>2234420297</v>
      </c>
      <c r="M4520" s="7">
        <v>511871981</v>
      </c>
      <c r="N4520" s="7">
        <v>36000223</v>
      </c>
      <c r="O4520" s="20" t="str">
        <f t="shared" si="142"/>
        <v/>
      </c>
    </row>
    <row r="4521" spans="1:15">
      <c r="A4521" s="20" t="str">
        <f t="shared" si="143"/>
        <v>Brú Lífeyrissjóður starfsmanna sveitarfélagaA-deild</v>
      </c>
      <c r="B4521" s="20" t="str">
        <f>_xlfn.IFNA(INDEX(Listi!$AI:$AI,MATCH(C4521,Listi!$AJ:$AJ,0)),INDEX(Listi!T:T,MATCH(C4521,Listi!U:U,0)))</f>
        <v>Brú</v>
      </c>
      <c r="C4521" t="s">
        <v>217</v>
      </c>
      <c r="D4521" t="s">
        <v>257</v>
      </c>
      <c r="E4521" t="s">
        <v>275</v>
      </c>
      <c r="F4521" t="s">
        <v>49</v>
      </c>
      <c r="G4521" s="8" t="s">
        <v>359</v>
      </c>
      <c r="H4521" t="s">
        <v>50</v>
      </c>
      <c r="I4521" s="7">
        <v>9.1</v>
      </c>
      <c r="L4521" s="7">
        <v>270469177889</v>
      </c>
      <c r="M4521" s="7">
        <v>13987858077</v>
      </c>
      <c r="N4521" s="7">
        <v>4793072329</v>
      </c>
      <c r="O4521" s="20" t="str">
        <f t="shared" si="142"/>
        <v/>
      </c>
    </row>
    <row r="4522" spans="1:15">
      <c r="A4522" s="20" t="str">
        <f t="shared" si="143"/>
        <v>Brú Lífeyrissjóður starfsmanna sveitarfélagaB-deild</v>
      </c>
      <c r="B4522" s="20" t="str">
        <f>_xlfn.IFNA(INDEX(Listi!$AI:$AI,MATCH(C4522,Listi!$AJ:$AJ,0)),INDEX(Listi!T:T,MATCH(C4522,Listi!U:U,0)))</f>
        <v>Brú</v>
      </c>
      <c r="C4522" t="s">
        <v>217</v>
      </c>
      <c r="D4522" t="s">
        <v>218</v>
      </c>
      <c r="E4522" t="s">
        <v>275</v>
      </c>
      <c r="F4522" t="s">
        <v>49</v>
      </c>
      <c r="G4522" s="8" t="s">
        <v>359</v>
      </c>
      <c r="H4522" t="s">
        <v>50</v>
      </c>
      <c r="I4522" s="7">
        <v>6.7</v>
      </c>
      <c r="L4522" s="7">
        <v>17004783831</v>
      </c>
      <c r="M4522" s="7">
        <v>119747694</v>
      </c>
      <c r="N4522" s="7">
        <v>3424817406</v>
      </c>
      <c r="O4522" s="20" t="str">
        <f t="shared" si="142"/>
        <v/>
      </c>
    </row>
    <row r="4523" spans="1:15">
      <c r="A4523" s="20" t="str">
        <f t="shared" si="143"/>
        <v>Brú Lífeyrissjóður starfsmanna sveitarfélagaV-deild</v>
      </c>
      <c r="B4523" s="20" t="str">
        <f>_xlfn.IFNA(INDEX(Listi!$AI:$AI,MATCH(C4523,Listi!$AJ:$AJ,0)),INDEX(Listi!T:T,MATCH(C4523,Listi!U:U,0)))</f>
        <v>Brú</v>
      </c>
      <c r="C4523" t="s">
        <v>217</v>
      </c>
      <c r="D4523" t="s">
        <v>219</v>
      </c>
      <c r="E4523" t="s">
        <v>275</v>
      </c>
      <c r="F4523" t="s">
        <v>49</v>
      </c>
      <c r="G4523" s="8" t="s">
        <v>359</v>
      </c>
      <c r="H4523" t="s">
        <v>50</v>
      </c>
      <c r="I4523" s="7">
        <v>9.1</v>
      </c>
      <c r="L4523" s="7">
        <v>54501394986</v>
      </c>
      <c r="M4523" s="7">
        <v>4188513374</v>
      </c>
      <c r="N4523" s="7">
        <v>455519059</v>
      </c>
      <c r="O4523" s="20" t="str">
        <f t="shared" si="142"/>
        <v/>
      </c>
    </row>
    <row r="4524" spans="1:15">
      <c r="A4524" s="20" t="str">
        <f t="shared" si="143"/>
        <v>Eftirlaunasj atvinnuflugmannaSamtryggingardeild</v>
      </c>
      <c r="B4524" s="20" t="str">
        <f>_xlfn.IFNA(INDEX(Listi!$AI:$AI,MATCH(C4524,Listi!$AJ:$AJ,0)),INDEX(Listi!T:T,MATCH(C4524,Listi!U:U,0)))</f>
        <v>EFÍA</v>
      </c>
      <c r="C4524" t="s">
        <v>220</v>
      </c>
      <c r="D4524" t="s">
        <v>205</v>
      </c>
      <c r="E4524" t="s">
        <v>275</v>
      </c>
      <c r="F4524" t="s">
        <v>49</v>
      </c>
      <c r="G4524" s="8" t="s">
        <v>359</v>
      </c>
      <c r="H4524" t="s">
        <v>50</v>
      </c>
      <c r="I4524" s="7">
        <v>11.28</v>
      </c>
      <c r="L4524" s="7">
        <v>58542663000</v>
      </c>
      <c r="M4524" s="7">
        <v>1477262000</v>
      </c>
      <c r="N4524" s="7">
        <v>1113313000</v>
      </c>
      <c r="O4524" s="20" t="str">
        <f t="shared" si="142"/>
        <v/>
      </c>
    </row>
    <row r="4525" spans="1:15">
      <c r="A4525" s="20" t="str">
        <f t="shared" si="143"/>
        <v>Festa - lífeyrissjóðurSamtryggingardeild</v>
      </c>
      <c r="B4525" s="20" t="str">
        <f>_xlfn.IFNA(INDEX(Listi!$AI:$AI,MATCH(C4525,Listi!$AJ:$AJ,0)),INDEX(Listi!T:T,MATCH(C4525,Listi!U:U,0)))</f>
        <v xml:space="preserve">Festa </v>
      </c>
      <c r="C4525" t="s">
        <v>221</v>
      </c>
      <c r="D4525" t="s">
        <v>205</v>
      </c>
      <c r="E4525" t="s">
        <v>275</v>
      </c>
      <c r="F4525" t="s">
        <v>49</v>
      </c>
      <c r="G4525" s="8" t="s">
        <v>359</v>
      </c>
      <c r="H4525" t="s">
        <v>50</v>
      </c>
      <c r="I4525" s="7">
        <v>11</v>
      </c>
      <c r="L4525" s="7">
        <v>246318113722</v>
      </c>
      <c r="M4525" s="7">
        <v>11138196907</v>
      </c>
      <c r="N4525" s="7">
        <v>5180938287</v>
      </c>
      <c r="O4525" s="20" t="str">
        <f t="shared" si="142"/>
        <v/>
      </c>
    </row>
    <row r="4526" spans="1:15">
      <c r="A4526" s="20" t="str">
        <f t="shared" si="143"/>
        <v>Festa - lífeyrissjóðurSparnaðarleið I</v>
      </c>
      <c r="B4526" s="20" t="str">
        <f>_xlfn.IFNA(INDEX(Listi!$AI:$AI,MATCH(C4526,Listi!$AJ:$AJ,0)),INDEX(Listi!T:T,MATCH(C4526,Listi!U:U,0)))</f>
        <v xml:space="preserve">Festa </v>
      </c>
      <c r="C4526" t="s">
        <v>221</v>
      </c>
      <c r="D4526" t="s">
        <v>464</v>
      </c>
      <c r="E4526" t="s">
        <v>276</v>
      </c>
      <c r="F4526" t="s">
        <v>49</v>
      </c>
      <c r="G4526" s="8" t="s">
        <v>359</v>
      </c>
      <c r="H4526" t="s">
        <v>50</v>
      </c>
      <c r="I4526" s="7">
        <v>-1.4</v>
      </c>
      <c r="L4526" s="7">
        <v>75585319</v>
      </c>
      <c r="M4526" s="7">
        <v>37671409</v>
      </c>
      <c r="N4526" s="7">
        <v>2063969</v>
      </c>
      <c r="O4526" s="20" t="str">
        <f t="shared" si="142"/>
        <v/>
      </c>
    </row>
    <row r="4527" spans="1:15">
      <c r="A4527" s="20" t="str">
        <f t="shared" si="143"/>
        <v>Festa - lífeyrissjóðurSparnaðarleið II</v>
      </c>
      <c r="B4527" s="20" t="str">
        <f>_xlfn.IFNA(INDEX(Listi!$AI:$AI,MATCH(C4527,Listi!$AJ:$AJ,0)),INDEX(Listi!T:T,MATCH(C4527,Listi!U:U,0)))</f>
        <v xml:space="preserve">Festa </v>
      </c>
      <c r="C4527" t="s">
        <v>221</v>
      </c>
      <c r="D4527" t="s">
        <v>388</v>
      </c>
      <c r="E4527" t="s">
        <v>276</v>
      </c>
      <c r="F4527" t="s">
        <v>49</v>
      </c>
      <c r="G4527" s="8" t="s">
        <v>359</v>
      </c>
      <c r="H4527" t="s">
        <v>50</v>
      </c>
      <c r="I4527" s="7">
        <v>9.11</v>
      </c>
      <c r="L4527" s="7">
        <v>1113180693</v>
      </c>
      <c r="M4527" s="7">
        <v>134564310</v>
      </c>
      <c r="N4527" s="7">
        <v>19363084</v>
      </c>
      <c r="O4527" s="20" t="str">
        <f t="shared" si="142"/>
        <v/>
      </c>
    </row>
    <row r="4528" spans="1:15">
      <c r="A4528" s="20" t="str">
        <f t="shared" si="143"/>
        <v>Frjálsi lífeyrissjóðurinnDeild/leið I</v>
      </c>
      <c r="B4528" s="20" t="str">
        <f>_xlfn.IFNA(INDEX(Listi!$AI:$AI,MATCH(C4528,Listi!$AJ:$AJ,0)),INDEX(Listi!T:T,MATCH(C4528,Listi!U:U,0)))</f>
        <v xml:space="preserve">Frjálsi </v>
      </c>
      <c r="C4528" t="s">
        <v>222</v>
      </c>
      <c r="D4528" t="s">
        <v>223</v>
      </c>
      <c r="E4528" t="s">
        <v>276</v>
      </c>
      <c r="F4528" t="s">
        <v>49</v>
      </c>
      <c r="G4528" s="8" t="s">
        <v>359</v>
      </c>
      <c r="H4528" t="s">
        <v>50</v>
      </c>
      <c r="I4528" s="7">
        <v>12</v>
      </c>
      <c r="L4528" s="7">
        <v>199278730000</v>
      </c>
      <c r="M4528" s="7">
        <v>10813020000</v>
      </c>
      <c r="N4528" s="7">
        <v>2178012000</v>
      </c>
      <c r="O4528" s="20" t="str">
        <f t="shared" si="142"/>
        <v/>
      </c>
    </row>
    <row r="4529" spans="1:15">
      <c r="A4529" s="20" t="str">
        <f t="shared" si="143"/>
        <v>Frjálsi lífeyrissjóðurinnDeild/leið II</v>
      </c>
      <c r="B4529" s="20" t="str">
        <f>_xlfn.IFNA(INDEX(Listi!$AI:$AI,MATCH(C4529,Listi!$AJ:$AJ,0)),INDEX(Listi!T:T,MATCH(C4529,Listi!U:U,0)))</f>
        <v xml:space="preserve">Frjálsi </v>
      </c>
      <c r="C4529" t="s">
        <v>222</v>
      </c>
      <c r="D4529" t="s">
        <v>224</v>
      </c>
      <c r="E4529" t="s">
        <v>276</v>
      </c>
      <c r="F4529" t="s">
        <v>49</v>
      </c>
      <c r="G4529" s="8" t="s">
        <v>359</v>
      </c>
      <c r="H4529" t="s">
        <v>50</v>
      </c>
      <c r="I4529" s="7">
        <v>6.9</v>
      </c>
      <c r="L4529" s="7">
        <v>29681370000</v>
      </c>
      <c r="M4529" s="7">
        <v>1864883000</v>
      </c>
      <c r="N4529" s="7">
        <v>401735000</v>
      </c>
      <c r="O4529" s="20" t="str">
        <f t="shared" si="142"/>
        <v/>
      </c>
    </row>
    <row r="4530" spans="1:15">
      <c r="A4530" s="20" t="str">
        <f t="shared" si="143"/>
        <v>Frjálsi lífeyrissjóðurinnDeild/leið III</v>
      </c>
      <c r="B4530" s="20" t="str">
        <f>_xlfn.IFNA(INDEX(Listi!$AI:$AI,MATCH(C4530,Listi!$AJ:$AJ,0)),INDEX(Listi!T:T,MATCH(C4530,Listi!U:U,0)))</f>
        <v xml:space="preserve">Frjálsi </v>
      </c>
      <c r="C4530" t="s">
        <v>222</v>
      </c>
      <c r="D4530" t="s">
        <v>225</v>
      </c>
      <c r="E4530" t="s">
        <v>276</v>
      </c>
      <c r="F4530" t="s">
        <v>49</v>
      </c>
      <c r="G4530" s="8" t="s">
        <v>359</v>
      </c>
      <c r="H4530" t="s">
        <v>50</v>
      </c>
      <c r="I4530" s="7">
        <v>2.5</v>
      </c>
      <c r="L4530" s="7">
        <v>43554797000</v>
      </c>
      <c r="M4530" s="7">
        <v>2564479000</v>
      </c>
      <c r="N4530" s="7">
        <v>1456678000</v>
      </c>
      <c r="O4530" s="20" t="str">
        <f t="shared" si="142"/>
        <v/>
      </c>
    </row>
    <row r="4531" spans="1:15">
      <c r="A4531" s="20" t="str">
        <f t="shared" si="143"/>
        <v>Frjálsi lífeyrissjóðurinnFrjálsi Áhætta</v>
      </c>
      <c r="B4531" s="20" t="str">
        <f>_xlfn.IFNA(INDEX(Listi!$AI:$AI,MATCH(C4531,Listi!$AJ:$AJ,0)),INDEX(Listi!T:T,MATCH(C4531,Listi!U:U,0)))</f>
        <v xml:space="preserve">Frjálsi </v>
      </c>
      <c r="C4531" t="s">
        <v>222</v>
      </c>
      <c r="D4531" t="s">
        <v>226</v>
      </c>
      <c r="E4531" t="s">
        <v>276</v>
      </c>
      <c r="F4531" t="s">
        <v>49</v>
      </c>
      <c r="G4531" s="8" t="s">
        <v>359</v>
      </c>
      <c r="H4531" t="s">
        <v>50</v>
      </c>
      <c r="I4531" s="7">
        <v>15.1</v>
      </c>
      <c r="L4531" s="7">
        <v>2707615000</v>
      </c>
      <c r="M4531" s="7">
        <v>335331000</v>
      </c>
      <c r="N4531" s="7">
        <v>1872000</v>
      </c>
      <c r="O4531" s="20" t="str">
        <f t="shared" si="142"/>
        <v/>
      </c>
    </row>
    <row r="4532" spans="1:15">
      <c r="A4532" s="20" t="str">
        <f t="shared" si="143"/>
        <v>Frjálsi lífeyrissjóðurinnSameiginleg deild</v>
      </c>
      <c r="B4532" s="20" t="str">
        <f>_xlfn.IFNA(INDEX(Listi!$AI:$AI,MATCH(C4532,Listi!$AJ:$AJ,0)),INDEX(Listi!T:T,MATCH(C4532,Listi!U:U,0)))</f>
        <v xml:space="preserve">Frjálsi </v>
      </c>
      <c r="C4532" t="s">
        <v>222</v>
      </c>
      <c r="D4532" t="s">
        <v>311</v>
      </c>
      <c r="E4532" t="s">
        <v>276</v>
      </c>
      <c r="F4532" t="s">
        <v>49</v>
      </c>
      <c r="G4532" s="8" t="s">
        <v>359</v>
      </c>
      <c r="H4532" t="s">
        <v>50</v>
      </c>
      <c r="I4532" s="7">
        <v>0</v>
      </c>
      <c r="L4532" s="7">
        <v>0</v>
      </c>
      <c r="M4532" s="7">
        <v>0</v>
      </c>
      <c r="N4532" s="7">
        <v>0</v>
      </c>
      <c r="O4532" s="20" t="str">
        <f t="shared" si="142"/>
        <v/>
      </c>
    </row>
    <row r="4533" spans="1:15">
      <c r="A4533" s="20" t="str">
        <f t="shared" si="143"/>
        <v>Frjálsi lífeyrissjóðurinnSamtryggingardeild</v>
      </c>
      <c r="B4533" s="20" t="str">
        <f>_xlfn.IFNA(INDEX(Listi!$AI:$AI,MATCH(C4533,Listi!$AJ:$AJ,0)),INDEX(Listi!T:T,MATCH(C4533,Listi!U:U,0)))</f>
        <v xml:space="preserve">Frjálsi </v>
      </c>
      <c r="C4533" t="s">
        <v>222</v>
      </c>
      <c r="D4533" t="s">
        <v>205</v>
      </c>
      <c r="E4533" t="s">
        <v>275</v>
      </c>
      <c r="F4533" t="s">
        <v>49</v>
      </c>
      <c r="G4533" s="8" t="s">
        <v>359</v>
      </c>
      <c r="H4533" t="s">
        <v>50</v>
      </c>
      <c r="I4533" s="7">
        <v>8.8000000000000007</v>
      </c>
      <c r="L4533" s="7">
        <v>127148465000</v>
      </c>
      <c r="M4533" s="7">
        <v>7524433000</v>
      </c>
      <c r="N4533" s="7">
        <v>1254273000</v>
      </c>
      <c r="O4533" s="20" t="str">
        <f t="shared" si="142"/>
        <v/>
      </c>
    </row>
    <row r="4534" spans="1:15">
      <c r="A4534" s="20" t="str">
        <f t="shared" si="143"/>
        <v>Gildi - lífeyrissjóðurFramtíðarsýn 1</v>
      </c>
      <c r="B4534" s="20" t="str">
        <f>_xlfn.IFNA(INDEX(Listi!$AI:$AI,MATCH(C4534,Listi!$AJ:$AJ,0)),INDEX(Listi!T:T,MATCH(C4534,Listi!U:U,0)))</f>
        <v xml:space="preserve">Gildi  </v>
      </c>
      <c r="C4534" t="s">
        <v>227</v>
      </c>
      <c r="D4534" t="s">
        <v>373</v>
      </c>
      <c r="E4534" t="s">
        <v>276</v>
      </c>
      <c r="F4534" t="s">
        <v>49</v>
      </c>
      <c r="G4534" s="8" t="s">
        <v>359</v>
      </c>
      <c r="H4534" t="s">
        <v>50</v>
      </c>
      <c r="I4534" s="7">
        <v>11.4</v>
      </c>
      <c r="L4534" s="7">
        <v>3223959491</v>
      </c>
      <c r="M4534" s="7">
        <v>185065371</v>
      </c>
      <c r="N4534" s="7">
        <v>99697779</v>
      </c>
      <c r="O4534" s="20" t="str">
        <f t="shared" si="142"/>
        <v/>
      </c>
    </row>
    <row r="4535" spans="1:15">
      <c r="A4535" s="20" t="str">
        <f t="shared" si="143"/>
        <v>Gildi - lífeyrissjóðurFramtíðarsýn 2</v>
      </c>
      <c r="B4535" s="20" t="str">
        <f>_xlfn.IFNA(INDEX(Listi!$AI:$AI,MATCH(C4535,Listi!$AJ:$AJ,0)),INDEX(Listi!T:T,MATCH(C4535,Listi!U:U,0)))</f>
        <v xml:space="preserve">Gildi  </v>
      </c>
      <c r="C4535" t="s">
        <v>227</v>
      </c>
      <c r="D4535" t="s">
        <v>374</v>
      </c>
      <c r="E4535" t="s">
        <v>276</v>
      </c>
      <c r="F4535" t="s">
        <v>49</v>
      </c>
      <c r="G4535" s="8" t="s">
        <v>359</v>
      </c>
      <c r="H4535" t="s">
        <v>50</v>
      </c>
      <c r="I4535" s="7">
        <v>6.6</v>
      </c>
      <c r="L4535" s="7">
        <v>3172355810</v>
      </c>
      <c r="M4535" s="7">
        <v>227598529</v>
      </c>
      <c r="N4535" s="7">
        <v>70042741</v>
      </c>
      <c r="O4535" s="20" t="str">
        <f t="shared" si="142"/>
        <v/>
      </c>
    </row>
    <row r="4536" spans="1:15">
      <c r="A4536" s="20" t="str">
        <f t="shared" si="143"/>
        <v>Gildi - lífeyrissjóðurFramtíðarsýn 3</v>
      </c>
      <c r="B4536" s="20" t="str">
        <f>_xlfn.IFNA(INDEX(Listi!$AI:$AI,MATCH(C4536,Listi!$AJ:$AJ,0)),INDEX(Listi!T:T,MATCH(C4536,Listi!U:U,0)))</f>
        <v xml:space="preserve">Gildi  </v>
      </c>
      <c r="C4536" t="s">
        <v>227</v>
      </c>
      <c r="D4536" t="s">
        <v>380</v>
      </c>
      <c r="E4536" t="s">
        <v>276</v>
      </c>
      <c r="F4536" t="s">
        <v>49</v>
      </c>
      <c r="G4536" s="8" t="s">
        <v>359</v>
      </c>
      <c r="H4536" t="s">
        <v>50</v>
      </c>
      <c r="I4536" s="7">
        <v>0</v>
      </c>
      <c r="L4536" s="7">
        <v>1220667693</v>
      </c>
      <c r="M4536" s="7">
        <v>206427664</v>
      </c>
      <c r="N4536" s="7">
        <v>61376636</v>
      </c>
      <c r="O4536" s="20" t="str">
        <f t="shared" si="142"/>
        <v/>
      </c>
    </row>
    <row r="4537" spans="1:15">
      <c r="A4537" s="20" t="str">
        <f t="shared" si="143"/>
        <v>Gildi - lífeyrissjóðurSamtryggingardeild</v>
      </c>
      <c r="B4537" s="20" t="str">
        <f>_xlfn.IFNA(INDEX(Listi!$AI:$AI,MATCH(C4537,Listi!$AJ:$AJ,0)),INDEX(Listi!T:T,MATCH(C4537,Listi!U:U,0)))</f>
        <v xml:space="preserve">Gildi  </v>
      </c>
      <c r="C4537" t="s">
        <v>227</v>
      </c>
      <c r="D4537" t="s">
        <v>205</v>
      </c>
      <c r="E4537" t="s">
        <v>275</v>
      </c>
      <c r="F4537" t="s">
        <v>49</v>
      </c>
      <c r="G4537" s="8" t="s">
        <v>359</v>
      </c>
      <c r="H4537" t="s">
        <v>50</v>
      </c>
      <c r="I4537" s="7">
        <v>12.4</v>
      </c>
      <c r="L4537" s="7">
        <v>908474103084</v>
      </c>
      <c r="M4537" s="7">
        <v>33404441428</v>
      </c>
      <c r="N4537" s="7">
        <v>20772915594</v>
      </c>
      <c r="O4537" s="20" t="str">
        <f t="shared" si="142"/>
        <v/>
      </c>
    </row>
    <row r="4538" spans="1:15">
      <c r="A4538" s="20" t="str">
        <f t="shared" si="143"/>
        <v>Íslandsbanki hf.Erlend verðbréf</v>
      </c>
      <c r="B4538" s="20" t="str">
        <f>_xlfn.IFNA(INDEX(Listi!$AI:$AI,MATCH(C4538,Listi!$AJ:$AJ,0)),INDEX(Listi!T:T,MATCH(C4538,Listi!U:U,0)))</f>
        <v>Íslandsbanki</v>
      </c>
      <c r="C4538" t="s">
        <v>228</v>
      </c>
      <c r="D4538" t="s">
        <v>229</v>
      </c>
      <c r="E4538" t="s">
        <v>276</v>
      </c>
      <c r="F4538" t="s">
        <v>49</v>
      </c>
      <c r="G4538" s="8" t="s">
        <v>359</v>
      </c>
      <c r="H4538" t="s">
        <v>50</v>
      </c>
      <c r="I4538" s="7">
        <v>9.3800000000000008</v>
      </c>
      <c r="L4538" s="7">
        <v>1602556114</v>
      </c>
      <c r="M4538" s="7">
        <v>15640340</v>
      </c>
      <c r="N4538" s="7">
        <v>15279587</v>
      </c>
      <c r="O4538" s="20" t="str">
        <f t="shared" si="142"/>
        <v/>
      </c>
    </row>
    <row r="4539" spans="1:15">
      <c r="A4539" s="20" t="str">
        <f t="shared" si="143"/>
        <v>Íslandsbanki hf.Húsnæðisleið</v>
      </c>
      <c r="B4539" s="20" t="str">
        <f>_xlfn.IFNA(INDEX(Listi!$AI:$AI,MATCH(C4539,Listi!$AJ:$AJ,0)),INDEX(Listi!T:T,MATCH(C4539,Listi!U:U,0)))</f>
        <v>Íslandsbanki</v>
      </c>
      <c r="C4539" t="s">
        <v>228</v>
      </c>
      <c r="D4539" t="s">
        <v>307</v>
      </c>
      <c r="E4539" t="s">
        <v>276</v>
      </c>
      <c r="F4539" t="s">
        <v>49</v>
      </c>
      <c r="G4539" s="8" t="s">
        <v>359</v>
      </c>
      <c r="H4539" t="s">
        <v>50</v>
      </c>
      <c r="I4539" s="7">
        <v>-3.47</v>
      </c>
      <c r="L4539" s="7">
        <v>2334808209</v>
      </c>
      <c r="M4539" s="7">
        <v>1128225985</v>
      </c>
      <c r="N4539" s="7">
        <v>7159457</v>
      </c>
      <c r="O4539" s="20" t="str">
        <f t="shared" si="142"/>
        <v/>
      </c>
    </row>
    <row r="4540" spans="1:15">
      <c r="A4540" s="20" t="str">
        <f t="shared" si="143"/>
        <v>Íslandsbanki hf.Lífeyrisreikningur-óverðtryggður</v>
      </c>
      <c r="B4540" s="20" t="str">
        <f>_xlfn.IFNA(INDEX(Listi!$AI:$AI,MATCH(C4540,Listi!$AJ:$AJ,0)),INDEX(Listi!T:T,MATCH(C4540,Listi!U:U,0)))</f>
        <v>Íslandsbanki</v>
      </c>
      <c r="C4540" t="s">
        <v>228</v>
      </c>
      <c r="D4540" t="s">
        <v>231</v>
      </c>
      <c r="E4540" t="s">
        <v>276</v>
      </c>
      <c r="F4540" t="s">
        <v>49</v>
      </c>
      <c r="G4540" s="8" t="s">
        <v>359</v>
      </c>
      <c r="H4540" t="s">
        <v>50</v>
      </c>
      <c r="I4540" s="7">
        <v>3.19</v>
      </c>
      <c r="L4540" s="7">
        <v>2506311736</v>
      </c>
      <c r="M4540" s="7">
        <v>879015901</v>
      </c>
      <c r="N4540" s="7">
        <v>95740979</v>
      </c>
      <c r="O4540" s="20" t="str">
        <f t="shared" si="142"/>
        <v/>
      </c>
    </row>
    <row r="4541" spans="1:15">
      <c r="A4541" s="20" t="str">
        <f t="shared" si="143"/>
        <v>Íslandsbanki hf.Lífeyrisreikningur-verðtryggður</v>
      </c>
      <c r="B4541" s="20" t="str">
        <f>_xlfn.IFNA(INDEX(Listi!$AI:$AI,MATCH(C4541,Listi!$AJ:$AJ,0)),INDEX(Listi!T:T,MATCH(C4541,Listi!U:U,0)))</f>
        <v>Íslandsbanki</v>
      </c>
      <c r="C4541" t="s">
        <v>228</v>
      </c>
      <c r="D4541" t="s">
        <v>232</v>
      </c>
      <c r="E4541" t="s">
        <v>276</v>
      </c>
      <c r="F4541" t="s">
        <v>49</v>
      </c>
      <c r="G4541" s="8" t="s">
        <v>359</v>
      </c>
      <c r="H4541" t="s">
        <v>50</v>
      </c>
      <c r="I4541" s="7">
        <v>0.38</v>
      </c>
      <c r="L4541" s="7">
        <v>35933944171</v>
      </c>
      <c r="M4541" s="7">
        <v>3575627585</v>
      </c>
      <c r="N4541" s="7">
        <v>973599891</v>
      </c>
      <c r="O4541" s="20" t="str">
        <f t="shared" si="142"/>
        <v/>
      </c>
    </row>
    <row r="4542" spans="1:15">
      <c r="A4542" s="20" t="str">
        <f t="shared" si="143"/>
        <v>Íslandsbanki hf.Löng ríkisskuldabréf</v>
      </c>
      <c r="B4542" s="20" t="str">
        <f>_xlfn.IFNA(INDEX(Listi!$AI:$AI,MATCH(C4542,Listi!$AJ:$AJ,0)),INDEX(Listi!T:T,MATCH(C4542,Listi!U:U,0)))</f>
        <v>Íslandsbanki</v>
      </c>
      <c r="C4542" t="s">
        <v>228</v>
      </c>
      <c r="D4542" t="s">
        <v>233</v>
      </c>
      <c r="E4542" t="s">
        <v>276</v>
      </c>
      <c r="F4542" t="s">
        <v>49</v>
      </c>
      <c r="G4542" s="8" t="s">
        <v>359</v>
      </c>
      <c r="H4542" t="s">
        <v>50</v>
      </c>
      <c r="I4542" s="7">
        <v>-1.44</v>
      </c>
      <c r="L4542" s="7">
        <v>753232602</v>
      </c>
      <c r="M4542" s="7">
        <v>52540738</v>
      </c>
      <c r="N4542" s="7">
        <v>25520229</v>
      </c>
      <c r="O4542" s="20" t="str">
        <f t="shared" si="142"/>
        <v/>
      </c>
    </row>
    <row r="4543" spans="1:15">
      <c r="A4543" s="20" t="str">
        <f t="shared" si="143"/>
        <v>Íslandsbanki hf.Stýring A</v>
      </c>
      <c r="B4543" s="20" t="str">
        <f>_xlfn.IFNA(INDEX(Listi!$AI:$AI,MATCH(C4543,Listi!$AJ:$AJ,0)),INDEX(Listi!T:T,MATCH(C4543,Listi!U:U,0)))</f>
        <v>Íslandsbanki</v>
      </c>
      <c r="C4543" t="s">
        <v>228</v>
      </c>
      <c r="D4543" t="s">
        <v>234</v>
      </c>
      <c r="E4543" t="s">
        <v>276</v>
      </c>
      <c r="F4543" t="s">
        <v>49</v>
      </c>
      <c r="G4543" s="8" t="s">
        <v>359</v>
      </c>
      <c r="H4543" t="s">
        <v>50</v>
      </c>
      <c r="I4543" s="7">
        <v>-1.1399999999999999</v>
      </c>
      <c r="L4543" s="7">
        <v>4133723797</v>
      </c>
      <c r="M4543" s="7">
        <v>215966902</v>
      </c>
      <c r="N4543" s="7">
        <v>124877843</v>
      </c>
      <c r="O4543" s="20" t="str">
        <f t="shared" si="142"/>
        <v/>
      </c>
    </row>
    <row r="4544" spans="1:15">
      <c r="A4544" s="20" t="str">
        <f t="shared" si="143"/>
        <v>Íslandsbanki hf.Stýring B</v>
      </c>
      <c r="B4544" s="20" t="str">
        <f>_xlfn.IFNA(INDEX(Listi!$AI:$AI,MATCH(C4544,Listi!$AJ:$AJ,0)),INDEX(Listi!T:T,MATCH(C4544,Listi!U:U,0)))</f>
        <v>Íslandsbanki</v>
      </c>
      <c r="C4544" t="s">
        <v>228</v>
      </c>
      <c r="D4544" t="s">
        <v>235</v>
      </c>
      <c r="E4544" t="s">
        <v>276</v>
      </c>
      <c r="F4544" t="s">
        <v>49</v>
      </c>
      <c r="G4544" s="8" t="s">
        <v>359</v>
      </c>
      <c r="H4544" t="s">
        <v>50</v>
      </c>
      <c r="I4544" s="7">
        <v>1.8</v>
      </c>
      <c r="L4544" s="7">
        <v>5860247393</v>
      </c>
      <c r="M4544" s="7">
        <v>508591885</v>
      </c>
      <c r="N4544" s="7">
        <v>77897125</v>
      </c>
      <c r="O4544" s="20" t="str">
        <f t="shared" si="142"/>
        <v/>
      </c>
    </row>
    <row r="4545" spans="1:15">
      <c r="A4545" s="20" t="str">
        <f t="shared" si="143"/>
        <v>Íslandsbanki hf.Stýring C</v>
      </c>
      <c r="B4545" s="20" t="str">
        <f>_xlfn.IFNA(INDEX(Listi!$AI:$AI,MATCH(C4545,Listi!$AJ:$AJ,0)),INDEX(Listi!T:T,MATCH(C4545,Listi!U:U,0)))</f>
        <v>Íslandsbanki</v>
      </c>
      <c r="C4545" t="s">
        <v>228</v>
      </c>
      <c r="D4545" t="s">
        <v>236</v>
      </c>
      <c r="E4545" t="s">
        <v>276</v>
      </c>
      <c r="F4545" t="s">
        <v>49</v>
      </c>
      <c r="G4545" s="8" t="s">
        <v>359</v>
      </c>
      <c r="H4545" t="s">
        <v>50</v>
      </c>
      <c r="I4545" s="7">
        <v>5.14</v>
      </c>
      <c r="L4545" s="7">
        <v>8014427899</v>
      </c>
      <c r="M4545" s="7">
        <v>751053797</v>
      </c>
      <c r="N4545" s="7">
        <v>58531298</v>
      </c>
      <c r="O4545" s="20" t="str">
        <f t="shared" si="142"/>
        <v/>
      </c>
    </row>
    <row r="4546" spans="1:15">
      <c r="A4546" s="20" t="str">
        <f t="shared" si="143"/>
        <v>Íslandsbanki hf.Stýring D</v>
      </c>
      <c r="B4546" s="20" t="str">
        <f>_xlfn.IFNA(INDEX(Listi!$AI:$AI,MATCH(C4546,Listi!$AJ:$AJ,0)),INDEX(Listi!T:T,MATCH(C4546,Listi!U:U,0)))</f>
        <v>Íslandsbanki</v>
      </c>
      <c r="C4546" t="s">
        <v>228</v>
      </c>
      <c r="D4546" t="s">
        <v>237</v>
      </c>
      <c r="E4546" t="s">
        <v>276</v>
      </c>
      <c r="F4546" t="s">
        <v>49</v>
      </c>
      <c r="G4546" s="8" t="s">
        <v>359</v>
      </c>
      <c r="H4546" t="s">
        <v>50</v>
      </c>
      <c r="I4546" s="7">
        <v>9.2200000000000006</v>
      </c>
      <c r="L4546" s="7">
        <v>5826614423</v>
      </c>
      <c r="M4546" s="7">
        <v>1371163557</v>
      </c>
      <c r="N4546" s="7">
        <v>36861109</v>
      </c>
      <c r="O4546" s="20" t="str">
        <f t="shared" ref="O4546:O4609" si="144">IFERROR(VLOOKUP(F4546,EhLykill,3,FALSE),"")</f>
        <v/>
      </c>
    </row>
    <row r="4547" spans="1:15">
      <c r="A4547" s="20" t="str">
        <f t="shared" si="143"/>
        <v>Íslandsbanki hf.Stýring E</v>
      </c>
      <c r="B4547" s="20" t="str">
        <f>_xlfn.IFNA(INDEX(Listi!$AI:$AI,MATCH(C4547,Listi!$AJ:$AJ,0)),INDEX(Listi!T:T,MATCH(C4547,Listi!U:U,0)))</f>
        <v>Íslandsbanki</v>
      </c>
      <c r="C4547" t="s">
        <v>228</v>
      </c>
      <c r="D4547" t="s">
        <v>580</v>
      </c>
      <c r="E4547" t="s">
        <v>276</v>
      </c>
      <c r="F4547" t="s">
        <v>49</v>
      </c>
      <c r="G4547" s="8" t="s">
        <v>359</v>
      </c>
      <c r="H4547" t="s">
        <v>50</v>
      </c>
      <c r="I4547" s="7">
        <v>12</v>
      </c>
      <c r="L4547" s="7">
        <v>99567247</v>
      </c>
      <c r="M4547" s="7">
        <v>7691901</v>
      </c>
      <c r="N4547" s="7">
        <v>670647</v>
      </c>
      <c r="O4547" s="20" t="str">
        <f t="shared" si="144"/>
        <v/>
      </c>
    </row>
    <row r="4548" spans="1:15">
      <c r="A4548" s="20" t="str">
        <f t="shared" si="143"/>
        <v>Íslenski lífeyrissjóðurinnLíf 1</v>
      </c>
      <c r="B4548" s="20" t="str">
        <f>_xlfn.IFNA(INDEX(Listi!$AI:$AI,MATCH(C4548,Listi!$AJ:$AJ,0)),INDEX(Listi!T:T,MATCH(C4548,Listi!U:U,0)))</f>
        <v xml:space="preserve">Íslenski  </v>
      </c>
      <c r="C4548" t="s">
        <v>238</v>
      </c>
      <c r="D4548" t="s">
        <v>239</v>
      </c>
      <c r="E4548" t="s">
        <v>276</v>
      </c>
      <c r="F4548" t="s">
        <v>49</v>
      </c>
      <c r="G4548" s="8" t="s">
        <v>359</v>
      </c>
      <c r="H4548" t="s">
        <v>50</v>
      </c>
      <c r="I4548" s="7">
        <v>9.99</v>
      </c>
      <c r="L4548" s="7">
        <v>34645188332</v>
      </c>
      <c r="M4548" s="7">
        <v>5859453012</v>
      </c>
      <c r="N4548" s="7">
        <v>977930648</v>
      </c>
      <c r="O4548" s="20" t="str">
        <f t="shared" si="144"/>
        <v/>
      </c>
    </row>
    <row r="4549" spans="1:15">
      <c r="A4549" s="20" t="str">
        <f t="shared" si="143"/>
        <v>Íslenski lífeyrissjóðurinnLíf 2</v>
      </c>
      <c r="B4549" s="20" t="str">
        <f>_xlfn.IFNA(INDEX(Listi!$AI:$AI,MATCH(C4549,Listi!$AJ:$AJ,0)),INDEX(Listi!T:T,MATCH(C4549,Listi!U:U,0)))</f>
        <v xml:space="preserve">Íslenski  </v>
      </c>
      <c r="C4549" t="s">
        <v>238</v>
      </c>
      <c r="D4549" t="s">
        <v>240</v>
      </c>
      <c r="E4549" t="s">
        <v>276</v>
      </c>
      <c r="F4549" t="s">
        <v>49</v>
      </c>
      <c r="G4549" s="8" t="s">
        <v>359</v>
      </c>
      <c r="H4549" t="s">
        <v>50</v>
      </c>
      <c r="I4549" s="7">
        <v>7.84</v>
      </c>
      <c r="L4549" s="7">
        <v>31029129445</v>
      </c>
      <c r="M4549" s="7">
        <v>2139527304</v>
      </c>
      <c r="N4549" s="7">
        <v>531278955</v>
      </c>
      <c r="O4549" s="20" t="str">
        <f t="shared" si="144"/>
        <v/>
      </c>
    </row>
    <row r="4550" spans="1:15">
      <c r="A4550" s="20" t="str">
        <f t="shared" si="143"/>
        <v>Íslenski lífeyrissjóðurinnLíf 3</v>
      </c>
      <c r="B4550" s="20" t="str">
        <f>_xlfn.IFNA(INDEX(Listi!$AI:$AI,MATCH(C4550,Listi!$AJ:$AJ,0)),INDEX(Listi!T:T,MATCH(C4550,Listi!U:U,0)))</f>
        <v xml:space="preserve">Íslenski  </v>
      </c>
      <c r="C4550" t="s">
        <v>238</v>
      </c>
      <c r="D4550" t="s">
        <v>241</v>
      </c>
      <c r="E4550" t="s">
        <v>276</v>
      </c>
      <c r="F4550" t="s">
        <v>49</v>
      </c>
      <c r="G4550" s="8" t="s">
        <v>359</v>
      </c>
      <c r="H4550" t="s">
        <v>50</v>
      </c>
      <c r="I4550" s="7">
        <v>5.42</v>
      </c>
      <c r="L4550" s="7">
        <v>26552298455</v>
      </c>
      <c r="M4550" s="7">
        <v>1349981892</v>
      </c>
      <c r="N4550" s="7">
        <v>474868471</v>
      </c>
      <c r="O4550" s="20" t="str">
        <f t="shared" si="144"/>
        <v/>
      </c>
    </row>
    <row r="4551" spans="1:15">
      <c r="A4551" s="20" t="str">
        <f t="shared" si="143"/>
        <v>Íslenski lífeyrissjóðurinnLíf 4</v>
      </c>
      <c r="B4551" s="20" t="str">
        <f>_xlfn.IFNA(INDEX(Listi!$AI:$AI,MATCH(C4551,Listi!$AJ:$AJ,0)),INDEX(Listi!T:T,MATCH(C4551,Listi!U:U,0)))</f>
        <v xml:space="preserve">Íslenski  </v>
      </c>
      <c r="C4551" t="s">
        <v>238</v>
      </c>
      <c r="D4551" t="s">
        <v>242</v>
      </c>
      <c r="E4551" t="s">
        <v>276</v>
      </c>
      <c r="F4551" t="s">
        <v>49</v>
      </c>
      <c r="G4551" s="8" t="s">
        <v>359</v>
      </c>
      <c r="H4551" t="s">
        <v>50</v>
      </c>
      <c r="I4551" s="7">
        <v>-2.91</v>
      </c>
      <c r="L4551" s="7">
        <v>15323468197</v>
      </c>
      <c r="M4551" s="7">
        <v>592019313</v>
      </c>
      <c r="N4551" s="7">
        <v>649721424</v>
      </c>
      <c r="O4551" s="20" t="str">
        <f t="shared" si="144"/>
        <v/>
      </c>
    </row>
    <row r="4552" spans="1:15">
      <c r="A4552" s="20" t="str">
        <f t="shared" si="143"/>
        <v>Íslenski lífeyrissjóðurinnSamtryggingardeild</v>
      </c>
      <c r="B4552" s="20" t="str">
        <f>_xlfn.IFNA(INDEX(Listi!$AI:$AI,MATCH(C4552,Listi!$AJ:$AJ,0)),INDEX(Listi!T:T,MATCH(C4552,Listi!U:U,0)))</f>
        <v xml:space="preserve">Íslenski  </v>
      </c>
      <c r="C4552" t="s">
        <v>238</v>
      </c>
      <c r="D4552" t="s">
        <v>205</v>
      </c>
      <c r="E4552" t="s">
        <v>275</v>
      </c>
      <c r="F4552" t="s">
        <v>49</v>
      </c>
      <c r="G4552" s="8" t="s">
        <v>359</v>
      </c>
      <c r="H4552" t="s">
        <v>50</v>
      </c>
      <c r="I4552" s="7">
        <v>7.7</v>
      </c>
      <c r="L4552" s="7">
        <v>32369481106</v>
      </c>
      <c r="M4552" s="7">
        <v>2513450236</v>
      </c>
      <c r="N4552" s="7">
        <v>182749847</v>
      </c>
      <c r="O4552" s="20" t="str">
        <f t="shared" si="144"/>
        <v/>
      </c>
    </row>
    <row r="4553" spans="1:15">
      <c r="A4553" s="20" t="str">
        <f t="shared" si="143"/>
        <v>Kvika banki hf.Ævileið</v>
      </c>
      <c r="B4553" s="20" t="str">
        <f>_xlfn.IFNA(INDEX(Listi!$AI:$AI,MATCH(C4553,Listi!$AJ:$AJ,0)),INDEX(Listi!T:T,MATCH(C4553,Listi!U:U,0)))</f>
        <v xml:space="preserve">Kvika banki </v>
      </c>
      <c r="C4553" t="s">
        <v>243</v>
      </c>
      <c r="D4553" t="s">
        <v>248</v>
      </c>
      <c r="E4553" t="s">
        <v>276</v>
      </c>
      <c r="F4553" t="s">
        <v>49</v>
      </c>
      <c r="G4553" s="8" t="s">
        <v>359</v>
      </c>
      <c r="H4553" t="s">
        <v>50</v>
      </c>
      <c r="I4553" s="7">
        <v>15.9</v>
      </c>
      <c r="L4553" s="7">
        <v>83990162</v>
      </c>
      <c r="M4553" s="7">
        <v>9152445</v>
      </c>
      <c r="N4553" s="7">
        <v>0</v>
      </c>
      <c r="O4553" s="20" t="str">
        <f t="shared" si="144"/>
        <v/>
      </c>
    </row>
    <row r="4554" spans="1:15">
      <c r="A4554" s="20" t="str">
        <f t="shared" si="143"/>
        <v>Kvika banki hf.Innlánaleið</v>
      </c>
      <c r="B4554" s="20" t="str">
        <f>_xlfn.IFNA(INDEX(Listi!$AI:$AI,MATCH(C4554,Listi!$AJ:$AJ,0)),INDEX(Listi!T:T,MATCH(C4554,Listi!U:U,0)))</f>
        <v xml:space="preserve">Kvika banki </v>
      </c>
      <c r="C4554" t="s">
        <v>243</v>
      </c>
      <c r="D4554" t="s">
        <v>230</v>
      </c>
      <c r="E4554" t="s">
        <v>276</v>
      </c>
      <c r="F4554" t="s">
        <v>49</v>
      </c>
      <c r="G4554" s="8" t="s">
        <v>359</v>
      </c>
      <c r="H4554" t="s">
        <v>50</v>
      </c>
      <c r="I4554" s="7">
        <v>-0.3</v>
      </c>
      <c r="L4554" s="7">
        <v>2045925829</v>
      </c>
      <c r="M4554" s="7">
        <v>336947043</v>
      </c>
      <c r="N4554" s="7">
        <v>10453565</v>
      </c>
      <c r="O4554" s="20" t="str">
        <f t="shared" si="144"/>
        <v/>
      </c>
    </row>
    <row r="4555" spans="1:15">
      <c r="A4555" s="20" t="str">
        <f t="shared" si="143"/>
        <v>Kvika banki hf.Kvika Séreignasparnaður 5</v>
      </c>
      <c r="B4555" s="20" t="str">
        <f>_xlfn.IFNA(INDEX(Listi!$AI:$AI,MATCH(C4555,Listi!$AJ:$AJ,0)),INDEX(Listi!T:T,MATCH(C4555,Listi!U:U,0)))</f>
        <v xml:space="preserve">Kvika banki </v>
      </c>
      <c r="C4555" t="s">
        <v>243</v>
      </c>
      <c r="D4555" t="s">
        <v>471</v>
      </c>
      <c r="E4555" t="s">
        <v>276</v>
      </c>
      <c r="F4555" t="s">
        <v>49</v>
      </c>
      <c r="G4555" s="8" t="s">
        <v>359</v>
      </c>
      <c r="H4555" t="s">
        <v>50</v>
      </c>
      <c r="I4555" s="7">
        <v>6.62</v>
      </c>
      <c r="L4555" s="7">
        <v>1146886398</v>
      </c>
      <c r="M4555" s="7">
        <v>0</v>
      </c>
      <c r="N4555" s="7">
        <v>0</v>
      </c>
      <c r="O4555" s="20" t="str">
        <f t="shared" si="144"/>
        <v/>
      </c>
    </row>
    <row r="4556" spans="1:15">
      <c r="A4556" s="20" t="str">
        <f t="shared" si="143"/>
        <v>Kvika banki hf.MP Séreign 1</v>
      </c>
      <c r="B4556" s="20" t="str">
        <f>_xlfn.IFNA(INDEX(Listi!$AI:$AI,MATCH(C4556,Listi!$AJ:$AJ,0)),INDEX(Listi!T:T,MATCH(C4556,Listi!U:U,0)))</f>
        <v xml:space="preserve">Kvika banki </v>
      </c>
      <c r="C4556" t="s">
        <v>243</v>
      </c>
      <c r="D4556" t="s">
        <v>244</v>
      </c>
      <c r="E4556" t="s">
        <v>276</v>
      </c>
      <c r="F4556" t="s">
        <v>49</v>
      </c>
      <c r="G4556" s="8" t="s">
        <v>359</v>
      </c>
      <c r="H4556" t="s">
        <v>50</v>
      </c>
      <c r="I4556" s="7">
        <v>-0.28999999999999998</v>
      </c>
      <c r="L4556" s="7">
        <v>706827763</v>
      </c>
      <c r="M4556" s="7">
        <v>48440481</v>
      </c>
      <c r="N4556" s="7">
        <v>9836508</v>
      </c>
      <c r="O4556" s="20" t="str">
        <f t="shared" si="144"/>
        <v/>
      </c>
    </row>
    <row r="4557" spans="1:15">
      <c r="A4557" s="20" t="str">
        <f t="shared" si="143"/>
        <v>Kvika banki hf.MP Séreign 2</v>
      </c>
      <c r="B4557" s="20" t="str">
        <f>_xlfn.IFNA(INDEX(Listi!$AI:$AI,MATCH(C4557,Listi!$AJ:$AJ,0)),INDEX(Listi!T:T,MATCH(C4557,Listi!U:U,0)))</f>
        <v xml:space="preserve">Kvika banki </v>
      </c>
      <c r="C4557" t="s">
        <v>243</v>
      </c>
      <c r="D4557" t="s">
        <v>245</v>
      </c>
      <c r="E4557" t="s">
        <v>276</v>
      </c>
      <c r="F4557" t="s">
        <v>49</v>
      </c>
      <c r="G4557" s="8" t="s">
        <v>359</v>
      </c>
      <c r="H4557" t="s">
        <v>50</v>
      </c>
      <c r="I4557" s="7">
        <v>7.1</v>
      </c>
      <c r="L4557" s="7">
        <v>853989181</v>
      </c>
      <c r="M4557" s="7">
        <v>42441382</v>
      </c>
      <c r="N4557" s="7">
        <v>14637701</v>
      </c>
      <c r="O4557" s="20" t="str">
        <f t="shared" si="144"/>
        <v/>
      </c>
    </row>
    <row r="4558" spans="1:15">
      <c r="A4558" s="20" t="str">
        <f t="shared" si="143"/>
        <v>Kvika banki hf.MP Séreign 3</v>
      </c>
      <c r="B4558" s="20" t="str">
        <f>_xlfn.IFNA(INDEX(Listi!$AI:$AI,MATCH(C4558,Listi!$AJ:$AJ,0)),INDEX(Listi!T:T,MATCH(C4558,Listi!U:U,0)))</f>
        <v xml:space="preserve">Kvika banki </v>
      </c>
      <c r="C4558" t="s">
        <v>243</v>
      </c>
      <c r="D4558" t="s">
        <v>246</v>
      </c>
      <c r="E4558" t="s">
        <v>276</v>
      </c>
      <c r="F4558" t="s">
        <v>49</v>
      </c>
      <c r="G4558" s="8" t="s">
        <v>359</v>
      </c>
      <c r="H4558" t="s">
        <v>50</v>
      </c>
      <c r="I4558" s="7">
        <v>11.95</v>
      </c>
      <c r="L4558" s="7">
        <v>141173858</v>
      </c>
      <c r="M4558" s="7">
        <v>3374790</v>
      </c>
      <c r="N4558" s="7">
        <v>0</v>
      </c>
      <c r="O4558" s="20" t="str">
        <f t="shared" si="144"/>
        <v/>
      </c>
    </row>
    <row r="4559" spans="1:15">
      <c r="A4559" s="20" t="str">
        <f t="shared" si="143"/>
        <v>Kvika banki hf.MP Séreign 4</v>
      </c>
      <c r="B4559" s="20" t="str">
        <f>_xlfn.IFNA(INDEX(Listi!$AI:$AI,MATCH(C4559,Listi!$AJ:$AJ,0)),INDEX(Listi!T:T,MATCH(C4559,Listi!U:U,0)))</f>
        <v xml:space="preserve">Kvika banki </v>
      </c>
      <c r="C4559" t="s">
        <v>243</v>
      </c>
      <c r="D4559" t="s">
        <v>247</v>
      </c>
      <c r="E4559" t="s">
        <v>276</v>
      </c>
      <c r="F4559" t="s">
        <v>49</v>
      </c>
      <c r="G4559" s="8" t="s">
        <v>359</v>
      </c>
      <c r="H4559" t="s">
        <v>50</v>
      </c>
      <c r="I4559" s="7">
        <v>17.78</v>
      </c>
      <c r="L4559" s="7">
        <v>55886684</v>
      </c>
      <c r="M4559" s="7">
        <v>2888869</v>
      </c>
      <c r="N4559" s="7">
        <v>0</v>
      </c>
      <c r="O4559" s="20" t="str">
        <f t="shared" si="144"/>
        <v/>
      </c>
    </row>
    <row r="4560" spans="1:15">
      <c r="A4560" s="20" t="str">
        <f t="shared" si="143"/>
        <v>Landsbankinn hf.Landsbankinn Erlend verðbréf</v>
      </c>
      <c r="B4560" s="20" t="str">
        <f>_xlfn.IFNA(INDEX(Listi!$AI:$AI,MATCH(C4560,Listi!$AJ:$AJ,0)),INDEX(Listi!T:T,MATCH(C4560,Listi!U:U,0)))</f>
        <v>Landsbankinn</v>
      </c>
      <c r="C4560" t="s">
        <v>249</v>
      </c>
      <c r="D4560" t="s">
        <v>385</v>
      </c>
      <c r="E4560" t="s">
        <v>276</v>
      </c>
      <c r="F4560" t="s">
        <v>49</v>
      </c>
      <c r="G4560" s="8" t="s">
        <v>359</v>
      </c>
      <c r="H4560" t="s">
        <v>50</v>
      </c>
      <c r="I4560" s="7">
        <v>8.25</v>
      </c>
      <c r="L4560" s="7">
        <v>3705185129</v>
      </c>
      <c r="M4560" s="7">
        <v>119989407</v>
      </c>
      <c r="N4560" s="7">
        <v>87847878</v>
      </c>
      <c r="O4560" s="20" t="str">
        <f t="shared" si="144"/>
        <v/>
      </c>
    </row>
    <row r="4561" spans="1:15">
      <c r="A4561" s="20" t="str">
        <f t="shared" si="143"/>
        <v>Landsbankinn hf.Landsbankinn Lífeyrisbók</v>
      </c>
      <c r="B4561" s="20" t="str">
        <f>_xlfn.IFNA(INDEX(Listi!$AI:$AI,MATCH(C4561,Listi!$AJ:$AJ,0)),INDEX(Listi!T:T,MATCH(C4561,Listi!U:U,0)))</f>
        <v>Landsbankinn</v>
      </c>
      <c r="C4561" t="s">
        <v>249</v>
      </c>
      <c r="D4561" t="s">
        <v>367</v>
      </c>
      <c r="E4561" t="s">
        <v>276</v>
      </c>
      <c r="F4561" t="s">
        <v>49</v>
      </c>
      <c r="G4561" s="8" t="s">
        <v>359</v>
      </c>
      <c r="H4561" t="s">
        <v>50</v>
      </c>
      <c r="I4561" s="7">
        <v>-2.69</v>
      </c>
      <c r="L4561" s="7">
        <v>3016213427</v>
      </c>
      <c r="M4561" s="7">
        <v>440353590</v>
      </c>
      <c r="N4561" s="7">
        <v>298769900</v>
      </c>
      <c r="O4561" s="20" t="str">
        <f t="shared" si="144"/>
        <v/>
      </c>
    </row>
    <row r="4562" spans="1:15">
      <c r="A4562" s="20" t="str">
        <f t="shared" si="143"/>
        <v>Landsbankinn hf.Landsbankinn Lífeyrisbók verðtryggð</v>
      </c>
      <c r="B4562" s="20" t="str">
        <f>_xlfn.IFNA(INDEX(Listi!$AI:$AI,MATCH(C4562,Listi!$AJ:$AJ,0)),INDEX(Listi!T:T,MATCH(C4562,Listi!U:U,0)))</f>
        <v>Landsbankinn</v>
      </c>
      <c r="C4562" t="s">
        <v>249</v>
      </c>
      <c r="D4562" t="s">
        <v>598</v>
      </c>
      <c r="E4562" t="s">
        <v>276</v>
      </c>
      <c r="F4562" t="s">
        <v>49</v>
      </c>
      <c r="G4562" s="8" t="s">
        <v>359</v>
      </c>
      <c r="H4562" t="s">
        <v>50</v>
      </c>
      <c r="I4562" s="7">
        <v>0.3</v>
      </c>
      <c r="L4562" s="7">
        <v>66896053137</v>
      </c>
      <c r="M4562" s="7">
        <v>6692476029</v>
      </c>
      <c r="N4562" s="7">
        <v>4680072987</v>
      </c>
      <c r="O4562" s="20" t="str">
        <f t="shared" si="144"/>
        <v/>
      </c>
    </row>
    <row r="4563" spans="1:15">
      <c r="A4563" s="20" t="str">
        <f t="shared" si="143"/>
        <v>Lífeyrissjóður bændaSamtryggingardeild</v>
      </c>
      <c r="B4563" s="20" t="str">
        <f>_xlfn.IFNA(INDEX(Listi!$AI:$AI,MATCH(C4563,Listi!$AJ:$AJ,0)),INDEX(Listi!T:T,MATCH(C4563,Listi!U:U,0)))</f>
        <v>Lífeyrissjóður bænda</v>
      </c>
      <c r="C4563" t="s">
        <v>252</v>
      </c>
      <c r="D4563" t="s">
        <v>205</v>
      </c>
      <c r="E4563" t="s">
        <v>275</v>
      </c>
      <c r="F4563" t="s">
        <v>49</v>
      </c>
      <c r="G4563" s="8" t="s">
        <v>359</v>
      </c>
      <c r="H4563" t="s">
        <v>50</v>
      </c>
      <c r="I4563" s="7">
        <v>7.97</v>
      </c>
      <c r="L4563" s="7">
        <v>45108278171</v>
      </c>
      <c r="M4563" s="7">
        <v>776003397</v>
      </c>
      <c r="N4563" s="7">
        <v>1921473168</v>
      </c>
      <c r="O4563" s="20" t="str">
        <f t="shared" si="144"/>
        <v/>
      </c>
    </row>
    <row r="4564" spans="1:15">
      <c r="A4564" s="20" t="str">
        <f t="shared" si="143"/>
        <v>Lífeyrissjóður bankamannaAldursdeild</v>
      </c>
      <c r="B4564" s="20" t="str">
        <f>_xlfn.IFNA(INDEX(Listi!$AI:$AI,MATCH(C4564,Listi!$AJ:$AJ,0)),INDEX(Listi!T:T,MATCH(C4564,Listi!U:U,0)))</f>
        <v>Lífeyrissjóður bankam.</v>
      </c>
      <c r="C4564" t="s">
        <v>250</v>
      </c>
      <c r="D4564" t="s">
        <v>251</v>
      </c>
      <c r="E4564" t="s">
        <v>275</v>
      </c>
      <c r="F4564" t="s">
        <v>49</v>
      </c>
      <c r="G4564" s="8" t="s">
        <v>359</v>
      </c>
      <c r="H4564" t="s">
        <v>50</v>
      </c>
      <c r="I4564" s="7">
        <v>10.64</v>
      </c>
      <c r="L4564" s="7">
        <v>61369964000</v>
      </c>
      <c r="M4564" s="7">
        <v>1996063000</v>
      </c>
      <c r="N4564" s="7">
        <v>753444000</v>
      </c>
      <c r="O4564" s="20" t="str">
        <f t="shared" si="144"/>
        <v/>
      </c>
    </row>
    <row r="4565" spans="1:15">
      <c r="A4565" s="20" t="str">
        <f t="shared" si="143"/>
        <v>Lífeyrissjóður bankamannaHlutfallsdeild</v>
      </c>
      <c r="B4565" s="20" t="str">
        <f>_xlfn.IFNA(INDEX(Listi!$AI:$AI,MATCH(C4565,Listi!$AJ:$AJ,0)),INDEX(Listi!T:T,MATCH(C4565,Listi!U:U,0)))</f>
        <v>Lífeyrissjóður bankam.</v>
      </c>
      <c r="C4565" t="s">
        <v>250</v>
      </c>
      <c r="D4565" t="s">
        <v>467</v>
      </c>
      <c r="E4565" t="s">
        <v>275</v>
      </c>
      <c r="F4565" t="s">
        <v>49</v>
      </c>
      <c r="G4565" s="8" t="s">
        <v>359</v>
      </c>
      <c r="H4565" t="s">
        <v>50</v>
      </c>
      <c r="I4565" s="7">
        <v>4.29</v>
      </c>
      <c r="L4565" s="7">
        <v>40286427000</v>
      </c>
      <c r="M4565" s="7">
        <v>125147000</v>
      </c>
      <c r="N4565" s="7">
        <v>2741197000</v>
      </c>
      <c r="O4565" s="20" t="str">
        <f t="shared" si="144"/>
        <v/>
      </c>
    </row>
    <row r="4566" spans="1:15">
      <c r="A4566" s="20" t="str">
        <f t="shared" si="143"/>
        <v>Lífeyrissjóður RangæingaSamtryggingardeild</v>
      </c>
      <c r="B4566" s="20" t="str">
        <f>_xlfn.IFNA(INDEX(Listi!$AI:$AI,MATCH(C4566,Listi!$AJ:$AJ,0)),INDEX(Listi!T:T,MATCH(C4566,Listi!U:U,0)))</f>
        <v>Lífeyrissjóður Rang.</v>
      </c>
      <c r="C4566" t="s">
        <v>253</v>
      </c>
      <c r="D4566" t="s">
        <v>205</v>
      </c>
      <c r="E4566" t="s">
        <v>275</v>
      </c>
      <c r="F4566" t="s">
        <v>49</v>
      </c>
      <c r="G4566" s="8" t="s">
        <v>359</v>
      </c>
      <c r="H4566" t="s">
        <v>50</v>
      </c>
      <c r="I4566" s="7">
        <v>8.06</v>
      </c>
      <c r="L4566" s="7">
        <v>18949790000</v>
      </c>
      <c r="M4566" s="7">
        <v>835894000</v>
      </c>
      <c r="N4566" s="7">
        <v>386250000</v>
      </c>
      <c r="O4566" s="20" t="str">
        <f t="shared" si="144"/>
        <v/>
      </c>
    </row>
    <row r="4567" spans="1:15">
      <c r="A4567" s="20" t="str">
        <f t="shared" si="143"/>
        <v>Lífeyrissjóður starfsmanna AkureyrarbæjarSamtryggingardeild</v>
      </c>
      <c r="B4567" s="20" t="str">
        <f>_xlfn.IFNA(INDEX(Listi!$AI:$AI,MATCH(C4567,Listi!$AJ:$AJ,0)),INDEX(Listi!T:T,MATCH(C4567,Listi!U:U,0)))</f>
        <v>Lífeyrissj. starfsm. Akureyrarb.</v>
      </c>
      <c r="C4567" t="s">
        <v>274</v>
      </c>
      <c r="D4567" t="s">
        <v>205</v>
      </c>
      <c r="E4567" t="s">
        <v>275</v>
      </c>
      <c r="F4567" t="s">
        <v>49</v>
      </c>
      <c r="G4567" s="8" t="s">
        <v>359</v>
      </c>
      <c r="H4567" t="s">
        <v>50</v>
      </c>
      <c r="I4567" s="7">
        <v>8</v>
      </c>
      <c r="L4567" s="7">
        <v>14569496826</v>
      </c>
      <c r="M4567" s="7">
        <v>46271787</v>
      </c>
      <c r="N4567" s="7">
        <v>1160288032</v>
      </c>
      <c r="O4567" s="20" t="str">
        <f t="shared" si="144"/>
        <v/>
      </c>
    </row>
    <row r="4568" spans="1:15">
      <c r="A4568" s="20" t="str">
        <f t="shared" si="143"/>
        <v>Lífeyrissjóður starfsmanna Búnaðarbanka ÍslandsSamtryggingardeild</v>
      </c>
      <c r="B4568" s="20" t="str">
        <f>_xlfn.IFNA(INDEX(Listi!$AI:$AI,MATCH(C4568,Listi!$AJ:$AJ,0)),INDEX(Listi!T:T,MATCH(C4568,Listi!U:U,0)))</f>
        <v>Lífeyrissj. starfsm. Búnaðarb.Ísl.</v>
      </c>
      <c r="C4568" t="s">
        <v>254</v>
      </c>
      <c r="D4568" t="s">
        <v>205</v>
      </c>
      <c r="E4568" t="s">
        <v>275</v>
      </c>
      <c r="F4568" t="s">
        <v>49</v>
      </c>
      <c r="G4568" s="8" t="s">
        <v>359</v>
      </c>
      <c r="H4568" t="s">
        <v>50</v>
      </c>
      <c r="I4568" s="7">
        <v>8.25</v>
      </c>
      <c r="L4568" s="7">
        <v>27921283000</v>
      </c>
      <c r="M4568" s="7">
        <v>7378000</v>
      </c>
      <c r="N4568" s="7">
        <v>1535577000</v>
      </c>
      <c r="O4568" s="20" t="str">
        <f t="shared" si="144"/>
        <v/>
      </c>
    </row>
    <row r="4569" spans="1:15">
      <c r="A4569" s="20" t="str">
        <f t="shared" si="143"/>
        <v>Lífeyrissjóður starfsmanna ReykjavíkurborgarSamtryggingardeild</v>
      </c>
      <c r="B4569" s="20" t="str">
        <f>_xlfn.IFNA(INDEX(Listi!$AI:$AI,MATCH(C4569,Listi!$AJ:$AJ,0)),INDEX(Listi!T:T,MATCH(C4569,Listi!U:U,0)))</f>
        <v>Lífeyrissj. starfsm. Reykjav.</v>
      </c>
      <c r="C4569" t="s">
        <v>255</v>
      </c>
      <c r="D4569" t="s">
        <v>205</v>
      </c>
      <c r="E4569" t="s">
        <v>275</v>
      </c>
      <c r="F4569" t="s">
        <v>49</v>
      </c>
      <c r="G4569" s="8" t="s">
        <v>359</v>
      </c>
      <c r="H4569" t="s">
        <v>50</v>
      </c>
      <c r="I4569" s="7">
        <v>5.3</v>
      </c>
      <c r="L4569" s="7">
        <v>92450251598</v>
      </c>
      <c r="M4569" s="7">
        <v>217604296</v>
      </c>
      <c r="N4569" s="7">
        <v>6195210428</v>
      </c>
      <c r="O4569" s="20" t="str">
        <f t="shared" si="144"/>
        <v/>
      </c>
    </row>
    <row r="4570" spans="1:15">
      <c r="A4570" s="20" t="str">
        <f t="shared" si="143"/>
        <v>Lífeyrissjóður starfsmanna ríkisinsA-deild</v>
      </c>
      <c r="B4570" s="20" t="str">
        <f>_xlfn.IFNA(INDEX(Listi!$AI:$AI,MATCH(C4570,Listi!$AJ:$AJ,0)),INDEX(Listi!T:T,MATCH(C4570,Listi!U:U,0)))</f>
        <v>LSR</v>
      </c>
      <c r="C4570" t="s">
        <v>256</v>
      </c>
      <c r="D4570" t="s">
        <v>257</v>
      </c>
      <c r="E4570" t="s">
        <v>275</v>
      </c>
      <c r="F4570" t="s">
        <v>49</v>
      </c>
      <c r="G4570" s="8" t="s">
        <v>359</v>
      </c>
      <c r="H4570" t="s">
        <v>50</v>
      </c>
      <c r="I4570" s="7">
        <v>10.4</v>
      </c>
      <c r="L4570" s="7">
        <v>1024402726080</v>
      </c>
      <c r="M4570" s="7">
        <v>38030413328</v>
      </c>
      <c r="N4570" s="7">
        <v>13011563069</v>
      </c>
      <c r="O4570" s="20" t="str">
        <f t="shared" si="144"/>
        <v/>
      </c>
    </row>
    <row r="4571" spans="1:15">
      <c r="A4571" s="20" t="str">
        <f t="shared" si="143"/>
        <v>Lífeyrissjóður starfsmanna ríkisinsB-deild</v>
      </c>
      <c r="B4571" s="20" t="str">
        <f>_xlfn.IFNA(INDEX(Listi!$AI:$AI,MATCH(C4571,Listi!$AJ:$AJ,0)),INDEX(Listi!T:T,MATCH(C4571,Listi!U:U,0)))</f>
        <v>LSR</v>
      </c>
      <c r="C4571" t="s">
        <v>256</v>
      </c>
      <c r="D4571" t="s">
        <v>218</v>
      </c>
      <c r="E4571" t="s">
        <v>275</v>
      </c>
      <c r="F4571" t="s">
        <v>49</v>
      </c>
      <c r="G4571" s="8" t="s">
        <v>359</v>
      </c>
      <c r="H4571" t="s">
        <v>50</v>
      </c>
      <c r="I4571" s="7">
        <v>9.3000000000000007</v>
      </c>
      <c r="L4571" s="7">
        <v>297381500048</v>
      </c>
      <c r="M4571" s="7">
        <v>1364474032</v>
      </c>
      <c r="N4571" s="7">
        <v>62409553231</v>
      </c>
      <c r="O4571" s="20" t="str">
        <f t="shared" si="144"/>
        <v/>
      </c>
    </row>
    <row r="4572" spans="1:15">
      <c r="A4572" s="20" t="str">
        <f t="shared" si="143"/>
        <v>Lífeyrissjóður starfsmanna ríkisinsLeið I</v>
      </c>
      <c r="B4572" s="20" t="str">
        <f>_xlfn.IFNA(INDEX(Listi!$AI:$AI,MATCH(C4572,Listi!$AJ:$AJ,0)),INDEX(Listi!T:T,MATCH(C4572,Listi!U:U,0)))</f>
        <v>LSR</v>
      </c>
      <c r="C4572" t="s">
        <v>256</v>
      </c>
      <c r="D4572" t="s">
        <v>258</v>
      </c>
      <c r="E4572" t="s">
        <v>276</v>
      </c>
      <c r="F4572" t="s">
        <v>49</v>
      </c>
      <c r="G4572" s="8" t="s">
        <v>359</v>
      </c>
      <c r="H4572" t="s">
        <v>50</v>
      </c>
      <c r="I4572" s="7">
        <v>10.3</v>
      </c>
      <c r="L4572" s="7">
        <v>11704214939</v>
      </c>
      <c r="M4572" s="7">
        <v>547428342</v>
      </c>
      <c r="N4572" s="7">
        <v>195323403</v>
      </c>
      <c r="O4572" s="20" t="str">
        <f t="shared" si="144"/>
        <v/>
      </c>
    </row>
    <row r="4573" spans="1:15">
      <c r="A4573" s="20" t="str">
        <f t="shared" si="143"/>
        <v>Lífeyrissjóður starfsmanna ríkisinsLeið II</v>
      </c>
      <c r="B4573" s="20" t="str">
        <f>_xlfn.IFNA(INDEX(Listi!$AI:$AI,MATCH(C4573,Listi!$AJ:$AJ,0)),INDEX(Listi!T:T,MATCH(C4573,Listi!U:U,0)))</f>
        <v>LSR</v>
      </c>
      <c r="C4573" t="s">
        <v>256</v>
      </c>
      <c r="D4573" t="s">
        <v>259</v>
      </c>
      <c r="E4573" t="s">
        <v>276</v>
      </c>
      <c r="F4573" t="s">
        <v>49</v>
      </c>
      <c r="G4573" s="8" t="s">
        <v>359</v>
      </c>
      <c r="H4573" t="s">
        <v>50</v>
      </c>
      <c r="I4573" s="7">
        <v>5.8</v>
      </c>
      <c r="L4573" s="7">
        <v>3365164594</v>
      </c>
      <c r="M4573" s="7">
        <v>379849453</v>
      </c>
      <c r="N4573" s="7">
        <v>93142056</v>
      </c>
      <c r="O4573" s="20" t="str">
        <f t="shared" si="144"/>
        <v/>
      </c>
    </row>
    <row r="4574" spans="1:15">
      <c r="A4574" s="20" t="str">
        <f t="shared" si="143"/>
        <v>Lífeyrissjóður starfsmanna ríkisinsLeið III</v>
      </c>
      <c r="B4574" s="20" t="str">
        <f>_xlfn.IFNA(INDEX(Listi!$AI:$AI,MATCH(C4574,Listi!$AJ:$AJ,0)),INDEX(Listi!T:T,MATCH(C4574,Listi!U:U,0)))</f>
        <v>LSR</v>
      </c>
      <c r="C4574" t="s">
        <v>256</v>
      </c>
      <c r="D4574" t="s">
        <v>260</v>
      </c>
      <c r="E4574" t="s">
        <v>276</v>
      </c>
      <c r="F4574" t="s">
        <v>49</v>
      </c>
      <c r="G4574" s="8" t="s">
        <v>359</v>
      </c>
      <c r="H4574" t="s">
        <v>50</v>
      </c>
      <c r="I4574" s="7">
        <v>-0.1</v>
      </c>
      <c r="L4574" s="7">
        <v>9959294621</v>
      </c>
      <c r="M4574" s="7">
        <v>743287481</v>
      </c>
      <c r="N4574" s="7">
        <v>349903833</v>
      </c>
      <c r="O4574" s="20" t="str">
        <f t="shared" si="144"/>
        <v/>
      </c>
    </row>
    <row r="4575" spans="1:15">
      <c r="A4575" s="20" t="str">
        <f t="shared" si="143"/>
        <v>Lífeyrissjóður Tannlæknafél ÍslDeild I/Séreign</v>
      </c>
      <c r="B4575" s="20" t="str">
        <f>_xlfn.IFNA(INDEX(Listi!$AI:$AI,MATCH(C4575,Listi!$AJ:$AJ,0)),INDEX(Listi!T:T,MATCH(C4575,Listi!U:U,0)))</f>
        <v>Lífeyrissj. Tannlækna</v>
      </c>
      <c r="C4575" t="s">
        <v>261</v>
      </c>
      <c r="D4575" t="s">
        <v>207</v>
      </c>
      <c r="E4575" t="s">
        <v>276</v>
      </c>
      <c r="F4575" t="s">
        <v>49</v>
      </c>
      <c r="G4575" s="8" t="s">
        <v>359</v>
      </c>
      <c r="H4575" t="s">
        <v>50</v>
      </c>
      <c r="I4575" s="7">
        <v>6.54</v>
      </c>
      <c r="L4575" s="7">
        <v>6768408488</v>
      </c>
      <c r="M4575" s="7">
        <v>272759192</v>
      </c>
      <c r="N4575" s="7">
        <v>153838058</v>
      </c>
      <c r="O4575" s="20" t="str">
        <f t="shared" si="144"/>
        <v/>
      </c>
    </row>
    <row r="4576" spans="1:15">
      <c r="A4576" s="20" t="str">
        <f t="shared" ref="A4576:A4639" si="145">CONCATENATE(C4576,D4576)</f>
        <v>Lífeyrissjóður Tannlæknafél ÍslSamtryggingardeild</v>
      </c>
      <c r="B4576" s="20" t="str">
        <f>_xlfn.IFNA(INDEX(Listi!$AI:$AI,MATCH(C4576,Listi!$AJ:$AJ,0)),INDEX(Listi!T:T,MATCH(C4576,Listi!U:U,0)))</f>
        <v>Lífeyrissj. Tannlækna</v>
      </c>
      <c r="C4576" t="s">
        <v>261</v>
      </c>
      <c r="D4576" t="s">
        <v>205</v>
      </c>
      <c r="E4576" t="s">
        <v>275</v>
      </c>
      <c r="F4576" t="s">
        <v>49</v>
      </c>
      <c r="G4576" s="8" t="s">
        <v>359</v>
      </c>
      <c r="H4576" t="s">
        <v>50</v>
      </c>
      <c r="I4576" s="7">
        <v>6.27</v>
      </c>
      <c r="L4576" s="7">
        <v>2241251214</v>
      </c>
      <c r="M4576" s="7">
        <v>112827287</v>
      </c>
      <c r="N4576" s="7">
        <v>17930159</v>
      </c>
      <c r="O4576" s="20" t="str">
        <f t="shared" si="144"/>
        <v/>
      </c>
    </row>
    <row r="4577" spans="1:15">
      <c r="A4577" s="20" t="str">
        <f t="shared" si="145"/>
        <v>Lífeyrissjóður verslunarmannaÆvileið 1</v>
      </c>
      <c r="B4577" s="20" t="str">
        <f>_xlfn.IFNA(INDEX(Listi!$AI:$AI,MATCH(C4577,Listi!$AJ:$AJ,0)),INDEX(Listi!T:T,MATCH(C4577,Listi!U:U,0)))</f>
        <v>Lífeyrissj. Verslunarm.</v>
      </c>
      <c r="C4577" t="s">
        <v>206</v>
      </c>
      <c r="D4577" t="s">
        <v>310</v>
      </c>
      <c r="E4577" t="s">
        <v>276</v>
      </c>
      <c r="F4577" t="s">
        <v>49</v>
      </c>
      <c r="G4577" s="8" t="s">
        <v>359</v>
      </c>
      <c r="H4577" t="s">
        <v>50</v>
      </c>
      <c r="I4577" s="7">
        <v>12</v>
      </c>
      <c r="L4577" s="7">
        <v>2860479562</v>
      </c>
      <c r="M4577" s="7">
        <v>819651283</v>
      </c>
      <c r="N4577" s="7">
        <v>12562366</v>
      </c>
      <c r="O4577" s="20" t="str">
        <f t="shared" si="144"/>
        <v/>
      </c>
    </row>
    <row r="4578" spans="1:15">
      <c r="A4578" s="20" t="str">
        <f t="shared" si="145"/>
        <v>Lífeyrissjóður verslunarmannaÆvileið 2</v>
      </c>
      <c r="B4578" s="20" t="str">
        <f>_xlfn.IFNA(INDEX(Listi!$AI:$AI,MATCH(C4578,Listi!$AJ:$AJ,0)),INDEX(Listi!T:T,MATCH(C4578,Listi!U:U,0)))</f>
        <v>Lífeyrissj. Verslunarm.</v>
      </c>
      <c r="C4578" t="s">
        <v>206</v>
      </c>
      <c r="D4578" t="s">
        <v>309</v>
      </c>
      <c r="E4578" t="s">
        <v>276</v>
      </c>
      <c r="F4578" t="s">
        <v>49</v>
      </c>
      <c r="G4578" s="8" t="s">
        <v>359</v>
      </c>
      <c r="H4578" t="s">
        <v>50</v>
      </c>
      <c r="I4578" s="7">
        <v>5.6</v>
      </c>
      <c r="L4578" s="7">
        <v>2325064159</v>
      </c>
      <c r="M4578" s="7">
        <v>465663194</v>
      </c>
      <c r="N4578" s="7">
        <v>32037995</v>
      </c>
      <c r="O4578" s="20" t="str">
        <f t="shared" si="144"/>
        <v/>
      </c>
    </row>
    <row r="4579" spans="1:15">
      <c r="A4579" s="20" t="str">
        <f t="shared" si="145"/>
        <v>Lífeyrissjóður verslunarmannaÆvileið 3</v>
      </c>
      <c r="B4579" s="20" t="str">
        <f>_xlfn.IFNA(INDEX(Listi!$AI:$AI,MATCH(C4579,Listi!$AJ:$AJ,0)),INDEX(Listi!T:T,MATCH(C4579,Listi!U:U,0)))</f>
        <v>Lífeyrissj. Verslunarm.</v>
      </c>
      <c r="C4579" t="s">
        <v>206</v>
      </c>
      <c r="D4579" t="s">
        <v>308</v>
      </c>
      <c r="E4579" t="s">
        <v>276</v>
      </c>
      <c r="F4579" t="s">
        <v>49</v>
      </c>
      <c r="G4579" s="8" t="s">
        <v>359</v>
      </c>
      <c r="H4579" t="s">
        <v>50</v>
      </c>
      <c r="I4579" s="7">
        <v>-3</v>
      </c>
      <c r="L4579" s="7">
        <v>1567402319</v>
      </c>
      <c r="M4579" s="7">
        <v>325961302</v>
      </c>
      <c r="N4579" s="7">
        <v>60283998</v>
      </c>
      <c r="O4579" s="20" t="str">
        <f t="shared" si="144"/>
        <v/>
      </c>
    </row>
    <row r="4580" spans="1:15">
      <c r="A4580" s="20" t="str">
        <f t="shared" si="145"/>
        <v>Lífeyrissjóður verslunarmannaDeild I/Séreign</v>
      </c>
      <c r="B4580" s="20" t="str">
        <f>_xlfn.IFNA(INDEX(Listi!$AI:$AI,MATCH(C4580,Listi!$AJ:$AJ,0)),INDEX(Listi!T:T,MATCH(C4580,Listi!U:U,0)))</f>
        <v>Lífeyrissj. Verslunarm.</v>
      </c>
      <c r="C4580" t="s">
        <v>206</v>
      </c>
      <c r="D4580" t="s">
        <v>207</v>
      </c>
      <c r="E4580" t="s">
        <v>276</v>
      </c>
      <c r="F4580" t="s">
        <v>49</v>
      </c>
      <c r="G4580" s="8" t="s">
        <v>359</v>
      </c>
      <c r="H4580" t="s">
        <v>50</v>
      </c>
      <c r="I4580" s="7">
        <v>11.5</v>
      </c>
      <c r="L4580" s="7">
        <v>19785724399</v>
      </c>
      <c r="M4580" s="7">
        <v>729937912</v>
      </c>
      <c r="N4580" s="7">
        <v>458382791</v>
      </c>
      <c r="O4580" s="20" t="str">
        <f t="shared" si="144"/>
        <v/>
      </c>
    </row>
    <row r="4581" spans="1:15">
      <c r="A4581" s="20" t="str">
        <f t="shared" si="145"/>
        <v>Lífeyrissjóður verslunarmannaSamtryggingardeild</v>
      </c>
      <c r="B4581" s="20" t="str">
        <f>_xlfn.IFNA(INDEX(Listi!$AI:$AI,MATCH(C4581,Listi!$AJ:$AJ,0)),INDEX(Listi!T:T,MATCH(C4581,Listi!U:U,0)))</f>
        <v>Lífeyrissj. Verslunarm.</v>
      </c>
      <c r="C4581" t="s">
        <v>206</v>
      </c>
      <c r="D4581" t="s">
        <v>205</v>
      </c>
      <c r="E4581" t="s">
        <v>275</v>
      </c>
      <c r="F4581" t="s">
        <v>49</v>
      </c>
      <c r="G4581" s="8" t="s">
        <v>359</v>
      </c>
      <c r="H4581" t="s">
        <v>50</v>
      </c>
      <c r="I4581" s="7">
        <v>11.5</v>
      </c>
      <c r="L4581" s="7">
        <v>1174592806906</v>
      </c>
      <c r="M4581" s="7">
        <v>35794261112</v>
      </c>
      <c r="N4581" s="7">
        <v>21965137185</v>
      </c>
      <c r="O4581" s="20" t="str">
        <f t="shared" si="144"/>
        <v/>
      </c>
    </row>
    <row r="4582" spans="1:15">
      <c r="A4582" s="20" t="str">
        <f t="shared" si="145"/>
        <v>Lífeyrissjóður VestmannaeyjaSafn I</v>
      </c>
      <c r="B4582" s="20" t="str">
        <f>_xlfn.IFNA(INDEX(Listi!$AI:$AI,MATCH(C4582,Listi!$AJ:$AJ,0)),INDEX(Listi!T:T,MATCH(C4582,Listi!U:U,0)))</f>
        <v>Lífeyrissj. Vestm.</v>
      </c>
      <c r="C4582" t="s">
        <v>262</v>
      </c>
      <c r="D4582" t="s">
        <v>210</v>
      </c>
      <c r="E4582" t="s">
        <v>276</v>
      </c>
      <c r="F4582" t="s">
        <v>49</v>
      </c>
      <c r="G4582" s="8" t="s">
        <v>359</v>
      </c>
      <c r="H4582" t="s">
        <v>50</v>
      </c>
      <c r="I4582" s="7">
        <v>4.5999999999999996</v>
      </c>
      <c r="L4582" s="7">
        <v>381311221</v>
      </c>
      <c r="M4582" s="7">
        <v>44104006</v>
      </c>
      <c r="N4582" s="7">
        <v>13592960</v>
      </c>
      <c r="O4582" s="20" t="str">
        <f t="shared" si="144"/>
        <v/>
      </c>
    </row>
    <row r="4583" spans="1:15">
      <c r="A4583" s="20" t="str">
        <f t="shared" si="145"/>
        <v>Lífeyrissjóður VestmannaeyjaSafn II</v>
      </c>
      <c r="B4583" s="20" t="str">
        <f>_xlfn.IFNA(INDEX(Listi!$AI:$AI,MATCH(C4583,Listi!$AJ:$AJ,0)),INDEX(Listi!T:T,MATCH(C4583,Listi!U:U,0)))</f>
        <v>Lífeyrissj. Vestm.</v>
      </c>
      <c r="C4583" t="s">
        <v>262</v>
      </c>
      <c r="D4583" t="s">
        <v>211</v>
      </c>
      <c r="E4583" t="s">
        <v>276</v>
      </c>
      <c r="F4583" t="s">
        <v>49</v>
      </c>
      <c r="G4583" s="8" t="s">
        <v>359</v>
      </c>
      <c r="H4583" t="s">
        <v>50</v>
      </c>
      <c r="I4583" s="7">
        <v>8.3000000000000007</v>
      </c>
      <c r="L4583" s="7">
        <v>571440191</v>
      </c>
      <c r="M4583" s="7">
        <v>40240404</v>
      </c>
      <c r="N4583" s="7">
        <v>18659289</v>
      </c>
      <c r="O4583" s="20" t="str">
        <f t="shared" si="144"/>
        <v/>
      </c>
    </row>
    <row r="4584" spans="1:15">
      <c r="A4584" s="20" t="str">
        <f t="shared" si="145"/>
        <v>Lífeyrissjóður VestmannaeyjaSamtryggingardeild</v>
      </c>
      <c r="B4584" s="20" t="str">
        <f>_xlfn.IFNA(INDEX(Listi!$AI:$AI,MATCH(C4584,Listi!$AJ:$AJ,0)),INDEX(Listi!T:T,MATCH(C4584,Listi!U:U,0)))</f>
        <v>Lífeyrissj. Vestm.</v>
      </c>
      <c r="C4584" t="s">
        <v>262</v>
      </c>
      <c r="D4584" t="s">
        <v>205</v>
      </c>
      <c r="E4584" t="s">
        <v>275</v>
      </c>
      <c r="F4584" t="s">
        <v>49</v>
      </c>
      <c r="G4584" s="8" t="s">
        <v>359</v>
      </c>
      <c r="H4584" t="s">
        <v>50</v>
      </c>
      <c r="I4584" s="7">
        <v>17.100000000000001</v>
      </c>
      <c r="L4584" s="7">
        <v>85198020532</v>
      </c>
      <c r="M4584" s="7">
        <v>1944643004</v>
      </c>
      <c r="N4584" s="7">
        <v>2198060399</v>
      </c>
      <c r="O4584" s="20" t="str">
        <f t="shared" si="144"/>
        <v/>
      </c>
    </row>
    <row r="4585" spans="1:15">
      <c r="A4585" s="20" t="str">
        <f t="shared" si="145"/>
        <v>Lífsval - lífeyrissparnaðurLífsval 1</v>
      </c>
      <c r="B4585" s="20" t="str">
        <f>_xlfn.IFNA(INDEX(Listi!$AI:$AI,MATCH(C4585,Listi!$AJ:$AJ,0)),INDEX(Listi!T:T,MATCH(C4585,Listi!U:U,0)))</f>
        <v>Lífsval</v>
      </c>
      <c r="C4585" t="s">
        <v>263</v>
      </c>
      <c r="D4585" t="s">
        <v>264</v>
      </c>
      <c r="E4585" t="s">
        <v>276</v>
      </c>
      <c r="F4585" t="s">
        <v>49</v>
      </c>
      <c r="G4585" s="8" t="s">
        <v>359</v>
      </c>
      <c r="H4585" t="s">
        <v>50</v>
      </c>
      <c r="I4585" s="7">
        <v>0.3</v>
      </c>
      <c r="L4585" s="7">
        <v>1792991246</v>
      </c>
      <c r="M4585" s="7">
        <v>203244065</v>
      </c>
      <c r="N4585" s="7">
        <v>81003579</v>
      </c>
      <c r="O4585" s="20" t="str">
        <f t="shared" si="144"/>
        <v/>
      </c>
    </row>
    <row r="4586" spans="1:15">
      <c r="A4586" s="20" t="str">
        <f t="shared" si="145"/>
        <v>Lífsval - lífeyrissparnaðurLífsval 2</v>
      </c>
      <c r="B4586" s="20" t="str">
        <f>_xlfn.IFNA(INDEX(Listi!$AI:$AI,MATCH(C4586,Listi!$AJ:$AJ,0)),INDEX(Listi!T:T,MATCH(C4586,Listi!U:U,0)))</f>
        <v>Lífsval</v>
      </c>
      <c r="C4586" t="s">
        <v>263</v>
      </c>
      <c r="D4586" t="s">
        <v>265</v>
      </c>
      <c r="E4586" t="s">
        <v>276</v>
      </c>
      <c r="F4586" t="s">
        <v>49</v>
      </c>
      <c r="G4586" s="8" t="s">
        <v>359</v>
      </c>
      <c r="H4586" t="s">
        <v>50</v>
      </c>
      <c r="I4586" s="7">
        <v>5.2</v>
      </c>
      <c r="L4586" s="7">
        <v>79660340</v>
      </c>
      <c r="M4586" s="7">
        <v>14369045</v>
      </c>
      <c r="N4586" s="7">
        <v>2695304</v>
      </c>
      <c r="O4586" s="20" t="str">
        <f t="shared" si="144"/>
        <v/>
      </c>
    </row>
    <row r="4587" spans="1:15">
      <c r="A4587" s="20" t="str">
        <f t="shared" si="145"/>
        <v>Lífsval - lífeyrissparnaðurLífsval 3</v>
      </c>
      <c r="B4587" s="20" t="str">
        <f>_xlfn.IFNA(INDEX(Listi!$AI:$AI,MATCH(C4587,Listi!$AJ:$AJ,0)),INDEX(Listi!T:T,MATCH(C4587,Listi!U:U,0)))</f>
        <v>Lífsval</v>
      </c>
      <c r="C4587" t="s">
        <v>263</v>
      </c>
      <c r="D4587" t="s">
        <v>266</v>
      </c>
      <c r="E4587" t="s">
        <v>276</v>
      </c>
      <c r="F4587" t="s">
        <v>49</v>
      </c>
      <c r="G4587" s="8" t="s">
        <v>359</v>
      </c>
      <c r="H4587" t="s">
        <v>50</v>
      </c>
      <c r="I4587" s="7">
        <v>11.4</v>
      </c>
      <c r="L4587" s="7">
        <v>131239774</v>
      </c>
      <c r="M4587" s="7">
        <v>16635787</v>
      </c>
      <c r="N4587" s="7">
        <v>3548138</v>
      </c>
      <c r="O4587" s="20" t="str">
        <f t="shared" si="144"/>
        <v/>
      </c>
    </row>
    <row r="4588" spans="1:15">
      <c r="A4588" s="20" t="str">
        <f t="shared" si="145"/>
        <v>Lífsval - lífeyrissparnaðurLífsval 4</v>
      </c>
      <c r="B4588" s="20" t="str">
        <f>_xlfn.IFNA(INDEX(Listi!$AI:$AI,MATCH(C4588,Listi!$AJ:$AJ,0)),INDEX(Listi!T:T,MATCH(C4588,Listi!U:U,0)))</f>
        <v>Lífsval</v>
      </c>
      <c r="C4588" t="s">
        <v>263</v>
      </c>
      <c r="D4588" t="s">
        <v>267</v>
      </c>
      <c r="E4588" t="s">
        <v>276</v>
      </c>
      <c r="F4588" t="s">
        <v>49</v>
      </c>
      <c r="G4588" s="8" t="s">
        <v>359</v>
      </c>
      <c r="H4588" t="s">
        <v>50</v>
      </c>
      <c r="I4588" s="7">
        <v>16.399999999999999</v>
      </c>
      <c r="L4588" s="7">
        <v>71752064</v>
      </c>
      <c r="M4588" s="7">
        <v>15238959</v>
      </c>
      <c r="N4588" s="7">
        <v>2058992</v>
      </c>
      <c r="O4588" s="20" t="str">
        <f t="shared" si="144"/>
        <v/>
      </c>
    </row>
    <row r="4589" spans="1:15">
      <c r="A4589" s="20" t="str">
        <f t="shared" si="145"/>
        <v>Lífsverk lífeyrissjóðurLífsverk I/Séreign</v>
      </c>
      <c r="B4589" s="20" t="str">
        <f>_xlfn.IFNA(INDEX(Listi!$AI:$AI,MATCH(C4589,Listi!$AJ:$AJ,0)),INDEX(Listi!T:T,MATCH(C4589,Listi!U:U,0)))</f>
        <v xml:space="preserve">Lífsverk  </v>
      </c>
      <c r="C4589" t="s">
        <v>268</v>
      </c>
      <c r="D4589" t="s">
        <v>269</v>
      </c>
      <c r="E4589" t="s">
        <v>276</v>
      </c>
      <c r="F4589" t="s">
        <v>49</v>
      </c>
      <c r="G4589" s="8" t="s">
        <v>359</v>
      </c>
      <c r="H4589" t="s">
        <v>50</v>
      </c>
      <c r="I4589" s="7">
        <v>17.3</v>
      </c>
      <c r="L4589" s="7">
        <v>4582957000</v>
      </c>
      <c r="M4589" s="7">
        <v>635926000</v>
      </c>
      <c r="N4589" s="7">
        <v>22708000</v>
      </c>
      <c r="O4589" s="20" t="str">
        <f t="shared" si="144"/>
        <v/>
      </c>
    </row>
    <row r="4590" spans="1:15">
      <c r="A4590" s="20" t="str">
        <f t="shared" si="145"/>
        <v>Lífsverk lífeyrissjóðurLífsverk II/Séreign</v>
      </c>
      <c r="B4590" s="20" t="str">
        <f>_xlfn.IFNA(INDEX(Listi!$AI:$AI,MATCH(C4590,Listi!$AJ:$AJ,0)),INDEX(Listi!T:T,MATCH(C4590,Listi!U:U,0)))</f>
        <v xml:space="preserve">Lífsverk  </v>
      </c>
      <c r="C4590" t="s">
        <v>268</v>
      </c>
      <c r="D4590" t="s">
        <v>270</v>
      </c>
      <c r="E4590" t="s">
        <v>276</v>
      </c>
      <c r="F4590" t="s">
        <v>49</v>
      </c>
      <c r="G4590" s="8" t="s">
        <v>359</v>
      </c>
      <c r="H4590" t="s">
        <v>50</v>
      </c>
      <c r="I4590" s="7">
        <v>9.6</v>
      </c>
      <c r="L4590" s="7">
        <v>23735073000</v>
      </c>
      <c r="M4590" s="7">
        <v>2073571000</v>
      </c>
      <c r="N4590" s="7">
        <v>249365000</v>
      </c>
      <c r="O4590" s="20" t="str">
        <f t="shared" si="144"/>
        <v/>
      </c>
    </row>
    <row r="4591" spans="1:15">
      <c r="A4591" s="20" t="str">
        <f t="shared" si="145"/>
        <v>Lífsverk lífeyrissjóðurLífsverk III/Séreign</v>
      </c>
      <c r="B4591" s="20" t="str">
        <f>_xlfn.IFNA(INDEX(Listi!$AI:$AI,MATCH(C4591,Listi!$AJ:$AJ,0)),INDEX(Listi!T:T,MATCH(C4591,Listi!U:U,0)))</f>
        <v xml:space="preserve">Lífsverk  </v>
      </c>
      <c r="C4591" t="s">
        <v>268</v>
      </c>
      <c r="D4591" t="s">
        <v>271</v>
      </c>
      <c r="E4591" t="s">
        <v>276</v>
      </c>
      <c r="F4591" t="s">
        <v>49</v>
      </c>
      <c r="G4591" s="8" t="s">
        <v>359</v>
      </c>
      <c r="H4591" t="s">
        <v>50</v>
      </c>
      <c r="I4591" s="7">
        <v>-1.7</v>
      </c>
      <c r="L4591" s="7">
        <v>653814000</v>
      </c>
      <c r="M4591" s="7">
        <v>105107000</v>
      </c>
      <c r="N4591" s="7">
        <v>2613000</v>
      </c>
      <c r="O4591" s="20" t="str">
        <f t="shared" si="144"/>
        <v/>
      </c>
    </row>
    <row r="4592" spans="1:15">
      <c r="A4592" s="20" t="str">
        <f t="shared" si="145"/>
        <v>Lífsverk lífeyrissjóðurSamtryggingardeild</v>
      </c>
      <c r="B4592" s="20" t="str">
        <f>_xlfn.IFNA(INDEX(Listi!$AI:$AI,MATCH(C4592,Listi!$AJ:$AJ,0)),INDEX(Listi!T:T,MATCH(C4592,Listi!U:U,0)))</f>
        <v xml:space="preserve">Lífsverk  </v>
      </c>
      <c r="C4592" t="s">
        <v>268</v>
      </c>
      <c r="D4592" t="s">
        <v>205</v>
      </c>
      <c r="E4592" t="s">
        <v>275</v>
      </c>
      <c r="F4592" t="s">
        <v>49</v>
      </c>
      <c r="G4592" s="8" t="s">
        <v>359</v>
      </c>
      <c r="H4592" t="s">
        <v>50</v>
      </c>
      <c r="I4592" s="7">
        <v>11.9</v>
      </c>
      <c r="L4592" s="7">
        <v>120542527000</v>
      </c>
      <c r="M4592" s="7">
        <v>4397803000</v>
      </c>
      <c r="N4592" s="7">
        <v>1423151000</v>
      </c>
      <c r="O4592" s="20" t="str">
        <f t="shared" si="144"/>
        <v/>
      </c>
    </row>
    <row r="4593" spans="1:15">
      <c r="A4593" s="20" t="str">
        <f t="shared" si="145"/>
        <v>Söfnunarsjóður lífeyrisréttindaDeild I/Innlán</v>
      </c>
      <c r="B4593" s="20" t="str">
        <f>_xlfn.IFNA(INDEX(Listi!$AI:$AI,MATCH(C4593,Listi!$AJ:$AJ,0)),INDEX(Listi!T:T,MATCH(C4593,Listi!U:U,0)))</f>
        <v>Söfnunarsj.</v>
      </c>
      <c r="C4593" t="s">
        <v>272</v>
      </c>
      <c r="D4593" t="s">
        <v>273</v>
      </c>
      <c r="E4593" t="s">
        <v>276</v>
      </c>
      <c r="F4593" t="s">
        <v>49</v>
      </c>
      <c r="G4593" s="8" t="s">
        <v>359</v>
      </c>
      <c r="H4593" t="s">
        <v>50</v>
      </c>
      <c r="I4593" s="7">
        <v>0.5</v>
      </c>
      <c r="L4593" s="7">
        <v>2001731914</v>
      </c>
      <c r="M4593" s="7">
        <v>133561634</v>
      </c>
      <c r="N4593" s="7">
        <v>44803565</v>
      </c>
      <c r="O4593" s="20" t="str">
        <f t="shared" si="144"/>
        <v/>
      </c>
    </row>
    <row r="4594" spans="1:15">
      <c r="A4594" s="20" t="str">
        <f t="shared" si="145"/>
        <v>Söfnunarsjóður lífeyrisréttindaDeild III/Séreign</v>
      </c>
      <c r="B4594" s="20" t="str">
        <f>_xlfn.IFNA(INDEX(Listi!$AI:$AI,MATCH(C4594,Listi!$AJ:$AJ,0)),INDEX(Listi!T:T,MATCH(C4594,Listi!U:U,0)))</f>
        <v>Söfnunarsj.</v>
      </c>
      <c r="C4594" t="s">
        <v>272</v>
      </c>
      <c r="D4594" t="s">
        <v>599</v>
      </c>
      <c r="E4594" t="s">
        <v>276</v>
      </c>
      <c r="F4594" t="s">
        <v>49</v>
      </c>
      <c r="G4594" s="8" t="s">
        <v>359</v>
      </c>
      <c r="H4594" t="s">
        <v>50</v>
      </c>
      <c r="I4594" s="7">
        <v>8.6</v>
      </c>
      <c r="L4594" s="7">
        <v>24413085</v>
      </c>
      <c r="M4594" s="7">
        <v>24697577</v>
      </c>
      <c r="N4594" s="7">
        <v>900000</v>
      </c>
      <c r="O4594" s="20" t="str">
        <f t="shared" si="144"/>
        <v/>
      </c>
    </row>
    <row r="4595" spans="1:15">
      <c r="A4595" s="20" t="str">
        <f t="shared" si="145"/>
        <v>Söfnunarsjóður lífeyrisréttindaDeildII/Séreign</v>
      </c>
      <c r="B4595" s="20" t="str">
        <f>_xlfn.IFNA(INDEX(Listi!$AI:$AI,MATCH(C4595,Listi!$AJ:$AJ,0)),INDEX(Listi!T:T,MATCH(C4595,Listi!U:U,0)))</f>
        <v>Söfnunarsj.</v>
      </c>
      <c r="C4595" t="s">
        <v>272</v>
      </c>
      <c r="D4595" t="s">
        <v>586</v>
      </c>
      <c r="E4595" t="s">
        <v>276</v>
      </c>
      <c r="F4595" t="s">
        <v>49</v>
      </c>
      <c r="G4595" s="8" t="s">
        <v>359</v>
      </c>
      <c r="H4595" t="s">
        <v>50</v>
      </c>
      <c r="I4595" s="7">
        <v>5.0999999999999996</v>
      </c>
      <c r="L4595" s="7">
        <v>1654616477</v>
      </c>
      <c r="M4595" s="7">
        <v>128539213</v>
      </c>
      <c r="N4595" s="7">
        <v>22846291</v>
      </c>
      <c r="O4595" s="20" t="str">
        <f t="shared" si="144"/>
        <v/>
      </c>
    </row>
    <row r="4596" spans="1:15">
      <c r="A4596" s="20" t="str">
        <f t="shared" si="145"/>
        <v>Söfnunarsjóður lífeyrisréttindaSamtryggingardeild</v>
      </c>
      <c r="B4596" s="20" t="str">
        <f>_xlfn.IFNA(INDEX(Listi!$AI:$AI,MATCH(C4596,Listi!$AJ:$AJ,0)),INDEX(Listi!T:T,MATCH(C4596,Listi!U:U,0)))</f>
        <v>Söfnunarsj.</v>
      </c>
      <c r="C4596" t="s">
        <v>272</v>
      </c>
      <c r="D4596" t="s">
        <v>205</v>
      </c>
      <c r="E4596" t="s">
        <v>275</v>
      </c>
      <c r="F4596" t="s">
        <v>49</v>
      </c>
      <c r="G4596" s="8" t="s">
        <v>359</v>
      </c>
      <c r="H4596" t="s">
        <v>50</v>
      </c>
      <c r="I4596" s="7">
        <v>11.7</v>
      </c>
      <c r="L4596" s="7">
        <v>238978847889</v>
      </c>
      <c r="M4596" s="7">
        <v>4967193409</v>
      </c>
      <c r="N4596" s="7">
        <v>6076487652</v>
      </c>
      <c r="O4596" s="20" t="str">
        <f t="shared" si="144"/>
        <v/>
      </c>
    </row>
    <row r="4597" spans="1:15">
      <c r="A4597" s="20" t="str">
        <f t="shared" si="145"/>
        <v>Stapi lífeyrissjóðurSafn I</v>
      </c>
      <c r="B4597" s="20" t="str">
        <f>_xlfn.IFNA(INDEX(Listi!$AI:$AI,MATCH(C4597,Listi!$AJ:$AJ,0)),INDEX(Listi!T:T,MATCH(C4597,Listi!U:U,0)))</f>
        <v xml:space="preserve">Stapi  </v>
      </c>
      <c r="C4597" t="s">
        <v>209</v>
      </c>
      <c r="D4597" t="s">
        <v>210</v>
      </c>
      <c r="E4597" t="s">
        <v>276</v>
      </c>
      <c r="F4597" t="s">
        <v>49</v>
      </c>
      <c r="G4597" s="8" t="s">
        <v>359</v>
      </c>
      <c r="H4597" t="s">
        <v>50</v>
      </c>
      <c r="I4597" s="7">
        <v>9.4</v>
      </c>
      <c r="L4597" s="7">
        <v>2440828925</v>
      </c>
      <c r="M4597" s="7">
        <v>91567233</v>
      </c>
      <c r="N4597" s="7">
        <v>110755602</v>
      </c>
      <c r="O4597" s="20" t="str">
        <f t="shared" si="144"/>
        <v/>
      </c>
    </row>
    <row r="4598" spans="1:15">
      <c r="A4598" s="20" t="str">
        <f t="shared" si="145"/>
        <v>Stapi lífeyrissjóðurSafn II</v>
      </c>
      <c r="B4598" s="20" t="str">
        <f>_xlfn.IFNA(INDEX(Listi!$AI:$AI,MATCH(C4598,Listi!$AJ:$AJ,0)),INDEX(Listi!T:T,MATCH(C4598,Listi!U:U,0)))</f>
        <v xml:space="preserve">Stapi  </v>
      </c>
      <c r="C4598" t="s">
        <v>209</v>
      </c>
      <c r="D4598" t="s">
        <v>211</v>
      </c>
      <c r="E4598" t="s">
        <v>276</v>
      </c>
      <c r="F4598" t="s">
        <v>49</v>
      </c>
      <c r="G4598" s="8" t="s">
        <v>359</v>
      </c>
      <c r="H4598" t="s">
        <v>50</v>
      </c>
      <c r="I4598" s="7">
        <v>13.3</v>
      </c>
      <c r="L4598" s="7">
        <v>5710890273</v>
      </c>
      <c r="M4598" s="7">
        <v>262001316</v>
      </c>
      <c r="N4598" s="7">
        <v>164209410</v>
      </c>
      <c r="O4598" s="20" t="str">
        <f t="shared" si="144"/>
        <v/>
      </c>
    </row>
    <row r="4599" spans="1:15">
      <c r="A4599" s="20" t="str">
        <f t="shared" si="145"/>
        <v>Stapi lífeyrissjóðurSafn III</v>
      </c>
      <c r="B4599" s="20" t="str">
        <f>_xlfn.IFNA(INDEX(Listi!$AI:$AI,MATCH(C4599,Listi!$AJ:$AJ,0)),INDEX(Listi!T:T,MATCH(C4599,Listi!U:U,0)))</f>
        <v xml:space="preserve">Stapi  </v>
      </c>
      <c r="C4599" t="s">
        <v>209</v>
      </c>
      <c r="D4599" t="s">
        <v>212</v>
      </c>
      <c r="E4599" t="s">
        <v>276</v>
      </c>
      <c r="F4599" t="s">
        <v>49</v>
      </c>
      <c r="G4599" s="8" t="s">
        <v>359</v>
      </c>
      <c r="H4599" t="s">
        <v>50</v>
      </c>
      <c r="I4599" s="7">
        <v>-4.8099999999999996</v>
      </c>
      <c r="L4599" s="7">
        <v>268100084</v>
      </c>
      <c r="M4599" s="7">
        <v>24388890</v>
      </c>
      <c r="N4599" s="7">
        <v>9886128</v>
      </c>
      <c r="O4599" s="20" t="str">
        <f t="shared" si="144"/>
        <v/>
      </c>
    </row>
    <row r="4600" spans="1:15">
      <c r="A4600" s="20" t="str">
        <f t="shared" si="145"/>
        <v>Stapi lífeyrissjóðurTryggingardeild</v>
      </c>
      <c r="B4600" s="20" t="str">
        <f>_xlfn.IFNA(INDEX(Listi!$AI:$AI,MATCH(C4600,Listi!$AJ:$AJ,0)),INDEX(Listi!T:T,MATCH(C4600,Listi!U:U,0)))</f>
        <v xml:space="preserve">Stapi  </v>
      </c>
      <c r="C4600" t="s">
        <v>209</v>
      </c>
      <c r="D4600" t="s">
        <v>213</v>
      </c>
      <c r="E4600" t="s">
        <v>275</v>
      </c>
      <c r="F4600" t="s">
        <v>49</v>
      </c>
      <c r="G4600" s="8" t="s">
        <v>359</v>
      </c>
      <c r="H4600" t="s">
        <v>50</v>
      </c>
      <c r="I4600" s="7">
        <v>12.77</v>
      </c>
      <c r="L4600" s="7">
        <v>348661724246</v>
      </c>
      <c r="M4600" s="7">
        <v>13807615154</v>
      </c>
      <c r="N4600" s="7">
        <v>7912918911</v>
      </c>
      <c r="O4600" s="20" t="str">
        <f t="shared" si="144"/>
        <v/>
      </c>
    </row>
    <row r="4601" spans="1:15">
      <c r="A4601" s="20" t="str">
        <f t="shared" si="145"/>
        <v>Stapi lífeyrissjóðurVarfærnasafnið</v>
      </c>
      <c r="B4601" s="20" t="str">
        <f>_xlfn.IFNA(INDEX(Listi!$AI:$AI,MATCH(C4601,Listi!$AJ:$AJ,0)),INDEX(Listi!T:T,MATCH(C4601,Listi!U:U,0)))</f>
        <v xml:space="preserve">Stapi  </v>
      </c>
      <c r="C4601" t="s">
        <v>209</v>
      </c>
      <c r="D4601" t="s">
        <v>392</v>
      </c>
      <c r="E4601" t="s">
        <v>276</v>
      </c>
      <c r="F4601" t="s">
        <v>49</v>
      </c>
      <c r="G4601" s="8" t="s">
        <v>359</v>
      </c>
      <c r="H4601" t="s">
        <v>50</v>
      </c>
      <c r="I4601" s="7">
        <v>7.5</v>
      </c>
      <c r="L4601" s="7">
        <v>471986044</v>
      </c>
      <c r="M4601" s="7">
        <v>137399159</v>
      </c>
      <c r="N4601" s="7">
        <v>6994496</v>
      </c>
      <c r="O4601" s="20" t="str">
        <f t="shared" si="144"/>
        <v/>
      </c>
    </row>
    <row r="4602" spans="1:15">
      <c r="A4602" s="20" t="str">
        <f t="shared" si="145"/>
        <v>Almenni lífeyrissjóðurinnÆvisafn I</v>
      </c>
      <c r="B4602" s="20" t="str">
        <f>_xlfn.IFNA(INDEX(Listi!$AI:$AI,MATCH(C4602,Listi!$AJ:$AJ,0)),INDEX(Listi!T:T,MATCH(C4602,Listi!U:U,0)))</f>
        <v xml:space="preserve">Almenni </v>
      </c>
      <c r="C4602" t="s">
        <v>0</v>
      </c>
      <c r="D4602" t="s">
        <v>202</v>
      </c>
      <c r="E4602" t="s">
        <v>276</v>
      </c>
      <c r="F4602" t="s">
        <v>51</v>
      </c>
      <c r="G4602" s="8" t="s">
        <v>362</v>
      </c>
      <c r="H4602" t="s">
        <v>52</v>
      </c>
      <c r="I4602" s="7">
        <v>10.1</v>
      </c>
      <c r="L4602" s="7">
        <v>43068273823</v>
      </c>
      <c r="M4602" s="7">
        <v>4413720640</v>
      </c>
      <c r="N4602" s="7">
        <v>641257097</v>
      </c>
      <c r="O4602" s="20" t="str">
        <f t="shared" si="144"/>
        <v/>
      </c>
    </row>
    <row r="4603" spans="1:15">
      <c r="A4603" s="20" t="str">
        <f t="shared" si="145"/>
        <v>Almenni lífeyrissjóðurinnÆvisafn II</v>
      </c>
      <c r="B4603" s="20" t="str">
        <f>_xlfn.IFNA(INDEX(Listi!$AI:$AI,MATCH(C4603,Listi!$AJ:$AJ,0)),INDEX(Listi!T:T,MATCH(C4603,Listi!U:U,0)))</f>
        <v xml:space="preserve">Almenni </v>
      </c>
      <c r="C4603" t="s">
        <v>0</v>
      </c>
      <c r="D4603" t="s">
        <v>203</v>
      </c>
      <c r="E4603" t="s">
        <v>276</v>
      </c>
      <c r="F4603" t="s">
        <v>51</v>
      </c>
      <c r="G4603" s="8" t="s">
        <v>362</v>
      </c>
      <c r="H4603" t="s">
        <v>52</v>
      </c>
      <c r="I4603" s="7">
        <v>8.4</v>
      </c>
      <c r="L4603" s="7">
        <v>86460235807</v>
      </c>
      <c r="M4603" s="7">
        <v>3970537445</v>
      </c>
      <c r="N4603" s="7">
        <v>1539034493</v>
      </c>
      <c r="O4603" s="20" t="str">
        <f t="shared" si="144"/>
        <v/>
      </c>
    </row>
    <row r="4604" spans="1:15">
      <c r="A4604" s="20" t="str">
        <f t="shared" si="145"/>
        <v>Almenni lífeyrissjóðurinnÆvisafn III</v>
      </c>
      <c r="B4604" s="20" t="str">
        <f>_xlfn.IFNA(INDEX(Listi!$AI:$AI,MATCH(C4604,Listi!$AJ:$AJ,0)),INDEX(Listi!T:T,MATCH(C4604,Listi!U:U,0)))</f>
        <v xml:space="preserve">Almenni </v>
      </c>
      <c r="C4604" t="s">
        <v>0</v>
      </c>
      <c r="D4604" t="s">
        <v>204</v>
      </c>
      <c r="E4604" t="s">
        <v>276</v>
      </c>
      <c r="F4604" t="s">
        <v>51</v>
      </c>
      <c r="G4604" s="8" t="s">
        <v>362</v>
      </c>
      <c r="H4604" t="s">
        <v>52</v>
      </c>
      <c r="I4604" s="7">
        <v>4.7</v>
      </c>
      <c r="L4604" s="7">
        <v>33890180699</v>
      </c>
      <c r="M4604" s="7">
        <v>1571509194</v>
      </c>
      <c r="N4604" s="7">
        <v>920421683</v>
      </c>
      <c r="O4604" s="20" t="str">
        <f t="shared" si="144"/>
        <v/>
      </c>
    </row>
    <row r="4605" spans="1:15">
      <c r="A4605" s="20" t="str">
        <f t="shared" si="145"/>
        <v>Almenni lífeyrissjóðurinnHúsnæðissafn</v>
      </c>
      <c r="B4605" s="20" t="str">
        <f>_xlfn.IFNA(INDEX(Listi!$AI:$AI,MATCH(C4605,Listi!$AJ:$AJ,0)),INDEX(Listi!T:T,MATCH(C4605,Listi!U:U,0)))</f>
        <v xml:space="preserve">Almenni </v>
      </c>
      <c r="C4605" t="s">
        <v>0</v>
      </c>
      <c r="D4605" t="s">
        <v>315</v>
      </c>
      <c r="E4605" t="s">
        <v>276</v>
      </c>
      <c r="F4605" t="s">
        <v>51</v>
      </c>
      <c r="G4605" s="8" t="s">
        <v>362</v>
      </c>
      <c r="H4605" t="s">
        <v>52</v>
      </c>
      <c r="I4605" s="7">
        <v>2</v>
      </c>
      <c r="L4605" s="7">
        <v>487895879</v>
      </c>
      <c r="M4605" s="7">
        <v>166428361</v>
      </c>
      <c r="N4605" s="7">
        <v>18080096</v>
      </c>
      <c r="O4605" s="20" t="str">
        <f t="shared" si="144"/>
        <v/>
      </c>
    </row>
    <row r="4606" spans="1:15">
      <c r="A4606" s="20" t="str">
        <f t="shared" si="145"/>
        <v>Almenni lífeyrissjóðurinnInnlánssafn</v>
      </c>
      <c r="B4606" s="20" t="str">
        <f>_xlfn.IFNA(INDEX(Listi!$AI:$AI,MATCH(C4606,Listi!$AJ:$AJ,0)),INDEX(Listi!T:T,MATCH(C4606,Listi!U:U,0)))</f>
        <v xml:space="preserve">Almenni </v>
      </c>
      <c r="C4606" t="s">
        <v>0</v>
      </c>
      <c r="D4606" t="s">
        <v>1</v>
      </c>
      <c r="E4606" t="s">
        <v>276</v>
      </c>
      <c r="F4606" t="s">
        <v>51</v>
      </c>
      <c r="G4606" s="8" t="s">
        <v>362</v>
      </c>
      <c r="H4606" t="s">
        <v>52</v>
      </c>
      <c r="I4606" s="7">
        <v>1.1000000000000001</v>
      </c>
      <c r="L4606" s="7">
        <v>26587944379</v>
      </c>
      <c r="M4606" s="7">
        <v>1016779991</v>
      </c>
      <c r="N4606" s="7">
        <v>1031869724</v>
      </c>
      <c r="O4606" s="20" t="str">
        <f t="shared" si="144"/>
        <v/>
      </c>
    </row>
    <row r="4607" spans="1:15">
      <c r="A4607" s="20" t="str">
        <f t="shared" si="145"/>
        <v>Almenni lífeyrissjóðurinnRíkissafn langt</v>
      </c>
      <c r="B4607" s="20" t="str">
        <f>_xlfn.IFNA(INDEX(Listi!$AI:$AI,MATCH(C4607,Listi!$AJ:$AJ,0)),INDEX(Listi!T:T,MATCH(C4607,Listi!U:U,0)))</f>
        <v xml:space="preserve">Almenni </v>
      </c>
      <c r="C4607" t="s">
        <v>0</v>
      </c>
      <c r="D4607" t="s">
        <v>199</v>
      </c>
      <c r="E4607" t="s">
        <v>276</v>
      </c>
      <c r="F4607" t="s">
        <v>51</v>
      </c>
      <c r="G4607" s="8" t="s">
        <v>362</v>
      </c>
      <c r="H4607" t="s">
        <v>52</v>
      </c>
      <c r="I4607" s="7">
        <v>3.6</v>
      </c>
      <c r="L4607" s="7">
        <v>1193680171</v>
      </c>
      <c r="M4607" s="7">
        <v>61272573</v>
      </c>
      <c r="N4607" s="7">
        <v>40105929</v>
      </c>
      <c r="O4607" s="20" t="str">
        <f t="shared" si="144"/>
        <v/>
      </c>
    </row>
    <row r="4608" spans="1:15">
      <c r="A4608" s="20" t="str">
        <f t="shared" si="145"/>
        <v>Almenni lífeyrissjóðurinnRíkissafn stutt</v>
      </c>
      <c r="B4608" s="20" t="str">
        <f>_xlfn.IFNA(INDEX(Listi!$AI:$AI,MATCH(C4608,Listi!$AJ:$AJ,0)),INDEX(Listi!T:T,MATCH(C4608,Listi!U:U,0)))</f>
        <v xml:space="preserve">Almenni </v>
      </c>
      <c r="C4608" t="s">
        <v>0</v>
      </c>
      <c r="D4608" t="s">
        <v>200</v>
      </c>
      <c r="E4608" t="s">
        <v>276</v>
      </c>
      <c r="F4608" t="s">
        <v>51</v>
      </c>
      <c r="G4608" s="8" t="s">
        <v>362</v>
      </c>
      <c r="H4608" t="s">
        <v>52</v>
      </c>
      <c r="I4608" s="7">
        <v>0.8</v>
      </c>
      <c r="L4608" s="7">
        <v>541893627</v>
      </c>
      <c r="M4608" s="7">
        <v>20423158</v>
      </c>
      <c r="N4608" s="7">
        <v>14899899</v>
      </c>
      <c r="O4608" s="20" t="str">
        <f t="shared" si="144"/>
        <v/>
      </c>
    </row>
    <row r="4609" spans="1:15">
      <c r="A4609" s="20" t="str">
        <f t="shared" si="145"/>
        <v>Almenni lífeyrissjóðurinnTryggingadeild</v>
      </c>
      <c r="B4609" s="20" t="str">
        <f>_xlfn.IFNA(INDEX(Listi!$AI:$AI,MATCH(C4609,Listi!$AJ:$AJ,0)),INDEX(Listi!T:T,MATCH(C4609,Listi!U:U,0)))</f>
        <v xml:space="preserve">Almenni </v>
      </c>
      <c r="C4609" t="s">
        <v>0</v>
      </c>
      <c r="D4609" t="s">
        <v>201</v>
      </c>
      <c r="E4609" t="s">
        <v>275</v>
      </c>
      <c r="F4609" t="s">
        <v>51</v>
      </c>
      <c r="G4609" s="8" t="s">
        <v>362</v>
      </c>
      <c r="H4609" t="s">
        <v>52</v>
      </c>
      <c r="I4609" s="7">
        <v>7.7</v>
      </c>
      <c r="L4609" s="7">
        <v>174784296254</v>
      </c>
      <c r="M4609" s="7">
        <v>7497244534</v>
      </c>
      <c r="N4609" s="7">
        <v>3057046932</v>
      </c>
      <c r="O4609" s="20" t="str">
        <f t="shared" si="144"/>
        <v/>
      </c>
    </row>
    <row r="4610" spans="1:15">
      <c r="A4610" s="20" t="str">
        <f t="shared" si="145"/>
        <v>Arion banki hf.Erlend hlutabréf</v>
      </c>
      <c r="B4610" s="20" t="str">
        <f>_xlfn.IFNA(INDEX(Listi!$AI:$AI,MATCH(C4610,Listi!$AJ:$AJ,0)),INDEX(Listi!T:T,MATCH(C4610,Listi!U:U,0)))</f>
        <v xml:space="preserve">Arion banki </v>
      </c>
      <c r="C4610" t="s">
        <v>214</v>
      </c>
      <c r="D4610" t="s">
        <v>215</v>
      </c>
      <c r="E4610" t="s">
        <v>276</v>
      </c>
      <c r="F4610" t="s">
        <v>51</v>
      </c>
      <c r="G4610" s="8" t="s">
        <v>362</v>
      </c>
      <c r="H4610" t="s">
        <v>52</v>
      </c>
      <c r="I4610" s="7">
        <v>8.9</v>
      </c>
      <c r="L4610" s="7">
        <v>1149685000</v>
      </c>
      <c r="M4610" s="7">
        <v>49095000</v>
      </c>
      <c r="N4610" s="7">
        <v>10876000</v>
      </c>
      <c r="O4610" s="20" t="str">
        <f t="shared" ref="O4610:O4673" si="146">IFERROR(VLOOKUP(F4610,EhLykill,3,FALSE),"")</f>
        <v/>
      </c>
    </row>
    <row r="4611" spans="1:15">
      <c r="A4611" s="20" t="str">
        <f t="shared" si="145"/>
        <v>Arion banki hf.Innlend skuldabréf</v>
      </c>
      <c r="B4611" s="20" t="str">
        <f>_xlfn.IFNA(INDEX(Listi!$AI:$AI,MATCH(C4611,Listi!$AJ:$AJ,0)),INDEX(Listi!T:T,MATCH(C4611,Listi!U:U,0)))</f>
        <v xml:space="preserve">Arion banki </v>
      </c>
      <c r="C4611" t="s">
        <v>214</v>
      </c>
      <c r="D4611" t="s">
        <v>216</v>
      </c>
      <c r="E4611" t="s">
        <v>276</v>
      </c>
      <c r="F4611" t="s">
        <v>51</v>
      </c>
      <c r="G4611" s="8" t="s">
        <v>362</v>
      </c>
      <c r="H4611" t="s">
        <v>52</v>
      </c>
      <c r="I4611" s="7">
        <v>4.2</v>
      </c>
      <c r="L4611" s="7">
        <v>4446434000</v>
      </c>
      <c r="M4611" s="7">
        <v>344234000</v>
      </c>
      <c r="N4611" s="7">
        <v>44793000</v>
      </c>
      <c r="O4611" s="20" t="str">
        <f t="shared" si="146"/>
        <v/>
      </c>
    </row>
    <row r="4612" spans="1:15">
      <c r="A4612" s="20" t="str">
        <f t="shared" si="145"/>
        <v>Arion banki hf.Lífeyrisauki L1</v>
      </c>
      <c r="B4612" s="20" t="str">
        <f>_xlfn.IFNA(INDEX(Listi!$AI:$AI,MATCH(C4612,Listi!$AJ:$AJ,0)),INDEX(Listi!T:T,MATCH(C4612,Listi!U:U,0)))</f>
        <v xml:space="preserve">Arion banki </v>
      </c>
      <c r="C4612" t="s">
        <v>214</v>
      </c>
      <c r="D4612" t="s">
        <v>377</v>
      </c>
      <c r="E4612" t="s">
        <v>276</v>
      </c>
      <c r="F4612" t="s">
        <v>51</v>
      </c>
      <c r="G4612" s="8" t="s">
        <v>362</v>
      </c>
      <c r="H4612" t="s">
        <v>52</v>
      </c>
      <c r="I4612" s="7">
        <v>9.9</v>
      </c>
      <c r="L4612" s="7">
        <v>5887942000</v>
      </c>
      <c r="M4612" s="7">
        <v>1011885000</v>
      </c>
      <c r="N4612" s="7">
        <v>34615000</v>
      </c>
      <c r="O4612" s="20" t="str">
        <f t="shared" si="146"/>
        <v/>
      </c>
    </row>
    <row r="4613" spans="1:15">
      <c r="A4613" s="20" t="str">
        <f t="shared" si="145"/>
        <v>Arion banki hf.Lífeyrisauki L2</v>
      </c>
      <c r="B4613" s="20" t="str">
        <f>_xlfn.IFNA(INDEX(Listi!$AI:$AI,MATCH(C4613,Listi!$AJ:$AJ,0)),INDEX(Listi!T:T,MATCH(C4613,Listi!U:U,0)))</f>
        <v xml:space="preserve">Arion banki </v>
      </c>
      <c r="C4613" t="s">
        <v>214</v>
      </c>
      <c r="D4613" t="s">
        <v>372</v>
      </c>
      <c r="E4613" t="s">
        <v>276</v>
      </c>
      <c r="F4613" t="s">
        <v>51</v>
      </c>
      <c r="G4613" s="8" t="s">
        <v>362</v>
      </c>
      <c r="H4613" t="s">
        <v>52</v>
      </c>
      <c r="I4613" s="7">
        <v>8.5</v>
      </c>
      <c r="L4613" s="7">
        <v>21366380000</v>
      </c>
      <c r="M4613" s="7">
        <v>1613513000</v>
      </c>
      <c r="N4613" s="7">
        <v>92085000</v>
      </c>
      <c r="O4613" s="20" t="str">
        <f t="shared" si="146"/>
        <v/>
      </c>
    </row>
    <row r="4614" spans="1:15">
      <c r="A4614" s="20" t="str">
        <f t="shared" si="145"/>
        <v>Arion banki hf.Lífeyrisauki L3</v>
      </c>
      <c r="B4614" s="20" t="str">
        <f>_xlfn.IFNA(INDEX(Listi!$AI:$AI,MATCH(C4614,Listi!$AJ:$AJ,0)),INDEX(Listi!T:T,MATCH(C4614,Listi!U:U,0)))</f>
        <v xml:space="preserve">Arion banki </v>
      </c>
      <c r="C4614" t="s">
        <v>214</v>
      </c>
      <c r="D4614" t="s">
        <v>371</v>
      </c>
      <c r="E4614" t="s">
        <v>276</v>
      </c>
      <c r="F4614" t="s">
        <v>51</v>
      </c>
      <c r="G4614" s="8" t="s">
        <v>362</v>
      </c>
      <c r="H4614" t="s">
        <v>52</v>
      </c>
      <c r="I4614" s="7">
        <v>6.7</v>
      </c>
      <c r="L4614" s="7">
        <v>29714848000</v>
      </c>
      <c r="M4614" s="7">
        <v>2122481000</v>
      </c>
      <c r="N4614" s="7">
        <v>129566000</v>
      </c>
      <c r="O4614" s="20" t="str">
        <f t="shared" si="146"/>
        <v/>
      </c>
    </row>
    <row r="4615" spans="1:15">
      <c r="A4615" s="20" t="str">
        <f t="shared" si="145"/>
        <v>Arion banki hf.Lífeyrisauki L4</v>
      </c>
      <c r="B4615" s="20" t="str">
        <f>_xlfn.IFNA(INDEX(Listi!$AI:$AI,MATCH(C4615,Listi!$AJ:$AJ,0)),INDEX(Listi!T:T,MATCH(C4615,Listi!U:U,0)))</f>
        <v xml:space="preserve">Arion banki </v>
      </c>
      <c r="C4615" t="s">
        <v>214</v>
      </c>
      <c r="D4615" t="s">
        <v>587</v>
      </c>
      <c r="E4615" t="s">
        <v>276</v>
      </c>
      <c r="F4615" t="s">
        <v>51</v>
      </c>
      <c r="G4615" s="8" t="s">
        <v>362</v>
      </c>
      <c r="H4615" t="s">
        <v>52</v>
      </c>
      <c r="I4615" s="7">
        <v>5.0999999999999996</v>
      </c>
      <c r="L4615" s="7">
        <v>19306242000</v>
      </c>
      <c r="M4615" s="7">
        <v>1346647000</v>
      </c>
      <c r="N4615" s="7">
        <v>388052000</v>
      </c>
      <c r="O4615" s="20" t="str">
        <f t="shared" si="146"/>
        <v/>
      </c>
    </row>
    <row r="4616" spans="1:15">
      <c r="A4616" s="20" t="str">
        <f t="shared" si="145"/>
        <v>Arion banki hf.Lífeyrisauki L5</v>
      </c>
      <c r="B4616" s="20" t="str">
        <f>_xlfn.IFNA(INDEX(Listi!$AI:$AI,MATCH(C4616,Listi!$AJ:$AJ,0)),INDEX(Listi!T:T,MATCH(C4616,Listi!U:U,0)))</f>
        <v xml:space="preserve">Arion banki </v>
      </c>
      <c r="C4616" t="s">
        <v>214</v>
      </c>
      <c r="D4616" t="s">
        <v>369</v>
      </c>
      <c r="E4616" t="s">
        <v>276</v>
      </c>
      <c r="F4616" t="s">
        <v>51</v>
      </c>
      <c r="G4616" s="8" t="s">
        <v>362</v>
      </c>
      <c r="H4616" t="s">
        <v>52</v>
      </c>
      <c r="I4616" s="7">
        <v>1.2</v>
      </c>
      <c r="L4616" s="7">
        <v>44858554000</v>
      </c>
      <c r="M4616" s="7">
        <v>4018833000</v>
      </c>
      <c r="N4616" s="7">
        <v>933672000</v>
      </c>
      <c r="O4616" s="20" t="str">
        <f t="shared" si="146"/>
        <v/>
      </c>
    </row>
    <row r="4617" spans="1:15">
      <c r="A4617" s="20" t="str">
        <f t="shared" si="145"/>
        <v>Birta lífeyrissjóðurBlönduð leið</v>
      </c>
      <c r="B4617" s="20" t="str">
        <f>_xlfn.IFNA(INDEX(Listi!$AI:$AI,MATCH(C4617,Listi!$AJ:$AJ,0)),INDEX(Listi!T:T,MATCH(C4617,Listi!U:U,0)))</f>
        <v xml:space="preserve">Birta  </v>
      </c>
      <c r="C4617" t="s">
        <v>298</v>
      </c>
      <c r="D4617" t="s">
        <v>314</v>
      </c>
      <c r="E4617" t="s">
        <v>276</v>
      </c>
      <c r="F4617" t="s">
        <v>51</v>
      </c>
      <c r="G4617" s="8" t="s">
        <v>362</v>
      </c>
      <c r="H4617" t="s">
        <v>52</v>
      </c>
      <c r="I4617" s="7">
        <v>8.49</v>
      </c>
      <c r="L4617" s="7">
        <v>6929716201</v>
      </c>
      <c r="M4617" s="7">
        <v>253995298</v>
      </c>
      <c r="N4617" s="7">
        <v>139753585</v>
      </c>
      <c r="O4617" s="20" t="str">
        <f t="shared" si="146"/>
        <v/>
      </c>
    </row>
    <row r="4618" spans="1:15">
      <c r="A4618" s="20" t="str">
        <f t="shared" si="145"/>
        <v>Birta lífeyrissjóðurInnlánsleið</v>
      </c>
      <c r="B4618" s="20" t="str">
        <f>_xlfn.IFNA(INDEX(Listi!$AI:$AI,MATCH(C4618,Listi!$AJ:$AJ,0)),INDEX(Listi!T:T,MATCH(C4618,Listi!U:U,0)))</f>
        <v xml:space="preserve">Birta  </v>
      </c>
      <c r="C4618" t="s">
        <v>298</v>
      </c>
      <c r="D4618" t="s">
        <v>208</v>
      </c>
      <c r="E4618" t="s">
        <v>276</v>
      </c>
      <c r="F4618" t="s">
        <v>51</v>
      </c>
      <c r="G4618" s="8" t="s">
        <v>362</v>
      </c>
      <c r="H4618" t="s">
        <v>52</v>
      </c>
      <c r="I4618" s="7">
        <v>1.21</v>
      </c>
      <c r="L4618" s="7">
        <v>4108971332</v>
      </c>
      <c r="M4618" s="7">
        <v>264842424</v>
      </c>
      <c r="N4618" s="7">
        <v>174324836</v>
      </c>
      <c r="O4618" s="20" t="str">
        <f t="shared" si="146"/>
        <v/>
      </c>
    </row>
    <row r="4619" spans="1:15">
      <c r="A4619" s="20" t="str">
        <f t="shared" si="145"/>
        <v>Birta lífeyrissjóðurSamtryggingardeild</v>
      </c>
      <c r="B4619" s="20" t="str">
        <f>_xlfn.IFNA(INDEX(Listi!$AI:$AI,MATCH(C4619,Listi!$AJ:$AJ,0)),INDEX(Listi!T:T,MATCH(C4619,Listi!U:U,0)))</f>
        <v xml:space="preserve">Birta  </v>
      </c>
      <c r="C4619" t="s">
        <v>298</v>
      </c>
      <c r="D4619" t="s">
        <v>205</v>
      </c>
      <c r="E4619" t="s">
        <v>275</v>
      </c>
      <c r="F4619" t="s">
        <v>51</v>
      </c>
      <c r="G4619" s="8" t="s">
        <v>362</v>
      </c>
      <c r="H4619" t="s">
        <v>52</v>
      </c>
      <c r="I4619" s="7">
        <v>7.38</v>
      </c>
      <c r="L4619" s="7">
        <v>549755105944</v>
      </c>
      <c r="M4619" s="7">
        <v>18480897961</v>
      </c>
      <c r="N4619" s="7">
        <v>14075814006</v>
      </c>
      <c r="O4619" s="20" t="str">
        <f t="shared" si="146"/>
        <v/>
      </c>
    </row>
    <row r="4620" spans="1:15">
      <c r="A4620" s="20" t="str">
        <f t="shared" si="145"/>
        <v>Birta lífeyrissjóðurSkuldabréfaleið</v>
      </c>
      <c r="B4620" s="20" t="str">
        <f>_xlfn.IFNA(INDEX(Listi!$AI:$AI,MATCH(C4620,Listi!$AJ:$AJ,0)),INDEX(Listi!T:T,MATCH(C4620,Listi!U:U,0)))</f>
        <v xml:space="preserve">Birta  </v>
      </c>
      <c r="C4620" t="s">
        <v>298</v>
      </c>
      <c r="D4620" t="s">
        <v>313</v>
      </c>
      <c r="E4620" t="s">
        <v>276</v>
      </c>
      <c r="F4620" t="s">
        <v>51</v>
      </c>
      <c r="G4620" s="8" t="s">
        <v>362</v>
      </c>
      <c r="H4620" t="s">
        <v>52</v>
      </c>
      <c r="I4620" s="7">
        <v>3.82</v>
      </c>
      <c r="L4620" s="7">
        <v>8522374478</v>
      </c>
      <c r="M4620" s="7">
        <v>391005163</v>
      </c>
      <c r="N4620" s="7">
        <v>218104877</v>
      </c>
      <c r="O4620" s="20" t="str">
        <f t="shared" si="146"/>
        <v/>
      </c>
    </row>
    <row r="4621" spans="1:15">
      <c r="A4621" s="20" t="str">
        <f t="shared" si="145"/>
        <v>Birta lífeyrissjóðurTilgreind séreign</v>
      </c>
      <c r="B4621" s="20" t="str">
        <f>_xlfn.IFNA(INDEX(Listi!$AI:$AI,MATCH(C4621,Listi!$AJ:$AJ,0)),INDEX(Listi!T:T,MATCH(C4621,Listi!U:U,0)))</f>
        <v xml:space="preserve">Birta  </v>
      </c>
      <c r="C4621" t="s">
        <v>298</v>
      </c>
      <c r="D4621" t="s">
        <v>312</v>
      </c>
      <c r="E4621" t="s">
        <v>276</v>
      </c>
      <c r="F4621" t="s">
        <v>51</v>
      </c>
      <c r="G4621" s="8" t="s">
        <v>362</v>
      </c>
      <c r="H4621" t="s">
        <v>52</v>
      </c>
      <c r="I4621" s="7">
        <v>0</v>
      </c>
      <c r="L4621" s="7">
        <v>2234420297</v>
      </c>
      <c r="M4621" s="7">
        <v>511871981</v>
      </c>
      <c r="N4621" s="7">
        <v>36000223</v>
      </c>
      <c r="O4621" s="20" t="str">
        <f t="shared" si="146"/>
        <v/>
      </c>
    </row>
    <row r="4622" spans="1:15">
      <c r="A4622" s="20" t="str">
        <f t="shared" si="145"/>
        <v>Brú Lífeyrissjóður starfsmanna sveitarfélagaA-deild</v>
      </c>
      <c r="B4622" s="20" t="str">
        <f>_xlfn.IFNA(INDEX(Listi!$AI:$AI,MATCH(C4622,Listi!$AJ:$AJ,0)),INDEX(Listi!T:T,MATCH(C4622,Listi!U:U,0)))</f>
        <v>Brú</v>
      </c>
      <c r="C4622" t="s">
        <v>217</v>
      </c>
      <c r="D4622" t="s">
        <v>257</v>
      </c>
      <c r="E4622" t="s">
        <v>275</v>
      </c>
      <c r="F4622" t="s">
        <v>51</v>
      </c>
      <c r="G4622" s="8" t="s">
        <v>362</v>
      </c>
      <c r="H4622" t="s">
        <v>52</v>
      </c>
      <c r="I4622" s="7">
        <v>6.5</v>
      </c>
      <c r="L4622" s="7">
        <v>270469177889</v>
      </c>
      <c r="M4622" s="7">
        <v>13987858077</v>
      </c>
      <c r="N4622" s="7">
        <v>4793072329</v>
      </c>
      <c r="O4622" s="20" t="str">
        <f t="shared" si="146"/>
        <v/>
      </c>
    </row>
    <row r="4623" spans="1:15">
      <c r="A4623" s="20" t="str">
        <f t="shared" si="145"/>
        <v>Brú Lífeyrissjóður starfsmanna sveitarfélagaB-deild</v>
      </c>
      <c r="B4623" s="20" t="str">
        <f>_xlfn.IFNA(INDEX(Listi!$AI:$AI,MATCH(C4623,Listi!$AJ:$AJ,0)),INDEX(Listi!T:T,MATCH(C4623,Listi!U:U,0)))</f>
        <v>Brú</v>
      </c>
      <c r="C4623" t="s">
        <v>217</v>
      </c>
      <c r="D4623" t="s">
        <v>218</v>
      </c>
      <c r="E4623" t="s">
        <v>275</v>
      </c>
      <c r="F4623" t="s">
        <v>51</v>
      </c>
      <c r="G4623" s="8" t="s">
        <v>362</v>
      </c>
      <c r="H4623" t="s">
        <v>52</v>
      </c>
      <c r="I4623" s="7">
        <v>5.3</v>
      </c>
      <c r="L4623" s="7">
        <v>17004783831</v>
      </c>
      <c r="M4623" s="7">
        <v>119747694</v>
      </c>
      <c r="N4623" s="7">
        <v>3424817406</v>
      </c>
      <c r="O4623" s="20" t="str">
        <f t="shared" si="146"/>
        <v/>
      </c>
    </row>
    <row r="4624" spans="1:15">
      <c r="A4624" s="20" t="str">
        <f t="shared" si="145"/>
        <v>Brú Lífeyrissjóður starfsmanna sveitarfélagaV-deild</v>
      </c>
      <c r="B4624" s="20" t="str">
        <f>_xlfn.IFNA(INDEX(Listi!$AI:$AI,MATCH(C4624,Listi!$AJ:$AJ,0)),INDEX(Listi!T:T,MATCH(C4624,Listi!U:U,0)))</f>
        <v>Brú</v>
      </c>
      <c r="C4624" t="s">
        <v>217</v>
      </c>
      <c r="D4624" t="s">
        <v>219</v>
      </c>
      <c r="E4624" t="s">
        <v>275</v>
      </c>
      <c r="F4624" t="s">
        <v>51</v>
      </c>
      <c r="G4624" s="8" t="s">
        <v>362</v>
      </c>
      <c r="H4624" t="s">
        <v>52</v>
      </c>
      <c r="I4624" s="7">
        <v>6.5</v>
      </c>
      <c r="L4624" s="7">
        <v>54501394986</v>
      </c>
      <c r="M4624" s="7">
        <v>4188513374</v>
      </c>
      <c r="N4624" s="7">
        <v>455519059</v>
      </c>
      <c r="O4624" s="20" t="str">
        <f t="shared" si="146"/>
        <v/>
      </c>
    </row>
    <row r="4625" spans="1:15">
      <c r="A4625" s="20" t="str">
        <f t="shared" si="145"/>
        <v>Eftirlaunasj atvinnuflugmannaSamtryggingardeild</v>
      </c>
      <c r="B4625" s="20" t="str">
        <f>_xlfn.IFNA(INDEX(Listi!$AI:$AI,MATCH(C4625,Listi!$AJ:$AJ,0)),INDEX(Listi!T:T,MATCH(C4625,Listi!U:U,0)))</f>
        <v>EFÍA</v>
      </c>
      <c r="C4625" t="s">
        <v>220</v>
      </c>
      <c r="D4625" t="s">
        <v>205</v>
      </c>
      <c r="E4625" t="s">
        <v>275</v>
      </c>
      <c r="F4625" t="s">
        <v>51</v>
      </c>
      <c r="G4625" s="8" t="s">
        <v>362</v>
      </c>
      <c r="H4625" t="s">
        <v>52</v>
      </c>
      <c r="I4625" s="7">
        <v>7.07</v>
      </c>
      <c r="L4625" s="7">
        <v>58542663000</v>
      </c>
      <c r="M4625" s="7">
        <v>1477262000</v>
      </c>
      <c r="N4625" s="7">
        <v>1113313000</v>
      </c>
      <c r="O4625" s="20" t="str">
        <f t="shared" si="146"/>
        <v/>
      </c>
    </row>
    <row r="4626" spans="1:15">
      <c r="A4626" s="20" t="str">
        <f t="shared" si="145"/>
        <v>Festa - lífeyrissjóðurSamtryggingardeild</v>
      </c>
      <c r="B4626" s="20" t="str">
        <f>_xlfn.IFNA(INDEX(Listi!$AI:$AI,MATCH(C4626,Listi!$AJ:$AJ,0)),INDEX(Listi!T:T,MATCH(C4626,Listi!U:U,0)))</f>
        <v xml:space="preserve">Festa </v>
      </c>
      <c r="C4626" t="s">
        <v>221</v>
      </c>
      <c r="D4626" t="s">
        <v>205</v>
      </c>
      <c r="E4626" t="s">
        <v>275</v>
      </c>
      <c r="F4626" t="s">
        <v>51</v>
      </c>
      <c r="G4626" s="8" t="s">
        <v>362</v>
      </c>
      <c r="H4626" t="s">
        <v>52</v>
      </c>
      <c r="I4626" s="7">
        <v>7.63</v>
      </c>
      <c r="L4626" s="7">
        <v>246318113722</v>
      </c>
      <c r="M4626" s="7">
        <v>11138196907</v>
      </c>
      <c r="N4626" s="7">
        <v>5180938287</v>
      </c>
      <c r="O4626" s="20" t="str">
        <f t="shared" si="146"/>
        <v/>
      </c>
    </row>
    <row r="4627" spans="1:15">
      <c r="A4627" s="20" t="str">
        <f t="shared" si="145"/>
        <v>Festa - lífeyrissjóðurSparnaðarleið I</v>
      </c>
      <c r="B4627" s="20" t="str">
        <f>_xlfn.IFNA(INDEX(Listi!$AI:$AI,MATCH(C4627,Listi!$AJ:$AJ,0)),INDEX(Listi!T:T,MATCH(C4627,Listi!U:U,0)))</f>
        <v xml:space="preserve">Festa </v>
      </c>
      <c r="C4627" t="s">
        <v>221</v>
      </c>
      <c r="D4627" t="s">
        <v>464</v>
      </c>
      <c r="E4627" t="s">
        <v>276</v>
      </c>
      <c r="F4627" t="s">
        <v>51</v>
      </c>
      <c r="G4627" s="8" t="s">
        <v>362</v>
      </c>
      <c r="H4627" t="s">
        <v>52</v>
      </c>
      <c r="I4627" s="7">
        <v>0</v>
      </c>
      <c r="L4627" s="7">
        <v>75585319</v>
      </c>
      <c r="M4627" s="7">
        <v>37671409</v>
      </c>
      <c r="N4627" s="7">
        <v>2063969</v>
      </c>
      <c r="O4627" s="20" t="str">
        <f t="shared" si="146"/>
        <v/>
      </c>
    </row>
    <row r="4628" spans="1:15">
      <c r="A4628" s="20" t="str">
        <f t="shared" si="145"/>
        <v>Festa - lífeyrissjóðurSparnaðarleið II</v>
      </c>
      <c r="B4628" s="20" t="str">
        <f>_xlfn.IFNA(INDEX(Listi!$AI:$AI,MATCH(C4628,Listi!$AJ:$AJ,0)),INDEX(Listi!T:T,MATCH(C4628,Listi!U:U,0)))</f>
        <v xml:space="preserve">Festa </v>
      </c>
      <c r="C4628" t="s">
        <v>221</v>
      </c>
      <c r="D4628" t="s">
        <v>388</v>
      </c>
      <c r="E4628" t="s">
        <v>276</v>
      </c>
      <c r="F4628" t="s">
        <v>51</v>
      </c>
      <c r="G4628" s="8" t="s">
        <v>362</v>
      </c>
      <c r="H4628" t="s">
        <v>52</v>
      </c>
      <c r="I4628" s="7">
        <v>6.63</v>
      </c>
      <c r="L4628" s="7">
        <v>1113180693</v>
      </c>
      <c r="M4628" s="7">
        <v>134564310</v>
      </c>
      <c r="N4628" s="7">
        <v>19363084</v>
      </c>
      <c r="O4628" s="20" t="str">
        <f t="shared" si="146"/>
        <v/>
      </c>
    </row>
    <row r="4629" spans="1:15">
      <c r="A4629" s="20" t="str">
        <f t="shared" si="145"/>
        <v>Frjálsi lífeyrissjóðurinnDeild/leið I</v>
      </c>
      <c r="B4629" s="20" t="str">
        <f>_xlfn.IFNA(INDEX(Listi!$AI:$AI,MATCH(C4629,Listi!$AJ:$AJ,0)),INDEX(Listi!T:T,MATCH(C4629,Listi!U:U,0)))</f>
        <v xml:space="preserve">Frjálsi </v>
      </c>
      <c r="C4629" t="s">
        <v>222</v>
      </c>
      <c r="D4629" t="s">
        <v>223</v>
      </c>
      <c r="E4629" t="s">
        <v>276</v>
      </c>
      <c r="F4629" t="s">
        <v>51</v>
      </c>
      <c r="G4629" s="8" t="s">
        <v>362</v>
      </c>
      <c r="H4629" t="s">
        <v>52</v>
      </c>
      <c r="I4629" s="7">
        <v>8.1</v>
      </c>
      <c r="L4629" s="7">
        <v>199278730000</v>
      </c>
      <c r="M4629" s="7">
        <v>10813020000</v>
      </c>
      <c r="N4629" s="7">
        <v>2178012000</v>
      </c>
      <c r="O4629" s="20" t="str">
        <f t="shared" si="146"/>
        <v/>
      </c>
    </row>
    <row r="4630" spans="1:15">
      <c r="A4630" s="20" t="str">
        <f t="shared" si="145"/>
        <v>Frjálsi lífeyrissjóðurinnDeild/leið II</v>
      </c>
      <c r="B4630" s="20" t="str">
        <f>_xlfn.IFNA(INDEX(Listi!$AI:$AI,MATCH(C4630,Listi!$AJ:$AJ,0)),INDEX(Listi!T:T,MATCH(C4630,Listi!U:U,0)))</f>
        <v xml:space="preserve">Frjálsi </v>
      </c>
      <c r="C4630" t="s">
        <v>222</v>
      </c>
      <c r="D4630" t="s">
        <v>224</v>
      </c>
      <c r="E4630" t="s">
        <v>276</v>
      </c>
      <c r="F4630" t="s">
        <v>51</v>
      </c>
      <c r="G4630" s="8" t="s">
        <v>362</v>
      </c>
      <c r="H4630" t="s">
        <v>52</v>
      </c>
      <c r="I4630" s="7">
        <v>5.8</v>
      </c>
      <c r="L4630" s="7">
        <v>29681370000</v>
      </c>
      <c r="M4630" s="7">
        <v>1864883000</v>
      </c>
      <c r="N4630" s="7">
        <v>401735000</v>
      </c>
      <c r="O4630" s="20" t="str">
        <f t="shared" si="146"/>
        <v/>
      </c>
    </row>
    <row r="4631" spans="1:15">
      <c r="A4631" s="20" t="str">
        <f t="shared" si="145"/>
        <v>Frjálsi lífeyrissjóðurinnDeild/leið III</v>
      </c>
      <c r="B4631" s="20" t="str">
        <f>_xlfn.IFNA(INDEX(Listi!$AI:$AI,MATCH(C4631,Listi!$AJ:$AJ,0)),INDEX(Listi!T:T,MATCH(C4631,Listi!U:U,0)))</f>
        <v xml:space="preserve">Frjálsi </v>
      </c>
      <c r="C4631" t="s">
        <v>222</v>
      </c>
      <c r="D4631" t="s">
        <v>225</v>
      </c>
      <c r="E4631" t="s">
        <v>276</v>
      </c>
      <c r="F4631" t="s">
        <v>51</v>
      </c>
      <c r="G4631" s="8" t="s">
        <v>362</v>
      </c>
      <c r="H4631" t="s">
        <v>52</v>
      </c>
      <c r="I4631" s="7">
        <v>3.7</v>
      </c>
      <c r="L4631" s="7">
        <v>43554797000</v>
      </c>
      <c r="M4631" s="7">
        <v>2564479000</v>
      </c>
      <c r="N4631" s="7">
        <v>1456678000</v>
      </c>
      <c r="O4631" s="20" t="str">
        <f t="shared" si="146"/>
        <v/>
      </c>
    </row>
    <row r="4632" spans="1:15">
      <c r="A4632" s="20" t="str">
        <f t="shared" si="145"/>
        <v>Frjálsi lífeyrissjóðurinnFrjálsi Áhætta</v>
      </c>
      <c r="B4632" s="20" t="str">
        <f>_xlfn.IFNA(INDEX(Listi!$AI:$AI,MATCH(C4632,Listi!$AJ:$AJ,0)),INDEX(Listi!T:T,MATCH(C4632,Listi!U:U,0)))</f>
        <v xml:space="preserve">Frjálsi </v>
      </c>
      <c r="C4632" t="s">
        <v>222</v>
      </c>
      <c r="D4632" t="s">
        <v>226</v>
      </c>
      <c r="E4632" t="s">
        <v>276</v>
      </c>
      <c r="F4632" t="s">
        <v>51</v>
      </c>
      <c r="G4632" s="8" t="s">
        <v>362</v>
      </c>
      <c r="H4632" t="s">
        <v>52</v>
      </c>
      <c r="I4632" s="7">
        <v>8.9</v>
      </c>
      <c r="L4632" s="7">
        <v>2707615000</v>
      </c>
      <c r="M4632" s="7">
        <v>335331000</v>
      </c>
      <c r="N4632" s="7">
        <v>1872000</v>
      </c>
      <c r="O4632" s="20" t="str">
        <f t="shared" si="146"/>
        <v/>
      </c>
    </row>
    <row r="4633" spans="1:15">
      <c r="A4633" s="20" t="str">
        <f t="shared" si="145"/>
        <v>Frjálsi lífeyrissjóðurinnSameiginleg deild</v>
      </c>
      <c r="B4633" s="20" t="str">
        <f>_xlfn.IFNA(INDEX(Listi!$AI:$AI,MATCH(C4633,Listi!$AJ:$AJ,0)),INDEX(Listi!T:T,MATCH(C4633,Listi!U:U,0)))</f>
        <v xml:space="preserve">Frjálsi </v>
      </c>
      <c r="C4633" t="s">
        <v>222</v>
      </c>
      <c r="D4633" t="s">
        <v>311</v>
      </c>
      <c r="E4633" t="s">
        <v>276</v>
      </c>
      <c r="F4633" t="s">
        <v>51</v>
      </c>
      <c r="G4633" s="8" t="s">
        <v>362</v>
      </c>
      <c r="H4633" t="s">
        <v>52</v>
      </c>
      <c r="I4633" s="7">
        <v>0</v>
      </c>
      <c r="L4633" s="7">
        <v>0</v>
      </c>
      <c r="M4633" s="7">
        <v>0</v>
      </c>
      <c r="N4633" s="7">
        <v>0</v>
      </c>
      <c r="O4633" s="20" t="str">
        <f t="shared" si="146"/>
        <v/>
      </c>
    </row>
    <row r="4634" spans="1:15">
      <c r="A4634" s="20" t="str">
        <f t="shared" si="145"/>
        <v>Frjálsi lífeyrissjóðurinnSamtryggingardeild</v>
      </c>
      <c r="B4634" s="20" t="str">
        <f>_xlfn.IFNA(INDEX(Listi!$AI:$AI,MATCH(C4634,Listi!$AJ:$AJ,0)),INDEX(Listi!T:T,MATCH(C4634,Listi!U:U,0)))</f>
        <v xml:space="preserve">Frjálsi </v>
      </c>
      <c r="C4634" t="s">
        <v>222</v>
      </c>
      <c r="D4634" t="s">
        <v>205</v>
      </c>
      <c r="E4634" t="s">
        <v>275</v>
      </c>
      <c r="F4634" t="s">
        <v>51</v>
      </c>
      <c r="G4634" s="8" t="s">
        <v>362</v>
      </c>
      <c r="H4634" t="s">
        <v>52</v>
      </c>
      <c r="I4634" s="7">
        <v>6.5</v>
      </c>
      <c r="L4634" s="7">
        <v>127148465000</v>
      </c>
      <c r="M4634" s="7">
        <v>7524433000</v>
      </c>
      <c r="N4634" s="7">
        <v>1254273000</v>
      </c>
      <c r="O4634" s="20" t="str">
        <f t="shared" si="146"/>
        <v/>
      </c>
    </row>
    <row r="4635" spans="1:15">
      <c r="A4635" s="20" t="str">
        <f t="shared" si="145"/>
        <v>Gildi - lífeyrissjóðurFramtíðarsýn 1</v>
      </c>
      <c r="B4635" s="20" t="str">
        <f>_xlfn.IFNA(INDEX(Listi!$AI:$AI,MATCH(C4635,Listi!$AJ:$AJ,0)),INDEX(Listi!T:T,MATCH(C4635,Listi!U:U,0)))</f>
        <v xml:space="preserve">Gildi  </v>
      </c>
      <c r="C4635" t="s">
        <v>227</v>
      </c>
      <c r="D4635" t="s">
        <v>373</v>
      </c>
      <c r="E4635" t="s">
        <v>276</v>
      </c>
      <c r="F4635" t="s">
        <v>51</v>
      </c>
      <c r="G4635" s="8" t="s">
        <v>362</v>
      </c>
      <c r="H4635" t="s">
        <v>52</v>
      </c>
      <c r="I4635" s="7">
        <v>7.5</v>
      </c>
      <c r="L4635" s="7">
        <v>3223959491</v>
      </c>
      <c r="M4635" s="7">
        <v>185065371</v>
      </c>
      <c r="N4635" s="7">
        <v>99697779</v>
      </c>
      <c r="O4635" s="20" t="str">
        <f t="shared" si="146"/>
        <v/>
      </c>
    </row>
    <row r="4636" spans="1:15">
      <c r="A4636" s="20" t="str">
        <f t="shared" si="145"/>
        <v>Gildi - lífeyrissjóðurFramtíðarsýn 2</v>
      </c>
      <c r="B4636" s="20" t="str">
        <f>_xlfn.IFNA(INDEX(Listi!$AI:$AI,MATCH(C4636,Listi!$AJ:$AJ,0)),INDEX(Listi!T:T,MATCH(C4636,Listi!U:U,0)))</f>
        <v xml:space="preserve">Gildi  </v>
      </c>
      <c r="C4636" t="s">
        <v>227</v>
      </c>
      <c r="D4636" t="s">
        <v>374</v>
      </c>
      <c r="E4636" t="s">
        <v>276</v>
      </c>
      <c r="F4636" t="s">
        <v>51</v>
      </c>
      <c r="G4636" s="8" t="s">
        <v>362</v>
      </c>
      <c r="H4636" t="s">
        <v>52</v>
      </c>
      <c r="I4636" s="7">
        <v>6</v>
      </c>
      <c r="L4636" s="7">
        <v>3172355810</v>
      </c>
      <c r="M4636" s="7">
        <v>227598529</v>
      </c>
      <c r="N4636" s="7">
        <v>70042741</v>
      </c>
      <c r="O4636" s="20" t="str">
        <f t="shared" si="146"/>
        <v/>
      </c>
    </row>
    <row r="4637" spans="1:15">
      <c r="A4637" s="20" t="str">
        <f t="shared" si="145"/>
        <v>Gildi - lífeyrissjóðurFramtíðarsýn 3</v>
      </c>
      <c r="B4637" s="20" t="str">
        <f>_xlfn.IFNA(INDEX(Listi!$AI:$AI,MATCH(C4637,Listi!$AJ:$AJ,0)),INDEX(Listi!T:T,MATCH(C4637,Listi!U:U,0)))</f>
        <v xml:space="preserve">Gildi  </v>
      </c>
      <c r="C4637" t="s">
        <v>227</v>
      </c>
      <c r="D4637" t="s">
        <v>380</v>
      </c>
      <c r="E4637" t="s">
        <v>276</v>
      </c>
      <c r="F4637" t="s">
        <v>51</v>
      </c>
      <c r="G4637" s="8" t="s">
        <v>362</v>
      </c>
      <c r="H4637" t="s">
        <v>52</v>
      </c>
      <c r="I4637" s="7">
        <v>1.2</v>
      </c>
      <c r="L4637" s="7">
        <v>1220667693</v>
      </c>
      <c r="M4637" s="7">
        <v>206427664</v>
      </c>
      <c r="N4637" s="7">
        <v>61376636</v>
      </c>
      <c r="O4637" s="20" t="str">
        <f t="shared" si="146"/>
        <v/>
      </c>
    </row>
    <row r="4638" spans="1:15">
      <c r="A4638" s="20" t="str">
        <f t="shared" si="145"/>
        <v>Gildi - lífeyrissjóðurSamtryggingardeild</v>
      </c>
      <c r="B4638" s="20" t="str">
        <f>_xlfn.IFNA(INDEX(Listi!$AI:$AI,MATCH(C4638,Listi!$AJ:$AJ,0)),INDEX(Listi!T:T,MATCH(C4638,Listi!U:U,0)))</f>
        <v xml:space="preserve">Gildi  </v>
      </c>
      <c r="C4638" t="s">
        <v>227</v>
      </c>
      <c r="D4638" t="s">
        <v>205</v>
      </c>
      <c r="E4638" t="s">
        <v>275</v>
      </c>
      <c r="F4638" t="s">
        <v>51</v>
      </c>
      <c r="G4638" s="8" t="s">
        <v>362</v>
      </c>
      <c r="H4638" t="s">
        <v>52</v>
      </c>
      <c r="I4638" s="7">
        <v>8.4</v>
      </c>
      <c r="L4638" s="7">
        <v>908474103084</v>
      </c>
      <c r="M4638" s="7">
        <v>33404441428</v>
      </c>
      <c r="N4638" s="7">
        <v>20772915594</v>
      </c>
      <c r="O4638" s="20" t="str">
        <f t="shared" si="146"/>
        <v/>
      </c>
    </row>
    <row r="4639" spans="1:15">
      <c r="A4639" s="20" t="str">
        <f t="shared" si="145"/>
        <v>Íslandsbanki hf.Erlend verðbréf</v>
      </c>
      <c r="B4639" s="20" t="str">
        <f>_xlfn.IFNA(INDEX(Listi!$AI:$AI,MATCH(C4639,Listi!$AJ:$AJ,0)),INDEX(Listi!T:T,MATCH(C4639,Listi!U:U,0)))</f>
        <v>Íslandsbanki</v>
      </c>
      <c r="C4639" t="s">
        <v>228</v>
      </c>
      <c r="D4639" t="s">
        <v>229</v>
      </c>
      <c r="E4639" t="s">
        <v>276</v>
      </c>
      <c r="F4639" t="s">
        <v>51</v>
      </c>
      <c r="G4639" s="8" t="s">
        <v>362</v>
      </c>
      <c r="H4639" t="s">
        <v>52</v>
      </c>
      <c r="I4639" s="7">
        <v>8.43</v>
      </c>
      <c r="L4639" s="7">
        <v>1602556114</v>
      </c>
      <c r="M4639" s="7">
        <v>15640340</v>
      </c>
      <c r="N4639" s="7">
        <v>15279587</v>
      </c>
      <c r="O4639" s="20" t="str">
        <f t="shared" si="146"/>
        <v/>
      </c>
    </row>
    <row r="4640" spans="1:15">
      <c r="A4640" s="20" t="str">
        <f t="shared" ref="A4640:A4701" si="147">CONCATENATE(C4640,D4640)</f>
        <v>Íslandsbanki hf.Húsnæðisleið</v>
      </c>
      <c r="B4640" s="20" t="str">
        <f>_xlfn.IFNA(INDEX(Listi!$AI:$AI,MATCH(C4640,Listi!$AJ:$AJ,0)),INDEX(Listi!T:T,MATCH(C4640,Listi!U:U,0)))</f>
        <v>Íslandsbanki</v>
      </c>
      <c r="C4640" t="s">
        <v>228</v>
      </c>
      <c r="D4640" t="s">
        <v>307</v>
      </c>
      <c r="E4640" t="s">
        <v>276</v>
      </c>
      <c r="F4640" t="s">
        <v>51</v>
      </c>
      <c r="G4640" s="8" t="s">
        <v>362</v>
      </c>
      <c r="H4640" t="s">
        <v>52</v>
      </c>
      <c r="I4640" s="7">
        <v>0</v>
      </c>
      <c r="L4640" s="7">
        <v>2334808209</v>
      </c>
      <c r="M4640" s="7">
        <v>1128225985</v>
      </c>
      <c r="N4640" s="7">
        <v>7159457</v>
      </c>
      <c r="O4640" s="20" t="str">
        <f t="shared" si="146"/>
        <v/>
      </c>
    </row>
    <row r="4641" spans="1:15">
      <c r="A4641" s="20" t="str">
        <f t="shared" si="147"/>
        <v>Íslandsbanki hf.Lífeyrisreikningur-óverðtryggður</v>
      </c>
      <c r="B4641" s="20" t="str">
        <f>_xlfn.IFNA(INDEX(Listi!$AI:$AI,MATCH(C4641,Listi!$AJ:$AJ,0)),INDEX(Listi!T:T,MATCH(C4641,Listi!U:U,0)))</f>
        <v>Íslandsbanki</v>
      </c>
      <c r="C4641" t="s">
        <v>228</v>
      </c>
      <c r="D4641" t="s">
        <v>231</v>
      </c>
      <c r="E4641" t="s">
        <v>276</v>
      </c>
      <c r="F4641" t="s">
        <v>51</v>
      </c>
      <c r="G4641" s="8" t="s">
        <v>362</v>
      </c>
      <c r="H4641" t="s">
        <v>52</v>
      </c>
      <c r="I4641" s="7">
        <v>0.7</v>
      </c>
      <c r="L4641" s="7">
        <v>2506311736</v>
      </c>
      <c r="M4641" s="7">
        <v>879015901</v>
      </c>
      <c r="N4641" s="7">
        <v>95740979</v>
      </c>
      <c r="O4641" s="20" t="str">
        <f t="shared" si="146"/>
        <v/>
      </c>
    </row>
    <row r="4642" spans="1:15">
      <c r="A4642" s="20" t="str">
        <f t="shared" si="147"/>
        <v>Íslandsbanki hf.Lífeyrisreikningur-verðtryggður</v>
      </c>
      <c r="B4642" s="20" t="str">
        <f>_xlfn.IFNA(INDEX(Listi!$AI:$AI,MATCH(C4642,Listi!$AJ:$AJ,0)),INDEX(Listi!T:T,MATCH(C4642,Listi!U:U,0)))</f>
        <v>Íslandsbanki</v>
      </c>
      <c r="C4642" t="s">
        <v>228</v>
      </c>
      <c r="D4642" t="s">
        <v>232</v>
      </c>
      <c r="E4642" t="s">
        <v>276</v>
      </c>
      <c r="F4642" t="s">
        <v>51</v>
      </c>
      <c r="G4642" s="8" t="s">
        <v>362</v>
      </c>
      <c r="H4642" t="s">
        <v>52</v>
      </c>
      <c r="I4642" s="7">
        <v>1.34</v>
      </c>
      <c r="L4642" s="7">
        <v>35933944171</v>
      </c>
      <c r="M4642" s="7">
        <v>3575627585</v>
      </c>
      <c r="N4642" s="7">
        <v>973599891</v>
      </c>
      <c r="O4642" s="20" t="str">
        <f t="shared" si="146"/>
        <v/>
      </c>
    </row>
    <row r="4643" spans="1:15">
      <c r="A4643" s="20" t="str">
        <f t="shared" si="147"/>
        <v>Íslandsbanki hf.Löng ríkisskuldabréf</v>
      </c>
      <c r="B4643" s="20" t="str">
        <f>_xlfn.IFNA(INDEX(Listi!$AI:$AI,MATCH(C4643,Listi!$AJ:$AJ,0)),INDEX(Listi!T:T,MATCH(C4643,Listi!U:U,0)))</f>
        <v>Íslandsbanki</v>
      </c>
      <c r="C4643" t="s">
        <v>228</v>
      </c>
      <c r="D4643" t="s">
        <v>233</v>
      </c>
      <c r="E4643" t="s">
        <v>276</v>
      </c>
      <c r="F4643" t="s">
        <v>51</v>
      </c>
      <c r="G4643" s="8" t="s">
        <v>362</v>
      </c>
      <c r="H4643" t="s">
        <v>52</v>
      </c>
      <c r="I4643" s="7">
        <v>2.87</v>
      </c>
      <c r="L4643" s="7">
        <v>753232602</v>
      </c>
      <c r="M4643" s="7">
        <v>52540738</v>
      </c>
      <c r="N4643" s="7">
        <v>25520229</v>
      </c>
      <c r="O4643" s="20" t="str">
        <f t="shared" si="146"/>
        <v/>
      </c>
    </row>
    <row r="4644" spans="1:15">
      <c r="A4644" s="20" t="str">
        <f t="shared" si="147"/>
        <v>Íslandsbanki hf.Stýring A</v>
      </c>
      <c r="B4644" s="20" t="str">
        <f>_xlfn.IFNA(INDEX(Listi!$AI:$AI,MATCH(C4644,Listi!$AJ:$AJ,0)),INDEX(Listi!T:T,MATCH(C4644,Listi!U:U,0)))</f>
        <v>Íslandsbanki</v>
      </c>
      <c r="C4644" t="s">
        <v>228</v>
      </c>
      <c r="D4644" t="s">
        <v>234</v>
      </c>
      <c r="E4644" t="s">
        <v>276</v>
      </c>
      <c r="F4644" t="s">
        <v>51</v>
      </c>
      <c r="G4644" s="8" t="s">
        <v>362</v>
      </c>
      <c r="H4644" t="s">
        <v>52</v>
      </c>
      <c r="I4644" s="7">
        <v>2.66</v>
      </c>
      <c r="L4644" s="7">
        <v>4133723797</v>
      </c>
      <c r="M4644" s="7">
        <v>215966902</v>
      </c>
      <c r="N4644" s="7">
        <v>124877843</v>
      </c>
      <c r="O4644" s="20" t="str">
        <f t="shared" si="146"/>
        <v/>
      </c>
    </row>
    <row r="4645" spans="1:15">
      <c r="A4645" s="20" t="str">
        <f t="shared" si="147"/>
        <v>Íslandsbanki hf.Stýring B</v>
      </c>
      <c r="B4645" s="20" t="str">
        <f>_xlfn.IFNA(INDEX(Listi!$AI:$AI,MATCH(C4645,Listi!$AJ:$AJ,0)),INDEX(Listi!T:T,MATCH(C4645,Listi!U:U,0)))</f>
        <v>Íslandsbanki</v>
      </c>
      <c r="C4645" t="s">
        <v>228</v>
      </c>
      <c r="D4645" t="s">
        <v>235</v>
      </c>
      <c r="E4645" t="s">
        <v>276</v>
      </c>
      <c r="F4645" t="s">
        <v>51</v>
      </c>
      <c r="G4645" s="8" t="s">
        <v>362</v>
      </c>
      <c r="H4645" t="s">
        <v>52</v>
      </c>
      <c r="I4645" s="7">
        <v>3.58</v>
      </c>
      <c r="L4645" s="7">
        <v>5860247393</v>
      </c>
      <c r="M4645" s="7">
        <v>508591885</v>
      </c>
      <c r="N4645" s="7">
        <v>77897125</v>
      </c>
      <c r="O4645" s="20" t="str">
        <f t="shared" si="146"/>
        <v/>
      </c>
    </row>
    <row r="4646" spans="1:15">
      <c r="A4646" s="20" t="str">
        <f t="shared" si="147"/>
        <v>Íslandsbanki hf.Stýring C</v>
      </c>
      <c r="B4646" s="20" t="str">
        <f>_xlfn.IFNA(INDEX(Listi!$AI:$AI,MATCH(C4646,Listi!$AJ:$AJ,0)),INDEX(Listi!T:T,MATCH(C4646,Listi!U:U,0)))</f>
        <v>Íslandsbanki</v>
      </c>
      <c r="C4646" t="s">
        <v>228</v>
      </c>
      <c r="D4646" t="s">
        <v>236</v>
      </c>
      <c r="E4646" t="s">
        <v>276</v>
      </c>
      <c r="F4646" t="s">
        <v>51</v>
      </c>
      <c r="G4646" s="8" t="s">
        <v>362</v>
      </c>
      <c r="H4646" t="s">
        <v>52</v>
      </c>
      <c r="I4646" s="7">
        <v>4.4800000000000004</v>
      </c>
      <c r="L4646" s="7">
        <v>8014427899</v>
      </c>
      <c r="M4646" s="7">
        <v>751053797</v>
      </c>
      <c r="N4646" s="7">
        <v>58531298</v>
      </c>
      <c r="O4646" s="20" t="str">
        <f t="shared" si="146"/>
        <v/>
      </c>
    </row>
    <row r="4647" spans="1:15">
      <c r="A4647" s="20" t="str">
        <f t="shared" si="147"/>
        <v>Íslandsbanki hf.Stýring D</v>
      </c>
      <c r="B4647" s="20" t="str">
        <f>_xlfn.IFNA(INDEX(Listi!$AI:$AI,MATCH(C4647,Listi!$AJ:$AJ,0)),INDEX(Listi!T:T,MATCH(C4647,Listi!U:U,0)))</f>
        <v>Íslandsbanki</v>
      </c>
      <c r="C4647" t="s">
        <v>228</v>
      </c>
      <c r="D4647" t="s">
        <v>237</v>
      </c>
      <c r="E4647" t="s">
        <v>276</v>
      </c>
      <c r="F4647" t="s">
        <v>51</v>
      </c>
      <c r="G4647" s="8" t="s">
        <v>362</v>
      </c>
      <c r="H4647" t="s">
        <v>52</v>
      </c>
      <c r="I4647" s="7">
        <v>5.71</v>
      </c>
      <c r="L4647" s="7">
        <v>5826614423</v>
      </c>
      <c r="M4647" s="7">
        <v>1371163557</v>
      </c>
      <c r="N4647" s="7">
        <v>36861109</v>
      </c>
      <c r="O4647" s="20" t="str">
        <f t="shared" si="146"/>
        <v/>
      </c>
    </row>
    <row r="4648" spans="1:15">
      <c r="A4648" s="20" t="str">
        <f t="shared" si="147"/>
        <v>Íslandsbanki hf.Stýring E</v>
      </c>
      <c r="B4648" s="20" t="str">
        <f>_xlfn.IFNA(INDEX(Listi!$AI:$AI,MATCH(C4648,Listi!$AJ:$AJ,0)),INDEX(Listi!T:T,MATCH(C4648,Listi!U:U,0)))</f>
        <v>Íslandsbanki</v>
      </c>
      <c r="C4648" t="s">
        <v>228</v>
      </c>
      <c r="D4648" t="s">
        <v>580</v>
      </c>
      <c r="E4648" t="s">
        <v>276</v>
      </c>
      <c r="F4648" t="s">
        <v>51</v>
      </c>
      <c r="G4648" s="8" t="s">
        <v>362</v>
      </c>
      <c r="H4648" t="s">
        <v>52</v>
      </c>
      <c r="I4648" s="7">
        <v>0</v>
      </c>
      <c r="L4648" s="7">
        <v>99567247</v>
      </c>
      <c r="M4648" s="7">
        <v>7691901</v>
      </c>
      <c r="N4648" s="7">
        <v>670647</v>
      </c>
      <c r="O4648" s="20" t="str">
        <f t="shared" si="146"/>
        <v/>
      </c>
    </row>
    <row r="4649" spans="1:15">
      <c r="A4649" s="20" t="str">
        <f t="shared" si="147"/>
        <v>Íslenski lífeyrissjóðurinnLíf 1</v>
      </c>
      <c r="B4649" s="20" t="str">
        <f>_xlfn.IFNA(INDEX(Listi!$AI:$AI,MATCH(C4649,Listi!$AJ:$AJ,0)),INDEX(Listi!T:T,MATCH(C4649,Listi!U:U,0)))</f>
        <v xml:space="preserve">Íslenski  </v>
      </c>
      <c r="C4649" t="s">
        <v>238</v>
      </c>
      <c r="D4649" t="s">
        <v>239</v>
      </c>
      <c r="E4649" t="s">
        <v>276</v>
      </c>
      <c r="F4649" t="s">
        <v>51</v>
      </c>
      <c r="G4649" s="8" t="s">
        <v>362</v>
      </c>
      <c r="H4649" t="s">
        <v>52</v>
      </c>
      <c r="I4649" s="7">
        <v>7.44</v>
      </c>
      <c r="L4649" s="7">
        <v>34645188332</v>
      </c>
      <c r="M4649" s="7">
        <v>5859453012</v>
      </c>
      <c r="N4649" s="7">
        <v>977930648</v>
      </c>
      <c r="O4649" s="20" t="str">
        <f t="shared" si="146"/>
        <v/>
      </c>
    </row>
    <row r="4650" spans="1:15">
      <c r="A4650" s="20" t="str">
        <f t="shared" si="147"/>
        <v>Íslenski lífeyrissjóðurinnLíf 2</v>
      </c>
      <c r="B4650" s="20" t="str">
        <f>_xlfn.IFNA(INDEX(Listi!$AI:$AI,MATCH(C4650,Listi!$AJ:$AJ,0)),INDEX(Listi!T:T,MATCH(C4650,Listi!U:U,0)))</f>
        <v xml:space="preserve">Íslenski  </v>
      </c>
      <c r="C4650" t="s">
        <v>238</v>
      </c>
      <c r="D4650" t="s">
        <v>240</v>
      </c>
      <c r="E4650" t="s">
        <v>276</v>
      </c>
      <c r="F4650" t="s">
        <v>51</v>
      </c>
      <c r="G4650" s="8" t="s">
        <v>362</v>
      </c>
      <c r="H4650" t="s">
        <v>52</v>
      </c>
      <c r="I4650" s="7">
        <v>6.46</v>
      </c>
      <c r="L4650" s="7">
        <v>31029129445</v>
      </c>
      <c r="M4650" s="7">
        <v>2139527304</v>
      </c>
      <c r="N4650" s="7">
        <v>531278955</v>
      </c>
      <c r="O4650" s="20" t="str">
        <f t="shared" si="146"/>
        <v/>
      </c>
    </row>
    <row r="4651" spans="1:15">
      <c r="A4651" s="20" t="str">
        <f t="shared" si="147"/>
        <v>Íslenski lífeyrissjóðurinnLíf 3</v>
      </c>
      <c r="B4651" s="20" t="str">
        <f>_xlfn.IFNA(INDEX(Listi!$AI:$AI,MATCH(C4651,Listi!$AJ:$AJ,0)),INDEX(Listi!T:T,MATCH(C4651,Listi!U:U,0)))</f>
        <v xml:space="preserve">Íslenski  </v>
      </c>
      <c r="C4651" t="s">
        <v>238</v>
      </c>
      <c r="D4651" t="s">
        <v>241</v>
      </c>
      <c r="E4651" t="s">
        <v>276</v>
      </c>
      <c r="F4651" t="s">
        <v>51</v>
      </c>
      <c r="G4651" s="8" t="s">
        <v>362</v>
      </c>
      <c r="H4651" t="s">
        <v>52</v>
      </c>
      <c r="I4651" s="7">
        <v>5.51</v>
      </c>
      <c r="L4651" s="7">
        <v>26552298455</v>
      </c>
      <c r="M4651" s="7">
        <v>1349981892</v>
      </c>
      <c r="N4651" s="7">
        <v>474868471</v>
      </c>
      <c r="O4651" s="20" t="str">
        <f t="shared" si="146"/>
        <v/>
      </c>
    </row>
    <row r="4652" spans="1:15">
      <c r="A4652" s="20" t="str">
        <f t="shared" si="147"/>
        <v>Íslenski lífeyrissjóðurinnLíf 4</v>
      </c>
      <c r="B4652" s="20" t="str">
        <f>_xlfn.IFNA(INDEX(Listi!$AI:$AI,MATCH(C4652,Listi!$AJ:$AJ,0)),INDEX(Listi!T:T,MATCH(C4652,Listi!U:U,0)))</f>
        <v xml:space="preserve">Íslenski  </v>
      </c>
      <c r="C4652" t="s">
        <v>238</v>
      </c>
      <c r="D4652" t="s">
        <v>242</v>
      </c>
      <c r="E4652" t="s">
        <v>276</v>
      </c>
      <c r="F4652" t="s">
        <v>51</v>
      </c>
      <c r="G4652" s="8" t="s">
        <v>362</v>
      </c>
      <c r="H4652" t="s">
        <v>52</v>
      </c>
      <c r="I4652" s="7">
        <v>2.17</v>
      </c>
      <c r="L4652" s="7">
        <v>15323468197</v>
      </c>
      <c r="M4652" s="7">
        <v>592019313</v>
      </c>
      <c r="N4652" s="7">
        <v>649721424</v>
      </c>
      <c r="O4652" s="20" t="str">
        <f t="shared" si="146"/>
        <v/>
      </c>
    </row>
    <row r="4653" spans="1:15">
      <c r="A4653" s="20" t="str">
        <f t="shared" si="147"/>
        <v>Íslenski lífeyrissjóðurinnSamtryggingardeild</v>
      </c>
      <c r="B4653" s="20" t="str">
        <f>_xlfn.IFNA(INDEX(Listi!$AI:$AI,MATCH(C4653,Listi!$AJ:$AJ,0)),INDEX(Listi!T:T,MATCH(C4653,Listi!U:U,0)))</f>
        <v xml:space="preserve">Íslenski  </v>
      </c>
      <c r="C4653" t="s">
        <v>238</v>
      </c>
      <c r="D4653" t="s">
        <v>205</v>
      </c>
      <c r="E4653" t="s">
        <v>275</v>
      </c>
      <c r="F4653" t="s">
        <v>51</v>
      </c>
      <c r="G4653" s="8" t="s">
        <v>362</v>
      </c>
      <c r="H4653" t="s">
        <v>52</v>
      </c>
      <c r="I4653" s="7">
        <v>6.44</v>
      </c>
      <c r="L4653" s="7">
        <v>32369481106</v>
      </c>
      <c r="M4653" s="7">
        <v>2513450236</v>
      </c>
      <c r="N4653" s="7">
        <v>182749847</v>
      </c>
      <c r="O4653" s="20" t="str">
        <f t="shared" si="146"/>
        <v/>
      </c>
    </row>
    <row r="4654" spans="1:15">
      <c r="A4654" s="20" t="str">
        <f t="shared" si="147"/>
        <v>Kvika banki hf.Ævileið</v>
      </c>
      <c r="B4654" s="20" t="str">
        <f>_xlfn.IFNA(INDEX(Listi!$AI:$AI,MATCH(C4654,Listi!$AJ:$AJ,0)),INDEX(Listi!T:T,MATCH(C4654,Listi!U:U,0)))</f>
        <v xml:space="preserve">Kvika banki </v>
      </c>
      <c r="C4654" t="s">
        <v>243</v>
      </c>
      <c r="D4654" t="s">
        <v>248</v>
      </c>
      <c r="E4654" t="s">
        <v>276</v>
      </c>
      <c r="F4654" t="s">
        <v>51</v>
      </c>
      <c r="G4654" s="8" t="s">
        <v>362</v>
      </c>
      <c r="H4654" t="s">
        <v>52</v>
      </c>
      <c r="I4654" s="7">
        <v>0</v>
      </c>
      <c r="L4654" s="7">
        <v>83990162</v>
      </c>
      <c r="M4654" s="7">
        <v>9152445</v>
      </c>
      <c r="N4654" s="7">
        <v>0</v>
      </c>
      <c r="O4654" s="20" t="str">
        <f t="shared" si="146"/>
        <v/>
      </c>
    </row>
    <row r="4655" spans="1:15">
      <c r="A4655" s="20" t="str">
        <f t="shared" si="147"/>
        <v>Kvika banki hf.Innlánaleið</v>
      </c>
      <c r="B4655" s="20" t="str">
        <f>_xlfn.IFNA(INDEX(Listi!$AI:$AI,MATCH(C4655,Listi!$AJ:$AJ,0)),INDEX(Listi!T:T,MATCH(C4655,Listi!U:U,0)))</f>
        <v xml:space="preserve">Kvika banki </v>
      </c>
      <c r="C4655" t="s">
        <v>243</v>
      </c>
      <c r="D4655" t="s">
        <v>230</v>
      </c>
      <c r="E4655" t="s">
        <v>276</v>
      </c>
      <c r="F4655" t="s">
        <v>51</v>
      </c>
      <c r="G4655" s="8" t="s">
        <v>362</v>
      </c>
      <c r="H4655" t="s">
        <v>52</v>
      </c>
      <c r="I4655" s="7">
        <v>0</v>
      </c>
      <c r="L4655" s="7">
        <v>2045925829</v>
      </c>
      <c r="M4655" s="7">
        <v>336947043</v>
      </c>
      <c r="N4655" s="7">
        <v>10453565</v>
      </c>
      <c r="O4655" s="20" t="str">
        <f t="shared" si="146"/>
        <v/>
      </c>
    </row>
    <row r="4656" spans="1:15">
      <c r="A4656" s="20" t="str">
        <f t="shared" si="147"/>
        <v>Kvika banki hf.Kvika Séreignasparnaður 5</v>
      </c>
      <c r="B4656" s="20" t="str">
        <f>_xlfn.IFNA(INDEX(Listi!$AI:$AI,MATCH(C4656,Listi!$AJ:$AJ,0)),INDEX(Listi!T:T,MATCH(C4656,Listi!U:U,0)))</f>
        <v xml:space="preserve">Kvika banki </v>
      </c>
      <c r="C4656" t="s">
        <v>243</v>
      </c>
      <c r="D4656" t="s">
        <v>471</v>
      </c>
      <c r="E4656" t="s">
        <v>276</v>
      </c>
      <c r="F4656" t="s">
        <v>51</v>
      </c>
      <c r="G4656" s="8" t="s">
        <v>362</v>
      </c>
      <c r="H4656" t="s">
        <v>52</v>
      </c>
      <c r="I4656" s="7">
        <v>0</v>
      </c>
      <c r="L4656" s="7">
        <v>1146886398</v>
      </c>
      <c r="M4656" s="7">
        <v>0</v>
      </c>
      <c r="N4656" s="7">
        <v>0</v>
      </c>
      <c r="O4656" s="20" t="str">
        <f t="shared" si="146"/>
        <v/>
      </c>
    </row>
    <row r="4657" spans="1:15">
      <c r="A4657" s="20" t="str">
        <f t="shared" si="147"/>
        <v>Kvika banki hf.MP Séreign 1</v>
      </c>
      <c r="B4657" s="20" t="str">
        <f>_xlfn.IFNA(INDEX(Listi!$AI:$AI,MATCH(C4657,Listi!$AJ:$AJ,0)),INDEX(Listi!T:T,MATCH(C4657,Listi!U:U,0)))</f>
        <v xml:space="preserve">Kvika banki </v>
      </c>
      <c r="C4657" t="s">
        <v>243</v>
      </c>
      <c r="D4657" t="s">
        <v>244</v>
      </c>
      <c r="E4657" t="s">
        <v>276</v>
      </c>
      <c r="F4657" t="s">
        <v>51</v>
      </c>
      <c r="G4657" s="8" t="s">
        <v>362</v>
      </c>
      <c r="H4657" t="s">
        <v>52</v>
      </c>
      <c r="I4657" s="7">
        <v>0</v>
      </c>
      <c r="L4657" s="7">
        <v>706827763</v>
      </c>
      <c r="M4657" s="7">
        <v>48440481</v>
      </c>
      <c r="N4657" s="7">
        <v>9836508</v>
      </c>
      <c r="O4657" s="20" t="str">
        <f t="shared" si="146"/>
        <v/>
      </c>
    </row>
    <row r="4658" spans="1:15">
      <c r="A4658" s="20" t="str">
        <f t="shared" si="147"/>
        <v>Kvika banki hf.MP Séreign 2</v>
      </c>
      <c r="B4658" s="20" t="str">
        <f>_xlfn.IFNA(INDEX(Listi!$AI:$AI,MATCH(C4658,Listi!$AJ:$AJ,0)),INDEX(Listi!T:T,MATCH(C4658,Listi!U:U,0)))</f>
        <v xml:space="preserve">Kvika banki </v>
      </c>
      <c r="C4658" t="s">
        <v>243</v>
      </c>
      <c r="D4658" t="s">
        <v>245</v>
      </c>
      <c r="E4658" t="s">
        <v>276</v>
      </c>
      <c r="F4658" t="s">
        <v>51</v>
      </c>
      <c r="G4658" s="8" t="s">
        <v>362</v>
      </c>
      <c r="H4658" t="s">
        <v>52</v>
      </c>
      <c r="I4658" s="7">
        <v>0</v>
      </c>
      <c r="L4658" s="7">
        <v>853989181</v>
      </c>
      <c r="M4658" s="7">
        <v>42441382</v>
      </c>
      <c r="N4658" s="7">
        <v>14637701</v>
      </c>
      <c r="O4658" s="20" t="str">
        <f t="shared" si="146"/>
        <v/>
      </c>
    </row>
    <row r="4659" spans="1:15">
      <c r="A4659" s="20" t="str">
        <f t="shared" si="147"/>
        <v>Kvika banki hf.MP Séreign 3</v>
      </c>
      <c r="B4659" s="20" t="str">
        <f>_xlfn.IFNA(INDEX(Listi!$AI:$AI,MATCH(C4659,Listi!$AJ:$AJ,0)),INDEX(Listi!T:T,MATCH(C4659,Listi!U:U,0)))</f>
        <v xml:space="preserve">Kvika banki </v>
      </c>
      <c r="C4659" t="s">
        <v>243</v>
      </c>
      <c r="D4659" t="s">
        <v>246</v>
      </c>
      <c r="E4659" t="s">
        <v>276</v>
      </c>
      <c r="F4659" t="s">
        <v>51</v>
      </c>
      <c r="G4659" s="8" t="s">
        <v>362</v>
      </c>
      <c r="H4659" t="s">
        <v>52</v>
      </c>
      <c r="I4659" s="7">
        <v>0</v>
      </c>
      <c r="L4659" s="7">
        <v>141173858</v>
      </c>
      <c r="M4659" s="7">
        <v>3374790</v>
      </c>
      <c r="N4659" s="7">
        <v>0</v>
      </c>
      <c r="O4659" s="20" t="str">
        <f t="shared" si="146"/>
        <v/>
      </c>
    </row>
    <row r="4660" spans="1:15">
      <c r="A4660" s="20" t="str">
        <f t="shared" si="147"/>
        <v>Kvika banki hf.MP Séreign 4</v>
      </c>
      <c r="B4660" s="20" t="str">
        <f>_xlfn.IFNA(INDEX(Listi!$AI:$AI,MATCH(C4660,Listi!$AJ:$AJ,0)),INDEX(Listi!T:T,MATCH(C4660,Listi!U:U,0)))</f>
        <v xml:space="preserve">Kvika banki </v>
      </c>
      <c r="C4660" t="s">
        <v>243</v>
      </c>
      <c r="D4660" t="s">
        <v>247</v>
      </c>
      <c r="E4660" t="s">
        <v>276</v>
      </c>
      <c r="F4660" t="s">
        <v>51</v>
      </c>
      <c r="G4660" s="8" t="s">
        <v>362</v>
      </c>
      <c r="H4660" t="s">
        <v>52</v>
      </c>
      <c r="I4660" s="7">
        <v>0</v>
      </c>
      <c r="L4660" s="7">
        <v>55886684</v>
      </c>
      <c r="M4660" s="7">
        <v>2888869</v>
      </c>
      <c r="N4660" s="7">
        <v>0</v>
      </c>
      <c r="O4660" s="20" t="str">
        <f t="shared" si="146"/>
        <v/>
      </c>
    </row>
    <row r="4661" spans="1:15">
      <c r="A4661" s="20" t="str">
        <f t="shared" si="147"/>
        <v>Landsbankinn hf.Landsbankinn Erlend verðbréf</v>
      </c>
      <c r="B4661" s="20" t="str">
        <f>_xlfn.IFNA(INDEX(Listi!$AI:$AI,MATCH(C4661,Listi!$AJ:$AJ,0)),INDEX(Listi!T:T,MATCH(C4661,Listi!U:U,0)))</f>
        <v>Landsbankinn</v>
      </c>
      <c r="C4661" t="s">
        <v>249</v>
      </c>
      <c r="D4661" t="s">
        <v>385</v>
      </c>
      <c r="E4661" t="s">
        <v>276</v>
      </c>
      <c r="F4661" t="s">
        <v>51</v>
      </c>
      <c r="G4661" s="8" t="s">
        <v>362</v>
      </c>
      <c r="H4661" t="s">
        <v>52</v>
      </c>
      <c r="I4661" s="7">
        <v>1.18</v>
      </c>
      <c r="L4661" s="7">
        <v>3705185129</v>
      </c>
      <c r="M4661" s="7">
        <v>119989407</v>
      </c>
      <c r="N4661" s="7">
        <v>87847878</v>
      </c>
      <c r="O4661" s="20" t="str">
        <f t="shared" si="146"/>
        <v/>
      </c>
    </row>
    <row r="4662" spans="1:15">
      <c r="A4662" s="20" t="str">
        <f t="shared" si="147"/>
        <v>Landsbankinn hf.Landsbankinn Lífeyrisbók</v>
      </c>
      <c r="B4662" s="20" t="str">
        <f>_xlfn.IFNA(INDEX(Listi!$AI:$AI,MATCH(C4662,Listi!$AJ:$AJ,0)),INDEX(Listi!T:T,MATCH(C4662,Listi!U:U,0)))</f>
        <v>Landsbankinn</v>
      </c>
      <c r="C4662" t="s">
        <v>249</v>
      </c>
      <c r="D4662" t="s">
        <v>367</v>
      </c>
      <c r="E4662" t="s">
        <v>276</v>
      </c>
      <c r="F4662" t="s">
        <v>51</v>
      </c>
      <c r="G4662" s="8" t="s">
        <v>362</v>
      </c>
      <c r="H4662" t="s">
        <v>52</v>
      </c>
      <c r="I4662" s="7">
        <v>-0.28999999999999998</v>
      </c>
      <c r="L4662" s="7">
        <v>3016213427</v>
      </c>
      <c r="M4662" s="7">
        <v>440353590</v>
      </c>
      <c r="N4662" s="7">
        <v>298769900</v>
      </c>
      <c r="O4662" s="20" t="str">
        <f t="shared" si="146"/>
        <v/>
      </c>
    </row>
    <row r="4663" spans="1:15">
      <c r="A4663" s="20" t="str">
        <f t="shared" si="147"/>
        <v>Landsbankinn hf.Landsbankinn Lífeyrisbók verðtryggð</v>
      </c>
      <c r="B4663" s="20" t="str">
        <f>_xlfn.IFNA(INDEX(Listi!$AI:$AI,MATCH(C4663,Listi!$AJ:$AJ,0)),INDEX(Listi!T:T,MATCH(C4663,Listi!U:U,0)))</f>
        <v>Landsbankinn</v>
      </c>
      <c r="C4663" t="s">
        <v>249</v>
      </c>
      <c r="D4663" t="s">
        <v>598</v>
      </c>
      <c r="E4663" t="s">
        <v>276</v>
      </c>
      <c r="F4663" t="s">
        <v>51</v>
      </c>
      <c r="G4663" s="8" t="s">
        <v>362</v>
      </c>
      <c r="H4663" t="s">
        <v>52</v>
      </c>
      <c r="I4663" s="7">
        <v>1.4</v>
      </c>
      <c r="L4663" s="7">
        <v>66896053137</v>
      </c>
      <c r="M4663" s="7">
        <v>6692476029</v>
      </c>
      <c r="N4663" s="7">
        <v>4680072987</v>
      </c>
      <c r="O4663" s="20" t="str">
        <f t="shared" si="146"/>
        <v/>
      </c>
    </row>
    <row r="4664" spans="1:15">
      <c r="A4664" s="20" t="str">
        <f t="shared" si="147"/>
        <v>Lífeyrissjóður bændaSamtryggingardeild</v>
      </c>
      <c r="B4664" s="20" t="str">
        <f>_xlfn.IFNA(INDEX(Listi!$AI:$AI,MATCH(C4664,Listi!$AJ:$AJ,0)),INDEX(Listi!T:T,MATCH(C4664,Listi!U:U,0)))</f>
        <v>Lífeyrissjóður bænda</v>
      </c>
      <c r="C4664" t="s">
        <v>252</v>
      </c>
      <c r="D4664" t="s">
        <v>205</v>
      </c>
      <c r="E4664" t="s">
        <v>275</v>
      </c>
      <c r="F4664" t="s">
        <v>51</v>
      </c>
      <c r="G4664" s="8" t="s">
        <v>362</v>
      </c>
      <c r="H4664" t="s">
        <v>52</v>
      </c>
      <c r="I4664" s="7">
        <v>5.94</v>
      </c>
      <c r="L4664" s="7">
        <v>45108278171</v>
      </c>
      <c r="M4664" s="7">
        <v>776003397</v>
      </c>
      <c r="N4664" s="7">
        <v>1921473168</v>
      </c>
      <c r="O4664" s="20" t="str">
        <f t="shared" si="146"/>
        <v/>
      </c>
    </row>
    <row r="4665" spans="1:15">
      <c r="A4665" s="20" t="str">
        <f t="shared" si="147"/>
        <v>Lífeyrissjóður bankamannaAldursdeild</v>
      </c>
      <c r="B4665" s="20" t="str">
        <f>_xlfn.IFNA(INDEX(Listi!$AI:$AI,MATCH(C4665,Listi!$AJ:$AJ,0)),INDEX(Listi!T:T,MATCH(C4665,Listi!U:U,0)))</f>
        <v>Lífeyrissjóður bankam.</v>
      </c>
      <c r="C4665" t="s">
        <v>250</v>
      </c>
      <c r="D4665" t="s">
        <v>251</v>
      </c>
      <c r="E4665" t="s">
        <v>275</v>
      </c>
      <c r="F4665" t="s">
        <v>51</v>
      </c>
      <c r="G4665" s="8" t="s">
        <v>362</v>
      </c>
      <c r="H4665" t="s">
        <v>52</v>
      </c>
      <c r="I4665" s="7">
        <v>6.34</v>
      </c>
      <c r="L4665" s="7">
        <v>61369964000</v>
      </c>
      <c r="M4665" s="7">
        <v>1996063000</v>
      </c>
      <c r="N4665" s="7">
        <v>753444000</v>
      </c>
      <c r="O4665" s="20" t="str">
        <f t="shared" si="146"/>
        <v/>
      </c>
    </row>
    <row r="4666" spans="1:15">
      <c r="A4666" s="20" t="str">
        <f t="shared" si="147"/>
        <v>Lífeyrissjóður bankamannaHlutfallsdeild</v>
      </c>
      <c r="B4666" s="20" t="str">
        <f>_xlfn.IFNA(INDEX(Listi!$AI:$AI,MATCH(C4666,Listi!$AJ:$AJ,0)),INDEX(Listi!T:T,MATCH(C4666,Listi!U:U,0)))</f>
        <v>Lífeyrissjóður bankam.</v>
      </c>
      <c r="C4666" t="s">
        <v>250</v>
      </c>
      <c r="D4666" t="s">
        <v>467</v>
      </c>
      <c r="E4666" t="s">
        <v>275</v>
      </c>
      <c r="F4666" t="s">
        <v>51</v>
      </c>
      <c r="G4666" s="8" t="s">
        <v>362</v>
      </c>
      <c r="H4666" t="s">
        <v>52</v>
      </c>
      <c r="I4666" s="7">
        <v>3.94</v>
      </c>
      <c r="L4666" s="7">
        <v>40286427000</v>
      </c>
      <c r="M4666" s="7">
        <v>125147000</v>
      </c>
      <c r="N4666" s="7">
        <v>2741197000</v>
      </c>
      <c r="O4666" s="20" t="str">
        <f t="shared" si="146"/>
        <v/>
      </c>
    </row>
    <row r="4667" spans="1:15">
      <c r="A4667" s="20" t="str">
        <f t="shared" si="147"/>
        <v>Lífeyrissjóður RangæingaSamtryggingardeild</v>
      </c>
      <c r="B4667" s="20" t="str">
        <f>_xlfn.IFNA(INDEX(Listi!$AI:$AI,MATCH(C4667,Listi!$AJ:$AJ,0)),INDEX(Listi!T:T,MATCH(C4667,Listi!U:U,0)))</f>
        <v>Lífeyrissjóður Rang.</v>
      </c>
      <c r="C4667" t="s">
        <v>253</v>
      </c>
      <c r="D4667" t="s">
        <v>205</v>
      </c>
      <c r="E4667" t="s">
        <v>275</v>
      </c>
      <c r="F4667" t="s">
        <v>51</v>
      </c>
      <c r="G4667" s="8" t="s">
        <v>362</v>
      </c>
      <c r="H4667" t="s">
        <v>52</v>
      </c>
      <c r="I4667" s="7">
        <v>6.21</v>
      </c>
      <c r="L4667" s="7">
        <v>18949790000</v>
      </c>
      <c r="M4667" s="7">
        <v>835894000</v>
      </c>
      <c r="N4667" s="7">
        <v>386250000</v>
      </c>
      <c r="O4667" s="20" t="str">
        <f t="shared" si="146"/>
        <v/>
      </c>
    </row>
    <row r="4668" spans="1:15">
      <c r="A4668" s="20" t="str">
        <f t="shared" si="147"/>
        <v>Lífeyrissjóður starfsmanna AkureyrarbæjarSamtryggingardeild</v>
      </c>
      <c r="B4668" s="20" t="str">
        <f>_xlfn.IFNA(INDEX(Listi!$AI:$AI,MATCH(C4668,Listi!$AJ:$AJ,0)),INDEX(Listi!T:T,MATCH(C4668,Listi!U:U,0)))</f>
        <v>Lífeyrissj. starfsm. Akureyrarb.</v>
      </c>
      <c r="C4668" t="s">
        <v>274</v>
      </c>
      <c r="D4668" t="s">
        <v>205</v>
      </c>
      <c r="E4668" t="s">
        <v>275</v>
      </c>
      <c r="F4668" t="s">
        <v>51</v>
      </c>
      <c r="G4668" s="8" t="s">
        <v>362</v>
      </c>
      <c r="H4668" t="s">
        <v>52</v>
      </c>
      <c r="I4668" s="7">
        <v>5.0999999999999996</v>
      </c>
      <c r="L4668" s="7">
        <v>14569496826</v>
      </c>
      <c r="M4668" s="7">
        <v>46271787</v>
      </c>
      <c r="N4668" s="7">
        <v>1160288032</v>
      </c>
      <c r="O4668" s="20" t="str">
        <f t="shared" si="146"/>
        <v/>
      </c>
    </row>
    <row r="4669" spans="1:15">
      <c r="A4669" s="20" t="str">
        <f t="shared" si="147"/>
        <v>Lífeyrissjóður starfsmanna Búnaðarbanka ÍslandsSamtryggingardeild</v>
      </c>
      <c r="B4669" s="20" t="str">
        <f>_xlfn.IFNA(INDEX(Listi!$AI:$AI,MATCH(C4669,Listi!$AJ:$AJ,0)),INDEX(Listi!T:T,MATCH(C4669,Listi!U:U,0)))</f>
        <v>Lífeyrissj. starfsm. Búnaðarb.Ísl.</v>
      </c>
      <c r="C4669" t="s">
        <v>254</v>
      </c>
      <c r="D4669" t="s">
        <v>205</v>
      </c>
      <c r="E4669" t="s">
        <v>275</v>
      </c>
      <c r="F4669" t="s">
        <v>51</v>
      </c>
      <c r="G4669" s="8" t="s">
        <v>362</v>
      </c>
      <c r="H4669" t="s">
        <v>52</v>
      </c>
      <c r="I4669" s="7">
        <v>7.03</v>
      </c>
      <c r="L4669" s="7">
        <v>27921283000</v>
      </c>
      <c r="M4669" s="7">
        <v>7378000</v>
      </c>
      <c r="N4669" s="7">
        <v>1535577000</v>
      </c>
      <c r="O4669" s="20" t="str">
        <f t="shared" si="146"/>
        <v/>
      </c>
    </row>
    <row r="4670" spans="1:15">
      <c r="A4670" s="20" t="str">
        <f t="shared" si="147"/>
        <v>Lífeyrissjóður starfsmanna ReykjavíkurborgarSamtryggingardeild</v>
      </c>
      <c r="B4670" s="20" t="str">
        <f>_xlfn.IFNA(INDEX(Listi!$AI:$AI,MATCH(C4670,Listi!$AJ:$AJ,0)),INDEX(Listi!T:T,MATCH(C4670,Listi!U:U,0)))</f>
        <v>Lífeyrissj. starfsm. Reykjav.</v>
      </c>
      <c r="C4670" t="s">
        <v>255</v>
      </c>
      <c r="D4670" t="s">
        <v>205</v>
      </c>
      <c r="E4670" t="s">
        <v>275</v>
      </c>
      <c r="F4670" t="s">
        <v>51</v>
      </c>
      <c r="G4670" s="8" t="s">
        <v>362</v>
      </c>
      <c r="H4670" t="s">
        <v>52</v>
      </c>
      <c r="I4670" s="7">
        <v>4.4000000000000004</v>
      </c>
      <c r="L4670" s="7">
        <v>92450251598</v>
      </c>
      <c r="M4670" s="7">
        <v>217604296</v>
      </c>
      <c r="N4670" s="7">
        <v>6195210428</v>
      </c>
      <c r="O4670" s="20" t="str">
        <f t="shared" si="146"/>
        <v/>
      </c>
    </row>
    <row r="4671" spans="1:15">
      <c r="A4671" s="20" t="str">
        <f t="shared" si="147"/>
        <v>Lífeyrissjóður starfsmanna ríkisinsA-deild</v>
      </c>
      <c r="B4671" s="20" t="str">
        <f>_xlfn.IFNA(INDEX(Listi!$AI:$AI,MATCH(C4671,Listi!$AJ:$AJ,0)),INDEX(Listi!T:T,MATCH(C4671,Listi!U:U,0)))</f>
        <v>LSR</v>
      </c>
      <c r="C4671" t="s">
        <v>256</v>
      </c>
      <c r="D4671" t="s">
        <v>257</v>
      </c>
      <c r="E4671" t="s">
        <v>275</v>
      </c>
      <c r="F4671" t="s">
        <v>51</v>
      </c>
      <c r="G4671" s="8" t="s">
        <v>362</v>
      </c>
      <c r="H4671" t="s">
        <v>52</v>
      </c>
      <c r="I4671" s="7">
        <v>8.1</v>
      </c>
      <c r="L4671" s="7">
        <v>1024402726080</v>
      </c>
      <c r="M4671" s="7">
        <v>38030413328</v>
      </c>
      <c r="N4671" s="7">
        <v>13011563069</v>
      </c>
      <c r="O4671" s="20" t="str">
        <f t="shared" si="146"/>
        <v/>
      </c>
    </row>
    <row r="4672" spans="1:15">
      <c r="A4672" s="20" t="str">
        <f t="shared" si="147"/>
        <v>Lífeyrissjóður starfsmanna ríkisinsB-deild</v>
      </c>
      <c r="B4672" s="20" t="str">
        <f>_xlfn.IFNA(INDEX(Listi!$AI:$AI,MATCH(C4672,Listi!$AJ:$AJ,0)),INDEX(Listi!T:T,MATCH(C4672,Listi!U:U,0)))</f>
        <v>LSR</v>
      </c>
      <c r="C4672" t="s">
        <v>256</v>
      </c>
      <c r="D4672" t="s">
        <v>218</v>
      </c>
      <c r="E4672" t="s">
        <v>275</v>
      </c>
      <c r="F4672" t="s">
        <v>51</v>
      </c>
      <c r="G4672" s="8" t="s">
        <v>362</v>
      </c>
      <c r="H4672" t="s">
        <v>52</v>
      </c>
      <c r="I4672" s="7">
        <v>9.1</v>
      </c>
      <c r="L4672" s="7">
        <v>297381500048</v>
      </c>
      <c r="M4672" s="7">
        <v>1364474032</v>
      </c>
      <c r="N4672" s="7">
        <v>62409553231</v>
      </c>
      <c r="O4672" s="20" t="str">
        <f t="shared" si="146"/>
        <v/>
      </c>
    </row>
    <row r="4673" spans="1:15">
      <c r="A4673" s="20" t="str">
        <f t="shared" si="147"/>
        <v>Lífeyrissjóður starfsmanna ríkisinsLeið I</v>
      </c>
      <c r="B4673" s="20" t="str">
        <f>_xlfn.IFNA(INDEX(Listi!$AI:$AI,MATCH(C4673,Listi!$AJ:$AJ,0)),INDEX(Listi!T:T,MATCH(C4673,Listi!U:U,0)))</f>
        <v>LSR</v>
      </c>
      <c r="C4673" t="s">
        <v>256</v>
      </c>
      <c r="D4673" t="s">
        <v>258</v>
      </c>
      <c r="E4673" t="s">
        <v>276</v>
      </c>
      <c r="F4673" t="s">
        <v>51</v>
      </c>
      <c r="G4673" s="8" t="s">
        <v>362</v>
      </c>
      <c r="H4673" t="s">
        <v>52</v>
      </c>
      <c r="I4673" s="7">
        <v>9.9</v>
      </c>
      <c r="L4673" s="7">
        <v>11704214939</v>
      </c>
      <c r="M4673" s="7">
        <v>547428342</v>
      </c>
      <c r="N4673" s="7">
        <v>195323403</v>
      </c>
      <c r="O4673" s="20" t="str">
        <f t="shared" si="146"/>
        <v/>
      </c>
    </row>
    <row r="4674" spans="1:15">
      <c r="A4674" s="20" t="str">
        <f t="shared" si="147"/>
        <v>Lífeyrissjóður starfsmanna ríkisinsLeið II</v>
      </c>
      <c r="B4674" s="20" t="str">
        <f>_xlfn.IFNA(INDEX(Listi!$AI:$AI,MATCH(C4674,Listi!$AJ:$AJ,0)),INDEX(Listi!T:T,MATCH(C4674,Listi!U:U,0)))</f>
        <v>LSR</v>
      </c>
      <c r="C4674" t="s">
        <v>256</v>
      </c>
      <c r="D4674" t="s">
        <v>259</v>
      </c>
      <c r="E4674" t="s">
        <v>276</v>
      </c>
      <c r="F4674" t="s">
        <v>51</v>
      </c>
      <c r="G4674" s="8" t="s">
        <v>362</v>
      </c>
      <c r="H4674" t="s">
        <v>52</v>
      </c>
      <c r="I4674" s="7">
        <v>4.9000000000000004</v>
      </c>
      <c r="L4674" s="7">
        <v>3365164594</v>
      </c>
      <c r="M4674" s="7">
        <v>379849453</v>
      </c>
      <c r="N4674" s="7">
        <v>93142056</v>
      </c>
      <c r="O4674" s="20" t="str">
        <f t="shared" ref="O4674:O4737" si="148">IFERROR(VLOOKUP(F4674,EhLykill,3,FALSE),"")</f>
        <v/>
      </c>
    </row>
    <row r="4675" spans="1:15">
      <c r="A4675" s="20" t="str">
        <f t="shared" si="147"/>
        <v>Lífeyrissjóður starfsmanna ríkisinsLeið III</v>
      </c>
      <c r="B4675" s="20" t="str">
        <f>_xlfn.IFNA(INDEX(Listi!$AI:$AI,MATCH(C4675,Listi!$AJ:$AJ,0)),INDEX(Listi!T:T,MATCH(C4675,Listi!U:U,0)))</f>
        <v>LSR</v>
      </c>
      <c r="C4675" t="s">
        <v>256</v>
      </c>
      <c r="D4675" t="s">
        <v>260</v>
      </c>
      <c r="E4675" t="s">
        <v>276</v>
      </c>
      <c r="F4675" t="s">
        <v>51</v>
      </c>
      <c r="G4675" s="8" t="s">
        <v>362</v>
      </c>
      <c r="H4675" t="s">
        <v>52</v>
      </c>
      <c r="I4675" s="7">
        <v>1.3</v>
      </c>
      <c r="L4675" s="7">
        <v>9959294621</v>
      </c>
      <c r="M4675" s="7">
        <v>743287481</v>
      </c>
      <c r="N4675" s="7">
        <v>349903833</v>
      </c>
      <c r="O4675" s="20" t="str">
        <f t="shared" si="148"/>
        <v/>
      </c>
    </row>
    <row r="4676" spans="1:15">
      <c r="A4676" s="20" t="str">
        <f t="shared" si="147"/>
        <v>Lífeyrissjóður Tannlæknafél ÍslDeild I/Séreign</v>
      </c>
      <c r="B4676" s="20" t="str">
        <f>_xlfn.IFNA(INDEX(Listi!$AI:$AI,MATCH(C4676,Listi!$AJ:$AJ,0)),INDEX(Listi!T:T,MATCH(C4676,Listi!U:U,0)))</f>
        <v>Lífeyrissj. Tannlækna</v>
      </c>
      <c r="C4676" t="s">
        <v>261</v>
      </c>
      <c r="D4676" t="s">
        <v>207</v>
      </c>
      <c r="E4676" t="s">
        <v>276</v>
      </c>
      <c r="F4676" t="s">
        <v>51</v>
      </c>
      <c r="G4676" s="8" t="s">
        <v>362</v>
      </c>
      <c r="H4676" t="s">
        <v>52</v>
      </c>
      <c r="I4676" s="7">
        <v>5.91</v>
      </c>
      <c r="L4676" s="7">
        <v>6768408488</v>
      </c>
      <c r="M4676" s="7">
        <v>272759192</v>
      </c>
      <c r="N4676" s="7">
        <v>153838058</v>
      </c>
      <c r="O4676" s="20" t="str">
        <f t="shared" si="148"/>
        <v/>
      </c>
    </row>
    <row r="4677" spans="1:15">
      <c r="A4677" s="20" t="str">
        <f t="shared" si="147"/>
        <v>Lífeyrissjóður Tannlæknafél ÍslSamtryggingardeild</v>
      </c>
      <c r="B4677" s="20" t="str">
        <f>_xlfn.IFNA(INDEX(Listi!$AI:$AI,MATCH(C4677,Listi!$AJ:$AJ,0)),INDEX(Listi!T:T,MATCH(C4677,Listi!U:U,0)))</f>
        <v>Lífeyrissj. Tannlækna</v>
      </c>
      <c r="C4677" t="s">
        <v>261</v>
      </c>
      <c r="D4677" t="s">
        <v>205</v>
      </c>
      <c r="E4677" t="s">
        <v>275</v>
      </c>
      <c r="F4677" t="s">
        <v>51</v>
      </c>
      <c r="G4677" s="8" t="s">
        <v>362</v>
      </c>
      <c r="H4677" t="s">
        <v>52</v>
      </c>
      <c r="I4677" s="7">
        <v>5.98</v>
      </c>
      <c r="L4677" s="7">
        <v>2241251214</v>
      </c>
      <c r="M4677" s="7">
        <v>112827287</v>
      </c>
      <c r="N4677" s="7">
        <v>17930159</v>
      </c>
      <c r="O4677" s="20" t="str">
        <f t="shared" si="148"/>
        <v/>
      </c>
    </row>
    <row r="4678" spans="1:15">
      <c r="A4678" s="20" t="str">
        <f t="shared" si="147"/>
        <v>Lífeyrissjóður verslunarmannaÆvileið 1</v>
      </c>
      <c r="B4678" s="20" t="str">
        <f>_xlfn.IFNA(INDEX(Listi!$AI:$AI,MATCH(C4678,Listi!$AJ:$AJ,0)),INDEX(Listi!T:T,MATCH(C4678,Listi!U:U,0)))</f>
        <v>Lífeyrissj. Verslunarm.</v>
      </c>
      <c r="C4678" t="s">
        <v>206</v>
      </c>
      <c r="D4678" t="s">
        <v>310</v>
      </c>
      <c r="E4678" t="s">
        <v>276</v>
      </c>
      <c r="F4678" t="s">
        <v>51</v>
      </c>
      <c r="G4678" s="8" t="s">
        <v>362</v>
      </c>
      <c r="H4678" t="s">
        <v>52</v>
      </c>
      <c r="I4678" s="7">
        <v>0</v>
      </c>
      <c r="L4678" s="7">
        <v>2860479562</v>
      </c>
      <c r="M4678" s="7">
        <v>819651283</v>
      </c>
      <c r="N4678" s="7">
        <v>12562366</v>
      </c>
      <c r="O4678" s="20" t="str">
        <f t="shared" si="148"/>
        <v/>
      </c>
    </row>
    <row r="4679" spans="1:15">
      <c r="A4679" s="20" t="str">
        <f t="shared" si="147"/>
        <v>Lífeyrissjóður verslunarmannaÆvileið 2</v>
      </c>
      <c r="B4679" s="20" t="str">
        <f>_xlfn.IFNA(INDEX(Listi!$AI:$AI,MATCH(C4679,Listi!$AJ:$AJ,0)),INDEX(Listi!T:T,MATCH(C4679,Listi!U:U,0)))</f>
        <v>Lífeyrissj. Verslunarm.</v>
      </c>
      <c r="C4679" t="s">
        <v>206</v>
      </c>
      <c r="D4679" t="s">
        <v>309</v>
      </c>
      <c r="E4679" t="s">
        <v>276</v>
      </c>
      <c r="F4679" s="8" t="s">
        <v>51</v>
      </c>
      <c r="G4679" s="8" t="s">
        <v>362</v>
      </c>
      <c r="H4679" t="s">
        <v>52</v>
      </c>
      <c r="I4679" s="7">
        <v>0</v>
      </c>
      <c r="L4679" s="7">
        <v>2325064159</v>
      </c>
      <c r="M4679" s="7">
        <v>465663194</v>
      </c>
      <c r="N4679" s="7">
        <v>32037995</v>
      </c>
      <c r="O4679" s="20" t="str">
        <f t="shared" si="148"/>
        <v/>
      </c>
    </row>
    <row r="4680" spans="1:15">
      <c r="A4680" s="20" t="str">
        <f t="shared" si="147"/>
        <v>Lífeyrissjóður verslunarmannaÆvileið 3</v>
      </c>
      <c r="B4680" s="20" t="str">
        <f>_xlfn.IFNA(INDEX(Listi!$AI:$AI,MATCH(C4680,Listi!$AJ:$AJ,0)),INDEX(Listi!T:T,MATCH(C4680,Listi!U:U,0)))</f>
        <v>Lífeyrissj. Verslunarm.</v>
      </c>
      <c r="C4680" t="s">
        <v>206</v>
      </c>
      <c r="D4680" t="s">
        <v>308</v>
      </c>
      <c r="E4680" t="s">
        <v>276</v>
      </c>
      <c r="F4680" s="8" t="s">
        <v>51</v>
      </c>
      <c r="G4680" s="8" t="s">
        <v>362</v>
      </c>
      <c r="H4680" t="s">
        <v>52</v>
      </c>
      <c r="I4680" s="7">
        <v>0</v>
      </c>
      <c r="L4680" s="7">
        <v>1567402319</v>
      </c>
      <c r="M4680" s="7">
        <v>325961302</v>
      </c>
      <c r="N4680" s="7">
        <v>60283998</v>
      </c>
      <c r="O4680" s="20" t="str">
        <f t="shared" si="148"/>
        <v/>
      </c>
    </row>
    <row r="4681" spans="1:15">
      <c r="A4681" s="20" t="str">
        <f t="shared" si="147"/>
        <v>Lífeyrissjóður verslunarmannaDeild I/Séreign</v>
      </c>
      <c r="B4681" s="20" t="str">
        <f>_xlfn.IFNA(INDEX(Listi!$AI:$AI,MATCH(C4681,Listi!$AJ:$AJ,0)),INDEX(Listi!T:T,MATCH(C4681,Listi!U:U,0)))</f>
        <v>Lífeyrissj. Verslunarm.</v>
      </c>
      <c r="C4681" t="s">
        <v>206</v>
      </c>
      <c r="D4681" t="s">
        <v>207</v>
      </c>
      <c r="E4681" t="s">
        <v>276</v>
      </c>
      <c r="F4681" s="8" t="s">
        <v>51</v>
      </c>
      <c r="G4681" s="8" t="s">
        <v>362</v>
      </c>
      <c r="H4681" t="s">
        <v>52</v>
      </c>
      <c r="I4681" s="7">
        <v>8.8000000000000007</v>
      </c>
      <c r="L4681" s="7">
        <v>19785724399</v>
      </c>
      <c r="M4681" s="7">
        <v>729937912</v>
      </c>
      <c r="N4681" s="7">
        <v>458382791</v>
      </c>
      <c r="O4681" s="20" t="str">
        <f t="shared" si="148"/>
        <v/>
      </c>
    </row>
    <row r="4682" spans="1:15">
      <c r="A4682" s="20" t="str">
        <f t="shared" si="147"/>
        <v>Lífeyrissjóður verslunarmannaSamtryggingardeild</v>
      </c>
      <c r="B4682" s="20" t="str">
        <f>_xlfn.IFNA(INDEX(Listi!$AI:$AI,MATCH(C4682,Listi!$AJ:$AJ,0)),INDEX(Listi!T:T,MATCH(C4682,Listi!U:U,0)))</f>
        <v>Lífeyrissj. Verslunarm.</v>
      </c>
      <c r="C4682" t="s">
        <v>206</v>
      </c>
      <c r="D4682" t="s">
        <v>205</v>
      </c>
      <c r="E4682" t="s">
        <v>275</v>
      </c>
      <c r="F4682" s="8" t="s">
        <v>51</v>
      </c>
      <c r="G4682" s="8" t="s">
        <v>362</v>
      </c>
      <c r="H4682" t="s">
        <v>52</v>
      </c>
      <c r="I4682" s="7">
        <v>8.8000000000000007</v>
      </c>
      <c r="L4682" s="7">
        <v>1174592806906</v>
      </c>
      <c r="M4682" s="7">
        <v>35794261112</v>
      </c>
      <c r="N4682" s="7">
        <v>21965137185</v>
      </c>
      <c r="O4682" s="20" t="str">
        <f t="shared" si="148"/>
        <v/>
      </c>
    </row>
    <row r="4683" spans="1:15">
      <c r="A4683" s="20" t="str">
        <f t="shared" si="147"/>
        <v>Lífeyrissjóður VestmannaeyjaSafn I</v>
      </c>
      <c r="B4683" s="20" t="str">
        <f>_xlfn.IFNA(INDEX(Listi!$AI:$AI,MATCH(C4683,Listi!$AJ:$AJ,0)),INDEX(Listi!T:T,MATCH(C4683,Listi!U:U,0)))</f>
        <v>Lífeyrissj. Vestm.</v>
      </c>
      <c r="C4683" t="s">
        <v>262</v>
      </c>
      <c r="D4683" t="s">
        <v>210</v>
      </c>
      <c r="E4683" t="s">
        <v>276</v>
      </c>
      <c r="F4683" s="8" t="s">
        <v>51</v>
      </c>
      <c r="G4683" s="8" t="s">
        <v>362</v>
      </c>
      <c r="H4683" t="s">
        <v>52</v>
      </c>
      <c r="I4683" s="7">
        <v>14.52</v>
      </c>
      <c r="L4683" s="7">
        <v>381311221</v>
      </c>
      <c r="M4683" s="7">
        <v>44104006</v>
      </c>
      <c r="N4683" s="7">
        <v>13592960</v>
      </c>
      <c r="O4683" s="20" t="str">
        <f t="shared" si="148"/>
        <v/>
      </c>
    </row>
    <row r="4684" spans="1:15">
      <c r="A4684" s="20" t="str">
        <f t="shared" si="147"/>
        <v>Lífeyrissjóður VestmannaeyjaSafn II</v>
      </c>
      <c r="B4684" s="20" t="str">
        <f>_xlfn.IFNA(INDEX(Listi!$AI:$AI,MATCH(C4684,Listi!$AJ:$AJ,0)),INDEX(Listi!T:T,MATCH(C4684,Listi!U:U,0)))</f>
        <v>Lífeyrissj. Vestm.</v>
      </c>
      <c r="C4684" t="s">
        <v>262</v>
      </c>
      <c r="D4684" t="s">
        <v>211</v>
      </c>
      <c r="E4684" t="s">
        <v>276</v>
      </c>
      <c r="F4684" s="8" t="s">
        <v>51</v>
      </c>
      <c r="G4684" s="8" t="s">
        <v>362</v>
      </c>
      <c r="H4684" t="s">
        <v>52</v>
      </c>
      <c r="I4684" s="7">
        <v>19.93</v>
      </c>
      <c r="L4684" s="7">
        <v>571440191</v>
      </c>
      <c r="M4684" s="7">
        <v>40240404</v>
      </c>
      <c r="N4684" s="7">
        <v>18659289</v>
      </c>
      <c r="O4684" s="20" t="str">
        <f t="shared" si="148"/>
        <v/>
      </c>
    </row>
    <row r="4685" spans="1:15">
      <c r="A4685" s="20" t="str">
        <f t="shared" si="147"/>
        <v>Lífeyrissjóður VestmannaeyjaSamtryggingardeild</v>
      </c>
      <c r="B4685" s="20" t="str">
        <f>_xlfn.IFNA(INDEX(Listi!$AI:$AI,MATCH(C4685,Listi!$AJ:$AJ,0)),INDEX(Listi!T:T,MATCH(C4685,Listi!U:U,0)))</f>
        <v>Lífeyrissj. Vestm.</v>
      </c>
      <c r="C4685" t="s">
        <v>262</v>
      </c>
      <c r="D4685" t="s">
        <v>205</v>
      </c>
      <c r="E4685" t="s">
        <v>275</v>
      </c>
      <c r="F4685" s="8" t="s">
        <v>51</v>
      </c>
      <c r="G4685" s="8" t="s">
        <v>362</v>
      </c>
      <c r="H4685" t="s">
        <v>52</v>
      </c>
      <c r="I4685" s="7">
        <v>10.199999999999999</v>
      </c>
      <c r="L4685" s="7">
        <v>85198020532</v>
      </c>
      <c r="M4685" s="7">
        <v>1944643004</v>
      </c>
      <c r="N4685" s="7">
        <v>2198060399</v>
      </c>
      <c r="O4685" s="20" t="str">
        <f t="shared" si="148"/>
        <v/>
      </c>
    </row>
    <row r="4686" spans="1:15">
      <c r="A4686" s="20" t="str">
        <f t="shared" si="147"/>
        <v>Lífsval - lífeyrissparnaðurLífsval 1</v>
      </c>
      <c r="B4686" s="20" t="str">
        <f>_xlfn.IFNA(INDEX(Listi!$AI:$AI,MATCH(C4686,Listi!$AJ:$AJ,0)),INDEX(Listi!T:T,MATCH(C4686,Listi!U:U,0)))</f>
        <v>Lífsval</v>
      </c>
      <c r="C4686" t="s">
        <v>263</v>
      </c>
      <c r="D4686" t="s">
        <v>264</v>
      </c>
      <c r="E4686" t="s">
        <v>276</v>
      </c>
      <c r="F4686" s="8" t="s">
        <v>51</v>
      </c>
      <c r="G4686" s="8" t="s">
        <v>362</v>
      </c>
      <c r="H4686" t="s">
        <v>52</v>
      </c>
      <c r="I4686" s="7">
        <v>1.4</v>
      </c>
      <c r="L4686" s="7">
        <v>1792991246</v>
      </c>
      <c r="M4686" s="7">
        <v>203244065</v>
      </c>
      <c r="N4686" s="7">
        <v>81003579</v>
      </c>
      <c r="O4686" s="20" t="str">
        <f t="shared" si="148"/>
        <v/>
      </c>
    </row>
    <row r="4687" spans="1:15">
      <c r="A4687" s="20" t="str">
        <f t="shared" si="147"/>
        <v>Lífsval - lífeyrissparnaðurLífsval 2</v>
      </c>
      <c r="B4687" s="20" t="str">
        <f>_xlfn.IFNA(INDEX(Listi!$AI:$AI,MATCH(C4687,Listi!$AJ:$AJ,0)),INDEX(Listi!T:T,MATCH(C4687,Listi!U:U,0)))</f>
        <v>Lífsval</v>
      </c>
      <c r="C4687" t="s">
        <v>263</v>
      </c>
      <c r="D4687" t="s">
        <v>265</v>
      </c>
      <c r="E4687" t="s">
        <v>276</v>
      </c>
      <c r="F4687" s="8" t="s">
        <v>51</v>
      </c>
      <c r="G4687" s="8" t="s">
        <v>362</v>
      </c>
      <c r="H4687" t="s">
        <v>52</v>
      </c>
      <c r="I4687" s="7">
        <v>3.6</v>
      </c>
      <c r="L4687" s="7">
        <v>79660340</v>
      </c>
      <c r="M4687" s="7">
        <v>14369045</v>
      </c>
      <c r="N4687" s="7">
        <v>2695304</v>
      </c>
      <c r="O4687" s="20" t="str">
        <f t="shared" si="148"/>
        <v/>
      </c>
    </row>
    <row r="4688" spans="1:15">
      <c r="A4688" s="20" t="str">
        <f t="shared" si="147"/>
        <v>Lífsval - lífeyrissparnaðurLífsval 3</v>
      </c>
      <c r="B4688" s="20" t="str">
        <f>_xlfn.IFNA(INDEX(Listi!$AI:$AI,MATCH(C4688,Listi!$AJ:$AJ,0)),INDEX(Listi!T:T,MATCH(C4688,Listi!U:U,0)))</f>
        <v>Lífsval</v>
      </c>
      <c r="C4688" t="s">
        <v>263</v>
      </c>
      <c r="D4688" t="s">
        <v>266</v>
      </c>
      <c r="E4688" t="s">
        <v>276</v>
      </c>
      <c r="F4688" s="8" t="s">
        <v>51</v>
      </c>
      <c r="G4688" s="8" t="s">
        <v>362</v>
      </c>
      <c r="H4688" t="s">
        <v>52</v>
      </c>
      <c r="I4688" s="7">
        <v>6.5</v>
      </c>
      <c r="L4688" s="7">
        <v>131239774</v>
      </c>
      <c r="M4688" s="7">
        <v>16635787</v>
      </c>
      <c r="N4688" s="7">
        <v>3548138</v>
      </c>
      <c r="O4688" s="20" t="str">
        <f t="shared" si="148"/>
        <v/>
      </c>
    </row>
    <row r="4689" spans="1:15">
      <c r="A4689" s="20" t="str">
        <f t="shared" si="147"/>
        <v>Lífsval - lífeyrissparnaðurLífsval 4</v>
      </c>
      <c r="B4689" s="20" t="str">
        <f>_xlfn.IFNA(INDEX(Listi!$AI:$AI,MATCH(C4689,Listi!$AJ:$AJ,0)),INDEX(Listi!T:T,MATCH(C4689,Listi!U:U,0)))</f>
        <v>Lífsval</v>
      </c>
      <c r="C4689" t="s">
        <v>263</v>
      </c>
      <c r="D4689" t="s">
        <v>267</v>
      </c>
      <c r="E4689" t="s">
        <v>276</v>
      </c>
      <c r="F4689" t="s">
        <v>51</v>
      </c>
      <c r="G4689" s="8" t="s">
        <v>362</v>
      </c>
      <c r="H4689" t="s">
        <v>52</v>
      </c>
      <c r="I4689" s="7">
        <v>7.1</v>
      </c>
      <c r="L4689" s="7">
        <v>71752064</v>
      </c>
      <c r="M4689" s="7">
        <v>15238959</v>
      </c>
      <c r="N4689" s="7">
        <v>2058992</v>
      </c>
      <c r="O4689" s="20" t="str">
        <f t="shared" si="148"/>
        <v/>
      </c>
    </row>
    <row r="4690" spans="1:15">
      <c r="A4690" s="20" t="str">
        <f t="shared" si="147"/>
        <v>Lífsverk lífeyrissjóðurLífsverk I/Séreign</v>
      </c>
      <c r="B4690" s="20" t="str">
        <f>_xlfn.IFNA(INDEX(Listi!$AI:$AI,MATCH(C4690,Listi!$AJ:$AJ,0)),INDEX(Listi!T:T,MATCH(C4690,Listi!U:U,0)))</f>
        <v xml:space="preserve">Lífsverk  </v>
      </c>
      <c r="C4690" t="s">
        <v>268</v>
      </c>
      <c r="D4690" t="s">
        <v>269</v>
      </c>
      <c r="E4690" t="s">
        <v>276</v>
      </c>
      <c r="F4690" t="s">
        <v>51</v>
      </c>
      <c r="G4690" s="8" t="s">
        <v>362</v>
      </c>
      <c r="H4690" t="s">
        <v>52</v>
      </c>
      <c r="I4690" s="7">
        <v>8.8000000000000007</v>
      </c>
      <c r="L4690" s="7">
        <v>4582957000</v>
      </c>
      <c r="M4690" s="7">
        <v>635926000</v>
      </c>
      <c r="N4690" s="7">
        <v>22708000</v>
      </c>
      <c r="O4690" s="20" t="str">
        <f t="shared" si="148"/>
        <v/>
      </c>
    </row>
    <row r="4691" spans="1:15">
      <c r="A4691" s="20" t="str">
        <f t="shared" si="147"/>
        <v>Lífsverk lífeyrissjóðurLífsverk II/Séreign</v>
      </c>
      <c r="B4691" s="20" t="str">
        <f>_xlfn.IFNA(INDEX(Listi!$AI:$AI,MATCH(C4691,Listi!$AJ:$AJ,0)),INDEX(Listi!T:T,MATCH(C4691,Listi!U:U,0)))</f>
        <v xml:space="preserve">Lífsverk  </v>
      </c>
      <c r="C4691" t="s">
        <v>268</v>
      </c>
      <c r="D4691" t="s">
        <v>270</v>
      </c>
      <c r="E4691" t="s">
        <v>276</v>
      </c>
      <c r="F4691" t="s">
        <v>51</v>
      </c>
      <c r="G4691" s="8" t="s">
        <v>362</v>
      </c>
      <c r="H4691" t="s">
        <v>52</v>
      </c>
      <c r="I4691" s="7">
        <v>6.7</v>
      </c>
      <c r="L4691" s="7">
        <v>23735073000</v>
      </c>
      <c r="M4691" s="7">
        <v>2073571000</v>
      </c>
      <c r="N4691" s="7">
        <v>249365000</v>
      </c>
      <c r="O4691" s="20" t="str">
        <f t="shared" si="148"/>
        <v/>
      </c>
    </row>
    <row r="4692" spans="1:15">
      <c r="A4692" s="20" t="str">
        <f t="shared" si="147"/>
        <v>Lífsverk lífeyrissjóðurLífsverk III/Séreign</v>
      </c>
      <c r="B4692" s="20" t="str">
        <f>_xlfn.IFNA(INDEX(Listi!$AI:$AI,MATCH(C4692,Listi!$AJ:$AJ,0)),INDEX(Listi!T:T,MATCH(C4692,Listi!U:U,0)))</f>
        <v xml:space="preserve">Lífsverk  </v>
      </c>
      <c r="C4692" t="s">
        <v>268</v>
      </c>
      <c r="D4692" t="s">
        <v>271</v>
      </c>
      <c r="E4692" t="s">
        <v>276</v>
      </c>
      <c r="F4692" t="s">
        <v>51</v>
      </c>
      <c r="G4692" s="8" t="s">
        <v>362</v>
      </c>
      <c r="H4692" t="s">
        <v>52</v>
      </c>
      <c r="I4692" s="7">
        <v>1.4</v>
      </c>
      <c r="L4692" s="7">
        <v>653814000</v>
      </c>
      <c r="M4692" s="7">
        <v>105107000</v>
      </c>
      <c r="N4692" s="7">
        <v>2613000</v>
      </c>
      <c r="O4692" s="20" t="str">
        <f t="shared" si="148"/>
        <v/>
      </c>
    </row>
    <row r="4693" spans="1:15">
      <c r="A4693" s="20" t="str">
        <f t="shared" si="147"/>
        <v>Lífsverk lífeyrissjóðurSamtryggingardeild</v>
      </c>
      <c r="B4693" s="20" t="str">
        <f>_xlfn.IFNA(INDEX(Listi!$AI:$AI,MATCH(C4693,Listi!$AJ:$AJ,0)),INDEX(Listi!T:T,MATCH(C4693,Listi!U:U,0)))</f>
        <v xml:space="preserve">Lífsverk  </v>
      </c>
      <c r="C4693" t="s">
        <v>268</v>
      </c>
      <c r="D4693" t="s">
        <v>205</v>
      </c>
      <c r="E4693" t="s">
        <v>275</v>
      </c>
      <c r="F4693" t="s">
        <v>51</v>
      </c>
      <c r="G4693" s="8" t="s">
        <v>362</v>
      </c>
      <c r="H4693" t="s">
        <v>52</v>
      </c>
      <c r="I4693" s="7">
        <v>6.9</v>
      </c>
      <c r="L4693" s="7">
        <v>120542527000</v>
      </c>
      <c r="M4693" s="7">
        <v>4397803000</v>
      </c>
      <c r="N4693" s="7">
        <v>1423151000</v>
      </c>
      <c r="O4693" s="20" t="str">
        <f t="shared" si="148"/>
        <v/>
      </c>
    </row>
    <row r="4694" spans="1:15">
      <c r="A4694" s="20" t="str">
        <f t="shared" si="147"/>
        <v>Söfnunarsjóður lífeyrisréttindaDeild I/Innlán</v>
      </c>
      <c r="B4694" s="20" t="str">
        <f>_xlfn.IFNA(INDEX(Listi!$AI:$AI,MATCH(C4694,Listi!$AJ:$AJ,0)),INDEX(Listi!T:T,MATCH(C4694,Listi!U:U,0)))</f>
        <v>Söfnunarsj.</v>
      </c>
      <c r="C4694" t="s">
        <v>272</v>
      </c>
      <c r="D4694" t="s">
        <v>273</v>
      </c>
      <c r="E4694" t="s">
        <v>276</v>
      </c>
      <c r="F4694" t="s">
        <v>51</v>
      </c>
      <c r="G4694" s="8" t="s">
        <v>362</v>
      </c>
      <c r="H4694" t="s">
        <v>52</v>
      </c>
      <c r="I4694" s="7">
        <v>1.7</v>
      </c>
      <c r="L4694" s="7">
        <v>2001731914</v>
      </c>
      <c r="M4694" s="7">
        <v>133561634</v>
      </c>
      <c r="N4694" s="7">
        <v>44803565</v>
      </c>
      <c r="O4694" s="20" t="str">
        <f t="shared" si="148"/>
        <v/>
      </c>
    </row>
    <row r="4695" spans="1:15">
      <c r="A4695" s="20" t="str">
        <f t="shared" si="147"/>
        <v>Söfnunarsjóður lífeyrisréttindaDeild III/Séreign</v>
      </c>
      <c r="B4695" s="20" t="str">
        <f>_xlfn.IFNA(INDEX(Listi!$AI:$AI,MATCH(C4695,Listi!$AJ:$AJ,0)),INDEX(Listi!T:T,MATCH(C4695,Listi!U:U,0)))</f>
        <v>Söfnunarsj.</v>
      </c>
      <c r="C4695" t="s">
        <v>272</v>
      </c>
      <c r="D4695" t="s">
        <v>599</v>
      </c>
      <c r="E4695" t="s">
        <v>276</v>
      </c>
      <c r="F4695" t="s">
        <v>51</v>
      </c>
      <c r="G4695" s="8" t="s">
        <v>362</v>
      </c>
      <c r="H4695" t="s">
        <v>52</v>
      </c>
      <c r="I4695" s="7">
        <v>0</v>
      </c>
      <c r="L4695" s="7">
        <v>24413085</v>
      </c>
      <c r="M4695" s="7">
        <v>24697577</v>
      </c>
      <c r="N4695" s="7">
        <v>900000</v>
      </c>
      <c r="O4695" s="20" t="str">
        <f t="shared" si="148"/>
        <v/>
      </c>
    </row>
    <row r="4696" spans="1:15">
      <c r="A4696" s="20" t="str">
        <f t="shared" si="147"/>
        <v>Söfnunarsjóður lífeyrisréttindaDeildII/Séreign</v>
      </c>
      <c r="B4696" s="20" t="str">
        <f>_xlfn.IFNA(INDEX(Listi!$AI:$AI,MATCH(C4696,Listi!$AJ:$AJ,0)),INDEX(Listi!T:T,MATCH(C4696,Listi!U:U,0)))</f>
        <v>Söfnunarsj.</v>
      </c>
      <c r="C4696" t="s">
        <v>272</v>
      </c>
      <c r="D4696" t="s">
        <v>586</v>
      </c>
      <c r="E4696" t="s">
        <v>276</v>
      </c>
      <c r="F4696" t="s">
        <v>51</v>
      </c>
      <c r="G4696" s="8" t="s">
        <v>362</v>
      </c>
      <c r="H4696" t="s">
        <v>52</v>
      </c>
      <c r="I4696" s="7">
        <v>5.4</v>
      </c>
      <c r="L4696" s="7">
        <v>1654616477</v>
      </c>
      <c r="M4696" s="7">
        <v>128539213</v>
      </c>
      <c r="N4696" s="7">
        <v>22846291</v>
      </c>
      <c r="O4696" s="20" t="str">
        <f t="shared" si="148"/>
        <v/>
      </c>
    </row>
    <row r="4697" spans="1:15">
      <c r="A4697" s="20" t="str">
        <f t="shared" si="147"/>
        <v>Söfnunarsjóður lífeyrisréttindaSamtryggingardeild</v>
      </c>
      <c r="B4697" s="20" t="str">
        <f>_xlfn.IFNA(INDEX(Listi!$AI:$AI,MATCH(C4697,Listi!$AJ:$AJ,0)),INDEX(Listi!T:T,MATCH(C4697,Listi!U:U,0)))</f>
        <v>Söfnunarsj.</v>
      </c>
      <c r="C4697" t="s">
        <v>272</v>
      </c>
      <c r="D4697" t="s">
        <v>205</v>
      </c>
      <c r="E4697" t="s">
        <v>275</v>
      </c>
      <c r="F4697" t="s">
        <v>51</v>
      </c>
      <c r="G4697" s="8" t="s">
        <v>362</v>
      </c>
      <c r="H4697" t="s">
        <v>52</v>
      </c>
      <c r="I4697" s="7">
        <v>7.9</v>
      </c>
      <c r="L4697" s="7">
        <v>238978847889</v>
      </c>
      <c r="M4697" s="7">
        <v>4967193409</v>
      </c>
      <c r="N4697" s="7">
        <v>6076487652</v>
      </c>
      <c r="O4697" s="20" t="str">
        <f t="shared" si="148"/>
        <v/>
      </c>
    </row>
    <row r="4698" spans="1:15">
      <c r="A4698" s="20" t="str">
        <f t="shared" si="147"/>
        <v>Stapi lífeyrissjóðurSafn I</v>
      </c>
      <c r="B4698" s="20" t="str">
        <f>_xlfn.IFNA(INDEX(Listi!$AI:$AI,MATCH(C4698,Listi!$AJ:$AJ,0)),INDEX(Listi!T:T,MATCH(C4698,Listi!U:U,0)))</f>
        <v xml:space="preserve">Stapi  </v>
      </c>
      <c r="C4698" t="s">
        <v>209</v>
      </c>
      <c r="D4698" t="s">
        <v>210</v>
      </c>
      <c r="E4698" t="s">
        <v>276</v>
      </c>
      <c r="F4698" t="s">
        <v>51</v>
      </c>
      <c r="G4698" s="8" t="s">
        <v>362</v>
      </c>
      <c r="H4698" t="s">
        <v>52</v>
      </c>
      <c r="I4698" s="7">
        <v>6.87</v>
      </c>
      <c r="L4698" s="7">
        <v>2440828925</v>
      </c>
      <c r="M4698" s="7">
        <v>91567233</v>
      </c>
      <c r="N4698" s="7">
        <v>110755602</v>
      </c>
      <c r="O4698" s="20" t="str">
        <f t="shared" si="148"/>
        <v/>
      </c>
    </row>
    <row r="4699" spans="1:15">
      <c r="A4699" s="20" t="str">
        <f t="shared" si="147"/>
        <v>Stapi lífeyrissjóðurSafn II</v>
      </c>
      <c r="B4699" s="20" t="str">
        <f>_xlfn.IFNA(INDEX(Listi!$AI:$AI,MATCH(C4699,Listi!$AJ:$AJ,0)),INDEX(Listi!T:T,MATCH(C4699,Listi!U:U,0)))</f>
        <v xml:space="preserve">Stapi  </v>
      </c>
      <c r="C4699" t="s">
        <v>209</v>
      </c>
      <c r="D4699" t="s">
        <v>211</v>
      </c>
      <c r="E4699" t="s">
        <v>276</v>
      </c>
      <c r="F4699" t="s">
        <v>51</v>
      </c>
      <c r="G4699" s="8" t="s">
        <v>362</v>
      </c>
      <c r="H4699" t="s">
        <v>52</v>
      </c>
      <c r="I4699" s="7">
        <v>5.52</v>
      </c>
      <c r="L4699" s="7">
        <v>5710890273</v>
      </c>
      <c r="M4699" s="7">
        <v>262001316</v>
      </c>
      <c r="N4699" s="7">
        <v>164209410</v>
      </c>
      <c r="O4699" s="20" t="str">
        <f t="shared" si="148"/>
        <v/>
      </c>
    </row>
    <row r="4700" spans="1:15">
      <c r="A4700" s="20" t="str">
        <f t="shared" si="147"/>
        <v>Stapi lífeyrissjóðurSafn III</v>
      </c>
      <c r="B4700" s="20" t="str">
        <f>_xlfn.IFNA(INDEX(Listi!$AI:$AI,MATCH(C4700,Listi!$AJ:$AJ,0)),INDEX(Listi!T:T,MATCH(C4700,Listi!U:U,0)))</f>
        <v xml:space="preserve">Stapi  </v>
      </c>
      <c r="C4700" t="s">
        <v>209</v>
      </c>
      <c r="D4700" t="s">
        <v>212</v>
      </c>
      <c r="E4700" t="s">
        <v>276</v>
      </c>
      <c r="F4700" t="s">
        <v>51</v>
      </c>
      <c r="G4700" s="8" t="s">
        <v>362</v>
      </c>
      <c r="H4700" t="s">
        <v>52</v>
      </c>
      <c r="I4700" s="7">
        <v>-1.22</v>
      </c>
      <c r="L4700" s="7">
        <v>268100084</v>
      </c>
      <c r="M4700" s="7">
        <v>24388890</v>
      </c>
      <c r="N4700" s="7">
        <v>9886128</v>
      </c>
      <c r="O4700" s="20" t="str">
        <f t="shared" si="148"/>
        <v/>
      </c>
    </row>
    <row r="4701" spans="1:15">
      <c r="A4701" s="20" t="str">
        <f t="shared" si="147"/>
        <v>Stapi lífeyrissjóðurTryggingardeild</v>
      </c>
      <c r="B4701" s="20" t="str">
        <f>_xlfn.IFNA(INDEX(Listi!$AI:$AI,MATCH(C4701,Listi!$AJ:$AJ,0)),INDEX(Listi!T:T,MATCH(C4701,Listi!U:U,0)))</f>
        <v xml:space="preserve">Stapi  </v>
      </c>
      <c r="C4701" t="s">
        <v>209</v>
      </c>
      <c r="D4701" t="s">
        <v>213</v>
      </c>
      <c r="E4701" t="s">
        <v>275</v>
      </c>
      <c r="F4701" t="s">
        <v>51</v>
      </c>
      <c r="G4701" s="8" t="s">
        <v>362</v>
      </c>
      <c r="H4701" t="s">
        <v>52</v>
      </c>
      <c r="I4701" s="7">
        <v>7.64</v>
      </c>
      <c r="L4701" s="7">
        <v>348661724246</v>
      </c>
      <c r="M4701" s="7">
        <v>13807615154</v>
      </c>
      <c r="N4701" s="7">
        <v>7912918911</v>
      </c>
      <c r="O4701" s="20" t="str">
        <f t="shared" si="148"/>
        <v/>
      </c>
    </row>
    <row r="4702" spans="1:15">
      <c r="A4702" s="20" t="str">
        <f t="shared" ref="A4702:A4763" si="149">CONCATENATE(C4702,D4702)</f>
        <v>Stapi lífeyrissjóðurVarfærnasafnið</v>
      </c>
      <c r="B4702" s="20" t="str">
        <f>_xlfn.IFNA(INDEX(Listi!$AI:$AI,MATCH(C4702,Listi!$AJ:$AJ,0)),INDEX(Listi!T:T,MATCH(C4702,Listi!U:U,0)))</f>
        <v xml:space="preserve">Stapi  </v>
      </c>
      <c r="C4702" t="s">
        <v>209</v>
      </c>
      <c r="D4702" t="s">
        <v>392</v>
      </c>
      <c r="E4702" t="s">
        <v>276</v>
      </c>
      <c r="F4702" t="s">
        <v>51</v>
      </c>
      <c r="G4702" s="8" t="s">
        <v>362</v>
      </c>
      <c r="H4702" t="s">
        <v>52</v>
      </c>
      <c r="I4702" s="7">
        <v>3.09</v>
      </c>
      <c r="L4702" s="7">
        <v>471986044</v>
      </c>
      <c r="M4702" s="7">
        <v>137399159</v>
      </c>
      <c r="N4702" s="7">
        <v>6994496</v>
      </c>
      <c r="O4702" s="20" t="str">
        <f t="shared" si="148"/>
        <v/>
      </c>
    </row>
    <row r="4703" spans="1:15">
      <c r="A4703" s="20" t="str">
        <f t="shared" si="149"/>
        <v>Almenni lífeyrissjóðurinnÆvisafn I</v>
      </c>
      <c r="B4703" s="20" t="str">
        <f>_xlfn.IFNA(INDEX(Listi!$AI:$AI,MATCH(C4703,Listi!$AJ:$AJ,0)),INDEX(Listi!T:T,MATCH(C4703,Listi!U:U,0)))</f>
        <v xml:space="preserve">Almenni </v>
      </c>
      <c r="C4703" t="s">
        <v>0</v>
      </c>
      <c r="D4703" t="s">
        <v>202</v>
      </c>
      <c r="E4703" t="s">
        <v>276</v>
      </c>
      <c r="F4703" t="s">
        <v>53</v>
      </c>
      <c r="G4703" s="8" t="s">
        <v>355</v>
      </c>
      <c r="H4703" t="s">
        <v>54</v>
      </c>
      <c r="I4703" s="7">
        <v>8.1</v>
      </c>
      <c r="L4703" s="7">
        <v>43068273823</v>
      </c>
      <c r="M4703" s="7">
        <v>4413720640</v>
      </c>
      <c r="N4703" s="7">
        <v>641257097</v>
      </c>
      <c r="O4703" s="20" t="str">
        <f t="shared" si="148"/>
        <v/>
      </c>
    </row>
    <row r="4704" spans="1:15">
      <c r="A4704" s="20" t="str">
        <f t="shared" si="149"/>
        <v>Almenni lífeyrissjóðurinnÆvisafn II</v>
      </c>
      <c r="B4704" s="20" t="str">
        <f>_xlfn.IFNA(INDEX(Listi!$AI:$AI,MATCH(C4704,Listi!$AJ:$AJ,0)),INDEX(Listi!T:T,MATCH(C4704,Listi!U:U,0)))</f>
        <v xml:space="preserve">Almenni </v>
      </c>
      <c r="C4704" t="s">
        <v>0</v>
      </c>
      <c r="D4704" t="s">
        <v>203</v>
      </c>
      <c r="E4704" t="s">
        <v>276</v>
      </c>
      <c r="F4704" t="s">
        <v>53</v>
      </c>
      <c r="G4704" s="8" t="s">
        <v>355</v>
      </c>
      <c r="H4704" t="s">
        <v>54</v>
      </c>
      <c r="I4704" s="7">
        <v>6.9</v>
      </c>
      <c r="L4704" s="7">
        <v>86460235807</v>
      </c>
      <c r="M4704" s="7">
        <v>3970537445</v>
      </c>
      <c r="N4704" s="7">
        <v>1539034493</v>
      </c>
      <c r="O4704" s="20" t="str">
        <f t="shared" si="148"/>
        <v/>
      </c>
    </row>
    <row r="4705" spans="1:15">
      <c r="A4705" s="20" t="str">
        <f t="shared" si="149"/>
        <v>Almenni lífeyrissjóðurinnÆvisafn III</v>
      </c>
      <c r="B4705" s="20" t="str">
        <f>_xlfn.IFNA(INDEX(Listi!$AI:$AI,MATCH(C4705,Listi!$AJ:$AJ,0)),INDEX(Listi!T:T,MATCH(C4705,Listi!U:U,0)))</f>
        <v xml:space="preserve">Almenni </v>
      </c>
      <c r="C4705" t="s">
        <v>0</v>
      </c>
      <c r="D4705" t="s">
        <v>204</v>
      </c>
      <c r="E4705" t="s">
        <v>276</v>
      </c>
      <c r="F4705" t="s">
        <v>53</v>
      </c>
      <c r="G4705" s="8" t="s">
        <v>355</v>
      </c>
      <c r="H4705" t="s">
        <v>54</v>
      </c>
      <c r="I4705" s="7">
        <v>4.2</v>
      </c>
      <c r="L4705" s="7">
        <v>33890180699</v>
      </c>
      <c r="M4705" s="7">
        <v>1571509194</v>
      </c>
      <c r="N4705" s="7">
        <v>920421683</v>
      </c>
      <c r="O4705" s="20" t="str">
        <f t="shared" si="148"/>
        <v/>
      </c>
    </row>
    <row r="4706" spans="1:15">
      <c r="A4706" s="20" t="str">
        <f t="shared" si="149"/>
        <v>Almenni lífeyrissjóðurinnHúsnæðissafn</v>
      </c>
      <c r="B4706" s="20" t="str">
        <f>_xlfn.IFNA(INDEX(Listi!$AI:$AI,MATCH(C4706,Listi!$AJ:$AJ,0)),INDEX(Listi!T:T,MATCH(C4706,Listi!U:U,0)))</f>
        <v xml:space="preserve">Almenni </v>
      </c>
      <c r="C4706" t="s">
        <v>0</v>
      </c>
      <c r="D4706" t="s">
        <v>315</v>
      </c>
      <c r="E4706" t="s">
        <v>276</v>
      </c>
      <c r="F4706" t="s">
        <v>53</v>
      </c>
      <c r="G4706" s="8" t="s">
        <v>355</v>
      </c>
      <c r="H4706" t="s">
        <v>54</v>
      </c>
      <c r="I4706" s="7">
        <v>0</v>
      </c>
      <c r="L4706" s="7">
        <v>487895879</v>
      </c>
      <c r="M4706" s="7">
        <v>166428361</v>
      </c>
      <c r="N4706" s="7">
        <v>18080096</v>
      </c>
      <c r="O4706" s="20" t="str">
        <f t="shared" si="148"/>
        <v/>
      </c>
    </row>
    <row r="4707" spans="1:15">
      <c r="A4707" s="20" t="str">
        <f t="shared" si="149"/>
        <v>Almenni lífeyrissjóðurinnInnlánssafn</v>
      </c>
      <c r="B4707" s="20" t="str">
        <f>_xlfn.IFNA(INDEX(Listi!$AI:$AI,MATCH(C4707,Listi!$AJ:$AJ,0)),INDEX(Listi!T:T,MATCH(C4707,Listi!U:U,0)))</f>
        <v xml:space="preserve">Almenni </v>
      </c>
      <c r="C4707" t="s">
        <v>0</v>
      </c>
      <c r="D4707" t="s">
        <v>1</v>
      </c>
      <c r="E4707" t="s">
        <v>276</v>
      </c>
      <c r="F4707" t="s">
        <v>53</v>
      </c>
      <c r="G4707" s="8" t="s">
        <v>355</v>
      </c>
      <c r="H4707" t="s">
        <v>54</v>
      </c>
      <c r="I4707" s="7">
        <v>1.6</v>
      </c>
      <c r="L4707" s="7">
        <v>26587944379</v>
      </c>
      <c r="M4707" s="7">
        <v>1016779991</v>
      </c>
      <c r="N4707" s="7">
        <v>1031869724</v>
      </c>
      <c r="O4707" s="20" t="str">
        <f t="shared" si="148"/>
        <v/>
      </c>
    </row>
    <row r="4708" spans="1:15">
      <c r="A4708" s="20" t="str">
        <f t="shared" si="149"/>
        <v>Almenni lífeyrissjóðurinnRíkissafn langt</v>
      </c>
      <c r="B4708" s="20" t="str">
        <f>_xlfn.IFNA(INDEX(Listi!$AI:$AI,MATCH(C4708,Listi!$AJ:$AJ,0)),INDEX(Listi!T:T,MATCH(C4708,Listi!U:U,0)))</f>
        <v xml:space="preserve">Almenni </v>
      </c>
      <c r="C4708" t="s">
        <v>0</v>
      </c>
      <c r="D4708" t="s">
        <v>199</v>
      </c>
      <c r="E4708" t="s">
        <v>276</v>
      </c>
      <c r="F4708" t="s">
        <v>53</v>
      </c>
      <c r="G4708" s="8" t="s">
        <v>355</v>
      </c>
      <c r="H4708" t="s">
        <v>54</v>
      </c>
      <c r="I4708" s="7">
        <v>2.7</v>
      </c>
      <c r="L4708" s="7">
        <v>1193680171</v>
      </c>
      <c r="M4708" s="7">
        <v>61272573</v>
      </c>
      <c r="N4708" s="7">
        <v>40105929</v>
      </c>
      <c r="O4708" s="20" t="str">
        <f t="shared" si="148"/>
        <v/>
      </c>
    </row>
    <row r="4709" spans="1:15">
      <c r="A4709" s="20" t="str">
        <f t="shared" si="149"/>
        <v>Almenni lífeyrissjóðurinnRíkissafn stutt</v>
      </c>
      <c r="B4709" s="20" t="str">
        <f>_xlfn.IFNA(INDEX(Listi!$AI:$AI,MATCH(C4709,Listi!$AJ:$AJ,0)),INDEX(Listi!T:T,MATCH(C4709,Listi!U:U,0)))</f>
        <v xml:space="preserve">Almenni </v>
      </c>
      <c r="C4709" t="s">
        <v>0</v>
      </c>
      <c r="D4709" t="s">
        <v>200</v>
      </c>
      <c r="E4709" t="s">
        <v>276</v>
      </c>
      <c r="F4709" t="s">
        <v>53</v>
      </c>
      <c r="G4709" s="8" t="s">
        <v>355</v>
      </c>
      <c r="H4709" t="s">
        <v>54</v>
      </c>
      <c r="I4709" s="7">
        <v>1.3</v>
      </c>
      <c r="L4709" s="7">
        <v>541893627</v>
      </c>
      <c r="M4709" s="7">
        <v>20423158</v>
      </c>
      <c r="N4709" s="7">
        <v>14899899</v>
      </c>
      <c r="O4709" s="20" t="str">
        <f t="shared" si="148"/>
        <v/>
      </c>
    </row>
    <row r="4710" spans="1:15">
      <c r="A4710" s="20" t="str">
        <f t="shared" si="149"/>
        <v>Almenni lífeyrissjóðurinnTryggingadeild</v>
      </c>
      <c r="B4710" s="20" t="str">
        <f>_xlfn.IFNA(INDEX(Listi!$AI:$AI,MATCH(C4710,Listi!$AJ:$AJ,0)),INDEX(Listi!T:T,MATCH(C4710,Listi!U:U,0)))</f>
        <v xml:space="preserve">Almenni </v>
      </c>
      <c r="C4710" t="s">
        <v>0</v>
      </c>
      <c r="D4710" t="s">
        <v>201</v>
      </c>
      <c r="E4710" t="s">
        <v>275</v>
      </c>
      <c r="F4710" t="s">
        <v>53</v>
      </c>
      <c r="G4710" s="8" t="s">
        <v>355</v>
      </c>
      <c r="H4710" t="s">
        <v>54</v>
      </c>
      <c r="I4710" s="7">
        <v>6.5</v>
      </c>
      <c r="L4710" s="7">
        <v>174784296254</v>
      </c>
      <c r="M4710" s="7">
        <v>7497244534</v>
      </c>
      <c r="N4710" s="7">
        <v>3057046932</v>
      </c>
      <c r="O4710" s="20" t="str">
        <f t="shared" si="148"/>
        <v/>
      </c>
    </row>
    <row r="4711" spans="1:15">
      <c r="A4711" s="20" t="str">
        <f t="shared" si="149"/>
        <v>Arion banki hf.Erlend hlutabréf</v>
      </c>
      <c r="B4711" s="20" t="str">
        <f>_xlfn.IFNA(INDEX(Listi!$AI:$AI,MATCH(C4711,Listi!$AJ:$AJ,0)),INDEX(Listi!T:T,MATCH(C4711,Listi!U:U,0)))</f>
        <v xml:space="preserve">Arion banki </v>
      </c>
      <c r="C4711" t="s">
        <v>214</v>
      </c>
      <c r="D4711" t="s">
        <v>215</v>
      </c>
      <c r="E4711" t="s">
        <v>276</v>
      </c>
      <c r="F4711" t="s">
        <v>53</v>
      </c>
      <c r="G4711" s="8" t="s">
        <v>355</v>
      </c>
      <c r="H4711" t="s">
        <v>54</v>
      </c>
      <c r="I4711" s="7">
        <v>4.4000000000000004</v>
      </c>
      <c r="L4711" s="7">
        <v>1149685000</v>
      </c>
      <c r="M4711" s="7">
        <v>49095000</v>
      </c>
      <c r="N4711" s="7">
        <v>10876000</v>
      </c>
      <c r="O4711" s="20" t="str">
        <f t="shared" si="148"/>
        <v/>
      </c>
    </row>
    <row r="4712" spans="1:15">
      <c r="A4712" s="20" t="str">
        <f t="shared" si="149"/>
        <v>Arion banki hf.Innlend skuldabréf</v>
      </c>
      <c r="B4712" s="20" t="str">
        <f>_xlfn.IFNA(INDEX(Listi!$AI:$AI,MATCH(C4712,Listi!$AJ:$AJ,0)),INDEX(Listi!T:T,MATCH(C4712,Listi!U:U,0)))</f>
        <v xml:space="preserve">Arion banki </v>
      </c>
      <c r="C4712" t="s">
        <v>214</v>
      </c>
      <c r="D4712" t="s">
        <v>216</v>
      </c>
      <c r="E4712" t="s">
        <v>276</v>
      </c>
      <c r="F4712" t="s">
        <v>53</v>
      </c>
      <c r="G4712" s="8" t="s">
        <v>355</v>
      </c>
      <c r="H4712" t="s">
        <v>54</v>
      </c>
      <c r="I4712" s="7">
        <v>3</v>
      </c>
      <c r="L4712" s="7">
        <v>4446434000</v>
      </c>
      <c r="M4712" s="7">
        <v>344234000</v>
      </c>
      <c r="N4712" s="7">
        <v>44793000</v>
      </c>
      <c r="O4712" s="20" t="str">
        <f t="shared" si="148"/>
        <v/>
      </c>
    </row>
    <row r="4713" spans="1:15">
      <c r="A4713" s="20" t="str">
        <f t="shared" si="149"/>
        <v>Arion banki hf.Lífeyrisauki L1</v>
      </c>
      <c r="B4713" s="20" t="str">
        <f>_xlfn.IFNA(INDEX(Listi!$AI:$AI,MATCH(C4713,Listi!$AJ:$AJ,0)),INDEX(Listi!T:T,MATCH(C4713,Listi!U:U,0)))</f>
        <v xml:space="preserve">Arion banki </v>
      </c>
      <c r="C4713" t="s">
        <v>214</v>
      </c>
      <c r="D4713" t="s">
        <v>377</v>
      </c>
      <c r="E4713" t="s">
        <v>276</v>
      </c>
      <c r="F4713" t="s">
        <v>53</v>
      </c>
      <c r="G4713" s="8" t="s">
        <v>355</v>
      </c>
      <c r="H4713" t="s">
        <v>54</v>
      </c>
      <c r="I4713" s="7">
        <v>6.7</v>
      </c>
      <c r="L4713" s="7">
        <v>5887942000</v>
      </c>
      <c r="M4713" s="7">
        <v>1011885000</v>
      </c>
      <c r="N4713" s="7">
        <v>34615000</v>
      </c>
      <c r="O4713" s="20" t="str">
        <f t="shared" si="148"/>
        <v/>
      </c>
    </row>
    <row r="4714" spans="1:15">
      <c r="A4714" s="20" t="str">
        <f t="shared" si="149"/>
        <v>Arion banki hf.Lífeyrisauki L2</v>
      </c>
      <c r="B4714" s="20" t="str">
        <f>_xlfn.IFNA(INDEX(Listi!$AI:$AI,MATCH(C4714,Listi!$AJ:$AJ,0)),INDEX(Listi!T:T,MATCH(C4714,Listi!U:U,0)))</f>
        <v xml:space="preserve">Arion banki </v>
      </c>
      <c r="C4714" t="s">
        <v>214</v>
      </c>
      <c r="D4714" t="s">
        <v>372</v>
      </c>
      <c r="E4714" t="s">
        <v>276</v>
      </c>
      <c r="F4714" t="s">
        <v>53</v>
      </c>
      <c r="G4714" s="8" t="s">
        <v>355</v>
      </c>
      <c r="H4714" t="s">
        <v>54</v>
      </c>
      <c r="I4714" s="7">
        <v>6.6</v>
      </c>
      <c r="L4714" s="7">
        <v>21366380000</v>
      </c>
      <c r="M4714" s="7">
        <v>1613513000</v>
      </c>
      <c r="N4714" s="7">
        <v>92085000</v>
      </c>
      <c r="O4714" s="20" t="str">
        <f t="shared" si="148"/>
        <v/>
      </c>
    </row>
    <row r="4715" spans="1:15">
      <c r="A4715" s="20" t="str">
        <f t="shared" si="149"/>
        <v>Arion banki hf.Lífeyrisauki L3</v>
      </c>
      <c r="B4715" s="20" t="str">
        <f>_xlfn.IFNA(INDEX(Listi!$AI:$AI,MATCH(C4715,Listi!$AJ:$AJ,0)),INDEX(Listi!T:T,MATCH(C4715,Listi!U:U,0)))</f>
        <v xml:space="preserve">Arion banki </v>
      </c>
      <c r="C4715" t="s">
        <v>214</v>
      </c>
      <c r="D4715" t="s">
        <v>371</v>
      </c>
      <c r="E4715" t="s">
        <v>276</v>
      </c>
      <c r="F4715" t="s">
        <v>53</v>
      </c>
      <c r="G4715" s="8" t="s">
        <v>355</v>
      </c>
      <c r="H4715" t="s">
        <v>54</v>
      </c>
      <c r="I4715" s="7">
        <v>5.4</v>
      </c>
      <c r="L4715" s="7">
        <v>29714848000</v>
      </c>
      <c r="M4715" s="7">
        <v>2122481000</v>
      </c>
      <c r="N4715" s="7">
        <v>129566000</v>
      </c>
      <c r="O4715" s="20" t="str">
        <f t="shared" si="148"/>
        <v/>
      </c>
    </row>
    <row r="4716" spans="1:15">
      <c r="A4716" s="20" t="str">
        <f t="shared" si="149"/>
        <v>Arion banki hf.Lífeyrisauki L4</v>
      </c>
      <c r="B4716" s="20" t="str">
        <f>_xlfn.IFNA(INDEX(Listi!$AI:$AI,MATCH(C4716,Listi!$AJ:$AJ,0)),INDEX(Listi!T:T,MATCH(C4716,Listi!U:U,0)))</f>
        <v xml:space="preserve">Arion banki </v>
      </c>
      <c r="C4716" t="s">
        <v>214</v>
      </c>
      <c r="D4716" t="s">
        <v>587</v>
      </c>
      <c r="E4716" t="s">
        <v>276</v>
      </c>
      <c r="F4716" t="s">
        <v>53</v>
      </c>
      <c r="G4716" s="8" t="s">
        <v>355</v>
      </c>
      <c r="H4716" t="s">
        <v>54</v>
      </c>
      <c r="I4716" s="7">
        <v>4.4000000000000004</v>
      </c>
      <c r="L4716" s="7">
        <v>19306242000</v>
      </c>
      <c r="M4716" s="7">
        <v>1346647000</v>
      </c>
      <c r="N4716" s="7">
        <v>388052000</v>
      </c>
      <c r="O4716" s="20" t="str">
        <f t="shared" si="148"/>
        <v/>
      </c>
    </row>
    <row r="4717" spans="1:15">
      <c r="A4717" s="20" t="str">
        <f t="shared" si="149"/>
        <v>Arion banki hf.Lífeyrisauki L5</v>
      </c>
      <c r="B4717" s="20" t="str">
        <f>_xlfn.IFNA(INDEX(Listi!$AI:$AI,MATCH(C4717,Listi!$AJ:$AJ,0)),INDEX(Listi!T:T,MATCH(C4717,Listi!U:U,0)))</f>
        <v xml:space="preserve">Arion banki </v>
      </c>
      <c r="C4717" t="s">
        <v>214</v>
      </c>
      <c r="D4717" t="s">
        <v>369</v>
      </c>
      <c r="E4717" t="s">
        <v>276</v>
      </c>
      <c r="F4717" t="s">
        <v>53</v>
      </c>
      <c r="G4717" s="8" t="s">
        <v>355</v>
      </c>
      <c r="H4717" t="s">
        <v>54</v>
      </c>
      <c r="I4717" s="7">
        <v>1.6</v>
      </c>
      <c r="L4717" s="7">
        <v>44858554000</v>
      </c>
      <c r="M4717" s="7">
        <v>4018833000</v>
      </c>
      <c r="N4717" s="7">
        <v>933672000</v>
      </c>
      <c r="O4717" s="20" t="str">
        <f t="shared" si="148"/>
        <v/>
      </c>
    </row>
    <row r="4718" spans="1:15">
      <c r="A4718" s="20" t="str">
        <f t="shared" si="149"/>
        <v>Birta lífeyrissjóðurBlönduð leið</v>
      </c>
      <c r="B4718" s="20" t="str">
        <f>_xlfn.IFNA(INDEX(Listi!$AI:$AI,MATCH(C4718,Listi!$AJ:$AJ,0)),INDEX(Listi!T:T,MATCH(C4718,Listi!U:U,0)))</f>
        <v xml:space="preserve">Birta  </v>
      </c>
      <c r="C4718" t="s">
        <v>298</v>
      </c>
      <c r="D4718" t="s">
        <v>314</v>
      </c>
      <c r="E4718" t="s">
        <v>276</v>
      </c>
      <c r="F4718" t="s">
        <v>53</v>
      </c>
      <c r="G4718" s="8" t="s">
        <v>355</v>
      </c>
      <c r="H4718" t="s">
        <v>54</v>
      </c>
      <c r="I4718" s="7">
        <v>8.25</v>
      </c>
      <c r="L4718" s="7">
        <v>6929716201</v>
      </c>
      <c r="M4718" s="7">
        <v>253995298</v>
      </c>
      <c r="N4718" s="7">
        <v>139753585</v>
      </c>
      <c r="O4718" s="20" t="str">
        <f t="shared" si="148"/>
        <v/>
      </c>
    </row>
    <row r="4719" spans="1:15">
      <c r="A4719" s="20" t="str">
        <f t="shared" si="149"/>
        <v>Birta lífeyrissjóðurInnlánsleið</v>
      </c>
      <c r="B4719" s="20" t="str">
        <f>_xlfn.IFNA(INDEX(Listi!$AI:$AI,MATCH(C4719,Listi!$AJ:$AJ,0)),INDEX(Listi!T:T,MATCH(C4719,Listi!U:U,0)))</f>
        <v xml:space="preserve">Birta  </v>
      </c>
      <c r="C4719" t="s">
        <v>298</v>
      </c>
      <c r="D4719" t="s">
        <v>208</v>
      </c>
      <c r="E4719" t="s">
        <v>276</v>
      </c>
      <c r="F4719" t="s">
        <v>53</v>
      </c>
      <c r="G4719" s="8" t="s">
        <v>355</v>
      </c>
      <c r="H4719" t="s">
        <v>54</v>
      </c>
      <c r="I4719" s="7">
        <v>1.51</v>
      </c>
      <c r="L4719" s="7">
        <v>4108971332</v>
      </c>
      <c r="M4719" s="7">
        <v>264842424</v>
      </c>
      <c r="N4719" s="7">
        <v>174324836</v>
      </c>
      <c r="O4719" s="20" t="str">
        <f t="shared" si="148"/>
        <v/>
      </c>
    </row>
    <row r="4720" spans="1:15">
      <c r="A4720" s="20" t="str">
        <f t="shared" si="149"/>
        <v>Birta lífeyrissjóðurSamtryggingardeild</v>
      </c>
      <c r="B4720" s="20" t="str">
        <f>_xlfn.IFNA(INDEX(Listi!$AI:$AI,MATCH(C4720,Listi!$AJ:$AJ,0)),INDEX(Listi!T:T,MATCH(C4720,Listi!U:U,0)))</f>
        <v xml:space="preserve">Birta  </v>
      </c>
      <c r="C4720" t="s">
        <v>298</v>
      </c>
      <c r="D4720" t="s">
        <v>205</v>
      </c>
      <c r="E4720" t="s">
        <v>275</v>
      </c>
      <c r="F4720" t="s">
        <v>53</v>
      </c>
      <c r="G4720" s="8" t="s">
        <v>355</v>
      </c>
      <c r="H4720" t="s">
        <v>54</v>
      </c>
      <c r="I4720" s="7">
        <v>6.33</v>
      </c>
      <c r="L4720" s="7">
        <v>549755105944</v>
      </c>
      <c r="M4720" s="7">
        <v>18480897961</v>
      </c>
      <c r="N4720" s="7">
        <v>14075814006</v>
      </c>
      <c r="O4720" s="20" t="str">
        <f t="shared" si="148"/>
        <v/>
      </c>
    </row>
    <row r="4721" spans="1:15">
      <c r="A4721" s="20" t="str">
        <f t="shared" si="149"/>
        <v>Birta lífeyrissjóðurSkuldabréfaleið</v>
      </c>
      <c r="B4721" s="20" t="str">
        <f>_xlfn.IFNA(INDEX(Listi!$AI:$AI,MATCH(C4721,Listi!$AJ:$AJ,0)),INDEX(Listi!T:T,MATCH(C4721,Listi!U:U,0)))</f>
        <v xml:space="preserve">Birta  </v>
      </c>
      <c r="C4721" t="s">
        <v>298</v>
      </c>
      <c r="D4721" t="s">
        <v>313</v>
      </c>
      <c r="E4721" t="s">
        <v>276</v>
      </c>
      <c r="F4721" t="s">
        <v>53</v>
      </c>
      <c r="G4721" s="8" t="s">
        <v>355</v>
      </c>
      <c r="H4721" t="s">
        <v>54</v>
      </c>
      <c r="I4721" s="7">
        <v>3.91</v>
      </c>
      <c r="L4721" s="7">
        <v>8522374478</v>
      </c>
      <c r="M4721" s="7">
        <v>391005163</v>
      </c>
      <c r="N4721" s="7">
        <v>218104877</v>
      </c>
      <c r="O4721" s="20" t="str">
        <f t="shared" si="148"/>
        <v/>
      </c>
    </row>
    <row r="4722" spans="1:15">
      <c r="A4722" s="20" t="str">
        <f t="shared" si="149"/>
        <v>Birta lífeyrissjóðurTilgreind séreign</v>
      </c>
      <c r="B4722" s="20" t="str">
        <f>_xlfn.IFNA(INDEX(Listi!$AI:$AI,MATCH(C4722,Listi!$AJ:$AJ,0)),INDEX(Listi!T:T,MATCH(C4722,Listi!U:U,0)))</f>
        <v xml:space="preserve">Birta  </v>
      </c>
      <c r="C4722" t="s">
        <v>298</v>
      </c>
      <c r="D4722" t="s">
        <v>312</v>
      </c>
      <c r="E4722" t="s">
        <v>276</v>
      </c>
      <c r="F4722" t="s">
        <v>53</v>
      </c>
      <c r="G4722" s="8" t="s">
        <v>355</v>
      </c>
      <c r="H4722" t="s">
        <v>54</v>
      </c>
      <c r="I4722" s="7">
        <v>0</v>
      </c>
      <c r="L4722" s="7">
        <v>2234420297</v>
      </c>
      <c r="M4722" s="7">
        <v>511871981</v>
      </c>
      <c r="N4722" s="7">
        <v>36000223</v>
      </c>
      <c r="O4722" s="20" t="str">
        <f t="shared" si="148"/>
        <v/>
      </c>
    </row>
    <row r="4723" spans="1:15">
      <c r="A4723" s="20" t="str">
        <f t="shared" si="149"/>
        <v>Brú Lífeyrissjóður starfsmanna sveitarfélagaA-deild</v>
      </c>
      <c r="B4723" s="20" t="str">
        <f>_xlfn.IFNA(INDEX(Listi!$AI:$AI,MATCH(C4723,Listi!$AJ:$AJ,0)),INDEX(Listi!T:T,MATCH(C4723,Listi!U:U,0)))</f>
        <v>Brú</v>
      </c>
      <c r="C4723" t="s">
        <v>217</v>
      </c>
      <c r="D4723" t="s">
        <v>257</v>
      </c>
      <c r="E4723" t="s">
        <v>275</v>
      </c>
      <c r="F4723" t="s">
        <v>53</v>
      </c>
      <c r="G4723" s="8" t="s">
        <v>355</v>
      </c>
      <c r="H4723" t="s">
        <v>54</v>
      </c>
      <c r="I4723" s="7">
        <v>5.5</v>
      </c>
      <c r="L4723" s="7">
        <v>270469177889</v>
      </c>
      <c r="M4723" s="7">
        <v>13987858077</v>
      </c>
      <c r="N4723" s="7">
        <v>4793072329</v>
      </c>
      <c r="O4723" s="20" t="str">
        <f t="shared" si="148"/>
        <v/>
      </c>
    </row>
    <row r="4724" spans="1:15">
      <c r="A4724" s="20" t="str">
        <f t="shared" si="149"/>
        <v>Brú Lífeyrissjóður starfsmanna sveitarfélagaB-deild</v>
      </c>
      <c r="B4724" s="20" t="str">
        <f>_xlfn.IFNA(INDEX(Listi!$AI:$AI,MATCH(C4724,Listi!$AJ:$AJ,0)),INDEX(Listi!T:T,MATCH(C4724,Listi!U:U,0)))</f>
        <v>Brú</v>
      </c>
      <c r="C4724" t="s">
        <v>217</v>
      </c>
      <c r="D4724" t="s">
        <v>218</v>
      </c>
      <c r="E4724" t="s">
        <v>275</v>
      </c>
      <c r="F4724" t="s">
        <v>53</v>
      </c>
      <c r="G4724" s="8" t="s">
        <v>355</v>
      </c>
      <c r="H4724" t="s">
        <v>54</v>
      </c>
      <c r="I4724" s="7">
        <v>0</v>
      </c>
      <c r="L4724" s="7">
        <v>17004783831</v>
      </c>
      <c r="M4724" s="7">
        <v>119747694</v>
      </c>
      <c r="N4724" s="7">
        <v>3424817406</v>
      </c>
      <c r="O4724" s="20" t="str">
        <f t="shared" si="148"/>
        <v/>
      </c>
    </row>
    <row r="4725" spans="1:15">
      <c r="A4725" s="20" t="str">
        <f t="shared" si="149"/>
        <v>Brú Lífeyrissjóður starfsmanna sveitarfélagaV-deild</v>
      </c>
      <c r="B4725" s="20" t="str">
        <f>_xlfn.IFNA(INDEX(Listi!$AI:$AI,MATCH(C4725,Listi!$AJ:$AJ,0)),INDEX(Listi!T:T,MATCH(C4725,Listi!U:U,0)))</f>
        <v>Brú</v>
      </c>
      <c r="C4725" t="s">
        <v>217</v>
      </c>
      <c r="D4725" t="s">
        <v>219</v>
      </c>
      <c r="E4725" t="s">
        <v>275</v>
      </c>
      <c r="F4725" t="s">
        <v>53</v>
      </c>
      <c r="G4725" s="8" t="s">
        <v>355</v>
      </c>
      <c r="H4725" t="s">
        <v>54</v>
      </c>
      <c r="I4725" s="7">
        <v>5.5</v>
      </c>
      <c r="L4725" s="7">
        <v>54501394986</v>
      </c>
      <c r="M4725" s="7">
        <v>4188513374</v>
      </c>
      <c r="N4725" s="7">
        <v>455519059</v>
      </c>
      <c r="O4725" s="20" t="str">
        <f t="shared" si="148"/>
        <v/>
      </c>
    </row>
    <row r="4726" spans="1:15">
      <c r="A4726" s="20" t="str">
        <f t="shared" si="149"/>
        <v>Eftirlaunasj atvinnuflugmannaSamtryggingardeild</v>
      </c>
      <c r="B4726" s="20" t="str">
        <f>_xlfn.IFNA(INDEX(Listi!$AI:$AI,MATCH(C4726,Listi!$AJ:$AJ,0)),INDEX(Listi!T:T,MATCH(C4726,Listi!U:U,0)))</f>
        <v>EFÍA</v>
      </c>
      <c r="C4726" t="s">
        <v>220</v>
      </c>
      <c r="D4726" t="s">
        <v>205</v>
      </c>
      <c r="E4726" t="s">
        <v>275</v>
      </c>
      <c r="F4726" t="s">
        <v>53</v>
      </c>
      <c r="G4726" s="8" t="s">
        <v>355</v>
      </c>
      <c r="H4726" t="s">
        <v>54</v>
      </c>
      <c r="I4726" s="7">
        <v>6.26</v>
      </c>
      <c r="L4726" s="7">
        <v>58542663000</v>
      </c>
      <c r="M4726" s="7">
        <v>1477262000</v>
      </c>
      <c r="N4726" s="7">
        <v>1113313000</v>
      </c>
      <c r="O4726" s="20" t="str">
        <f t="shared" si="148"/>
        <v/>
      </c>
    </row>
    <row r="4727" spans="1:15">
      <c r="A4727" s="20" t="str">
        <f t="shared" si="149"/>
        <v>Festa - lífeyrissjóðurSamtryggingardeild</v>
      </c>
      <c r="B4727" s="20" t="str">
        <f>_xlfn.IFNA(INDEX(Listi!$AI:$AI,MATCH(C4727,Listi!$AJ:$AJ,0)),INDEX(Listi!T:T,MATCH(C4727,Listi!U:U,0)))</f>
        <v xml:space="preserve">Festa </v>
      </c>
      <c r="C4727" t="s">
        <v>221</v>
      </c>
      <c r="D4727" t="s">
        <v>205</v>
      </c>
      <c r="E4727" t="s">
        <v>275</v>
      </c>
      <c r="F4727" t="s">
        <v>53</v>
      </c>
      <c r="G4727" s="8" t="s">
        <v>355</v>
      </c>
      <c r="H4727" t="s">
        <v>54</v>
      </c>
      <c r="I4727" s="7">
        <v>6.5</v>
      </c>
      <c r="L4727" s="7">
        <v>246318113722</v>
      </c>
      <c r="M4727" s="7">
        <v>11138196907</v>
      </c>
      <c r="N4727" s="7">
        <v>5180938287</v>
      </c>
      <c r="O4727" s="20" t="str">
        <f t="shared" si="148"/>
        <v/>
      </c>
    </row>
    <row r="4728" spans="1:15">
      <c r="A4728" s="20" t="str">
        <f t="shared" si="149"/>
        <v>Festa - lífeyrissjóðurSparnaðarleið I</v>
      </c>
      <c r="B4728" s="20" t="str">
        <f>_xlfn.IFNA(INDEX(Listi!$AI:$AI,MATCH(C4728,Listi!$AJ:$AJ,0)),INDEX(Listi!T:T,MATCH(C4728,Listi!U:U,0)))</f>
        <v xml:space="preserve">Festa </v>
      </c>
      <c r="C4728" t="s">
        <v>221</v>
      </c>
      <c r="D4728" t="s">
        <v>464</v>
      </c>
      <c r="E4728" t="s">
        <v>276</v>
      </c>
      <c r="F4728" t="s">
        <v>53</v>
      </c>
      <c r="G4728" s="8" t="s">
        <v>355</v>
      </c>
      <c r="H4728" t="s">
        <v>54</v>
      </c>
      <c r="I4728" s="7">
        <v>0</v>
      </c>
      <c r="L4728" s="7">
        <v>75585319</v>
      </c>
      <c r="M4728" s="7">
        <v>37671409</v>
      </c>
      <c r="N4728" s="7">
        <v>2063969</v>
      </c>
      <c r="O4728" s="20" t="str">
        <f t="shared" si="148"/>
        <v/>
      </c>
    </row>
    <row r="4729" spans="1:15">
      <c r="A4729" s="20" t="str">
        <f t="shared" si="149"/>
        <v>Festa - lífeyrissjóðurSparnaðarleið II</v>
      </c>
      <c r="B4729" s="20" t="str">
        <f>_xlfn.IFNA(INDEX(Listi!$AI:$AI,MATCH(C4729,Listi!$AJ:$AJ,0)),INDEX(Listi!T:T,MATCH(C4729,Listi!U:U,0)))</f>
        <v xml:space="preserve">Festa </v>
      </c>
      <c r="C4729" t="s">
        <v>221</v>
      </c>
      <c r="D4729" t="s">
        <v>388</v>
      </c>
      <c r="E4729" t="s">
        <v>276</v>
      </c>
      <c r="F4729" t="s">
        <v>53</v>
      </c>
      <c r="G4729" s="8" t="s">
        <v>355</v>
      </c>
      <c r="H4729" t="s">
        <v>54</v>
      </c>
      <c r="I4729" s="7">
        <v>5.52</v>
      </c>
      <c r="L4729" s="7">
        <v>1113180693</v>
      </c>
      <c r="M4729" s="7">
        <v>134564310</v>
      </c>
      <c r="N4729" s="7">
        <v>19363084</v>
      </c>
      <c r="O4729" s="20" t="str">
        <f t="shared" si="148"/>
        <v/>
      </c>
    </row>
    <row r="4730" spans="1:15">
      <c r="A4730" s="20" t="str">
        <f t="shared" si="149"/>
        <v>Frjálsi lífeyrissjóðurinnDeild/leið I</v>
      </c>
      <c r="B4730" s="20" t="str">
        <f>_xlfn.IFNA(INDEX(Listi!$AI:$AI,MATCH(C4730,Listi!$AJ:$AJ,0)),INDEX(Listi!T:T,MATCH(C4730,Listi!U:U,0)))</f>
        <v xml:space="preserve">Frjálsi </v>
      </c>
      <c r="C4730" t="s">
        <v>222</v>
      </c>
      <c r="D4730" t="s">
        <v>223</v>
      </c>
      <c r="E4730" t="s">
        <v>276</v>
      </c>
      <c r="F4730" t="s">
        <v>53</v>
      </c>
      <c r="G4730" s="8" t="s">
        <v>355</v>
      </c>
      <c r="H4730" t="s">
        <v>54</v>
      </c>
      <c r="I4730" s="7">
        <v>6.6</v>
      </c>
      <c r="L4730" s="7">
        <v>199278730000</v>
      </c>
      <c r="M4730" s="7">
        <v>10813020000</v>
      </c>
      <c r="N4730" s="7">
        <v>2178012000</v>
      </c>
      <c r="O4730" s="20" t="str">
        <f t="shared" si="148"/>
        <v/>
      </c>
    </row>
    <row r="4731" spans="1:15">
      <c r="A4731" s="20" t="str">
        <f t="shared" si="149"/>
        <v>Frjálsi lífeyrissjóðurinnDeild/leið II</v>
      </c>
      <c r="B4731" s="20" t="str">
        <f>_xlfn.IFNA(INDEX(Listi!$AI:$AI,MATCH(C4731,Listi!$AJ:$AJ,0)),INDEX(Listi!T:T,MATCH(C4731,Listi!U:U,0)))</f>
        <v xml:space="preserve">Frjálsi </v>
      </c>
      <c r="C4731" t="s">
        <v>222</v>
      </c>
      <c r="D4731" t="s">
        <v>224</v>
      </c>
      <c r="E4731" t="s">
        <v>276</v>
      </c>
      <c r="F4731" t="s">
        <v>53</v>
      </c>
      <c r="G4731" s="8" t="s">
        <v>355</v>
      </c>
      <c r="H4731" t="s">
        <v>54</v>
      </c>
      <c r="I4731" s="7">
        <v>4.8</v>
      </c>
      <c r="L4731" s="7">
        <v>29681370000</v>
      </c>
      <c r="M4731" s="7">
        <v>1864883000</v>
      </c>
      <c r="N4731" s="7">
        <v>401735000</v>
      </c>
      <c r="O4731" s="20" t="str">
        <f t="shared" si="148"/>
        <v/>
      </c>
    </row>
    <row r="4732" spans="1:15">
      <c r="A4732" s="20" t="str">
        <f t="shared" si="149"/>
        <v>Frjálsi lífeyrissjóðurinnDeild/leið III</v>
      </c>
      <c r="B4732" s="20" t="str">
        <f>_xlfn.IFNA(INDEX(Listi!$AI:$AI,MATCH(C4732,Listi!$AJ:$AJ,0)),INDEX(Listi!T:T,MATCH(C4732,Listi!U:U,0)))</f>
        <v xml:space="preserve">Frjálsi </v>
      </c>
      <c r="C4732" t="s">
        <v>222</v>
      </c>
      <c r="D4732" t="s">
        <v>225</v>
      </c>
      <c r="E4732" t="s">
        <v>276</v>
      </c>
      <c r="F4732" t="s">
        <v>53</v>
      </c>
      <c r="G4732" s="8" t="s">
        <v>355</v>
      </c>
      <c r="H4732" t="s">
        <v>54</v>
      </c>
      <c r="I4732" s="7">
        <v>2.7</v>
      </c>
      <c r="L4732" s="7">
        <v>43554797000</v>
      </c>
      <c r="M4732" s="7">
        <v>2564479000</v>
      </c>
      <c r="N4732" s="7">
        <v>1456678000</v>
      </c>
      <c r="O4732" s="20" t="str">
        <f t="shared" si="148"/>
        <v/>
      </c>
    </row>
    <row r="4733" spans="1:15">
      <c r="A4733" s="20" t="str">
        <f t="shared" si="149"/>
        <v>Frjálsi lífeyrissjóðurinnFrjálsi Áhætta</v>
      </c>
      <c r="B4733" s="20" t="str">
        <f>_xlfn.IFNA(INDEX(Listi!$AI:$AI,MATCH(C4733,Listi!$AJ:$AJ,0)),INDEX(Listi!T:T,MATCH(C4733,Listi!U:U,0)))</f>
        <v xml:space="preserve">Frjálsi </v>
      </c>
      <c r="C4733" t="s">
        <v>222</v>
      </c>
      <c r="D4733" t="s">
        <v>226</v>
      </c>
      <c r="E4733" t="s">
        <v>276</v>
      </c>
      <c r="F4733" t="s">
        <v>53</v>
      </c>
      <c r="G4733" s="8" t="s">
        <v>355</v>
      </c>
      <c r="H4733" t="s">
        <v>54</v>
      </c>
      <c r="I4733" s="7">
        <v>7.4</v>
      </c>
      <c r="L4733" s="7">
        <v>2707615000</v>
      </c>
      <c r="M4733" s="7">
        <v>335331000</v>
      </c>
      <c r="N4733" s="7">
        <v>1872000</v>
      </c>
      <c r="O4733" s="20" t="str">
        <f t="shared" si="148"/>
        <v/>
      </c>
    </row>
    <row r="4734" spans="1:15">
      <c r="A4734" s="20" t="str">
        <f t="shared" si="149"/>
        <v>Frjálsi lífeyrissjóðurinnSameiginleg deild</v>
      </c>
      <c r="B4734" s="20" t="str">
        <f>_xlfn.IFNA(INDEX(Listi!$AI:$AI,MATCH(C4734,Listi!$AJ:$AJ,0)),INDEX(Listi!T:T,MATCH(C4734,Listi!U:U,0)))</f>
        <v xml:space="preserve">Frjálsi </v>
      </c>
      <c r="C4734" t="s">
        <v>222</v>
      </c>
      <c r="D4734" t="s">
        <v>311</v>
      </c>
      <c r="E4734" t="s">
        <v>276</v>
      </c>
      <c r="F4734" t="s">
        <v>53</v>
      </c>
      <c r="G4734" s="8" t="s">
        <v>355</v>
      </c>
      <c r="H4734" t="s">
        <v>54</v>
      </c>
      <c r="I4734" s="7">
        <v>0</v>
      </c>
      <c r="L4734" s="7">
        <v>0</v>
      </c>
      <c r="M4734" s="7">
        <v>0</v>
      </c>
      <c r="N4734" s="7">
        <v>0</v>
      </c>
      <c r="O4734" s="20" t="str">
        <f t="shared" si="148"/>
        <v/>
      </c>
    </row>
    <row r="4735" spans="1:15">
      <c r="A4735" s="20" t="str">
        <f t="shared" si="149"/>
        <v>Frjálsi lífeyrissjóðurinnSamtryggingardeild</v>
      </c>
      <c r="B4735" s="20" t="str">
        <f>_xlfn.IFNA(INDEX(Listi!$AI:$AI,MATCH(C4735,Listi!$AJ:$AJ,0)),INDEX(Listi!T:T,MATCH(C4735,Listi!U:U,0)))</f>
        <v xml:space="preserve">Frjálsi </v>
      </c>
      <c r="C4735" t="s">
        <v>222</v>
      </c>
      <c r="D4735" t="s">
        <v>205</v>
      </c>
      <c r="E4735" t="s">
        <v>275</v>
      </c>
      <c r="F4735" t="s">
        <v>53</v>
      </c>
      <c r="G4735" s="8" t="s">
        <v>355</v>
      </c>
      <c r="H4735" t="s">
        <v>54</v>
      </c>
      <c r="I4735" s="7">
        <v>5.3</v>
      </c>
      <c r="L4735" s="7">
        <v>127148465000</v>
      </c>
      <c r="M4735" s="7">
        <v>7524433000</v>
      </c>
      <c r="N4735" s="7">
        <v>1254273000</v>
      </c>
      <c r="O4735" s="20" t="str">
        <f t="shared" si="148"/>
        <v/>
      </c>
    </row>
    <row r="4736" spans="1:15">
      <c r="A4736" s="20" t="str">
        <f t="shared" si="149"/>
        <v>Gildi - lífeyrissjóðurFramtíðarsýn 1</v>
      </c>
      <c r="B4736" s="20" t="str">
        <f>_xlfn.IFNA(INDEX(Listi!$AI:$AI,MATCH(C4736,Listi!$AJ:$AJ,0)),INDEX(Listi!T:T,MATCH(C4736,Listi!U:U,0)))</f>
        <v xml:space="preserve">Gildi  </v>
      </c>
      <c r="C4736" t="s">
        <v>227</v>
      </c>
      <c r="D4736" t="s">
        <v>373</v>
      </c>
      <c r="E4736" t="s">
        <v>276</v>
      </c>
      <c r="F4736" t="s">
        <v>53</v>
      </c>
      <c r="G4736" s="8" t="s">
        <v>355</v>
      </c>
      <c r="H4736" t="s">
        <v>54</v>
      </c>
      <c r="I4736" s="7">
        <v>6.4</v>
      </c>
      <c r="L4736" s="7">
        <v>3223959491</v>
      </c>
      <c r="M4736" s="7">
        <v>185065371</v>
      </c>
      <c r="N4736" s="7">
        <v>99697779</v>
      </c>
      <c r="O4736" s="20" t="str">
        <f t="shared" si="148"/>
        <v/>
      </c>
    </row>
    <row r="4737" spans="1:15">
      <c r="A4737" s="20" t="str">
        <f t="shared" si="149"/>
        <v>Gildi - lífeyrissjóðurFramtíðarsýn 2</v>
      </c>
      <c r="B4737" s="20" t="str">
        <f>_xlfn.IFNA(INDEX(Listi!$AI:$AI,MATCH(C4737,Listi!$AJ:$AJ,0)),INDEX(Listi!T:T,MATCH(C4737,Listi!U:U,0)))</f>
        <v xml:space="preserve">Gildi  </v>
      </c>
      <c r="C4737" t="s">
        <v>227</v>
      </c>
      <c r="D4737" t="s">
        <v>374</v>
      </c>
      <c r="E4737" t="s">
        <v>276</v>
      </c>
      <c r="F4737" t="s">
        <v>53</v>
      </c>
      <c r="G4737" s="8" t="s">
        <v>355</v>
      </c>
      <c r="H4737" t="s">
        <v>54</v>
      </c>
      <c r="I4737" s="7">
        <v>5.4</v>
      </c>
      <c r="L4737" s="7">
        <v>3172355810</v>
      </c>
      <c r="M4737" s="7">
        <v>227598529</v>
      </c>
      <c r="N4737" s="7">
        <v>70042741</v>
      </c>
      <c r="O4737" s="20" t="str">
        <f t="shared" si="148"/>
        <v/>
      </c>
    </row>
    <row r="4738" spans="1:15">
      <c r="A4738" s="20" t="str">
        <f t="shared" si="149"/>
        <v>Gildi - lífeyrissjóðurFramtíðarsýn 3</v>
      </c>
      <c r="B4738" s="20" t="str">
        <f>_xlfn.IFNA(INDEX(Listi!$AI:$AI,MATCH(C4738,Listi!$AJ:$AJ,0)),INDEX(Listi!T:T,MATCH(C4738,Listi!U:U,0)))</f>
        <v xml:space="preserve">Gildi  </v>
      </c>
      <c r="C4738" t="s">
        <v>227</v>
      </c>
      <c r="D4738" t="s">
        <v>380</v>
      </c>
      <c r="E4738" t="s">
        <v>276</v>
      </c>
      <c r="F4738" t="s">
        <v>53</v>
      </c>
      <c r="G4738" s="8" t="s">
        <v>355</v>
      </c>
      <c r="H4738" t="s">
        <v>54</v>
      </c>
      <c r="I4738" s="7">
        <v>1.4</v>
      </c>
      <c r="L4738" s="7">
        <v>1220667693</v>
      </c>
      <c r="M4738" s="7">
        <v>206427664</v>
      </c>
      <c r="N4738" s="7">
        <v>61376636</v>
      </c>
      <c r="O4738" s="20" t="str">
        <f t="shared" ref="O4738:O4801" si="150">IFERROR(VLOOKUP(F4738,EhLykill,3,FALSE),"")</f>
        <v/>
      </c>
    </row>
    <row r="4739" spans="1:15">
      <c r="A4739" s="20" t="str">
        <f t="shared" si="149"/>
        <v>Gildi - lífeyrissjóðurSamtryggingardeild</v>
      </c>
      <c r="B4739" s="20" t="str">
        <f>_xlfn.IFNA(INDEX(Listi!$AI:$AI,MATCH(C4739,Listi!$AJ:$AJ,0)),INDEX(Listi!T:T,MATCH(C4739,Listi!U:U,0)))</f>
        <v xml:space="preserve">Gildi  </v>
      </c>
      <c r="C4739" t="s">
        <v>227</v>
      </c>
      <c r="D4739" t="s">
        <v>205</v>
      </c>
      <c r="E4739" t="s">
        <v>275</v>
      </c>
      <c r="F4739" s="8" t="s">
        <v>53</v>
      </c>
      <c r="G4739" s="8" t="s">
        <v>355</v>
      </c>
      <c r="H4739" t="s">
        <v>54</v>
      </c>
      <c r="I4739" s="7">
        <v>7.1</v>
      </c>
      <c r="L4739" s="7">
        <v>908474103084</v>
      </c>
      <c r="M4739" s="7">
        <v>33404441428</v>
      </c>
      <c r="N4739" s="7">
        <v>20772915594</v>
      </c>
      <c r="O4739" s="20" t="str">
        <f t="shared" si="150"/>
        <v/>
      </c>
    </row>
    <row r="4740" spans="1:15">
      <c r="A4740" s="20" t="str">
        <f t="shared" si="149"/>
        <v>Íslandsbanki hf.Erlend verðbréf</v>
      </c>
      <c r="B4740" s="20" t="str">
        <f>_xlfn.IFNA(INDEX(Listi!$AI:$AI,MATCH(C4740,Listi!$AJ:$AJ,0)),INDEX(Listi!T:T,MATCH(C4740,Listi!U:U,0)))</f>
        <v>Íslandsbanki</v>
      </c>
      <c r="C4740" t="s">
        <v>228</v>
      </c>
      <c r="D4740" t="s">
        <v>229</v>
      </c>
      <c r="E4740" t="s">
        <v>276</v>
      </c>
      <c r="F4740" s="8" t="s">
        <v>53</v>
      </c>
      <c r="G4740" s="8" t="s">
        <v>355</v>
      </c>
      <c r="H4740" t="s">
        <v>54</v>
      </c>
      <c r="I4740" s="7">
        <v>4.28</v>
      </c>
      <c r="L4740" s="7">
        <v>1602556114</v>
      </c>
      <c r="M4740" s="7">
        <v>15640340</v>
      </c>
      <c r="N4740" s="7">
        <v>15279587</v>
      </c>
      <c r="O4740" s="20" t="str">
        <f t="shared" si="150"/>
        <v/>
      </c>
    </row>
    <row r="4741" spans="1:15">
      <c r="A4741" s="20" t="str">
        <f t="shared" si="149"/>
        <v>Íslandsbanki hf.Húsnæðisleið</v>
      </c>
      <c r="B4741" s="20" t="str">
        <f>_xlfn.IFNA(INDEX(Listi!$AI:$AI,MATCH(C4741,Listi!$AJ:$AJ,0)),INDEX(Listi!T:T,MATCH(C4741,Listi!U:U,0)))</f>
        <v>Íslandsbanki</v>
      </c>
      <c r="C4741" t="s">
        <v>228</v>
      </c>
      <c r="D4741" t="s">
        <v>307</v>
      </c>
      <c r="E4741" t="s">
        <v>276</v>
      </c>
      <c r="F4741" s="8" t="s">
        <v>53</v>
      </c>
      <c r="G4741" s="8" t="s">
        <v>355</v>
      </c>
      <c r="H4741" t="s">
        <v>54</v>
      </c>
      <c r="I4741" s="7">
        <v>0</v>
      </c>
      <c r="L4741" s="7">
        <v>2334808209</v>
      </c>
      <c r="M4741" s="7">
        <v>1128225985</v>
      </c>
      <c r="N4741" s="7">
        <v>7159457</v>
      </c>
      <c r="O4741" s="20" t="str">
        <f t="shared" si="150"/>
        <v/>
      </c>
    </row>
    <row r="4742" spans="1:15">
      <c r="A4742" s="20" t="str">
        <f t="shared" si="149"/>
        <v>Íslandsbanki hf.Lífeyrisreikningur-óverðtryggður</v>
      </c>
      <c r="B4742" s="20" t="str">
        <f>_xlfn.IFNA(INDEX(Listi!$AI:$AI,MATCH(C4742,Listi!$AJ:$AJ,0)),INDEX(Listi!T:T,MATCH(C4742,Listi!U:U,0)))</f>
        <v>Íslandsbanki</v>
      </c>
      <c r="C4742" t="s">
        <v>228</v>
      </c>
      <c r="D4742" t="s">
        <v>231</v>
      </c>
      <c r="E4742" t="s">
        <v>276</v>
      </c>
      <c r="F4742" s="8" t="s">
        <v>53</v>
      </c>
      <c r="G4742" s="8" t="s">
        <v>355</v>
      </c>
      <c r="H4742" t="s">
        <v>54</v>
      </c>
      <c r="I4742" s="7">
        <v>0.52</v>
      </c>
      <c r="L4742" s="7">
        <v>2506311736</v>
      </c>
      <c r="M4742" s="7">
        <v>879015901</v>
      </c>
      <c r="N4742" s="7">
        <v>95740979</v>
      </c>
      <c r="O4742" s="20" t="str">
        <f t="shared" si="150"/>
        <v/>
      </c>
    </row>
    <row r="4743" spans="1:15">
      <c r="A4743" s="20" t="str">
        <f t="shared" si="149"/>
        <v>Íslandsbanki hf.Lífeyrisreikningur-verðtryggður</v>
      </c>
      <c r="B4743" s="20" t="str">
        <f>_xlfn.IFNA(INDEX(Listi!$AI:$AI,MATCH(C4743,Listi!$AJ:$AJ,0)),INDEX(Listi!T:T,MATCH(C4743,Listi!U:U,0)))</f>
        <v>Íslandsbanki</v>
      </c>
      <c r="C4743" t="s">
        <v>228</v>
      </c>
      <c r="D4743" t="s">
        <v>232</v>
      </c>
      <c r="E4743" t="s">
        <v>276</v>
      </c>
      <c r="F4743" s="8" t="s">
        <v>53</v>
      </c>
      <c r="G4743" s="8" t="s">
        <v>355</v>
      </c>
      <c r="H4743" t="s">
        <v>54</v>
      </c>
      <c r="I4743" s="7">
        <v>1.72</v>
      </c>
      <c r="L4743" s="7">
        <v>35933944171</v>
      </c>
      <c r="M4743" s="7">
        <v>3575627585</v>
      </c>
      <c r="N4743" s="7">
        <v>973599891</v>
      </c>
      <c r="O4743" s="20" t="str">
        <f t="shared" si="150"/>
        <v/>
      </c>
    </row>
    <row r="4744" spans="1:15">
      <c r="A4744" s="20" t="str">
        <f t="shared" si="149"/>
        <v>Íslandsbanki hf.Löng ríkisskuldabréf</v>
      </c>
      <c r="B4744" s="20" t="str">
        <f>_xlfn.IFNA(INDEX(Listi!$AI:$AI,MATCH(C4744,Listi!$AJ:$AJ,0)),INDEX(Listi!T:T,MATCH(C4744,Listi!U:U,0)))</f>
        <v>Íslandsbanki</v>
      </c>
      <c r="C4744" t="s">
        <v>228</v>
      </c>
      <c r="D4744" t="s">
        <v>233</v>
      </c>
      <c r="E4744" t="s">
        <v>276</v>
      </c>
      <c r="F4744" s="8" t="s">
        <v>53</v>
      </c>
      <c r="G4744" s="8" t="s">
        <v>355</v>
      </c>
      <c r="H4744" t="s">
        <v>54</v>
      </c>
      <c r="I4744" s="7">
        <v>2.48</v>
      </c>
      <c r="L4744" s="7">
        <v>753232602</v>
      </c>
      <c r="M4744" s="7">
        <v>52540738</v>
      </c>
      <c r="N4744" s="7">
        <v>25520229</v>
      </c>
      <c r="O4744" s="20" t="str">
        <f t="shared" si="150"/>
        <v/>
      </c>
    </row>
    <row r="4745" spans="1:15">
      <c r="A4745" s="20" t="str">
        <f t="shared" si="149"/>
        <v>Íslandsbanki hf.Stýring A</v>
      </c>
      <c r="B4745" s="20" t="str">
        <f>_xlfn.IFNA(INDEX(Listi!$AI:$AI,MATCH(C4745,Listi!$AJ:$AJ,0)),INDEX(Listi!T:T,MATCH(C4745,Listi!U:U,0)))</f>
        <v>Íslandsbanki</v>
      </c>
      <c r="C4745" t="s">
        <v>228</v>
      </c>
      <c r="D4745" t="s">
        <v>234</v>
      </c>
      <c r="E4745" t="s">
        <v>276</v>
      </c>
      <c r="F4745" s="8" t="s">
        <v>53</v>
      </c>
      <c r="G4745" s="8" t="s">
        <v>355</v>
      </c>
      <c r="H4745" t="s">
        <v>54</v>
      </c>
      <c r="I4745" s="7">
        <v>2.2400000000000002</v>
      </c>
      <c r="L4745" s="7">
        <v>4133723797</v>
      </c>
      <c r="M4745" s="7">
        <v>215966902</v>
      </c>
      <c r="N4745" s="7">
        <v>124877843</v>
      </c>
      <c r="O4745" s="20" t="str">
        <f t="shared" si="150"/>
        <v/>
      </c>
    </row>
    <row r="4746" spans="1:15">
      <c r="A4746" s="20" t="str">
        <f t="shared" si="149"/>
        <v>Íslandsbanki hf.Stýring B</v>
      </c>
      <c r="B4746" s="20" t="str">
        <f>_xlfn.IFNA(INDEX(Listi!$AI:$AI,MATCH(C4746,Listi!$AJ:$AJ,0)),INDEX(Listi!T:T,MATCH(C4746,Listi!U:U,0)))</f>
        <v>Íslandsbanki</v>
      </c>
      <c r="C4746" t="s">
        <v>228</v>
      </c>
      <c r="D4746" t="s">
        <v>235</v>
      </c>
      <c r="E4746" t="s">
        <v>276</v>
      </c>
      <c r="F4746" s="8" t="s">
        <v>53</v>
      </c>
      <c r="G4746" s="8" t="s">
        <v>355</v>
      </c>
      <c r="H4746" t="s">
        <v>54</v>
      </c>
      <c r="I4746" s="7">
        <v>3.48</v>
      </c>
      <c r="L4746" s="7">
        <v>5860247393</v>
      </c>
      <c r="M4746" s="7">
        <v>508591885</v>
      </c>
      <c r="N4746" s="7">
        <v>77897125</v>
      </c>
      <c r="O4746" s="20" t="str">
        <f t="shared" si="150"/>
        <v/>
      </c>
    </row>
    <row r="4747" spans="1:15">
      <c r="A4747" s="20" t="str">
        <f t="shared" si="149"/>
        <v>Íslandsbanki hf.Stýring C</v>
      </c>
      <c r="B4747" s="20" t="str">
        <f>_xlfn.IFNA(INDEX(Listi!$AI:$AI,MATCH(C4747,Listi!$AJ:$AJ,0)),INDEX(Listi!T:T,MATCH(C4747,Listi!U:U,0)))</f>
        <v>Íslandsbanki</v>
      </c>
      <c r="C4747" t="s">
        <v>228</v>
      </c>
      <c r="D4747" t="s">
        <v>236</v>
      </c>
      <c r="E4747" t="s">
        <v>276</v>
      </c>
      <c r="F4747" t="s">
        <v>53</v>
      </c>
      <c r="G4747" s="8" t="s">
        <v>355</v>
      </c>
      <c r="H4747" t="s">
        <v>54</v>
      </c>
      <c r="I4747" s="7">
        <v>4.59</v>
      </c>
      <c r="L4747" s="7">
        <v>8014427899</v>
      </c>
      <c r="M4747" s="7">
        <v>751053797</v>
      </c>
      <c r="N4747" s="7">
        <v>58531298</v>
      </c>
      <c r="O4747" s="20" t="str">
        <f t="shared" si="150"/>
        <v/>
      </c>
    </row>
    <row r="4748" spans="1:15">
      <c r="A4748" s="20" t="str">
        <f t="shared" si="149"/>
        <v>Íslandsbanki hf.Stýring D</v>
      </c>
      <c r="B4748" s="20" t="str">
        <f>_xlfn.IFNA(INDEX(Listi!$AI:$AI,MATCH(C4748,Listi!$AJ:$AJ,0)),INDEX(Listi!T:T,MATCH(C4748,Listi!U:U,0)))</f>
        <v>Íslandsbanki</v>
      </c>
      <c r="C4748" t="s">
        <v>228</v>
      </c>
      <c r="D4748" t="s">
        <v>237</v>
      </c>
      <c r="E4748" t="s">
        <v>276</v>
      </c>
      <c r="F4748" t="s">
        <v>53</v>
      </c>
      <c r="G4748" s="8" t="s">
        <v>355</v>
      </c>
      <c r="H4748" t="s">
        <v>54</v>
      </c>
      <c r="I4748" s="7">
        <v>0</v>
      </c>
      <c r="L4748" s="7">
        <v>5826614423</v>
      </c>
      <c r="M4748" s="7">
        <v>1371163557</v>
      </c>
      <c r="N4748" s="7">
        <v>36861109</v>
      </c>
      <c r="O4748" s="20" t="str">
        <f t="shared" si="150"/>
        <v/>
      </c>
    </row>
    <row r="4749" spans="1:15">
      <c r="A4749" s="20" t="str">
        <f t="shared" si="149"/>
        <v>Íslandsbanki hf.Stýring E</v>
      </c>
      <c r="B4749" s="20" t="str">
        <f>_xlfn.IFNA(INDEX(Listi!$AI:$AI,MATCH(C4749,Listi!$AJ:$AJ,0)),INDEX(Listi!T:T,MATCH(C4749,Listi!U:U,0)))</f>
        <v>Íslandsbanki</v>
      </c>
      <c r="C4749" t="s">
        <v>228</v>
      </c>
      <c r="D4749" t="s">
        <v>580</v>
      </c>
      <c r="E4749" t="s">
        <v>276</v>
      </c>
      <c r="F4749" t="s">
        <v>53</v>
      </c>
      <c r="G4749" s="8" t="s">
        <v>355</v>
      </c>
      <c r="H4749" t="s">
        <v>54</v>
      </c>
      <c r="I4749" s="7">
        <v>0</v>
      </c>
      <c r="L4749" s="7">
        <v>99567247</v>
      </c>
      <c r="M4749" s="7">
        <v>7691901</v>
      </c>
      <c r="N4749" s="7">
        <v>670647</v>
      </c>
      <c r="O4749" s="20" t="str">
        <f t="shared" si="150"/>
        <v/>
      </c>
    </row>
    <row r="4750" spans="1:15">
      <c r="A4750" s="20" t="str">
        <f t="shared" si="149"/>
        <v>Íslenski lífeyrissjóðurinnLíf 1</v>
      </c>
      <c r="B4750" s="20" t="str">
        <f>_xlfn.IFNA(INDEX(Listi!$AI:$AI,MATCH(C4750,Listi!$AJ:$AJ,0)),INDEX(Listi!T:T,MATCH(C4750,Listi!U:U,0)))</f>
        <v xml:space="preserve">Íslenski  </v>
      </c>
      <c r="C4750" t="s">
        <v>238</v>
      </c>
      <c r="D4750" t="s">
        <v>239</v>
      </c>
      <c r="E4750" t="s">
        <v>276</v>
      </c>
      <c r="F4750" t="s">
        <v>53</v>
      </c>
      <c r="G4750" s="8" t="s">
        <v>355</v>
      </c>
      <c r="H4750" t="s">
        <v>54</v>
      </c>
      <c r="I4750" s="7">
        <v>6.3</v>
      </c>
      <c r="L4750" s="7">
        <v>34645188332</v>
      </c>
      <c r="M4750" s="7">
        <v>5859453012</v>
      </c>
      <c r="N4750" s="7">
        <v>977930648</v>
      </c>
      <c r="O4750" s="20" t="str">
        <f t="shared" si="150"/>
        <v/>
      </c>
    </row>
    <row r="4751" spans="1:15">
      <c r="A4751" s="20" t="str">
        <f t="shared" si="149"/>
        <v>Íslenski lífeyrissjóðurinnLíf 2</v>
      </c>
      <c r="B4751" s="20" t="str">
        <f>_xlfn.IFNA(INDEX(Listi!$AI:$AI,MATCH(C4751,Listi!$AJ:$AJ,0)),INDEX(Listi!T:T,MATCH(C4751,Listi!U:U,0)))</f>
        <v xml:space="preserve">Íslenski  </v>
      </c>
      <c r="C4751" t="s">
        <v>238</v>
      </c>
      <c r="D4751" t="s">
        <v>240</v>
      </c>
      <c r="E4751" t="s">
        <v>276</v>
      </c>
      <c r="F4751" t="s">
        <v>53</v>
      </c>
      <c r="G4751" s="8" t="s">
        <v>355</v>
      </c>
      <c r="H4751" t="s">
        <v>54</v>
      </c>
      <c r="I4751" s="7">
        <v>5.39</v>
      </c>
      <c r="L4751" s="7">
        <v>31029129445</v>
      </c>
      <c r="M4751" s="7">
        <v>2139527304</v>
      </c>
      <c r="N4751" s="7">
        <v>531278955</v>
      </c>
      <c r="O4751" s="20" t="str">
        <f t="shared" si="150"/>
        <v/>
      </c>
    </row>
    <row r="4752" spans="1:15">
      <c r="A4752" s="20" t="str">
        <f t="shared" si="149"/>
        <v>Íslenski lífeyrissjóðurinnLíf 3</v>
      </c>
      <c r="B4752" s="20" t="str">
        <f>_xlfn.IFNA(INDEX(Listi!$AI:$AI,MATCH(C4752,Listi!$AJ:$AJ,0)),INDEX(Listi!T:T,MATCH(C4752,Listi!U:U,0)))</f>
        <v xml:space="preserve">Íslenski  </v>
      </c>
      <c r="C4752" t="s">
        <v>238</v>
      </c>
      <c r="D4752" t="s">
        <v>241</v>
      </c>
      <c r="E4752" t="s">
        <v>276</v>
      </c>
      <c r="F4752" t="s">
        <v>53</v>
      </c>
      <c r="G4752" s="8" t="s">
        <v>355</v>
      </c>
      <c r="H4752" t="s">
        <v>54</v>
      </c>
      <c r="I4752" s="7">
        <v>4.4800000000000004</v>
      </c>
      <c r="L4752" s="7">
        <v>26552298455</v>
      </c>
      <c r="M4752" s="7">
        <v>1349981892</v>
      </c>
      <c r="N4752" s="7">
        <v>474868471</v>
      </c>
      <c r="O4752" s="20" t="str">
        <f t="shared" si="150"/>
        <v/>
      </c>
    </row>
    <row r="4753" spans="1:15">
      <c r="A4753" s="20" t="str">
        <f t="shared" si="149"/>
        <v>Íslenski lífeyrissjóðurinnLíf 4</v>
      </c>
      <c r="B4753" s="20" t="str">
        <f>_xlfn.IFNA(INDEX(Listi!$AI:$AI,MATCH(C4753,Listi!$AJ:$AJ,0)),INDEX(Listi!T:T,MATCH(C4753,Listi!U:U,0)))</f>
        <v xml:space="preserve">Íslenski  </v>
      </c>
      <c r="C4753" t="s">
        <v>238</v>
      </c>
      <c r="D4753" t="s">
        <v>242</v>
      </c>
      <c r="E4753" t="s">
        <v>276</v>
      </c>
      <c r="F4753" t="s">
        <v>53</v>
      </c>
      <c r="G4753" s="8" t="s">
        <v>355</v>
      </c>
      <c r="H4753" t="s">
        <v>54</v>
      </c>
      <c r="I4753" s="7">
        <v>1.89</v>
      </c>
      <c r="L4753" s="7">
        <v>15323468197</v>
      </c>
      <c r="M4753" s="7">
        <v>592019313</v>
      </c>
      <c r="N4753" s="7">
        <v>649721424</v>
      </c>
      <c r="O4753" s="20" t="str">
        <f t="shared" si="150"/>
        <v/>
      </c>
    </row>
    <row r="4754" spans="1:15">
      <c r="A4754" s="20" t="str">
        <f t="shared" si="149"/>
        <v>Íslenski lífeyrissjóðurinnSamtryggingardeild</v>
      </c>
      <c r="B4754" s="20" t="str">
        <f>_xlfn.IFNA(INDEX(Listi!$AI:$AI,MATCH(C4754,Listi!$AJ:$AJ,0)),INDEX(Listi!T:T,MATCH(C4754,Listi!U:U,0)))</f>
        <v xml:space="preserve">Íslenski  </v>
      </c>
      <c r="C4754" t="s">
        <v>238</v>
      </c>
      <c r="D4754" t="s">
        <v>205</v>
      </c>
      <c r="E4754" t="s">
        <v>275</v>
      </c>
      <c r="F4754" t="s">
        <v>53</v>
      </c>
      <c r="G4754" s="8" t="s">
        <v>355</v>
      </c>
      <c r="H4754" t="s">
        <v>54</v>
      </c>
      <c r="I4754" s="7">
        <v>6.06</v>
      </c>
      <c r="L4754" s="7">
        <v>32369481106</v>
      </c>
      <c r="M4754" s="7">
        <v>2513450236</v>
      </c>
      <c r="N4754" s="7">
        <v>182749847</v>
      </c>
      <c r="O4754" s="20" t="str">
        <f t="shared" si="150"/>
        <v/>
      </c>
    </row>
    <row r="4755" spans="1:15">
      <c r="A4755" s="20" t="str">
        <f t="shared" si="149"/>
        <v>Kvika banki hf.Ævileið</v>
      </c>
      <c r="B4755" s="20" t="str">
        <f>_xlfn.IFNA(INDEX(Listi!$AI:$AI,MATCH(C4755,Listi!$AJ:$AJ,0)),INDEX(Listi!T:T,MATCH(C4755,Listi!U:U,0)))</f>
        <v xml:space="preserve">Kvika banki </v>
      </c>
      <c r="C4755" t="s">
        <v>243</v>
      </c>
      <c r="D4755" t="s">
        <v>248</v>
      </c>
      <c r="E4755" t="s">
        <v>276</v>
      </c>
      <c r="F4755" t="s">
        <v>53</v>
      </c>
      <c r="G4755" s="8" t="s">
        <v>355</v>
      </c>
      <c r="H4755" t="s">
        <v>54</v>
      </c>
      <c r="I4755" s="7">
        <v>0</v>
      </c>
      <c r="L4755" s="7">
        <v>83990162</v>
      </c>
      <c r="M4755" s="7">
        <v>9152445</v>
      </c>
      <c r="N4755" s="7">
        <v>0</v>
      </c>
      <c r="O4755" s="20" t="str">
        <f t="shared" si="150"/>
        <v/>
      </c>
    </row>
    <row r="4756" spans="1:15">
      <c r="A4756" s="20" t="str">
        <f t="shared" si="149"/>
        <v>Kvika banki hf.Innlánaleið</v>
      </c>
      <c r="B4756" s="20" t="str">
        <f>_xlfn.IFNA(INDEX(Listi!$AI:$AI,MATCH(C4756,Listi!$AJ:$AJ,0)),INDEX(Listi!T:T,MATCH(C4756,Listi!U:U,0)))</f>
        <v xml:space="preserve">Kvika banki </v>
      </c>
      <c r="C4756" t="s">
        <v>243</v>
      </c>
      <c r="D4756" t="s">
        <v>230</v>
      </c>
      <c r="E4756" t="s">
        <v>276</v>
      </c>
      <c r="F4756" t="s">
        <v>53</v>
      </c>
      <c r="G4756" s="8" t="s">
        <v>355</v>
      </c>
      <c r="H4756" t="s">
        <v>54</v>
      </c>
      <c r="I4756" s="7">
        <v>0</v>
      </c>
      <c r="L4756" s="7">
        <v>2045925829</v>
      </c>
      <c r="M4756" s="7">
        <v>336947043</v>
      </c>
      <c r="N4756" s="7">
        <v>10453565</v>
      </c>
      <c r="O4756" s="20" t="str">
        <f t="shared" si="150"/>
        <v/>
      </c>
    </row>
    <row r="4757" spans="1:15">
      <c r="A4757" s="20" t="str">
        <f t="shared" si="149"/>
        <v>Kvika banki hf.Kvika Séreignasparnaður 5</v>
      </c>
      <c r="B4757" s="20" t="str">
        <f>_xlfn.IFNA(INDEX(Listi!$AI:$AI,MATCH(C4757,Listi!$AJ:$AJ,0)),INDEX(Listi!T:T,MATCH(C4757,Listi!U:U,0)))</f>
        <v xml:space="preserve">Kvika banki </v>
      </c>
      <c r="C4757" t="s">
        <v>243</v>
      </c>
      <c r="D4757" t="s">
        <v>471</v>
      </c>
      <c r="E4757" t="s">
        <v>276</v>
      </c>
      <c r="F4757" t="s">
        <v>53</v>
      </c>
      <c r="G4757" s="8" t="s">
        <v>355</v>
      </c>
      <c r="H4757" t="s">
        <v>54</v>
      </c>
      <c r="I4757" s="7">
        <v>0</v>
      </c>
      <c r="L4757" s="7">
        <v>1146886398</v>
      </c>
      <c r="M4757" s="7">
        <v>0</v>
      </c>
      <c r="N4757" s="7">
        <v>0</v>
      </c>
      <c r="O4757" s="20" t="str">
        <f t="shared" si="150"/>
        <v/>
      </c>
    </row>
    <row r="4758" spans="1:15">
      <c r="A4758" s="20" t="str">
        <f t="shared" si="149"/>
        <v>Kvika banki hf.MP Séreign 1</v>
      </c>
      <c r="B4758" s="20" t="str">
        <f>_xlfn.IFNA(INDEX(Listi!$AI:$AI,MATCH(C4758,Listi!$AJ:$AJ,0)),INDEX(Listi!T:T,MATCH(C4758,Listi!U:U,0)))</f>
        <v xml:space="preserve">Kvika banki </v>
      </c>
      <c r="C4758" t="s">
        <v>243</v>
      </c>
      <c r="D4758" t="s">
        <v>244</v>
      </c>
      <c r="E4758" t="s">
        <v>276</v>
      </c>
      <c r="F4758" t="s">
        <v>53</v>
      </c>
      <c r="G4758" s="8" t="s">
        <v>355</v>
      </c>
      <c r="H4758" t="s">
        <v>54</v>
      </c>
      <c r="I4758" s="7">
        <v>0</v>
      </c>
      <c r="L4758" s="7">
        <v>706827763</v>
      </c>
      <c r="M4758" s="7">
        <v>48440481</v>
      </c>
      <c r="N4758" s="7">
        <v>9836508</v>
      </c>
      <c r="O4758" s="20" t="str">
        <f t="shared" si="150"/>
        <v/>
      </c>
    </row>
    <row r="4759" spans="1:15">
      <c r="A4759" s="20" t="str">
        <f t="shared" si="149"/>
        <v>Kvika banki hf.MP Séreign 2</v>
      </c>
      <c r="B4759" s="20" t="str">
        <f>_xlfn.IFNA(INDEX(Listi!$AI:$AI,MATCH(C4759,Listi!$AJ:$AJ,0)),INDEX(Listi!T:T,MATCH(C4759,Listi!U:U,0)))</f>
        <v xml:space="preserve">Kvika banki </v>
      </c>
      <c r="C4759" t="s">
        <v>243</v>
      </c>
      <c r="D4759" t="s">
        <v>245</v>
      </c>
      <c r="E4759" t="s">
        <v>276</v>
      </c>
      <c r="F4759" t="s">
        <v>53</v>
      </c>
      <c r="G4759" s="8" t="s">
        <v>355</v>
      </c>
      <c r="H4759" t="s">
        <v>54</v>
      </c>
      <c r="I4759" s="7">
        <v>0</v>
      </c>
      <c r="L4759" s="7">
        <v>853989181</v>
      </c>
      <c r="M4759" s="7">
        <v>42441382</v>
      </c>
      <c r="N4759" s="7">
        <v>14637701</v>
      </c>
      <c r="O4759" s="20" t="str">
        <f t="shared" si="150"/>
        <v/>
      </c>
    </row>
    <row r="4760" spans="1:15">
      <c r="A4760" s="20" t="str">
        <f t="shared" si="149"/>
        <v>Kvika banki hf.MP Séreign 3</v>
      </c>
      <c r="B4760" s="20" t="str">
        <f>_xlfn.IFNA(INDEX(Listi!$AI:$AI,MATCH(C4760,Listi!$AJ:$AJ,0)),INDEX(Listi!T:T,MATCH(C4760,Listi!U:U,0)))</f>
        <v xml:space="preserve">Kvika banki </v>
      </c>
      <c r="C4760" t="s">
        <v>243</v>
      </c>
      <c r="D4760" t="s">
        <v>246</v>
      </c>
      <c r="E4760" t="s">
        <v>276</v>
      </c>
      <c r="F4760" t="s">
        <v>53</v>
      </c>
      <c r="G4760" s="8" t="s">
        <v>355</v>
      </c>
      <c r="H4760" t="s">
        <v>54</v>
      </c>
      <c r="I4760" s="7">
        <v>0</v>
      </c>
      <c r="L4760" s="7">
        <v>141173858</v>
      </c>
      <c r="M4760" s="7">
        <v>3374790</v>
      </c>
      <c r="N4760" s="7">
        <v>0</v>
      </c>
      <c r="O4760" s="20" t="str">
        <f t="shared" si="150"/>
        <v/>
      </c>
    </row>
    <row r="4761" spans="1:15">
      <c r="A4761" s="20" t="str">
        <f t="shared" si="149"/>
        <v>Kvika banki hf.MP Séreign 4</v>
      </c>
      <c r="B4761" s="20" t="str">
        <f>_xlfn.IFNA(INDEX(Listi!$AI:$AI,MATCH(C4761,Listi!$AJ:$AJ,0)),INDEX(Listi!T:T,MATCH(C4761,Listi!U:U,0)))</f>
        <v xml:space="preserve">Kvika banki </v>
      </c>
      <c r="C4761" t="s">
        <v>243</v>
      </c>
      <c r="D4761" t="s">
        <v>247</v>
      </c>
      <c r="E4761" t="s">
        <v>276</v>
      </c>
      <c r="F4761" t="s">
        <v>53</v>
      </c>
      <c r="G4761" s="8" t="s">
        <v>355</v>
      </c>
      <c r="H4761" t="s">
        <v>54</v>
      </c>
      <c r="I4761" s="7">
        <v>0</v>
      </c>
      <c r="L4761" s="7">
        <v>55886684</v>
      </c>
      <c r="M4761" s="7">
        <v>2888869</v>
      </c>
      <c r="N4761" s="7">
        <v>0</v>
      </c>
      <c r="O4761" s="20" t="str">
        <f t="shared" si="150"/>
        <v/>
      </c>
    </row>
    <row r="4762" spans="1:15">
      <c r="A4762" s="20" t="str">
        <f t="shared" si="149"/>
        <v>Landsbankinn hf.Landsbankinn Erlend verðbréf</v>
      </c>
      <c r="B4762" s="20" t="str">
        <f>_xlfn.IFNA(INDEX(Listi!$AI:$AI,MATCH(C4762,Listi!$AJ:$AJ,0)),INDEX(Listi!T:T,MATCH(C4762,Listi!U:U,0)))</f>
        <v>Landsbankinn</v>
      </c>
      <c r="C4762" t="s">
        <v>249</v>
      </c>
      <c r="D4762" t="s">
        <v>385</v>
      </c>
      <c r="E4762" t="s">
        <v>276</v>
      </c>
      <c r="F4762" t="s">
        <v>53</v>
      </c>
      <c r="G4762" s="8" t="s">
        <v>355</v>
      </c>
      <c r="H4762" t="s">
        <v>54</v>
      </c>
      <c r="I4762" s="7">
        <v>5.21</v>
      </c>
      <c r="L4762" s="7">
        <v>3705185129</v>
      </c>
      <c r="M4762" s="7">
        <v>119989407</v>
      </c>
      <c r="N4762" s="7">
        <v>87847878</v>
      </c>
      <c r="O4762" s="20" t="str">
        <f t="shared" si="150"/>
        <v/>
      </c>
    </row>
    <row r="4763" spans="1:15">
      <c r="A4763" s="20" t="str">
        <f t="shared" si="149"/>
        <v>Landsbankinn hf.Landsbankinn Lífeyrisbók</v>
      </c>
      <c r="B4763" s="20" t="str">
        <f>_xlfn.IFNA(INDEX(Listi!$AI:$AI,MATCH(C4763,Listi!$AJ:$AJ,0)),INDEX(Listi!T:T,MATCH(C4763,Listi!U:U,0)))</f>
        <v>Landsbankinn</v>
      </c>
      <c r="C4763" t="s">
        <v>249</v>
      </c>
      <c r="D4763" t="s">
        <v>367</v>
      </c>
      <c r="E4763" t="s">
        <v>276</v>
      </c>
      <c r="F4763" t="s">
        <v>53</v>
      </c>
      <c r="G4763" s="8" t="s">
        <v>355</v>
      </c>
      <c r="H4763" t="s">
        <v>54</v>
      </c>
      <c r="I4763" s="7">
        <v>-0.57999999999999996</v>
      </c>
      <c r="L4763" s="7">
        <v>3016213427</v>
      </c>
      <c r="M4763" s="7">
        <v>440353590</v>
      </c>
      <c r="N4763" s="7">
        <v>298769900</v>
      </c>
      <c r="O4763" s="20" t="str">
        <f t="shared" si="150"/>
        <v/>
      </c>
    </row>
    <row r="4764" spans="1:15">
      <c r="A4764" s="20" t="str">
        <f t="shared" ref="A4764:A4827" si="151">CONCATENATE(C4764,D4764)</f>
        <v>Landsbankinn hf.Landsbankinn Lífeyrisbók verðtryggð</v>
      </c>
      <c r="B4764" s="20" t="str">
        <f>_xlfn.IFNA(INDEX(Listi!$AI:$AI,MATCH(C4764,Listi!$AJ:$AJ,0)),INDEX(Listi!T:T,MATCH(C4764,Listi!U:U,0)))</f>
        <v>Landsbankinn</v>
      </c>
      <c r="C4764" t="s">
        <v>249</v>
      </c>
      <c r="D4764" t="s">
        <v>598</v>
      </c>
      <c r="E4764" t="s">
        <v>276</v>
      </c>
      <c r="F4764" t="s">
        <v>53</v>
      </c>
      <c r="G4764" s="8" t="s">
        <v>355</v>
      </c>
      <c r="H4764" t="s">
        <v>54</v>
      </c>
      <c r="I4764" s="7">
        <v>1.7</v>
      </c>
      <c r="L4764" s="7">
        <v>66896053137</v>
      </c>
      <c r="M4764" s="7">
        <v>6692476029</v>
      </c>
      <c r="N4764" s="7">
        <v>4680072987</v>
      </c>
      <c r="O4764" s="20" t="str">
        <f t="shared" si="150"/>
        <v/>
      </c>
    </row>
    <row r="4765" spans="1:15">
      <c r="A4765" s="20" t="str">
        <f t="shared" si="151"/>
        <v>Lífeyrissjóður bændaSamtryggingardeild</v>
      </c>
      <c r="B4765" s="20" t="str">
        <f>_xlfn.IFNA(INDEX(Listi!$AI:$AI,MATCH(C4765,Listi!$AJ:$AJ,0)),INDEX(Listi!T:T,MATCH(C4765,Listi!U:U,0)))</f>
        <v>Lífeyrissjóður bænda</v>
      </c>
      <c r="C4765" t="s">
        <v>252</v>
      </c>
      <c r="D4765" t="s">
        <v>205</v>
      </c>
      <c r="E4765" t="s">
        <v>275</v>
      </c>
      <c r="F4765" t="s">
        <v>53</v>
      </c>
      <c r="G4765" s="8" t="s">
        <v>355</v>
      </c>
      <c r="H4765" t="s">
        <v>54</v>
      </c>
      <c r="I4765" s="7">
        <v>0</v>
      </c>
      <c r="L4765" s="7">
        <v>45108278171</v>
      </c>
      <c r="M4765" s="7">
        <v>776003397</v>
      </c>
      <c r="N4765" s="7">
        <v>1921473168</v>
      </c>
      <c r="O4765" s="20" t="str">
        <f t="shared" si="150"/>
        <v/>
      </c>
    </row>
    <row r="4766" spans="1:15">
      <c r="A4766" s="20" t="str">
        <f t="shared" si="151"/>
        <v>Lífeyrissjóður bankamannaAldursdeild</v>
      </c>
      <c r="B4766" s="20" t="str">
        <f>_xlfn.IFNA(INDEX(Listi!$AI:$AI,MATCH(C4766,Listi!$AJ:$AJ,0)),INDEX(Listi!T:T,MATCH(C4766,Listi!U:U,0)))</f>
        <v>Lífeyrissjóður bankam.</v>
      </c>
      <c r="C4766" t="s">
        <v>250</v>
      </c>
      <c r="D4766" t="s">
        <v>251</v>
      </c>
      <c r="E4766" t="s">
        <v>275</v>
      </c>
      <c r="F4766" t="s">
        <v>53</v>
      </c>
      <c r="G4766" s="8" t="s">
        <v>355</v>
      </c>
      <c r="H4766" t="s">
        <v>54</v>
      </c>
      <c r="I4766" s="7">
        <v>5.5</v>
      </c>
      <c r="L4766" s="7">
        <v>61369964000</v>
      </c>
      <c r="M4766" s="7">
        <v>1996063000</v>
      </c>
      <c r="N4766" s="7">
        <v>753444000</v>
      </c>
      <c r="O4766" s="20" t="str">
        <f t="shared" si="150"/>
        <v/>
      </c>
    </row>
    <row r="4767" spans="1:15">
      <c r="A4767" s="20" t="str">
        <f t="shared" si="151"/>
        <v>Lífeyrissjóður bankamannaHlutfallsdeild</v>
      </c>
      <c r="B4767" s="20" t="str">
        <f>_xlfn.IFNA(INDEX(Listi!$AI:$AI,MATCH(C4767,Listi!$AJ:$AJ,0)),INDEX(Listi!T:T,MATCH(C4767,Listi!U:U,0)))</f>
        <v>Lífeyrissjóður bankam.</v>
      </c>
      <c r="C4767" t="s">
        <v>250</v>
      </c>
      <c r="D4767" t="s">
        <v>467</v>
      </c>
      <c r="E4767" t="s">
        <v>275</v>
      </c>
      <c r="F4767" t="s">
        <v>53</v>
      </c>
      <c r="G4767" s="8" t="s">
        <v>355</v>
      </c>
      <c r="H4767" t="s">
        <v>54</v>
      </c>
      <c r="I4767" s="7">
        <v>4.2</v>
      </c>
      <c r="L4767" s="7">
        <v>40286427000</v>
      </c>
      <c r="M4767" s="7">
        <v>125147000</v>
      </c>
      <c r="N4767" s="7">
        <v>2741197000</v>
      </c>
      <c r="O4767" s="20" t="str">
        <f t="shared" si="150"/>
        <v/>
      </c>
    </row>
    <row r="4768" spans="1:15">
      <c r="A4768" s="20" t="str">
        <f t="shared" si="151"/>
        <v>Lífeyrissjóður RangæingaSamtryggingardeild</v>
      </c>
      <c r="B4768" s="20" t="str">
        <f>_xlfn.IFNA(INDEX(Listi!$AI:$AI,MATCH(C4768,Listi!$AJ:$AJ,0)),INDEX(Listi!T:T,MATCH(C4768,Listi!U:U,0)))</f>
        <v>Lífeyrissjóður Rang.</v>
      </c>
      <c r="C4768" t="s">
        <v>253</v>
      </c>
      <c r="D4768" t="s">
        <v>205</v>
      </c>
      <c r="E4768" t="s">
        <v>275</v>
      </c>
      <c r="F4768" t="s">
        <v>53</v>
      </c>
      <c r="G4768" s="8" t="s">
        <v>355</v>
      </c>
      <c r="H4768" t="s">
        <v>54</v>
      </c>
      <c r="I4768" s="7">
        <v>5.08</v>
      </c>
      <c r="L4768" s="7">
        <v>18949790000</v>
      </c>
      <c r="M4768" s="7">
        <v>835894000</v>
      </c>
      <c r="N4768" s="7">
        <v>386250000</v>
      </c>
      <c r="O4768" s="20" t="str">
        <f t="shared" si="150"/>
        <v/>
      </c>
    </row>
    <row r="4769" spans="1:15">
      <c r="A4769" s="20" t="str">
        <f t="shared" si="151"/>
        <v>Lífeyrissjóður starfsmanna AkureyrarbæjarSamtryggingardeild</v>
      </c>
      <c r="B4769" s="20" t="str">
        <f>_xlfn.IFNA(INDEX(Listi!$AI:$AI,MATCH(C4769,Listi!$AJ:$AJ,0)),INDEX(Listi!T:T,MATCH(C4769,Listi!U:U,0)))</f>
        <v>Lífeyrissj. starfsm. Akureyrarb.</v>
      </c>
      <c r="C4769" t="s">
        <v>274</v>
      </c>
      <c r="D4769" t="s">
        <v>205</v>
      </c>
      <c r="E4769" t="s">
        <v>275</v>
      </c>
      <c r="F4769" t="s">
        <v>53</v>
      </c>
      <c r="G4769" s="8" t="s">
        <v>355</v>
      </c>
      <c r="H4769" t="s">
        <v>54</v>
      </c>
      <c r="I4769" s="7">
        <v>4.7</v>
      </c>
      <c r="L4769" s="7">
        <v>14569496826</v>
      </c>
      <c r="M4769" s="7">
        <v>46271787</v>
      </c>
      <c r="N4769" s="7">
        <v>1160288032</v>
      </c>
      <c r="O4769" s="20" t="str">
        <f t="shared" si="150"/>
        <v/>
      </c>
    </row>
    <row r="4770" spans="1:15">
      <c r="A4770" s="20" t="str">
        <f t="shared" si="151"/>
        <v>Lífeyrissjóður starfsmanna Búnaðarbanka ÍslandsSamtryggingardeild</v>
      </c>
      <c r="B4770" s="20" t="str">
        <f>_xlfn.IFNA(INDEX(Listi!$AI:$AI,MATCH(C4770,Listi!$AJ:$AJ,0)),INDEX(Listi!T:T,MATCH(C4770,Listi!U:U,0)))</f>
        <v>Lífeyrissj. starfsm. Búnaðarb.Ísl.</v>
      </c>
      <c r="C4770" t="s">
        <v>254</v>
      </c>
      <c r="D4770" t="s">
        <v>205</v>
      </c>
      <c r="E4770" t="s">
        <v>275</v>
      </c>
      <c r="F4770" t="s">
        <v>53</v>
      </c>
      <c r="G4770" s="8" t="s">
        <v>355</v>
      </c>
      <c r="H4770" t="s">
        <v>54</v>
      </c>
      <c r="I4770" s="7">
        <v>5.68</v>
      </c>
      <c r="L4770" s="7">
        <v>27921283000</v>
      </c>
      <c r="M4770" s="7">
        <v>7378000</v>
      </c>
      <c r="N4770" s="7">
        <v>1535577000</v>
      </c>
      <c r="O4770" s="20" t="str">
        <f t="shared" si="150"/>
        <v/>
      </c>
    </row>
    <row r="4771" spans="1:15">
      <c r="A4771" s="20" t="str">
        <f t="shared" si="151"/>
        <v>Lífeyrissjóður starfsmanna ReykjavíkurborgarSamtryggingardeild</v>
      </c>
      <c r="B4771" s="20" t="str">
        <f>_xlfn.IFNA(INDEX(Listi!$AI:$AI,MATCH(C4771,Listi!$AJ:$AJ,0)),INDEX(Listi!T:T,MATCH(C4771,Listi!U:U,0)))</f>
        <v>Lífeyrissj. starfsm. Reykjav.</v>
      </c>
      <c r="C4771" t="s">
        <v>255</v>
      </c>
      <c r="D4771" t="s">
        <v>205</v>
      </c>
      <c r="E4771" t="s">
        <v>275</v>
      </c>
      <c r="F4771" t="s">
        <v>53</v>
      </c>
      <c r="G4771" s="8" t="s">
        <v>355</v>
      </c>
      <c r="H4771" t="s">
        <v>54</v>
      </c>
      <c r="I4771" s="7">
        <v>4.2</v>
      </c>
      <c r="L4771" s="7">
        <v>92450251598</v>
      </c>
      <c r="M4771" s="7">
        <v>217604296</v>
      </c>
      <c r="N4771" s="7">
        <v>6195210428</v>
      </c>
      <c r="O4771" s="20" t="str">
        <f t="shared" si="150"/>
        <v/>
      </c>
    </row>
    <row r="4772" spans="1:15">
      <c r="A4772" s="20" t="str">
        <f t="shared" si="151"/>
        <v>Lífeyrissjóður starfsmanna ríkisinsA-deild</v>
      </c>
      <c r="B4772" s="20" t="str">
        <f>_xlfn.IFNA(INDEX(Listi!$AI:$AI,MATCH(C4772,Listi!$AJ:$AJ,0)),INDEX(Listi!T:T,MATCH(C4772,Listi!U:U,0)))</f>
        <v>LSR</v>
      </c>
      <c r="C4772" t="s">
        <v>256</v>
      </c>
      <c r="D4772" t="s">
        <v>257</v>
      </c>
      <c r="E4772" t="s">
        <v>275</v>
      </c>
      <c r="F4772" t="s">
        <v>53</v>
      </c>
      <c r="G4772" s="8" t="s">
        <v>355</v>
      </c>
      <c r="H4772" t="s">
        <v>54</v>
      </c>
      <c r="I4772" s="7">
        <v>7.2</v>
      </c>
      <c r="L4772" s="7">
        <v>1024402726080</v>
      </c>
      <c r="M4772" s="7">
        <v>38030413328</v>
      </c>
      <c r="N4772" s="7">
        <v>13011563069</v>
      </c>
      <c r="O4772" s="20" t="str">
        <f t="shared" si="150"/>
        <v/>
      </c>
    </row>
    <row r="4773" spans="1:15">
      <c r="A4773" s="20" t="str">
        <f t="shared" si="151"/>
        <v>Lífeyrissjóður starfsmanna ríkisinsB-deild</v>
      </c>
      <c r="B4773" s="20" t="str">
        <f>_xlfn.IFNA(INDEX(Listi!$AI:$AI,MATCH(C4773,Listi!$AJ:$AJ,0)),INDEX(Listi!T:T,MATCH(C4773,Listi!U:U,0)))</f>
        <v>LSR</v>
      </c>
      <c r="C4773" t="s">
        <v>256</v>
      </c>
      <c r="D4773" t="s">
        <v>218</v>
      </c>
      <c r="E4773" t="s">
        <v>275</v>
      </c>
      <c r="F4773" t="s">
        <v>53</v>
      </c>
      <c r="G4773" s="8" t="s">
        <v>355</v>
      </c>
      <c r="H4773" t="s">
        <v>54</v>
      </c>
      <c r="I4773" s="7">
        <v>7.7</v>
      </c>
      <c r="L4773" s="7">
        <v>297381500048</v>
      </c>
      <c r="M4773" s="7">
        <v>1364474032</v>
      </c>
      <c r="N4773" s="7">
        <v>62409553231</v>
      </c>
      <c r="O4773" s="20" t="str">
        <f t="shared" si="150"/>
        <v/>
      </c>
    </row>
    <row r="4774" spans="1:15">
      <c r="A4774" s="20" t="str">
        <f t="shared" si="151"/>
        <v>Lífeyrissjóður starfsmanna ríkisinsLeið I</v>
      </c>
      <c r="B4774" s="20" t="str">
        <f>_xlfn.IFNA(INDEX(Listi!$AI:$AI,MATCH(C4774,Listi!$AJ:$AJ,0)),INDEX(Listi!T:T,MATCH(C4774,Listi!U:U,0)))</f>
        <v>LSR</v>
      </c>
      <c r="C4774" t="s">
        <v>256</v>
      </c>
      <c r="D4774" t="s">
        <v>258</v>
      </c>
      <c r="E4774" t="s">
        <v>276</v>
      </c>
      <c r="F4774" t="s">
        <v>53</v>
      </c>
      <c r="G4774" s="8" t="s">
        <v>355</v>
      </c>
      <c r="H4774" t="s">
        <v>54</v>
      </c>
      <c r="I4774" s="7">
        <v>7.2</v>
      </c>
      <c r="L4774" s="7">
        <v>11704214939</v>
      </c>
      <c r="M4774" s="7">
        <v>547428342</v>
      </c>
      <c r="N4774" s="7">
        <v>195323403</v>
      </c>
      <c r="O4774" s="20" t="str">
        <f t="shared" si="150"/>
        <v/>
      </c>
    </row>
    <row r="4775" spans="1:15">
      <c r="A4775" s="20" t="str">
        <f t="shared" si="151"/>
        <v>Lífeyrissjóður starfsmanna ríkisinsLeið II</v>
      </c>
      <c r="B4775" s="20" t="str">
        <f>_xlfn.IFNA(INDEX(Listi!$AI:$AI,MATCH(C4775,Listi!$AJ:$AJ,0)),INDEX(Listi!T:T,MATCH(C4775,Listi!U:U,0)))</f>
        <v>LSR</v>
      </c>
      <c r="C4775" t="s">
        <v>256</v>
      </c>
      <c r="D4775" t="s">
        <v>259</v>
      </c>
      <c r="E4775" t="s">
        <v>276</v>
      </c>
      <c r="F4775" t="s">
        <v>53</v>
      </c>
      <c r="G4775" s="8" t="s">
        <v>355</v>
      </c>
      <c r="H4775" t="s">
        <v>54</v>
      </c>
      <c r="I4775" s="7">
        <v>5.0999999999999996</v>
      </c>
      <c r="L4775" s="7">
        <v>3365164594</v>
      </c>
      <c r="M4775" s="7">
        <v>379849453</v>
      </c>
      <c r="N4775" s="7">
        <v>93142056</v>
      </c>
      <c r="O4775" s="20" t="str">
        <f t="shared" si="150"/>
        <v/>
      </c>
    </row>
    <row r="4776" spans="1:15">
      <c r="A4776" s="20" t="str">
        <f t="shared" si="151"/>
        <v>Lífeyrissjóður starfsmanna ríkisinsLeið III</v>
      </c>
      <c r="B4776" s="20" t="str">
        <f>_xlfn.IFNA(INDEX(Listi!$AI:$AI,MATCH(C4776,Listi!$AJ:$AJ,0)),INDEX(Listi!T:T,MATCH(C4776,Listi!U:U,0)))</f>
        <v>LSR</v>
      </c>
      <c r="C4776" t="s">
        <v>256</v>
      </c>
      <c r="D4776" t="s">
        <v>260</v>
      </c>
      <c r="E4776" t="s">
        <v>276</v>
      </c>
      <c r="F4776" t="s">
        <v>53</v>
      </c>
      <c r="G4776" s="8" t="s">
        <v>355</v>
      </c>
      <c r="H4776" t="s">
        <v>54</v>
      </c>
      <c r="I4776" s="7">
        <v>1.7</v>
      </c>
      <c r="L4776" s="7">
        <v>9959294621</v>
      </c>
      <c r="M4776" s="7">
        <v>743287481</v>
      </c>
      <c r="N4776" s="7">
        <v>349903833</v>
      </c>
      <c r="O4776" s="20" t="str">
        <f t="shared" si="150"/>
        <v/>
      </c>
    </row>
    <row r="4777" spans="1:15">
      <c r="A4777" s="20" t="str">
        <f t="shared" si="151"/>
        <v>Lífeyrissjóður Tannlæknafél ÍslDeild I/Séreign</v>
      </c>
      <c r="B4777" s="20" t="str">
        <f>_xlfn.IFNA(INDEX(Listi!$AI:$AI,MATCH(C4777,Listi!$AJ:$AJ,0)),INDEX(Listi!T:T,MATCH(C4777,Listi!U:U,0)))</f>
        <v>Lífeyrissj. Tannlækna</v>
      </c>
      <c r="C4777" t="s">
        <v>261</v>
      </c>
      <c r="D4777" t="s">
        <v>207</v>
      </c>
      <c r="E4777" t="s">
        <v>276</v>
      </c>
      <c r="F4777" t="s">
        <v>53</v>
      </c>
      <c r="G4777" s="8" t="s">
        <v>355</v>
      </c>
      <c r="H4777" t="s">
        <v>54</v>
      </c>
      <c r="I4777" s="7">
        <v>5.21</v>
      </c>
      <c r="L4777" s="7">
        <v>6768408488</v>
      </c>
      <c r="M4777" s="7">
        <v>272759192</v>
      </c>
      <c r="N4777" s="7">
        <v>153838058</v>
      </c>
      <c r="O4777" s="20" t="str">
        <f t="shared" si="150"/>
        <v/>
      </c>
    </row>
    <row r="4778" spans="1:15">
      <c r="A4778" s="20" t="str">
        <f t="shared" si="151"/>
        <v>Lífeyrissjóður Tannlæknafél ÍslSamtryggingardeild</v>
      </c>
      <c r="B4778" s="20" t="str">
        <f>_xlfn.IFNA(INDEX(Listi!$AI:$AI,MATCH(C4778,Listi!$AJ:$AJ,0)),INDEX(Listi!T:T,MATCH(C4778,Listi!U:U,0)))</f>
        <v>Lífeyrissj. Tannlækna</v>
      </c>
      <c r="C4778" t="s">
        <v>261</v>
      </c>
      <c r="D4778" t="s">
        <v>205</v>
      </c>
      <c r="E4778" t="s">
        <v>275</v>
      </c>
      <c r="F4778" t="s">
        <v>53</v>
      </c>
      <c r="G4778" s="8" t="s">
        <v>355</v>
      </c>
      <c r="H4778" t="s">
        <v>54</v>
      </c>
      <c r="I4778" s="7">
        <v>6</v>
      </c>
      <c r="L4778" s="7">
        <v>2241251214</v>
      </c>
      <c r="M4778" s="7">
        <v>112827287</v>
      </c>
      <c r="N4778" s="7">
        <v>17930159</v>
      </c>
      <c r="O4778" s="20" t="str">
        <f t="shared" si="150"/>
        <v/>
      </c>
    </row>
    <row r="4779" spans="1:15">
      <c r="A4779" s="20" t="str">
        <f t="shared" si="151"/>
        <v>Lífeyrissjóður verslunarmannaÆvileið 1</v>
      </c>
      <c r="B4779" s="20" t="str">
        <f>_xlfn.IFNA(INDEX(Listi!$AI:$AI,MATCH(C4779,Listi!$AJ:$AJ,0)),INDEX(Listi!T:T,MATCH(C4779,Listi!U:U,0)))</f>
        <v>Lífeyrissj. Verslunarm.</v>
      </c>
      <c r="C4779" t="s">
        <v>206</v>
      </c>
      <c r="D4779" t="s">
        <v>310</v>
      </c>
      <c r="E4779" t="s">
        <v>276</v>
      </c>
      <c r="F4779" t="s">
        <v>53</v>
      </c>
      <c r="G4779" s="8" t="s">
        <v>355</v>
      </c>
      <c r="H4779" t="s">
        <v>54</v>
      </c>
      <c r="I4779" s="7">
        <v>0</v>
      </c>
      <c r="L4779" s="7">
        <v>2860479562</v>
      </c>
      <c r="M4779" s="7">
        <v>819651283</v>
      </c>
      <c r="N4779" s="7">
        <v>12562366</v>
      </c>
      <c r="O4779" s="20" t="str">
        <f t="shared" si="150"/>
        <v/>
      </c>
    </row>
    <row r="4780" spans="1:15">
      <c r="A4780" s="20" t="str">
        <f t="shared" si="151"/>
        <v>Lífeyrissjóður verslunarmannaÆvileið 2</v>
      </c>
      <c r="B4780" s="20" t="str">
        <f>_xlfn.IFNA(INDEX(Listi!$AI:$AI,MATCH(C4780,Listi!$AJ:$AJ,0)),INDEX(Listi!T:T,MATCH(C4780,Listi!U:U,0)))</f>
        <v>Lífeyrissj. Verslunarm.</v>
      </c>
      <c r="C4780" t="s">
        <v>206</v>
      </c>
      <c r="D4780" t="s">
        <v>309</v>
      </c>
      <c r="E4780" t="s">
        <v>276</v>
      </c>
      <c r="F4780" t="s">
        <v>53</v>
      </c>
      <c r="G4780" s="8" t="s">
        <v>355</v>
      </c>
      <c r="H4780" t="s">
        <v>54</v>
      </c>
      <c r="I4780" s="7">
        <v>0</v>
      </c>
      <c r="L4780" s="7">
        <v>2325064159</v>
      </c>
      <c r="M4780" s="7">
        <v>465663194</v>
      </c>
      <c r="N4780" s="7">
        <v>32037995</v>
      </c>
      <c r="O4780" s="20" t="str">
        <f t="shared" si="150"/>
        <v/>
      </c>
    </row>
    <row r="4781" spans="1:15">
      <c r="A4781" s="20" t="str">
        <f t="shared" si="151"/>
        <v>Lífeyrissjóður verslunarmannaÆvileið 3</v>
      </c>
      <c r="B4781" s="20" t="str">
        <f>_xlfn.IFNA(INDEX(Listi!$AI:$AI,MATCH(C4781,Listi!$AJ:$AJ,0)),INDEX(Listi!T:T,MATCH(C4781,Listi!U:U,0)))</f>
        <v>Lífeyrissj. Verslunarm.</v>
      </c>
      <c r="C4781" t="s">
        <v>206</v>
      </c>
      <c r="D4781" t="s">
        <v>308</v>
      </c>
      <c r="E4781" t="s">
        <v>276</v>
      </c>
      <c r="F4781" t="s">
        <v>53</v>
      </c>
      <c r="G4781" s="8" t="s">
        <v>355</v>
      </c>
      <c r="H4781" t="s">
        <v>54</v>
      </c>
      <c r="I4781" s="7">
        <v>0</v>
      </c>
      <c r="L4781" s="7">
        <v>1567402319</v>
      </c>
      <c r="M4781" s="7">
        <v>325961302</v>
      </c>
      <c r="N4781" s="7">
        <v>60283998</v>
      </c>
      <c r="O4781" s="20" t="str">
        <f t="shared" si="150"/>
        <v/>
      </c>
    </row>
    <row r="4782" spans="1:15">
      <c r="A4782" s="20" t="str">
        <f t="shared" si="151"/>
        <v>Lífeyrissjóður verslunarmannaDeild I/Séreign</v>
      </c>
      <c r="B4782" s="20" t="str">
        <f>_xlfn.IFNA(INDEX(Listi!$AI:$AI,MATCH(C4782,Listi!$AJ:$AJ,0)),INDEX(Listi!T:T,MATCH(C4782,Listi!U:U,0)))</f>
        <v>Lífeyrissj. Verslunarm.</v>
      </c>
      <c r="C4782" t="s">
        <v>206</v>
      </c>
      <c r="D4782" t="s">
        <v>207</v>
      </c>
      <c r="E4782" t="s">
        <v>276</v>
      </c>
      <c r="F4782" t="s">
        <v>53</v>
      </c>
      <c r="G4782" s="8" t="s">
        <v>355</v>
      </c>
      <c r="H4782" t="s">
        <v>54</v>
      </c>
      <c r="I4782" s="7">
        <v>7.6</v>
      </c>
      <c r="L4782" s="7">
        <v>19785724399</v>
      </c>
      <c r="M4782" s="7">
        <v>729937912</v>
      </c>
      <c r="N4782" s="7">
        <v>458382791</v>
      </c>
      <c r="O4782" s="20" t="str">
        <f t="shared" si="150"/>
        <v/>
      </c>
    </row>
    <row r="4783" spans="1:15">
      <c r="A4783" s="20" t="str">
        <f t="shared" si="151"/>
        <v>Lífeyrissjóður verslunarmannaSamtryggingardeild</v>
      </c>
      <c r="B4783" s="20" t="str">
        <f>_xlfn.IFNA(INDEX(Listi!$AI:$AI,MATCH(C4783,Listi!$AJ:$AJ,0)),INDEX(Listi!T:T,MATCH(C4783,Listi!U:U,0)))</f>
        <v>Lífeyrissj. Verslunarm.</v>
      </c>
      <c r="C4783" t="s">
        <v>206</v>
      </c>
      <c r="D4783" t="s">
        <v>205</v>
      </c>
      <c r="E4783" t="s">
        <v>275</v>
      </c>
      <c r="F4783" t="s">
        <v>53</v>
      </c>
      <c r="G4783" s="8" t="s">
        <v>355</v>
      </c>
      <c r="H4783" t="s">
        <v>54</v>
      </c>
      <c r="I4783" s="7">
        <v>7.6</v>
      </c>
      <c r="L4783" s="7">
        <v>1174592806906</v>
      </c>
      <c r="M4783" s="7">
        <v>35794261112</v>
      </c>
      <c r="N4783" s="7">
        <v>21965137185</v>
      </c>
      <c r="O4783" s="20" t="str">
        <f t="shared" si="150"/>
        <v/>
      </c>
    </row>
    <row r="4784" spans="1:15">
      <c r="A4784" s="20" t="str">
        <f t="shared" si="151"/>
        <v>Lífeyrissjóður VestmannaeyjaSafn I</v>
      </c>
      <c r="B4784" s="20" t="str">
        <f>_xlfn.IFNA(INDEX(Listi!$AI:$AI,MATCH(C4784,Listi!$AJ:$AJ,0)),INDEX(Listi!T:T,MATCH(C4784,Listi!U:U,0)))</f>
        <v>Lífeyrissj. Vestm.</v>
      </c>
      <c r="C4784" t="s">
        <v>262</v>
      </c>
      <c r="D4784" t="s">
        <v>210</v>
      </c>
      <c r="E4784" t="s">
        <v>276</v>
      </c>
      <c r="F4784" t="s">
        <v>53</v>
      </c>
      <c r="G4784" s="8" t="s">
        <v>355</v>
      </c>
      <c r="H4784" t="s">
        <v>54</v>
      </c>
      <c r="I4784" s="7">
        <v>7.9</v>
      </c>
      <c r="L4784" s="7">
        <v>381311221</v>
      </c>
      <c r="M4784" s="7">
        <v>44104006</v>
      </c>
      <c r="N4784" s="7">
        <v>13592960</v>
      </c>
      <c r="O4784" s="20" t="str">
        <f t="shared" si="150"/>
        <v/>
      </c>
    </row>
    <row r="4785" spans="1:15">
      <c r="A4785" s="20" t="str">
        <f t="shared" si="151"/>
        <v>Lífeyrissjóður VestmannaeyjaSafn II</v>
      </c>
      <c r="B4785" s="20" t="str">
        <f>_xlfn.IFNA(INDEX(Listi!$AI:$AI,MATCH(C4785,Listi!$AJ:$AJ,0)),INDEX(Listi!T:T,MATCH(C4785,Listi!U:U,0)))</f>
        <v>Lífeyrissj. Vestm.</v>
      </c>
      <c r="C4785" t="s">
        <v>262</v>
      </c>
      <c r="D4785" t="s">
        <v>211</v>
      </c>
      <c r="E4785" t="s">
        <v>276</v>
      </c>
      <c r="F4785" t="s">
        <v>53</v>
      </c>
      <c r="G4785" s="8" t="s">
        <v>355</v>
      </c>
      <c r="H4785" t="s">
        <v>54</v>
      </c>
      <c r="I4785" s="7">
        <v>10.73</v>
      </c>
      <c r="L4785" s="7">
        <v>571440191</v>
      </c>
      <c r="M4785" s="7">
        <v>40240404</v>
      </c>
      <c r="N4785" s="7">
        <v>18659289</v>
      </c>
      <c r="O4785" s="20" t="str">
        <f t="shared" si="150"/>
        <v/>
      </c>
    </row>
    <row r="4786" spans="1:15">
      <c r="A4786" s="20" t="str">
        <f t="shared" si="151"/>
        <v>Lífeyrissjóður VestmannaeyjaSamtryggingardeild</v>
      </c>
      <c r="B4786" s="20" t="str">
        <f>_xlfn.IFNA(INDEX(Listi!$AI:$AI,MATCH(C4786,Listi!$AJ:$AJ,0)),INDEX(Listi!T:T,MATCH(C4786,Listi!U:U,0)))</f>
        <v>Lífeyrissj. Vestm.</v>
      </c>
      <c r="C4786" t="s">
        <v>262</v>
      </c>
      <c r="D4786" t="s">
        <v>205</v>
      </c>
      <c r="E4786" t="s">
        <v>275</v>
      </c>
      <c r="F4786" t="s">
        <v>53</v>
      </c>
      <c r="G4786" s="8" t="s">
        <v>355</v>
      </c>
      <c r="H4786" t="s">
        <v>54</v>
      </c>
      <c r="I4786" s="7">
        <v>7.5</v>
      </c>
      <c r="L4786" s="7">
        <v>85198020532</v>
      </c>
      <c r="M4786" s="7">
        <v>1944643004</v>
      </c>
      <c r="N4786" s="7">
        <v>2198060399</v>
      </c>
      <c r="O4786" s="20" t="str">
        <f t="shared" si="150"/>
        <v/>
      </c>
    </row>
    <row r="4787" spans="1:15">
      <c r="A4787" s="20" t="str">
        <f t="shared" si="151"/>
        <v>Lífsval - lífeyrissparnaðurLífsval 1</v>
      </c>
      <c r="B4787" s="20" t="str">
        <f>_xlfn.IFNA(INDEX(Listi!$AI:$AI,MATCH(C4787,Listi!$AJ:$AJ,0)),INDEX(Listi!T:T,MATCH(C4787,Listi!U:U,0)))</f>
        <v>Lífsval</v>
      </c>
      <c r="C4787" t="s">
        <v>263</v>
      </c>
      <c r="D4787" t="s">
        <v>264</v>
      </c>
      <c r="E4787" t="s">
        <v>276</v>
      </c>
      <c r="F4787" t="s">
        <v>53</v>
      </c>
      <c r="G4787" s="8" t="s">
        <v>355</v>
      </c>
      <c r="H4787" t="s">
        <v>54</v>
      </c>
      <c r="I4787" s="7">
        <v>1.8</v>
      </c>
      <c r="L4787" s="7">
        <v>1792991246</v>
      </c>
      <c r="M4787" s="7">
        <v>203244065</v>
      </c>
      <c r="N4787" s="7">
        <v>81003579</v>
      </c>
      <c r="O4787" s="20" t="str">
        <f t="shared" si="150"/>
        <v/>
      </c>
    </row>
    <row r="4788" spans="1:15">
      <c r="A4788" s="20" t="str">
        <f t="shared" si="151"/>
        <v>Lífsval - lífeyrissparnaðurLífsval 2</v>
      </c>
      <c r="B4788" s="20" t="str">
        <f>_xlfn.IFNA(INDEX(Listi!$AI:$AI,MATCH(C4788,Listi!$AJ:$AJ,0)),INDEX(Listi!T:T,MATCH(C4788,Listi!U:U,0)))</f>
        <v>Lífsval</v>
      </c>
      <c r="C4788" t="s">
        <v>263</v>
      </c>
      <c r="D4788" t="s">
        <v>265</v>
      </c>
      <c r="E4788" t="s">
        <v>276</v>
      </c>
      <c r="F4788" t="s">
        <v>53</v>
      </c>
      <c r="G4788" s="8" t="s">
        <v>355</v>
      </c>
      <c r="H4788" t="s">
        <v>54</v>
      </c>
      <c r="I4788" s="7">
        <v>2</v>
      </c>
      <c r="L4788" s="7">
        <v>79660340</v>
      </c>
      <c r="M4788" s="7">
        <v>14369045</v>
      </c>
      <c r="N4788" s="7">
        <v>2695304</v>
      </c>
      <c r="O4788" s="20" t="str">
        <f t="shared" si="150"/>
        <v/>
      </c>
    </row>
    <row r="4789" spans="1:15">
      <c r="A4789" s="20" t="str">
        <f t="shared" si="151"/>
        <v>Lífsval - lífeyrissparnaðurLífsval 3</v>
      </c>
      <c r="B4789" s="20" t="str">
        <f>_xlfn.IFNA(INDEX(Listi!$AI:$AI,MATCH(C4789,Listi!$AJ:$AJ,0)),INDEX(Listi!T:T,MATCH(C4789,Listi!U:U,0)))</f>
        <v>Lífsval</v>
      </c>
      <c r="C4789" t="s">
        <v>263</v>
      </c>
      <c r="D4789" t="s">
        <v>266</v>
      </c>
      <c r="E4789" t="s">
        <v>276</v>
      </c>
      <c r="F4789" t="s">
        <v>53</v>
      </c>
      <c r="G4789" s="8" t="s">
        <v>355</v>
      </c>
      <c r="H4789" t="s">
        <v>54</v>
      </c>
      <c r="I4789" s="7">
        <v>4.3</v>
      </c>
      <c r="L4789" s="7">
        <v>131239774</v>
      </c>
      <c r="M4789" s="7">
        <v>16635787</v>
      </c>
      <c r="N4789" s="7">
        <v>3548138</v>
      </c>
      <c r="O4789" s="20" t="str">
        <f t="shared" si="150"/>
        <v/>
      </c>
    </row>
    <row r="4790" spans="1:15">
      <c r="A4790" s="20" t="str">
        <f t="shared" si="151"/>
        <v>Lífsval - lífeyrissparnaðurLífsval 4</v>
      </c>
      <c r="B4790" s="20" t="str">
        <f>_xlfn.IFNA(INDEX(Listi!$AI:$AI,MATCH(C4790,Listi!$AJ:$AJ,0)),INDEX(Listi!T:T,MATCH(C4790,Listi!U:U,0)))</f>
        <v>Lífsval</v>
      </c>
      <c r="C4790" t="s">
        <v>263</v>
      </c>
      <c r="D4790" t="s">
        <v>267</v>
      </c>
      <c r="E4790" t="s">
        <v>276</v>
      </c>
      <c r="F4790" t="s">
        <v>53</v>
      </c>
      <c r="G4790" s="8" t="s">
        <v>355</v>
      </c>
      <c r="H4790" t="s">
        <v>54</v>
      </c>
      <c r="I4790" s="7">
        <v>5.4</v>
      </c>
      <c r="L4790" s="7">
        <v>71752064</v>
      </c>
      <c r="M4790" s="7">
        <v>15238959</v>
      </c>
      <c r="N4790" s="7">
        <v>2058992</v>
      </c>
      <c r="O4790" s="20" t="str">
        <f t="shared" si="150"/>
        <v/>
      </c>
    </row>
    <row r="4791" spans="1:15">
      <c r="A4791" s="20" t="str">
        <f t="shared" si="151"/>
        <v>Lífsverk lífeyrissjóðurLífsverk I/Séreign</v>
      </c>
      <c r="B4791" s="20" t="str">
        <f>_xlfn.IFNA(INDEX(Listi!$AI:$AI,MATCH(C4791,Listi!$AJ:$AJ,0)),INDEX(Listi!T:T,MATCH(C4791,Listi!U:U,0)))</f>
        <v xml:space="preserve">Lífsverk  </v>
      </c>
      <c r="C4791" t="s">
        <v>268</v>
      </c>
      <c r="D4791" t="s">
        <v>269</v>
      </c>
      <c r="E4791" t="s">
        <v>276</v>
      </c>
      <c r="F4791" t="s">
        <v>53</v>
      </c>
      <c r="G4791" s="8" t="s">
        <v>355</v>
      </c>
      <c r="H4791" t="s">
        <v>54</v>
      </c>
      <c r="I4791" s="7">
        <v>7.2</v>
      </c>
      <c r="L4791" s="7">
        <v>4582957000</v>
      </c>
      <c r="M4791" s="7">
        <v>635926000</v>
      </c>
      <c r="N4791" s="7">
        <v>22708000</v>
      </c>
      <c r="O4791" s="20" t="str">
        <f t="shared" si="150"/>
        <v/>
      </c>
    </row>
    <row r="4792" spans="1:15">
      <c r="A4792" s="20" t="str">
        <f t="shared" si="151"/>
        <v>Lífsverk lífeyrissjóðurLífsverk II/Séreign</v>
      </c>
      <c r="B4792" s="20" t="str">
        <f>_xlfn.IFNA(INDEX(Listi!$AI:$AI,MATCH(C4792,Listi!$AJ:$AJ,0)),INDEX(Listi!T:T,MATCH(C4792,Listi!U:U,0)))</f>
        <v xml:space="preserve">Lífsverk  </v>
      </c>
      <c r="C4792" t="s">
        <v>268</v>
      </c>
      <c r="D4792" t="s">
        <v>270</v>
      </c>
      <c r="E4792" t="s">
        <v>276</v>
      </c>
      <c r="F4792" t="s">
        <v>53</v>
      </c>
      <c r="G4792" s="8" t="s">
        <v>355</v>
      </c>
      <c r="H4792" t="s">
        <v>54</v>
      </c>
      <c r="I4792" s="7">
        <v>4.5999999999999996</v>
      </c>
      <c r="L4792" s="7">
        <v>23735073000</v>
      </c>
      <c r="M4792" s="7">
        <v>2073571000</v>
      </c>
      <c r="N4792" s="7">
        <v>249365000</v>
      </c>
      <c r="O4792" s="20" t="str">
        <f t="shared" si="150"/>
        <v/>
      </c>
    </row>
    <row r="4793" spans="1:15">
      <c r="A4793" s="20" t="str">
        <f t="shared" si="151"/>
        <v>Lífsverk lífeyrissjóðurLífsverk III/Séreign</v>
      </c>
      <c r="B4793" s="20" t="str">
        <f>_xlfn.IFNA(INDEX(Listi!$AI:$AI,MATCH(C4793,Listi!$AJ:$AJ,0)),INDEX(Listi!T:T,MATCH(C4793,Listi!U:U,0)))</f>
        <v xml:space="preserve">Lífsverk  </v>
      </c>
      <c r="C4793" t="s">
        <v>268</v>
      </c>
      <c r="D4793" t="s">
        <v>271</v>
      </c>
      <c r="E4793" t="s">
        <v>276</v>
      </c>
      <c r="F4793" t="s">
        <v>53</v>
      </c>
      <c r="G4793" s="8" t="s">
        <v>355</v>
      </c>
      <c r="H4793" t="s">
        <v>54</v>
      </c>
      <c r="I4793" s="7">
        <v>1.7</v>
      </c>
      <c r="L4793" s="7">
        <v>653814000</v>
      </c>
      <c r="M4793" s="7">
        <v>105107000</v>
      </c>
      <c r="N4793" s="7">
        <v>2613000</v>
      </c>
      <c r="O4793" s="20" t="str">
        <f t="shared" si="150"/>
        <v/>
      </c>
    </row>
    <row r="4794" spans="1:15">
      <c r="A4794" s="20" t="str">
        <f t="shared" si="151"/>
        <v>Lífsverk lífeyrissjóðurSamtryggingardeild</v>
      </c>
      <c r="B4794" s="20" t="str">
        <f>_xlfn.IFNA(INDEX(Listi!$AI:$AI,MATCH(C4794,Listi!$AJ:$AJ,0)),INDEX(Listi!T:T,MATCH(C4794,Listi!U:U,0)))</f>
        <v xml:space="preserve">Lífsverk  </v>
      </c>
      <c r="C4794" t="s">
        <v>268</v>
      </c>
      <c r="D4794" t="s">
        <v>205</v>
      </c>
      <c r="E4794" t="s">
        <v>275</v>
      </c>
      <c r="F4794" t="s">
        <v>53</v>
      </c>
      <c r="G4794" s="8" t="s">
        <v>355</v>
      </c>
      <c r="H4794" t="s">
        <v>54</v>
      </c>
      <c r="I4794" s="7">
        <v>6.1</v>
      </c>
      <c r="L4794" s="7">
        <v>120542527000</v>
      </c>
      <c r="M4794" s="7">
        <v>4397803000</v>
      </c>
      <c r="N4794" s="7">
        <v>1423151000</v>
      </c>
      <c r="O4794" s="20" t="str">
        <f t="shared" si="150"/>
        <v/>
      </c>
    </row>
    <row r="4795" spans="1:15">
      <c r="A4795" s="20" t="str">
        <f t="shared" si="151"/>
        <v>Söfnunarsjóður lífeyrisréttindaDeild I/Innlán</v>
      </c>
      <c r="B4795" s="20" t="str">
        <f>_xlfn.IFNA(INDEX(Listi!$AI:$AI,MATCH(C4795,Listi!$AJ:$AJ,0)),INDEX(Listi!T:T,MATCH(C4795,Listi!U:U,0)))</f>
        <v>Söfnunarsj.</v>
      </c>
      <c r="C4795" t="s">
        <v>272</v>
      </c>
      <c r="D4795" t="s">
        <v>273</v>
      </c>
      <c r="E4795" t="s">
        <v>276</v>
      </c>
      <c r="F4795" t="s">
        <v>53</v>
      </c>
      <c r="G4795" s="8" t="s">
        <v>355</v>
      </c>
      <c r="H4795" t="s">
        <v>54</v>
      </c>
      <c r="I4795" s="7">
        <v>1.5</v>
      </c>
      <c r="L4795" s="7">
        <v>2001731914</v>
      </c>
      <c r="M4795" s="7">
        <v>133561634</v>
      </c>
      <c r="N4795" s="7">
        <v>44803565</v>
      </c>
      <c r="O4795" s="20" t="str">
        <f t="shared" si="150"/>
        <v/>
      </c>
    </row>
    <row r="4796" spans="1:15">
      <c r="A4796" s="20" t="str">
        <f t="shared" si="151"/>
        <v>Söfnunarsjóður lífeyrisréttindaDeild III/Séreign</v>
      </c>
      <c r="B4796" s="20" t="str">
        <f>_xlfn.IFNA(INDEX(Listi!$AI:$AI,MATCH(C4796,Listi!$AJ:$AJ,0)),INDEX(Listi!T:T,MATCH(C4796,Listi!U:U,0)))</f>
        <v>Söfnunarsj.</v>
      </c>
      <c r="C4796" t="s">
        <v>272</v>
      </c>
      <c r="D4796" t="s">
        <v>599</v>
      </c>
      <c r="E4796" t="s">
        <v>276</v>
      </c>
      <c r="F4796" t="s">
        <v>53</v>
      </c>
      <c r="G4796" s="8" t="s">
        <v>355</v>
      </c>
      <c r="H4796" t="s">
        <v>54</v>
      </c>
      <c r="I4796" s="7">
        <v>0</v>
      </c>
      <c r="L4796" s="7">
        <v>24413085</v>
      </c>
      <c r="M4796" s="7">
        <v>24697577</v>
      </c>
      <c r="N4796" s="7">
        <v>900000</v>
      </c>
      <c r="O4796" s="20" t="str">
        <f t="shared" si="150"/>
        <v/>
      </c>
    </row>
    <row r="4797" spans="1:15">
      <c r="A4797" s="20" t="str">
        <f t="shared" si="151"/>
        <v>Söfnunarsjóður lífeyrisréttindaDeildII/Séreign</v>
      </c>
      <c r="B4797" s="20" t="str">
        <f>_xlfn.IFNA(INDEX(Listi!$AI:$AI,MATCH(C4797,Listi!$AJ:$AJ,0)),INDEX(Listi!T:T,MATCH(C4797,Listi!U:U,0)))</f>
        <v>Söfnunarsj.</v>
      </c>
      <c r="C4797" t="s">
        <v>272</v>
      </c>
      <c r="D4797" t="s">
        <v>586</v>
      </c>
      <c r="E4797" t="s">
        <v>276</v>
      </c>
      <c r="F4797" t="s">
        <v>53</v>
      </c>
      <c r="G4797" s="8" t="s">
        <v>355</v>
      </c>
      <c r="H4797" t="s">
        <v>54</v>
      </c>
      <c r="I4797" s="7">
        <v>5</v>
      </c>
      <c r="L4797" s="7">
        <v>1654616477</v>
      </c>
      <c r="M4797" s="7">
        <v>128539213</v>
      </c>
      <c r="N4797" s="7">
        <v>22846291</v>
      </c>
      <c r="O4797" s="20" t="str">
        <f t="shared" si="150"/>
        <v/>
      </c>
    </row>
    <row r="4798" spans="1:15">
      <c r="A4798" s="20" t="str">
        <f t="shared" si="151"/>
        <v>Söfnunarsjóður lífeyrisréttindaSamtryggingardeild</v>
      </c>
      <c r="B4798" s="20" t="str">
        <f>_xlfn.IFNA(INDEX(Listi!$AI:$AI,MATCH(C4798,Listi!$AJ:$AJ,0)),INDEX(Listi!T:T,MATCH(C4798,Listi!U:U,0)))</f>
        <v>Söfnunarsj.</v>
      </c>
      <c r="C4798" t="s">
        <v>272</v>
      </c>
      <c r="D4798" t="s">
        <v>205</v>
      </c>
      <c r="E4798" t="s">
        <v>275</v>
      </c>
      <c r="F4798" t="s">
        <v>53</v>
      </c>
      <c r="G4798" s="8" t="s">
        <v>355</v>
      </c>
      <c r="H4798" t="s">
        <v>54</v>
      </c>
      <c r="I4798" s="7">
        <v>6.6</v>
      </c>
      <c r="L4798" s="7">
        <v>238978847889</v>
      </c>
      <c r="M4798" s="7">
        <v>4967193409</v>
      </c>
      <c r="N4798" s="7">
        <v>6076487652</v>
      </c>
      <c r="O4798" s="20" t="str">
        <f t="shared" si="150"/>
        <v/>
      </c>
    </row>
    <row r="4799" spans="1:15">
      <c r="A4799" s="20" t="str">
        <f t="shared" si="151"/>
        <v>Stapi lífeyrissjóðurSafn I</v>
      </c>
      <c r="B4799" s="20" t="str">
        <f>_xlfn.IFNA(INDEX(Listi!$AI:$AI,MATCH(C4799,Listi!$AJ:$AJ,0)),INDEX(Listi!T:T,MATCH(C4799,Listi!U:U,0)))</f>
        <v xml:space="preserve">Stapi  </v>
      </c>
      <c r="C4799" t="s">
        <v>209</v>
      </c>
      <c r="D4799" t="s">
        <v>210</v>
      </c>
      <c r="E4799" t="s">
        <v>276</v>
      </c>
      <c r="F4799" t="s">
        <v>53</v>
      </c>
      <c r="G4799" s="8" t="s">
        <v>355</v>
      </c>
      <c r="H4799" t="s">
        <v>54</v>
      </c>
      <c r="I4799" s="7">
        <v>5.65</v>
      </c>
      <c r="L4799" s="7">
        <v>2440828925</v>
      </c>
      <c r="M4799" s="7">
        <v>91567233</v>
      </c>
      <c r="N4799" s="7">
        <v>110755602</v>
      </c>
      <c r="O4799" s="20" t="str">
        <f t="shared" si="150"/>
        <v/>
      </c>
    </row>
    <row r="4800" spans="1:15">
      <c r="A4800" s="20" t="str">
        <f t="shared" si="151"/>
        <v>Stapi lífeyrissjóðurSafn II</v>
      </c>
      <c r="B4800" s="20" t="str">
        <f>_xlfn.IFNA(INDEX(Listi!$AI:$AI,MATCH(C4800,Listi!$AJ:$AJ,0)),INDEX(Listi!T:T,MATCH(C4800,Listi!U:U,0)))</f>
        <v xml:space="preserve">Stapi  </v>
      </c>
      <c r="C4800" t="s">
        <v>209</v>
      </c>
      <c r="D4800" t="s">
        <v>211</v>
      </c>
      <c r="E4800" t="s">
        <v>276</v>
      </c>
      <c r="F4800" t="s">
        <v>53</v>
      </c>
      <c r="G4800" s="8" t="s">
        <v>355</v>
      </c>
      <c r="H4800" t="s">
        <v>54</v>
      </c>
      <c r="I4800" s="7">
        <v>6.72</v>
      </c>
      <c r="L4800" s="7">
        <v>5710890273</v>
      </c>
      <c r="M4800" s="7">
        <v>262001316</v>
      </c>
      <c r="N4800" s="7">
        <v>164209410</v>
      </c>
      <c r="O4800" s="20" t="str">
        <f t="shared" si="150"/>
        <v/>
      </c>
    </row>
    <row r="4801" spans="1:15">
      <c r="A4801" s="20" t="str">
        <f t="shared" si="151"/>
        <v>Stapi lífeyrissjóðurSafn III</v>
      </c>
      <c r="B4801" s="20" t="str">
        <f>_xlfn.IFNA(INDEX(Listi!$AI:$AI,MATCH(C4801,Listi!$AJ:$AJ,0)),INDEX(Listi!T:T,MATCH(C4801,Listi!U:U,0)))</f>
        <v xml:space="preserve">Stapi  </v>
      </c>
      <c r="C4801" t="s">
        <v>209</v>
      </c>
      <c r="D4801" t="s">
        <v>212</v>
      </c>
      <c r="E4801" t="s">
        <v>276</v>
      </c>
      <c r="F4801" t="s">
        <v>53</v>
      </c>
      <c r="G4801" s="8" t="s">
        <v>355</v>
      </c>
      <c r="H4801" t="s">
        <v>54</v>
      </c>
      <c r="I4801" s="7">
        <v>0.71</v>
      </c>
      <c r="L4801" s="7">
        <v>268100084</v>
      </c>
      <c r="M4801" s="7">
        <v>24388890</v>
      </c>
      <c r="N4801" s="7">
        <v>9886128</v>
      </c>
      <c r="O4801" s="20" t="str">
        <f t="shared" si="150"/>
        <v/>
      </c>
    </row>
    <row r="4802" spans="1:15">
      <c r="A4802" s="20" t="str">
        <f t="shared" si="151"/>
        <v>Stapi lífeyrissjóðurTryggingardeild</v>
      </c>
      <c r="B4802" s="20" t="str">
        <f>_xlfn.IFNA(INDEX(Listi!$AI:$AI,MATCH(C4802,Listi!$AJ:$AJ,0)),INDEX(Listi!T:T,MATCH(C4802,Listi!U:U,0)))</f>
        <v xml:space="preserve">Stapi  </v>
      </c>
      <c r="C4802" t="s">
        <v>209</v>
      </c>
      <c r="D4802" t="s">
        <v>213</v>
      </c>
      <c r="E4802" t="s">
        <v>275</v>
      </c>
      <c r="F4802" t="s">
        <v>53</v>
      </c>
      <c r="G4802" s="8" t="s">
        <v>355</v>
      </c>
      <c r="H4802" t="s">
        <v>54</v>
      </c>
      <c r="I4802" s="7">
        <v>5.68</v>
      </c>
      <c r="L4802" s="7">
        <v>348661724246</v>
      </c>
      <c r="M4802" s="7">
        <v>13807615154</v>
      </c>
      <c r="N4802" s="7">
        <v>7912918911</v>
      </c>
      <c r="O4802" s="20" t="str">
        <f t="shared" ref="O4802:O4865" si="152">IFERROR(VLOOKUP(F4802,EhLykill,3,FALSE),"")</f>
        <v/>
      </c>
    </row>
    <row r="4803" spans="1:15">
      <c r="A4803" s="20" t="str">
        <f t="shared" si="151"/>
        <v>Stapi lífeyrissjóðurVarfærnasafnið</v>
      </c>
      <c r="B4803" s="20" t="str">
        <f>_xlfn.IFNA(INDEX(Listi!$AI:$AI,MATCH(C4803,Listi!$AJ:$AJ,0)),INDEX(Listi!T:T,MATCH(C4803,Listi!U:U,0)))</f>
        <v xml:space="preserve">Stapi  </v>
      </c>
      <c r="C4803" t="s">
        <v>209</v>
      </c>
      <c r="D4803" t="s">
        <v>392</v>
      </c>
      <c r="E4803" t="s">
        <v>276</v>
      </c>
      <c r="F4803" t="s">
        <v>53</v>
      </c>
      <c r="G4803" s="8" t="s">
        <v>355</v>
      </c>
      <c r="H4803" t="s">
        <v>54</v>
      </c>
      <c r="I4803" s="7">
        <v>0</v>
      </c>
      <c r="L4803" s="7">
        <v>471986044</v>
      </c>
      <c r="M4803" s="7">
        <v>137399159</v>
      </c>
      <c r="N4803" s="7">
        <v>6994496</v>
      </c>
      <c r="O4803" s="20" t="str">
        <f t="shared" si="152"/>
        <v/>
      </c>
    </row>
    <row r="4804" spans="1:15">
      <c r="A4804" s="20" t="str">
        <f t="shared" si="151"/>
        <v>Almenni lífeyrissjóðurinnÆvisafn I</v>
      </c>
      <c r="B4804" s="20" t="str">
        <f>_xlfn.IFNA(INDEX(Listi!$AI:$AI,MATCH(C4804,Listi!$AJ:$AJ,0)),INDEX(Listi!T:T,MATCH(C4804,Listi!U:U,0)))</f>
        <v xml:space="preserve">Almenni </v>
      </c>
      <c r="C4804" t="s">
        <v>0</v>
      </c>
      <c r="D4804" t="s">
        <v>202</v>
      </c>
      <c r="E4804" t="s">
        <v>276</v>
      </c>
      <c r="F4804" t="s">
        <v>55</v>
      </c>
      <c r="G4804" s="8" t="s">
        <v>420</v>
      </c>
      <c r="H4804" t="s">
        <v>56</v>
      </c>
      <c r="K4804" s="20">
        <v>67.2</v>
      </c>
      <c r="L4804" s="7">
        <v>43068273823</v>
      </c>
      <c r="M4804" s="7">
        <v>4413720640</v>
      </c>
      <c r="N4804" s="7">
        <v>641257097</v>
      </c>
      <c r="O4804" s="20" t="str">
        <f t="shared" si="152"/>
        <v/>
      </c>
    </row>
    <row r="4805" spans="1:15">
      <c r="A4805" s="20" t="str">
        <f t="shared" si="151"/>
        <v>Almenni lífeyrissjóðurinnÆvisafn II</v>
      </c>
      <c r="B4805" s="20" t="str">
        <f>_xlfn.IFNA(INDEX(Listi!$AI:$AI,MATCH(C4805,Listi!$AJ:$AJ,0)),INDEX(Listi!T:T,MATCH(C4805,Listi!U:U,0)))</f>
        <v xml:space="preserve">Almenni </v>
      </c>
      <c r="C4805" t="s">
        <v>0</v>
      </c>
      <c r="D4805" t="s">
        <v>203</v>
      </c>
      <c r="E4805" t="s">
        <v>276</v>
      </c>
      <c r="F4805" t="s">
        <v>55</v>
      </c>
      <c r="G4805" s="8" t="s">
        <v>420</v>
      </c>
      <c r="H4805" t="s">
        <v>56</v>
      </c>
      <c r="K4805" s="20">
        <v>51.9</v>
      </c>
      <c r="L4805" s="7">
        <v>86460235807</v>
      </c>
      <c r="M4805" s="7">
        <v>3970537445</v>
      </c>
      <c r="N4805" s="7">
        <v>1539034493</v>
      </c>
      <c r="O4805" s="20" t="str">
        <f t="shared" si="152"/>
        <v/>
      </c>
    </row>
    <row r="4806" spans="1:15">
      <c r="A4806" s="20" t="str">
        <f t="shared" si="151"/>
        <v>Almenni lífeyrissjóðurinnÆvisafn III</v>
      </c>
      <c r="B4806" s="20" t="str">
        <f>_xlfn.IFNA(INDEX(Listi!$AI:$AI,MATCH(C4806,Listi!$AJ:$AJ,0)),INDEX(Listi!T:T,MATCH(C4806,Listi!U:U,0)))</f>
        <v xml:space="preserve">Almenni </v>
      </c>
      <c r="C4806" t="s">
        <v>0</v>
      </c>
      <c r="D4806" t="s">
        <v>204</v>
      </c>
      <c r="E4806" t="s">
        <v>276</v>
      </c>
      <c r="F4806" t="s">
        <v>55</v>
      </c>
      <c r="G4806" s="8" t="s">
        <v>420</v>
      </c>
      <c r="H4806" t="s">
        <v>56</v>
      </c>
      <c r="K4806" s="20">
        <v>32.799999999999997</v>
      </c>
      <c r="L4806" s="7">
        <v>33890180699</v>
      </c>
      <c r="M4806" s="7">
        <v>1571509194</v>
      </c>
      <c r="N4806" s="7">
        <v>920421683</v>
      </c>
      <c r="O4806" s="20" t="str">
        <f t="shared" si="152"/>
        <v/>
      </c>
    </row>
    <row r="4807" spans="1:15">
      <c r="A4807" s="20" t="str">
        <f t="shared" si="151"/>
        <v>Almenni lífeyrissjóðurinnHúsnæðissafn</v>
      </c>
      <c r="B4807" s="20" t="str">
        <f>_xlfn.IFNA(INDEX(Listi!$AI:$AI,MATCH(C4807,Listi!$AJ:$AJ,0)),INDEX(Listi!T:T,MATCH(C4807,Listi!U:U,0)))</f>
        <v xml:space="preserve">Almenni </v>
      </c>
      <c r="C4807" t="s">
        <v>0</v>
      </c>
      <c r="D4807" t="s">
        <v>315</v>
      </c>
      <c r="E4807" t="s">
        <v>276</v>
      </c>
      <c r="F4807" t="s">
        <v>55</v>
      </c>
      <c r="G4807" s="8" t="s">
        <v>420</v>
      </c>
      <c r="H4807" t="s">
        <v>56</v>
      </c>
      <c r="K4807" s="189">
        <v>10.199999999999999</v>
      </c>
      <c r="L4807" s="7">
        <v>487895879</v>
      </c>
      <c r="M4807" s="7">
        <v>166428361</v>
      </c>
      <c r="N4807" s="7">
        <v>18080096</v>
      </c>
      <c r="O4807" s="20" t="str">
        <f t="shared" si="152"/>
        <v/>
      </c>
    </row>
    <row r="4808" spans="1:15">
      <c r="A4808" s="20" t="str">
        <f t="shared" si="151"/>
        <v>Almenni lífeyrissjóðurinnInnlánssafn</v>
      </c>
      <c r="B4808" s="20" t="str">
        <f>_xlfn.IFNA(INDEX(Listi!$AI:$AI,MATCH(C4808,Listi!$AJ:$AJ,0)),INDEX(Listi!T:T,MATCH(C4808,Listi!U:U,0)))</f>
        <v xml:space="preserve">Almenni </v>
      </c>
      <c r="C4808" t="s">
        <v>0</v>
      </c>
      <c r="D4808" t="s">
        <v>1</v>
      </c>
      <c r="E4808" t="s">
        <v>276</v>
      </c>
      <c r="F4808" t="s">
        <v>55</v>
      </c>
      <c r="G4808" s="8" t="s">
        <v>420</v>
      </c>
      <c r="H4808" t="s">
        <v>56</v>
      </c>
      <c r="K4808" s="20">
        <v>0</v>
      </c>
      <c r="L4808" s="7">
        <v>26587944379</v>
      </c>
      <c r="M4808" s="7">
        <v>1016779991</v>
      </c>
      <c r="N4808" s="7">
        <v>1031869724</v>
      </c>
      <c r="O4808" s="20" t="str">
        <f t="shared" si="152"/>
        <v/>
      </c>
    </row>
    <row r="4809" spans="1:15">
      <c r="A4809" s="20" t="str">
        <f t="shared" si="151"/>
        <v>Almenni lífeyrissjóðurinnRíkissafn langt</v>
      </c>
      <c r="B4809" s="20" t="str">
        <f>_xlfn.IFNA(INDEX(Listi!$AI:$AI,MATCH(C4809,Listi!$AJ:$AJ,0)),INDEX(Listi!T:T,MATCH(C4809,Listi!U:U,0)))</f>
        <v xml:space="preserve">Almenni </v>
      </c>
      <c r="C4809" t="s">
        <v>0</v>
      </c>
      <c r="D4809" t="s">
        <v>199</v>
      </c>
      <c r="E4809" t="s">
        <v>276</v>
      </c>
      <c r="F4809" t="s">
        <v>55</v>
      </c>
      <c r="G4809" s="8" t="s">
        <v>420</v>
      </c>
      <c r="H4809" t="s">
        <v>56</v>
      </c>
      <c r="K4809" s="189">
        <v>13.5</v>
      </c>
      <c r="L4809" s="7">
        <v>1193680171</v>
      </c>
      <c r="M4809" s="7">
        <v>61272573</v>
      </c>
      <c r="N4809" s="7">
        <v>40105929</v>
      </c>
      <c r="O4809" s="20" t="str">
        <f t="shared" si="152"/>
        <v/>
      </c>
    </row>
    <row r="4810" spans="1:15">
      <c r="A4810" s="20" t="str">
        <f t="shared" si="151"/>
        <v>Almenni lífeyrissjóðurinnRíkissafn stutt</v>
      </c>
      <c r="B4810" s="20" t="str">
        <f>_xlfn.IFNA(INDEX(Listi!$AI:$AI,MATCH(C4810,Listi!$AJ:$AJ,0)),INDEX(Listi!T:T,MATCH(C4810,Listi!U:U,0)))</f>
        <v xml:space="preserve">Almenni </v>
      </c>
      <c r="C4810" t="s">
        <v>0</v>
      </c>
      <c r="D4810" t="s">
        <v>200</v>
      </c>
      <c r="E4810" t="s">
        <v>276</v>
      </c>
      <c r="F4810" t="s">
        <v>55</v>
      </c>
      <c r="G4810" s="8" t="s">
        <v>420</v>
      </c>
      <c r="H4810" t="s">
        <v>56</v>
      </c>
      <c r="K4810" s="189">
        <v>9.8000000000000007</v>
      </c>
      <c r="L4810" s="7">
        <v>541893627</v>
      </c>
      <c r="M4810" s="7">
        <v>20423158</v>
      </c>
      <c r="N4810" s="7">
        <v>14899899</v>
      </c>
      <c r="O4810" s="20" t="str">
        <f t="shared" si="152"/>
        <v/>
      </c>
    </row>
    <row r="4811" spans="1:15">
      <c r="A4811" s="20" t="str">
        <f t="shared" si="151"/>
        <v>Almenni lífeyrissjóðurinnTryggingadeild</v>
      </c>
      <c r="B4811" s="20" t="str">
        <f>_xlfn.IFNA(INDEX(Listi!$AI:$AI,MATCH(C4811,Listi!$AJ:$AJ,0)),INDEX(Listi!T:T,MATCH(C4811,Listi!U:U,0)))</f>
        <v xml:space="preserve">Almenni </v>
      </c>
      <c r="C4811" t="s">
        <v>0</v>
      </c>
      <c r="D4811" t="s">
        <v>201</v>
      </c>
      <c r="E4811" t="s">
        <v>275</v>
      </c>
      <c r="F4811" t="s">
        <v>55</v>
      </c>
      <c r="G4811" s="8" t="s">
        <v>420</v>
      </c>
      <c r="H4811" t="s">
        <v>56</v>
      </c>
      <c r="K4811" s="20">
        <v>46</v>
      </c>
      <c r="L4811" s="7">
        <v>174784296254</v>
      </c>
      <c r="M4811" s="7">
        <v>7497244534</v>
      </c>
      <c r="N4811" s="7">
        <v>3057046932</v>
      </c>
      <c r="O4811" s="20" t="str">
        <f t="shared" si="152"/>
        <v/>
      </c>
    </row>
    <row r="4812" spans="1:15">
      <c r="A4812" s="20" t="str">
        <f t="shared" si="151"/>
        <v>Arion banki hf.Erlend hlutabréf</v>
      </c>
      <c r="B4812" s="20" t="str">
        <f>_xlfn.IFNA(INDEX(Listi!$AI:$AI,MATCH(C4812,Listi!$AJ:$AJ,0)),INDEX(Listi!T:T,MATCH(C4812,Listi!U:U,0)))</f>
        <v xml:space="preserve">Arion banki </v>
      </c>
      <c r="C4812" t="s">
        <v>214</v>
      </c>
      <c r="D4812" t="s">
        <v>215</v>
      </c>
      <c r="E4812" t="s">
        <v>276</v>
      </c>
      <c r="F4812" t="s">
        <v>55</v>
      </c>
      <c r="G4812" s="8" t="s">
        <v>420</v>
      </c>
      <c r="H4812" t="s">
        <v>56</v>
      </c>
      <c r="K4812" s="20">
        <v>86.9</v>
      </c>
      <c r="L4812" s="7">
        <v>1149685000</v>
      </c>
      <c r="M4812" s="7">
        <v>49095000</v>
      </c>
      <c r="N4812" s="7">
        <v>10876000</v>
      </c>
      <c r="O4812" s="20" t="str">
        <f t="shared" si="152"/>
        <v/>
      </c>
    </row>
    <row r="4813" spans="1:15">
      <c r="A4813" s="20" t="str">
        <f t="shared" si="151"/>
        <v>Arion banki hf.Innlend skuldabréf</v>
      </c>
      <c r="B4813" s="20" t="str">
        <f>_xlfn.IFNA(INDEX(Listi!$AI:$AI,MATCH(C4813,Listi!$AJ:$AJ,0)),INDEX(Listi!T:T,MATCH(C4813,Listi!U:U,0)))</f>
        <v xml:space="preserve">Arion banki </v>
      </c>
      <c r="C4813" t="s">
        <v>214</v>
      </c>
      <c r="D4813" t="s">
        <v>216</v>
      </c>
      <c r="E4813" t="s">
        <v>276</v>
      </c>
      <c r="F4813" t="s">
        <v>55</v>
      </c>
      <c r="G4813" s="8" t="s">
        <v>420</v>
      </c>
      <c r="H4813" t="s">
        <v>56</v>
      </c>
      <c r="K4813" s="20">
        <v>0</v>
      </c>
      <c r="L4813" s="7">
        <v>4446434000</v>
      </c>
      <c r="M4813" s="7">
        <v>344234000</v>
      </c>
      <c r="N4813" s="7">
        <v>44793000</v>
      </c>
      <c r="O4813" s="20" t="str">
        <f t="shared" si="152"/>
        <v/>
      </c>
    </row>
    <row r="4814" spans="1:15">
      <c r="A4814" s="20" t="str">
        <f t="shared" si="151"/>
        <v>Arion banki hf.Lífeyrisauki L1</v>
      </c>
      <c r="B4814" s="20" t="str">
        <f>_xlfn.IFNA(INDEX(Listi!$AI:$AI,MATCH(C4814,Listi!$AJ:$AJ,0)),INDEX(Listi!T:T,MATCH(C4814,Listi!U:U,0)))</f>
        <v xml:space="preserve">Arion banki </v>
      </c>
      <c r="C4814" t="s">
        <v>214</v>
      </c>
      <c r="D4814" t="s">
        <v>377</v>
      </c>
      <c r="E4814" t="s">
        <v>276</v>
      </c>
      <c r="F4814" t="s">
        <v>55</v>
      </c>
      <c r="G4814" s="8" t="s">
        <v>420</v>
      </c>
      <c r="H4814" t="s">
        <v>56</v>
      </c>
      <c r="K4814" s="20">
        <v>56.8</v>
      </c>
      <c r="L4814" s="7">
        <v>5887942000</v>
      </c>
      <c r="M4814" s="7">
        <v>1011885000</v>
      </c>
      <c r="N4814" s="7">
        <v>34615000</v>
      </c>
      <c r="O4814" s="20" t="str">
        <f t="shared" si="152"/>
        <v/>
      </c>
    </row>
    <row r="4815" spans="1:15">
      <c r="A4815" s="20" t="str">
        <f t="shared" si="151"/>
        <v>Arion banki hf.Lífeyrisauki L2</v>
      </c>
      <c r="B4815" s="20" t="str">
        <f>_xlfn.IFNA(INDEX(Listi!$AI:$AI,MATCH(C4815,Listi!$AJ:$AJ,0)),INDEX(Listi!T:T,MATCH(C4815,Listi!U:U,0)))</f>
        <v xml:space="preserve">Arion banki </v>
      </c>
      <c r="C4815" t="s">
        <v>214</v>
      </c>
      <c r="D4815" t="s">
        <v>372</v>
      </c>
      <c r="E4815" t="s">
        <v>276</v>
      </c>
      <c r="F4815" t="s">
        <v>55</v>
      </c>
      <c r="G4815" s="8" t="s">
        <v>420</v>
      </c>
      <c r="H4815" t="s">
        <v>56</v>
      </c>
      <c r="K4815" s="20">
        <v>41.9</v>
      </c>
      <c r="L4815" s="7">
        <v>21366380000</v>
      </c>
      <c r="M4815" s="7">
        <v>1613513000</v>
      </c>
      <c r="N4815" s="7">
        <v>92085000</v>
      </c>
      <c r="O4815" s="20" t="str">
        <f t="shared" si="152"/>
        <v/>
      </c>
    </row>
    <row r="4816" spans="1:15">
      <c r="A4816" s="20" t="str">
        <f t="shared" si="151"/>
        <v>Arion banki hf.Lífeyrisauki L3</v>
      </c>
      <c r="B4816" s="20" t="str">
        <f>_xlfn.IFNA(INDEX(Listi!$AI:$AI,MATCH(C4816,Listi!$AJ:$AJ,0)),INDEX(Listi!T:T,MATCH(C4816,Listi!U:U,0)))</f>
        <v xml:space="preserve">Arion banki </v>
      </c>
      <c r="C4816" t="s">
        <v>214</v>
      </c>
      <c r="D4816" t="s">
        <v>371</v>
      </c>
      <c r="E4816" t="s">
        <v>276</v>
      </c>
      <c r="F4816" t="s">
        <v>55</v>
      </c>
      <c r="G4816" s="8" t="s">
        <v>420</v>
      </c>
      <c r="H4816" t="s">
        <v>56</v>
      </c>
      <c r="K4816" s="189">
        <v>26.5</v>
      </c>
      <c r="L4816" s="7">
        <v>29714848000</v>
      </c>
      <c r="M4816" s="7">
        <v>2122481000</v>
      </c>
      <c r="N4816" s="7">
        <v>129566000</v>
      </c>
      <c r="O4816" s="20" t="str">
        <f t="shared" si="152"/>
        <v/>
      </c>
    </row>
    <row r="4817" spans="1:15">
      <c r="A4817" s="20" t="str">
        <f t="shared" si="151"/>
        <v>Arion banki hf.Lífeyrisauki L4</v>
      </c>
      <c r="B4817" s="20" t="str">
        <f>_xlfn.IFNA(INDEX(Listi!$AI:$AI,MATCH(C4817,Listi!$AJ:$AJ,0)),INDEX(Listi!T:T,MATCH(C4817,Listi!U:U,0)))</f>
        <v xml:space="preserve">Arion banki </v>
      </c>
      <c r="C4817" t="s">
        <v>214</v>
      </c>
      <c r="D4817" t="s">
        <v>587</v>
      </c>
      <c r="E4817" t="s">
        <v>276</v>
      </c>
      <c r="F4817" t="s">
        <v>55</v>
      </c>
      <c r="G4817" s="8" t="s">
        <v>420</v>
      </c>
      <c r="H4817" t="s">
        <v>56</v>
      </c>
      <c r="K4817" s="189">
        <v>16.600000000000001</v>
      </c>
      <c r="L4817" s="7">
        <v>19306242000</v>
      </c>
      <c r="M4817" s="7">
        <v>1346647000</v>
      </c>
      <c r="N4817" s="7">
        <v>388052000</v>
      </c>
      <c r="O4817" s="20" t="str">
        <f t="shared" si="152"/>
        <v/>
      </c>
    </row>
    <row r="4818" spans="1:15">
      <c r="A4818" s="20" t="str">
        <f t="shared" si="151"/>
        <v>Arion banki hf.Lífeyrisauki L5</v>
      </c>
      <c r="B4818" s="20" t="str">
        <f>_xlfn.IFNA(INDEX(Listi!$AI:$AI,MATCH(C4818,Listi!$AJ:$AJ,0)),INDEX(Listi!T:T,MATCH(C4818,Listi!U:U,0)))</f>
        <v xml:space="preserve">Arion banki </v>
      </c>
      <c r="C4818" t="s">
        <v>214</v>
      </c>
      <c r="D4818" t="s">
        <v>369</v>
      </c>
      <c r="E4818" t="s">
        <v>276</v>
      </c>
      <c r="F4818" t="s">
        <v>55</v>
      </c>
      <c r="G4818" s="8" t="s">
        <v>420</v>
      </c>
      <c r="H4818" t="s">
        <v>56</v>
      </c>
      <c r="K4818" s="20">
        <v>0</v>
      </c>
      <c r="L4818" s="7">
        <v>44858554000</v>
      </c>
      <c r="M4818" s="7">
        <v>4018833000</v>
      </c>
      <c r="N4818" s="7">
        <v>933672000</v>
      </c>
      <c r="O4818" s="20" t="str">
        <f t="shared" si="152"/>
        <v/>
      </c>
    </row>
    <row r="4819" spans="1:15">
      <c r="A4819" s="20" t="str">
        <f t="shared" si="151"/>
        <v>Birta lífeyrissjóðurBlönduð leið</v>
      </c>
      <c r="B4819" s="20" t="str">
        <f>_xlfn.IFNA(INDEX(Listi!$AI:$AI,MATCH(C4819,Listi!$AJ:$AJ,0)),INDEX(Listi!T:T,MATCH(C4819,Listi!U:U,0)))</f>
        <v xml:space="preserve">Birta  </v>
      </c>
      <c r="C4819" t="s">
        <v>298</v>
      </c>
      <c r="D4819" t="s">
        <v>314</v>
      </c>
      <c r="E4819" t="s">
        <v>276</v>
      </c>
      <c r="F4819" t="s">
        <v>55</v>
      </c>
      <c r="G4819" s="8" t="s">
        <v>420</v>
      </c>
      <c r="H4819" t="s">
        <v>56</v>
      </c>
      <c r="K4819" s="20">
        <v>59.56</v>
      </c>
      <c r="L4819" s="7">
        <v>6929716201</v>
      </c>
      <c r="M4819" s="7">
        <v>253995298</v>
      </c>
      <c r="N4819" s="7">
        <v>139753585</v>
      </c>
      <c r="O4819" s="20" t="str">
        <f t="shared" si="152"/>
        <v/>
      </c>
    </row>
    <row r="4820" spans="1:15">
      <c r="A4820" s="20" t="str">
        <f t="shared" si="151"/>
        <v>Birta lífeyrissjóðurInnlánsleið</v>
      </c>
      <c r="B4820" s="20" t="str">
        <f>_xlfn.IFNA(INDEX(Listi!$AI:$AI,MATCH(C4820,Listi!$AJ:$AJ,0)),INDEX(Listi!T:T,MATCH(C4820,Listi!U:U,0)))</f>
        <v xml:space="preserve">Birta  </v>
      </c>
      <c r="C4820" t="s">
        <v>298</v>
      </c>
      <c r="D4820" t="s">
        <v>208</v>
      </c>
      <c r="E4820" t="s">
        <v>276</v>
      </c>
      <c r="F4820" t="s">
        <v>55</v>
      </c>
      <c r="G4820" s="8" t="s">
        <v>420</v>
      </c>
      <c r="H4820" t="s">
        <v>56</v>
      </c>
      <c r="K4820" s="20">
        <v>0</v>
      </c>
      <c r="L4820" s="7">
        <v>4108971332</v>
      </c>
      <c r="M4820" s="7">
        <v>264842424</v>
      </c>
      <c r="N4820" s="7">
        <v>174324836</v>
      </c>
      <c r="O4820" s="20" t="str">
        <f t="shared" si="152"/>
        <v/>
      </c>
    </row>
    <row r="4821" spans="1:15">
      <c r="A4821" s="20" t="str">
        <f t="shared" si="151"/>
        <v>Birta lífeyrissjóðurSamtryggingardeild</v>
      </c>
      <c r="B4821" s="20" t="str">
        <f>_xlfn.IFNA(INDEX(Listi!$AI:$AI,MATCH(C4821,Listi!$AJ:$AJ,0)),INDEX(Listi!T:T,MATCH(C4821,Listi!U:U,0)))</f>
        <v xml:space="preserve">Birta  </v>
      </c>
      <c r="C4821" t="s">
        <v>298</v>
      </c>
      <c r="D4821" t="s">
        <v>205</v>
      </c>
      <c r="E4821" t="s">
        <v>275</v>
      </c>
      <c r="F4821" t="s">
        <v>55</v>
      </c>
      <c r="G4821" s="8" t="s">
        <v>420</v>
      </c>
      <c r="H4821" t="s">
        <v>56</v>
      </c>
      <c r="K4821" s="20">
        <v>45.47</v>
      </c>
      <c r="L4821" s="7">
        <v>549755105944</v>
      </c>
      <c r="M4821" s="7">
        <v>18480897961</v>
      </c>
      <c r="N4821" s="7">
        <v>14075814006</v>
      </c>
      <c r="O4821" s="20" t="str">
        <f t="shared" si="152"/>
        <v/>
      </c>
    </row>
    <row r="4822" spans="1:15">
      <c r="A4822" s="20" t="str">
        <f t="shared" si="151"/>
        <v>Birta lífeyrissjóðurSkuldabréfaleið</v>
      </c>
      <c r="B4822" s="20" t="str">
        <f>_xlfn.IFNA(INDEX(Listi!$AI:$AI,MATCH(C4822,Listi!$AJ:$AJ,0)),INDEX(Listi!T:T,MATCH(C4822,Listi!U:U,0)))</f>
        <v xml:space="preserve">Birta  </v>
      </c>
      <c r="C4822" t="s">
        <v>298</v>
      </c>
      <c r="D4822" t="s">
        <v>313</v>
      </c>
      <c r="E4822" t="s">
        <v>276</v>
      </c>
      <c r="F4822" t="s">
        <v>55</v>
      </c>
      <c r="G4822" s="8" t="s">
        <v>420</v>
      </c>
      <c r="H4822" t="s">
        <v>56</v>
      </c>
      <c r="K4822" s="20">
        <v>0</v>
      </c>
      <c r="L4822" s="7">
        <v>8522374478</v>
      </c>
      <c r="M4822" s="7">
        <v>391005163</v>
      </c>
      <c r="N4822" s="7">
        <v>218104877</v>
      </c>
      <c r="O4822" s="20" t="str">
        <f t="shared" si="152"/>
        <v/>
      </c>
    </row>
    <row r="4823" spans="1:15">
      <c r="A4823" s="20" t="str">
        <f t="shared" si="151"/>
        <v>Birta lífeyrissjóðurTilgreind séreign</v>
      </c>
      <c r="B4823" s="20" t="str">
        <f>_xlfn.IFNA(INDEX(Listi!$AI:$AI,MATCH(C4823,Listi!$AJ:$AJ,0)),INDEX(Listi!T:T,MATCH(C4823,Listi!U:U,0)))</f>
        <v xml:space="preserve">Birta  </v>
      </c>
      <c r="C4823" t="s">
        <v>298</v>
      </c>
      <c r="D4823" t="s">
        <v>312</v>
      </c>
      <c r="E4823" t="s">
        <v>276</v>
      </c>
      <c r="F4823" t="s">
        <v>55</v>
      </c>
      <c r="G4823" s="8" t="s">
        <v>420</v>
      </c>
      <c r="H4823" t="s">
        <v>56</v>
      </c>
      <c r="K4823" s="20">
        <v>100</v>
      </c>
      <c r="L4823" s="7">
        <v>2234420297</v>
      </c>
      <c r="M4823" s="7">
        <v>511871981</v>
      </c>
      <c r="N4823" s="7">
        <v>36000223</v>
      </c>
      <c r="O4823" s="20" t="str">
        <f t="shared" si="152"/>
        <v/>
      </c>
    </row>
    <row r="4824" spans="1:15">
      <c r="A4824" s="20" t="str">
        <f t="shared" si="151"/>
        <v>Brú Lífeyrissjóður starfsmanna sveitarfélagaA-deild</v>
      </c>
      <c r="B4824" s="20" t="str">
        <f>_xlfn.IFNA(INDEX(Listi!$AI:$AI,MATCH(C4824,Listi!$AJ:$AJ,0)),INDEX(Listi!T:T,MATCH(C4824,Listi!U:U,0)))</f>
        <v>Brú</v>
      </c>
      <c r="C4824" t="s">
        <v>217</v>
      </c>
      <c r="D4824" t="s">
        <v>257</v>
      </c>
      <c r="E4824" t="s">
        <v>275</v>
      </c>
      <c r="F4824" t="s">
        <v>55</v>
      </c>
      <c r="G4824" s="8" t="s">
        <v>420</v>
      </c>
      <c r="H4824" t="s">
        <v>56</v>
      </c>
      <c r="K4824" s="20">
        <v>40.9</v>
      </c>
      <c r="L4824" s="7">
        <v>270469177889</v>
      </c>
      <c r="M4824" s="7">
        <v>13987858077</v>
      </c>
      <c r="N4824" s="7">
        <v>4793072329</v>
      </c>
      <c r="O4824" s="20" t="str">
        <f t="shared" si="152"/>
        <v/>
      </c>
    </row>
    <row r="4825" spans="1:15">
      <c r="A4825" s="20" t="str">
        <f t="shared" si="151"/>
        <v>Brú Lífeyrissjóður starfsmanna sveitarfélagaB-deild</v>
      </c>
      <c r="B4825" s="20" t="str">
        <f>_xlfn.IFNA(INDEX(Listi!$AI:$AI,MATCH(C4825,Listi!$AJ:$AJ,0)),INDEX(Listi!T:T,MATCH(C4825,Listi!U:U,0)))</f>
        <v>Brú</v>
      </c>
      <c r="C4825" t="s">
        <v>217</v>
      </c>
      <c r="D4825" t="s">
        <v>218</v>
      </c>
      <c r="E4825" t="s">
        <v>275</v>
      </c>
      <c r="F4825" t="s">
        <v>55</v>
      </c>
      <c r="G4825" s="8" t="s">
        <v>420</v>
      </c>
      <c r="H4825" t="s">
        <v>56</v>
      </c>
      <c r="K4825" s="20">
        <v>40.299999999999997</v>
      </c>
      <c r="L4825" s="7">
        <v>17004783831</v>
      </c>
      <c r="M4825" s="7">
        <v>119747694</v>
      </c>
      <c r="N4825" s="7">
        <v>3424817406</v>
      </c>
      <c r="O4825" s="20" t="str">
        <f t="shared" si="152"/>
        <v/>
      </c>
    </row>
    <row r="4826" spans="1:15">
      <c r="A4826" s="20" t="str">
        <f t="shared" si="151"/>
        <v>Brú Lífeyrissjóður starfsmanna sveitarfélagaV-deild</v>
      </c>
      <c r="B4826" s="20" t="str">
        <f>_xlfn.IFNA(INDEX(Listi!$AI:$AI,MATCH(C4826,Listi!$AJ:$AJ,0)),INDEX(Listi!T:T,MATCH(C4826,Listi!U:U,0)))</f>
        <v>Brú</v>
      </c>
      <c r="C4826" t="s">
        <v>217</v>
      </c>
      <c r="D4826" t="s">
        <v>219</v>
      </c>
      <c r="E4826" t="s">
        <v>275</v>
      </c>
      <c r="F4826" t="s">
        <v>55</v>
      </c>
      <c r="G4826" s="8" t="s">
        <v>420</v>
      </c>
      <c r="H4826" t="s">
        <v>56</v>
      </c>
      <c r="K4826" s="20">
        <v>40.9</v>
      </c>
      <c r="L4826" s="7">
        <v>54501394986</v>
      </c>
      <c r="M4826" s="7">
        <v>4188513374</v>
      </c>
      <c r="N4826" s="7">
        <v>455519059</v>
      </c>
      <c r="O4826" s="20" t="str">
        <f t="shared" si="152"/>
        <v/>
      </c>
    </row>
    <row r="4827" spans="1:15">
      <c r="A4827" s="20" t="str">
        <f t="shared" si="151"/>
        <v>Eftirlaunasj atvinnuflugmannaSamtryggingardeild</v>
      </c>
      <c r="B4827" s="20" t="str">
        <f>_xlfn.IFNA(INDEX(Listi!$AI:$AI,MATCH(C4827,Listi!$AJ:$AJ,0)),INDEX(Listi!T:T,MATCH(C4827,Listi!U:U,0)))</f>
        <v>EFÍA</v>
      </c>
      <c r="C4827" t="s">
        <v>220</v>
      </c>
      <c r="D4827" t="s">
        <v>205</v>
      </c>
      <c r="E4827" t="s">
        <v>275</v>
      </c>
      <c r="F4827" t="s">
        <v>55</v>
      </c>
      <c r="G4827" s="8" t="s">
        <v>420</v>
      </c>
      <c r="H4827" t="s">
        <v>56</v>
      </c>
      <c r="K4827" s="20">
        <v>40.86</v>
      </c>
      <c r="L4827" s="7">
        <v>58542663000</v>
      </c>
      <c r="M4827" s="7">
        <v>1477262000</v>
      </c>
      <c r="N4827" s="7">
        <v>1113313000</v>
      </c>
      <c r="O4827" s="20" t="str">
        <f t="shared" si="152"/>
        <v/>
      </c>
    </row>
    <row r="4828" spans="1:15">
      <c r="A4828" s="20" t="str">
        <f t="shared" ref="A4828:A4889" si="153">CONCATENATE(C4828,D4828)</f>
        <v>Festa - lífeyrissjóðurSamtryggingardeild</v>
      </c>
      <c r="B4828" s="20" t="str">
        <f>_xlfn.IFNA(INDEX(Listi!$AI:$AI,MATCH(C4828,Listi!$AJ:$AJ,0)),INDEX(Listi!T:T,MATCH(C4828,Listi!U:U,0)))</f>
        <v xml:space="preserve">Festa </v>
      </c>
      <c r="C4828" t="s">
        <v>221</v>
      </c>
      <c r="D4828" t="s">
        <v>205</v>
      </c>
      <c r="E4828" t="s">
        <v>275</v>
      </c>
      <c r="F4828" t="s">
        <v>55</v>
      </c>
      <c r="G4828" s="8" t="s">
        <v>420</v>
      </c>
      <c r="H4828" t="s">
        <v>56</v>
      </c>
      <c r="K4828" s="20">
        <v>45.27</v>
      </c>
      <c r="L4828" s="7">
        <v>246318113722</v>
      </c>
      <c r="M4828" s="7">
        <v>11138196907</v>
      </c>
      <c r="N4828" s="7">
        <v>5180938287</v>
      </c>
      <c r="O4828" s="20" t="str">
        <f t="shared" si="152"/>
        <v/>
      </c>
    </row>
    <row r="4829" spans="1:15">
      <c r="A4829" s="20" t="str">
        <f t="shared" si="153"/>
        <v>Festa - lífeyrissjóðurSparnaðarleið I</v>
      </c>
      <c r="B4829" s="20" t="str">
        <f>_xlfn.IFNA(INDEX(Listi!$AI:$AI,MATCH(C4829,Listi!$AJ:$AJ,0)),INDEX(Listi!T:T,MATCH(C4829,Listi!U:U,0)))</f>
        <v xml:space="preserve">Festa </v>
      </c>
      <c r="C4829" t="s">
        <v>221</v>
      </c>
      <c r="D4829" t="s">
        <v>464</v>
      </c>
      <c r="E4829" t="s">
        <v>276</v>
      </c>
      <c r="F4829" t="s">
        <v>55</v>
      </c>
      <c r="G4829" s="8" t="s">
        <v>420</v>
      </c>
      <c r="H4829" t="s">
        <v>56</v>
      </c>
      <c r="K4829" s="20">
        <v>45.14</v>
      </c>
      <c r="L4829" s="7">
        <v>75585319</v>
      </c>
      <c r="M4829" s="7">
        <v>37671409</v>
      </c>
      <c r="N4829" s="7">
        <v>2063969</v>
      </c>
      <c r="O4829" s="20" t="str">
        <f t="shared" si="152"/>
        <v/>
      </c>
    </row>
    <row r="4830" spans="1:15">
      <c r="A4830" s="20" t="str">
        <f t="shared" si="153"/>
        <v>Festa - lífeyrissjóðurSparnaðarleið II</v>
      </c>
      <c r="B4830" s="20" t="str">
        <f>_xlfn.IFNA(INDEX(Listi!$AI:$AI,MATCH(C4830,Listi!$AJ:$AJ,0)),INDEX(Listi!T:T,MATCH(C4830,Listi!U:U,0)))</f>
        <v xml:space="preserve">Festa </v>
      </c>
      <c r="C4830" t="s">
        <v>221</v>
      </c>
      <c r="D4830" t="s">
        <v>388</v>
      </c>
      <c r="E4830" t="s">
        <v>276</v>
      </c>
      <c r="F4830" t="s">
        <v>55</v>
      </c>
      <c r="G4830" s="8" t="s">
        <v>420</v>
      </c>
      <c r="H4830" t="s">
        <v>56</v>
      </c>
      <c r="K4830" s="20">
        <v>55.94</v>
      </c>
      <c r="L4830" s="7">
        <v>1113180693</v>
      </c>
      <c r="M4830" s="7">
        <v>134564310</v>
      </c>
      <c r="N4830" s="7">
        <v>19363084</v>
      </c>
      <c r="O4830" s="20" t="str">
        <f t="shared" si="152"/>
        <v/>
      </c>
    </row>
    <row r="4831" spans="1:15">
      <c r="A4831" s="20" t="str">
        <f t="shared" si="153"/>
        <v>Frjálsi lífeyrissjóðurinnDeild/leið I</v>
      </c>
      <c r="B4831" s="20" t="str">
        <f>_xlfn.IFNA(INDEX(Listi!$AI:$AI,MATCH(C4831,Listi!$AJ:$AJ,0)),INDEX(Listi!T:T,MATCH(C4831,Listi!U:U,0)))</f>
        <v xml:space="preserve">Frjálsi </v>
      </c>
      <c r="C4831" t="s">
        <v>222</v>
      </c>
      <c r="D4831" t="s">
        <v>223</v>
      </c>
      <c r="E4831" t="s">
        <v>276</v>
      </c>
      <c r="F4831" t="s">
        <v>55</v>
      </c>
      <c r="G4831" s="8" t="s">
        <v>420</v>
      </c>
      <c r="H4831" t="s">
        <v>56</v>
      </c>
      <c r="K4831" s="20">
        <v>51</v>
      </c>
      <c r="L4831" s="7">
        <v>199278730000</v>
      </c>
      <c r="M4831" s="7">
        <v>10813020000</v>
      </c>
      <c r="N4831" s="7">
        <v>2178012000</v>
      </c>
      <c r="O4831" s="20" t="str">
        <f t="shared" si="152"/>
        <v/>
      </c>
    </row>
    <row r="4832" spans="1:15">
      <c r="A4832" s="20" t="str">
        <f t="shared" si="153"/>
        <v>Frjálsi lífeyrissjóðurinnDeild/leið II</v>
      </c>
      <c r="B4832" s="20" t="str">
        <f>_xlfn.IFNA(INDEX(Listi!$AI:$AI,MATCH(C4832,Listi!$AJ:$AJ,0)),INDEX(Listi!T:T,MATCH(C4832,Listi!U:U,0)))</f>
        <v xml:space="preserve">Frjálsi </v>
      </c>
      <c r="C4832" t="s">
        <v>222</v>
      </c>
      <c r="D4832" t="s">
        <v>224</v>
      </c>
      <c r="E4832" t="s">
        <v>276</v>
      </c>
      <c r="F4832" t="s">
        <v>55</v>
      </c>
      <c r="G4832" s="8" t="s">
        <v>420</v>
      </c>
      <c r="H4832" t="s">
        <v>56</v>
      </c>
      <c r="K4832" s="20">
        <v>25</v>
      </c>
      <c r="L4832" s="7">
        <v>29681370000</v>
      </c>
      <c r="M4832" s="7">
        <v>1864883000</v>
      </c>
      <c r="N4832" s="7">
        <v>401735000</v>
      </c>
      <c r="O4832" s="20" t="str">
        <f t="shared" si="152"/>
        <v/>
      </c>
    </row>
    <row r="4833" spans="1:15">
      <c r="A4833" s="20" t="str">
        <f t="shared" si="153"/>
        <v>Frjálsi lífeyrissjóðurinnDeild/leið III</v>
      </c>
      <c r="B4833" s="20" t="str">
        <f>_xlfn.IFNA(INDEX(Listi!$AI:$AI,MATCH(C4833,Listi!$AJ:$AJ,0)),INDEX(Listi!T:T,MATCH(C4833,Listi!U:U,0)))</f>
        <v xml:space="preserve">Frjálsi </v>
      </c>
      <c r="C4833" t="s">
        <v>222</v>
      </c>
      <c r="D4833" t="s">
        <v>225</v>
      </c>
      <c r="E4833" t="s">
        <v>276</v>
      </c>
      <c r="F4833" t="s">
        <v>55</v>
      </c>
      <c r="G4833" s="8" t="s">
        <v>420</v>
      </c>
      <c r="H4833" t="s">
        <v>56</v>
      </c>
      <c r="K4833" s="20">
        <v>0</v>
      </c>
      <c r="L4833" s="7">
        <v>43554797000</v>
      </c>
      <c r="M4833" s="7">
        <v>2564479000</v>
      </c>
      <c r="N4833" s="7">
        <v>1456678000</v>
      </c>
      <c r="O4833" s="20" t="str">
        <f t="shared" si="152"/>
        <v/>
      </c>
    </row>
    <row r="4834" spans="1:15">
      <c r="A4834" s="20" t="str">
        <f t="shared" si="153"/>
        <v>Frjálsi lífeyrissjóðurinnFrjálsi Áhætta</v>
      </c>
      <c r="B4834" s="20" t="str">
        <f>_xlfn.IFNA(INDEX(Listi!$AI:$AI,MATCH(C4834,Listi!$AJ:$AJ,0)),INDEX(Listi!T:T,MATCH(C4834,Listi!U:U,0)))</f>
        <v xml:space="preserve">Frjálsi </v>
      </c>
      <c r="C4834" t="s">
        <v>222</v>
      </c>
      <c r="D4834" t="s">
        <v>226</v>
      </c>
      <c r="E4834" t="s">
        <v>276</v>
      </c>
      <c r="F4834" t="s">
        <v>55</v>
      </c>
      <c r="G4834" s="8" t="s">
        <v>420</v>
      </c>
      <c r="H4834" t="s">
        <v>56</v>
      </c>
      <c r="K4834" s="20">
        <v>63.9</v>
      </c>
      <c r="L4834" s="7">
        <v>2707615000</v>
      </c>
      <c r="M4834" s="7">
        <v>335331000</v>
      </c>
      <c r="N4834" s="7">
        <v>1872000</v>
      </c>
      <c r="O4834" s="20" t="str">
        <f t="shared" si="152"/>
        <v/>
      </c>
    </row>
    <row r="4835" spans="1:15">
      <c r="A4835" s="20" t="str">
        <f t="shared" si="153"/>
        <v>Frjálsi lífeyrissjóðurinnSameiginleg deild</v>
      </c>
      <c r="B4835" s="20" t="str">
        <f>_xlfn.IFNA(INDEX(Listi!$AI:$AI,MATCH(C4835,Listi!$AJ:$AJ,0)),INDEX(Listi!T:T,MATCH(C4835,Listi!U:U,0)))</f>
        <v xml:space="preserve">Frjálsi </v>
      </c>
      <c r="C4835" t="s">
        <v>222</v>
      </c>
      <c r="D4835" t="s">
        <v>311</v>
      </c>
      <c r="E4835" t="s">
        <v>276</v>
      </c>
      <c r="F4835" t="s">
        <v>55</v>
      </c>
      <c r="G4835" s="8" t="s">
        <v>420</v>
      </c>
      <c r="H4835" t="s">
        <v>56</v>
      </c>
      <c r="K4835" s="20">
        <v>0</v>
      </c>
      <c r="L4835" s="7">
        <v>0</v>
      </c>
      <c r="M4835" s="7">
        <v>0</v>
      </c>
      <c r="N4835" s="7">
        <v>0</v>
      </c>
      <c r="O4835" s="20" t="str">
        <f t="shared" si="152"/>
        <v/>
      </c>
    </row>
    <row r="4836" spans="1:15">
      <c r="A4836" s="20" t="str">
        <f t="shared" si="153"/>
        <v>Frjálsi lífeyrissjóðurinnSamtryggingardeild</v>
      </c>
      <c r="B4836" s="20" t="str">
        <f>_xlfn.IFNA(INDEX(Listi!$AI:$AI,MATCH(C4836,Listi!$AJ:$AJ,0)),INDEX(Listi!T:T,MATCH(C4836,Listi!U:U,0)))</f>
        <v xml:space="preserve">Frjálsi </v>
      </c>
      <c r="C4836" t="s">
        <v>222</v>
      </c>
      <c r="D4836" t="s">
        <v>205</v>
      </c>
      <c r="E4836" t="s">
        <v>275</v>
      </c>
      <c r="F4836" t="s">
        <v>55</v>
      </c>
      <c r="G4836" s="8" t="s">
        <v>420</v>
      </c>
      <c r="H4836" t="s">
        <v>56</v>
      </c>
      <c r="K4836" s="20">
        <v>38.5</v>
      </c>
      <c r="L4836" s="7">
        <v>127148465000</v>
      </c>
      <c r="M4836" s="7">
        <v>7524433000</v>
      </c>
      <c r="N4836" s="7">
        <v>1254273000</v>
      </c>
      <c r="O4836" s="20" t="str">
        <f t="shared" si="152"/>
        <v/>
      </c>
    </row>
    <row r="4837" spans="1:15">
      <c r="A4837" s="20" t="str">
        <f t="shared" si="153"/>
        <v>Gildi - lífeyrissjóðurFramtíðarsýn 1</v>
      </c>
      <c r="B4837" s="20" t="str">
        <f>_xlfn.IFNA(INDEX(Listi!$AI:$AI,MATCH(C4837,Listi!$AJ:$AJ,0)),INDEX(Listi!T:T,MATCH(C4837,Listi!U:U,0)))</f>
        <v xml:space="preserve">Gildi  </v>
      </c>
      <c r="C4837" t="s">
        <v>227</v>
      </c>
      <c r="D4837" t="s">
        <v>373</v>
      </c>
      <c r="E4837" t="s">
        <v>276</v>
      </c>
      <c r="F4837" t="s">
        <v>55</v>
      </c>
      <c r="G4837" s="8" t="s">
        <v>420</v>
      </c>
      <c r="H4837" t="s">
        <v>56</v>
      </c>
      <c r="K4837" s="20">
        <v>41.6</v>
      </c>
      <c r="L4837" s="7">
        <v>3223959491</v>
      </c>
      <c r="M4837" s="7">
        <v>185065371</v>
      </c>
      <c r="N4837" s="7">
        <v>99697779</v>
      </c>
      <c r="O4837" s="20" t="str">
        <f t="shared" si="152"/>
        <v/>
      </c>
    </row>
    <row r="4838" spans="1:15">
      <c r="A4838" s="20" t="str">
        <f t="shared" si="153"/>
        <v>Gildi - lífeyrissjóðurFramtíðarsýn 2</v>
      </c>
      <c r="B4838" s="20" t="str">
        <f>_xlfn.IFNA(INDEX(Listi!$AI:$AI,MATCH(C4838,Listi!$AJ:$AJ,0)),INDEX(Listi!T:T,MATCH(C4838,Listi!U:U,0)))</f>
        <v xml:space="preserve">Gildi  </v>
      </c>
      <c r="C4838" t="s">
        <v>227</v>
      </c>
      <c r="D4838" t="s">
        <v>374</v>
      </c>
      <c r="E4838" t="s">
        <v>276</v>
      </c>
      <c r="F4838" t="s">
        <v>55</v>
      </c>
      <c r="G4838" s="8" t="s">
        <v>420</v>
      </c>
      <c r="H4838" t="s">
        <v>56</v>
      </c>
      <c r="K4838" s="20">
        <v>26</v>
      </c>
      <c r="L4838" s="7">
        <v>3172355810</v>
      </c>
      <c r="M4838" s="7">
        <v>227598529</v>
      </c>
      <c r="N4838" s="7">
        <v>70042741</v>
      </c>
      <c r="O4838" s="20" t="str">
        <f t="shared" si="152"/>
        <v/>
      </c>
    </row>
    <row r="4839" spans="1:15">
      <c r="A4839" s="20" t="str">
        <f t="shared" si="153"/>
        <v>Gildi - lífeyrissjóðurFramtíðarsýn 3</v>
      </c>
      <c r="B4839" s="20" t="str">
        <f>_xlfn.IFNA(INDEX(Listi!$AI:$AI,MATCH(C4839,Listi!$AJ:$AJ,0)),INDEX(Listi!T:T,MATCH(C4839,Listi!U:U,0)))</f>
        <v xml:space="preserve">Gildi  </v>
      </c>
      <c r="C4839" t="s">
        <v>227</v>
      </c>
      <c r="D4839" t="s">
        <v>380</v>
      </c>
      <c r="E4839" t="s">
        <v>276</v>
      </c>
      <c r="F4839" t="s">
        <v>55</v>
      </c>
      <c r="G4839" s="8" t="s">
        <v>420</v>
      </c>
      <c r="H4839" t="s">
        <v>56</v>
      </c>
      <c r="K4839" s="20">
        <v>0</v>
      </c>
      <c r="L4839" s="7">
        <v>1220667693</v>
      </c>
      <c r="M4839" s="7">
        <v>206427664</v>
      </c>
      <c r="N4839" s="7">
        <v>61376636</v>
      </c>
      <c r="O4839" s="20" t="str">
        <f t="shared" si="152"/>
        <v/>
      </c>
    </row>
    <row r="4840" spans="1:15">
      <c r="A4840" s="20" t="str">
        <f t="shared" si="153"/>
        <v>Gildi - lífeyrissjóðurSamtryggingardeild</v>
      </c>
      <c r="B4840" s="20" t="str">
        <f>_xlfn.IFNA(INDEX(Listi!$AI:$AI,MATCH(C4840,Listi!$AJ:$AJ,0)),INDEX(Listi!T:T,MATCH(C4840,Listi!U:U,0)))</f>
        <v xml:space="preserve">Gildi  </v>
      </c>
      <c r="C4840" t="s">
        <v>227</v>
      </c>
      <c r="D4840" t="s">
        <v>205</v>
      </c>
      <c r="E4840" t="s">
        <v>275</v>
      </c>
      <c r="F4840" t="s">
        <v>55</v>
      </c>
      <c r="G4840" s="8" t="s">
        <v>420</v>
      </c>
      <c r="H4840" t="s">
        <v>56</v>
      </c>
      <c r="K4840" s="20">
        <v>46.2</v>
      </c>
      <c r="L4840" s="7">
        <v>908474103084</v>
      </c>
      <c r="M4840" s="7">
        <v>33404441428</v>
      </c>
      <c r="N4840" s="7">
        <v>20772915594</v>
      </c>
      <c r="O4840" s="20" t="str">
        <f t="shared" si="152"/>
        <v/>
      </c>
    </row>
    <row r="4841" spans="1:15">
      <c r="A4841" s="20" t="str">
        <f t="shared" si="153"/>
        <v>Íslandsbanki hf.Erlend verðbréf</v>
      </c>
      <c r="B4841" s="20" t="str">
        <f>_xlfn.IFNA(INDEX(Listi!$AI:$AI,MATCH(C4841,Listi!$AJ:$AJ,0)),INDEX(Listi!T:T,MATCH(C4841,Listi!U:U,0)))</f>
        <v>Íslandsbanki</v>
      </c>
      <c r="C4841" t="s">
        <v>228</v>
      </c>
      <c r="D4841" t="s">
        <v>229</v>
      </c>
      <c r="E4841" t="s">
        <v>276</v>
      </c>
      <c r="F4841" t="s">
        <v>55</v>
      </c>
      <c r="G4841" s="8" t="s">
        <v>420</v>
      </c>
      <c r="H4841" t="s">
        <v>56</v>
      </c>
      <c r="K4841" s="20">
        <v>82.96</v>
      </c>
      <c r="L4841" s="7">
        <v>1602556114</v>
      </c>
      <c r="M4841" s="7">
        <v>15640340</v>
      </c>
      <c r="N4841" s="7">
        <v>15279587</v>
      </c>
      <c r="O4841" s="20" t="str">
        <f t="shared" si="152"/>
        <v/>
      </c>
    </row>
    <row r="4842" spans="1:15">
      <c r="A4842" s="20" t="str">
        <f t="shared" si="153"/>
        <v>Íslandsbanki hf.Húsnæðisleið</v>
      </c>
      <c r="B4842" s="20" t="str">
        <f>_xlfn.IFNA(INDEX(Listi!$AI:$AI,MATCH(C4842,Listi!$AJ:$AJ,0)),INDEX(Listi!T:T,MATCH(C4842,Listi!U:U,0)))</f>
        <v>Íslandsbanki</v>
      </c>
      <c r="C4842" t="s">
        <v>228</v>
      </c>
      <c r="D4842" t="s">
        <v>307</v>
      </c>
      <c r="E4842" t="s">
        <v>276</v>
      </c>
      <c r="F4842" t="s">
        <v>55</v>
      </c>
      <c r="G4842" s="8" t="s">
        <v>420</v>
      </c>
      <c r="H4842" t="s">
        <v>56</v>
      </c>
      <c r="K4842" s="189">
        <v>8.3000000000000007</v>
      </c>
      <c r="L4842" s="7">
        <v>2334808209</v>
      </c>
      <c r="M4842" s="7">
        <v>1128225985</v>
      </c>
      <c r="N4842" s="7">
        <v>7159457</v>
      </c>
      <c r="O4842" s="20" t="str">
        <f t="shared" si="152"/>
        <v/>
      </c>
    </row>
    <row r="4843" spans="1:15">
      <c r="A4843" s="20" t="str">
        <f t="shared" si="153"/>
        <v>Íslandsbanki hf.Lífeyrisreikningur-óverðtryggður</v>
      </c>
      <c r="B4843" s="20" t="str">
        <f>_xlfn.IFNA(INDEX(Listi!$AI:$AI,MATCH(C4843,Listi!$AJ:$AJ,0)),INDEX(Listi!T:T,MATCH(C4843,Listi!U:U,0)))</f>
        <v>Íslandsbanki</v>
      </c>
      <c r="C4843" t="s">
        <v>228</v>
      </c>
      <c r="D4843" t="s">
        <v>231</v>
      </c>
      <c r="E4843" t="s">
        <v>276</v>
      </c>
      <c r="F4843" t="s">
        <v>55</v>
      </c>
      <c r="G4843" s="8" t="s">
        <v>420</v>
      </c>
      <c r="H4843" t="s">
        <v>56</v>
      </c>
      <c r="K4843" s="20">
        <v>0</v>
      </c>
      <c r="L4843" s="7">
        <v>2506311736</v>
      </c>
      <c r="M4843" s="7">
        <v>879015901</v>
      </c>
      <c r="N4843" s="7">
        <v>95740979</v>
      </c>
      <c r="O4843" s="20" t="str">
        <f t="shared" si="152"/>
        <v/>
      </c>
    </row>
    <row r="4844" spans="1:15">
      <c r="A4844" s="20" t="str">
        <f t="shared" si="153"/>
        <v>Íslandsbanki hf.Lífeyrisreikningur-verðtryggður</v>
      </c>
      <c r="B4844" s="20" t="str">
        <f>_xlfn.IFNA(INDEX(Listi!$AI:$AI,MATCH(C4844,Listi!$AJ:$AJ,0)),INDEX(Listi!T:T,MATCH(C4844,Listi!U:U,0)))</f>
        <v>Íslandsbanki</v>
      </c>
      <c r="C4844" t="s">
        <v>228</v>
      </c>
      <c r="D4844" t="s">
        <v>232</v>
      </c>
      <c r="E4844" t="s">
        <v>276</v>
      </c>
      <c r="F4844" t="s">
        <v>55</v>
      </c>
      <c r="G4844" s="8" t="s">
        <v>420</v>
      </c>
      <c r="H4844" t="s">
        <v>56</v>
      </c>
      <c r="K4844" s="20">
        <v>0</v>
      </c>
      <c r="L4844" s="7">
        <v>35933944171</v>
      </c>
      <c r="M4844" s="7">
        <v>3575627585</v>
      </c>
      <c r="N4844" s="7">
        <v>973599891</v>
      </c>
      <c r="O4844" s="20" t="str">
        <f t="shared" si="152"/>
        <v/>
      </c>
    </row>
    <row r="4845" spans="1:15">
      <c r="A4845" s="20" t="str">
        <f t="shared" si="153"/>
        <v>Íslandsbanki hf.Löng ríkisskuldabréf</v>
      </c>
      <c r="B4845" s="20" t="str">
        <f>_xlfn.IFNA(INDEX(Listi!$AI:$AI,MATCH(C4845,Listi!$AJ:$AJ,0)),INDEX(Listi!T:T,MATCH(C4845,Listi!U:U,0)))</f>
        <v>Íslandsbanki</v>
      </c>
      <c r="C4845" t="s">
        <v>228</v>
      </c>
      <c r="D4845" t="s">
        <v>233</v>
      </c>
      <c r="E4845" t="s">
        <v>276</v>
      </c>
      <c r="F4845" t="s">
        <v>55</v>
      </c>
      <c r="G4845" s="8" t="s">
        <v>420</v>
      </c>
      <c r="H4845" t="s">
        <v>56</v>
      </c>
      <c r="K4845" s="20">
        <v>16.28</v>
      </c>
      <c r="L4845" s="7">
        <v>753232602</v>
      </c>
      <c r="M4845" s="7">
        <v>52540738</v>
      </c>
      <c r="N4845" s="7">
        <v>25520229</v>
      </c>
      <c r="O4845" s="20" t="str">
        <f t="shared" si="152"/>
        <v/>
      </c>
    </row>
    <row r="4846" spans="1:15">
      <c r="A4846" s="20" t="str">
        <f t="shared" si="153"/>
        <v>Íslandsbanki hf.Stýring A</v>
      </c>
      <c r="B4846" s="20" t="str">
        <f>_xlfn.IFNA(INDEX(Listi!$AI:$AI,MATCH(C4846,Listi!$AJ:$AJ,0)),INDEX(Listi!T:T,MATCH(C4846,Listi!U:U,0)))</f>
        <v>Íslandsbanki</v>
      </c>
      <c r="C4846" t="s">
        <v>228</v>
      </c>
      <c r="D4846" t="s">
        <v>234</v>
      </c>
      <c r="E4846" t="s">
        <v>276</v>
      </c>
      <c r="F4846" t="s">
        <v>55</v>
      </c>
      <c r="G4846" s="8" t="s">
        <v>420</v>
      </c>
      <c r="H4846" t="s">
        <v>56</v>
      </c>
      <c r="K4846" s="189">
        <v>19.600000000000001</v>
      </c>
      <c r="L4846" s="7">
        <v>4133723797</v>
      </c>
      <c r="M4846" s="7">
        <v>215966902</v>
      </c>
      <c r="N4846" s="7">
        <v>124877843</v>
      </c>
      <c r="O4846" s="20" t="str">
        <f t="shared" si="152"/>
        <v/>
      </c>
    </row>
    <row r="4847" spans="1:15">
      <c r="A4847" s="20" t="str">
        <f t="shared" si="153"/>
        <v>Íslandsbanki hf.Stýring B</v>
      </c>
      <c r="B4847" s="20" t="str">
        <f>_xlfn.IFNA(INDEX(Listi!$AI:$AI,MATCH(C4847,Listi!$AJ:$AJ,0)),INDEX(Listi!T:T,MATCH(C4847,Listi!U:U,0)))</f>
        <v>Íslandsbanki</v>
      </c>
      <c r="C4847" t="s">
        <v>228</v>
      </c>
      <c r="D4847" t="s">
        <v>235</v>
      </c>
      <c r="E4847" t="s">
        <v>276</v>
      </c>
      <c r="F4847" t="s">
        <v>55</v>
      </c>
      <c r="G4847" s="8" t="s">
        <v>420</v>
      </c>
      <c r="H4847" t="s">
        <v>56</v>
      </c>
      <c r="K4847" s="20">
        <v>26.31</v>
      </c>
      <c r="L4847" s="7">
        <v>5860247393</v>
      </c>
      <c r="M4847" s="7">
        <v>508591885</v>
      </c>
      <c r="N4847" s="7">
        <v>77897125</v>
      </c>
      <c r="O4847" s="20" t="str">
        <f t="shared" si="152"/>
        <v/>
      </c>
    </row>
    <row r="4848" spans="1:15">
      <c r="A4848" s="20" t="str">
        <f t="shared" si="153"/>
        <v>Íslandsbanki hf.Stýring C</v>
      </c>
      <c r="B4848" s="20" t="str">
        <f>_xlfn.IFNA(INDEX(Listi!$AI:$AI,MATCH(C4848,Listi!$AJ:$AJ,0)),INDEX(Listi!T:T,MATCH(C4848,Listi!U:U,0)))</f>
        <v>Íslandsbanki</v>
      </c>
      <c r="C4848" t="s">
        <v>228</v>
      </c>
      <c r="D4848" t="s">
        <v>236</v>
      </c>
      <c r="E4848" t="s">
        <v>276</v>
      </c>
      <c r="F4848" t="s">
        <v>55</v>
      </c>
      <c r="G4848" s="8" t="s">
        <v>420</v>
      </c>
      <c r="H4848" t="s">
        <v>56</v>
      </c>
      <c r="K4848" s="20">
        <v>35.47</v>
      </c>
      <c r="L4848" s="7">
        <v>8014427899</v>
      </c>
      <c r="M4848" s="7">
        <v>751053797</v>
      </c>
      <c r="N4848" s="7">
        <v>58531298</v>
      </c>
      <c r="O4848" s="20" t="str">
        <f t="shared" si="152"/>
        <v/>
      </c>
    </row>
    <row r="4849" spans="1:15">
      <c r="A4849" s="20" t="str">
        <f t="shared" si="153"/>
        <v>Íslandsbanki hf.Stýring D</v>
      </c>
      <c r="B4849" s="20" t="str">
        <f>_xlfn.IFNA(INDEX(Listi!$AI:$AI,MATCH(C4849,Listi!$AJ:$AJ,0)),INDEX(Listi!T:T,MATCH(C4849,Listi!U:U,0)))</f>
        <v>Íslandsbanki</v>
      </c>
      <c r="C4849" t="s">
        <v>228</v>
      </c>
      <c r="D4849" t="s">
        <v>237</v>
      </c>
      <c r="E4849" t="s">
        <v>276</v>
      </c>
      <c r="F4849" t="s">
        <v>55</v>
      </c>
      <c r="G4849" s="8" t="s">
        <v>420</v>
      </c>
      <c r="H4849" t="s">
        <v>56</v>
      </c>
      <c r="K4849" s="20">
        <v>45.75</v>
      </c>
      <c r="L4849" s="7">
        <v>5826614423</v>
      </c>
      <c r="M4849" s="7">
        <v>1371163557</v>
      </c>
      <c r="N4849" s="7">
        <v>36861109</v>
      </c>
      <c r="O4849" s="20" t="str">
        <f t="shared" si="152"/>
        <v/>
      </c>
    </row>
    <row r="4850" spans="1:15">
      <c r="A4850" s="20" t="str">
        <f t="shared" si="153"/>
        <v>Íslandsbanki hf.Stýring E</v>
      </c>
      <c r="B4850" s="20" t="str">
        <f>_xlfn.IFNA(INDEX(Listi!$AI:$AI,MATCH(C4850,Listi!$AJ:$AJ,0)),INDEX(Listi!T:T,MATCH(C4850,Listi!U:U,0)))</f>
        <v>Íslandsbanki</v>
      </c>
      <c r="C4850" t="s">
        <v>228</v>
      </c>
      <c r="D4850" t="s">
        <v>580</v>
      </c>
      <c r="E4850" t="s">
        <v>276</v>
      </c>
      <c r="F4850" t="s">
        <v>55</v>
      </c>
      <c r="G4850" s="8" t="s">
        <v>420</v>
      </c>
      <c r="H4850" t="s">
        <v>56</v>
      </c>
      <c r="K4850" s="20">
        <v>55.78</v>
      </c>
      <c r="L4850" s="7">
        <v>99567247</v>
      </c>
      <c r="M4850" s="7">
        <v>7691901</v>
      </c>
      <c r="N4850" s="7">
        <v>670647</v>
      </c>
      <c r="O4850" s="20" t="str">
        <f t="shared" si="152"/>
        <v/>
      </c>
    </row>
    <row r="4851" spans="1:15">
      <c r="A4851" s="20" t="str">
        <f t="shared" si="153"/>
        <v>Íslenski lífeyrissjóðurinnLíf 1</v>
      </c>
      <c r="B4851" s="20" t="str">
        <f>_xlfn.IFNA(INDEX(Listi!$AI:$AI,MATCH(C4851,Listi!$AJ:$AJ,0)),INDEX(Listi!T:T,MATCH(C4851,Listi!U:U,0)))</f>
        <v xml:space="preserve">Íslenski  </v>
      </c>
      <c r="C4851" t="s">
        <v>238</v>
      </c>
      <c r="D4851" t="s">
        <v>239</v>
      </c>
      <c r="E4851" t="s">
        <v>276</v>
      </c>
      <c r="F4851" t="s">
        <v>55</v>
      </c>
      <c r="G4851" s="8" t="s">
        <v>420</v>
      </c>
      <c r="H4851" t="s">
        <v>56</v>
      </c>
      <c r="K4851" s="20">
        <v>52.98</v>
      </c>
      <c r="L4851" s="7">
        <v>34645188332</v>
      </c>
      <c r="M4851" s="7">
        <v>5859453012</v>
      </c>
      <c r="N4851" s="7">
        <v>977930648</v>
      </c>
      <c r="O4851" s="20" t="str">
        <f t="shared" si="152"/>
        <v/>
      </c>
    </row>
    <row r="4852" spans="1:15">
      <c r="A4852" s="20" t="str">
        <f t="shared" si="153"/>
        <v>Íslenski lífeyrissjóðurinnLíf 2</v>
      </c>
      <c r="B4852" s="20" t="str">
        <f>_xlfn.IFNA(INDEX(Listi!$AI:$AI,MATCH(C4852,Listi!$AJ:$AJ,0)),INDEX(Listi!T:T,MATCH(C4852,Listi!U:U,0)))</f>
        <v xml:space="preserve">Íslenski  </v>
      </c>
      <c r="C4852" t="s">
        <v>238</v>
      </c>
      <c r="D4852" t="s">
        <v>240</v>
      </c>
      <c r="E4852" t="s">
        <v>276</v>
      </c>
      <c r="F4852" t="s">
        <v>55</v>
      </c>
      <c r="G4852" s="8" t="s">
        <v>420</v>
      </c>
      <c r="H4852" t="s">
        <v>56</v>
      </c>
      <c r="K4852" s="20">
        <v>43.54</v>
      </c>
      <c r="L4852" s="7">
        <v>31029129445</v>
      </c>
      <c r="M4852" s="7">
        <v>2139527304</v>
      </c>
      <c r="N4852" s="7">
        <v>531278955</v>
      </c>
      <c r="O4852" s="20" t="str">
        <f t="shared" si="152"/>
        <v/>
      </c>
    </row>
    <row r="4853" spans="1:15">
      <c r="A4853" s="20" t="str">
        <f t="shared" si="153"/>
        <v>Íslenski lífeyrissjóðurinnLíf 3</v>
      </c>
      <c r="B4853" s="20" t="str">
        <f>_xlfn.IFNA(INDEX(Listi!$AI:$AI,MATCH(C4853,Listi!$AJ:$AJ,0)),INDEX(Listi!T:T,MATCH(C4853,Listi!U:U,0)))</f>
        <v xml:space="preserve">Íslenski  </v>
      </c>
      <c r="C4853" t="s">
        <v>238</v>
      </c>
      <c r="D4853" t="s">
        <v>241</v>
      </c>
      <c r="E4853" t="s">
        <v>276</v>
      </c>
      <c r="F4853" t="s">
        <v>55</v>
      </c>
      <c r="G4853" s="8" t="s">
        <v>420</v>
      </c>
      <c r="H4853" t="s">
        <v>56</v>
      </c>
      <c r="K4853" s="20">
        <v>31.98</v>
      </c>
      <c r="L4853" s="7">
        <v>26552298455</v>
      </c>
      <c r="M4853" s="7">
        <v>1349981892</v>
      </c>
      <c r="N4853" s="7">
        <v>474868471</v>
      </c>
      <c r="O4853" s="20" t="str">
        <f t="shared" si="152"/>
        <v/>
      </c>
    </row>
    <row r="4854" spans="1:15">
      <c r="A4854" s="20" t="str">
        <f t="shared" si="153"/>
        <v>Íslenski lífeyrissjóðurinnLíf 4</v>
      </c>
      <c r="B4854" s="20" t="str">
        <f>_xlfn.IFNA(INDEX(Listi!$AI:$AI,MATCH(C4854,Listi!$AJ:$AJ,0)),INDEX(Listi!T:T,MATCH(C4854,Listi!U:U,0)))</f>
        <v xml:space="preserve">Íslenski  </v>
      </c>
      <c r="C4854" t="s">
        <v>238</v>
      </c>
      <c r="D4854" t="s">
        <v>242</v>
      </c>
      <c r="E4854" t="s">
        <v>276</v>
      </c>
      <c r="F4854" t="s">
        <v>55</v>
      </c>
      <c r="G4854" s="8" t="s">
        <v>420</v>
      </c>
      <c r="H4854" t="s">
        <v>56</v>
      </c>
      <c r="K4854" s="20">
        <v>0</v>
      </c>
      <c r="L4854" s="7">
        <v>15323468197</v>
      </c>
      <c r="M4854" s="7">
        <v>592019313</v>
      </c>
      <c r="N4854" s="7">
        <v>649721424</v>
      </c>
      <c r="O4854" s="20" t="str">
        <f t="shared" si="152"/>
        <v/>
      </c>
    </row>
    <row r="4855" spans="1:15">
      <c r="A4855" s="20" t="str">
        <f t="shared" si="153"/>
        <v>Íslenski lífeyrissjóðurinnSamtryggingardeild</v>
      </c>
      <c r="B4855" s="20" t="str">
        <f>_xlfn.IFNA(INDEX(Listi!$AI:$AI,MATCH(C4855,Listi!$AJ:$AJ,0)),INDEX(Listi!T:T,MATCH(C4855,Listi!U:U,0)))</f>
        <v xml:space="preserve">Íslenski  </v>
      </c>
      <c r="C4855" t="s">
        <v>238</v>
      </c>
      <c r="D4855" t="s">
        <v>205</v>
      </c>
      <c r="E4855" t="s">
        <v>275</v>
      </c>
      <c r="F4855" t="s">
        <v>55</v>
      </c>
      <c r="G4855" s="8" t="s">
        <v>420</v>
      </c>
      <c r="H4855" t="s">
        <v>56</v>
      </c>
      <c r="K4855" s="20">
        <v>42.11</v>
      </c>
      <c r="L4855" s="7">
        <v>32369481106</v>
      </c>
      <c r="M4855" s="7">
        <v>2513450236</v>
      </c>
      <c r="N4855" s="7">
        <v>182749847</v>
      </c>
      <c r="O4855" s="20" t="str">
        <f t="shared" si="152"/>
        <v/>
      </c>
    </row>
    <row r="4856" spans="1:15">
      <c r="A4856" s="20" t="str">
        <f t="shared" si="153"/>
        <v>Kvika banki hf.Ævileið</v>
      </c>
      <c r="B4856" s="20" t="str">
        <f>_xlfn.IFNA(INDEX(Listi!$AI:$AI,MATCH(C4856,Listi!$AJ:$AJ,0)),INDEX(Listi!T:T,MATCH(C4856,Listi!U:U,0)))</f>
        <v xml:space="preserve">Kvika banki </v>
      </c>
      <c r="C4856" t="s">
        <v>243</v>
      </c>
      <c r="D4856" t="s">
        <v>248</v>
      </c>
      <c r="E4856" t="s">
        <v>276</v>
      </c>
      <c r="F4856" t="s">
        <v>55</v>
      </c>
      <c r="G4856" s="8" t="s">
        <v>420</v>
      </c>
      <c r="H4856" t="s">
        <v>56</v>
      </c>
      <c r="K4856" s="20">
        <v>43.1</v>
      </c>
      <c r="L4856" s="7">
        <v>83990162</v>
      </c>
      <c r="M4856" s="7">
        <v>9152445</v>
      </c>
      <c r="N4856" s="7">
        <v>0</v>
      </c>
      <c r="O4856" s="20" t="str">
        <f t="shared" si="152"/>
        <v/>
      </c>
    </row>
    <row r="4857" spans="1:15">
      <c r="A4857" s="20" t="str">
        <f t="shared" si="153"/>
        <v>Kvika banki hf.Innlánaleið</v>
      </c>
      <c r="B4857" s="20" t="str">
        <f>_xlfn.IFNA(INDEX(Listi!$AI:$AI,MATCH(C4857,Listi!$AJ:$AJ,0)),INDEX(Listi!T:T,MATCH(C4857,Listi!U:U,0)))</f>
        <v xml:space="preserve">Kvika banki </v>
      </c>
      <c r="C4857" t="s">
        <v>243</v>
      </c>
      <c r="D4857" t="s">
        <v>230</v>
      </c>
      <c r="E4857" t="s">
        <v>276</v>
      </c>
      <c r="F4857" t="s">
        <v>55</v>
      </c>
      <c r="G4857" s="8" t="s">
        <v>420</v>
      </c>
      <c r="H4857" t="s">
        <v>56</v>
      </c>
      <c r="K4857" s="20">
        <v>0</v>
      </c>
      <c r="L4857" s="7">
        <v>2045925829</v>
      </c>
      <c r="M4857" s="7">
        <v>336947043</v>
      </c>
      <c r="N4857" s="7">
        <v>10453565</v>
      </c>
      <c r="O4857" s="20" t="str">
        <f t="shared" si="152"/>
        <v/>
      </c>
    </row>
    <row r="4858" spans="1:15">
      <c r="A4858" s="20" t="str">
        <f t="shared" si="153"/>
        <v>Kvika banki hf.Kvika Séreignasparnaður 5</v>
      </c>
      <c r="B4858" s="20" t="str">
        <f>_xlfn.IFNA(INDEX(Listi!$AI:$AI,MATCH(C4858,Listi!$AJ:$AJ,0)),INDEX(Listi!T:T,MATCH(C4858,Listi!U:U,0)))</f>
        <v xml:space="preserve">Kvika banki </v>
      </c>
      <c r="C4858" t="s">
        <v>243</v>
      </c>
      <c r="D4858" t="s">
        <v>471</v>
      </c>
      <c r="E4858" t="s">
        <v>276</v>
      </c>
      <c r="F4858" t="s">
        <v>55</v>
      </c>
      <c r="G4858" s="8" t="s">
        <v>420</v>
      </c>
      <c r="H4858" t="s">
        <v>56</v>
      </c>
      <c r="K4858" s="20">
        <v>39.200000000000003</v>
      </c>
      <c r="L4858" s="7">
        <v>1146886398</v>
      </c>
      <c r="M4858" s="7">
        <v>0</v>
      </c>
      <c r="N4858" s="7">
        <v>0</v>
      </c>
      <c r="O4858" s="20" t="str">
        <f t="shared" si="152"/>
        <v/>
      </c>
    </row>
    <row r="4859" spans="1:15">
      <c r="A4859" s="20" t="str">
        <f t="shared" si="153"/>
        <v>Kvika banki hf.MP Séreign 1</v>
      </c>
      <c r="B4859" s="20" t="str">
        <f>_xlfn.IFNA(INDEX(Listi!$AI:$AI,MATCH(C4859,Listi!$AJ:$AJ,0)),INDEX(Listi!T:T,MATCH(C4859,Listi!U:U,0)))</f>
        <v xml:space="preserve">Kvika banki </v>
      </c>
      <c r="C4859" t="s">
        <v>243</v>
      </c>
      <c r="D4859" t="s">
        <v>244</v>
      </c>
      <c r="E4859" t="s">
        <v>276</v>
      </c>
      <c r="F4859" t="s">
        <v>55</v>
      </c>
      <c r="G4859" s="8" t="s">
        <v>420</v>
      </c>
      <c r="H4859" t="s">
        <v>56</v>
      </c>
      <c r="K4859" s="20">
        <v>0</v>
      </c>
      <c r="L4859" s="7">
        <v>706827763</v>
      </c>
      <c r="M4859" s="7">
        <v>48440481</v>
      </c>
      <c r="N4859" s="7">
        <v>9836508</v>
      </c>
      <c r="O4859" s="20" t="str">
        <f t="shared" si="152"/>
        <v/>
      </c>
    </row>
    <row r="4860" spans="1:15">
      <c r="A4860" s="20" t="str">
        <f t="shared" si="153"/>
        <v>Kvika banki hf.MP Séreign 2</v>
      </c>
      <c r="B4860" s="20" t="str">
        <f>_xlfn.IFNA(INDEX(Listi!$AI:$AI,MATCH(C4860,Listi!$AJ:$AJ,0)),INDEX(Listi!T:T,MATCH(C4860,Listi!U:U,0)))</f>
        <v xml:space="preserve">Kvika banki </v>
      </c>
      <c r="C4860" t="s">
        <v>243</v>
      </c>
      <c r="D4860" t="s">
        <v>245</v>
      </c>
      <c r="E4860" t="s">
        <v>276</v>
      </c>
      <c r="F4860" t="s">
        <v>55</v>
      </c>
      <c r="G4860" s="8" t="s">
        <v>420</v>
      </c>
      <c r="H4860" t="s">
        <v>56</v>
      </c>
      <c r="K4860" s="20">
        <v>54.2</v>
      </c>
      <c r="L4860" s="7">
        <v>853989181</v>
      </c>
      <c r="M4860" s="7">
        <v>42441382</v>
      </c>
      <c r="N4860" s="7">
        <v>14637701</v>
      </c>
      <c r="O4860" s="20" t="str">
        <f t="shared" si="152"/>
        <v/>
      </c>
    </row>
    <row r="4861" spans="1:15">
      <c r="A4861" s="20" t="str">
        <f t="shared" si="153"/>
        <v>Kvika banki hf.MP Séreign 3</v>
      </c>
      <c r="B4861" s="20" t="str">
        <f>_xlfn.IFNA(INDEX(Listi!$AI:$AI,MATCH(C4861,Listi!$AJ:$AJ,0)),INDEX(Listi!T:T,MATCH(C4861,Listi!U:U,0)))</f>
        <v xml:space="preserve">Kvika banki </v>
      </c>
      <c r="C4861" t="s">
        <v>243</v>
      </c>
      <c r="D4861" t="s">
        <v>246</v>
      </c>
      <c r="E4861" t="s">
        <v>276</v>
      </c>
      <c r="F4861" t="s">
        <v>55</v>
      </c>
      <c r="G4861" s="8" t="s">
        <v>420</v>
      </c>
      <c r="H4861" t="s">
        <v>56</v>
      </c>
      <c r="K4861" s="20">
        <v>62.7</v>
      </c>
      <c r="L4861" s="7">
        <v>141173858</v>
      </c>
      <c r="M4861" s="7">
        <v>3374790</v>
      </c>
      <c r="N4861" s="7">
        <v>0</v>
      </c>
      <c r="O4861" s="20" t="str">
        <f t="shared" si="152"/>
        <v/>
      </c>
    </row>
    <row r="4862" spans="1:15">
      <c r="A4862" s="20" t="str">
        <f t="shared" si="153"/>
        <v>Kvika banki hf.MP Séreign 4</v>
      </c>
      <c r="B4862" s="20" t="str">
        <f>_xlfn.IFNA(INDEX(Listi!$AI:$AI,MATCH(C4862,Listi!$AJ:$AJ,0)),INDEX(Listi!T:T,MATCH(C4862,Listi!U:U,0)))</f>
        <v xml:space="preserve">Kvika banki </v>
      </c>
      <c r="C4862" t="s">
        <v>243</v>
      </c>
      <c r="D4862" t="s">
        <v>247</v>
      </c>
      <c r="E4862" t="s">
        <v>276</v>
      </c>
      <c r="F4862" t="s">
        <v>55</v>
      </c>
      <c r="G4862" s="8" t="s">
        <v>420</v>
      </c>
      <c r="H4862" t="s">
        <v>56</v>
      </c>
      <c r="K4862" s="20">
        <v>83.5</v>
      </c>
      <c r="L4862" s="7">
        <v>55886684</v>
      </c>
      <c r="M4862" s="7">
        <v>2888869</v>
      </c>
      <c r="N4862" s="7">
        <v>0</v>
      </c>
      <c r="O4862" s="20" t="str">
        <f t="shared" si="152"/>
        <v/>
      </c>
    </row>
    <row r="4863" spans="1:15">
      <c r="A4863" s="20" t="str">
        <f t="shared" si="153"/>
        <v>Landsbankinn hf.Landsbankinn Erlend verðbréf</v>
      </c>
      <c r="B4863" s="20" t="str">
        <f>_xlfn.IFNA(INDEX(Listi!$AI:$AI,MATCH(C4863,Listi!$AJ:$AJ,0)),INDEX(Listi!T:T,MATCH(C4863,Listi!U:U,0)))</f>
        <v>Landsbankinn</v>
      </c>
      <c r="C4863" t="s">
        <v>249</v>
      </c>
      <c r="D4863" t="s">
        <v>385</v>
      </c>
      <c r="E4863" t="s">
        <v>276</v>
      </c>
      <c r="F4863" t="s">
        <v>55</v>
      </c>
      <c r="G4863" s="8" t="s">
        <v>420</v>
      </c>
      <c r="H4863" t="s">
        <v>56</v>
      </c>
      <c r="K4863" s="20">
        <v>83</v>
      </c>
      <c r="L4863" s="7">
        <v>3705185129</v>
      </c>
      <c r="M4863" s="7">
        <v>119989407</v>
      </c>
      <c r="N4863" s="7">
        <v>87847878</v>
      </c>
      <c r="O4863" s="20" t="str">
        <f t="shared" si="152"/>
        <v/>
      </c>
    </row>
    <row r="4864" spans="1:15">
      <c r="A4864" s="20" t="str">
        <f t="shared" si="153"/>
        <v>Landsbankinn hf.Landsbankinn Lífeyrisbók</v>
      </c>
      <c r="B4864" s="20" t="str">
        <f>_xlfn.IFNA(INDEX(Listi!$AI:$AI,MATCH(C4864,Listi!$AJ:$AJ,0)),INDEX(Listi!T:T,MATCH(C4864,Listi!U:U,0)))</f>
        <v>Landsbankinn</v>
      </c>
      <c r="C4864" t="s">
        <v>249</v>
      </c>
      <c r="D4864" t="s">
        <v>367</v>
      </c>
      <c r="E4864" t="s">
        <v>276</v>
      </c>
      <c r="F4864" t="s">
        <v>55</v>
      </c>
      <c r="G4864" s="8" t="s">
        <v>420</v>
      </c>
      <c r="H4864" t="s">
        <v>56</v>
      </c>
      <c r="K4864" s="20">
        <v>0</v>
      </c>
      <c r="L4864" s="7">
        <v>3016213427</v>
      </c>
      <c r="M4864" s="7">
        <v>440353590</v>
      </c>
      <c r="N4864" s="7">
        <v>298769900</v>
      </c>
      <c r="O4864" s="20" t="str">
        <f t="shared" si="152"/>
        <v/>
      </c>
    </row>
    <row r="4865" spans="1:15">
      <c r="A4865" s="20" t="str">
        <f t="shared" si="153"/>
        <v>Landsbankinn hf.Landsbankinn Lífeyrisbók verðtryggð</v>
      </c>
      <c r="B4865" s="20" t="str">
        <f>_xlfn.IFNA(INDEX(Listi!$AI:$AI,MATCH(C4865,Listi!$AJ:$AJ,0)),INDEX(Listi!T:T,MATCH(C4865,Listi!U:U,0)))</f>
        <v>Landsbankinn</v>
      </c>
      <c r="C4865" t="s">
        <v>249</v>
      </c>
      <c r="D4865" t="s">
        <v>598</v>
      </c>
      <c r="E4865" t="s">
        <v>276</v>
      </c>
      <c r="F4865" t="s">
        <v>55</v>
      </c>
      <c r="G4865" s="8" t="s">
        <v>420</v>
      </c>
      <c r="H4865" t="s">
        <v>56</v>
      </c>
      <c r="K4865" s="20">
        <v>0</v>
      </c>
      <c r="L4865" s="7">
        <v>66896053137</v>
      </c>
      <c r="M4865" s="7">
        <v>6692476029</v>
      </c>
      <c r="N4865" s="7">
        <v>4680072987</v>
      </c>
      <c r="O4865" s="20" t="str">
        <f t="shared" si="152"/>
        <v/>
      </c>
    </row>
    <row r="4866" spans="1:15">
      <c r="A4866" s="20" t="str">
        <f t="shared" si="153"/>
        <v>Lífeyrissjóður bændaSamtryggingardeild</v>
      </c>
      <c r="B4866" s="20" t="str">
        <f>_xlfn.IFNA(INDEX(Listi!$AI:$AI,MATCH(C4866,Listi!$AJ:$AJ,0)),INDEX(Listi!T:T,MATCH(C4866,Listi!U:U,0)))</f>
        <v>Lífeyrissjóður bænda</v>
      </c>
      <c r="C4866" t="s">
        <v>252</v>
      </c>
      <c r="D4866" t="s">
        <v>205</v>
      </c>
      <c r="E4866" t="s">
        <v>275</v>
      </c>
      <c r="F4866" t="s">
        <v>55</v>
      </c>
      <c r="G4866" s="8" t="s">
        <v>420</v>
      </c>
      <c r="H4866" t="s">
        <v>56</v>
      </c>
      <c r="K4866" s="20">
        <v>41.9</v>
      </c>
      <c r="L4866" s="7">
        <v>45108278171</v>
      </c>
      <c r="M4866" s="7">
        <v>776003397</v>
      </c>
      <c r="N4866" s="7">
        <v>1921473168</v>
      </c>
      <c r="O4866" s="20" t="str">
        <f t="shared" ref="O4866:O4929" si="154">IFERROR(VLOOKUP(F4866,EhLykill,3,FALSE),"")</f>
        <v/>
      </c>
    </row>
    <row r="4867" spans="1:15">
      <c r="A4867" s="20" t="str">
        <f t="shared" si="153"/>
        <v>Lífeyrissjóður bankamannaAldursdeild</v>
      </c>
      <c r="B4867" s="20" t="str">
        <f>_xlfn.IFNA(INDEX(Listi!$AI:$AI,MATCH(C4867,Listi!$AJ:$AJ,0)),INDEX(Listi!T:T,MATCH(C4867,Listi!U:U,0)))</f>
        <v>Lífeyrissjóður bankam.</v>
      </c>
      <c r="C4867" t="s">
        <v>250</v>
      </c>
      <c r="D4867" t="s">
        <v>251</v>
      </c>
      <c r="E4867" t="s">
        <v>275</v>
      </c>
      <c r="F4867" t="s">
        <v>55</v>
      </c>
      <c r="G4867" s="8" t="s">
        <v>420</v>
      </c>
      <c r="H4867" t="s">
        <v>56</v>
      </c>
      <c r="K4867" s="20">
        <v>46.4</v>
      </c>
      <c r="L4867" s="7">
        <v>61369964000</v>
      </c>
      <c r="M4867" s="7">
        <v>1996063000</v>
      </c>
      <c r="N4867" s="7">
        <v>753444000</v>
      </c>
      <c r="O4867" s="20" t="str">
        <f t="shared" si="154"/>
        <v/>
      </c>
    </row>
    <row r="4868" spans="1:15">
      <c r="A4868" s="20" t="str">
        <f t="shared" si="153"/>
        <v>Lífeyrissjóður bankamannaHlutfallsdeild</v>
      </c>
      <c r="B4868" s="20" t="str">
        <f>_xlfn.IFNA(INDEX(Listi!$AI:$AI,MATCH(C4868,Listi!$AJ:$AJ,0)),INDEX(Listi!T:T,MATCH(C4868,Listi!U:U,0)))</f>
        <v>Lífeyrissjóður bankam.</v>
      </c>
      <c r="C4868" t="s">
        <v>250</v>
      </c>
      <c r="D4868" t="s">
        <v>467</v>
      </c>
      <c r="E4868" t="s">
        <v>275</v>
      </c>
      <c r="F4868" t="s">
        <v>55</v>
      </c>
      <c r="G4868" s="8" t="s">
        <v>420</v>
      </c>
      <c r="H4868" t="s">
        <v>56</v>
      </c>
      <c r="K4868" s="189">
        <v>8.6</v>
      </c>
      <c r="L4868" s="7">
        <v>40286427000</v>
      </c>
      <c r="M4868" s="7">
        <v>125147000</v>
      </c>
      <c r="N4868" s="7">
        <v>2741197000</v>
      </c>
      <c r="O4868" s="20" t="str">
        <f t="shared" si="154"/>
        <v/>
      </c>
    </row>
    <row r="4869" spans="1:15">
      <c r="A4869" s="20" t="str">
        <f t="shared" si="153"/>
        <v>Lífeyrissjóður RangæingaSamtryggingardeild</v>
      </c>
      <c r="B4869" s="20" t="str">
        <f>_xlfn.IFNA(INDEX(Listi!$AI:$AI,MATCH(C4869,Listi!$AJ:$AJ,0)),INDEX(Listi!T:T,MATCH(C4869,Listi!U:U,0)))</f>
        <v>Lífeyrissjóður Rang.</v>
      </c>
      <c r="C4869" t="s">
        <v>253</v>
      </c>
      <c r="D4869" t="s">
        <v>205</v>
      </c>
      <c r="E4869" t="s">
        <v>275</v>
      </c>
      <c r="F4869" t="s">
        <v>55</v>
      </c>
      <c r="G4869" s="8" t="s">
        <v>420</v>
      </c>
      <c r="H4869" t="s">
        <v>56</v>
      </c>
      <c r="K4869" s="20">
        <v>27.84</v>
      </c>
      <c r="L4869" s="7">
        <v>18949790000</v>
      </c>
      <c r="M4869" s="7">
        <v>835894000</v>
      </c>
      <c r="N4869" s="7">
        <v>386250000</v>
      </c>
      <c r="O4869" s="20" t="str">
        <f t="shared" si="154"/>
        <v/>
      </c>
    </row>
    <row r="4870" spans="1:15">
      <c r="A4870" s="20" t="str">
        <f t="shared" si="153"/>
        <v>Lífeyrissjóður starfsmanna AkureyrarbæjarSamtryggingardeild</v>
      </c>
      <c r="B4870" s="20" t="str">
        <f>_xlfn.IFNA(INDEX(Listi!$AI:$AI,MATCH(C4870,Listi!$AJ:$AJ,0)),INDEX(Listi!T:T,MATCH(C4870,Listi!U:U,0)))</f>
        <v>Lífeyrissj. starfsm. Akureyrarb.</v>
      </c>
      <c r="C4870" t="s">
        <v>274</v>
      </c>
      <c r="D4870" t="s">
        <v>205</v>
      </c>
      <c r="E4870" t="s">
        <v>275</v>
      </c>
      <c r="F4870" t="s">
        <v>55</v>
      </c>
      <c r="G4870" s="8" t="s">
        <v>420</v>
      </c>
      <c r="H4870" t="s">
        <v>56</v>
      </c>
      <c r="K4870" s="20">
        <v>29.2</v>
      </c>
      <c r="L4870" s="7">
        <v>14569496826</v>
      </c>
      <c r="M4870" s="7">
        <v>46271787</v>
      </c>
      <c r="N4870" s="7">
        <v>1160288032</v>
      </c>
      <c r="O4870" s="20" t="str">
        <f t="shared" si="154"/>
        <v/>
      </c>
    </row>
    <row r="4871" spans="1:15">
      <c r="A4871" s="20" t="str">
        <f t="shared" si="153"/>
        <v>Lífeyrissjóður starfsmanna Búnaðarbanka ÍslandsSamtryggingardeild</v>
      </c>
      <c r="B4871" s="20" t="str">
        <f>_xlfn.IFNA(INDEX(Listi!$AI:$AI,MATCH(C4871,Listi!$AJ:$AJ,0)),INDEX(Listi!T:T,MATCH(C4871,Listi!U:U,0)))</f>
        <v>Lífeyrissj. starfsm. Búnaðarb.Ísl.</v>
      </c>
      <c r="C4871" t="s">
        <v>254</v>
      </c>
      <c r="D4871" t="s">
        <v>205</v>
      </c>
      <c r="E4871" t="s">
        <v>275</v>
      </c>
      <c r="F4871" t="s">
        <v>55</v>
      </c>
      <c r="G4871" s="8" t="s">
        <v>420</v>
      </c>
      <c r="H4871" t="s">
        <v>56</v>
      </c>
      <c r="K4871" s="20">
        <v>16.170000000000002</v>
      </c>
      <c r="L4871" s="7">
        <v>27921283000</v>
      </c>
      <c r="M4871" s="7">
        <v>7378000</v>
      </c>
      <c r="N4871" s="7">
        <v>1535577000</v>
      </c>
      <c r="O4871" s="20" t="str">
        <f t="shared" si="154"/>
        <v/>
      </c>
    </row>
    <row r="4872" spans="1:15">
      <c r="A4872" s="20" t="str">
        <f t="shared" si="153"/>
        <v>Lífeyrissjóður starfsmanna ReykjavíkurborgarSamtryggingardeild</v>
      </c>
      <c r="B4872" s="20" t="str">
        <f>_xlfn.IFNA(INDEX(Listi!$AI:$AI,MATCH(C4872,Listi!$AJ:$AJ,0)),INDEX(Listi!T:T,MATCH(C4872,Listi!U:U,0)))</f>
        <v>Lífeyrissj. starfsm. Reykjav.</v>
      </c>
      <c r="C4872" t="s">
        <v>255</v>
      </c>
      <c r="D4872" t="s">
        <v>205</v>
      </c>
      <c r="E4872" t="s">
        <v>275</v>
      </c>
      <c r="F4872" t="s">
        <v>55</v>
      </c>
      <c r="G4872" s="8" t="s">
        <v>420</v>
      </c>
      <c r="H4872" t="s">
        <v>56</v>
      </c>
      <c r="K4872" s="189">
        <v>25.9</v>
      </c>
      <c r="L4872" s="7">
        <v>92450251598</v>
      </c>
      <c r="M4872" s="7">
        <v>217604296</v>
      </c>
      <c r="N4872" s="7">
        <v>6195210428</v>
      </c>
      <c r="O4872" s="20" t="str">
        <f t="shared" si="154"/>
        <v/>
      </c>
    </row>
    <row r="4873" spans="1:15">
      <c r="A4873" s="20" t="str">
        <f t="shared" si="153"/>
        <v>Lífeyrissjóður starfsmanna ríkisinsA-deild</v>
      </c>
      <c r="B4873" s="20" t="str">
        <f>_xlfn.IFNA(INDEX(Listi!$AI:$AI,MATCH(C4873,Listi!$AJ:$AJ,0)),INDEX(Listi!T:T,MATCH(C4873,Listi!U:U,0)))</f>
        <v>LSR</v>
      </c>
      <c r="C4873" t="s">
        <v>256</v>
      </c>
      <c r="D4873" t="s">
        <v>257</v>
      </c>
      <c r="E4873" t="s">
        <v>275</v>
      </c>
      <c r="F4873" t="s">
        <v>55</v>
      </c>
      <c r="G4873" s="8" t="s">
        <v>420</v>
      </c>
      <c r="H4873" t="s">
        <v>56</v>
      </c>
      <c r="K4873" s="20">
        <v>49.3</v>
      </c>
      <c r="L4873" s="7">
        <v>1024402726080</v>
      </c>
      <c r="M4873" s="7">
        <v>38030413328</v>
      </c>
      <c r="N4873" s="7">
        <v>13011563069</v>
      </c>
      <c r="O4873" s="20" t="str">
        <f t="shared" si="154"/>
        <v/>
      </c>
    </row>
    <row r="4874" spans="1:15">
      <c r="A4874" s="20" t="str">
        <f t="shared" si="153"/>
        <v>Lífeyrissjóður starfsmanna ríkisinsB-deild</v>
      </c>
      <c r="B4874" s="20" t="str">
        <f>_xlfn.IFNA(INDEX(Listi!$AI:$AI,MATCH(C4874,Listi!$AJ:$AJ,0)),INDEX(Listi!T:T,MATCH(C4874,Listi!U:U,0)))</f>
        <v>LSR</v>
      </c>
      <c r="C4874" t="s">
        <v>256</v>
      </c>
      <c r="D4874" t="s">
        <v>218</v>
      </c>
      <c r="E4874" t="s">
        <v>275</v>
      </c>
      <c r="F4874" t="s">
        <v>55</v>
      </c>
      <c r="G4874" s="8" t="s">
        <v>420</v>
      </c>
      <c r="H4874" t="s">
        <v>56</v>
      </c>
      <c r="K4874" s="20">
        <v>56.2</v>
      </c>
      <c r="L4874" s="7">
        <v>297381500048</v>
      </c>
      <c r="M4874" s="7">
        <v>1364474032</v>
      </c>
      <c r="N4874" s="7">
        <v>62409553231</v>
      </c>
      <c r="O4874" s="20" t="str">
        <f t="shared" si="154"/>
        <v/>
      </c>
    </row>
    <row r="4875" spans="1:15">
      <c r="A4875" s="20" t="str">
        <f t="shared" si="153"/>
        <v>Lífeyrissjóður starfsmanna ríkisinsLeið I</v>
      </c>
      <c r="B4875" s="20" t="str">
        <f>_xlfn.IFNA(INDEX(Listi!$AI:$AI,MATCH(C4875,Listi!$AJ:$AJ,0)),INDEX(Listi!T:T,MATCH(C4875,Listi!U:U,0)))</f>
        <v>LSR</v>
      </c>
      <c r="C4875" t="s">
        <v>256</v>
      </c>
      <c r="D4875" t="s">
        <v>258</v>
      </c>
      <c r="E4875" t="s">
        <v>276</v>
      </c>
      <c r="F4875" t="s">
        <v>55</v>
      </c>
      <c r="G4875" s="8" t="s">
        <v>420</v>
      </c>
      <c r="H4875" t="s">
        <v>56</v>
      </c>
      <c r="K4875" s="20">
        <v>91.8</v>
      </c>
      <c r="L4875" s="7">
        <v>11704214939</v>
      </c>
      <c r="M4875" s="7">
        <v>547428342</v>
      </c>
      <c r="N4875" s="7">
        <v>195323403</v>
      </c>
      <c r="O4875" s="20" t="str">
        <f t="shared" si="154"/>
        <v/>
      </c>
    </row>
    <row r="4876" spans="1:15">
      <c r="A4876" s="20" t="str">
        <f t="shared" si="153"/>
        <v>Lífeyrissjóður starfsmanna ríkisinsLeið II</v>
      </c>
      <c r="B4876" s="20" t="str">
        <f>_xlfn.IFNA(INDEX(Listi!$AI:$AI,MATCH(C4876,Listi!$AJ:$AJ,0)),INDEX(Listi!T:T,MATCH(C4876,Listi!U:U,0)))</f>
        <v>LSR</v>
      </c>
      <c r="C4876" t="s">
        <v>256</v>
      </c>
      <c r="D4876" t="s">
        <v>259</v>
      </c>
      <c r="E4876" t="s">
        <v>276</v>
      </c>
      <c r="F4876" t="s">
        <v>55</v>
      </c>
      <c r="G4876" s="8" t="s">
        <v>420</v>
      </c>
      <c r="H4876" t="s">
        <v>56</v>
      </c>
      <c r="K4876" s="20">
        <v>80.099999999999994</v>
      </c>
      <c r="L4876" s="7">
        <v>3365164594</v>
      </c>
      <c r="M4876" s="7">
        <v>379849453</v>
      </c>
      <c r="N4876" s="7">
        <v>93142056</v>
      </c>
      <c r="O4876" s="20" t="str">
        <f t="shared" si="154"/>
        <v/>
      </c>
    </row>
    <row r="4877" spans="1:15">
      <c r="A4877" s="20" t="str">
        <f t="shared" si="153"/>
        <v>Lífeyrissjóður starfsmanna ríkisinsLeið III</v>
      </c>
      <c r="B4877" s="20" t="str">
        <f>_xlfn.IFNA(INDEX(Listi!$AI:$AI,MATCH(C4877,Listi!$AJ:$AJ,0)),INDEX(Listi!T:T,MATCH(C4877,Listi!U:U,0)))</f>
        <v>LSR</v>
      </c>
      <c r="C4877" t="s">
        <v>256</v>
      </c>
      <c r="D4877" t="s">
        <v>260</v>
      </c>
      <c r="E4877" t="s">
        <v>276</v>
      </c>
      <c r="F4877" t="s">
        <v>55</v>
      </c>
      <c r="G4877" s="8" t="s">
        <v>420</v>
      </c>
      <c r="H4877" t="s">
        <v>56</v>
      </c>
      <c r="K4877" s="20">
        <v>0</v>
      </c>
      <c r="L4877" s="7">
        <v>9959294621</v>
      </c>
      <c r="M4877" s="7">
        <v>743287481</v>
      </c>
      <c r="N4877" s="7">
        <v>349903833</v>
      </c>
      <c r="O4877" s="20" t="str">
        <f t="shared" si="154"/>
        <v/>
      </c>
    </row>
    <row r="4878" spans="1:15">
      <c r="A4878" s="20" t="str">
        <f t="shared" si="153"/>
        <v>Lífeyrissjóður Tannlæknafél ÍslDeild I/Séreign</v>
      </c>
      <c r="B4878" s="20" t="str">
        <f>_xlfn.IFNA(INDEX(Listi!$AI:$AI,MATCH(C4878,Listi!$AJ:$AJ,0)),INDEX(Listi!T:T,MATCH(C4878,Listi!U:U,0)))</f>
        <v>Lífeyrissj. Tannlækna</v>
      </c>
      <c r="C4878" t="s">
        <v>261</v>
      </c>
      <c r="D4878" t="s">
        <v>207</v>
      </c>
      <c r="E4878" t="s">
        <v>276</v>
      </c>
      <c r="F4878" t="s">
        <v>55</v>
      </c>
      <c r="G4878" s="8" t="s">
        <v>420</v>
      </c>
      <c r="H4878" t="s">
        <v>56</v>
      </c>
      <c r="K4878" s="20">
        <v>44.89</v>
      </c>
      <c r="L4878" s="7">
        <v>6768408488</v>
      </c>
      <c r="M4878" s="7">
        <v>272759192</v>
      </c>
      <c r="N4878" s="7">
        <v>153838058</v>
      </c>
      <c r="O4878" s="20" t="str">
        <f t="shared" si="154"/>
        <v/>
      </c>
    </row>
    <row r="4879" spans="1:15">
      <c r="A4879" s="20" t="str">
        <f t="shared" si="153"/>
        <v>Lífeyrissjóður Tannlæknafél ÍslSamtryggingardeild</v>
      </c>
      <c r="B4879" s="20" t="str">
        <f>_xlfn.IFNA(INDEX(Listi!$AI:$AI,MATCH(C4879,Listi!$AJ:$AJ,0)),INDEX(Listi!T:T,MATCH(C4879,Listi!U:U,0)))</f>
        <v>Lífeyrissj. Tannlækna</v>
      </c>
      <c r="C4879" t="s">
        <v>261</v>
      </c>
      <c r="D4879" t="s">
        <v>205</v>
      </c>
      <c r="E4879" t="s">
        <v>275</v>
      </c>
      <c r="F4879" t="s">
        <v>55</v>
      </c>
      <c r="G4879" s="8" t="s">
        <v>420</v>
      </c>
      <c r="H4879" t="s">
        <v>56</v>
      </c>
      <c r="K4879" s="20">
        <v>44.31</v>
      </c>
      <c r="L4879" s="7">
        <v>2241251214</v>
      </c>
      <c r="M4879" s="7">
        <v>112827287</v>
      </c>
      <c r="N4879" s="7">
        <v>17930159</v>
      </c>
      <c r="O4879" s="20" t="str">
        <f t="shared" si="154"/>
        <v/>
      </c>
    </row>
    <row r="4880" spans="1:15">
      <c r="A4880" s="20" t="str">
        <f t="shared" si="153"/>
        <v>Lífeyrissjóður verslunarmannaÆvileið 1</v>
      </c>
      <c r="B4880" s="20" t="str">
        <f>_xlfn.IFNA(INDEX(Listi!$AI:$AI,MATCH(C4880,Listi!$AJ:$AJ,0)),INDEX(Listi!T:T,MATCH(C4880,Listi!U:U,0)))</f>
        <v>Lífeyrissj. Verslunarm.</v>
      </c>
      <c r="C4880" t="s">
        <v>206</v>
      </c>
      <c r="D4880" t="s">
        <v>310</v>
      </c>
      <c r="E4880" t="s">
        <v>276</v>
      </c>
      <c r="F4880" t="s">
        <v>55</v>
      </c>
      <c r="G4880" s="8" t="s">
        <v>420</v>
      </c>
      <c r="H4880" t="s">
        <v>56</v>
      </c>
      <c r="K4880" s="20">
        <v>58.8</v>
      </c>
      <c r="L4880" s="7">
        <v>2860479562</v>
      </c>
      <c r="M4880" s="7">
        <v>819651283</v>
      </c>
      <c r="N4880" s="7">
        <v>12562366</v>
      </c>
      <c r="O4880" s="20" t="str">
        <f t="shared" si="154"/>
        <v/>
      </c>
    </row>
    <row r="4881" spans="1:16">
      <c r="A4881" s="20" t="str">
        <f t="shared" si="153"/>
        <v>Lífeyrissjóður verslunarmannaÆvileið 2</v>
      </c>
      <c r="B4881" s="20" t="str">
        <f>_xlfn.IFNA(INDEX(Listi!$AI:$AI,MATCH(C4881,Listi!$AJ:$AJ,0)),INDEX(Listi!T:T,MATCH(C4881,Listi!U:U,0)))</f>
        <v>Lífeyrissj. Verslunarm.</v>
      </c>
      <c r="C4881" t="s">
        <v>206</v>
      </c>
      <c r="D4881" t="s">
        <v>309</v>
      </c>
      <c r="E4881" t="s">
        <v>276</v>
      </c>
      <c r="F4881" t="s">
        <v>55</v>
      </c>
      <c r="G4881" s="8" t="s">
        <v>420</v>
      </c>
      <c r="H4881" t="s">
        <v>56</v>
      </c>
      <c r="K4881" s="20">
        <v>35.799999999999997</v>
      </c>
      <c r="L4881" s="7">
        <v>2325064159</v>
      </c>
      <c r="M4881" s="7">
        <v>465663194</v>
      </c>
      <c r="N4881" s="7">
        <v>32037995</v>
      </c>
      <c r="O4881" s="20" t="str">
        <f t="shared" si="154"/>
        <v/>
      </c>
    </row>
    <row r="4882" spans="1:16">
      <c r="A4882" s="20" t="str">
        <f t="shared" si="153"/>
        <v>Lífeyrissjóður verslunarmannaÆvileið 3</v>
      </c>
      <c r="B4882" s="20" t="str">
        <f>_xlfn.IFNA(INDEX(Listi!$AI:$AI,MATCH(C4882,Listi!$AJ:$AJ,0)),INDEX(Listi!T:T,MATCH(C4882,Listi!U:U,0)))</f>
        <v>Lífeyrissj. Verslunarm.</v>
      </c>
      <c r="C4882" t="s">
        <v>206</v>
      </c>
      <c r="D4882" t="s">
        <v>308</v>
      </c>
      <c r="E4882" t="s">
        <v>276</v>
      </c>
      <c r="F4882" t="s">
        <v>55</v>
      </c>
      <c r="G4882" s="8" t="s">
        <v>420</v>
      </c>
      <c r="H4882" t="s">
        <v>56</v>
      </c>
      <c r="K4882" s="189">
        <v>22.1</v>
      </c>
      <c r="L4882" s="7">
        <v>1567402319</v>
      </c>
      <c r="M4882" s="7">
        <v>325961302</v>
      </c>
      <c r="N4882" s="7">
        <v>60283998</v>
      </c>
      <c r="O4882" s="20" t="str">
        <f t="shared" si="154"/>
        <v/>
      </c>
    </row>
    <row r="4883" spans="1:16">
      <c r="A4883" s="20" t="str">
        <f t="shared" si="153"/>
        <v>Lífeyrissjóður verslunarmannaDeild I/Séreign</v>
      </c>
      <c r="B4883" s="20" t="str">
        <f>_xlfn.IFNA(INDEX(Listi!$AI:$AI,MATCH(C4883,Listi!$AJ:$AJ,0)),INDEX(Listi!T:T,MATCH(C4883,Listi!U:U,0)))</f>
        <v>Lífeyrissj. Verslunarm.</v>
      </c>
      <c r="C4883" t="s">
        <v>206</v>
      </c>
      <c r="D4883" t="s">
        <v>207</v>
      </c>
      <c r="E4883" t="s">
        <v>276</v>
      </c>
      <c r="F4883" t="s">
        <v>55</v>
      </c>
      <c r="G4883" s="8" t="s">
        <v>420</v>
      </c>
      <c r="H4883" t="s">
        <v>56</v>
      </c>
      <c r="K4883" s="20">
        <v>53.8</v>
      </c>
      <c r="L4883" s="7">
        <v>19785724399</v>
      </c>
      <c r="M4883" s="7">
        <v>729937912</v>
      </c>
      <c r="N4883" s="7">
        <v>458382791</v>
      </c>
      <c r="O4883" s="20" t="str">
        <f t="shared" si="154"/>
        <v/>
      </c>
    </row>
    <row r="4884" spans="1:16">
      <c r="A4884" s="20" t="str">
        <f t="shared" si="153"/>
        <v>Lífeyrissjóður verslunarmannaSamtryggingardeild</v>
      </c>
      <c r="B4884" s="20" t="str">
        <f>_xlfn.IFNA(INDEX(Listi!$AI:$AI,MATCH(C4884,Listi!$AJ:$AJ,0)),INDEX(Listi!T:T,MATCH(C4884,Listi!U:U,0)))</f>
        <v>Lífeyrissj. Verslunarm.</v>
      </c>
      <c r="C4884" t="s">
        <v>206</v>
      </c>
      <c r="D4884" t="s">
        <v>205</v>
      </c>
      <c r="E4884" t="s">
        <v>275</v>
      </c>
      <c r="F4884" t="s">
        <v>55</v>
      </c>
      <c r="G4884" s="8" t="s">
        <v>420</v>
      </c>
      <c r="H4884" t="s">
        <v>56</v>
      </c>
      <c r="K4884" s="20">
        <v>53.8</v>
      </c>
      <c r="L4884" s="7">
        <v>1174592806906</v>
      </c>
      <c r="M4884" s="7">
        <v>35794261112</v>
      </c>
      <c r="N4884" s="7">
        <v>21965137185</v>
      </c>
      <c r="O4884" s="20" t="str">
        <f t="shared" si="154"/>
        <v/>
      </c>
    </row>
    <row r="4885" spans="1:16">
      <c r="A4885" s="20" t="str">
        <f t="shared" si="153"/>
        <v>Lífeyrissjóður VestmannaeyjaSafn I</v>
      </c>
      <c r="B4885" s="20" t="str">
        <f>_xlfn.IFNA(INDEX(Listi!$AI:$AI,MATCH(C4885,Listi!$AJ:$AJ,0)),INDEX(Listi!T:T,MATCH(C4885,Listi!U:U,0)))</f>
        <v>Lífeyrissj. Vestm.</v>
      </c>
      <c r="C4885" t="s">
        <v>262</v>
      </c>
      <c r="D4885" t="s">
        <v>210</v>
      </c>
      <c r="E4885" t="s">
        <v>276</v>
      </c>
      <c r="F4885" t="s">
        <v>55</v>
      </c>
      <c r="G4885" s="8" t="s">
        <v>420</v>
      </c>
      <c r="H4885" t="s">
        <v>56</v>
      </c>
      <c r="K4885" s="20">
        <v>38.6</v>
      </c>
      <c r="L4885" s="7">
        <v>381311221</v>
      </c>
      <c r="M4885" s="7">
        <v>44104006</v>
      </c>
      <c r="N4885" s="7">
        <v>13592960</v>
      </c>
      <c r="O4885" s="20" t="str">
        <f t="shared" si="154"/>
        <v/>
      </c>
    </row>
    <row r="4886" spans="1:16">
      <c r="A4886" s="20" t="str">
        <f t="shared" si="153"/>
        <v>Lífeyrissjóður VestmannaeyjaSafn II</v>
      </c>
      <c r="B4886" s="20" t="str">
        <f>_xlfn.IFNA(INDEX(Listi!$AI:$AI,MATCH(C4886,Listi!$AJ:$AJ,0)),INDEX(Listi!T:T,MATCH(C4886,Listi!U:U,0)))</f>
        <v>Lífeyrissj. Vestm.</v>
      </c>
      <c r="C4886" t="s">
        <v>262</v>
      </c>
      <c r="D4886" t="s">
        <v>211</v>
      </c>
      <c r="E4886" t="s">
        <v>276</v>
      </c>
      <c r="F4886" t="s">
        <v>55</v>
      </c>
      <c r="G4886" s="8" t="s">
        <v>420</v>
      </c>
      <c r="H4886" t="s">
        <v>56</v>
      </c>
      <c r="K4886" s="20">
        <v>55.1</v>
      </c>
      <c r="L4886" s="7">
        <v>571440191</v>
      </c>
      <c r="M4886" s="7">
        <v>40240404</v>
      </c>
      <c r="N4886" s="7">
        <v>18659289</v>
      </c>
      <c r="O4886" s="20" t="str">
        <f t="shared" si="154"/>
        <v/>
      </c>
      <c r="P4886" s="16" t="s">
        <v>151</v>
      </c>
    </row>
    <row r="4887" spans="1:16">
      <c r="A4887" s="20" t="str">
        <f t="shared" si="153"/>
        <v>Lífeyrissjóður VestmannaeyjaSamtryggingardeild</v>
      </c>
      <c r="B4887" s="20" t="str">
        <f>_xlfn.IFNA(INDEX(Listi!$AI:$AI,MATCH(C4887,Listi!$AJ:$AJ,0)),INDEX(Listi!T:T,MATCH(C4887,Listi!U:U,0)))</f>
        <v>Lífeyrissj. Vestm.</v>
      </c>
      <c r="C4887" t="s">
        <v>262</v>
      </c>
      <c r="D4887" t="s">
        <v>205</v>
      </c>
      <c r="E4887" t="s">
        <v>275</v>
      </c>
      <c r="F4887" t="s">
        <v>55</v>
      </c>
      <c r="G4887" s="8" t="s">
        <v>420</v>
      </c>
      <c r="H4887" t="s">
        <v>56</v>
      </c>
      <c r="K4887" s="20">
        <v>47</v>
      </c>
      <c r="L4887" s="7">
        <v>85198020532</v>
      </c>
      <c r="M4887" s="7">
        <v>1944643004</v>
      </c>
      <c r="N4887" s="7">
        <v>2198060399</v>
      </c>
      <c r="O4887" s="20" t="str">
        <f t="shared" si="154"/>
        <v/>
      </c>
    </row>
    <row r="4888" spans="1:16">
      <c r="A4888" s="20" t="str">
        <f t="shared" si="153"/>
        <v>Lífsval - lífeyrissparnaðurLífsval 1</v>
      </c>
      <c r="B4888" s="20" t="str">
        <f>_xlfn.IFNA(INDEX(Listi!$AI:$AI,MATCH(C4888,Listi!$AJ:$AJ,0)),INDEX(Listi!T:T,MATCH(C4888,Listi!U:U,0)))</f>
        <v>Lífsval</v>
      </c>
      <c r="C4888" t="s">
        <v>263</v>
      </c>
      <c r="D4888" t="s">
        <v>264</v>
      </c>
      <c r="E4888" t="s">
        <v>276</v>
      </c>
      <c r="F4888" t="s">
        <v>55</v>
      </c>
      <c r="G4888" s="8" t="s">
        <v>420</v>
      </c>
      <c r="H4888" t="s">
        <v>56</v>
      </c>
      <c r="K4888" s="20">
        <v>0</v>
      </c>
      <c r="L4888" s="7">
        <v>1792991246</v>
      </c>
      <c r="M4888" s="7">
        <v>203244065</v>
      </c>
      <c r="N4888" s="7">
        <v>81003579</v>
      </c>
      <c r="O4888" s="20" t="str">
        <f t="shared" si="154"/>
        <v/>
      </c>
    </row>
    <row r="4889" spans="1:16">
      <c r="A4889" s="20" t="str">
        <f t="shared" si="153"/>
        <v>Lífsval - lífeyrissparnaðurLífsval 2</v>
      </c>
      <c r="B4889" s="20" t="str">
        <f>_xlfn.IFNA(INDEX(Listi!$AI:$AI,MATCH(C4889,Listi!$AJ:$AJ,0)),INDEX(Listi!T:T,MATCH(C4889,Listi!U:U,0)))</f>
        <v>Lífsval</v>
      </c>
      <c r="C4889" t="s">
        <v>263</v>
      </c>
      <c r="D4889" t="s">
        <v>265</v>
      </c>
      <c r="E4889" t="s">
        <v>276</v>
      </c>
      <c r="F4889" t="s">
        <v>55</v>
      </c>
      <c r="G4889" s="8" t="s">
        <v>420</v>
      </c>
      <c r="H4889" t="s">
        <v>56</v>
      </c>
      <c r="K4889" s="20">
        <v>50.3</v>
      </c>
      <c r="L4889" s="7">
        <v>79660340</v>
      </c>
      <c r="M4889" s="7">
        <v>14369045</v>
      </c>
      <c r="N4889" s="7">
        <v>2695304</v>
      </c>
      <c r="O4889" s="20" t="str">
        <f t="shared" si="154"/>
        <v/>
      </c>
    </row>
    <row r="4890" spans="1:16">
      <c r="A4890" s="20" t="str">
        <f t="shared" ref="A4890:A4951" si="155">CONCATENATE(C4890,D4890)</f>
        <v>Lífsval - lífeyrissparnaðurLífsval 3</v>
      </c>
      <c r="B4890" s="20" t="str">
        <f>_xlfn.IFNA(INDEX(Listi!$AI:$AI,MATCH(C4890,Listi!$AJ:$AJ,0)),INDEX(Listi!T:T,MATCH(C4890,Listi!U:U,0)))</f>
        <v>Lífsval</v>
      </c>
      <c r="C4890" t="s">
        <v>263</v>
      </c>
      <c r="D4890" t="s">
        <v>266</v>
      </c>
      <c r="E4890" t="s">
        <v>276</v>
      </c>
      <c r="F4890" t="s">
        <v>55</v>
      </c>
      <c r="G4890" s="8" t="s">
        <v>420</v>
      </c>
      <c r="H4890" t="s">
        <v>56</v>
      </c>
      <c r="K4890" s="20">
        <v>68</v>
      </c>
      <c r="L4890" s="7">
        <v>131239774</v>
      </c>
      <c r="M4890" s="7">
        <v>16635787</v>
      </c>
      <c r="N4890" s="7">
        <v>3548138</v>
      </c>
      <c r="O4890" s="20" t="str">
        <f t="shared" si="154"/>
        <v/>
      </c>
    </row>
    <row r="4891" spans="1:16">
      <c r="A4891" s="20" t="str">
        <f t="shared" si="155"/>
        <v>Lífsval - lífeyrissparnaðurLífsval 4</v>
      </c>
      <c r="B4891" s="20" t="str">
        <f>_xlfn.IFNA(INDEX(Listi!$AI:$AI,MATCH(C4891,Listi!$AJ:$AJ,0)),INDEX(Listi!T:T,MATCH(C4891,Listi!U:U,0)))</f>
        <v>Lífsval</v>
      </c>
      <c r="C4891" t="s">
        <v>263</v>
      </c>
      <c r="D4891" t="s">
        <v>267</v>
      </c>
      <c r="E4891" t="s">
        <v>276</v>
      </c>
      <c r="F4891" t="s">
        <v>55</v>
      </c>
      <c r="G4891" s="8" t="s">
        <v>420</v>
      </c>
      <c r="H4891" t="s">
        <v>56</v>
      </c>
      <c r="K4891" s="20">
        <v>83.4</v>
      </c>
      <c r="L4891" s="7">
        <v>71752064</v>
      </c>
      <c r="M4891" s="7">
        <v>15238959</v>
      </c>
      <c r="N4891" s="7">
        <v>2058992</v>
      </c>
      <c r="O4891" s="20" t="str">
        <f t="shared" si="154"/>
        <v/>
      </c>
    </row>
    <row r="4892" spans="1:16">
      <c r="A4892" s="20" t="str">
        <f t="shared" si="155"/>
        <v>Lífsverk lífeyrissjóðurLífsverk I/Séreign</v>
      </c>
      <c r="B4892" s="20" t="str">
        <f>_xlfn.IFNA(INDEX(Listi!$AI:$AI,MATCH(C4892,Listi!$AJ:$AJ,0)),INDEX(Listi!T:T,MATCH(C4892,Listi!U:U,0)))</f>
        <v xml:space="preserve">Lífsverk  </v>
      </c>
      <c r="C4892" t="s">
        <v>268</v>
      </c>
      <c r="D4892" t="s">
        <v>269</v>
      </c>
      <c r="E4892" t="s">
        <v>276</v>
      </c>
      <c r="F4892" t="s">
        <v>55</v>
      </c>
      <c r="G4892" s="8" t="s">
        <v>420</v>
      </c>
      <c r="H4892" t="s">
        <v>56</v>
      </c>
      <c r="K4892" s="20">
        <v>60.8</v>
      </c>
      <c r="L4892" s="7">
        <v>4582957000</v>
      </c>
      <c r="M4892" s="7">
        <v>635926000</v>
      </c>
      <c r="N4892" s="7">
        <v>22708000</v>
      </c>
      <c r="O4892" s="20" t="str">
        <f t="shared" si="154"/>
        <v/>
      </c>
    </row>
    <row r="4893" spans="1:16">
      <c r="A4893" s="20" t="str">
        <f t="shared" si="155"/>
        <v>Lífsverk lífeyrissjóðurLífsverk II/Séreign</v>
      </c>
      <c r="B4893" s="20" t="str">
        <f>_xlfn.IFNA(INDEX(Listi!$AI:$AI,MATCH(C4893,Listi!$AJ:$AJ,0)),INDEX(Listi!T:T,MATCH(C4893,Listi!U:U,0)))</f>
        <v xml:space="preserve">Lífsverk  </v>
      </c>
      <c r="C4893" t="s">
        <v>268</v>
      </c>
      <c r="D4893" t="s">
        <v>270</v>
      </c>
      <c r="E4893" t="s">
        <v>276</v>
      </c>
      <c r="F4893" t="s">
        <v>55</v>
      </c>
      <c r="G4893" s="8" t="s">
        <v>420</v>
      </c>
      <c r="H4893" t="s">
        <v>56</v>
      </c>
      <c r="K4893" s="20">
        <v>41.8</v>
      </c>
      <c r="L4893" s="7">
        <v>23735073000</v>
      </c>
      <c r="M4893" s="7">
        <v>2073571000</v>
      </c>
      <c r="N4893" s="7">
        <v>249365000</v>
      </c>
      <c r="O4893" s="20" t="str">
        <f t="shared" si="154"/>
        <v/>
      </c>
    </row>
    <row r="4894" spans="1:16">
      <c r="A4894" s="20" t="str">
        <f t="shared" si="155"/>
        <v>Lífsverk lífeyrissjóðurLífsverk III/Séreign</v>
      </c>
      <c r="B4894" s="20" t="str">
        <f>_xlfn.IFNA(INDEX(Listi!$AI:$AI,MATCH(C4894,Listi!$AJ:$AJ,0)),INDEX(Listi!T:T,MATCH(C4894,Listi!U:U,0)))</f>
        <v xml:space="preserve">Lífsverk  </v>
      </c>
      <c r="C4894" t="s">
        <v>268</v>
      </c>
      <c r="D4894" t="s">
        <v>271</v>
      </c>
      <c r="E4894" t="s">
        <v>276</v>
      </c>
      <c r="F4894" t="s">
        <v>55</v>
      </c>
      <c r="G4894" s="8" t="s">
        <v>420</v>
      </c>
      <c r="H4894" t="s">
        <v>56</v>
      </c>
      <c r="K4894" s="189">
        <v>31.8</v>
      </c>
      <c r="L4894" s="7">
        <v>653814000</v>
      </c>
      <c r="M4894" s="7">
        <v>105107000</v>
      </c>
      <c r="N4894" s="7">
        <v>2613000</v>
      </c>
      <c r="O4894" s="20" t="str">
        <f t="shared" si="154"/>
        <v/>
      </c>
    </row>
    <row r="4895" spans="1:16">
      <c r="A4895" s="20" t="str">
        <f t="shared" si="155"/>
        <v>Lífsverk lífeyrissjóðurSamtryggingardeild</v>
      </c>
      <c r="B4895" s="20" t="str">
        <f>_xlfn.IFNA(INDEX(Listi!$AI:$AI,MATCH(C4895,Listi!$AJ:$AJ,0)),INDEX(Listi!T:T,MATCH(C4895,Listi!U:U,0)))</f>
        <v xml:space="preserve">Lífsverk  </v>
      </c>
      <c r="C4895" t="s">
        <v>268</v>
      </c>
      <c r="D4895" t="s">
        <v>205</v>
      </c>
      <c r="E4895" t="s">
        <v>275</v>
      </c>
      <c r="F4895" s="8" t="s">
        <v>55</v>
      </c>
      <c r="G4895" s="8" t="s">
        <v>420</v>
      </c>
      <c r="H4895" t="s">
        <v>56</v>
      </c>
      <c r="K4895" s="20">
        <v>41</v>
      </c>
      <c r="L4895" s="7">
        <v>120542527000</v>
      </c>
      <c r="M4895" s="7">
        <v>4397803000</v>
      </c>
      <c r="N4895" s="7">
        <v>1423151000</v>
      </c>
      <c r="O4895" s="20" t="str">
        <f t="shared" si="154"/>
        <v/>
      </c>
    </row>
    <row r="4896" spans="1:16">
      <c r="A4896" s="20" t="str">
        <f t="shared" si="155"/>
        <v>Söfnunarsjóður lífeyrisréttindaDeild I/Innlán</v>
      </c>
      <c r="B4896" s="20" t="str">
        <f>_xlfn.IFNA(INDEX(Listi!$AI:$AI,MATCH(C4896,Listi!$AJ:$AJ,0)),INDEX(Listi!T:T,MATCH(C4896,Listi!U:U,0)))</f>
        <v>Söfnunarsj.</v>
      </c>
      <c r="C4896" t="s">
        <v>272</v>
      </c>
      <c r="D4896" t="s">
        <v>273</v>
      </c>
      <c r="E4896" t="s">
        <v>276</v>
      </c>
      <c r="F4896" s="8" t="s">
        <v>55</v>
      </c>
      <c r="G4896" s="8" t="s">
        <v>420</v>
      </c>
      <c r="H4896" t="s">
        <v>56</v>
      </c>
      <c r="K4896" s="20">
        <v>0</v>
      </c>
      <c r="L4896" s="7">
        <v>2001731914</v>
      </c>
      <c r="M4896" s="7">
        <v>133561634</v>
      </c>
      <c r="N4896" s="7">
        <v>44803565</v>
      </c>
      <c r="O4896" s="20" t="str">
        <f t="shared" si="154"/>
        <v/>
      </c>
    </row>
    <row r="4897" spans="1:15">
      <c r="A4897" s="20" t="str">
        <f t="shared" si="155"/>
        <v>Söfnunarsjóður lífeyrisréttindaDeild III/Séreign</v>
      </c>
      <c r="B4897" s="20" t="str">
        <f>_xlfn.IFNA(INDEX(Listi!$AI:$AI,MATCH(C4897,Listi!$AJ:$AJ,0)),INDEX(Listi!T:T,MATCH(C4897,Listi!U:U,0)))</f>
        <v>Söfnunarsj.</v>
      </c>
      <c r="C4897" t="s">
        <v>272</v>
      </c>
      <c r="D4897" t="s">
        <v>599</v>
      </c>
      <c r="E4897" t="s">
        <v>276</v>
      </c>
      <c r="F4897" s="8" t="s">
        <v>55</v>
      </c>
      <c r="G4897" s="8" t="s">
        <v>420</v>
      </c>
      <c r="H4897" t="s">
        <v>56</v>
      </c>
      <c r="K4897" s="20">
        <v>100</v>
      </c>
      <c r="L4897" s="7">
        <v>24413085</v>
      </c>
      <c r="M4897" s="7">
        <v>24697577</v>
      </c>
      <c r="N4897" s="7">
        <v>900000</v>
      </c>
      <c r="O4897" s="20" t="str">
        <f t="shared" si="154"/>
        <v/>
      </c>
    </row>
    <row r="4898" spans="1:15">
      <c r="A4898" s="20" t="str">
        <f t="shared" si="155"/>
        <v>Söfnunarsjóður lífeyrisréttindaDeildII/Séreign</v>
      </c>
      <c r="B4898" s="20" t="str">
        <f>_xlfn.IFNA(INDEX(Listi!$AI:$AI,MATCH(C4898,Listi!$AJ:$AJ,0)),INDEX(Listi!T:T,MATCH(C4898,Listi!U:U,0)))</f>
        <v>Söfnunarsj.</v>
      </c>
      <c r="C4898" t="s">
        <v>272</v>
      </c>
      <c r="D4898" t="s">
        <v>586</v>
      </c>
      <c r="E4898" t="s">
        <v>276</v>
      </c>
      <c r="F4898" s="8" t="s">
        <v>55</v>
      </c>
      <c r="G4898" s="8" t="s">
        <v>420</v>
      </c>
      <c r="H4898" t="s">
        <v>56</v>
      </c>
      <c r="K4898" s="189">
        <v>31.5</v>
      </c>
      <c r="L4898" s="7">
        <v>1654616477</v>
      </c>
      <c r="M4898" s="7">
        <v>128539213</v>
      </c>
      <c r="N4898" s="7">
        <v>22846291</v>
      </c>
      <c r="O4898" s="20" t="str">
        <f t="shared" si="154"/>
        <v/>
      </c>
    </row>
    <row r="4899" spans="1:15">
      <c r="A4899" s="20" t="str">
        <f t="shared" si="155"/>
        <v>Söfnunarsjóður lífeyrisréttindaSamtryggingardeild</v>
      </c>
      <c r="B4899" s="20" t="str">
        <f>_xlfn.IFNA(INDEX(Listi!$AI:$AI,MATCH(C4899,Listi!$AJ:$AJ,0)),INDEX(Listi!T:T,MATCH(C4899,Listi!U:U,0)))</f>
        <v>Söfnunarsj.</v>
      </c>
      <c r="C4899" t="s">
        <v>272</v>
      </c>
      <c r="D4899" t="s">
        <v>205</v>
      </c>
      <c r="E4899" t="s">
        <v>275</v>
      </c>
      <c r="F4899" s="8" t="s">
        <v>55</v>
      </c>
      <c r="G4899" s="8" t="s">
        <v>420</v>
      </c>
      <c r="H4899" t="s">
        <v>56</v>
      </c>
      <c r="K4899" s="20">
        <v>44.8</v>
      </c>
      <c r="L4899" s="7">
        <v>238978847889</v>
      </c>
      <c r="M4899" s="7">
        <v>4967193409</v>
      </c>
      <c r="N4899" s="7">
        <v>6076487652</v>
      </c>
      <c r="O4899" s="20" t="str">
        <f t="shared" si="154"/>
        <v/>
      </c>
    </row>
    <row r="4900" spans="1:15">
      <c r="A4900" s="20" t="str">
        <f t="shared" si="155"/>
        <v>Stapi lífeyrissjóðurSafn I</v>
      </c>
      <c r="B4900" s="20" t="str">
        <f>_xlfn.IFNA(INDEX(Listi!$AI:$AI,MATCH(C4900,Listi!$AJ:$AJ,0)),INDEX(Listi!T:T,MATCH(C4900,Listi!U:U,0)))</f>
        <v xml:space="preserve">Stapi  </v>
      </c>
      <c r="C4900" t="s">
        <v>209</v>
      </c>
      <c r="D4900" t="s">
        <v>210</v>
      </c>
      <c r="E4900" t="s">
        <v>276</v>
      </c>
      <c r="F4900" s="8" t="s">
        <v>55</v>
      </c>
      <c r="G4900" s="8" t="s">
        <v>420</v>
      </c>
      <c r="H4900" t="s">
        <v>56</v>
      </c>
      <c r="K4900" s="20">
        <v>46.43</v>
      </c>
      <c r="L4900" s="7">
        <v>2440828925</v>
      </c>
      <c r="M4900" s="7">
        <v>91567233</v>
      </c>
      <c r="N4900" s="7">
        <v>110755602</v>
      </c>
      <c r="O4900" s="20" t="str">
        <f t="shared" si="154"/>
        <v/>
      </c>
    </row>
    <row r="4901" spans="1:15">
      <c r="A4901" s="20" t="str">
        <f t="shared" si="155"/>
        <v>Stapi lífeyrissjóðurSafn II</v>
      </c>
      <c r="B4901" s="20" t="str">
        <f>_xlfn.IFNA(INDEX(Listi!$AI:$AI,MATCH(C4901,Listi!$AJ:$AJ,0)),INDEX(Listi!T:T,MATCH(C4901,Listi!U:U,0)))</f>
        <v xml:space="preserve">Stapi  </v>
      </c>
      <c r="C4901" t="s">
        <v>209</v>
      </c>
      <c r="D4901" t="s">
        <v>211</v>
      </c>
      <c r="E4901" t="s">
        <v>276</v>
      </c>
      <c r="F4901" s="8" t="s">
        <v>55</v>
      </c>
      <c r="G4901" s="8" t="s">
        <v>420</v>
      </c>
      <c r="H4901" t="s">
        <v>56</v>
      </c>
      <c r="K4901" s="20">
        <v>61.5</v>
      </c>
      <c r="L4901" s="7">
        <v>5710890273</v>
      </c>
      <c r="M4901" s="7">
        <v>262001316</v>
      </c>
      <c r="N4901" s="7">
        <v>164209410</v>
      </c>
      <c r="O4901" s="20" t="str">
        <f t="shared" si="154"/>
        <v/>
      </c>
    </row>
    <row r="4902" spans="1:15">
      <c r="A4902" s="20" t="str">
        <f t="shared" si="155"/>
        <v>Stapi lífeyrissjóðurSafn III</v>
      </c>
      <c r="B4902" s="20" t="str">
        <f>_xlfn.IFNA(INDEX(Listi!$AI:$AI,MATCH(C4902,Listi!$AJ:$AJ,0)),INDEX(Listi!T:T,MATCH(C4902,Listi!U:U,0)))</f>
        <v xml:space="preserve">Stapi  </v>
      </c>
      <c r="C4902" t="s">
        <v>209</v>
      </c>
      <c r="D4902" t="s">
        <v>212</v>
      </c>
      <c r="E4902" t="s">
        <v>276</v>
      </c>
      <c r="F4902" s="8" t="s">
        <v>55</v>
      </c>
      <c r="G4902" s="8" t="s">
        <v>420</v>
      </c>
      <c r="H4902" t="s">
        <v>56</v>
      </c>
      <c r="K4902" s="20">
        <v>0</v>
      </c>
      <c r="L4902" s="7">
        <v>268100084</v>
      </c>
      <c r="M4902" s="7">
        <v>24388890</v>
      </c>
      <c r="N4902" s="7">
        <v>9886128</v>
      </c>
      <c r="O4902" s="20" t="str">
        <f t="shared" si="154"/>
        <v/>
      </c>
    </row>
    <row r="4903" spans="1:15">
      <c r="A4903" s="20" t="str">
        <f t="shared" si="155"/>
        <v>Stapi lífeyrissjóðurTryggingardeild</v>
      </c>
      <c r="B4903" s="20" t="str">
        <f>_xlfn.IFNA(INDEX(Listi!$AI:$AI,MATCH(C4903,Listi!$AJ:$AJ,0)),INDEX(Listi!T:T,MATCH(C4903,Listi!U:U,0)))</f>
        <v xml:space="preserve">Stapi  </v>
      </c>
      <c r="C4903" t="s">
        <v>209</v>
      </c>
      <c r="D4903" t="s">
        <v>213</v>
      </c>
      <c r="E4903" t="s">
        <v>275</v>
      </c>
      <c r="F4903" s="8" t="s">
        <v>55</v>
      </c>
      <c r="G4903" s="8" t="s">
        <v>420</v>
      </c>
      <c r="H4903" t="s">
        <v>56</v>
      </c>
      <c r="K4903" s="20">
        <v>43.61</v>
      </c>
      <c r="L4903" s="7">
        <v>348661724246</v>
      </c>
      <c r="M4903" s="7">
        <v>13807615154</v>
      </c>
      <c r="N4903" s="7">
        <v>7912918911</v>
      </c>
      <c r="O4903" s="20" t="str">
        <f t="shared" si="154"/>
        <v/>
      </c>
    </row>
    <row r="4904" spans="1:15">
      <c r="A4904" s="20" t="str">
        <f t="shared" si="155"/>
        <v>Stapi lífeyrissjóðurVarfærnasafnið</v>
      </c>
      <c r="B4904" s="20" t="str">
        <f>_xlfn.IFNA(INDEX(Listi!$AI:$AI,MATCH(C4904,Listi!$AJ:$AJ,0)),INDEX(Listi!T:T,MATCH(C4904,Listi!U:U,0)))</f>
        <v xml:space="preserve">Stapi  </v>
      </c>
      <c r="C4904" t="s">
        <v>209</v>
      </c>
      <c r="D4904" t="s">
        <v>392</v>
      </c>
      <c r="E4904" t="s">
        <v>276</v>
      </c>
      <c r="F4904" s="8" t="s">
        <v>55</v>
      </c>
      <c r="G4904" s="8" t="s">
        <v>420</v>
      </c>
      <c r="H4904" t="s">
        <v>56</v>
      </c>
      <c r="K4904" s="20">
        <v>60.3</v>
      </c>
      <c r="L4904" s="7">
        <v>471986044</v>
      </c>
      <c r="M4904" s="7">
        <v>137399159</v>
      </c>
      <c r="N4904" s="7">
        <v>6994496</v>
      </c>
      <c r="O4904" s="20" t="str">
        <f t="shared" si="154"/>
        <v/>
      </c>
    </row>
    <row r="4905" spans="1:15">
      <c r="A4905" s="20" t="str">
        <f t="shared" si="155"/>
        <v>Almenni lífeyrissjóðurinnÆvisafn I</v>
      </c>
      <c r="B4905" s="20" t="str">
        <f>_xlfn.IFNA(INDEX(Listi!$AI:$AI,MATCH(C4905,Listi!$AJ:$AJ,0)),INDEX(Listi!T:T,MATCH(C4905,Listi!U:U,0)))</f>
        <v xml:space="preserve">Almenni </v>
      </c>
      <c r="C4905" t="s">
        <v>0</v>
      </c>
      <c r="D4905" t="s">
        <v>202</v>
      </c>
      <c r="E4905" t="s">
        <v>276</v>
      </c>
      <c r="F4905" s="8" t="s">
        <v>57</v>
      </c>
      <c r="G4905" s="8" t="s">
        <v>419</v>
      </c>
      <c r="H4905" t="s">
        <v>58</v>
      </c>
      <c r="K4905" s="189">
        <v>16.3</v>
      </c>
      <c r="L4905" s="7">
        <v>43068273823</v>
      </c>
      <c r="M4905" s="7">
        <v>4413720640</v>
      </c>
      <c r="N4905" s="7">
        <v>641257097</v>
      </c>
      <c r="O4905" s="20" t="str">
        <f t="shared" si="154"/>
        <v/>
      </c>
    </row>
    <row r="4906" spans="1:15">
      <c r="A4906" s="20" t="str">
        <f t="shared" si="155"/>
        <v>Almenni lífeyrissjóðurinnÆvisafn II</v>
      </c>
      <c r="B4906" s="20" t="str">
        <f>_xlfn.IFNA(INDEX(Listi!$AI:$AI,MATCH(C4906,Listi!$AJ:$AJ,0)),INDEX(Listi!T:T,MATCH(C4906,Listi!U:U,0)))</f>
        <v xml:space="preserve">Almenni </v>
      </c>
      <c r="C4906" t="s">
        <v>0</v>
      </c>
      <c r="D4906" t="s">
        <v>203</v>
      </c>
      <c r="E4906" t="s">
        <v>276</v>
      </c>
      <c r="F4906" s="8" t="s">
        <v>57</v>
      </c>
      <c r="G4906" s="8" t="s">
        <v>419</v>
      </c>
      <c r="H4906" t="s">
        <v>58</v>
      </c>
      <c r="K4906" s="20">
        <v>29</v>
      </c>
      <c r="L4906" s="7">
        <v>86460235807</v>
      </c>
      <c r="M4906" s="7">
        <v>3970537445</v>
      </c>
      <c r="N4906" s="7">
        <v>1539034493</v>
      </c>
      <c r="O4906" s="20" t="str">
        <f t="shared" si="154"/>
        <v/>
      </c>
    </row>
    <row r="4907" spans="1:15">
      <c r="A4907" s="20" t="str">
        <f t="shared" si="155"/>
        <v>Almenni lífeyrissjóðurinnÆvisafn III</v>
      </c>
      <c r="B4907" s="20" t="str">
        <f>_xlfn.IFNA(INDEX(Listi!$AI:$AI,MATCH(C4907,Listi!$AJ:$AJ,0)),INDEX(Listi!T:T,MATCH(C4907,Listi!U:U,0)))</f>
        <v xml:space="preserve">Almenni </v>
      </c>
      <c r="C4907" t="s">
        <v>0</v>
      </c>
      <c r="D4907" t="s">
        <v>204</v>
      </c>
      <c r="E4907" t="s">
        <v>276</v>
      </c>
      <c r="F4907" s="8" t="s">
        <v>57</v>
      </c>
      <c r="G4907" s="8" t="s">
        <v>419</v>
      </c>
      <c r="H4907" t="s">
        <v>58</v>
      </c>
      <c r="K4907" s="189">
        <v>29.1</v>
      </c>
      <c r="L4907" s="7">
        <v>33890180699</v>
      </c>
      <c r="M4907" s="7">
        <v>1571509194</v>
      </c>
      <c r="N4907" s="7">
        <v>920421683</v>
      </c>
      <c r="O4907" s="20" t="str">
        <f t="shared" si="154"/>
        <v/>
      </c>
    </row>
    <row r="4908" spans="1:15">
      <c r="A4908" s="20" t="str">
        <f t="shared" si="155"/>
        <v>Almenni lífeyrissjóðurinnHúsnæðissafn</v>
      </c>
      <c r="B4908" s="20" t="str">
        <f>_xlfn.IFNA(INDEX(Listi!$AI:$AI,MATCH(C4908,Listi!$AJ:$AJ,0)),INDEX(Listi!T:T,MATCH(C4908,Listi!U:U,0)))</f>
        <v xml:space="preserve">Almenni </v>
      </c>
      <c r="C4908" t="s">
        <v>0</v>
      </c>
      <c r="D4908" t="s">
        <v>315</v>
      </c>
      <c r="E4908" t="s">
        <v>276</v>
      </c>
      <c r="F4908" s="8" t="s">
        <v>57</v>
      </c>
      <c r="G4908" s="8" t="s">
        <v>419</v>
      </c>
      <c r="H4908" t="s">
        <v>58</v>
      </c>
      <c r="K4908" s="20">
        <v>0</v>
      </c>
      <c r="L4908" s="7">
        <v>487895879</v>
      </c>
      <c r="M4908" s="7">
        <v>166428361</v>
      </c>
      <c r="N4908" s="7">
        <v>18080096</v>
      </c>
      <c r="O4908" s="20" t="str">
        <f t="shared" si="154"/>
        <v/>
      </c>
    </row>
    <row r="4909" spans="1:15">
      <c r="A4909" s="20" t="str">
        <f t="shared" si="155"/>
        <v>Almenni lífeyrissjóðurinnInnlánssafn</v>
      </c>
      <c r="B4909" s="20" t="str">
        <f>_xlfn.IFNA(INDEX(Listi!$AI:$AI,MATCH(C4909,Listi!$AJ:$AJ,0)),INDEX(Listi!T:T,MATCH(C4909,Listi!U:U,0)))</f>
        <v xml:space="preserve">Almenni </v>
      </c>
      <c r="C4909" t="s">
        <v>0</v>
      </c>
      <c r="D4909" t="s">
        <v>1</v>
      </c>
      <c r="E4909" t="s">
        <v>276</v>
      </c>
      <c r="F4909" s="8" t="s">
        <v>57</v>
      </c>
      <c r="G4909" s="8" t="s">
        <v>419</v>
      </c>
      <c r="H4909" t="s">
        <v>58</v>
      </c>
      <c r="K4909" s="20">
        <v>0</v>
      </c>
      <c r="L4909" s="7">
        <v>26587944379</v>
      </c>
      <c r="M4909" s="7">
        <v>1016779991</v>
      </c>
      <c r="N4909" s="7">
        <v>1031869724</v>
      </c>
      <c r="O4909" s="20" t="str">
        <f t="shared" si="154"/>
        <v/>
      </c>
    </row>
    <row r="4910" spans="1:15">
      <c r="A4910" s="20" t="str">
        <f t="shared" si="155"/>
        <v>Almenni lífeyrissjóðurinnRíkissafn langt</v>
      </c>
      <c r="B4910" s="20" t="str">
        <f>_xlfn.IFNA(INDEX(Listi!$AI:$AI,MATCH(C4910,Listi!$AJ:$AJ,0)),INDEX(Listi!T:T,MATCH(C4910,Listi!U:U,0)))</f>
        <v xml:space="preserve">Almenni </v>
      </c>
      <c r="C4910" t="s">
        <v>0</v>
      </c>
      <c r="D4910" t="s">
        <v>199</v>
      </c>
      <c r="E4910" t="s">
        <v>276</v>
      </c>
      <c r="F4910" s="8" t="s">
        <v>57</v>
      </c>
      <c r="G4910" s="8" t="s">
        <v>419</v>
      </c>
      <c r="H4910" t="s">
        <v>58</v>
      </c>
      <c r="K4910" s="20">
        <v>86.5</v>
      </c>
      <c r="L4910" s="7">
        <v>1193680171</v>
      </c>
      <c r="M4910" s="7">
        <v>61272573</v>
      </c>
      <c r="N4910" s="7">
        <v>40105929</v>
      </c>
      <c r="O4910" s="20" t="str">
        <f t="shared" si="154"/>
        <v/>
      </c>
    </row>
    <row r="4911" spans="1:15">
      <c r="A4911" s="20" t="str">
        <f t="shared" si="155"/>
        <v>Almenni lífeyrissjóðurinnRíkissafn stutt</v>
      </c>
      <c r="B4911" s="20" t="str">
        <f>_xlfn.IFNA(INDEX(Listi!$AI:$AI,MATCH(C4911,Listi!$AJ:$AJ,0)),INDEX(Listi!T:T,MATCH(C4911,Listi!U:U,0)))</f>
        <v xml:space="preserve">Almenni </v>
      </c>
      <c r="C4911" t="s">
        <v>0</v>
      </c>
      <c r="D4911" t="s">
        <v>200</v>
      </c>
      <c r="E4911" t="s">
        <v>276</v>
      </c>
      <c r="F4911" s="8" t="s">
        <v>57</v>
      </c>
      <c r="G4911" s="8" t="s">
        <v>419</v>
      </c>
      <c r="H4911" t="s">
        <v>58</v>
      </c>
      <c r="K4911" s="20">
        <v>90.2</v>
      </c>
      <c r="L4911" s="7">
        <v>541893627</v>
      </c>
      <c r="M4911" s="7">
        <v>20423158</v>
      </c>
      <c r="N4911" s="7">
        <v>14899899</v>
      </c>
      <c r="O4911" s="20" t="str">
        <f t="shared" si="154"/>
        <v/>
      </c>
    </row>
    <row r="4912" spans="1:15">
      <c r="A4912" s="20" t="str">
        <f t="shared" si="155"/>
        <v>Almenni lífeyrissjóðurinnTryggingadeild</v>
      </c>
      <c r="B4912" s="20" t="str">
        <f>_xlfn.IFNA(INDEX(Listi!$AI:$AI,MATCH(C4912,Listi!$AJ:$AJ,0)),INDEX(Listi!T:T,MATCH(C4912,Listi!U:U,0)))</f>
        <v xml:space="preserve">Almenni </v>
      </c>
      <c r="C4912" t="s">
        <v>0</v>
      </c>
      <c r="D4912" t="s">
        <v>201</v>
      </c>
      <c r="E4912" t="s">
        <v>275</v>
      </c>
      <c r="F4912" s="8" t="s">
        <v>57</v>
      </c>
      <c r="G4912" s="8" t="s">
        <v>419</v>
      </c>
      <c r="H4912" t="s">
        <v>58</v>
      </c>
      <c r="K4912" s="189">
        <v>31.7</v>
      </c>
      <c r="L4912" s="7">
        <v>174784296254</v>
      </c>
      <c r="M4912" s="7">
        <v>7497244534</v>
      </c>
      <c r="N4912" s="7">
        <v>3057046932</v>
      </c>
      <c r="O4912" s="20" t="str">
        <f t="shared" si="154"/>
        <v/>
      </c>
    </row>
    <row r="4913" spans="1:15">
      <c r="A4913" s="20" t="str">
        <f t="shared" si="155"/>
        <v>Arion banki hf.Erlend hlutabréf</v>
      </c>
      <c r="B4913" s="20" t="str">
        <f>_xlfn.IFNA(INDEX(Listi!$AI:$AI,MATCH(C4913,Listi!$AJ:$AJ,0)),INDEX(Listi!T:T,MATCH(C4913,Listi!U:U,0)))</f>
        <v xml:space="preserve">Arion banki </v>
      </c>
      <c r="C4913" t="s">
        <v>214</v>
      </c>
      <c r="D4913" t="s">
        <v>215</v>
      </c>
      <c r="E4913" t="s">
        <v>276</v>
      </c>
      <c r="F4913" s="8" t="s">
        <v>57</v>
      </c>
      <c r="G4913" s="8" t="s">
        <v>419</v>
      </c>
      <c r="H4913" t="s">
        <v>58</v>
      </c>
      <c r="K4913" s="189">
        <v>11.6</v>
      </c>
      <c r="L4913" s="7">
        <v>1149685000</v>
      </c>
      <c r="M4913" s="7">
        <v>49095000</v>
      </c>
      <c r="N4913" s="7">
        <v>10876000</v>
      </c>
      <c r="O4913" s="20" t="str">
        <f t="shared" si="154"/>
        <v/>
      </c>
    </row>
    <row r="4914" spans="1:15">
      <c r="A4914" s="20" t="str">
        <f t="shared" si="155"/>
        <v>Arion banki hf.Innlend skuldabréf</v>
      </c>
      <c r="B4914" s="20" t="str">
        <f>_xlfn.IFNA(INDEX(Listi!$AI:$AI,MATCH(C4914,Listi!$AJ:$AJ,0)),INDEX(Listi!T:T,MATCH(C4914,Listi!U:U,0)))</f>
        <v xml:space="preserve">Arion banki </v>
      </c>
      <c r="C4914" t="s">
        <v>214</v>
      </c>
      <c r="D4914" t="s">
        <v>216</v>
      </c>
      <c r="E4914" t="s">
        <v>276</v>
      </c>
      <c r="F4914" s="8" t="s">
        <v>57</v>
      </c>
      <c r="G4914" s="8" t="s">
        <v>419</v>
      </c>
      <c r="H4914" t="s">
        <v>58</v>
      </c>
      <c r="K4914" s="20">
        <v>95.9</v>
      </c>
      <c r="L4914" s="7">
        <v>4446434000</v>
      </c>
      <c r="M4914" s="7">
        <v>344234000</v>
      </c>
      <c r="N4914" s="7">
        <v>44793000</v>
      </c>
      <c r="O4914" s="20" t="str">
        <f t="shared" si="154"/>
        <v/>
      </c>
    </row>
    <row r="4915" spans="1:15">
      <c r="A4915" s="20" t="str">
        <f t="shared" si="155"/>
        <v>Arion banki hf.Lífeyrisauki L1</v>
      </c>
      <c r="B4915" s="20" t="str">
        <f>_xlfn.IFNA(INDEX(Listi!$AI:$AI,MATCH(C4915,Listi!$AJ:$AJ,0)),INDEX(Listi!T:T,MATCH(C4915,Listi!U:U,0)))</f>
        <v xml:space="preserve">Arion banki </v>
      </c>
      <c r="C4915" t="s">
        <v>214</v>
      </c>
      <c r="D4915" t="s">
        <v>377</v>
      </c>
      <c r="E4915" t="s">
        <v>276</v>
      </c>
      <c r="F4915" t="s">
        <v>57</v>
      </c>
      <c r="G4915" s="8" t="s">
        <v>419</v>
      </c>
      <c r="H4915" t="s">
        <v>58</v>
      </c>
      <c r="K4915" s="189">
        <v>26.1</v>
      </c>
      <c r="L4915" s="7">
        <v>5887942000</v>
      </c>
      <c r="M4915" s="7">
        <v>1011885000</v>
      </c>
      <c r="N4915" s="7">
        <v>34615000</v>
      </c>
      <c r="O4915" s="20" t="str">
        <f t="shared" si="154"/>
        <v/>
      </c>
    </row>
    <row r="4916" spans="1:15">
      <c r="A4916" s="20" t="str">
        <f t="shared" si="155"/>
        <v>Arion banki hf.Lífeyrisauki L2</v>
      </c>
      <c r="B4916" s="20" t="str">
        <f>_xlfn.IFNA(INDEX(Listi!$AI:$AI,MATCH(C4916,Listi!$AJ:$AJ,0)),INDEX(Listi!T:T,MATCH(C4916,Listi!U:U,0)))</f>
        <v xml:space="preserve">Arion banki </v>
      </c>
      <c r="C4916" t="s">
        <v>214</v>
      </c>
      <c r="D4916" t="s">
        <v>372</v>
      </c>
      <c r="E4916" t="s">
        <v>276</v>
      </c>
      <c r="F4916" t="s">
        <v>57</v>
      </c>
      <c r="G4916" s="8" t="s">
        <v>419</v>
      </c>
      <c r="H4916" t="s">
        <v>58</v>
      </c>
      <c r="K4916" s="20">
        <v>37.9</v>
      </c>
      <c r="L4916" s="7">
        <v>21366380000</v>
      </c>
      <c r="M4916" s="7">
        <v>1613513000</v>
      </c>
      <c r="N4916" s="7">
        <v>92085000</v>
      </c>
      <c r="O4916" s="20" t="str">
        <f t="shared" si="154"/>
        <v/>
      </c>
    </row>
    <row r="4917" spans="1:15">
      <c r="A4917" s="20" t="str">
        <f t="shared" si="155"/>
        <v>Arion banki hf.Lífeyrisauki L3</v>
      </c>
      <c r="B4917" s="20" t="str">
        <f>_xlfn.IFNA(INDEX(Listi!$AI:$AI,MATCH(C4917,Listi!$AJ:$AJ,0)),INDEX(Listi!T:T,MATCH(C4917,Listi!U:U,0)))</f>
        <v xml:space="preserve">Arion banki </v>
      </c>
      <c r="C4917" t="s">
        <v>214</v>
      </c>
      <c r="D4917" t="s">
        <v>371</v>
      </c>
      <c r="E4917" t="s">
        <v>276</v>
      </c>
      <c r="F4917" t="s">
        <v>57</v>
      </c>
      <c r="G4917" s="8" t="s">
        <v>419</v>
      </c>
      <c r="H4917" t="s">
        <v>58</v>
      </c>
      <c r="K4917" s="20">
        <v>57.2</v>
      </c>
      <c r="L4917" s="7">
        <v>29714848000</v>
      </c>
      <c r="M4917" s="7">
        <v>2122481000</v>
      </c>
      <c r="N4917" s="7">
        <v>129566000</v>
      </c>
      <c r="O4917" s="20" t="str">
        <f t="shared" si="154"/>
        <v/>
      </c>
    </row>
    <row r="4918" spans="1:15">
      <c r="A4918" s="20" t="str">
        <f t="shared" si="155"/>
        <v>Arion banki hf.Lífeyrisauki L4</v>
      </c>
      <c r="B4918" s="20" t="str">
        <f>_xlfn.IFNA(INDEX(Listi!$AI:$AI,MATCH(C4918,Listi!$AJ:$AJ,0)),INDEX(Listi!T:T,MATCH(C4918,Listi!U:U,0)))</f>
        <v xml:space="preserve">Arion banki </v>
      </c>
      <c r="C4918" t="s">
        <v>214</v>
      </c>
      <c r="D4918" t="s">
        <v>587</v>
      </c>
      <c r="E4918" t="s">
        <v>276</v>
      </c>
      <c r="F4918" t="s">
        <v>57</v>
      </c>
      <c r="G4918" s="8" t="s">
        <v>419</v>
      </c>
      <c r="H4918" t="s">
        <v>58</v>
      </c>
      <c r="K4918" s="20">
        <v>73.3</v>
      </c>
      <c r="L4918" s="7">
        <v>19306242000</v>
      </c>
      <c r="M4918" s="7">
        <v>1346647000</v>
      </c>
      <c r="N4918" s="7">
        <v>388052000</v>
      </c>
      <c r="O4918" s="20" t="str">
        <f t="shared" si="154"/>
        <v/>
      </c>
    </row>
    <row r="4919" spans="1:15">
      <c r="A4919" s="20" t="str">
        <f t="shared" si="155"/>
        <v>Arion banki hf.Lífeyrisauki L5</v>
      </c>
      <c r="B4919" s="20" t="str">
        <f>_xlfn.IFNA(INDEX(Listi!$AI:$AI,MATCH(C4919,Listi!$AJ:$AJ,0)),INDEX(Listi!T:T,MATCH(C4919,Listi!U:U,0)))</f>
        <v xml:space="preserve">Arion banki </v>
      </c>
      <c r="C4919" t="s">
        <v>214</v>
      </c>
      <c r="D4919" t="s">
        <v>369</v>
      </c>
      <c r="E4919" t="s">
        <v>276</v>
      </c>
      <c r="F4919" t="s">
        <v>57</v>
      </c>
      <c r="G4919" s="8" t="s">
        <v>419</v>
      </c>
      <c r="H4919" t="s">
        <v>58</v>
      </c>
      <c r="K4919" s="20">
        <v>0</v>
      </c>
      <c r="L4919" s="7">
        <v>44858554000</v>
      </c>
      <c r="M4919" s="7">
        <v>4018833000</v>
      </c>
      <c r="N4919" s="7">
        <v>933672000</v>
      </c>
      <c r="O4919" s="20" t="str">
        <f t="shared" si="154"/>
        <v/>
      </c>
    </row>
    <row r="4920" spans="1:15">
      <c r="A4920" s="20" t="str">
        <f t="shared" si="155"/>
        <v>Birta lífeyrissjóðurBlönduð leið</v>
      </c>
      <c r="B4920" s="20" t="str">
        <f>_xlfn.IFNA(INDEX(Listi!$AI:$AI,MATCH(C4920,Listi!$AJ:$AJ,0)),INDEX(Listi!T:T,MATCH(C4920,Listi!U:U,0)))</f>
        <v xml:space="preserve">Birta  </v>
      </c>
      <c r="C4920" t="s">
        <v>298</v>
      </c>
      <c r="D4920" t="s">
        <v>314</v>
      </c>
      <c r="E4920" t="s">
        <v>276</v>
      </c>
      <c r="F4920" t="s">
        <v>57</v>
      </c>
      <c r="G4920" s="8" t="s">
        <v>419</v>
      </c>
      <c r="H4920" t="s">
        <v>58</v>
      </c>
      <c r="K4920" s="20">
        <v>35.159999999999997</v>
      </c>
      <c r="L4920" s="7">
        <v>6929716201</v>
      </c>
      <c r="M4920" s="7">
        <v>253995298</v>
      </c>
      <c r="N4920" s="7">
        <v>139753585</v>
      </c>
      <c r="O4920" s="20" t="str">
        <f t="shared" si="154"/>
        <v/>
      </c>
    </row>
    <row r="4921" spans="1:15">
      <c r="A4921" s="20" t="str">
        <f t="shared" si="155"/>
        <v>Birta lífeyrissjóðurInnlánsleið</v>
      </c>
      <c r="B4921" s="20" t="str">
        <f>_xlfn.IFNA(INDEX(Listi!$AI:$AI,MATCH(C4921,Listi!$AJ:$AJ,0)),INDEX(Listi!T:T,MATCH(C4921,Listi!U:U,0)))</f>
        <v xml:space="preserve">Birta  </v>
      </c>
      <c r="C4921" t="s">
        <v>298</v>
      </c>
      <c r="D4921" t="s">
        <v>208</v>
      </c>
      <c r="E4921" t="s">
        <v>276</v>
      </c>
      <c r="F4921" t="s">
        <v>57</v>
      </c>
      <c r="G4921" s="8" t="s">
        <v>419</v>
      </c>
      <c r="H4921" t="s">
        <v>58</v>
      </c>
      <c r="K4921" s="20">
        <v>0</v>
      </c>
      <c r="L4921" s="7">
        <v>4108971332</v>
      </c>
      <c r="M4921" s="7">
        <v>264842424</v>
      </c>
      <c r="N4921" s="7">
        <v>174324836</v>
      </c>
      <c r="O4921" s="20" t="str">
        <f t="shared" si="154"/>
        <v/>
      </c>
    </row>
    <row r="4922" spans="1:15">
      <c r="A4922" s="20" t="str">
        <f t="shared" si="155"/>
        <v>Birta lífeyrissjóðurSamtryggingardeild</v>
      </c>
      <c r="B4922" s="20" t="str">
        <f>_xlfn.IFNA(INDEX(Listi!$AI:$AI,MATCH(C4922,Listi!$AJ:$AJ,0)),INDEX(Listi!T:T,MATCH(C4922,Listi!U:U,0)))</f>
        <v xml:space="preserve">Birta  </v>
      </c>
      <c r="C4922" t="s">
        <v>298</v>
      </c>
      <c r="D4922" t="s">
        <v>205</v>
      </c>
      <c r="E4922" t="s">
        <v>275</v>
      </c>
      <c r="F4922" t="s">
        <v>57</v>
      </c>
      <c r="G4922" s="8" t="s">
        <v>419</v>
      </c>
      <c r="H4922" t="s">
        <v>58</v>
      </c>
      <c r="K4922" s="20">
        <v>25.98</v>
      </c>
      <c r="L4922" s="7">
        <v>549755105944</v>
      </c>
      <c r="M4922" s="7">
        <v>18480897961</v>
      </c>
      <c r="N4922" s="7">
        <v>14075814006</v>
      </c>
      <c r="O4922" s="20" t="str">
        <f t="shared" si="154"/>
        <v/>
      </c>
    </row>
    <row r="4923" spans="1:15">
      <c r="A4923" s="20" t="str">
        <f t="shared" si="155"/>
        <v>Birta lífeyrissjóðurSkuldabréfaleið</v>
      </c>
      <c r="B4923" s="20" t="str">
        <f>_xlfn.IFNA(INDEX(Listi!$AI:$AI,MATCH(C4923,Listi!$AJ:$AJ,0)),INDEX(Listi!T:T,MATCH(C4923,Listi!U:U,0)))</f>
        <v xml:space="preserve">Birta  </v>
      </c>
      <c r="C4923" t="s">
        <v>298</v>
      </c>
      <c r="D4923" t="s">
        <v>313</v>
      </c>
      <c r="E4923" t="s">
        <v>276</v>
      </c>
      <c r="F4923" t="s">
        <v>57</v>
      </c>
      <c r="G4923" s="8" t="s">
        <v>419</v>
      </c>
      <c r="H4923" t="s">
        <v>58</v>
      </c>
      <c r="K4923" s="20">
        <v>82.9</v>
      </c>
      <c r="L4923" s="7">
        <v>8522374478</v>
      </c>
      <c r="M4923" s="7">
        <v>391005163</v>
      </c>
      <c r="N4923" s="7">
        <v>218104877</v>
      </c>
      <c r="O4923" s="20" t="str">
        <f t="shared" si="154"/>
        <v/>
      </c>
    </row>
    <row r="4924" spans="1:15">
      <c r="A4924" s="20" t="str">
        <f t="shared" si="155"/>
        <v>Birta lífeyrissjóðurTilgreind séreign</v>
      </c>
      <c r="B4924" s="20" t="str">
        <f>_xlfn.IFNA(INDEX(Listi!$AI:$AI,MATCH(C4924,Listi!$AJ:$AJ,0)),INDEX(Listi!T:T,MATCH(C4924,Listi!U:U,0)))</f>
        <v xml:space="preserve">Birta  </v>
      </c>
      <c r="C4924" t="s">
        <v>298</v>
      </c>
      <c r="D4924" t="s">
        <v>312</v>
      </c>
      <c r="E4924" t="s">
        <v>276</v>
      </c>
      <c r="F4924" t="s">
        <v>57</v>
      </c>
      <c r="G4924" s="8" t="s">
        <v>419</v>
      </c>
      <c r="H4924" t="s">
        <v>58</v>
      </c>
      <c r="K4924" s="20">
        <v>0</v>
      </c>
      <c r="L4924" s="7">
        <v>2234420297</v>
      </c>
      <c r="M4924" s="7">
        <v>511871981</v>
      </c>
      <c r="N4924" s="7">
        <v>36000223</v>
      </c>
      <c r="O4924" s="20" t="str">
        <f t="shared" si="154"/>
        <v/>
      </c>
    </row>
    <row r="4925" spans="1:15">
      <c r="A4925" s="20" t="str">
        <f t="shared" si="155"/>
        <v>Brú Lífeyrissjóður starfsmanna sveitarfélagaA-deild</v>
      </c>
      <c r="B4925" s="20" t="str">
        <f>_xlfn.IFNA(INDEX(Listi!$AI:$AI,MATCH(C4925,Listi!$AJ:$AJ,0)),INDEX(Listi!T:T,MATCH(C4925,Listi!U:U,0)))</f>
        <v>Brú</v>
      </c>
      <c r="C4925" t="s">
        <v>217</v>
      </c>
      <c r="D4925" t="s">
        <v>257</v>
      </c>
      <c r="E4925" t="s">
        <v>275</v>
      </c>
      <c r="F4925" t="s">
        <v>57</v>
      </c>
      <c r="G4925" s="8" t="s">
        <v>419</v>
      </c>
      <c r="H4925" t="s">
        <v>58</v>
      </c>
      <c r="K4925" s="20">
        <v>38.200000000000003</v>
      </c>
      <c r="L4925" s="7">
        <v>270469177889</v>
      </c>
      <c r="M4925" s="7">
        <v>13987858077</v>
      </c>
      <c r="N4925" s="7">
        <v>4793072329</v>
      </c>
      <c r="O4925" s="20" t="str">
        <f t="shared" si="154"/>
        <v/>
      </c>
    </row>
    <row r="4926" spans="1:15">
      <c r="A4926" s="20" t="str">
        <f t="shared" si="155"/>
        <v>Brú Lífeyrissjóður starfsmanna sveitarfélagaB-deild</v>
      </c>
      <c r="B4926" s="20" t="str">
        <f>_xlfn.IFNA(INDEX(Listi!$AI:$AI,MATCH(C4926,Listi!$AJ:$AJ,0)),INDEX(Listi!T:T,MATCH(C4926,Listi!U:U,0)))</f>
        <v>Brú</v>
      </c>
      <c r="C4926" t="s">
        <v>217</v>
      </c>
      <c r="D4926" t="s">
        <v>218</v>
      </c>
      <c r="E4926" t="s">
        <v>275</v>
      </c>
      <c r="F4926" t="s">
        <v>57</v>
      </c>
      <c r="G4926" s="8" t="s">
        <v>419</v>
      </c>
      <c r="H4926" t="s">
        <v>58</v>
      </c>
      <c r="K4926" s="20">
        <v>56.7</v>
      </c>
      <c r="L4926" s="7">
        <v>17004783831</v>
      </c>
      <c r="M4926" s="7">
        <v>119747694</v>
      </c>
      <c r="N4926" s="7">
        <v>3424817406</v>
      </c>
      <c r="O4926" s="20" t="str">
        <f t="shared" si="154"/>
        <v/>
      </c>
    </row>
    <row r="4927" spans="1:15">
      <c r="A4927" s="20" t="str">
        <f t="shared" si="155"/>
        <v>Brú Lífeyrissjóður starfsmanna sveitarfélagaV-deild</v>
      </c>
      <c r="B4927" s="20" t="str">
        <f>_xlfn.IFNA(INDEX(Listi!$AI:$AI,MATCH(C4927,Listi!$AJ:$AJ,0)),INDEX(Listi!T:T,MATCH(C4927,Listi!U:U,0)))</f>
        <v>Brú</v>
      </c>
      <c r="C4927" t="s">
        <v>217</v>
      </c>
      <c r="D4927" t="s">
        <v>219</v>
      </c>
      <c r="E4927" t="s">
        <v>275</v>
      </c>
      <c r="F4927" t="s">
        <v>57</v>
      </c>
      <c r="G4927" s="8" t="s">
        <v>419</v>
      </c>
      <c r="H4927" t="s">
        <v>58</v>
      </c>
      <c r="K4927" s="20">
        <v>38.200000000000003</v>
      </c>
      <c r="L4927" s="7">
        <v>54501394986</v>
      </c>
      <c r="M4927" s="7">
        <v>4188513374</v>
      </c>
      <c r="N4927" s="7">
        <v>455519059</v>
      </c>
      <c r="O4927" s="20" t="str">
        <f t="shared" si="154"/>
        <v/>
      </c>
    </row>
    <row r="4928" spans="1:15">
      <c r="A4928" s="20" t="str">
        <f t="shared" si="155"/>
        <v>Eftirlaunasj atvinnuflugmannaSamtryggingardeild</v>
      </c>
      <c r="B4928" s="20" t="str">
        <f>_xlfn.IFNA(INDEX(Listi!$AI:$AI,MATCH(C4928,Listi!$AJ:$AJ,0)),INDEX(Listi!T:T,MATCH(C4928,Listi!U:U,0)))</f>
        <v>EFÍA</v>
      </c>
      <c r="C4928" t="s">
        <v>220</v>
      </c>
      <c r="D4928" t="s">
        <v>205</v>
      </c>
      <c r="E4928" t="s">
        <v>275</v>
      </c>
      <c r="F4928" t="s">
        <v>57</v>
      </c>
      <c r="G4928" s="8" t="s">
        <v>419</v>
      </c>
      <c r="H4928" t="s">
        <v>58</v>
      </c>
      <c r="K4928" s="20">
        <v>32.11</v>
      </c>
      <c r="L4928" s="7">
        <v>58542663000</v>
      </c>
      <c r="M4928" s="7">
        <v>1477262000</v>
      </c>
      <c r="N4928" s="7">
        <v>1113313000</v>
      </c>
      <c r="O4928" s="20" t="str">
        <f t="shared" si="154"/>
        <v/>
      </c>
    </row>
    <row r="4929" spans="1:15">
      <c r="A4929" s="20" t="str">
        <f t="shared" si="155"/>
        <v>Festa - lífeyrissjóðurSamtryggingardeild</v>
      </c>
      <c r="B4929" s="20" t="str">
        <f>_xlfn.IFNA(INDEX(Listi!$AI:$AI,MATCH(C4929,Listi!$AJ:$AJ,0)),INDEX(Listi!T:T,MATCH(C4929,Listi!U:U,0)))</f>
        <v xml:space="preserve">Festa </v>
      </c>
      <c r="C4929" t="s">
        <v>221</v>
      </c>
      <c r="D4929" t="s">
        <v>205</v>
      </c>
      <c r="E4929" t="s">
        <v>275</v>
      </c>
      <c r="F4929" t="s">
        <v>57</v>
      </c>
      <c r="G4929" s="8" t="s">
        <v>419</v>
      </c>
      <c r="H4929" t="s">
        <v>58</v>
      </c>
      <c r="K4929" s="20">
        <v>38.29</v>
      </c>
      <c r="L4929" s="7">
        <v>246318113722</v>
      </c>
      <c r="M4929" s="7">
        <v>11138196907</v>
      </c>
      <c r="N4929" s="7">
        <v>5180938287</v>
      </c>
      <c r="O4929" s="20" t="str">
        <f t="shared" si="154"/>
        <v/>
      </c>
    </row>
    <row r="4930" spans="1:15">
      <c r="A4930" s="20" t="str">
        <f t="shared" si="155"/>
        <v>Festa - lífeyrissjóðurSparnaðarleið I</v>
      </c>
      <c r="B4930" s="20" t="str">
        <f>_xlfn.IFNA(INDEX(Listi!$AI:$AI,MATCH(C4930,Listi!$AJ:$AJ,0)),INDEX(Listi!T:T,MATCH(C4930,Listi!U:U,0)))</f>
        <v xml:space="preserve">Festa </v>
      </c>
      <c r="C4930" t="s">
        <v>221</v>
      </c>
      <c r="D4930" t="s">
        <v>464</v>
      </c>
      <c r="E4930" t="s">
        <v>276</v>
      </c>
      <c r="F4930" t="s">
        <v>57</v>
      </c>
      <c r="G4930" s="8" t="s">
        <v>419</v>
      </c>
      <c r="H4930" t="s">
        <v>58</v>
      </c>
      <c r="K4930" s="20">
        <v>54.86</v>
      </c>
      <c r="L4930" s="7">
        <v>75585319</v>
      </c>
      <c r="M4930" s="7">
        <v>37671409</v>
      </c>
      <c r="N4930" s="7">
        <v>2063969</v>
      </c>
      <c r="O4930" s="20" t="str">
        <f t="shared" ref="O4930:O4993" si="156">IFERROR(VLOOKUP(F4930,EhLykill,3,FALSE),"")</f>
        <v/>
      </c>
    </row>
    <row r="4931" spans="1:15">
      <c r="A4931" s="20" t="str">
        <f t="shared" si="155"/>
        <v>Festa - lífeyrissjóðurSparnaðarleið II</v>
      </c>
      <c r="B4931" s="20" t="str">
        <f>_xlfn.IFNA(INDEX(Listi!$AI:$AI,MATCH(C4931,Listi!$AJ:$AJ,0)),INDEX(Listi!T:T,MATCH(C4931,Listi!U:U,0)))</f>
        <v xml:space="preserve">Festa </v>
      </c>
      <c r="C4931" t="s">
        <v>221</v>
      </c>
      <c r="D4931" t="s">
        <v>388</v>
      </c>
      <c r="E4931" t="s">
        <v>276</v>
      </c>
      <c r="F4931" t="s">
        <v>57</v>
      </c>
      <c r="G4931" s="8" t="s">
        <v>419</v>
      </c>
      <c r="H4931" t="s">
        <v>58</v>
      </c>
      <c r="K4931" s="20">
        <v>44.06</v>
      </c>
      <c r="L4931" s="7">
        <v>1113180693</v>
      </c>
      <c r="M4931" s="7">
        <v>134564310</v>
      </c>
      <c r="N4931" s="7">
        <v>19363084</v>
      </c>
      <c r="O4931" s="20" t="str">
        <f t="shared" si="156"/>
        <v/>
      </c>
    </row>
    <row r="4932" spans="1:15">
      <c r="A4932" s="20" t="str">
        <f t="shared" si="155"/>
        <v>Frjálsi lífeyrissjóðurinnDeild/leið I</v>
      </c>
      <c r="B4932" s="20" t="str">
        <f>_xlfn.IFNA(INDEX(Listi!$AI:$AI,MATCH(C4932,Listi!$AJ:$AJ,0)),INDEX(Listi!T:T,MATCH(C4932,Listi!U:U,0)))</f>
        <v xml:space="preserve">Frjálsi </v>
      </c>
      <c r="C4932" t="s">
        <v>222</v>
      </c>
      <c r="D4932" t="s">
        <v>223</v>
      </c>
      <c r="E4932" t="s">
        <v>276</v>
      </c>
      <c r="F4932" t="s">
        <v>57</v>
      </c>
      <c r="G4932" s="8" t="s">
        <v>419</v>
      </c>
      <c r="H4932" t="s">
        <v>58</v>
      </c>
      <c r="K4932" s="20">
        <v>31.6</v>
      </c>
      <c r="L4932" s="7">
        <v>199278730000</v>
      </c>
      <c r="M4932" s="7">
        <v>10813020000</v>
      </c>
      <c r="N4932" s="7">
        <v>2178012000</v>
      </c>
      <c r="O4932" s="20" t="str">
        <f t="shared" si="156"/>
        <v/>
      </c>
    </row>
    <row r="4933" spans="1:15">
      <c r="A4933" s="20" t="str">
        <f t="shared" si="155"/>
        <v>Frjálsi lífeyrissjóðurinnDeild/leið II</v>
      </c>
      <c r="B4933" s="20" t="str">
        <f>_xlfn.IFNA(INDEX(Listi!$AI:$AI,MATCH(C4933,Listi!$AJ:$AJ,0)),INDEX(Listi!T:T,MATCH(C4933,Listi!U:U,0)))</f>
        <v xml:space="preserve">Frjálsi </v>
      </c>
      <c r="C4933" t="s">
        <v>222</v>
      </c>
      <c r="D4933" t="s">
        <v>224</v>
      </c>
      <c r="E4933" t="s">
        <v>276</v>
      </c>
      <c r="F4933" t="s">
        <v>57</v>
      </c>
      <c r="G4933" s="8" t="s">
        <v>419</v>
      </c>
      <c r="H4933" t="s">
        <v>58</v>
      </c>
      <c r="K4933" s="20">
        <v>58</v>
      </c>
      <c r="L4933" s="7">
        <v>29681370000</v>
      </c>
      <c r="M4933" s="7">
        <v>1864883000</v>
      </c>
      <c r="N4933" s="7">
        <v>401735000</v>
      </c>
      <c r="O4933" s="20" t="str">
        <f t="shared" si="156"/>
        <v/>
      </c>
    </row>
    <row r="4934" spans="1:15">
      <c r="A4934" s="20" t="str">
        <f t="shared" si="155"/>
        <v>Frjálsi lífeyrissjóðurinnDeild/leið III</v>
      </c>
      <c r="B4934" s="20" t="str">
        <f>_xlfn.IFNA(INDEX(Listi!$AI:$AI,MATCH(C4934,Listi!$AJ:$AJ,0)),INDEX(Listi!T:T,MATCH(C4934,Listi!U:U,0)))</f>
        <v xml:space="preserve">Frjálsi </v>
      </c>
      <c r="C4934" t="s">
        <v>222</v>
      </c>
      <c r="D4934" t="s">
        <v>225</v>
      </c>
      <c r="E4934" t="s">
        <v>276</v>
      </c>
      <c r="F4934" t="s">
        <v>57</v>
      </c>
      <c r="G4934" s="8" t="s">
        <v>419</v>
      </c>
      <c r="H4934" t="s">
        <v>58</v>
      </c>
      <c r="K4934" s="20">
        <v>83.2</v>
      </c>
      <c r="L4934" s="7">
        <v>43554797000</v>
      </c>
      <c r="M4934" s="7">
        <v>2564479000</v>
      </c>
      <c r="N4934" s="7">
        <v>1456678000</v>
      </c>
      <c r="O4934" s="20" t="str">
        <f t="shared" si="156"/>
        <v/>
      </c>
    </row>
    <row r="4935" spans="1:15">
      <c r="A4935" s="20" t="str">
        <f t="shared" si="155"/>
        <v>Frjálsi lífeyrissjóðurinnFrjálsi Áhætta</v>
      </c>
      <c r="B4935" s="20" t="str">
        <f>_xlfn.IFNA(INDEX(Listi!$AI:$AI,MATCH(C4935,Listi!$AJ:$AJ,0)),INDEX(Listi!T:T,MATCH(C4935,Listi!U:U,0)))</f>
        <v xml:space="preserve">Frjálsi </v>
      </c>
      <c r="C4935" t="s">
        <v>222</v>
      </c>
      <c r="D4935" t="s">
        <v>226</v>
      </c>
      <c r="E4935" t="s">
        <v>276</v>
      </c>
      <c r="F4935" t="s">
        <v>57</v>
      </c>
      <c r="G4935" s="8" t="s">
        <v>419</v>
      </c>
      <c r="H4935" t="s">
        <v>58</v>
      </c>
      <c r="K4935" s="189">
        <v>21.8</v>
      </c>
      <c r="L4935" s="7">
        <v>2707615000</v>
      </c>
      <c r="M4935" s="7">
        <v>335331000</v>
      </c>
      <c r="N4935" s="7">
        <v>1872000</v>
      </c>
      <c r="O4935" s="20" t="str">
        <f t="shared" si="156"/>
        <v/>
      </c>
    </row>
    <row r="4936" spans="1:15">
      <c r="A4936" s="20" t="str">
        <f t="shared" si="155"/>
        <v>Frjálsi lífeyrissjóðurinnSameiginleg deild</v>
      </c>
      <c r="B4936" s="20" t="str">
        <f>_xlfn.IFNA(INDEX(Listi!$AI:$AI,MATCH(C4936,Listi!$AJ:$AJ,0)),INDEX(Listi!T:T,MATCH(C4936,Listi!U:U,0)))</f>
        <v xml:space="preserve">Frjálsi </v>
      </c>
      <c r="C4936" t="s">
        <v>222</v>
      </c>
      <c r="D4936" t="s">
        <v>311</v>
      </c>
      <c r="E4936" t="s">
        <v>276</v>
      </c>
      <c r="F4936" t="s">
        <v>57</v>
      </c>
      <c r="G4936" s="8" t="s">
        <v>419</v>
      </c>
      <c r="H4936" t="s">
        <v>58</v>
      </c>
      <c r="K4936" s="20">
        <v>0</v>
      </c>
      <c r="L4936" s="7">
        <v>0</v>
      </c>
      <c r="M4936" s="7">
        <v>0</v>
      </c>
      <c r="N4936" s="7">
        <v>0</v>
      </c>
      <c r="O4936" s="20" t="str">
        <f t="shared" si="156"/>
        <v/>
      </c>
    </row>
    <row r="4937" spans="1:15">
      <c r="A4937" s="20" t="str">
        <f t="shared" si="155"/>
        <v>Frjálsi lífeyrissjóðurinnSamtryggingardeild</v>
      </c>
      <c r="B4937" s="20" t="str">
        <f>_xlfn.IFNA(INDEX(Listi!$AI:$AI,MATCH(C4937,Listi!$AJ:$AJ,0)),INDEX(Listi!T:T,MATCH(C4937,Listi!U:U,0)))</f>
        <v xml:space="preserve">Frjálsi </v>
      </c>
      <c r="C4937" t="s">
        <v>222</v>
      </c>
      <c r="D4937" t="s">
        <v>205</v>
      </c>
      <c r="E4937" t="s">
        <v>275</v>
      </c>
      <c r="F4937" t="s">
        <v>57</v>
      </c>
      <c r="G4937" s="8" t="s">
        <v>419</v>
      </c>
      <c r="H4937" t="s">
        <v>58</v>
      </c>
      <c r="K4937" s="20">
        <v>43.2</v>
      </c>
      <c r="L4937" s="7">
        <v>127148465000</v>
      </c>
      <c r="M4937" s="7">
        <v>7524433000</v>
      </c>
      <c r="N4937" s="7">
        <v>1254273000</v>
      </c>
      <c r="O4937" s="20" t="str">
        <f t="shared" si="156"/>
        <v/>
      </c>
    </row>
    <row r="4938" spans="1:15">
      <c r="A4938" s="20" t="str">
        <f t="shared" si="155"/>
        <v>Gildi - lífeyrissjóðurFramtíðarsýn 1</v>
      </c>
      <c r="B4938" s="20" t="str">
        <f>_xlfn.IFNA(INDEX(Listi!$AI:$AI,MATCH(C4938,Listi!$AJ:$AJ,0)),INDEX(Listi!T:T,MATCH(C4938,Listi!U:U,0)))</f>
        <v xml:space="preserve">Gildi  </v>
      </c>
      <c r="C4938" t="s">
        <v>227</v>
      </c>
      <c r="D4938" t="s">
        <v>373</v>
      </c>
      <c r="E4938" t="s">
        <v>276</v>
      </c>
      <c r="F4938" t="s">
        <v>57</v>
      </c>
      <c r="G4938" s="8" t="s">
        <v>419</v>
      </c>
      <c r="H4938" t="s">
        <v>58</v>
      </c>
      <c r="K4938" s="20">
        <v>56.1</v>
      </c>
      <c r="L4938" s="7">
        <v>3223959491</v>
      </c>
      <c r="M4938" s="7">
        <v>185065371</v>
      </c>
      <c r="N4938" s="7">
        <v>99697779</v>
      </c>
      <c r="O4938" s="20" t="str">
        <f t="shared" si="156"/>
        <v/>
      </c>
    </row>
    <row r="4939" spans="1:15">
      <c r="A4939" s="20" t="str">
        <f t="shared" si="155"/>
        <v>Gildi - lífeyrissjóðurFramtíðarsýn 2</v>
      </c>
      <c r="B4939" s="20" t="str">
        <f>_xlfn.IFNA(INDEX(Listi!$AI:$AI,MATCH(C4939,Listi!$AJ:$AJ,0)),INDEX(Listi!T:T,MATCH(C4939,Listi!U:U,0)))</f>
        <v xml:space="preserve">Gildi  </v>
      </c>
      <c r="C4939" t="s">
        <v>227</v>
      </c>
      <c r="D4939" t="s">
        <v>374</v>
      </c>
      <c r="E4939" t="s">
        <v>276</v>
      </c>
      <c r="F4939" t="s">
        <v>57</v>
      </c>
      <c r="G4939" s="8" t="s">
        <v>419</v>
      </c>
      <c r="H4939" t="s">
        <v>58</v>
      </c>
      <c r="K4939" s="20">
        <v>71.599999999999994</v>
      </c>
      <c r="L4939" s="7">
        <v>3172355810</v>
      </c>
      <c r="M4939" s="7">
        <v>227598529</v>
      </c>
      <c r="N4939" s="7">
        <v>70042741</v>
      </c>
      <c r="O4939" s="20" t="str">
        <f t="shared" si="156"/>
        <v/>
      </c>
    </row>
    <row r="4940" spans="1:15">
      <c r="A4940" s="20" t="str">
        <f t="shared" si="155"/>
        <v>Gildi - lífeyrissjóðurFramtíðarsýn 3</v>
      </c>
      <c r="B4940" s="20" t="str">
        <f>_xlfn.IFNA(INDEX(Listi!$AI:$AI,MATCH(C4940,Listi!$AJ:$AJ,0)),INDEX(Listi!T:T,MATCH(C4940,Listi!U:U,0)))</f>
        <v xml:space="preserve">Gildi  </v>
      </c>
      <c r="C4940" t="s">
        <v>227</v>
      </c>
      <c r="D4940" t="s">
        <v>380</v>
      </c>
      <c r="E4940" t="s">
        <v>276</v>
      </c>
      <c r="F4940" t="s">
        <v>57</v>
      </c>
      <c r="G4940" s="8" t="s">
        <v>419</v>
      </c>
      <c r="H4940" t="s">
        <v>58</v>
      </c>
      <c r="K4940" s="20">
        <v>0</v>
      </c>
      <c r="L4940" s="7">
        <v>1220667693</v>
      </c>
      <c r="M4940" s="7">
        <v>206427664</v>
      </c>
      <c r="N4940" s="7">
        <v>61376636</v>
      </c>
      <c r="O4940" s="20" t="str">
        <f t="shared" si="156"/>
        <v/>
      </c>
    </row>
    <row r="4941" spans="1:15">
      <c r="A4941" s="20" t="str">
        <f t="shared" si="155"/>
        <v>Gildi - lífeyrissjóðurSamtryggingardeild</v>
      </c>
      <c r="B4941" s="20" t="str">
        <f>_xlfn.IFNA(INDEX(Listi!$AI:$AI,MATCH(C4941,Listi!$AJ:$AJ,0)),INDEX(Listi!T:T,MATCH(C4941,Listi!U:U,0)))</f>
        <v xml:space="preserve">Gildi  </v>
      </c>
      <c r="C4941" t="s">
        <v>227</v>
      </c>
      <c r="D4941" t="s">
        <v>205</v>
      </c>
      <c r="E4941" t="s">
        <v>275</v>
      </c>
      <c r="F4941" t="s">
        <v>57</v>
      </c>
      <c r="G4941" s="8" t="s">
        <v>419</v>
      </c>
      <c r="H4941" t="s">
        <v>58</v>
      </c>
      <c r="K4941" s="20">
        <v>26</v>
      </c>
      <c r="L4941" s="7">
        <v>908474103084</v>
      </c>
      <c r="M4941" s="7">
        <v>33404441428</v>
      </c>
      <c r="N4941" s="7">
        <v>20772915594</v>
      </c>
      <c r="O4941" s="20" t="str">
        <f t="shared" si="156"/>
        <v/>
      </c>
    </row>
    <row r="4942" spans="1:15">
      <c r="A4942" s="20" t="str">
        <f t="shared" si="155"/>
        <v>Íslandsbanki hf.Erlend verðbréf</v>
      </c>
      <c r="B4942" s="20" t="str">
        <f>_xlfn.IFNA(INDEX(Listi!$AI:$AI,MATCH(C4942,Listi!$AJ:$AJ,0)),INDEX(Listi!T:T,MATCH(C4942,Listi!U:U,0)))</f>
        <v>Íslandsbanki</v>
      </c>
      <c r="C4942" t="s">
        <v>228</v>
      </c>
      <c r="D4942" t="s">
        <v>229</v>
      </c>
      <c r="E4942" t="s">
        <v>276</v>
      </c>
      <c r="F4942" t="s">
        <v>57</v>
      </c>
      <c r="G4942" s="8" t="s">
        <v>419</v>
      </c>
      <c r="H4942" t="s">
        <v>58</v>
      </c>
      <c r="K4942" s="20">
        <v>15.91</v>
      </c>
      <c r="L4942" s="7">
        <v>1602556114</v>
      </c>
      <c r="M4942" s="7">
        <v>15640340</v>
      </c>
      <c r="N4942" s="7">
        <v>15279587</v>
      </c>
      <c r="O4942" s="20" t="str">
        <f t="shared" si="156"/>
        <v/>
      </c>
    </row>
    <row r="4943" spans="1:15">
      <c r="A4943" s="20" t="str">
        <f t="shared" si="155"/>
        <v>Íslandsbanki hf.Húsnæðisleið</v>
      </c>
      <c r="B4943" s="20" t="str">
        <f>_xlfn.IFNA(INDEX(Listi!$AI:$AI,MATCH(C4943,Listi!$AJ:$AJ,0)),INDEX(Listi!T:T,MATCH(C4943,Listi!U:U,0)))</f>
        <v>Íslandsbanki</v>
      </c>
      <c r="C4943" t="s">
        <v>228</v>
      </c>
      <c r="D4943" t="s">
        <v>307</v>
      </c>
      <c r="E4943" t="s">
        <v>276</v>
      </c>
      <c r="F4943" t="s">
        <v>57</v>
      </c>
      <c r="G4943" s="8" t="s">
        <v>419</v>
      </c>
      <c r="H4943" t="s">
        <v>58</v>
      </c>
      <c r="K4943" s="20">
        <v>48.68</v>
      </c>
      <c r="L4943" s="7">
        <v>2334808209</v>
      </c>
      <c r="M4943" s="7">
        <v>1128225985</v>
      </c>
      <c r="N4943" s="7">
        <v>7159457</v>
      </c>
      <c r="O4943" s="20" t="str">
        <f t="shared" si="156"/>
        <v/>
      </c>
    </row>
    <row r="4944" spans="1:15">
      <c r="A4944" s="20" t="str">
        <f t="shared" si="155"/>
        <v>Íslandsbanki hf.Lífeyrisreikningur-óverðtryggður</v>
      </c>
      <c r="B4944" s="20" t="str">
        <f>_xlfn.IFNA(INDEX(Listi!$AI:$AI,MATCH(C4944,Listi!$AJ:$AJ,0)),INDEX(Listi!T:T,MATCH(C4944,Listi!U:U,0)))</f>
        <v>Íslandsbanki</v>
      </c>
      <c r="C4944" t="s">
        <v>228</v>
      </c>
      <c r="D4944" t="s">
        <v>231</v>
      </c>
      <c r="E4944" t="s">
        <v>276</v>
      </c>
      <c r="F4944" t="s">
        <v>57</v>
      </c>
      <c r="G4944" s="8" t="s">
        <v>419</v>
      </c>
      <c r="H4944" t="s">
        <v>58</v>
      </c>
      <c r="K4944" s="20">
        <v>0</v>
      </c>
      <c r="L4944" s="7">
        <v>2506311736</v>
      </c>
      <c r="M4944" s="7">
        <v>879015901</v>
      </c>
      <c r="N4944" s="7">
        <v>95740979</v>
      </c>
      <c r="O4944" s="20" t="str">
        <f t="shared" si="156"/>
        <v/>
      </c>
    </row>
    <row r="4945" spans="1:15">
      <c r="A4945" s="20" t="str">
        <f t="shared" si="155"/>
        <v>Íslandsbanki hf.Lífeyrisreikningur-verðtryggður</v>
      </c>
      <c r="B4945" s="20" t="str">
        <f>_xlfn.IFNA(INDEX(Listi!$AI:$AI,MATCH(C4945,Listi!$AJ:$AJ,0)),INDEX(Listi!T:T,MATCH(C4945,Listi!U:U,0)))</f>
        <v>Íslandsbanki</v>
      </c>
      <c r="C4945" t="s">
        <v>228</v>
      </c>
      <c r="D4945" t="s">
        <v>232</v>
      </c>
      <c r="E4945" t="s">
        <v>276</v>
      </c>
      <c r="F4945" t="s">
        <v>57</v>
      </c>
      <c r="G4945" s="8" t="s">
        <v>419</v>
      </c>
      <c r="H4945" t="s">
        <v>58</v>
      </c>
      <c r="K4945" s="20">
        <v>0</v>
      </c>
      <c r="L4945" s="7">
        <v>35933944171</v>
      </c>
      <c r="M4945" s="7">
        <v>3575627585</v>
      </c>
      <c r="N4945" s="7">
        <v>973599891</v>
      </c>
      <c r="O4945" s="20" t="str">
        <f t="shared" si="156"/>
        <v/>
      </c>
    </row>
    <row r="4946" spans="1:15">
      <c r="A4946" s="20" t="str">
        <f t="shared" si="155"/>
        <v>Íslandsbanki hf.Löng ríkisskuldabréf</v>
      </c>
      <c r="B4946" s="20" t="str">
        <f>_xlfn.IFNA(INDEX(Listi!$AI:$AI,MATCH(C4946,Listi!$AJ:$AJ,0)),INDEX(Listi!T:T,MATCH(C4946,Listi!U:U,0)))</f>
        <v>Íslandsbanki</v>
      </c>
      <c r="C4946" t="s">
        <v>228</v>
      </c>
      <c r="D4946" t="s">
        <v>233</v>
      </c>
      <c r="E4946" t="s">
        <v>276</v>
      </c>
      <c r="F4946" t="s">
        <v>57</v>
      </c>
      <c r="G4946" s="8" t="s">
        <v>419</v>
      </c>
      <c r="H4946" t="s">
        <v>58</v>
      </c>
      <c r="K4946" s="20">
        <v>81.33</v>
      </c>
      <c r="L4946" s="7">
        <v>753232602</v>
      </c>
      <c r="M4946" s="7">
        <v>52540738</v>
      </c>
      <c r="N4946" s="7">
        <v>25520229</v>
      </c>
      <c r="O4946" s="20" t="str">
        <f t="shared" si="156"/>
        <v/>
      </c>
    </row>
    <row r="4947" spans="1:15">
      <c r="A4947" s="20" t="str">
        <f t="shared" si="155"/>
        <v>Íslandsbanki hf.Stýring A</v>
      </c>
      <c r="B4947" s="20" t="str">
        <f>_xlfn.IFNA(INDEX(Listi!$AI:$AI,MATCH(C4947,Listi!$AJ:$AJ,0)),INDEX(Listi!T:T,MATCH(C4947,Listi!U:U,0)))</f>
        <v>Íslandsbanki</v>
      </c>
      <c r="C4947" t="s">
        <v>228</v>
      </c>
      <c r="D4947" t="s">
        <v>234</v>
      </c>
      <c r="E4947" t="s">
        <v>276</v>
      </c>
      <c r="F4947" t="s">
        <v>57</v>
      </c>
      <c r="G4947" s="8" t="s">
        <v>419</v>
      </c>
      <c r="H4947" t="s">
        <v>58</v>
      </c>
      <c r="K4947" s="20">
        <v>77.28</v>
      </c>
      <c r="L4947" s="7">
        <v>4133723797</v>
      </c>
      <c r="M4947" s="7">
        <v>215966902</v>
      </c>
      <c r="N4947" s="7">
        <v>124877843</v>
      </c>
      <c r="O4947" s="20" t="str">
        <f t="shared" si="156"/>
        <v/>
      </c>
    </row>
    <row r="4948" spans="1:15">
      <c r="A4948" s="20" t="str">
        <f t="shared" si="155"/>
        <v>Íslandsbanki hf.Stýring B</v>
      </c>
      <c r="B4948" s="20" t="str">
        <f>_xlfn.IFNA(INDEX(Listi!$AI:$AI,MATCH(C4948,Listi!$AJ:$AJ,0)),INDEX(Listi!T:T,MATCH(C4948,Listi!U:U,0)))</f>
        <v>Íslandsbanki</v>
      </c>
      <c r="C4948" t="s">
        <v>228</v>
      </c>
      <c r="D4948" t="s">
        <v>235</v>
      </c>
      <c r="E4948" t="s">
        <v>276</v>
      </c>
      <c r="F4948" t="s">
        <v>57</v>
      </c>
      <c r="G4948" s="8" t="s">
        <v>419</v>
      </c>
      <c r="H4948" t="s">
        <v>58</v>
      </c>
      <c r="K4948" s="20">
        <v>63.03</v>
      </c>
      <c r="L4948" s="7">
        <v>5860247393</v>
      </c>
      <c r="M4948" s="7">
        <v>508591885</v>
      </c>
      <c r="N4948" s="7">
        <v>77897125</v>
      </c>
      <c r="O4948" s="20" t="str">
        <f t="shared" si="156"/>
        <v/>
      </c>
    </row>
    <row r="4949" spans="1:15">
      <c r="A4949" s="20" t="str">
        <f t="shared" si="155"/>
        <v>Íslandsbanki hf.Stýring C</v>
      </c>
      <c r="B4949" s="20" t="str">
        <f>_xlfn.IFNA(INDEX(Listi!$AI:$AI,MATCH(C4949,Listi!$AJ:$AJ,0)),INDEX(Listi!T:T,MATCH(C4949,Listi!U:U,0)))</f>
        <v>Íslandsbanki</v>
      </c>
      <c r="C4949" t="s">
        <v>228</v>
      </c>
      <c r="D4949" t="s">
        <v>236</v>
      </c>
      <c r="E4949" t="s">
        <v>276</v>
      </c>
      <c r="F4949" t="s">
        <v>57</v>
      </c>
      <c r="G4949" s="8" t="s">
        <v>419</v>
      </c>
      <c r="H4949" t="s">
        <v>58</v>
      </c>
      <c r="K4949" s="20">
        <v>52.97</v>
      </c>
      <c r="L4949" s="7">
        <v>8014427899</v>
      </c>
      <c r="M4949" s="7">
        <v>751053797</v>
      </c>
      <c r="N4949" s="7">
        <v>58531298</v>
      </c>
      <c r="O4949" s="20" t="str">
        <f t="shared" si="156"/>
        <v/>
      </c>
    </row>
    <row r="4950" spans="1:15">
      <c r="A4950" s="20" t="str">
        <f t="shared" si="155"/>
        <v>Íslandsbanki hf.Stýring D</v>
      </c>
      <c r="B4950" s="20" t="str">
        <f>_xlfn.IFNA(INDEX(Listi!$AI:$AI,MATCH(C4950,Listi!$AJ:$AJ,0)),INDEX(Listi!T:T,MATCH(C4950,Listi!U:U,0)))</f>
        <v>Íslandsbanki</v>
      </c>
      <c r="C4950" t="s">
        <v>228</v>
      </c>
      <c r="D4950" t="s">
        <v>237</v>
      </c>
      <c r="E4950" t="s">
        <v>276</v>
      </c>
      <c r="F4950" t="s">
        <v>57</v>
      </c>
      <c r="G4950" s="8" t="s">
        <v>419</v>
      </c>
      <c r="H4950" t="s">
        <v>58</v>
      </c>
      <c r="K4950" s="20">
        <v>37.520000000000003</v>
      </c>
      <c r="L4950" s="7">
        <v>5826614423</v>
      </c>
      <c r="M4950" s="7">
        <v>1371163557</v>
      </c>
      <c r="N4950" s="7">
        <v>36861109</v>
      </c>
      <c r="O4950" s="20" t="str">
        <f t="shared" si="156"/>
        <v/>
      </c>
    </row>
    <row r="4951" spans="1:15">
      <c r="A4951" s="20" t="str">
        <f t="shared" si="155"/>
        <v>Íslandsbanki hf.Stýring E</v>
      </c>
      <c r="B4951" s="20" t="str">
        <f>_xlfn.IFNA(INDEX(Listi!$AI:$AI,MATCH(C4951,Listi!$AJ:$AJ,0)),INDEX(Listi!T:T,MATCH(C4951,Listi!U:U,0)))</f>
        <v>Íslandsbanki</v>
      </c>
      <c r="C4951" t="s">
        <v>228</v>
      </c>
      <c r="D4951" t="s">
        <v>580</v>
      </c>
      <c r="E4951" t="s">
        <v>276</v>
      </c>
      <c r="F4951" t="s">
        <v>57</v>
      </c>
      <c r="G4951" s="8" t="s">
        <v>419</v>
      </c>
      <c r="H4951" t="s">
        <v>58</v>
      </c>
      <c r="K4951" s="189">
        <v>25.09</v>
      </c>
      <c r="L4951" s="7">
        <v>99567247</v>
      </c>
      <c r="M4951" s="7">
        <v>7691901</v>
      </c>
      <c r="N4951" s="7">
        <v>670647</v>
      </c>
      <c r="O4951" s="20" t="str">
        <f t="shared" si="156"/>
        <v/>
      </c>
    </row>
    <row r="4952" spans="1:15">
      <c r="A4952" s="20" t="str">
        <f t="shared" ref="A4952:A5015" si="157">CONCATENATE(C4952,D4952)</f>
        <v>Íslenski lífeyrissjóðurinnLíf 1</v>
      </c>
      <c r="B4952" s="20" t="str">
        <f>_xlfn.IFNA(INDEX(Listi!$AI:$AI,MATCH(C4952,Listi!$AJ:$AJ,0)),INDEX(Listi!T:T,MATCH(C4952,Listi!U:U,0)))</f>
        <v xml:space="preserve">Íslenski  </v>
      </c>
      <c r="C4952" t="s">
        <v>238</v>
      </c>
      <c r="D4952" t="s">
        <v>239</v>
      </c>
      <c r="E4952" t="s">
        <v>276</v>
      </c>
      <c r="F4952" t="s">
        <v>57</v>
      </c>
      <c r="G4952" s="8" t="s">
        <v>419</v>
      </c>
      <c r="H4952" t="s">
        <v>58</v>
      </c>
      <c r="K4952" s="20">
        <v>36.07</v>
      </c>
      <c r="L4952" s="7">
        <v>34645188332</v>
      </c>
      <c r="M4952" s="7">
        <v>5859453012</v>
      </c>
      <c r="N4952" s="7">
        <v>977930648</v>
      </c>
      <c r="O4952" s="20" t="str">
        <f t="shared" si="156"/>
        <v/>
      </c>
    </row>
    <row r="4953" spans="1:15">
      <c r="A4953" s="20" t="str">
        <f t="shared" si="157"/>
        <v>Íslenski lífeyrissjóðurinnLíf 2</v>
      </c>
      <c r="B4953" s="20" t="str">
        <f>_xlfn.IFNA(INDEX(Listi!$AI:$AI,MATCH(C4953,Listi!$AJ:$AJ,0)),INDEX(Listi!T:T,MATCH(C4953,Listi!U:U,0)))</f>
        <v xml:space="preserve">Íslenski  </v>
      </c>
      <c r="C4953" t="s">
        <v>238</v>
      </c>
      <c r="D4953" t="s">
        <v>240</v>
      </c>
      <c r="E4953" t="s">
        <v>276</v>
      </c>
      <c r="F4953" t="s">
        <v>57</v>
      </c>
      <c r="G4953" s="8" t="s">
        <v>419</v>
      </c>
      <c r="H4953" t="s">
        <v>58</v>
      </c>
      <c r="K4953" s="20">
        <v>47.37</v>
      </c>
      <c r="L4953" s="7">
        <v>31029129445</v>
      </c>
      <c r="M4953" s="7">
        <v>2139527304</v>
      </c>
      <c r="N4953" s="7">
        <v>531278955</v>
      </c>
      <c r="O4953" s="20" t="str">
        <f t="shared" si="156"/>
        <v/>
      </c>
    </row>
    <row r="4954" spans="1:15">
      <c r="A4954" s="20" t="str">
        <f t="shared" si="157"/>
        <v>Íslenski lífeyrissjóðurinnLíf 3</v>
      </c>
      <c r="B4954" s="20" t="str">
        <f>_xlfn.IFNA(INDEX(Listi!$AI:$AI,MATCH(C4954,Listi!$AJ:$AJ,0)),INDEX(Listi!T:T,MATCH(C4954,Listi!U:U,0)))</f>
        <v xml:space="preserve">Íslenski  </v>
      </c>
      <c r="C4954" t="s">
        <v>238</v>
      </c>
      <c r="D4954" t="s">
        <v>241</v>
      </c>
      <c r="E4954" t="s">
        <v>276</v>
      </c>
      <c r="F4954" t="s">
        <v>57</v>
      </c>
      <c r="G4954" s="8" t="s">
        <v>419</v>
      </c>
      <c r="H4954" t="s">
        <v>58</v>
      </c>
      <c r="K4954" s="20">
        <v>61.28</v>
      </c>
      <c r="L4954" s="7">
        <v>26552298455</v>
      </c>
      <c r="M4954" s="7">
        <v>1349981892</v>
      </c>
      <c r="N4954" s="7">
        <v>474868471</v>
      </c>
      <c r="O4954" s="20" t="str">
        <f t="shared" si="156"/>
        <v/>
      </c>
    </row>
    <row r="4955" spans="1:15">
      <c r="A4955" s="20" t="str">
        <f t="shared" si="157"/>
        <v>Íslenski lífeyrissjóðurinnLíf 4</v>
      </c>
      <c r="B4955" s="20" t="str">
        <f>_xlfn.IFNA(INDEX(Listi!$AI:$AI,MATCH(C4955,Listi!$AJ:$AJ,0)),INDEX(Listi!T:T,MATCH(C4955,Listi!U:U,0)))</f>
        <v xml:space="preserve">Íslenski  </v>
      </c>
      <c r="C4955" t="s">
        <v>238</v>
      </c>
      <c r="D4955" t="s">
        <v>242</v>
      </c>
      <c r="E4955" t="s">
        <v>276</v>
      </c>
      <c r="F4955" t="s">
        <v>57</v>
      </c>
      <c r="G4955" s="8" t="s">
        <v>419</v>
      </c>
      <c r="H4955" t="s">
        <v>58</v>
      </c>
      <c r="K4955" s="20">
        <v>100</v>
      </c>
      <c r="L4955" s="7">
        <v>15323468197</v>
      </c>
      <c r="M4955" s="7">
        <v>592019313</v>
      </c>
      <c r="N4955" s="7">
        <v>649721424</v>
      </c>
      <c r="O4955" s="20" t="str">
        <f t="shared" si="156"/>
        <v/>
      </c>
    </row>
    <row r="4956" spans="1:15">
      <c r="A4956" s="20" t="str">
        <f t="shared" si="157"/>
        <v>Íslenski lífeyrissjóðurinnSamtryggingardeild</v>
      </c>
      <c r="B4956" s="20" t="str">
        <f>_xlfn.IFNA(INDEX(Listi!$AI:$AI,MATCH(C4956,Listi!$AJ:$AJ,0)),INDEX(Listi!T:T,MATCH(C4956,Listi!U:U,0)))</f>
        <v xml:space="preserve">Íslenski  </v>
      </c>
      <c r="C4956" t="s">
        <v>238</v>
      </c>
      <c r="D4956" t="s">
        <v>205</v>
      </c>
      <c r="E4956" t="s">
        <v>275</v>
      </c>
      <c r="F4956" t="s">
        <v>57</v>
      </c>
      <c r="G4956" s="8" t="s">
        <v>419</v>
      </c>
      <c r="H4956" t="s">
        <v>58</v>
      </c>
      <c r="K4956" s="20">
        <v>50.09</v>
      </c>
      <c r="L4956" s="7">
        <v>32369481106</v>
      </c>
      <c r="M4956" s="7">
        <v>2513450236</v>
      </c>
      <c r="N4956" s="7">
        <v>182749847</v>
      </c>
      <c r="O4956" s="20" t="str">
        <f t="shared" si="156"/>
        <v/>
      </c>
    </row>
    <row r="4957" spans="1:15">
      <c r="A4957" s="20" t="str">
        <f t="shared" si="157"/>
        <v>Kvika banki hf.Ævileið</v>
      </c>
      <c r="B4957" s="20" t="str">
        <f>_xlfn.IFNA(INDEX(Listi!$AI:$AI,MATCH(C4957,Listi!$AJ:$AJ,0)),INDEX(Listi!T:T,MATCH(C4957,Listi!U:U,0)))</f>
        <v xml:space="preserve">Kvika banki </v>
      </c>
      <c r="C4957" t="s">
        <v>243</v>
      </c>
      <c r="D4957" t="s">
        <v>248</v>
      </c>
      <c r="E4957" t="s">
        <v>276</v>
      </c>
      <c r="F4957" t="s">
        <v>57</v>
      </c>
      <c r="G4957" s="8" t="s">
        <v>419</v>
      </c>
      <c r="H4957" t="s">
        <v>58</v>
      </c>
      <c r="K4957" s="20">
        <v>56.9</v>
      </c>
      <c r="L4957" s="7">
        <v>83990162</v>
      </c>
      <c r="M4957" s="7">
        <v>9152445</v>
      </c>
      <c r="N4957" s="7">
        <v>0</v>
      </c>
      <c r="O4957" s="20" t="str">
        <f t="shared" si="156"/>
        <v/>
      </c>
    </row>
    <row r="4958" spans="1:15">
      <c r="A4958" s="20" t="str">
        <f t="shared" si="157"/>
        <v>Kvika banki hf.Innlánaleið</v>
      </c>
      <c r="B4958" s="20" t="str">
        <f>_xlfn.IFNA(INDEX(Listi!$AI:$AI,MATCH(C4958,Listi!$AJ:$AJ,0)),INDEX(Listi!T:T,MATCH(C4958,Listi!U:U,0)))</f>
        <v xml:space="preserve">Kvika banki </v>
      </c>
      <c r="C4958" t="s">
        <v>243</v>
      </c>
      <c r="D4958" t="s">
        <v>230</v>
      </c>
      <c r="E4958" t="s">
        <v>276</v>
      </c>
      <c r="F4958" t="s">
        <v>57</v>
      </c>
      <c r="G4958" s="8" t="s">
        <v>419</v>
      </c>
      <c r="H4958" t="s">
        <v>58</v>
      </c>
      <c r="K4958" s="20">
        <v>0</v>
      </c>
      <c r="L4958" s="7">
        <v>2045925829</v>
      </c>
      <c r="M4958" s="7">
        <v>336947043</v>
      </c>
      <c r="N4958" s="7">
        <v>10453565</v>
      </c>
      <c r="O4958" s="20" t="str">
        <f t="shared" si="156"/>
        <v/>
      </c>
    </row>
    <row r="4959" spans="1:15">
      <c r="A4959" s="20" t="str">
        <f t="shared" si="157"/>
        <v>Kvika banki hf.Kvika Séreignasparnaður 5</v>
      </c>
      <c r="B4959" s="20" t="str">
        <f>_xlfn.IFNA(INDEX(Listi!$AI:$AI,MATCH(C4959,Listi!$AJ:$AJ,0)),INDEX(Listi!T:T,MATCH(C4959,Listi!U:U,0)))</f>
        <v xml:space="preserve">Kvika banki </v>
      </c>
      <c r="C4959" t="s">
        <v>243</v>
      </c>
      <c r="D4959" t="s">
        <v>471</v>
      </c>
      <c r="E4959" t="s">
        <v>276</v>
      </c>
      <c r="F4959" t="s">
        <v>57</v>
      </c>
      <c r="G4959" s="8" t="s">
        <v>419</v>
      </c>
      <c r="H4959" t="s">
        <v>58</v>
      </c>
      <c r="K4959" s="20">
        <v>60.8</v>
      </c>
      <c r="L4959" s="7">
        <v>1146886398</v>
      </c>
      <c r="M4959" s="7">
        <v>0</v>
      </c>
      <c r="N4959" s="7">
        <v>0</v>
      </c>
      <c r="O4959" s="20" t="str">
        <f t="shared" si="156"/>
        <v/>
      </c>
    </row>
    <row r="4960" spans="1:15">
      <c r="A4960" s="20" t="str">
        <f t="shared" si="157"/>
        <v>Kvika banki hf.MP Séreign 1</v>
      </c>
      <c r="B4960" s="20" t="str">
        <f>_xlfn.IFNA(INDEX(Listi!$AI:$AI,MATCH(C4960,Listi!$AJ:$AJ,0)),INDEX(Listi!T:T,MATCH(C4960,Listi!U:U,0)))</f>
        <v xml:space="preserve">Kvika banki </v>
      </c>
      <c r="C4960" t="s">
        <v>243</v>
      </c>
      <c r="D4960" t="s">
        <v>244</v>
      </c>
      <c r="E4960" t="s">
        <v>276</v>
      </c>
      <c r="F4960" t="s">
        <v>57</v>
      </c>
      <c r="G4960" s="8" t="s">
        <v>419</v>
      </c>
      <c r="H4960" t="s">
        <v>58</v>
      </c>
      <c r="K4960" s="20">
        <v>0</v>
      </c>
      <c r="L4960" s="7">
        <v>706827763</v>
      </c>
      <c r="M4960" s="7">
        <v>48440481</v>
      </c>
      <c r="N4960" s="7">
        <v>9836508</v>
      </c>
      <c r="O4960" s="20" t="str">
        <f t="shared" si="156"/>
        <v/>
      </c>
    </row>
    <row r="4961" spans="1:15">
      <c r="A4961" s="20" t="str">
        <f t="shared" si="157"/>
        <v>Kvika banki hf.MP Séreign 2</v>
      </c>
      <c r="B4961" s="20" t="str">
        <f>_xlfn.IFNA(INDEX(Listi!$AI:$AI,MATCH(C4961,Listi!$AJ:$AJ,0)),INDEX(Listi!T:T,MATCH(C4961,Listi!U:U,0)))</f>
        <v xml:space="preserve">Kvika banki </v>
      </c>
      <c r="C4961" t="s">
        <v>243</v>
      </c>
      <c r="D4961" t="s">
        <v>245</v>
      </c>
      <c r="E4961" t="s">
        <v>276</v>
      </c>
      <c r="F4961" t="s">
        <v>57</v>
      </c>
      <c r="G4961" s="8" t="s">
        <v>419</v>
      </c>
      <c r="H4961" t="s">
        <v>58</v>
      </c>
      <c r="K4961" s="20">
        <v>45.8</v>
      </c>
      <c r="L4961" s="7">
        <v>853989181</v>
      </c>
      <c r="M4961" s="7">
        <v>42441382</v>
      </c>
      <c r="N4961" s="7">
        <v>14637701</v>
      </c>
      <c r="O4961" s="20" t="str">
        <f t="shared" si="156"/>
        <v/>
      </c>
    </row>
    <row r="4962" spans="1:15">
      <c r="A4962" s="20" t="str">
        <f t="shared" si="157"/>
        <v>Kvika banki hf.MP Séreign 3</v>
      </c>
      <c r="B4962" s="20" t="str">
        <f>_xlfn.IFNA(INDEX(Listi!$AI:$AI,MATCH(C4962,Listi!$AJ:$AJ,0)),INDEX(Listi!T:T,MATCH(C4962,Listi!U:U,0)))</f>
        <v xml:space="preserve">Kvika banki </v>
      </c>
      <c r="C4962" t="s">
        <v>243</v>
      </c>
      <c r="D4962" t="s">
        <v>246</v>
      </c>
      <c r="E4962" t="s">
        <v>276</v>
      </c>
      <c r="F4962" t="s">
        <v>57</v>
      </c>
      <c r="G4962" s="8" t="s">
        <v>419</v>
      </c>
      <c r="H4962" t="s">
        <v>58</v>
      </c>
      <c r="K4962" s="20">
        <v>37.299999999999997</v>
      </c>
      <c r="L4962" s="7">
        <v>141173858</v>
      </c>
      <c r="M4962" s="7">
        <v>3374790</v>
      </c>
      <c r="N4962" s="7">
        <v>0</v>
      </c>
      <c r="O4962" s="20" t="str">
        <f t="shared" si="156"/>
        <v/>
      </c>
    </row>
    <row r="4963" spans="1:15">
      <c r="A4963" s="20" t="str">
        <f t="shared" si="157"/>
        <v>Kvika banki hf.MP Séreign 4</v>
      </c>
      <c r="B4963" s="20" t="str">
        <f>_xlfn.IFNA(INDEX(Listi!$AI:$AI,MATCH(C4963,Listi!$AJ:$AJ,0)),INDEX(Listi!T:T,MATCH(C4963,Listi!U:U,0)))</f>
        <v xml:space="preserve">Kvika banki </v>
      </c>
      <c r="C4963" t="s">
        <v>243</v>
      </c>
      <c r="D4963" t="s">
        <v>247</v>
      </c>
      <c r="E4963" t="s">
        <v>276</v>
      </c>
      <c r="F4963" s="8" t="s">
        <v>57</v>
      </c>
      <c r="G4963" s="8" t="s">
        <v>419</v>
      </c>
      <c r="H4963" t="s">
        <v>58</v>
      </c>
      <c r="K4963" s="189">
        <v>16.5</v>
      </c>
      <c r="L4963" s="7">
        <v>55886684</v>
      </c>
      <c r="M4963" s="7">
        <v>2888869</v>
      </c>
      <c r="N4963" s="7">
        <v>0</v>
      </c>
      <c r="O4963" s="20" t="str">
        <f t="shared" si="156"/>
        <v/>
      </c>
    </row>
    <row r="4964" spans="1:15">
      <c r="A4964" s="20" t="str">
        <f t="shared" si="157"/>
        <v>Landsbankinn hf.Landsbankinn Erlend verðbréf</v>
      </c>
      <c r="B4964" s="20" t="str">
        <f>_xlfn.IFNA(INDEX(Listi!$AI:$AI,MATCH(C4964,Listi!$AJ:$AJ,0)),INDEX(Listi!T:T,MATCH(C4964,Listi!U:U,0)))</f>
        <v>Landsbankinn</v>
      </c>
      <c r="C4964" t="s">
        <v>249</v>
      </c>
      <c r="D4964" t="s">
        <v>385</v>
      </c>
      <c r="E4964" t="s">
        <v>276</v>
      </c>
      <c r="F4964" s="8" t="s">
        <v>57</v>
      </c>
      <c r="G4964" s="8" t="s">
        <v>419</v>
      </c>
      <c r="H4964" t="s">
        <v>58</v>
      </c>
      <c r="K4964" s="20">
        <v>17</v>
      </c>
      <c r="L4964" s="7">
        <v>3705185129</v>
      </c>
      <c r="M4964" s="7">
        <v>119989407</v>
      </c>
      <c r="N4964" s="7">
        <v>87847878</v>
      </c>
      <c r="O4964" s="20" t="str">
        <f t="shared" si="156"/>
        <v/>
      </c>
    </row>
    <row r="4965" spans="1:15">
      <c r="A4965" s="20" t="str">
        <f t="shared" si="157"/>
        <v>Landsbankinn hf.Landsbankinn Lífeyrisbók</v>
      </c>
      <c r="B4965" s="20" t="str">
        <f>_xlfn.IFNA(INDEX(Listi!$AI:$AI,MATCH(C4965,Listi!$AJ:$AJ,0)),INDEX(Listi!T:T,MATCH(C4965,Listi!U:U,0)))</f>
        <v>Landsbankinn</v>
      </c>
      <c r="C4965" t="s">
        <v>249</v>
      </c>
      <c r="D4965" t="s">
        <v>367</v>
      </c>
      <c r="E4965" t="s">
        <v>276</v>
      </c>
      <c r="F4965" s="8" t="s">
        <v>57</v>
      </c>
      <c r="G4965" s="8" t="s">
        <v>419</v>
      </c>
      <c r="H4965" t="s">
        <v>58</v>
      </c>
      <c r="K4965" s="20">
        <v>0</v>
      </c>
      <c r="L4965" s="7">
        <v>3016213427</v>
      </c>
      <c r="M4965" s="7">
        <v>440353590</v>
      </c>
      <c r="N4965" s="7">
        <v>298769900</v>
      </c>
      <c r="O4965" s="20" t="str">
        <f t="shared" si="156"/>
        <v/>
      </c>
    </row>
    <row r="4966" spans="1:15">
      <c r="A4966" s="20" t="str">
        <f t="shared" si="157"/>
        <v>Landsbankinn hf.Landsbankinn Lífeyrisbók verðtryggð</v>
      </c>
      <c r="B4966" s="20" t="str">
        <f>_xlfn.IFNA(INDEX(Listi!$AI:$AI,MATCH(C4966,Listi!$AJ:$AJ,0)),INDEX(Listi!T:T,MATCH(C4966,Listi!U:U,0)))</f>
        <v>Landsbankinn</v>
      </c>
      <c r="C4966" t="s">
        <v>249</v>
      </c>
      <c r="D4966" t="s">
        <v>598</v>
      </c>
      <c r="E4966" t="s">
        <v>276</v>
      </c>
      <c r="F4966" s="8" t="s">
        <v>57</v>
      </c>
      <c r="G4966" s="8" t="s">
        <v>419</v>
      </c>
      <c r="H4966" t="s">
        <v>58</v>
      </c>
      <c r="K4966" s="20">
        <v>0</v>
      </c>
      <c r="L4966" s="7">
        <v>66896053137</v>
      </c>
      <c r="M4966" s="7">
        <v>6692476029</v>
      </c>
      <c r="N4966" s="7">
        <v>4680072987</v>
      </c>
      <c r="O4966" s="20" t="str">
        <f t="shared" si="156"/>
        <v/>
      </c>
    </row>
    <row r="4967" spans="1:15">
      <c r="A4967" s="20" t="str">
        <f t="shared" si="157"/>
        <v>Lífeyrissjóður bændaSamtryggingardeild</v>
      </c>
      <c r="B4967" s="20" t="str">
        <f>_xlfn.IFNA(INDEX(Listi!$AI:$AI,MATCH(C4967,Listi!$AJ:$AJ,0)),INDEX(Listi!T:T,MATCH(C4967,Listi!U:U,0)))</f>
        <v>Lífeyrissjóður bænda</v>
      </c>
      <c r="C4967" t="s">
        <v>252</v>
      </c>
      <c r="D4967" t="s">
        <v>205</v>
      </c>
      <c r="E4967" t="s">
        <v>275</v>
      </c>
      <c r="F4967" s="8" t="s">
        <v>57</v>
      </c>
      <c r="G4967" s="8" t="s">
        <v>419</v>
      </c>
      <c r="H4967" t="s">
        <v>58</v>
      </c>
      <c r="K4967" s="20">
        <v>45.8</v>
      </c>
      <c r="L4967" s="7">
        <v>45108278171</v>
      </c>
      <c r="M4967" s="7">
        <v>776003397</v>
      </c>
      <c r="N4967" s="7">
        <v>1921473168</v>
      </c>
      <c r="O4967" s="20" t="str">
        <f t="shared" si="156"/>
        <v/>
      </c>
    </row>
    <row r="4968" spans="1:15">
      <c r="A4968" s="20" t="str">
        <f t="shared" si="157"/>
        <v>Lífeyrissjóður bankamannaAldursdeild</v>
      </c>
      <c r="B4968" s="20" t="str">
        <f>_xlfn.IFNA(INDEX(Listi!$AI:$AI,MATCH(C4968,Listi!$AJ:$AJ,0)),INDEX(Listi!T:T,MATCH(C4968,Listi!U:U,0)))</f>
        <v>Lífeyrissjóður bankam.</v>
      </c>
      <c r="C4968" t="s">
        <v>250</v>
      </c>
      <c r="D4968" t="s">
        <v>251</v>
      </c>
      <c r="E4968" t="s">
        <v>275</v>
      </c>
      <c r="F4968" s="8" t="s">
        <v>57</v>
      </c>
      <c r="G4968" s="8" t="s">
        <v>419</v>
      </c>
      <c r="H4968" t="s">
        <v>58</v>
      </c>
      <c r="K4968" s="20">
        <v>44.4</v>
      </c>
      <c r="L4968" s="7">
        <v>61369964000</v>
      </c>
      <c r="M4968" s="7">
        <v>1996063000</v>
      </c>
      <c r="N4968" s="7">
        <v>753444000</v>
      </c>
      <c r="O4968" s="20" t="str">
        <f t="shared" si="156"/>
        <v/>
      </c>
    </row>
    <row r="4969" spans="1:15">
      <c r="A4969" s="20" t="str">
        <f t="shared" si="157"/>
        <v>Lífeyrissjóður bankamannaHlutfallsdeild</v>
      </c>
      <c r="B4969" s="20" t="str">
        <f>_xlfn.IFNA(INDEX(Listi!$AI:$AI,MATCH(C4969,Listi!$AJ:$AJ,0)),INDEX(Listi!T:T,MATCH(C4969,Listi!U:U,0)))</f>
        <v>Lífeyrissjóður bankam.</v>
      </c>
      <c r="C4969" t="s">
        <v>250</v>
      </c>
      <c r="D4969" t="s">
        <v>467</v>
      </c>
      <c r="E4969" t="s">
        <v>275</v>
      </c>
      <c r="F4969" s="8" t="s">
        <v>57</v>
      </c>
      <c r="G4969" s="8" t="s">
        <v>419</v>
      </c>
      <c r="H4969" t="s">
        <v>58</v>
      </c>
      <c r="K4969" s="20">
        <v>86.6</v>
      </c>
      <c r="L4969" s="7">
        <v>40286427000</v>
      </c>
      <c r="M4969" s="7">
        <v>125147000</v>
      </c>
      <c r="N4969" s="7">
        <v>2741197000</v>
      </c>
      <c r="O4969" s="20" t="str">
        <f t="shared" si="156"/>
        <v/>
      </c>
    </row>
    <row r="4970" spans="1:15">
      <c r="A4970" s="20" t="str">
        <f t="shared" si="157"/>
        <v>Lífeyrissjóður RangæingaSamtryggingardeild</v>
      </c>
      <c r="B4970" s="20" t="str">
        <f>_xlfn.IFNA(INDEX(Listi!$AI:$AI,MATCH(C4970,Listi!$AJ:$AJ,0)),INDEX(Listi!T:T,MATCH(C4970,Listi!U:U,0)))</f>
        <v>Lífeyrissjóður Rang.</v>
      </c>
      <c r="C4970" t="s">
        <v>253</v>
      </c>
      <c r="D4970" t="s">
        <v>205</v>
      </c>
      <c r="E4970" t="s">
        <v>275</v>
      </c>
      <c r="F4970" s="8" t="s">
        <v>57</v>
      </c>
      <c r="G4970" s="8" t="s">
        <v>419</v>
      </c>
      <c r="H4970" t="s">
        <v>58</v>
      </c>
      <c r="K4970" s="20">
        <v>52.92</v>
      </c>
      <c r="L4970" s="7">
        <v>18949790000</v>
      </c>
      <c r="M4970" s="7">
        <v>835894000</v>
      </c>
      <c r="N4970" s="7">
        <v>386250000</v>
      </c>
      <c r="O4970" s="20" t="str">
        <f t="shared" si="156"/>
        <v/>
      </c>
    </row>
    <row r="4971" spans="1:15">
      <c r="A4971" s="20" t="str">
        <f t="shared" si="157"/>
        <v>Lífeyrissjóður starfsmanna AkureyrarbæjarSamtryggingardeild</v>
      </c>
      <c r="B4971" s="20" t="str">
        <f>_xlfn.IFNA(INDEX(Listi!$AI:$AI,MATCH(C4971,Listi!$AJ:$AJ,0)),INDEX(Listi!T:T,MATCH(C4971,Listi!U:U,0)))</f>
        <v>Lífeyrissj. starfsm. Akureyrarb.</v>
      </c>
      <c r="C4971" t="s">
        <v>274</v>
      </c>
      <c r="D4971" t="s">
        <v>205</v>
      </c>
      <c r="E4971" t="s">
        <v>275</v>
      </c>
      <c r="F4971" s="8" t="s">
        <v>57</v>
      </c>
      <c r="G4971" s="8" t="s">
        <v>419</v>
      </c>
      <c r="H4971" t="s">
        <v>58</v>
      </c>
      <c r="K4971" s="20">
        <v>57.8</v>
      </c>
      <c r="L4971" s="7">
        <v>14569496826</v>
      </c>
      <c r="M4971" s="7">
        <v>46271787</v>
      </c>
      <c r="N4971" s="7">
        <v>1160288032</v>
      </c>
      <c r="O4971" s="20" t="str">
        <f t="shared" si="156"/>
        <v/>
      </c>
    </row>
    <row r="4972" spans="1:15">
      <c r="A4972" s="20" t="str">
        <f t="shared" si="157"/>
        <v>Lífeyrissjóður starfsmanna Búnaðarbanka ÍslandsSamtryggingardeild</v>
      </c>
      <c r="B4972" s="20" t="str">
        <f>_xlfn.IFNA(INDEX(Listi!$AI:$AI,MATCH(C4972,Listi!$AJ:$AJ,0)),INDEX(Listi!T:T,MATCH(C4972,Listi!U:U,0)))</f>
        <v>Lífeyrissj. starfsm. Búnaðarb.Ísl.</v>
      </c>
      <c r="C4972" t="s">
        <v>254</v>
      </c>
      <c r="D4972" t="s">
        <v>205</v>
      </c>
      <c r="E4972" t="s">
        <v>275</v>
      </c>
      <c r="F4972" s="8" t="s">
        <v>57</v>
      </c>
      <c r="G4972" s="8" t="s">
        <v>419</v>
      </c>
      <c r="H4972" t="s">
        <v>58</v>
      </c>
      <c r="K4972" s="20">
        <v>67.47</v>
      </c>
      <c r="L4972" s="7">
        <v>27921283000</v>
      </c>
      <c r="M4972" s="7">
        <v>7378000</v>
      </c>
      <c r="N4972" s="7">
        <v>1535577000</v>
      </c>
      <c r="O4972" s="20" t="str">
        <f t="shared" si="156"/>
        <v/>
      </c>
    </row>
    <row r="4973" spans="1:15">
      <c r="A4973" s="20" t="str">
        <f t="shared" si="157"/>
        <v>Lífeyrissjóður starfsmanna ReykjavíkurborgarSamtryggingardeild</v>
      </c>
      <c r="B4973" s="20" t="str">
        <f>_xlfn.IFNA(INDEX(Listi!$AI:$AI,MATCH(C4973,Listi!$AJ:$AJ,0)),INDEX(Listi!T:T,MATCH(C4973,Listi!U:U,0)))</f>
        <v>Lífeyrissj. starfsm. Reykjav.</v>
      </c>
      <c r="C4973" t="s">
        <v>255</v>
      </c>
      <c r="D4973" t="s">
        <v>205</v>
      </c>
      <c r="E4973" t="s">
        <v>275</v>
      </c>
      <c r="F4973" t="s">
        <v>57</v>
      </c>
      <c r="G4973" s="8" t="s">
        <v>419</v>
      </c>
      <c r="H4973" t="s">
        <v>58</v>
      </c>
      <c r="K4973" s="20">
        <v>41.4</v>
      </c>
      <c r="L4973" s="7">
        <v>92450251598</v>
      </c>
      <c r="M4973" s="7">
        <v>217604296</v>
      </c>
      <c r="N4973" s="7">
        <v>6195210428</v>
      </c>
      <c r="O4973" s="20" t="str">
        <f t="shared" si="156"/>
        <v/>
      </c>
    </row>
    <row r="4974" spans="1:15">
      <c r="A4974" s="20" t="str">
        <f t="shared" si="157"/>
        <v>Lífeyrissjóður starfsmanna ríkisinsA-deild</v>
      </c>
      <c r="B4974" s="20" t="str">
        <f>_xlfn.IFNA(INDEX(Listi!$AI:$AI,MATCH(C4974,Listi!$AJ:$AJ,0)),INDEX(Listi!T:T,MATCH(C4974,Listi!U:U,0)))</f>
        <v>LSR</v>
      </c>
      <c r="C4974" t="s">
        <v>256</v>
      </c>
      <c r="D4974" t="s">
        <v>257</v>
      </c>
      <c r="E4974" t="s">
        <v>275</v>
      </c>
      <c r="F4974" t="s">
        <v>57</v>
      </c>
      <c r="G4974" s="8" t="s">
        <v>419</v>
      </c>
      <c r="H4974" t="s">
        <v>58</v>
      </c>
      <c r="K4974" s="189">
        <v>24.7</v>
      </c>
      <c r="L4974" s="7">
        <v>1024402726080</v>
      </c>
      <c r="M4974" s="7">
        <v>38030413328</v>
      </c>
      <c r="N4974" s="7">
        <v>13011563069</v>
      </c>
      <c r="O4974" s="20" t="str">
        <f t="shared" si="156"/>
        <v/>
      </c>
    </row>
    <row r="4975" spans="1:15">
      <c r="A4975" s="20" t="str">
        <f t="shared" si="157"/>
        <v>Lífeyrissjóður starfsmanna ríkisinsB-deild</v>
      </c>
      <c r="B4975" s="20" t="str">
        <f>_xlfn.IFNA(INDEX(Listi!$AI:$AI,MATCH(C4975,Listi!$AJ:$AJ,0)),INDEX(Listi!T:T,MATCH(C4975,Listi!U:U,0)))</f>
        <v>LSR</v>
      </c>
      <c r="C4975" t="s">
        <v>256</v>
      </c>
      <c r="D4975" t="s">
        <v>218</v>
      </c>
      <c r="E4975" t="s">
        <v>275</v>
      </c>
      <c r="F4975" t="s">
        <v>57</v>
      </c>
      <c r="G4975" s="8" t="s">
        <v>419</v>
      </c>
      <c r="H4975" t="s">
        <v>58</v>
      </c>
      <c r="K4975" s="189">
        <v>27.6</v>
      </c>
      <c r="L4975" s="7">
        <v>297381500048</v>
      </c>
      <c r="M4975" s="7">
        <v>1364474032</v>
      </c>
      <c r="N4975" s="7">
        <v>62409553231</v>
      </c>
      <c r="O4975" s="20" t="str">
        <f t="shared" si="156"/>
        <v/>
      </c>
    </row>
    <row r="4976" spans="1:15">
      <c r="A4976" s="20" t="str">
        <f t="shared" si="157"/>
        <v>Lífeyrissjóður starfsmanna ríkisinsLeið I</v>
      </c>
      <c r="B4976" s="20" t="str">
        <f>_xlfn.IFNA(INDEX(Listi!$AI:$AI,MATCH(C4976,Listi!$AJ:$AJ,0)),INDEX(Listi!T:T,MATCH(C4976,Listi!U:U,0)))</f>
        <v>LSR</v>
      </c>
      <c r="C4976" t="s">
        <v>256</v>
      </c>
      <c r="D4976" t="s">
        <v>258</v>
      </c>
      <c r="E4976" t="s">
        <v>276</v>
      </c>
      <c r="F4976" t="s">
        <v>57</v>
      </c>
      <c r="G4976" s="8" t="s">
        <v>419</v>
      </c>
      <c r="H4976" t="s">
        <v>58</v>
      </c>
      <c r="K4976" s="189">
        <v>5.8</v>
      </c>
      <c r="L4976" s="7">
        <v>11704214939</v>
      </c>
      <c r="M4976" s="7">
        <v>547428342</v>
      </c>
      <c r="N4976" s="7">
        <v>195323403</v>
      </c>
      <c r="O4976" s="20" t="str">
        <f t="shared" si="156"/>
        <v/>
      </c>
    </row>
    <row r="4977" spans="1:15">
      <c r="A4977" s="20" t="str">
        <f t="shared" si="157"/>
        <v>Lífeyrissjóður starfsmanna ríkisinsLeið II</v>
      </c>
      <c r="B4977" s="20" t="str">
        <f>_xlfn.IFNA(INDEX(Listi!$AI:$AI,MATCH(C4977,Listi!$AJ:$AJ,0)),INDEX(Listi!T:T,MATCH(C4977,Listi!U:U,0)))</f>
        <v>LSR</v>
      </c>
      <c r="C4977" t="s">
        <v>256</v>
      </c>
      <c r="D4977" t="s">
        <v>259</v>
      </c>
      <c r="E4977" t="s">
        <v>276</v>
      </c>
      <c r="F4977" t="s">
        <v>57</v>
      </c>
      <c r="G4977" s="8" t="s">
        <v>419</v>
      </c>
      <c r="H4977" t="s">
        <v>58</v>
      </c>
      <c r="K4977" s="20">
        <v>17</v>
      </c>
      <c r="L4977" s="7">
        <v>3365164594</v>
      </c>
      <c r="M4977" s="7">
        <v>379849453</v>
      </c>
      <c r="N4977" s="7">
        <v>93142056</v>
      </c>
      <c r="O4977" s="20" t="str">
        <f t="shared" si="156"/>
        <v/>
      </c>
    </row>
    <row r="4978" spans="1:15">
      <c r="A4978" s="20" t="str">
        <f t="shared" si="157"/>
        <v>Lífeyrissjóður starfsmanna ríkisinsLeið III</v>
      </c>
      <c r="B4978" s="20" t="str">
        <f>_xlfn.IFNA(INDEX(Listi!$AI:$AI,MATCH(C4978,Listi!$AJ:$AJ,0)),INDEX(Listi!T:T,MATCH(C4978,Listi!U:U,0)))</f>
        <v>LSR</v>
      </c>
      <c r="C4978" t="s">
        <v>256</v>
      </c>
      <c r="D4978" t="s">
        <v>260</v>
      </c>
      <c r="E4978" t="s">
        <v>276</v>
      </c>
      <c r="F4978" t="s">
        <v>57</v>
      </c>
      <c r="G4978" s="8" t="s">
        <v>419</v>
      </c>
      <c r="H4978" t="s">
        <v>58</v>
      </c>
      <c r="K4978" s="20">
        <v>0</v>
      </c>
      <c r="L4978" s="7">
        <v>9959294621</v>
      </c>
      <c r="M4978" s="7">
        <v>743287481</v>
      </c>
      <c r="N4978" s="7">
        <v>349903833</v>
      </c>
      <c r="O4978" s="20" t="str">
        <f t="shared" si="156"/>
        <v/>
      </c>
    </row>
    <row r="4979" spans="1:15">
      <c r="A4979" s="20" t="str">
        <f t="shared" si="157"/>
        <v>Lífeyrissjóður Tannlæknafél ÍslDeild I/Séreign</v>
      </c>
      <c r="B4979" s="20" t="str">
        <f>_xlfn.IFNA(INDEX(Listi!$AI:$AI,MATCH(C4979,Listi!$AJ:$AJ,0)),INDEX(Listi!T:T,MATCH(C4979,Listi!U:U,0)))</f>
        <v>Lífeyrissj. Tannlækna</v>
      </c>
      <c r="C4979" t="s">
        <v>261</v>
      </c>
      <c r="D4979" t="s">
        <v>207</v>
      </c>
      <c r="E4979" t="s">
        <v>276</v>
      </c>
      <c r="F4979" t="s">
        <v>57</v>
      </c>
      <c r="G4979" s="8" t="s">
        <v>419</v>
      </c>
      <c r="H4979" t="s">
        <v>58</v>
      </c>
      <c r="K4979" s="20">
        <v>49.74</v>
      </c>
      <c r="L4979" s="7">
        <v>6768408488</v>
      </c>
      <c r="M4979" s="7">
        <v>272759192</v>
      </c>
      <c r="N4979" s="7">
        <v>153838058</v>
      </c>
      <c r="O4979" s="20" t="str">
        <f t="shared" si="156"/>
        <v/>
      </c>
    </row>
    <row r="4980" spans="1:15">
      <c r="A4980" s="20" t="str">
        <f t="shared" si="157"/>
        <v>Lífeyrissjóður Tannlæknafél ÍslSamtryggingardeild</v>
      </c>
      <c r="B4980" s="20" t="str">
        <f>_xlfn.IFNA(INDEX(Listi!$AI:$AI,MATCH(C4980,Listi!$AJ:$AJ,0)),INDEX(Listi!T:T,MATCH(C4980,Listi!U:U,0)))</f>
        <v>Lífeyrissj. Tannlækna</v>
      </c>
      <c r="C4980" t="s">
        <v>261</v>
      </c>
      <c r="D4980" t="s">
        <v>205</v>
      </c>
      <c r="E4980" t="s">
        <v>275</v>
      </c>
      <c r="F4980" t="s">
        <v>57</v>
      </c>
      <c r="G4980" s="8" t="s">
        <v>419</v>
      </c>
      <c r="H4980" t="s">
        <v>58</v>
      </c>
      <c r="K4980" s="20">
        <v>52.22</v>
      </c>
      <c r="L4980" s="7">
        <v>2241251214</v>
      </c>
      <c r="M4980" s="7">
        <v>112827287</v>
      </c>
      <c r="N4980" s="7">
        <v>17930159</v>
      </c>
      <c r="O4980" s="20" t="str">
        <f t="shared" si="156"/>
        <v/>
      </c>
    </row>
    <row r="4981" spans="1:15">
      <c r="A4981" s="20" t="str">
        <f t="shared" si="157"/>
        <v>Lífeyrissjóður verslunarmannaÆvileið 1</v>
      </c>
      <c r="B4981" s="20" t="str">
        <f>_xlfn.IFNA(INDEX(Listi!$AI:$AI,MATCH(C4981,Listi!$AJ:$AJ,0)),INDEX(Listi!T:T,MATCH(C4981,Listi!U:U,0)))</f>
        <v>Lífeyrissj. Verslunarm.</v>
      </c>
      <c r="C4981" t="s">
        <v>206</v>
      </c>
      <c r="D4981" t="s">
        <v>310</v>
      </c>
      <c r="E4981" t="s">
        <v>276</v>
      </c>
      <c r="F4981" t="s">
        <v>57</v>
      </c>
      <c r="G4981" s="8" t="s">
        <v>419</v>
      </c>
      <c r="H4981" t="s">
        <v>58</v>
      </c>
      <c r="K4981" s="20">
        <v>41.2</v>
      </c>
      <c r="L4981" s="7">
        <v>2860479562</v>
      </c>
      <c r="M4981" s="7">
        <v>819651283</v>
      </c>
      <c r="N4981" s="7">
        <v>12562366</v>
      </c>
      <c r="O4981" s="20" t="str">
        <f t="shared" si="156"/>
        <v/>
      </c>
    </row>
    <row r="4982" spans="1:15">
      <c r="A4982" s="20" t="str">
        <f t="shared" si="157"/>
        <v>Lífeyrissjóður verslunarmannaÆvileið 2</v>
      </c>
      <c r="B4982" s="20" t="str">
        <f>_xlfn.IFNA(INDEX(Listi!$AI:$AI,MATCH(C4982,Listi!$AJ:$AJ,0)),INDEX(Listi!T:T,MATCH(C4982,Listi!U:U,0)))</f>
        <v>Lífeyrissj. Verslunarm.</v>
      </c>
      <c r="C4982" t="s">
        <v>206</v>
      </c>
      <c r="D4982" t="s">
        <v>309</v>
      </c>
      <c r="E4982" t="s">
        <v>276</v>
      </c>
      <c r="F4982" t="s">
        <v>57</v>
      </c>
      <c r="G4982" s="8" t="s">
        <v>419</v>
      </c>
      <c r="H4982" t="s">
        <v>58</v>
      </c>
      <c r="K4982" s="20">
        <v>64.2</v>
      </c>
      <c r="L4982" s="7">
        <v>2325064159</v>
      </c>
      <c r="M4982" s="7">
        <v>465663194</v>
      </c>
      <c r="N4982" s="7">
        <v>32037995</v>
      </c>
      <c r="O4982" s="20" t="str">
        <f t="shared" si="156"/>
        <v/>
      </c>
    </row>
    <row r="4983" spans="1:15">
      <c r="A4983" s="20" t="str">
        <f t="shared" si="157"/>
        <v>Lífeyrissjóður verslunarmannaÆvileið 3</v>
      </c>
      <c r="B4983" s="20" t="str">
        <f>_xlfn.IFNA(INDEX(Listi!$AI:$AI,MATCH(C4983,Listi!$AJ:$AJ,0)),INDEX(Listi!T:T,MATCH(C4983,Listi!U:U,0)))</f>
        <v>Lífeyrissj. Verslunarm.</v>
      </c>
      <c r="C4983" t="s">
        <v>206</v>
      </c>
      <c r="D4983" t="s">
        <v>308</v>
      </c>
      <c r="E4983" t="s">
        <v>276</v>
      </c>
      <c r="F4983" t="s">
        <v>57</v>
      </c>
      <c r="G4983" s="8" t="s">
        <v>419</v>
      </c>
      <c r="H4983" t="s">
        <v>58</v>
      </c>
      <c r="K4983" s="20">
        <v>77.900000000000006</v>
      </c>
      <c r="L4983" s="7">
        <v>1567402319</v>
      </c>
      <c r="M4983" s="7">
        <v>325961302</v>
      </c>
      <c r="N4983" s="7">
        <v>60283998</v>
      </c>
      <c r="O4983" s="20" t="str">
        <f t="shared" si="156"/>
        <v/>
      </c>
    </row>
    <row r="4984" spans="1:15">
      <c r="A4984" s="20" t="str">
        <f t="shared" si="157"/>
        <v>Lífeyrissjóður verslunarmannaDeild I/Séreign</v>
      </c>
      <c r="B4984" s="20" t="str">
        <f>_xlfn.IFNA(INDEX(Listi!$AI:$AI,MATCH(C4984,Listi!$AJ:$AJ,0)),INDEX(Listi!T:T,MATCH(C4984,Listi!U:U,0)))</f>
        <v>Lífeyrissj. Verslunarm.</v>
      </c>
      <c r="C4984" t="s">
        <v>206</v>
      </c>
      <c r="D4984" t="s">
        <v>207</v>
      </c>
      <c r="E4984" t="s">
        <v>276</v>
      </c>
      <c r="F4984" t="s">
        <v>57</v>
      </c>
      <c r="G4984" s="8" t="s">
        <v>419</v>
      </c>
      <c r="H4984" t="s">
        <v>58</v>
      </c>
      <c r="K4984" s="189">
        <v>26.5</v>
      </c>
      <c r="L4984" s="7">
        <v>19785724399</v>
      </c>
      <c r="M4984" s="7">
        <v>729937912</v>
      </c>
      <c r="N4984" s="7">
        <v>458382791</v>
      </c>
      <c r="O4984" s="20" t="str">
        <f t="shared" si="156"/>
        <v/>
      </c>
    </row>
    <row r="4985" spans="1:15">
      <c r="A4985" s="20" t="str">
        <f t="shared" si="157"/>
        <v>Lífeyrissjóður verslunarmannaSamtryggingardeild</v>
      </c>
      <c r="B4985" s="20" t="str">
        <f>_xlfn.IFNA(INDEX(Listi!$AI:$AI,MATCH(C4985,Listi!$AJ:$AJ,0)),INDEX(Listi!T:T,MATCH(C4985,Listi!U:U,0)))</f>
        <v>Lífeyrissj. Verslunarm.</v>
      </c>
      <c r="C4985" t="s">
        <v>206</v>
      </c>
      <c r="D4985" t="s">
        <v>205</v>
      </c>
      <c r="E4985" t="s">
        <v>275</v>
      </c>
      <c r="F4985" t="s">
        <v>57</v>
      </c>
      <c r="G4985" s="8" t="s">
        <v>419</v>
      </c>
      <c r="H4985" t="s">
        <v>58</v>
      </c>
      <c r="K4985" s="189">
        <v>26.5</v>
      </c>
      <c r="L4985" s="7">
        <v>1174592806906</v>
      </c>
      <c r="M4985" s="7">
        <v>35794261112</v>
      </c>
      <c r="N4985" s="7">
        <v>21965137185</v>
      </c>
      <c r="O4985" s="20" t="str">
        <f t="shared" si="156"/>
        <v/>
      </c>
    </row>
    <row r="4986" spans="1:15">
      <c r="A4986" s="20" t="str">
        <f t="shared" si="157"/>
        <v>Lífeyrissjóður VestmannaeyjaSafn I</v>
      </c>
      <c r="B4986" s="20" t="str">
        <f>_xlfn.IFNA(INDEX(Listi!$AI:$AI,MATCH(C4986,Listi!$AJ:$AJ,0)),INDEX(Listi!T:T,MATCH(C4986,Listi!U:U,0)))</f>
        <v>Lífeyrissj. Vestm.</v>
      </c>
      <c r="C4986" t="s">
        <v>262</v>
      </c>
      <c r="D4986" t="s">
        <v>210</v>
      </c>
      <c r="E4986" t="s">
        <v>276</v>
      </c>
      <c r="F4986" t="s">
        <v>57</v>
      </c>
      <c r="G4986" s="8" t="s">
        <v>419</v>
      </c>
      <c r="H4986" t="s">
        <v>58</v>
      </c>
      <c r="K4986" s="20">
        <v>61.4</v>
      </c>
      <c r="L4986" s="7">
        <v>381311221</v>
      </c>
      <c r="M4986" s="7">
        <v>44104006</v>
      </c>
      <c r="N4986" s="7">
        <v>13592960</v>
      </c>
      <c r="O4986" s="20" t="str">
        <f t="shared" si="156"/>
        <v/>
      </c>
    </row>
    <row r="4987" spans="1:15">
      <c r="A4987" s="20" t="str">
        <f t="shared" si="157"/>
        <v>Lífeyrissjóður VestmannaeyjaSafn II</v>
      </c>
      <c r="B4987" s="20" t="str">
        <f>_xlfn.IFNA(INDEX(Listi!$AI:$AI,MATCH(C4987,Listi!$AJ:$AJ,0)),INDEX(Listi!T:T,MATCH(C4987,Listi!U:U,0)))</f>
        <v>Lífeyrissj. Vestm.</v>
      </c>
      <c r="C4987" t="s">
        <v>262</v>
      </c>
      <c r="D4987" t="s">
        <v>211</v>
      </c>
      <c r="E4987" t="s">
        <v>276</v>
      </c>
      <c r="F4987" t="s">
        <v>57</v>
      </c>
      <c r="G4987" s="8" t="s">
        <v>419</v>
      </c>
      <c r="H4987" t="s">
        <v>58</v>
      </c>
      <c r="K4987" s="20">
        <v>44.9</v>
      </c>
      <c r="L4987" s="7">
        <v>571440191</v>
      </c>
      <c r="M4987" s="7">
        <v>40240404</v>
      </c>
      <c r="N4987" s="7">
        <v>18659289</v>
      </c>
      <c r="O4987" s="20" t="str">
        <f t="shared" si="156"/>
        <v/>
      </c>
    </row>
    <row r="4988" spans="1:15">
      <c r="A4988" s="20" t="str">
        <f t="shared" si="157"/>
        <v>Lífeyrissjóður VestmannaeyjaSamtryggingardeild</v>
      </c>
      <c r="B4988" s="20" t="str">
        <f>_xlfn.IFNA(INDEX(Listi!$AI:$AI,MATCH(C4988,Listi!$AJ:$AJ,0)),INDEX(Listi!T:T,MATCH(C4988,Listi!U:U,0)))</f>
        <v>Lífeyrissj. Vestm.</v>
      </c>
      <c r="C4988" t="s">
        <v>262</v>
      </c>
      <c r="D4988" t="s">
        <v>205</v>
      </c>
      <c r="E4988" t="s">
        <v>275</v>
      </c>
      <c r="F4988" t="s">
        <v>57</v>
      </c>
      <c r="G4988" s="8" t="s">
        <v>419</v>
      </c>
      <c r="H4988" t="s">
        <v>58</v>
      </c>
      <c r="K4988" s="20">
        <v>34.200000000000003</v>
      </c>
      <c r="L4988" s="7">
        <v>85198020532</v>
      </c>
      <c r="M4988" s="7">
        <v>1944643004</v>
      </c>
      <c r="N4988" s="7">
        <v>2198060399</v>
      </c>
      <c r="O4988" s="20" t="str">
        <f t="shared" si="156"/>
        <v/>
      </c>
    </row>
    <row r="4989" spans="1:15">
      <c r="A4989" s="20" t="str">
        <f t="shared" si="157"/>
        <v>Lífsval - lífeyrissparnaðurLífsval 1</v>
      </c>
      <c r="B4989" s="20" t="str">
        <f>_xlfn.IFNA(INDEX(Listi!$AI:$AI,MATCH(C4989,Listi!$AJ:$AJ,0)),INDEX(Listi!T:T,MATCH(C4989,Listi!U:U,0)))</f>
        <v>Lífsval</v>
      </c>
      <c r="C4989" t="s">
        <v>263</v>
      </c>
      <c r="D4989" t="s">
        <v>264</v>
      </c>
      <c r="E4989" t="s">
        <v>276</v>
      </c>
      <c r="F4989" t="s">
        <v>57</v>
      </c>
      <c r="G4989" s="8" t="s">
        <v>419</v>
      </c>
      <c r="H4989" t="s">
        <v>58</v>
      </c>
      <c r="K4989" s="20">
        <v>0</v>
      </c>
      <c r="L4989" s="7">
        <v>1792991246</v>
      </c>
      <c r="M4989" s="7">
        <v>203244065</v>
      </c>
      <c r="N4989" s="7">
        <v>81003579</v>
      </c>
      <c r="O4989" s="20" t="str">
        <f t="shared" si="156"/>
        <v/>
      </c>
    </row>
    <row r="4990" spans="1:15">
      <c r="A4990" s="20" t="str">
        <f t="shared" si="157"/>
        <v>Lífsval - lífeyrissparnaðurLífsval 2</v>
      </c>
      <c r="B4990" s="20" t="str">
        <f>_xlfn.IFNA(INDEX(Listi!$AI:$AI,MATCH(C4990,Listi!$AJ:$AJ,0)),INDEX(Listi!T:T,MATCH(C4990,Listi!U:U,0)))</f>
        <v>Lífsval</v>
      </c>
      <c r="C4990" t="s">
        <v>263</v>
      </c>
      <c r="D4990" t="s">
        <v>265</v>
      </c>
      <c r="E4990" t="s">
        <v>276</v>
      </c>
      <c r="F4990" t="s">
        <v>57</v>
      </c>
      <c r="G4990" s="8" t="s">
        <v>419</v>
      </c>
      <c r="H4990" t="s">
        <v>58</v>
      </c>
      <c r="K4990" s="20">
        <v>43.3</v>
      </c>
      <c r="L4990" s="7">
        <v>79660340</v>
      </c>
      <c r="M4990" s="7">
        <v>14369045</v>
      </c>
      <c r="N4990" s="7">
        <v>2695304</v>
      </c>
      <c r="O4990" s="20" t="str">
        <f t="shared" si="156"/>
        <v/>
      </c>
    </row>
    <row r="4991" spans="1:15">
      <c r="A4991" s="20" t="str">
        <f t="shared" si="157"/>
        <v>Lífsval - lífeyrissparnaðurLífsval 3</v>
      </c>
      <c r="B4991" s="20" t="str">
        <f>_xlfn.IFNA(INDEX(Listi!$AI:$AI,MATCH(C4991,Listi!$AJ:$AJ,0)),INDEX(Listi!T:T,MATCH(C4991,Listi!U:U,0)))</f>
        <v>Lífsval</v>
      </c>
      <c r="C4991" t="s">
        <v>263</v>
      </c>
      <c r="D4991" t="s">
        <v>266</v>
      </c>
      <c r="E4991" t="s">
        <v>276</v>
      </c>
      <c r="F4991" t="s">
        <v>57</v>
      </c>
      <c r="G4991" s="8" t="s">
        <v>419</v>
      </c>
      <c r="H4991" t="s">
        <v>58</v>
      </c>
      <c r="K4991" s="189">
        <v>24.5</v>
      </c>
      <c r="L4991" s="7">
        <v>131239774</v>
      </c>
      <c r="M4991" s="7">
        <v>16635787</v>
      </c>
      <c r="N4991" s="7">
        <v>3548138</v>
      </c>
      <c r="O4991" s="20" t="str">
        <f t="shared" si="156"/>
        <v/>
      </c>
    </row>
    <row r="4992" spans="1:15">
      <c r="A4992" s="20" t="str">
        <f t="shared" si="157"/>
        <v>Lífsval - lífeyrissparnaðurLífsval 4</v>
      </c>
      <c r="B4992" s="20" t="str">
        <f>_xlfn.IFNA(INDEX(Listi!$AI:$AI,MATCH(C4992,Listi!$AJ:$AJ,0)),INDEX(Listi!T:T,MATCH(C4992,Listi!U:U,0)))</f>
        <v>Lífsval</v>
      </c>
      <c r="C4992" t="s">
        <v>263</v>
      </c>
      <c r="D4992" t="s">
        <v>267</v>
      </c>
      <c r="E4992" t="s">
        <v>276</v>
      </c>
      <c r="F4992" t="s">
        <v>57</v>
      </c>
      <c r="G4992" s="8" t="s">
        <v>419</v>
      </c>
      <c r="H4992" t="s">
        <v>58</v>
      </c>
      <c r="K4992" s="189">
        <v>13.4</v>
      </c>
      <c r="L4992" s="7">
        <v>71752064</v>
      </c>
      <c r="M4992" s="7">
        <v>15238959</v>
      </c>
      <c r="N4992" s="7">
        <v>2058992</v>
      </c>
      <c r="O4992" s="20" t="str">
        <f t="shared" si="156"/>
        <v/>
      </c>
    </row>
    <row r="4993" spans="1:15">
      <c r="A4993" s="20" t="str">
        <f t="shared" si="157"/>
        <v>Lífsverk lífeyrissjóðurLífsverk I/Séreign</v>
      </c>
      <c r="B4993" s="20" t="str">
        <f>_xlfn.IFNA(INDEX(Listi!$AI:$AI,MATCH(C4993,Listi!$AJ:$AJ,0)),INDEX(Listi!T:T,MATCH(C4993,Listi!U:U,0)))</f>
        <v xml:space="preserve">Lífsverk  </v>
      </c>
      <c r="C4993" t="s">
        <v>268</v>
      </c>
      <c r="D4993" t="s">
        <v>269</v>
      </c>
      <c r="E4993" t="s">
        <v>276</v>
      </c>
      <c r="F4993" t="s">
        <v>57</v>
      </c>
      <c r="G4993" s="8" t="s">
        <v>419</v>
      </c>
      <c r="H4993" t="s">
        <v>58</v>
      </c>
      <c r="K4993" s="20">
        <v>39.200000000000003</v>
      </c>
      <c r="L4993" s="7">
        <v>4582957000</v>
      </c>
      <c r="M4993" s="7">
        <v>635926000</v>
      </c>
      <c r="N4993" s="7">
        <v>22708000</v>
      </c>
      <c r="O4993" s="20" t="str">
        <f t="shared" si="156"/>
        <v/>
      </c>
    </row>
    <row r="4994" spans="1:15">
      <c r="A4994" s="20" t="str">
        <f t="shared" si="157"/>
        <v>Lífsverk lífeyrissjóðurLífsverk II/Séreign</v>
      </c>
      <c r="B4994" s="20" t="str">
        <f>_xlfn.IFNA(INDEX(Listi!$AI:$AI,MATCH(C4994,Listi!$AJ:$AJ,0)),INDEX(Listi!T:T,MATCH(C4994,Listi!U:U,0)))</f>
        <v xml:space="preserve">Lífsverk  </v>
      </c>
      <c r="C4994" t="s">
        <v>268</v>
      </c>
      <c r="D4994" t="s">
        <v>270</v>
      </c>
      <c r="E4994" t="s">
        <v>276</v>
      </c>
      <c r="F4994" t="s">
        <v>57</v>
      </c>
      <c r="G4994" s="8" t="s">
        <v>419</v>
      </c>
      <c r="H4994" t="s">
        <v>58</v>
      </c>
      <c r="K4994" s="20">
        <v>58.2</v>
      </c>
      <c r="L4994" s="7">
        <v>23735073000</v>
      </c>
      <c r="M4994" s="7">
        <v>2073571000</v>
      </c>
      <c r="N4994" s="7">
        <v>249365000</v>
      </c>
      <c r="O4994" s="20" t="str">
        <f t="shared" ref="O4994:O5057" si="158">IFERROR(VLOOKUP(F4994,EhLykill,3,FALSE),"")</f>
        <v/>
      </c>
    </row>
    <row r="4995" spans="1:15">
      <c r="A4995" s="20" t="str">
        <f t="shared" si="157"/>
        <v>Lífsverk lífeyrissjóðurLífsverk III/Séreign</v>
      </c>
      <c r="B4995" s="20" t="str">
        <f>_xlfn.IFNA(INDEX(Listi!$AI:$AI,MATCH(C4995,Listi!$AJ:$AJ,0)),INDEX(Listi!T:T,MATCH(C4995,Listi!U:U,0)))</f>
        <v xml:space="preserve">Lífsverk  </v>
      </c>
      <c r="C4995" t="s">
        <v>268</v>
      </c>
      <c r="D4995" t="s">
        <v>271</v>
      </c>
      <c r="E4995" t="s">
        <v>276</v>
      </c>
      <c r="F4995" t="s">
        <v>57</v>
      </c>
      <c r="G4995" s="8" t="s">
        <v>419</v>
      </c>
      <c r="H4995" t="s">
        <v>58</v>
      </c>
      <c r="K4995" s="20">
        <v>62.5</v>
      </c>
      <c r="L4995" s="7">
        <v>653814000</v>
      </c>
      <c r="M4995" s="7">
        <v>105107000</v>
      </c>
      <c r="N4995" s="7">
        <v>2613000</v>
      </c>
      <c r="O4995" s="20" t="str">
        <f t="shared" si="158"/>
        <v/>
      </c>
    </row>
    <row r="4996" spans="1:15">
      <c r="A4996" s="20" t="str">
        <f t="shared" si="157"/>
        <v>Lífsverk lífeyrissjóðurSamtryggingardeild</v>
      </c>
      <c r="B4996" s="20" t="str">
        <f>_xlfn.IFNA(INDEX(Listi!$AI:$AI,MATCH(C4996,Listi!$AJ:$AJ,0)),INDEX(Listi!T:T,MATCH(C4996,Listi!U:U,0)))</f>
        <v xml:space="preserve">Lífsverk  </v>
      </c>
      <c r="C4996" t="s">
        <v>268</v>
      </c>
      <c r="D4996" t="s">
        <v>205</v>
      </c>
      <c r="E4996" t="s">
        <v>275</v>
      </c>
      <c r="F4996" t="s">
        <v>57</v>
      </c>
      <c r="G4996" s="8" t="s">
        <v>419</v>
      </c>
      <c r="H4996" t="s">
        <v>58</v>
      </c>
      <c r="K4996" s="189">
        <v>27.1</v>
      </c>
      <c r="L4996" s="7">
        <v>120542527000</v>
      </c>
      <c r="M4996" s="7">
        <v>4397803000</v>
      </c>
      <c r="N4996" s="7">
        <v>1423151000</v>
      </c>
      <c r="O4996" s="20" t="str">
        <f t="shared" si="158"/>
        <v/>
      </c>
    </row>
    <row r="4997" spans="1:15">
      <c r="A4997" s="20" t="str">
        <f t="shared" si="157"/>
        <v>Söfnunarsjóður lífeyrisréttindaDeild I/Innlán</v>
      </c>
      <c r="B4997" s="20" t="str">
        <f>_xlfn.IFNA(INDEX(Listi!$AI:$AI,MATCH(C4997,Listi!$AJ:$AJ,0)),INDEX(Listi!T:T,MATCH(C4997,Listi!U:U,0)))</f>
        <v>Söfnunarsj.</v>
      </c>
      <c r="C4997" t="s">
        <v>272</v>
      </c>
      <c r="D4997" t="s">
        <v>273</v>
      </c>
      <c r="E4997" t="s">
        <v>276</v>
      </c>
      <c r="F4997" t="s">
        <v>57</v>
      </c>
      <c r="G4997" s="8" t="s">
        <v>419</v>
      </c>
      <c r="H4997" t="s">
        <v>58</v>
      </c>
      <c r="K4997" s="20">
        <v>64</v>
      </c>
      <c r="L4997" s="7">
        <v>2001731914</v>
      </c>
      <c r="M4997" s="7">
        <v>133561634</v>
      </c>
      <c r="N4997" s="7">
        <v>44803565</v>
      </c>
      <c r="O4997" s="20" t="str">
        <f t="shared" si="158"/>
        <v/>
      </c>
    </row>
    <row r="4998" spans="1:15">
      <c r="A4998" s="20" t="str">
        <f t="shared" si="157"/>
        <v>Söfnunarsjóður lífeyrisréttindaDeild III/Séreign</v>
      </c>
      <c r="B4998" s="20" t="str">
        <f>_xlfn.IFNA(INDEX(Listi!$AI:$AI,MATCH(C4998,Listi!$AJ:$AJ,0)),INDEX(Listi!T:T,MATCH(C4998,Listi!U:U,0)))</f>
        <v>Söfnunarsj.</v>
      </c>
      <c r="C4998" t="s">
        <v>272</v>
      </c>
      <c r="D4998" t="s">
        <v>599</v>
      </c>
      <c r="E4998" t="s">
        <v>276</v>
      </c>
      <c r="F4998" t="s">
        <v>57</v>
      </c>
      <c r="G4998" s="8" t="s">
        <v>419</v>
      </c>
      <c r="H4998" t="s">
        <v>58</v>
      </c>
      <c r="K4998" s="20">
        <v>0</v>
      </c>
      <c r="L4998" s="7">
        <v>24413085</v>
      </c>
      <c r="M4998" s="7">
        <v>24697577</v>
      </c>
      <c r="N4998" s="7">
        <v>900000</v>
      </c>
      <c r="O4998" s="20" t="str">
        <f t="shared" si="158"/>
        <v/>
      </c>
    </row>
    <row r="4999" spans="1:15">
      <c r="A4999" s="20" t="str">
        <f t="shared" si="157"/>
        <v>Söfnunarsjóður lífeyrisréttindaDeildII/Séreign</v>
      </c>
      <c r="B4999" s="20" t="str">
        <f>_xlfn.IFNA(INDEX(Listi!$AI:$AI,MATCH(C4999,Listi!$AJ:$AJ,0)),INDEX(Listi!T:T,MATCH(C4999,Listi!U:U,0)))</f>
        <v>Söfnunarsj.</v>
      </c>
      <c r="C4999" t="s">
        <v>272</v>
      </c>
      <c r="D4999" t="s">
        <v>586</v>
      </c>
      <c r="E4999" t="s">
        <v>276</v>
      </c>
      <c r="F4999" t="s">
        <v>57</v>
      </c>
      <c r="G4999" s="8" t="s">
        <v>419</v>
      </c>
      <c r="H4999" t="s">
        <v>58</v>
      </c>
      <c r="K4999" s="20">
        <v>68.5</v>
      </c>
      <c r="L4999" s="7">
        <v>1654616477</v>
      </c>
      <c r="M4999" s="7">
        <v>128539213</v>
      </c>
      <c r="N4999" s="7">
        <v>22846291</v>
      </c>
      <c r="O4999" s="20" t="str">
        <f t="shared" si="158"/>
        <v/>
      </c>
    </row>
    <row r="5000" spans="1:15">
      <c r="A5000" s="20" t="str">
        <f t="shared" si="157"/>
        <v>Söfnunarsjóður lífeyrisréttindaSamtryggingardeild</v>
      </c>
      <c r="B5000" s="20" t="str">
        <f>_xlfn.IFNA(INDEX(Listi!$AI:$AI,MATCH(C5000,Listi!$AJ:$AJ,0)),INDEX(Listi!T:T,MATCH(C5000,Listi!U:U,0)))</f>
        <v>Söfnunarsj.</v>
      </c>
      <c r="C5000" t="s">
        <v>272</v>
      </c>
      <c r="D5000" t="s">
        <v>205</v>
      </c>
      <c r="E5000" t="s">
        <v>275</v>
      </c>
      <c r="F5000" t="s">
        <v>57</v>
      </c>
      <c r="G5000" s="8" t="s">
        <v>419</v>
      </c>
      <c r="H5000" t="s">
        <v>58</v>
      </c>
      <c r="K5000" s="20">
        <v>42.7</v>
      </c>
      <c r="L5000" s="7">
        <v>238978847889</v>
      </c>
      <c r="M5000" s="7">
        <v>4967193409</v>
      </c>
      <c r="N5000" s="7">
        <v>6076487652</v>
      </c>
      <c r="O5000" s="20" t="str">
        <f t="shared" si="158"/>
        <v/>
      </c>
    </row>
    <row r="5001" spans="1:15">
      <c r="A5001" s="20" t="str">
        <f t="shared" si="157"/>
        <v>Stapi lífeyrissjóðurSafn I</v>
      </c>
      <c r="B5001" s="20" t="str">
        <f>_xlfn.IFNA(INDEX(Listi!$AI:$AI,MATCH(C5001,Listi!$AJ:$AJ,0)),INDEX(Listi!T:T,MATCH(C5001,Listi!U:U,0)))</f>
        <v xml:space="preserve">Stapi  </v>
      </c>
      <c r="C5001" t="s">
        <v>209</v>
      </c>
      <c r="D5001" t="s">
        <v>210</v>
      </c>
      <c r="E5001" t="s">
        <v>276</v>
      </c>
      <c r="F5001" t="s">
        <v>57</v>
      </c>
      <c r="G5001" s="8" t="s">
        <v>419</v>
      </c>
      <c r="H5001" t="s">
        <v>58</v>
      </c>
      <c r="K5001" s="20">
        <v>53.57</v>
      </c>
      <c r="L5001" s="7">
        <v>2440828925</v>
      </c>
      <c r="M5001" s="7">
        <v>91567233</v>
      </c>
      <c r="N5001" s="7">
        <v>110755602</v>
      </c>
      <c r="O5001" s="20" t="str">
        <f t="shared" si="158"/>
        <v/>
      </c>
    </row>
    <row r="5002" spans="1:15">
      <c r="A5002" s="20" t="str">
        <f t="shared" si="157"/>
        <v>Stapi lífeyrissjóðurSafn II</v>
      </c>
      <c r="B5002" s="20" t="str">
        <f>_xlfn.IFNA(INDEX(Listi!$AI:$AI,MATCH(C5002,Listi!$AJ:$AJ,0)),INDEX(Listi!T:T,MATCH(C5002,Listi!U:U,0)))</f>
        <v xml:space="preserve">Stapi  </v>
      </c>
      <c r="C5002" t="s">
        <v>209</v>
      </c>
      <c r="D5002" t="s">
        <v>211</v>
      </c>
      <c r="E5002" t="s">
        <v>276</v>
      </c>
      <c r="F5002" t="s">
        <v>57</v>
      </c>
      <c r="G5002" s="8" t="s">
        <v>419</v>
      </c>
      <c r="H5002" t="s">
        <v>58</v>
      </c>
      <c r="K5002" s="20">
        <v>38.5</v>
      </c>
      <c r="L5002" s="7">
        <v>5710890273</v>
      </c>
      <c r="M5002" s="7">
        <v>262001316</v>
      </c>
      <c r="N5002" s="7">
        <v>164209410</v>
      </c>
      <c r="O5002" s="20" t="str">
        <f t="shared" si="158"/>
        <v/>
      </c>
    </row>
    <row r="5003" spans="1:15">
      <c r="A5003" s="20" t="str">
        <f t="shared" si="157"/>
        <v>Stapi lífeyrissjóðurSafn III</v>
      </c>
      <c r="B5003" s="20" t="str">
        <f>_xlfn.IFNA(INDEX(Listi!$AI:$AI,MATCH(C5003,Listi!$AJ:$AJ,0)),INDEX(Listi!T:T,MATCH(C5003,Listi!U:U,0)))</f>
        <v xml:space="preserve">Stapi  </v>
      </c>
      <c r="C5003" t="s">
        <v>209</v>
      </c>
      <c r="D5003" t="s">
        <v>212</v>
      </c>
      <c r="E5003" t="s">
        <v>276</v>
      </c>
      <c r="F5003" t="s">
        <v>57</v>
      </c>
      <c r="G5003" s="8" t="s">
        <v>419</v>
      </c>
      <c r="H5003" t="s">
        <v>58</v>
      </c>
      <c r="K5003" s="20">
        <v>0</v>
      </c>
      <c r="L5003" s="7">
        <v>268100084</v>
      </c>
      <c r="M5003" s="7">
        <v>24388890</v>
      </c>
      <c r="N5003" s="7">
        <v>9886128</v>
      </c>
      <c r="O5003" s="20" t="str">
        <f t="shared" si="158"/>
        <v/>
      </c>
    </row>
    <row r="5004" spans="1:15">
      <c r="A5004" s="20" t="str">
        <f t="shared" si="157"/>
        <v>Stapi lífeyrissjóðurTryggingardeild</v>
      </c>
      <c r="B5004" s="20" t="str">
        <f>_xlfn.IFNA(INDEX(Listi!$AI:$AI,MATCH(C5004,Listi!$AJ:$AJ,0)),INDEX(Listi!T:T,MATCH(C5004,Listi!U:U,0)))</f>
        <v xml:space="preserve">Stapi  </v>
      </c>
      <c r="C5004" t="s">
        <v>209</v>
      </c>
      <c r="D5004" t="s">
        <v>213</v>
      </c>
      <c r="E5004" t="s">
        <v>275</v>
      </c>
      <c r="F5004" t="s">
        <v>57</v>
      </c>
      <c r="G5004" s="8" t="s">
        <v>419</v>
      </c>
      <c r="H5004" t="s">
        <v>58</v>
      </c>
      <c r="K5004" s="20">
        <v>35.57</v>
      </c>
      <c r="L5004" s="7">
        <v>348661724246</v>
      </c>
      <c r="M5004" s="7">
        <v>13807615154</v>
      </c>
      <c r="N5004" s="7">
        <v>7912918911</v>
      </c>
      <c r="O5004" s="20" t="str">
        <f t="shared" si="158"/>
        <v/>
      </c>
    </row>
    <row r="5005" spans="1:15">
      <c r="A5005" s="20" t="str">
        <f t="shared" si="157"/>
        <v>Stapi lífeyrissjóðurVarfærnasafnið</v>
      </c>
      <c r="B5005" s="20" t="str">
        <f>_xlfn.IFNA(INDEX(Listi!$AI:$AI,MATCH(C5005,Listi!$AJ:$AJ,0)),INDEX(Listi!T:T,MATCH(C5005,Listi!U:U,0)))</f>
        <v xml:space="preserve">Stapi  </v>
      </c>
      <c r="C5005" t="s">
        <v>209</v>
      </c>
      <c r="D5005" t="s">
        <v>392</v>
      </c>
      <c r="E5005" t="s">
        <v>276</v>
      </c>
      <c r="F5005" t="s">
        <v>57</v>
      </c>
      <c r="G5005" s="8" t="s">
        <v>419</v>
      </c>
      <c r="H5005" t="s">
        <v>58</v>
      </c>
      <c r="K5005" s="20">
        <v>39.700000000000003</v>
      </c>
      <c r="L5005" s="7">
        <v>471986044</v>
      </c>
      <c r="M5005" s="7">
        <v>137399159</v>
      </c>
      <c r="N5005" s="7">
        <v>6994496</v>
      </c>
      <c r="O5005" s="20" t="str">
        <f t="shared" si="158"/>
        <v/>
      </c>
    </row>
    <row r="5006" spans="1:15">
      <c r="A5006" s="20" t="str">
        <f t="shared" si="157"/>
        <v>Almenni lífeyrissjóðurinnÆvisafn I</v>
      </c>
      <c r="B5006" s="20" t="str">
        <f>_xlfn.IFNA(INDEX(Listi!$AI:$AI,MATCH(C5006,Listi!$AJ:$AJ,0)),INDEX(Listi!T:T,MATCH(C5006,Listi!U:U,0)))</f>
        <v xml:space="preserve">Almenni </v>
      </c>
      <c r="C5006" t="s">
        <v>0</v>
      </c>
      <c r="D5006" t="s">
        <v>202</v>
      </c>
      <c r="E5006" t="s">
        <v>276</v>
      </c>
      <c r="F5006" t="s">
        <v>59</v>
      </c>
      <c r="G5006" s="8" t="s">
        <v>418</v>
      </c>
      <c r="H5006" t="s">
        <v>60</v>
      </c>
      <c r="K5006" s="189">
        <v>11.3</v>
      </c>
      <c r="L5006" s="7">
        <v>43068273823</v>
      </c>
      <c r="M5006" s="7">
        <v>4413720640</v>
      </c>
      <c r="N5006" s="7">
        <v>641257097</v>
      </c>
      <c r="O5006" s="20" t="str">
        <f t="shared" si="158"/>
        <v/>
      </c>
    </row>
    <row r="5007" spans="1:15">
      <c r="A5007" s="20" t="str">
        <f t="shared" si="157"/>
        <v>Almenni lífeyrissjóðurinnÆvisafn II</v>
      </c>
      <c r="B5007" s="20" t="str">
        <f>_xlfn.IFNA(INDEX(Listi!$AI:$AI,MATCH(C5007,Listi!$AJ:$AJ,0)),INDEX(Listi!T:T,MATCH(C5007,Listi!U:U,0)))</f>
        <v xml:space="preserve">Almenni </v>
      </c>
      <c r="C5007" t="s">
        <v>0</v>
      </c>
      <c r="D5007" t="s">
        <v>203</v>
      </c>
      <c r="E5007" t="s">
        <v>276</v>
      </c>
      <c r="F5007" t="s">
        <v>59</v>
      </c>
      <c r="G5007" s="8" t="s">
        <v>418</v>
      </c>
      <c r="H5007" t="s">
        <v>60</v>
      </c>
      <c r="K5007" s="189">
        <v>9.6999999999999993</v>
      </c>
      <c r="L5007" s="7">
        <v>86460235807</v>
      </c>
      <c r="M5007" s="7">
        <v>3970537445</v>
      </c>
      <c r="N5007" s="7">
        <v>1539034493</v>
      </c>
      <c r="O5007" s="20" t="str">
        <f t="shared" si="158"/>
        <v/>
      </c>
    </row>
    <row r="5008" spans="1:15">
      <c r="A5008" s="20" t="str">
        <f t="shared" si="157"/>
        <v>Almenni lífeyrissjóðurinnÆvisafn III</v>
      </c>
      <c r="B5008" s="20" t="str">
        <f>_xlfn.IFNA(INDEX(Listi!$AI:$AI,MATCH(C5008,Listi!$AJ:$AJ,0)),INDEX(Listi!T:T,MATCH(C5008,Listi!U:U,0)))</f>
        <v xml:space="preserve">Almenni </v>
      </c>
      <c r="C5008" t="s">
        <v>0</v>
      </c>
      <c r="D5008" t="s">
        <v>204</v>
      </c>
      <c r="E5008" t="s">
        <v>276</v>
      </c>
      <c r="F5008" t="s">
        <v>59</v>
      </c>
      <c r="G5008" s="8" t="s">
        <v>418</v>
      </c>
      <c r="H5008" t="s">
        <v>60</v>
      </c>
      <c r="K5008" s="189">
        <v>7.9</v>
      </c>
      <c r="L5008" s="7">
        <v>33890180699</v>
      </c>
      <c r="M5008" s="7">
        <v>1571509194</v>
      </c>
      <c r="N5008" s="7">
        <v>920421683</v>
      </c>
      <c r="O5008" s="20" t="str">
        <f t="shared" si="158"/>
        <v/>
      </c>
    </row>
    <row r="5009" spans="1:15">
      <c r="A5009" s="20" t="str">
        <f t="shared" si="157"/>
        <v>Almenni lífeyrissjóðurinnHúsnæðissafn</v>
      </c>
      <c r="B5009" s="20" t="str">
        <f>_xlfn.IFNA(INDEX(Listi!$AI:$AI,MATCH(C5009,Listi!$AJ:$AJ,0)),INDEX(Listi!T:T,MATCH(C5009,Listi!U:U,0)))</f>
        <v xml:space="preserve">Almenni </v>
      </c>
      <c r="C5009" t="s">
        <v>0</v>
      </c>
      <c r="D5009" t="s">
        <v>315</v>
      </c>
      <c r="E5009" t="s">
        <v>276</v>
      </c>
      <c r="F5009" t="s">
        <v>59</v>
      </c>
      <c r="G5009" s="8" t="s">
        <v>418</v>
      </c>
      <c r="H5009" t="s">
        <v>60</v>
      </c>
      <c r="K5009" s="20">
        <v>0</v>
      </c>
      <c r="L5009" s="7">
        <v>487895879</v>
      </c>
      <c r="M5009" s="7">
        <v>166428361</v>
      </c>
      <c r="N5009" s="7">
        <v>18080096</v>
      </c>
      <c r="O5009" s="20" t="str">
        <f t="shared" si="158"/>
        <v/>
      </c>
    </row>
    <row r="5010" spans="1:15">
      <c r="A5010" s="20" t="str">
        <f t="shared" si="157"/>
        <v>Almenni lífeyrissjóðurinnInnlánssafn</v>
      </c>
      <c r="B5010" s="20" t="str">
        <f>_xlfn.IFNA(INDEX(Listi!$AI:$AI,MATCH(C5010,Listi!$AJ:$AJ,0)),INDEX(Listi!T:T,MATCH(C5010,Listi!U:U,0)))</f>
        <v xml:space="preserve">Almenni </v>
      </c>
      <c r="C5010" t="s">
        <v>0</v>
      </c>
      <c r="D5010" t="s">
        <v>1</v>
      </c>
      <c r="E5010" t="s">
        <v>276</v>
      </c>
      <c r="F5010" t="s">
        <v>59</v>
      </c>
      <c r="G5010" s="8" t="s">
        <v>418</v>
      </c>
      <c r="H5010" t="s">
        <v>60</v>
      </c>
      <c r="K5010" s="20">
        <v>0</v>
      </c>
      <c r="L5010" s="7">
        <v>26587944379</v>
      </c>
      <c r="M5010" s="7">
        <v>1016779991</v>
      </c>
      <c r="N5010" s="7">
        <v>1031869724</v>
      </c>
      <c r="O5010" s="20" t="str">
        <f t="shared" si="158"/>
        <v/>
      </c>
    </row>
    <row r="5011" spans="1:15">
      <c r="A5011" s="20" t="str">
        <f t="shared" si="157"/>
        <v>Almenni lífeyrissjóðurinnRíkissafn langt</v>
      </c>
      <c r="B5011" s="20" t="str">
        <f>_xlfn.IFNA(INDEX(Listi!$AI:$AI,MATCH(C5011,Listi!$AJ:$AJ,0)),INDEX(Listi!T:T,MATCH(C5011,Listi!U:U,0)))</f>
        <v xml:space="preserve">Almenni </v>
      </c>
      <c r="C5011" t="s">
        <v>0</v>
      </c>
      <c r="D5011" t="s">
        <v>199</v>
      </c>
      <c r="E5011" t="s">
        <v>276</v>
      </c>
      <c r="F5011" t="s">
        <v>59</v>
      </c>
      <c r="G5011" s="8" t="s">
        <v>418</v>
      </c>
      <c r="H5011" t="s">
        <v>60</v>
      </c>
      <c r="K5011" s="20">
        <v>0</v>
      </c>
      <c r="L5011" s="7">
        <v>1193680171</v>
      </c>
      <c r="M5011" s="7">
        <v>61272573</v>
      </c>
      <c r="N5011" s="7">
        <v>40105929</v>
      </c>
      <c r="O5011" s="20" t="str">
        <f t="shared" si="158"/>
        <v/>
      </c>
    </row>
    <row r="5012" spans="1:15">
      <c r="A5012" s="20" t="str">
        <f t="shared" si="157"/>
        <v>Almenni lífeyrissjóðurinnRíkissafn stutt</v>
      </c>
      <c r="B5012" s="20" t="str">
        <f>_xlfn.IFNA(INDEX(Listi!$AI:$AI,MATCH(C5012,Listi!$AJ:$AJ,0)),INDEX(Listi!T:T,MATCH(C5012,Listi!U:U,0)))</f>
        <v xml:space="preserve">Almenni </v>
      </c>
      <c r="C5012" t="s">
        <v>0</v>
      </c>
      <c r="D5012" t="s">
        <v>200</v>
      </c>
      <c r="E5012" t="s">
        <v>276</v>
      </c>
      <c r="F5012" t="s">
        <v>59</v>
      </c>
      <c r="G5012" s="8" t="s">
        <v>418</v>
      </c>
      <c r="H5012" t="s">
        <v>60</v>
      </c>
      <c r="K5012" s="20">
        <v>0</v>
      </c>
      <c r="L5012" s="7">
        <v>541893627</v>
      </c>
      <c r="M5012" s="7">
        <v>20423158</v>
      </c>
      <c r="N5012" s="7">
        <v>14899899</v>
      </c>
      <c r="O5012" s="20" t="str">
        <f t="shared" si="158"/>
        <v/>
      </c>
    </row>
    <row r="5013" spans="1:15">
      <c r="A5013" s="20" t="str">
        <f t="shared" si="157"/>
        <v>Almenni lífeyrissjóðurinnTryggingadeild</v>
      </c>
      <c r="B5013" s="20" t="str">
        <f>_xlfn.IFNA(INDEX(Listi!$AI:$AI,MATCH(C5013,Listi!$AJ:$AJ,0)),INDEX(Listi!T:T,MATCH(C5013,Listi!U:U,0)))</f>
        <v xml:space="preserve">Almenni </v>
      </c>
      <c r="C5013" t="s">
        <v>0</v>
      </c>
      <c r="D5013" t="s">
        <v>201</v>
      </c>
      <c r="E5013" t="s">
        <v>275</v>
      </c>
      <c r="F5013" t="s">
        <v>59</v>
      </c>
      <c r="G5013" s="8" t="s">
        <v>418</v>
      </c>
      <c r="H5013" t="s">
        <v>60</v>
      </c>
      <c r="K5013" s="189">
        <v>8.8000000000000007</v>
      </c>
      <c r="L5013" s="7">
        <v>174784296254</v>
      </c>
      <c r="M5013" s="7">
        <v>7497244534</v>
      </c>
      <c r="N5013" s="7">
        <v>3057046932</v>
      </c>
      <c r="O5013" s="20" t="str">
        <f t="shared" si="158"/>
        <v/>
      </c>
    </row>
    <row r="5014" spans="1:15">
      <c r="A5014" s="20" t="str">
        <f t="shared" si="157"/>
        <v>Arion banki hf.Erlend hlutabréf</v>
      </c>
      <c r="B5014" s="20" t="str">
        <f>_xlfn.IFNA(INDEX(Listi!$AI:$AI,MATCH(C5014,Listi!$AJ:$AJ,0)),INDEX(Listi!T:T,MATCH(C5014,Listi!U:U,0)))</f>
        <v xml:space="preserve">Arion banki </v>
      </c>
      <c r="C5014" t="s">
        <v>214</v>
      </c>
      <c r="D5014" t="s">
        <v>215</v>
      </c>
      <c r="E5014" t="s">
        <v>276</v>
      </c>
      <c r="F5014" t="s">
        <v>59</v>
      </c>
      <c r="G5014" s="8" t="s">
        <v>418</v>
      </c>
      <c r="H5014" t="s">
        <v>60</v>
      </c>
      <c r="K5014" s="189">
        <v>1.1000000000000001</v>
      </c>
      <c r="L5014" s="7">
        <v>1149685000</v>
      </c>
      <c r="M5014" s="7">
        <v>49095000</v>
      </c>
      <c r="N5014" s="7">
        <v>10876000</v>
      </c>
      <c r="O5014" s="20" t="str">
        <f t="shared" si="158"/>
        <v/>
      </c>
    </row>
    <row r="5015" spans="1:15">
      <c r="A5015" s="20" t="str">
        <f t="shared" si="157"/>
        <v>Arion banki hf.Innlend skuldabréf</v>
      </c>
      <c r="B5015" s="20" t="str">
        <f>_xlfn.IFNA(INDEX(Listi!$AI:$AI,MATCH(C5015,Listi!$AJ:$AJ,0)),INDEX(Listi!T:T,MATCH(C5015,Listi!U:U,0)))</f>
        <v xml:space="preserve">Arion banki </v>
      </c>
      <c r="C5015" t="s">
        <v>214</v>
      </c>
      <c r="D5015" t="s">
        <v>216</v>
      </c>
      <c r="E5015" t="s">
        <v>276</v>
      </c>
      <c r="F5015" t="s">
        <v>59</v>
      </c>
      <c r="G5015" s="8" t="s">
        <v>418</v>
      </c>
      <c r="H5015" t="s">
        <v>60</v>
      </c>
      <c r="K5015" s="189">
        <v>1.3</v>
      </c>
      <c r="L5015" s="7">
        <v>4446434000</v>
      </c>
      <c r="M5015" s="7">
        <v>344234000</v>
      </c>
      <c r="N5015" s="7">
        <v>44793000</v>
      </c>
      <c r="O5015" s="20" t="str">
        <f t="shared" si="158"/>
        <v/>
      </c>
    </row>
    <row r="5016" spans="1:15">
      <c r="A5016" s="20" t="str">
        <f t="shared" ref="A5016:A5077" si="159">CONCATENATE(C5016,D5016)</f>
        <v>Arion banki hf.Lífeyrisauki L1</v>
      </c>
      <c r="B5016" s="20" t="str">
        <f>_xlfn.IFNA(INDEX(Listi!$AI:$AI,MATCH(C5016,Listi!$AJ:$AJ,0)),INDEX(Listi!T:T,MATCH(C5016,Listi!U:U,0)))</f>
        <v xml:space="preserve">Arion banki </v>
      </c>
      <c r="C5016" t="s">
        <v>214</v>
      </c>
      <c r="D5016" t="s">
        <v>377</v>
      </c>
      <c r="E5016" t="s">
        <v>276</v>
      </c>
      <c r="F5016" t="s">
        <v>59</v>
      </c>
      <c r="G5016" s="8" t="s">
        <v>418</v>
      </c>
      <c r="H5016" t="s">
        <v>60</v>
      </c>
      <c r="K5016" s="20">
        <v>17</v>
      </c>
      <c r="L5016" s="7">
        <v>5887942000</v>
      </c>
      <c r="M5016" s="7">
        <v>1011885000</v>
      </c>
      <c r="N5016" s="7">
        <v>34615000</v>
      </c>
      <c r="O5016" s="20" t="str">
        <f t="shared" si="158"/>
        <v/>
      </c>
    </row>
    <row r="5017" spans="1:15">
      <c r="A5017" s="20" t="str">
        <f t="shared" si="159"/>
        <v>Arion banki hf.Lífeyrisauki L2</v>
      </c>
      <c r="B5017" s="20" t="str">
        <f>_xlfn.IFNA(INDEX(Listi!$AI:$AI,MATCH(C5017,Listi!$AJ:$AJ,0)),INDEX(Listi!T:T,MATCH(C5017,Listi!U:U,0)))</f>
        <v xml:space="preserve">Arion banki </v>
      </c>
      <c r="C5017" t="s">
        <v>214</v>
      </c>
      <c r="D5017" t="s">
        <v>372</v>
      </c>
      <c r="E5017" t="s">
        <v>276</v>
      </c>
      <c r="F5017" t="s">
        <v>59</v>
      </c>
      <c r="G5017" s="8" t="s">
        <v>418</v>
      </c>
      <c r="H5017" t="s">
        <v>60</v>
      </c>
      <c r="K5017" s="189">
        <v>19.399999999999999</v>
      </c>
      <c r="L5017" s="7">
        <v>21366380000</v>
      </c>
      <c r="M5017" s="7">
        <v>1613513000</v>
      </c>
      <c r="N5017" s="7">
        <v>92085000</v>
      </c>
      <c r="O5017" s="20" t="str">
        <f t="shared" si="158"/>
        <v/>
      </c>
    </row>
    <row r="5018" spans="1:15">
      <c r="A5018" s="20" t="str">
        <f t="shared" si="159"/>
        <v>Arion banki hf.Lífeyrisauki L3</v>
      </c>
      <c r="B5018" s="20" t="str">
        <f>_xlfn.IFNA(INDEX(Listi!$AI:$AI,MATCH(C5018,Listi!$AJ:$AJ,0)),INDEX(Listi!T:T,MATCH(C5018,Listi!U:U,0)))</f>
        <v xml:space="preserve">Arion banki </v>
      </c>
      <c r="C5018" t="s">
        <v>214</v>
      </c>
      <c r="D5018" t="s">
        <v>371</v>
      </c>
      <c r="E5018" t="s">
        <v>276</v>
      </c>
      <c r="F5018" t="s">
        <v>59</v>
      </c>
      <c r="G5018" s="8" t="s">
        <v>418</v>
      </c>
      <c r="H5018" t="s">
        <v>60</v>
      </c>
      <c r="K5018" s="20">
        <v>15</v>
      </c>
      <c r="L5018" s="7">
        <v>29714848000</v>
      </c>
      <c r="M5018" s="7">
        <v>2122481000</v>
      </c>
      <c r="N5018" s="7">
        <v>129566000</v>
      </c>
      <c r="O5018" s="20" t="str">
        <f t="shared" si="158"/>
        <v/>
      </c>
    </row>
    <row r="5019" spans="1:15">
      <c r="A5019" s="20" t="str">
        <f t="shared" si="159"/>
        <v>Arion banki hf.Lífeyrisauki L4</v>
      </c>
      <c r="B5019" s="20" t="str">
        <f>_xlfn.IFNA(INDEX(Listi!$AI:$AI,MATCH(C5019,Listi!$AJ:$AJ,0)),INDEX(Listi!T:T,MATCH(C5019,Listi!U:U,0)))</f>
        <v xml:space="preserve">Arion banki </v>
      </c>
      <c r="C5019" t="s">
        <v>214</v>
      </c>
      <c r="D5019" t="s">
        <v>587</v>
      </c>
      <c r="E5019" t="s">
        <v>276</v>
      </c>
      <c r="F5019" t="s">
        <v>59</v>
      </c>
      <c r="G5019" s="8" t="s">
        <v>418</v>
      </c>
      <c r="H5019" t="s">
        <v>60</v>
      </c>
      <c r="K5019" s="189">
        <v>8.6</v>
      </c>
      <c r="L5019" s="7">
        <v>19306242000</v>
      </c>
      <c r="M5019" s="7">
        <v>1346647000</v>
      </c>
      <c r="N5019" s="7">
        <v>388052000</v>
      </c>
      <c r="O5019" s="20" t="str">
        <f t="shared" si="158"/>
        <v/>
      </c>
    </row>
    <row r="5020" spans="1:15">
      <c r="A5020" s="20" t="str">
        <f t="shared" si="159"/>
        <v>Arion banki hf.Lífeyrisauki L5</v>
      </c>
      <c r="B5020" s="20" t="str">
        <f>_xlfn.IFNA(INDEX(Listi!$AI:$AI,MATCH(C5020,Listi!$AJ:$AJ,0)),INDEX(Listi!T:T,MATCH(C5020,Listi!U:U,0)))</f>
        <v xml:space="preserve">Arion banki </v>
      </c>
      <c r="C5020" t="s">
        <v>214</v>
      </c>
      <c r="D5020" t="s">
        <v>369</v>
      </c>
      <c r="E5020" t="s">
        <v>276</v>
      </c>
      <c r="F5020" t="s">
        <v>59</v>
      </c>
      <c r="G5020" s="8" t="s">
        <v>418</v>
      </c>
      <c r="H5020" t="s">
        <v>60</v>
      </c>
      <c r="K5020" s="20">
        <v>0</v>
      </c>
      <c r="L5020" s="7">
        <v>44858554000</v>
      </c>
      <c r="M5020" s="7">
        <v>4018833000</v>
      </c>
      <c r="N5020" s="7">
        <v>933672000</v>
      </c>
      <c r="O5020" s="20" t="str">
        <f t="shared" si="158"/>
        <v/>
      </c>
    </row>
    <row r="5021" spans="1:15">
      <c r="A5021" s="20" t="str">
        <f t="shared" si="159"/>
        <v>Birta lífeyrissjóðurBlönduð leið</v>
      </c>
      <c r="B5021" s="20" t="str">
        <f>_xlfn.IFNA(INDEX(Listi!$AI:$AI,MATCH(C5021,Listi!$AJ:$AJ,0)),INDEX(Listi!T:T,MATCH(C5021,Listi!U:U,0)))</f>
        <v xml:space="preserve">Birta  </v>
      </c>
      <c r="C5021" t="s">
        <v>298</v>
      </c>
      <c r="D5021" t="s">
        <v>314</v>
      </c>
      <c r="E5021" t="s">
        <v>276</v>
      </c>
      <c r="F5021" t="s">
        <v>59</v>
      </c>
      <c r="G5021" s="8" t="s">
        <v>418</v>
      </c>
      <c r="H5021" t="s">
        <v>60</v>
      </c>
      <c r="K5021" s="190">
        <v>3.29</v>
      </c>
      <c r="L5021" s="7">
        <v>6929716201</v>
      </c>
      <c r="M5021" s="7">
        <v>253995298</v>
      </c>
      <c r="N5021" s="7">
        <v>139753585</v>
      </c>
      <c r="O5021" s="20" t="str">
        <f t="shared" si="158"/>
        <v/>
      </c>
    </row>
    <row r="5022" spans="1:15">
      <c r="A5022" s="20" t="str">
        <f t="shared" si="159"/>
        <v>Birta lífeyrissjóðurInnlánsleið</v>
      </c>
      <c r="B5022" s="20" t="str">
        <f>_xlfn.IFNA(INDEX(Listi!$AI:$AI,MATCH(C5022,Listi!$AJ:$AJ,0)),INDEX(Listi!T:T,MATCH(C5022,Listi!U:U,0)))</f>
        <v xml:space="preserve">Birta  </v>
      </c>
      <c r="C5022" t="s">
        <v>298</v>
      </c>
      <c r="D5022" t="s">
        <v>208</v>
      </c>
      <c r="E5022" t="s">
        <v>276</v>
      </c>
      <c r="F5022" t="s">
        <v>59</v>
      </c>
      <c r="G5022" s="8" t="s">
        <v>418</v>
      </c>
      <c r="H5022" t="s">
        <v>60</v>
      </c>
      <c r="K5022" s="20">
        <v>0</v>
      </c>
      <c r="L5022" s="7">
        <v>4108971332</v>
      </c>
      <c r="M5022" s="7">
        <v>264842424</v>
      </c>
      <c r="N5022" s="7">
        <v>174324836</v>
      </c>
      <c r="O5022" s="20" t="str">
        <f t="shared" si="158"/>
        <v/>
      </c>
    </row>
    <row r="5023" spans="1:15">
      <c r="A5023" s="20" t="str">
        <f t="shared" si="159"/>
        <v>Birta lífeyrissjóðurSamtryggingardeild</v>
      </c>
      <c r="B5023" s="20" t="str">
        <f>_xlfn.IFNA(INDEX(Listi!$AI:$AI,MATCH(C5023,Listi!$AJ:$AJ,0)),INDEX(Listi!T:T,MATCH(C5023,Listi!U:U,0)))</f>
        <v xml:space="preserve">Birta  </v>
      </c>
      <c r="C5023" t="s">
        <v>298</v>
      </c>
      <c r="D5023" t="s">
        <v>205</v>
      </c>
      <c r="E5023" t="s">
        <v>275</v>
      </c>
      <c r="F5023" t="s">
        <v>59</v>
      </c>
      <c r="G5023" s="8" t="s">
        <v>418</v>
      </c>
      <c r="H5023" t="s">
        <v>60</v>
      </c>
      <c r="K5023" s="190">
        <v>10.26</v>
      </c>
      <c r="L5023" s="7">
        <v>549755105944</v>
      </c>
      <c r="M5023" s="7">
        <v>18480897961</v>
      </c>
      <c r="N5023" s="7">
        <v>14075814006</v>
      </c>
      <c r="O5023" s="20" t="str">
        <f t="shared" si="158"/>
        <v/>
      </c>
    </row>
    <row r="5024" spans="1:15">
      <c r="A5024" s="20" t="str">
        <f t="shared" si="159"/>
        <v>Birta lífeyrissjóðurSkuldabréfaleið</v>
      </c>
      <c r="B5024" s="20" t="str">
        <f>_xlfn.IFNA(INDEX(Listi!$AI:$AI,MATCH(C5024,Listi!$AJ:$AJ,0)),INDEX(Listi!T:T,MATCH(C5024,Listi!U:U,0)))</f>
        <v xml:space="preserve">Birta  </v>
      </c>
      <c r="C5024" t="s">
        <v>298</v>
      </c>
      <c r="D5024" t="s">
        <v>313</v>
      </c>
      <c r="E5024" t="s">
        <v>276</v>
      </c>
      <c r="F5024" t="s">
        <v>59</v>
      </c>
      <c r="G5024" s="8" t="s">
        <v>418</v>
      </c>
      <c r="H5024" t="s">
        <v>60</v>
      </c>
      <c r="K5024" s="190">
        <v>3.96</v>
      </c>
      <c r="L5024" s="7">
        <v>8522374478</v>
      </c>
      <c r="M5024" s="7">
        <v>391005163</v>
      </c>
      <c r="N5024" s="7">
        <v>218104877</v>
      </c>
      <c r="O5024" s="20" t="str">
        <f t="shared" si="158"/>
        <v/>
      </c>
    </row>
    <row r="5025" spans="1:15">
      <c r="A5025" s="20" t="str">
        <f t="shared" si="159"/>
        <v>Birta lífeyrissjóðurTilgreind séreign</v>
      </c>
      <c r="B5025" s="20" t="str">
        <f>_xlfn.IFNA(INDEX(Listi!$AI:$AI,MATCH(C5025,Listi!$AJ:$AJ,0)),INDEX(Listi!T:T,MATCH(C5025,Listi!U:U,0)))</f>
        <v xml:space="preserve">Birta  </v>
      </c>
      <c r="C5025" t="s">
        <v>298</v>
      </c>
      <c r="D5025" t="s">
        <v>312</v>
      </c>
      <c r="E5025" t="s">
        <v>276</v>
      </c>
      <c r="F5025" t="s">
        <v>59</v>
      </c>
      <c r="G5025" s="8" t="s">
        <v>418</v>
      </c>
      <c r="H5025" t="s">
        <v>60</v>
      </c>
      <c r="K5025" s="20">
        <v>0</v>
      </c>
      <c r="L5025" s="7">
        <v>2234420297</v>
      </c>
      <c r="M5025" s="7">
        <v>511871981</v>
      </c>
      <c r="N5025" s="7">
        <v>36000223</v>
      </c>
      <c r="O5025" s="20" t="str">
        <f t="shared" si="158"/>
        <v/>
      </c>
    </row>
    <row r="5026" spans="1:15">
      <c r="A5026" s="20" t="str">
        <f t="shared" si="159"/>
        <v>Brú Lífeyrissjóður starfsmanna sveitarfélagaA-deild</v>
      </c>
      <c r="B5026" s="20" t="str">
        <f>_xlfn.IFNA(INDEX(Listi!$AI:$AI,MATCH(C5026,Listi!$AJ:$AJ,0)),INDEX(Listi!T:T,MATCH(C5026,Listi!U:U,0)))</f>
        <v>Brú</v>
      </c>
      <c r="C5026" t="s">
        <v>217</v>
      </c>
      <c r="D5026" t="s">
        <v>257</v>
      </c>
      <c r="E5026" t="s">
        <v>275</v>
      </c>
      <c r="F5026" t="s">
        <v>59</v>
      </c>
      <c r="G5026" s="8" t="s">
        <v>418</v>
      </c>
      <c r="H5026" t="s">
        <v>60</v>
      </c>
      <c r="K5026" s="189">
        <v>7.2</v>
      </c>
      <c r="L5026" s="7">
        <v>270469177889</v>
      </c>
      <c r="M5026" s="7">
        <v>13987858077</v>
      </c>
      <c r="N5026" s="7">
        <v>4793072329</v>
      </c>
      <c r="O5026" s="20" t="str">
        <f t="shared" si="158"/>
        <v/>
      </c>
    </row>
    <row r="5027" spans="1:15">
      <c r="A5027" s="20" t="str">
        <f t="shared" si="159"/>
        <v>Brú Lífeyrissjóður starfsmanna sveitarfélagaB-deild</v>
      </c>
      <c r="B5027" s="20" t="str">
        <f>_xlfn.IFNA(INDEX(Listi!$AI:$AI,MATCH(C5027,Listi!$AJ:$AJ,0)),INDEX(Listi!T:T,MATCH(C5027,Listi!U:U,0)))</f>
        <v>Brú</v>
      </c>
      <c r="C5027" t="s">
        <v>217</v>
      </c>
      <c r="D5027" t="s">
        <v>218</v>
      </c>
      <c r="E5027" t="s">
        <v>275</v>
      </c>
      <c r="F5027" t="s">
        <v>59</v>
      </c>
      <c r="G5027" s="8" t="s">
        <v>418</v>
      </c>
      <c r="H5027" t="s">
        <v>60</v>
      </c>
      <c r="K5027" s="20">
        <v>0.3</v>
      </c>
      <c r="L5027" s="7">
        <v>17004783831</v>
      </c>
      <c r="M5027" s="7">
        <v>119747694</v>
      </c>
      <c r="N5027" s="7">
        <v>3424817406</v>
      </c>
      <c r="O5027" s="20" t="str">
        <f t="shared" si="158"/>
        <v/>
      </c>
    </row>
    <row r="5028" spans="1:15">
      <c r="A5028" s="20" t="str">
        <f t="shared" si="159"/>
        <v>Brú Lífeyrissjóður starfsmanna sveitarfélagaV-deild</v>
      </c>
      <c r="B5028" s="20" t="str">
        <f>_xlfn.IFNA(INDEX(Listi!$AI:$AI,MATCH(C5028,Listi!$AJ:$AJ,0)),INDEX(Listi!T:T,MATCH(C5028,Listi!U:U,0)))</f>
        <v>Brú</v>
      </c>
      <c r="C5028" t="s">
        <v>217</v>
      </c>
      <c r="D5028" t="s">
        <v>219</v>
      </c>
      <c r="E5028" t="s">
        <v>275</v>
      </c>
      <c r="F5028" t="s">
        <v>59</v>
      </c>
      <c r="G5028" s="8" t="s">
        <v>418</v>
      </c>
      <c r="H5028" t="s">
        <v>60</v>
      </c>
      <c r="K5028" s="189">
        <v>7.2</v>
      </c>
      <c r="L5028" s="7">
        <v>54501394986</v>
      </c>
      <c r="M5028" s="7">
        <v>4188513374</v>
      </c>
      <c r="N5028" s="7">
        <v>455519059</v>
      </c>
      <c r="O5028" s="20" t="str">
        <f t="shared" si="158"/>
        <v/>
      </c>
    </row>
    <row r="5029" spans="1:15">
      <c r="A5029" s="20" t="str">
        <f t="shared" si="159"/>
        <v>Eftirlaunasj atvinnuflugmannaSamtryggingardeild</v>
      </c>
      <c r="B5029" s="20" t="str">
        <f>_xlfn.IFNA(INDEX(Listi!$AI:$AI,MATCH(C5029,Listi!$AJ:$AJ,0)),INDEX(Listi!T:T,MATCH(C5029,Listi!U:U,0)))</f>
        <v>EFÍA</v>
      </c>
      <c r="C5029" t="s">
        <v>220</v>
      </c>
      <c r="D5029" t="s">
        <v>205</v>
      </c>
      <c r="E5029" t="s">
        <v>275</v>
      </c>
      <c r="F5029" t="s">
        <v>59</v>
      </c>
      <c r="G5029" s="8" t="s">
        <v>418</v>
      </c>
      <c r="H5029" t="s">
        <v>60</v>
      </c>
      <c r="K5029" s="20">
        <v>14.46</v>
      </c>
      <c r="L5029" s="7">
        <v>58542663000</v>
      </c>
      <c r="M5029" s="7">
        <v>1477262000</v>
      </c>
      <c r="N5029" s="7">
        <v>1113313000</v>
      </c>
      <c r="O5029" s="20" t="str">
        <f t="shared" si="158"/>
        <v/>
      </c>
    </row>
    <row r="5030" spans="1:15">
      <c r="A5030" s="20" t="str">
        <f t="shared" si="159"/>
        <v>Festa - lífeyrissjóðurSamtryggingardeild</v>
      </c>
      <c r="B5030" s="20" t="str">
        <f>_xlfn.IFNA(INDEX(Listi!$AI:$AI,MATCH(C5030,Listi!$AJ:$AJ,0)),INDEX(Listi!T:T,MATCH(C5030,Listi!U:U,0)))</f>
        <v xml:space="preserve">Festa </v>
      </c>
      <c r="C5030" t="s">
        <v>221</v>
      </c>
      <c r="D5030" t="s">
        <v>205</v>
      </c>
      <c r="E5030" t="s">
        <v>275</v>
      </c>
      <c r="F5030" t="s">
        <v>59</v>
      </c>
      <c r="G5030" s="8" t="s">
        <v>418</v>
      </c>
      <c r="H5030" t="s">
        <v>60</v>
      </c>
      <c r="K5030" s="20">
        <v>15.14</v>
      </c>
      <c r="L5030" s="7">
        <v>246318113722</v>
      </c>
      <c r="M5030" s="7">
        <v>11138196907</v>
      </c>
      <c r="N5030" s="7">
        <v>5180938287</v>
      </c>
      <c r="O5030" s="20" t="str">
        <f t="shared" si="158"/>
        <v/>
      </c>
    </row>
    <row r="5031" spans="1:15">
      <c r="A5031" s="20" t="str">
        <f t="shared" si="159"/>
        <v>Festa - lífeyrissjóðurSparnaðarleið I</v>
      </c>
      <c r="B5031" s="20" t="str">
        <f>_xlfn.IFNA(INDEX(Listi!$AI:$AI,MATCH(C5031,Listi!$AJ:$AJ,0)),INDEX(Listi!T:T,MATCH(C5031,Listi!U:U,0)))</f>
        <v xml:space="preserve">Festa </v>
      </c>
      <c r="C5031" t="s">
        <v>221</v>
      </c>
      <c r="D5031" t="s">
        <v>464</v>
      </c>
      <c r="E5031" t="s">
        <v>276</v>
      </c>
      <c r="F5031" t="s">
        <v>59</v>
      </c>
      <c r="G5031" s="8" t="s">
        <v>418</v>
      </c>
      <c r="H5031" t="s">
        <v>60</v>
      </c>
      <c r="K5031" s="20">
        <v>0</v>
      </c>
      <c r="L5031" s="7">
        <v>75585319</v>
      </c>
      <c r="M5031" s="7">
        <v>37671409</v>
      </c>
      <c r="N5031" s="7">
        <v>2063969</v>
      </c>
      <c r="O5031" s="20" t="str">
        <f t="shared" si="158"/>
        <v/>
      </c>
    </row>
    <row r="5032" spans="1:15">
      <c r="A5032" s="20" t="str">
        <f t="shared" si="159"/>
        <v>Festa - lífeyrissjóðurSparnaðarleið II</v>
      </c>
      <c r="B5032" s="20" t="str">
        <f>_xlfn.IFNA(INDEX(Listi!$AI:$AI,MATCH(C5032,Listi!$AJ:$AJ,0)),INDEX(Listi!T:T,MATCH(C5032,Listi!U:U,0)))</f>
        <v xml:space="preserve">Festa </v>
      </c>
      <c r="C5032" t="s">
        <v>221</v>
      </c>
      <c r="D5032" t="s">
        <v>388</v>
      </c>
      <c r="E5032" t="s">
        <v>276</v>
      </c>
      <c r="F5032" t="s">
        <v>59</v>
      </c>
      <c r="G5032" s="8" t="s">
        <v>418</v>
      </c>
      <c r="H5032" t="s">
        <v>60</v>
      </c>
      <c r="K5032" s="20">
        <v>0</v>
      </c>
      <c r="L5032" s="7">
        <v>1113180693</v>
      </c>
      <c r="M5032" s="7">
        <v>134564310</v>
      </c>
      <c r="N5032" s="7">
        <v>19363084</v>
      </c>
      <c r="O5032" s="20" t="str">
        <f t="shared" si="158"/>
        <v/>
      </c>
    </row>
    <row r="5033" spans="1:15">
      <c r="A5033" s="20" t="str">
        <f t="shared" si="159"/>
        <v>Frjálsi lífeyrissjóðurinnDeild/leið I</v>
      </c>
      <c r="B5033" s="20" t="str">
        <f>_xlfn.IFNA(INDEX(Listi!$AI:$AI,MATCH(C5033,Listi!$AJ:$AJ,0)),INDEX(Listi!T:T,MATCH(C5033,Listi!U:U,0)))</f>
        <v xml:space="preserve">Frjálsi </v>
      </c>
      <c r="C5033" t="s">
        <v>222</v>
      </c>
      <c r="D5033" t="s">
        <v>223</v>
      </c>
      <c r="E5033" t="s">
        <v>276</v>
      </c>
      <c r="F5033" t="s">
        <v>59</v>
      </c>
      <c r="G5033" s="8" t="s">
        <v>418</v>
      </c>
      <c r="H5033" t="s">
        <v>60</v>
      </c>
      <c r="K5033" s="189">
        <v>11.3</v>
      </c>
      <c r="L5033" s="7">
        <v>199278730000</v>
      </c>
      <c r="M5033" s="7">
        <v>10813020000</v>
      </c>
      <c r="N5033" s="7">
        <v>2178012000</v>
      </c>
      <c r="O5033" s="20" t="str">
        <f t="shared" si="158"/>
        <v/>
      </c>
    </row>
    <row r="5034" spans="1:15">
      <c r="A5034" s="20" t="str">
        <f t="shared" si="159"/>
        <v>Frjálsi lífeyrissjóðurinnDeild/leið II</v>
      </c>
      <c r="B5034" s="20" t="str">
        <f>_xlfn.IFNA(INDEX(Listi!$AI:$AI,MATCH(C5034,Listi!$AJ:$AJ,0)),INDEX(Listi!T:T,MATCH(C5034,Listi!U:U,0)))</f>
        <v xml:space="preserve">Frjálsi </v>
      </c>
      <c r="C5034" t="s">
        <v>222</v>
      </c>
      <c r="D5034" t="s">
        <v>224</v>
      </c>
      <c r="E5034" t="s">
        <v>276</v>
      </c>
      <c r="F5034" t="s">
        <v>59</v>
      </c>
      <c r="G5034" s="8" t="s">
        <v>418</v>
      </c>
      <c r="H5034" t="s">
        <v>60</v>
      </c>
      <c r="K5034" s="189">
        <v>7.2</v>
      </c>
      <c r="L5034" s="7">
        <v>29681370000</v>
      </c>
      <c r="M5034" s="7">
        <v>1864883000</v>
      </c>
      <c r="N5034" s="7">
        <v>401735000</v>
      </c>
      <c r="O5034" s="20" t="str">
        <f t="shared" si="158"/>
        <v/>
      </c>
    </row>
    <row r="5035" spans="1:15">
      <c r="A5035" s="20" t="str">
        <f t="shared" si="159"/>
        <v>Frjálsi lífeyrissjóðurinnDeild/leið III</v>
      </c>
      <c r="B5035" s="20" t="str">
        <f>_xlfn.IFNA(INDEX(Listi!$AI:$AI,MATCH(C5035,Listi!$AJ:$AJ,0)),INDEX(Listi!T:T,MATCH(C5035,Listi!U:U,0)))</f>
        <v xml:space="preserve">Frjálsi </v>
      </c>
      <c r="C5035" t="s">
        <v>222</v>
      </c>
      <c r="D5035" t="s">
        <v>225</v>
      </c>
      <c r="E5035" t="s">
        <v>276</v>
      </c>
      <c r="F5035" t="s">
        <v>59</v>
      </c>
      <c r="G5035" s="8" t="s">
        <v>418</v>
      </c>
      <c r="H5035" t="s">
        <v>60</v>
      </c>
      <c r="K5035" s="189">
        <v>2.6</v>
      </c>
      <c r="L5035" s="7">
        <v>43554797000</v>
      </c>
      <c r="M5035" s="7">
        <v>2564479000</v>
      </c>
      <c r="N5035" s="7">
        <v>1456678000</v>
      </c>
      <c r="O5035" s="20" t="str">
        <f t="shared" si="158"/>
        <v/>
      </c>
    </row>
    <row r="5036" spans="1:15">
      <c r="A5036" s="20" t="str">
        <f t="shared" si="159"/>
        <v>Frjálsi lífeyrissjóðurinnFrjálsi Áhætta</v>
      </c>
      <c r="B5036" s="20" t="str">
        <f>_xlfn.IFNA(INDEX(Listi!$AI:$AI,MATCH(C5036,Listi!$AJ:$AJ,0)),INDEX(Listi!T:T,MATCH(C5036,Listi!U:U,0)))</f>
        <v xml:space="preserve">Frjálsi </v>
      </c>
      <c r="C5036" t="s">
        <v>222</v>
      </c>
      <c r="D5036" t="s">
        <v>226</v>
      </c>
      <c r="E5036" t="s">
        <v>276</v>
      </c>
      <c r="F5036" t="s">
        <v>59</v>
      </c>
      <c r="G5036" s="8" t="s">
        <v>418</v>
      </c>
      <c r="H5036" t="s">
        <v>60</v>
      </c>
      <c r="K5036" s="189">
        <v>10.4</v>
      </c>
      <c r="L5036" s="7">
        <v>2707615000</v>
      </c>
      <c r="M5036" s="7">
        <v>335331000</v>
      </c>
      <c r="N5036" s="7">
        <v>1872000</v>
      </c>
      <c r="O5036" s="20" t="str">
        <f t="shared" si="158"/>
        <v/>
      </c>
    </row>
    <row r="5037" spans="1:15">
      <c r="A5037" s="20" t="str">
        <f t="shared" si="159"/>
        <v>Frjálsi lífeyrissjóðurinnSameiginleg deild</v>
      </c>
      <c r="B5037" s="20" t="str">
        <f>_xlfn.IFNA(INDEX(Listi!$AI:$AI,MATCH(C5037,Listi!$AJ:$AJ,0)),INDEX(Listi!T:T,MATCH(C5037,Listi!U:U,0)))</f>
        <v xml:space="preserve">Frjálsi </v>
      </c>
      <c r="C5037" t="s">
        <v>222</v>
      </c>
      <c r="D5037" t="s">
        <v>311</v>
      </c>
      <c r="E5037" t="s">
        <v>276</v>
      </c>
      <c r="F5037" t="s">
        <v>59</v>
      </c>
      <c r="G5037" s="8" t="s">
        <v>418</v>
      </c>
      <c r="H5037" t="s">
        <v>60</v>
      </c>
      <c r="K5037" s="20">
        <v>0</v>
      </c>
      <c r="L5037" s="7">
        <v>0</v>
      </c>
      <c r="M5037" s="7">
        <v>0</v>
      </c>
      <c r="N5037" s="7">
        <v>0</v>
      </c>
      <c r="O5037" s="20" t="str">
        <f t="shared" si="158"/>
        <v/>
      </c>
    </row>
    <row r="5038" spans="1:15">
      <c r="A5038" s="20" t="str">
        <f t="shared" si="159"/>
        <v>Frjálsi lífeyrissjóðurinnSamtryggingardeild</v>
      </c>
      <c r="B5038" s="20" t="str">
        <f>_xlfn.IFNA(INDEX(Listi!$AI:$AI,MATCH(C5038,Listi!$AJ:$AJ,0)),INDEX(Listi!T:T,MATCH(C5038,Listi!U:U,0)))</f>
        <v xml:space="preserve">Frjálsi </v>
      </c>
      <c r="C5038" t="s">
        <v>222</v>
      </c>
      <c r="D5038" t="s">
        <v>205</v>
      </c>
      <c r="E5038" t="s">
        <v>275</v>
      </c>
      <c r="F5038" t="s">
        <v>59</v>
      </c>
      <c r="G5038" s="8" t="s">
        <v>418</v>
      </c>
      <c r="H5038" t="s">
        <v>60</v>
      </c>
      <c r="K5038" s="189">
        <v>7.3</v>
      </c>
      <c r="L5038" s="7">
        <v>127148465000</v>
      </c>
      <c r="M5038" s="7">
        <v>7524433000</v>
      </c>
      <c r="N5038" s="7">
        <v>1254273000</v>
      </c>
      <c r="O5038" s="20" t="str">
        <f t="shared" si="158"/>
        <v/>
      </c>
    </row>
    <row r="5039" spans="1:15">
      <c r="A5039" s="20" t="str">
        <f t="shared" si="159"/>
        <v>Gildi - lífeyrissjóðurFramtíðarsýn 1</v>
      </c>
      <c r="B5039" s="20" t="str">
        <f>_xlfn.IFNA(INDEX(Listi!$AI:$AI,MATCH(C5039,Listi!$AJ:$AJ,0)),INDEX(Listi!T:T,MATCH(C5039,Listi!U:U,0)))</f>
        <v xml:space="preserve">Gildi  </v>
      </c>
      <c r="C5039" t="s">
        <v>227</v>
      </c>
      <c r="D5039" t="s">
        <v>373</v>
      </c>
      <c r="E5039" t="s">
        <v>276</v>
      </c>
      <c r="F5039" t="s">
        <v>59</v>
      </c>
      <c r="G5039" s="8" t="s">
        <v>418</v>
      </c>
      <c r="H5039" t="s">
        <v>60</v>
      </c>
      <c r="K5039" s="20">
        <v>0</v>
      </c>
      <c r="L5039" s="7">
        <v>3223959491</v>
      </c>
      <c r="M5039" s="7">
        <v>185065371</v>
      </c>
      <c r="N5039" s="7">
        <v>99697779</v>
      </c>
      <c r="O5039" s="20" t="str">
        <f t="shared" si="158"/>
        <v/>
      </c>
    </row>
    <row r="5040" spans="1:15">
      <c r="A5040" s="20" t="str">
        <f t="shared" si="159"/>
        <v>Gildi - lífeyrissjóðurFramtíðarsýn 2</v>
      </c>
      <c r="B5040" s="20" t="str">
        <f>_xlfn.IFNA(INDEX(Listi!$AI:$AI,MATCH(C5040,Listi!$AJ:$AJ,0)),INDEX(Listi!T:T,MATCH(C5040,Listi!U:U,0)))</f>
        <v xml:space="preserve">Gildi  </v>
      </c>
      <c r="C5040" t="s">
        <v>227</v>
      </c>
      <c r="D5040" t="s">
        <v>374</v>
      </c>
      <c r="E5040" t="s">
        <v>276</v>
      </c>
      <c r="F5040" t="s">
        <v>59</v>
      </c>
      <c r="G5040" s="8" t="s">
        <v>418</v>
      </c>
      <c r="H5040" t="s">
        <v>60</v>
      </c>
      <c r="K5040" s="20">
        <v>0</v>
      </c>
      <c r="L5040" s="7">
        <v>3172355810</v>
      </c>
      <c r="M5040" s="7">
        <v>227598529</v>
      </c>
      <c r="N5040" s="7">
        <v>70042741</v>
      </c>
      <c r="O5040" s="20" t="str">
        <f t="shared" si="158"/>
        <v/>
      </c>
    </row>
    <row r="5041" spans="1:15">
      <c r="A5041" s="20" t="str">
        <f t="shared" si="159"/>
        <v>Gildi - lífeyrissjóðurFramtíðarsýn 3</v>
      </c>
      <c r="B5041" s="20" t="str">
        <f>_xlfn.IFNA(INDEX(Listi!$AI:$AI,MATCH(C5041,Listi!$AJ:$AJ,0)),INDEX(Listi!T:T,MATCH(C5041,Listi!U:U,0)))</f>
        <v xml:space="preserve">Gildi  </v>
      </c>
      <c r="C5041" t="s">
        <v>227</v>
      </c>
      <c r="D5041" t="s">
        <v>380</v>
      </c>
      <c r="E5041" t="s">
        <v>276</v>
      </c>
      <c r="F5041" t="s">
        <v>59</v>
      </c>
      <c r="G5041" s="8" t="s">
        <v>418</v>
      </c>
      <c r="H5041" t="s">
        <v>60</v>
      </c>
      <c r="K5041" s="20">
        <v>0</v>
      </c>
      <c r="L5041" s="7">
        <v>1220667693</v>
      </c>
      <c r="M5041" s="7">
        <v>206427664</v>
      </c>
      <c r="N5041" s="7">
        <v>61376636</v>
      </c>
      <c r="O5041" s="20" t="str">
        <f t="shared" si="158"/>
        <v/>
      </c>
    </row>
    <row r="5042" spans="1:15">
      <c r="A5042" s="20" t="str">
        <f t="shared" si="159"/>
        <v>Gildi - lífeyrissjóðurSamtryggingardeild</v>
      </c>
      <c r="B5042" s="20" t="str">
        <f>_xlfn.IFNA(INDEX(Listi!$AI:$AI,MATCH(C5042,Listi!$AJ:$AJ,0)),INDEX(Listi!T:T,MATCH(C5042,Listi!U:U,0)))</f>
        <v xml:space="preserve">Gildi  </v>
      </c>
      <c r="C5042" t="s">
        <v>227</v>
      </c>
      <c r="D5042" t="s">
        <v>205</v>
      </c>
      <c r="E5042" t="s">
        <v>275</v>
      </c>
      <c r="F5042" t="s">
        <v>59</v>
      </c>
      <c r="G5042" s="8" t="s">
        <v>418</v>
      </c>
      <c r="H5042" t="s">
        <v>60</v>
      </c>
      <c r="K5042" s="189">
        <v>11.2</v>
      </c>
      <c r="L5042" s="7">
        <v>908474103084</v>
      </c>
      <c r="M5042" s="7">
        <v>33404441428</v>
      </c>
      <c r="N5042" s="7">
        <v>20772915594</v>
      </c>
      <c r="O5042" s="20" t="str">
        <f t="shared" si="158"/>
        <v/>
      </c>
    </row>
    <row r="5043" spans="1:15">
      <c r="A5043" s="20" t="str">
        <f t="shared" si="159"/>
        <v>Íslandsbanki hf.Erlend verðbréf</v>
      </c>
      <c r="B5043" s="20" t="str">
        <f>_xlfn.IFNA(INDEX(Listi!$AI:$AI,MATCH(C5043,Listi!$AJ:$AJ,0)),INDEX(Listi!T:T,MATCH(C5043,Listi!U:U,0)))</f>
        <v>Íslandsbanki</v>
      </c>
      <c r="C5043" t="s">
        <v>228</v>
      </c>
      <c r="D5043" t="s">
        <v>229</v>
      </c>
      <c r="E5043" t="s">
        <v>276</v>
      </c>
      <c r="F5043" t="s">
        <v>59</v>
      </c>
      <c r="G5043" s="8" t="s">
        <v>418</v>
      </c>
      <c r="H5043" t="s">
        <v>60</v>
      </c>
      <c r="K5043" s="20">
        <v>0</v>
      </c>
      <c r="L5043" s="7">
        <v>1602556114</v>
      </c>
      <c r="M5043" s="7">
        <v>15640340</v>
      </c>
      <c r="N5043" s="7">
        <v>15279587</v>
      </c>
      <c r="O5043" s="20" t="str">
        <f t="shared" si="158"/>
        <v/>
      </c>
    </row>
    <row r="5044" spans="1:15">
      <c r="A5044" s="20" t="str">
        <f t="shared" si="159"/>
        <v>Íslandsbanki hf.Húsnæðisleið</v>
      </c>
      <c r="B5044" s="20" t="str">
        <f>_xlfn.IFNA(INDEX(Listi!$AI:$AI,MATCH(C5044,Listi!$AJ:$AJ,0)),INDEX(Listi!T:T,MATCH(C5044,Listi!U:U,0)))</f>
        <v>Íslandsbanki</v>
      </c>
      <c r="C5044" t="s">
        <v>228</v>
      </c>
      <c r="D5044" t="s">
        <v>307</v>
      </c>
      <c r="E5044" t="s">
        <v>276</v>
      </c>
      <c r="F5044" t="s">
        <v>59</v>
      </c>
      <c r="G5044" s="8" t="s">
        <v>418</v>
      </c>
      <c r="H5044" t="s">
        <v>60</v>
      </c>
      <c r="K5044" s="20">
        <v>21.29</v>
      </c>
      <c r="L5044" s="7">
        <v>2334808209</v>
      </c>
      <c r="M5044" s="7">
        <v>1128225985</v>
      </c>
      <c r="N5044" s="7">
        <v>7159457</v>
      </c>
      <c r="O5044" s="20" t="str">
        <f t="shared" si="158"/>
        <v/>
      </c>
    </row>
    <row r="5045" spans="1:15">
      <c r="A5045" s="20" t="str">
        <f t="shared" si="159"/>
        <v>Íslandsbanki hf.Lífeyrisreikningur-óverðtryggður</v>
      </c>
      <c r="B5045" s="20" t="str">
        <f>_xlfn.IFNA(INDEX(Listi!$AI:$AI,MATCH(C5045,Listi!$AJ:$AJ,0)),INDEX(Listi!T:T,MATCH(C5045,Listi!U:U,0)))</f>
        <v>Íslandsbanki</v>
      </c>
      <c r="C5045" t="s">
        <v>228</v>
      </c>
      <c r="D5045" t="s">
        <v>231</v>
      </c>
      <c r="E5045" t="s">
        <v>276</v>
      </c>
      <c r="F5045" t="s">
        <v>59</v>
      </c>
      <c r="G5045" s="8" t="s">
        <v>418</v>
      </c>
      <c r="H5045" t="s">
        <v>60</v>
      </c>
      <c r="K5045" s="20">
        <v>0</v>
      </c>
      <c r="L5045" s="7">
        <v>2506311736</v>
      </c>
      <c r="M5045" s="7">
        <v>879015901</v>
      </c>
      <c r="N5045" s="7">
        <v>95740979</v>
      </c>
      <c r="O5045" s="20" t="str">
        <f t="shared" si="158"/>
        <v/>
      </c>
    </row>
    <row r="5046" spans="1:15">
      <c r="A5046" s="20" t="str">
        <f t="shared" si="159"/>
        <v>Íslandsbanki hf.Lífeyrisreikningur-verðtryggður</v>
      </c>
      <c r="B5046" s="20" t="str">
        <f>_xlfn.IFNA(INDEX(Listi!$AI:$AI,MATCH(C5046,Listi!$AJ:$AJ,0)),INDEX(Listi!T:T,MATCH(C5046,Listi!U:U,0)))</f>
        <v>Íslandsbanki</v>
      </c>
      <c r="C5046" t="s">
        <v>228</v>
      </c>
      <c r="D5046" t="s">
        <v>232</v>
      </c>
      <c r="E5046" t="s">
        <v>276</v>
      </c>
      <c r="F5046" t="s">
        <v>59</v>
      </c>
      <c r="G5046" s="8" t="s">
        <v>418</v>
      </c>
      <c r="H5046" t="s">
        <v>60</v>
      </c>
      <c r="K5046" s="20">
        <v>0</v>
      </c>
      <c r="L5046" s="7">
        <v>35933944171</v>
      </c>
      <c r="M5046" s="7">
        <v>3575627585</v>
      </c>
      <c r="N5046" s="7">
        <v>973599891</v>
      </c>
      <c r="O5046" s="20" t="str">
        <f t="shared" si="158"/>
        <v/>
      </c>
    </row>
    <row r="5047" spans="1:15">
      <c r="A5047" s="20" t="str">
        <f t="shared" si="159"/>
        <v>Íslandsbanki hf.Löng ríkisskuldabréf</v>
      </c>
      <c r="B5047" s="20" t="str">
        <f>_xlfn.IFNA(INDEX(Listi!$AI:$AI,MATCH(C5047,Listi!$AJ:$AJ,0)),INDEX(Listi!T:T,MATCH(C5047,Listi!U:U,0)))</f>
        <v>Íslandsbanki</v>
      </c>
      <c r="C5047" t="s">
        <v>228</v>
      </c>
      <c r="D5047" t="s">
        <v>233</v>
      </c>
      <c r="E5047" t="s">
        <v>276</v>
      </c>
      <c r="F5047" t="s">
        <v>59</v>
      </c>
      <c r="G5047" s="8" t="s">
        <v>418</v>
      </c>
      <c r="H5047" t="s">
        <v>60</v>
      </c>
      <c r="K5047" s="20">
        <v>0</v>
      </c>
      <c r="L5047" s="7">
        <v>753232602</v>
      </c>
      <c r="M5047" s="7">
        <v>52540738</v>
      </c>
      <c r="N5047" s="7">
        <v>25520229</v>
      </c>
      <c r="O5047" s="20" t="str">
        <f t="shared" si="158"/>
        <v/>
      </c>
    </row>
    <row r="5048" spans="1:15">
      <c r="A5048" s="20" t="str">
        <f t="shared" si="159"/>
        <v>Íslandsbanki hf.Stýring A</v>
      </c>
      <c r="B5048" s="20" t="str">
        <f>_xlfn.IFNA(INDEX(Listi!$AI:$AI,MATCH(C5048,Listi!$AJ:$AJ,0)),INDEX(Listi!T:T,MATCH(C5048,Listi!U:U,0)))</f>
        <v>Íslandsbanki</v>
      </c>
      <c r="C5048" t="s">
        <v>228</v>
      </c>
      <c r="D5048" t="s">
        <v>234</v>
      </c>
      <c r="E5048" t="s">
        <v>276</v>
      </c>
      <c r="F5048" t="s">
        <v>59</v>
      </c>
      <c r="G5048" s="8" t="s">
        <v>418</v>
      </c>
      <c r="H5048" t="s">
        <v>60</v>
      </c>
      <c r="K5048" s="20">
        <v>0</v>
      </c>
      <c r="L5048" s="7">
        <v>4133723797</v>
      </c>
      <c r="M5048" s="7">
        <v>215966902</v>
      </c>
      <c r="N5048" s="7">
        <v>124877843</v>
      </c>
      <c r="O5048" s="20" t="str">
        <f t="shared" si="158"/>
        <v/>
      </c>
    </row>
    <row r="5049" spans="1:15">
      <c r="A5049" s="20" t="str">
        <f t="shared" si="159"/>
        <v>Íslandsbanki hf.Stýring B</v>
      </c>
      <c r="B5049" s="20" t="str">
        <f>_xlfn.IFNA(INDEX(Listi!$AI:$AI,MATCH(C5049,Listi!$AJ:$AJ,0)),INDEX(Listi!T:T,MATCH(C5049,Listi!U:U,0)))</f>
        <v>Íslandsbanki</v>
      </c>
      <c r="C5049" t="s">
        <v>228</v>
      </c>
      <c r="D5049" t="s">
        <v>235</v>
      </c>
      <c r="E5049" t="s">
        <v>276</v>
      </c>
      <c r="F5049" t="s">
        <v>59</v>
      </c>
      <c r="G5049" s="8" t="s">
        <v>418</v>
      </c>
      <c r="H5049" t="s">
        <v>60</v>
      </c>
      <c r="K5049" s="190">
        <v>7.22</v>
      </c>
      <c r="L5049" s="7">
        <v>5860247393</v>
      </c>
      <c r="M5049" s="7">
        <v>508591885</v>
      </c>
      <c r="N5049" s="7">
        <v>77897125</v>
      </c>
      <c r="O5049" s="20" t="str">
        <f t="shared" si="158"/>
        <v/>
      </c>
    </row>
    <row r="5050" spans="1:15">
      <c r="A5050" s="20" t="str">
        <f t="shared" si="159"/>
        <v>Íslandsbanki hf.Stýring C</v>
      </c>
      <c r="B5050" s="20" t="str">
        <f>_xlfn.IFNA(INDEX(Listi!$AI:$AI,MATCH(C5050,Listi!$AJ:$AJ,0)),INDEX(Listi!T:T,MATCH(C5050,Listi!U:U,0)))</f>
        <v>Íslandsbanki</v>
      </c>
      <c r="C5050" t="s">
        <v>228</v>
      </c>
      <c r="D5050" t="s">
        <v>236</v>
      </c>
      <c r="E5050" t="s">
        <v>276</v>
      </c>
      <c r="F5050" t="s">
        <v>59</v>
      </c>
      <c r="G5050" s="8" t="s">
        <v>418</v>
      </c>
      <c r="H5050" t="s">
        <v>60</v>
      </c>
      <c r="K5050" s="190">
        <v>9.4700000000000006</v>
      </c>
      <c r="L5050" s="7">
        <v>8014427899</v>
      </c>
      <c r="M5050" s="7">
        <v>751053797</v>
      </c>
      <c r="N5050" s="7">
        <v>58531298</v>
      </c>
      <c r="O5050" s="20" t="str">
        <f t="shared" si="158"/>
        <v/>
      </c>
    </row>
    <row r="5051" spans="1:15">
      <c r="A5051" s="20" t="str">
        <f t="shared" si="159"/>
        <v>Íslandsbanki hf.Stýring D</v>
      </c>
      <c r="B5051" s="20" t="str">
        <f>_xlfn.IFNA(INDEX(Listi!$AI:$AI,MATCH(C5051,Listi!$AJ:$AJ,0)),INDEX(Listi!T:T,MATCH(C5051,Listi!U:U,0)))</f>
        <v>Íslandsbanki</v>
      </c>
      <c r="C5051" t="s">
        <v>228</v>
      </c>
      <c r="D5051" t="s">
        <v>237</v>
      </c>
      <c r="E5051" t="s">
        <v>276</v>
      </c>
      <c r="F5051" t="s">
        <v>59</v>
      </c>
      <c r="G5051" s="8" t="s">
        <v>418</v>
      </c>
      <c r="H5051" t="s">
        <v>60</v>
      </c>
      <c r="K5051" s="190">
        <v>12.72</v>
      </c>
      <c r="L5051" s="7">
        <v>5826614423</v>
      </c>
      <c r="M5051" s="7">
        <v>1371163557</v>
      </c>
      <c r="N5051" s="7">
        <v>36861109</v>
      </c>
      <c r="O5051" s="20" t="str">
        <f t="shared" si="158"/>
        <v/>
      </c>
    </row>
    <row r="5052" spans="1:15">
      <c r="A5052" s="20" t="str">
        <f t="shared" si="159"/>
        <v>Íslandsbanki hf.Stýring E</v>
      </c>
      <c r="B5052" s="20" t="str">
        <f>_xlfn.IFNA(INDEX(Listi!$AI:$AI,MATCH(C5052,Listi!$AJ:$AJ,0)),INDEX(Listi!T:T,MATCH(C5052,Listi!U:U,0)))</f>
        <v>Íslandsbanki</v>
      </c>
      <c r="C5052" t="s">
        <v>228</v>
      </c>
      <c r="D5052" t="s">
        <v>580</v>
      </c>
      <c r="E5052" t="s">
        <v>276</v>
      </c>
      <c r="F5052" t="s">
        <v>59</v>
      </c>
      <c r="G5052" s="8" t="s">
        <v>418</v>
      </c>
      <c r="H5052" t="s">
        <v>60</v>
      </c>
      <c r="K5052" s="20">
        <v>16.54</v>
      </c>
      <c r="L5052" s="7">
        <v>99567247</v>
      </c>
      <c r="M5052" s="7">
        <v>7691901</v>
      </c>
      <c r="N5052" s="7">
        <v>670647</v>
      </c>
      <c r="O5052" s="20" t="str">
        <f t="shared" si="158"/>
        <v/>
      </c>
    </row>
    <row r="5053" spans="1:15">
      <c r="A5053" s="20" t="str">
        <f t="shared" si="159"/>
        <v>Íslenski lífeyrissjóðurinnLíf 1</v>
      </c>
      <c r="B5053" s="20" t="str">
        <f>_xlfn.IFNA(INDEX(Listi!$AI:$AI,MATCH(C5053,Listi!$AJ:$AJ,0)),INDEX(Listi!T:T,MATCH(C5053,Listi!U:U,0)))</f>
        <v xml:space="preserve">Íslenski  </v>
      </c>
      <c r="C5053" t="s">
        <v>238</v>
      </c>
      <c r="D5053" t="s">
        <v>239</v>
      </c>
      <c r="E5053" t="s">
        <v>276</v>
      </c>
      <c r="F5053" t="s">
        <v>59</v>
      </c>
      <c r="G5053" s="8" t="s">
        <v>418</v>
      </c>
      <c r="H5053" t="s">
        <v>60</v>
      </c>
      <c r="K5053" s="190">
        <v>10.26</v>
      </c>
      <c r="L5053" s="7">
        <v>34645188332</v>
      </c>
      <c r="M5053" s="7">
        <v>5859453012</v>
      </c>
      <c r="N5053" s="7">
        <v>977930648</v>
      </c>
      <c r="O5053" s="20" t="str">
        <f t="shared" si="158"/>
        <v/>
      </c>
    </row>
    <row r="5054" spans="1:15">
      <c r="A5054" s="20" t="str">
        <f t="shared" si="159"/>
        <v>Íslenski lífeyrissjóðurinnLíf 2</v>
      </c>
      <c r="B5054" s="20" t="str">
        <f>_xlfn.IFNA(INDEX(Listi!$AI:$AI,MATCH(C5054,Listi!$AJ:$AJ,0)),INDEX(Listi!T:T,MATCH(C5054,Listi!U:U,0)))</f>
        <v xml:space="preserve">Íslenski  </v>
      </c>
      <c r="C5054" t="s">
        <v>238</v>
      </c>
      <c r="D5054" t="s">
        <v>240</v>
      </c>
      <c r="E5054" t="s">
        <v>276</v>
      </c>
      <c r="F5054" t="s">
        <v>59</v>
      </c>
      <c r="G5054" s="8" t="s">
        <v>418</v>
      </c>
      <c r="H5054" t="s">
        <v>60</v>
      </c>
      <c r="K5054" s="190">
        <v>8.51</v>
      </c>
      <c r="L5054" s="7">
        <v>31029129445</v>
      </c>
      <c r="M5054" s="7">
        <v>2139527304</v>
      </c>
      <c r="N5054" s="7">
        <v>531278955</v>
      </c>
      <c r="O5054" s="20" t="str">
        <f t="shared" si="158"/>
        <v/>
      </c>
    </row>
    <row r="5055" spans="1:15">
      <c r="A5055" s="20" t="str">
        <f t="shared" si="159"/>
        <v>Íslenski lífeyrissjóðurinnLíf 3</v>
      </c>
      <c r="B5055" s="20" t="str">
        <f>_xlfn.IFNA(INDEX(Listi!$AI:$AI,MATCH(C5055,Listi!$AJ:$AJ,0)),INDEX(Listi!T:T,MATCH(C5055,Listi!U:U,0)))</f>
        <v xml:space="preserve">Íslenski  </v>
      </c>
      <c r="C5055" t="s">
        <v>238</v>
      </c>
      <c r="D5055" t="s">
        <v>241</v>
      </c>
      <c r="E5055" t="s">
        <v>276</v>
      </c>
      <c r="F5055" t="s">
        <v>59</v>
      </c>
      <c r="G5055" s="8" t="s">
        <v>418</v>
      </c>
      <c r="H5055" t="s">
        <v>60</v>
      </c>
      <c r="K5055" s="190">
        <v>6.31</v>
      </c>
      <c r="L5055" s="7">
        <v>26552298455</v>
      </c>
      <c r="M5055" s="7">
        <v>1349981892</v>
      </c>
      <c r="N5055" s="7">
        <v>474868471</v>
      </c>
      <c r="O5055" s="20" t="str">
        <f t="shared" si="158"/>
        <v/>
      </c>
    </row>
    <row r="5056" spans="1:15">
      <c r="A5056" s="20" t="str">
        <f t="shared" si="159"/>
        <v>Íslenski lífeyrissjóðurinnLíf 4</v>
      </c>
      <c r="B5056" s="20" t="str">
        <f>_xlfn.IFNA(INDEX(Listi!$AI:$AI,MATCH(C5056,Listi!$AJ:$AJ,0)),INDEX(Listi!T:T,MATCH(C5056,Listi!U:U,0)))</f>
        <v xml:space="preserve">Íslenski  </v>
      </c>
      <c r="C5056" t="s">
        <v>238</v>
      </c>
      <c r="D5056" t="s">
        <v>242</v>
      </c>
      <c r="E5056" t="s">
        <v>276</v>
      </c>
      <c r="F5056" t="s">
        <v>59</v>
      </c>
      <c r="G5056" s="8" t="s">
        <v>418</v>
      </c>
      <c r="H5056" t="s">
        <v>60</v>
      </c>
      <c r="K5056" s="20">
        <v>0</v>
      </c>
      <c r="L5056" s="7">
        <v>15323468197</v>
      </c>
      <c r="M5056" s="7">
        <v>592019313</v>
      </c>
      <c r="N5056" s="7">
        <v>649721424</v>
      </c>
      <c r="O5056" s="20" t="str">
        <f t="shared" si="158"/>
        <v/>
      </c>
    </row>
    <row r="5057" spans="1:15">
      <c r="A5057" s="20" t="str">
        <f t="shared" si="159"/>
        <v>Íslenski lífeyrissjóðurinnSamtryggingardeild</v>
      </c>
      <c r="B5057" s="20" t="str">
        <f>_xlfn.IFNA(INDEX(Listi!$AI:$AI,MATCH(C5057,Listi!$AJ:$AJ,0)),INDEX(Listi!T:T,MATCH(C5057,Listi!U:U,0)))</f>
        <v xml:space="preserve">Íslenski  </v>
      </c>
      <c r="C5057" t="s">
        <v>238</v>
      </c>
      <c r="D5057" t="s">
        <v>205</v>
      </c>
      <c r="E5057" t="s">
        <v>275</v>
      </c>
      <c r="F5057" t="s">
        <v>59</v>
      </c>
      <c r="G5057" s="8" t="s">
        <v>418</v>
      </c>
      <c r="H5057" t="s">
        <v>60</v>
      </c>
      <c r="K5057" s="190">
        <v>7.31</v>
      </c>
      <c r="L5057" s="7">
        <v>32369481106</v>
      </c>
      <c r="M5057" s="7">
        <v>2513450236</v>
      </c>
      <c r="N5057" s="7">
        <v>182749847</v>
      </c>
      <c r="O5057" s="20" t="str">
        <f t="shared" si="158"/>
        <v/>
      </c>
    </row>
    <row r="5058" spans="1:15">
      <c r="A5058" s="20" t="str">
        <f t="shared" si="159"/>
        <v>Kvika banki hf.Ævileið</v>
      </c>
      <c r="B5058" s="20" t="str">
        <f>_xlfn.IFNA(INDEX(Listi!$AI:$AI,MATCH(C5058,Listi!$AJ:$AJ,0)),INDEX(Listi!T:T,MATCH(C5058,Listi!U:U,0)))</f>
        <v xml:space="preserve">Kvika banki </v>
      </c>
      <c r="C5058" t="s">
        <v>243</v>
      </c>
      <c r="D5058" t="s">
        <v>248</v>
      </c>
      <c r="E5058" t="s">
        <v>276</v>
      </c>
      <c r="F5058" t="s">
        <v>59</v>
      </c>
      <c r="G5058" s="8" t="s">
        <v>418</v>
      </c>
      <c r="H5058" t="s">
        <v>60</v>
      </c>
      <c r="K5058" s="20">
        <v>0</v>
      </c>
      <c r="L5058" s="7">
        <v>83990162</v>
      </c>
      <c r="M5058" s="7">
        <v>9152445</v>
      </c>
      <c r="N5058" s="7">
        <v>0</v>
      </c>
      <c r="O5058" s="20" t="str">
        <f t="shared" ref="O5058:O5121" si="160">IFERROR(VLOOKUP(F5058,EhLykill,3,FALSE),"")</f>
        <v/>
      </c>
    </row>
    <row r="5059" spans="1:15">
      <c r="A5059" s="20" t="str">
        <f t="shared" si="159"/>
        <v>Kvika banki hf.Innlánaleið</v>
      </c>
      <c r="B5059" s="20" t="str">
        <f>_xlfn.IFNA(INDEX(Listi!$AI:$AI,MATCH(C5059,Listi!$AJ:$AJ,0)),INDEX(Listi!T:T,MATCH(C5059,Listi!U:U,0)))</f>
        <v xml:space="preserve">Kvika banki </v>
      </c>
      <c r="C5059" t="s">
        <v>243</v>
      </c>
      <c r="D5059" t="s">
        <v>230</v>
      </c>
      <c r="E5059" t="s">
        <v>276</v>
      </c>
      <c r="F5059" t="s">
        <v>59</v>
      </c>
      <c r="G5059" s="8" t="s">
        <v>418</v>
      </c>
      <c r="H5059" t="s">
        <v>60</v>
      </c>
      <c r="K5059" s="20">
        <v>0</v>
      </c>
      <c r="L5059" s="7">
        <v>2045925829</v>
      </c>
      <c r="M5059" s="7">
        <v>336947043</v>
      </c>
      <c r="N5059" s="7">
        <v>10453565</v>
      </c>
      <c r="O5059" s="20" t="str">
        <f t="shared" si="160"/>
        <v/>
      </c>
    </row>
    <row r="5060" spans="1:15">
      <c r="A5060" s="20" t="str">
        <f t="shared" si="159"/>
        <v>Kvika banki hf.Kvika Séreignasparnaður 5</v>
      </c>
      <c r="B5060" s="20" t="str">
        <f>_xlfn.IFNA(INDEX(Listi!$AI:$AI,MATCH(C5060,Listi!$AJ:$AJ,0)),INDEX(Listi!T:T,MATCH(C5060,Listi!U:U,0)))</f>
        <v xml:space="preserve">Kvika banki </v>
      </c>
      <c r="C5060" t="s">
        <v>243</v>
      </c>
      <c r="D5060" t="s">
        <v>471</v>
      </c>
      <c r="E5060" t="s">
        <v>276</v>
      </c>
      <c r="F5060" t="s">
        <v>59</v>
      </c>
      <c r="G5060" s="8" t="s">
        <v>418</v>
      </c>
      <c r="H5060" t="s">
        <v>60</v>
      </c>
      <c r="K5060" s="20">
        <v>0</v>
      </c>
      <c r="L5060" s="7">
        <v>1146886398</v>
      </c>
      <c r="M5060" s="7">
        <v>0</v>
      </c>
      <c r="N5060" s="7">
        <v>0</v>
      </c>
      <c r="O5060" s="20" t="str">
        <f t="shared" si="160"/>
        <v/>
      </c>
    </row>
    <row r="5061" spans="1:15">
      <c r="A5061" s="20" t="str">
        <f t="shared" si="159"/>
        <v>Kvika banki hf.MP Séreign 1</v>
      </c>
      <c r="B5061" s="20" t="str">
        <f>_xlfn.IFNA(INDEX(Listi!$AI:$AI,MATCH(C5061,Listi!$AJ:$AJ,0)),INDEX(Listi!T:T,MATCH(C5061,Listi!U:U,0)))</f>
        <v xml:space="preserve">Kvika banki </v>
      </c>
      <c r="C5061" t="s">
        <v>243</v>
      </c>
      <c r="D5061" t="s">
        <v>244</v>
      </c>
      <c r="E5061" t="s">
        <v>276</v>
      </c>
      <c r="F5061" t="s">
        <v>59</v>
      </c>
      <c r="G5061" s="8" t="s">
        <v>418</v>
      </c>
      <c r="H5061" t="s">
        <v>60</v>
      </c>
      <c r="K5061" s="20">
        <v>0</v>
      </c>
      <c r="L5061" s="7">
        <v>706827763</v>
      </c>
      <c r="M5061" s="7">
        <v>48440481</v>
      </c>
      <c r="N5061" s="7">
        <v>9836508</v>
      </c>
      <c r="O5061" s="20" t="str">
        <f t="shared" si="160"/>
        <v/>
      </c>
    </row>
    <row r="5062" spans="1:15">
      <c r="A5062" s="20" t="str">
        <f t="shared" si="159"/>
        <v>Kvika banki hf.MP Séreign 2</v>
      </c>
      <c r="B5062" s="20" t="str">
        <f>_xlfn.IFNA(INDEX(Listi!$AI:$AI,MATCH(C5062,Listi!$AJ:$AJ,0)),INDEX(Listi!T:T,MATCH(C5062,Listi!U:U,0)))</f>
        <v xml:space="preserve">Kvika banki </v>
      </c>
      <c r="C5062" t="s">
        <v>243</v>
      </c>
      <c r="D5062" t="s">
        <v>245</v>
      </c>
      <c r="E5062" t="s">
        <v>276</v>
      </c>
      <c r="F5062" t="s">
        <v>59</v>
      </c>
      <c r="G5062" s="8" t="s">
        <v>418</v>
      </c>
      <c r="H5062" t="s">
        <v>60</v>
      </c>
      <c r="K5062" s="20">
        <v>0</v>
      </c>
      <c r="L5062" s="7">
        <v>853989181</v>
      </c>
      <c r="M5062" s="7">
        <v>42441382</v>
      </c>
      <c r="N5062" s="7">
        <v>14637701</v>
      </c>
      <c r="O5062" s="20" t="str">
        <f t="shared" si="160"/>
        <v/>
      </c>
    </row>
    <row r="5063" spans="1:15">
      <c r="A5063" s="20" t="str">
        <f t="shared" si="159"/>
        <v>Kvika banki hf.MP Séreign 3</v>
      </c>
      <c r="B5063" s="20" t="str">
        <f>_xlfn.IFNA(INDEX(Listi!$AI:$AI,MATCH(C5063,Listi!$AJ:$AJ,0)),INDEX(Listi!T:T,MATCH(C5063,Listi!U:U,0)))</f>
        <v xml:space="preserve">Kvika banki </v>
      </c>
      <c r="C5063" t="s">
        <v>243</v>
      </c>
      <c r="D5063" t="s">
        <v>246</v>
      </c>
      <c r="E5063" t="s">
        <v>276</v>
      </c>
      <c r="F5063" t="s">
        <v>59</v>
      </c>
      <c r="G5063" s="8" t="s">
        <v>418</v>
      </c>
      <c r="H5063" t="s">
        <v>60</v>
      </c>
      <c r="K5063" s="20">
        <v>0</v>
      </c>
      <c r="L5063" s="7">
        <v>141173858</v>
      </c>
      <c r="M5063" s="7">
        <v>3374790</v>
      </c>
      <c r="N5063" s="7">
        <v>0</v>
      </c>
      <c r="O5063" s="20" t="str">
        <f t="shared" si="160"/>
        <v/>
      </c>
    </row>
    <row r="5064" spans="1:15">
      <c r="A5064" s="20" t="str">
        <f t="shared" si="159"/>
        <v>Kvika banki hf.MP Séreign 4</v>
      </c>
      <c r="B5064" s="20" t="str">
        <f>_xlfn.IFNA(INDEX(Listi!$AI:$AI,MATCH(C5064,Listi!$AJ:$AJ,0)),INDEX(Listi!T:T,MATCH(C5064,Listi!U:U,0)))</f>
        <v xml:space="preserve">Kvika banki </v>
      </c>
      <c r="C5064" t="s">
        <v>243</v>
      </c>
      <c r="D5064" t="s">
        <v>247</v>
      </c>
      <c r="E5064" t="s">
        <v>276</v>
      </c>
      <c r="F5064" t="s">
        <v>59</v>
      </c>
      <c r="G5064" s="8" t="s">
        <v>418</v>
      </c>
      <c r="H5064" t="s">
        <v>60</v>
      </c>
      <c r="K5064" s="20">
        <v>0</v>
      </c>
      <c r="L5064" s="7">
        <v>55886684</v>
      </c>
      <c r="M5064" s="7">
        <v>2888869</v>
      </c>
      <c r="N5064" s="7">
        <v>0</v>
      </c>
      <c r="O5064" s="20" t="str">
        <f t="shared" si="160"/>
        <v/>
      </c>
    </row>
    <row r="5065" spans="1:15">
      <c r="A5065" s="20" t="str">
        <f t="shared" si="159"/>
        <v>Landsbankinn hf.Landsbankinn Erlend verðbréf</v>
      </c>
      <c r="B5065" s="20" t="str">
        <f>_xlfn.IFNA(INDEX(Listi!$AI:$AI,MATCH(C5065,Listi!$AJ:$AJ,0)),INDEX(Listi!T:T,MATCH(C5065,Listi!U:U,0)))</f>
        <v>Landsbankinn</v>
      </c>
      <c r="C5065" t="s">
        <v>249</v>
      </c>
      <c r="D5065" t="s">
        <v>385</v>
      </c>
      <c r="E5065" t="s">
        <v>276</v>
      </c>
      <c r="F5065" t="s">
        <v>59</v>
      </c>
      <c r="G5065" s="8" t="s">
        <v>418</v>
      </c>
      <c r="H5065" t="s">
        <v>60</v>
      </c>
      <c r="K5065" s="20">
        <v>0</v>
      </c>
      <c r="L5065" s="7">
        <v>3705185129</v>
      </c>
      <c r="M5065" s="7">
        <v>119989407</v>
      </c>
      <c r="N5065" s="7">
        <v>87847878</v>
      </c>
      <c r="O5065" s="20" t="str">
        <f t="shared" si="160"/>
        <v/>
      </c>
    </row>
    <row r="5066" spans="1:15">
      <c r="A5066" s="20" t="str">
        <f t="shared" si="159"/>
        <v>Landsbankinn hf.Landsbankinn Lífeyrisbók</v>
      </c>
      <c r="B5066" s="20" t="str">
        <f>_xlfn.IFNA(INDEX(Listi!$AI:$AI,MATCH(C5066,Listi!$AJ:$AJ,0)),INDEX(Listi!T:T,MATCH(C5066,Listi!U:U,0)))</f>
        <v>Landsbankinn</v>
      </c>
      <c r="C5066" t="s">
        <v>249</v>
      </c>
      <c r="D5066" t="s">
        <v>367</v>
      </c>
      <c r="E5066" t="s">
        <v>276</v>
      </c>
      <c r="F5066" t="s">
        <v>59</v>
      </c>
      <c r="G5066" s="8" t="s">
        <v>418</v>
      </c>
      <c r="H5066" t="s">
        <v>60</v>
      </c>
      <c r="K5066" s="20">
        <v>0</v>
      </c>
      <c r="L5066" s="7">
        <v>3016213427</v>
      </c>
      <c r="M5066" s="7">
        <v>440353590</v>
      </c>
      <c r="N5066" s="7">
        <v>298769900</v>
      </c>
      <c r="O5066" s="20" t="str">
        <f t="shared" si="160"/>
        <v/>
      </c>
    </row>
    <row r="5067" spans="1:15">
      <c r="A5067" s="20" t="str">
        <f t="shared" si="159"/>
        <v>Landsbankinn hf.Landsbankinn Lífeyrisbók verðtryggð</v>
      </c>
      <c r="B5067" s="20" t="str">
        <f>_xlfn.IFNA(INDEX(Listi!$AI:$AI,MATCH(C5067,Listi!$AJ:$AJ,0)),INDEX(Listi!T:T,MATCH(C5067,Listi!U:U,0)))</f>
        <v>Landsbankinn</v>
      </c>
      <c r="C5067" t="s">
        <v>249</v>
      </c>
      <c r="D5067" t="s">
        <v>598</v>
      </c>
      <c r="E5067" t="s">
        <v>276</v>
      </c>
      <c r="F5067" t="s">
        <v>59</v>
      </c>
      <c r="G5067" s="8" t="s">
        <v>418</v>
      </c>
      <c r="H5067" t="s">
        <v>60</v>
      </c>
      <c r="K5067" s="20">
        <v>0</v>
      </c>
      <c r="L5067" s="7">
        <v>66896053137</v>
      </c>
      <c r="M5067" s="7">
        <v>6692476029</v>
      </c>
      <c r="N5067" s="7">
        <v>4680072987</v>
      </c>
      <c r="O5067" s="20" t="str">
        <f t="shared" si="160"/>
        <v/>
      </c>
    </row>
    <row r="5068" spans="1:15">
      <c r="A5068" s="20" t="str">
        <f t="shared" si="159"/>
        <v>Lífeyrissjóður bændaSamtryggingardeild</v>
      </c>
      <c r="B5068" s="20" t="str">
        <f>_xlfn.IFNA(INDEX(Listi!$AI:$AI,MATCH(C5068,Listi!$AJ:$AJ,0)),INDEX(Listi!T:T,MATCH(C5068,Listi!U:U,0)))</f>
        <v>Lífeyrissjóður bænda</v>
      </c>
      <c r="C5068" t="s">
        <v>252</v>
      </c>
      <c r="D5068" t="s">
        <v>205</v>
      </c>
      <c r="E5068" t="s">
        <v>275</v>
      </c>
      <c r="F5068" t="s">
        <v>59</v>
      </c>
      <c r="G5068" s="8" t="s">
        <v>418</v>
      </c>
      <c r="H5068" t="s">
        <v>60</v>
      </c>
      <c r="K5068" s="189">
        <v>6.2</v>
      </c>
      <c r="L5068" s="7">
        <v>45108278171</v>
      </c>
      <c r="M5068" s="7">
        <v>776003397</v>
      </c>
      <c r="N5068" s="7">
        <v>1921473168</v>
      </c>
      <c r="O5068" s="20" t="str">
        <f t="shared" si="160"/>
        <v/>
      </c>
    </row>
    <row r="5069" spans="1:15">
      <c r="A5069" s="20" t="str">
        <f t="shared" si="159"/>
        <v>Lífeyrissjóður bankamannaAldursdeild</v>
      </c>
      <c r="B5069" s="20" t="str">
        <f>_xlfn.IFNA(INDEX(Listi!$AI:$AI,MATCH(C5069,Listi!$AJ:$AJ,0)),INDEX(Listi!T:T,MATCH(C5069,Listi!U:U,0)))</f>
        <v>Lífeyrissjóður bankam.</v>
      </c>
      <c r="C5069" t="s">
        <v>250</v>
      </c>
      <c r="D5069" t="s">
        <v>251</v>
      </c>
      <c r="E5069" t="s">
        <v>275</v>
      </c>
      <c r="F5069" t="s">
        <v>59</v>
      </c>
      <c r="G5069" s="8" t="s">
        <v>418</v>
      </c>
      <c r="H5069" t="s">
        <v>60</v>
      </c>
      <c r="K5069" s="20">
        <v>5</v>
      </c>
      <c r="L5069" s="7">
        <v>61369964000</v>
      </c>
      <c r="M5069" s="7">
        <v>1996063000</v>
      </c>
      <c r="N5069" s="7">
        <v>753444000</v>
      </c>
      <c r="O5069" s="20" t="str">
        <f t="shared" si="160"/>
        <v/>
      </c>
    </row>
    <row r="5070" spans="1:15">
      <c r="A5070" s="20" t="str">
        <f t="shared" si="159"/>
        <v>Lífeyrissjóður bankamannaHlutfallsdeild</v>
      </c>
      <c r="B5070" s="20" t="str">
        <f>_xlfn.IFNA(INDEX(Listi!$AI:$AI,MATCH(C5070,Listi!$AJ:$AJ,0)),INDEX(Listi!T:T,MATCH(C5070,Listi!U:U,0)))</f>
        <v>Lífeyrissjóður bankam.</v>
      </c>
      <c r="C5070" t="s">
        <v>250</v>
      </c>
      <c r="D5070" t="s">
        <v>467</v>
      </c>
      <c r="E5070" t="s">
        <v>275</v>
      </c>
      <c r="F5070" t="s">
        <v>59</v>
      </c>
      <c r="G5070" s="8" t="s">
        <v>418</v>
      </c>
      <c r="H5070" t="s">
        <v>60</v>
      </c>
      <c r="K5070" s="189">
        <v>1.1000000000000001</v>
      </c>
      <c r="L5070" s="7">
        <v>40286427000</v>
      </c>
      <c r="M5070" s="7">
        <v>125147000</v>
      </c>
      <c r="N5070" s="7">
        <v>2741197000</v>
      </c>
      <c r="O5070" s="20" t="str">
        <f t="shared" si="160"/>
        <v/>
      </c>
    </row>
    <row r="5071" spans="1:15">
      <c r="A5071" s="20" t="str">
        <f t="shared" si="159"/>
        <v>Lífeyrissjóður RangæingaSamtryggingardeild</v>
      </c>
      <c r="B5071" s="20" t="str">
        <f>_xlfn.IFNA(INDEX(Listi!$AI:$AI,MATCH(C5071,Listi!$AJ:$AJ,0)),INDEX(Listi!T:T,MATCH(C5071,Listi!U:U,0)))</f>
        <v>Lífeyrissjóður Rang.</v>
      </c>
      <c r="C5071" t="s">
        <v>253</v>
      </c>
      <c r="D5071" t="s">
        <v>205</v>
      </c>
      <c r="E5071" t="s">
        <v>275</v>
      </c>
      <c r="F5071" t="s">
        <v>59</v>
      </c>
      <c r="G5071" s="8" t="s">
        <v>418</v>
      </c>
      <c r="H5071" t="s">
        <v>60</v>
      </c>
      <c r="K5071" s="20">
        <v>15.54</v>
      </c>
      <c r="L5071" s="7">
        <v>18949790000</v>
      </c>
      <c r="M5071" s="7">
        <v>835894000</v>
      </c>
      <c r="N5071" s="7">
        <v>386250000</v>
      </c>
      <c r="O5071" s="20" t="str">
        <f t="shared" si="160"/>
        <v/>
      </c>
    </row>
    <row r="5072" spans="1:15">
      <c r="A5072" s="20" t="str">
        <f t="shared" si="159"/>
        <v>Lífeyrissjóður starfsmanna AkureyrarbæjarSamtryggingardeild</v>
      </c>
      <c r="B5072" s="20" t="str">
        <f>_xlfn.IFNA(INDEX(Listi!$AI:$AI,MATCH(C5072,Listi!$AJ:$AJ,0)),INDEX(Listi!T:T,MATCH(C5072,Listi!U:U,0)))</f>
        <v>Lífeyrissj. starfsm. Akureyrarb.</v>
      </c>
      <c r="C5072" t="s">
        <v>274</v>
      </c>
      <c r="D5072" t="s">
        <v>205</v>
      </c>
      <c r="E5072" t="s">
        <v>275</v>
      </c>
      <c r="F5072" t="s">
        <v>59</v>
      </c>
      <c r="G5072" s="8" t="s">
        <v>418</v>
      </c>
      <c r="H5072" t="s">
        <v>60</v>
      </c>
      <c r="K5072" s="189">
        <v>5.5</v>
      </c>
      <c r="L5072" s="7">
        <v>14569496826</v>
      </c>
      <c r="M5072" s="7">
        <v>46271787</v>
      </c>
      <c r="N5072" s="7">
        <v>1160288032</v>
      </c>
      <c r="O5072" s="20" t="str">
        <f t="shared" si="160"/>
        <v/>
      </c>
    </row>
    <row r="5073" spans="1:15">
      <c r="A5073" s="20" t="str">
        <f t="shared" si="159"/>
        <v>Lífeyrissjóður starfsmanna Búnaðarbanka ÍslandsSamtryggingardeild</v>
      </c>
      <c r="B5073" s="20" t="str">
        <f>_xlfn.IFNA(INDEX(Listi!$AI:$AI,MATCH(C5073,Listi!$AJ:$AJ,0)),INDEX(Listi!T:T,MATCH(C5073,Listi!U:U,0)))</f>
        <v>Lífeyrissj. starfsm. Búnaðarb.Ísl.</v>
      </c>
      <c r="C5073" t="s">
        <v>254</v>
      </c>
      <c r="D5073" t="s">
        <v>205</v>
      </c>
      <c r="E5073" t="s">
        <v>275</v>
      </c>
      <c r="F5073" t="s">
        <v>59</v>
      </c>
      <c r="G5073" s="8" t="s">
        <v>418</v>
      </c>
      <c r="H5073" t="s">
        <v>60</v>
      </c>
      <c r="K5073" s="20">
        <v>14.23</v>
      </c>
      <c r="L5073" s="7">
        <v>27921283000</v>
      </c>
      <c r="M5073" s="7">
        <v>7378000</v>
      </c>
      <c r="N5073" s="7">
        <v>1535577000</v>
      </c>
      <c r="O5073" s="20" t="str">
        <f t="shared" si="160"/>
        <v/>
      </c>
    </row>
    <row r="5074" spans="1:15">
      <c r="A5074" s="20" t="str">
        <f t="shared" si="159"/>
        <v>Lífeyrissjóður starfsmanna ReykjavíkurborgarSamtryggingardeild</v>
      </c>
      <c r="B5074" s="20" t="str">
        <f>_xlfn.IFNA(INDEX(Listi!$AI:$AI,MATCH(C5074,Listi!$AJ:$AJ,0)),INDEX(Listi!T:T,MATCH(C5074,Listi!U:U,0)))</f>
        <v>Lífeyrissj. starfsm. Reykjav.</v>
      </c>
      <c r="C5074" t="s">
        <v>255</v>
      </c>
      <c r="D5074" t="s">
        <v>205</v>
      </c>
      <c r="E5074" t="s">
        <v>275</v>
      </c>
      <c r="F5074" t="s">
        <v>59</v>
      </c>
      <c r="G5074" s="8" t="s">
        <v>418</v>
      </c>
      <c r="H5074" t="s">
        <v>60</v>
      </c>
      <c r="K5074" s="20">
        <v>1</v>
      </c>
      <c r="L5074" s="7">
        <v>92450251598</v>
      </c>
      <c r="M5074" s="7">
        <v>217604296</v>
      </c>
      <c r="N5074" s="7">
        <v>6195210428</v>
      </c>
      <c r="O5074" s="20" t="str">
        <f t="shared" si="160"/>
        <v/>
      </c>
    </row>
    <row r="5075" spans="1:15">
      <c r="A5075" s="20" t="str">
        <f t="shared" si="159"/>
        <v>Lífeyrissjóður starfsmanna ríkisinsA-deild</v>
      </c>
      <c r="B5075" s="20" t="str">
        <f>_xlfn.IFNA(INDEX(Listi!$AI:$AI,MATCH(C5075,Listi!$AJ:$AJ,0)),INDEX(Listi!T:T,MATCH(C5075,Listi!U:U,0)))</f>
        <v>LSR</v>
      </c>
      <c r="C5075" t="s">
        <v>256</v>
      </c>
      <c r="D5075" t="s">
        <v>257</v>
      </c>
      <c r="E5075" t="s">
        <v>275</v>
      </c>
      <c r="F5075" t="s">
        <v>59</v>
      </c>
      <c r="G5075" s="8" t="s">
        <v>418</v>
      </c>
      <c r="H5075" t="s">
        <v>60</v>
      </c>
      <c r="K5075" s="189">
        <v>9.4</v>
      </c>
      <c r="L5075" s="7">
        <v>1024402726080</v>
      </c>
      <c r="M5075" s="7">
        <v>38030413328</v>
      </c>
      <c r="N5075" s="7">
        <v>13011563069</v>
      </c>
      <c r="O5075" s="20" t="str">
        <f t="shared" si="160"/>
        <v/>
      </c>
    </row>
    <row r="5076" spans="1:15">
      <c r="A5076" s="20" t="str">
        <f t="shared" si="159"/>
        <v>Lífeyrissjóður starfsmanna ríkisinsB-deild</v>
      </c>
      <c r="B5076" s="20" t="str">
        <f>_xlfn.IFNA(INDEX(Listi!$AI:$AI,MATCH(C5076,Listi!$AJ:$AJ,0)),INDEX(Listi!T:T,MATCH(C5076,Listi!U:U,0)))</f>
        <v>LSR</v>
      </c>
      <c r="C5076" t="s">
        <v>256</v>
      </c>
      <c r="D5076" t="s">
        <v>218</v>
      </c>
      <c r="E5076" t="s">
        <v>275</v>
      </c>
      <c r="F5076" t="s">
        <v>59</v>
      </c>
      <c r="G5076" s="8" t="s">
        <v>418</v>
      </c>
      <c r="H5076" t="s">
        <v>60</v>
      </c>
      <c r="K5076" s="189">
        <v>5.7</v>
      </c>
      <c r="L5076" s="7">
        <v>297381500048</v>
      </c>
      <c r="M5076" s="7">
        <v>1364474032</v>
      </c>
      <c r="N5076" s="7">
        <v>62409553231</v>
      </c>
      <c r="O5076" s="20" t="str">
        <f t="shared" si="160"/>
        <v/>
      </c>
    </row>
    <row r="5077" spans="1:15">
      <c r="A5077" s="20" t="str">
        <f t="shared" si="159"/>
        <v>Lífeyrissjóður starfsmanna ríkisinsLeið I</v>
      </c>
      <c r="B5077" s="20" t="str">
        <f>_xlfn.IFNA(INDEX(Listi!$AI:$AI,MATCH(C5077,Listi!$AJ:$AJ,0)),INDEX(Listi!T:T,MATCH(C5077,Listi!U:U,0)))</f>
        <v>LSR</v>
      </c>
      <c r="C5077" t="s">
        <v>256</v>
      </c>
      <c r="D5077" t="s">
        <v>258</v>
      </c>
      <c r="E5077" t="s">
        <v>276</v>
      </c>
      <c r="F5077" t="s">
        <v>59</v>
      </c>
      <c r="G5077" s="8" t="s">
        <v>418</v>
      </c>
      <c r="H5077" t="s">
        <v>60</v>
      </c>
      <c r="K5077" s="189">
        <v>2.4</v>
      </c>
      <c r="L5077" s="7">
        <v>11704214939</v>
      </c>
      <c r="M5077" s="7">
        <v>547428342</v>
      </c>
      <c r="N5077" s="7">
        <v>195323403</v>
      </c>
      <c r="O5077" s="20" t="str">
        <f t="shared" si="160"/>
        <v/>
      </c>
    </row>
    <row r="5078" spans="1:15">
      <c r="A5078" s="20" t="str">
        <f t="shared" ref="A5078:A5139" si="161">CONCATENATE(C5078,D5078)</f>
        <v>Lífeyrissjóður starfsmanna ríkisinsLeið II</v>
      </c>
      <c r="B5078" s="20" t="str">
        <f>_xlfn.IFNA(INDEX(Listi!$AI:$AI,MATCH(C5078,Listi!$AJ:$AJ,0)),INDEX(Listi!T:T,MATCH(C5078,Listi!U:U,0)))</f>
        <v>LSR</v>
      </c>
      <c r="C5078" t="s">
        <v>256</v>
      </c>
      <c r="D5078" t="s">
        <v>259</v>
      </c>
      <c r="E5078" t="s">
        <v>276</v>
      </c>
      <c r="F5078" t="s">
        <v>59</v>
      </c>
      <c r="G5078" s="8" t="s">
        <v>418</v>
      </c>
      <c r="H5078" t="s">
        <v>60</v>
      </c>
      <c r="K5078" s="189">
        <v>2.9</v>
      </c>
      <c r="L5078" s="7">
        <v>3365164594</v>
      </c>
      <c r="M5078" s="7">
        <v>379849453</v>
      </c>
      <c r="N5078" s="7">
        <v>93142056</v>
      </c>
      <c r="O5078" s="20" t="str">
        <f t="shared" si="160"/>
        <v/>
      </c>
    </row>
    <row r="5079" spans="1:15">
      <c r="A5079" s="20" t="str">
        <f t="shared" si="161"/>
        <v>Lífeyrissjóður starfsmanna ríkisinsLeið III</v>
      </c>
      <c r="B5079" s="20" t="str">
        <f>_xlfn.IFNA(INDEX(Listi!$AI:$AI,MATCH(C5079,Listi!$AJ:$AJ,0)),INDEX(Listi!T:T,MATCH(C5079,Listi!U:U,0)))</f>
        <v>LSR</v>
      </c>
      <c r="C5079" t="s">
        <v>256</v>
      </c>
      <c r="D5079" t="s">
        <v>260</v>
      </c>
      <c r="E5079" t="s">
        <v>276</v>
      </c>
      <c r="F5079" t="s">
        <v>59</v>
      </c>
      <c r="G5079" s="8" t="s">
        <v>418</v>
      </c>
      <c r="H5079" t="s">
        <v>60</v>
      </c>
      <c r="K5079" s="20">
        <v>0</v>
      </c>
      <c r="L5079" s="7">
        <v>9959294621</v>
      </c>
      <c r="M5079" s="7">
        <v>743287481</v>
      </c>
      <c r="N5079" s="7">
        <v>349903833</v>
      </c>
      <c r="O5079" s="20" t="str">
        <f t="shared" si="160"/>
        <v/>
      </c>
    </row>
    <row r="5080" spans="1:15">
      <c r="A5080" s="20" t="str">
        <f t="shared" si="161"/>
        <v>Lífeyrissjóður Tannlæknafél ÍslDeild I/Séreign</v>
      </c>
      <c r="B5080" s="20" t="str">
        <f>_xlfn.IFNA(INDEX(Listi!$AI:$AI,MATCH(C5080,Listi!$AJ:$AJ,0)),INDEX(Listi!T:T,MATCH(C5080,Listi!U:U,0)))</f>
        <v>Lífeyrissj. Tannlækna</v>
      </c>
      <c r="C5080" t="s">
        <v>261</v>
      </c>
      <c r="D5080" t="s">
        <v>207</v>
      </c>
      <c r="E5080" t="s">
        <v>276</v>
      </c>
      <c r="F5080" t="s">
        <v>59</v>
      </c>
      <c r="G5080" s="8" t="s">
        <v>418</v>
      </c>
      <c r="H5080" t="s">
        <v>60</v>
      </c>
      <c r="K5080" s="190">
        <v>4.51</v>
      </c>
      <c r="L5080" s="7">
        <v>6768408488</v>
      </c>
      <c r="M5080" s="7">
        <v>272759192</v>
      </c>
      <c r="N5080" s="7">
        <v>153838058</v>
      </c>
      <c r="O5080" s="20" t="str">
        <f t="shared" si="160"/>
        <v/>
      </c>
    </row>
    <row r="5081" spans="1:15">
      <c r="A5081" s="20" t="str">
        <f t="shared" si="161"/>
        <v>Lífeyrissjóður Tannlæknafél ÍslSamtryggingardeild</v>
      </c>
      <c r="B5081" s="20" t="str">
        <f>_xlfn.IFNA(INDEX(Listi!$AI:$AI,MATCH(C5081,Listi!$AJ:$AJ,0)),INDEX(Listi!T:T,MATCH(C5081,Listi!U:U,0)))</f>
        <v>Lífeyrissj. Tannlækna</v>
      </c>
      <c r="C5081" t="s">
        <v>261</v>
      </c>
      <c r="D5081" t="s">
        <v>205</v>
      </c>
      <c r="E5081" t="s">
        <v>275</v>
      </c>
      <c r="F5081" t="s">
        <v>59</v>
      </c>
      <c r="G5081" s="8" t="s">
        <v>418</v>
      </c>
      <c r="H5081" t="s">
        <v>60</v>
      </c>
      <c r="K5081" s="190">
        <v>3.47</v>
      </c>
      <c r="L5081" s="7">
        <v>2241251214</v>
      </c>
      <c r="M5081" s="7">
        <v>112827287</v>
      </c>
      <c r="N5081" s="7">
        <v>17930159</v>
      </c>
      <c r="O5081" s="20" t="str">
        <f t="shared" si="160"/>
        <v/>
      </c>
    </row>
    <row r="5082" spans="1:15">
      <c r="A5082" s="20" t="str">
        <f t="shared" si="161"/>
        <v>Lífeyrissjóður verslunarmannaÆvileið 1</v>
      </c>
      <c r="B5082" s="20" t="str">
        <f>_xlfn.IFNA(INDEX(Listi!$AI:$AI,MATCH(C5082,Listi!$AJ:$AJ,0)),INDEX(Listi!T:T,MATCH(C5082,Listi!U:U,0)))</f>
        <v>Lífeyrissj. Verslunarm.</v>
      </c>
      <c r="C5082" t="s">
        <v>206</v>
      </c>
      <c r="D5082" t="s">
        <v>310</v>
      </c>
      <c r="E5082" t="s">
        <v>276</v>
      </c>
      <c r="F5082" t="s">
        <v>59</v>
      </c>
      <c r="G5082" s="8" t="s">
        <v>418</v>
      </c>
      <c r="H5082" t="s">
        <v>60</v>
      </c>
      <c r="K5082" s="20">
        <v>0</v>
      </c>
      <c r="L5082" s="7">
        <v>2860479562</v>
      </c>
      <c r="M5082" s="7">
        <v>819651283</v>
      </c>
      <c r="N5082" s="7">
        <v>12562366</v>
      </c>
      <c r="O5082" s="20" t="str">
        <f t="shared" si="160"/>
        <v/>
      </c>
    </row>
    <row r="5083" spans="1:15">
      <c r="A5083" s="20" t="str">
        <f t="shared" si="161"/>
        <v>Lífeyrissjóður verslunarmannaÆvileið 2</v>
      </c>
      <c r="B5083" s="20" t="str">
        <f>_xlfn.IFNA(INDEX(Listi!$AI:$AI,MATCH(C5083,Listi!$AJ:$AJ,0)),INDEX(Listi!T:T,MATCH(C5083,Listi!U:U,0)))</f>
        <v>Lífeyrissj. Verslunarm.</v>
      </c>
      <c r="C5083" t="s">
        <v>206</v>
      </c>
      <c r="D5083" t="s">
        <v>309</v>
      </c>
      <c r="E5083" t="s">
        <v>276</v>
      </c>
      <c r="F5083" t="s">
        <v>59</v>
      </c>
      <c r="G5083" s="8" t="s">
        <v>418</v>
      </c>
      <c r="H5083" t="s">
        <v>60</v>
      </c>
      <c r="K5083" s="20">
        <v>0</v>
      </c>
      <c r="L5083" s="7">
        <v>2325064159</v>
      </c>
      <c r="M5083" s="7">
        <v>465663194</v>
      </c>
      <c r="N5083" s="7">
        <v>32037995</v>
      </c>
      <c r="O5083" s="20" t="str">
        <f t="shared" si="160"/>
        <v/>
      </c>
    </row>
    <row r="5084" spans="1:15">
      <c r="A5084" s="20" t="str">
        <f t="shared" si="161"/>
        <v>Lífeyrissjóður verslunarmannaÆvileið 3</v>
      </c>
      <c r="B5084" s="20" t="str">
        <f>_xlfn.IFNA(INDEX(Listi!$AI:$AI,MATCH(C5084,Listi!$AJ:$AJ,0)),INDEX(Listi!T:T,MATCH(C5084,Listi!U:U,0)))</f>
        <v>Lífeyrissj. Verslunarm.</v>
      </c>
      <c r="C5084" t="s">
        <v>206</v>
      </c>
      <c r="D5084" t="s">
        <v>308</v>
      </c>
      <c r="E5084" t="s">
        <v>276</v>
      </c>
      <c r="F5084" t="s">
        <v>59</v>
      </c>
      <c r="G5084" s="8" t="s">
        <v>418</v>
      </c>
      <c r="H5084" t="s">
        <v>60</v>
      </c>
      <c r="K5084" s="20">
        <v>0</v>
      </c>
      <c r="L5084" s="7">
        <v>1567402319</v>
      </c>
      <c r="M5084" s="7">
        <v>325961302</v>
      </c>
      <c r="N5084" s="7">
        <v>60283998</v>
      </c>
      <c r="O5084" s="20" t="str">
        <f t="shared" si="160"/>
        <v/>
      </c>
    </row>
    <row r="5085" spans="1:15">
      <c r="A5085" s="20" t="str">
        <f t="shared" si="161"/>
        <v>Lífeyrissjóður verslunarmannaDeild I/Séreign</v>
      </c>
      <c r="B5085" s="20" t="str">
        <f>_xlfn.IFNA(INDEX(Listi!$AI:$AI,MATCH(C5085,Listi!$AJ:$AJ,0)),INDEX(Listi!T:T,MATCH(C5085,Listi!U:U,0)))</f>
        <v>Lífeyrissj. Verslunarm.</v>
      </c>
      <c r="C5085" t="s">
        <v>206</v>
      </c>
      <c r="D5085" t="s">
        <v>207</v>
      </c>
      <c r="E5085" t="s">
        <v>276</v>
      </c>
      <c r="F5085" t="s">
        <v>59</v>
      </c>
      <c r="G5085" s="8" t="s">
        <v>418</v>
      </c>
      <c r="H5085" t="s">
        <v>60</v>
      </c>
      <c r="K5085" s="189">
        <v>10.8</v>
      </c>
      <c r="L5085" s="7">
        <v>19785724399</v>
      </c>
      <c r="M5085" s="7">
        <v>729937912</v>
      </c>
      <c r="N5085" s="7">
        <v>458382791</v>
      </c>
      <c r="O5085" s="20" t="str">
        <f t="shared" si="160"/>
        <v/>
      </c>
    </row>
    <row r="5086" spans="1:15">
      <c r="A5086" s="20" t="str">
        <f t="shared" si="161"/>
        <v>Lífeyrissjóður verslunarmannaSamtryggingardeild</v>
      </c>
      <c r="B5086" s="20" t="str">
        <f>_xlfn.IFNA(INDEX(Listi!$AI:$AI,MATCH(C5086,Listi!$AJ:$AJ,0)),INDEX(Listi!T:T,MATCH(C5086,Listi!U:U,0)))</f>
        <v>Lífeyrissj. Verslunarm.</v>
      </c>
      <c r="C5086" t="s">
        <v>206</v>
      </c>
      <c r="D5086" t="s">
        <v>205</v>
      </c>
      <c r="E5086" t="s">
        <v>275</v>
      </c>
      <c r="F5086" t="s">
        <v>59</v>
      </c>
      <c r="G5086" s="8" t="s">
        <v>418</v>
      </c>
      <c r="H5086" t="s">
        <v>60</v>
      </c>
      <c r="K5086" s="189">
        <v>10.8</v>
      </c>
      <c r="L5086" s="7">
        <v>1174592806906</v>
      </c>
      <c r="M5086" s="7">
        <v>35794261112</v>
      </c>
      <c r="N5086" s="7">
        <v>21965137185</v>
      </c>
      <c r="O5086" s="20" t="str">
        <f t="shared" si="160"/>
        <v/>
      </c>
    </row>
    <row r="5087" spans="1:15">
      <c r="A5087" s="20" t="str">
        <f t="shared" si="161"/>
        <v>Lífeyrissjóður VestmannaeyjaSafn I</v>
      </c>
      <c r="B5087" s="20" t="str">
        <f>_xlfn.IFNA(INDEX(Listi!$AI:$AI,MATCH(C5087,Listi!$AJ:$AJ,0)),INDEX(Listi!T:T,MATCH(C5087,Listi!U:U,0)))</f>
        <v>Lífeyrissj. Vestm.</v>
      </c>
      <c r="C5087" t="s">
        <v>262</v>
      </c>
      <c r="D5087" t="s">
        <v>210</v>
      </c>
      <c r="E5087" t="s">
        <v>276</v>
      </c>
      <c r="F5087" t="s">
        <v>59</v>
      </c>
      <c r="G5087" s="8" t="s">
        <v>418</v>
      </c>
      <c r="H5087" t="s">
        <v>60</v>
      </c>
      <c r="K5087" s="20">
        <v>0</v>
      </c>
      <c r="L5087" s="7">
        <v>381311221</v>
      </c>
      <c r="M5087" s="7">
        <v>44104006</v>
      </c>
      <c r="N5087" s="7">
        <v>13592960</v>
      </c>
      <c r="O5087" s="20" t="str">
        <f t="shared" si="160"/>
        <v/>
      </c>
    </row>
    <row r="5088" spans="1:15">
      <c r="A5088" s="20" t="str">
        <f t="shared" si="161"/>
        <v>Lífeyrissjóður VestmannaeyjaSafn II</v>
      </c>
      <c r="B5088" s="20" t="str">
        <f>_xlfn.IFNA(INDEX(Listi!$AI:$AI,MATCH(C5088,Listi!$AJ:$AJ,0)),INDEX(Listi!T:T,MATCH(C5088,Listi!U:U,0)))</f>
        <v>Lífeyrissj. Vestm.</v>
      </c>
      <c r="C5088" t="s">
        <v>262</v>
      </c>
      <c r="D5088" t="s">
        <v>211</v>
      </c>
      <c r="E5088" t="s">
        <v>276</v>
      </c>
      <c r="F5088" t="s">
        <v>59</v>
      </c>
      <c r="G5088" s="8" t="s">
        <v>418</v>
      </c>
      <c r="H5088" t="s">
        <v>60</v>
      </c>
      <c r="K5088" s="20">
        <v>0</v>
      </c>
      <c r="L5088" s="7">
        <v>571440191</v>
      </c>
      <c r="M5088" s="7">
        <v>40240404</v>
      </c>
      <c r="N5088" s="7">
        <v>18659289</v>
      </c>
      <c r="O5088" s="20" t="str">
        <f t="shared" si="160"/>
        <v/>
      </c>
    </row>
    <row r="5089" spans="1:15">
      <c r="A5089" s="20" t="str">
        <f t="shared" si="161"/>
        <v>Lífeyrissjóður VestmannaeyjaSamtryggingardeild</v>
      </c>
      <c r="B5089" s="20" t="str">
        <f>_xlfn.IFNA(INDEX(Listi!$AI:$AI,MATCH(C5089,Listi!$AJ:$AJ,0)),INDEX(Listi!T:T,MATCH(C5089,Listi!U:U,0)))</f>
        <v>Lífeyrissj. Vestm.</v>
      </c>
      <c r="C5089" t="s">
        <v>262</v>
      </c>
      <c r="D5089" t="s">
        <v>205</v>
      </c>
      <c r="E5089" t="s">
        <v>275</v>
      </c>
      <c r="F5089" t="s">
        <v>59</v>
      </c>
      <c r="G5089" s="8" t="s">
        <v>418</v>
      </c>
      <c r="H5089" t="s">
        <v>60</v>
      </c>
      <c r="K5089" s="189">
        <v>17.7</v>
      </c>
      <c r="L5089" s="7">
        <v>85198020532</v>
      </c>
      <c r="M5089" s="7">
        <v>1944643004</v>
      </c>
      <c r="N5089" s="7">
        <v>2198060399</v>
      </c>
      <c r="O5089" s="20" t="str">
        <f t="shared" si="160"/>
        <v/>
      </c>
    </row>
    <row r="5090" spans="1:15">
      <c r="A5090" s="20" t="str">
        <f t="shared" si="161"/>
        <v>Lífsval - lífeyrissparnaðurLífsval 1</v>
      </c>
      <c r="B5090" s="20" t="str">
        <f>_xlfn.IFNA(INDEX(Listi!$AI:$AI,MATCH(C5090,Listi!$AJ:$AJ,0)),INDEX(Listi!T:T,MATCH(C5090,Listi!U:U,0)))</f>
        <v>Lífsval</v>
      </c>
      <c r="C5090" t="s">
        <v>263</v>
      </c>
      <c r="D5090" t="s">
        <v>264</v>
      </c>
      <c r="E5090" t="s">
        <v>276</v>
      </c>
      <c r="F5090" t="s">
        <v>59</v>
      </c>
      <c r="G5090" s="8" t="s">
        <v>418</v>
      </c>
      <c r="H5090" t="s">
        <v>60</v>
      </c>
      <c r="K5090" s="20">
        <v>0</v>
      </c>
      <c r="L5090" s="7">
        <v>1792991246</v>
      </c>
      <c r="M5090" s="7">
        <v>203244065</v>
      </c>
      <c r="N5090" s="7">
        <v>81003579</v>
      </c>
      <c r="O5090" s="20" t="str">
        <f t="shared" si="160"/>
        <v/>
      </c>
    </row>
    <row r="5091" spans="1:15">
      <c r="A5091" s="20" t="str">
        <f t="shared" si="161"/>
        <v>Lífsval - lífeyrissparnaðurLífsval 2</v>
      </c>
      <c r="B5091" s="20" t="str">
        <f>_xlfn.IFNA(INDEX(Listi!$AI:$AI,MATCH(C5091,Listi!$AJ:$AJ,0)),INDEX(Listi!T:T,MATCH(C5091,Listi!U:U,0)))</f>
        <v>Lífsval</v>
      </c>
      <c r="C5091" t="s">
        <v>263</v>
      </c>
      <c r="D5091" t="s">
        <v>265</v>
      </c>
      <c r="E5091" t="s">
        <v>276</v>
      </c>
      <c r="F5091" t="s">
        <v>59</v>
      </c>
      <c r="G5091" s="8" t="s">
        <v>418</v>
      </c>
      <c r="H5091" t="s">
        <v>60</v>
      </c>
      <c r="K5091" s="20">
        <v>0</v>
      </c>
      <c r="L5091" s="7">
        <v>79660340</v>
      </c>
      <c r="M5091" s="7">
        <v>14369045</v>
      </c>
      <c r="N5091" s="7">
        <v>2695304</v>
      </c>
      <c r="O5091" s="20" t="str">
        <f t="shared" si="160"/>
        <v/>
      </c>
    </row>
    <row r="5092" spans="1:15">
      <c r="A5092" s="20" t="str">
        <f t="shared" si="161"/>
        <v>Lífsval - lífeyrissparnaðurLífsval 3</v>
      </c>
      <c r="B5092" s="20" t="str">
        <f>_xlfn.IFNA(INDEX(Listi!$AI:$AI,MATCH(C5092,Listi!$AJ:$AJ,0)),INDEX(Listi!T:T,MATCH(C5092,Listi!U:U,0)))</f>
        <v>Lífsval</v>
      </c>
      <c r="C5092" t="s">
        <v>263</v>
      </c>
      <c r="D5092" t="s">
        <v>266</v>
      </c>
      <c r="E5092" t="s">
        <v>276</v>
      </c>
      <c r="F5092" t="s">
        <v>59</v>
      </c>
      <c r="G5092" s="8" t="s">
        <v>418</v>
      </c>
      <c r="H5092" t="s">
        <v>60</v>
      </c>
      <c r="K5092" s="20">
        <v>0</v>
      </c>
      <c r="L5092" s="7">
        <v>131239774</v>
      </c>
      <c r="M5092" s="7">
        <v>16635787</v>
      </c>
      <c r="N5092" s="7">
        <v>3548138</v>
      </c>
      <c r="O5092" s="20" t="str">
        <f t="shared" si="160"/>
        <v/>
      </c>
    </row>
    <row r="5093" spans="1:15">
      <c r="A5093" s="20" t="str">
        <f t="shared" si="161"/>
        <v>Lífsval - lífeyrissparnaðurLífsval 4</v>
      </c>
      <c r="B5093" s="20" t="str">
        <f>_xlfn.IFNA(INDEX(Listi!$AI:$AI,MATCH(C5093,Listi!$AJ:$AJ,0)),INDEX(Listi!T:T,MATCH(C5093,Listi!U:U,0)))</f>
        <v>Lífsval</v>
      </c>
      <c r="C5093" t="s">
        <v>263</v>
      </c>
      <c r="D5093" t="s">
        <v>267</v>
      </c>
      <c r="E5093" t="s">
        <v>276</v>
      </c>
      <c r="F5093" t="s">
        <v>59</v>
      </c>
      <c r="G5093" s="8" t="s">
        <v>418</v>
      </c>
      <c r="H5093" t="s">
        <v>60</v>
      </c>
      <c r="K5093" s="20">
        <v>0</v>
      </c>
      <c r="L5093" s="7">
        <v>71752064</v>
      </c>
      <c r="M5093" s="7">
        <v>15238959</v>
      </c>
      <c r="N5093" s="7">
        <v>2058992</v>
      </c>
      <c r="O5093" s="20" t="str">
        <f t="shared" si="160"/>
        <v/>
      </c>
    </row>
    <row r="5094" spans="1:15">
      <c r="A5094" s="20" t="str">
        <f t="shared" si="161"/>
        <v>Lífsverk lífeyrissjóðurLífsverk I/Séreign</v>
      </c>
      <c r="B5094" s="20" t="str">
        <f>_xlfn.IFNA(INDEX(Listi!$AI:$AI,MATCH(C5094,Listi!$AJ:$AJ,0)),INDEX(Listi!T:T,MATCH(C5094,Listi!U:U,0)))</f>
        <v xml:space="preserve">Lífsverk  </v>
      </c>
      <c r="C5094" t="s">
        <v>268</v>
      </c>
      <c r="D5094" t="s">
        <v>269</v>
      </c>
      <c r="E5094" t="s">
        <v>276</v>
      </c>
      <c r="F5094" t="s">
        <v>59</v>
      </c>
      <c r="G5094" s="8" t="s">
        <v>418</v>
      </c>
      <c r="H5094" t="s">
        <v>60</v>
      </c>
      <c r="K5094" s="20">
        <v>0</v>
      </c>
      <c r="L5094" s="7">
        <v>4582957000</v>
      </c>
      <c r="M5094" s="7">
        <v>635926000</v>
      </c>
      <c r="N5094" s="7">
        <v>22708000</v>
      </c>
      <c r="O5094" s="20" t="str">
        <f t="shared" si="160"/>
        <v/>
      </c>
    </row>
    <row r="5095" spans="1:15">
      <c r="A5095" s="20" t="str">
        <f t="shared" si="161"/>
        <v>Lífsverk lífeyrissjóðurLífsverk II/Séreign</v>
      </c>
      <c r="B5095" s="20" t="str">
        <f>_xlfn.IFNA(INDEX(Listi!$AI:$AI,MATCH(C5095,Listi!$AJ:$AJ,0)),INDEX(Listi!T:T,MATCH(C5095,Listi!U:U,0)))</f>
        <v xml:space="preserve">Lífsverk  </v>
      </c>
      <c r="C5095" t="s">
        <v>268</v>
      </c>
      <c r="D5095" t="s">
        <v>270</v>
      </c>
      <c r="E5095" t="s">
        <v>276</v>
      </c>
      <c r="F5095" t="s">
        <v>59</v>
      </c>
      <c r="G5095" s="8" t="s">
        <v>418</v>
      </c>
      <c r="H5095" t="s">
        <v>60</v>
      </c>
      <c r="K5095" s="20">
        <v>0</v>
      </c>
      <c r="L5095" s="7">
        <v>23735073000</v>
      </c>
      <c r="M5095" s="7">
        <v>2073571000</v>
      </c>
      <c r="N5095" s="7">
        <v>249365000</v>
      </c>
      <c r="O5095" s="20" t="str">
        <f t="shared" si="160"/>
        <v/>
      </c>
    </row>
    <row r="5096" spans="1:15">
      <c r="A5096" s="20" t="str">
        <f t="shared" si="161"/>
        <v>Lífsverk lífeyrissjóðurLífsverk III/Séreign</v>
      </c>
      <c r="B5096" s="20" t="str">
        <f>_xlfn.IFNA(INDEX(Listi!$AI:$AI,MATCH(C5096,Listi!$AJ:$AJ,0)),INDEX(Listi!T:T,MATCH(C5096,Listi!U:U,0)))</f>
        <v xml:space="preserve">Lífsverk  </v>
      </c>
      <c r="C5096" t="s">
        <v>268</v>
      </c>
      <c r="D5096" t="s">
        <v>271</v>
      </c>
      <c r="E5096" t="s">
        <v>276</v>
      </c>
      <c r="F5096" t="s">
        <v>59</v>
      </c>
      <c r="G5096" s="8" t="s">
        <v>418</v>
      </c>
      <c r="H5096" t="s">
        <v>60</v>
      </c>
      <c r="K5096" s="20">
        <v>0</v>
      </c>
      <c r="L5096" s="7">
        <v>653814000</v>
      </c>
      <c r="M5096" s="7">
        <v>105107000</v>
      </c>
      <c r="N5096" s="7">
        <v>2613000</v>
      </c>
      <c r="O5096" s="20" t="str">
        <f t="shared" si="160"/>
        <v/>
      </c>
    </row>
    <row r="5097" spans="1:15">
      <c r="A5097" s="20" t="str">
        <f t="shared" si="161"/>
        <v>Lífsverk lífeyrissjóðurSamtryggingardeild</v>
      </c>
      <c r="B5097" s="20" t="str">
        <f>_xlfn.IFNA(INDEX(Listi!$AI:$AI,MATCH(C5097,Listi!$AJ:$AJ,0)),INDEX(Listi!T:T,MATCH(C5097,Listi!U:U,0)))</f>
        <v xml:space="preserve">Lífsverk  </v>
      </c>
      <c r="C5097" t="s">
        <v>268</v>
      </c>
      <c r="D5097" t="s">
        <v>205</v>
      </c>
      <c r="E5097" t="s">
        <v>275</v>
      </c>
      <c r="F5097" t="s">
        <v>59</v>
      </c>
      <c r="G5097" s="8" t="s">
        <v>418</v>
      </c>
      <c r="H5097" t="s">
        <v>60</v>
      </c>
      <c r="K5097" s="189">
        <v>18.3</v>
      </c>
      <c r="L5097" s="7">
        <v>120542527000</v>
      </c>
      <c r="M5097" s="7">
        <v>4397803000</v>
      </c>
      <c r="N5097" s="7">
        <v>1423151000</v>
      </c>
      <c r="O5097" s="20" t="str">
        <f t="shared" si="160"/>
        <v/>
      </c>
    </row>
    <row r="5098" spans="1:15">
      <c r="A5098" s="20" t="str">
        <f t="shared" si="161"/>
        <v>Söfnunarsjóður lífeyrisréttindaDeild I/Innlán</v>
      </c>
      <c r="B5098" s="20" t="str">
        <f>_xlfn.IFNA(INDEX(Listi!$AI:$AI,MATCH(C5098,Listi!$AJ:$AJ,0)),INDEX(Listi!T:T,MATCH(C5098,Listi!U:U,0)))</f>
        <v>Söfnunarsj.</v>
      </c>
      <c r="C5098" t="s">
        <v>272</v>
      </c>
      <c r="D5098" t="s">
        <v>273</v>
      </c>
      <c r="E5098" t="s">
        <v>276</v>
      </c>
      <c r="F5098" t="s">
        <v>59</v>
      </c>
      <c r="G5098" s="8" t="s">
        <v>418</v>
      </c>
      <c r="H5098" t="s">
        <v>60</v>
      </c>
      <c r="K5098" s="20">
        <v>0</v>
      </c>
      <c r="L5098" s="7">
        <v>2001731914</v>
      </c>
      <c r="M5098" s="7">
        <v>133561634</v>
      </c>
      <c r="N5098" s="7">
        <v>44803565</v>
      </c>
      <c r="O5098" s="20" t="str">
        <f t="shared" si="160"/>
        <v/>
      </c>
    </row>
    <row r="5099" spans="1:15">
      <c r="A5099" s="20" t="str">
        <f t="shared" si="161"/>
        <v>Söfnunarsjóður lífeyrisréttindaDeild III/Séreign</v>
      </c>
      <c r="B5099" s="20" t="str">
        <f>_xlfn.IFNA(INDEX(Listi!$AI:$AI,MATCH(C5099,Listi!$AJ:$AJ,0)),INDEX(Listi!T:T,MATCH(C5099,Listi!U:U,0)))</f>
        <v>Söfnunarsj.</v>
      </c>
      <c r="C5099" t="s">
        <v>272</v>
      </c>
      <c r="D5099" t="s">
        <v>599</v>
      </c>
      <c r="E5099" t="s">
        <v>276</v>
      </c>
      <c r="F5099" t="s">
        <v>59</v>
      </c>
      <c r="G5099" s="8" t="s">
        <v>418</v>
      </c>
      <c r="H5099" t="s">
        <v>60</v>
      </c>
      <c r="K5099" s="20">
        <v>0</v>
      </c>
      <c r="L5099" s="7">
        <v>24413085</v>
      </c>
      <c r="M5099" s="7">
        <v>24697577</v>
      </c>
      <c r="N5099" s="7">
        <v>900000</v>
      </c>
      <c r="O5099" s="20" t="str">
        <f t="shared" si="160"/>
        <v/>
      </c>
    </row>
    <row r="5100" spans="1:15">
      <c r="A5100" s="20" t="str">
        <f t="shared" si="161"/>
        <v>Söfnunarsjóður lífeyrisréttindaDeildII/Séreign</v>
      </c>
      <c r="B5100" s="20" t="str">
        <f>_xlfn.IFNA(INDEX(Listi!$AI:$AI,MATCH(C5100,Listi!$AJ:$AJ,0)),INDEX(Listi!T:T,MATCH(C5100,Listi!U:U,0)))</f>
        <v>Söfnunarsj.</v>
      </c>
      <c r="C5100" t="s">
        <v>272</v>
      </c>
      <c r="D5100" t="s">
        <v>586</v>
      </c>
      <c r="E5100" t="s">
        <v>276</v>
      </c>
      <c r="F5100" t="s">
        <v>59</v>
      </c>
      <c r="G5100" s="8" t="s">
        <v>418</v>
      </c>
      <c r="H5100" t="s">
        <v>60</v>
      </c>
      <c r="K5100" s="20">
        <v>0</v>
      </c>
      <c r="L5100" s="7">
        <v>1654616477</v>
      </c>
      <c r="M5100" s="7">
        <v>128539213</v>
      </c>
      <c r="N5100" s="7">
        <v>22846291</v>
      </c>
      <c r="O5100" s="20" t="str">
        <f t="shared" si="160"/>
        <v/>
      </c>
    </row>
    <row r="5101" spans="1:15">
      <c r="A5101" s="20" t="str">
        <f t="shared" si="161"/>
        <v>Söfnunarsjóður lífeyrisréttindaSamtryggingardeild</v>
      </c>
      <c r="B5101" s="20" t="str">
        <f>_xlfn.IFNA(INDEX(Listi!$AI:$AI,MATCH(C5101,Listi!$AJ:$AJ,0)),INDEX(Listi!T:T,MATCH(C5101,Listi!U:U,0)))</f>
        <v>Söfnunarsj.</v>
      </c>
      <c r="C5101" t="s">
        <v>272</v>
      </c>
      <c r="D5101" t="s">
        <v>205</v>
      </c>
      <c r="E5101" t="s">
        <v>275</v>
      </c>
      <c r="F5101" t="s">
        <v>59</v>
      </c>
      <c r="G5101" s="8" t="s">
        <v>418</v>
      </c>
      <c r="H5101" t="s">
        <v>60</v>
      </c>
      <c r="K5101" s="189">
        <v>11.8</v>
      </c>
      <c r="L5101" s="7">
        <v>238978847889</v>
      </c>
      <c r="M5101" s="7">
        <v>4967193409</v>
      </c>
      <c r="N5101" s="7">
        <v>6076487652</v>
      </c>
      <c r="O5101" s="20" t="str">
        <f t="shared" si="160"/>
        <v/>
      </c>
    </row>
    <row r="5102" spans="1:15">
      <c r="A5102" s="20" t="str">
        <f t="shared" si="161"/>
        <v>Stapi lífeyrissjóðurSafn I</v>
      </c>
      <c r="B5102" s="20" t="str">
        <f>_xlfn.IFNA(INDEX(Listi!$AI:$AI,MATCH(C5102,Listi!$AJ:$AJ,0)),INDEX(Listi!T:T,MATCH(C5102,Listi!U:U,0)))</f>
        <v xml:space="preserve">Stapi  </v>
      </c>
      <c r="C5102" t="s">
        <v>209</v>
      </c>
      <c r="D5102" t="s">
        <v>210</v>
      </c>
      <c r="E5102" t="s">
        <v>276</v>
      </c>
      <c r="F5102" t="s">
        <v>59</v>
      </c>
      <c r="G5102" s="8" t="s">
        <v>418</v>
      </c>
      <c r="H5102" t="s">
        <v>60</v>
      </c>
      <c r="K5102" s="20">
        <v>0</v>
      </c>
      <c r="L5102" s="7">
        <v>2440828925</v>
      </c>
      <c r="M5102" s="7">
        <v>91567233</v>
      </c>
      <c r="N5102" s="7">
        <v>110755602</v>
      </c>
      <c r="O5102" s="20" t="str">
        <f t="shared" si="160"/>
        <v/>
      </c>
    </row>
    <row r="5103" spans="1:15">
      <c r="A5103" s="20" t="str">
        <f t="shared" si="161"/>
        <v>Stapi lífeyrissjóðurSafn II</v>
      </c>
      <c r="B5103" s="20" t="str">
        <f>_xlfn.IFNA(INDEX(Listi!$AI:$AI,MATCH(C5103,Listi!$AJ:$AJ,0)),INDEX(Listi!T:T,MATCH(C5103,Listi!U:U,0)))</f>
        <v xml:space="preserve">Stapi  </v>
      </c>
      <c r="C5103" t="s">
        <v>209</v>
      </c>
      <c r="D5103" t="s">
        <v>211</v>
      </c>
      <c r="E5103" t="s">
        <v>276</v>
      </c>
      <c r="F5103" t="s">
        <v>59</v>
      </c>
      <c r="G5103" s="8" t="s">
        <v>418</v>
      </c>
      <c r="H5103" t="s">
        <v>60</v>
      </c>
      <c r="K5103" s="20">
        <v>0</v>
      </c>
      <c r="L5103" s="7">
        <v>5710890273</v>
      </c>
      <c r="M5103" s="7">
        <v>262001316</v>
      </c>
      <c r="N5103" s="7">
        <v>164209410</v>
      </c>
      <c r="O5103" s="20" t="str">
        <f t="shared" si="160"/>
        <v/>
      </c>
    </row>
    <row r="5104" spans="1:15">
      <c r="A5104" s="20" t="str">
        <f t="shared" si="161"/>
        <v>Stapi lífeyrissjóðurSafn III</v>
      </c>
      <c r="B5104" s="20" t="str">
        <f>_xlfn.IFNA(INDEX(Listi!$AI:$AI,MATCH(C5104,Listi!$AJ:$AJ,0)),INDEX(Listi!T:T,MATCH(C5104,Listi!U:U,0)))</f>
        <v xml:space="preserve">Stapi  </v>
      </c>
      <c r="C5104" t="s">
        <v>209</v>
      </c>
      <c r="D5104" t="s">
        <v>212</v>
      </c>
      <c r="E5104" t="s">
        <v>276</v>
      </c>
      <c r="F5104" t="s">
        <v>59</v>
      </c>
      <c r="G5104" s="8" t="s">
        <v>418</v>
      </c>
      <c r="H5104" t="s">
        <v>60</v>
      </c>
      <c r="K5104" s="20">
        <v>0</v>
      </c>
      <c r="L5104" s="7">
        <v>268100084</v>
      </c>
      <c r="M5104" s="7">
        <v>24388890</v>
      </c>
      <c r="N5104" s="7">
        <v>9886128</v>
      </c>
      <c r="O5104" s="20" t="str">
        <f t="shared" si="160"/>
        <v/>
      </c>
    </row>
    <row r="5105" spans="1:15">
      <c r="A5105" s="20" t="str">
        <f t="shared" si="161"/>
        <v>Stapi lífeyrissjóðurTryggingardeild</v>
      </c>
      <c r="B5105" s="20" t="str">
        <f>_xlfn.IFNA(INDEX(Listi!$AI:$AI,MATCH(C5105,Listi!$AJ:$AJ,0)),INDEX(Listi!T:T,MATCH(C5105,Listi!U:U,0)))</f>
        <v xml:space="preserve">Stapi  </v>
      </c>
      <c r="C5105" t="s">
        <v>209</v>
      </c>
      <c r="D5105" t="s">
        <v>213</v>
      </c>
      <c r="E5105" t="s">
        <v>275</v>
      </c>
      <c r="F5105" t="s">
        <v>59</v>
      </c>
      <c r="G5105" s="8" t="s">
        <v>418</v>
      </c>
      <c r="H5105" t="s">
        <v>60</v>
      </c>
      <c r="K5105" s="20">
        <v>15.83</v>
      </c>
      <c r="L5105" s="7">
        <v>348661724246</v>
      </c>
      <c r="M5105" s="7">
        <v>13807615154</v>
      </c>
      <c r="N5105" s="7">
        <v>7912918911</v>
      </c>
      <c r="O5105" s="20" t="str">
        <f t="shared" si="160"/>
        <v/>
      </c>
    </row>
    <row r="5106" spans="1:15">
      <c r="A5106" s="20" t="str">
        <f t="shared" si="161"/>
        <v>Stapi lífeyrissjóðurVarfærnasafnið</v>
      </c>
      <c r="B5106" s="20" t="str">
        <f>_xlfn.IFNA(INDEX(Listi!$AI:$AI,MATCH(C5106,Listi!$AJ:$AJ,0)),INDEX(Listi!T:T,MATCH(C5106,Listi!U:U,0)))</f>
        <v xml:space="preserve">Stapi  </v>
      </c>
      <c r="C5106" t="s">
        <v>209</v>
      </c>
      <c r="D5106" t="s">
        <v>392</v>
      </c>
      <c r="E5106" t="s">
        <v>276</v>
      </c>
      <c r="F5106" t="s">
        <v>59</v>
      </c>
      <c r="G5106" s="8" t="s">
        <v>418</v>
      </c>
      <c r="H5106" t="s">
        <v>60</v>
      </c>
      <c r="K5106" s="20">
        <v>0</v>
      </c>
      <c r="L5106" s="7">
        <v>471986044</v>
      </c>
      <c r="M5106" s="7">
        <v>137399159</v>
      </c>
      <c r="N5106" s="7">
        <v>6994496</v>
      </c>
      <c r="O5106" s="20" t="str">
        <f t="shared" si="160"/>
        <v/>
      </c>
    </row>
    <row r="5107" spans="1:15">
      <c r="A5107" s="20" t="str">
        <f t="shared" si="161"/>
        <v>Almenni lífeyrissjóðurinnÆvisafn I</v>
      </c>
      <c r="B5107" s="20" t="str">
        <f>_xlfn.IFNA(INDEX(Listi!$AI:$AI,MATCH(C5107,Listi!$AJ:$AJ,0)),INDEX(Listi!T:T,MATCH(C5107,Listi!U:U,0)))</f>
        <v xml:space="preserve">Almenni </v>
      </c>
      <c r="C5107" t="s">
        <v>0</v>
      </c>
      <c r="D5107" t="s">
        <v>202</v>
      </c>
      <c r="E5107" t="s">
        <v>276</v>
      </c>
      <c r="F5107" t="s">
        <v>61</v>
      </c>
      <c r="G5107" s="8" t="s">
        <v>417</v>
      </c>
      <c r="H5107" t="s">
        <v>62</v>
      </c>
      <c r="K5107" s="189">
        <v>5.2</v>
      </c>
      <c r="L5107" s="7">
        <v>43068273823</v>
      </c>
      <c r="M5107" s="7">
        <v>4413720640</v>
      </c>
      <c r="N5107" s="7">
        <v>641257097</v>
      </c>
      <c r="O5107" s="20" t="str">
        <f t="shared" si="160"/>
        <v/>
      </c>
    </row>
    <row r="5108" spans="1:15">
      <c r="A5108" s="20" t="str">
        <f t="shared" si="161"/>
        <v>Almenni lífeyrissjóðurinnÆvisafn II</v>
      </c>
      <c r="B5108" s="20" t="str">
        <f>_xlfn.IFNA(INDEX(Listi!$AI:$AI,MATCH(C5108,Listi!$AJ:$AJ,0)),INDEX(Listi!T:T,MATCH(C5108,Listi!U:U,0)))</f>
        <v xml:space="preserve">Almenni </v>
      </c>
      <c r="C5108" t="s">
        <v>0</v>
      </c>
      <c r="D5108" t="s">
        <v>203</v>
      </c>
      <c r="E5108" t="s">
        <v>276</v>
      </c>
      <c r="F5108" t="s">
        <v>61</v>
      </c>
      <c r="G5108" s="8" t="s">
        <v>417</v>
      </c>
      <c r="H5108" t="s">
        <v>62</v>
      </c>
      <c r="K5108" s="189">
        <v>9.4</v>
      </c>
      <c r="L5108" s="7">
        <v>86460235807</v>
      </c>
      <c r="M5108" s="7">
        <v>3970537445</v>
      </c>
      <c r="N5108" s="7">
        <v>1539034493</v>
      </c>
      <c r="O5108" s="20" t="str">
        <f t="shared" si="160"/>
        <v/>
      </c>
    </row>
    <row r="5109" spans="1:15">
      <c r="A5109" s="20" t="str">
        <f t="shared" si="161"/>
        <v>Almenni lífeyrissjóðurinnÆvisafn III</v>
      </c>
      <c r="B5109" s="20" t="str">
        <f>_xlfn.IFNA(INDEX(Listi!$AI:$AI,MATCH(C5109,Listi!$AJ:$AJ,0)),INDEX(Listi!T:T,MATCH(C5109,Listi!U:U,0)))</f>
        <v xml:space="preserve">Almenni </v>
      </c>
      <c r="C5109" t="s">
        <v>0</v>
      </c>
      <c r="D5109" t="s">
        <v>204</v>
      </c>
      <c r="E5109" t="s">
        <v>276</v>
      </c>
      <c r="F5109" t="s">
        <v>61</v>
      </c>
      <c r="G5109" s="8" t="s">
        <v>417</v>
      </c>
      <c r="H5109" t="s">
        <v>62</v>
      </c>
      <c r="K5109" s="189">
        <v>17.3</v>
      </c>
      <c r="L5109" s="7">
        <v>33890180699</v>
      </c>
      <c r="M5109" s="7">
        <v>1571509194</v>
      </c>
      <c r="N5109" s="7">
        <v>920421683</v>
      </c>
      <c r="O5109" s="20" t="str">
        <f t="shared" si="160"/>
        <v/>
      </c>
    </row>
    <row r="5110" spans="1:15">
      <c r="A5110" s="20" t="str">
        <f t="shared" si="161"/>
        <v>Almenni lífeyrissjóðurinnHúsnæðissafn</v>
      </c>
      <c r="B5110" s="20" t="str">
        <f>_xlfn.IFNA(INDEX(Listi!$AI:$AI,MATCH(C5110,Listi!$AJ:$AJ,0)),INDEX(Listi!T:T,MATCH(C5110,Listi!U:U,0)))</f>
        <v xml:space="preserve">Almenni </v>
      </c>
      <c r="C5110" t="s">
        <v>0</v>
      </c>
      <c r="D5110" t="s">
        <v>315</v>
      </c>
      <c r="E5110" t="s">
        <v>276</v>
      </c>
      <c r="F5110" t="s">
        <v>61</v>
      </c>
      <c r="G5110" s="8" t="s">
        <v>417</v>
      </c>
      <c r="H5110" t="s">
        <v>62</v>
      </c>
      <c r="K5110" s="20">
        <v>89.8</v>
      </c>
      <c r="L5110" s="7">
        <v>487895879</v>
      </c>
      <c r="M5110" s="7">
        <v>166428361</v>
      </c>
      <c r="N5110" s="7">
        <v>18080096</v>
      </c>
      <c r="O5110" s="20" t="str">
        <f t="shared" si="160"/>
        <v/>
      </c>
    </row>
    <row r="5111" spans="1:15">
      <c r="A5111" s="20" t="str">
        <f t="shared" si="161"/>
        <v>Almenni lífeyrissjóðurinnInnlánssafn</v>
      </c>
      <c r="B5111" s="20" t="str">
        <f>_xlfn.IFNA(INDEX(Listi!$AI:$AI,MATCH(C5111,Listi!$AJ:$AJ,0)),INDEX(Listi!T:T,MATCH(C5111,Listi!U:U,0)))</f>
        <v xml:space="preserve">Almenni </v>
      </c>
      <c r="C5111" t="s">
        <v>0</v>
      </c>
      <c r="D5111" t="s">
        <v>1</v>
      </c>
      <c r="E5111" t="s">
        <v>276</v>
      </c>
      <c r="F5111" t="s">
        <v>61</v>
      </c>
      <c r="G5111" s="8" t="s">
        <v>417</v>
      </c>
      <c r="H5111" t="s">
        <v>62</v>
      </c>
      <c r="K5111" s="20">
        <v>0</v>
      </c>
      <c r="L5111" s="7">
        <v>26587944379</v>
      </c>
      <c r="M5111" s="7">
        <v>1016779991</v>
      </c>
      <c r="N5111" s="7">
        <v>1031869724</v>
      </c>
      <c r="O5111" s="20" t="str">
        <f t="shared" si="160"/>
        <v/>
      </c>
    </row>
    <row r="5112" spans="1:15">
      <c r="A5112" s="20" t="str">
        <f t="shared" si="161"/>
        <v>Almenni lífeyrissjóðurinnRíkissafn langt</v>
      </c>
      <c r="B5112" s="20" t="str">
        <f>_xlfn.IFNA(INDEX(Listi!$AI:$AI,MATCH(C5112,Listi!$AJ:$AJ,0)),INDEX(Listi!T:T,MATCH(C5112,Listi!U:U,0)))</f>
        <v xml:space="preserve">Almenni </v>
      </c>
      <c r="C5112" t="s">
        <v>0</v>
      </c>
      <c r="D5112" t="s">
        <v>199</v>
      </c>
      <c r="E5112" t="s">
        <v>276</v>
      </c>
      <c r="F5112" t="s">
        <v>61</v>
      </c>
      <c r="G5112" s="8" t="s">
        <v>417</v>
      </c>
      <c r="H5112" t="s">
        <v>62</v>
      </c>
      <c r="K5112" s="20">
        <v>0</v>
      </c>
      <c r="L5112" s="7">
        <v>1193680171</v>
      </c>
      <c r="M5112" s="7">
        <v>61272573</v>
      </c>
      <c r="N5112" s="7">
        <v>40105929</v>
      </c>
      <c r="O5112" s="20" t="str">
        <f t="shared" si="160"/>
        <v/>
      </c>
    </row>
    <row r="5113" spans="1:15">
      <c r="A5113" s="20" t="str">
        <f t="shared" si="161"/>
        <v>Almenni lífeyrissjóðurinnRíkissafn stutt</v>
      </c>
      <c r="B5113" s="20" t="str">
        <f>_xlfn.IFNA(INDEX(Listi!$AI:$AI,MATCH(C5113,Listi!$AJ:$AJ,0)),INDEX(Listi!T:T,MATCH(C5113,Listi!U:U,0)))</f>
        <v xml:space="preserve">Almenni </v>
      </c>
      <c r="C5113" t="s">
        <v>0</v>
      </c>
      <c r="D5113" t="s">
        <v>200</v>
      </c>
      <c r="E5113" t="s">
        <v>276</v>
      </c>
      <c r="F5113" t="s">
        <v>61</v>
      </c>
      <c r="G5113" s="8" t="s">
        <v>417</v>
      </c>
      <c r="H5113" t="s">
        <v>62</v>
      </c>
      <c r="K5113" s="20">
        <v>0</v>
      </c>
      <c r="L5113" s="7">
        <v>541893627</v>
      </c>
      <c r="M5113" s="7">
        <v>20423158</v>
      </c>
      <c r="N5113" s="7">
        <v>14899899</v>
      </c>
      <c r="O5113" s="20" t="str">
        <f t="shared" si="160"/>
        <v/>
      </c>
    </row>
    <row r="5114" spans="1:15">
      <c r="A5114" s="20" t="str">
        <f t="shared" si="161"/>
        <v>Almenni lífeyrissjóðurinnTryggingadeild</v>
      </c>
      <c r="B5114" s="20" t="str">
        <f>_xlfn.IFNA(INDEX(Listi!$AI:$AI,MATCH(C5114,Listi!$AJ:$AJ,0)),INDEX(Listi!T:T,MATCH(C5114,Listi!U:U,0)))</f>
        <v xml:space="preserve">Almenni </v>
      </c>
      <c r="C5114" t="s">
        <v>0</v>
      </c>
      <c r="D5114" t="s">
        <v>201</v>
      </c>
      <c r="E5114" t="s">
        <v>275</v>
      </c>
      <c r="F5114" t="s">
        <v>61</v>
      </c>
      <c r="G5114" s="8" t="s">
        <v>417</v>
      </c>
      <c r="H5114" t="s">
        <v>62</v>
      </c>
      <c r="K5114" s="189">
        <v>13.5</v>
      </c>
      <c r="L5114" s="7">
        <v>174784296254</v>
      </c>
      <c r="M5114" s="7">
        <v>7497244534</v>
      </c>
      <c r="N5114" s="7">
        <v>3057046932</v>
      </c>
      <c r="O5114" s="20" t="str">
        <f t="shared" si="160"/>
        <v/>
      </c>
    </row>
    <row r="5115" spans="1:15">
      <c r="A5115" s="20" t="str">
        <f t="shared" si="161"/>
        <v>Arion banki hf.Erlend hlutabréf</v>
      </c>
      <c r="B5115" s="20" t="str">
        <f>_xlfn.IFNA(INDEX(Listi!$AI:$AI,MATCH(C5115,Listi!$AJ:$AJ,0)),INDEX(Listi!T:T,MATCH(C5115,Listi!U:U,0)))</f>
        <v xml:space="preserve">Arion banki </v>
      </c>
      <c r="C5115" t="s">
        <v>214</v>
      </c>
      <c r="D5115" t="s">
        <v>215</v>
      </c>
      <c r="E5115" t="s">
        <v>276</v>
      </c>
      <c r="F5115" t="s">
        <v>61</v>
      </c>
      <c r="G5115" s="8" t="s">
        <v>417</v>
      </c>
      <c r="H5115" t="s">
        <v>62</v>
      </c>
      <c r="K5115" s="20">
        <v>0.4</v>
      </c>
      <c r="L5115" s="7">
        <v>1149685000</v>
      </c>
      <c r="M5115" s="7">
        <v>49095000</v>
      </c>
      <c r="N5115" s="7">
        <v>10876000</v>
      </c>
      <c r="O5115" s="20" t="str">
        <f t="shared" si="160"/>
        <v/>
      </c>
    </row>
    <row r="5116" spans="1:15">
      <c r="A5116" s="20" t="str">
        <f t="shared" si="161"/>
        <v>Arion banki hf.Innlend skuldabréf</v>
      </c>
      <c r="B5116" s="20" t="str">
        <f>_xlfn.IFNA(INDEX(Listi!$AI:$AI,MATCH(C5116,Listi!$AJ:$AJ,0)),INDEX(Listi!T:T,MATCH(C5116,Listi!U:U,0)))</f>
        <v xml:space="preserve">Arion banki </v>
      </c>
      <c r="C5116" t="s">
        <v>214</v>
      </c>
      <c r="D5116" t="s">
        <v>216</v>
      </c>
      <c r="E5116" t="s">
        <v>276</v>
      </c>
      <c r="F5116" t="s">
        <v>61</v>
      </c>
      <c r="G5116" s="8" t="s">
        <v>417</v>
      </c>
      <c r="H5116" t="s">
        <v>62</v>
      </c>
      <c r="K5116" s="189">
        <v>2.8</v>
      </c>
      <c r="L5116" s="7">
        <v>4446434000</v>
      </c>
      <c r="M5116" s="7">
        <v>344234000</v>
      </c>
      <c r="N5116" s="7">
        <v>44793000</v>
      </c>
      <c r="O5116" s="20" t="str">
        <f t="shared" si="160"/>
        <v/>
      </c>
    </row>
    <row r="5117" spans="1:15">
      <c r="A5117" s="20" t="str">
        <f t="shared" si="161"/>
        <v>Arion banki hf.Lífeyrisauki L1</v>
      </c>
      <c r="B5117" s="20" t="str">
        <f>_xlfn.IFNA(INDEX(Listi!$AI:$AI,MATCH(C5117,Listi!$AJ:$AJ,0)),INDEX(Listi!T:T,MATCH(C5117,Listi!U:U,0)))</f>
        <v xml:space="preserve">Arion banki </v>
      </c>
      <c r="C5117" t="s">
        <v>214</v>
      </c>
      <c r="D5117" t="s">
        <v>377</v>
      </c>
      <c r="E5117" t="s">
        <v>276</v>
      </c>
      <c r="F5117" t="s">
        <v>61</v>
      </c>
      <c r="G5117" s="8" t="s">
        <v>417</v>
      </c>
      <c r="H5117" t="s">
        <v>62</v>
      </c>
      <c r="K5117" s="20">
        <v>0.1</v>
      </c>
      <c r="L5117" s="7">
        <v>5887942000</v>
      </c>
      <c r="M5117" s="7">
        <v>1011885000</v>
      </c>
      <c r="N5117" s="7">
        <v>34615000</v>
      </c>
      <c r="O5117" s="20" t="str">
        <f t="shared" si="160"/>
        <v/>
      </c>
    </row>
    <row r="5118" spans="1:15">
      <c r="A5118" s="20" t="str">
        <f t="shared" si="161"/>
        <v>Arion banki hf.Lífeyrisauki L2</v>
      </c>
      <c r="B5118" s="20" t="str">
        <f>_xlfn.IFNA(INDEX(Listi!$AI:$AI,MATCH(C5118,Listi!$AJ:$AJ,0)),INDEX(Listi!T:T,MATCH(C5118,Listi!U:U,0)))</f>
        <v xml:space="preserve">Arion banki </v>
      </c>
      <c r="C5118" t="s">
        <v>214</v>
      </c>
      <c r="D5118" t="s">
        <v>372</v>
      </c>
      <c r="E5118" t="s">
        <v>276</v>
      </c>
      <c r="F5118" t="s">
        <v>61</v>
      </c>
      <c r="G5118" s="8" t="s">
        <v>417</v>
      </c>
      <c r="H5118" t="s">
        <v>62</v>
      </c>
      <c r="K5118" s="20">
        <v>0.8</v>
      </c>
      <c r="L5118" s="7">
        <v>21366380000</v>
      </c>
      <c r="M5118" s="7">
        <v>1613513000</v>
      </c>
      <c r="N5118" s="7">
        <v>92085000</v>
      </c>
      <c r="O5118" s="20" t="str">
        <f t="shared" si="160"/>
        <v/>
      </c>
    </row>
    <row r="5119" spans="1:15">
      <c r="A5119" s="20" t="str">
        <f t="shared" si="161"/>
        <v>Arion banki hf.Lífeyrisauki L3</v>
      </c>
      <c r="B5119" s="20" t="str">
        <f>_xlfn.IFNA(INDEX(Listi!$AI:$AI,MATCH(C5119,Listi!$AJ:$AJ,0)),INDEX(Listi!T:T,MATCH(C5119,Listi!U:U,0)))</f>
        <v xml:space="preserve">Arion banki </v>
      </c>
      <c r="C5119" t="s">
        <v>214</v>
      </c>
      <c r="D5119" t="s">
        <v>371</v>
      </c>
      <c r="E5119" t="s">
        <v>276</v>
      </c>
      <c r="F5119" t="s">
        <v>61</v>
      </c>
      <c r="G5119" s="8" t="s">
        <v>417</v>
      </c>
      <c r="H5119" t="s">
        <v>62</v>
      </c>
      <c r="K5119" s="189">
        <v>1.3</v>
      </c>
      <c r="L5119" s="7">
        <v>29714848000</v>
      </c>
      <c r="M5119" s="7">
        <v>2122481000</v>
      </c>
      <c r="N5119" s="7">
        <v>129566000</v>
      </c>
      <c r="O5119" s="20" t="str">
        <f t="shared" si="160"/>
        <v/>
      </c>
    </row>
    <row r="5120" spans="1:15">
      <c r="A5120" s="20" t="str">
        <f t="shared" si="161"/>
        <v>Arion banki hf.Lífeyrisauki L4</v>
      </c>
      <c r="B5120" s="20" t="str">
        <f>_xlfn.IFNA(INDEX(Listi!$AI:$AI,MATCH(C5120,Listi!$AJ:$AJ,0)),INDEX(Listi!T:T,MATCH(C5120,Listi!U:U,0)))</f>
        <v xml:space="preserve">Arion banki </v>
      </c>
      <c r="C5120" t="s">
        <v>214</v>
      </c>
      <c r="D5120" t="s">
        <v>587</v>
      </c>
      <c r="E5120" t="s">
        <v>276</v>
      </c>
      <c r="F5120" t="s">
        <v>61</v>
      </c>
      <c r="G5120" s="8" t="s">
        <v>417</v>
      </c>
      <c r="H5120" t="s">
        <v>62</v>
      </c>
      <c r="K5120" s="189">
        <v>1.5</v>
      </c>
      <c r="L5120" s="7">
        <v>19306242000</v>
      </c>
      <c r="M5120" s="7">
        <v>1346647000</v>
      </c>
      <c r="N5120" s="7">
        <v>388052000</v>
      </c>
      <c r="O5120" s="20" t="str">
        <f t="shared" si="160"/>
        <v/>
      </c>
    </row>
    <row r="5121" spans="1:15">
      <c r="A5121" s="20" t="str">
        <f t="shared" si="161"/>
        <v>Arion banki hf.Lífeyrisauki L5</v>
      </c>
      <c r="B5121" s="20" t="str">
        <f>_xlfn.IFNA(INDEX(Listi!$AI:$AI,MATCH(C5121,Listi!$AJ:$AJ,0)),INDEX(Listi!T:T,MATCH(C5121,Listi!U:U,0)))</f>
        <v xml:space="preserve">Arion banki </v>
      </c>
      <c r="C5121" t="s">
        <v>214</v>
      </c>
      <c r="D5121" t="s">
        <v>369</v>
      </c>
      <c r="E5121" t="s">
        <v>276</v>
      </c>
      <c r="F5121" t="s">
        <v>61</v>
      </c>
      <c r="G5121" s="8" t="s">
        <v>417</v>
      </c>
      <c r="H5121" t="s">
        <v>62</v>
      </c>
      <c r="K5121" s="20">
        <v>0</v>
      </c>
      <c r="L5121" s="7">
        <v>44858554000</v>
      </c>
      <c r="M5121" s="7">
        <v>4018833000</v>
      </c>
      <c r="N5121" s="7">
        <v>933672000</v>
      </c>
      <c r="O5121" s="20" t="str">
        <f t="shared" si="160"/>
        <v/>
      </c>
    </row>
    <row r="5122" spans="1:15">
      <c r="A5122" s="20" t="str">
        <f t="shared" si="161"/>
        <v>Birta lífeyrissjóðurBlönduð leið</v>
      </c>
      <c r="B5122" s="20" t="str">
        <f>_xlfn.IFNA(INDEX(Listi!$AI:$AI,MATCH(C5122,Listi!$AJ:$AJ,0)),INDEX(Listi!T:T,MATCH(C5122,Listi!U:U,0)))</f>
        <v xml:space="preserve">Birta  </v>
      </c>
      <c r="C5122" t="s">
        <v>298</v>
      </c>
      <c r="D5122" t="s">
        <v>314</v>
      </c>
      <c r="E5122" t="s">
        <v>276</v>
      </c>
      <c r="F5122" t="s">
        <v>61</v>
      </c>
      <c r="G5122" s="8" t="s">
        <v>417</v>
      </c>
      <c r="H5122" t="s">
        <v>62</v>
      </c>
      <c r="K5122" s="190">
        <v>1.99</v>
      </c>
      <c r="L5122" s="7">
        <v>6929716201</v>
      </c>
      <c r="M5122" s="7">
        <v>253995298</v>
      </c>
      <c r="N5122" s="7">
        <v>139753585</v>
      </c>
      <c r="O5122" s="20" t="str">
        <f t="shared" ref="O5122:O5185" si="162">IFERROR(VLOOKUP(F5122,EhLykill,3,FALSE),"")</f>
        <v/>
      </c>
    </row>
    <row r="5123" spans="1:15">
      <c r="A5123" s="20" t="str">
        <f t="shared" si="161"/>
        <v>Birta lífeyrissjóðurInnlánsleið</v>
      </c>
      <c r="B5123" s="20" t="str">
        <f>_xlfn.IFNA(INDEX(Listi!$AI:$AI,MATCH(C5123,Listi!$AJ:$AJ,0)),INDEX(Listi!T:T,MATCH(C5123,Listi!U:U,0)))</f>
        <v xml:space="preserve">Birta  </v>
      </c>
      <c r="C5123" t="s">
        <v>298</v>
      </c>
      <c r="D5123" t="s">
        <v>208</v>
      </c>
      <c r="E5123" t="s">
        <v>276</v>
      </c>
      <c r="F5123" t="s">
        <v>61</v>
      </c>
      <c r="G5123" s="8" t="s">
        <v>417</v>
      </c>
      <c r="H5123" t="s">
        <v>62</v>
      </c>
      <c r="K5123" s="20">
        <v>0</v>
      </c>
      <c r="L5123" s="7">
        <v>4108971332</v>
      </c>
      <c r="M5123" s="7">
        <v>264842424</v>
      </c>
      <c r="N5123" s="7">
        <v>174324836</v>
      </c>
      <c r="O5123" s="20" t="str">
        <f t="shared" si="162"/>
        <v/>
      </c>
    </row>
    <row r="5124" spans="1:15">
      <c r="A5124" s="20" t="str">
        <f t="shared" si="161"/>
        <v>Birta lífeyrissjóðurSamtryggingardeild</v>
      </c>
      <c r="B5124" s="20" t="str">
        <f>_xlfn.IFNA(INDEX(Listi!$AI:$AI,MATCH(C5124,Listi!$AJ:$AJ,0)),INDEX(Listi!T:T,MATCH(C5124,Listi!U:U,0)))</f>
        <v xml:space="preserve">Birta  </v>
      </c>
      <c r="C5124" t="s">
        <v>298</v>
      </c>
      <c r="D5124" t="s">
        <v>205</v>
      </c>
      <c r="E5124" t="s">
        <v>275</v>
      </c>
      <c r="F5124" t="s">
        <v>61</v>
      </c>
      <c r="G5124" s="8" t="s">
        <v>417</v>
      </c>
      <c r="H5124" t="s">
        <v>62</v>
      </c>
      <c r="K5124" s="20">
        <v>18.29</v>
      </c>
      <c r="L5124" s="7">
        <v>549755105944</v>
      </c>
      <c r="M5124" s="7">
        <v>18480897961</v>
      </c>
      <c r="N5124" s="7">
        <v>14075814006</v>
      </c>
      <c r="O5124" s="20" t="str">
        <f t="shared" si="162"/>
        <v/>
      </c>
    </row>
    <row r="5125" spans="1:15">
      <c r="A5125" s="20" t="str">
        <f t="shared" si="161"/>
        <v>Birta lífeyrissjóðurSkuldabréfaleið</v>
      </c>
      <c r="B5125" s="20" t="str">
        <f>_xlfn.IFNA(INDEX(Listi!$AI:$AI,MATCH(C5125,Listi!$AJ:$AJ,0)),INDEX(Listi!T:T,MATCH(C5125,Listi!U:U,0)))</f>
        <v xml:space="preserve">Birta  </v>
      </c>
      <c r="C5125" t="s">
        <v>298</v>
      </c>
      <c r="D5125" t="s">
        <v>313</v>
      </c>
      <c r="E5125" t="s">
        <v>276</v>
      </c>
      <c r="F5125" t="s">
        <v>61</v>
      </c>
      <c r="G5125" s="8" t="s">
        <v>417</v>
      </c>
      <c r="H5125" t="s">
        <v>62</v>
      </c>
      <c r="K5125" s="20">
        <v>13.14</v>
      </c>
      <c r="L5125" s="7">
        <v>8522374478</v>
      </c>
      <c r="M5125" s="7">
        <v>391005163</v>
      </c>
      <c r="N5125" s="7">
        <v>218104877</v>
      </c>
      <c r="O5125" s="20" t="str">
        <f t="shared" si="162"/>
        <v/>
      </c>
    </row>
    <row r="5126" spans="1:15">
      <c r="A5126" s="20" t="str">
        <f t="shared" si="161"/>
        <v>Birta lífeyrissjóðurTilgreind séreign</v>
      </c>
      <c r="B5126" s="20" t="str">
        <f>_xlfn.IFNA(INDEX(Listi!$AI:$AI,MATCH(C5126,Listi!$AJ:$AJ,0)),INDEX(Listi!T:T,MATCH(C5126,Listi!U:U,0)))</f>
        <v xml:space="preserve">Birta  </v>
      </c>
      <c r="C5126" t="s">
        <v>298</v>
      </c>
      <c r="D5126" t="s">
        <v>312</v>
      </c>
      <c r="E5126" t="s">
        <v>276</v>
      </c>
      <c r="F5126" t="s">
        <v>61</v>
      </c>
      <c r="G5126" s="8" t="s">
        <v>417</v>
      </c>
      <c r="H5126" t="s">
        <v>62</v>
      </c>
      <c r="K5126" s="20">
        <v>0</v>
      </c>
      <c r="L5126" s="7">
        <v>2234420297</v>
      </c>
      <c r="M5126" s="7">
        <v>511871981</v>
      </c>
      <c r="N5126" s="7">
        <v>36000223</v>
      </c>
      <c r="O5126" s="20" t="str">
        <f t="shared" si="162"/>
        <v/>
      </c>
    </row>
    <row r="5127" spans="1:15">
      <c r="A5127" s="20" t="str">
        <f t="shared" si="161"/>
        <v>Brú Lífeyrissjóður starfsmanna sveitarfélagaA-deild</v>
      </c>
      <c r="B5127" s="20" t="str">
        <f>_xlfn.IFNA(INDEX(Listi!$AI:$AI,MATCH(C5127,Listi!$AJ:$AJ,0)),INDEX(Listi!T:T,MATCH(C5127,Listi!U:U,0)))</f>
        <v>Brú</v>
      </c>
      <c r="C5127" t="s">
        <v>217</v>
      </c>
      <c r="D5127" t="s">
        <v>257</v>
      </c>
      <c r="E5127" t="s">
        <v>275</v>
      </c>
      <c r="F5127" t="s">
        <v>61</v>
      </c>
      <c r="G5127" s="8" t="s">
        <v>417</v>
      </c>
      <c r="H5127" t="s">
        <v>62</v>
      </c>
      <c r="K5127" s="189">
        <v>13.7</v>
      </c>
      <c r="L5127" s="7">
        <v>270469177889</v>
      </c>
      <c r="M5127" s="7">
        <v>13987858077</v>
      </c>
      <c r="N5127" s="7">
        <v>4793072329</v>
      </c>
      <c r="O5127" s="20" t="str">
        <f t="shared" si="162"/>
        <v/>
      </c>
    </row>
    <row r="5128" spans="1:15">
      <c r="A5128" s="20" t="str">
        <f t="shared" si="161"/>
        <v>Brú Lífeyrissjóður starfsmanna sveitarfélagaB-deild</v>
      </c>
      <c r="B5128" s="20" t="str">
        <f>_xlfn.IFNA(INDEX(Listi!$AI:$AI,MATCH(C5128,Listi!$AJ:$AJ,0)),INDEX(Listi!T:T,MATCH(C5128,Listi!U:U,0)))</f>
        <v>Brú</v>
      </c>
      <c r="C5128" t="s">
        <v>217</v>
      </c>
      <c r="D5128" t="s">
        <v>218</v>
      </c>
      <c r="E5128" t="s">
        <v>275</v>
      </c>
      <c r="F5128" t="s">
        <v>61</v>
      </c>
      <c r="G5128" s="8" t="s">
        <v>417</v>
      </c>
      <c r="H5128" t="s">
        <v>62</v>
      </c>
      <c r="K5128" s="189">
        <v>2.7</v>
      </c>
      <c r="L5128" s="7">
        <v>17004783831</v>
      </c>
      <c r="M5128" s="7">
        <v>119747694</v>
      </c>
      <c r="N5128" s="7">
        <v>3424817406</v>
      </c>
      <c r="O5128" s="20" t="str">
        <f t="shared" si="162"/>
        <v/>
      </c>
    </row>
    <row r="5129" spans="1:15">
      <c r="A5129" s="20" t="str">
        <f t="shared" si="161"/>
        <v>Brú Lífeyrissjóður starfsmanna sveitarfélagaV-deild</v>
      </c>
      <c r="B5129" s="20" t="str">
        <f>_xlfn.IFNA(INDEX(Listi!$AI:$AI,MATCH(C5129,Listi!$AJ:$AJ,0)),INDEX(Listi!T:T,MATCH(C5129,Listi!U:U,0)))</f>
        <v>Brú</v>
      </c>
      <c r="C5129" t="s">
        <v>217</v>
      </c>
      <c r="D5129" t="s">
        <v>219</v>
      </c>
      <c r="E5129" t="s">
        <v>275</v>
      </c>
      <c r="F5129" t="s">
        <v>61</v>
      </c>
      <c r="G5129" s="8" t="s">
        <v>417</v>
      </c>
      <c r="H5129" t="s">
        <v>62</v>
      </c>
      <c r="K5129" s="189">
        <v>13.7</v>
      </c>
      <c r="L5129" s="7">
        <v>54501394986</v>
      </c>
      <c r="M5129" s="7">
        <v>4188513374</v>
      </c>
      <c r="N5129" s="7">
        <v>455519059</v>
      </c>
      <c r="O5129" s="20" t="str">
        <f t="shared" si="162"/>
        <v/>
      </c>
    </row>
    <row r="5130" spans="1:15">
      <c r="A5130" s="20" t="str">
        <f t="shared" si="161"/>
        <v>Eftirlaunasj atvinnuflugmannaSamtryggingardeild</v>
      </c>
      <c r="B5130" s="20" t="str">
        <f>_xlfn.IFNA(INDEX(Listi!$AI:$AI,MATCH(C5130,Listi!$AJ:$AJ,0)),INDEX(Listi!T:T,MATCH(C5130,Listi!U:U,0)))</f>
        <v>EFÍA</v>
      </c>
      <c r="C5130" t="s">
        <v>220</v>
      </c>
      <c r="D5130" t="s">
        <v>205</v>
      </c>
      <c r="E5130" t="s">
        <v>275</v>
      </c>
      <c r="F5130" t="s">
        <v>61</v>
      </c>
      <c r="G5130" s="8" t="s">
        <v>417</v>
      </c>
      <c r="H5130" t="s">
        <v>62</v>
      </c>
      <c r="K5130" s="190">
        <v>12.52</v>
      </c>
      <c r="L5130" s="7">
        <v>58542663000</v>
      </c>
      <c r="M5130" s="7">
        <v>1477262000</v>
      </c>
      <c r="N5130" s="7">
        <v>1113313000</v>
      </c>
      <c r="O5130" s="20" t="str">
        <f t="shared" si="162"/>
        <v/>
      </c>
    </row>
    <row r="5131" spans="1:15">
      <c r="A5131" s="20" t="str">
        <f t="shared" si="161"/>
        <v>Festa - lífeyrissjóðurSamtryggingardeild</v>
      </c>
      <c r="B5131" s="20" t="str">
        <f>_xlfn.IFNA(INDEX(Listi!$AI:$AI,MATCH(C5131,Listi!$AJ:$AJ,0)),INDEX(Listi!T:T,MATCH(C5131,Listi!U:U,0)))</f>
        <v xml:space="preserve">Festa </v>
      </c>
      <c r="C5131" t="s">
        <v>221</v>
      </c>
      <c r="D5131" t="s">
        <v>205</v>
      </c>
      <c r="E5131" t="s">
        <v>275</v>
      </c>
      <c r="F5131" t="s">
        <v>61</v>
      </c>
      <c r="G5131" s="8" t="s">
        <v>417</v>
      </c>
      <c r="H5131" t="s">
        <v>62</v>
      </c>
      <c r="K5131" s="189">
        <v>1.3</v>
      </c>
      <c r="L5131" s="7">
        <v>246318113722</v>
      </c>
      <c r="M5131" s="7">
        <v>11138196907</v>
      </c>
      <c r="N5131" s="7">
        <v>5180938287</v>
      </c>
      <c r="O5131" s="20" t="str">
        <f t="shared" si="162"/>
        <v/>
      </c>
    </row>
    <row r="5132" spans="1:15">
      <c r="A5132" s="20" t="str">
        <f t="shared" si="161"/>
        <v>Festa - lífeyrissjóðurSparnaðarleið I</v>
      </c>
      <c r="B5132" s="20" t="str">
        <f>_xlfn.IFNA(INDEX(Listi!$AI:$AI,MATCH(C5132,Listi!$AJ:$AJ,0)),INDEX(Listi!T:T,MATCH(C5132,Listi!U:U,0)))</f>
        <v xml:space="preserve">Festa </v>
      </c>
      <c r="C5132" t="s">
        <v>221</v>
      </c>
      <c r="D5132" t="s">
        <v>464</v>
      </c>
      <c r="E5132" t="s">
        <v>276</v>
      </c>
      <c r="F5132" t="s">
        <v>61</v>
      </c>
      <c r="G5132" s="8" t="s">
        <v>417</v>
      </c>
      <c r="H5132" t="s">
        <v>62</v>
      </c>
      <c r="K5132" s="20">
        <v>0</v>
      </c>
      <c r="L5132" s="7">
        <v>75585319</v>
      </c>
      <c r="M5132" s="7">
        <v>37671409</v>
      </c>
      <c r="N5132" s="7">
        <v>2063969</v>
      </c>
      <c r="O5132" s="20" t="str">
        <f t="shared" si="162"/>
        <v/>
      </c>
    </row>
    <row r="5133" spans="1:15">
      <c r="A5133" s="20" t="str">
        <f t="shared" si="161"/>
        <v>Festa - lífeyrissjóðurSparnaðarleið II</v>
      </c>
      <c r="B5133" s="20" t="str">
        <f>_xlfn.IFNA(INDEX(Listi!$AI:$AI,MATCH(C5133,Listi!$AJ:$AJ,0)),INDEX(Listi!T:T,MATCH(C5133,Listi!U:U,0)))</f>
        <v xml:space="preserve">Festa </v>
      </c>
      <c r="C5133" t="s">
        <v>221</v>
      </c>
      <c r="D5133" t="s">
        <v>388</v>
      </c>
      <c r="E5133" t="s">
        <v>276</v>
      </c>
      <c r="F5133" t="s">
        <v>61</v>
      </c>
      <c r="G5133" s="8" t="s">
        <v>417</v>
      </c>
      <c r="H5133" t="s">
        <v>62</v>
      </c>
      <c r="K5133" s="20">
        <v>0</v>
      </c>
      <c r="L5133" s="7">
        <v>1113180693</v>
      </c>
      <c r="M5133" s="7">
        <v>134564310</v>
      </c>
      <c r="N5133" s="7">
        <v>19363084</v>
      </c>
      <c r="O5133" s="20" t="str">
        <f t="shared" si="162"/>
        <v/>
      </c>
    </row>
    <row r="5134" spans="1:15">
      <c r="A5134" s="20" t="str">
        <f t="shared" si="161"/>
        <v>Frjálsi lífeyrissjóðurinnDeild/leið I</v>
      </c>
      <c r="B5134" s="20" t="str">
        <f>_xlfn.IFNA(INDEX(Listi!$AI:$AI,MATCH(C5134,Listi!$AJ:$AJ,0)),INDEX(Listi!T:T,MATCH(C5134,Listi!U:U,0)))</f>
        <v xml:space="preserve">Frjálsi </v>
      </c>
      <c r="C5134" t="s">
        <v>222</v>
      </c>
      <c r="D5134" t="s">
        <v>223</v>
      </c>
      <c r="E5134" t="s">
        <v>276</v>
      </c>
      <c r="F5134" t="s">
        <v>61</v>
      </c>
      <c r="G5134" s="8" t="s">
        <v>417</v>
      </c>
      <c r="H5134" t="s">
        <v>62</v>
      </c>
      <c r="K5134" s="189">
        <v>6.1</v>
      </c>
      <c r="L5134" s="7">
        <v>199278730000</v>
      </c>
      <c r="M5134" s="7">
        <v>10813020000</v>
      </c>
      <c r="N5134" s="7">
        <v>2178012000</v>
      </c>
      <c r="O5134" s="20" t="str">
        <f t="shared" si="162"/>
        <v/>
      </c>
    </row>
    <row r="5135" spans="1:15">
      <c r="A5135" s="20" t="str">
        <f t="shared" si="161"/>
        <v>Frjálsi lífeyrissjóðurinnDeild/leið II</v>
      </c>
      <c r="B5135" s="20" t="str">
        <f>_xlfn.IFNA(INDEX(Listi!$AI:$AI,MATCH(C5135,Listi!$AJ:$AJ,0)),INDEX(Listi!T:T,MATCH(C5135,Listi!U:U,0)))</f>
        <v xml:space="preserve">Frjálsi </v>
      </c>
      <c r="C5135" t="s">
        <v>222</v>
      </c>
      <c r="D5135" t="s">
        <v>224</v>
      </c>
      <c r="E5135" t="s">
        <v>276</v>
      </c>
      <c r="F5135" t="s">
        <v>61</v>
      </c>
      <c r="G5135" s="8" t="s">
        <v>417</v>
      </c>
      <c r="H5135" t="s">
        <v>62</v>
      </c>
      <c r="K5135" s="189">
        <v>9.8000000000000007</v>
      </c>
      <c r="L5135" s="7">
        <v>29681370000</v>
      </c>
      <c r="M5135" s="7">
        <v>1864883000</v>
      </c>
      <c r="N5135" s="7">
        <v>401735000</v>
      </c>
      <c r="O5135" s="20" t="str">
        <f t="shared" si="162"/>
        <v/>
      </c>
    </row>
    <row r="5136" spans="1:15">
      <c r="A5136" s="20" t="str">
        <f t="shared" si="161"/>
        <v>Frjálsi lífeyrissjóðurinnDeild/leið III</v>
      </c>
      <c r="B5136" s="20" t="str">
        <f>_xlfn.IFNA(INDEX(Listi!$AI:$AI,MATCH(C5136,Listi!$AJ:$AJ,0)),INDEX(Listi!T:T,MATCH(C5136,Listi!U:U,0)))</f>
        <v xml:space="preserve">Frjálsi </v>
      </c>
      <c r="C5136" t="s">
        <v>222</v>
      </c>
      <c r="D5136" t="s">
        <v>225</v>
      </c>
      <c r="E5136" t="s">
        <v>276</v>
      </c>
      <c r="F5136" t="s">
        <v>61</v>
      </c>
      <c r="G5136" s="8" t="s">
        <v>417</v>
      </c>
      <c r="H5136" t="s">
        <v>62</v>
      </c>
      <c r="K5136" s="189">
        <v>14.2</v>
      </c>
      <c r="L5136" s="7">
        <v>43554797000</v>
      </c>
      <c r="M5136" s="7">
        <v>2564479000</v>
      </c>
      <c r="N5136" s="7">
        <v>1456678000</v>
      </c>
      <c r="O5136" s="20" t="str">
        <f t="shared" si="162"/>
        <v/>
      </c>
    </row>
    <row r="5137" spans="1:15">
      <c r="A5137" s="20" t="str">
        <f t="shared" si="161"/>
        <v>Frjálsi lífeyrissjóðurinnFrjálsi Áhætta</v>
      </c>
      <c r="B5137" s="20" t="str">
        <f>_xlfn.IFNA(INDEX(Listi!$AI:$AI,MATCH(C5137,Listi!$AJ:$AJ,0)),INDEX(Listi!T:T,MATCH(C5137,Listi!U:U,0)))</f>
        <v xml:space="preserve">Frjálsi </v>
      </c>
      <c r="C5137" t="s">
        <v>222</v>
      </c>
      <c r="D5137" t="s">
        <v>226</v>
      </c>
      <c r="E5137" t="s">
        <v>276</v>
      </c>
      <c r="F5137" t="s">
        <v>61</v>
      </c>
      <c r="G5137" s="8" t="s">
        <v>417</v>
      </c>
      <c r="H5137" t="s">
        <v>62</v>
      </c>
      <c r="K5137" s="189">
        <v>3.9</v>
      </c>
      <c r="L5137" s="7">
        <v>2707615000</v>
      </c>
      <c r="M5137" s="7">
        <v>335331000</v>
      </c>
      <c r="N5137" s="7">
        <v>1872000</v>
      </c>
      <c r="O5137" s="20" t="str">
        <f t="shared" si="162"/>
        <v/>
      </c>
    </row>
    <row r="5138" spans="1:15">
      <c r="A5138" s="20" t="str">
        <f t="shared" si="161"/>
        <v>Frjálsi lífeyrissjóðurinnSameiginleg deild</v>
      </c>
      <c r="B5138" s="20" t="str">
        <f>_xlfn.IFNA(INDEX(Listi!$AI:$AI,MATCH(C5138,Listi!$AJ:$AJ,0)),INDEX(Listi!T:T,MATCH(C5138,Listi!U:U,0)))</f>
        <v xml:space="preserve">Frjálsi </v>
      </c>
      <c r="C5138" t="s">
        <v>222</v>
      </c>
      <c r="D5138" t="s">
        <v>311</v>
      </c>
      <c r="E5138" t="s">
        <v>276</v>
      </c>
      <c r="F5138" t="s">
        <v>61</v>
      </c>
      <c r="G5138" s="8" t="s">
        <v>417</v>
      </c>
      <c r="H5138" t="s">
        <v>62</v>
      </c>
      <c r="K5138" s="20">
        <v>0</v>
      </c>
      <c r="L5138" s="7">
        <v>0</v>
      </c>
      <c r="M5138" s="7">
        <v>0</v>
      </c>
      <c r="N5138" s="7">
        <v>0</v>
      </c>
      <c r="O5138" s="20" t="str">
        <f t="shared" si="162"/>
        <v/>
      </c>
    </row>
    <row r="5139" spans="1:15">
      <c r="A5139" s="20" t="str">
        <f t="shared" si="161"/>
        <v>Frjálsi lífeyrissjóðurinnSamtryggingardeild</v>
      </c>
      <c r="B5139" s="20" t="str">
        <f>_xlfn.IFNA(INDEX(Listi!$AI:$AI,MATCH(C5139,Listi!$AJ:$AJ,0)),INDEX(Listi!T:T,MATCH(C5139,Listi!U:U,0)))</f>
        <v xml:space="preserve">Frjálsi </v>
      </c>
      <c r="C5139" t="s">
        <v>222</v>
      </c>
      <c r="D5139" t="s">
        <v>205</v>
      </c>
      <c r="E5139" t="s">
        <v>275</v>
      </c>
      <c r="F5139" t="s">
        <v>61</v>
      </c>
      <c r="G5139" s="8" t="s">
        <v>417</v>
      </c>
      <c r="H5139" t="s">
        <v>62</v>
      </c>
      <c r="K5139" s="20">
        <v>11</v>
      </c>
      <c r="L5139" s="7">
        <v>127148465000</v>
      </c>
      <c r="M5139" s="7">
        <v>7524433000</v>
      </c>
      <c r="N5139" s="7">
        <v>1254273000</v>
      </c>
      <c r="O5139" s="20" t="str">
        <f t="shared" si="162"/>
        <v/>
      </c>
    </row>
    <row r="5140" spans="1:15">
      <c r="A5140" s="20" t="str">
        <f t="shared" ref="A5140:A5203" si="163">CONCATENATE(C5140,D5140)</f>
        <v>Gildi - lífeyrissjóðurFramtíðarsýn 1</v>
      </c>
      <c r="B5140" s="20" t="str">
        <f>_xlfn.IFNA(INDEX(Listi!$AI:$AI,MATCH(C5140,Listi!$AJ:$AJ,0)),INDEX(Listi!T:T,MATCH(C5140,Listi!U:U,0)))</f>
        <v xml:space="preserve">Gildi  </v>
      </c>
      <c r="C5140" t="s">
        <v>227</v>
      </c>
      <c r="D5140" t="s">
        <v>373</v>
      </c>
      <c r="E5140" t="s">
        <v>276</v>
      </c>
      <c r="F5140" t="s">
        <v>61</v>
      </c>
      <c r="G5140" s="8" t="s">
        <v>417</v>
      </c>
      <c r="H5140" t="s">
        <v>62</v>
      </c>
      <c r="K5140" s="189">
        <v>2.2999999999999998</v>
      </c>
      <c r="L5140" s="7">
        <v>3223959491</v>
      </c>
      <c r="M5140" s="7">
        <v>185065371</v>
      </c>
      <c r="N5140" s="7">
        <v>99697779</v>
      </c>
      <c r="O5140" s="20" t="str">
        <f t="shared" si="162"/>
        <v/>
      </c>
    </row>
    <row r="5141" spans="1:15">
      <c r="A5141" s="20" t="str">
        <f t="shared" si="163"/>
        <v>Gildi - lífeyrissjóðurFramtíðarsýn 2</v>
      </c>
      <c r="B5141" s="20" t="str">
        <f>_xlfn.IFNA(INDEX(Listi!$AI:$AI,MATCH(C5141,Listi!$AJ:$AJ,0)),INDEX(Listi!T:T,MATCH(C5141,Listi!U:U,0)))</f>
        <v xml:space="preserve">Gildi  </v>
      </c>
      <c r="C5141" t="s">
        <v>227</v>
      </c>
      <c r="D5141" t="s">
        <v>374</v>
      </c>
      <c r="E5141" t="s">
        <v>276</v>
      </c>
      <c r="F5141" t="s">
        <v>61</v>
      </c>
      <c r="G5141" s="8" t="s">
        <v>417</v>
      </c>
      <c r="H5141" t="s">
        <v>62</v>
      </c>
      <c r="K5141" s="189">
        <v>2.4</v>
      </c>
      <c r="L5141" s="7">
        <v>3172355810</v>
      </c>
      <c r="M5141" s="7">
        <v>227598529</v>
      </c>
      <c r="N5141" s="7">
        <v>70042741</v>
      </c>
      <c r="O5141" s="20" t="str">
        <f t="shared" si="162"/>
        <v/>
      </c>
    </row>
    <row r="5142" spans="1:15">
      <c r="A5142" s="20" t="str">
        <f t="shared" si="163"/>
        <v>Gildi - lífeyrissjóðurFramtíðarsýn 3</v>
      </c>
      <c r="B5142" s="20" t="str">
        <f>_xlfn.IFNA(INDEX(Listi!$AI:$AI,MATCH(C5142,Listi!$AJ:$AJ,0)),INDEX(Listi!T:T,MATCH(C5142,Listi!U:U,0)))</f>
        <v xml:space="preserve">Gildi  </v>
      </c>
      <c r="C5142" t="s">
        <v>227</v>
      </c>
      <c r="D5142" t="s">
        <v>380</v>
      </c>
      <c r="E5142" t="s">
        <v>276</v>
      </c>
      <c r="F5142" t="s">
        <v>61</v>
      </c>
      <c r="G5142" s="8" t="s">
        <v>417</v>
      </c>
      <c r="H5142" t="s">
        <v>62</v>
      </c>
      <c r="K5142" s="20">
        <v>0</v>
      </c>
      <c r="L5142" s="7">
        <v>1220667693</v>
      </c>
      <c r="M5142" s="7">
        <v>206427664</v>
      </c>
      <c r="N5142" s="7">
        <v>61376636</v>
      </c>
      <c r="O5142" s="20" t="str">
        <f t="shared" si="162"/>
        <v/>
      </c>
    </row>
    <row r="5143" spans="1:15">
      <c r="A5143" s="20" t="str">
        <f t="shared" si="163"/>
        <v>Gildi - lífeyrissjóðurSamtryggingardeild</v>
      </c>
      <c r="B5143" s="20" t="str">
        <f>_xlfn.IFNA(INDEX(Listi!$AI:$AI,MATCH(C5143,Listi!$AJ:$AJ,0)),INDEX(Listi!T:T,MATCH(C5143,Listi!U:U,0)))</f>
        <v xml:space="preserve">Gildi  </v>
      </c>
      <c r="C5143" t="s">
        <v>227</v>
      </c>
      <c r="D5143" t="s">
        <v>205</v>
      </c>
      <c r="E5143" t="s">
        <v>275</v>
      </c>
      <c r="F5143" t="s">
        <v>61</v>
      </c>
      <c r="G5143" s="8" t="s">
        <v>417</v>
      </c>
      <c r="H5143" t="s">
        <v>62</v>
      </c>
      <c r="K5143" s="189">
        <v>16.600000000000001</v>
      </c>
      <c r="L5143" s="7">
        <v>908474103084</v>
      </c>
      <c r="M5143" s="7">
        <v>33404441428</v>
      </c>
      <c r="N5143" s="7">
        <v>20772915594</v>
      </c>
      <c r="O5143" s="20" t="str">
        <f t="shared" si="162"/>
        <v/>
      </c>
    </row>
    <row r="5144" spans="1:15">
      <c r="A5144" s="20" t="str">
        <f t="shared" si="163"/>
        <v>Íslandsbanki hf.Erlend verðbréf</v>
      </c>
      <c r="B5144" s="20" t="str">
        <f>_xlfn.IFNA(INDEX(Listi!$AI:$AI,MATCH(C5144,Listi!$AJ:$AJ,0)),INDEX(Listi!T:T,MATCH(C5144,Listi!U:U,0)))</f>
        <v>Íslandsbanki</v>
      </c>
      <c r="C5144" t="s">
        <v>228</v>
      </c>
      <c r="D5144" t="s">
        <v>229</v>
      </c>
      <c r="E5144" t="s">
        <v>276</v>
      </c>
      <c r="F5144" t="s">
        <v>61</v>
      </c>
      <c r="G5144" s="8" t="s">
        <v>417</v>
      </c>
      <c r="H5144" t="s">
        <v>62</v>
      </c>
      <c r="K5144" s="20">
        <v>0</v>
      </c>
      <c r="L5144" s="7">
        <v>1602556114</v>
      </c>
      <c r="M5144" s="7">
        <v>15640340</v>
      </c>
      <c r="N5144" s="7">
        <v>15279587</v>
      </c>
      <c r="O5144" s="20" t="str">
        <f t="shared" si="162"/>
        <v/>
      </c>
    </row>
    <row r="5145" spans="1:15">
      <c r="A5145" s="20" t="str">
        <f t="shared" si="163"/>
        <v>Íslandsbanki hf.Húsnæðisleið</v>
      </c>
      <c r="B5145" s="20" t="str">
        <f>_xlfn.IFNA(INDEX(Listi!$AI:$AI,MATCH(C5145,Listi!$AJ:$AJ,0)),INDEX(Listi!T:T,MATCH(C5145,Listi!U:U,0)))</f>
        <v>Íslandsbanki</v>
      </c>
      <c r="C5145" t="s">
        <v>228</v>
      </c>
      <c r="D5145" t="s">
        <v>307</v>
      </c>
      <c r="E5145" t="s">
        <v>276</v>
      </c>
      <c r="F5145" t="s">
        <v>61</v>
      </c>
      <c r="G5145" s="8" t="s">
        <v>417</v>
      </c>
      <c r="H5145" t="s">
        <v>62</v>
      </c>
      <c r="K5145" s="20">
        <v>0</v>
      </c>
      <c r="L5145" s="7">
        <v>2334808209</v>
      </c>
      <c r="M5145" s="7">
        <v>1128225985</v>
      </c>
      <c r="N5145" s="7">
        <v>7159457</v>
      </c>
      <c r="O5145" s="20" t="str">
        <f t="shared" si="162"/>
        <v/>
      </c>
    </row>
    <row r="5146" spans="1:15">
      <c r="A5146" s="20" t="str">
        <f t="shared" si="163"/>
        <v>Íslandsbanki hf.Lífeyrisreikningur-óverðtryggður</v>
      </c>
      <c r="B5146" s="20" t="str">
        <f>_xlfn.IFNA(INDEX(Listi!$AI:$AI,MATCH(C5146,Listi!$AJ:$AJ,0)),INDEX(Listi!T:T,MATCH(C5146,Listi!U:U,0)))</f>
        <v>Íslandsbanki</v>
      </c>
      <c r="C5146" t="s">
        <v>228</v>
      </c>
      <c r="D5146" t="s">
        <v>231</v>
      </c>
      <c r="E5146" t="s">
        <v>276</v>
      </c>
      <c r="F5146" t="s">
        <v>61</v>
      </c>
      <c r="G5146" s="8" t="s">
        <v>417</v>
      </c>
      <c r="H5146" t="s">
        <v>62</v>
      </c>
      <c r="K5146" s="20">
        <v>0</v>
      </c>
      <c r="L5146" s="7">
        <v>2506311736</v>
      </c>
      <c r="M5146" s="7">
        <v>879015901</v>
      </c>
      <c r="N5146" s="7">
        <v>95740979</v>
      </c>
      <c r="O5146" s="20" t="str">
        <f t="shared" si="162"/>
        <v/>
      </c>
    </row>
    <row r="5147" spans="1:15">
      <c r="A5147" s="20" t="str">
        <f t="shared" si="163"/>
        <v>Íslandsbanki hf.Lífeyrisreikningur-verðtryggður</v>
      </c>
      <c r="B5147" s="20" t="str">
        <f>_xlfn.IFNA(INDEX(Listi!$AI:$AI,MATCH(C5147,Listi!$AJ:$AJ,0)),INDEX(Listi!T:T,MATCH(C5147,Listi!U:U,0)))</f>
        <v>Íslandsbanki</v>
      </c>
      <c r="C5147" t="s">
        <v>228</v>
      </c>
      <c r="D5147" t="s">
        <v>232</v>
      </c>
      <c r="E5147" t="s">
        <v>276</v>
      </c>
      <c r="F5147" t="s">
        <v>61</v>
      </c>
      <c r="G5147" s="8" t="s">
        <v>417</v>
      </c>
      <c r="H5147" t="s">
        <v>62</v>
      </c>
      <c r="K5147" s="20">
        <v>0</v>
      </c>
      <c r="L5147" s="7">
        <v>35933944171</v>
      </c>
      <c r="M5147" s="7">
        <v>3575627585</v>
      </c>
      <c r="N5147" s="7">
        <v>973599891</v>
      </c>
      <c r="O5147" s="20" t="str">
        <f t="shared" si="162"/>
        <v/>
      </c>
    </row>
    <row r="5148" spans="1:15">
      <c r="A5148" s="20" t="str">
        <f t="shared" si="163"/>
        <v>Íslandsbanki hf.Löng ríkisskuldabréf</v>
      </c>
      <c r="B5148" s="20" t="str">
        <f>_xlfn.IFNA(INDEX(Listi!$AI:$AI,MATCH(C5148,Listi!$AJ:$AJ,0)),INDEX(Listi!T:T,MATCH(C5148,Listi!U:U,0)))</f>
        <v>Íslandsbanki</v>
      </c>
      <c r="C5148" t="s">
        <v>228</v>
      </c>
      <c r="D5148" t="s">
        <v>233</v>
      </c>
      <c r="E5148" t="s">
        <v>276</v>
      </c>
      <c r="F5148" t="s">
        <v>61</v>
      </c>
      <c r="G5148" s="8" t="s">
        <v>417</v>
      </c>
      <c r="H5148" t="s">
        <v>62</v>
      </c>
      <c r="K5148" s="20">
        <v>0</v>
      </c>
      <c r="L5148" s="7">
        <v>753232602</v>
      </c>
      <c r="M5148" s="7">
        <v>52540738</v>
      </c>
      <c r="N5148" s="7">
        <v>25520229</v>
      </c>
      <c r="O5148" s="20" t="str">
        <f t="shared" si="162"/>
        <v/>
      </c>
    </row>
    <row r="5149" spans="1:15">
      <c r="A5149" s="20" t="str">
        <f t="shared" si="163"/>
        <v>Íslandsbanki hf.Stýring A</v>
      </c>
      <c r="B5149" s="20" t="str">
        <f>_xlfn.IFNA(INDEX(Listi!$AI:$AI,MATCH(C5149,Listi!$AJ:$AJ,0)),INDEX(Listi!T:T,MATCH(C5149,Listi!U:U,0)))</f>
        <v>Íslandsbanki</v>
      </c>
      <c r="C5149" t="s">
        <v>228</v>
      </c>
      <c r="D5149" t="s">
        <v>234</v>
      </c>
      <c r="E5149" t="s">
        <v>276</v>
      </c>
      <c r="F5149" t="s">
        <v>61</v>
      </c>
      <c r="G5149" s="8" t="s">
        <v>417</v>
      </c>
      <c r="H5149" t="s">
        <v>62</v>
      </c>
      <c r="K5149" s="20">
        <v>0.35</v>
      </c>
      <c r="L5149" s="7">
        <v>4133723797</v>
      </c>
      <c r="M5149" s="7">
        <v>215966902</v>
      </c>
      <c r="N5149" s="7">
        <v>124877843</v>
      </c>
      <c r="O5149" s="20" t="str">
        <f t="shared" si="162"/>
        <v/>
      </c>
    </row>
    <row r="5150" spans="1:15">
      <c r="A5150" s="20" t="str">
        <f t="shared" si="163"/>
        <v>Íslandsbanki hf.Stýring B</v>
      </c>
      <c r="B5150" s="20" t="str">
        <f>_xlfn.IFNA(INDEX(Listi!$AI:$AI,MATCH(C5150,Listi!$AJ:$AJ,0)),INDEX(Listi!T:T,MATCH(C5150,Listi!U:U,0)))</f>
        <v>Íslandsbanki</v>
      </c>
      <c r="C5150" t="s">
        <v>228</v>
      </c>
      <c r="D5150" t="s">
        <v>235</v>
      </c>
      <c r="E5150" t="s">
        <v>276</v>
      </c>
      <c r="F5150" t="s">
        <v>61</v>
      </c>
      <c r="G5150" s="8" t="s">
        <v>417</v>
      </c>
      <c r="H5150" t="s">
        <v>62</v>
      </c>
      <c r="K5150" s="20">
        <v>0.25</v>
      </c>
      <c r="L5150" s="7">
        <v>5860247393</v>
      </c>
      <c r="M5150" s="7">
        <v>508591885</v>
      </c>
      <c r="N5150" s="7">
        <v>77897125</v>
      </c>
      <c r="O5150" s="20" t="str">
        <f t="shared" si="162"/>
        <v/>
      </c>
    </row>
    <row r="5151" spans="1:15">
      <c r="A5151" s="20" t="str">
        <f t="shared" si="163"/>
        <v>Íslandsbanki hf.Stýring C</v>
      </c>
      <c r="B5151" s="20" t="str">
        <f>_xlfn.IFNA(INDEX(Listi!$AI:$AI,MATCH(C5151,Listi!$AJ:$AJ,0)),INDEX(Listi!T:T,MATCH(C5151,Listi!U:U,0)))</f>
        <v>Íslandsbanki</v>
      </c>
      <c r="C5151" t="s">
        <v>228</v>
      </c>
      <c r="D5151" t="s">
        <v>236</v>
      </c>
      <c r="E5151" t="s">
        <v>276</v>
      </c>
      <c r="F5151" t="s">
        <v>61</v>
      </c>
      <c r="G5151" s="8" t="s">
        <v>417</v>
      </c>
      <c r="H5151" t="s">
        <v>62</v>
      </c>
      <c r="K5151" s="20">
        <v>0.21</v>
      </c>
      <c r="L5151" s="7">
        <v>8014427899</v>
      </c>
      <c r="M5151" s="7">
        <v>751053797</v>
      </c>
      <c r="N5151" s="7">
        <v>58531298</v>
      </c>
      <c r="O5151" s="20" t="str">
        <f t="shared" si="162"/>
        <v/>
      </c>
    </row>
    <row r="5152" spans="1:15">
      <c r="A5152" s="20" t="str">
        <f t="shared" si="163"/>
        <v>Íslandsbanki hf.Stýring D</v>
      </c>
      <c r="B5152" s="20" t="str">
        <f>_xlfn.IFNA(INDEX(Listi!$AI:$AI,MATCH(C5152,Listi!$AJ:$AJ,0)),INDEX(Listi!T:T,MATCH(C5152,Listi!U:U,0)))</f>
        <v>Íslandsbanki</v>
      </c>
      <c r="C5152" t="s">
        <v>228</v>
      </c>
      <c r="D5152" t="s">
        <v>237</v>
      </c>
      <c r="E5152" t="s">
        <v>276</v>
      </c>
      <c r="F5152" t="s">
        <v>61</v>
      </c>
      <c r="G5152" s="8" t="s">
        <v>417</v>
      </c>
      <c r="H5152" t="s">
        <v>62</v>
      </c>
      <c r="K5152" s="20">
        <v>0.25</v>
      </c>
      <c r="L5152" s="7">
        <v>5826614423</v>
      </c>
      <c r="M5152" s="7">
        <v>1371163557</v>
      </c>
      <c r="N5152" s="7">
        <v>36861109</v>
      </c>
      <c r="O5152" s="20" t="str">
        <f t="shared" si="162"/>
        <v/>
      </c>
    </row>
    <row r="5153" spans="1:15">
      <c r="A5153" s="20" t="str">
        <f t="shared" si="163"/>
        <v>Íslandsbanki hf.Stýring E</v>
      </c>
      <c r="B5153" s="20" t="str">
        <f>_xlfn.IFNA(INDEX(Listi!$AI:$AI,MATCH(C5153,Listi!$AJ:$AJ,0)),INDEX(Listi!T:T,MATCH(C5153,Listi!U:U,0)))</f>
        <v>Íslandsbanki</v>
      </c>
      <c r="C5153" t="s">
        <v>228</v>
      </c>
      <c r="D5153" t="s">
        <v>580</v>
      </c>
      <c r="E5153" t="s">
        <v>276</v>
      </c>
      <c r="F5153" t="s">
        <v>61</v>
      </c>
      <c r="G5153" s="8" t="s">
        <v>417</v>
      </c>
      <c r="H5153" t="s">
        <v>62</v>
      </c>
      <c r="K5153" s="20">
        <v>0.16</v>
      </c>
      <c r="L5153" s="7">
        <v>99567247</v>
      </c>
      <c r="M5153" s="7">
        <v>7691901</v>
      </c>
      <c r="N5153" s="7">
        <v>670647</v>
      </c>
      <c r="O5153" s="20" t="str">
        <f t="shared" si="162"/>
        <v/>
      </c>
    </row>
    <row r="5154" spans="1:15">
      <c r="A5154" s="20" t="str">
        <f t="shared" si="163"/>
        <v>Íslenski lífeyrissjóðurinnLíf 1</v>
      </c>
      <c r="B5154" s="20" t="str">
        <f>_xlfn.IFNA(INDEX(Listi!$AI:$AI,MATCH(C5154,Listi!$AJ:$AJ,0)),INDEX(Listi!T:T,MATCH(C5154,Listi!U:U,0)))</f>
        <v xml:space="preserve">Íslenski  </v>
      </c>
      <c r="C5154" t="s">
        <v>238</v>
      </c>
      <c r="D5154" t="s">
        <v>239</v>
      </c>
      <c r="E5154" t="s">
        <v>276</v>
      </c>
      <c r="F5154" t="s">
        <v>61</v>
      </c>
      <c r="G5154" s="8" t="s">
        <v>417</v>
      </c>
      <c r="H5154" t="s">
        <v>62</v>
      </c>
      <c r="K5154" s="20">
        <v>0.69</v>
      </c>
      <c r="L5154" s="7">
        <v>34645188332</v>
      </c>
      <c r="M5154" s="7">
        <v>5859453012</v>
      </c>
      <c r="N5154" s="7">
        <v>977930648</v>
      </c>
      <c r="O5154" s="20" t="str">
        <f t="shared" si="162"/>
        <v/>
      </c>
    </row>
    <row r="5155" spans="1:15">
      <c r="A5155" s="20" t="str">
        <f t="shared" si="163"/>
        <v>Íslenski lífeyrissjóðurinnLíf 2</v>
      </c>
      <c r="B5155" s="20" t="str">
        <f>_xlfn.IFNA(INDEX(Listi!$AI:$AI,MATCH(C5155,Listi!$AJ:$AJ,0)),INDEX(Listi!T:T,MATCH(C5155,Listi!U:U,0)))</f>
        <v xml:space="preserve">Íslenski  </v>
      </c>
      <c r="C5155" t="s">
        <v>238</v>
      </c>
      <c r="D5155" t="s">
        <v>240</v>
      </c>
      <c r="E5155" t="s">
        <v>276</v>
      </c>
      <c r="F5155" t="s">
        <v>61</v>
      </c>
      <c r="G5155" s="8" t="s">
        <v>417</v>
      </c>
      <c r="H5155" t="s">
        <v>62</v>
      </c>
      <c r="K5155" s="20">
        <v>0.57999999999999996</v>
      </c>
      <c r="L5155" s="7">
        <v>31029129445</v>
      </c>
      <c r="M5155" s="7">
        <v>2139527304</v>
      </c>
      <c r="N5155" s="7">
        <v>531278955</v>
      </c>
      <c r="O5155" s="20" t="str">
        <f t="shared" si="162"/>
        <v/>
      </c>
    </row>
    <row r="5156" spans="1:15">
      <c r="A5156" s="20" t="str">
        <f t="shared" si="163"/>
        <v>Íslenski lífeyrissjóðurinnLíf 3</v>
      </c>
      <c r="B5156" s="20" t="str">
        <f>_xlfn.IFNA(INDEX(Listi!$AI:$AI,MATCH(C5156,Listi!$AJ:$AJ,0)),INDEX(Listi!T:T,MATCH(C5156,Listi!U:U,0)))</f>
        <v xml:space="preserve">Íslenski  </v>
      </c>
      <c r="C5156" t="s">
        <v>238</v>
      </c>
      <c r="D5156" t="s">
        <v>241</v>
      </c>
      <c r="E5156" t="s">
        <v>276</v>
      </c>
      <c r="F5156" t="s">
        <v>61</v>
      </c>
      <c r="G5156" s="8" t="s">
        <v>417</v>
      </c>
      <c r="H5156" t="s">
        <v>62</v>
      </c>
      <c r="K5156" s="20">
        <v>0.43</v>
      </c>
      <c r="L5156" s="7">
        <v>26552298455</v>
      </c>
      <c r="M5156" s="7">
        <v>1349981892</v>
      </c>
      <c r="N5156" s="7">
        <v>474868471</v>
      </c>
      <c r="O5156" s="20" t="str">
        <f t="shared" si="162"/>
        <v/>
      </c>
    </row>
    <row r="5157" spans="1:15">
      <c r="A5157" s="20" t="str">
        <f t="shared" si="163"/>
        <v>Íslenski lífeyrissjóðurinnLíf 4</v>
      </c>
      <c r="B5157" s="20" t="str">
        <f>_xlfn.IFNA(INDEX(Listi!$AI:$AI,MATCH(C5157,Listi!$AJ:$AJ,0)),INDEX(Listi!T:T,MATCH(C5157,Listi!U:U,0)))</f>
        <v xml:space="preserve">Íslenski  </v>
      </c>
      <c r="C5157" t="s">
        <v>238</v>
      </c>
      <c r="D5157" t="s">
        <v>242</v>
      </c>
      <c r="E5157" t="s">
        <v>276</v>
      </c>
      <c r="F5157" t="s">
        <v>61</v>
      </c>
      <c r="G5157" s="8" t="s">
        <v>417</v>
      </c>
      <c r="H5157" t="s">
        <v>62</v>
      </c>
      <c r="K5157" s="20">
        <v>0</v>
      </c>
      <c r="L5157" s="7">
        <v>15323468197</v>
      </c>
      <c r="M5157" s="7">
        <v>592019313</v>
      </c>
      <c r="N5157" s="7">
        <v>649721424</v>
      </c>
      <c r="O5157" s="20" t="str">
        <f t="shared" si="162"/>
        <v/>
      </c>
    </row>
    <row r="5158" spans="1:15">
      <c r="A5158" s="20" t="str">
        <f t="shared" si="163"/>
        <v>Íslenski lífeyrissjóðurinnSamtryggingardeild</v>
      </c>
      <c r="B5158" s="20" t="str">
        <f>_xlfn.IFNA(INDEX(Listi!$AI:$AI,MATCH(C5158,Listi!$AJ:$AJ,0)),INDEX(Listi!T:T,MATCH(C5158,Listi!U:U,0)))</f>
        <v xml:space="preserve">Íslenski  </v>
      </c>
      <c r="C5158" t="s">
        <v>238</v>
      </c>
      <c r="D5158" t="s">
        <v>205</v>
      </c>
      <c r="E5158" t="s">
        <v>275</v>
      </c>
      <c r="F5158" t="s">
        <v>61</v>
      </c>
      <c r="G5158" s="8" t="s">
        <v>417</v>
      </c>
      <c r="H5158" t="s">
        <v>62</v>
      </c>
      <c r="K5158" s="20">
        <v>0.48</v>
      </c>
      <c r="L5158" s="7">
        <v>32369481106</v>
      </c>
      <c r="M5158" s="7">
        <v>2513450236</v>
      </c>
      <c r="N5158" s="7">
        <v>182749847</v>
      </c>
      <c r="O5158" s="20" t="str">
        <f t="shared" si="162"/>
        <v/>
      </c>
    </row>
    <row r="5159" spans="1:15">
      <c r="A5159" s="20" t="str">
        <f t="shared" si="163"/>
        <v>Kvika banki hf.Ævileið</v>
      </c>
      <c r="B5159" s="20" t="str">
        <f>_xlfn.IFNA(INDEX(Listi!$AI:$AI,MATCH(C5159,Listi!$AJ:$AJ,0)),INDEX(Listi!T:T,MATCH(C5159,Listi!U:U,0)))</f>
        <v xml:space="preserve">Kvika banki </v>
      </c>
      <c r="C5159" t="s">
        <v>243</v>
      </c>
      <c r="D5159" t="s">
        <v>248</v>
      </c>
      <c r="E5159" t="s">
        <v>276</v>
      </c>
      <c r="F5159" t="s">
        <v>61</v>
      </c>
      <c r="G5159" s="8" t="s">
        <v>417</v>
      </c>
      <c r="H5159" t="s">
        <v>62</v>
      </c>
      <c r="K5159" s="20">
        <v>0</v>
      </c>
      <c r="L5159" s="7">
        <v>83990162</v>
      </c>
      <c r="M5159" s="7">
        <v>9152445</v>
      </c>
      <c r="N5159" s="7">
        <v>0</v>
      </c>
      <c r="O5159" s="20" t="str">
        <f t="shared" si="162"/>
        <v/>
      </c>
    </row>
    <row r="5160" spans="1:15">
      <c r="A5160" s="20" t="str">
        <f t="shared" si="163"/>
        <v>Kvika banki hf.Innlánaleið</v>
      </c>
      <c r="B5160" s="20" t="str">
        <f>_xlfn.IFNA(INDEX(Listi!$AI:$AI,MATCH(C5160,Listi!$AJ:$AJ,0)),INDEX(Listi!T:T,MATCH(C5160,Listi!U:U,0)))</f>
        <v xml:space="preserve">Kvika banki </v>
      </c>
      <c r="C5160" t="s">
        <v>243</v>
      </c>
      <c r="D5160" t="s">
        <v>230</v>
      </c>
      <c r="E5160" t="s">
        <v>276</v>
      </c>
      <c r="F5160" t="s">
        <v>61</v>
      </c>
      <c r="G5160" s="8" t="s">
        <v>417</v>
      </c>
      <c r="H5160" t="s">
        <v>62</v>
      </c>
      <c r="K5160" s="20">
        <v>0</v>
      </c>
      <c r="L5160" s="7">
        <v>2045925829</v>
      </c>
      <c r="M5160" s="7">
        <v>336947043</v>
      </c>
      <c r="N5160" s="7">
        <v>10453565</v>
      </c>
      <c r="O5160" s="20" t="str">
        <f t="shared" si="162"/>
        <v/>
      </c>
    </row>
    <row r="5161" spans="1:15">
      <c r="A5161" s="20" t="str">
        <f t="shared" si="163"/>
        <v>Kvika banki hf.Kvika Séreignasparnaður 5</v>
      </c>
      <c r="B5161" s="20" t="str">
        <f>_xlfn.IFNA(INDEX(Listi!$AI:$AI,MATCH(C5161,Listi!$AJ:$AJ,0)),INDEX(Listi!T:T,MATCH(C5161,Listi!U:U,0)))</f>
        <v xml:space="preserve">Kvika banki </v>
      </c>
      <c r="C5161" t="s">
        <v>243</v>
      </c>
      <c r="D5161" t="s">
        <v>471</v>
      </c>
      <c r="E5161" t="s">
        <v>276</v>
      </c>
      <c r="F5161" t="s">
        <v>61</v>
      </c>
      <c r="G5161" s="8" t="s">
        <v>417</v>
      </c>
      <c r="H5161" t="s">
        <v>62</v>
      </c>
      <c r="K5161" s="20">
        <v>0</v>
      </c>
      <c r="L5161" s="7">
        <v>1146886398</v>
      </c>
      <c r="M5161" s="7">
        <v>0</v>
      </c>
      <c r="N5161" s="7">
        <v>0</v>
      </c>
      <c r="O5161" s="20" t="str">
        <f t="shared" si="162"/>
        <v/>
      </c>
    </row>
    <row r="5162" spans="1:15">
      <c r="A5162" s="20" t="str">
        <f t="shared" si="163"/>
        <v>Kvika banki hf.MP Séreign 1</v>
      </c>
      <c r="B5162" s="20" t="str">
        <f>_xlfn.IFNA(INDEX(Listi!$AI:$AI,MATCH(C5162,Listi!$AJ:$AJ,0)),INDEX(Listi!T:T,MATCH(C5162,Listi!U:U,0)))</f>
        <v xml:space="preserve">Kvika banki </v>
      </c>
      <c r="C5162" t="s">
        <v>243</v>
      </c>
      <c r="D5162" t="s">
        <v>244</v>
      </c>
      <c r="E5162" t="s">
        <v>276</v>
      </c>
      <c r="F5162" t="s">
        <v>61</v>
      </c>
      <c r="G5162" s="8" t="s">
        <v>417</v>
      </c>
      <c r="H5162" t="s">
        <v>62</v>
      </c>
      <c r="K5162" s="20">
        <v>0</v>
      </c>
      <c r="L5162" s="7">
        <v>706827763</v>
      </c>
      <c r="M5162" s="7">
        <v>48440481</v>
      </c>
      <c r="N5162" s="7">
        <v>9836508</v>
      </c>
      <c r="O5162" s="20" t="str">
        <f t="shared" si="162"/>
        <v/>
      </c>
    </row>
    <row r="5163" spans="1:15">
      <c r="A5163" s="20" t="str">
        <f t="shared" si="163"/>
        <v>Kvika banki hf.MP Séreign 2</v>
      </c>
      <c r="B5163" s="20" t="str">
        <f>_xlfn.IFNA(INDEX(Listi!$AI:$AI,MATCH(C5163,Listi!$AJ:$AJ,0)),INDEX(Listi!T:T,MATCH(C5163,Listi!U:U,0)))</f>
        <v xml:space="preserve">Kvika banki </v>
      </c>
      <c r="C5163" t="s">
        <v>243</v>
      </c>
      <c r="D5163" t="s">
        <v>245</v>
      </c>
      <c r="E5163" t="s">
        <v>276</v>
      </c>
      <c r="F5163" t="s">
        <v>61</v>
      </c>
      <c r="G5163" s="8" t="s">
        <v>417</v>
      </c>
      <c r="H5163" t="s">
        <v>62</v>
      </c>
      <c r="K5163" s="20">
        <v>0</v>
      </c>
      <c r="L5163" s="7">
        <v>853989181</v>
      </c>
      <c r="M5163" s="7">
        <v>42441382</v>
      </c>
      <c r="N5163" s="7">
        <v>14637701</v>
      </c>
      <c r="O5163" s="20" t="str">
        <f t="shared" si="162"/>
        <v/>
      </c>
    </row>
    <row r="5164" spans="1:15">
      <c r="A5164" s="20" t="str">
        <f t="shared" si="163"/>
        <v>Kvika banki hf.MP Séreign 3</v>
      </c>
      <c r="B5164" s="20" t="str">
        <f>_xlfn.IFNA(INDEX(Listi!$AI:$AI,MATCH(C5164,Listi!$AJ:$AJ,0)),INDEX(Listi!T:T,MATCH(C5164,Listi!U:U,0)))</f>
        <v xml:space="preserve">Kvika banki </v>
      </c>
      <c r="C5164" t="s">
        <v>243</v>
      </c>
      <c r="D5164" t="s">
        <v>246</v>
      </c>
      <c r="E5164" t="s">
        <v>276</v>
      </c>
      <c r="F5164" t="s">
        <v>61</v>
      </c>
      <c r="G5164" s="8" t="s">
        <v>417</v>
      </c>
      <c r="H5164" t="s">
        <v>62</v>
      </c>
      <c r="K5164" s="20">
        <v>0</v>
      </c>
      <c r="L5164" s="7">
        <v>141173858</v>
      </c>
      <c r="M5164" s="7">
        <v>3374790</v>
      </c>
      <c r="N5164" s="7">
        <v>0</v>
      </c>
      <c r="O5164" s="20" t="str">
        <f t="shared" si="162"/>
        <v/>
      </c>
    </row>
    <row r="5165" spans="1:15">
      <c r="A5165" s="20" t="str">
        <f t="shared" si="163"/>
        <v>Kvika banki hf.MP Séreign 4</v>
      </c>
      <c r="B5165" s="20" t="str">
        <f>_xlfn.IFNA(INDEX(Listi!$AI:$AI,MATCH(C5165,Listi!$AJ:$AJ,0)),INDEX(Listi!T:T,MATCH(C5165,Listi!U:U,0)))</f>
        <v xml:space="preserve">Kvika banki </v>
      </c>
      <c r="C5165" t="s">
        <v>243</v>
      </c>
      <c r="D5165" t="s">
        <v>247</v>
      </c>
      <c r="E5165" t="s">
        <v>276</v>
      </c>
      <c r="F5165" t="s">
        <v>61</v>
      </c>
      <c r="G5165" s="8" t="s">
        <v>417</v>
      </c>
      <c r="H5165" t="s">
        <v>62</v>
      </c>
      <c r="K5165" s="20">
        <v>0</v>
      </c>
      <c r="L5165" s="7">
        <v>55886684</v>
      </c>
      <c r="M5165" s="7">
        <v>2888869</v>
      </c>
      <c r="N5165" s="7">
        <v>0</v>
      </c>
      <c r="O5165" s="20" t="str">
        <f t="shared" si="162"/>
        <v/>
      </c>
    </row>
    <row r="5166" spans="1:15">
      <c r="A5166" s="20" t="str">
        <f t="shared" si="163"/>
        <v>Landsbankinn hf.Landsbankinn Erlend verðbréf</v>
      </c>
      <c r="B5166" s="20" t="str">
        <f>_xlfn.IFNA(INDEX(Listi!$AI:$AI,MATCH(C5166,Listi!$AJ:$AJ,0)),INDEX(Listi!T:T,MATCH(C5166,Listi!U:U,0)))</f>
        <v>Landsbankinn</v>
      </c>
      <c r="C5166" t="s">
        <v>249</v>
      </c>
      <c r="D5166" t="s">
        <v>385</v>
      </c>
      <c r="E5166" t="s">
        <v>276</v>
      </c>
      <c r="F5166" t="s">
        <v>61</v>
      </c>
      <c r="G5166" s="8" t="s">
        <v>417</v>
      </c>
      <c r="H5166" t="s">
        <v>62</v>
      </c>
      <c r="K5166" s="20">
        <v>0</v>
      </c>
      <c r="L5166" s="7">
        <v>3705185129</v>
      </c>
      <c r="M5166" s="7">
        <v>119989407</v>
      </c>
      <c r="N5166" s="7">
        <v>87847878</v>
      </c>
      <c r="O5166" s="20" t="str">
        <f t="shared" si="162"/>
        <v/>
      </c>
    </row>
    <row r="5167" spans="1:15">
      <c r="A5167" s="20" t="str">
        <f t="shared" si="163"/>
        <v>Landsbankinn hf.Landsbankinn Lífeyrisbók</v>
      </c>
      <c r="B5167" s="20" t="str">
        <f>_xlfn.IFNA(INDEX(Listi!$AI:$AI,MATCH(C5167,Listi!$AJ:$AJ,0)),INDEX(Listi!T:T,MATCH(C5167,Listi!U:U,0)))</f>
        <v>Landsbankinn</v>
      </c>
      <c r="C5167" t="s">
        <v>249</v>
      </c>
      <c r="D5167" t="s">
        <v>367</v>
      </c>
      <c r="E5167" t="s">
        <v>276</v>
      </c>
      <c r="F5167" t="s">
        <v>61</v>
      </c>
      <c r="G5167" s="8" t="s">
        <v>417</v>
      </c>
      <c r="H5167" t="s">
        <v>62</v>
      </c>
      <c r="K5167" s="20">
        <v>0</v>
      </c>
      <c r="L5167" s="7">
        <v>3016213427</v>
      </c>
      <c r="M5167" s="7">
        <v>440353590</v>
      </c>
      <c r="N5167" s="7">
        <v>298769900</v>
      </c>
      <c r="O5167" s="20" t="str">
        <f t="shared" si="162"/>
        <v/>
      </c>
    </row>
    <row r="5168" spans="1:15">
      <c r="A5168" s="20" t="str">
        <f t="shared" si="163"/>
        <v>Landsbankinn hf.Landsbankinn Lífeyrisbók verðtryggð</v>
      </c>
      <c r="B5168" s="20" t="str">
        <f>_xlfn.IFNA(INDEX(Listi!$AI:$AI,MATCH(C5168,Listi!$AJ:$AJ,0)),INDEX(Listi!T:T,MATCH(C5168,Listi!U:U,0)))</f>
        <v>Landsbankinn</v>
      </c>
      <c r="C5168" t="s">
        <v>249</v>
      </c>
      <c r="D5168" t="s">
        <v>598</v>
      </c>
      <c r="E5168" t="s">
        <v>276</v>
      </c>
      <c r="F5168" t="s">
        <v>61</v>
      </c>
      <c r="G5168" s="8" t="s">
        <v>417</v>
      </c>
      <c r="H5168" t="s">
        <v>62</v>
      </c>
      <c r="K5168" s="20">
        <v>0</v>
      </c>
      <c r="L5168" s="7">
        <v>66896053137</v>
      </c>
      <c r="M5168" s="7">
        <v>6692476029</v>
      </c>
      <c r="N5168" s="7">
        <v>4680072987</v>
      </c>
      <c r="O5168" s="20" t="str">
        <f t="shared" si="162"/>
        <v/>
      </c>
    </row>
    <row r="5169" spans="1:15">
      <c r="A5169" s="20" t="str">
        <f t="shared" si="163"/>
        <v>Lífeyrissjóður bændaSamtryggingardeild</v>
      </c>
      <c r="B5169" s="20" t="str">
        <f>_xlfn.IFNA(INDEX(Listi!$AI:$AI,MATCH(C5169,Listi!$AJ:$AJ,0)),INDEX(Listi!T:T,MATCH(C5169,Listi!U:U,0)))</f>
        <v>Lífeyrissjóður bænda</v>
      </c>
      <c r="C5169" t="s">
        <v>252</v>
      </c>
      <c r="D5169" t="s">
        <v>205</v>
      </c>
      <c r="E5169" t="s">
        <v>275</v>
      </c>
      <c r="F5169" t="s">
        <v>61</v>
      </c>
      <c r="G5169" s="8" t="s">
        <v>417</v>
      </c>
      <c r="H5169" t="s">
        <v>62</v>
      </c>
      <c r="K5169" s="189">
        <v>6.12</v>
      </c>
      <c r="L5169" s="7">
        <v>45108278171</v>
      </c>
      <c r="M5169" s="7">
        <v>776003397</v>
      </c>
      <c r="N5169" s="7">
        <v>1921473168</v>
      </c>
      <c r="O5169" s="20" t="str">
        <f t="shared" si="162"/>
        <v/>
      </c>
    </row>
    <row r="5170" spans="1:15">
      <c r="A5170" s="20" t="str">
        <f t="shared" si="163"/>
        <v>Lífeyrissjóður bankamannaAldursdeild</v>
      </c>
      <c r="B5170" s="20" t="str">
        <f>_xlfn.IFNA(INDEX(Listi!$AI:$AI,MATCH(C5170,Listi!$AJ:$AJ,0)),INDEX(Listi!T:T,MATCH(C5170,Listi!U:U,0)))</f>
        <v>Lífeyrissjóður bankam.</v>
      </c>
      <c r="C5170" t="s">
        <v>250</v>
      </c>
      <c r="D5170" t="s">
        <v>251</v>
      </c>
      <c r="E5170" t="s">
        <v>275</v>
      </c>
      <c r="F5170" t="s">
        <v>61</v>
      </c>
      <c r="G5170" s="8" t="s">
        <v>417</v>
      </c>
      <c r="H5170" t="s">
        <v>62</v>
      </c>
      <c r="K5170" s="189">
        <v>3.4</v>
      </c>
      <c r="L5170" s="7">
        <v>61369964000</v>
      </c>
      <c r="M5170" s="7">
        <v>1996063000</v>
      </c>
      <c r="N5170" s="7">
        <v>753444000</v>
      </c>
      <c r="O5170" s="20" t="str">
        <f t="shared" si="162"/>
        <v/>
      </c>
    </row>
    <row r="5171" spans="1:15">
      <c r="A5171" s="20" t="str">
        <f t="shared" si="163"/>
        <v>Lífeyrissjóður bankamannaHlutfallsdeild</v>
      </c>
      <c r="B5171" s="20" t="str">
        <f>_xlfn.IFNA(INDEX(Listi!$AI:$AI,MATCH(C5171,Listi!$AJ:$AJ,0)),INDEX(Listi!T:T,MATCH(C5171,Listi!U:U,0)))</f>
        <v>Lífeyrissjóður bankam.</v>
      </c>
      <c r="C5171" t="s">
        <v>250</v>
      </c>
      <c r="D5171" t="s">
        <v>467</v>
      </c>
      <c r="E5171" t="s">
        <v>275</v>
      </c>
      <c r="F5171" t="s">
        <v>61</v>
      </c>
      <c r="G5171" s="8" t="s">
        <v>417</v>
      </c>
      <c r="H5171" t="s">
        <v>62</v>
      </c>
      <c r="K5171" s="189">
        <v>2.8</v>
      </c>
      <c r="L5171" s="7">
        <v>40286427000</v>
      </c>
      <c r="M5171" s="7">
        <v>125147000</v>
      </c>
      <c r="N5171" s="7">
        <v>2741197000</v>
      </c>
      <c r="O5171" s="20" t="str">
        <f t="shared" si="162"/>
        <v/>
      </c>
    </row>
    <row r="5172" spans="1:15">
      <c r="A5172" s="20" t="str">
        <f t="shared" si="163"/>
        <v>Lífeyrissjóður RangæingaSamtryggingardeild</v>
      </c>
      <c r="B5172" s="20" t="str">
        <f>_xlfn.IFNA(INDEX(Listi!$AI:$AI,MATCH(C5172,Listi!$AJ:$AJ,0)),INDEX(Listi!T:T,MATCH(C5172,Listi!U:U,0)))</f>
        <v>Lífeyrissjóður Rang.</v>
      </c>
      <c r="C5172" t="s">
        <v>253</v>
      </c>
      <c r="D5172" t="s">
        <v>205</v>
      </c>
      <c r="E5172" t="s">
        <v>275</v>
      </c>
      <c r="F5172" t="s">
        <v>61</v>
      </c>
      <c r="G5172" s="8" t="s">
        <v>417</v>
      </c>
      <c r="H5172" t="s">
        <v>62</v>
      </c>
      <c r="K5172" s="190">
        <v>2.2200000000000002</v>
      </c>
      <c r="L5172" s="7">
        <v>18949790000</v>
      </c>
      <c r="M5172" s="7">
        <v>835894000</v>
      </c>
      <c r="N5172" s="7">
        <v>386250000</v>
      </c>
      <c r="O5172" s="20" t="str">
        <f t="shared" si="162"/>
        <v/>
      </c>
    </row>
    <row r="5173" spans="1:15">
      <c r="A5173" s="20" t="str">
        <f t="shared" si="163"/>
        <v>Lífeyrissjóður starfsmanna AkureyrarbæjarSamtryggingardeild</v>
      </c>
      <c r="B5173" s="20" t="str">
        <f>_xlfn.IFNA(INDEX(Listi!$AI:$AI,MATCH(C5173,Listi!$AJ:$AJ,0)),INDEX(Listi!T:T,MATCH(C5173,Listi!U:U,0)))</f>
        <v>Lífeyrissj. starfsm. Akureyrarb.</v>
      </c>
      <c r="C5173" t="s">
        <v>274</v>
      </c>
      <c r="D5173" t="s">
        <v>205</v>
      </c>
      <c r="E5173" t="s">
        <v>275</v>
      </c>
      <c r="F5173" t="s">
        <v>61</v>
      </c>
      <c r="G5173" s="8" t="s">
        <v>417</v>
      </c>
      <c r="H5173" t="s">
        <v>62</v>
      </c>
      <c r="K5173" s="20">
        <v>0</v>
      </c>
      <c r="L5173" s="7">
        <v>14569496826</v>
      </c>
      <c r="M5173" s="7">
        <v>46271787</v>
      </c>
      <c r="N5173" s="7">
        <v>1160288032</v>
      </c>
      <c r="O5173" s="20" t="str">
        <f t="shared" si="162"/>
        <v/>
      </c>
    </row>
    <row r="5174" spans="1:15">
      <c r="A5174" s="20" t="str">
        <f t="shared" si="163"/>
        <v>Lífeyrissjóður starfsmanna Búnaðarbanka ÍslandsSamtryggingardeild</v>
      </c>
      <c r="B5174" s="20" t="str">
        <f>_xlfn.IFNA(INDEX(Listi!$AI:$AI,MATCH(C5174,Listi!$AJ:$AJ,0)),INDEX(Listi!T:T,MATCH(C5174,Listi!U:U,0)))</f>
        <v>Lífeyrissj. starfsm. Búnaðarb.Ísl.</v>
      </c>
      <c r="C5174" t="s">
        <v>254</v>
      </c>
      <c r="D5174" t="s">
        <v>205</v>
      </c>
      <c r="E5174" t="s">
        <v>275</v>
      </c>
      <c r="F5174" t="s">
        <v>61</v>
      </c>
      <c r="G5174" s="8" t="s">
        <v>417</v>
      </c>
      <c r="H5174" t="s">
        <v>62</v>
      </c>
      <c r="K5174" s="190">
        <v>2.14</v>
      </c>
      <c r="L5174" s="7">
        <v>27921283000</v>
      </c>
      <c r="M5174" s="7">
        <v>7378000</v>
      </c>
      <c r="N5174" s="7">
        <v>1535577000</v>
      </c>
      <c r="O5174" s="20" t="str">
        <f t="shared" si="162"/>
        <v/>
      </c>
    </row>
    <row r="5175" spans="1:15">
      <c r="A5175" s="20" t="str">
        <f t="shared" si="163"/>
        <v>Lífeyrissjóður starfsmanna ReykjavíkurborgarSamtryggingardeild</v>
      </c>
      <c r="B5175" s="20" t="str">
        <f>_xlfn.IFNA(INDEX(Listi!$AI:$AI,MATCH(C5175,Listi!$AJ:$AJ,0)),INDEX(Listi!T:T,MATCH(C5175,Listi!U:U,0)))</f>
        <v>Lífeyrissj. starfsm. Reykjav.</v>
      </c>
      <c r="C5175" t="s">
        <v>255</v>
      </c>
      <c r="D5175" t="s">
        <v>205</v>
      </c>
      <c r="E5175" t="s">
        <v>275</v>
      </c>
      <c r="F5175" t="s">
        <v>61</v>
      </c>
      <c r="G5175" s="8" t="s">
        <v>417</v>
      </c>
      <c r="H5175" t="s">
        <v>62</v>
      </c>
      <c r="K5175" s="189">
        <v>31.7</v>
      </c>
      <c r="L5175" s="7">
        <v>92450251598</v>
      </c>
      <c r="M5175" s="7">
        <v>217604296</v>
      </c>
      <c r="N5175" s="7">
        <v>6195210428</v>
      </c>
      <c r="O5175" s="20" t="str">
        <f t="shared" si="162"/>
        <v/>
      </c>
    </row>
    <row r="5176" spans="1:15">
      <c r="A5176" s="20" t="str">
        <f t="shared" si="163"/>
        <v>Lífeyrissjóður starfsmanna ríkisinsA-deild</v>
      </c>
      <c r="B5176" s="20" t="str">
        <f>_xlfn.IFNA(INDEX(Listi!$AI:$AI,MATCH(C5176,Listi!$AJ:$AJ,0)),INDEX(Listi!T:T,MATCH(C5176,Listi!U:U,0)))</f>
        <v>LSR</v>
      </c>
      <c r="C5176" t="s">
        <v>256</v>
      </c>
      <c r="D5176" t="s">
        <v>257</v>
      </c>
      <c r="E5176" t="s">
        <v>275</v>
      </c>
      <c r="F5176" t="s">
        <v>61</v>
      </c>
      <c r="G5176" s="8" t="s">
        <v>417</v>
      </c>
      <c r="H5176" t="s">
        <v>62</v>
      </c>
      <c r="K5176" s="189">
        <v>16.600000000000001</v>
      </c>
      <c r="L5176" s="7">
        <v>1024402726080</v>
      </c>
      <c r="M5176" s="7">
        <v>38030413328</v>
      </c>
      <c r="N5176" s="7">
        <v>13011563069</v>
      </c>
      <c r="O5176" s="20" t="str">
        <f t="shared" si="162"/>
        <v/>
      </c>
    </row>
    <row r="5177" spans="1:15">
      <c r="A5177" s="20" t="str">
        <f t="shared" si="163"/>
        <v>Lífeyrissjóður starfsmanna ríkisinsB-deild</v>
      </c>
      <c r="B5177" s="20" t="str">
        <f>_xlfn.IFNA(INDEX(Listi!$AI:$AI,MATCH(C5177,Listi!$AJ:$AJ,0)),INDEX(Listi!T:T,MATCH(C5177,Listi!U:U,0)))</f>
        <v>LSR</v>
      </c>
      <c r="C5177" t="s">
        <v>256</v>
      </c>
      <c r="D5177" t="s">
        <v>218</v>
      </c>
      <c r="E5177" t="s">
        <v>275</v>
      </c>
      <c r="F5177" t="s">
        <v>61</v>
      </c>
      <c r="G5177" s="8" t="s">
        <v>417</v>
      </c>
      <c r="H5177" t="s">
        <v>62</v>
      </c>
      <c r="K5177" s="189">
        <v>10.5</v>
      </c>
      <c r="L5177" s="7">
        <v>297381500048</v>
      </c>
      <c r="M5177" s="7">
        <v>1364474032</v>
      </c>
      <c r="N5177" s="7">
        <v>62409553231</v>
      </c>
      <c r="O5177" s="20" t="str">
        <f t="shared" si="162"/>
        <v/>
      </c>
    </row>
    <row r="5178" spans="1:15">
      <c r="A5178" s="20" t="str">
        <f t="shared" si="163"/>
        <v>Lífeyrissjóður starfsmanna ríkisinsLeið I</v>
      </c>
      <c r="B5178" s="20" t="str">
        <f>_xlfn.IFNA(INDEX(Listi!$AI:$AI,MATCH(C5178,Listi!$AJ:$AJ,0)),INDEX(Listi!T:T,MATCH(C5178,Listi!U:U,0)))</f>
        <v>LSR</v>
      </c>
      <c r="C5178" t="s">
        <v>256</v>
      </c>
      <c r="D5178" t="s">
        <v>258</v>
      </c>
      <c r="E5178" t="s">
        <v>276</v>
      </c>
      <c r="F5178" t="s">
        <v>61</v>
      </c>
      <c r="G5178" s="8" t="s">
        <v>417</v>
      </c>
      <c r="H5178" t="s">
        <v>62</v>
      </c>
      <c r="K5178" s="20">
        <v>0</v>
      </c>
      <c r="L5178" s="7">
        <v>11704214939</v>
      </c>
      <c r="M5178" s="7">
        <v>547428342</v>
      </c>
      <c r="N5178" s="7">
        <v>195323403</v>
      </c>
      <c r="O5178" s="20" t="str">
        <f t="shared" si="162"/>
        <v/>
      </c>
    </row>
    <row r="5179" spans="1:15">
      <c r="A5179" s="20" t="str">
        <f t="shared" si="163"/>
        <v>Lífeyrissjóður starfsmanna ríkisinsLeið II</v>
      </c>
      <c r="B5179" s="20" t="str">
        <f>_xlfn.IFNA(INDEX(Listi!$AI:$AI,MATCH(C5179,Listi!$AJ:$AJ,0)),INDEX(Listi!T:T,MATCH(C5179,Listi!U:U,0)))</f>
        <v>LSR</v>
      </c>
      <c r="C5179" t="s">
        <v>256</v>
      </c>
      <c r="D5179" t="s">
        <v>259</v>
      </c>
      <c r="E5179" t="s">
        <v>276</v>
      </c>
      <c r="F5179" s="8" t="s">
        <v>61</v>
      </c>
      <c r="G5179" s="8" t="s">
        <v>417</v>
      </c>
      <c r="H5179" t="s">
        <v>62</v>
      </c>
      <c r="K5179" s="20">
        <v>0</v>
      </c>
      <c r="L5179" s="7">
        <v>3365164594</v>
      </c>
      <c r="M5179" s="7">
        <v>379849453</v>
      </c>
      <c r="N5179" s="7">
        <v>93142056</v>
      </c>
      <c r="O5179" s="20" t="str">
        <f t="shared" si="162"/>
        <v/>
      </c>
    </row>
    <row r="5180" spans="1:15">
      <c r="A5180" s="20" t="str">
        <f t="shared" si="163"/>
        <v>Lífeyrissjóður starfsmanna ríkisinsLeið III</v>
      </c>
      <c r="B5180" s="20" t="str">
        <f>_xlfn.IFNA(INDEX(Listi!$AI:$AI,MATCH(C5180,Listi!$AJ:$AJ,0)),INDEX(Listi!T:T,MATCH(C5180,Listi!U:U,0)))</f>
        <v>LSR</v>
      </c>
      <c r="C5180" t="s">
        <v>256</v>
      </c>
      <c r="D5180" t="s">
        <v>260</v>
      </c>
      <c r="E5180" t="s">
        <v>276</v>
      </c>
      <c r="F5180" s="8" t="s">
        <v>61</v>
      </c>
      <c r="G5180" s="8" t="s">
        <v>417</v>
      </c>
      <c r="H5180" t="s">
        <v>62</v>
      </c>
      <c r="K5180" s="20">
        <v>0</v>
      </c>
      <c r="L5180" s="7">
        <v>9959294621</v>
      </c>
      <c r="M5180" s="7">
        <v>743287481</v>
      </c>
      <c r="N5180" s="7">
        <v>349903833</v>
      </c>
      <c r="O5180" s="20" t="str">
        <f t="shared" si="162"/>
        <v/>
      </c>
    </row>
    <row r="5181" spans="1:15">
      <c r="A5181" s="20" t="str">
        <f t="shared" si="163"/>
        <v>Lífeyrissjóður Tannlæknafél ÍslDeild I/Séreign</v>
      </c>
      <c r="B5181" s="20" t="str">
        <f>_xlfn.IFNA(INDEX(Listi!$AI:$AI,MATCH(C5181,Listi!$AJ:$AJ,0)),INDEX(Listi!T:T,MATCH(C5181,Listi!U:U,0)))</f>
        <v>Lífeyrissj. Tannlækna</v>
      </c>
      <c r="C5181" t="s">
        <v>261</v>
      </c>
      <c r="D5181" t="s">
        <v>207</v>
      </c>
      <c r="E5181" t="s">
        <v>276</v>
      </c>
      <c r="F5181" s="8" t="s">
        <v>61</v>
      </c>
      <c r="G5181" s="8" t="s">
        <v>417</v>
      </c>
      <c r="H5181" t="s">
        <v>62</v>
      </c>
      <c r="K5181" s="20">
        <v>0.86</v>
      </c>
      <c r="L5181" s="7">
        <v>6768408488</v>
      </c>
      <c r="M5181" s="7">
        <v>272759192</v>
      </c>
      <c r="N5181" s="7">
        <v>153838058</v>
      </c>
      <c r="O5181" s="20" t="str">
        <f t="shared" si="162"/>
        <v/>
      </c>
    </row>
    <row r="5182" spans="1:15">
      <c r="A5182" s="20" t="str">
        <f t="shared" si="163"/>
        <v>Lífeyrissjóður Tannlæknafél ÍslSamtryggingardeild</v>
      </c>
      <c r="B5182" s="20" t="str">
        <f>_xlfn.IFNA(INDEX(Listi!$AI:$AI,MATCH(C5182,Listi!$AJ:$AJ,0)),INDEX(Listi!T:T,MATCH(C5182,Listi!U:U,0)))</f>
        <v>Lífeyrissj. Tannlækna</v>
      </c>
      <c r="C5182" t="s">
        <v>261</v>
      </c>
      <c r="D5182" t="s">
        <v>205</v>
      </c>
      <c r="E5182" t="s">
        <v>275</v>
      </c>
      <c r="F5182" s="8" t="s">
        <v>61</v>
      </c>
      <c r="G5182" s="8" t="s">
        <v>417</v>
      </c>
      <c r="H5182" t="s">
        <v>62</v>
      </c>
      <c r="K5182" s="20">
        <v>0</v>
      </c>
      <c r="L5182" s="7">
        <v>2241251214</v>
      </c>
      <c r="M5182" s="7">
        <v>112827287</v>
      </c>
      <c r="N5182" s="7">
        <v>17930159</v>
      </c>
      <c r="O5182" s="20" t="str">
        <f t="shared" si="162"/>
        <v/>
      </c>
    </row>
    <row r="5183" spans="1:15">
      <c r="A5183" s="20" t="str">
        <f t="shared" si="163"/>
        <v>Lífeyrissjóður verslunarmannaÆvileið 1</v>
      </c>
      <c r="B5183" s="20" t="str">
        <f>_xlfn.IFNA(INDEX(Listi!$AI:$AI,MATCH(C5183,Listi!$AJ:$AJ,0)),INDEX(Listi!T:T,MATCH(C5183,Listi!U:U,0)))</f>
        <v>Lífeyrissj. Verslunarm.</v>
      </c>
      <c r="C5183" t="s">
        <v>206</v>
      </c>
      <c r="D5183" t="s">
        <v>310</v>
      </c>
      <c r="E5183" t="s">
        <v>276</v>
      </c>
      <c r="F5183" s="8" t="s">
        <v>61</v>
      </c>
      <c r="G5183" s="8" t="s">
        <v>417</v>
      </c>
      <c r="H5183" t="s">
        <v>62</v>
      </c>
      <c r="K5183" s="20">
        <v>0</v>
      </c>
      <c r="L5183" s="7">
        <v>2860479562</v>
      </c>
      <c r="M5183" s="7">
        <v>819651283</v>
      </c>
      <c r="N5183" s="7">
        <v>12562366</v>
      </c>
      <c r="O5183" s="20" t="str">
        <f t="shared" si="162"/>
        <v/>
      </c>
    </row>
    <row r="5184" spans="1:15">
      <c r="A5184" s="20" t="str">
        <f t="shared" si="163"/>
        <v>Lífeyrissjóður verslunarmannaÆvileið 2</v>
      </c>
      <c r="B5184" s="20" t="str">
        <f>_xlfn.IFNA(INDEX(Listi!$AI:$AI,MATCH(C5184,Listi!$AJ:$AJ,0)),INDEX(Listi!T:T,MATCH(C5184,Listi!U:U,0)))</f>
        <v>Lífeyrissj. Verslunarm.</v>
      </c>
      <c r="C5184" t="s">
        <v>206</v>
      </c>
      <c r="D5184" t="s">
        <v>309</v>
      </c>
      <c r="E5184" t="s">
        <v>276</v>
      </c>
      <c r="F5184" s="8" t="s">
        <v>61</v>
      </c>
      <c r="G5184" s="8" t="s">
        <v>417</v>
      </c>
      <c r="H5184" t="s">
        <v>62</v>
      </c>
      <c r="K5184" s="20">
        <v>0</v>
      </c>
      <c r="L5184" s="7">
        <v>2325064159</v>
      </c>
      <c r="M5184" s="7">
        <v>465663194</v>
      </c>
      <c r="N5184" s="7">
        <v>32037995</v>
      </c>
      <c r="O5184" s="20" t="str">
        <f t="shared" si="162"/>
        <v/>
      </c>
    </row>
    <row r="5185" spans="1:15">
      <c r="A5185" s="20" t="str">
        <f t="shared" si="163"/>
        <v>Lífeyrissjóður verslunarmannaÆvileið 3</v>
      </c>
      <c r="B5185" s="20" t="str">
        <f>_xlfn.IFNA(INDEX(Listi!$AI:$AI,MATCH(C5185,Listi!$AJ:$AJ,0)),INDEX(Listi!T:T,MATCH(C5185,Listi!U:U,0)))</f>
        <v>Lífeyrissj. Verslunarm.</v>
      </c>
      <c r="C5185" t="s">
        <v>206</v>
      </c>
      <c r="D5185" t="s">
        <v>308</v>
      </c>
      <c r="E5185" t="s">
        <v>276</v>
      </c>
      <c r="F5185" t="s">
        <v>61</v>
      </c>
      <c r="G5185" s="8" t="s">
        <v>417</v>
      </c>
      <c r="H5185" t="s">
        <v>62</v>
      </c>
      <c r="K5185" s="20">
        <v>0</v>
      </c>
      <c r="L5185" s="7">
        <v>1567402319</v>
      </c>
      <c r="M5185" s="7">
        <v>325961302</v>
      </c>
      <c r="N5185" s="7">
        <v>60283998</v>
      </c>
      <c r="O5185" s="20" t="str">
        <f t="shared" si="162"/>
        <v/>
      </c>
    </row>
    <row r="5186" spans="1:15">
      <c r="A5186" s="20" t="str">
        <f t="shared" si="163"/>
        <v>Lífeyrissjóður verslunarmannaDeild I/Séreign</v>
      </c>
      <c r="B5186" s="20" t="str">
        <f>_xlfn.IFNA(INDEX(Listi!$AI:$AI,MATCH(C5186,Listi!$AJ:$AJ,0)),INDEX(Listi!T:T,MATCH(C5186,Listi!U:U,0)))</f>
        <v>Lífeyrissj. Verslunarm.</v>
      </c>
      <c r="C5186" t="s">
        <v>206</v>
      </c>
      <c r="D5186" t="s">
        <v>207</v>
      </c>
      <c r="E5186" t="s">
        <v>276</v>
      </c>
      <c r="F5186" s="8" t="s">
        <v>61</v>
      </c>
      <c r="G5186" s="8" t="s">
        <v>417</v>
      </c>
      <c r="H5186" t="s">
        <v>62</v>
      </c>
      <c r="K5186" s="189">
        <v>8.9</v>
      </c>
      <c r="L5186" s="7">
        <v>19785724399</v>
      </c>
      <c r="M5186" s="7">
        <v>729937912</v>
      </c>
      <c r="N5186" s="7">
        <v>458382791</v>
      </c>
      <c r="O5186" s="20" t="str">
        <f t="shared" ref="O5186:O5249" si="164">IFERROR(VLOOKUP(F5186,EhLykill,3,FALSE),"")</f>
        <v/>
      </c>
    </row>
    <row r="5187" spans="1:15">
      <c r="A5187" s="20" t="str">
        <f t="shared" si="163"/>
        <v>Lífeyrissjóður verslunarmannaSamtryggingardeild</v>
      </c>
      <c r="B5187" s="20" t="str">
        <f>_xlfn.IFNA(INDEX(Listi!$AI:$AI,MATCH(C5187,Listi!$AJ:$AJ,0)),INDEX(Listi!T:T,MATCH(C5187,Listi!U:U,0)))</f>
        <v>Lífeyrissj. Verslunarm.</v>
      </c>
      <c r="C5187" t="s">
        <v>206</v>
      </c>
      <c r="D5187" t="s">
        <v>205</v>
      </c>
      <c r="E5187" t="s">
        <v>275</v>
      </c>
      <c r="F5187" t="s">
        <v>61</v>
      </c>
      <c r="G5187" s="8" t="s">
        <v>417</v>
      </c>
      <c r="H5187" t="s">
        <v>62</v>
      </c>
      <c r="K5187" s="189">
        <v>8.9</v>
      </c>
      <c r="L5187" s="7">
        <v>1174592806906</v>
      </c>
      <c r="M5187" s="7">
        <v>35794261112</v>
      </c>
      <c r="N5187" s="7">
        <v>21965137185</v>
      </c>
      <c r="O5187" s="20" t="str">
        <f t="shared" si="164"/>
        <v/>
      </c>
    </row>
    <row r="5188" spans="1:15">
      <c r="A5188" s="20" t="str">
        <f t="shared" si="163"/>
        <v>Lífeyrissjóður VestmannaeyjaSafn I</v>
      </c>
      <c r="B5188" s="20" t="str">
        <f>_xlfn.IFNA(INDEX(Listi!$AI:$AI,MATCH(C5188,Listi!$AJ:$AJ,0)),INDEX(Listi!T:T,MATCH(C5188,Listi!U:U,0)))</f>
        <v>Lífeyrissj. Vestm.</v>
      </c>
      <c r="C5188" t="s">
        <v>262</v>
      </c>
      <c r="D5188" t="s">
        <v>210</v>
      </c>
      <c r="E5188" t="s">
        <v>276</v>
      </c>
      <c r="F5188" s="8" t="s">
        <v>61</v>
      </c>
      <c r="G5188" s="8" t="s">
        <v>417</v>
      </c>
      <c r="H5188" t="s">
        <v>62</v>
      </c>
      <c r="K5188" s="20">
        <v>0</v>
      </c>
      <c r="L5188" s="7">
        <v>381311221</v>
      </c>
      <c r="M5188" s="7">
        <v>44104006</v>
      </c>
      <c r="N5188" s="7">
        <v>13592960</v>
      </c>
      <c r="O5188" s="20" t="str">
        <f t="shared" si="164"/>
        <v/>
      </c>
    </row>
    <row r="5189" spans="1:15">
      <c r="A5189" s="20" t="str">
        <f t="shared" si="163"/>
        <v>Lífeyrissjóður VestmannaeyjaSafn II</v>
      </c>
      <c r="B5189" s="20" t="str">
        <f>_xlfn.IFNA(INDEX(Listi!$AI:$AI,MATCH(C5189,Listi!$AJ:$AJ,0)),INDEX(Listi!T:T,MATCH(C5189,Listi!U:U,0)))</f>
        <v>Lífeyrissj. Vestm.</v>
      </c>
      <c r="C5189" t="s">
        <v>262</v>
      </c>
      <c r="D5189" t="s">
        <v>211</v>
      </c>
      <c r="E5189" t="s">
        <v>276</v>
      </c>
      <c r="F5189" t="s">
        <v>61</v>
      </c>
      <c r="G5189" s="8" t="s">
        <v>417</v>
      </c>
      <c r="H5189" t="s">
        <v>62</v>
      </c>
      <c r="K5189" s="20">
        <v>0</v>
      </c>
      <c r="L5189" s="7">
        <v>571440191</v>
      </c>
      <c r="M5189" s="7">
        <v>40240404</v>
      </c>
      <c r="N5189" s="7">
        <v>18659289</v>
      </c>
      <c r="O5189" s="20" t="str">
        <f t="shared" si="164"/>
        <v/>
      </c>
    </row>
    <row r="5190" spans="1:15">
      <c r="A5190" s="20" t="str">
        <f t="shared" si="163"/>
        <v>Lífeyrissjóður VestmannaeyjaSamtryggingardeild</v>
      </c>
      <c r="B5190" s="20" t="str">
        <f>_xlfn.IFNA(INDEX(Listi!$AI:$AI,MATCH(C5190,Listi!$AJ:$AJ,0)),INDEX(Listi!T:T,MATCH(C5190,Listi!U:U,0)))</f>
        <v>Lífeyrissj. Vestm.</v>
      </c>
      <c r="C5190" t="s">
        <v>262</v>
      </c>
      <c r="D5190" t="s">
        <v>205</v>
      </c>
      <c r="E5190" t="s">
        <v>275</v>
      </c>
      <c r="F5190" s="8" t="s">
        <v>61</v>
      </c>
      <c r="G5190" s="8" t="s">
        <v>417</v>
      </c>
      <c r="H5190" t="s">
        <v>62</v>
      </c>
      <c r="K5190" s="189">
        <v>1.1000000000000001</v>
      </c>
      <c r="L5190" s="7">
        <v>85198020532</v>
      </c>
      <c r="M5190" s="7">
        <v>1944643004</v>
      </c>
      <c r="N5190" s="7">
        <v>2198060399</v>
      </c>
      <c r="O5190" s="20" t="str">
        <f t="shared" si="164"/>
        <v/>
      </c>
    </row>
    <row r="5191" spans="1:15">
      <c r="A5191" s="20" t="str">
        <f t="shared" si="163"/>
        <v>Lífsval - lífeyrissparnaðurLífsval 1</v>
      </c>
      <c r="B5191" s="20" t="str">
        <f>_xlfn.IFNA(INDEX(Listi!$AI:$AI,MATCH(C5191,Listi!$AJ:$AJ,0)),INDEX(Listi!T:T,MATCH(C5191,Listi!U:U,0)))</f>
        <v>Lífsval</v>
      </c>
      <c r="C5191" t="s">
        <v>263</v>
      </c>
      <c r="D5191" t="s">
        <v>264</v>
      </c>
      <c r="E5191" t="s">
        <v>276</v>
      </c>
      <c r="F5191" t="s">
        <v>61</v>
      </c>
      <c r="G5191" s="8" t="s">
        <v>417</v>
      </c>
      <c r="H5191" t="s">
        <v>62</v>
      </c>
      <c r="K5191" s="20">
        <v>0</v>
      </c>
      <c r="L5191" s="7">
        <v>1792991246</v>
      </c>
      <c r="M5191" s="7">
        <v>203244065</v>
      </c>
      <c r="N5191" s="7">
        <v>81003579</v>
      </c>
      <c r="O5191" s="20" t="str">
        <f t="shared" si="164"/>
        <v/>
      </c>
    </row>
    <row r="5192" spans="1:15">
      <c r="A5192" s="20" t="str">
        <f t="shared" si="163"/>
        <v>Lífsval - lífeyrissparnaðurLífsval 2</v>
      </c>
      <c r="B5192" s="20" t="str">
        <f>_xlfn.IFNA(INDEX(Listi!$AI:$AI,MATCH(C5192,Listi!$AJ:$AJ,0)),INDEX(Listi!T:T,MATCH(C5192,Listi!U:U,0)))</f>
        <v>Lífsval</v>
      </c>
      <c r="C5192" t="s">
        <v>263</v>
      </c>
      <c r="D5192" t="s">
        <v>265</v>
      </c>
      <c r="E5192" t="s">
        <v>276</v>
      </c>
      <c r="F5192" s="8" t="s">
        <v>61</v>
      </c>
      <c r="G5192" s="8" t="s">
        <v>417</v>
      </c>
      <c r="H5192" t="s">
        <v>62</v>
      </c>
      <c r="K5192" s="20">
        <v>0</v>
      </c>
      <c r="L5192" s="7">
        <v>79660340</v>
      </c>
      <c r="M5192" s="7">
        <v>14369045</v>
      </c>
      <c r="N5192" s="7">
        <v>2695304</v>
      </c>
      <c r="O5192" s="20" t="str">
        <f t="shared" si="164"/>
        <v/>
      </c>
    </row>
    <row r="5193" spans="1:15">
      <c r="A5193" s="20" t="str">
        <f t="shared" si="163"/>
        <v>Lífsval - lífeyrissparnaðurLífsval 3</v>
      </c>
      <c r="B5193" s="20" t="str">
        <f>_xlfn.IFNA(INDEX(Listi!$AI:$AI,MATCH(C5193,Listi!$AJ:$AJ,0)),INDEX(Listi!T:T,MATCH(C5193,Listi!U:U,0)))</f>
        <v>Lífsval</v>
      </c>
      <c r="C5193" t="s">
        <v>263</v>
      </c>
      <c r="D5193" t="s">
        <v>266</v>
      </c>
      <c r="E5193" t="s">
        <v>276</v>
      </c>
      <c r="F5193" t="s">
        <v>61</v>
      </c>
      <c r="G5193" s="8" t="s">
        <v>417</v>
      </c>
      <c r="H5193" t="s">
        <v>62</v>
      </c>
      <c r="K5193" s="20">
        <v>0</v>
      </c>
      <c r="L5193" s="7">
        <v>131239774</v>
      </c>
      <c r="M5193" s="7">
        <v>16635787</v>
      </c>
      <c r="N5193" s="7">
        <v>3548138</v>
      </c>
      <c r="O5193" s="20" t="str">
        <f t="shared" si="164"/>
        <v/>
      </c>
    </row>
    <row r="5194" spans="1:15">
      <c r="A5194" s="20" t="str">
        <f t="shared" si="163"/>
        <v>Lífsval - lífeyrissparnaðurLífsval 4</v>
      </c>
      <c r="B5194" s="20" t="str">
        <f>_xlfn.IFNA(INDEX(Listi!$AI:$AI,MATCH(C5194,Listi!$AJ:$AJ,0)),INDEX(Listi!T:T,MATCH(C5194,Listi!U:U,0)))</f>
        <v>Lífsval</v>
      </c>
      <c r="C5194" t="s">
        <v>263</v>
      </c>
      <c r="D5194" t="s">
        <v>267</v>
      </c>
      <c r="E5194" t="s">
        <v>276</v>
      </c>
      <c r="F5194" t="s">
        <v>61</v>
      </c>
      <c r="G5194" s="8" t="s">
        <v>417</v>
      </c>
      <c r="H5194" t="s">
        <v>62</v>
      </c>
      <c r="K5194" s="20">
        <v>0</v>
      </c>
      <c r="L5194" s="7">
        <v>71752064</v>
      </c>
      <c r="M5194" s="7">
        <v>15238959</v>
      </c>
      <c r="N5194" s="7">
        <v>2058992</v>
      </c>
      <c r="O5194" s="20" t="str">
        <f t="shared" si="164"/>
        <v/>
      </c>
    </row>
    <row r="5195" spans="1:15">
      <c r="A5195" s="20" t="str">
        <f t="shared" si="163"/>
        <v>Lífsverk lífeyrissjóðurLífsverk I/Séreign</v>
      </c>
      <c r="B5195" s="20" t="str">
        <f>_xlfn.IFNA(INDEX(Listi!$AI:$AI,MATCH(C5195,Listi!$AJ:$AJ,0)),INDEX(Listi!T:T,MATCH(C5195,Listi!U:U,0)))</f>
        <v xml:space="preserve">Lífsverk  </v>
      </c>
      <c r="C5195" t="s">
        <v>268</v>
      </c>
      <c r="D5195" t="s">
        <v>269</v>
      </c>
      <c r="E5195" t="s">
        <v>276</v>
      </c>
      <c r="F5195" t="s">
        <v>61</v>
      </c>
      <c r="G5195" s="8" t="s">
        <v>417</v>
      </c>
      <c r="H5195" t="s">
        <v>62</v>
      </c>
      <c r="K5195" s="20">
        <v>0</v>
      </c>
      <c r="L5195" s="7">
        <v>4582957000</v>
      </c>
      <c r="M5195" s="7">
        <v>635926000</v>
      </c>
      <c r="N5195" s="7">
        <v>22708000</v>
      </c>
      <c r="O5195" s="20" t="str">
        <f t="shared" si="164"/>
        <v/>
      </c>
    </row>
    <row r="5196" spans="1:15">
      <c r="A5196" s="20" t="str">
        <f t="shared" si="163"/>
        <v>Lífsverk lífeyrissjóðurLífsverk II/Séreign</v>
      </c>
      <c r="B5196" s="20" t="str">
        <f>_xlfn.IFNA(INDEX(Listi!$AI:$AI,MATCH(C5196,Listi!$AJ:$AJ,0)),INDEX(Listi!T:T,MATCH(C5196,Listi!U:U,0)))</f>
        <v xml:space="preserve">Lífsverk  </v>
      </c>
      <c r="C5196" t="s">
        <v>268</v>
      </c>
      <c r="D5196" t="s">
        <v>270</v>
      </c>
      <c r="E5196" t="s">
        <v>276</v>
      </c>
      <c r="F5196" t="s">
        <v>61</v>
      </c>
      <c r="G5196" s="8" t="s">
        <v>417</v>
      </c>
      <c r="H5196" t="s">
        <v>62</v>
      </c>
      <c r="K5196" s="20">
        <v>0</v>
      </c>
      <c r="L5196" s="7">
        <v>23735073000</v>
      </c>
      <c r="M5196" s="7">
        <v>2073571000</v>
      </c>
      <c r="N5196" s="7">
        <v>249365000</v>
      </c>
      <c r="O5196" s="20" t="str">
        <f t="shared" si="164"/>
        <v/>
      </c>
    </row>
    <row r="5197" spans="1:15">
      <c r="A5197" s="20" t="str">
        <f t="shared" si="163"/>
        <v>Lífsverk lífeyrissjóðurLífsverk III/Séreign</v>
      </c>
      <c r="B5197" s="20" t="str">
        <f>_xlfn.IFNA(INDEX(Listi!$AI:$AI,MATCH(C5197,Listi!$AJ:$AJ,0)),INDEX(Listi!T:T,MATCH(C5197,Listi!U:U,0)))</f>
        <v xml:space="preserve">Lífsverk  </v>
      </c>
      <c r="C5197" t="s">
        <v>268</v>
      </c>
      <c r="D5197" t="s">
        <v>271</v>
      </c>
      <c r="E5197" t="s">
        <v>276</v>
      </c>
      <c r="F5197" t="s">
        <v>61</v>
      </c>
      <c r="G5197" s="8" t="s">
        <v>417</v>
      </c>
      <c r="H5197" t="s">
        <v>62</v>
      </c>
      <c r="K5197" s="20">
        <v>0</v>
      </c>
      <c r="L5197" s="7">
        <v>653814000</v>
      </c>
      <c r="M5197" s="7">
        <v>105107000</v>
      </c>
      <c r="N5197" s="7">
        <v>2613000</v>
      </c>
      <c r="O5197" s="20" t="str">
        <f t="shared" si="164"/>
        <v/>
      </c>
    </row>
    <row r="5198" spans="1:15">
      <c r="A5198" s="20" t="str">
        <f t="shared" si="163"/>
        <v>Lífsverk lífeyrissjóðurSamtryggingardeild</v>
      </c>
      <c r="B5198" s="20" t="str">
        <f>_xlfn.IFNA(INDEX(Listi!$AI:$AI,MATCH(C5198,Listi!$AJ:$AJ,0)),INDEX(Listi!T:T,MATCH(C5198,Listi!U:U,0)))</f>
        <v xml:space="preserve">Lífsverk  </v>
      </c>
      <c r="C5198" t="s">
        <v>268</v>
      </c>
      <c r="D5198" t="s">
        <v>205</v>
      </c>
      <c r="E5198" t="s">
        <v>275</v>
      </c>
      <c r="F5198" t="s">
        <v>61</v>
      </c>
      <c r="G5198" s="8" t="s">
        <v>417</v>
      </c>
      <c r="H5198" t="s">
        <v>62</v>
      </c>
      <c r="K5198" s="189">
        <v>13.6</v>
      </c>
      <c r="L5198" s="7">
        <v>120542527000</v>
      </c>
      <c r="M5198" s="7">
        <v>4397803000</v>
      </c>
      <c r="N5198" s="7">
        <v>1423151000</v>
      </c>
      <c r="O5198" s="20" t="str">
        <f t="shared" si="164"/>
        <v/>
      </c>
    </row>
    <row r="5199" spans="1:15">
      <c r="A5199" s="20" t="str">
        <f t="shared" si="163"/>
        <v>Söfnunarsjóður lífeyrisréttindaDeild I/Innlán</v>
      </c>
      <c r="B5199" s="20" t="str">
        <f>_xlfn.IFNA(INDEX(Listi!$AI:$AI,MATCH(C5199,Listi!$AJ:$AJ,0)),INDEX(Listi!T:T,MATCH(C5199,Listi!U:U,0)))</f>
        <v>Söfnunarsj.</v>
      </c>
      <c r="C5199" t="s">
        <v>272</v>
      </c>
      <c r="D5199" t="s">
        <v>273</v>
      </c>
      <c r="E5199" t="s">
        <v>276</v>
      </c>
      <c r="F5199" s="8" t="s">
        <v>61</v>
      </c>
      <c r="G5199" s="8" t="s">
        <v>417</v>
      </c>
      <c r="H5199" t="s">
        <v>62</v>
      </c>
      <c r="K5199" s="20">
        <v>0</v>
      </c>
      <c r="L5199" s="7">
        <v>2001731914</v>
      </c>
      <c r="M5199" s="7">
        <v>133561634</v>
      </c>
      <c r="N5199" s="7">
        <v>44803565</v>
      </c>
      <c r="O5199" s="20" t="str">
        <f t="shared" si="164"/>
        <v/>
      </c>
    </row>
    <row r="5200" spans="1:15">
      <c r="A5200" s="20" t="str">
        <f t="shared" si="163"/>
        <v>Söfnunarsjóður lífeyrisréttindaDeild III/Séreign</v>
      </c>
      <c r="B5200" s="20" t="str">
        <f>_xlfn.IFNA(INDEX(Listi!$AI:$AI,MATCH(C5200,Listi!$AJ:$AJ,0)),INDEX(Listi!T:T,MATCH(C5200,Listi!U:U,0)))</f>
        <v>Söfnunarsj.</v>
      </c>
      <c r="C5200" t="s">
        <v>272</v>
      </c>
      <c r="D5200" t="s">
        <v>599</v>
      </c>
      <c r="E5200" t="s">
        <v>276</v>
      </c>
      <c r="F5200" s="8" t="s">
        <v>61</v>
      </c>
      <c r="G5200" s="8" t="s">
        <v>417</v>
      </c>
      <c r="H5200" t="s">
        <v>62</v>
      </c>
      <c r="K5200" s="20">
        <v>0</v>
      </c>
      <c r="L5200" s="7">
        <v>24413085</v>
      </c>
      <c r="M5200" s="7">
        <v>24697577</v>
      </c>
      <c r="N5200" s="7">
        <v>900000</v>
      </c>
      <c r="O5200" s="20" t="str">
        <f t="shared" si="164"/>
        <v/>
      </c>
    </row>
    <row r="5201" spans="1:15">
      <c r="A5201" s="20" t="str">
        <f t="shared" si="163"/>
        <v>Söfnunarsjóður lífeyrisréttindaDeildII/Séreign</v>
      </c>
      <c r="B5201" s="20" t="str">
        <f>_xlfn.IFNA(INDEX(Listi!$AI:$AI,MATCH(C5201,Listi!$AJ:$AJ,0)),INDEX(Listi!T:T,MATCH(C5201,Listi!U:U,0)))</f>
        <v>Söfnunarsj.</v>
      </c>
      <c r="C5201" t="s">
        <v>272</v>
      </c>
      <c r="D5201" t="s">
        <v>586</v>
      </c>
      <c r="E5201" t="s">
        <v>276</v>
      </c>
      <c r="F5201" s="8" t="s">
        <v>61</v>
      </c>
      <c r="G5201" s="8" t="s">
        <v>417</v>
      </c>
      <c r="H5201" t="s">
        <v>62</v>
      </c>
      <c r="K5201" s="20">
        <v>0</v>
      </c>
      <c r="L5201" s="7">
        <v>1654616477</v>
      </c>
      <c r="M5201" s="7">
        <v>128539213</v>
      </c>
      <c r="N5201" s="7">
        <v>22846291</v>
      </c>
      <c r="O5201" s="20" t="str">
        <f t="shared" si="164"/>
        <v/>
      </c>
    </row>
    <row r="5202" spans="1:15">
      <c r="A5202" s="20" t="str">
        <f t="shared" si="163"/>
        <v>Söfnunarsjóður lífeyrisréttindaSamtryggingardeild</v>
      </c>
      <c r="B5202" s="20" t="str">
        <f>_xlfn.IFNA(INDEX(Listi!$AI:$AI,MATCH(C5202,Listi!$AJ:$AJ,0)),INDEX(Listi!T:T,MATCH(C5202,Listi!U:U,0)))</f>
        <v>Söfnunarsj.</v>
      </c>
      <c r="C5202" t="s">
        <v>272</v>
      </c>
      <c r="D5202" t="s">
        <v>205</v>
      </c>
      <c r="E5202" t="s">
        <v>275</v>
      </c>
      <c r="F5202" s="8" t="s">
        <v>61</v>
      </c>
      <c r="G5202" s="8" t="s">
        <v>417</v>
      </c>
      <c r="H5202" t="s">
        <v>62</v>
      </c>
      <c r="K5202" s="20">
        <v>0</v>
      </c>
      <c r="L5202" s="7">
        <v>238978847889</v>
      </c>
      <c r="M5202" s="7">
        <v>4967193409</v>
      </c>
      <c r="N5202" s="7">
        <v>6076487652</v>
      </c>
      <c r="O5202" s="20" t="str">
        <f t="shared" si="164"/>
        <v/>
      </c>
    </row>
    <row r="5203" spans="1:15">
      <c r="A5203" s="20" t="str">
        <f t="shared" si="163"/>
        <v>Stapi lífeyrissjóðurSafn I</v>
      </c>
      <c r="B5203" s="20" t="str">
        <f>_xlfn.IFNA(INDEX(Listi!$AI:$AI,MATCH(C5203,Listi!$AJ:$AJ,0)),INDEX(Listi!T:T,MATCH(C5203,Listi!U:U,0)))</f>
        <v xml:space="preserve">Stapi  </v>
      </c>
      <c r="C5203" t="s">
        <v>209</v>
      </c>
      <c r="D5203" t="s">
        <v>210</v>
      </c>
      <c r="E5203" t="s">
        <v>276</v>
      </c>
      <c r="F5203" s="8" t="s">
        <v>61</v>
      </c>
      <c r="G5203" s="8" t="s">
        <v>417</v>
      </c>
      <c r="H5203" t="s">
        <v>62</v>
      </c>
      <c r="K5203" s="20">
        <v>0</v>
      </c>
      <c r="L5203" s="7">
        <v>2440828925</v>
      </c>
      <c r="M5203" s="7">
        <v>91567233</v>
      </c>
      <c r="N5203" s="7">
        <v>110755602</v>
      </c>
      <c r="O5203" s="20" t="str">
        <f t="shared" si="164"/>
        <v/>
      </c>
    </row>
    <row r="5204" spans="1:15">
      <c r="A5204" s="20" t="str">
        <f t="shared" ref="A5204:A5265" si="165">CONCATENATE(C5204,D5204)</f>
        <v>Stapi lífeyrissjóðurSafn II</v>
      </c>
      <c r="B5204" s="20" t="str">
        <f>_xlfn.IFNA(INDEX(Listi!$AI:$AI,MATCH(C5204,Listi!$AJ:$AJ,0)),INDEX(Listi!T:T,MATCH(C5204,Listi!U:U,0)))</f>
        <v xml:space="preserve">Stapi  </v>
      </c>
      <c r="C5204" t="s">
        <v>209</v>
      </c>
      <c r="D5204" t="s">
        <v>211</v>
      </c>
      <c r="E5204" t="s">
        <v>276</v>
      </c>
      <c r="F5204" s="8" t="s">
        <v>61</v>
      </c>
      <c r="G5204" s="8" t="s">
        <v>417</v>
      </c>
      <c r="H5204" t="s">
        <v>62</v>
      </c>
      <c r="K5204" s="20">
        <v>0</v>
      </c>
      <c r="L5204" s="7">
        <v>5710890273</v>
      </c>
      <c r="M5204" s="7">
        <v>262001316</v>
      </c>
      <c r="N5204" s="7">
        <v>164209410</v>
      </c>
      <c r="O5204" s="20" t="str">
        <f t="shared" si="164"/>
        <v/>
      </c>
    </row>
    <row r="5205" spans="1:15">
      <c r="A5205" s="20" t="str">
        <f t="shared" si="165"/>
        <v>Stapi lífeyrissjóðurSafn III</v>
      </c>
      <c r="B5205" s="20" t="str">
        <f>_xlfn.IFNA(INDEX(Listi!$AI:$AI,MATCH(C5205,Listi!$AJ:$AJ,0)),INDEX(Listi!T:T,MATCH(C5205,Listi!U:U,0)))</f>
        <v xml:space="preserve">Stapi  </v>
      </c>
      <c r="C5205" t="s">
        <v>209</v>
      </c>
      <c r="D5205" t="s">
        <v>212</v>
      </c>
      <c r="E5205" t="s">
        <v>276</v>
      </c>
      <c r="F5205" s="8" t="s">
        <v>61</v>
      </c>
      <c r="G5205" s="8" t="s">
        <v>417</v>
      </c>
      <c r="H5205" t="s">
        <v>62</v>
      </c>
      <c r="K5205" s="20">
        <v>0</v>
      </c>
      <c r="L5205" s="7">
        <v>268100084</v>
      </c>
      <c r="M5205" s="7">
        <v>24388890</v>
      </c>
      <c r="N5205" s="7">
        <v>9886128</v>
      </c>
      <c r="O5205" s="20" t="str">
        <f t="shared" si="164"/>
        <v/>
      </c>
    </row>
    <row r="5206" spans="1:15">
      <c r="A5206" s="20" t="str">
        <f t="shared" si="165"/>
        <v>Stapi lífeyrissjóðurTryggingardeild</v>
      </c>
      <c r="B5206" s="20" t="str">
        <f>_xlfn.IFNA(INDEX(Listi!$AI:$AI,MATCH(C5206,Listi!$AJ:$AJ,0)),INDEX(Listi!T:T,MATCH(C5206,Listi!U:U,0)))</f>
        <v xml:space="preserve">Stapi  </v>
      </c>
      <c r="C5206" t="s">
        <v>209</v>
      </c>
      <c r="D5206" t="s">
        <v>213</v>
      </c>
      <c r="E5206" t="s">
        <v>275</v>
      </c>
      <c r="F5206" s="8" t="s">
        <v>61</v>
      </c>
      <c r="G5206" s="8" t="s">
        <v>417</v>
      </c>
      <c r="H5206" t="s">
        <v>62</v>
      </c>
      <c r="K5206" s="190">
        <v>4.8899999999999997</v>
      </c>
      <c r="L5206" s="7">
        <v>348661724246</v>
      </c>
      <c r="M5206" s="7">
        <v>13807615154</v>
      </c>
      <c r="N5206" s="7">
        <v>7912918911</v>
      </c>
      <c r="O5206" s="20" t="str">
        <f t="shared" si="164"/>
        <v/>
      </c>
    </row>
    <row r="5207" spans="1:15">
      <c r="A5207" s="20" t="str">
        <f t="shared" si="165"/>
        <v>Stapi lífeyrissjóðurVarfærnasafnið</v>
      </c>
      <c r="B5207" s="20" t="str">
        <f>_xlfn.IFNA(INDEX(Listi!$AI:$AI,MATCH(C5207,Listi!$AJ:$AJ,0)),INDEX(Listi!T:T,MATCH(C5207,Listi!U:U,0)))</f>
        <v xml:space="preserve">Stapi  </v>
      </c>
      <c r="C5207" t="s">
        <v>209</v>
      </c>
      <c r="D5207" t="s">
        <v>392</v>
      </c>
      <c r="E5207" t="s">
        <v>276</v>
      </c>
      <c r="F5207" s="8" t="s">
        <v>61</v>
      </c>
      <c r="G5207" s="8" t="s">
        <v>417</v>
      </c>
      <c r="H5207" t="s">
        <v>62</v>
      </c>
      <c r="K5207" s="20">
        <v>0</v>
      </c>
      <c r="L5207" s="7">
        <v>471986044</v>
      </c>
      <c r="M5207" s="7">
        <v>137399159</v>
      </c>
      <c r="N5207" s="7">
        <v>6994496</v>
      </c>
      <c r="O5207" s="20" t="str">
        <f t="shared" si="164"/>
        <v/>
      </c>
    </row>
    <row r="5208" spans="1:15">
      <c r="A5208" s="20" t="str">
        <f t="shared" si="165"/>
        <v>Almenni lífeyrissjóðurinnÆvisafn I</v>
      </c>
      <c r="B5208" s="20" t="str">
        <f>_xlfn.IFNA(INDEX(Listi!$AI:$AI,MATCH(C5208,Listi!$AJ:$AJ,0)),INDEX(Listi!T:T,MATCH(C5208,Listi!U:U,0)))</f>
        <v xml:space="preserve">Almenni </v>
      </c>
      <c r="C5208" t="s">
        <v>0</v>
      </c>
      <c r="D5208" t="s">
        <v>202</v>
      </c>
      <c r="E5208" t="s">
        <v>276</v>
      </c>
      <c r="F5208" s="8" t="s">
        <v>63</v>
      </c>
      <c r="G5208" s="8" t="s">
        <v>405</v>
      </c>
      <c r="H5208" t="s">
        <v>64</v>
      </c>
      <c r="K5208" s="20">
        <v>0</v>
      </c>
      <c r="L5208" s="7">
        <v>43068273823</v>
      </c>
      <c r="M5208" s="7">
        <v>4413720640</v>
      </c>
      <c r="N5208" s="7">
        <v>641257097</v>
      </c>
      <c r="O5208" s="20" t="str">
        <f t="shared" si="164"/>
        <v/>
      </c>
    </row>
    <row r="5209" spans="1:15">
      <c r="A5209" s="20" t="str">
        <f t="shared" si="165"/>
        <v>Almenni lífeyrissjóðurinnÆvisafn II</v>
      </c>
      <c r="B5209" s="20" t="str">
        <f>_xlfn.IFNA(INDEX(Listi!$AI:$AI,MATCH(C5209,Listi!$AJ:$AJ,0)),INDEX(Listi!T:T,MATCH(C5209,Listi!U:U,0)))</f>
        <v xml:space="preserve">Almenni </v>
      </c>
      <c r="C5209" t="s">
        <v>0</v>
      </c>
      <c r="D5209" t="s">
        <v>203</v>
      </c>
      <c r="E5209" t="s">
        <v>276</v>
      </c>
      <c r="F5209" t="s">
        <v>63</v>
      </c>
      <c r="G5209" s="8" t="s">
        <v>405</v>
      </c>
      <c r="H5209" t="s">
        <v>64</v>
      </c>
      <c r="K5209" s="20">
        <v>0</v>
      </c>
      <c r="L5209" s="7">
        <v>86460235807</v>
      </c>
      <c r="M5209" s="7">
        <v>3970537445</v>
      </c>
      <c r="N5209" s="7">
        <v>1539034493</v>
      </c>
      <c r="O5209" s="20" t="str">
        <f t="shared" si="164"/>
        <v/>
      </c>
    </row>
    <row r="5210" spans="1:15">
      <c r="A5210" s="20" t="str">
        <f t="shared" si="165"/>
        <v>Almenni lífeyrissjóðurinnÆvisafn III</v>
      </c>
      <c r="B5210" s="20" t="str">
        <f>_xlfn.IFNA(INDEX(Listi!$AI:$AI,MATCH(C5210,Listi!$AJ:$AJ,0)),INDEX(Listi!T:T,MATCH(C5210,Listi!U:U,0)))</f>
        <v xml:space="preserve">Almenni </v>
      </c>
      <c r="C5210" t="s">
        <v>0</v>
      </c>
      <c r="D5210" t="s">
        <v>204</v>
      </c>
      <c r="E5210" t="s">
        <v>276</v>
      </c>
      <c r="F5210" t="s">
        <v>63</v>
      </c>
      <c r="G5210" s="8" t="s">
        <v>405</v>
      </c>
      <c r="H5210" t="s">
        <v>64</v>
      </c>
      <c r="K5210" s="189">
        <v>12.9</v>
      </c>
      <c r="L5210" s="7">
        <v>33890180699</v>
      </c>
      <c r="M5210" s="7">
        <v>1571509194</v>
      </c>
      <c r="N5210" s="7">
        <v>920421683</v>
      </c>
      <c r="O5210" s="20" t="str">
        <f t="shared" si="164"/>
        <v/>
      </c>
    </row>
    <row r="5211" spans="1:15">
      <c r="A5211" s="20" t="str">
        <f t="shared" si="165"/>
        <v>Almenni lífeyrissjóðurinnHúsnæðissafn</v>
      </c>
      <c r="B5211" s="20" t="str">
        <f>_xlfn.IFNA(INDEX(Listi!$AI:$AI,MATCH(C5211,Listi!$AJ:$AJ,0)),INDEX(Listi!T:T,MATCH(C5211,Listi!U:U,0)))</f>
        <v xml:space="preserve">Almenni </v>
      </c>
      <c r="C5211" t="s">
        <v>0</v>
      </c>
      <c r="D5211" t="s">
        <v>315</v>
      </c>
      <c r="E5211" t="s">
        <v>276</v>
      </c>
      <c r="F5211" t="s">
        <v>63</v>
      </c>
      <c r="G5211" s="8" t="s">
        <v>405</v>
      </c>
      <c r="H5211" t="s">
        <v>64</v>
      </c>
      <c r="K5211" s="20">
        <v>0</v>
      </c>
      <c r="L5211" s="7">
        <v>487895879</v>
      </c>
      <c r="M5211" s="7">
        <v>166428361</v>
      </c>
      <c r="N5211" s="7">
        <v>18080096</v>
      </c>
      <c r="O5211" s="20" t="str">
        <f t="shared" si="164"/>
        <v/>
      </c>
    </row>
    <row r="5212" spans="1:15">
      <c r="A5212" s="20" t="str">
        <f t="shared" si="165"/>
        <v>Almenni lífeyrissjóðurinnInnlánssafn</v>
      </c>
      <c r="B5212" s="20" t="str">
        <f>_xlfn.IFNA(INDEX(Listi!$AI:$AI,MATCH(C5212,Listi!$AJ:$AJ,0)),INDEX(Listi!T:T,MATCH(C5212,Listi!U:U,0)))</f>
        <v xml:space="preserve">Almenni </v>
      </c>
      <c r="C5212" t="s">
        <v>0</v>
      </c>
      <c r="D5212" t="s">
        <v>1</v>
      </c>
      <c r="E5212" t="s">
        <v>276</v>
      </c>
      <c r="F5212" t="s">
        <v>63</v>
      </c>
      <c r="G5212" s="8" t="s">
        <v>405</v>
      </c>
      <c r="H5212" t="s">
        <v>64</v>
      </c>
      <c r="K5212" s="20">
        <v>100</v>
      </c>
      <c r="L5212" s="7">
        <v>26587944379</v>
      </c>
      <c r="M5212" s="7">
        <v>1016779991</v>
      </c>
      <c r="N5212" s="7">
        <v>1031869724</v>
      </c>
      <c r="O5212" s="20" t="str">
        <f t="shared" si="164"/>
        <v/>
      </c>
    </row>
    <row r="5213" spans="1:15">
      <c r="A5213" s="20" t="str">
        <f t="shared" si="165"/>
        <v>Almenni lífeyrissjóðurinnRíkissafn langt</v>
      </c>
      <c r="B5213" s="20" t="str">
        <f>_xlfn.IFNA(INDEX(Listi!$AI:$AI,MATCH(C5213,Listi!$AJ:$AJ,0)),INDEX(Listi!T:T,MATCH(C5213,Listi!U:U,0)))</f>
        <v xml:space="preserve">Almenni </v>
      </c>
      <c r="C5213" t="s">
        <v>0</v>
      </c>
      <c r="D5213" t="s">
        <v>199</v>
      </c>
      <c r="E5213" t="s">
        <v>276</v>
      </c>
      <c r="F5213" t="s">
        <v>63</v>
      </c>
      <c r="G5213" s="8" t="s">
        <v>405</v>
      </c>
      <c r="H5213" t="s">
        <v>64</v>
      </c>
      <c r="K5213" s="20">
        <v>0</v>
      </c>
      <c r="L5213" s="7">
        <v>1193680171</v>
      </c>
      <c r="M5213" s="7">
        <v>61272573</v>
      </c>
      <c r="N5213" s="7">
        <v>40105929</v>
      </c>
      <c r="O5213" s="20" t="str">
        <f t="shared" si="164"/>
        <v/>
      </c>
    </row>
    <row r="5214" spans="1:15">
      <c r="A5214" s="20" t="str">
        <f t="shared" si="165"/>
        <v>Almenni lífeyrissjóðurinnRíkissafn stutt</v>
      </c>
      <c r="B5214" s="20" t="str">
        <f>_xlfn.IFNA(INDEX(Listi!$AI:$AI,MATCH(C5214,Listi!$AJ:$AJ,0)),INDEX(Listi!T:T,MATCH(C5214,Listi!U:U,0)))</f>
        <v xml:space="preserve">Almenni </v>
      </c>
      <c r="C5214" t="s">
        <v>0</v>
      </c>
      <c r="D5214" t="s">
        <v>200</v>
      </c>
      <c r="E5214" t="s">
        <v>276</v>
      </c>
      <c r="F5214" t="s">
        <v>63</v>
      </c>
      <c r="G5214" s="8" t="s">
        <v>405</v>
      </c>
      <c r="H5214" t="s">
        <v>64</v>
      </c>
      <c r="K5214" s="20">
        <v>0</v>
      </c>
      <c r="L5214" s="7">
        <v>541893627</v>
      </c>
      <c r="M5214" s="7">
        <v>20423158</v>
      </c>
      <c r="N5214" s="7">
        <v>14899899</v>
      </c>
      <c r="O5214" s="20" t="str">
        <f t="shared" si="164"/>
        <v/>
      </c>
    </row>
    <row r="5215" spans="1:15">
      <c r="A5215" s="20" t="str">
        <f t="shared" si="165"/>
        <v>Almenni lífeyrissjóðurinnTryggingadeild</v>
      </c>
      <c r="B5215" s="20" t="str">
        <f>_xlfn.IFNA(INDEX(Listi!$AI:$AI,MATCH(C5215,Listi!$AJ:$AJ,0)),INDEX(Listi!T:T,MATCH(C5215,Listi!U:U,0)))</f>
        <v xml:space="preserve">Almenni </v>
      </c>
      <c r="C5215" t="s">
        <v>0</v>
      </c>
      <c r="D5215" t="s">
        <v>201</v>
      </c>
      <c r="E5215" t="s">
        <v>275</v>
      </c>
      <c r="F5215" t="s">
        <v>63</v>
      </c>
      <c r="G5215" s="8" t="s">
        <v>405</v>
      </c>
      <c r="H5215" t="s">
        <v>64</v>
      </c>
      <c r="K5215" s="20">
        <v>0</v>
      </c>
      <c r="L5215" s="7">
        <v>174784296254</v>
      </c>
      <c r="M5215" s="7">
        <v>7497244534</v>
      </c>
      <c r="N5215" s="7">
        <v>3057046932</v>
      </c>
      <c r="O5215" s="20" t="str">
        <f t="shared" si="164"/>
        <v/>
      </c>
    </row>
    <row r="5216" spans="1:15">
      <c r="A5216" s="20" t="str">
        <f t="shared" si="165"/>
        <v>Arion banki hf.Erlend hlutabréf</v>
      </c>
      <c r="B5216" s="20" t="str">
        <f>_xlfn.IFNA(INDEX(Listi!$AI:$AI,MATCH(C5216,Listi!$AJ:$AJ,0)),INDEX(Listi!T:T,MATCH(C5216,Listi!U:U,0)))</f>
        <v xml:space="preserve">Arion banki </v>
      </c>
      <c r="C5216" t="s">
        <v>214</v>
      </c>
      <c r="D5216" t="s">
        <v>215</v>
      </c>
      <c r="E5216" t="s">
        <v>276</v>
      </c>
      <c r="F5216" t="s">
        <v>63</v>
      </c>
      <c r="G5216" s="8" t="s">
        <v>405</v>
      </c>
      <c r="H5216" t="s">
        <v>64</v>
      </c>
      <c r="K5216" s="20">
        <v>0</v>
      </c>
      <c r="L5216" s="7">
        <v>1149685000</v>
      </c>
      <c r="M5216" s="7">
        <v>49095000</v>
      </c>
      <c r="N5216" s="7">
        <v>10876000</v>
      </c>
      <c r="O5216" s="20" t="str">
        <f t="shared" si="164"/>
        <v/>
      </c>
    </row>
    <row r="5217" spans="1:15">
      <c r="A5217" s="20" t="str">
        <f t="shared" si="165"/>
        <v>Arion banki hf.Innlend skuldabréf</v>
      </c>
      <c r="B5217" s="20" t="str">
        <f>_xlfn.IFNA(INDEX(Listi!$AI:$AI,MATCH(C5217,Listi!$AJ:$AJ,0)),INDEX(Listi!T:T,MATCH(C5217,Listi!U:U,0)))</f>
        <v xml:space="preserve">Arion banki </v>
      </c>
      <c r="C5217" t="s">
        <v>214</v>
      </c>
      <c r="D5217" t="s">
        <v>216</v>
      </c>
      <c r="E5217" t="s">
        <v>276</v>
      </c>
      <c r="F5217" t="s">
        <v>63</v>
      </c>
      <c r="G5217" s="8" t="s">
        <v>405</v>
      </c>
      <c r="H5217" t="s">
        <v>64</v>
      </c>
      <c r="K5217" s="20">
        <v>0</v>
      </c>
      <c r="L5217" s="7">
        <v>4446434000</v>
      </c>
      <c r="M5217" s="7">
        <v>344234000</v>
      </c>
      <c r="N5217" s="7">
        <v>44793000</v>
      </c>
      <c r="O5217" s="20" t="str">
        <f t="shared" si="164"/>
        <v/>
      </c>
    </row>
    <row r="5218" spans="1:15">
      <c r="A5218" s="20" t="str">
        <f t="shared" si="165"/>
        <v>Arion banki hf.Lífeyrisauki L1</v>
      </c>
      <c r="B5218" s="20" t="str">
        <f>_xlfn.IFNA(INDEX(Listi!$AI:$AI,MATCH(C5218,Listi!$AJ:$AJ,0)),INDEX(Listi!T:T,MATCH(C5218,Listi!U:U,0)))</f>
        <v xml:space="preserve">Arion banki </v>
      </c>
      <c r="C5218" t="s">
        <v>214</v>
      </c>
      <c r="D5218" t="s">
        <v>377</v>
      </c>
      <c r="E5218" t="s">
        <v>276</v>
      </c>
      <c r="F5218" t="s">
        <v>63</v>
      </c>
      <c r="G5218" s="8" t="s">
        <v>405</v>
      </c>
      <c r="H5218" t="s">
        <v>64</v>
      </c>
      <c r="K5218" s="20">
        <v>0</v>
      </c>
      <c r="L5218" s="7">
        <v>5887942000</v>
      </c>
      <c r="M5218" s="7">
        <v>1011885000</v>
      </c>
      <c r="N5218" s="7">
        <v>34615000</v>
      </c>
      <c r="O5218" s="20" t="str">
        <f t="shared" si="164"/>
        <v/>
      </c>
    </row>
    <row r="5219" spans="1:15">
      <c r="A5219" s="20" t="str">
        <f t="shared" si="165"/>
        <v>Arion banki hf.Lífeyrisauki L2</v>
      </c>
      <c r="B5219" s="20" t="str">
        <f>_xlfn.IFNA(INDEX(Listi!$AI:$AI,MATCH(C5219,Listi!$AJ:$AJ,0)),INDEX(Listi!T:T,MATCH(C5219,Listi!U:U,0)))</f>
        <v xml:space="preserve">Arion banki </v>
      </c>
      <c r="C5219" t="s">
        <v>214</v>
      </c>
      <c r="D5219" t="s">
        <v>372</v>
      </c>
      <c r="E5219" t="s">
        <v>276</v>
      </c>
      <c r="F5219" s="8" t="s">
        <v>63</v>
      </c>
      <c r="G5219" s="8" t="s">
        <v>405</v>
      </c>
      <c r="H5219" t="s">
        <v>64</v>
      </c>
      <c r="K5219" s="20">
        <v>0</v>
      </c>
      <c r="L5219" s="7">
        <v>21366380000</v>
      </c>
      <c r="M5219" s="7">
        <v>1613513000</v>
      </c>
      <c r="N5219" s="7">
        <v>92085000</v>
      </c>
      <c r="O5219" s="20" t="str">
        <f t="shared" si="164"/>
        <v/>
      </c>
    </row>
    <row r="5220" spans="1:15">
      <c r="A5220" s="20" t="str">
        <f t="shared" si="165"/>
        <v>Arion banki hf.Lífeyrisauki L3</v>
      </c>
      <c r="B5220" s="20" t="str">
        <f>_xlfn.IFNA(INDEX(Listi!$AI:$AI,MATCH(C5220,Listi!$AJ:$AJ,0)),INDEX(Listi!T:T,MATCH(C5220,Listi!U:U,0)))</f>
        <v xml:space="preserve">Arion banki </v>
      </c>
      <c r="C5220" t="s">
        <v>214</v>
      </c>
      <c r="D5220" t="s">
        <v>371</v>
      </c>
      <c r="E5220" t="s">
        <v>276</v>
      </c>
      <c r="F5220" s="8" t="s">
        <v>63</v>
      </c>
      <c r="G5220" s="8" t="s">
        <v>405</v>
      </c>
      <c r="H5220" t="s">
        <v>64</v>
      </c>
      <c r="K5220" s="20">
        <v>0</v>
      </c>
      <c r="L5220" s="7">
        <v>29714848000</v>
      </c>
      <c r="M5220" s="7">
        <v>2122481000</v>
      </c>
      <c r="N5220" s="7">
        <v>129566000</v>
      </c>
      <c r="O5220" s="20" t="str">
        <f t="shared" si="164"/>
        <v/>
      </c>
    </row>
    <row r="5221" spans="1:15">
      <c r="A5221" s="20" t="str">
        <f t="shared" si="165"/>
        <v>Arion banki hf.Lífeyrisauki L4</v>
      </c>
      <c r="B5221" s="20" t="str">
        <f>_xlfn.IFNA(INDEX(Listi!$AI:$AI,MATCH(C5221,Listi!$AJ:$AJ,0)),INDEX(Listi!T:T,MATCH(C5221,Listi!U:U,0)))</f>
        <v xml:space="preserve">Arion banki </v>
      </c>
      <c r="C5221" t="s">
        <v>214</v>
      </c>
      <c r="D5221" t="s">
        <v>587</v>
      </c>
      <c r="E5221" t="s">
        <v>276</v>
      </c>
      <c r="F5221" s="8" t="s">
        <v>63</v>
      </c>
      <c r="G5221" s="8" t="s">
        <v>405</v>
      </c>
      <c r="H5221" t="s">
        <v>64</v>
      </c>
      <c r="K5221" s="20">
        <v>0</v>
      </c>
      <c r="L5221" s="7">
        <v>19306242000</v>
      </c>
      <c r="M5221" s="7">
        <v>1346647000</v>
      </c>
      <c r="N5221" s="7">
        <v>388052000</v>
      </c>
      <c r="O5221" s="20" t="str">
        <f t="shared" si="164"/>
        <v/>
      </c>
    </row>
    <row r="5222" spans="1:15">
      <c r="A5222" s="20" t="str">
        <f t="shared" si="165"/>
        <v>Arion banki hf.Lífeyrisauki L5</v>
      </c>
      <c r="B5222" s="20" t="str">
        <f>_xlfn.IFNA(INDEX(Listi!$AI:$AI,MATCH(C5222,Listi!$AJ:$AJ,0)),INDEX(Listi!T:T,MATCH(C5222,Listi!U:U,0)))</f>
        <v xml:space="preserve">Arion banki </v>
      </c>
      <c r="C5222" t="s">
        <v>214</v>
      </c>
      <c r="D5222" t="s">
        <v>369</v>
      </c>
      <c r="E5222" t="s">
        <v>276</v>
      </c>
      <c r="F5222" s="8" t="s">
        <v>63</v>
      </c>
      <c r="G5222" s="8" t="s">
        <v>405</v>
      </c>
      <c r="H5222" t="s">
        <v>64</v>
      </c>
      <c r="K5222" s="20">
        <v>0</v>
      </c>
      <c r="L5222" s="7">
        <v>44858554000</v>
      </c>
      <c r="M5222" s="7">
        <v>4018833000</v>
      </c>
      <c r="N5222" s="7">
        <v>933672000</v>
      </c>
      <c r="O5222" s="20" t="str">
        <f t="shared" si="164"/>
        <v/>
      </c>
    </row>
    <row r="5223" spans="1:15">
      <c r="A5223" s="20" t="str">
        <f t="shared" si="165"/>
        <v>Birta lífeyrissjóðurBlönduð leið</v>
      </c>
      <c r="B5223" s="20" t="str">
        <f>_xlfn.IFNA(INDEX(Listi!$AI:$AI,MATCH(C5223,Listi!$AJ:$AJ,0)),INDEX(Listi!T:T,MATCH(C5223,Listi!U:U,0)))</f>
        <v xml:space="preserve">Birta  </v>
      </c>
      <c r="C5223" t="s">
        <v>298</v>
      </c>
      <c r="D5223" t="s">
        <v>314</v>
      </c>
      <c r="E5223" t="s">
        <v>276</v>
      </c>
      <c r="F5223" t="s">
        <v>63</v>
      </c>
      <c r="G5223" s="8" t="s">
        <v>405</v>
      </c>
      <c r="H5223" t="s">
        <v>64</v>
      </c>
      <c r="K5223" s="20">
        <v>0</v>
      </c>
      <c r="L5223" s="7">
        <v>6929716201</v>
      </c>
      <c r="M5223" s="7">
        <v>253995298</v>
      </c>
      <c r="N5223" s="7">
        <v>139753585</v>
      </c>
      <c r="O5223" s="20" t="str">
        <f t="shared" si="164"/>
        <v/>
      </c>
    </row>
    <row r="5224" spans="1:15">
      <c r="A5224" s="20" t="str">
        <f t="shared" si="165"/>
        <v>Birta lífeyrissjóðurInnlánsleið</v>
      </c>
      <c r="B5224" s="20" t="str">
        <f>_xlfn.IFNA(INDEX(Listi!$AI:$AI,MATCH(C5224,Listi!$AJ:$AJ,0)),INDEX(Listi!T:T,MATCH(C5224,Listi!U:U,0)))</f>
        <v xml:space="preserve">Birta  </v>
      </c>
      <c r="C5224" t="s">
        <v>298</v>
      </c>
      <c r="D5224" t="s">
        <v>208</v>
      </c>
      <c r="E5224" t="s">
        <v>276</v>
      </c>
      <c r="F5224" t="s">
        <v>63</v>
      </c>
      <c r="G5224" s="8" t="s">
        <v>405</v>
      </c>
      <c r="H5224" t="s">
        <v>64</v>
      </c>
      <c r="K5224" s="20">
        <v>0</v>
      </c>
      <c r="L5224" s="7">
        <v>4108971332</v>
      </c>
      <c r="M5224" s="7">
        <v>264842424</v>
      </c>
      <c r="N5224" s="7">
        <v>174324836</v>
      </c>
      <c r="O5224" s="20" t="str">
        <f t="shared" si="164"/>
        <v/>
      </c>
    </row>
    <row r="5225" spans="1:15">
      <c r="A5225" s="20" t="str">
        <f t="shared" si="165"/>
        <v>Birta lífeyrissjóðurSamtryggingardeild</v>
      </c>
      <c r="B5225" s="20" t="str">
        <f>_xlfn.IFNA(INDEX(Listi!$AI:$AI,MATCH(C5225,Listi!$AJ:$AJ,0)),INDEX(Listi!T:T,MATCH(C5225,Listi!U:U,0)))</f>
        <v xml:space="preserve">Birta  </v>
      </c>
      <c r="C5225" t="s">
        <v>298</v>
      </c>
      <c r="D5225" t="s">
        <v>205</v>
      </c>
      <c r="E5225" t="s">
        <v>275</v>
      </c>
      <c r="F5225" t="s">
        <v>63</v>
      </c>
      <c r="G5225" s="8" t="s">
        <v>405</v>
      </c>
      <c r="H5225" t="s">
        <v>64</v>
      </c>
      <c r="K5225" s="20">
        <v>0</v>
      </c>
      <c r="L5225" s="7">
        <v>549755105944</v>
      </c>
      <c r="M5225" s="7">
        <v>18480897961</v>
      </c>
      <c r="N5225" s="7">
        <v>14075814006</v>
      </c>
      <c r="O5225" s="20" t="str">
        <f t="shared" si="164"/>
        <v/>
      </c>
    </row>
    <row r="5226" spans="1:15">
      <c r="A5226" s="20" t="str">
        <f t="shared" si="165"/>
        <v>Birta lífeyrissjóðurSkuldabréfaleið</v>
      </c>
      <c r="B5226" s="20" t="str">
        <f>_xlfn.IFNA(INDEX(Listi!$AI:$AI,MATCH(C5226,Listi!$AJ:$AJ,0)),INDEX(Listi!T:T,MATCH(C5226,Listi!U:U,0)))</f>
        <v xml:space="preserve">Birta  </v>
      </c>
      <c r="C5226" t="s">
        <v>298</v>
      </c>
      <c r="D5226" t="s">
        <v>313</v>
      </c>
      <c r="E5226" t="s">
        <v>276</v>
      </c>
      <c r="F5226" t="s">
        <v>63</v>
      </c>
      <c r="G5226" s="8" t="s">
        <v>405</v>
      </c>
      <c r="H5226" t="s">
        <v>64</v>
      </c>
      <c r="K5226" s="20">
        <v>0</v>
      </c>
      <c r="L5226" s="7">
        <v>8522374478</v>
      </c>
      <c r="M5226" s="7">
        <v>391005163</v>
      </c>
      <c r="N5226" s="7">
        <v>218104877</v>
      </c>
      <c r="O5226" s="20" t="str">
        <f t="shared" si="164"/>
        <v/>
      </c>
    </row>
    <row r="5227" spans="1:15">
      <c r="A5227" s="20" t="str">
        <f t="shared" si="165"/>
        <v>Birta lífeyrissjóðurTilgreind séreign</v>
      </c>
      <c r="B5227" s="20" t="str">
        <f>_xlfn.IFNA(INDEX(Listi!$AI:$AI,MATCH(C5227,Listi!$AJ:$AJ,0)),INDEX(Listi!T:T,MATCH(C5227,Listi!U:U,0)))</f>
        <v xml:space="preserve">Birta  </v>
      </c>
      <c r="C5227" t="s">
        <v>298</v>
      </c>
      <c r="D5227" t="s">
        <v>312</v>
      </c>
      <c r="E5227" t="s">
        <v>276</v>
      </c>
      <c r="F5227" t="s">
        <v>63</v>
      </c>
      <c r="G5227" s="8" t="s">
        <v>405</v>
      </c>
      <c r="H5227" t="s">
        <v>64</v>
      </c>
      <c r="K5227" s="20">
        <v>0</v>
      </c>
      <c r="L5227" s="7">
        <v>2234420297</v>
      </c>
      <c r="M5227" s="7">
        <v>511871981</v>
      </c>
      <c r="N5227" s="7">
        <v>36000223</v>
      </c>
      <c r="O5227" s="20" t="str">
        <f t="shared" si="164"/>
        <v/>
      </c>
    </row>
    <row r="5228" spans="1:15">
      <c r="A5228" s="20" t="str">
        <f t="shared" si="165"/>
        <v>Brú Lífeyrissjóður starfsmanna sveitarfélagaA-deild</v>
      </c>
      <c r="B5228" s="20" t="str">
        <f>_xlfn.IFNA(INDEX(Listi!$AI:$AI,MATCH(C5228,Listi!$AJ:$AJ,0)),INDEX(Listi!T:T,MATCH(C5228,Listi!U:U,0)))</f>
        <v>Brú</v>
      </c>
      <c r="C5228" t="s">
        <v>217</v>
      </c>
      <c r="D5228" t="s">
        <v>257</v>
      </c>
      <c r="E5228" t="s">
        <v>275</v>
      </c>
      <c r="F5228" s="8" t="s">
        <v>63</v>
      </c>
      <c r="G5228" s="8" t="s">
        <v>405</v>
      </c>
      <c r="H5228" t="s">
        <v>64</v>
      </c>
      <c r="K5228" s="20">
        <v>0</v>
      </c>
      <c r="L5228" s="7">
        <v>270469177889</v>
      </c>
      <c r="M5228" s="7">
        <v>13987858077</v>
      </c>
      <c r="N5228" s="7">
        <v>4793072329</v>
      </c>
      <c r="O5228" s="20" t="str">
        <f t="shared" si="164"/>
        <v/>
      </c>
    </row>
    <row r="5229" spans="1:15">
      <c r="A5229" s="20" t="str">
        <f t="shared" si="165"/>
        <v>Brú Lífeyrissjóður starfsmanna sveitarfélagaB-deild</v>
      </c>
      <c r="B5229" s="20" t="str">
        <f>_xlfn.IFNA(INDEX(Listi!$AI:$AI,MATCH(C5229,Listi!$AJ:$AJ,0)),INDEX(Listi!T:T,MATCH(C5229,Listi!U:U,0)))</f>
        <v>Brú</v>
      </c>
      <c r="C5229" t="s">
        <v>217</v>
      </c>
      <c r="D5229" t="s">
        <v>218</v>
      </c>
      <c r="E5229" t="s">
        <v>275</v>
      </c>
      <c r="F5229" s="8" t="s">
        <v>63</v>
      </c>
      <c r="G5229" s="8" t="s">
        <v>405</v>
      </c>
      <c r="H5229" t="s">
        <v>64</v>
      </c>
      <c r="K5229" s="20">
        <v>0</v>
      </c>
      <c r="L5229" s="7">
        <v>17004783831</v>
      </c>
      <c r="M5229" s="7">
        <v>119747694</v>
      </c>
      <c r="N5229" s="7">
        <v>3424817406</v>
      </c>
      <c r="O5229" s="20" t="str">
        <f t="shared" si="164"/>
        <v/>
      </c>
    </row>
    <row r="5230" spans="1:15">
      <c r="A5230" s="20" t="str">
        <f t="shared" si="165"/>
        <v>Brú Lífeyrissjóður starfsmanna sveitarfélagaV-deild</v>
      </c>
      <c r="B5230" s="20" t="str">
        <f>_xlfn.IFNA(INDEX(Listi!$AI:$AI,MATCH(C5230,Listi!$AJ:$AJ,0)),INDEX(Listi!T:T,MATCH(C5230,Listi!U:U,0)))</f>
        <v>Brú</v>
      </c>
      <c r="C5230" t="s">
        <v>217</v>
      </c>
      <c r="D5230" t="s">
        <v>219</v>
      </c>
      <c r="E5230" t="s">
        <v>275</v>
      </c>
      <c r="F5230" s="8" t="s">
        <v>63</v>
      </c>
      <c r="G5230" s="8" t="s">
        <v>405</v>
      </c>
      <c r="H5230" t="s">
        <v>64</v>
      </c>
      <c r="K5230" s="20">
        <v>0</v>
      </c>
      <c r="L5230" s="7">
        <v>54501394986</v>
      </c>
      <c r="M5230" s="7">
        <v>4188513374</v>
      </c>
      <c r="N5230" s="7">
        <v>455519059</v>
      </c>
      <c r="O5230" s="20" t="str">
        <f t="shared" si="164"/>
        <v/>
      </c>
    </row>
    <row r="5231" spans="1:15">
      <c r="A5231" s="20" t="str">
        <f t="shared" si="165"/>
        <v>Eftirlaunasj atvinnuflugmannaSamtryggingardeild</v>
      </c>
      <c r="B5231" s="20" t="str">
        <f>_xlfn.IFNA(INDEX(Listi!$AI:$AI,MATCH(C5231,Listi!$AJ:$AJ,0)),INDEX(Listi!T:T,MATCH(C5231,Listi!U:U,0)))</f>
        <v>EFÍA</v>
      </c>
      <c r="C5231" t="s">
        <v>220</v>
      </c>
      <c r="D5231" t="s">
        <v>205</v>
      </c>
      <c r="E5231" t="s">
        <v>275</v>
      </c>
      <c r="F5231" s="8" t="s">
        <v>63</v>
      </c>
      <c r="G5231" s="8" t="s">
        <v>405</v>
      </c>
      <c r="H5231" t="s">
        <v>64</v>
      </c>
      <c r="K5231" s="20">
        <v>0.05</v>
      </c>
      <c r="L5231" s="7">
        <v>58542663000</v>
      </c>
      <c r="M5231" s="7">
        <v>1477262000</v>
      </c>
      <c r="N5231" s="7">
        <v>1113313000</v>
      </c>
      <c r="O5231" s="20" t="str">
        <f t="shared" si="164"/>
        <v/>
      </c>
    </row>
    <row r="5232" spans="1:15">
      <c r="A5232" s="20" t="str">
        <f t="shared" si="165"/>
        <v>Festa - lífeyrissjóðurSamtryggingardeild</v>
      </c>
      <c r="B5232" s="20" t="str">
        <f>_xlfn.IFNA(INDEX(Listi!$AI:$AI,MATCH(C5232,Listi!$AJ:$AJ,0)),INDEX(Listi!T:T,MATCH(C5232,Listi!U:U,0)))</f>
        <v xml:space="preserve">Festa </v>
      </c>
      <c r="C5232" t="s">
        <v>221</v>
      </c>
      <c r="D5232" t="s">
        <v>205</v>
      </c>
      <c r="E5232" t="s">
        <v>275</v>
      </c>
      <c r="F5232" s="8" t="s">
        <v>63</v>
      </c>
      <c r="G5232" s="8" t="s">
        <v>405</v>
      </c>
      <c r="H5232" t="s">
        <v>64</v>
      </c>
      <c r="K5232" s="20">
        <v>0</v>
      </c>
      <c r="L5232" s="7">
        <v>246318113722</v>
      </c>
      <c r="M5232" s="7">
        <v>11138196907</v>
      </c>
      <c r="N5232" s="7">
        <v>5180938287</v>
      </c>
      <c r="O5232" s="20" t="str">
        <f t="shared" si="164"/>
        <v/>
      </c>
    </row>
    <row r="5233" spans="1:15">
      <c r="A5233" s="20" t="str">
        <f t="shared" si="165"/>
        <v>Festa - lífeyrissjóðurSparnaðarleið I</v>
      </c>
      <c r="B5233" s="20" t="str">
        <f>_xlfn.IFNA(INDEX(Listi!$AI:$AI,MATCH(C5233,Listi!$AJ:$AJ,0)),INDEX(Listi!T:T,MATCH(C5233,Listi!U:U,0)))</f>
        <v xml:space="preserve">Festa </v>
      </c>
      <c r="C5233" t="s">
        <v>221</v>
      </c>
      <c r="D5233" t="s">
        <v>464</v>
      </c>
      <c r="E5233" t="s">
        <v>276</v>
      </c>
      <c r="F5233" t="s">
        <v>63</v>
      </c>
      <c r="G5233" s="8" t="s">
        <v>405</v>
      </c>
      <c r="H5233" t="s">
        <v>64</v>
      </c>
      <c r="K5233" s="20">
        <v>0</v>
      </c>
      <c r="L5233" s="7">
        <v>75585319</v>
      </c>
      <c r="M5233" s="7">
        <v>37671409</v>
      </c>
      <c r="N5233" s="7">
        <v>2063969</v>
      </c>
      <c r="O5233" s="20" t="str">
        <f t="shared" si="164"/>
        <v/>
      </c>
    </row>
    <row r="5234" spans="1:15">
      <c r="A5234" s="20" t="str">
        <f t="shared" si="165"/>
        <v>Festa - lífeyrissjóðurSparnaðarleið II</v>
      </c>
      <c r="B5234" s="20" t="str">
        <f>_xlfn.IFNA(INDEX(Listi!$AI:$AI,MATCH(C5234,Listi!$AJ:$AJ,0)),INDEX(Listi!T:T,MATCH(C5234,Listi!U:U,0)))</f>
        <v xml:space="preserve">Festa </v>
      </c>
      <c r="C5234" t="s">
        <v>221</v>
      </c>
      <c r="D5234" t="s">
        <v>388</v>
      </c>
      <c r="E5234" t="s">
        <v>276</v>
      </c>
      <c r="F5234" t="s">
        <v>63</v>
      </c>
      <c r="G5234" s="8" t="s">
        <v>405</v>
      </c>
      <c r="H5234" t="s">
        <v>64</v>
      </c>
      <c r="K5234" s="20">
        <v>0</v>
      </c>
      <c r="L5234" s="7">
        <v>1113180693</v>
      </c>
      <c r="M5234" s="7">
        <v>134564310</v>
      </c>
      <c r="N5234" s="7">
        <v>19363084</v>
      </c>
      <c r="O5234" s="20" t="str">
        <f t="shared" si="164"/>
        <v/>
      </c>
    </row>
    <row r="5235" spans="1:15">
      <c r="A5235" s="20" t="str">
        <f t="shared" si="165"/>
        <v>Frjálsi lífeyrissjóðurinnDeild/leið I</v>
      </c>
      <c r="B5235" s="20" t="str">
        <f>_xlfn.IFNA(INDEX(Listi!$AI:$AI,MATCH(C5235,Listi!$AJ:$AJ,0)),INDEX(Listi!T:T,MATCH(C5235,Listi!U:U,0)))</f>
        <v xml:space="preserve">Frjálsi </v>
      </c>
      <c r="C5235" t="s">
        <v>222</v>
      </c>
      <c r="D5235" t="s">
        <v>223</v>
      </c>
      <c r="E5235" t="s">
        <v>276</v>
      </c>
      <c r="F5235" t="s">
        <v>63</v>
      </c>
      <c r="G5235" s="8" t="s">
        <v>405</v>
      </c>
      <c r="H5235" t="s">
        <v>64</v>
      </c>
      <c r="K5235" s="20">
        <v>0</v>
      </c>
      <c r="L5235" s="7">
        <v>199278730000</v>
      </c>
      <c r="M5235" s="7">
        <v>10813020000</v>
      </c>
      <c r="N5235" s="7">
        <v>2178012000</v>
      </c>
      <c r="O5235" s="20" t="str">
        <f t="shared" si="164"/>
        <v/>
      </c>
    </row>
    <row r="5236" spans="1:15">
      <c r="A5236" s="20" t="str">
        <f t="shared" si="165"/>
        <v>Frjálsi lífeyrissjóðurinnDeild/leið II</v>
      </c>
      <c r="B5236" s="20" t="str">
        <f>_xlfn.IFNA(INDEX(Listi!$AI:$AI,MATCH(C5236,Listi!$AJ:$AJ,0)),INDEX(Listi!T:T,MATCH(C5236,Listi!U:U,0)))</f>
        <v xml:space="preserve">Frjálsi </v>
      </c>
      <c r="C5236" t="s">
        <v>222</v>
      </c>
      <c r="D5236" t="s">
        <v>224</v>
      </c>
      <c r="E5236" t="s">
        <v>276</v>
      </c>
      <c r="F5236" t="s">
        <v>63</v>
      </c>
      <c r="G5236" s="8" t="s">
        <v>405</v>
      </c>
      <c r="H5236" t="s">
        <v>64</v>
      </c>
      <c r="K5236" s="20">
        <v>0</v>
      </c>
      <c r="L5236" s="7">
        <v>29681370000</v>
      </c>
      <c r="M5236" s="7">
        <v>1864883000</v>
      </c>
      <c r="N5236" s="7">
        <v>401735000</v>
      </c>
      <c r="O5236" s="20" t="str">
        <f t="shared" si="164"/>
        <v/>
      </c>
    </row>
    <row r="5237" spans="1:15">
      <c r="A5237" s="20" t="str">
        <f t="shared" si="165"/>
        <v>Frjálsi lífeyrissjóðurinnDeild/leið III</v>
      </c>
      <c r="B5237" s="20" t="str">
        <f>_xlfn.IFNA(INDEX(Listi!$AI:$AI,MATCH(C5237,Listi!$AJ:$AJ,0)),INDEX(Listi!T:T,MATCH(C5237,Listi!U:U,0)))</f>
        <v xml:space="preserve">Frjálsi </v>
      </c>
      <c r="C5237" t="s">
        <v>222</v>
      </c>
      <c r="D5237" t="s">
        <v>225</v>
      </c>
      <c r="E5237" t="s">
        <v>276</v>
      </c>
      <c r="F5237" s="8" t="s">
        <v>63</v>
      </c>
      <c r="G5237" s="8" t="s">
        <v>405</v>
      </c>
      <c r="H5237" t="s">
        <v>64</v>
      </c>
      <c r="K5237" s="20">
        <v>0</v>
      </c>
      <c r="L5237" s="7">
        <v>43554797000</v>
      </c>
      <c r="M5237" s="7">
        <v>2564479000</v>
      </c>
      <c r="N5237" s="7">
        <v>1456678000</v>
      </c>
      <c r="O5237" s="20" t="str">
        <f t="shared" si="164"/>
        <v/>
      </c>
    </row>
    <row r="5238" spans="1:15">
      <c r="A5238" s="20" t="str">
        <f t="shared" si="165"/>
        <v>Frjálsi lífeyrissjóðurinnFrjálsi Áhætta</v>
      </c>
      <c r="B5238" s="20" t="str">
        <f>_xlfn.IFNA(INDEX(Listi!$AI:$AI,MATCH(C5238,Listi!$AJ:$AJ,0)),INDEX(Listi!T:T,MATCH(C5238,Listi!U:U,0)))</f>
        <v xml:space="preserve">Frjálsi </v>
      </c>
      <c r="C5238" t="s">
        <v>222</v>
      </c>
      <c r="D5238" t="s">
        <v>226</v>
      </c>
      <c r="E5238" t="s">
        <v>276</v>
      </c>
      <c r="F5238" s="8" t="s">
        <v>63</v>
      </c>
      <c r="G5238" s="8" t="s">
        <v>405</v>
      </c>
      <c r="H5238" t="s">
        <v>64</v>
      </c>
      <c r="K5238" s="20">
        <v>0</v>
      </c>
      <c r="L5238" s="7">
        <v>2707615000</v>
      </c>
      <c r="M5238" s="7">
        <v>335331000</v>
      </c>
      <c r="N5238" s="7">
        <v>1872000</v>
      </c>
      <c r="O5238" s="20" t="str">
        <f t="shared" si="164"/>
        <v/>
      </c>
    </row>
    <row r="5239" spans="1:15">
      <c r="A5239" s="20" t="str">
        <f t="shared" si="165"/>
        <v>Frjálsi lífeyrissjóðurinnSameiginleg deild</v>
      </c>
      <c r="B5239" s="20" t="str">
        <f>_xlfn.IFNA(INDEX(Listi!$AI:$AI,MATCH(C5239,Listi!$AJ:$AJ,0)),INDEX(Listi!T:T,MATCH(C5239,Listi!U:U,0)))</f>
        <v xml:space="preserve">Frjálsi </v>
      </c>
      <c r="C5239" t="s">
        <v>222</v>
      </c>
      <c r="D5239" t="s">
        <v>311</v>
      </c>
      <c r="E5239" t="s">
        <v>276</v>
      </c>
      <c r="F5239" s="8" t="s">
        <v>63</v>
      </c>
      <c r="G5239" s="8" t="s">
        <v>405</v>
      </c>
      <c r="H5239" t="s">
        <v>64</v>
      </c>
      <c r="K5239" s="20">
        <v>0</v>
      </c>
      <c r="L5239" s="7">
        <v>0</v>
      </c>
      <c r="M5239" s="7">
        <v>0</v>
      </c>
      <c r="N5239" s="7">
        <v>0</v>
      </c>
      <c r="O5239" s="20" t="str">
        <f t="shared" si="164"/>
        <v/>
      </c>
    </row>
    <row r="5240" spans="1:15">
      <c r="A5240" s="20" t="str">
        <f t="shared" si="165"/>
        <v>Frjálsi lífeyrissjóðurinnSamtryggingardeild</v>
      </c>
      <c r="B5240" s="20" t="str">
        <f>_xlfn.IFNA(INDEX(Listi!$AI:$AI,MATCH(C5240,Listi!$AJ:$AJ,0)),INDEX(Listi!T:T,MATCH(C5240,Listi!U:U,0)))</f>
        <v xml:space="preserve">Frjálsi </v>
      </c>
      <c r="C5240" t="s">
        <v>222</v>
      </c>
      <c r="D5240" t="s">
        <v>205</v>
      </c>
      <c r="E5240" t="s">
        <v>275</v>
      </c>
      <c r="F5240" s="8" t="s">
        <v>63</v>
      </c>
      <c r="G5240" s="8" t="s">
        <v>405</v>
      </c>
      <c r="H5240" t="s">
        <v>64</v>
      </c>
      <c r="K5240" s="20">
        <v>0</v>
      </c>
      <c r="L5240" s="7">
        <v>127148465000</v>
      </c>
      <c r="M5240" s="7">
        <v>7524433000</v>
      </c>
      <c r="N5240" s="7">
        <v>1254273000</v>
      </c>
      <c r="O5240" s="20" t="str">
        <f t="shared" si="164"/>
        <v/>
      </c>
    </row>
    <row r="5241" spans="1:15">
      <c r="A5241" s="20" t="str">
        <f t="shared" si="165"/>
        <v>Gildi - lífeyrissjóðurFramtíðarsýn 1</v>
      </c>
      <c r="B5241" s="20" t="str">
        <f>_xlfn.IFNA(INDEX(Listi!$AI:$AI,MATCH(C5241,Listi!$AJ:$AJ,0)),INDEX(Listi!T:T,MATCH(C5241,Listi!U:U,0)))</f>
        <v xml:space="preserve">Gildi  </v>
      </c>
      <c r="C5241" t="s">
        <v>227</v>
      </c>
      <c r="D5241" t="s">
        <v>373</v>
      </c>
      <c r="E5241" t="s">
        <v>276</v>
      </c>
      <c r="F5241" s="8" t="s">
        <v>63</v>
      </c>
      <c r="G5241" s="8" t="s">
        <v>405</v>
      </c>
      <c r="H5241" t="s">
        <v>64</v>
      </c>
      <c r="K5241" s="20">
        <v>0</v>
      </c>
      <c r="L5241" s="7">
        <v>3223959491</v>
      </c>
      <c r="M5241" s="7">
        <v>185065371</v>
      </c>
      <c r="N5241" s="7">
        <v>99697779</v>
      </c>
      <c r="O5241" s="20" t="str">
        <f t="shared" si="164"/>
        <v/>
      </c>
    </row>
    <row r="5242" spans="1:15">
      <c r="A5242" s="20" t="str">
        <f t="shared" si="165"/>
        <v>Gildi - lífeyrissjóðurFramtíðarsýn 2</v>
      </c>
      <c r="B5242" s="20" t="str">
        <f>_xlfn.IFNA(INDEX(Listi!$AI:$AI,MATCH(C5242,Listi!$AJ:$AJ,0)),INDEX(Listi!T:T,MATCH(C5242,Listi!U:U,0)))</f>
        <v xml:space="preserve">Gildi  </v>
      </c>
      <c r="C5242" t="s">
        <v>227</v>
      </c>
      <c r="D5242" t="s">
        <v>374</v>
      </c>
      <c r="E5242" t="s">
        <v>276</v>
      </c>
      <c r="F5242" t="s">
        <v>63</v>
      </c>
      <c r="G5242" s="8" t="s">
        <v>405</v>
      </c>
      <c r="H5242" t="s">
        <v>64</v>
      </c>
      <c r="K5242" s="20">
        <v>0</v>
      </c>
      <c r="L5242" s="7">
        <v>3172355810</v>
      </c>
      <c r="M5242" s="7">
        <v>227598529</v>
      </c>
      <c r="N5242" s="7">
        <v>70042741</v>
      </c>
      <c r="O5242" s="20" t="str">
        <f t="shared" si="164"/>
        <v/>
      </c>
    </row>
    <row r="5243" spans="1:15">
      <c r="A5243" s="20" t="str">
        <f t="shared" si="165"/>
        <v>Gildi - lífeyrissjóðurFramtíðarsýn 3</v>
      </c>
      <c r="B5243" s="20" t="str">
        <f>_xlfn.IFNA(INDEX(Listi!$AI:$AI,MATCH(C5243,Listi!$AJ:$AJ,0)),INDEX(Listi!T:T,MATCH(C5243,Listi!U:U,0)))</f>
        <v xml:space="preserve">Gildi  </v>
      </c>
      <c r="C5243" t="s">
        <v>227</v>
      </c>
      <c r="D5243" t="s">
        <v>380</v>
      </c>
      <c r="E5243" t="s">
        <v>276</v>
      </c>
      <c r="F5243" t="s">
        <v>63</v>
      </c>
      <c r="G5243" s="8" t="s">
        <v>405</v>
      </c>
      <c r="H5243" t="s">
        <v>64</v>
      </c>
      <c r="K5243" s="20">
        <v>0</v>
      </c>
      <c r="L5243" s="7">
        <v>1220667693</v>
      </c>
      <c r="M5243" s="7">
        <v>206427664</v>
      </c>
      <c r="N5243" s="7">
        <v>61376636</v>
      </c>
      <c r="O5243" s="20" t="str">
        <f t="shared" si="164"/>
        <v/>
      </c>
    </row>
    <row r="5244" spans="1:15">
      <c r="A5244" s="20" t="str">
        <f t="shared" si="165"/>
        <v>Gildi - lífeyrissjóðurSamtryggingardeild</v>
      </c>
      <c r="B5244" s="20" t="str">
        <f>_xlfn.IFNA(INDEX(Listi!$AI:$AI,MATCH(C5244,Listi!$AJ:$AJ,0)),INDEX(Listi!T:T,MATCH(C5244,Listi!U:U,0)))</f>
        <v xml:space="preserve">Gildi  </v>
      </c>
      <c r="C5244" t="s">
        <v>227</v>
      </c>
      <c r="D5244" t="s">
        <v>205</v>
      </c>
      <c r="E5244" t="s">
        <v>275</v>
      </c>
      <c r="F5244" t="s">
        <v>63</v>
      </c>
      <c r="G5244" s="8" t="s">
        <v>405</v>
      </c>
      <c r="H5244" t="s">
        <v>64</v>
      </c>
      <c r="K5244" s="20">
        <v>0</v>
      </c>
      <c r="L5244" s="7">
        <v>908474103084</v>
      </c>
      <c r="M5244" s="7">
        <v>33404441428</v>
      </c>
      <c r="N5244" s="7">
        <v>20772915594</v>
      </c>
      <c r="O5244" s="20" t="str">
        <f t="shared" si="164"/>
        <v/>
      </c>
    </row>
    <row r="5245" spans="1:15">
      <c r="A5245" s="20" t="str">
        <f t="shared" si="165"/>
        <v>Íslandsbanki hf.Erlend verðbréf</v>
      </c>
      <c r="B5245" s="20" t="str">
        <f>_xlfn.IFNA(INDEX(Listi!$AI:$AI,MATCH(C5245,Listi!$AJ:$AJ,0)),INDEX(Listi!T:T,MATCH(C5245,Listi!U:U,0)))</f>
        <v>Íslandsbanki</v>
      </c>
      <c r="C5245" t="s">
        <v>228</v>
      </c>
      <c r="D5245" t="s">
        <v>229</v>
      </c>
      <c r="E5245" t="s">
        <v>276</v>
      </c>
      <c r="F5245" t="s">
        <v>63</v>
      </c>
      <c r="G5245" s="8" t="s">
        <v>405</v>
      </c>
      <c r="H5245" t="s">
        <v>64</v>
      </c>
      <c r="K5245" s="20">
        <v>0</v>
      </c>
      <c r="L5245" s="7">
        <v>1602556114</v>
      </c>
      <c r="M5245" s="7">
        <v>15640340</v>
      </c>
      <c r="N5245" s="7">
        <v>15279587</v>
      </c>
      <c r="O5245" s="20" t="str">
        <f t="shared" si="164"/>
        <v/>
      </c>
    </row>
    <row r="5246" spans="1:15">
      <c r="A5246" s="20" t="str">
        <f t="shared" si="165"/>
        <v>Íslandsbanki hf.Húsnæðisleið</v>
      </c>
      <c r="B5246" s="20" t="str">
        <f>_xlfn.IFNA(INDEX(Listi!$AI:$AI,MATCH(C5246,Listi!$AJ:$AJ,0)),INDEX(Listi!T:T,MATCH(C5246,Listi!U:U,0)))</f>
        <v>Íslandsbanki</v>
      </c>
      <c r="C5246" t="s">
        <v>228</v>
      </c>
      <c r="D5246" t="s">
        <v>307</v>
      </c>
      <c r="E5246" t="s">
        <v>276</v>
      </c>
      <c r="F5246" t="s">
        <v>63</v>
      </c>
      <c r="G5246" s="8" t="s">
        <v>405</v>
      </c>
      <c r="H5246" t="s">
        <v>64</v>
      </c>
      <c r="K5246" s="20">
        <v>0</v>
      </c>
      <c r="L5246" s="7">
        <v>2334808209</v>
      </c>
      <c r="M5246" s="7">
        <v>1128225985</v>
      </c>
      <c r="N5246" s="7">
        <v>7159457</v>
      </c>
      <c r="O5246" s="20" t="str">
        <f t="shared" si="164"/>
        <v/>
      </c>
    </row>
    <row r="5247" spans="1:15">
      <c r="A5247" s="20" t="str">
        <f t="shared" si="165"/>
        <v>Íslandsbanki hf.Lífeyrisreikningur-óverðtryggður</v>
      </c>
      <c r="B5247" s="20" t="str">
        <f>_xlfn.IFNA(INDEX(Listi!$AI:$AI,MATCH(C5247,Listi!$AJ:$AJ,0)),INDEX(Listi!T:T,MATCH(C5247,Listi!U:U,0)))</f>
        <v>Íslandsbanki</v>
      </c>
      <c r="C5247" t="s">
        <v>228</v>
      </c>
      <c r="D5247" t="s">
        <v>231</v>
      </c>
      <c r="E5247" t="s">
        <v>276</v>
      </c>
      <c r="F5247" t="s">
        <v>63</v>
      </c>
      <c r="G5247" s="8" t="s">
        <v>405</v>
      </c>
      <c r="H5247" t="s">
        <v>64</v>
      </c>
      <c r="K5247" s="20">
        <v>0</v>
      </c>
      <c r="L5247" s="7">
        <v>2506311736</v>
      </c>
      <c r="M5247" s="7">
        <v>879015901</v>
      </c>
      <c r="N5247" s="7">
        <v>95740979</v>
      </c>
      <c r="O5247" s="20" t="str">
        <f t="shared" si="164"/>
        <v/>
      </c>
    </row>
    <row r="5248" spans="1:15">
      <c r="A5248" s="20" t="str">
        <f t="shared" si="165"/>
        <v>Íslandsbanki hf.Lífeyrisreikningur-verðtryggður</v>
      </c>
      <c r="B5248" s="20" t="str">
        <f>_xlfn.IFNA(INDEX(Listi!$AI:$AI,MATCH(C5248,Listi!$AJ:$AJ,0)),INDEX(Listi!T:T,MATCH(C5248,Listi!U:U,0)))</f>
        <v>Íslandsbanki</v>
      </c>
      <c r="C5248" t="s">
        <v>228</v>
      </c>
      <c r="D5248" t="s">
        <v>232</v>
      </c>
      <c r="E5248" t="s">
        <v>276</v>
      </c>
      <c r="F5248" t="s">
        <v>63</v>
      </c>
      <c r="G5248" s="8" t="s">
        <v>405</v>
      </c>
      <c r="H5248" t="s">
        <v>64</v>
      </c>
      <c r="K5248" s="20">
        <v>0</v>
      </c>
      <c r="L5248" s="7">
        <v>35933944171</v>
      </c>
      <c r="M5248" s="7">
        <v>3575627585</v>
      </c>
      <c r="N5248" s="7">
        <v>973599891</v>
      </c>
      <c r="O5248" s="20" t="str">
        <f t="shared" si="164"/>
        <v/>
      </c>
    </row>
    <row r="5249" spans="1:15">
      <c r="A5249" s="20" t="str">
        <f t="shared" si="165"/>
        <v>Íslandsbanki hf.Löng ríkisskuldabréf</v>
      </c>
      <c r="B5249" s="20" t="str">
        <f>_xlfn.IFNA(INDEX(Listi!$AI:$AI,MATCH(C5249,Listi!$AJ:$AJ,0)),INDEX(Listi!T:T,MATCH(C5249,Listi!U:U,0)))</f>
        <v>Íslandsbanki</v>
      </c>
      <c r="C5249" t="s">
        <v>228</v>
      </c>
      <c r="D5249" t="s">
        <v>233</v>
      </c>
      <c r="E5249" t="s">
        <v>276</v>
      </c>
      <c r="F5249" t="s">
        <v>63</v>
      </c>
      <c r="G5249" s="8" t="s">
        <v>405</v>
      </c>
      <c r="H5249" t="s">
        <v>64</v>
      </c>
      <c r="K5249" s="20">
        <v>0</v>
      </c>
      <c r="L5249" s="7">
        <v>753232602</v>
      </c>
      <c r="M5249" s="7">
        <v>52540738</v>
      </c>
      <c r="N5249" s="7">
        <v>25520229</v>
      </c>
      <c r="O5249" s="20" t="str">
        <f t="shared" si="164"/>
        <v/>
      </c>
    </row>
    <row r="5250" spans="1:15">
      <c r="A5250" s="20" t="str">
        <f t="shared" si="165"/>
        <v>Íslandsbanki hf.Stýring A</v>
      </c>
      <c r="B5250" s="20" t="str">
        <f>_xlfn.IFNA(INDEX(Listi!$AI:$AI,MATCH(C5250,Listi!$AJ:$AJ,0)),INDEX(Listi!T:T,MATCH(C5250,Listi!U:U,0)))</f>
        <v>Íslandsbanki</v>
      </c>
      <c r="C5250" t="s">
        <v>228</v>
      </c>
      <c r="D5250" t="s">
        <v>234</v>
      </c>
      <c r="E5250" t="s">
        <v>276</v>
      </c>
      <c r="F5250" t="s">
        <v>63</v>
      </c>
      <c r="G5250" s="8" t="s">
        <v>405</v>
      </c>
      <c r="H5250" t="s">
        <v>64</v>
      </c>
      <c r="K5250" s="20">
        <v>0</v>
      </c>
      <c r="L5250" s="7">
        <v>4133723797</v>
      </c>
      <c r="M5250" s="7">
        <v>215966902</v>
      </c>
      <c r="N5250" s="7">
        <v>124877843</v>
      </c>
      <c r="O5250" s="20" t="str">
        <f t="shared" ref="O5250:O5313" si="166">IFERROR(VLOOKUP(F5250,EhLykill,3,FALSE),"")</f>
        <v/>
      </c>
    </row>
    <row r="5251" spans="1:15">
      <c r="A5251" s="20" t="str">
        <f t="shared" si="165"/>
        <v>Íslandsbanki hf.Stýring B</v>
      </c>
      <c r="B5251" s="20" t="str">
        <f>_xlfn.IFNA(INDEX(Listi!$AI:$AI,MATCH(C5251,Listi!$AJ:$AJ,0)),INDEX(Listi!T:T,MATCH(C5251,Listi!U:U,0)))</f>
        <v>Íslandsbanki</v>
      </c>
      <c r="C5251" t="s">
        <v>228</v>
      </c>
      <c r="D5251" t="s">
        <v>235</v>
      </c>
      <c r="E5251" t="s">
        <v>276</v>
      </c>
      <c r="F5251" t="s">
        <v>63</v>
      </c>
      <c r="G5251" s="8" t="s">
        <v>405</v>
      </c>
      <c r="H5251" t="s">
        <v>64</v>
      </c>
      <c r="K5251" s="20">
        <v>0</v>
      </c>
      <c r="L5251" s="7">
        <v>5860247393</v>
      </c>
      <c r="M5251" s="7">
        <v>508591885</v>
      </c>
      <c r="N5251" s="7">
        <v>77897125</v>
      </c>
      <c r="O5251" s="20" t="str">
        <f t="shared" si="166"/>
        <v/>
      </c>
    </row>
    <row r="5252" spans="1:15">
      <c r="A5252" s="20" t="str">
        <f t="shared" si="165"/>
        <v>Íslandsbanki hf.Stýring C</v>
      </c>
      <c r="B5252" s="20" t="str">
        <f>_xlfn.IFNA(INDEX(Listi!$AI:$AI,MATCH(C5252,Listi!$AJ:$AJ,0)),INDEX(Listi!T:T,MATCH(C5252,Listi!U:U,0)))</f>
        <v>Íslandsbanki</v>
      </c>
      <c r="C5252" t="s">
        <v>228</v>
      </c>
      <c r="D5252" t="s">
        <v>236</v>
      </c>
      <c r="E5252" t="s">
        <v>276</v>
      </c>
      <c r="F5252" s="8" t="s">
        <v>63</v>
      </c>
      <c r="G5252" s="8" t="s">
        <v>405</v>
      </c>
      <c r="H5252" t="s">
        <v>64</v>
      </c>
      <c r="K5252" s="20">
        <v>0.01</v>
      </c>
      <c r="L5252" s="7">
        <v>8014427899</v>
      </c>
      <c r="M5252" s="7">
        <v>751053797</v>
      </c>
      <c r="N5252" s="7">
        <v>58531298</v>
      </c>
      <c r="O5252" s="20" t="str">
        <f t="shared" si="166"/>
        <v/>
      </c>
    </row>
    <row r="5253" spans="1:15">
      <c r="A5253" s="20" t="str">
        <f t="shared" si="165"/>
        <v>Íslandsbanki hf.Stýring D</v>
      </c>
      <c r="B5253" s="20" t="str">
        <f>_xlfn.IFNA(INDEX(Listi!$AI:$AI,MATCH(C5253,Listi!$AJ:$AJ,0)),INDEX(Listi!T:T,MATCH(C5253,Listi!U:U,0)))</f>
        <v>Íslandsbanki</v>
      </c>
      <c r="C5253" t="s">
        <v>228</v>
      </c>
      <c r="D5253" t="s">
        <v>237</v>
      </c>
      <c r="E5253" t="s">
        <v>276</v>
      </c>
      <c r="F5253" s="8" t="s">
        <v>63</v>
      </c>
      <c r="G5253" s="8" t="s">
        <v>405</v>
      </c>
      <c r="H5253" t="s">
        <v>64</v>
      </c>
      <c r="K5253" s="20">
        <v>0.01</v>
      </c>
      <c r="L5253" s="7">
        <v>5826614423</v>
      </c>
      <c r="M5253" s="7">
        <v>1371163557</v>
      </c>
      <c r="N5253" s="7">
        <v>36861109</v>
      </c>
      <c r="O5253" s="20" t="str">
        <f t="shared" si="166"/>
        <v/>
      </c>
    </row>
    <row r="5254" spans="1:15">
      <c r="A5254" s="20" t="str">
        <f t="shared" si="165"/>
        <v>Íslandsbanki hf.Stýring E</v>
      </c>
      <c r="B5254" s="20" t="str">
        <f>_xlfn.IFNA(INDEX(Listi!$AI:$AI,MATCH(C5254,Listi!$AJ:$AJ,0)),INDEX(Listi!T:T,MATCH(C5254,Listi!U:U,0)))</f>
        <v>Íslandsbanki</v>
      </c>
      <c r="C5254" t="s">
        <v>228</v>
      </c>
      <c r="D5254" t="s">
        <v>580</v>
      </c>
      <c r="E5254" t="s">
        <v>276</v>
      </c>
      <c r="F5254" s="8" t="s">
        <v>63</v>
      </c>
      <c r="G5254" s="8" t="s">
        <v>405</v>
      </c>
      <c r="H5254" t="s">
        <v>64</v>
      </c>
      <c r="K5254" s="20">
        <v>0.02</v>
      </c>
      <c r="L5254" s="7">
        <v>99567247</v>
      </c>
      <c r="M5254" s="7">
        <v>7691901</v>
      </c>
      <c r="N5254" s="7">
        <v>670647</v>
      </c>
      <c r="O5254" s="20" t="str">
        <f t="shared" si="166"/>
        <v/>
      </c>
    </row>
    <row r="5255" spans="1:15">
      <c r="A5255" s="20" t="str">
        <f t="shared" si="165"/>
        <v>Íslenski lífeyrissjóðurinnLíf 1</v>
      </c>
      <c r="B5255" s="20" t="str">
        <f>_xlfn.IFNA(INDEX(Listi!$AI:$AI,MATCH(C5255,Listi!$AJ:$AJ,0)),INDEX(Listi!T:T,MATCH(C5255,Listi!U:U,0)))</f>
        <v xml:space="preserve">Íslenski  </v>
      </c>
      <c r="C5255" t="s">
        <v>238</v>
      </c>
      <c r="D5255" t="s">
        <v>239</v>
      </c>
      <c r="E5255" t="s">
        <v>276</v>
      </c>
      <c r="F5255" s="8" t="s">
        <v>63</v>
      </c>
      <c r="G5255" s="8" t="s">
        <v>405</v>
      </c>
      <c r="H5255" t="s">
        <v>64</v>
      </c>
      <c r="K5255" s="20">
        <v>0</v>
      </c>
      <c r="L5255" s="7">
        <v>34645188332</v>
      </c>
      <c r="M5255" s="7">
        <v>5859453012</v>
      </c>
      <c r="N5255" s="7">
        <v>977930648</v>
      </c>
      <c r="O5255" s="20" t="str">
        <f t="shared" si="166"/>
        <v/>
      </c>
    </row>
    <row r="5256" spans="1:15">
      <c r="A5256" s="20" t="str">
        <f t="shared" si="165"/>
        <v>Íslenski lífeyrissjóðurinnLíf 2</v>
      </c>
      <c r="B5256" s="20" t="str">
        <f>_xlfn.IFNA(INDEX(Listi!$AI:$AI,MATCH(C5256,Listi!$AJ:$AJ,0)),INDEX(Listi!T:T,MATCH(C5256,Listi!U:U,0)))</f>
        <v xml:space="preserve">Íslenski  </v>
      </c>
      <c r="C5256" t="s">
        <v>238</v>
      </c>
      <c r="D5256" t="s">
        <v>240</v>
      </c>
      <c r="E5256" t="s">
        <v>276</v>
      </c>
      <c r="F5256" s="8" t="s">
        <v>63</v>
      </c>
      <c r="G5256" s="8" t="s">
        <v>405</v>
      </c>
      <c r="H5256" t="s">
        <v>64</v>
      </c>
      <c r="K5256" s="20">
        <v>0</v>
      </c>
      <c r="L5256" s="7">
        <v>31029129445</v>
      </c>
      <c r="M5256" s="7">
        <v>2139527304</v>
      </c>
      <c r="N5256" s="7">
        <v>531278955</v>
      </c>
      <c r="O5256" s="20" t="str">
        <f t="shared" si="166"/>
        <v/>
      </c>
    </row>
    <row r="5257" spans="1:15">
      <c r="A5257" s="20" t="str">
        <f t="shared" si="165"/>
        <v>Íslenski lífeyrissjóðurinnLíf 3</v>
      </c>
      <c r="B5257" s="20" t="str">
        <f>_xlfn.IFNA(INDEX(Listi!$AI:$AI,MATCH(C5257,Listi!$AJ:$AJ,0)),INDEX(Listi!T:T,MATCH(C5257,Listi!U:U,0)))</f>
        <v xml:space="preserve">Íslenski  </v>
      </c>
      <c r="C5257" t="s">
        <v>238</v>
      </c>
      <c r="D5257" t="s">
        <v>241</v>
      </c>
      <c r="E5257" t="s">
        <v>276</v>
      </c>
      <c r="F5257" t="s">
        <v>63</v>
      </c>
      <c r="G5257" s="8" t="s">
        <v>405</v>
      </c>
      <c r="H5257" t="s">
        <v>64</v>
      </c>
      <c r="K5257" s="20">
        <v>0</v>
      </c>
      <c r="L5257" s="7">
        <v>26552298455</v>
      </c>
      <c r="M5257" s="7">
        <v>1349981892</v>
      </c>
      <c r="N5257" s="7">
        <v>474868471</v>
      </c>
      <c r="O5257" s="20" t="str">
        <f t="shared" si="166"/>
        <v/>
      </c>
    </row>
    <row r="5258" spans="1:15">
      <c r="A5258" s="20" t="str">
        <f t="shared" si="165"/>
        <v>Íslenski lífeyrissjóðurinnLíf 4</v>
      </c>
      <c r="B5258" s="20" t="str">
        <f>_xlfn.IFNA(INDEX(Listi!$AI:$AI,MATCH(C5258,Listi!$AJ:$AJ,0)),INDEX(Listi!T:T,MATCH(C5258,Listi!U:U,0)))</f>
        <v xml:space="preserve">Íslenski  </v>
      </c>
      <c r="C5258" t="s">
        <v>238</v>
      </c>
      <c r="D5258" t="s">
        <v>242</v>
      </c>
      <c r="E5258" t="s">
        <v>276</v>
      </c>
      <c r="F5258" t="s">
        <v>63</v>
      </c>
      <c r="G5258" s="8" t="s">
        <v>405</v>
      </c>
      <c r="H5258" t="s">
        <v>64</v>
      </c>
      <c r="K5258" s="20">
        <v>0</v>
      </c>
      <c r="L5258" s="7">
        <v>15323468197</v>
      </c>
      <c r="M5258" s="7">
        <v>592019313</v>
      </c>
      <c r="N5258" s="7">
        <v>649721424</v>
      </c>
      <c r="O5258" s="20" t="str">
        <f t="shared" si="166"/>
        <v/>
      </c>
    </row>
    <row r="5259" spans="1:15">
      <c r="A5259" s="20" t="str">
        <f t="shared" si="165"/>
        <v>Íslenski lífeyrissjóðurinnSamtryggingardeild</v>
      </c>
      <c r="B5259" s="20" t="str">
        <f>_xlfn.IFNA(INDEX(Listi!$AI:$AI,MATCH(C5259,Listi!$AJ:$AJ,0)),INDEX(Listi!T:T,MATCH(C5259,Listi!U:U,0)))</f>
        <v xml:space="preserve">Íslenski  </v>
      </c>
      <c r="C5259" t="s">
        <v>238</v>
      </c>
      <c r="D5259" t="s">
        <v>205</v>
      </c>
      <c r="E5259" t="s">
        <v>275</v>
      </c>
      <c r="F5259" t="s">
        <v>63</v>
      </c>
      <c r="G5259" s="8" t="s">
        <v>405</v>
      </c>
      <c r="H5259" t="s">
        <v>64</v>
      </c>
      <c r="K5259" s="20">
        <v>0</v>
      </c>
      <c r="L5259" s="7">
        <v>32369481106</v>
      </c>
      <c r="M5259" s="7">
        <v>2513450236</v>
      </c>
      <c r="N5259" s="7">
        <v>182749847</v>
      </c>
      <c r="O5259" s="20" t="str">
        <f t="shared" si="166"/>
        <v/>
      </c>
    </row>
    <row r="5260" spans="1:15">
      <c r="A5260" s="20" t="str">
        <f t="shared" si="165"/>
        <v>Kvika banki hf.Ævileið</v>
      </c>
      <c r="B5260" s="20" t="str">
        <f>_xlfn.IFNA(INDEX(Listi!$AI:$AI,MATCH(C5260,Listi!$AJ:$AJ,0)),INDEX(Listi!T:T,MATCH(C5260,Listi!U:U,0)))</f>
        <v xml:space="preserve">Kvika banki </v>
      </c>
      <c r="C5260" t="s">
        <v>243</v>
      </c>
      <c r="D5260" t="s">
        <v>248</v>
      </c>
      <c r="E5260" t="s">
        <v>276</v>
      </c>
      <c r="F5260" t="s">
        <v>63</v>
      </c>
      <c r="G5260" s="8" t="s">
        <v>405</v>
      </c>
      <c r="H5260" t="s">
        <v>64</v>
      </c>
      <c r="K5260" s="20">
        <v>0</v>
      </c>
      <c r="L5260" s="7">
        <v>83990162</v>
      </c>
      <c r="M5260" s="7">
        <v>9152445</v>
      </c>
      <c r="N5260" s="7">
        <v>0</v>
      </c>
      <c r="O5260" s="20" t="str">
        <f t="shared" si="166"/>
        <v/>
      </c>
    </row>
    <row r="5261" spans="1:15">
      <c r="A5261" s="20" t="str">
        <f t="shared" si="165"/>
        <v>Kvika banki hf.Innlánaleið</v>
      </c>
      <c r="B5261" s="20" t="str">
        <f>_xlfn.IFNA(INDEX(Listi!$AI:$AI,MATCH(C5261,Listi!$AJ:$AJ,0)),INDEX(Listi!T:T,MATCH(C5261,Listi!U:U,0)))</f>
        <v xml:space="preserve">Kvika banki </v>
      </c>
      <c r="C5261" t="s">
        <v>243</v>
      </c>
      <c r="D5261" t="s">
        <v>230</v>
      </c>
      <c r="E5261" t="s">
        <v>276</v>
      </c>
      <c r="F5261" t="s">
        <v>63</v>
      </c>
      <c r="G5261" s="8" t="s">
        <v>405</v>
      </c>
      <c r="H5261" t="s">
        <v>64</v>
      </c>
      <c r="K5261" s="20">
        <v>0</v>
      </c>
      <c r="L5261" s="7">
        <v>2045925829</v>
      </c>
      <c r="M5261" s="7">
        <v>336947043</v>
      </c>
      <c r="N5261" s="7">
        <v>10453565</v>
      </c>
      <c r="O5261" s="20" t="str">
        <f t="shared" si="166"/>
        <v/>
      </c>
    </row>
    <row r="5262" spans="1:15">
      <c r="A5262" s="20" t="str">
        <f t="shared" si="165"/>
        <v>Kvika banki hf.Kvika Séreignasparnaður 5</v>
      </c>
      <c r="B5262" s="20" t="str">
        <f>_xlfn.IFNA(INDEX(Listi!$AI:$AI,MATCH(C5262,Listi!$AJ:$AJ,0)),INDEX(Listi!T:T,MATCH(C5262,Listi!U:U,0)))</f>
        <v xml:space="preserve">Kvika banki </v>
      </c>
      <c r="C5262" t="s">
        <v>243</v>
      </c>
      <c r="D5262" t="s">
        <v>471</v>
      </c>
      <c r="E5262" t="s">
        <v>276</v>
      </c>
      <c r="F5262" t="s">
        <v>63</v>
      </c>
      <c r="G5262" s="8" t="s">
        <v>405</v>
      </c>
      <c r="H5262" t="s">
        <v>64</v>
      </c>
      <c r="K5262" s="20">
        <v>0</v>
      </c>
      <c r="L5262" s="7">
        <v>1146886398</v>
      </c>
      <c r="M5262" s="7">
        <v>0</v>
      </c>
      <c r="N5262" s="7">
        <v>0</v>
      </c>
      <c r="O5262" s="20" t="str">
        <f t="shared" si="166"/>
        <v/>
      </c>
    </row>
    <row r="5263" spans="1:15">
      <c r="A5263" s="20" t="str">
        <f t="shared" si="165"/>
        <v>Kvika banki hf.MP Séreign 1</v>
      </c>
      <c r="B5263" s="20" t="str">
        <f>_xlfn.IFNA(INDEX(Listi!$AI:$AI,MATCH(C5263,Listi!$AJ:$AJ,0)),INDEX(Listi!T:T,MATCH(C5263,Listi!U:U,0)))</f>
        <v xml:space="preserve">Kvika banki </v>
      </c>
      <c r="C5263" t="s">
        <v>243</v>
      </c>
      <c r="D5263" t="s">
        <v>244</v>
      </c>
      <c r="E5263" t="s">
        <v>276</v>
      </c>
      <c r="F5263" t="s">
        <v>63</v>
      </c>
      <c r="G5263" s="8" t="s">
        <v>405</v>
      </c>
      <c r="H5263" t="s">
        <v>64</v>
      </c>
      <c r="K5263" s="20">
        <v>0</v>
      </c>
      <c r="L5263" s="7">
        <v>706827763</v>
      </c>
      <c r="M5263" s="7">
        <v>48440481</v>
      </c>
      <c r="N5263" s="7">
        <v>9836508</v>
      </c>
      <c r="O5263" s="20" t="str">
        <f t="shared" si="166"/>
        <v/>
      </c>
    </row>
    <row r="5264" spans="1:15">
      <c r="A5264" s="20" t="str">
        <f t="shared" si="165"/>
        <v>Kvika banki hf.MP Séreign 2</v>
      </c>
      <c r="B5264" s="20" t="str">
        <f>_xlfn.IFNA(INDEX(Listi!$AI:$AI,MATCH(C5264,Listi!$AJ:$AJ,0)),INDEX(Listi!T:T,MATCH(C5264,Listi!U:U,0)))</f>
        <v xml:space="preserve">Kvika banki </v>
      </c>
      <c r="C5264" t="s">
        <v>243</v>
      </c>
      <c r="D5264" t="s">
        <v>245</v>
      </c>
      <c r="E5264" t="s">
        <v>276</v>
      </c>
      <c r="F5264" t="s">
        <v>63</v>
      </c>
      <c r="G5264" s="8" t="s">
        <v>405</v>
      </c>
      <c r="H5264" t="s">
        <v>64</v>
      </c>
      <c r="K5264" s="20">
        <v>0</v>
      </c>
      <c r="L5264" s="7">
        <v>853989181</v>
      </c>
      <c r="M5264" s="7">
        <v>42441382</v>
      </c>
      <c r="N5264" s="7">
        <v>14637701</v>
      </c>
      <c r="O5264" s="20" t="str">
        <f t="shared" si="166"/>
        <v/>
      </c>
    </row>
    <row r="5265" spans="1:15">
      <c r="A5265" s="20" t="str">
        <f t="shared" si="165"/>
        <v>Kvika banki hf.MP Séreign 3</v>
      </c>
      <c r="B5265" s="20" t="str">
        <f>_xlfn.IFNA(INDEX(Listi!$AI:$AI,MATCH(C5265,Listi!$AJ:$AJ,0)),INDEX(Listi!T:T,MATCH(C5265,Listi!U:U,0)))</f>
        <v xml:space="preserve">Kvika banki </v>
      </c>
      <c r="C5265" t="s">
        <v>243</v>
      </c>
      <c r="D5265" t="s">
        <v>246</v>
      </c>
      <c r="E5265" t="s">
        <v>276</v>
      </c>
      <c r="F5265" t="s">
        <v>63</v>
      </c>
      <c r="G5265" s="8" t="s">
        <v>405</v>
      </c>
      <c r="H5265" t="s">
        <v>64</v>
      </c>
      <c r="K5265" s="20">
        <v>0</v>
      </c>
      <c r="L5265" s="7">
        <v>141173858</v>
      </c>
      <c r="M5265" s="7">
        <v>3374790</v>
      </c>
      <c r="N5265" s="7">
        <v>0</v>
      </c>
      <c r="O5265" s="20" t="str">
        <f t="shared" si="166"/>
        <v/>
      </c>
    </row>
    <row r="5266" spans="1:15">
      <c r="A5266" s="20" t="str">
        <f t="shared" ref="A5266:A5327" si="167">CONCATENATE(C5266,D5266)</f>
        <v>Kvika banki hf.MP Séreign 4</v>
      </c>
      <c r="B5266" s="20" t="str">
        <f>_xlfn.IFNA(INDEX(Listi!$AI:$AI,MATCH(C5266,Listi!$AJ:$AJ,0)),INDEX(Listi!T:T,MATCH(C5266,Listi!U:U,0)))</f>
        <v xml:space="preserve">Kvika banki </v>
      </c>
      <c r="C5266" t="s">
        <v>243</v>
      </c>
      <c r="D5266" t="s">
        <v>247</v>
      </c>
      <c r="E5266" t="s">
        <v>276</v>
      </c>
      <c r="F5266" t="s">
        <v>63</v>
      </c>
      <c r="G5266" s="8" t="s">
        <v>405</v>
      </c>
      <c r="H5266" t="s">
        <v>64</v>
      </c>
      <c r="K5266" s="20">
        <v>0</v>
      </c>
      <c r="L5266" s="7">
        <v>55886684</v>
      </c>
      <c r="M5266" s="7">
        <v>2888869</v>
      </c>
      <c r="N5266" s="7">
        <v>0</v>
      </c>
      <c r="O5266" s="20" t="str">
        <f t="shared" si="166"/>
        <v/>
      </c>
    </row>
    <row r="5267" spans="1:15">
      <c r="A5267" s="20" t="str">
        <f t="shared" si="167"/>
        <v>Landsbankinn hf.Landsbankinn Erlend verðbréf</v>
      </c>
      <c r="B5267" s="20" t="str">
        <f>_xlfn.IFNA(INDEX(Listi!$AI:$AI,MATCH(C5267,Listi!$AJ:$AJ,0)),INDEX(Listi!T:T,MATCH(C5267,Listi!U:U,0)))</f>
        <v>Landsbankinn</v>
      </c>
      <c r="C5267" t="s">
        <v>249</v>
      </c>
      <c r="D5267" t="s">
        <v>385</v>
      </c>
      <c r="E5267" t="s">
        <v>276</v>
      </c>
      <c r="F5267" s="8" t="s">
        <v>63</v>
      </c>
      <c r="G5267" s="8" t="s">
        <v>405</v>
      </c>
      <c r="H5267" t="s">
        <v>64</v>
      </c>
      <c r="K5267" s="20">
        <v>0</v>
      </c>
      <c r="L5267" s="7">
        <v>3705185129</v>
      </c>
      <c r="M5267" s="7">
        <v>119989407</v>
      </c>
      <c r="N5267" s="7">
        <v>87847878</v>
      </c>
      <c r="O5267" s="20" t="str">
        <f t="shared" si="166"/>
        <v/>
      </c>
    </row>
    <row r="5268" spans="1:15">
      <c r="A5268" s="20" t="str">
        <f t="shared" si="167"/>
        <v>Landsbankinn hf.Landsbankinn Lífeyrisbók</v>
      </c>
      <c r="B5268" s="20" t="str">
        <f>_xlfn.IFNA(INDEX(Listi!$AI:$AI,MATCH(C5268,Listi!$AJ:$AJ,0)),INDEX(Listi!T:T,MATCH(C5268,Listi!U:U,0)))</f>
        <v>Landsbankinn</v>
      </c>
      <c r="C5268" t="s">
        <v>249</v>
      </c>
      <c r="D5268" t="s">
        <v>367</v>
      </c>
      <c r="E5268" t="s">
        <v>276</v>
      </c>
      <c r="F5268" s="8" t="s">
        <v>63</v>
      </c>
      <c r="G5268" s="8" t="s">
        <v>405</v>
      </c>
      <c r="H5268" t="s">
        <v>64</v>
      </c>
      <c r="K5268" s="20">
        <v>0</v>
      </c>
      <c r="L5268" s="7">
        <v>3016213427</v>
      </c>
      <c r="M5268" s="7">
        <v>440353590</v>
      </c>
      <c r="N5268" s="7">
        <v>298769900</v>
      </c>
      <c r="O5268" s="20" t="str">
        <f t="shared" si="166"/>
        <v/>
      </c>
    </row>
    <row r="5269" spans="1:15">
      <c r="A5269" s="20" t="str">
        <f t="shared" si="167"/>
        <v>Landsbankinn hf.Landsbankinn Lífeyrisbók verðtryggð</v>
      </c>
      <c r="B5269" s="20" t="str">
        <f>_xlfn.IFNA(INDEX(Listi!$AI:$AI,MATCH(C5269,Listi!$AJ:$AJ,0)),INDEX(Listi!T:T,MATCH(C5269,Listi!U:U,0)))</f>
        <v>Landsbankinn</v>
      </c>
      <c r="C5269" t="s">
        <v>249</v>
      </c>
      <c r="D5269" t="s">
        <v>598</v>
      </c>
      <c r="E5269" t="s">
        <v>276</v>
      </c>
      <c r="F5269" s="8" t="s">
        <v>63</v>
      </c>
      <c r="G5269" s="8" t="s">
        <v>405</v>
      </c>
      <c r="H5269" t="s">
        <v>64</v>
      </c>
      <c r="K5269" s="20">
        <v>0</v>
      </c>
      <c r="L5269" s="7">
        <v>66896053137</v>
      </c>
      <c r="M5269" s="7">
        <v>6692476029</v>
      </c>
      <c r="N5269" s="7">
        <v>4680072987</v>
      </c>
      <c r="O5269" s="20" t="str">
        <f t="shared" si="166"/>
        <v/>
      </c>
    </row>
    <row r="5270" spans="1:15">
      <c r="A5270" s="20" t="str">
        <f t="shared" si="167"/>
        <v>Lífeyrissjóður bændaSamtryggingardeild</v>
      </c>
      <c r="B5270" s="20" t="str">
        <f>_xlfn.IFNA(INDEX(Listi!$AI:$AI,MATCH(C5270,Listi!$AJ:$AJ,0)),INDEX(Listi!T:T,MATCH(C5270,Listi!U:U,0)))</f>
        <v>Lífeyrissjóður bænda</v>
      </c>
      <c r="C5270" t="s">
        <v>252</v>
      </c>
      <c r="D5270" t="s">
        <v>205</v>
      </c>
      <c r="E5270" t="s">
        <v>275</v>
      </c>
      <c r="F5270" s="8" t="s">
        <v>63</v>
      </c>
      <c r="G5270" s="8" t="s">
        <v>405</v>
      </c>
      <c r="H5270" t="s">
        <v>64</v>
      </c>
      <c r="K5270" s="20">
        <v>0</v>
      </c>
      <c r="L5270" s="7">
        <v>45108278171</v>
      </c>
      <c r="M5270" s="7">
        <v>776003397</v>
      </c>
      <c r="N5270" s="7">
        <v>1921473168</v>
      </c>
      <c r="O5270" s="20" t="str">
        <f t="shared" si="166"/>
        <v/>
      </c>
    </row>
    <row r="5271" spans="1:15">
      <c r="A5271" s="20" t="str">
        <f t="shared" si="167"/>
        <v>Lífeyrissjóður bankamannaAldursdeild</v>
      </c>
      <c r="B5271" s="20" t="str">
        <f>_xlfn.IFNA(INDEX(Listi!$AI:$AI,MATCH(C5271,Listi!$AJ:$AJ,0)),INDEX(Listi!T:T,MATCH(C5271,Listi!U:U,0)))</f>
        <v>Lífeyrissjóður bankam.</v>
      </c>
      <c r="C5271" t="s">
        <v>250</v>
      </c>
      <c r="D5271" t="s">
        <v>251</v>
      </c>
      <c r="E5271" t="s">
        <v>275</v>
      </c>
      <c r="F5271" s="8" t="s">
        <v>63</v>
      </c>
      <c r="G5271" s="8" t="s">
        <v>405</v>
      </c>
      <c r="H5271" t="s">
        <v>64</v>
      </c>
      <c r="K5271" s="20">
        <v>0</v>
      </c>
      <c r="L5271" s="7">
        <v>61369964000</v>
      </c>
      <c r="M5271" s="7">
        <v>1996063000</v>
      </c>
      <c r="N5271" s="7">
        <v>753444000</v>
      </c>
      <c r="O5271" s="20" t="str">
        <f t="shared" si="166"/>
        <v/>
      </c>
    </row>
    <row r="5272" spans="1:15">
      <c r="A5272" s="20" t="str">
        <f t="shared" si="167"/>
        <v>Lífeyrissjóður bankamannaHlutfallsdeild</v>
      </c>
      <c r="B5272" s="20" t="str">
        <f>_xlfn.IFNA(INDEX(Listi!$AI:$AI,MATCH(C5272,Listi!$AJ:$AJ,0)),INDEX(Listi!T:T,MATCH(C5272,Listi!U:U,0)))</f>
        <v>Lífeyrissjóður bankam.</v>
      </c>
      <c r="C5272" t="s">
        <v>250</v>
      </c>
      <c r="D5272" t="s">
        <v>467</v>
      </c>
      <c r="E5272" t="s">
        <v>275</v>
      </c>
      <c r="F5272" t="s">
        <v>63</v>
      </c>
      <c r="G5272" s="8" t="s">
        <v>405</v>
      </c>
      <c r="H5272" t="s">
        <v>64</v>
      </c>
      <c r="K5272" s="20">
        <v>0</v>
      </c>
      <c r="L5272" s="7">
        <v>40286427000</v>
      </c>
      <c r="M5272" s="7">
        <v>125147000</v>
      </c>
      <c r="N5272" s="7">
        <v>2741197000</v>
      </c>
      <c r="O5272" s="20" t="str">
        <f t="shared" si="166"/>
        <v/>
      </c>
    </row>
    <row r="5273" spans="1:15">
      <c r="A5273" s="20" t="str">
        <f t="shared" si="167"/>
        <v>Lífeyrissjóður RangæingaSamtryggingardeild</v>
      </c>
      <c r="B5273" s="20" t="str">
        <f>_xlfn.IFNA(INDEX(Listi!$AI:$AI,MATCH(C5273,Listi!$AJ:$AJ,0)),INDEX(Listi!T:T,MATCH(C5273,Listi!U:U,0)))</f>
        <v>Lífeyrissjóður Rang.</v>
      </c>
      <c r="C5273" t="s">
        <v>253</v>
      </c>
      <c r="D5273" t="s">
        <v>205</v>
      </c>
      <c r="E5273" t="s">
        <v>275</v>
      </c>
      <c r="F5273" t="s">
        <v>63</v>
      </c>
      <c r="G5273" s="8" t="s">
        <v>405</v>
      </c>
      <c r="H5273" t="s">
        <v>64</v>
      </c>
      <c r="K5273" s="20">
        <v>0</v>
      </c>
      <c r="L5273" s="7">
        <v>18949790000</v>
      </c>
      <c r="M5273" s="7">
        <v>835894000</v>
      </c>
      <c r="N5273" s="7">
        <v>386250000</v>
      </c>
      <c r="O5273" s="20" t="str">
        <f t="shared" si="166"/>
        <v/>
      </c>
    </row>
    <row r="5274" spans="1:15">
      <c r="A5274" s="20" t="str">
        <f t="shared" si="167"/>
        <v>Lífeyrissjóður starfsmanna AkureyrarbæjarSamtryggingardeild</v>
      </c>
      <c r="B5274" s="20" t="str">
        <f>_xlfn.IFNA(INDEX(Listi!$AI:$AI,MATCH(C5274,Listi!$AJ:$AJ,0)),INDEX(Listi!T:T,MATCH(C5274,Listi!U:U,0)))</f>
        <v>Lífeyrissj. starfsm. Akureyrarb.</v>
      </c>
      <c r="C5274" t="s">
        <v>274</v>
      </c>
      <c r="D5274" t="s">
        <v>205</v>
      </c>
      <c r="E5274" t="s">
        <v>275</v>
      </c>
      <c r="F5274" t="s">
        <v>63</v>
      </c>
      <c r="G5274" s="8" t="s">
        <v>405</v>
      </c>
      <c r="H5274" t="s">
        <v>64</v>
      </c>
      <c r="K5274" s="189">
        <v>7.5</v>
      </c>
      <c r="L5274" s="7">
        <v>14569496826</v>
      </c>
      <c r="M5274" s="7">
        <v>46271787</v>
      </c>
      <c r="N5274" s="7">
        <v>1160288032</v>
      </c>
      <c r="O5274" s="20" t="str">
        <f t="shared" si="166"/>
        <v/>
      </c>
    </row>
    <row r="5275" spans="1:15">
      <c r="A5275" s="20" t="str">
        <f t="shared" si="167"/>
        <v>Lífeyrissjóður starfsmanna Búnaðarbanka ÍslandsSamtryggingardeild</v>
      </c>
      <c r="B5275" s="20" t="str">
        <f>_xlfn.IFNA(INDEX(Listi!$AI:$AI,MATCH(C5275,Listi!$AJ:$AJ,0)),INDEX(Listi!T:T,MATCH(C5275,Listi!U:U,0)))</f>
        <v>Lífeyrissj. starfsm. Búnaðarb.Ísl.</v>
      </c>
      <c r="C5275" t="s">
        <v>254</v>
      </c>
      <c r="D5275" t="s">
        <v>205</v>
      </c>
      <c r="E5275" t="s">
        <v>275</v>
      </c>
      <c r="F5275" t="s">
        <v>63</v>
      </c>
      <c r="G5275" s="8" t="s">
        <v>405</v>
      </c>
      <c r="H5275" t="s">
        <v>64</v>
      </c>
      <c r="K5275" s="20">
        <v>0</v>
      </c>
      <c r="L5275" s="7">
        <v>27921283000</v>
      </c>
      <c r="M5275" s="7">
        <v>7378000</v>
      </c>
      <c r="N5275" s="7">
        <v>1535577000</v>
      </c>
      <c r="O5275" s="20" t="str">
        <f t="shared" si="166"/>
        <v/>
      </c>
    </row>
    <row r="5276" spans="1:15">
      <c r="A5276" s="20" t="str">
        <f t="shared" si="167"/>
        <v>Lífeyrissjóður starfsmanna ReykjavíkurborgarSamtryggingardeild</v>
      </c>
      <c r="B5276" s="20" t="str">
        <f>_xlfn.IFNA(INDEX(Listi!$AI:$AI,MATCH(C5276,Listi!$AJ:$AJ,0)),INDEX(Listi!T:T,MATCH(C5276,Listi!U:U,0)))</f>
        <v>Lífeyrissj. starfsm. Reykjav.</v>
      </c>
      <c r="C5276" t="s">
        <v>255</v>
      </c>
      <c r="D5276" t="s">
        <v>205</v>
      </c>
      <c r="E5276" t="s">
        <v>275</v>
      </c>
      <c r="F5276" t="s">
        <v>63</v>
      </c>
      <c r="G5276" s="8" t="s">
        <v>405</v>
      </c>
      <c r="H5276" t="s">
        <v>64</v>
      </c>
      <c r="K5276" s="20">
        <v>0</v>
      </c>
      <c r="L5276" s="7">
        <v>92450251598</v>
      </c>
      <c r="M5276" s="7">
        <v>217604296</v>
      </c>
      <c r="N5276" s="7">
        <v>6195210428</v>
      </c>
      <c r="O5276" s="20" t="str">
        <f t="shared" si="166"/>
        <v/>
      </c>
    </row>
    <row r="5277" spans="1:15">
      <c r="A5277" s="20" t="str">
        <f t="shared" si="167"/>
        <v>Lífeyrissjóður starfsmanna ríkisinsA-deild</v>
      </c>
      <c r="B5277" s="20" t="str">
        <f>_xlfn.IFNA(INDEX(Listi!$AI:$AI,MATCH(C5277,Listi!$AJ:$AJ,0)),INDEX(Listi!T:T,MATCH(C5277,Listi!U:U,0)))</f>
        <v>LSR</v>
      </c>
      <c r="C5277" t="s">
        <v>256</v>
      </c>
      <c r="D5277" t="s">
        <v>257</v>
      </c>
      <c r="E5277" t="s">
        <v>275</v>
      </c>
      <c r="F5277" t="s">
        <v>63</v>
      </c>
      <c r="G5277" s="8" t="s">
        <v>405</v>
      </c>
      <c r="H5277" t="s">
        <v>64</v>
      </c>
      <c r="K5277" s="20">
        <v>0</v>
      </c>
      <c r="L5277" s="7">
        <v>1024402726080</v>
      </c>
      <c r="M5277" s="7">
        <v>38030413328</v>
      </c>
      <c r="N5277" s="7">
        <v>13011563069</v>
      </c>
      <c r="O5277" s="20" t="str">
        <f t="shared" si="166"/>
        <v/>
      </c>
    </row>
    <row r="5278" spans="1:15">
      <c r="A5278" s="20" t="str">
        <f t="shared" si="167"/>
        <v>Lífeyrissjóður starfsmanna ríkisinsB-deild</v>
      </c>
      <c r="B5278" s="20" t="str">
        <f>_xlfn.IFNA(INDEX(Listi!$AI:$AI,MATCH(C5278,Listi!$AJ:$AJ,0)),INDEX(Listi!T:T,MATCH(C5278,Listi!U:U,0)))</f>
        <v>LSR</v>
      </c>
      <c r="C5278" t="s">
        <v>256</v>
      </c>
      <c r="D5278" t="s">
        <v>218</v>
      </c>
      <c r="E5278" t="s">
        <v>275</v>
      </c>
      <c r="F5278" t="s">
        <v>63</v>
      </c>
      <c r="G5278" s="8" t="s">
        <v>405</v>
      </c>
      <c r="H5278" t="s">
        <v>64</v>
      </c>
      <c r="K5278" s="20">
        <v>0</v>
      </c>
      <c r="L5278" s="7">
        <v>297381500048</v>
      </c>
      <c r="M5278" s="7">
        <v>1364474032</v>
      </c>
      <c r="N5278" s="7">
        <v>62409553231</v>
      </c>
      <c r="O5278" s="20" t="str">
        <f t="shared" si="166"/>
        <v/>
      </c>
    </row>
    <row r="5279" spans="1:15">
      <c r="A5279" s="20" t="str">
        <f t="shared" si="167"/>
        <v>Lífeyrissjóður starfsmanna ríkisinsLeið I</v>
      </c>
      <c r="B5279" s="20" t="str">
        <f>_xlfn.IFNA(INDEX(Listi!$AI:$AI,MATCH(C5279,Listi!$AJ:$AJ,0)),INDEX(Listi!T:T,MATCH(C5279,Listi!U:U,0)))</f>
        <v>LSR</v>
      </c>
      <c r="C5279" t="s">
        <v>256</v>
      </c>
      <c r="D5279" t="s">
        <v>258</v>
      </c>
      <c r="E5279" t="s">
        <v>276</v>
      </c>
      <c r="F5279" t="s">
        <v>63</v>
      </c>
      <c r="G5279" s="8" t="s">
        <v>405</v>
      </c>
      <c r="H5279" t="s">
        <v>64</v>
      </c>
      <c r="K5279" s="20">
        <v>0</v>
      </c>
      <c r="L5279" s="7">
        <v>11704214939</v>
      </c>
      <c r="M5279" s="7">
        <v>547428342</v>
      </c>
      <c r="N5279" s="7">
        <v>195323403</v>
      </c>
      <c r="O5279" s="20" t="str">
        <f t="shared" si="166"/>
        <v/>
      </c>
    </row>
    <row r="5280" spans="1:15">
      <c r="A5280" s="20" t="str">
        <f t="shared" si="167"/>
        <v>Lífeyrissjóður starfsmanna ríkisinsLeið II</v>
      </c>
      <c r="B5280" s="20" t="str">
        <f>_xlfn.IFNA(INDEX(Listi!$AI:$AI,MATCH(C5280,Listi!$AJ:$AJ,0)),INDEX(Listi!T:T,MATCH(C5280,Listi!U:U,0)))</f>
        <v>LSR</v>
      </c>
      <c r="C5280" t="s">
        <v>256</v>
      </c>
      <c r="D5280" t="s">
        <v>259</v>
      </c>
      <c r="E5280" t="s">
        <v>276</v>
      </c>
      <c r="F5280" t="s">
        <v>63</v>
      </c>
      <c r="G5280" s="8" t="s">
        <v>405</v>
      </c>
      <c r="H5280" t="s">
        <v>64</v>
      </c>
      <c r="K5280" s="20">
        <v>0</v>
      </c>
      <c r="L5280" s="7">
        <v>3365164594</v>
      </c>
      <c r="M5280" s="7">
        <v>379849453</v>
      </c>
      <c r="N5280" s="7">
        <v>93142056</v>
      </c>
      <c r="O5280" s="20" t="str">
        <f t="shared" si="166"/>
        <v/>
      </c>
    </row>
    <row r="5281" spans="1:15">
      <c r="A5281" s="20" t="str">
        <f t="shared" si="167"/>
        <v>Lífeyrissjóður starfsmanna ríkisinsLeið III</v>
      </c>
      <c r="B5281" s="20" t="str">
        <f>_xlfn.IFNA(INDEX(Listi!$AI:$AI,MATCH(C5281,Listi!$AJ:$AJ,0)),INDEX(Listi!T:T,MATCH(C5281,Listi!U:U,0)))</f>
        <v>LSR</v>
      </c>
      <c r="C5281" t="s">
        <v>256</v>
      </c>
      <c r="D5281" t="s">
        <v>260</v>
      </c>
      <c r="E5281" t="s">
        <v>276</v>
      </c>
      <c r="F5281" t="s">
        <v>63</v>
      </c>
      <c r="G5281" s="8" t="s">
        <v>405</v>
      </c>
      <c r="H5281" t="s">
        <v>64</v>
      </c>
      <c r="K5281" s="20">
        <v>0</v>
      </c>
      <c r="L5281" s="7">
        <v>9959294621</v>
      </c>
      <c r="M5281" s="7">
        <v>743287481</v>
      </c>
      <c r="N5281" s="7">
        <v>349903833</v>
      </c>
      <c r="O5281" s="20" t="str">
        <f t="shared" si="166"/>
        <v/>
      </c>
    </row>
    <row r="5282" spans="1:15">
      <c r="A5282" s="20" t="str">
        <f t="shared" si="167"/>
        <v>Lífeyrissjóður Tannlæknafél ÍslDeild I/Séreign</v>
      </c>
      <c r="B5282" s="20" t="str">
        <f>_xlfn.IFNA(INDEX(Listi!$AI:$AI,MATCH(C5282,Listi!$AJ:$AJ,0)),INDEX(Listi!T:T,MATCH(C5282,Listi!U:U,0)))</f>
        <v>Lífeyrissj. Tannlækna</v>
      </c>
      <c r="C5282" t="s">
        <v>261</v>
      </c>
      <c r="D5282" t="s">
        <v>207</v>
      </c>
      <c r="E5282" t="s">
        <v>276</v>
      </c>
      <c r="F5282" t="s">
        <v>63</v>
      </c>
      <c r="G5282" s="8" t="s">
        <v>405</v>
      </c>
      <c r="H5282" t="s">
        <v>64</v>
      </c>
      <c r="K5282" s="20">
        <v>0</v>
      </c>
      <c r="L5282" s="7">
        <v>6768408488</v>
      </c>
      <c r="M5282" s="7">
        <v>272759192</v>
      </c>
      <c r="N5282" s="7">
        <v>153838058</v>
      </c>
      <c r="O5282" s="20" t="str">
        <f t="shared" si="166"/>
        <v/>
      </c>
    </row>
    <row r="5283" spans="1:15">
      <c r="A5283" s="20" t="str">
        <f t="shared" si="167"/>
        <v>Lífeyrissjóður Tannlæknafél ÍslSamtryggingardeild</v>
      </c>
      <c r="B5283" s="20" t="str">
        <f>_xlfn.IFNA(INDEX(Listi!$AI:$AI,MATCH(C5283,Listi!$AJ:$AJ,0)),INDEX(Listi!T:T,MATCH(C5283,Listi!U:U,0)))</f>
        <v>Lífeyrissj. Tannlækna</v>
      </c>
      <c r="C5283" t="s">
        <v>261</v>
      </c>
      <c r="D5283" t="s">
        <v>205</v>
      </c>
      <c r="E5283" t="s">
        <v>275</v>
      </c>
      <c r="F5283" t="s">
        <v>63</v>
      </c>
      <c r="G5283" s="8" t="s">
        <v>405</v>
      </c>
      <c r="H5283" t="s">
        <v>64</v>
      </c>
      <c r="K5283" s="20">
        <v>0</v>
      </c>
      <c r="L5283" s="7">
        <v>2241251214</v>
      </c>
      <c r="M5283" s="7">
        <v>112827287</v>
      </c>
      <c r="N5283" s="7">
        <v>17930159</v>
      </c>
      <c r="O5283" s="20" t="str">
        <f t="shared" si="166"/>
        <v/>
      </c>
    </row>
    <row r="5284" spans="1:15">
      <c r="A5284" s="20" t="str">
        <f t="shared" si="167"/>
        <v>Lífeyrissjóður verslunarmannaÆvileið 1</v>
      </c>
      <c r="B5284" s="20" t="str">
        <f>_xlfn.IFNA(INDEX(Listi!$AI:$AI,MATCH(C5284,Listi!$AJ:$AJ,0)),INDEX(Listi!T:T,MATCH(C5284,Listi!U:U,0)))</f>
        <v>Lífeyrissj. Verslunarm.</v>
      </c>
      <c r="C5284" t="s">
        <v>206</v>
      </c>
      <c r="D5284" t="s">
        <v>310</v>
      </c>
      <c r="E5284" t="s">
        <v>276</v>
      </c>
      <c r="F5284" t="s">
        <v>63</v>
      </c>
      <c r="G5284" s="8" t="s">
        <v>405</v>
      </c>
      <c r="H5284" t="s">
        <v>64</v>
      </c>
      <c r="K5284" s="20">
        <v>0</v>
      </c>
      <c r="L5284" s="7">
        <v>2860479562</v>
      </c>
      <c r="M5284" s="7">
        <v>819651283</v>
      </c>
      <c r="N5284" s="7">
        <v>12562366</v>
      </c>
      <c r="O5284" s="20" t="str">
        <f t="shared" si="166"/>
        <v/>
      </c>
    </row>
    <row r="5285" spans="1:15">
      <c r="A5285" s="20" t="str">
        <f t="shared" si="167"/>
        <v>Lífeyrissjóður verslunarmannaÆvileið 2</v>
      </c>
      <c r="B5285" s="20" t="str">
        <f>_xlfn.IFNA(INDEX(Listi!$AI:$AI,MATCH(C5285,Listi!$AJ:$AJ,0)),INDEX(Listi!T:T,MATCH(C5285,Listi!U:U,0)))</f>
        <v>Lífeyrissj. Verslunarm.</v>
      </c>
      <c r="C5285" t="s">
        <v>206</v>
      </c>
      <c r="D5285" t="s">
        <v>309</v>
      </c>
      <c r="E5285" t="s">
        <v>276</v>
      </c>
      <c r="F5285" t="s">
        <v>63</v>
      </c>
      <c r="G5285" s="8" t="s">
        <v>405</v>
      </c>
      <c r="H5285" t="s">
        <v>64</v>
      </c>
      <c r="K5285" s="20">
        <v>0</v>
      </c>
      <c r="L5285" s="7">
        <v>2325064159</v>
      </c>
      <c r="M5285" s="7">
        <v>465663194</v>
      </c>
      <c r="N5285" s="7">
        <v>32037995</v>
      </c>
      <c r="O5285" s="20" t="str">
        <f t="shared" si="166"/>
        <v/>
      </c>
    </row>
    <row r="5286" spans="1:15">
      <c r="A5286" s="20" t="str">
        <f t="shared" si="167"/>
        <v>Lífeyrissjóður verslunarmannaÆvileið 3</v>
      </c>
      <c r="B5286" s="20" t="str">
        <f>_xlfn.IFNA(INDEX(Listi!$AI:$AI,MATCH(C5286,Listi!$AJ:$AJ,0)),INDEX(Listi!T:T,MATCH(C5286,Listi!U:U,0)))</f>
        <v>Lífeyrissj. Verslunarm.</v>
      </c>
      <c r="C5286" t="s">
        <v>206</v>
      </c>
      <c r="D5286" t="s">
        <v>308</v>
      </c>
      <c r="E5286" t="s">
        <v>276</v>
      </c>
      <c r="F5286" t="s">
        <v>63</v>
      </c>
      <c r="G5286" s="8" t="s">
        <v>405</v>
      </c>
      <c r="H5286" t="s">
        <v>64</v>
      </c>
      <c r="K5286" s="20">
        <v>0</v>
      </c>
      <c r="L5286" s="7">
        <v>1567402319</v>
      </c>
      <c r="M5286" s="7">
        <v>325961302</v>
      </c>
      <c r="N5286" s="7">
        <v>60283998</v>
      </c>
      <c r="O5286" s="20" t="str">
        <f t="shared" si="166"/>
        <v/>
      </c>
    </row>
    <row r="5287" spans="1:15">
      <c r="A5287" s="20" t="str">
        <f t="shared" si="167"/>
        <v>Lífeyrissjóður verslunarmannaDeild I/Séreign</v>
      </c>
      <c r="B5287" s="20" t="str">
        <f>_xlfn.IFNA(INDEX(Listi!$AI:$AI,MATCH(C5287,Listi!$AJ:$AJ,0)),INDEX(Listi!T:T,MATCH(C5287,Listi!U:U,0)))</f>
        <v>Lífeyrissj. Verslunarm.</v>
      </c>
      <c r="C5287" t="s">
        <v>206</v>
      </c>
      <c r="D5287" t="s">
        <v>207</v>
      </c>
      <c r="E5287" t="s">
        <v>276</v>
      </c>
      <c r="F5287" t="s">
        <v>63</v>
      </c>
      <c r="G5287" s="8" t="s">
        <v>405</v>
      </c>
      <c r="H5287" t="s">
        <v>64</v>
      </c>
      <c r="K5287" s="20">
        <v>0</v>
      </c>
      <c r="L5287" s="7">
        <v>19785724399</v>
      </c>
      <c r="M5287" s="7">
        <v>729937912</v>
      </c>
      <c r="N5287" s="7">
        <v>458382791</v>
      </c>
      <c r="O5287" s="20" t="str">
        <f t="shared" si="166"/>
        <v/>
      </c>
    </row>
    <row r="5288" spans="1:15">
      <c r="A5288" s="20" t="str">
        <f t="shared" si="167"/>
        <v>Lífeyrissjóður verslunarmannaSamtryggingardeild</v>
      </c>
      <c r="B5288" s="20" t="str">
        <f>_xlfn.IFNA(INDEX(Listi!$AI:$AI,MATCH(C5288,Listi!$AJ:$AJ,0)),INDEX(Listi!T:T,MATCH(C5288,Listi!U:U,0)))</f>
        <v>Lífeyrissj. Verslunarm.</v>
      </c>
      <c r="C5288" t="s">
        <v>206</v>
      </c>
      <c r="D5288" t="s">
        <v>205</v>
      </c>
      <c r="E5288" t="s">
        <v>275</v>
      </c>
      <c r="F5288" t="s">
        <v>63</v>
      </c>
      <c r="G5288" s="8" t="s">
        <v>405</v>
      </c>
      <c r="H5288" t="s">
        <v>64</v>
      </c>
      <c r="K5288" s="20">
        <v>0</v>
      </c>
      <c r="L5288" s="7">
        <v>1174592806906</v>
      </c>
      <c r="M5288" s="7">
        <v>35794261112</v>
      </c>
      <c r="N5288" s="7">
        <v>21965137185</v>
      </c>
      <c r="O5288" s="20" t="str">
        <f t="shared" si="166"/>
        <v/>
      </c>
    </row>
    <row r="5289" spans="1:15">
      <c r="A5289" s="20" t="str">
        <f t="shared" si="167"/>
        <v>Lífeyrissjóður VestmannaeyjaSafn I</v>
      </c>
      <c r="B5289" s="20" t="str">
        <f>_xlfn.IFNA(INDEX(Listi!$AI:$AI,MATCH(C5289,Listi!$AJ:$AJ,0)),INDEX(Listi!T:T,MATCH(C5289,Listi!U:U,0)))</f>
        <v>Lífeyrissj. Vestm.</v>
      </c>
      <c r="C5289" t="s">
        <v>262</v>
      </c>
      <c r="D5289" t="s">
        <v>210</v>
      </c>
      <c r="E5289" t="s">
        <v>276</v>
      </c>
      <c r="F5289" t="s">
        <v>63</v>
      </c>
      <c r="G5289" s="8" t="s">
        <v>405</v>
      </c>
      <c r="H5289" t="s">
        <v>64</v>
      </c>
      <c r="K5289" s="20">
        <v>0</v>
      </c>
      <c r="L5289" s="7">
        <v>381311221</v>
      </c>
      <c r="M5289" s="7">
        <v>44104006</v>
      </c>
      <c r="N5289" s="7">
        <v>13592960</v>
      </c>
      <c r="O5289" s="20" t="str">
        <f t="shared" si="166"/>
        <v/>
      </c>
    </row>
    <row r="5290" spans="1:15">
      <c r="A5290" s="20" t="str">
        <f t="shared" si="167"/>
        <v>Lífeyrissjóður VestmannaeyjaSafn II</v>
      </c>
      <c r="B5290" s="20" t="str">
        <f>_xlfn.IFNA(INDEX(Listi!$AI:$AI,MATCH(C5290,Listi!$AJ:$AJ,0)),INDEX(Listi!T:T,MATCH(C5290,Listi!U:U,0)))</f>
        <v>Lífeyrissj. Vestm.</v>
      </c>
      <c r="C5290" t="s">
        <v>262</v>
      </c>
      <c r="D5290" t="s">
        <v>211</v>
      </c>
      <c r="E5290" t="s">
        <v>276</v>
      </c>
      <c r="F5290" t="s">
        <v>63</v>
      </c>
      <c r="G5290" s="8" t="s">
        <v>405</v>
      </c>
      <c r="H5290" t="s">
        <v>64</v>
      </c>
      <c r="K5290" s="20">
        <v>0</v>
      </c>
      <c r="L5290" s="7">
        <v>571440191</v>
      </c>
      <c r="M5290" s="7">
        <v>40240404</v>
      </c>
      <c r="N5290" s="7">
        <v>18659289</v>
      </c>
      <c r="O5290" s="20" t="str">
        <f t="shared" si="166"/>
        <v/>
      </c>
    </row>
    <row r="5291" spans="1:15">
      <c r="A5291" s="20" t="str">
        <f t="shared" si="167"/>
        <v>Lífeyrissjóður VestmannaeyjaSamtryggingardeild</v>
      </c>
      <c r="B5291" s="20" t="str">
        <f>_xlfn.IFNA(INDEX(Listi!$AI:$AI,MATCH(C5291,Listi!$AJ:$AJ,0)),INDEX(Listi!T:T,MATCH(C5291,Listi!U:U,0)))</f>
        <v>Lífeyrissj. Vestm.</v>
      </c>
      <c r="C5291" t="s">
        <v>262</v>
      </c>
      <c r="D5291" t="s">
        <v>205</v>
      </c>
      <c r="E5291" t="s">
        <v>275</v>
      </c>
      <c r="F5291" t="s">
        <v>63</v>
      </c>
      <c r="G5291" s="8" t="s">
        <v>405</v>
      </c>
      <c r="H5291" t="s">
        <v>64</v>
      </c>
      <c r="K5291" s="20">
        <v>0</v>
      </c>
      <c r="L5291" s="7">
        <v>85198020532</v>
      </c>
      <c r="M5291" s="7">
        <v>1944643004</v>
      </c>
      <c r="N5291" s="7">
        <v>2198060399</v>
      </c>
      <c r="O5291" s="20" t="str">
        <f t="shared" si="166"/>
        <v/>
      </c>
    </row>
    <row r="5292" spans="1:15">
      <c r="A5292" s="20" t="str">
        <f t="shared" si="167"/>
        <v>Lífsval - lífeyrissparnaðurLífsval 1</v>
      </c>
      <c r="B5292" s="20" t="str">
        <f>_xlfn.IFNA(INDEX(Listi!$AI:$AI,MATCH(C5292,Listi!$AJ:$AJ,0)),INDEX(Listi!T:T,MATCH(C5292,Listi!U:U,0)))</f>
        <v>Lífsval</v>
      </c>
      <c r="C5292" t="s">
        <v>263</v>
      </c>
      <c r="D5292" t="s">
        <v>264</v>
      </c>
      <c r="E5292" t="s">
        <v>276</v>
      </c>
      <c r="F5292" t="s">
        <v>63</v>
      </c>
      <c r="G5292" s="8" t="s">
        <v>405</v>
      </c>
      <c r="H5292" t="s">
        <v>64</v>
      </c>
      <c r="K5292" s="20">
        <v>0</v>
      </c>
      <c r="L5292" s="7">
        <v>1792991246</v>
      </c>
      <c r="M5292" s="7">
        <v>203244065</v>
      </c>
      <c r="N5292" s="7">
        <v>81003579</v>
      </c>
      <c r="O5292" s="20" t="str">
        <f t="shared" si="166"/>
        <v/>
      </c>
    </row>
    <row r="5293" spans="1:15">
      <c r="A5293" s="20" t="str">
        <f t="shared" si="167"/>
        <v>Lífsval - lífeyrissparnaðurLífsval 2</v>
      </c>
      <c r="B5293" s="20" t="str">
        <f>_xlfn.IFNA(INDEX(Listi!$AI:$AI,MATCH(C5293,Listi!$AJ:$AJ,0)),INDEX(Listi!T:T,MATCH(C5293,Listi!U:U,0)))</f>
        <v>Lífsval</v>
      </c>
      <c r="C5293" t="s">
        <v>263</v>
      </c>
      <c r="D5293" t="s">
        <v>265</v>
      </c>
      <c r="E5293" t="s">
        <v>276</v>
      </c>
      <c r="F5293" t="s">
        <v>63</v>
      </c>
      <c r="G5293" s="8" t="s">
        <v>405</v>
      </c>
      <c r="H5293" t="s">
        <v>64</v>
      </c>
      <c r="K5293" s="20">
        <v>0</v>
      </c>
      <c r="L5293" s="7">
        <v>79660340</v>
      </c>
      <c r="M5293" s="7">
        <v>14369045</v>
      </c>
      <c r="N5293" s="7">
        <v>2695304</v>
      </c>
      <c r="O5293" s="20" t="str">
        <f t="shared" si="166"/>
        <v/>
      </c>
    </row>
    <row r="5294" spans="1:15">
      <c r="A5294" s="20" t="str">
        <f t="shared" si="167"/>
        <v>Lífsval - lífeyrissparnaðurLífsval 3</v>
      </c>
      <c r="B5294" s="20" t="str">
        <f>_xlfn.IFNA(INDEX(Listi!$AI:$AI,MATCH(C5294,Listi!$AJ:$AJ,0)),INDEX(Listi!T:T,MATCH(C5294,Listi!U:U,0)))</f>
        <v>Lífsval</v>
      </c>
      <c r="C5294" t="s">
        <v>263</v>
      </c>
      <c r="D5294" t="s">
        <v>266</v>
      </c>
      <c r="E5294" t="s">
        <v>276</v>
      </c>
      <c r="F5294" t="s">
        <v>63</v>
      </c>
      <c r="G5294" s="8" t="s">
        <v>405</v>
      </c>
      <c r="H5294" t="s">
        <v>64</v>
      </c>
      <c r="K5294" s="20">
        <v>0</v>
      </c>
      <c r="L5294" s="7">
        <v>131239774</v>
      </c>
      <c r="M5294" s="7">
        <v>16635787</v>
      </c>
      <c r="N5294" s="7">
        <v>3548138</v>
      </c>
      <c r="O5294" s="20" t="str">
        <f t="shared" si="166"/>
        <v/>
      </c>
    </row>
    <row r="5295" spans="1:15">
      <c r="A5295" s="20" t="str">
        <f t="shared" si="167"/>
        <v>Lífsval - lífeyrissparnaðurLífsval 4</v>
      </c>
      <c r="B5295" s="20" t="str">
        <f>_xlfn.IFNA(INDEX(Listi!$AI:$AI,MATCH(C5295,Listi!$AJ:$AJ,0)),INDEX(Listi!T:T,MATCH(C5295,Listi!U:U,0)))</f>
        <v>Lífsval</v>
      </c>
      <c r="C5295" t="s">
        <v>263</v>
      </c>
      <c r="D5295" t="s">
        <v>267</v>
      </c>
      <c r="E5295" t="s">
        <v>276</v>
      </c>
      <c r="F5295" t="s">
        <v>63</v>
      </c>
      <c r="G5295" s="8" t="s">
        <v>405</v>
      </c>
      <c r="H5295" t="s">
        <v>64</v>
      </c>
      <c r="K5295" s="20">
        <v>0</v>
      </c>
      <c r="L5295" s="7">
        <v>71752064</v>
      </c>
      <c r="M5295" s="7">
        <v>15238959</v>
      </c>
      <c r="N5295" s="7">
        <v>2058992</v>
      </c>
      <c r="O5295" s="20" t="str">
        <f t="shared" si="166"/>
        <v/>
      </c>
    </row>
    <row r="5296" spans="1:15">
      <c r="A5296" s="20" t="str">
        <f t="shared" si="167"/>
        <v>Lífsverk lífeyrissjóðurLífsverk I/Séreign</v>
      </c>
      <c r="B5296" s="20" t="str">
        <f>_xlfn.IFNA(INDEX(Listi!$AI:$AI,MATCH(C5296,Listi!$AJ:$AJ,0)),INDEX(Listi!T:T,MATCH(C5296,Listi!U:U,0)))</f>
        <v xml:space="preserve">Lífsverk  </v>
      </c>
      <c r="C5296" t="s">
        <v>268</v>
      </c>
      <c r="D5296" t="s">
        <v>269</v>
      </c>
      <c r="E5296" t="s">
        <v>276</v>
      </c>
      <c r="F5296" t="s">
        <v>63</v>
      </c>
      <c r="G5296" s="8" t="s">
        <v>405</v>
      </c>
      <c r="H5296" t="s">
        <v>64</v>
      </c>
      <c r="K5296" s="20">
        <v>0</v>
      </c>
      <c r="L5296" s="7">
        <v>4582957000</v>
      </c>
      <c r="M5296" s="7">
        <v>635926000</v>
      </c>
      <c r="N5296" s="7">
        <v>22708000</v>
      </c>
      <c r="O5296" s="20" t="str">
        <f t="shared" si="166"/>
        <v/>
      </c>
    </row>
    <row r="5297" spans="1:15">
      <c r="A5297" s="20" t="str">
        <f t="shared" si="167"/>
        <v>Lífsverk lífeyrissjóðurLífsverk II/Séreign</v>
      </c>
      <c r="B5297" s="20" t="str">
        <f>_xlfn.IFNA(INDEX(Listi!$AI:$AI,MATCH(C5297,Listi!$AJ:$AJ,0)),INDEX(Listi!T:T,MATCH(C5297,Listi!U:U,0)))</f>
        <v xml:space="preserve">Lífsverk  </v>
      </c>
      <c r="C5297" t="s">
        <v>268</v>
      </c>
      <c r="D5297" t="s">
        <v>270</v>
      </c>
      <c r="E5297" t="s">
        <v>276</v>
      </c>
      <c r="F5297" s="8" t="s">
        <v>63</v>
      </c>
      <c r="G5297" s="8" t="s">
        <v>405</v>
      </c>
      <c r="H5297" t="s">
        <v>64</v>
      </c>
      <c r="K5297" s="20">
        <v>0</v>
      </c>
      <c r="L5297" s="7">
        <v>23735073000</v>
      </c>
      <c r="M5297" s="7">
        <v>2073571000</v>
      </c>
      <c r="N5297" s="7">
        <v>249365000</v>
      </c>
      <c r="O5297" s="20" t="str">
        <f t="shared" si="166"/>
        <v/>
      </c>
    </row>
    <row r="5298" spans="1:15">
      <c r="A5298" s="20" t="str">
        <f t="shared" si="167"/>
        <v>Lífsverk lífeyrissjóðurLífsverk III/Séreign</v>
      </c>
      <c r="B5298" s="20" t="str">
        <f>_xlfn.IFNA(INDEX(Listi!$AI:$AI,MATCH(C5298,Listi!$AJ:$AJ,0)),INDEX(Listi!T:T,MATCH(C5298,Listi!U:U,0)))</f>
        <v xml:space="preserve">Lífsverk  </v>
      </c>
      <c r="C5298" t="s">
        <v>268</v>
      </c>
      <c r="D5298" t="s">
        <v>271</v>
      </c>
      <c r="E5298" t="s">
        <v>276</v>
      </c>
      <c r="F5298" s="8" t="s">
        <v>63</v>
      </c>
      <c r="G5298" s="8" t="s">
        <v>405</v>
      </c>
      <c r="H5298" t="s">
        <v>64</v>
      </c>
      <c r="K5298" s="20">
        <v>0</v>
      </c>
      <c r="L5298" s="7">
        <v>653814000</v>
      </c>
      <c r="M5298" s="7">
        <v>105107000</v>
      </c>
      <c r="N5298" s="7">
        <v>2613000</v>
      </c>
      <c r="O5298" s="20" t="str">
        <f t="shared" si="166"/>
        <v/>
      </c>
    </row>
    <row r="5299" spans="1:15">
      <c r="A5299" s="20" t="str">
        <f t="shared" si="167"/>
        <v>Lífsverk lífeyrissjóðurSamtryggingardeild</v>
      </c>
      <c r="B5299" s="20" t="str">
        <f>_xlfn.IFNA(INDEX(Listi!$AI:$AI,MATCH(C5299,Listi!$AJ:$AJ,0)),INDEX(Listi!T:T,MATCH(C5299,Listi!U:U,0)))</f>
        <v xml:space="preserve">Lífsverk  </v>
      </c>
      <c r="C5299" t="s">
        <v>268</v>
      </c>
      <c r="D5299" t="s">
        <v>205</v>
      </c>
      <c r="E5299" t="s">
        <v>275</v>
      </c>
      <c r="F5299" s="8" t="s">
        <v>63</v>
      </c>
      <c r="G5299" s="8" t="s">
        <v>405</v>
      </c>
      <c r="H5299" t="s">
        <v>64</v>
      </c>
      <c r="K5299" s="20">
        <v>0</v>
      </c>
      <c r="L5299" s="7">
        <v>120542527000</v>
      </c>
      <c r="M5299" s="7">
        <v>4397803000</v>
      </c>
      <c r="N5299" s="7">
        <v>1423151000</v>
      </c>
      <c r="O5299" s="20" t="str">
        <f t="shared" si="166"/>
        <v/>
      </c>
    </row>
    <row r="5300" spans="1:15">
      <c r="A5300" s="20" t="str">
        <f t="shared" si="167"/>
        <v>Söfnunarsjóður lífeyrisréttindaDeild I/Innlán</v>
      </c>
      <c r="B5300" s="20" t="str">
        <f>_xlfn.IFNA(INDEX(Listi!$AI:$AI,MATCH(C5300,Listi!$AJ:$AJ,0)),INDEX(Listi!T:T,MATCH(C5300,Listi!U:U,0)))</f>
        <v>Söfnunarsj.</v>
      </c>
      <c r="C5300" t="s">
        <v>272</v>
      </c>
      <c r="D5300" t="s">
        <v>273</v>
      </c>
      <c r="E5300" t="s">
        <v>276</v>
      </c>
      <c r="F5300" s="8" t="s">
        <v>63</v>
      </c>
      <c r="G5300" s="8" t="s">
        <v>405</v>
      </c>
      <c r="H5300" t="s">
        <v>64</v>
      </c>
      <c r="K5300" s="20">
        <v>0</v>
      </c>
      <c r="L5300" s="7">
        <v>2001731914</v>
      </c>
      <c r="M5300" s="7">
        <v>133561634</v>
      </c>
      <c r="N5300" s="7">
        <v>44803565</v>
      </c>
      <c r="O5300" s="20" t="str">
        <f t="shared" si="166"/>
        <v/>
      </c>
    </row>
    <row r="5301" spans="1:15">
      <c r="A5301" s="20" t="str">
        <f t="shared" si="167"/>
        <v>Söfnunarsjóður lífeyrisréttindaDeild III/Séreign</v>
      </c>
      <c r="B5301" s="20" t="str">
        <f>_xlfn.IFNA(INDEX(Listi!$AI:$AI,MATCH(C5301,Listi!$AJ:$AJ,0)),INDEX(Listi!T:T,MATCH(C5301,Listi!U:U,0)))</f>
        <v>Söfnunarsj.</v>
      </c>
      <c r="C5301" t="s">
        <v>272</v>
      </c>
      <c r="D5301" t="s">
        <v>599</v>
      </c>
      <c r="E5301" t="s">
        <v>276</v>
      </c>
      <c r="F5301" t="s">
        <v>63</v>
      </c>
      <c r="G5301" s="8" t="s">
        <v>405</v>
      </c>
      <c r="H5301" t="s">
        <v>64</v>
      </c>
      <c r="K5301" s="20">
        <v>0</v>
      </c>
      <c r="L5301" s="7">
        <v>24413085</v>
      </c>
      <c r="M5301" s="7">
        <v>24697577</v>
      </c>
      <c r="N5301" s="7">
        <v>900000</v>
      </c>
      <c r="O5301" s="20" t="str">
        <f t="shared" si="166"/>
        <v/>
      </c>
    </row>
    <row r="5302" spans="1:15">
      <c r="A5302" s="20" t="str">
        <f t="shared" si="167"/>
        <v>Söfnunarsjóður lífeyrisréttindaDeildII/Séreign</v>
      </c>
      <c r="B5302" s="20" t="str">
        <f>_xlfn.IFNA(INDEX(Listi!$AI:$AI,MATCH(C5302,Listi!$AJ:$AJ,0)),INDEX(Listi!T:T,MATCH(C5302,Listi!U:U,0)))</f>
        <v>Söfnunarsj.</v>
      </c>
      <c r="C5302" t="s">
        <v>272</v>
      </c>
      <c r="D5302" t="s">
        <v>586</v>
      </c>
      <c r="E5302" t="s">
        <v>276</v>
      </c>
      <c r="F5302" t="s">
        <v>63</v>
      </c>
      <c r="G5302" s="8" t="s">
        <v>405</v>
      </c>
      <c r="H5302" t="s">
        <v>64</v>
      </c>
      <c r="K5302" s="20">
        <v>0</v>
      </c>
      <c r="L5302" s="7">
        <v>1654616477</v>
      </c>
      <c r="M5302" s="7">
        <v>128539213</v>
      </c>
      <c r="N5302" s="7">
        <v>22846291</v>
      </c>
      <c r="O5302" s="20" t="str">
        <f t="shared" si="166"/>
        <v/>
      </c>
    </row>
    <row r="5303" spans="1:15">
      <c r="A5303" s="20" t="str">
        <f t="shared" si="167"/>
        <v>Söfnunarsjóður lífeyrisréttindaSamtryggingardeild</v>
      </c>
      <c r="B5303" s="20" t="str">
        <f>_xlfn.IFNA(INDEX(Listi!$AI:$AI,MATCH(C5303,Listi!$AJ:$AJ,0)),INDEX(Listi!T:T,MATCH(C5303,Listi!U:U,0)))</f>
        <v>Söfnunarsj.</v>
      </c>
      <c r="C5303" t="s">
        <v>272</v>
      </c>
      <c r="D5303" t="s">
        <v>205</v>
      </c>
      <c r="E5303" t="s">
        <v>275</v>
      </c>
      <c r="F5303" t="s">
        <v>63</v>
      </c>
      <c r="G5303" s="8" t="s">
        <v>405</v>
      </c>
      <c r="H5303" t="s">
        <v>64</v>
      </c>
      <c r="K5303" s="20">
        <v>0</v>
      </c>
      <c r="L5303" s="7">
        <v>238978847889</v>
      </c>
      <c r="M5303" s="7">
        <v>4967193409</v>
      </c>
      <c r="N5303" s="7">
        <v>6076487652</v>
      </c>
      <c r="O5303" s="20" t="str">
        <f t="shared" si="166"/>
        <v/>
      </c>
    </row>
    <row r="5304" spans="1:15">
      <c r="A5304" s="20" t="str">
        <f t="shared" si="167"/>
        <v>Stapi lífeyrissjóðurSafn I</v>
      </c>
      <c r="B5304" s="20" t="str">
        <f>_xlfn.IFNA(INDEX(Listi!$AI:$AI,MATCH(C5304,Listi!$AJ:$AJ,0)),INDEX(Listi!T:T,MATCH(C5304,Listi!U:U,0)))</f>
        <v xml:space="preserve">Stapi  </v>
      </c>
      <c r="C5304" t="s">
        <v>209</v>
      </c>
      <c r="D5304" t="s">
        <v>210</v>
      </c>
      <c r="E5304" t="s">
        <v>276</v>
      </c>
      <c r="F5304" t="s">
        <v>63</v>
      </c>
      <c r="G5304" s="8" t="s">
        <v>405</v>
      </c>
      <c r="H5304" t="s">
        <v>64</v>
      </c>
      <c r="K5304" s="20">
        <v>0</v>
      </c>
      <c r="L5304" s="7">
        <v>2440828925</v>
      </c>
      <c r="M5304" s="7">
        <v>91567233</v>
      </c>
      <c r="N5304" s="7">
        <v>110755602</v>
      </c>
      <c r="O5304" s="20" t="str">
        <f t="shared" si="166"/>
        <v/>
      </c>
    </row>
    <row r="5305" spans="1:15">
      <c r="A5305" s="20" t="str">
        <f t="shared" si="167"/>
        <v>Stapi lífeyrissjóðurSafn II</v>
      </c>
      <c r="B5305" s="20" t="str">
        <f>_xlfn.IFNA(INDEX(Listi!$AI:$AI,MATCH(C5305,Listi!$AJ:$AJ,0)),INDEX(Listi!T:T,MATCH(C5305,Listi!U:U,0)))</f>
        <v xml:space="preserve">Stapi  </v>
      </c>
      <c r="C5305" t="s">
        <v>209</v>
      </c>
      <c r="D5305" t="s">
        <v>211</v>
      </c>
      <c r="E5305" t="s">
        <v>276</v>
      </c>
      <c r="F5305" t="s">
        <v>63</v>
      </c>
      <c r="G5305" s="8" t="s">
        <v>405</v>
      </c>
      <c r="H5305" t="s">
        <v>64</v>
      </c>
      <c r="K5305" s="20">
        <v>0</v>
      </c>
      <c r="L5305" s="7">
        <v>5710890273</v>
      </c>
      <c r="M5305" s="7">
        <v>262001316</v>
      </c>
      <c r="N5305" s="7">
        <v>164209410</v>
      </c>
      <c r="O5305" s="20" t="str">
        <f t="shared" si="166"/>
        <v/>
      </c>
    </row>
    <row r="5306" spans="1:15">
      <c r="A5306" s="20" t="str">
        <f t="shared" si="167"/>
        <v>Stapi lífeyrissjóðurSafn III</v>
      </c>
      <c r="B5306" s="20" t="str">
        <f>_xlfn.IFNA(INDEX(Listi!$AI:$AI,MATCH(C5306,Listi!$AJ:$AJ,0)),INDEX(Listi!T:T,MATCH(C5306,Listi!U:U,0)))</f>
        <v xml:space="preserve">Stapi  </v>
      </c>
      <c r="C5306" t="s">
        <v>209</v>
      </c>
      <c r="D5306" t="s">
        <v>212</v>
      </c>
      <c r="E5306" t="s">
        <v>276</v>
      </c>
      <c r="F5306" t="s">
        <v>63</v>
      </c>
      <c r="G5306" s="8" t="s">
        <v>405</v>
      </c>
      <c r="H5306" t="s">
        <v>64</v>
      </c>
      <c r="K5306" s="20">
        <v>0</v>
      </c>
      <c r="L5306" s="7">
        <v>268100084</v>
      </c>
      <c r="M5306" s="7">
        <v>24388890</v>
      </c>
      <c r="N5306" s="7">
        <v>9886128</v>
      </c>
      <c r="O5306" s="20" t="str">
        <f t="shared" si="166"/>
        <v/>
      </c>
    </row>
    <row r="5307" spans="1:15">
      <c r="A5307" s="20" t="str">
        <f t="shared" si="167"/>
        <v>Stapi lífeyrissjóðurTryggingardeild</v>
      </c>
      <c r="B5307" s="20" t="str">
        <f>_xlfn.IFNA(INDEX(Listi!$AI:$AI,MATCH(C5307,Listi!$AJ:$AJ,0)),INDEX(Listi!T:T,MATCH(C5307,Listi!U:U,0)))</f>
        <v xml:space="preserve">Stapi  </v>
      </c>
      <c r="C5307" t="s">
        <v>209</v>
      </c>
      <c r="D5307" t="s">
        <v>213</v>
      </c>
      <c r="E5307" t="s">
        <v>275</v>
      </c>
      <c r="F5307" t="s">
        <v>63</v>
      </c>
      <c r="G5307" s="8" t="s">
        <v>405</v>
      </c>
      <c r="H5307" t="s">
        <v>64</v>
      </c>
      <c r="K5307" s="20">
        <v>0.09</v>
      </c>
      <c r="L5307" s="7">
        <v>348661724246</v>
      </c>
      <c r="M5307" s="7">
        <v>13807615154</v>
      </c>
      <c r="N5307" s="7">
        <v>7912918911</v>
      </c>
      <c r="O5307" s="20" t="str">
        <f t="shared" si="166"/>
        <v/>
      </c>
    </row>
    <row r="5308" spans="1:15">
      <c r="A5308" s="20" t="str">
        <f t="shared" si="167"/>
        <v>Stapi lífeyrissjóðurVarfærnasafnið</v>
      </c>
      <c r="B5308" s="20" t="str">
        <f>_xlfn.IFNA(INDEX(Listi!$AI:$AI,MATCH(C5308,Listi!$AJ:$AJ,0)),INDEX(Listi!T:T,MATCH(C5308,Listi!U:U,0)))</f>
        <v xml:space="preserve">Stapi  </v>
      </c>
      <c r="C5308" t="s">
        <v>209</v>
      </c>
      <c r="D5308" t="s">
        <v>392</v>
      </c>
      <c r="E5308" t="s">
        <v>276</v>
      </c>
      <c r="F5308" t="s">
        <v>63</v>
      </c>
      <c r="G5308" s="8" t="s">
        <v>405</v>
      </c>
      <c r="H5308" t="s">
        <v>64</v>
      </c>
      <c r="K5308" s="20">
        <v>0</v>
      </c>
      <c r="L5308" s="7">
        <v>471986044</v>
      </c>
      <c r="M5308" s="7">
        <v>137399159</v>
      </c>
      <c r="N5308" s="7">
        <v>6994496</v>
      </c>
      <c r="O5308" s="20" t="str">
        <f t="shared" si="166"/>
        <v/>
      </c>
    </row>
    <row r="5309" spans="1:15">
      <c r="A5309" s="20" t="str">
        <f t="shared" si="167"/>
        <v>Almenni lífeyrissjóðurinnÆvisafn I</v>
      </c>
      <c r="B5309" s="20" t="str">
        <f>_xlfn.IFNA(INDEX(Listi!$AI:$AI,MATCH(C5309,Listi!$AJ:$AJ,0)),INDEX(Listi!T:T,MATCH(C5309,Listi!U:U,0)))</f>
        <v xml:space="preserve">Almenni </v>
      </c>
      <c r="C5309" t="s">
        <v>0</v>
      </c>
      <c r="D5309" t="s">
        <v>202</v>
      </c>
      <c r="E5309" t="s">
        <v>276</v>
      </c>
      <c r="F5309" t="s">
        <v>65</v>
      </c>
      <c r="G5309" s="8" t="s">
        <v>407</v>
      </c>
      <c r="H5309" t="s">
        <v>66</v>
      </c>
      <c r="K5309" s="20">
        <v>0</v>
      </c>
      <c r="L5309" s="7">
        <v>43068273823</v>
      </c>
      <c r="M5309" s="7">
        <v>4413720640</v>
      </c>
      <c r="N5309" s="7">
        <v>641257097</v>
      </c>
      <c r="O5309" s="20" t="str">
        <f t="shared" si="166"/>
        <v/>
      </c>
    </row>
    <row r="5310" spans="1:15">
      <c r="A5310" s="20" t="str">
        <f t="shared" si="167"/>
        <v>Almenni lífeyrissjóðurinnÆvisafn II</v>
      </c>
      <c r="B5310" s="20" t="str">
        <f>_xlfn.IFNA(INDEX(Listi!$AI:$AI,MATCH(C5310,Listi!$AJ:$AJ,0)),INDEX(Listi!T:T,MATCH(C5310,Listi!U:U,0)))</f>
        <v xml:space="preserve">Almenni </v>
      </c>
      <c r="C5310" t="s">
        <v>0</v>
      </c>
      <c r="D5310" t="s">
        <v>203</v>
      </c>
      <c r="E5310" t="s">
        <v>276</v>
      </c>
      <c r="F5310" t="s">
        <v>65</v>
      </c>
      <c r="G5310" s="8" t="s">
        <v>407</v>
      </c>
      <c r="H5310" t="s">
        <v>66</v>
      </c>
      <c r="K5310" s="20">
        <v>0</v>
      </c>
      <c r="L5310" s="7">
        <v>86460235807</v>
      </c>
      <c r="M5310" s="7">
        <v>3970537445</v>
      </c>
      <c r="N5310" s="7">
        <v>1539034493</v>
      </c>
      <c r="O5310" s="20" t="str">
        <f t="shared" si="166"/>
        <v/>
      </c>
    </row>
    <row r="5311" spans="1:15">
      <c r="A5311" s="20" t="str">
        <f t="shared" si="167"/>
        <v>Almenni lífeyrissjóðurinnÆvisafn III</v>
      </c>
      <c r="B5311" s="20" t="str">
        <f>_xlfn.IFNA(INDEX(Listi!$AI:$AI,MATCH(C5311,Listi!$AJ:$AJ,0)),INDEX(Listi!T:T,MATCH(C5311,Listi!U:U,0)))</f>
        <v xml:space="preserve">Almenni </v>
      </c>
      <c r="C5311" t="s">
        <v>0</v>
      </c>
      <c r="D5311" t="s">
        <v>204</v>
      </c>
      <c r="E5311" t="s">
        <v>276</v>
      </c>
      <c r="F5311" t="s">
        <v>65</v>
      </c>
      <c r="G5311" s="8" t="s">
        <v>407</v>
      </c>
      <c r="H5311" t="s">
        <v>66</v>
      </c>
      <c r="K5311" s="20">
        <v>0</v>
      </c>
      <c r="L5311" s="7">
        <v>33890180699</v>
      </c>
      <c r="M5311" s="7">
        <v>1571509194</v>
      </c>
      <c r="N5311" s="7">
        <v>920421683</v>
      </c>
      <c r="O5311" s="20" t="str">
        <f t="shared" si="166"/>
        <v/>
      </c>
    </row>
    <row r="5312" spans="1:15">
      <c r="A5312" s="20" t="str">
        <f t="shared" si="167"/>
        <v>Almenni lífeyrissjóðurinnHúsnæðissafn</v>
      </c>
      <c r="B5312" s="20" t="str">
        <f>_xlfn.IFNA(INDEX(Listi!$AI:$AI,MATCH(C5312,Listi!$AJ:$AJ,0)),INDEX(Listi!T:T,MATCH(C5312,Listi!U:U,0)))</f>
        <v xml:space="preserve">Almenni </v>
      </c>
      <c r="C5312" t="s">
        <v>0</v>
      </c>
      <c r="D5312" t="s">
        <v>315</v>
      </c>
      <c r="E5312" t="s">
        <v>276</v>
      </c>
      <c r="F5312" t="s">
        <v>65</v>
      </c>
      <c r="G5312" s="8" t="s">
        <v>407</v>
      </c>
      <c r="H5312" t="s">
        <v>66</v>
      </c>
      <c r="K5312" s="20">
        <v>0</v>
      </c>
      <c r="L5312" s="7">
        <v>487895879</v>
      </c>
      <c r="M5312" s="7">
        <v>166428361</v>
      </c>
      <c r="N5312" s="7">
        <v>18080096</v>
      </c>
      <c r="O5312" s="20" t="str">
        <f t="shared" si="166"/>
        <v/>
      </c>
    </row>
    <row r="5313" spans="1:15">
      <c r="A5313" s="20" t="str">
        <f t="shared" si="167"/>
        <v>Almenni lífeyrissjóðurinnInnlánssafn</v>
      </c>
      <c r="B5313" s="20" t="str">
        <f>_xlfn.IFNA(INDEX(Listi!$AI:$AI,MATCH(C5313,Listi!$AJ:$AJ,0)),INDEX(Listi!T:T,MATCH(C5313,Listi!U:U,0)))</f>
        <v xml:space="preserve">Almenni </v>
      </c>
      <c r="C5313" t="s">
        <v>0</v>
      </c>
      <c r="D5313" t="s">
        <v>1</v>
      </c>
      <c r="E5313" t="s">
        <v>276</v>
      </c>
      <c r="F5313" t="s">
        <v>65</v>
      </c>
      <c r="G5313" s="8" t="s">
        <v>407</v>
      </c>
      <c r="H5313" t="s">
        <v>66</v>
      </c>
      <c r="K5313" s="20">
        <v>0</v>
      </c>
      <c r="L5313" s="7">
        <v>26587944379</v>
      </c>
      <c r="M5313" s="7">
        <v>1016779991</v>
      </c>
      <c r="N5313" s="7">
        <v>1031869724</v>
      </c>
      <c r="O5313" s="20" t="str">
        <f t="shared" si="166"/>
        <v/>
      </c>
    </row>
    <row r="5314" spans="1:15">
      <c r="A5314" s="20" t="str">
        <f t="shared" si="167"/>
        <v>Almenni lífeyrissjóðurinnRíkissafn langt</v>
      </c>
      <c r="B5314" s="20" t="str">
        <f>_xlfn.IFNA(INDEX(Listi!$AI:$AI,MATCH(C5314,Listi!$AJ:$AJ,0)),INDEX(Listi!T:T,MATCH(C5314,Listi!U:U,0)))</f>
        <v xml:space="preserve">Almenni </v>
      </c>
      <c r="C5314" t="s">
        <v>0</v>
      </c>
      <c r="D5314" t="s">
        <v>199</v>
      </c>
      <c r="E5314" t="s">
        <v>276</v>
      </c>
      <c r="F5314" t="s">
        <v>65</v>
      </c>
      <c r="G5314" s="8" t="s">
        <v>407</v>
      </c>
      <c r="H5314" t="s">
        <v>66</v>
      </c>
      <c r="K5314" s="20">
        <v>0</v>
      </c>
      <c r="L5314" s="7">
        <v>1193680171</v>
      </c>
      <c r="M5314" s="7">
        <v>61272573</v>
      </c>
      <c r="N5314" s="7">
        <v>40105929</v>
      </c>
      <c r="O5314" s="20" t="str">
        <f t="shared" ref="O5314:O5377" si="168">IFERROR(VLOOKUP(F5314,EhLykill,3,FALSE),"")</f>
        <v/>
      </c>
    </row>
    <row r="5315" spans="1:15">
      <c r="A5315" s="20" t="str">
        <f t="shared" si="167"/>
        <v>Almenni lífeyrissjóðurinnRíkissafn stutt</v>
      </c>
      <c r="B5315" s="20" t="str">
        <f>_xlfn.IFNA(INDEX(Listi!$AI:$AI,MATCH(C5315,Listi!$AJ:$AJ,0)),INDEX(Listi!T:T,MATCH(C5315,Listi!U:U,0)))</f>
        <v xml:space="preserve">Almenni </v>
      </c>
      <c r="C5315" t="s">
        <v>0</v>
      </c>
      <c r="D5315" t="s">
        <v>200</v>
      </c>
      <c r="E5315" t="s">
        <v>276</v>
      </c>
      <c r="F5315" t="s">
        <v>65</v>
      </c>
      <c r="G5315" s="8" t="s">
        <v>407</v>
      </c>
      <c r="H5315" t="s">
        <v>66</v>
      </c>
      <c r="K5315" s="20">
        <v>0</v>
      </c>
      <c r="L5315" s="7">
        <v>541893627</v>
      </c>
      <c r="M5315" s="7">
        <v>20423158</v>
      </c>
      <c r="N5315" s="7">
        <v>14899899</v>
      </c>
      <c r="O5315" s="20" t="str">
        <f t="shared" si="168"/>
        <v/>
      </c>
    </row>
    <row r="5316" spans="1:15">
      <c r="A5316" s="20" t="str">
        <f t="shared" si="167"/>
        <v>Almenni lífeyrissjóðurinnTryggingadeild</v>
      </c>
      <c r="B5316" s="20" t="str">
        <f>_xlfn.IFNA(INDEX(Listi!$AI:$AI,MATCH(C5316,Listi!$AJ:$AJ,0)),INDEX(Listi!T:T,MATCH(C5316,Listi!U:U,0)))</f>
        <v xml:space="preserve">Almenni </v>
      </c>
      <c r="C5316" t="s">
        <v>0</v>
      </c>
      <c r="D5316" t="s">
        <v>201</v>
      </c>
      <c r="E5316" t="s">
        <v>275</v>
      </c>
      <c r="F5316" t="s">
        <v>65</v>
      </c>
      <c r="G5316" s="8" t="s">
        <v>407</v>
      </c>
      <c r="H5316" t="s">
        <v>66</v>
      </c>
      <c r="K5316" s="20">
        <v>0</v>
      </c>
      <c r="L5316" s="7">
        <v>174784296254</v>
      </c>
      <c r="M5316" s="7">
        <v>7497244534</v>
      </c>
      <c r="N5316" s="7">
        <v>3057046932</v>
      </c>
      <c r="O5316" s="20" t="str">
        <f t="shared" si="168"/>
        <v/>
      </c>
    </row>
    <row r="5317" spans="1:15">
      <c r="A5317" s="20" t="str">
        <f t="shared" si="167"/>
        <v>Arion banki hf.Erlend hlutabréf</v>
      </c>
      <c r="B5317" s="20" t="str">
        <f>_xlfn.IFNA(INDEX(Listi!$AI:$AI,MATCH(C5317,Listi!$AJ:$AJ,0)),INDEX(Listi!T:T,MATCH(C5317,Listi!U:U,0)))</f>
        <v xml:space="preserve">Arion banki </v>
      </c>
      <c r="C5317" t="s">
        <v>214</v>
      </c>
      <c r="D5317" t="s">
        <v>215</v>
      </c>
      <c r="E5317" t="s">
        <v>276</v>
      </c>
      <c r="F5317" t="s">
        <v>65</v>
      </c>
      <c r="G5317" s="8" t="s">
        <v>407</v>
      </c>
      <c r="H5317" t="s">
        <v>66</v>
      </c>
      <c r="K5317" s="20">
        <v>0</v>
      </c>
      <c r="L5317" s="7">
        <v>1149685000</v>
      </c>
      <c r="M5317" s="7">
        <v>49095000</v>
      </c>
      <c r="N5317" s="7">
        <v>10876000</v>
      </c>
      <c r="O5317" s="20" t="str">
        <f t="shared" si="168"/>
        <v/>
      </c>
    </row>
    <row r="5318" spans="1:15">
      <c r="A5318" s="20" t="str">
        <f t="shared" si="167"/>
        <v>Arion banki hf.Innlend skuldabréf</v>
      </c>
      <c r="B5318" s="20" t="str">
        <f>_xlfn.IFNA(INDEX(Listi!$AI:$AI,MATCH(C5318,Listi!$AJ:$AJ,0)),INDEX(Listi!T:T,MATCH(C5318,Listi!U:U,0)))</f>
        <v xml:space="preserve">Arion banki </v>
      </c>
      <c r="C5318" t="s">
        <v>214</v>
      </c>
      <c r="D5318" t="s">
        <v>216</v>
      </c>
      <c r="E5318" t="s">
        <v>276</v>
      </c>
      <c r="F5318" t="s">
        <v>65</v>
      </c>
      <c r="G5318" s="8" t="s">
        <v>407</v>
      </c>
      <c r="H5318" t="s">
        <v>66</v>
      </c>
      <c r="K5318" s="20">
        <v>0</v>
      </c>
      <c r="L5318" s="7">
        <v>4446434000</v>
      </c>
      <c r="M5318" s="7">
        <v>344234000</v>
      </c>
      <c r="N5318" s="7">
        <v>44793000</v>
      </c>
      <c r="O5318" s="20" t="str">
        <f t="shared" si="168"/>
        <v/>
      </c>
    </row>
    <row r="5319" spans="1:15">
      <c r="A5319" s="20" t="str">
        <f t="shared" si="167"/>
        <v>Arion banki hf.Lífeyrisauki L1</v>
      </c>
      <c r="B5319" s="20" t="str">
        <f>_xlfn.IFNA(INDEX(Listi!$AI:$AI,MATCH(C5319,Listi!$AJ:$AJ,0)),INDEX(Listi!T:T,MATCH(C5319,Listi!U:U,0)))</f>
        <v xml:space="preserve">Arion banki </v>
      </c>
      <c r="C5319" t="s">
        <v>214</v>
      </c>
      <c r="D5319" t="s">
        <v>377</v>
      </c>
      <c r="E5319" t="s">
        <v>276</v>
      </c>
      <c r="F5319" t="s">
        <v>65</v>
      </c>
      <c r="G5319" s="8" t="s">
        <v>407</v>
      </c>
      <c r="H5319" t="s">
        <v>66</v>
      </c>
      <c r="K5319" s="20">
        <v>0</v>
      </c>
      <c r="L5319" s="7">
        <v>5887942000</v>
      </c>
      <c r="M5319" s="7">
        <v>1011885000</v>
      </c>
      <c r="N5319" s="7">
        <v>34615000</v>
      </c>
      <c r="O5319" s="20" t="str">
        <f t="shared" si="168"/>
        <v/>
      </c>
    </row>
    <row r="5320" spans="1:15">
      <c r="A5320" s="20" t="str">
        <f t="shared" si="167"/>
        <v>Arion banki hf.Lífeyrisauki L2</v>
      </c>
      <c r="B5320" s="20" t="str">
        <f>_xlfn.IFNA(INDEX(Listi!$AI:$AI,MATCH(C5320,Listi!$AJ:$AJ,0)),INDEX(Listi!T:T,MATCH(C5320,Listi!U:U,0)))</f>
        <v xml:space="preserve">Arion banki </v>
      </c>
      <c r="C5320" t="s">
        <v>214</v>
      </c>
      <c r="D5320" t="s">
        <v>372</v>
      </c>
      <c r="E5320" t="s">
        <v>276</v>
      </c>
      <c r="F5320" t="s">
        <v>65</v>
      </c>
      <c r="G5320" s="8" t="s">
        <v>407</v>
      </c>
      <c r="H5320" t="s">
        <v>66</v>
      </c>
      <c r="K5320" s="20">
        <v>0</v>
      </c>
      <c r="L5320" s="7">
        <v>21366380000</v>
      </c>
      <c r="M5320" s="7">
        <v>1613513000</v>
      </c>
      <c r="N5320" s="7">
        <v>92085000</v>
      </c>
      <c r="O5320" s="20" t="str">
        <f t="shared" si="168"/>
        <v/>
      </c>
    </row>
    <row r="5321" spans="1:15">
      <c r="A5321" s="20" t="str">
        <f t="shared" si="167"/>
        <v>Arion banki hf.Lífeyrisauki L3</v>
      </c>
      <c r="B5321" s="20" t="str">
        <f>_xlfn.IFNA(INDEX(Listi!$AI:$AI,MATCH(C5321,Listi!$AJ:$AJ,0)),INDEX(Listi!T:T,MATCH(C5321,Listi!U:U,0)))</f>
        <v xml:space="preserve">Arion banki </v>
      </c>
      <c r="C5321" t="s">
        <v>214</v>
      </c>
      <c r="D5321" t="s">
        <v>371</v>
      </c>
      <c r="E5321" t="s">
        <v>276</v>
      </c>
      <c r="F5321" t="s">
        <v>65</v>
      </c>
      <c r="G5321" s="8" t="s">
        <v>407</v>
      </c>
      <c r="H5321" t="s">
        <v>66</v>
      </c>
      <c r="K5321" s="20">
        <v>0</v>
      </c>
      <c r="L5321" s="7">
        <v>29714848000</v>
      </c>
      <c r="M5321" s="7">
        <v>2122481000</v>
      </c>
      <c r="N5321" s="7">
        <v>129566000</v>
      </c>
      <c r="O5321" s="20" t="str">
        <f t="shared" si="168"/>
        <v/>
      </c>
    </row>
    <row r="5322" spans="1:15">
      <c r="A5322" s="20" t="str">
        <f t="shared" si="167"/>
        <v>Arion banki hf.Lífeyrisauki L4</v>
      </c>
      <c r="B5322" s="20" t="str">
        <f>_xlfn.IFNA(INDEX(Listi!$AI:$AI,MATCH(C5322,Listi!$AJ:$AJ,0)),INDEX(Listi!T:T,MATCH(C5322,Listi!U:U,0)))</f>
        <v xml:space="preserve">Arion banki </v>
      </c>
      <c r="C5322" t="s">
        <v>214</v>
      </c>
      <c r="D5322" t="s">
        <v>587</v>
      </c>
      <c r="E5322" t="s">
        <v>276</v>
      </c>
      <c r="F5322" t="s">
        <v>65</v>
      </c>
      <c r="G5322" s="8" t="s">
        <v>407</v>
      </c>
      <c r="H5322" t="s">
        <v>66</v>
      </c>
      <c r="K5322" s="20">
        <v>0</v>
      </c>
      <c r="L5322" s="7">
        <v>19306242000</v>
      </c>
      <c r="M5322" s="7">
        <v>1346647000</v>
      </c>
      <c r="N5322" s="7">
        <v>388052000</v>
      </c>
      <c r="O5322" s="20" t="str">
        <f t="shared" si="168"/>
        <v/>
      </c>
    </row>
    <row r="5323" spans="1:15">
      <c r="A5323" s="20" t="str">
        <f t="shared" si="167"/>
        <v>Arion banki hf.Lífeyrisauki L5</v>
      </c>
      <c r="B5323" s="20" t="str">
        <f>_xlfn.IFNA(INDEX(Listi!$AI:$AI,MATCH(C5323,Listi!$AJ:$AJ,0)),INDEX(Listi!T:T,MATCH(C5323,Listi!U:U,0)))</f>
        <v xml:space="preserve">Arion banki </v>
      </c>
      <c r="C5323" t="s">
        <v>214</v>
      </c>
      <c r="D5323" t="s">
        <v>369</v>
      </c>
      <c r="E5323" t="s">
        <v>276</v>
      </c>
      <c r="F5323" t="s">
        <v>65</v>
      </c>
      <c r="G5323" s="8" t="s">
        <v>407</v>
      </c>
      <c r="H5323" t="s">
        <v>66</v>
      </c>
      <c r="K5323" s="20">
        <v>100</v>
      </c>
      <c r="L5323" s="7">
        <v>44858554000</v>
      </c>
      <c r="M5323" s="7">
        <v>4018833000</v>
      </c>
      <c r="N5323" s="7">
        <v>933672000</v>
      </c>
      <c r="O5323" s="20" t="str">
        <f t="shared" si="168"/>
        <v/>
      </c>
    </row>
    <row r="5324" spans="1:15">
      <c r="A5324" s="20" t="str">
        <f t="shared" si="167"/>
        <v>Birta lífeyrissjóðurBlönduð leið</v>
      </c>
      <c r="B5324" s="20" t="str">
        <f>_xlfn.IFNA(INDEX(Listi!$AI:$AI,MATCH(C5324,Listi!$AJ:$AJ,0)),INDEX(Listi!T:T,MATCH(C5324,Listi!U:U,0)))</f>
        <v xml:space="preserve">Birta  </v>
      </c>
      <c r="C5324" t="s">
        <v>298</v>
      </c>
      <c r="D5324" t="s">
        <v>314</v>
      </c>
      <c r="E5324" t="s">
        <v>276</v>
      </c>
      <c r="F5324" t="s">
        <v>65</v>
      </c>
      <c r="G5324" s="8" t="s">
        <v>407</v>
      </c>
      <c r="H5324" t="s">
        <v>66</v>
      </c>
      <c r="K5324" s="20">
        <v>0</v>
      </c>
      <c r="L5324" s="7">
        <v>6929716201</v>
      </c>
      <c r="M5324" s="7">
        <v>253995298</v>
      </c>
      <c r="N5324" s="7">
        <v>139753585</v>
      </c>
      <c r="O5324" s="20" t="str">
        <f t="shared" si="168"/>
        <v/>
      </c>
    </row>
    <row r="5325" spans="1:15">
      <c r="A5325" s="20" t="str">
        <f t="shared" si="167"/>
        <v>Birta lífeyrissjóðurInnlánsleið</v>
      </c>
      <c r="B5325" s="20" t="str">
        <f>_xlfn.IFNA(INDEX(Listi!$AI:$AI,MATCH(C5325,Listi!$AJ:$AJ,0)),INDEX(Listi!T:T,MATCH(C5325,Listi!U:U,0)))</f>
        <v xml:space="preserve">Birta  </v>
      </c>
      <c r="C5325" t="s">
        <v>298</v>
      </c>
      <c r="D5325" t="s">
        <v>208</v>
      </c>
      <c r="E5325" t="s">
        <v>276</v>
      </c>
      <c r="F5325" t="s">
        <v>65</v>
      </c>
      <c r="G5325" s="8" t="s">
        <v>407</v>
      </c>
      <c r="H5325" t="s">
        <v>66</v>
      </c>
      <c r="K5325" s="20">
        <v>100</v>
      </c>
      <c r="L5325" s="7">
        <v>4108971332</v>
      </c>
      <c r="M5325" s="7">
        <v>264842424</v>
      </c>
      <c r="N5325" s="7">
        <v>174324836</v>
      </c>
      <c r="O5325" s="20" t="str">
        <f t="shared" si="168"/>
        <v/>
      </c>
    </row>
    <row r="5326" spans="1:15">
      <c r="A5326" s="20" t="str">
        <f t="shared" si="167"/>
        <v>Birta lífeyrissjóðurSamtryggingardeild</v>
      </c>
      <c r="B5326" s="20" t="str">
        <f>_xlfn.IFNA(INDEX(Listi!$AI:$AI,MATCH(C5326,Listi!$AJ:$AJ,0)),INDEX(Listi!T:T,MATCH(C5326,Listi!U:U,0)))</f>
        <v xml:space="preserve">Birta  </v>
      </c>
      <c r="C5326" t="s">
        <v>298</v>
      </c>
      <c r="D5326" t="s">
        <v>205</v>
      </c>
      <c r="E5326" t="s">
        <v>275</v>
      </c>
      <c r="F5326" t="s">
        <v>65</v>
      </c>
      <c r="G5326" s="8" t="s">
        <v>407</v>
      </c>
      <c r="H5326" t="s">
        <v>66</v>
      </c>
      <c r="K5326" s="20">
        <v>0</v>
      </c>
      <c r="L5326" s="7">
        <v>549755105944</v>
      </c>
      <c r="M5326" s="7">
        <v>18480897961</v>
      </c>
      <c r="N5326" s="7">
        <v>14075814006</v>
      </c>
      <c r="O5326" s="20" t="str">
        <f t="shared" si="168"/>
        <v/>
      </c>
    </row>
    <row r="5327" spans="1:15">
      <c r="A5327" s="20" t="str">
        <f t="shared" si="167"/>
        <v>Birta lífeyrissjóðurSkuldabréfaleið</v>
      </c>
      <c r="B5327" s="20" t="str">
        <f>_xlfn.IFNA(INDEX(Listi!$AI:$AI,MATCH(C5327,Listi!$AJ:$AJ,0)),INDEX(Listi!T:T,MATCH(C5327,Listi!U:U,0)))</f>
        <v xml:space="preserve">Birta  </v>
      </c>
      <c r="C5327" t="s">
        <v>298</v>
      </c>
      <c r="D5327" t="s">
        <v>313</v>
      </c>
      <c r="E5327" t="s">
        <v>276</v>
      </c>
      <c r="F5327" t="s">
        <v>65</v>
      </c>
      <c r="G5327" s="8" t="s">
        <v>407</v>
      </c>
      <c r="H5327" t="s">
        <v>66</v>
      </c>
      <c r="K5327" s="20">
        <v>0</v>
      </c>
      <c r="L5327" s="7">
        <v>8522374478</v>
      </c>
      <c r="M5327" s="7">
        <v>391005163</v>
      </c>
      <c r="N5327" s="7">
        <v>218104877</v>
      </c>
      <c r="O5327" s="20" t="str">
        <f t="shared" si="168"/>
        <v/>
      </c>
    </row>
    <row r="5328" spans="1:15">
      <c r="A5328" s="20" t="str">
        <f t="shared" ref="A5328:A5391" si="169">CONCATENATE(C5328,D5328)</f>
        <v>Birta lífeyrissjóðurTilgreind séreign</v>
      </c>
      <c r="B5328" s="20" t="str">
        <f>_xlfn.IFNA(INDEX(Listi!$AI:$AI,MATCH(C5328,Listi!$AJ:$AJ,0)),INDEX(Listi!T:T,MATCH(C5328,Listi!U:U,0)))</f>
        <v xml:space="preserve">Birta  </v>
      </c>
      <c r="C5328" t="s">
        <v>298</v>
      </c>
      <c r="D5328" t="s">
        <v>312</v>
      </c>
      <c r="E5328" t="s">
        <v>276</v>
      </c>
      <c r="F5328" t="s">
        <v>65</v>
      </c>
      <c r="G5328" s="8" t="s">
        <v>407</v>
      </c>
      <c r="H5328" t="s">
        <v>66</v>
      </c>
      <c r="K5328" s="20">
        <v>0</v>
      </c>
      <c r="L5328" s="7">
        <v>2234420297</v>
      </c>
      <c r="M5328" s="7">
        <v>511871981</v>
      </c>
      <c r="N5328" s="7">
        <v>36000223</v>
      </c>
      <c r="O5328" s="20" t="str">
        <f t="shared" si="168"/>
        <v/>
      </c>
    </row>
    <row r="5329" spans="1:15">
      <c r="A5329" s="20" t="str">
        <f t="shared" si="169"/>
        <v>Brú Lífeyrissjóður starfsmanna sveitarfélagaA-deild</v>
      </c>
      <c r="B5329" s="20" t="str">
        <f>_xlfn.IFNA(INDEX(Listi!$AI:$AI,MATCH(C5329,Listi!$AJ:$AJ,0)),INDEX(Listi!T:T,MATCH(C5329,Listi!U:U,0)))</f>
        <v>Brú</v>
      </c>
      <c r="C5329" t="s">
        <v>217</v>
      </c>
      <c r="D5329" t="s">
        <v>257</v>
      </c>
      <c r="E5329" t="s">
        <v>275</v>
      </c>
      <c r="F5329" t="s">
        <v>65</v>
      </c>
      <c r="G5329" s="8" t="s">
        <v>407</v>
      </c>
      <c r="H5329" t="s">
        <v>66</v>
      </c>
      <c r="K5329" s="20">
        <v>0</v>
      </c>
      <c r="L5329" s="7">
        <v>270469177889</v>
      </c>
      <c r="M5329" s="7">
        <v>13987858077</v>
      </c>
      <c r="N5329" s="7">
        <v>4793072329</v>
      </c>
      <c r="O5329" s="20" t="str">
        <f t="shared" si="168"/>
        <v/>
      </c>
    </row>
    <row r="5330" spans="1:15">
      <c r="A5330" s="20" t="str">
        <f t="shared" si="169"/>
        <v>Brú Lífeyrissjóður starfsmanna sveitarfélagaB-deild</v>
      </c>
      <c r="B5330" s="20" t="str">
        <f>_xlfn.IFNA(INDEX(Listi!$AI:$AI,MATCH(C5330,Listi!$AJ:$AJ,0)),INDEX(Listi!T:T,MATCH(C5330,Listi!U:U,0)))</f>
        <v>Brú</v>
      </c>
      <c r="C5330" t="s">
        <v>217</v>
      </c>
      <c r="D5330" t="s">
        <v>218</v>
      </c>
      <c r="E5330" t="s">
        <v>275</v>
      </c>
      <c r="F5330" t="s">
        <v>65</v>
      </c>
      <c r="G5330" s="8" t="s">
        <v>407</v>
      </c>
      <c r="H5330" t="s">
        <v>66</v>
      </c>
      <c r="K5330" s="20">
        <v>0</v>
      </c>
      <c r="L5330" s="7">
        <v>17004783831</v>
      </c>
      <c r="M5330" s="7">
        <v>119747694</v>
      </c>
      <c r="N5330" s="7">
        <v>3424817406</v>
      </c>
      <c r="O5330" s="20" t="str">
        <f t="shared" si="168"/>
        <v/>
      </c>
    </row>
    <row r="5331" spans="1:15">
      <c r="A5331" s="20" t="str">
        <f t="shared" si="169"/>
        <v>Brú Lífeyrissjóður starfsmanna sveitarfélagaV-deild</v>
      </c>
      <c r="B5331" s="20" t="str">
        <f>_xlfn.IFNA(INDEX(Listi!$AI:$AI,MATCH(C5331,Listi!$AJ:$AJ,0)),INDEX(Listi!T:T,MATCH(C5331,Listi!U:U,0)))</f>
        <v>Brú</v>
      </c>
      <c r="C5331" t="s">
        <v>217</v>
      </c>
      <c r="D5331" t="s">
        <v>219</v>
      </c>
      <c r="E5331" t="s">
        <v>275</v>
      </c>
      <c r="F5331" t="s">
        <v>65</v>
      </c>
      <c r="G5331" s="8" t="s">
        <v>407</v>
      </c>
      <c r="H5331" t="s">
        <v>66</v>
      </c>
      <c r="K5331" s="20">
        <v>0</v>
      </c>
      <c r="L5331" s="7">
        <v>54501394986</v>
      </c>
      <c r="M5331" s="7">
        <v>4188513374</v>
      </c>
      <c r="N5331" s="7">
        <v>455519059</v>
      </c>
      <c r="O5331" s="20" t="str">
        <f t="shared" si="168"/>
        <v/>
      </c>
    </row>
    <row r="5332" spans="1:15">
      <c r="A5332" s="20" t="str">
        <f t="shared" si="169"/>
        <v>Eftirlaunasj atvinnuflugmannaSamtryggingardeild</v>
      </c>
      <c r="B5332" s="20" t="str">
        <f>_xlfn.IFNA(INDEX(Listi!$AI:$AI,MATCH(C5332,Listi!$AJ:$AJ,0)),INDEX(Listi!T:T,MATCH(C5332,Listi!U:U,0)))</f>
        <v>EFÍA</v>
      </c>
      <c r="C5332" t="s">
        <v>220</v>
      </c>
      <c r="D5332" t="s">
        <v>205</v>
      </c>
      <c r="E5332" t="s">
        <v>275</v>
      </c>
      <c r="F5332" t="s">
        <v>65</v>
      </c>
      <c r="G5332" s="8" t="s">
        <v>407</v>
      </c>
      <c r="H5332" t="s">
        <v>66</v>
      </c>
      <c r="K5332" s="20">
        <v>0</v>
      </c>
      <c r="L5332" s="7">
        <v>58542663000</v>
      </c>
      <c r="M5332" s="7">
        <v>1477262000</v>
      </c>
      <c r="N5332" s="7">
        <v>1113313000</v>
      </c>
      <c r="O5332" s="20" t="str">
        <f t="shared" si="168"/>
        <v/>
      </c>
    </row>
    <row r="5333" spans="1:15">
      <c r="A5333" s="20" t="str">
        <f t="shared" si="169"/>
        <v>Festa - lífeyrissjóðurSamtryggingardeild</v>
      </c>
      <c r="B5333" s="20" t="str">
        <f>_xlfn.IFNA(INDEX(Listi!$AI:$AI,MATCH(C5333,Listi!$AJ:$AJ,0)),INDEX(Listi!T:T,MATCH(C5333,Listi!U:U,0)))</f>
        <v xml:space="preserve">Festa </v>
      </c>
      <c r="C5333" t="s">
        <v>221</v>
      </c>
      <c r="D5333" t="s">
        <v>205</v>
      </c>
      <c r="E5333" t="s">
        <v>275</v>
      </c>
      <c r="F5333" t="s">
        <v>65</v>
      </c>
      <c r="G5333" s="8" t="s">
        <v>407</v>
      </c>
      <c r="H5333" t="s">
        <v>66</v>
      </c>
      <c r="K5333" s="20">
        <v>0</v>
      </c>
      <c r="L5333" s="7">
        <v>246318113722</v>
      </c>
      <c r="M5333" s="7">
        <v>11138196907</v>
      </c>
      <c r="N5333" s="7">
        <v>5180938287</v>
      </c>
      <c r="O5333" s="20" t="str">
        <f t="shared" si="168"/>
        <v/>
      </c>
    </row>
    <row r="5334" spans="1:15">
      <c r="A5334" s="20" t="str">
        <f t="shared" si="169"/>
        <v>Festa - lífeyrissjóðurSparnaðarleið I</v>
      </c>
      <c r="B5334" s="20" t="str">
        <f>_xlfn.IFNA(INDEX(Listi!$AI:$AI,MATCH(C5334,Listi!$AJ:$AJ,0)),INDEX(Listi!T:T,MATCH(C5334,Listi!U:U,0)))</f>
        <v xml:space="preserve">Festa </v>
      </c>
      <c r="C5334" t="s">
        <v>221</v>
      </c>
      <c r="D5334" t="s">
        <v>464</v>
      </c>
      <c r="E5334" t="s">
        <v>276</v>
      </c>
      <c r="F5334" t="s">
        <v>65</v>
      </c>
      <c r="G5334" s="8" t="s">
        <v>407</v>
      </c>
      <c r="H5334" t="s">
        <v>66</v>
      </c>
      <c r="K5334" s="20">
        <v>0</v>
      </c>
      <c r="L5334" s="7">
        <v>75585319</v>
      </c>
      <c r="M5334" s="7">
        <v>37671409</v>
      </c>
      <c r="N5334" s="7">
        <v>2063969</v>
      </c>
      <c r="O5334" s="20" t="str">
        <f t="shared" si="168"/>
        <v/>
      </c>
    </row>
    <row r="5335" spans="1:15">
      <c r="A5335" s="20" t="str">
        <f t="shared" si="169"/>
        <v>Festa - lífeyrissjóðurSparnaðarleið II</v>
      </c>
      <c r="B5335" s="20" t="str">
        <f>_xlfn.IFNA(INDEX(Listi!$AI:$AI,MATCH(C5335,Listi!$AJ:$AJ,0)),INDEX(Listi!T:T,MATCH(C5335,Listi!U:U,0)))</f>
        <v xml:space="preserve">Festa </v>
      </c>
      <c r="C5335" t="s">
        <v>221</v>
      </c>
      <c r="D5335" t="s">
        <v>388</v>
      </c>
      <c r="E5335" t="s">
        <v>276</v>
      </c>
      <c r="F5335" s="8" t="s">
        <v>65</v>
      </c>
      <c r="G5335" s="8" t="s">
        <v>407</v>
      </c>
      <c r="H5335" t="s">
        <v>66</v>
      </c>
      <c r="K5335" s="20">
        <v>0</v>
      </c>
      <c r="L5335" s="7">
        <v>1113180693</v>
      </c>
      <c r="M5335" s="7">
        <v>134564310</v>
      </c>
      <c r="N5335" s="7">
        <v>19363084</v>
      </c>
      <c r="O5335" s="20" t="str">
        <f t="shared" si="168"/>
        <v/>
      </c>
    </row>
    <row r="5336" spans="1:15">
      <c r="A5336" s="20" t="str">
        <f t="shared" si="169"/>
        <v>Frjálsi lífeyrissjóðurinnDeild/leið I</v>
      </c>
      <c r="B5336" s="20" t="str">
        <f>_xlfn.IFNA(INDEX(Listi!$AI:$AI,MATCH(C5336,Listi!$AJ:$AJ,0)),INDEX(Listi!T:T,MATCH(C5336,Listi!U:U,0)))</f>
        <v xml:space="preserve">Frjálsi </v>
      </c>
      <c r="C5336" t="s">
        <v>222</v>
      </c>
      <c r="D5336" t="s">
        <v>223</v>
      </c>
      <c r="E5336" t="s">
        <v>276</v>
      </c>
      <c r="F5336" s="8" t="s">
        <v>65</v>
      </c>
      <c r="G5336" s="8" t="s">
        <v>407</v>
      </c>
      <c r="H5336" t="s">
        <v>66</v>
      </c>
      <c r="K5336" s="20">
        <v>0</v>
      </c>
      <c r="L5336" s="7">
        <v>199278730000</v>
      </c>
      <c r="M5336" s="7">
        <v>10813020000</v>
      </c>
      <c r="N5336" s="7">
        <v>2178012000</v>
      </c>
      <c r="O5336" s="20" t="str">
        <f t="shared" si="168"/>
        <v/>
      </c>
    </row>
    <row r="5337" spans="1:15">
      <c r="A5337" s="20" t="str">
        <f t="shared" si="169"/>
        <v>Frjálsi lífeyrissjóðurinnDeild/leið II</v>
      </c>
      <c r="B5337" s="20" t="str">
        <f>_xlfn.IFNA(INDEX(Listi!$AI:$AI,MATCH(C5337,Listi!$AJ:$AJ,0)),INDEX(Listi!T:T,MATCH(C5337,Listi!U:U,0)))</f>
        <v xml:space="preserve">Frjálsi </v>
      </c>
      <c r="C5337" t="s">
        <v>222</v>
      </c>
      <c r="D5337" t="s">
        <v>224</v>
      </c>
      <c r="E5337" t="s">
        <v>276</v>
      </c>
      <c r="F5337" s="8" t="s">
        <v>65</v>
      </c>
      <c r="G5337" s="8" t="s">
        <v>407</v>
      </c>
      <c r="H5337" t="s">
        <v>66</v>
      </c>
      <c r="K5337" s="20">
        <v>0</v>
      </c>
      <c r="L5337" s="7">
        <v>29681370000</v>
      </c>
      <c r="M5337" s="7">
        <v>1864883000</v>
      </c>
      <c r="N5337" s="7">
        <v>401735000</v>
      </c>
      <c r="O5337" s="20" t="str">
        <f t="shared" si="168"/>
        <v/>
      </c>
    </row>
    <row r="5338" spans="1:15">
      <c r="A5338" s="20" t="str">
        <f t="shared" si="169"/>
        <v>Frjálsi lífeyrissjóðurinnDeild/leið III</v>
      </c>
      <c r="B5338" s="20" t="str">
        <f>_xlfn.IFNA(INDEX(Listi!$AI:$AI,MATCH(C5338,Listi!$AJ:$AJ,0)),INDEX(Listi!T:T,MATCH(C5338,Listi!U:U,0)))</f>
        <v xml:space="preserve">Frjálsi </v>
      </c>
      <c r="C5338" t="s">
        <v>222</v>
      </c>
      <c r="D5338" t="s">
        <v>225</v>
      </c>
      <c r="E5338" t="s">
        <v>276</v>
      </c>
      <c r="F5338" s="8" t="s">
        <v>65</v>
      </c>
      <c r="G5338" s="8" t="s">
        <v>407</v>
      </c>
      <c r="H5338" t="s">
        <v>66</v>
      </c>
      <c r="K5338" s="20">
        <v>0</v>
      </c>
      <c r="L5338" s="7">
        <v>43554797000</v>
      </c>
      <c r="M5338" s="7">
        <v>2564479000</v>
      </c>
      <c r="N5338" s="7">
        <v>1456678000</v>
      </c>
      <c r="O5338" s="20" t="str">
        <f t="shared" si="168"/>
        <v/>
      </c>
    </row>
    <row r="5339" spans="1:15">
      <c r="A5339" s="20" t="str">
        <f t="shared" si="169"/>
        <v>Frjálsi lífeyrissjóðurinnFrjálsi Áhætta</v>
      </c>
      <c r="B5339" s="20" t="str">
        <f>_xlfn.IFNA(INDEX(Listi!$AI:$AI,MATCH(C5339,Listi!$AJ:$AJ,0)),INDEX(Listi!T:T,MATCH(C5339,Listi!U:U,0)))</f>
        <v xml:space="preserve">Frjálsi </v>
      </c>
      <c r="C5339" t="s">
        <v>222</v>
      </c>
      <c r="D5339" t="s">
        <v>226</v>
      </c>
      <c r="E5339" t="s">
        <v>276</v>
      </c>
      <c r="F5339" s="8" t="s">
        <v>65</v>
      </c>
      <c r="G5339" s="8" t="s">
        <v>407</v>
      </c>
      <c r="H5339" t="s">
        <v>66</v>
      </c>
      <c r="K5339" s="20">
        <v>0</v>
      </c>
      <c r="L5339" s="7">
        <v>2707615000</v>
      </c>
      <c r="M5339" s="7">
        <v>335331000</v>
      </c>
      <c r="N5339" s="7">
        <v>1872000</v>
      </c>
      <c r="O5339" s="20" t="str">
        <f t="shared" si="168"/>
        <v/>
      </c>
    </row>
    <row r="5340" spans="1:15">
      <c r="A5340" s="20" t="str">
        <f t="shared" si="169"/>
        <v>Frjálsi lífeyrissjóðurinnSameiginleg deild</v>
      </c>
      <c r="B5340" s="20" t="str">
        <f>_xlfn.IFNA(INDEX(Listi!$AI:$AI,MATCH(C5340,Listi!$AJ:$AJ,0)),INDEX(Listi!T:T,MATCH(C5340,Listi!U:U,0)))</f>
        <v xml:space="preserve">Frjálsi </v>
      </c>
      <c r="C5340" t="s">
        <v>222</v>
      </c>
      <c r="D5340" t="s">
        <v>311</v>
      </c>
      <c r="E5340" t="s">
        <v>276</v>
      </c>
      <c r="F5340" t="s">
        <v>65</v>
      </c>
      <c r="G5340" s="8" t="s">
        <v>407</v>
      </c>
      <c r="H5340" t="s">
        <v>66</v>
      </c>
      <c r="K5340" s="20">
        <v>0</v>
      </c>
      <c r="L5340" s="7">
        <v>0</v>
      </c>
      <c r="M5340" s="7">
        <v>0</v>
      </c>
      <c r="N5340" s="7">
        <v>0</v>
      </c>
      <c r="O5340" s="20" t="str">
        <f t="shared" si="168"/>
        <v/>
      </c>
    </row>
    <row r="5341" spans="1:15">
      <c r="A5341" s="20" t="str">
        <f t="shared" si="169"/>
        <v>Frjálsi lífeyrissjóðurinnSamtryggingardeild</v>
      </c>
      <c r="B5341" s="20" t="str">
        <f>_xlfn.IFNA(INDEX(Listi!$AI:$AI,MATCH(C5341,Listi!$AJ:$AJ,0)),INDEX(Listi!T:T,MATCH(C5341,Listi!U:U,0)))</f>
        <v xml:space="preserve">Frjálsi </v>
      </c>
      <c r="C5341" t="s">
        <v>222</v>
      </c>
      <c r="D5341" t="s">
        <v>205</v>
      </c>
      <c r="E5341" t="s">
        <v>275</v>
      </c>
      <c r="F5341" t="s">
        <v>65</v>
      </c>
      <c r="G5341" s="8" t="s">
        <v>407</v>
      </c>
      <c r="H5341" t="s">
        <v>66</v>
      </c>
      <c r="K5341" s="20">
        <v>0</v>
      </c>
      <c r="L5341" s="7">
        <v>127148465000</v>
      </c>
      <c r="M5341" s="7">
        <v>7524433000</v>
      </c>
      <c r="N5341" s="7">
        <v>1254273000</v>
      </c>
      <c r="O5341" s="20" t="str">
        <f t="shared" si="168"/>
        <v/>
      </c>
    </row>
    <row r="5342" spans="1:15">
      <c r="A5342" s="20" t="str">
        <f t="shared" si="169"/>
        <v>Gildi - lífeyrissjóðurFramtíðarsýn 1</v>
      </c>
      <c r="B5342" s="20" t="str">
        <f>_xlfn.IFNA(INDEX(Listi!$AI:$AI,MATCH(C5342,Listi!$AJ:$AJ,0)),INDEX(Listi!T:T,MATCH(C5342,Listi!U:U,0)))</f>
        <v xml:space="preserve">Gildi  </v>
      </c>
      <c r="C5342" t="s">
        <v>227</v>
      </c>
      <c r="D5342" t="s">
        <v>373</v>
      </c>
      <c r="E5342" t="s">
        <v>276</v>
      </c>
      <c r="F5342" t="s">
        <v>65</v>
      </c>
      <c r="G5342" s="8" t="s">
        <v>407</v>
      </c>
      <c r="H5342" t="s">
        <v>66</v>
      </c>
      <c r="K5342" s="20">
        <v>0</v>
      </c>
      <c r="L5342" s="7">
        <v>3223959491</v>
      </c>
      <c r="M5342" s="7">
        <v>185065371</v>
      </c>
      <c r="N5342" s="7">
        <v>99697779</v>
      </c>
      <c r="O5342" s="20" t="str">
        <f t="shared" si="168"/>
        <v/>
      </c>
    </row>
    <row r="5343" spans="1:15">
      <c r="A5343" s="20" t="str">
        <f t="shared" si="169"/>
        <v>Gildi - lífeyrissjóðurFramtíðarsýn 2</v>
      </c>
      <c r="B5343" s="20" t="str">
        <f>_xlfn.IFNA(INDEX(Listi!$AI:$AI,MATCH(C5343,Listi!$AJ:$AJ,0)),INDEX(Listi!T:T,MATCH(C5343,Listi!U:U,0)))</f>
        <v xml:space="preserve">Gildi  </v>
      </c>
      <c r="C5343" t="s">
        <v>227</v>
      </c>
      <c r="D5343" t="s">
        <v>374</v>
      </c>
      <c r="E5343" t="s">
        <v>276</v>
      </c>
      <c r="F5343" t="s">
        <v>65</v>
      </c>
      <c r="G5343" s="8" t="s">
        <v>407</v>
      </c>
      <c r="H5343" t="s">
        <v>66</v>
      </c>
      <c r="K5343" s="20">
        <v>0</v>
      </c>
      <c r="L5343" s="7">
        <v>3172355810</v>
      </c>
      <c r="M5343" s="7">
        <v>227598529</v>
      </c>
      <c r="N5343" s="7">
        <v>70042741</v>
      </c>
      <c r="O5343" s="20" t="str">
        <f t="shared" si="168"/>
        <v/>
      </c>
    </row>
    <row r="5344" spans="1:15">
      <c r="A5344" s="20" t="str">
        <f t="shared" si="169"/>
        <v>Gildi - lífeyrissjóðurFramtíðarsýn 3</v>
      </c>
      <c r="B5344" s="20" t="str">
        <f>_xlfn.IFNA(INDEX(Listi!$AI:$AI,MATCH(C5344,Listi!$AJ:$AJ,0)),INDEX(Listi!T:T,MATCH(C5344,Listi!U:U,0)))</f>
        <v xml:space="preserve">Gildi  </v>
      </c>
      <c r="C5344" t="s">
        <v>227</v>
      </c>
      <c r="D5344" t="s">
        <v>380</v>
      </c>
      <c r="E5344" t="s">
        <v>276</v>
      </c>
      <c r="F5344" t="s">
        <v>65</v>
      </c>
      <c r="G5344" s="8" t="s">
        <v>407</v>
      </c>
      <c r="H5344" t="s">
        <v>66</v>
      </c>
      <c r="K5344" s="20">
        <v>100</v>
      </c>
      <c r="L5344" s="7">
        <v>1220667693</v>
      </c>
      <c r="M5344" s="7">
        <v>206427664</v>
      </c>
      <c r="N5344" s="7">
        <v>61376636</v>
      </c>
      <c r="O5344" s="20" t="str">
        <f t="shared" si="168"/>
        <v/>
      </c>
    </row>
    <row r="5345" spans="1:15">
      <c r="A5345" s="20" t="str">
        <f t="shared" si="169"/>
        <v>Gildi - lífeyrissjóðurSamtryggingardeild</v>
      </c>
      <c r="B5345" s="20" t="str">
        <f>_xlfn.IFNA(INDEX(Listi!$AI:$AI,MATCH(C5345,Listi!$AJ:$AJ,0)),INDEX(Listi!T:T,MATCH(C5345,Listi!U:U,0)))</f>
        <v xml:space="preserve">Gildi  </v>
      </c>
      <c r="C5345" t="s">
        <v>227</v>
      </c>
      <c r="D5345" t="s">
        <v>205</v>
      </c>
      <c r="E5345" t="s">
        <v>275</v>
      </c>
      <c r="F5345" t="s">
        <v>65</v>
      </c>
      <c r="G5345" s="8" t="s">
        <v>407</v>
      </c>
      <c r="H5345" t="s">
        <v>66</v>
      </c>
      <c r="K5345" s="20">
        <v>0</v>
      </c>
      <c r="L5345" s="7">
        <v>908474103084</v>
      </c>
      <c r="M5345" s="7">
        <v>33404441428</v>
      </c>
      <c r="N5345" s="7">
        <v>20772915594</v>
      </c>
      <c r="O5345" s="20" t="str">
        <f t="shared" si="168"/>
        <v/>
      </c>
    </row>
    <row r="5346" spans="1:15">
      <c r="A5346" s="20" t="str">
        <f t="shared" si="169"/>
        <v>Íslandsbanki hf.Erlend verðbréf</v>
      </c>
      <c r="B5346" s="20" t="str">
        <f>_xlfn.IFNA(INDEX(Listi!$AI:$AI,MATCH(C5346,Listi!$AJ:$AJ,0)),INDEX(Listi!T:T,MATCH(C5346,Listi!U:U,0)))</f>
        <v>Íslandsbanki</v>
      </c>
      <c r="C5346" t="s">
        <v>228</v>
      </c>
      <c r="D5346" t="s">
        <v>229</v>
      </c>
      <c r="E5346" t="s">
        <v>276</v>
      </c>
      <c r="F5346" t="s">
        <v>65</v>
      </c>
      <c r="G5346" s="8" t="s">
        <v>407</v>
      </c>
      <c r="H5346" t="s">
        <v>66</v>
      </c>
      <c r="K5346" s="20">
        <v>0</v>
      </c>
      <c r="L5346" s="7">
        <v>1602556114</v>
      </c>
      <c r="M5346" s="7">
        <v>15640340</v>
      </c>
      <c r="N5346" s="7">
        <v>15279587</v>
      </c>
      <c r="O5346" s="20" t="str">
        <f t="shared" si="168"/>
        <v/>
      </c>
    </row>
    <row r="5347" spans="1:15">
      <c r="A5347" s="20" t="str">
        <f t="shared" si="169"/>
        <v>Íslandsbanki hf.Húsnæðisleið</v>
      </c>
      <c r="B5347" s="20" t="str">
        <f>_xlfn.IFNA(INDEX(Listi!$AI:$AI,MATCH(C5347,Listi!$AJ:$AJ,0)),INDEX(Listi!T:T,MATCH(C5347,Listi!U:U,0)))</f>
        <v>Íslandsbanki</v>
      </c>
      <c r="C5347" t="s">
        <v>228</v>
      </c>
      <c r="D5347" t="s">
        <v>307</v>
      </c>
      <c r="E5347" t="s">
        <v>276</v>
      </c>
      <c r="F5347" t="s">
        <v>65</v>
      </c>
      <c r="G5347" s="8" t="s">
        <v>407</v>
      </c>
      <c r="H5347" t="s">
        <v>66</v>
      </c>
      <c r="K5347" s="20">
        <v>0</v>
      </c>
      <c r="L5347" s="7">
        <v>2334808209</v>
      </c>
      <c r="M5347" s="7">
        <v>1128225985</v>
      </c>
      <c r="N5347" s="7">
        <v>7159457</v>
      </c>
      <c r="O5347" s="20" t="str">
        <f t="shared" si="168"/>
        <v/>
      </c>
    </row>
    <row r="5348" spans="1:15">
      <c r="A5348" s="20" t="str">
        <f t="shared" si="169"/>
        <v>Íslandsbanki hf.Lífeyrisreikningur-óverðtryggður</v>
      </c>
      <c r="B5348" s="20" t="str">
        <f>_xlfn.IFNA(INDEX(Listi!$AI:$AI,MATCH(C5348,Listi!$AJ:$AJ,0)),INDEX(Listi!T:T,MATCH(C5348,Listi!U:U,0)))</f>
        <v>Íslandsbanki</v>
      </c>
      <c r="C5348" t="s">
        <v>228</v>
      </c>
      <c r="D5348" t="s">
        <v>231</v>
      </c>
      <c r="E5348" t="s">
        <v>276</v>
      </c>
      <c r="F5348" t="s">
        <v>65</v>
      </c>
      <c r="G5348" s="8" t="s">
        <v>407</v>
      </c>
      <c r="H5348" t="s">
        <v>66</v>
      </c>
      <c r="K5348" s="20">
        <v>100</v>
      </c>
      <c r="L5348" s="7">
        <v>2506311736</v>
      </c>
      <c r="M5348" s="7">
        <v>879015901</v>
      </c>
      <c r="N5348" s="7">
        <v>95740979</v>
      </c>
      <c r="O5348" s="20" t="str">
        <f t="shared" si="168"/>
        <v/>
      </c>
    </row>
    <row r="5349" spans="1:15">
      <c r="A5349" s="20" t="str">
        <f t="shared" si="169"/>
        <v>Íslandsbanki hf.Lífeyrisreikningur-verðtryggður</v>
      </c>
      <c r="B5349" s="20" t="str">
        <f>_xlfn.IFNA(INDEX(Listi!$AI:$AI,MATCH(C5349,Listi!$AJ:$AJ,0)),INDEX(Listi!T:T,MATCH(C5349,Listi!U:U,0)))</f>
        <v>Íslandsbanki</v>
      </c>
      <c r="C5349" t="s">
        <v>228</v>
      </c>
      <c r="D5349" t="s">
        <v>232</v>
      </c>
      <c r="E5349" t="s">
        <v>276</v>
      </c>
      <c r="F5349" t="s">
        <v>65</v>
      </c>
      <c r="G5349" s="8" t="s">
        <v>407</v>
      </c>
      <c r="H5349" t="s">
        <v>66</v>
      </c>
      <c r="K5349" s="20">
        <v>100</v>
      </c>
      <c r="L5349" s="7">
        <v>35933944171</v>
      </c>
      <c r="M5349" s="7">
        <v>3575627585</v>
      </c>
      <c r="N5349" s="7">
        <v>973599891</v>
      </c>
      <c r="O5349" s="20" t="str">
        <f t="shared" si="168"/>
        <v/>
      </c>
    </row>
    <row r="5350" spans="1:15">
      <c r="A5350" s="20" t="str">
        <f t="shared" si="169"/>
        <v>Íslandsbanki hf.Löng ríkisskuldabréf</v>
      </c>
      <c r="B5350" s="20" t="str">
        <f>_xlfn.IFNA(INDEX(Listi!$AI:$AI,MATCH(C5350,Listi!$AJ:$AJ,0)),INDEX(Listi!T:T,MATCH(C5350,Listi!U:U,0)))</f>
        <v>Íslandsbanki</v>
      </c>
      <c r="C5350" t="s">
        <v>228</v>
      </c>
      <c r="D5350" t="s">
        <v>233</v>
      </c>
      <c r="E5350" t="s">
        <v>276</v>
      </c>
      <c r="F5350" t="s">
        <v>65</v>
      </c>
      <c r="G5350" s="8" t="s">
        <v>407</v>
      </c>
      <c r="H5350" t="s">
        <v>66</v>
      </c>
      <c r="K5350" s="20">
        <v>0</v>
      </c>
      <c r="L5350" s="7">
        <v>753232602</v>
      </c>
      <c r="M5350" s="7">
        <v>52540738</v>
      </c>
      <c r="N5350" s="7">
        <v>25520229</v>
      </c>
      <c r="O5350" s="20" t="str">
        <f t="shared" si="168"/>
        <v/>
      </c>
    </row>
    <row r="5351" spans="1:15">
      <c r="A5351" s="20" t="str">
        <f t="shared" si="169"/>
        <v>Íslandsbanki hf.Stýring A</v>
      </c>
      <c r="B5351" s="20" t="str">
        <f>_xlfn.IFNA(INDEX(Listi!$AI:$AI,MATCH(C5351,Listi!$AJ:$AJ,0)),INDEX(Listi!T:T,MATCH(C5351,Listi!U:U,0)))</f>
        <v>Íslandsbanki</v>
      </c>
      <c r="C5351" t="s">
        <v>228</v>
      </c>
      <c r="D5351" t="s">
        <v>234</v>
      </c>
      <c r="E5351" t="s">
        <v>276</v>
      </c>
      <c r="F5351" t="s">
        <v>65</v>
      </c>
      <c r="G5351" s="8" t="s">
        <v>407</v>
      </c>
      <c r="H5351" t="s">
        <v>66</v>
      </c>
      <c r="K5351" s="20">
        <v>0</v>
      </c>
      <c r="L5351" s="7">
        <v>4133723797</v>
      </c>
      <c r="M5351" s="7">
        <v>215966902</v>
      </c>
      <c r="N5351" s="7">
        <v>124877843</v>
      </c>
      <c r="O5351" s="20" t="str">
        <f t="shared" si="168"/>
        <v/>
      </c>
    </row>
    <row r="5352" spans="1:15">
      <c r="A5352" s="20" t="str">
        <f t="shared" si="169"/>
        <v>Íslandsbanki hf.Stýring B</v>
      </c>
      <c r="B5352" s="20" t="str">
        <f>_xlfn.IFNA(INDEX(Listi!$AI:$AI,MATCH(C5352,Listi!$AJ:$AJ,0)),INDEX(Listi!T:T,MATCH(C5352,Listi!U:U,0)))</f>
        <v>Íslandsbanki</v>
      </c>
      <c r="C5352" t="s">
        <v>228</v>
      </c>
      <c r="D5352" t="s">
        <v>235</v>
      </c>
      <c r="E5352" t="s">
        <v>276</v>
      </c>
      <c r="F5352" t="s">
        <v>65</v>
      </c>
      <c r="G5352" s="8" t="s">
        <v>407</v>
      </c>
      <c r="H5352" t="s">
        <v>66</v>
      </c>
      <c r="K5352" s="20">
        <v>0</v>
      </c>
      <c r="L5352" s="7">
        <v>5860247393</v>
      </c>
      <c r="M5352" s="7">
        <v>508591885</v>
      </c>
      <c r="N5352" s="7">
        <v>77897125</v>
      </c>
      <c r="O5352" s="20" t="str">
        <f t="shared" si="168"/>
        <v/>
      </c>
    </row>
    <row r="5353" spans="1:15">
      <c r="A5353" s="20" t="str">
        <f t="shared" si="169"/>
        <v>Íslandsbanki hf.Stýring C</v>
      </c>
      <c r="B5353" s="20" t="str">
        <f>_xlfn.IFNA(INDEX(Listi!$AI:$AI,MATCH(C5353,Listi!$AJ:$AJ,0)),INDEX(Listi!T:T,MATCH(C5353,Listi!U:U,0)))</f>
        <v>Íslandsbanki</v>
      </c>
      <c r="C5353" t="s">
        <v>228</v>
      </c>
      <c r="D5353" t="s">
        <v>236</v>
      </c>
      <c r="E5353" t="s">
        <v>276</v>
      </c>
      <c r="F5353" t="s">
        <v>65</v>
      </c>
      <c r="G5353" s="8" t="s">
        <v>407</v>
      </c>
      <c r="H5353" t="s">
        <v>66</v>
      </c>
      <c r="K5353" s="20">
        <v>0</v>
      </c>
      <c r="L5353" s="7">
        <v>8014427899</v>
      </c>
      <c r="M5353" s="7">
        <v>751053797</v>
      </c>
      <c r="N5353" s="7">
        <v>58531298</v>
      </c>
      <c r="O5353" s="20" t="str">
        <f t="shared" si="168"/>
        <v/>
      </c>
    </row>
    <row r="5354" spans="1:15">
      <c r="A5354" s="20" t="str">
        <f t="shared" si="169"/>
        <v>Íslandsbanki hf.Stýring D</v>
      </c>
      <c r="B5354" s="20" t="str">
        <f>_xlfn.IFNA(INDEX(Listi!$AI:$AI,MATCH(C5354,Listi!$AJ:$AJ,0)),INDEX(Listi!T:T,MATCH(C5354,Listi!U:U,0)))</f>
        <v>Íslandsbanki</v>
      </c>
      <c r="C5354" t="s">
        <v>228</v>
      </c>
      <c r="D5354" t="s">
        <v>237</v>
      </c>
      <c r="E5354" t="s">
        <v>276</v>
      </c>
      <c r="F5354" t="s">
        <v>65</v>
      </c>
      <c r="G5354" s="8" t="s">
        <v>407</v>
      </c>
      <c r="H5354" t="s">
        <v>66</v>
      </c>
      <c r="K5354" s="20">
        <v>0</v>
      </c>
      <c r="L5354" s="7">
        <v>5826614423</v>
      </c>
      <c r="M5354" s="7">
        <v>1371163557</v>
      </c>
      <c r="N5354" s="7">
        <v>36861109</v>
      </c>
      <c r="O5354" s="20" t="str">
        <f t="shared" si="168"/>
        <v/>
      </c>
    </row>
    <row r="5355" spans="1:15">
      <c r="A5355" s="20" t="str">
        <f t="shared" si="169"/>
        <v>Íslandsbanki hf.Stýring E</v>
      </c>
      <c r="B5355" s="20" t="str">
        <f>_xlfn.IFNA(INDEX(Listi!$AI:$AI,MATCH(C5355,Listi!$AJ:$AJ,0)),INDEX(Listi!T:T,MATCH(C5355,Listi!U:U,0)))</f>
        <v>Íslandsbanki</v>
      </c>
      <c r="C5355" t="s">
        <v>228</v>
      </c>
      <c r="D5355" t="s">
        <v>580</v>
      </c>
      <c r="E5355" t="s">
        <v>276</v>
      </c>
      <c r="F5355" s="8" t="s">
        <v>65</v>
      </c>
      <c r="G5355" s="8" t="s">
        <v>407</v>
      </c>
      <c r="H5355" t="s">
        <v>66</v>
      </c>
      <c r="K5355" s="20">
        <v>0</v>
      </c>
      <c r="L5355" s="7">
        <v>99567247</v>
      </c>
      <c r="M5355" s="7">
        <v>7691901</v>
      </c>
      <c r="N5355" s="7">
        <v>670647</v>
      </c>
      <c r="O5355" s="20" t="str">
        <f t="shared" si="168"/>
        <v/>
      </c>
    </row>
    <row r="5356" spans="1:15">
      <c r="A5356" s="20" t="str">
        <f t="shared" si="169"/>
        <v>Íslenski lífeyrissjóðurinnLíf 1</v>
      </c>
      <c r="B5356" s="20" t="str">
        <f>_xlfn.IFNA(INDEX(Listi!$AI:$AI,MATCH(C5356,Listi!$AJ:$AJ,0)),INDEX(Listi!T:T,MATCH(C5356,Listi!U:U,0)))</f>
        <v xml:space="preserve">Íslenski  </v>
      </c>
      <c r="C5356" t="s">
        <v>238</v>
      </c>
      <c r="D5356" t="s">
        <v>239</v>
      </c>
      <c r="E5356" t="s">
        <v>276</v>
      </c>
      <c r="F5356" s="8" t="s">
        <v>65</v>
      </c>
      <c r="G5356" s="8" t="s">
        <v>407</v>
      </c>
      <c r="H5356" t="s">
        <v>66</v>
      </c>
      <c r="K5356" s="20">
        <v>0</v>
      </c>
      <c r="L5356" s="7">
        <v>34645188332</v>
      </c>
      <c r="M5356" s="7">
        <v>5859453012</v>
      </c>
      <c r="N5356" s="7">
        <v>977930648</v>
      </c>
      <c r="O5356" s="20" t="str">
        <f t="shared" si="168"/>
        <v/>
      </c>
    </row>
    <row r="5357" spans="1:15">
      <c r="A5357" s="20" t="str">
        <f t="shared" si="169"/>
        <v>Íslenski lífeyrissjóðurinnLíf 2</v>
      </c>
      <c r="B5357" s="20" t="str">
        <f>_xlfn.IFNA(INDEX(Listi!$AI:$AI,MATCH(C5357,Listi!$AJ:$AJ,0)),INDEX(Listi!T:T,MATCH(C5357,Listi!U:U,0)))</f>
        <v xml:space="preserve">Íslenski  </v>
      </c>
      <c r="C5357" t="s">
        <v>238</v>
      </c>
      <c r="D5357" t="s">
        <v>240</v>
      </c>
      <c r="E5357" t="s">
        <v>276</v>
      </c>
      <c r="F5357" s="8" t="s">
        <v>65</v>
      </c>
      <c r="G5357" s="8" t="s">
        <v>407</v>
      </c>
      <c r="H5357" t="s">
        <v>66</v>
      </c>
      <c r="K5357" s="20">
        <v>0</v>
      </c>
      <c r="L5357" s="7">
        <v>31029129445</v>
      </c>
      <c r="M5357" s="7">
        <v>2139527304</v>
      </c>
      <c r="N5357" s="7">
        <v>531278955</v>
      </c>
      <c r="O5357" s="20" t="str">
        <f t="shared" si="168"/>
        <v/>
      </c>
    </row>
    <row r="5358" spans="1:15">
      <c r="A5358" s="20" t="str">
        <f t="shared" si="169"/>
        <v>Íslenski lífeyrissjóðurinnLíf 3</v>
      </c>
      <c r="B5358" s="20" t="str">
        <f>_xlfn.IFNA(INDEX(Listi!$AI:$AI,MATCH(C5358,Listi!$AJ:$AJ,0)),INDEX(Listi!T:T,MATCH(C5358,Listi!U:U,0)))</f>
        <v xml:space="preserve">Íslenski  </v>
      </c>
      <c r="C5358" t="s">
        <v>238</v>
      </c>
      <c r="D5358" t="s">
        <v>241</v>
      </c>
      <c r="E5358" t="s">
        <v>276</v>
      </c>
      <c r="F5358" s="8" t="s">
        <v>65</v>
      </c>
      <c r="G5358" s="8" t="s">
        <v>407</v>
      </c>
      <c r="H5358" t="s">
        <v>66</v>
      </c>
      <c r="K5358" s="20">
        <v>0</v>
      </c>
      <c r="L5358" s="7">
        <v>26552298455</v>
      </c>
      <c r="M5358" s="7">
        <v>1349981892</v>
      </c>
      <c r="N5358" s="7">
        <v>474868471</v>
      </c>
      <c r="O5358" s="20" t="str">
        <f t="shared" si="168"/>
        <v/>
      </c>
    </row>
    <row r="5359" spans="1:15">
      <c r="A5359" s="20" t="str">
        <f t="shared" si="169"/>
        <v>Íslenski lífeyrissjóðurinnLíf 4</v>
      </c>
      <c r="B5359" s="20" t="str">
        <f>_xlfn.IFNA(INDEX(Listi!$AI:$AI,MATCH(C5359,Listi!$AJ:$AJ,0)),INDEX(Listi!T:T,MATCH(C5359,Listi!U:U,0)))</f>
        <v xml:space="preserve">Íslenski  </v>
      </c>
      <c r="C5359" t="s">
        <v>238</v>
      </c>
      <c r="D5359" t="s">
        <v>242</v>
      </c>
      <c r="E5359" t="s">
        <v>276</v>
      </c>
      <c r="F5359" s="8" t="s">
        <v>65</v>
      </c>
      <c r="G5359" s="8" t="s">
        <v>407</v>
      </c>
      <c r="H5359" t="s">
        <v>66</v>
      </c>
      <c r="K5359" s="20">
        <v>0</v>
      </c>
      <c r="L5359" s="7">
        <v>15323468197</v>
      </c>
      <c r="M5359" s="7">
        <v>592019313</v>
      </c>
      <c r="N5359" s="7">
        <v>649721424</v>
      </c>
      <c r="O5359" s="20" t="str">
        <f t="shared" si="168"/>
        <v/>
      </c>
    </row>
    <row r="5360" spans="1:15">
      <c r="A5360" s="20" t="str">
        <f t="shared" si="169"/>
        <v>Íslenski lífeyrissjóðurinnSamtryggingardeild</v>
      </c>
      <c r="B5360" s="20" t="str">
        <f>_xlfn.IFNA(INDEX(Listi!$AI:$AI,MATCH(C5360,Listi!$AJ:$AJ,0)),INDEX(Listi!T:T,MATCH(C5360,Listi!U:U,0)))</f>
        <v xml:space="preserve">Íslenski  </v>
      </c>
      <c r="C5360" t="s">
        <v>238</v>
      </c>
      <c r="D5360" t="s">
        <v>205</v>
      </c>
      <c r="E5360" t="s">
        <v>275</v>
      </c>
      <c r="F5360" t="s">
        <v>65</v>
      </c>
      <c r="G5360" s="8" t="s">
        <v>407</v>
      </c>
      <c r="H5360" t="s">
        <v>66</v>
      </c>
      <c r="K5360" s="20">
        <v>0</v>
      </c>
      <c r="L5360" s="7">
        <v>32369481106</v>
      </c>
      <c r="M5360" s="7">
        <v>2513450236</v>
      </c>
      <c r="N5360" s="7">
        <v>182749847</v>
      </c>
      <c r="O5360" s="20" t="str">
        <f t="shared" si="168"/>
        <v/>
      </c>
    </row>
    <row r="5361" spans="1:15">
      <c r="A5361" s="20" t="str">
        <f t="shared" si="169"/>
        <v>Kvika banki hf.Ævileið</v>
      </c>
      <c r="B5361" s="20" t="str">
        <f>_xlfn.IFNA(INDEX(Listi!$AI:$AI,MATCH(C5361,Listi!$AJ:$AJ,0)),INDEX(Listi!T:T,MATCH(C5361,Listi!U:U,0)))</f>
        <v xml:space="preserve">Kvika banki </v>
      </c>
      <c r="C5361" t="s">
        <v>243</v>
      </c>
      <c r="D5361" t="s">
        <v>248</v>
      </c>
      <c r="E5361" t="s">
        <v>276</v>
      </c>
      <c r="F5361" t="s">
        <v>65</v>
      </c>
      <c r="G5361" s="8" t="s">
        <v>407</v>
      </c>
      <c r="H5361" t="s">
        <v>66</v>
      </c>
      <c r="K5361" s="20">
        <v>0</v>
      </c>
      <c r="L5361" s="7">
        <v>83990162</v>
      </c>
      <c r="M5361" s="7">
        <v>9152445</v>
      </c>
      <c r="N5361" s="7">
        <v>0</v>
      </c>
      <c r="O5361" s="20" t="str">
        <f t="shared" si="168"/>
        <v/>
      </c>
    </row>
    <row r="5362" spans="1:15">
      <c r="A5362" s="20" t="str">
        <f t="shared" si="169"/>
        <v>Kvika banki hf.Innlánaleið</v>
      </c>
      <c r="B5362" s="20" t="str">
        <f>_xlfn.IFNA(INDEX(Listi!$AI:$AI,MATCH(C5362,Listi!$AJ:$AJ,0)),INDEX(Listi!T:T,MATCH(C5362,Listi!U:U,0)))</f>
        <v xml:space="preserve">Kvika banki </v>
      </c>
      <c r="C5362" t="s">
        <v>243</v>
      </c>
      <c r="D5362" t="s">
        <v>230</v>
      </c>
      <c r="E5362" t="s">
        <v>276</v>
      </c>
      <c r="F5362" t="s">
        <v>65</v>
      </c>
      <c r="G5362" s="8" t="s">
        <v>407</v>
      </c>
      <c r="H5362" t="s">
        <v>66</v>
      </c>
      <c r="K5362" s="20">
        <v>100</v>
      </c>
      <c r="L5362" s="7">
        <v>2045925829</v>
      </c>
      <c r="M5362" s="7">
        <v>336947043</v>
      </c>
      <c r="N5362" s="7">
        <v>10453565</v>
      </c>
      <c r="O5362" s="20" t="str">
        <f t="shared" si="168"/>
        <v/>
      </c>
    </row>
    <row r="5363" spans="1:15">
      <c r="A5363" s="20" t="str">
        <f t="shared" si="169"/>
        <v>Kvika banki hf.Kvika Séreignasparnaður 5</v>
      </c>
      <c r="B5363" s="20" t="str">
        <f>_xlfn.IFNA(INDEX(Listi!$AI:$AI,MATCH(C5363,Listi!$AJ:$AJ,0)),INDEX(Listi!T:T,MATCH(C5363,Listi!U:U,0)))</f>
        <v xml:space="preserve">Kvika banki </v>
      </c>
      <c r="C5363" t="s">
        <v>243</v>
      </c>
      <c r="D5363" t="s">
        <v>471</v>
      </c>
      <c r="E5363" t="s">
        <v>276</v>
      </c>
      <c r="F5363" t="s">
        <v>65</v>
      </c>
      <c r="G5363" s="8" t="s">
        <v>407</v>
      </c>
      <c r="H5363" t="s">
        <v>66</v>
      </c>
      <c r="K5363" s="20">
        <v>0</v>
      </c>
      <c r="L5363" s="7">
        <v>1146886398</v>
      </c>
      <c r="M5363" s="7">
        <v>0</v>
      </c>
      <c r="N5363" s="7">
        <v>0</v>
      </c>
      <c r="O5363" s="20" t="str">
        <f t="shared" si="168"/>
        <v/>
      </c>
    </row>
    <row r="5364" spans="1:15">
      <c r="A5364" s="20" t="str">
        <f t="shared" si="169"/>
        <v>Kvika banki hf.MP Séreign 1</v>
      </c>
      <c r="B5364" s="20" t="str">
        <f>_xlfn.IFNA(INDEX(Listi!$AI:$AI,MATCH(C5364,Listi!$AJ:$AJ,0)),INDEX(Listi!T:T,MATCH(C5364,Listi!U:U,0)))</f>
        <v xml:space="preserve">Kvika banki </v>
      </c>
      <c r="C5364" t="s">
        <v>243</v>
      </c>
      <c r="D5364" t="s">
        <v>244</v>
      </c>
      <c r="E5364" t="s">
        <v>276</v>
      </c>
      <c r="F5364" t="s">
        <v>65</v>
      </c>
      <c r="G5364" s="8" t="s">
        <v>407</v>
      </c>
      <c r="H5364" t="s">
        <v>66</v>
      </c>
      <c r="K5364" s="20">
        <v>100</v>
      </c>
      <c r="L5364" s="7">
        <v>706827763</v>
      </c>
      <c r="M5364" s="7">
        <v>48440481</v>
      </c>
      <c r="N5364" s="7">
        <v>9836508</v>
      </c>
      <c r="O5364" s="20" t="str">
        <f t="shared" si="168"/>
        <v/>
      </c>
    </row>
    <row r="5365" spans="1:15">
      <c r="A5365" s="20" t="str">
        <f t="shared" si="169"/>
        <v>Kvika banki hf.MP Séreign 2</v>
      </c>
      <c r="B5365" s="20" t="str">
        <f>_xlfn.IFNA(INDEX(Listi!$AI:$AI,MATCH(C5365,Listi!$AJ:$AJ,0)),INDEX(Listi!T:T,MATCH(C5365,Listi!U:U,0)))</f>
        <v xml:space="preserve">Kvika banki </v>
      </c>
      <c r="C5365" t="s">
        <v>243</v>
      </c>
      <c r="D5365" t="s">
        <v>245</v>
      </c>
      <c r="E5365" t="s">
        <v>276</v>
      </c>
      <c r="F5365" t="s">
        <v>65</v>
      </c>
      <c r="G5365" s="8" t="s">
        <v>407</v>
      </c>
      <c r="H5365" t="s">
        <v>66</v>
      </c>
      <c r="K5365" s="20">
        <v>0</v>
      </c>
      <c r="L5365" s="7">
        <v>853989181</v>
      </c>
      <c r="M5365" s="7">
        <v>42441382</v>
      </c>
      <c r="N5365" s="7">
        <v>14637701</v>
      </c>
      <c r="O5365" s="20" t="str">
        <f t="shared" si="168"/>
        <v/>
      </c>
    </row>
    <row r="5366" spans="1:15">
      <c r="A5366" s="20" t="str">
        <f t="shared" si="169"/>
        <v>Kvika banki hf.MP Séreign 3</v>
      </c>
      <c r="B5366" s="20" t="str">
        <f>_xlfn.IFNA(INDEX(Listi!$AI:$AI,MATCH(C5366,Listi!$AJ:$AJ,0)),INDEX(Listi!T:T,MATCH(C5366,Listi!U:U,0)))</f>
        <v xml:space="preserve">Kvika banki </v>
      </c>
      <c r="C5366" t="s">
        <v>243</v>
      </c>
      <c r="D5366" t="s">
        <v>246</v>
      </c>
      <c r="E5366" t="s">
        <v>276</v>
      </c>
      <c r="F5366" t="s">
        <v>65</v>
      </c>
      <c r="G5366" s="8" t="s">
        <v>407</v>
      </c>
      <c r="H5366" t="s">
        <v>66</v>
      </c>
      <c r="K5366" s="20">
        <v>0</v>
      </c>
      <c r="L5366" s="7">
        <v>141173858</v>
      </c>
      <c r="M5366" s="7">
        <v>3374790</v>
      </c>
      <c r="N5366" s="7">
        <v>0</v>
      </c>
      <c r="O5366" s="20" t="str">
        <f t="shared" si="168"/>
        <v/>
      </c>
    </row>
    <row r="5367" spans="1:15">
      <c r="A5367" s="20" t="str">
        <f t="shared" si="169"/>
        <v>Kvika banki hf.MP Séreign 4</v>
      </c>
      <c r="B5367" s="20" t="str">
        <f>_xlfn.IFNA(INDEX(Listi!$AI:$AI,MATCH(C5367,Listi!$AJ:$AJ,0)),INDEX(Listi!T:T,MATCH(C5367,Listi!U:U,0)))</f>
        <v xml:space="preserve">Kvika banki </v>
      </c>
      <c r="C5367" t="s">
        <v>243</v>
      </c>
      <c r="D5367" t="s">
        <v>247</v>
      </c>
      <c r="E5367" t="s">
        <v>276</v>
      </c>
      <c r="F5367" t="s">
        <v>65</v>
      </c>
      <c r="G5367" s="8" t="s">
        <v>407</v>
      </c>
      <c r="H5367" t="s">
        <v>66</v>
      </c>
      <c r="K5367" s="20">
        <v>0</v>
      </c>
      <c r="L5367" s="7">
        <v>55886684</v>
      </c>
      <c r="M5367" s="7">
        <v>2888869</v>
      </c>
      <c r="N5367" s="7">
        <v>0</v>
      </c>
      <c r="O5367" s="20" t="str">
        <f t="shared" si="168"/>
        <v/>
      </c>
    </row>
    <row r="5368" spans="1:15">
      <c r="A5368" s="20" t="str">
        <f t="shared" si="169"/>
        <v>Landsbankinn hf.Landsbankinn Erlend verðbréf</v>
      </c>
      <c r="B5368" s="20" t="str">
        <f>_xlfn.IFNA(INDEX(Listi!$AI:$AI,MATCH(C5368,Listi!$AJ:$AJ,0)),INDEX(Listi!T:T,MATCH(C5368,Listi!U:U,0)))</f>
        <v>Landsbankinn</v>
      </c>
      <c r="C5368" t="s">
        <v>249</v>
      </c>
      <c r="D5368" t="s">
        <v>385</v>
      </c>
      <c r="E5368" t="s">
        <v>276</v>
      </c>
      <c r="F5368" t="s">
        <v>65</v>
      </c>
      <c r="G5368" s="8" t="s">
        <v>407</v>
      </c>
      <c r="H5368" t="s">
        <v>66</v>
      </c>
      <c r="K5368" s="20">
        <v>0</v>
      </c>
      <c r="L5368" s="7">
        <v>3705185129</v>
      </c>
      <c r="M5368" s="7">
        <v>119989407</v>
      </c>
      <c r="N5368" s="7">
        <v>87847878</v>
      </c>
      <c r="O5368" s="20" t="str">
        <f t="shared" si="168"/>
        <v/>
      </c>
    </row>
    <row r="5369" spans="1:15">
      <c r="A5369" s="20" t="str">
        <f t="shared" si="169"/>
        <v>Landsbankinn hf.Landsbankinn Lífeyrisbók</v>
      </c>
      <c r="B5369" s="20" t="str">
        <f>_xlfn.IFNA(INDEX(Listi!$AI:$AI,MATCH(C5369,Listi!$AJ:$AJ,0)),INDEX(Listi!T:T,MATCH(C5369,Listi!U:U,0)))</f>
        <v>Landsbankinn</v>
      </c>
      <c r="C5369" t="s">
        <v>249</v>
      </c>
      <c r="D5369" t="s">
        <v>367</v>
      </c>
      <c r="E5369" t="s">
        <v>276</v>
      </c>
      <c r="F5369" t="s">
        <v>65</v>
      </c>
      <c r="G5369" s="8" t="s">
        <v>407</v>
      </c>
      <c r="H5369" t="s">
        <v>66</v>
      </c>
      <c r="K5369" s="20">
        <v>100</v>
      </c>
      <c r="L5369" s="7">
        <v>3016213427</v>
      </c>
      <c r="M5369" s="7">
        <v>440353590</v>
      </c>
      <c r="N5369" s="7">
        <v>298769900</v>
      </c>
      <c r="O5369" s="20" t="str">
        <f t="shared" si="168"/>
        <v/>
      </c>
    </row>
    <row r="5370" spans="1:15">
      <c r="A5370" s="20" t="str">
        <f t="shared" si="169"/>
        <v>Landsbankinn hf.Landsbankinn Lífeyrisbók verðtryggð</v>
      </c>
      <c r="B5370" s="20" t="str">
        <f>_xlfn.IFNA(INDEX(Listi!$AI:$AI,MATCH(C5370,Listi!$AJ:$AJ,0)),INDEX(Listi!T:T,MATCH(C5370,Listi!U:U,0)))</f>
        <v>Landsbankinn</v>
      </c>
      <c r="C5370" t="s">
        <v>249</v>
      </c>
      <c r="D5370" t="s">
        <v>598</v>
      </c>
      <c r="E5370" t="s">
        <v>276</v>
      </c>
      <c r="F5370" t="s">
        <v>65</v>
      </c>
      <c r="G5370" s="8" t="s">
        <v>407</v>
      </c>
      <c r="H5370" t="s">
        <v>66</v>
      </c>
      <c r="K5370" s="20">
        <v>100</v>
      </c>
      <c r="L5370" s="7">
        <v>66896053137</v>
      </c>
      <c r="M5370" s="7">
        <v>6692476029</v>
      </c>
      <c r="N5370" s="7">
        <v>4680072987</v>
      </c>
      <c r="O5370" s="20" t="str">
        <f t="shared" si="168"/>
        <v/>
      </c>
    </row>
    <row r="5371" spans="1:15">
      <c r="A5371" s="20" t="str">
        <f t="shared" si="169"/>
        <v>Lífeyrissjóður bændaSamtryggingardeild</v>
      </c>
      <c r="B5371" s="20" t="str">
        <f>_xlfn.IFNA(INDEX(Listi!$AI:$AI,MATCH(C5371,Listi!$AJ:$AJ,0)),INDEX(Listi!T:T,MATCH(C5371,Listi!U:U,0)))</f>
        <v>Lífeyrissjóður bænda</v>
      </c>
      <c r="C5371" t="s">
        <v>252</v>
      </c>
      <c r="D5371" t="s">
        <v>205</v>
      </c>
      <c r="E5371" t="s">
        <v>275</v>
      </c>
      <c r="F5371" t="s">
        <v>65</v>
      </c>
      <c r="G5371" s="8" t="s">
        <v>407</v>
      </c>
      <c r="H5371" t="s">
        <v>66</v>
      </c>
      <c r="K5371" s="20">
        <v>0</v>
      </c>
      <c r="L5371" s="7">
        <v>45108278171</v>
      </c>
      <c r="M5371" s="7">
        <v>776003397</v>
      </c>
      <c r="N5371" s="7">
        <v>1921473168</v>
      </c>
      <c r="O5371" s="20" t="str">
        <f t="shared" si="168"/>
        <v/>
      </c>
    </row>
    <row r="5372" spans="1:15">
      <c r="A5372" s="20" t="str">
        <f t="shared" si="169"/>
        <v>Lífeyrissjóður bankamannaAldursdeild</v>
      </c>
      <c r="B5372" s="20" t="str">
        <f>_xlfn.IFNA(INDEX(Listi!$AI:$AI,MATCH(C5372,Listi!$AJ:$AJ,0)),INDEX(Listi!T:T,MATCH(C5372,Listi!U:U,0)))</f>
        <v>Lífeyrissjóður bankam.</v>
      </c>
      <c r="C5372" t="s">
        <v>250</v>
      </c>
      <c r="D5372" t="s">
        <v>251</v>
      </c>
      <c r="E5372" t="s">
        <v>275</v>
      </c>
      <c r="F5372" t="s">
        <v>65</v>
      </c>
      <c r="G5372" s="8" t="s">
        <v>407</v>
      </c>
      <c r="H5372" t="s">
        <v>66</v>
      </c>
      <c r="K5372" s="20">
        <v>0.8</v>
      </c>
      <c r="L5372" s="7">
        <v>61369964000</v>
      </c>
      <c r="M5372" s="7">
        <v>1996063000</v>
      </c>
      <c r="N5372" s="7">
        <v>753444000</v>
      </c>
      <c r="O5372" s="20" t="str">
        <f t="shared" si="168"/>
        <v/>
      </c>
    </row>
    <row r="5373" spans="1:15">
      <c r="A5373" s="20" t="str">
        <f t="shared" si="169"/>
        <v>Lífeyrissjóður bankamannaHlutfallsdeild</v>
      </c>
      <c r="B5373" s="20" t="str">
        <f>_xlfn.IFNA(INDEX(Listi!$AI:$AI,MATCH(C5373,Listi!$AJ:$AJ,0)),INDEX(Listi!T:T,MATCH(C5373,Listi!U:U,0)))</f>
        <v>Lífeyrissjóður bankam.</v>
      </c>
      <c r="C5373" t="s">
        <v>250</v>
      </c>
      <c r="D5373" t="s">
        <v>467</v>
      </c>
      <c r="E5373" t="s">
        <v>275</v>
      </c>
      <c r="F5373" t="s">
        <v>65</v>
      </c>
      <c r="G5373" s="8" t="s">
        <v>407</v>
      </c>
      <c r="H5373" t="s">
        <v>66</v>
      </c>
      <c r="K5373" s="20">
        <v>0.9</v>
      </c>
      <c r="L5373" s="7">
        <v>40286427000</v>
      </c>
      <c r="M5373" s="7">
        <v>125147000</v>
      </c>
      <c r="N5373" s="7">
        <v>2741197000</v>
      </c>
      <c r="O5373" s="20" t="str">
        <f t="shared" si="168"/>
        <v/>
      </c>
    </row>
    <row r="5374" spans="1:15">
      <c r="A5374" s="20" t="str">
        <f t="shared" si="169"/>
        <v>Lífeyrissjóður RangæingaSamtryggingardeild</v>
      </c>
      <c r="B5374" s="20" t="str">
        <f>_xlfn.IFNA(INDEX(Listi!$AI:$AI,MATCH(C5374,Listi!$AJ:$AJ,0)),INDEX(Listi!T:T,MATCH(C5374,Listi!U:U,0)))</f>
        <v>Lífeyrissjóður Rang.</v>
      </c>
      <c r="C5374" t="s">
        <v>253</v>
      </c>
      <c r="D5374" t="s">
        <v>205</v>
      </c>
      <c r="E5374" t="s">
        <v>275</v>
      </c>
      <c r="F5374" t="s">
        <v>65</v>
      </c>
      <c r="G5374" s="8" t="s">
        <v>407</v>
      </c>
      <c r="H5374" t="s">
        <v>66</v>
      </c>
      <c r="K5374" s="190">
        <v>1.48</v>
      </c>
      <c r="L5374" s="7">
        <v>18949790000</v>
      </c>
      <c r="M5374" s="7">
        <v>835894000</v>
      </c>
      <c r="N5374" s="7">
        <v>386250000</v>
      </c>
      <c r="O5374" s="20" t="str">
        <f t="shared" si="168"/>
        <v/>
      </c>
    </row>
    <row r="5375" spans="1:15">
      <c r="A5375" s="20" t="str">
        <f t="shared" si="169"/>
        <v>Lífeyrissjóður starfsmanna AkureyrarbæjarSamtryggingardeild</v>
      </c>
      <c r="B5375" s="20" t="str">
        <f>_xlfn.IFNA(INDEX(Listi!$AI:$AI,MATCH(C5375,Listi!$AJ:$AJ,0)),INDEX(Listi!T:T,MATCH(C5375,Listi!U:U,0)))</f>
        <v>Lífeyrissj. starfsm. Akureyrarb.</v>
      </c>
      <c r="C5375" t="s">
        <v>274</v>
      </c>
      <c r="D5375" t="s">
        <v>205</v>
      </c>
      <c r="E5375" t="s">
        <v>275</v>
      </c>
      <c r="F5375" t="s">
        <v>65</v>
      </c>
      <c r="G5375" s="8" t="s">
        <v>407</v>
      </c>
      <c r="H5375" t="s">
        <v>66</v>
      </c>
      <c r="K5375" s="20">
        <v>0</v>
      </c>
      <c r="L5375" s="7">
        <v>14569496826</v>
      </c>
      <c r="M5375" s="7">
        <v>46271787</v>
      </c>
      <c r="N5375" s="7">
        <v>1160288032</v>
      </c>
      <c r="O5375" s="20" t="str">
        <f t="shared" si="168"/>
        <v/>
      </c>
    </row>
    <row r="5376" spans="1:15">
      <c r="A5376" s="20" t="str">
        <f t="shared" si="169"/>
        <v>Lífeyrissjóður starfsmanna Búnaðarbanka ÍslandsSamtryggingardeild</v>
      </c>
      <c r="B5376" s="20" t="str">
        <f>_xlfn.IFNA(INDEX(Listi!$AI:$AI,MATCH(C5376,Listi!$AJ:$AJ,0)),INDEX(Listi!T:T,MATCH(C5376,Listi!U:U,0)))</f>
        <v>Lífeyrissj. starfsm. Búnaðarb.Ísl.</v>
      </c>
      <c r="C5376" t="s">
        <v>254</v>
      </c>
      <c r="D5376" t="s">
        <v>205</v>
      </c>
      <c r="E5376" t="s">
        <v>275</v>
      </c>
      <c r="F5376" t="s">
        <v>65</v>
      </c>
      <c r="G5376" s="8" t="s">
        <v>407</v>
      </c>
      <c r="H5376" t="s">
        <v>66</v>
      </c>
      <c r="K5376" s="20">
        <v>0</v>
      </c>
      <c r="L5376" s="7">
        <v>27921283000</v>
      </c>
      <c r="M5376" s="7">
        <v>7378000</v>
      </c>
      <c r="N5376" s="7">
        <v>1535577000</v>
      </c>
      <c r="O5376" s="20" t="str">
        <f t="shared" si="168"/>
        <v/>
      </c>
    </row>
    <row r="5377" spans="1:15">
      <c r="A5377" s="20" t="str">
        <f t="shared" si="169"/>
        <v>Lífeyrissjóður starfsmanna ReykjavíkurborgarSamtryggingardeild</v>
      </c>
      <c r="B5377" s="20" t="str">
        <f>_xlfn.IFNA(INDEX(Listi!$AI:$AI,MATCH(C5377,Listi!$AJ:$AJ,0)),INDEX(Listi!T:T,MATCH(C5377,Listi!U:U,0)))</f>
        <v>Lífeyrissj. starfsm. Reykjav.</v>
      </c>
      <c r="C5377" t="s">
        <v>255</v>
      </c>
      <c r="D5377" t="s">
        <v>205</v>
      </c>
      <c r="E5377" t="s">
        <v>275</v>
      </c>
      <c r="F5377" t="s">
        <v>65</v>
      </c>
      <c r="G5377" s="8" t="s">
        <v>407</v>
      </c>
      <c r="H5377" t="s">
        <v>66</v>
      </c>
      <c r="K5377" s="20">
        <v>0</v>
      </c>
      <c r="L5377" s="7">
        <v>92450251598</v>
      </c>
      <c r="M5377" s="7">
        <v>217604296</v>
      </c>
      <c r="N5377" s="7">
        <v>6195210428</v>
      </c>
      <c r="O5377" s="20" t="str">
        <f t="shared" si="168"/>
        <v/>
      </c>
    </row>
    <row r="5378" spans="1:15">
      <c r="A5378" s="20" t="str">
        <f t="shared" si="169"/>
        <v>Lífeyrissjóður starfsmanna ríkisinsA-deild</v>
      </c>
      <c r="B5378" s="20" t="str">
        <f>_xlfn.IFNA(INDEX(Listi!$AI:$AI,MATCH(C5378,Listi!$AJ:$AJ,0)),INDEX(Listi!T:T,MATCH(C5378,Listi!U:U,0)))</f>
        <v>LSR</v>
      </c>
      <c r="C5378" t="s">
        <v>256</v>
      </c>
      <c r="D5378" t="s">
        <v>257</v>
      </c>
      <c r="E5378" t="s">
        <v>275</v>
      </c>
      <c r="F5378" t="s">
        <v>65</v>
      </c>
      <c r="G5378" s="8" t="s">
        <v>407</v>
      </c>
      <c r="H5378" t="s">
        <v>66</v>
      </c>
      <c r="K5378" s="20">
        <v>0</v>
      </c>
      <c r="L5378" s="7">
        <v>1024402726080</v>
      </c>
      <c r="M5378" s="7">
        <v>38030413328</v>
      </c>
      <c r="N5378" s="7">
        <v>13011563069</v>
      </c>
      <c r="O5378" s="20" t="str">
        <f t="shared" ref="O5378:O5441" si="170">IFERROR(VLOOKUP(F5378,EhLykill,3,FALSE),"")</f>
        <v/>
      </c>
    </row>
    <row r="5379" spans="1:15">
      <c r="A5379" s="20" t="str">
        <f t="shared" si="169"/>
        <v>Lífeyrissjóður starfsmanna ríkisinsB-deild</v>
      </c>
      <c r="B5379" s="20" t="str">
        <f>_xlfn.IFNA(INDEX(Listi!$AI:$AI,MATCH(C5379,Listi!$AJ:$AJ,0)),INDEX(Listi!T:T,MATCH(C5379,Listi!U:U,0)))</f>
        <v>LSR</v>
      </c>
      <c r="C5379" t="s">
        <v>256</v>
      </c>
      <c r="D5379" t="s">
        <v>218</v>
      </c>
      <c r="E5379" t="s">
        <v>275</v>
      </c>
      <c r="F5379" t="s">
        <v>65</v>
      </c>
      <c r="G5379" s="8" t="s">
        <v>407</v>
      </c>
      <c r="H5379" t="s">
        <v>66</v>
      </c>
      <c r="K5379" s="20">
        <v>0</v>
      </c>
      <c r="L5379" s="7">
        <v>297381500048</v>
      </c>
      <c r="M5379" s="7">
        <v>1364474032</v>
      </c>
      <c r="N5379" s="7">
        <v>62409553231</v>
      </c>
      <c r="O5379" s="20" t="str">
        <f t="shared" si="170"/>
        <v/>
      </c>
    </row>
    <row r="5380" spans="1:15">
      <c r="A5380" s="20" t="str">
        <f t="shared" si="169"/>
        <v>Lífeyrissjóður starfsmanna ríkisinsLeið I</v>
      </c>
      <c r="B5380" s="20" t="str">
        <f>_xlfn.IFNA(INDEX(Listi!$AI:$AI,MATCH(C5380,Listi!$AJ:$AJ,0)),INDEX(Listi!T:T,MATCH(C5380,Listi!U:U,0)))</f>
        <v>LSR</v>
      </c>
      <c r="C5380" t="s">
        <v>256</v>
      </c>
      <c r="D5380" t="s">
        <v>258</v>
      </c>
      <c r="E5380" t="s">
        <v>276</v>
      </c>
      <c r="F5380" t="s">
        <v>65</v>
      </c>
      <c r="G5380" s="8" t="s">
        <v>407</v>
      </c>
      <c r="H5380" t="s">
        <v>66</v>
      </c>
      <c r="K5380" s="20">
        <v>0</v>
      </c>
      <c r="L5380" s="7">
        <v>11704214939</v>
      </c>
      <c r="M5380" s="7">
        <v>547428342</v>
      </c>
      <c r="N5380" s="7">
        <v>195323403</v>
      </c>
      <c r="O5380" s="20" t="str">
        <f t="shared" si="170"/>
        <v/>
      </c>
    </row>
    <row r="5381" spans="1:15">
      <c r="A5381" s="20" t="str">
        <f t="shared" si="169"/>
        <v>Lífeyrissjóður starfsmanna ríkisinsLeið II</v>
      </c>
      <c r="B5381" s="20" t="str">
        <f>_xlfn.IFNA(INDEX(Listi!$AI:$AI,MATCH(C5381,Listi!$AJ:$AJ,0)),INDEX(Listi!T:T,MATCH(C5381,Listi!U:U,0)))</f>
        <v>LSR</v>
      </c>
      <c r="C5381" t="s">
        <v>256</v>
      </c>
      <c r="D5381" t="s">
        <v>259</v>
      </c>
      <c r="E5381" t="s">
        <v>276</v>
      </c>
      <c r="F5381" t="s">
        <v>65</v>
      </c>
      <c r="G5381" s="8" t="s">
        <v>407</v>
      </c>
      <c r="H5381" t="s">
        <v>66</v>
      </c>
      <c r="K5381" s="20">
        <v>0</v>
      </c>
      <c r="L5381" s="7">
        <v>3365164594</v>
      </c>
      <c r="M5381" s="7">
        <v>379849453</v>
      </c>
      <c r="N5381" s="7">
        <v>93142056</v>
      </c>
      <c r="O5381" s="20" t="str">
        <f t="shared" si="170"/>
        <v/>
      </c>
    </row>
    <row r="5382" spans="1:15">
      <c r="A5382" s="20" t="str">
        <f t="shared" si="169"/>
        <v>Lífeyrissjóður starfsmanna ríkisinsLeið III</v>
      </c>
      <c r="B5382" s="20" t="str">
        <f>_xlfn.IFNA(INDEX(Listi!$AI:$AI,MATCH(C5382,Listi!$AJ:$AJ,0)),INDEX(Listi!T:T,MATCH(C5382,Listi!U:U,0)))</f>
        <v>LSR</v>
      </c>
      <c r="C5382" t="s">
        <v>256</v>
      </c>
      <c r="D5382" t="s">
        <v>260</v>
      </c>
      <c r="E5382" t="s">
        <v>276</v>
      </c>
      <c r="F5382" t="s">
        <v>65</v>
      </c>
      <c r="G5382" s="8" t="s">
        <v>407</v>
      </c>
      <c r="H5382" t="s">
        <v>66</v>
      </c>
      <c r="K5382" s="20">
        <v>100</v>
      </c>
      <c r="L5382" s="7">
        <v>9959294621</v>
      </c>
      <c r="M5382" s="7">
        <v>743287481</v>
      </c>
      <c r="N5382" s="7">
        <v>349903833</v>
      </c>
      <c r="O5382" s="20" t="str">
        <f t="shared" si="170"/>
        <v/>
      </c>
    </row>
    <row r="5383" spans="1:15">
      <c r="A5383" s="20" t="str">
        <f t="shared" si="169"/>
        <v>Lífeyrissjóður Tannlæknafél ÍslDeild I/Séreign</v>
      </c>
      <c r="B5383" s="20" t="str">
        <f>_xlfn.IFNA(INDEX(Listi!$AI:$AI,MATCH(C5383,Listi!$AJ:$AJ,0)),INDEX(Listi!T:T,MATCH(C5383,Listi!U:U,0)))</f>
        <v>Lífeyrissj. Tannlækna</v>
      </c>
      <c r="C5383" t="s">
        <v>261</v>
      </c>
      <c r="D5383" t="s">
        <v>207</v>
      </c>
      <c r="E5383" t="s">
        <v>276</v>
      </c>
      <c r="F5383" t="s">
        <v>65</v>
      </c>
      <c r="G5383" s="8" t="s">
        <v>407</v>
      </c>
      <c r="H5383" t="s">
        <v>66</v>
      </c>
      <c r="K5383" s="20">
        <v>0</v>
      </c>
      <c r="L5383" s="7">
        <v>6768408488</v>
      </c>
      <c r="M5383" s="7">
        <v>272759192</v>
      </c>
      <c r="N5383" s="7">
        <v>153838058</v>
      </c>
      <c r="O5383" s="20" t="str">
        <f t="shared" si="170"/>
        <v/>
      </c>
    </row>
    <row r="5384" spans="1:15">
      <c r="A5384" s="20" t="str">
        <f t="shared" si="169"/>
        <v>Lífeyrissjóður Tannlæknafél ÍslSamtryggingardeild</v>
      </c>
      <c r="B5384" s="20" t="str">
        <f>_xlfn.IFNA(INDEX(Listi!$AI:$AI,MATCH(C5384,Listi!$AJ:$AJ,0)),INDEX(Listi!T:T,MATCH(C5384,Listi!U:U,0)))</f>
        <v>Lífeyrissj. Tannlækna</v>
      </c>
      <c r="C5384" t="s">
        <v>261</v>
      </c>
      <c r="D5384" t="s">
        <v>205</v>
      </c>
      <c r="E5384" t="s">
        <v>275</v>
      </c>
      <c r="F5384" t="s">
        <v>65</v>
      </c>
      <c r="G5384" s="8" t="s">
        <v>407</v>
      </c>
      <c r="H5384" t="s">
        <v>66</v>
      </c>
      <c r="K5384" s="20">
        <v>0</v>
      </c>
      <c r="L5384" s="7">
        <v>2241251214</v>
      </c>
      <c r="M5384" s="7">
        <v>112827287</v>
      </c>
      <c r="N5384" s="7">
        <v>17930159</v>
      </c>
      <c r="O5384" s="20" t="str">
        <f t="shared" si="170"/>
        <v/>
      </c>
    </row>
    <row r="5385" spans="1:15">
      <c r="A5385" s="20" t="str">
        <f t="shared" si="169"/>
        <v>Lífeyrissjóður verslunarmannaÆvileið 1</v>
      </c>
      <c r="B5385" s="20" t="str">
        <f>_xlfn.IFNA(INDEX(Listi!$AI:$AI,MATCH(C5385,Listi!$AJ:$AJ,0)),INDEX(Listi!T:T,MATCH(C5385,Listi!U:U,0)))</f>
        <v>Lífeyrissj. Verslunarm.</v>
      </c>
      <c r="C5385" t="s">
        <v>206</v>
      </c>
      <c r="D5385" t="s">
        <v>310</v>
      </c>
      <c r="E5385" t="s">
        <v>276</v>
      </c>
      <c r="F5385" t="s">
        <v>65</v>
      </c>
      <c r="G5385" s="8" t="s">
        <v>407</v>
      </c>
      <c r="H5385" t="s">
        <v>66</v>
      </c>
      <c r="K5385" s="20">
        <v>0</v>
      </c>
      <c r="L5385" s="7">
        <v>2860479562</v>
      </c>
      <c r="M5385" s="7">
        <v>819651283</v>
      </c>
      <c r="N5385" s="7">
        <v>12562366</v>
      </c>
      <c r="O5385" s="20" t="str">
        <f t="shared" si="170"/>
        <v/>
      </c>
    </row>
    <row r="5386" spans="1:15">
      <c r="A5386" s="20" t="str">
        <f t="shared" si="169"/>
        <v>Lífeyrissjóður verslunarmannaÆvileið 2</v>
      </c>
      <c r="B5386" s="20" t="str">
        <f>_xlfn.IFNA(INDEX(Listi!$AI:$AI,MATCH(C5386,Listi!$AJ:$AJ,0)),INDEX(Listi!T:T,MATCH(C5386,Listi!U:U,0)))</f>
        <v>Lífeyrissj. Verslunarm.</v>
      </c>
      <c r="C5386" t="s">
        <v>206</v>
      </c>
      <c r="D5386" t="s">
        <v>309</v>
      </c>
      <c r="E5386" t="s">
        <v>276</v>
      </c>
      <c r="F5386" t="s">
        <v>65</v>
      </c>
      <c r="G5386" s="8" t="s">
        <v>407</v>
      </c>
      <c r="H5386" t="s">
        <v>66</v>
      </c>
      <c r="K5386" s="20">
        <v>0</v>
      </c>
      <c r="L5386" s="7">
        <v>2325064159</v>
      </c>
      <c r="M5386" s="7">
        <v>465663194</v>
      </c>
      <c r="N5386" s="7">
        <v>32037995</v>
      </c>
      <c r="O5386" s="20" t="str">
        <f t="shared" si="170"/>
        <v/>
      </c>
    </row>
    <row r="5387" spans="1:15">
      <c r="A5387" s="20" t="str">
        <f t="shared" si="169"/>
        <v>Lífeyrissjóður verslunarmannaÆvileið 3</v>
      </c>
      <c r="B5387" s="20" t="str">
        <f>_xlfn.IFNA(INDEX(Listi!$AI:$AI,MATCH(C5387,Listi!$AJ:$AJ,0)),INDEX(Listi!T:T,MATCH(C5387,Listi!U:U,0)))</f>
        <v>Lífeyrissj. Verslunarm.</v>
      </c>
      <c r="C5387" t="s">
        <v>206</v>
      </c>
      <c r="D5387" t="s">
        <v>308</v>
      </c>
      <c r="E5387" t="s">
        <v>276</v>
      </c>
      <c r="F5387" t="s">
        <v>65</v>
      </c>
      <c r="G5387" s="8" t="s">
        <v>407</v>
      </c>
      <c r="H5387" t="s">
        <v>66</v>
      </c>
      <c r="K5387" s="20">
        <v>0</v>
      </c>
      <c r="L5387" s="7">
        <v>1567402319</v>
      </c>
      <c r="M5387" s="7">
        <v>325961302</v>
      </c>
      <c r="N5387" s="7">
        <v>60283998</v>
      </c>
      <c r="O5387" s="20" t="str">
        <f t="shared" si="170"/>
        <v/>
      </c>
    </row>
    <row r="5388" spans="1:15">
      <c r="A5388" s="20" t="str">
        <f t="shared" si="169"/>
        <v>Lífeyrissjóður verslunarmannaDeild I/Séreign</v>
      </c>
      <c r="B5388" s="20" t="str">
        <f>_xlfn.IFNA(INDEX(Listi!$AI:$AI,MATCH(C5388,Listi!$AJ:$AJ,0)),INDEX(Listi!T:T,MATCH(C5388,Listi!U:U,0)))</f>
        <v>Lífeyrissj. Verslunarm.</v>
      </c>
      <c r="C5388" t="s">
        <v>206</v>
      </c>
      <c r="D5388" t="s">
        <v>207</v>
      </c>
      <c r="E5388" t="s">
        <v>276</v>
      </c>
      <c r="F5388" t="s">
        <v>65</v>
      </c>
      <c r="G5388" s="8" t="s">
        <v>407</v>
      </c>
      <c r="H5388" t="s">
        <v>66</v>
      </c>
      <c r="K5388" s="20">
        <v>0</v>
      </c>
      <c r="L5388" s="7">
        <v>19785724399</v>
      </c>
      <c r="M5388" s="7">
        <v>729937912</v>
      </c>
      <c r="N5388" s="7">
        <v>458382791</v>
      </c>
      <c r="O5388" s="20" t="str">
        <f t="shared" si="170"/>
        <v/>
      </c>
    </row>
    <row r="5389" spans="1:15">
      <c r="A5389" s="20" t="str">
        <f t="shared" si="169"/>
        <v>Lífeyrissjóður verslunarmannaSamtryggingardeild</v>
      </c>
      <c r="B5389" s="20" t="str">
        <f>_xlfn.IFNA(INDEX(Listi!$AI:$AI,MATCH(C5389,Listi!$AJ:$AJ,0)),INDEX(Listi!T:T,MATCH(C5389,Listi!U:U,0)))</f>
        <v>Lífeyrissj. Verslunarm.</v>
      </c>
      <c r="C5389" t="s">
        <v>206</v>
      </c>
      <c r="D5389" t="s">
        <v>205</v>
      </c>
      <c r="E5389" t="s">
        <v>275</v>
      </c>
      <c r="F5389" t="s">
        <v>65</v>
      </c>
      <c r="G5389" s="8" t="s">
        <v>407</v>
      </c>
      <c r="H5389" t="s">
        <v>66</v>
      </c>
      <c r="K5389" s="20">
        <v>0</v>
      </c>
      <c r="L5389" s="7">
        <v>1174592806906</v>
      </c>
      <c r="M5389" s="7">
        <v>35794261112</v>
      </c>
      <c r="N5389" s="7">
        <v>21965137185</v>
      </c>
      <c r="O5389" s="20" t="str">
        <f t="shared" si="170"/>
        <v/>
      </c>
    </row>
    <row r="5390" spans="1:15">
      <c r="A5390" s="20" t="str">
        <f t="shared" si="169"/>
        <v>Lífeyrissjóður VestmannaeyjaSafn I</v>
      </c>
      <c r="B5390" s="20" t="str">
        <f>_xlfn.IFNA(INDEX(Listi!$AI:$AI,MATCH(C5390,Listi!$AJ:$AJ,0)),INDEX(Listi!T:T,MATCH(C5390,Listi!U:U,0)))</f>
        <v>Lífeyrissj. Vestm.</v>
      </c>
      <c r="C5390" t="s">
        <v>262</v>
      </c>
      <c r="D5390" t="s">
        <v>210</v>
      </c>
      <c r="E5390" t="s">
        <v>276</v>
      </c>
      <c r="F5390" t="s">
        <v>65</v>
      </c>
      <c r="G5390" s="8" t="s">
        <v>407</v>
      </c>
      <c r="H5390" t="s">
        <v>66</v>
      </c>
      <c r="K5390" s="20">
        <v>0</v>
      </c>
      <c r="L5390" s="7">
        <v>381311221</v>
      </c>
      <c r="M5390" s="7">
        <v>44104006</v>
      </c>
      <c r="N5390" s="7">
        <v>13592960</v>
      </c>
      <c r="O5390" s="20" t="str">
        <f t="shared" si="170"/>
        <v/>
      </c>
    </row>
    <row r="5391" spans="1:15">
      <c r="A5391" s="20" t="str">
        <f t="shared" si="169"/>
        <v>Lífeyrissjóður VestmannaeyjaSafn II</v>
      </c>
      <c r="B5391" s="20" t="str">
        <f>_xlfn.IFNA(INDEX(Listi!$AI:$AI,MATCH(C5391,Listi!$AJ:$AJ,0)),INDEX(Listi!T:T,MATCH(C5391,Listi!U:U,0)))</f>
        <v>Lífeyrissj. Vestm.</v>
      </c>
      <c r="C5391" t="s">
        <v>262</v>
      </c>
      <c r="D5391" t="s">
        <v>211</v>
      </c>
      <c r="E5391" t="s">
        <v>276</v>
      </c>
      <c r="F5391" t="s">
        <v>65</v>
      </c>
      <c r="G5391" s="8" t="s">
        <v>407</v>
      </c>
      <c r="H5391" t="s">
        <v>66</v>
      </c>
      <c r="K5391" s="20">
        <v>0</v>
      </c>
      <c r="L5391" s="7">
        <v>571440191</v>
      </c>
      <c r="M5391" s="7">
        <v>40240404</v>
      </c>
      <c r="N5391" s="7">
        <v>18659289</v>
      </c>
      <c r="O5391" s="20" t="str">
        <f t="shared" si="170"/>
        <v/>
      </c>
    </row>
    <row r="5392" spans="1:15">
      <c r="A5392" s="20" t="str">
        <f t="shared" ref="A5392:A5453" si="171">CONCATENATE(C5392,D5392)</f>
        <v>Lífeyrissjóður VestmannaeyjaSamtryggingardeild</v>
      </c>
      <c r="B5392" s="20" t="str">
        <f>_xlfn.IFNA(INDEX(Listi!$AI:$AI,MATCH(C5392,Listi!$AJ:$AJ,0)),INDEX(Listi!T:T,MATCH(C5392,Listi!U:U,0)))</f>
        <v>Lífeyrissj. Vestm.</v>
      </c>
      <c r="C5392" t="s">
        <v>262</v>
      </c>
      <c r="D5392" t="s">
        <v>205</v>
      </c>
      <c r="E5392" t="s">
        <v>275</v>
      </c>
      <c r="F5392" t="s">
        <v>65</v>
      </c>
      <c r="G5392" s="8" t="s">
        <v>407</v>
      </c>
      <c r="H5392" t="s">
        <v>66</v>
      </c>
      <c r="K5392" s="20">
        <v>0</v>
      </c>
      <c r="L5392" s="7">
        <v>85198020532</v>
      </c>
      <c r="M5392" s="7">
        <v>1944643004</v>
      </c>
      <c r="N5392" s="7">
        <v>2198060399</v>
      </c>
      <c r="O5392" s="20" t="str">
        <f t="shared" si="170"/>
        <v/>
      </c>
    </row>
    <row r="5393" spans="1:15">
      <c r="A5393" s="20" t="str">
        <f t="shared" si="171"/>
        <v>Lífsval - lífeyrissparnaðurLífsval 1</v>
      </c>
      <c r="B5393" s="20" t="str">
        <f>_xlfn.IFNA(INDEX(Listi!$AI:$AI,MATCH(C5393,Listi!$AJ:$AJ,0)),INDEX(Listi!T:T,MATCH(C5393,Listi!U:U,0)))</f>
        <v>Lífsval</v>
      </c>
      <c r="C5393" t="s">
        <v>263</v>
      </c>
      <c r="D5393" t="s">
        <v>264</v>
      </c>
      <c r="E5393" t="s">
        <v>276</v>
      </c>
      <c r="F5393" t="s">
        <v>65</v>
      </c>
      <c r="G5393" s="8" t="s">
        <v>407</v>
      </c>
      <c r="H5393" t="s">
        <v>66</v>
      </c>
      <c r="K5393" s="20">
        <v>100</v>
      </c>
      <c r="L5393" s="7">
        <v>1792991246</v>
      </c>
      <c r="M5393" s="7">
        <v>203244065</v>
      </c>
      <c r="N5393" s="7">
        <v>81003579</v>
      </c>
      <c r="O5393" s="20" t="str">
        <f t="shared" si="170"/>
        <v/>
      </c>
    </row>
    <row r="5394" spans="1:15">
      <c r="A5394" s="20" t="str">
        <f t="shared" si="171"/>
        <v>Lífsval - lífeyrissparnaðurLífsval 2</v>
      </c>
      <c r="B5394" s="20" t="str">
        <f>_xlfn.IFNA(INDEX(Listi!$AI:$AI,MATCH(C5394,Listi!$AJ:$AJ,0)),INDEX(Listi!T:T,MATCH(C5394,Listi!U:U,0)))</f>
        <v>Lífsval</v>
      </c>
      <c r="C5394" t="s">
        <v>263</v>
      </c>
      <c r="D5394" t="s">
        <v>265</v>
      </c>
      <c r="E5394" t="s">
        <v>276</v>
      </c>
      <c r="F5394" t="s">
        <v>65</v>
      </c>
      <c r="G5394" s="8" t="s">
        <v>407</v>
      </c>
      <c r="H5394" t="s">
        <v>66</v>
      </c>
      <c r="K5394" s="189">
        <v>6.3</v>
      </c>
      <c r="L5394" s="7">
        <v>79660340</v>
      </c>
      <c r="M5394" s="7">
        <v>14369045</v>
      </c>
      <c r="N5394" s="7">
        <v>2695304</v>
      </c>
      <c r="O5394" s="20" t="str">
        <f t="shared" si="170"/>
        <v/>
      </c>
    </row>
    <row r="5395" spans="1:15">
      <c r="A5395" s="20" t="str">
        <f t="shared" si="171"/>
        <v>Lífsval - lífeyrissparnaðurLífsval 3</v>
      </c>
      <c r="B5395" s="20" t="str">
        <f>_xlfn.IFNA(INDEX(Listi!$AI:$AI,MATCH(C5395,Listi!$AJ:$AJ,0)),INDEX(Listi!T:T,MATCH(C5395,Listi!U:U,0)))</f>
        <v>Lífsval</v>
      </c>
      <c r="C5395" t="s">
        <v>263</v>
      </c>
      <c r="D5395" t="s">
        <v>266</v>
      </c>
      <c r="E5395" t="s">
        <v>276</v>
      </c>
      <c r="F5395" t="s">
        <v>65</v>
      </c>
      <c r="G5395" s="8" t="s">
        <v>407</v>
      </c>
      <c r="H5395" t="s">
        <v>66</v>
      </c>
      <c r="K5395" s="189">
        <v>7.5</v>
      </c>
      <c r="L5395" s="7">
        <v>131239774</v>
      </c>
      <c r="M5395" s="7">
        <v>16635787</v>
      </c>
      <c r="N5395" s="7">
        <v>3548138</v>
      </c>
      <c r="O5395" s="20" t="str">
        <f t="shared" si="170"/>
        <v/>
      </c>
    </row>
    <row r="5396" spans="1:15">
      <c r="A5396" s="20" t="str">
        <f t="shared" si="171"/>
        <v>Lífsval - lífeyrissparnaðurLífsval 4</v>
      </c>
      <c r="B5396" s="20" t="str">
        <f>_xlfn.IFNA(INDEX(Listi!$AI:$AI,MATCH(C5396,Listi!$AJ:$AJ,0)),INDEX(Listi!T:T,MATCH(C5396,Listi!U:U,0)))</f>
        <v>Lífsval</v>
      </c>
      <c r="C5396" t="s">
        <v>263</v>
      </c>
      <c r="D5396" t="s">
        <v>267</v>
      </c>
      <c r="E5396" t="s">
        <v>276</v>
      </c>
      <c r="F5396" t="s">
        <v>65</v>
      </c>
      <c r="G5396" s="8" t="s">
        <v>407</v>
      </c>
      <c r="H5396" t="s">
        <v>66</v>
      </c>
      <c r="K5396" s="189">
        <v>3.3</v>
      </c>
      <c r="L5396" s="7">
        <v>71752064</v>
      </c>
      <c r="M5396" s="7">
        <v>15238959</v>
      </c>
      <c r="N5396" s="7">
        <v>2058992</v>
      </c>
      <c r="O5396" s="20" t="str">
        <f t="shared" si="170"/>
        <v/>
      </c>
    </row>
    <row r="5397" spans="1:15">
      <c r="A5397" s="20" t="str">
        <f t="shared" si="171"/>
        <v>Lífsverk lífeyrissjóðurLífsverk I/Séreign</v>
      </c>
      <c r="B5397" s="20" t="str">
        <f>_xlfn.IFNA(INDEX(Listi!$AI:$AI,MATCH(C5397,Listi!$AJ:$AJ,0)),INDEX(Listi!T:T,MATCH(C5397,Listi!U:U,0)))</f>
        <v xml:space="preserve">Lífsverk  </v>
      </c>
      <c r="C5397" t="s">
        <v>268</v>
      </c>
      <c r="D5397" t="s">
        <v>269</v>
      </c>
      <c r="E5397" t="s">
        <v>276</v>
      </c>
      <c r="F5397" t="s">
        <v>65</v>
      </c>
      <c r="G5397" s="8" t="s">
        <v>407</v>
      </c>
      <c r="H5397" t="s">
        <v>66</v>
      </c>
      <c r="K5397" s="20">
        <v>0</v>
      </c>
      <c r="L5397" s="7">
        <v>4582957000</v>
      </c>
      <c r="M5397" s="7">
        <v>635926000</v>
      </c>
      <c r="N5397" s="7">
        <v>22708000</v>
      </c>
      <c r="O5397" s="20" t="str">
        <f t="shared" si="170"/>
        <v/>
      </c>
    </row>
    <row r="5398" spans="1:15">
      <c r="A5398" s="20" t="str">
        <f t="shared" si="171"/>
        <v>Lífsverk lífeyrissjóðurLífsverk II/Séreign</v>
      </c>
      <c r="B5398" s="20" t="str">
        <f>_xlfn.IFNA(INDEX(Listi!$AI:$AI,MATCH(C5398,Listi!$AJ:$AJ,0)),INDEX(Listi!T:T,MATCH(C5398,Listi!U:U,0)))</f>
        <v xml:space="preserve">Lífsverk  </v>
      </c>
      <c r="C5398" t="s">
        <v>268</v>
      </c>
      <c r="D5398" t="s">
        <v>270</v>
      </c>
      <c r="E5398" t="s">
        <v>276</v>
      </c>
      <c r="F5398" t="s">
        <v>65</v>
      </c>
      <c r="G5398" s="8" t="s">
        <v>407</v>
      </c>
      <c r="H5398" t="s">
        <v>66</v>
      </c>
      <c r="K5398" s="20">
        <v>0</v>
      </c>
      <c r="L5398" s="7">
        <v>23735073000</v>
      </c>
      <c r="M5398" s="7">
        <v>2073571000</v>
      </c>
      <c r="N5398" s="7">
        <v>249365000</v>
      </c>
      <c r="O5398" s="20" t="str">
        <f t="shared" si="170"/>
        <v/>
      </c>
    </row>
    <row r="5399" spans="1:15">
      <c r="A5399" s="20" t="str">
        <f t="shared" si="171"/>
        <v>Lífsverk lífeyrissjóðurLífsverk III/Séreign</v>
      </c>
      <c r="B5399" s="20" t="str">
        <f>_xlfn.IFNA(INDEX(Listi!$AI:$AI,MATCH(C5399,Listi!$AJ:$AJ,0)),INDEX(Listi!T:T,MATCH(C5399,Listi!U:U,0)))</f>
        <v xml:space="preserve">Lífsverk  </v>
      </c>
      <c r="C5399" t="s">
        <v>268</v>
      </c>
      <c r="D5399" t="s">
        <v>271</v>
      </c>
      <c r="E5399" t="s">
        <v>276</v>
      </c>
      <c r="F5399" t="s">
        <v>65</v>
      </c>
      <c r="G5399" s="8" t="s">
        <v>407</v>
      </c>
      <c r="H5399" t="s">
        <v>66</v>
      </c>
      <c r="K5399" s="189">
        <v>5.7</v>
      </c>
      <c r="L5399" s="7">
        <v>653814000</v>
      </c>
      <c r="M5399" s="7">
        <v>105107000</v>
      </c>
      <c r="N5399" s="7">
        <v>2613000</v>
      </c>
      <c r="O5399" s="20" t="str">
        <f t="shared" si="170"/>
        <v/>
      </c>
    </row>
    <row r="5400" spans="1:15">
      <c r="A5400" s="20" t="str">
        <f t="shared" si="171"/>
        <v>Lífsverk lífeyrissjóðurSamtryggingardeild</v>
      </c>
      <c r="B5400" s="20" t="str">
        <f>_xlfn.IFNA(INDEX(Listi!$AI:$AI,MATCH(C5400,Listi!$AJ:$AJ,0)),INDEX(Listi!T:T,MATCH(C5400,Listi!U:U,0)))</f>
        <v xml:space="preserve">Lífsverk  </v>
      </c>
      <c r="C5400" t="s">
        <v>268</v>
      </c>
      <c r="D5400" t="s">
        <v>205</v>
      </c>
      <c r="E5400" t="s">
        <v>275</v>
      </c>
      <c r="F5400" t="s">
        <v>65</v>
      </c>
      <c r="G5400" s="8" t="s">
        <v>407</v>
      </c>
      <c r="H5400" t="s">
        <v>66</v>
      </c>
      <c r="K5400" s="20">
        <v>0</v>
      </c>
      <c r="L5400" s="7">
        <v>120542527000</v>
      </c>
      <c r="M5400" s="7">
        <v>4397803000</v>
      </c>
      <c r="N5400" s="7">
        <v>1423151000</v>
      </c>
      <c r="O5400" s="20" t="str">
        <f t="shared" si="170"/>
        <v/>
      </c>
    </row>
    <row r="5401" spans="1:15">
      <c r="A5401" s="20" t="str">
        <f t="shared" si="171"/>
        <v>Söfnunarsjóður lífeyrisréttindaDeild I/Innlán</v>
      </c>
      <c r="B5401" s="20" t="str">
        <f>_xlfn.IFNA(INDEX(Listi!$AI:$AI,MATCH(C5401,Listi!$AJ:$AJ,0)),INDEX(Listi!T:T,MATCH(C5401,Listi!U:U,0)))</f>
        <v>Söfnunarsj.</v>
      </c>
      <c r="C5401" t="s">
        <v>272</v>
      </c>
      <c r="D5401" t="s">
        <v>273</v>
      </c>
      <c r="E5401" t="s">
        <v>276</v>
      </c>
      <c r="F5401" t="s">
        <v>65</v>
      </c>
      <c r="G5401" s="8" t="s">
        <v>407</v>
      </c>
      <c r="H5401" t="s">
        <v>66</v>
      </c>
      <c r="K5401" s="20">
        <v>36</v>
      </c>
      <c r="L5401" s="7">
        <v>2001731914</v>
      </c>
      <c r="M5401" s="7">
        <v>133561634</v>
      </c>
      <c r="N5401" s="7">
        <v>44803565</v>
      </c>
      <c r="O5401" s="20" t="str">
        <f t="shared" si="170"/>
        <v/>
      </c>
    </row>
    <row r="5402" spans="1:15">
      <c r="A5402" s="20" t="str">
        <f t="shared" si="171"/>
        <v>Söfnunarsjóður lífeyrisréttindaDeild III/Séreign</v>
      </c>
      <c r="B5402" s="20" t="str">
        <f>_xlfn.IFNA(INDEX(Listi!$AI:$AI,MATCH(C5402,Listi!$AJ:$AJ,0)),INDEX(Listi!T:T,MATCH(C5402,Listi!U:U,0)))</f>
        <v>Söfnunarsj.</v>
      </c>
      <c r="C5402" t="s">
        <v>272</v>
      </c>
      <c r="D5402" t="s">
        <v>599</v>
      </c>
      <c r="E5402" t="s">
        <v>276</v>
      </c>
      <c r="F5402" t="s">
        <v>65</v>
      </c>
      <c r="G5402" s="8" t="s">
        <v>407</v>
      </c>
      <c r="H5402" t="s">
        <v>66</v>
      </c>
      <c r="K5402" s="20">
        <v>0</v>
      </c>
      <c r="L5402" s="7">
        <v>24413085</v>
      </c>
      <c r="M5402" s="7">
        <v>24697577</v>
      </c>
      <c r="N5402" s="7">
        <v>900000</v>
      </c>
      <c r="O5402" s="20" t="str">
        <f t="shared" si="170"/>
        <v/>
      </c>
    </row>
    <row r="5403" spans="1:15">
      <c r="A5403" s="20" t="str">
        <f t="shared" si="171"/>
        <v>Söfnunarsjóður lífeyrisréttindaDeildII/Séreign</v>
      </c>
      <c r="B5403" s="20" t="str">
        <f>_xlfn.IFNA(INDEX(Listi!$AI:$AI,MATCH(C5403,Listi!$AJ:$AJ,0)),INDEX(Listi!T:T,MATCH(C5403,Listi!U:U,0)))</f>
        <v>Söfnunarsj.</v>
      </c>
      <c r="C5403" t="s">
        <v>272</v>
      </c>
      <c r="D5403" t="s">
        <v>586</v>
      </c>
      <c r="E5403" t="s">
        <v>276</v>
      </c>
      <c r="F5403" t="s">
        <v>65</v>
      </c>
      <c r="G5403" s="8" t="s">
        <v>407</v>
      </c>
      <c r="H5403" t="s">
        <v>66</v>
      </c>
      <c r="K5403" s="20">
        <v>0</v>
      </c>
      <c r="L5403" s="7">
        <v>1654616477</v>
      </c>
      <c r="M5403" s="7">
        <v>128539213</v>
      </c>
      <c r="N5403" s="7">
        <v>22846291</v>
      </c>
      <c r="O5403" s="20" t="str">
        <f t="shared" si="170"/>
        <v/>
      </c>
    </row>
    <row r="5404" spans="1:15">
      <c r="A5404" s="20" t="str">
        <f t="shared" si="171"/>
        <v>Söfnunarsjóður lífeyrisréttindaSamtryggingardeild</v>
      </c>
      <c r="B5404" s="20" t="str">
        <f>_xlfn.IFNA(INDEX(Listi!$AI:$AI,MATCH(C5404,Listi!$AJ:$AJ,0)),INDEX(Listi!T:T,MATCH(C5404,Listi!U:U,0)))</f>
        <v>Söfnunarsj.</v>
      </c>
      <c r="C5404" t="s">
        <v>272</v>
      </c>
      <c r="D5404" t="s">
        <v>205</v>
      </c>
      <c r="E5404" t="s">
        <v>275</v>
      </c>
      <c r="F5404" t="s">
        <v>65</v>
      </c>
      <c r="G5404" s="8" t="s">
        <v>407</v>
      </c>
      <c r="H5404" t="s">
        <v>66</v>
      </c>
      <c r="K5404" s="20">
        <v>0.7</v>
      </c>
      <c r="L5404" s="7">
        <v>238978847889</v>
      </c>
      <c r="M5404" s="7">
        <v>4967193409</v>
      </c>
      <c r="N5404" s="7">
        <v>6076487652</v>
      </c>
      <c r="O5404" s="20" t="str">
        <f t="shared" si="170"/>
        <v/>
      </c>
    </row>
    <row r="5405" spans="1:15">
      <c r="A5405" s="20" t="str">
        <f t="shared" si="171"/>
        <v>Stapi lífeyrissjóðurSafn I</v>
      </c>
      <c r="B5405" s="20" t="str">
        <f>_xlfn.IFNA(INDEX(Listi!$AI:$AI,MATCH(C5405,Listi!$AJ:$AJ,0)),INDEX(Listi!T:T,MATCH(C5405,Listi!U:U,0)))</f>
        <v xml:space="preserve">Stapi  </v>
      </c>
      <c r="C5405" t="s">
        <v>209</v>
      </c>
      <c r="D5405" t="s">
        <v>210</v>
      </c>
      <c r="E5405" t="s">
        <v>276</v>
      </c>
      <c r="F5405" t="s">
        <v>65</v>
      </c>
      <c r="G5405" s="8" t="s">
        <v>407</v>
      </c>
      <c r="H5405" t="s">
        <v>66</v>
      </c>
      <c r="K5405" s="20">
        <v>0</v>
      </c>
      <c r="L5405" s="7">
        <v>2440828925</v>
      </c>
      <c r="M5405" s="7">
        <v>91567233</v>
      </c>
      <c r="N5405" s="7">
        <v>110755602</v>
      </c>
      <c r="O5405" s="20" t="str">
        <f t="shared" si="170"/>
        <v/>
      </c>
    </row>
    <row r="5406" spans="1:15">
      <c r="A5406" s="20" t="str">
        <f t="shared" si="171"/>
        <v>Stapi lífeyrissjóðurSafn II</v>
      </c>
      <c r="B5406" s="20" t="str">
        <f>_xlfn.IFNA(INDEX(Listi!$AI:$AI,MATCH(C5406,Listi!$AJ:$AJ,0)),INDEX(Listi!T:T,MATCH(C5406,Listi!U:U,0)))</f>
        <v xml:space="preserve">Stapi  </v>
      </c>
      <c r="C5406" t="s">
        <v>209</v>
      </c>
      <c r="D5406" t="s">
        <v>211</v>
      </c>
      <c r="E5406" t="s">
        <v>276</v>
      </c>
      <c r="F5406" t="s">
        <v>65</v>
      </c>
      <c r="G5406" s="8" t="s">
        <v>407</v>
      </c>
      <c r="H5406" t="s">
        <v>66</v>
      </c>
      <c r="K5406" s="20">
        <v>0</v>
      </c>
      <c r="L5406" s="7">
        <v>5710890273</v>
      </c>
      <c r="M5406" s="7">
        <v>262001316</v>
      </c>
      <c r="N5406" s="7">
        <v>164209410</v>
      </c>
      <c r="O5406" s="20" t="str">
        <f t="shared" si="170"/>
        <v/>
      </c>
    </row>
    <row r="5407" spans="1:15">
      <c r="A5407" s="20" t="str">
        <f t="shared" si="171"/>
        <v>Stapi lífeyrissjóðurSafn III</v>
      </c>
      <c r="B5407" s="20" t="str">
        <f>_xlfn.IFNA(INDEX(Listi!$AI:$AI,MATCH(C5407,Listi!$AJ:$AJ,0)),INDEX(Listi!T:T,MATCH(C5407,Listi!U:U,0)))</f>
        <v xml:space="preserve">Stapi  </v>
      </c>
      <c r="C5407" t="s">
        <v>209</v>
      </c>
      <c r="D5407" t="s">
        <v>212</v>
      </c>
      <c r="E5407" t="s">
        <v>276</v>
      </c>
      <c r="F5407" t="s">
        <v>65</v>
      </c>
      <c r="G5407" s="8" t="s">
        <v>407</v>
      </c>
      <c r="H5407" t="s">
        <v>66</v>
      </c>
      <c r="K5407" s="20">
        <v>100</v>
      </c>
      <c r="L5407" s="7">
        <v>268100084</v>
      </c>
      <c r="M5407" s="7">
        <v>24388890</v>
      </c>
      <c r="N5407" s="7">
        <v>9886128</v>
      </c>
      <c r="O5407" s="20" t="str">
        <f t="shared" si="170"/>
        <v/>
      </c>
    </row>
    <row r="5408" spans="1:15">
      <c r="A5408" s="20" t="str">
        <f t="shared" si="171"/>
        <v>Stapi lífeyrissjóðurTryggingardeild</v>
      </c>
      <c r="B5408" s="20" t="str">
        <f>_xlfn.IFNA(INDEX(Listi!$AI:$AI,MATCH(C5408,Listi!$AJ:$AJ,0)),INDEX(Listi!T:T,MATCH(C5408,Listi!U:U,0)))</f>
        <v xml:space="preserve">Stapi  </v>
      </c>
      <c r="C5408" t="s">
        <v>209</v>
      </c>
      <c r="D5408" t="s">
        <v>213</v>
      </c>
      <c r="E5408" t="s">
        <v>275</v>
      </c>
      <c r="F5408" t="s">
        <v>65</v>
      </c>
      <c r="G5408" s="8" t="s">
        <v>407</v>
      </c>
      <c r="H5408" t="s">
        <v>66</v>
      </c>
      <c r="K5408" s="20">
        <v>0.01</v>
      </c>
      <c r="L5408" s="7">
        <v>348661724246</v>
      </c>
      <c r="M5408" s="7">
        <v>13807615154</v>
      </c>
      <c r="N5408" s="7">
        <v>7912918911</v>
      </c>
      <c r="O5408" s="20" t="str">
        <f t="shared" si="170"/>
        <v/>
      </c>
    </row>
    <row r="5409" spans="1:15">
      <c r="A5409" s="20" t="str">
        <f t="shared" si="171"/>
        <v>Stapi lífeyrissjóðurVarfærnasafnið</v>
      </c>
      <c r="B5409" s="20" t="str">
        <f>_xlfn.IFNA(INDEX(Listi!$AI:$AI,MATCH(C5409,Listi!$AJ:$AJ,0)),INDEX(Listi!T:T,MATCH(C5409,Listi!U:U,0)))</f>
        <v xml:space="preserve">Stapi  </v>
      </c>
      <c r="C5409" t="s">
        <v>209</v>
      </c>
      <c r="D5409" t="s">
        <v>392</v>
      </c>
      <c r="E5409" t="s">
        <v>276</v>
      </c>
      <c r="F5409" t="s">
        <v>65</v>
      </c>
      <c r="G5409" s="8" t="s">
        <v>407</v>
      </c>
      <c r="H5409" t="s">
        <v>66</v>
      </c>
      <c r="K5409" s="20">
        <v>0</v>
      </c>
      <c r="L5409" s="7">
        <v>471986044</v>
      </c>
      <c r="M5409" s="7">
        <v>137399159</v>
      </c>
      <c r="N5409" s="7">
        <v>6994496</v>
      </c>
      <c r="O5409" s="20" t="str">
        <f t="shared" si="170"/>
        <v/>
      </c>
    </row>
    <row r="5410" spans="1:15">
      <c r="A5410" s="20" t="str">
        <f t="shared" si="171"/>
        <v>Almenni lífeyrissjóðurinnÆvisafn I</v>
      </c>
      <c r="B5410" s="20" t="str">
        <f>_xlfn.IFNA(INDEX(Listi!$AI:$AI,MATCH(C5410,Listi!$AJ:$AJ,0)),INDEX(Listi!T:T,MATCH(C5410,Listi!U:U,0)))</f>
        <v xml:space="preserve">Almenni </v>
      </c>
      <c r="C5410" t="s">
        <v>0</v>
      </c>
      <c r="D5410" t="s">
        <v>202</v>
      </c>
      <c r="E5410" t="s">
        <v>276</v>
      </c>
      <c r="F5410" t="s">
        <v>67</v>
      </c>
      <c r="G5410" s="8" t="s">
        <v>411</v>
      </c>
      <c r="H5410" t="s">
        <v>68</v>
      </c>
      <c r="K5410" s="20">
        <v>0</v>
      </c>
      <c r="L5410" s="7">
        <v>43068273823</v>
      </c>
      <c r="M5410" s="7">
        <v>4413720640</v>
      </c>
      <c r="N5410" s="7">
        <v>641257097</v>
      </c>
      <c r="O5410" s="20" t="str">
        <f t="shared" si="170"/>
        <v/>
      </c>
    </row>
    <row r="5411" spans="1:15">
      <c r="A5411" s="20" t="str">
        <f t="shared" si="171"/>
        <v>Almenni lífeyrissjóðurinnÆvisafn II</v>
      </c>
      <c r="B5411" s="20" t="str">
        <f>_xlfn.IFNA(INDEX(Listi!$AI:$AI,MATCH(C5411,Listi!$AJ:$AJ,0)),INDEX(Listi!T:T,MATCH(C5411,Listi!U:U,0)))</f>
        <v xml:space="preserve">Almenni </v>
      </c>
      <c r="C5411" t="s">
        <v>0</v>
      </c>
      <c r="D5411" t="s">
        <v>203</v>
      </c>
      <c r="E5411" t="s">
        <v>276</v>
      </c>
      <c r="F5411" t="s">
        <v>67</v>
      </c>
      <c r="G5411" s="8" t="s">
        <v>411</v>
      </c>
      <c r="H5411" t="s">
        <v>68</v>
      </c>
      <c r="K5411" s="20">
        <v>0</v>
      </c>
      <c r="L5411" s="7">
        <v>86460235807</v>
      </c>
      <c r="M5411" s="7">
        <v>3970537445</v>
      </c>
      <c r="N5411" s="7">
        <v>1539034493</v>
      </c>
      <c r="O5411" s="20" t="str">
        <f t="shared" si="170"/>
        <v/>
      </c>
    </row>
    <row r="5412" spans="1:15">
      <c r="A5412" s="20" t="str">
        <f t="shared" si="171"/>
        <v>Almenni lífeyrissjóðurinnÆvisafn III</v>
      </c>
      <c r="B5412" s="20" t="str">
        <f>_xlfn.IFNA(INDEX(Listi!$AI:$AI,MATCH(C5412,Listi!$AJ:$AJ,0)),INDEX(Listi!T:T,MATCH(C5412,Listi!U:U,0)))</f>
        <v xml:space="preserve">Almenni </v>
      </c>
      <c r="C5412" t="s">
        <v>0</v>
      </c>
      <c r="D5412" t="s">
        <v>204</v>
      </c>
      <c r="E5412" t="s">
        <v>276</v>
      </c>
      <c r="F5412" t="s">
        <v>67</v>
      </c>
      <c r="G5412" s="8" t="s">
        <v>411</v>
      </c>
      <c r="H5412" t="s">
        <v>68</v>
      </c>
      <c r="K5412" s="20">
        <v>0</v>
      </c>
      <c r="L5412" s="7">
        <v>33890180699</v>
      </c>
      <c r="M5412" s="7">
        <v>1571509194</v>
      </c>
      <c r="N5412" s="7">
        <v>920421683</v>
      </c>
      <c r="O5412" s="20" t="str">
        <f t="shared" si="170"/>
        <v/>
      </c>
    </row>
    <row r="5413" spans="1:15">
      <c r="A5413" s="20" t="str">
        <f t="shared" si="171"/>
        <v>Almenni lífeyrissjóðurinnHúsnæðissafn</v>
      </c>
      <c r="B5413" s="20" t="str">
        <f>_xlfn.IFNA(INDEX(Listi!$AI:$AI,MATCH(C5413,Listi!$AJ:$AJ,0)),INDEX(Listi!T:T,MATCH(C5413,Listi!U:U,0)))</f>
        <v xml:space="preserve">Almenni </v>
      </c>
      <c r="C5413" t="s">
        <v>0</v>
      </c>
      <c r="D5413" t="s">
        <v>315</v>
      </c>
      <c r="E5413" t="s">
        <v>276</v>
      </c>
      <c r="F5413" t="s">
        <v>67</v>
      </c>
      <c r="G5413" s="8" t="s">
        <v>411</v>
      </c>
      <c r="H5413" t="s">
        <v>68</v>
      </c>
      <c r="K5413" s="20">
        <v>0</v>
      </c>
      <c r="L5413" s="7">
        <v>487895879</v>
      </c>
      <c r="M5413" s="7">
        <v>166428361</v>
      </c>
      <c r="N5413" s="7">
        <v>18080096</v>
      </c>
      <c r="O5413" s="20" t="str">
        <f t="shared" si="170"/>
        <v/>
      </c>
    </row>
    <row r="5414" spans="1:15">
      <c r="A5414" s="20" t="str">
        <f t="shared" si="171"/>
        <v>Almenni lífeyrissjóðurinnInnlánssafn</v>
      </c>
      <c r="B5414" s="20" t="str">
        <f>_xlfn.IFNA(INDEX(Listi!$AI:$AI,MATCH(C5414,Listi!$AJ:$AJ,0)),INDEX(Listi!T:T,MATCH(C5414,Listi!U:U,0)))</f>
        <v xml:space="preserve">Almenni </v>
      </c>
      <c r="C5414" t="s">
        <v>0</v>
      </c>
      <c r="D5414" t="s">
        <v>1</v>
      </c>
      <c r="E5414" t="s">
        <v>276</v>
      </c>
      <c r="F5414" t="s">
        <v>67</v>
      </c>
      <c r="G5414" s="8" t="s">
        <v>411</v>
      </c>
      <c r="H5414" t="s">
        <v>68</v>
      </c>
      <c r="K5414" s="20">
        <v>0</v>
      </c>
      <c r="L5414" s="7">
        <v>26587944379</v>
      </c>
      <c r="M5414" s="7">
        <v>1016779991</v>
      </c>
      <c r="N5414" s="7">
        <v>1031869724</v>
      </c>
      <c r="O5414" s="20" t="str">
        <f t="shared" si="170"/>
        <v/>
      </c>
    </row>
    <row r="5415" spans="1:15">
      <c r="A5415" s="20" t="str">
        <f t="shared" si="171"/>
        <v>Almenni lífeyrissjóðurinnRíkissafn langt</v>
      </c>
      <c r="B5415" s="20" t="str">
        <f>_xlfn.IFNA(INDEX(Listi!$AI:$AI,MATCH(C5415,Listi!$AJ:$AJ,0)),INDEX(Listi!T:T,MATCH(C5415,Listi!U:U,0)))</f>
        <v xml:space="preserve">Almenni </v>
      </c>
      <c r="C5415" t="s">
        <v>0</v>
      </c>
      <c r="D5415" t="s">
        <v>199</v>
      </c>
      <c r="E5415" t="s">
        <v>276</v>
      </c>
      <c r="F5415" t="s">
        <v>67</v>
      </c>
      <c r="G5415" s="8" t="s">
        <v>411</v>
      </c>
      <c r="H5415" t="s">
        <v>68</v>
      </c>
      <c r="K5415" s="20">
        <v>0</v>
      </c>
      <c r="L5415" s="7">
        <v>1193680171</v>
      </c>
      <c r="M5415" s="7">
        <v>61272573</v>
      </c>
      <c r="N5415" s="7">
        <v>40105929</v>
      </c>
      <c r="O5415" s="20" t="str">
        <f t="shared" si="170"/>
        <v/>
      </c>
    </row>
    <row r="5416" spans="1:15">
      <c r="A5416" s="20" t="str">
        <f t="shared" si="171"/>
        <v>Almenni lífeyrissjóðurinnRíkissafn stutt</v>
      </c>
      <c r="B5416" s="20" t="str">
        <f>_xlfn.IFNA(INDEX(Listi!$AI:$AI,MATCH(C5416,Listi!$AJ:$AJ,0)),INDEX(Listi!T:T,MATCH(C5416,Listi!U:U,0)))</f>
        <v xml:space="preserve">Almenni </v>
      </c>
      <c r="C5416" t="s">
        <v>0</v>
      </c>
      <c r="D5416" t="s">
        <v>200</v>
      </c>
      <c r="E5416" t="s">
        <v>276</v>
      </c>
      <c r="F5416" t="s">
        <v>67</v>
      </c>
      <c r="G5416" s="8" t="s">
        <v>411</v>
      </c>
      <c r="H5416" t="s">
        <v>68</v>
      </c>
      <c r="K5416" s="20">
        <v>0</v>
      </c>
      <c r="L5416" s="7">
        <v>541893627</v>
      </c>
      <c r="M5416" s="7">
        <v>20423158</v>
      </c>
      <c r="N5416" s="7">
        <v>14899899</v>
      </c>
      <c r="O5416" s="20" t="str">
        <f t="shared" si="170"/>
        <v/>
      </c>
    </row>
    <row r="5417" spans="1:15">
      <c r="A5417" s="20" t="str">
        <f t="shared" si="171"/>
        <v>Almenni lífeyrissjóðurinnTryggingadeild</v>
      </c>
      <c r="B5417" s="20" t="str">
        <f>_xlfn.IFNA(INDEX(Listi!$AI:$AI,MATCH(C5417,Listi!$AJ:$AJ,0)),INDEX(Listi!T:T,MATCH(C5417,Listi!U:U,0)))</f>
        <v xml:space="preserve">Almenni </v>
      </c>
      <c r="C5417" t="s">
        <v>0</v>
      </c>
      <c r="D5417" t="s">
        <v>201</v>
      </c>
      <c r="E5417" t="s">
        <v>275</v>
      </c>
      <c r="F5417" t="s">
        <v>67</v>
      </c>
      <c r="G5417" s="8" t="s">
        <v>411</v>
      </c>
      <c r="H5417" t="s">
        <v>68</v>
      </c>
      <c r="K5417" s="20">
        <v>0</v>
      </c>
      <c r="L5417" s="7">
        <v>174784296254</v>
      </c>
      <c r="M5417" s="7">
        <v>7497244534</v>
      </c>
      <c r="N5417" s="7">
        <v>3057046932</v>
      </c>
      <c r="O5417" s="20" t="str">
        <f t="shared" si="170"/>
        <v/>
      </c>
    </row>
    <row r="5418" spans="1:15">
      <c r="A5418" s="20" t="str">
        <f t="shared" si="171"/>
        <v>Birta lífeyrissjóðurBlönduð leið</v>
      </c>
      <c r="B5418" s="20" t="str">
        <f>_xlfn.IFNA(INDEX(Listi!$AI:$AI,MATCH(C5418,Listi!$AJ:$AJ,0)),INDEX(Listi!T:T,MATCH(C5418,Listi!U:U,0)))</f>
        <v xml:space="preserve">Birta  </v>
      </c>
      <c r="C5418" t="s">
        <v>298</v>
      </c>
      <c r="D5418" t="s">
        <v>314</v>
      </c>
      <c r="E5418" t="s">
        <v>276</v>
      </c>
      <c r="F5418" t="s">
        <v>67</v>
      </c>
      <c r="G5418" s="8" t="s">
        <v>411</v>
      </c>
      <c r="H5418" t="s">
        <v>68</v>
      </c>
      <c r="K5418" s="20">
        <v>0</v>
      </c>
      <c r="L5418" s="7">
        <v>6929716201</v>
      </c>
      <c r="M5418" s="7">
        <v>253995298</v>
      </c>
      <c r="N5418" s="7">
        <v>139753585</v>
      </c>
      <c r="O5418" s="20" t="str">
        <f t="shared" si="170"/>
        <v/>
      </c>
    </row>
    <row r="5419" spans="1:15">
      <c r="A5419" s="20" t="str">
        <f t="shared" si="171"/>
        <v>Birta lífeyrissjóðurInnlánsleið</v>
      </c>
      <c r="B5419" s="20" t="str">
        <f>_xlfn.IFNA(INDEX(Listi!$AI:$AI,MATCH(C5419,Listi!$AJ:$AJ,0)),INDEX(Listi!T:T,MATCH(C5419,Listi!U:U,0)))</f>
        <v xml:space="preserve">Birta  </v>
      </c>
      <c r="C5419" t="s">
        <v>298</v>
      </c>
      <c r="D5419" t="s">
        <v>208</v>
      </c>
      <c r="E5419" t="s">
        <v>276</v>
      </c>
      <c r="F5419" t="s">
        <v>67</v>
      </c>
      <c r="G5419" s="8" t="s">
        <v>411</v>
      </c>
      <c r="H5419" t="s">
        <v>68</v>
      </c>
      <c r="K5419" s="20">
        <v>0</v>
      </c>
      <c r="L5419" s="7">
        <v>4108971332</v>
      </c>
      <c r="M5419" s="7">
        <v>264842424</v>
      </c>
      <c r="N5419" s="7">
        <v>174324836</v>
      </c>
      <c r="O5419" s="20" t="str">
        <f t="shared" si="170"/>
        <v/>
      </c>
    </row>
    <row r="5420" spans="1:15">
      <c r="A5420" s="20" t="str">
        <f t="shared" si="171"/>
        <v>Birta lífeyrissjóðurSamtryggingardeild</v>
      </c>
      <c r="B5420" s="20" t="str">
        <f>_xlfn.IFNA(INDEX(Listi!$AI:$AI,MATCH(C5420,Listi!$AJ:$AJ,0)),INDEX(Listi!T:T,MATCH(C5420,Listi!U:U,0)))</f>
        <v xml:space="preserve">Birta  </v>
      </c>
      <c r="C5420" t="s">
        <v>298</v>
      </c>
      <c r="D5420" t="s">
        <v>205</v>
      </c>
      <c r="E5420" t="s">
        <v>275</v>
      </c>
      <c r="F5420" t="s">
        <v>67</v>
      </c>
      <c r="G5420" s="8" t="s">
        <v>411</v>
      </c>
      <c r="H5420" t="s">
        <v>68</v>
      </c>
      <c r="K5420" s="20">
        <v>0</v>
      </c>
      <c r="L5420" s="7">
        <v>549755105944</v>
      </c>
      <c r="M5420" s="7">
        <v>18480897961</v>
      </c>
      <c r="N5420" s="7">
        <v>14075814006</v>
      </c>
      <c r="O5420" s="20" t="str">
        <f t="shared" si="170"/>
        <v/>
      </c>
    </row>
    <row r="5421" spans="1:15">
      <c r="A5421" s="20" t="str">
        <f t="shared" si="171"/>
        <v>Birta lífeyrissjóðurSkuldabréfaleið</v>
      </c>
      <c r="B5421" s="20" t="str">
        <f>_xlfn.IFNA(INDEX(Listi!$AI:$AI,MATCH(C5421,Listi!$AJ:$AJ,0)),INDEX(Listi!T:T,MATCH(C5421,Listi!U:U,0)))</f>
        <v xml:space="preserve">Birta  </v>
      </c>
      <c r="C5421" t="s">
        <v>298</v>
      </c>
      <c r="D5421" t="s">
        <v>313</v>
      </c>
      <c r="E5421" t="s">
        <v>276</v>
      </c>
      <c r="F5421" t="s">
        <v>67</v>
      </c>
      <c r="G5421" s="8" t="s">
        <v>411</v>
      </c>
      <c r="H5421" t="s">
        <v>68</v>
      </c>
      <c r="K5421" s="20">
        <v>0</v>
      </c>
      <c r="L5421" s="7">
        <v>8522374478</v>
      </c>
      <c r="M5421" s="7">
        <v>391005163</v>
      </c>
      <c r="N5421" s="7">
        <v>218104877</v>
      </c>
      <c r="O5421" s="20" t="str">
        <f t="shared" si="170"/>
        <v/>
      </c>
    </row>
    <row r="5422" spans="1:15">
      <c r="A5422" s="20" t="str">
        <f t="shared" si="171"/>
        <v>Birta lífeyrissjóðurTilgreind séreign</v>
      </c>
      <c r="B5422" s="20" t="str">
        <f>_xlfn.IFNA(INDEX(Listi!$AI:$AI,MATCH(C5422,Listi!$AJ:$AJ,0)),INDEX(Listi!T:T,MATCH(C5422,Listi!U:U,0)))</f>
        <v xml:space="preserve">Birta  </v>
      </c>
      <c r="C5422" t="s">
        <v>298</v>
      </c>
      <c r="D5422" t="s">
        <v>312</v>
      </c>
      <c r="E5422" t="s">
        <v>276</v>
      </c>
      <c r="F5422" t="s">
        <v>67</v>
      </c>
      <c r="G5422" s="8" t="s">
        <v>411</v>
      </c>
      <c r="H5422" t="s">
        <v>68</v>
      </c>
      <c r="K5422" s="20">
        <v>0</v>
      </c>
      <c r="L5422" s="7">
        <v>2234420297</v>
      </c>
      <c r="M5422" s="7">
        <v>511871981</v>
      </c>
      <c r="N5422" s="7">
        <v>36000223</v>
      </c>
      <c r="O5422" s="20" t="str">
        <f t="shared" si="170"/>
        <v/>
      </c>
    </row>
    <row r="5423" spans="1:15">
      <c r="A5423" s="20" t="str">
        <f t="shared" si="171"/>
        <v>Brú Lífeyrissjóður starfsmanna sveitarfélagaA-deild</v>
      </c>
      <c r="B5423" s="20" t="str">
        <f>_xlfn.IFNA(INDEX(Listi!$AI:$AI,MATCH(C5423,Listi!$AJ:$AJ,0)),INDEX(Listi!T:T,MATCH(C5423,Listi!U:U,0)))</f>
        <v>Brú</v>
      </c>
      <c r="C5423" t="s">
        <v>217</v>
      </c>
      <c r="D5423" t="s">
        <v>257</v>
      </c>
      <c r="E5423" t="s">
        <v>275</v>
      </c>
      <c r="F5423" t="s">
        <v>67</v>
      </c>
      <c r="G5423" s="8" t="s">
        <v>411</v>
      </c>
      <c r="H5423" t="s">
        <v>68</v>
      </c>
      <c r="K5423" s="20">
        <v>0</v>
      </c>
      <c r="L5423" s="7">
        <v>270469177889</v>
      </c>
      <c r="M5423" s="7">
        <v>13987858077</v>
      </c>
      <c r="N5423" s="7">
        <v>4793072329</v>
      </c>
      <c r="O5423" s="20" t="str">
        <f t="shared" si="170"/>
        <v/>
      </c>
    </row>
    <row r="5424" spans="1:15">
      <c r="A5424" s="20" t="str">
        <f t="shared" si="171"/>
        <v>Brú Lífeyrissjóður starfsmanna sveitarfélagaB-deild</v>
      </c>
      <c r="B5424" s="20" t="str">
        <f>_xlfn.IFNA(INDEX(Listi!$AI:$AI,MATCH(C5424,Listi!$AJ:$AJ,0)),INDEX(Listi!T:T,MATCH(C5424,Listi!U:U,0)))</f>
        <v>Brú</v>
      </c>
      <c r="C5424" t="s">
        <v>217</v>
      </c>
      <c r="D5424" t="s">
        <v>218</v>
      </c>
      <c r="E5424" t="s">
        <v>275</v>
      </c>
      <c r="F5424" t="s">
        <v>67</v>
      </c>
      <c r="G5424" s="8" t="s">
        <v>411</v>
      </c>
      <c r="H5424" t="s">
        <v>68</v>
      </c>
      <c r="K5424" s="20">
        <v>0</v>
      </c>
      <c r="L5424" s="7">
        <v>17004783831</v>
      </c>
      <c r="M5424" s="7">
        <v>119747694</v>
      </c>
      <c r="N5424" s="7">
        <v>3424817406</v>
      </c>
      <c r="O5424" s="20" t="str">
        <f t="shared" si="170"/>
        <v/>
      </c>
    </row>
    <row r="5425" spans="1:15">
      <c r="A5425" s="20" t="str">
        <f t="shared" si="171"/>
        <v>Brú Lífeyrissjóður starfsmanna sveitarfélagaV-deild</v>
      </c>
      <c r="B5425" s="20" t="str">
        <f>_xlfn.IFNA(INDEX(Listi!$AI:$AI,MATCH(C5425,Listi!$AJ:$AJ,0)),INDEX(Listi!T:T,MATCH(C5425,Listi!U:U,0)))</f>
        <v>Brú</v>
      </c>
      <c r="C5425" t="s">
        <v>217</v>
      </c>
      <c r="D5425" t="s">
        <v>219</v>
      </c>
      <c r="E5425" t="s">
        <v>275</v>
      </c>
      <c r="F5425" t="s">
        <v>67</v>
      </c>
      <c r="G5425" s="8" t="s">
        <v>411</v>
      </c>
      <c r="H5425" t="s">
        <v>68</v>
      </c>
      <c r="K5425" s="20">
        <v>0</v>
      </c>
      <c r="L5425" s="7">
        <v>54501394986</v>
      </c>
      <c r="M5425" s="7">
        <v>4188513374</v>
      </c>
      <c r="N5425" s="7">
        <v>455519059</v>
      </c>
      <c r="O5425" s="20" t="str">
        <f t="shared" si="170"/>
        <v/>
      </c>
    </row>
    <row r="5426" spans="1:15">
      <c r="A5426" s="20" t="str">
        <f t="shared" si="171"/>
        <v>Eftirlaunasj atvinnuflugmannaSamtryggingardeild</v>
      </c>
      <c r="B5426" s="20" t="str">
        <f>_xlfn.IFNA(INDEX(Listi!$AI:$AI,MATCH(C5426,Listi!$AJ:$AJ,0)),INDEX(Listi!T:T,MATCH(C5426,Listi!U:U,0)))</f>
        <v>EFÍA</v>
      </c>
      <c r="C5426" t="s">
        <v>220</v>
      </c>
      <c r="D5426" t="s">
        <v>205</v>
      </c>
      <c r="E5426" t="s">
        <v>275</v>
      </c>
      <c r="F5426" t="s">
        <v>67</v>
      </c>
      <c r="G5426" s="8" t="s">
        <v>411</v>
      </c>
      <c r="H5426" t="s">
        <v>68</v>
      </c>
      <c r="K5426" s="20">
        <v>0</v>
      </c>
      <c r="L5426" s="7">
        <v>58542663000</v>
      </c>
      <c r="M5426" s="7">
        <v>1477262000</v>
      </c>
      <c r="N5426" s="7">
        <v>1113313000</v>
      </c>
      <c r="O5426" s="20" t="str">
        <f t="shared" si="170"/>
        <v/>
      </c>
    </row>
    <row r="5427" spans="1:15">
      <c r="A5427" s="20" t="str">
        <f t="shared" si="171"/>
        <v>Festa - lífeyrissjóðurSamtryggingardeild</v>
      </c>
      <c r="B5427" s="20" t="str">
        <f>_xlfn.IFNA(INDEX(Listi!$AI:$AI,MATCH(C5427,Listi!$AJ:$AJ,0)),INDEX(Listi!T:T,MATCH(C5427,Listi!U:U,0)))</f>
        <v xml:space="preserve">Festa </v>
      </c>
      <c r="C5427" t="s">
        <v>221</v>
      </c>
      <c r="D5427" t="s">
        <v>205</v>
      </c>
      <c r="E5427" t="s">
        <v>275</v>
      </c>
      <c r="F5427" t="s">
        <v>67</v>
      </c>
      <c r="G5427" s="8" t="s">
        <v>411</v>
      </c>
      <c r="H5427" t="s">
        <v>68</v>
      </c>
      <c r="K5427" s="20">
        <v>0</v>
      </c>
      <c r="L5427" s="7">
        <v>246318113722</v>
      </c>
      <c r="M5427" s="7">
        <v>11138196907</v>
      </c>
      <c r="N5427" s="7">
        <v>5180938287</v>
      </c>
      <c r="O5427" s="20" t="str">
        <f t="shared" si="170"/>
        <v/>
      </c>
    </row>
    <row r="5428" spans="1:15">
      <c r="A5428" s="20" t="str">
        <f t="shared" si="171"/>
        <v>Festa - lífeyrissjóðurSparnaðarleið I</v>
      </c>
      <c r="B5428" s="20" t="str">
        <f>_xlfn.IFNA(INDEX(Listi!$AI:$AI,MATCH(C5428,Listi!$AJ:$AJ,0)),INDEX(Listi!T:T,MATCH(C5428,Listi!U:U,0)))</f>
        <v xml:space="preserve">Festa </v>
      </c>
      <c r="C5428" t="s">
        <v>221</v>
      </c>
      <c r="D5428" t="s">
        <v>464</v>
      </c>
      <c r="E5428" t="s">
        <v>276</v>
      </c>
      <c r="F5428" t="s">
        <v>67</v>
      </c>
      <c r="G5428" s="8" t="s">
        <v>411</v>
      </c>
      <c r="H5428" t="s">
        <v>68</v>
      </c>
      <c r="K5428" s="20">
        <v>0</v>
      </c>
      <c r="L5428" s="7">
        <v>75585319</v>
      </c>
      <c r="M5428" s="7">
        <v>37671409</v>
      </c>
      <c r="N5428" s="7">
        <v>2063969</v>
      </c>
      <c r="O5428" s="20" t="str">
        <f t="shared" si="170"/>
        <v/>
      </c>
    </row>
    <row r="5429" spans="1:15">
      <c r="A5429" s="20" t="str">
        <f t="shared" si="171"/>
        <v>Festa - lífeyrissjóðurSparnaðarleið II</v>
      </c>
      <c r="B5429" s="20" t="str">
        <f>_xlfn.IFNA(INDEX(Listi!$AI:$AI,MATCH(C5429,Listi!$AJ:$AJ,0)),INDEX(Listi!T:T,MATCH(C5429,Listi!U:U,0)))</f>
        <v xml:space="preserve">Festa </v>
      </c>
      <c r="C5429" t="s">
        <v>221</v>
      </c>
      <c r="D5429" t="s">
        <v>388</v>
      </c>
      <c r="E5429" t="s">
        <v>276</v>
      </c>
      <c r="F5429" t="s">
        <v>67</v>
      </c>
      <c r="G5429" s="8" t="s">
        <v>411</v>
      </c>
      <c r="H5429" t="s">
        <v>68</v>
      </c>
      <c r="K5429" s="20">
        <v>0</v>
      </c>
      <c r="L5429" s="7">
        <v>1113180693</v>
      </c>
      <c r="M5429" s="7">
        <v>134564310</v>
      </c>
      <c r="N5429" s="7">
        <v>19363084</v>
      </c>
      <c r="O5429" s="20" t="str">
        <f t="shared" si="170"/>
        <v/>
      </c>
    </row>
    <row r="5430" spans="1:15">
      <c r="A5430" s="20" t="str">
        <f t="shared" si="171"/>
        <v>Frjálsi lífeyrissjóðurinnDeild/leið I</v>
      </c>
      <c r="B5430" s="20" t="str">
        <f>_xlfn.IFNA(INDEX(Listi!$AI:$AI,MATCH(C5430,Listi!$AJ:$AJ,0)),INDEX(Listi!T:T,MATCH(C5430,Listi!U:U,0)))</f>
        <v xml:space="preserve">Frjálsi </v>
      </c>
      <c r="C5430" t="s">
        <v>222</v>
      </c>
      <c r="D5430" t="s">
        <v>223</v>
      </c>
      <c r="E5430" t="s">
        <v>276</v>
      </c>
      <c r="F5430" t="s">
        <v>67</v>
      </c>
      <c r="G5430" s="8" t="s">
        <v>411</v>
      </c>
      <c r="H5430" t="s">
        <v>68</v>
      </c>
      <c r="K5430" s="20">
        <v>0</v>
      </c>
      <c r="L5430" s="7">
        <v>199278730000</v>
      </c>
      <c r="M5430" s="7">
        <v>10813020000</v>
      </c>
      <c r="N5430" s="7">
        <v>2178012000</v>
      </c>
      <c r="O5430" s="20" t="str">
        <f t="shared" si="170"/>
        <v/>
      </c>
    </row>
    <row r="5431" spans="1:15">
      <c r="A5431" s="20" t="str">
        <f t="shared" si="171"/>
        <v>Frjálsi lífeyrissjóðurinnDeild/leið II</v>
      </c>
      <c r="B5431" s="20" t="str">
        <f>_xlfn.IFNA(INDEX(Listi!$AI:$AI,MATCH(C5431,Listi!$AJ:$AJ,0)),INDEX(Listi!T:T,MATCH(C5431,Listi!U:U,0)))</f>
        <v xml:space="preserve">Frjálsi </v>
      </c>
      <c r="C5431" t="s">
        <v>222</v>
      </c>
      <c r="D5431" t="s">
        <v>224</v>
      </c>
      <c r="E5431" t="s">
        <v>276</v>
      </c>
      <c r="F5431" t="s">
        <v>67</v>
      </c>
      <c r="G5431" s="8" t="s">
        <v>411</v>
      </c>
      <c r="H5431" t="s">
        <v>68</v>
      </c>
      <c r="K5431" s="20">
        <v>0</v>
      </c>
      <c r="L5431" s="7">
        <v>29681370000</v>
      </c>
      <c r="M5431" s="7">
        <v>1864883000</v>
      </c>
      <c r="N5431" s="7">
        <v>401735000</v>
      </c>
      <c r="O5431" s="20" t="str">
        <f t="shared" si="170"/>
        <v/>
      </c>
    </row>
    <row r="5432" spans="1:15">
      <c r="A5432" s="20" t="str">
        <f t="shared" si="171"/>
        <v>Frjálsi lífeyrissjóðurinnDeild/leið III</v>
      </c>
      <c r="B5432" s="20" t="str">
        <f>_xlfn.IFNA(INDEX(Listi!$AI:$AI,MATCH(C5432,Listi!$AJ:$AJ,0)),INDEX(Listi!T:T,MATCH(C5432,Listi!U:U,0)))</f>
        <v xml:space="preserve">Frjálsi </v>
      </c>
      <c r="C5432" t="s">
        <v>222</v>
      </c>
      <c r="D5432" t="s">
        <v>225</v>
      </c>
      <c r="E5432" t="s">
        <v>276</v>
      </c>
      <c r="F5432" t="s">
        <v>67</v>
      </c>
      <c r="G5432" s="8" t="s">
        <v>411</v>
      </c>
      <c r="H5432" t="s">
        <v>68</v>
      </c>
      <c r="K5432" s="20">
        <v>0</v>
      </c>
      <c r="L5432" s="7">
        <v>43554797000</v>
      </c>
      <c r="M5432" s="7">
        <v>2564479000</v>
      </c>
      <c r="N5432" s="7">
        <v>1456678000</v>
      </c>
      <c r="O5432" s="20" t="str">
        <f t="shared" si="170"/>
        <v/>
      </c>
    </row>
    <row r="5433" spans="1:15">
      <c r="A5433" s="20" t="str">
        <f t="shared" si="171"/>
        <v>Frjálsi lífeyrissjóðurinnFrjálsi Áhætta</v>
      </c>
      <c r="B5433" s="20" t="str">
        <f>_xlfn.IFNA(INDEX(Listi!$AI:$AI,MATCH(C5433,Listi!$AJ:$AJ,0)),INDEX(Listi!T:T,MATCH(C5433,Listi!U:U,0)))</f>
        <v xml:space="preserve">Frjálsi </v>
      </c>
      <c r="C5433" t="s">
        <v>222</v>
      </c>
      <c r="D5433" t="s">
        <v>226</v>
      </c>
      <c r="E5433" t="s">
        <v>276</v>
      </c>
      <c r="F5433" t="s">
        <v>67</v>
      </c>
      <c r="G5433" s="8" t="s">
        <v>411</v>
      </c>
      <c r="H5433" t="s">
        <v>68</v>
      </c>
      <c r="K5433" s="20">
        <v>0</v>
      </c>
      <c r="L5433" s="7">
        <v>2707615000</v>
      </c>
      <c r="M5433" s="7">
        <v>335331000</v>
      </c>
      <c r="N5433" s="7">
        <v>1872000</v>
      </c>
      <c r="O5433" s="20" t="str">
        <f t="shared" si="170"/>
        <v/>
      </c>
    </row>
    <row r="5434" spans="1:15">
      <c r="A5434" s="20" t="str">
        <f t="shared" si="171"/>
        <v>Frjálsi lífeyrissjóðurinnSameiginleg deild</v>
      </c>
      <c r="B5434" s="20" t="str">
        <f>_xlfn.IFNA(INDEX(Listi!$AI:$AI,MATCH(C5434,Listi!$AJ:$AJ,0)),INDEX(Listi!T:T,MATCH(C5434,Listi!U:U,0)))</f>
        <v xml:space="preserve">Frjálsi </v>
      </c>
      <c r="C5434" t="s">
        <v>222</v>
      </c>
      <c r="D5434" t="s">
        <v>311</v>
      </c>
      <c r="E5434" t="s">
        <v>276</v>
      </c>
      <c r="F5434" t="s">
        <v>67</v>
      </c>
      <c r="G5434" s="8" t="s">
        <v>411</v>
      </c>
      <c r="H5434" t="s">
        <v>68</v>
      </c>
      <c r="K5434" s="20">
        <v>0</v>
      </c>
      <c r="L5434" s="7">
        <v>0</v>
      </c>
      <c r="M5434" s="7">
        <v>0</v>
      </c>
      <c r="N5434" s="7">
        <v>0</v>
      </c>
      <c r="O5434" s="20" t="str">
        <f t="shared" si="170"/>
        <v/>
      </c>
    </row>
    <row r="5435" spans="1:15">
      <c r="A5435" s="20" t="str">
        <f t="shared" si="171"/>
        <v>Frjálsi lífeyrissjóðurinnSamtryggingardeild</v>
      </c>
      <c r="B5435" s="20" t="str">
        <f>_xlfn.IFNA(INDEX(Listi!$AI:$AI,MATCH(C5435,Listi!$AJ:$AJ,0)),INDEX(Listi!T:T,MATCH(C5435,Listi!U:U,0)))</f>
        <v xml:space="preserve">Frjálsi </v>
      </c>
      <c r="C5435" t="s">
        <v>222</v>
      </c>
      <c r="D5435" t="s">
        <v>205</v>
      </c>
      <c r="E5435" t="s">
        <v>275</v>
      </c>
      <c r="F5435" t="s">
        <v>67</v>
      </c>
      <c r="G5435" s="8" t="s">
        <v>411</v>
      </c>
      <c r="H5435" t="s">
        <v>68</v>
      </c>
      <c r="K5435" s="20">
        <v>0</v>
      </c>
      <c r="L5435" s="7">
        <v>127148465000</v>
      </c>
      <c r="M5435" s="7">
        <v>7524433000</v>
      </c>
      <c r="N5435" s="7">
        <v>1254273000</v>
      </c>
      <c r="O5435" s="20" t="str">
        <f t="shared" si="170"/>
        <v/>
      </c>
    </row>
    <row r="5436" spans="1:15">
      <c r="A5436" s="20" t="str">
        <f t="shared" si="171"/>
        <v>Gildi - lífeyrissjóðurFramtíðarsýn 1</v>
      </c>
      <c r="B5436" s="20" t="str">
        <f>_xlfn.IFNA(INDEX(Listi!$AI:$AI,MATCH(C5436,Listi!$AJ:$AJ,0)),INDEX(Listi!T:T,MATCH(C5436,Listi!U:U,0)))</f>
        <v xml:space="preserve">Gildi  </v>
      </c>
      <c r="C5436" t="s">
        <v>227</v>
      </c>
      <c r="D5436" t="s">
        <v>373</v>
      </c>
      <c r="E5436" t="s">
        <v>276</v>
      </c>
      <c r="F5436" t="s">
        <v>67</v>
      </c>
      <c r="G5436" s="8" t="s">
        <v>411</v>
      </c>
      <c r="H5436" t="s">
        <v>68</v>
      </c>
      <c r="K5436" s="20">
        <v>0</v>
      </c>
      <c r="L5436" s="7">
        <v>3223959491</v>
      </c>
      <c r="M5436" s="7">
        <v>185065371</v>
      </c>
      <c r="N5436" s="7">
        <v>99697779</v>
      </c>
      <c r="O5436" s="20" t="str">
        <f t="shared" si="170"/>
        <v/>
      </c>
    </row>
    <row r="5437" spans="1:15">
      <c r="A5437" s="20" t="str">
        <f t="shared" si="171"/>
        <v>Gildi - lífeyrissjóðurFramtíðarsýn 2</v>
      </c>
      <c r="B5437" s="20" t="str">
        <f>_xlfn.IFNA(INDEX(Listi!$AI:$AI,MATCH(C5437,Listi!$AJ:$AJ,0)),INDEX(Listi!T:T,MATCH(C5437,Listi!U:U,0)))</f>
        <v xml:space="preserve">Gildi  </v>
      </c>
      <c r="C5437" t="s">
        <v>227</v>
      </c>
      <c r="D5437" t="s">
        <v>374</v>
      </c>
      <c r="E5437" t="s">
        <v>276</v>
      </c>
      <c r="F5437" t="s">
        <v>67</v>
      </c>
      <c r="G5437" s="8" t="s">
        <v>411</v>
      </c>
      <c r="H5437" t="s">
        <v>68</v>
      </c>
      <c r="K5437" s="20">
        <v>0</v>
      </c>
      <c r="L5437" s="7">
        <v>3172355810</v>
      </c>
      <c r="M5437" s="7">
        <v>227598529</v>
      </c>
      <c r="N5437" s="7">
        <v>70042741</v>
      </c>
      <c r="O5437" s="20" t="str">
        <f t="shared" si="170"/>
        <v/>
      </c>
    </row>
    <row r="5438" spans="1:15">
      <c r="A5438" s="20" t="str">
        <f t="shared" si="171"/>
        <v>Gildi - lífeyrissjóðurFramtíðarsýn 3</v>
      </c>
      <c r="B5438" s="20" t="str">
        <f>_xlfn.IFNA(INDEX(Listi!$AI:$AI,MATCH(C5438,Listi!$AJ:$AJ,0)),INDEX(Listi!T:T,MATCH(C5438,Listi!U:U,0)))</f>
        <v xml:space="preserve">Gildi  </v>
      </c>
      <c r="C5438" t="s">
        <v>227</v>
      </c>
      <c r="D5438" t="s">
        <v>380</v>
      </c>
      <c r="E5438" t="s">
        <v>276</v>
      </c>
      <c r="F5438" t="s">
        <v>67</v>
      </c>
      <c r="G5438" s="8" t="s">
        <v>411</v>
      </c>
      <c r="H5438" t="s">
        <v>68</v>
      </c>
      <c r="K5438" s="20">
        <v>0</v>
      </c>
      <c r="L5438" s="7">
        <v>1220667693</v>
      </c>
      <c r="M5438" s="7">
        <v>206427664</v>
      </c>
      <c r="N5438" s="7">
        <v>61376636</v>
      </c>
      <c r="O5438" s="20" t="str">
        <f t="shared" si="170"/>
        <v/>
      </c>
    </row>
    <row r="5439" spans="1:15">
      <c r="A5439" s="20" t="str">
        <f t="shared" si="171"/>
        <v>Gildi - lífeyrissjóðurSamtryggingardeild</v>
      </c>
      <c r="B5439" s="20" t="str">
        <f>_xlfn.IFNA(INDEX(Listi!$AI:$AI,MATCH(C5439,Listi!$AJ:$AJ,0)),INDEX(Listi!T:T,MATCH(C5439,Listi!U:U,0)))</f>
        <v xml:space="preserve">Gildi  </v>
      </c>
      <c r="C5439" t="s">
        <v>227</v>
      </c>
      <c r="D5439" t="s">
        <v>205</v>
      </c>
      <c r="E5439" t="s">
        <v>275</v>
      </c>
      <c r="F5439" t="s">
        <v>67</v>
      </c>
      <c r="G5439" s="8" t="s">
        <v>411</v>
      </c>
      <c r="H5439" t="s">
        <v>68</v>
      </c>
      <c r="K5439" s="20">
        <v>0</v>
      </c>
      <c r="L5439" s="7">
        <v>908474103084</v>
      </c>
      <c r="M5439" s="7">
        <v>33404441428</v>
      </c>
      <c r="N5439" s="7">
        <v>20772915594</v>
      </c>
      <c r="O5439" s="20" t="str">
        <f t="shared" si="170"/>
        <v/>
      </c>
    </row>
    <row r="5440" spans="1:15">
      <c r="A5440" s="20" t="str">
        <f t="shared" si="171"/>
        <v>Íslenski lífeyrissjóðurinnLíf 1</v>
      </c>
      <c r="B5440" s="20" t="str">
        <f>_xlfn.IFNA(INDEX(Listi!$AI:$AI,MATCH(C5440,Listi!$AJ:$AJ,0)),INDEX(Listi!T:T,MATCH(C5440,Listi!U:U,0)))</f>
        <v xml:space="preserve">Íslenski  </v>
      </c>
      <c r="C5440" t="s">
        <v>238</v>
      </c>
      <c r="D5440" t="s">
        <v>239</v>
      </c>
      <c r="E5440" t="s">
        <v>276</v>
      </c>
      <c r="F5440" t="s">
        <v>67</v>
      </c>
      <c r="G5440" s="8" t="s">
        <v>411</v>
      </c>
      <c r="H5440" t="s">
        <v>68</v>
      </c>
      <c r="K5440" s="20">
        <v>0</v>
      </c>
      <c r="L5440" s="7">
        <v>34645188332</v>
      </c>
      <c r="M5440" s="7">
        <v>5859453012</v>
      </c>
      <c r="N5440" s="7">
        <v>977930648</v>
      </c>
      <c r="O5440" s="20" t="str">
        <f t="shared" si="170"/>
        <v/>
      </c>
    </row>
    <row r="5441" spans="1:15">
      <c r="A5441" s="20" t="str">
        <f t="shared" si="171"/>
        <v>Íslenski lífeyrissjóðurinnLíf 2</v>
      </c>
      <c r="B5441" s="20" t="str">
        <f>_xlfn.IFNA(INDEX(Listi!$AI:$AI,MATCH(C5441,Listi!$AJ:$AJ,0)),INDEX(Listi!T:T,MATCH(C5441,Listi!U:U,0)))</f>
        <v xml:space="preserve">Íslenski  </v>
      </c>
      <c r="C5441" t="s">
        <v>238</v>
      </c>
      <c r="D5441" t="s">
        <v>240</v>
      </c>
      <c r="E5441" t="s">
        <v>276</v>
      </c>
      <c r="F5441" t="s">
        <v>67</v>
      </c>
      <c r="G5441" s="8" t="s">
        <v>411</v>
      </c>
      <c r="H5441" t="s">
        <v>68</v>
      </c>
      <c r="K5441" s="20">
        <v>0</v>
      </c>
      <c r="L5441" s="7">
        <v>31029129445</v>
      </c>
      <c r="M5441" s="7">
        <v>2139527304</v>
      </c>
      <c r="N5441" s="7">
        <v>531278955</v>
      </c>
      <c r="O5441" s="20" t="str">
        <f t="shared" si="170"/>
        <v/>
      </c>
    </row>
    <row r="5442" spans="1:15">
      <c r="A5442" s="20" t="str">
        <f t="shared" si="171"/>
        <v>Íslenski lífeyrissjóðurinnLíf 3</v>
      </c>
      <c r="B5442" s="20" t="str">
        <f>_xlfn.IFNA(INDEX(Listi!$AI:$AI,MATCH(C5442,Listi!$AJ:$AJ,0)),INDEX(Listi!T:T,MATCH(C5442,Listi!U:U,0)))</f>
        <v xml:space="preserve">Íslenski  </v>
      </c>
      <c r="C5442" t="s">
        <v>238</v>
      </c>
      <c r="D5442" t="s">
        <v>241</v>
      </c>
      <c r="E5442" t="s">
        <v>276</v>
      </c>
      <c r="F5442" t="s">
        <v>67</v>
      </c>
      <c r="G5442" s="8" t="s">
        <v>411</v>
      </c>
      <c r="H5442" t="s">
        <v>68</v>
      </c>
      <c r="K5442" s="20">
        <v>0</v>
      </c>
      <c r="L5442" s="7">
        <v>26552298455</v>
      </c>
      <c r="M5442" s="7">
        <v>1349981892</v>
      </c>
      <c r="N5442" s="7">
        <v>474868471</v>
      </c>
      <c r="O5442" s="20" t="str">
        <f t="shared" ref="O5442:O5505" si="172">IFERROR(VLOOKUP(F5442,EhLykill,3,FALSE),"")</f>
        <v/>
      </c>
    </row>
    <row r="5443" spans="1:15">
      <c r="A5443" s="20" t="str">
        <f t="shared" si="171"/>
        <v>Íslenski lífeyrissjóðurinnLíf 4</v>
      </c>
      <c r="B5443" s="20" t="str">
        <f>_xlfn.IFNA(INDEX(Listi!$AI:$AI,MATCH(C5443,Listi!$AJ:$AJ,0)),INDEX(Listi!T:T,MATCH(C5443,Listi!U:U,0)))</f>
        <v xml:space="preserve">Íslenski  </v>
      </c>
      <c r="C5443" t="s">
        <v>238</v>
      </c>
      <c r="D5443" t="s">
        <v>242</v>
      </c>
      <c r="E5443" t="s">
        <v>276</v>
      </c>
      <c r="F5443" t="s">
        <v>67</v>
      </c>
      <c r="G5443" s="8" t="s">
        <v>411</v>
      </c>
      <c r="H5443" t="s">
        <v>68</v>
      </c>
      <c r="K5443" s="20">
        <v>0</v>
      </c>
      <c r="L5443" s="7">
        <v>15323468197</v>
      </c>
      <c r="M5443" s="7">
        <v>592019313</v>
      </c>
      <c r="N5443" s="7">
        <v>649721424</v>
      </c>
      <c r="O5443" s="20" t="str">
        <f t="shared" si="172"/>
        <v/>
      </c>
    </row>
    <row r="5444" spans="1:15">
      <c r="A5444" s="20" t="str">
        <f t="shared" si="171"/>
        <v>Íslenski lífeyrissjóðurinnSamtryggingardeild</v>
      </c>
      <c r="B5444" s="20" t="str">
        <f>_xlfn.IFNA(INDEX(Listi!$AI:$AI,MATCH(C5444,Listi!$AJ:$AJ,0)),INDEX(Listi!T:T,MATCH(C5444,Listi!U:U,0)))</f>
        <v xml:space="preserve">Íslenski  </v>
      </c>
      <c r="C5444" t="s">
        <v>238</v>
      </c>
      <c r="D5444" t="s">
        <v>205</v>
      </c>
      <c r="E5444" t="s">
        <v>275</v>
      </c>
      <c r="F5444" t="s">
        <v>67</v>
      </c>
      <c r="G5444" s="8" t="s">
        <v>411</v>
      </c>
      <c r="H5444" t="s">
        <v>68</v>
      </c>
      <c r="K5444" s="20">
        <v>0</v>
      </c>
      <c r="L5444" s="7">
        <v>32369481106</v>
      </c>
      <c r="M5444" s="7">
        <v>2513450236</v>
      </c>
      <c r="N5444" s="7">
        <v>182749847</v>
      </c>
      <c r="O5444" s="20" t="str">
        <f t="shared" si="172"/>
        <v/>
      </c>
    </row>
    <row r="5445" spans="1:15">
      <c r="A5445" s="20" t="str">
        <f t="shared" si="171"/>
        <v>Lífeyrissjóður bændaSamtryggingardeild</v>
      </c>
      <c r="B5445" s="20" t="str">
        <f>_xlfn.IFNA(INDEX(Listi!$AI:$AI,MATCH(C5445,Listi!$AJ:$AJ,0)),INDEX(Listi!T:T,MATCH(C5445,Listi!U:U,0)))</f>
        <v>Lífeyrissjóður bænda</v>
      </c>
      <c r="C5445" t="s">
        <v>252</v>
      </c>
      <c r="D5445" t="s">
        <v>205</v>
      </c>
      <c r="E5445" t="s">
        <v>275</v>
      </c>
      <c r="F5445" t="s">
        <v>67</v>
      </c>
      <c r="G5445" s="8" t="s">
        <v>411</v>
      </c>
      <c r="H5445" t="s">
        <v>68</v>
      </c>
      <c r="K5445" s="20">
        <v>0</v>
      </c>
      <c r="L5445" s="7">
        <v>45108278171</v>
      </c>
      <c r="M5445" s="7">
        <v>776003397</v>
      </c>
      <c r="N5445" s="7">
        <v>1921473168</v>
      </c>
      <c r="O5445" s="20" t="str">
        <f t="shared" si="172"/>
        <v/>
      </c>
    </row>
    <row r="5446" spans="1:15">
      <c r="A5446" s="20" t="str">
        <f t="shared" si="171"/>
        <v>Lífeyrissjóður bankamannaAldursdeild</v>
      </c>
      <c r="B5446" s="20" t="str">
        <f>_xlfn.IFNA(INDEX(Listi!$AI:$AI,MATCH(C5446,Listi!$AJ:$AJ,0)),INDEX(Listi!T:T,MATCH(C5446,Listi!U:U,0)))</f>
        <v>Lífeyrissjóður bankam.</v>
      </c>
      <c r="C5446" t="s">
        <v>250</v>
      </c>
      <c r="D5446" t="s">
        <v>251</v>
      </c>
      <c r="E5446" t="s">
        <v>275</v>
      </c>
      <c r="F5446" t="s">
        <v>67</v>
      </c>
      <c r="G5446" s="8" t="s">
        <v>411</v>
      </c>
      <c r="H5446" t="s">
        <v>68</v>
      </c>
      <c r="K5446" s="20">
        <v>0</v>
      </c>
      <c r="L5446" s="7">
        <v>61369964000</v>
      </c>
      <c r="M5446" s="7">
        <v>1996063000</v>
      </c>
      <c r="N5446" s="7">
        <v>753444000</v>
      </c>
      <c r="O5446" s="20" t="str">
        <f t="shared" si="172"/>
        <v/>
      </c>
    </row>
    <row r="5447" spans="1:15">
      <c r="A5447" s="20" t="str">
        <f t="shared" si="171"/>
        <v>Lífeyrissjóður bankamannaHlutfallsdeild</v>
      </c>
      <c r="B5447" s="20" t="str">
        <f>_xlfn.IFNA(INDEX(Listi!$AI:$AI,MATCH(C5447,Listi!$AJ:$AJ,0)),INDEX(Listi!T:T,MATCH(C5447,Listi!U:U,0)))</f>
        <v>Lífeyrissjóður bankam.</v>
      </c>
      <c r="C5447" t="s">
        <v>250</v>
      </c>
      <c r="D5447" t="s">
        <v>467</v>
      </c>
      <c r="E5447" t="s">
        <v>275</v>
      </c>
      <c r="F5447" t="s">
        <v>67</v>
      </c>
      <c r="G5447" s="8" t="s">
        <v>411</v>
      </c>
      <c r="H5447" t="s">
        <v>68</v>
      </c>
      <c r="K5447" s="20">
        <v>0</v>
      </c>
      <c r="L5447" s="7">
        <v>40286427000</v>
      </c>
      <c r="M5447" s="7">
        <v>125147000</v>
      </c>
      <c r="N5447" s="7">
        <v>2741197000</v>
      </c>
      <c r="O5447" s="20" t="str">
        <f t="shared" si="172"/>
        <v/>
      </c>
    </row>
    <row r="5448" spans="1:15">
      <c r="A5448" s="20" t="str">
        <f t="shared" si="171"/>
        <v>Lífeyrissjóður RangæingaSamtryggingardeild</v>
      </c>
      <c r="B5448" s="20" t="str">
        <f>_xlfn.IFNA(INDEX(Listi!$AI:$AI,MATCH(C5448,Listi!$AJ:$AJ,0)),INDEX(Listi!T:T,MATCH(C5448,Listi!U:U,0)))</f>
        <v>Lífeyrissjóður Rang.</v>
      </c>
      <c r="C5448" t="s">
        <v>253</v>
      </c>
      <c r="D5448" t="s">
        <v>205</v>
      </c>
      <c r="E5448" t="s">
        <v>275</v>
      </c>
      <c r="F5448" t="s">
        <v>67</v>
      </c>
      <c r="G5448" s="8" t="s">
        <v>411</v>
      </c>
      <c r="H5448" t="s">
        <v>68</v>
      </c>
      <c r="K5448" s="20">
        <v>0</v>
      </c>
      <c r="L5448" s="7">
        <v>18949790000</v>
      </c>
      <c r="M5448" s="7">
        <v>835894000</v>
      </c>
      <c r="N5448" s="7">
        <v>386250000</v>
      </c>
      <c r="O5448" s="20" t="str">
        <f t="shared" si="172"/>
        <v/>
      </c>
    </row>
    <row r="5449" spans="1:15">
      <c r="A5449" s="20" t="str">
        <f t="shared" si="171"/>
        <v>Lífeyrissjóður starfsmanna AkureyrarbæjarSamtryggingardeild</v>
      </c>
      <c r="B5449" s="20" t="str">
        <f>_xlfn.IFNA(INDEX(Listi!$AI:$AI,MATCH(C5449,Listi!$AJ:$AJ,0)),INDEX(Listi!T:T,MATCH(C5449,Listi!U:U,0)))</f>
        <v>Lífeyrissj. starfsm. Akureyrarb.</v>
      </c>
      <c r="C5449" t="s">
        <v>274</v>
      </c>
      <c r="D5449" t="s">
        <v>205</v>
      </c>
      <c r="E5449" t="s">
        <v>275</v>
      </c>
      <c r="F5449" t="s">
        <v>67</v>
      </c>
      <c r="G5449" s="8" t="s">
        <v>411</v>
      </c>
      <c r="H5449" t="s">
        <v>68</v>
      </c>
      <c r="K5449" s="20">
        <v>0</v>
      </c>
      <c r="L5449" s="7">
        <v>14569496826</v>
      </c>
      <c r="M5449" s="7">
        <v>46271787</v>
      </c>
      <c r="N5449" s="7">
        <v>1160288032</v>
      </c>
      <c r="O5449" s="20" t="str">
        <f t="shared" si="172"/>
        <v/>
      </c>
    </row>
    <row r="5450" spans="1:15">
      <c r="A5450" s="20" t="str">
        <f t="shared" si="171"/>
        <v>Lífeyrissjóður starfsmanna Búnaðarbanka ÍslandsSamtryggingardeild</v>
      </c>
      <c r="B5450" s="20" t="str">
        <f>_xlfn.IFNA(INDEX(Listi!$AI:$AI,MATCH(C5450,Listi!$AJ:$AJ,0)),INDEX(Listi!T:T,MATCH(C5450,Listi!U:U,0)))</f>
        <v>Lífeyrissj. starfsm. Búnaðarb.Ísl.</v>
      </c>
      <c r="C5450" t="s">
        <v>254</v>
      </c>
      <c r="D5450" t="s">
        <v>205</v>
      </c>
      <c r="E5450" t="s">
        <v>275</v>
      </c>
      <c r="F5450" t="s">
        <v>67</v>
      </c>
      <c r="G5450" s="8" t="s">
        <v>411</v>
      </c>
      <c r="H5450" t="s">
        <v>68</v>
      </c>
      <c r="K5450" s="20">
        <v>0</v>
      </c>
      <c r="L5450" s="7">
        <v>27921283000</v>
      </c>
      <c r="M5450" s="7">
        <v>7378000</v>
      </c>
      <c r="N5450" s="7">
        <v>1535577000</v>
      </c>
      <c r="O5450" s="20" t="str">
        <f t="shared" si="172"/>
        <v/>
      </c>
    </row>
    <row r="5451" spans="1:15">
      <c r="A5451" s="20" t="str">
        <f t="shared" si="171"/>
        <v>Lífeyrissjóður starfsmanna ReykjavíkurborgarSamtryggingardeild</v>
      </c>
      <c r="B5451" s="20" t="str">
        <f>_xlfn.IFNA(INDEX(Listi!$AI:$AI,MATCH(C5451,Listi!$AJ:$AJ,0)),INDEX(Listi!T:T,MATCH(C5451,Listi!U:U,0)))</f>
        <v>Lífeyrissj. starfsm. Reykjav.</v>
      </c>
      <c r="C5451" t="s">
        <v>255</v>
      </c>
      <c r="D5451" t="s">
        <v>205</v>
      </c>
      <c r="E5451" t="s">
        <v>275</v>
      </c>
      <c r="F5451" t="s">
        <v>67</v>
      </c>
      <c r="G5451" s="8" t="s">
        <v>411</v>
      </c>
      <c r="H5451" t="s">
        <v>68</v>
      </c>
      <c r="K5451" s="20">
        <v>0</v>
      </c>
      <c r="L5451" s="7">
        <v>92450251598</v>
      </c>
      <c r="M5451" s="7">
        <v>217604296</v>
      </c>
      <c r="N5451" s="7">
        <v>6195210428</v>
      </c>
      <c r="O5451" s="20" t="str">
        <f t="shared" si="172"/>
        <v/>
      </c>
    </row>
    <row r="5452" spans="1:15">
      <c r="A5452" s="20" t="str">
        <f t="shared" si="171"/>
        <v>Lífeyrissjóður starfsmanna ríkisinsA-deild</v>
      </c>
      <c r="B5452" s="20" t="str">
        <f>_xlfn.IFNA(INDEX(Listi!$AI:$AI,MATCH(C5452,Listi!$AJ:$AJ,0)),INDEX(Listi!T:T,MATCH(C5452,Listi!U:U,0)))</f>
        <v>LSR</v>
      </c>
      <c r="C5452" t="s">
        <v>256</v>
      </c>
      <c r="D5452" t="s">
        <v>257</v>
      </c>
      <c r="E5452" t="s">
        <v>275</v>
      </c>
      <c r="F5452" t="s">
        <v>67</v>
      </c>
      <c r="G5452" s="8" t="s">
        <v>411</v>
      </c>
      <c r="H5452" t="s">
        <v>68</v>
      </c>
      <c r="K5452" s="20">
        <v>0</v>
      </c>
      <c r="L5452" s="7">
        <v>1024402726080</v>
      </c>
      <c r="M5452" s="7">
        <v>38030413328</v>
      </c>
      <c r="N5452" s="7">
        <v>13011563069</v>
      </c>
      <c r="O5452" s="20" t="str">
        <f t="shared" si="172"/>
        <v/>
      </c>
    </row>
    <row r="5453" spans="1:15">
      <c r="A5453" s="20" t="str">
        <f t="shared" si="171"/>
        <v>Lífeyrissjóður starfsmanna ríkisinsB-deild</v>
      </c>
      <c r="B5453" s="20" t="str">
        <f>_xlfn.IFNA(INDEX(Listi!$AI:$AI,MATCH(C5453,Listi!$AJ:$AJ,0)),INDEX(Listi!T:T,MATCH(C5453,Listi!U:U,0)))</f>
        <v>LSR</v>
      </c>
      <c r="C5453" t="s">
        <v>256</v>
      </c>
      <c r="D5453" t="s">
        <v>218</v>
      </c>
      <c r="E5453" t="s">
        <v>275</v>
      </c>
      <c r="F5453" t="s">
        <v>67</v>
      </c>
      <c r="G5453" s="8" t="s">
        <v>411</v>
      </c>
      <c r="H5453" t="s">
        <v>68</v>
      </c>
      <c r="K5453" s="20">
        <v>0</v>
      </c>
      <c r="L5453" s="7">
        <v>297381500048</v>
      </c>
      <c r="M5453" s="7">
        <v>1364474032</v>
      </c>
      <c r="N5453" s="7">
        <v>62409553231</v>
      </c>
      <c r="O5453" s="20" t="str">
        <f t="shared" si="172"/>
        <v/>
      </c>
    </row>
    <row r="5454" spans="1:15">
      <c r="A5454" s="20" t="str">
        <f t="shared" ref="A5454:A5515" si="173">CONCATENATE(C5454,D5454)</f>
        <v>Lífeyrissjóður starfsmanna ríkisinsLeið I</v>
      </c>
      <c r="B5454" s="20" t="str">
        <f>_xlfn.IFNA(INDEX(Listi!$AI:$AI,MATCH(C5454,Listi!$AJ:$AJ,0)),INDEX(Listi!T:T,MATCH(C5454,Listi!U:U,0)))</f>
        <v>LSR</v>
      </c>
      <c r="C5454" t="s">
        <v>256</v>
      </c>
      <c r="D5454" t="s">
        <v>258</v>
      </c>
      <c r="E5454" t="s">
        <v>276</v>
      </c>
      <c r="F5454" t="s">
        <v>67</v>
      </c>
      <c r="G5454" s="8" t="s">
        <v>411</v>
      </c>
      <c r="H5454" t="s">
        <v>68</v>
      </c>
      <c r="K5454" s="20">
        <v>0</v>
      </c>
      <c r="L5454" s="7">
        <v>11704214939</v>
      </c>
      <c r="M5454" s="7">
        <v>547428342</v>
      </c>
      <c r="N5454" s="7">
        <v>195323403</v>
      </c>
      <c r="O5454" s="20" t="str">
        <f t="shared" si="172"/>
        <v/>
      </c>
    </row>
    <row r="5455" spans="1:15">
      <c r="A5455" s="20" t="str">
        <f t="shared" si="173"/>
        <v>Lífeyrissjóður starfsmanna ríkisinsLeið II</v>
      </c>
      <c r="B5455" s="20" t="str">
        <f>_xlfn.IFNA(INDEX(Listi!$AI:$AI,MATCH(C5455,Listi!$AJ:$AJ,0)),INDEX(Listi!T:T,MATCH(C5455,Listi!U:U,0)))</f>
        <v>LSR</v>
      </c>
      <c r="C5455" t="s">
        <v>256</v>
      </c>
      <c r="D5455" t="s">
        <v>259</v>
      </c>
      <c r="E5455" t="s">
        <v>276</v>
      </c>
      <c r="F5455" t="s">
        <v>67</v>
      </c>
      <c r="G5455" s="8" t="s">
        <v>411</v>
      </c>
      <c r="H5455" t="s">
        <v>68</v>
      </c>
      <c r="K5455" s="20">
        <v>0</v>
      </c>
      <c r="L5455" s="7">
        <v>3365164594</v>
      </c>
      <c r="M5455" s="7">
        <v>379849453</v>
      </c>
      <c r="N5455" s="7">
        <v>93142056</v>
      </c>
      <c r="O5455" s="20" t="str">
        <f t="shared" si="172"/>
        <v/>
      </c>
    </row>
    <row r="5456" spans="1:15">
      <c r="A5456" s="20" t="str">
        <f t="shared" si="173"/>
        <v>Lífeyrissjóður starfsmanna ríkisinsLeið III</v>
      </c>
      <c r="B5456" s="20" t="str">
        <f>_xlfn.IFNA(INDEX(Listi!$AI:$AI,MATCH(C5456,Listi!$AJ:$AJ,0)),INDEX(Listi!T:T,MATCH(C5456,Listi!U:U,0)))</f>
        <v>LSR</v>
      </c>
      <c r="C5456" t="s">
        <v>256</v>
      </c>
      <c r="D5456" t="s">
        <v>260</v>
      </c>
      <c r="E5456" t="s">
        <v>276</v>
      </c>
      <c r="F5456" t="s">
        <v>67</v>
      </c>
      <c r="G5456" s="8" t="s">
        <v>411</v>
      </c>
      <c r="H5456" t="s">
        <v>68</v>
      </c>
      <c r="K5456" s="20">
        <v>0</v>
      </c>
      <c r="L5456" s="7">
        <v>9959294621</v>
      </c>
      <c r="M5456" s="7">
        <v>743287481</v>
      </c>
      <c r="N5456" s="7">
        <v>349903833</v>
      </c>
      <c r="O5456" s="20" t="str">
        <f t="shared" si="172"/>
        <v/>
      </c>
    </row>
    <row r="5457" spans="1:15">
      <c r="A5457" s="20" t="str">
        <f t="shared" si="173"/>
        <v>Lífeyrissjóður Tannlæknafél ÍslDeild I/Séreign</v>
      </c>
      <c r="B5457" s="20" t="str">
        <f>_xlfn.IFNA(INDEX(Listi!$AI:$AI,MATCH(C5457,Listi!$AJ:$AJ,0)),INDEX(Listi!T:T,MATCH(C5457,Listi!U:U,0)))</f>
        <v>Lífeyrissj. Tannlækna</v>
      </c>
      <c r="C5457" t="s">
        <v>261</v>
      </c>
      <c r="D5457" t="s">
        <v>207</v>
      </c>
      <c r="E5457" t="s">
        <v>276</v>
      </c>
      <c r="F5457" t="s">
        <v>67</v>
      </c>
      <c r="G5457" s="8" t="s">
        <v>411</v>
      </c>
      <c r="H5457" t="s">
        <v>68</v>
      </c>
      <c r="K5457" s="20">
        <v>0</v>
      </c>
      <c r="L5457" s="7">
        <v>6768408488</v>
      </c>
      <c r="M5457" s="7">
        <v>272759192</v>
      </c>
      <c r="N5457" s="7">
        <v>153838058</v>
      </c>
      <c r="O5457" s="20" t="str">
        <f t="shared" si="172"/>
        <v/>
      </c>
    </row>
    <row r="5458" spans="1:15">
      <c r="A5458" s="20" t="str">
        <f t="shared" si="173"/>
        <v>Lífeyrissjóður Tannlæknafél ÍslSamtryggingardeild</v>
      </c>
      <c r="B5458" s="20" t="str">
        <f>_xlfn.IFNA(INDEX(Listi!$AI:$AI,MATCH(C5458,Listi!$AJ:$AJ,0)),INDEX(Listi!T:T,MATCH(C5458,Listi!U:U,0)))</f>
        <v>Lífeyrissj. Tannlækna</v>
      </c>
      <c r="C5458" t="s">
        <v>261</v>
      </c>
      <c r="D5458" t="s">
        <v>205</v>
      </c>
      <c r="E5458" t="s">
        <v>275</v>
      </c>
      <c r="F5458" t="s">
        <v>67</v>
      </c>
      <c r="G5458" s="8" t="s">
        <v>411</v>
      </c>
      <c r="H5458" t="s">
        <v>68</v>
      </c>
      <c r="K5458" s="20">
        <v>0</v>
      </c>
      <c r="L5458" s="7">
        <v>2241251214</v>
      </c>
      <c r="M5458" s="7">
        <v>112827287</v>
      </c>
      <c r="N5458" s="7">
        <v>17930159</v>
      </c>
      <c r="O5458" s="20" t="str">
        <f t="shared" si="172"/>
        <v/>
      </c>
    </row>
    <row r="5459" spans="1:15">
      <c r="A5459" s="20" t="str">
        <f t="shared" si="173"/>
        <v>Lífeyrissjóður verslunarmannaÆvileið 1</v>
      </c>
      <c r="B5459" s="20" t="str">
        <f>_xlfn.IFNA(INDEX(Listi!$AI:$AI,MATCH(C5459,Listi!$AJ:$AJ,0)),INDEX(Listi!T:T,MATCH(C5459,Listi!U:U,0)))</f>
        <v>Lífeyrissj. Verslunarm.</v>
      </c>
      <c r="C5459" t="s">
        <v>206</v>
      </c>
      <c r="D5459" t="s">
        <v>310</v>
      </c>
      <c r="E5459" t="s">
        <v>276</v>
      </c>
      <c r="F5459" t="s">
        <v>67</v>
      </c>
      <c r="G5459" s="8" t="s">
        <v>411</v>
      </c>
      <c r="H5459" t="s">
        <v>68</v>
      </c>
      <c r="K5459" s="20">
        <v>0</v>
      </c>
      <c r="L5459" s="7">
        <v>2860479562</v>
      </c>
      <c r="M5459" s="7">
        <v>819651283</v>
      </c>
      <c r="N5459" s="7">
        <v>12562366</v>
      </c>
      <c r="O5459" s="20" t="str">
        <f t="shared" si="172"/>
        <v/>
      </c>
    </row>
    <row r="5460" spans="1:15">
      <c r="A5460" s="20" t="str">
        <f t="shared" si="173"/>
        <v>Lífeyrissjóður verslunarmannaÆvileið 2</v>
      </c>
      <c r="B5460" s="20" t="str">
        <f>_xlfn.IFNA(INDEX(Listi!$AI:$AI,MATCH(C5460,Listi!$AJ:$AJ,0)),INDEX(Listi!T:T,MATCH(C5460,Listi!U:U,0)))</f>
        <v>Lífeyrissj. Verslunarm.</v>
      </c>
      <c r="C5460" t="s">
        <v>206</v>
      </c>
      <c r="D5460" t="s">
        <v>309</v>
      </c>
      <c r="E5460" t="s">
        <v>276</v>
      </c>
      <c r="F5460" t="s">
        <v>67</v>
      </c>
      <c r="G5460" s="8" t="s">
        <v>411</v>
      </c>
      <c r="H5460" t="s">
        <v>68</v>
      </c>
      <c r="K5460" s="20">
        <v>0</v>
      </c>
      <c r="L5460" s="7">
        <v>2325064159</v>
      </c>
      <c r="M5460" s="7">
        <v>465663194</v>
      </c>
      <c r="N5460" s="7">
        <v>32037995</v>
      </c>
      <c r="O5460" s="20" t="str">
        <f t="shared" si="172"/>
        <v/>
      </c>
    </row>
    <row r="5461" spans="1:15">
      <c r="A5461" s="20" t="str">
        <f t="shared" si="173"/>
        <v>Lífeyrissjóður verslunarmannaÆvileið 3</v>
      </c>
      <c r="B5461" s="20" t="str">
        <f>_xlfn.IFNA(INDEX(Listi!$AI:$AI,MATCH(C5461,Listi!$AJ:$AJ,0)),INDEX(Listi!T:T,MATCH(C5461,Listi!U:U,0)))</f>
        <v>Lífeyrissj. Verslunarm.</v>
      </c>
      <c r="C5461" t="s">
        <v>206</v>
      </c>
      <c r="D5461" t="s">
        <v>308</v>
      </c>
      <c r="E5461" t="s">
        <v>276</v>
      </c>
      <c r="F5461" t="s">
        <v>67</v>
      </c>
      <c r="G5461" s="8" t="s">
        <v>411</v>
      </c>
      <c r="H5461" t="s">
        <v>68</v>
      </c>
      <c r="K5461" s="20">
        <v>0</v>
      </c>
      <c r="L5461" s="7">
        <v>1567402319</v>
      </c>
      <c r="M5461" s="7">
        <v>325961302</v>
      </c>
      <c r="N5461" s="7">
        <v>60283998</v>
      </c>
      <c r="O5461" s="20" t="str">
        <f t="shared" si="172"/>
        <v/>
      </c>
    </row>
    <row r="5462" spans="1:15">
      <c r="A5462" s="20" t="str">
        <f t="shared" si="173"/>
        <v>Lífeyrissjóður verslunarmannaDeild I/Séreign</v>
      </c>
      <c r="B5462" s="20" t="str">
        <f>_xlfn.IFNA(INDEX(Listi!$AI:$AI,MATCH(C5462,Listi!$AJ:$AJ,0)),INDEX(Listi!T:T,MATCH(C5462,Listi!U:U,0)))</f>
        <v>Lífeyrissj. Verslunarm.</v>
      </c>
      <c r="C5462" t="s">
        <v>206</v>
      </c>
      <c r="D5462" t="s">
        <v>207</v>
      </c>
      <c r="E5462" t="s">
        <v>276</v>
      </c>
      <c r="F5462" t="s">
        <v>67</v>
      </c>
      <c r="G5462" s="8" t="s">
        <v>411</v>
      </c>
      <c r="H5462" t="s">
        <v>68</v>
      </c>
      <c r="K5462" s="20">
        <v>0</v>
      </c>
      <c r="L5462" s="7">
        <v>19785724399</v>
      </c>
      <c r="M5462" s="7">
        <v>729937912</v>
      </c>
      <c r="N5462" s="7">
        <v>458382791</v>
      </c>
      <c r="O5462" s="20" t="str">
        <f t="shared" si="172"/>
        <v/>
      </c>
    </row>
    <row r="5463" spans="1:15">
      <c r="A5463" s="20" t="str">
        <f t="shared" si="173"/>
        <v>Lífeyrissjóður verslunarmannaSamtryggingardeild</v>
      </c>
      <c r="B5463" s="20" t="str">
        <f>_xlfn.IFNA(INDEX(Listi!$AI:$AI,MATCH(C5463,Listi!$AJ:$AJ,0)),INDEX(Listi!T:T,MATCH(C5463,Listi!U:U,0)))</f>
        <v>Lífeyrissj. Verslunarm.</v>
      </c>
      <c r="C5463" t="s">
        <v>206</v>
      </c>
      <c r="D5463" t="s">
        <v>205</v>
      </c>
      <c r="E5463" t="s">
        <v>275</v>
      </c>
      <c r="F5463" t="s">
        <v>67</v>
      </c>
      <c r="G5463" s="8" t="s">
        <v>411</v>
      </c>
      <c r="H5463" t="s">
        <v>68</v>
      </c>
      <c r="K5463" s="20">
        <v>0</v>
      </c>
      <c r="L5463" s="7">
        <v>1174592806906</v>
      </c>
      <c r="M5463" s="7">
        <v>35794261112</v>
      </c>
      <c r="N5463" s="7">
        <v>21965137185</v>
      </c>
      <c r="O5463" s="20" t="str">
        <f t="shared" si="172"/>
        <v/>
      </c>
    </row>
    <row r="5464" spans="1:15">
      <c r="A5464" s="20" t="str">
        <f t="shared" si="173"/>
        <v>Lífeyrissjóður VestmannaeyjaSafn I</v>
      </c>
      <c r="B5464" s="20" t="str">
        <f>_xlfn.IFNA(INDEX(Listi!$AI:$AI,MATCH(C5464,Listi!$AJ:$AJ,0)),INDEX(Listi!T:T,MATCH(C5464,Listi!U:U,0)))</f>
        <v>Lífeyrissj. Vestm.</v>
      </c>
      <c r="C5464" t="s">
        <v>262</v>
      </c>
      <c r="D5464" t="s">
        <v>210</v>
      </c>
      <c r="E5464" t="s">
        <v>276</v>
      </c>
      <c r="F5464" t="s">
        <v>67</v>
      </c>
      <c r="G5464" s="8" t="s">
        <v>411</v>
      </c>
      <c r="H5464" t="s">
        <v>68</v>
      </c>
      <c r="K5464" s="20">
        <v>0</v>
      </c>
      <c r="L5464" s="7">
        <v>381311221</v>
      </c>
      <c r="M5464" s="7">
        <v>44104006</v>
      </c>
      <c r="N5464" s="7">
        <v>13592960</v>
      </c>
      <c r="O5464" s="20" t="str">
        <f t="shared" si="172"/>
        <v/>
      </c>
    </row>
    <row r="5465" spans="1:15">
      <c r="A5465" s="20" t="str">
        <f t="shared" si="173"/>
        <v>Lífeyrissjóður VestmannaeyjaSafn II</v>
      </c>
      <c r="B5465" s="20" t="str">
        <f>_xlfn.IFNA(INDEX(Listi!$AI:$AI,MATCH(C5465,Listi!$AJ:$AJ,0)),INDEX(Listi!T:T,MATCH(C5465,Listi!U:U,0)))</f>
        <v>Lífeyrissj. Vestm.</v>
      </c>
      <c r="C5465" t="s">
        <v>262</v>
      </c>
      <c r="D5465" t="s">
        <v>211</v>
      </c>
      <c r="E5465" t="s">
        <v>276</v>
      </c>
      <c r="F5465" t="s">
        <v>67</v>
      </c>
      <c r="G5465" s="8" t="s">
        <v>411</v>
      </c>
      <c r="H5465" t="s">
        <v>68</v>
      </c>
      <c r="K5465" s="20">
        <v>0</v>
      </c>
      <c r="L5465" s="7">
        <v>571440191</v>
      </c>
      <c r="M5465" s="7">
        <v>40240404</v>
      </c>
      <c r="N5465" s="7">
        <v>18659289</v>
      </c>
      <c r="O5465" s="20" t="str">
        <f t="shared" si="172"/>
        <v/>
      </c>
    </row>
    <row r="5466" spans="1:15">
      <c r="A5466" s="20" t="str">
        <f t="shared" si="173"/>
        <v>Lífeyrissjóður VestmannaeyjaSamtryggingardeild</v>
      </c>
      <c r="B5466" s="20" t="str">
        <f>_xlfn.IFNA(INDEX(Listi!$AI:$AI,MATCH(C5466,Listi!$AJ:$AJ,0)),INDEX(Listi!T:T,MATCH(C5466,Listi!U:U,0)))</f>
        <v>Lífeyrissj. Vestm.</v>
      </c>
      <c r="C5466" t="s">
        <v>262</v>
      </c>
      <c r="D5466" t="s">
        <v>205</v>
      </c>
      <c r="E5466" t="s">
        <v>275</v>
      </c>
      <c r="F5466" t="s">
        <v>67</v>
      </c>
      <c r="G5466" s="8" t="s">
        <v>411</v>
      </c>
      <c r="H5466" t="s">
        <v>68</v>
      </c>
      <c r="K5466" s="20">
        <v>0</v>
      </c>
      <c r="L5466" s="7">
        <v>85198020532</v>
      </c>
      <c r="M5466" s="7">
        <v>1944643004</v>
      </c>
      <c r="N5466" s="7">
        <v>2198060399</v>
      </c>
      <c r="O5466" s="20" t="str">
        <f t="shared" si="172"/>
        <v/>
      </c>
    </row>
    <row r="5467" spans="1:15">
      <c r="A5467" s="20" t="str">
        <f t="shared" si="173"/>
        <v>Lífsverk lífeyrissjóðurLífsverk I/Séreign</v>
      </c>
      <c r="B5467" s="20" t="str">
        <f>_xlfn.IFNA(INDEX(Listi!$AI:$AI,MATCH(C5467,Listi!$AJ:$AJ,0)),INDEX(Listi!T:T,MATCH(C5467,Listi!U:U,0)))</f>
        <v xml:space="preserve">Lífsverk  </v>
      </c>
      <c r="C5467" t="s">
        <v>268</v>
      </c>
      <c r="D5467" t="s">
        <v>269</v>
      </c>
      <c r="E5467" t="s">
        <v>276</v>
      </c>
      <c r="F5467" t="s">
        <v>67</v>
      </c>
      <c r="G5467" s="8" t="s">
        <v>411</v>
      </c>
      <c r="H5467" t="s">
        <v>68</v>
      </c>
      <c r="K5467" s="20">
        <v>0</v>
      </c>
      <c r="L5467" s="7">
        <v>4582957000</v>
      </c>
      <c r="M5467" s="7">
        <v>635926000</v>
      </c>
      <c r="N5467" s="7">
        <v>22708000</v>
      </c>
      <c r="O5467" s="20" t="str">
        <f t="shared" si="172"/>
        <v/>
      </c>
    </row>
    <row r="5468" spans="1:15">
      <c r="A5468" s="20" t="str">
        <f t="shared" si="173"/>
        <v>Lífsverk lífeyrissjóðurLífsverk II/Séreign</v>
      </c>
      <c r="B5468" s="20" t="str">
        <f>_xlfn.IFNA(INDEX(Listi!$AI:$AI,MATCH(C5468,Listi!$AJ:$AJ,0)),INDEX(Listi!T:T,MATCH(C5468,Listi!U:U,0)))</f>
        <v xml:space="preserve">Lífsverk  </v>
      </c>
      <c r="C5468" t="s">
        <v>268</v>
      </c>
      <c r="D5468" t="s">
        <v>270</v>
      </c>
      <c r="E5468" t="s">
        <v>276</v>
      </c>
      <c r="F5468" t="s">
        <v>67</v>
      </c>
      <c r="G5468" s="8" t="s">
        <v>411</v>
      </c>
      <c r="H5468" t="s">
        <v>68</v>
      </c>
      <c r="K5468" s="20">
        <v>0</v>
      </c>
      <c r="L5468" s="7">
        <v>23735073000</v>
      </c>
      <c r="M5468" s="7">
        <v>2073571000</v>
      </c>
      <c r="N5468" s="7">
        <v>249365000</v>
      </c>
      <c r="O5468" s="20" t="str">
        <f t="shared" si="172"/>
        <v/>
      </c>
    </row>
    <row r="5469" spans="1:15">
      <c r="A5469" s="20" t="str">
        <f t="shared" si="173"/>
        <v>Lífsverk lífeyrissjóðurLífsverk III/Séreign</v>
      </c>
      <c r="B5469" s="20" t="str">
        <f>_xlfn.IFNA(INDEX(Listi!$AI:$AI,MATCH(C5469,Listi!$AJ:$AJ,0)),INDEX(Listi!T:T,MATCH(C5469,Listi!U:U,0)))</f>
        <v xml:space="preserve">Lífsverk  </v>
      </c>
      <c r="C5469" t="s">
        <v>268</v>
      </c>
      <c r="D5469" t="s">
        <v>271</v>
      </c>
      <c r="E5469" t="s">
        <v>276</v>
      </c>
      <c r="F5469" t="s">
        <v>67</v>
      </c>
      <c r="G5469" s="8" t="s">
        <v>411</v>
      </c>
      <c r="H5469" t="s">
        <v>68</v>
      </c>
      <c r="K5469" s="20">
        <v>0</v>
      </c>
      <c r="L5469" s="7">
        <v>653814000</v>
      </c>
      <c r="M5469" s="7">
        <v>105107000</v>
      </c>
      <c r="N5469" s="7">
        <v>2613000</v>
      </c>
      <c r="O5469" s="20" t="str">
        <f t="shared" si="172"/>
        <v/>
      </c>
    </row>
    <row r="5470" spans="1:15">
      <c r="A5470" s="20" t="str">
        <f t="shared" si="173"/>
        <v>Lífsverk lífeyrissjóðurSamtryggingardeild</v>
      </c>
      <c r="B5470" s="20" t="str">
        <f>_xlfn.IFNA(INDEX(Listi!$AI:$AI,MATCH(C5470,Listi!$AJ:$AJ,0)),INDEX(Listi!T:T,MATCH(C5470,Listi!U:U,0)))</f>
        <v xml:space="preserve">Lífsverk  </v>
      </c>
      <c r="C5470" t="s">
        <v>268</v>
      </c>
      <c r="D5470" t="s">
        <v>205</v>
      </c>
      <c r="E5470" t="s">
        <v>275</v>
      </c>
      <c r="F5470" t="s">
        <v>67</v>
      </c>
      <c r="G5470" s="8" t="s">
        <v>411</v>
      </c>
      <c r="H5470" t="s">
        <v>68</v>
      </c>
      <c r="K5470" s="20">
        <v>0</v>
      </c>
      <c r="L5470" s="7">
        <v>120542527000</v>
      </c>
      <c r="M5470" s="7">
        <v>4397803000</v>
      </c>
      <c r="N5470" s="7">
        <v>1423151000</v>
      </c>
      <c r="O5470" s="20" t="str">
        <f t="shared" si="172"/>
        <v/>
      </c>
    </row>
    <row r="5471" spans="1:15">
      <c r="A5471" s="20" t="str">
        <f t="shared" si="173"/>
        <v>Söfnunarsjóður lífeyrisréttindaDeild I/Innlán</v>
      </c>
      <c r="B5471" s="20" t="str">
        <f>_xlfn.IFNA(INDEX(Listi!$AI:$AI,MATCH(C5471,Listi!$AJ:$AJ,0)),INDEX(Listi!T:T,MATCH(C5471,Listi!U:U,0)))</f>
        <v>Söfnunarsj.</v>
      </c>
      <c r="C5471" t="s">
        <v>272</v>
      </c>
      <c r="D5471" t="s">
        <v>273</v>
      </c>
      <c r="E5471" t="s">
        <v>276</v>
      </c>
      <c r="F5471" t="s">
        <v>67</v>
      </c>
      <c r="G5471" s="8" t="s">
        <v>411</v>
      </c>
      <c r="H5471" t="s">
        <v>68</v>
      </c>
      <c r="K5471" s="20">
        <v>0</v>
      </c>
      <c r="L5471" s="7">
        <v>2001731914</v>
      </c>
      <c r="M5471" s="7">
        <v>133561634</v>
      </c>
      <c r="N5471" s="7">
        <v>44803565</v>
      </c>
      <c r="O5471" s="20" t="str">
        <f t="shared" si="172"/>
        <v/>
      </c>
    </row>
    <row r="5472" spans="1:15">
      <c r="A5472" s="20" t="str">
        <f t="shared" si="173"/>
        <v>Söfnunarsjóður lífeyrisréttindaDeild III/Séreign</v>
      </c>
      <c r="B5472" s="20" t="str">
        <f>_xlfn.IFNA(INDEX(Listi!$AI:$AI,MATCH(C5472,Listi!$AJ:$AJ,0)),INDEX(Listi!T:T,MATCH(C5472,Listi!U:U,0)))</f>
        <v>Söfnunarsj.</v>
      </c>
      <c r="C5472" t="s">
        <v>272</v>
      </c>
      <c r="D5472" t="s">
        <v>599</v>
      </c>
      <c r="E5472" t="s">
        <v>276</v>
      </c>
      <c r="F5472" t="s">
        <v>67</v>
      </c>
      <c r="G5472" s="8" t="s">
        <v>411</v>
      </c>
      <c r="H5472" t="s">
        <v>68</v>
      </c>
      <c r="K5472" s="20">
        <v>0</v>
      </c>
      <c r="L5472" s="7">
        <v>24413085</v>
      </c>
      <c r="M5472" s="7">
        <v>24697577</v>
      </c>
      <c r="N5472" s="7">
        <v>900000</v>
      </c>
      <c r="O5472" s="20" t="str">
        <f t="shared" si="172"/>
        <v/>
      </c>
    </row>
    <row r="5473" spans="1:15">
      <c r="A5473" s="20" t="str">
        <f t="shared" si="173"/>
        <v>Söfnunarsjóður lífeyrisréttindaDeildII/Séreign</v>
      </c>
      <c r="B5473" s="20" t="str">
        <f>_xlfn.IFNA(INDEX(Listi!$AI:$AI,MATCH(C5473,Listi!$AJ:$AJ,0)),INDEX(Listi!T:T,MATCH(C5473,Listi!U:U,0)))</f>
        <v>Söfnunarsj.</v>
      </c>
      <c r="C5473" t="s">
        <v>272</v>
      </c>
      <c r="D5473" t="s">
        <v>586</v>
      </c>
      <c r="E5473" t="s">
        <v>276</v>
      </c>
      <c r="F5473" t="s">
        <v>67</v>
      </c>
      <c r="G5473" s="8" t="s">
        <v>411</v>
      </c>
      <c r="H5473" t="s">
        <v>68</v>
      </c>
      <c r="K5473" s="20">
        <v>0</v>
      </c>
      <c r="L5473" s="7">
        <v>1654616477</v>
      </c>
      <c r="M5473" s="7">
        <v>128539213</v>
      </c>
      <c r="N5473" s="7">
        <v>22846291</v>
      </c>
      <c r="O5473" s="20" t="str">
        <f t="shared" si="172"/>
        <v/>
      </c>
    </row>
    <row r="5474" spans="1:15">
      <c r="A5474" s="20" t="str">
        <f t="shared" si="173"/>
        <v>Söfnunarsjóður lífeyrisréttindaSamtryggingardeild</v>
      </c>
      <c r="B5474" s="20" t="str">
        <f>_xlfn.IFNA(INDEX(Listi!$AI:$AI,MATCH(C5474,Listi!$AJ:$AJ,0)),INDEX(Listi!T:T,MATCH(C5474,Listi!U:U,0)))</f>
        <v>Söfnunarsj.</v>
      </c>
      <c r="C5474" t="s">
        <v>272</v>
      </c>
      <c r="D5474" t="s">
        <v>205</v>
      </c>
      <c r="E5474" t="s">
        <v>275</v>
      </c>
      <c r="F5474" t="s">
        <v>67</v>
      </c>
      <c r="G5474" s="8" t="s">
        <v>411</v>
      </c>
      <c r="H5474" t="s">
        <v>68</v>
      </c>
      <c r="K5474" s="20">
        <v>0</v>
      </c>
      <c r="L5474" s="7">
        <v>238978847889</v>
      </c>
      <c r="M5474" s="7">
        <v>4967193409</v>
      </c>
      <c r="N5474" s="7">
        <v>6076487652</v>
      </c>
      <c r="O5474" s="20" t="str">
        <f t="shared" si="172"/>
        <v/>
      </c>
    </row>
    <row r="5475" spans="1:15">
      <c r="A5475" s="20" t="str">
        <f t="shared" si="173"/>
        <v>Stapi lífeyrissjóðurSafn I</v>
      </c>
      <c r="B5475" s="20" t="str">
        <f>_xlfn.IFNA(INDEX(Listi!$AI:$AI,MATCH(C5475,Listi!$AJ:$AJ,0)),INDEX(Listi!T:T,MATCH(C5475,Listi!U:U,0)))</f>
        <v xml:space="preserve">Stapi  </v>
      </c>
      <c r="C5475" t="s">
        <v>209</v>
      </c>
      <c r="D5475" t="s">
        <v>210</v>
      </c>
      <c r="E5475" t="s">
        <v>276</v>
      </c>
      <c r="F5475" t="s">
        <v>67</v>
      </c>
      <c r="G5475" s="8" t="s">
        <v>411</v>
      </c>
      <c r="H5475" t="s">
        <v>68</v>
      </c>
      <c r="K5475" s="20">
        <v>0</v>
      </c>
      <c r="L5475" s="7">
        <v>2440828925</v>
      </c>
      <c r="M5475" s="7">
        <v>91567233</v>
      </c>
      <c r="N5475" s="7">
        <v>110755602</v>
      </c>
      <c r="O5475" s="20" t="str">
        <f t="shared" si="172"/>
        <v/>
      </c>
    </row>
    <row r="5476" spans="1:15">
      <c r="A5476" s="20" t="str">
        <f t="shared" si="173"/>
        <v>Stapi lífeyrissjóðurSafn II</v>
      </c>
      <c r="B5476" s="20" t="str">
        <f>_xlfn.IFNA(INDEX(Listi!$AI:$AI,MATCH(C5476,Listi!$AJ:$AJ,0)),INDEX(Listi!T:T,MATCH(C5476,Listi!U:U,0)))</f>
        <v xml:space="preserve">Stapi  </v>
      </c>
      <c r="C5476" t="s">
        <v>209</v>
      </c>
      <c r="D5476" t="s">
        <v>211</v>
      </c>
      <c r="E5476" t="s">
        <v>276</v>
      </c>
      <c r="F5476" t="s">
        <v>67</v>
      </c>
      <c r="G5476" s="8" t="s">
        <v>411</v>
      </c>
      <c r="H5476" t="s">
        <v>68</v>
      </c>
      <c r="K5476" s="20">
        <v>0</v>
      </c>
      <c r="L5476" s="7">
        <v>5710890273</v>
      </c>
      <c r="M5476" s="7">
        <v>262001316</v>
      </c>
      <c r="N5476" s="7">
        <v>164209410</v>
      </c>
      <c r="O5476" s="20" t="str">
        <f t="shared" si="172"/>
        <v/>
      </c>
    </row>
    <row r="5477" spans="1:15">
      <c r="A5477" s="20" t="str">
        <f t="shared" si="173"/>
        <v>Stapi lífeyrissjóðurSafn III</v>
      </c>
      <c r="B5477" s="20" t="str">
        <f>_xlfn.IFNA(INDEX(Listi!$AI:$AI,MATCH(C5477,Listi!$AJ:$AJ,0)),INDEX(Listi!T:T,MATCH(C5477,Listi!U:U,0)))</f>
        <v xml:space="preserve">Stapi  </v>
      </c>
      <c r="C5477" t="s">
        <v>209</v>
      </c>
      <c r="D5477" t="s">
        <v>212</v>
      </c>
      <c r="E5477" t="s">
        <v>276</v>
      </c>
      <c r="F5477" t="s">
        <v>67</v>
      </c>
      <c r="G5477" s="8" t="s">
        <v>411</v>
      </c>
      <c r="H5477" t="s">
        <v>68</v>
      </c>
      <c r="K5477" s="20">
        <v>0</v>
      </c>
      <c r="L5477" s="7">
        <v>268100084</v>
      </c>
      <c r="M5477" s="7">
        <v>24388890</v>
      </c>
      <c r="N5477" s="7">
        <v>9886128</v>
      </c>
      <c r="O5477" s="20" t="str">
        <f t="shared" si="172"/>
        <v/>
      </c>
    </row>
    <row r="5478" spans="1:15">
      <c r="A5478" s="20" t="str">
        <f t="shared" si="173"/>
        <v>Stapi lífeyrissjóðurTryggingardeild</v>
      </c>
      <c r="B5478" s="20" t="str">
        <f>_xlfn.IFNA(INDEX(Listi!$AI:$AI,MATCH(C5478,Listi!$AJ:$AJ,0)),INDEX(Listi!T:T,MATCH(C5478,Listi!U:U,0)))</f>
        <v xml:space="preserve">Stapi  </v>
      </c>
      <c r="C5478" t="s">
        <v>209</v>
      </c>
      <c r="D5478" t="s">
        <v>213</v>
      </c>
      <c r="E5478" t="s">
        <v>275</v>
      </c>
      <c r="F5478" t="s">
        <v>67</v>
      </c>
      <c r="G5478" s="8" t="s">
        <v>411</v>
      </c>
      <c r="H5478" t="s">
        <v>68</v>
      </c>
      <c r="K5478" s="20">
        <v>0</v>
      </c>
      <c r="L5478" s="7">
        <v>348661724246</v>
      </c>
      <c r="M5478" s="7">
        <v>13807615154</v>
      </c>
      <c r="N5478" s="7">
        <v>7912918911</v>
      </c>
      <c r="O5478" s="20" t="str">
        <f t="shared" si="172"/>
        <v/>
      </c>
    </row>
    <row r="5479" spans="1:15">
      <c r="A5479" s="20" t="str">
        <f t="shared" si="173"/>
        <v>Stapi lífeyrissjóðurVarfærnasafnið</v>
      </c>
      <c r="B5479" s="20" t="str">
        <f>_xlfn.IFNA(INDEX(Listi!$AI:$AI,MATCH(C5479,Listi!$AJ:$AJ,0)),INDEX(Listi!T:T,MATCH(C5479,Listi!U:U,0)))</f>
        <v xml:space="preserve">Stapi  </v>
      </c>
      <c r="C5479" t="s">
        <v>209</v>
      </c>
      <c r="D5479" t="s">
        <v>392</v>
      </c>
      <c r="E5479" t="s">
        <v>276</v>
      </c>
      <c r="F5479" t="s">
        <v>67</v>
      </c>
      <c r="G5479" s="8" t="s">
        <v>411</v>
      </c>
      <c r="H5479" t="s">
        <v>68</v>
      </c>
      <c r="K5479" s="20">
        <v>0</v>
      </c>
      <c r="L5479" s="7">
        <v>471986044</v>
      </c>
      <c r="M5479" s="7">
        <v>137399159</v>
      </c>
      <c r="N5479" s="7">
        <v>6994496</v>
      </c>
      <c r="O5479" s="20" t="str">
        <f t="shared" si="172"/>
        <v/>
      </c>
    </row>
    <row r="5480" spans="1:15">
      <c r="A5480" s="20" t="str">
        <f t="shared" si="173"/>
        <v>Almenni lífeyrissjóðurinnÆvisafn I</v>
      </c>
      <c r="B5480" s="20" t="str">
        <f>_xlfn.IFNA(INDEX(Listi!$AI:$AI,MATCH(C5480,Listi!$AJ:$AJ,0)),INDEX(Listi!T:T,MATCH(C5480,Listi!U:U,0)))</f>
        <v xml:space="preserve">Almenni </v>
      </c>
      <c r="C5480" t="s">
        <v>0</v>
      </c>
      <c r="D5480" t="s">
        <v>202</v>
      </c>
      <c r="E5480" t="s">
        <v>276</v>
      </c>
      <c r="F5480" t="s">
        <v>69</v>
      </c>
      <c r="G5480" s="8" t="s">
        <v>404</v>
      </c>
      <c r="H5480" t="s">
        <v>15</v>
      </c>
      <c r="K5480" s="20">
        <v>0</v>
      </c>
      <c r="L5480" s="7">
        <v>43068273823</v>
      </c>
      <c r="M5480" s="7">
        <v>4413720640</v>
      </c>
      <c r="N5480" s="7">
        <v>641257097</v>
      </c>
      <c r="O5480" s="20" t="str">
        <f t="shared" si="172"/>
        <v/>
      </c>
    </row>
    <row r="5481" spans="1:15">
      <c r="A5481" s="20" t="str">
        <f t="shared" si="173"/>
        <v>Almenni lífeyrissjóðurinnÆvisafn II</v>
      </c>
      <c r="B5481" s="20" t="str">
        <f>_xlfn.IFNA(INDEX(Listi!$AI:$AI,MATCH(C5481,Listi!$AJ:$AJ,0)),INDEX(Listi!T:T,MATCH(C5481,Listi!U:U,0)))</f>
        <v xml:space="preserve">Almenni </v>
      </c>
      <c r="C5481" t="s">
        <v>0</v>
      </c>
      <c r="D5481" t="s">
        <v>203</v>
      </c>
      <c r="E5481" t="s">
        <v>276</v>
      </c>
      <c r="F5481" t="s">
        <v>69</v>
      </c>
      <c r="G5481" s="8" t="s">
        <v>404</v>
      </c>
      <c r="H5481" t="s">
        <v>15</v>
      </c>
      <c r="K5481" s="20">
        <v>0</v>
      </c>
      <c r="L5481" s="7">
        <v>86460235807</v>
      </c>
      <c r="M5481" s="7">
        <v>3970537445</v>
      </c>
      <c r="N5481" s="7">
        <v>1539034493</v>
      </c>
      <c r="O5481" s="20" t="str">
        <f t="shared" si="172"/>
        <v/>
      </c>
    </row>
    <row r="5482" spans="1:15">
      <c r="A5482" s="20" t="str">
        <f t="shared" si="173"/>
        <v>Almenni lífeyrissjóðurinnÆvisafn III</v>
      </c>
      <c r="B5482" s="20" t="str">
        <f>_xlfn.IFNA(INDEX(Listi!$AI:$AI,MATCH(C5482,Listi!$AJ:$AJ,0)),INDEX(Listi!T:T,MATCH(C5482,Listi!U:U,0)))</f>
        <v xml:space="preserve">Almenni </v>
      </c>
      <c r="C5482" t="s">
        <v>0</v>
      </c>
      <c r="D5482" t="s">
        <v>204</v>
      </c>
      <c r="E5482" t="s">
        <v>276</v>
      </c>
      <c r="F5482" t="s">
        <v>69</v>
      </c>
      <c r="G5482" s="8" t="s">
        <v>404</v>
      </c>
      <c r="H5482" t="s">
        <v>15</v>
      </c>
      <c r="K5482" s="20">
        <v>0</v>
      </c>
      <c r="L5482" s="7">
        <v>33890180699</v>
      </c>
      <c r="M5482" s="7">
        <v>1571509194</v>
      </c>
      <c r="N5482" s="7">
        <v>920421683</v>
      </c>
      <c r="O5482" s="20" t="str">
        <f t="shared" si="172"/>
        <v/>
      </c>
    </row>
    <row r="5483" spans="1:15">
      <c r="A5483" s="20" t="str">
        <f t="shared" si="173"/>
        <v>Almenni lífeyrissjóðurinnHúsnæðissafn</v>
      </c>
      <c r="B5483" s="20" t="str">
        <f>_xlfn.IFNA(INDEX(Listi!$AI:$AI,MATCH(C5483,Listi!$AJ:$AJ,0)),INDEX(Listi!T:T,MATCH(C5483,Listi!U:U,0)))</f>
        <v xml:space="preserve">Almenni </v>
      </c>
      <c r="C5483" t="s">
        <v>0</v>
      </c>
      <c r="D5483" t="s">
        <v>315</v>
      </c>
      <c r="E5483" t="s">
        <v>276</v>
      </c>
      <c r="F5483" s="8" t="s">
        <v>69</v>
      </c>
      <c r="G5483" s="8" t="s">
        <v>404</v>
      </c>
      <c r="H5483" t="s">
        <v>15</v>
      </c>
      <c r="K5483" s="20">
        <v>0</v>
      </c>
      <c r="L5483" s="7">
        <v>487895879</v>
      </c>
      <c r="M5483" s="7">
        <v>166428361</v>
      </c>
      <c r="N5483" s="7">
        <v>18080096</v>
      </c>
      <c r="O5483" s="20" t="str">
        <f t="shared" si="172"/>
        <v/>
      </c>
    </row>
    <row r="5484" spans="1:15">
      <c r="A5484" s="20" t="str">
        <f t="shared" si="173"/>
        <v>Almenni lífeyrissjóðurinnInnlánssafn</v>
      </c>
      <c r="B5484" s="20" t="str">
        <f>_xlfn.IFNA(INDEX(Listi!$AI:$AI,MATCH(C5484,Listi!$AJ:$AJ,0)),INDEX(Listi!T:T,MATCH(C5484,Listi!U:U,0)))</f>
        <v xml:space="preserve">Almenni </v>
      </c>
      <c r="C5484" t="s">
        <v>0</v>
      </c>
      <c r="D5484" t="s">
        <v>1</v>
      </c>
      <c r="E5484" t="s">
        <v>276</v>
      </c>
      <c r="F5484" s="8" t="s">
        <v>69</v>
      </c>
      <c r="G5484" s="8" t="s">
        <v>404</v>
      </c>
      <c r="H5484" t="s">
        <v>15</v>
      </c>
      <c r="K5484" s="20">
        <v>0</v>
      </c>
      <c r="L5484" s="7">
        <v>26587944379</v>
      </c>
      <c r="M5484" s="7">
        <v>1016779991</v>
      </c>
      <c r="N5484" s="7">
        <v>1031869724</v>
      </c>
      <c r="O5484" s="20" t="str">
        <f t="shared" si="172"/>
        <v/>
      </c>
    </row>
    <row r="5485" spans="1:15">
      <c r="A5485" s="20" t="str">
        <f t="shared" si="173"/>
        <v>Almenni lífeyrissjóðurinnRíkissafn langt</v>
      </c>
      <c r="B5485" s="20" t="str">
        <f>_xlfn.IFNA(INDEX(Listi!$AI:$AI,MATCH(C5485,Listi!$AJ:$AJ,0)),INDEX(Listi!T:T,MATCH(C5485,Listi!U:U,0)))</f>
        <v xml:space="preserve">Almenni </v>
      </c>
      <c r="C5485" t="s">
        <v>0</v>
      </c>
      <c r="D5485" t="s">
        <v>199</v>
      </c>
      <c r="E5485" t="s">
        <v>276</v>
      </c>
      <c r="F5485" s="8" t="s">
        <v>69</v>
      </c>
      <c r="G5485" s="8" t="s">
        <v>404</v>
      </c>
      <c r="H5485" t="s">
        <v>15</v>
      </c>
      <c r="K5485" s="20">
        <v>0</v>
      </c>
      <c r="L5485" s="7">
        <v>1193680171</v>
      </c>
      <c r="M5485" s="7">
        <v>61272573</v>
      </c>
      <c r="N5485" s="7">
        <v>40105929</v>
      </c>
      <c r="O5485" s="20" t="str">
        <f t="shared" si="172"/>
        <v/>
      </c>
    </row>
    <row r="5486" spans="1:15">
      <c r="A5486" s="20" t="str">
        <f t="shared" si="173"/>
        <v>Almenni lífeyrissjóðurinnRíkissafn stutt</v>
      </c>
      <c r="B5486" s="20" t="str">
        <f>_xlfn.IFNA(INDEX(Listi!$AI:$AI,MATCH(C5486,Listi!$AJ:$AJ,0)),INDEX(Listi!T:T,MATCH(C5486,Listi!U:U,0)))</f>
        <v xml:space="preserve">Almenni </v>
      </c>
      <c r="C5486" t="s">
        <v>0</v>
      </c>
      <c r="D5486" t="s">
        <v>200</v>
      </c>
      <c r="E5486" t="s">
        <v>276</v>
      </c>
      <c r="F5486" s="8" t="s">
        <v>69</v>
      </c>
      <c r="G5486" s="8" t="s">
        <v>404</v>
      </c>
      <c r="H5486" t="s">
        <v>15</v>
      </c>
      <c r="K5486" s="20">
        <v>0</v>
      </c>
      <c r="L5486" s="7">
        <v>541893627</v>
      </c>
      <c r="M5486" s="7">
        <v>20423158</v>
      </c>
      <c r="N5486" s="7">
        <v>14899899</v>
      </c>
      <c r="O5486" s="20" t="str">
        <f t="shared" si="172"/>
        <v/>
      </c>
    </row>
    <row r="5487" spans="1:15">
      <c r="A5487" s="20" t="str">
        <f t="shared" si="173"/>
        <v>Almenni lífeyrissjóðurinnTryggingadeild</v>
      </c>
      <c r="B5487" s="20" t="str">
        <f>_xlfn.IFNA(INDEX(Listi!$AI:$AI,MATCH(C5487,Listi!$AJ:$AJ,0)),INDEX(Listi!T:T,MATCH(C5487,Listi!U:U,0)))</f>
        <v xml:space="preserve">Almenni </v>
      </c>
      <c r="C5487" t="s">
        <v>0</v>
      </c>
      <c r="D5487" t="s">
        <v>201</v>
      </c>
      <c r="E5487" t="s">
        <v>275</v>
      </c>
      <c r="F5487" s="8" t="s">
        <v>69</v>
      </c>
      <c r="G5487" s="8" t="s">
        <v>404</v>
      </c>
      <c r="H5487" t="s">
        <v>15</v>
      </c>
      <c r="K5487" s="20">
        <v>0</v>
      </c>
      <c r="L5487" s="7">
        <v>174784296254</v>
      </c>
      <c r="M5487" s="7">
        <v>7497244534</v>
      </c>
      <c r="N5487" s="7">
        <v>3057046932</v>
      </c>
      <c r="O5487" s="20" t="str">
        <f t="shared" si="172"/>
        <v/>
      </c>
    </row>
    <row r="5488" spans="1:15">
      <c r="A5488" s="20" t="str">
        <f t="shared" si="173"/>
        <v>Arion banki hf.Erlend hlutabréf</v>
      </c>
      <c r="B5488" s="20" t="str">
        <f>_xlfn.IFNA(INDEX(Listi!$AI:$AI,MATCH(C5488,Listi!$AJ:$AJ,0)),INDEX(Listi!T:T,MATCH(C5488,Listi!U:U,0)))</f>
        <v xml:space="preserve">Arion banki </v>
      </c>
      <c r="C5488" t="s">
        <v>214</v>
      </c>
      <c r="D5488" t="s">
        <v>215</v>
      </c>
      <c r="E5488" t="s">
        <v>276</v>
      </c>
      <c r="F5488" s="8" t="s">
        <v>69</v>
      </c>
      <c r="G5488" s="8" t="s">
        <v>404</v>
      </c>
      <c r="H5488" t="s">
        <v>15</v>
      </c>
      <c r="K5488" s="20">
        <v>0</v>
      </c>
      <c r="L5488" s="7">
        <v>1149685000</v>
      </c>
      <c r="M5488" s="7">
        <v>49095000</v>
      </c>
      <c r="N5488" s="7">
        <v>10876000</v>
      </c>
      <c r="O5488" s="20" t="str">
        <f t="shared" si="172"/>
        <v/>
      </c>
    </row>
    <row r="5489" spans="1:15">
      <c r="A5489" s="20" t="str">
        <f t="shared" si="173"/>
        <v>Arion banki hf.Innlend skuldabréf</v>
      </c>
      <c r="B5489" s="20" t="str">
        <f>_xlfn.IFNA(INDEX(Listi!$AI:$AI,MATCH(C5489,Listi!$AJ:$AJ,0)),INDEX(Listi!T:T,MATCH(C5489,Listi!U:U,0)))</f>
        <v xml:space="preserve">Arion banki </v>
      </c>
      <c r="C5489" t="s">
        <v>214</v>
      </c>
      <c r="D5489" t="s">
        <v>216</v>
      </c>
      <c r="E5489" t="s">
        <v>276</v>
      </c>
      <c r="F5489" s="8" t="s">
        <v>69</v>
      </c>
      <c r="G5489" s="8" t="s">
        <v>404</v>
      </c>
      <c r="H5489" t="s">
        <v>15</v>
      </c>
      <c r="K5489" s="20">
        <v>0</v>
      </c>
      <c r="L5489" s="7">
        <v>4446434000</v>
      </c>
      <c r="M5489" s="7">
        <v>344234000</v>
      </c>
      <c r="N5489" s="7">
        <v>44793000</v>
      </c>
      <c r="O5489" s="20" t="str">
        <f t="shared" si="172"/>
        <v/>
      </c>
    </row>
    <row r="5490" spans="1:15">
      <c r="A5490" s="20" t="str">
        <f t="shared" si="173"/>
        <v>Arion banki hf.Lífeyrisauki L1</v>
      </c>
      <c r="B5490" s="20" t="str">
        <f>_xlfn.IFNA(INDEX(Listi!$AI:$AI,MATCH(C5490,Listi!$AJ:$AJ,0)),INDEX(Listi!T:T,MATCH(C5490,Listi!U:U,0)))</f>
        <v xml:space="preserve">Arion banki </v>
      </c>
      <c r="C5490" t="s">
        <v>214</v>
      </c>
      <c r="D5490" t="s">
        <v>377</v>
      </c>
      <c r="E5490" t="s">
        <v>276</v>
      </c>
      <c r="F5490" s="8" t="s">
        <v>69</v>
      </c>
      <c r="G5490" s="8" t="s">
        <v>404</v>
      </c>
      <c r="H5490" t="s">
        <v>15</v>
      </c>
      <c r="K5490" s="20">
        <v>0</v>
      </c>
      <c r="L5490" s="7">
        <v>5887942000</v>
      </c>
      <c r="M5490" s="7">
        <v>1011885000</v>
      </c>
      <c r="N5490" s="7">
        <v>34615000</v>
      </c>
      <c r="O5490" s="20" t="str">
        <f t="shared" si="172"/>
        <v/>
      </c>
    </row>
    <row r="5491" spans="1:15">
      <c r="A5491" s="20" t="str">
        <f t="shared" si="173"/>
        <v>Arion banki hf.Lífeyrisauki L2</v>
      </c>
      <c r="B5491" s="20" t="str">
        <f>_xlfn.IFNA(INDEX(Listi!$AI:$AI,MATCH(C5491,Listi!$AJ:$AJ,0)),INDEX(Listi!T:T,MATCH(C5491,Listi!U:U,0)))</f>
        <v xml:space="preserve">Arion banki </v>
      </c>
      <c r="C5491" t="s">
        <v>214</v>
      </c>
      <c r="D5491" t="s">
        <v>372</v>
      </c>
      <c r="E5491" t="s">
        <v>276</v>
      </c>
      <c r="F5491" s="8" t="s">
        <v>69</v>
      </c>
      <c r="G5491" s="8" t="s">
        <v>404</v>
      </c>
      <c r="H5491" t="s">
        <v>15</v>
      </c>
      <c r="K5491" s="20">
        <v>0</v>
      </c>
      <c r="L5491" s="7">
        <v>21366380000</v>
      </c>
      <c r="M5491" s="7">
        <v>1613513000</v>
      </c>
      <c r="N5491" s="7">
        <v>92085000</v>
      </c>
      <c r="O5491" s="20" t="str">
        <f t="shared" si="172"/>
        <v/>
      </c>
    </row>
    <row r="5492" spans="1:15">
      <c r="A5492" s="20" t="str">
        <f t="shared" si="173"/>
        <v>Arion banki hf.Lífeyrisauki L3</v>
      </c>
      <c r="B5492" s="20" t="str">
        <f>_xlfn.IFNA(INDEX(Listi!$AI:$AI,MATCH(C5492,Listi!$AJ:$AJ,0)),INDEX(Listi!T:T,MATCH(C5492,Listi!U:U,0)))</f>
        <v xml:space="preserve">Arion banki </v>
      </c>
      <c r="C5492" t="s">
        <v>214</v>
      </c>
      <c r="D5492" t="s">
        <v>371</v>
      </c>
      <c r="E5492" t="s">
        <v>276</v>
      </c>
      <c r="F5492" t="s">
        <v>69</v>
      </c>
      <c r="G5492" s="8" t="s">
        <v>404</v>
      </c>
      <c r="H5492" t="s">
        <v>15</v>
      </c>
      <c r="K5492" s="20">
        <v>0</v>
      </c>
      <c r="L5492" s="7">
        <v>29714848000</v>
      </c>
      <c r="M5492" s="7">
        <v>2122481000</v>
      </c>
      <c r="N5492" s="7">
        <v>129566000</v>
      </c>
      <c r="O5492" s="20" t="str">
        <f t="shared" si="172"/>
        <v/>
      </c>
    </row>
    <row r="5493" spans="1:15">
      <c r="A5493" s="20" t="str">
        <f t="shared" si="173"/>
        <v>Arion banki hf.Lífeyrisauki L4</v>
      </c>
      <c r="B5493" s="20" t="str">
        <f>_xlfn.IFNA(INDEX(Listi!$AI:$AI,MATCH(C5493,Listi!$AJ:$AJ,0)),INDEX(Listi!T:T,MATCH(C5493,Listi!U:U,0)))</f>
        <v xml:space="preserve">Arion banki </v>
      </c>
      <c r="C5493" t="s">
        <v>214</v>
      </c>
      <c r="D5493" t="s">
        <v>587</v>
      </c>
      <c r="E5493" t="s">
        <v>276</v>
      </c>
      <c r="F5493" t="s">
        <v>69</v>
      </c>
      <c r="G5493" s="8" t="s">
        <v>404</v>
      </c>
      <c r="H5493" t="s">
        <v>15</v>
      </c>
      <c r="K5493" s="20">
        <v>0</v>
      </c>
      <c r="L5493" s="7">
        <v>19306242000</v>
      </c>
      <c r="M5493" s="7">
        <v>1346647000</v>
      </c>
      <c r="N5493" s="7">
        <v>388052000</v>
      </c>
      <c r="O5493" s="20" t="str">
        <f t="shared" si="172"/>
        <v/>
      </c>
    </row>
    <row r="5494" spans="1:15">
      <c r="A5494" s="20" t="str">
        <f t="shared" si="173"/>
        <v>Arion banki hf.Lífeyrisauki L5</v>
      </c>
      <c r="B5494" s="20" t="str">
        <f>_xlfn.IFNA(INDEX(Listi!$AI:$AI,MATCH(C5494,Listi!$AJ:$AJ,0)),INDEX(Listi!T:T,MATCH(C5494,Listi!U:U,0)))</f>
        <v xml:space="preserve">Arion banki </v>
      </c>
      <c r="C5494" t="s">
        <v>214</v>
      </c>
      <c r="D5494" t="s">
        <v>369</v>
      </c>
      <c r="E5494" t="s">
        <v>276</v>
      </c>
      <c r="F5494" t="s">
        <v>69</v>
      </c>
      <c r="G5494" s="8" t="s">
        <v>404</v>
      </c>
      <c r="H5494" t="s">
        <v>15</v>
      </c>
      <c r="K5494" s="20">
        <v>0</v>
      </c>
      <c r="L5494" s="7">
        <v>44858554000</v>
      </c>
      <c r="M5494" s="7">
        <v>4018833000</v>
      </c>
      <c r="N5494" s="7">
        <v>933672000</v>
      </c>
      <c r="O5494" s="20" t="str">
        <f t="shared" si="172"/>
        <v/>
      </c>
    </row>
    <row r="5495" spans="1:15">
      <c r="A5495" s="20" t="str">
        <f t="shared" si="173"/>
        <v>Birta lífeyrissjóðurBlönduð leið</v>
      </c>
      <c r="B5495" s="20" t="str">
        <f>_xlfn.IFNA(INDEX(Listi!$AI:$AI,MATCH(C5495,Listi!$AJ:$AJ,0)),INDEX(Listi!T:T,MATCH(C5495,Listi!U:U,0)))</f>
        <v xml:space="preserve">Birta  </v>
      </c>
      <c r="C5495" t="s">
        <v>298</v>
      </c>
      <c r="D5495" t="s">
        <v>314</v>
      </c>
      <c r="E5495" t="s">
        <v>276</v>
      </c>
      <c r="F5495" t="s">
        <v>69</v>
      </c>
      <c r="G5495" s="8" t="s">
        <v>404</v>
      </c>
      <c r="H5495" t="s">
        <v>15</v>
      </c>
      <c r="K5495" s="20">
        <v>0</v>
      </c>
      <c r="L5495" s="7">
        <v>6929716201</v>
      </c>
      <c r="M5495" s="7">
        <v>253995298</v>
      </c>
      <c r="N5495" s="7">
        <v>139753585</v>
      </c>
      <c r="O5495" s="20" t="str">
        <f t="shared" si="172"/>
        <v/>
      </c>
    </row>
    <row r="5496" spans="1:15">
      <c r="A5496" s="20" t="str">
        <f t="shared" si="173"/>
        <v>Birta lífeyrissjóðurInnlánsleið</v>
      </c>
      <c r="B5496" s="20" t="str">
        <f>_xlfn.IFNA(INDEX(Listi!$AI:$AI,MATCH(C5496,Listi!$AJ:$AJ,0)),INDEX(Listi!T:T,MATCH(C5496,Listi!U:U,0)))</f>
        <v xml:space="preserve">Birta  </v>
      </c>
      <c r="C5496" t="s">
        <v>298</v>
      </c>
      <c r="D5496" t="s">
        <v>208</v>
      </c>
      <c r="E5496" t="s">
        <v>276</v>
      </c>
      <c r="F5496" t="s">
        <v>69</v>
      </c>
      <c r="G5496" s="8" t="s">
        <v>404</v>
      </c>
      <c r="H5496" t="s">
        <v>15</v>
      </c>
      <c r="K5496" s="20">
        <v>0</v>
      </c>
      <c r="L5496" s="7">
        <v>4108971332</v>
      </c>
      <c r="M5496" s="7">
        <v>264842424</v>
      </c>
      <c r="N5496" s="7">
        <v>174324836</v>
      </c>
      <c r="O5496" s="20" t="str">
        <f t="shared" si="172"/>
        <v/>
      </c>
    </row>
    <row r="5497" spans="1:15">
      <c r="A5497" s="20" t="str">
        <f t="shared" si="173"/>
        <v>Birta lífeyrissjóðurSamtryggingardeild</v>
      </c>
      <c r="B5497" s="20" t="str">
        <f>_xlfn.IFNA(INDEX(Listi!$AI:$AI,MATCH(C5497,Listi!$AJ:$AJ,0)),INDEX(Listi!T:T,MATCH(C5497,Listi!U:U,0)))</f>
        <v xml:space="preserve">Birta  </v>
      </c>
      <c r="C5497" t="s">
        <v>298</v>
      </c>
      <c r="D5497" t="s">
        <v>205</v>
      </c>
      <c r="E5497" t="s">
        <v>275</v>
      </c>
      <c r="F5497" t="s">
        <v>69</v>
      </c>
      <c r="G5497" s="8" t="s">
        <v>404</v>
      </c>
      <c r="H5497" t="s">
        <v>15</v>
      </c>
      <c r="K5497" s="20">
        <v>0</v>
      </c>
      <c r="L5497" s="7">
        <v>549755105944</v>
      </c>
      <c r="M5497" s="7">
        <v>18480897961</v>
      </c>
      <c r="N5497" s="7">
        <v>14075814006</v>
      </c>
      <c r="O5497" s="20" t="str">
        <f t="shared" si="172"/>
        <v/>
      </c>
    </row>
    <row r="5498" spans="1:15">
      <c r="A5498" s="20" t="str">
        <f t="shared" si="173"/>
        <v>Birta lífeyrissjóðurSkuldabréfaleið</v>
      </c>
      <c r="B5498" s="20" t="str">
        <f>_xlfn.IFNA(INDEX(Listi!$AI:$AI,MATCH(C5498,Listi!$AJ:$AJ,0)),INDEX(Listi!T:T,MATCH(C5498,Listi!U:U,0)))</f>
        <v xml:space="preserve">Birta  </v>
      </c>
      <c r="C5498" t="s">
        <v>298</v>
      </c>
      <c r="D5498" t="s">
        <v>313</v>
      </c>
      <c r="E5498" t="s">
        <v>276</v>
      </c>
      <c r="F5498" t="s">
        <v>69</v>
      </c>
      <c r="G5498" s="8" t="s">
        <v>404</v>
      </c>
      <c r="H5498" t="s">
        <v>15</v>
      </c>
      <c r="K5498" s="20">
        <v>0</v>
      </c>
      <c r="L5498" s="7">
        <v>8522374478</v>
      </c>
      <c r="M5498" s="7">
        <v>391005163</v>
      </c>
      <c r="N5498" s="7">
        <v>218104877</v>
      </c>
      <c r="O5498" s="20" t="str">
        <f t="shared" si="172"/>
        <v/>
      </c>
    </row>
    <row r="5499" spans="1:15">
      <c r="A5499" s="20" t="str">
        <f t="shared" si="173"/>
        <v>Birta lífeyrissjóðurTilgreind séreign</v>
      </c>
      <c r="B5499" s="20" t="str">
        <f>_xlfn.IFNA(INDEX(Listi!$AI:$AI,MATCH(C5499,Listi!$AJ:$AJ,0)),INDEX(Listi!T:T,MATCH(C5499,Listi!U:U,0)))</f>
        <v xml:space="preserve">Birta  </v>
      </c>
      <c r="C5499" t="s">
        <v>298</v>
      </c>
      <c r="D5499" t="s">
        <v>312</v>
      </c>
      <c r="E5499" t="s">
        <v>276</v>
      </c>
      <c r="F5499" t="s">
        <v>69</v>
      </c>
      <c r="G5499" s="8" t="s">
        <v>404</v>
      </c>
      <c r="H5499" t="s">
        <v>15</v>
      </c>
      <c r="K5499" s="20">
        <v>0</v>
      </c>
      <c r="L5499" s="7">
        <v>2234420297</v>
      </c>
      <c r="M5499" s="7">
        <v>511871981</v>
      </c>
      <c r="N5499" s="7">
        <v>36000223</v>
      </c>
      <c r="O5499" s="20" t="str">
        <f t="shared" si="172"/>
        <v/>
      </c>
    </row>
    <row r="5500" spans="1:15">
      <c r="A5500" s="20" t="str">
        <f t="shared" si="173"/>
        <v>Brú Lífeyrissjóður starfsmanna sveitarfélagaA-deild</v>
      </c>
      <c r="B5500" s="20" t="str">
        <f>_xlfn.IFNA(INDEX(Listi!$AI:$AI,MATCH(C5500,Listi!$AJ:$AJ,0)),INDEX(Listi!T:T,MATCH(C5500,Listi!U:U,0)))</f>
        <v>Brú</v>
      </c>
      <c r="C5500" t="s">
        <v>217</v>
      </c>
      <c r="D5500" t="s">
        <v>257</v>
      </c>
      <c r="E5500" t="s">
        <v>275</v>
      </c>
      <c r="F5500" t="s">
        <v>69</v>
      </c>
      <c r="G5500" s="8" t="s">
        <v>404</v>
      </c>
      <c r="H5500" t="s">
        <v>15</v>
      </c>
      <c r="K5500" s="20">
        <v>0</v>
      </c>
      <c r="L5500" s="7">
        <v>270469177889</v>
      </c>
      <c r="M5500" s="7">
        <v>13987858077</v>
      </c>
      <c r="N5500" s="7">
        <v>4793072329</v>
      </c>
      <c r="O5500" s="20" t="str">
        <f t="shared" si="172"/>
        <v/>
      </c>
    </row>
    <row r="5501" spans="1:15">
      <c r="A5501" s="20" t="str">
        <f t="shared" si="173"/>
        <v>Brú Lífeyrissjóður starfsmanna sveitarfélagaB-deild</v>
      </c>
      <c r="B5501" s="20" t="str">
        <f>_xlfn.IFNA(INDEX(Listi!$AI:$AI,MATCH(C5501,Listi!$AJ:$AJ,0)),INDEX(Listi!T:T,MATCH(C5501,Listi!U:U,0)))</f>
        <v>Brú</v>
      </c>
      <c r="C5501" t="s">
        <v>217</v>
      </c>
      <c r="D5501" t="s">
        <v>218</v>
      </c>
      <c r="E5501" t="s">
        <v>275</v>
      </c>
      <c r="F5501" t="s">
        <v>69</v>
      </c>
      <c r="G5501" s="8" t="s">
        <v>404</v>
      </c>
      <c r="H5501" t="s">
        <v>15</v>
      </c>
      <c r="K5501" s="20">
        <v>0</v>
      </c>
      <c r="L5501" s="7">
        <v>17004783831</v>
      </c>
      <c r="M5501" s="7">
        <v>119747694</v>
      </c>
      <c r="N5501" s="7">
        <v>3424817406</v>
      </c>
      <c r="O5501" s="20" t="str">
        <f t="shared" si="172"/>
        <v/>
      </c>
    </row>
    <row r="5502" spans="1:15">
      <c r="A5502" s="20" t="str">
        <f t="shared" si="173"/>
        <v>Brú Lífeyrissjóður starfsmanna sveitarfélagaV-deild</v>
      </c>
      <c r="B5502" s="20" t="str">
        <f>_xlfn.IFNA(INDEX(Listi!$AI:$AI,MATCH(C5502,Listi!$AJ:$AJ,0)),INDEX(Listi!T:T,MATCH(C5502,Listi!U:U,0)))</f>
        <v>Brú</v>
      </c>
      <c r="C5502" t="s">
        <v>217</v>
      </c>
      <c r="D5502" t="s">
        <v>219</v>
      </c>
      <c r="E5502" t="s">
        <v>275</v>
      </c>
      <c r="F5502" t="s">
        <v>69</v>
      </c>
      <c r="G5502" s="8" t="s">
        <v>404</v>
      </c>
      <c r="H5502" t="s">
        <v>15</v>
      </c>
      <c r="K5502" s="20">
        <v>0</v>
      </c>
      <c r="L5502" s="7">
        <v>54501394986</v>
      </c>
      <c r="M5502" s="7">
        <v>4188513374</v>
      </c>
      <c r="N5502" s="7">
        <v>455519059</v>
      </c>
      <c r="O5502" s="20" t="str">
        <f t="shared" si="172"/>
        <v/>
      </c>
    </row>
    <row r="5503" spans="1:15">
      <c r="A5503" s="20" t="str">
        <f t="shared" si="173"/>
        <v>Eftirlaunasj atvinnuflugmannaSamtryggingardeild</v>
      </c>
      <c r="B5503" s="20" t="str">
        <f>_xlfn.IFNA(INDEX(Listi!$AI:$AI,MATCH(C5503,Listi!$AJ:$AJ,0)),INDEX(Listi!T:T,MATCH(C5503,Listi!U:U,0)))</f>
        <v>EFÍA</v>
      </c>
      <c r="C5503" t="s">
        <v>220</v>
      </c>
      <c r="D5503" t="s">
        <v>205</v>
      </c>
      <c r="E5503" t="s">
        <v>275</v>
      </c>
      <c r="F5503" t="s">
        <v>69</v>
      </c>
      <c r="G5503" s="8" t="s">
        <v>404</v>
      </c>
      <c r="H5503" t="s">
        <v>15</v>
      </c>
      <c r="K5503" s="20">
        <v>0</v>
      </c>
      <c r="L5503" s="7">
        <v>58542663000</v>
      </c>
      <c r="M5503" s="7">
        <v>1477262000</v>
      </c>
      <c r="N5503" s="7">
        <v>1113313000</v>
      </c>
      <c r="O5503" s="20" t="str">
        <f t="shared" si="172"/>
        <v/>
      </c>
    </row>
    <row r="5504" spans="1:15">
      <c r="A5504" s="20" t="str">
        <f t="shared" si="173"/>
        <v>Festa - lífeyrissjóðurSamtryggingardeild</v>
      </c>
      <c r="B5504" s="20" t="str">
        <f>_xlfn.IFNA(INDEX(Listi!$AI:$AI,MATCH(C5504,Listi!$AJ:$AJ,0)),INDEX(Listi!T:T,MATCH(C5504,Listi!U:U,0)))</f>
        <v xml:space="preserve">Festa </v>
      </c>
      <c r="C5504" t="s">
        <v>221</v>
      </c>
      <c r="D5504" t="s">
        <v>205</v>
      </c>
      <c r="E5504" t="s">
        <v>275</v>
      </c>
      <c r="F5504" t="s">
        <v>69</v>
      </c>
      <c r="G5504" s="8" t="s">
        <v>404</v>
      </c>
      <c r="H5504" t="s">
        <v>15</v>
      </c>
      <c r="K5504" s="20">
        <v>0</v>
      </c>
      <c r="L5504" s="7">
        <v>246318113722</v>
      </c>
      <c r="M5504" s="7">
        <v>11138196907</v>
      </c>
      <c r="N5504" s="7">
        <v>5180938287</v>
      </c>
      <c r="O5504" s="20" t="str">
        <f t="shared" si="172"/>
        <v/>
      </c>
    </row>
    <row r="5505" spans="1:15">
      <c r="A5505" s="20" t="str">
        <f t="shared" si="173"/>
        <v>Festa - lífeyrissjóðurSparnaðarleið I</v>
      </c>
      <c r="B5505" s="20" t="str">
        <f>_xlfn.IFNA(INDEX(Listi!$AI:$AI,MATCH(C5505,Listi!$AJ:$AJ,0)),INDEX(Listi!T:T,MATCH(C5505,Listi!U:U,0)))</f>
        <v xml:space="preserve">Festa </v>
      </c>
      <c r="C5505" t="s">
        <v>221</v>
      </c>
      <c r="D5505" t="s">
        <v>464</v>
      </c>
      <c r="E5505" t="s">
        <v>276</v>
      </c>
      <c r="F5505" t="s">
        <v>69</v>
      </c>
      <c r="G5505" s="8" t="s">
        <v>404</v>
      </c>
      <c r="H5505" t="s">
        <v>15</v>
      </c>
      <c r="K5505" s="20">
        <v>0</v>
      </c>
      <c r="L5505" s="7">
        <v>75585319</v>
      </c>
      <c r="M5505" s="7">
        <v>37671409</v>
      </c>
      <c r="N5505" s="7">
        <v>2063969</v>
      </c>
      <c r="O5505" s="20" t="str">
        <f t="shared" si="172"/>
        <v/>
      </c>
    </row>
    <row r="5506" spans="1:15">
      <c r="A5506" s="20" t="str">
        <f t="shared" si="173"/>
        <v>Festa - lífeyrissjóðurSparnaðarleið II</v>
      </c>
      <c r="B5506" s="20" t="str">
        <f>_xlfn.IFNA(INDEX(Listi!$AI:$AI,MATCH(C5506,Listi!$AJ:$AJ,0)),INDEX(Listi!T:T,MATCH(C5506,Listi!U:U,0)))</f>
        <v xml:space="preserve">Festa </v>
      </c>
      <c r="C5506" t="s">
        <v>221</v>
      </c>
      <c r="D5506" t="s">
        <v>388</v>
      </c>
      <c r="E5506" t="s">
        <v>276</v>
      </c>
      <c r="F5506" t="s">
        <v>69</v>
      </c>
      <c r="G5506" s="8" t="s">
        <v>404</v>
      </c>
      <c r="H5506" t="s">
        <v>15</v>
      </c>
      <c r="K5506" s="20">
        <v>0</v>
      </c>
      <c r="L5506" s="7">
        <v>1113180693</v>
      </c>
      <c r="M5506" s="7">
        <v>134564310</v>
      </c>
      <c r="N5506" s="7">
        <v>19363084</v>
      </c>
      <c r="O5506" s="20" t="str">
        <f t="shared" ref="O5506:O5569" si="174">IFERROR(VLOOKUP(F5506,EhLykill,3,FALSE),"")</f>
        <v/>
      </c>
    </row>
    <row r="5507" spans="1:15">
      <c r="A5507" s="20" t="str">
        <f t="shared" si="173"/>
        <v>Frjálsi lífeyrissjóðurinnDeild/leið I</v>
      </c>
      <c r="B5507" s="20" t="str">
        <f>_xlfn.IFNA(INDEX(Listi!$AI:$AI,MATCH(C5507,Listi!$AJ:$AJ,0)),INDEX(Listi!T:T,MATCH(C5507,Listi!U:U,0)))</f>
        <v xml:space="preserve">Frjálsi </v>
      </c>
      <c r="C5507" t="s">
        <v>222</v>
      </c>
      <c r="D5507" t="s">
        <v>223</v>
      </c>
      <c r="E5507" t="s">
        <v>276</v>
      </c>
      <c r="F5507" t="s">
        <v>69</v>
      </c>
      <c r="G5507" s="8" t="s">
        <v>404</v>
      </c>
      <c r="H5507" t="s">
        <v>15</v>
      </c>
      <c r="K5507" s="20">
        <v>0</v>
      </c>
      <c r="L5507" s="7">
        <v>199278730000</v>
      </c>
      <c r="M5507" s="7">
        <v>10813020000</v>
      </c>
      <c r="N5507" s="7">
        <v>2178012000</v>
      </c>
      <c r="O5507" s="20" t="str">
        <f t="shared" si="174"/>
        <v/>
      </c>
    </row>
    <row r="5508" spans="1:15">
      <c r="A5508" s="20" t="str">
        <f t="shared" si="173"/>
        <v>Frjálsi lífeyrissjóðurinnDeild/leið II</v>
      </c>
      <c r="B5508" s="20" t="str">
        <f>_xlfn.IFNA(INDEX(Listi!$AI:$AI,MATCH(C5508,Listi!$AJ:$AJ,0)),INDEX(Listi!T:T,MATCH(C5508,Listi!U:U,0)))</f>
        <v xml:space="preserve">Frjálsi </v>
      </c>
      <c r="C5508" t="s">
        <v>222</v>
      </c>
      <c r="D5508" t="s">
        <v>224</v>
      </c>
      <c r="E5508" t="s">
        <v>276</v>
      </c>
      <c r="F5508" t="s">
        <v>69</v>
      </c>
      <c r="G5508" s="8" t="s">
        <v>404</v>
      </c>
      <c r="H5508" t="s">
        <v>15</v>
      </c>
      <c r="K5508" s="20">
        <v>0</v>
      </c>
      <c r="L5508" s="7">
        <v>29681370000</v>
      </c>
      <c r="M5508" s="7">
        <v>1864883000</v>
      </c>
      <c r="N5508" s="7">
        <v>401735000</v>
      </c>
      <c r="O5508" s="20" t="str">
        <f t="shared" si="174"/>
        <v/>
      </c>
    </row>
    <row r="5509" spans="1:15">
      <c r="A5509" s="20" t="str">
        <f t="shared" si="173"/>
        <v>Frjálsi lífeyrissjóðurinnDeild/leið III</v>
      </c>
      <c r="B5509" s="20" t="str">
        <f>_xlfn.IFNA(INDEX(Listi!$AI:$AI,MATCH(C5509,Listi!$AJ:$AJ,0)),INDEX(Listi!T:T,MATCH(C5509,Listi!U:U,0)))</f>
        <v xml:space="preserve">Frjálsi </v>
      </c>
      <c r="C5509" t="s">
        <v>222</v>
      </c>
      <c r="D5509" t="s">
        <v>225</v>
      </c>
      <c r="E5509" t="s">
        <v>276</v>
      </c>
      <c r="F5509" t="s">
        <v>69</v>
      </c>
      <c r="G5509" s="8" t="s">
        <v>404</v>
      </c>
      <c r="H5509" t="s">
        <v>15</v>
      </c>
      <c r="K5509" s="20">
        <v>0</v>
      </c>
      <c r="L5509" s="7">
        <v>43554797000</v>
      </c>
      <c r="M5509" s="7">
        <v>2564479000</v>
      </c>
      <c r="N5509" s="7">
        <v>1456678000</v>
      </c>
      <c r="O5509" s="20" t="str">
        <f t="shared" si="174"/>
        <v/>
      </c>
    </row>
    <row r="5510" spans="1:15">
      <c r="A5510" s="20" t="str">
        <f t="shared" si="173"/>
        <v>Frjálsi lífeyrissjóðurinnFrjálsi Áhætta</v>
      </c>
      <c r="B5510" s="20" t="str">
        <f>_xlfn.IFNA(INDEX(Listi!$AI:$AI,MATCH(C5510,Listi!$AJ:$AJ,0)),INDEX(Listi!T:T,MATCH(C5510,Listi!U:U,0)))</f>
        <v xml:space="preserve">Frjálsi </v>
      </c>
      <c r="C5510" t="s">
        <v>222</v>
      </c>
      <c r="D5510" t="s">
        <v>226</v>
      </c>
      <c r="E5510" t="s">
        <v>276</v>
      </c>
      <c r="F5510" t="s">
        <v>69</v>
      </c>
      <c r="G5510" s="8" t="s">
        <v>404</v>
      </c>
      <c r="H5510" t="s">
        <v>15</v>
      </c>
      <c r="K5510" s="20">
        <v>0</v>
      </c>
      <c r="L5510" s="7">
        <v>2707615000</v>
      </c>
      <c r="M5510" s="7">
        <v>335331000</v>
      </c>
      <c r="N5510" s="7">
        <v>1872000</v>
      </c>
      <c r="O5510" s="20" t="str">
        <f t="shared" si="174"/>
        <v/>
      </c>
    </row>
    <row r="5511" spans="1:15">
      <c r="A5511" s="20" t="str">
        <f t="shared" si="173"/>
        <v>Frjálsi lífeyrissjóðurinnSameiginleg deild</v>
      </c>
      <c r="B5511" s="20" t="str">
        <f>_xlfn.IFNA(INDEX(Listi!$AI:$AI,MATCH(C5511,Listi!$AJ:$AJ,0)),INDEX(Listi!T:T,MATCH(C5511,Listi!U:U,0)))</f>
        <v xml:space="preserve">Frjálsi </v>
      </c>
      <c r="C5511" t="s">
        <v>222</v>
      </c>
      <c r="D5511" t="s">
        <v>311</v>
      </c>
      <c r="E5511" t="s">
        <v>276</v>
      </c>
      <c r="F5511" t="s">
        <v>69</v>
      </c>
      <c r="G5511" s="8" t="s">
        <v>404</v>
      </c>
      <c r="H5511" t="s">
        <v>15</v>
      </c>
      <c r="K5511" s="20">
        <v>100</v>
      </c>
      <c r="L5511" s="7">
        <v>0</v>
      </c>
      <c r="M5511" s="7">
        <v>0</v>
      </c>
      <c r="N5511" s="7">
        <v>0</v>
      </c>
      <c r="O5511" s="20" t="str">
        <f t="shared" si="174"/>
        <v/>
      </c>
    </row>
    <row r="5512" spans="1:15">
      <c r="A5512" s="20" t="str">
        <f t="shared" si="173"/>
        <v>Frjálsi lífeyrissjóðurinnSamtryggingardeild</v>
      </c>
      <c r="B5512" s="20" t="str">
        <f>_xlfn.IFNA(INDEX(Listi!$AI:$AI,MATCH(C5512,Listi!$AJ:$AJ,0)),INDEX(Listi!T:T,MATCH(C5512,Listi!U:U,0)))</f>
        <v xml:space="preserve">Frjálsi </v>
      </c>
      <c r="C5512" t="s">
        <v>222</v>
      </c>
      <c r="D5512" t="s">
        <v>205</v>
      </c>
      <c r="E5512" t="s">
        <v>275</v>
      </c>
      <c r="F5512" t="s">
        <v>69</v>
      </c>
      <c r="G5512" s="8" t="s">
        <v>404</v>
      </c>
      <c r="H5512" t="s">
        <v>15</v>
      </c>
      <c r="K5512" s="20">
        <v>0</v>
      </c>
      <c r="L5512" s="7">
        <v>127148465000</v>
      </c>
      <c r="M5512" s="7">
        <v>7524433000</v>
      </c>
      <c r="N5512" s="7">
        <v>1254273000</v>
      </c>
      <c r="O5512" s="20" t="str">
        <f t="shared" si="174"/>
        <v/>
      </c>
    </row>
    <row r="5513" spans="1:15">
      <c r="A5513" s="20" t="str">
        <f t="shared" si="173"/>
        <v>Gildi - lífeyrissjóðurFramtíðarsýn 1</v>
      </c>
      <c r="B5513" s="20" t="str">
        <f>_xlfn.IFNA(INDEX(Listi!$AI:$AI,MATCH(C5513,Listi!$AJ:$AJ,0)),INDEX(Listi!T:T,MATCH(C5513,Listi!U:U,0)))</f>
        <v xml:space="preserve">Gildi  </v>
      </c>
      <c r="C5513" t="s">
        <v>227</v>
      </c>
      <c r="D5513" t="s">
        <v>373</v>
      </c>
      <c r="E5513" t="s">
        <v>276</v>
      </c>
      <c r="F5513" t="s">
        <v>69</v>
      </c>
      <c r="G5513" s="8" t="s">
        <v>404</v>
      </c>
      <c r="H5513" t="s">
        <v>15</v>
      </c>
      <c r="K5513" s="20">
        <v>0</v>
      </c>
      <c r="L5513" s="7">
        <v>3223959491</v>
      </c>
      <c r="M5513" s="7">
        <v>185065371</v>
      </c>
      <c r="N5513" s="7">
        <v>99697779</v>
      </c>
      <c r="O5513" s="20" t="str">
        <f t="shared" si="174"/>
        <v/>
      </c>
    </row>
    <row r="5514" spans="1:15">
      <c r="A5514" s="20" t="str">
        <f t="shared" si="173"/>
        <v>Gildi - lífeyrissjóðurFramtíðarsýn 2</v>
      </c>
      <c r="B5514" s="20" t="str">
        <f>_xlfn.IFNA(INDEX(Listi!$AI:$AI,MATCH(C5514,Listi!$AJ:$AJ,0)),INDEX(Listi!T:T,MATCH(C5514,Listi!U:U,0)))</f>
        <v xml:space="preserve">Gildi  </v>
      </c>
      <c r="C5514" t="s">
        <v>227</v>
      </c>
      <c r="D5514" t="s">
        <v>374</v>
      </c>
      <c r="E5514" t="s">
        <v>276</v>
      </c>
      <c r="F5514" t="s">
        <v>69</v>
      </c>
      <c r="G5514" s="8" t="s">
        <v>404</v>
      </c>
      <c r="H5514" t="s">
        <v>15</v>
      </c>
      <c r="K5514" s="20">
        <v>0</v>
      </c>
      <c r="L5514" s="7">
        <v>3172355810</v>
      </c>
      <c r="M5514" s="7">
        <v>227598529</v>
      </c>
      <c r="N5514" s="7">
        <v>70042741</v>
      </c>
      <c r="O5514" s="20" t="str">
        <f t="shared" si="174"/>
        <v/>
      </c>
    </row>
    <row r="5515" spans="1:15">
      <c r="A5515" s="20" t="str">
        <f t="shared" si="173"/>
        <v>Gildi - lífeyrissjóðurFramtíðarsýn 3</v>
      </c>
      <c r="B5515" s="20" t="str">
        <f>_xlfn.IFNA(INDEX(Listi!$AI:$AI,MATCH(C5515,Listi!$AJ:$AJ,0)),INDEX(Listi!T:T,MATCH(C5515,Listi!U:U,0)))</f>
        <v xml:space="preserve">Gildi  </v>
      </c>
      <c r="C5515" t="s">
        <v>227</v>
      </c>
      <c r="D5515" t="s">
        <v>380</v>
      </c>
      <c r="E5515" t="s">
        <v>276</v>
      </c>
      <c r="F5515" t="s">
        <v>69</v>
      </c>
      <c r="G5515" s="8" t="s">
        <v>404</v>
      </c>
      <c r="H5515" t="s">
        <v>15</v>
      </c>
      <c r="K5515" s="20">
        <v>0</v>
      </c>
      <c r="L5515" s="7">
        <v>1220667693</v>
      </c>
      <c r="M5515" s="7">
        <v>206427664</v>
      </c>
      <c r="N5515" s="7">
        <v>61376636</v>
      </c>
      <c r="O5515" s="20" t="str">
        <f t="shared" si="174"/>
        <v/>
      </c>
    </row>
    <row r="5516" spans="1:15">
      <c r="A5516" s="20" t="str">
        <f t="shared" ref="A5516:A5579" si="175">CONCATENATE(C5516,D5516)</f>
        <v>Gildi - lífeyrissjóðurSamtryggingardeild</v>
      </c>
      <c r="B5516" s="20" t="str">
        <f>_xlfn.IFNA(INDEX(Listi!$AI:$AI,MATCH(C5516,Listi!$AJ:$AJ,0)),INDEX(Listi!T:T,MATCH(C5516,Listi!U:U,0)))</f>
        <v xml:space="preserve">Gildi  </v>
      </c>
      <c r="C5516" t="s">
        <v>227</v>
      </c>
      <c r="D5516" t="s">
        <v>205</v>
      </c>
      <c r="E5516" t="s">
        <v>275</v>
      </c>
      <c r="F5516" t="s">
        <v>69</v>
      </c>
      <c r="G5516" s="8" t="s">
        <v>404</v>
      </c>
      <c r="H5516" t="s">
        <v>15</v>
      </c>
      <c r="K5516" s="20">
        <v>0</v>
      </c>
      <c r="L5516" s="7">
        <v>908474103084</v>
      </c>
      <c r="M5516" s="7">
        <v>33404441428</v>
      </c>
      <c r="N5516" s="7">
        <v>20772915594</v>
      </c>
      <c r="O5516" s="20" t="str">
        <f t="shared" si="174"/>
        <v/>
      </c>
    </row>
    <row r="5517" spans="1:15">
      <c r="A5517" s="20" t="str">
        <f t="shared" si="175"/>
        <v>Íslandsbanki hf.Erlend verðbréf</v>
      </c>
      <c r="B5517" s="20" t="str">
        <f>_xlfn.IFNA(INDEX(Listi!$AI:$AI,MATCH(C5517,Listi!$AJ:$AJ,0)),INDEX(Listi!T:T,MATCH(C5517,Listi!U:U,0)))</f>
        <v>Íslandsbanki</v>
      </c>
      <c r="C5517" t="s">
        <v>228</v>
      </c>
      <c r="D5517" t="s">
        <v>229</v>
      </c>
      <c r="E5517" t="s">
        <v>276</v>
      </c>
      <c r="F5517" t="s">
        <v>69</v>
      </c>
      <c r="G5517" s="8" t="s">
        <v>404</v>
      </c>
      <c r="H5517" t="s">
        <v>15</v>
      </c>
      <c r="K5517" s="189">
        <v>1.1200000000000001</v>
      </c>
      <c r="L5517" s="7">
        <v>1602556114</v>
      </c>
      <c r="M5517" s="7">
        <v>15640340</v>
      </c>
      <c r="N5517" s="7">
        <v>15279587</v>
      </c>
      <c r="O5517" s="20" t="str">
        <f t="shared" si="174"/>
        <v/>
      </c>
    </row>
    <row r="5518" spans="1:15">
      <c r="A5518" s="20" t="str">
        <f t="shared" si="175"/>
        <v>Íslandsbanki hf.Húsnæðisleið</v>
      </c>
      <c r="B5518" s="20" t="str">
        <f>_xlfn.IFNA(INDEX(Listi!$AI:$AI,MATCH(C5518,Listi!$AJ:$AJ,0)),INDEX(Listi!T:T,MATCH(C5518,Listi!U:U,0)))</f>
        <v>Íslandsbanki</v>
      </c>
      <c r="C5518" t="s">
        <v>228</v>
      </c>
      <c r="D5518" t="s">
        <v>307</v>
      </c>
      <c r="E5518" t="s">
        <v>276</v>
      </c>
      <c r="F5518" t="s">
        <v>69</v>
      </c>
      <c r="G5518" s="8" t="s">
        <v>404</v>
      </c>
      <c r="H5518" t="s">
        <v>15</v>
      </c>
      <c r="K5518" s="20">
        <v>21.73</v>
      </c>
      <c r="L5518" s="7">
        <v>2334808209</v>
      </c>
      <c r="M5518" s="7">
        <v>1128225985</v>
      </c>
      <c r="N5518" s="7">
        <v>7159457</v>
      </c>
      <c r="O5518" s="20" t="str">
        <f t="shared" si="174"/>
        <v/>
      </c>
    </row>
    <row r="5519" spans="1:15">
      <c r="A5519" s="20" t="str">
        <f t="shared" si="175"/>
        <v>Íslandsbanki hf.Lífeyrisreikningur-óverðtryggður</v>
      </c>
      <c r="B5519" s="20" t="str">
        <f>_xlfn.IFNA(INDEX(Listi!$AI:$AI,MATCH(C5519,Listi!$AJ:$AJ,0)),INDEX(Listi!T:T,MATCH(C5519,Listi!U:U,0)))</f>
        <v>Íslandsbanki</v>
      </c>
      <c r="C5519" t="s">
        <v>228</v>
      </c>
      <c r="D5519" t="s">
        <v>231</v>
      </c>
      <c r="E5519" t="s">
        <v>276</v>
      </c>
      <c r="F5519" t="s">
        <v>69</v>
      </c>
      <c r="G5519" s="8" t="s">
        <v>404</v>
      </c>
      <c r="H5519" t="s">
        <v>15</v>
      </c>
      <c r="K5519" s="20">
        <v>0</v>
      </c>
      <c r="L5519" s="7">
        <v>2506311736</v>
      </c>
      <c r="M5519" s="7">
        <v>879015901</v>
      </c>
      <c r="N5519" s="7">
        <v>95740979</v>
      </c>
      <c r="O5519" s="20" t="str">
        <f t="shared" si="174"/>
        <v/>
      </c>
    </row>
    <row r="5520" spans="1:15">
      <c r="A5520" s="20" t="str">
        <f t="shared" si="175"/>
        <v>Íslandsbanki hf.Lífeyrisreikningur-verðtryggður</v>
      </c>
      <c r="B5520" s="20" t="str">
        <f>_xlfn.IFNA(INDEX(Listi!$AI:$AI,MATCH(C5520,Listi!$AJ:$AJ,0)),INDEX(Listi!T:T,MATCH(C5520,Listi!U:U,0)))</f>
        <v>Íslandsbanki</v>
      </c>
      <c r="C5520" t="s">
        <v>228</v>
      </c>
      <c r="D5520" t="s">
        <v>232</v>
      </c>
      <c r="E5520" t="s">
        <v>276</v>
      </c>
      <c r="F5520" t="s">
        <v>69</v>
      </c>
      <c r="G5520" s="8" t="s">
        <v>404</v>
      </c>
      <c r="H5520" t="s">
        <v>15</v>
      </c>
      <c r="K5520" s="20">
        <v>0</v>
      </c>
      <c r="L5520" s="7">
        <v>35933944171</v>
      </c>
      <c r="M5520" s="7">
        <v>3575627585</v>
      </c>
      <c r="N5520" s="7">
        <v>973599891</v>
      </c>
      <c r="O5520" s="20" t="str">
        <f t="shared" si="174"/>
        <v/>
      </c>
    </row>
    <row r="5521" spans="1:15">
      <c r="A5521" s="20" t="str">
        <f t="shared" si="175"/>
        <v>Íslandsbanki hf.Löng ríkisskuldabréf</v>
      </c>
      <c r="B5521" s="20" t="str">
        <f>_xlfn.IFNA(INDEX(Listi!$AI:$AI,MATCH(C5521,Listi!$AJ:$AJ,0)),INDEX(Listi!T:T,MATCH(C5521,Listi!U:U,0)))</f>
        <v>Íslandsbanki</v>
      </c>
      <c r="C5521" t="s">
        <v>228</v>
      </c>
      <c r="D5521" t="s">
        <v>233</v>
      </c>
      <c r="E5521" t="s">
        <v>276</v>
      </c>
      <c r="F5521" t="s">
        <v>69</v>
      </c>
      <c r="G5521" s="8" t="s">
        <v>404</v>
      </c>
      <c r="H5521" t="s">
        <v>15</v>
      </c>
      <c r="K5521" s="190">
        <v>2.39</v>
      </c>
      <c r="L5521" s="7">
        <v>753232602</v>
      </c>
      <c r="M5521" s="7">
        <v>52540738</v>
      </c>
      <c r="N5521" s="7">
        <v>25520229</v>
      </c>
      <c r="O5521" s="20" t="str">
        <f t="shared" si="174"/>
        <v/>
      </c>
    </row>
    <row r="5522" spans="1:15">
      <c r="A5522" s="20" t="str">
        <f t="shared" si="175"/>
        <v>Íslandsbanki hf.Stýring A</v>
      </c>
      <c r="B5522" s="20" t="str">
        <f>_xlfn.IFNA(INDEX(Listi!$AI:$AI,MATCH(C5522,Listi!$AJ:$AJ,0)),INDEX(Listi!T:T,MATCH(C5522,Listi!U:U,0)))</f>
        <v>Íslandsbanki</v>
      </c>
      <c r="C5522" t="s">
        <v>228</v>
      </c>
      <c r="D5522" t="s">
        <v>234</v>
      </c>
      <c r="E5522" t="s">
        <v>276</v>
      </c>
      <c r="F5522" t="s">
        <v>69</v>
      </c>
      <c r="G5522" s="8" t="s">
        <v>404</v>
      </c>
      <c r="H5522" t="s">
        <v>15</v>
      </c>
      <c r="K5522" s="190">
        <v>2.77</v>
      </c>
      <c r="L5522" s="7">
        <v>4133723797</v>
      </c>
      <c r="M5522" s="7">
        <v>215966902</v>
      </c>
      <c r="N5522" s="7">
        <v>124877843</v>
      </c>
      <c r="O5522" s="20" t="str">
        <f t="shared" si="174"/>
        <v/>
      </c>
    </row>
    <row r="5523" spans="1:15">
      <c r="A5523" s="20" t="str">
        <f t="shared" si="175"/>
        <v>Íslandsbanki hf.Stýring B</v>
      </c>
      <c r="B5523" s="20" t="str">
        <f>_xlfn.IFNA(INDEX(Listi!$AI:$AI,MATCH(C5523,Listi!$AJ:$AJ,0)),INDEX(Listi!T:T,MATCH(C5523,Listi!U:U,0)))</f>
        <v>Íslandsbanki</v>
      </c>
      <c r="C5523" t="s">
        <v>228</v>
      </c>
      <c r="D5523" t="s">
        <v>235</v>
      </c>
      <c r="E5523" t="s">
        <v>276</v>
      </c>
      <c r="F5523" t="s">
        <v>69</v>
      </c>
      <c r="G5523" s="8" t="s">
        <v>404</v>
      </c>
      <c r="H5523" t="s">
        <v>15</v>
      </c>
      <c r="K5523" s="190">
        <v>3.19</v>
      </c>
      <c r="L5523" s="7">
        <v>5860247393</v>
      </c>
      <c r="M5523" s="7">
        <v>508591885</v>
      </c>
      <c r="N5523" s="7">
        <v>77897125</v>
      </c>
      <c r="O5523" s="20" t="str">
        <f t="shared" si="174"/>
        <v/>
      </c>
    </row>
    <row r="5524" spans="1:15">
      <c r="A5524" s="20" t="str">
        <f t="shared" si="175"/>
        <v>Íslandsbanki hf.Stýring C</v>
      </c>
      <c r="B5524" s="20" t="str">
        <f>_xlfn.IFNA(INDEX(Listi!$AI:$AI,MATCH(C5524,Listi!$AJ:$AJ,0)),INDEX(Listi!T:T,MATCH(C5524,Listi!U:U,0)))</f>
        <v>Íslandsbanki</v>
      </c>
      <c r="C5524" t="s">
        <v>228</v>
      </c>
      <c r="D5524" t="s">
        <v>236</v>
      </c>
      <c r="E5524" t="s">
        <v>276</v>
      </c>
      <c r="F5524" t="s">
        <v>69</v>
      </c>
      <c r="G5524" s="8" t="s">
        <v>404</v>
      </c>
      <c r="H5524" t="s">
        <v>15</v>
      </c>
      <c r="K5524" s="190">
        <v>1.88</v>
      </c>
      <c r="L5524" s="7">
        <v>8014427899</v>
      </c>
      <c r="M5524" s="7">
        <v>751053797</v>
      </c>
      <c r="N5524" s="7">
        <v>58531298</v>
      </c>
      <c r="O5524" s="20" t="str">
        <f t="shared" si="174"/>
        <v/>
      </c>
    </row>
    <row r="5525" spans="1:15">
      <c r="A5525" s="20" t="str">
        <f t="shared" si="175"/>
        <v>Íslandsbanki hf.Stýring D</v>
      </c>
      <c r="B5525" s="20" t="str">
        <f>_xlfn.IFNA(INDEX(Listi!$AI:$AI,MATCH(C5525,Listi!$AJ:$AJ,0)),INDEX(Listi!T:T,MATCH(C5525,Listi!U:U,0)))</f>
        <v>Íslandsbanki</v>
      </c>
      <c r="C5525" t="s">
        <v>228</v>
      </c>
      <c r="D5525" t="s">
        <v>237</v>
      </c>
      <c r="E5525" t="s">
        <v>276</v>
      </c>
      <c r="F5525" t="s">
        <v>69</v>
      </c>
      <c r="G5525" s="8" t="s">
        <v>404</v>
      </c>
      <c r="H5525" t="s">
        <v>15</v>
      </c>
      <c r="K5525" s="190">
        <v>3.75</v>
      </c>
      <c r="L5525" s="7">
        <v>5826614423</v>
      </c>
      <c r="M5525" s="7">
        <v>1371163557</v>
      </c>
      <c r="N5525" s="7">
        <v>36861109</v>
      </c>
      <c r="O5525" s="20" t="str">
        <f t="shared" si="174"/>
        <v/>
      </c>
    </row>
    <row r="5526" spans="1:15">
      <c r="A5526" s="20" t="str">
        <f t="shared" si="175"/>
        <v>Íslandsbanki hf.Stýring E</v>
      </c>
      <c r="B5526" s="20" t="str">
        <f>_xlfn.IFNA(INDEX(Listi!$AI:$AI,MATCH(C5526,Listi!$AJ:$AJ,0)),INDEX(Listi!T:T,MATCH(C5526,Listi!U:U,0)))</f>
        <v>Íslandsbanki</v>
      </c>
      <c r="C5526" t="s">
        <v>228</v>
      </c>
      <c r="D5526" t="s">
        <v>580</v>
      </c>
      <c r="E5526" t="s">
        <v>276</v>
      </c>
      <c r="F5526" s="8" t="s">
        <v>69</v>
      </c>
      <c r="G5526" s="8" t="s">
        <v>404</v>
      </c>
      <c r="H5526" t="s">
        <v>15</v>
      </c>
      <c r="K5526" s="190">
        <v>2.41</v>
      </c>
      <c r="L5526" s="7">
        <v>99567247</v>
      </c>
      <c r="M5526" s="7">
        <v>7691901</v>
      </c>
      <c r="N5526" s="7">
        <v>670647</v>
      </c>
      <c r="O5526" s="20" t="str">
        <f t="shared" si="174"/>
        <v/>
      </c>
    </row>
    <row r="5527" spans="1:15">
      <c r="A5527" s="20" t="str">
        <f t="shared" si="175"/>
        <v>Íslenski lífeyrissjóðurinnLíf 1</v>
      </c>
      <c r="B5527" s="20" t="str">
        <f>_xlfn.IFNA(INDEX(Listi!$AI:$AI,MATCH(C5527,Listi!$AJ:$AJ,0)),INDEX(Listi!T:T,MATCH(C5527,Listi!U:U,0)))</f>
        <v xml:space="preserve">Íslenski  </v>
      </c>
      <c r="C5527" t="s">
        <v>238</v>
      </c>
      <c r="D5527" t="s">
        <v>239</v>
      </c>
      <c r="E5527" t="s">
        <v>276</v>
      </c>
      <c r="F5527" s="8" t="s">
        <v>69</v>
      </c>
      <c r="G5527" s="8" t="s">
        <v>404</v>
      </c>
      <c r="H5527" t="s">
        <v>15</v>
      </c>
      <c r="K5527" s="20">
        <v>0</v>
      </c>
      <c r="L5527" s="7">
        <v>34645188332</v>
      </c>
      <c r="M5527" s="7">
        <v>5859453012</v>
      </c>
      <c r="N5527" s="7">
        <v>977930648</v>
      </c>
      <c r="O5527" s="20" t="str">
        <f t="shared" si="174"/>
        <v/>
      </c>
    </row>
    <row r="5528" spans="1:15">
      <c r="A5528" s="20" t="str">
        <f t="shared" si="175"/>
        <v>Íslenski lífeyrissjóðurinnLíf 2</v>
      </c>
      <c r="B5528" s="20" t="str">
        <f>_xlfn.IFNA(INDEX(Listi!$AI:$AI,MATCH(C5528,Listi!$AJ:$AJ,0)),INDEX(Listi!T:T,MATCH(C5528,Listi!U:U,0)))</f>
        <v xml:space="preserve">Íslenski  </v>
      </c>
      <c r="C5528" t="s">
        <v>238</v>
      </c>
      <c r="D5528" t="s">
        <v>240</v>
      </c>
      <c r="E5528" t="s">
        <v>276</v>
      </c>
      <c r="F5528" s="8" t="s">
        <v>69</v>
      </c>
      <c r="G5528" s="8" t="s">
        <v>404</v>
      </c>
      <c r="H5528" t="s">
        <v>15</v>
      </c>
      <c r="K5528" s="20">
        <v>0</v>
      </c>
      <c r="L5528" s="7">
        <v>31029129445</v>
      </c>
      <c r="M5528" s="7">
        <v>2139527304</v>
      </c>
      <c r="N5528" s="7">
        <v>531278955</v>
      </c>
      <c r="O5528" s="20" t="str">
        <f t="shared" si="174"/>
        <v/>
      </c>
    </row>
    <row r="5529" spans="1:15">
      <c r="A5529" s="20" t="str">
        <f t="shared" si="175"/>
        <v>Íslenski lífeyrissjóðurinnLíf 3</v>
      </c>
      <c r="B5529" s="20" t="str">
        <f>_xlfn.IFNA(INDEX(Listi!$AI:$AI,MATCH(C5529,Listi!$AJ:$AJ,0)),INDEX(Listi!T:T,MATCH(C5529,Listi!U:U,0)))</f>
        <v xml:space="preserve">Íslenski  </v>
      </c>
      <c r="C5529" t="s">
        <v>238</v>
      </c>
      <c r="D5529" t="s">
        <v>241</v>
      </c>
      <c r="E5529" t="s">
        <v>276</v>
      </c>
      <c r="F5529" s="8" t="s">
        <v>69</v>
      </c>
      <c r="G5529" s="8" t="s">
        <v>404</v>
      </c>
      <c r="H5529" t="s">
        <v>15</v>
      </c>
      <c r="K5529" s="20">
        <v>0</v>
      </c>
      <c r="L5529" s="7">
        <v>26552298455</v>
      </c>
      <c r="M5529" s="7">
        <v>1349981892</v>
      </c>
      <c r="N5529" s="7">
        <v>474868471</v>
      </c>
      <c r="O5529" s="20" t="str">
        <f t="shared" si="174"/>
        <v/>
      </c>
    </row>
    <row r="5530" spans="1:15">
      <c r="A5530" s="20" t="str">
        <f t="shared" si="175"/>
        <v>Íslenski lífeyrissjóðurinnLíf 4</v>
      </c>
      <c r="B5530" s="20" t="str">
        <f>_xlfn.IFNA(INDEX(Listi!$AI:$AI,MATCH(C5530,Listi!$AJ:$AJ,0)),INDEX(Listi!T:T,MATCH(C5530,Listi!U:U,0)))</f>
        <v xml:space="preserve">Íslenski  </v>
      </c>
      <c r="C5530" t="s">
        <v>238</v>
      </c>
      <c r="D5530" t="s">
        <v>242</v>
      </c>
      <c r="E5530" t="s">
        <v>276</v>
      </c>
      <c r="F5530" s="8" t="s">
        <v>69</v>
      </c>
      <c r="G5530" s="8" t="s">
        <v>404</v>
      </c>
      <c r="H5530" t="s">
        <v>15</v>
      </c>
      <c r="K5530" s="20">
        <v>0</v>
      </c>
      <c r="L5530" s="7">
        <v>15323468197</v>
      </c>
      <c r="M5530" s="7">
        <v>592019313</v>
      </c>
      <c r="N5530" s="7">
        <v>649721424</v>
      </c>
      <c r="O5530" s="20" t="str">
        <f t="shared" si="174"/>
        <v/>
      </c>
    </row>
    <row r="5531" spans="1:15">
      <c r="A5531" s="20" t="str">
        <f t="shared" si="175"/>
        <v>Íslenski lífeyrissjóðurinnSamtryggingardeild</v>
      </c>
      <c r="B5531" s="20" t="str">
        <f>_xlfn.IFNA(INDEX(Listi!$AI:$AI,MATCH(C5531,Listi!$AJ:$AJ,0)),INDEX(Listi!T:T,MATCH(C5531,Listi!U:U,0)))</f>
        <v xml:space="preserve">Íslenski  </v>
      </c>
      <c r="C5531" t="s">
        <v>238</v>
      </c>
      <c r="D5531" t="s">
        <v>205</v>
      </c>
      <c r="E5531" t="s">
        <v>275</v>
      </c>
      <c r="F5531" s="8" t="s">
        <v>69</v>
      </c>
      <c r="G5531" s="8" t="s">
        <v>404</v>
      </c>
      <c r="H5531" t="s">
        <v>15</v>
      </c>
      <c r="K5531" s="20">
        <v>0</v>
      </c>
      <c r="L5531" s="7">
        <v>32369481106</v>
      </c>
      <c r="M5531" s="7">
        <v>2513450236</v>
      </c>
      <c r="N5531" s="7">
        <v>182749847</v>
      </c>
      <c r="O5531" s="20" t="str">
        <f t="shared" si="174"/>
        <v/>
      </c>
    </row>
    <row r="5532" spans="1:15">
      <c r="A5532" s="20" t="str">
        <f t="shared" si="175"/>
        <v>Kvika banki hf.Ævileið</v>
      </c>
      <c r="B5532" s="20" t="str">
        <f>_xlfn.IFNA(INDEX(Listi!$AI:$AI,MATCH(C5532,Listi!$AJ:$AJ,0)),INDEX(Listi!T:T,MATCH(C5532,Listi!U:U,0)))</f>
        <v xml:space="preserve">Kvika banki </v>
      </c>
      <c r="C5532" t="s">
        <v>243</v>
      </c>
      <c r="D5532" t="s">
        <v>248</v>
      </c>
      <c r="E5532" t="s">
        <v>276</v>
      </c>
      <c r="F5532" s="8" t="s">
        <v>69</v>
      </c>
      <c r="G5532" s="8" t="s">
        <v>404</v>
      </c>
      <c r="H5532" t="s">
        <v>15</v>
      </c>
      <c r="K5532" s="20">
        <v>0</v>
      </c>
      <c r="L5532" s="7">
        <v>83990162</v>
      </c>
      <c r="M5532" s="7">
        <v>9152445</v>
      </c>
      <c r="N5532" s="7">
        <v>0</v>
      </c>
      <c r="O5532" s="20" t="str">
        <f t="shared" si="174"/>
        <v/>
      </c>
    </row>
    <row r="5533" spans="1:15">
      <c r="A5533" s="20" t="str">
        <f t="shared" si="175"/>
        <v>Kvika banki hf.Innlánaleið</v>
      </c>
      <c r="B5533" s="20" t="str">
        <f>_xlfn.IFNA(INDEX(Listi!$AI:$AI,MATCH(C5533,Listi!$AJ:$AJ,0)),INDEX(Listi!T:T,MATCH(C5533,Listi!U:U,0)))</f>
        <v xml:space="preserve">Kvika banki </v>
      </c>
      <c r="C5533" t="s">
        <v>243</v>
      </c>
      <c r="D5533" t="s">
        <v>230</v>
      </c>
      <c r="E5533" t="s">
        <v>276</v>
      </c>
      <c r="F5533" s="8" t="s">
        <v>69</v>
      </c>
      <c r="G5533" s="8" t="s">
        <v>404</v>
      </c>
      <c r="H5533" t="s">
        <v>15</v>
      </c>
      <c r="K5533" s="20">
        <v>0</v>
      </c>
      <c r="L5533" s="7">
        <v>2045925829</v>
      </c>
      <c r="M5533" s="7">
        <v>336947043</v>
      </c>
      <c r="N5533" s="7">
        <v>10453565</v>
      </c>
      <c r="O5533" s="20" t="str">
        <f t="shared" si="174"/>
        <v/>
      </c>
    </row>
    <row r="5534" spans="1:15">
      <c r="A5534" s="20" t="str">
        <f t="shared" si="175"/>
        <v>Kvika banki hf.Kvika Séreignasparnaður 5</v>
      </c>
      <c r="B5534" s="20" t="str">
        <f>_xlfn.IFNA(INDEX(Listi!$AI:$AI,MATCH(C5534,Listi!$AJ:$AJ,0)),INDEX(Listi!T:T,MATCH(C5534,Listi!U:U,0)))</f>
        <v xml:space="preserve">Kvika banki </v>
      </c>
      <c r="C5534" t="s">
        <v>243</v>
      </c>
      <c r="D5534" t="s">
        <v>471</v>
      </c>
      <c r="E5534" t="s">
        <v>276</v>
      </c>
      <c r="F5534" s="8" t="s">
        <v>69</v>
      </c>
      <c r="G5534" s="8" t="s">
        <v>404</v>
      </c>
      <c r="H5534" t="s">
        <v>15</v>
      </c>
      <c r="K5534" s="20">
        <v>0</v>
      </c>
      <c r="L5534" s="7">
        <v>1146886398</v>
      </c>
      <c r="M5534" s="7">
        <v>0</v>
      </c>
      <c r="N5534" s="7">
        <v>0</v>
      </c>
      <c r="O5534" s="20" t="str">
        <f t="shared" si="174"/>
        <v/>
      </c>
    </row>
    <row r="5535" spans="1:15">
      <c r="A5535" s="20" t="str">
        <f t="shared" si="175"/>
        <v>Kvika banki hf.MP Séreign 1</v>
      </c>
      <c r="B5535" s="20" t="str">
        <f>_xlfn.IFNA(INDEX(Listi!$AI:$AI,MATCH(C5535,Listi!$AJ:$AJ,0)),INDEX(Listi!T:T,MATCH(C5535,Listi!U:U,0)))</f>
        <v xml:space="preserve">Kvika banki </v>
      </c>
      <c r="C5535" t="s">
        <v>243</v>
      </c>
      <c r="D5535" t="s">
        <v>244</v>
      </c>
      <c r="E5535" t="s">
        <v>276</v>
      </c>
      <c r="F5535" s="8" t="s">
        <v>69</v>
      </c>
      <c r="G5535" s="8" t="s">
        <v>404</v>
      </c>
      <c r="H5535" t="s">
        <v>15</v>
      </c>
      <c r="K5535" s="20">
        <v>0</v>
      </c>
      <c r="L5535" s="7">
        <v>706827763</v>
      </c>
      <c r="M5535" s="7">
        <v>48440481</v>
      </c>
      <c r="N5535" s="7">
        <v>9836508</v>
      </c>
      <c r="O5535" s="20" t="str">
        <f t="shared" si="174"/>
        <v/>
      </c>
    </row>
    <row r="5536" spans="1:15">
      <c r="A5536" s="20" t="str">
        <f t="shared" si="175"/>
        <v>Kvika banki hf.MP Séreign 2</v>
      </c>
      <c r="B5536" s="20" t="str">
        <f>_xlfn.IFNA(INDEX(Listi!$AI:$AI,MATCH(C5536,Listi!$AJ:$AJ,0)),INDEX(Listi!T:T,MATCH(C5536,Listi!U:U,0)))</f>
        <v xml:space="preserve">Kvika banki </v>
      </c>
      <c r="C5536" t="s">
        <v>243</v>
      </c>
      <c r="D5536" t="s">
        <v>245</v>
      </c>
      <c r="E5536" t="s">
        <v>276</v>
      </c>
      <c r="F5536" t="s">
        <v>69</v>
      </c>
      <c r="G5536" s="8" t="s">
        <v>404</v>
      </c>
      <c r="H5536" t="s">
        <v>15</v>
      </c>
      <c r="K5536" s="20">
        <v>0</v>
      </c>
      <c r="L5536" s="7">
        <v>853989181</v>
      </c>
      <c r="M5536" s="7">
        <v>42441382</v>
      </c>
      <c r="N5536" s="7">
        <v>14637701</v>
      </c>
      <c r="O5536" s="20" t="str">
        <f t="shared" si="174"/>
        <v/>
      </c>
    </row>
    <row r="5537" spans="1:15">
      <c r="A5537" s="20" t="str">
        <f t="shared" si="175"/>
        <v>Kvika banki hf.MP Séreign 3</v>
      </c>
      <c r="B5537" s="20" t="str">
        <f>_xlfn.IFNA(INDEX(Listi!$AI:$AI,MATCH(C5537,Listi!$AJ:$AJ,0)),INDEX(Listi!T:T,MATCH(C5537,Listi!U:U,0)))</f>
        <v xml:space="preserve">Kvika banki </v>
      </c>
      <c r="C5537" t="s">
        <v>243</v>
      </c>
      <c r="D5537" t="s">
        <v>246</v>
      </c>
      <c r="E5537" t="s">
        <v>276</v>
      </c>
      <c r="F5537" t="s">
        <v>69</v>
      </c>
      <c r="G5537" s="8" t="s">
        <v>404</v>
      </c>
      <c r="H5537" t="s">
        <v>15</v>
      </c>
      <c r="K5537" s="20">
        <v>0</v>
      </c>
      <c r="L5537" s="7">
        <v>141173858</v>
      </c>
      <c r="M5537" s="7">
        <v>3374790</v>
      </c>
      <c r="N5537" s="7">
        <v>0</v>
      </c>
      <c r="O5537" s="20" t="str">
        <f t="shared" si="174"/>
        <v/>
      </c>
    </row>
    <row r="5538" spans="1:15">
      <c r="A5538" s="20" t="str">
        <f t="shared" si="175"/>
        <v>Kvika banki hf.MP Séreign 4</v>
      </c>
      <c r="B5538" s="20" t="str">
        <f>_xlfn.IFNA(INDEX(Listi!$AI:$AI,MATCH(C5538,Listi!$AJ:$AJ,0)),INDEX(Listi!T:T,MATCH(C5538,Listi!U:U,0)))</f>
        <v xml:space="preserve">Kvika banki </v>
      </c>
      <c r="C5538" t="s">
        <v>243</v>
      </c>
      <c r="D5538" t="s">
        <v>247</v>
      </c>
      <c r="E5538" t="s">
        <v>276</v>
      </c>
      <c r="F5538" t="s">
        <v>69</v>
      </c>
      <c r="G5538" s="8" t="s">
        <v>404</v>
      </c>
      <c r="H5538" t="s">
        <v>15</v>
      </c>
      <c r="K5538" s="20">
        <v>0</v>
      </c>
      <c r="L5538" s="7">
        <v>55886684</v>
      </c>
      <c r="M5538" s="7">
        <v>2888869</v>
      </c>
      <c r="N5538" s="7">
        <v>0</v>
      </c>
      <c r="O5538" s="20" t="str">
        <f t="shared" si="174"/>
        <v/>
      </c>
    </row>
    <row r="5539" spans="1:15">
      <c r="A5539" s="20" t="str">
        <f t="shared" si="175"/>
        <v>Landsbankinn hf.Landsbankinn Erlend verðbréf</v>
      </c>
      <c r="B5539" s="20" t="str">
        <f>_xlfn.IFNA(INDEX(Listi!$AI:$AI,MATCH(C5539,Listi!$AJ:$AJ,0)),INDEX(Listi!T:T,MATCH(C5539,Listi!U:U,0)))</f>
        <v>Landsbankinn</v>
      </c>
      <c r="C5539" t="s">
        <v>249</v>
      </c>
      <c r="D5539" t="s">
        <v>385</v>
      </c>
      <c r="E5539" t="s">
        <v>276</v>
      </c>
      <c r="F5539" t="s">
        <v>69</v>
      </c>
      <c r="G5539" s="8" t="s">
        <v>404</v>
      </c>
      <c r="H5539" t="s">
        <v>15</v>
      </c>
      <c r="K5539" s="20">
        <v>0</v>
      </c>
      <c r="L5539" s="7">
        <v>3705185129</v>
      </c>
      <c r="M5539" s="7">
        <v>119989407</v>
      </c>
      <c r="N5539" s="7">
        <v>87847878</v>
      </c>
      <c r="O5539" s="20" t="str">
        <f t="shared" si="174"/>
        <v/>
      </c>
    </row>
    <row r="5540" spans="1:15">
      <c r="A5540" s="20" t="str">
        <f t="shared" si="175"/>
        <v>Landsbankinn hf.Landsbankinn Lífeyrisbók</v>
      </c>
      <c r="B5540" s="20" t="str">
        <f>_xlfn.IFNA(INDEX(Listi!$AI:$AI,MATCH(C5540,Listi!$AJ:$AJ,0)),INDEX(Listi!T:T,MATCH(C5540,Listi!U:U,0)))</f>
        <v>Landsbankinn</v>
      </c>
      <c r="C5540" t="s">
        <v>249</v>
      </c>
      <c r="D5540" t="s">
        <v>367</v>
      </c>
      <c r="E5540" t="s">
        <v>276</v>
      </c>
      <c r="F5540" t="s">
        <v>69</v>
      </c>
      <c r="G5540" s="8" t="s">
        <v>404</v>
      </c>
      <c r="H5540" t="s">
        <v>15</v>
      </c>
      <c r="K5540" s="20">
        <v>0</v>
      </c>
      <c r="L5540" s="7">
        <v>3016213427</v>
      </c>
      <c r="M5540" s="7">
        <v>440353590</v>
      </c>
      <c r="N5540" s="7">
        <v>298769900</v>
      </c>
      <c r="O5540" s="20" t="str">
        <f t="shared" si="174"/>
        <v/>
      </c>
    </row>
    <row r="5541" spans="1:15">
      <c r="A5541" s="20" t="str">
        <f t="shared" si="175"/>
        <v>Landsbankinn hf.Landsbankinn Lífeyrisbók verðtryggð</v>
      </c>
      <c r="B5541" s="20" t="str">
        <f>_xlfn.IFNA(INDEX(Listi!$AI:$AI,MATCH(C5541,Listi!$AJ:$AJ,0)),INDEX(Listi!T:T,MATCH(C5541,Listi!U:U,0)))</f>
        <v>Landsbankinn</v>
      </c>
      <c r="C5541" t="s">
        <v>249</v>
      </c>
      <c r="D5541" t="s">
        <v>598</v>
      </c>
      <c r="E5541" t="s">
        <v>276</v>
      </c>
      <c r="F5541" t="s">
        <v>69</v>
      </c>
      <c r="G5541" s="8" t="s">
        <v>404</v>
      </c>
      <c r="H5541" t="s">
        <v>15</v>
      </c>
      <c r="K5541" s="20">
        <v>0</v>
      </c>
      <c r="L5541" s="7">
        <v>66896053137</v>
      </c>
      <c r="M5541" s="7">
        <v>6692476029</v>
      </c>
      <c r="N5541" s="7">
        <v>4680072987</v>
      </c>
      <c r="O5541" s="20" t="str">
        <f t="shared" si="174"/>
        <v/>
      </c>
    </row>
    <row r="5542" spans="1:15">
      <c r="A5542" s="20" t="str">
        <f t="shared" si="175"/>
        <v>Lífeyrissjóður bændaSamtryggingardeild</v>
      </c>
      <c r="B5542" s="20" t="str">
        <f>_xlfn.IFNA(INDEX(Listi!$AI:$AI,MATCH(C5542,Listi!$AJ:$AJ,0)),INDEX(Listi!T:T,MATCH(C5542,Listi!U:U,0)))</f>
        <v>Lífeyrissjóður bænda</v>
      </c>
      <c r="C5542" t="s">
        <v>252</v>
      </c>
      <c r="D5542" t="s">
        <v>205</v>
      </c>
      <c r="E5542" t="s">
        <v>275</v>
      </c>
      <c r="F5542" t="s">
        <v>69</v>
      </c>
      <c r="G5542" s="8" t="s">
        <v>404</v>
      </c>
      <c r="H5542" t="s">
        <v>15</v>
      </c>
      <c r="K5542" s="20">
        <v>0</v>
      </c>
      <c r="L5542" s="7">
        <v>45108278171</v>
      </c>
      <c r="M5542" s="7">
        <v>776003397</v>
      </c>
      <c r="N5542" s="7">
        <v>1921473168</v>
      </c>
      <c r="O5542" s="20" t="str">
        <f t="shared" si="174"/>
        <v/>
      </c>
    </row>
    <row r="5543" spans="1:15">
      <c r="A5543" s="20" t="str">
        <f t="shared" si="175"/>
        <v>Lífeyrissjóður bankamannaAldursdeild</v>
      </c>
      <c r="B5543" s="20" t="str">
        <f>_xlfn.IFNA(INDEX(Listi!$AI:$AI,MATCH(C5543,Listi!$AJ:$AJ,0)),INDEX(Listi!T:T,MATCH(C5543,Listi!U:U,0)))</f>
        <v>Lífeyrissjóður bankam.</v>
      </c>
      <c r="C5543" t="s">
        <v>250</v>
      </c>
      <c r="D5543" t="s">
        <v>251</v>
      </c>
      <c r="E5543" t="s">
        <v>275</v>
      </c>
      <c r="F5543" t="s">
        <v>69</v>
      </c>
      <c r="G5543" s="8" t="s">
        <v>404</v>
      </c>
      <c r="H5543" t="s">
        <v>15</v>
      </c>
      <c r="K5543" s="20">
        <v>0</v>
      </c>
      <c r="L5543" s="7">
        <v>61369964000</v>
      </c>
      <c r="M5543" s="7">
        <v>1996063000</v>
      </c>
      <c r="N5543" s="7">
        <v>753444000</v>
      </c>
      <c r="O5543" s="20" t="str">
        <f t="shared" si="174"/>
        <v/>
      </c>
    </row>
    <row r="5544" spans="1:15">
      <c r="A5544" s="20" t="str">
        <f t="shared" si="175"/>
        <v>Lífeyrissjóður bankamannaHlutfallsdeild</v>
      </c>
      <c r="B5544" s="20" t="str">
        <f>_xlfn.IFNA(INDEX(Listi!$AI:$AI,MATCH(C5544,Listi!$AJ:$AJ,0)),INDEX(Listi!T:T,MATCH(C5544,Listi!U:U,0)))</f>
        <v>Lífeyrissjóður bankam.</v>
      </c>
      <c r="C5544" t="s">
        <v>250</v>
      </c>
      <c r="D5544" t="s">
        <v>467</v>
      </c>
      <c r="E5544" t="s">
        <v>275</v>
      </c>
      <c r="F5544" t="s">
        <v>69</v>
      </c>
      <c r="G5544" s="8" t="s">
        <v>404</v>
      </c>
      <c r="H5544" t="s">
        <v>15</v>
      </c>
      <c r="K5544" s="20">
        <v>0</v>
      </c>
      <c r="L5544" s="7">
        <v>40286427000</v>
      </c>
      <c r="M5544" s="7">
        <v>125147000</v>
      </c>
      <c r="N5544" s="7">
        <v>2741197000</v>
      </c>
      <c r="O5544" s="20" t="str">
        <f t="shared" si="174"/>
        <v/>
      </c>
    </row>
    <row r="5545" spans="1:15">
      <c r="A5545" s="20" t="str">
        <f t="shared" si="175"/>
        <v>Lífeyrissjóður RangæingaSamtryggingardeild</v>
      </c>
      <c r="B5545" s="20" t="str">
        <f>_xlfn.IFNA(INDEX(Listi!$AI:$AI,MATCH(C5545,Listi!$AJ:$AJ,0)),INDEX(Listi!T:T,MATCH(C5545,Listi!U:U,0)))</f>
        <v>Lífeyrissjóður Rang.</v>
      </c>
      <c r="C5545" t="s">
        <v>253</v>
      </c>
      <c r="D5545" t="s">
        <v>205</v>
      </c>
      <c r="E5545" t="s">
        <v>275</v>
      </c>
      <c r="F5545" t="s">
        <v>69</v>
      </c>
      <c r="G5545" s="8" t="s">
        <v>404</v>
      </c>
      <c r="H5545" t="s">
        <v>15</v>
      </c>
      <c r="K5545" s="20">
        <v>0</v>
      </c>
      <c r="L5545" s="7">
        <v>18949790000</v>
      </c>
      <c r="M5545" s="7">
        <v>835894000</v>
      </c>
      <c r="N5545" s="7">
        <v>386250000</v>
      </c>
      <c r="O5545" s="20" t="str">
        <f t="shared" si="174"/>
        <v/>
      </c>
    </row>
    <row r="5546" spans="1:15">
      <c r="A5546" s="20" t="str">
        <f t="shared" si="175"/>
        <v>Lífeyrissjóður starfsmanna AkureyrarbæjarSamtryggingardeild</v>
      </c>
      <c r="B5546" s="20" t="str">
        <f>_xlfn.IFNA(INDEX(Listi!$AI:$AI,MATCH(C5546,Listi!$AJ:$AJ,0)),INDEX(Listi!T:T,MATCH(C5546,Listi!U:U,0)))</f>
        <v>Lífeyrissj. starfsm. Akureyrarb.</v>
      </c>
      <c r="C5546" t="s">
        <v>274</v>
      </c>
      <c r="D5546" t="s">
        <v>205</v>
      </c>
      <c r="E5546" t="s">
        <v>275</v>
      </c>
      <c r="F5546" t="s">
        <v>69</v>
      </c>
      <c r="G5546" s="8" t="s">
        <v>404</v>
      </c>
      <c r="H5546" t="s">
        <v>15</v>
      </c>
      <c r="K5546" s="20">
        <v>0</v>
      </c>
      <c r="L5546" s="7">
        <v>14569496826</v>
      </c>
      <c r="M5546" s="7">
        <v>46271787</v>
      </c>
      <c r="N5546" s="7">
        <v>1160288032</v>
      </c>
      <c r="O5546" s="20" t="str">
        <f t="shared" si="174"/>
        <v/>
      </c>
    </row>
    <row r="5547" spans="1:15">
      <c r="A5547" s="20" t="str">
        <f t="shared" si="175"/>
        <v>Lífeyrissjóður starfsmanna Búnaðarbanka ÍslandsSamtryggingardeild</v>
      </c>
      <c r="B5547" s="20" t="str">
        <f>_xlfn.IFNA(INDEX(Listi!$AI:$AI,MATCH(C5547,Listi!$AJ:$AJ,0)),INDEX(Listi!T:T,MATCH(C5547,Listi!U:U,0)))</f>
        <v>Lífeyrissj. starfsm. Búnaðarb.Ísl.</v>
      </c>
      <c r="C5547" t="s">
        <v>254</v>
      </c>
      <c r="D5547" t="s">
        <v>205</v>
      </c>
      <c r="E5547" t="s">
        <v>275</v>
      </c>
      <c r="F5547" t="s">
        <v>69</v>
      </c>
      <c r="G5547" s="8" t="s">
        <v>404</v>
      </c>
      <c r="H5547" t="s">
        <v>15</v>
      </c>
      <c r="K5547" s="20">
        <v>0</v>
      </c>
      <c r="L5547" s="7">
        <v>27921283000</v>
      </c>
      <c r="M5547" s="7">
        <v>7378000</v>
      </c>
      <c r="N5547" s="7">
        <v>1535577000</v>
      </c>
      <c r="O5547" s="20" t="str">
        <f t="shared" si="174"/>
        <v/>
      </c>
    </row>
    <row r="5548" spans="1:15">
      <c r="A5548" s="20" t="str">
        <f t="shared" si="175"/>
        <v>Lífeyrissjóður starfsmanna ReykjavíkurborgarSamtryggingardeild</v>
      </c>
      <c r="B5548" s="20" t="str">
        <f>_xlfn.IFNA(INDEX(Listi!$AI:$AI,MATCH(C5548,Listi!$AJ:$AJ,0)),INDEX(Listi!T:T,MATCH(C5548,Listi!U:U,0)))</f>
        <v>Lífeyrissj. starfsm. Reykjav.</v>
      </c>
      <c r="C5548" t="s">
        <v>255</v>
      </c>
      <c r="D5548" t="s">
        <v>205</v>
      </c>
      <c r="E5548" t="s">
        <v>275</v>
      </c>
      <c r="F5548" t="s">
        <v>69</v>
      </c>
      <c r="G5548" s="8" t="s">
        <v>404</v>
      </c>
      <c r="H5548" t="s">
        <v>15</v>
      </c>
      <c r="K5548" s="20">
        <v>0</v>
      </c>
      <c r="L5548" s="7">
        <v>92450251598</v>
      </c>
      <c r="M5548" s="7">
        <v>217604296</v>
      </c>
      <c r="N5548" s="7">
        <v>6195210428</v>
      </c>
      <c r="O5548" s="20" t="str">
        <f t="shared" si="174"/>
        <v/>
      </c>
    </row>
    <row r="5549" spans="1:15">
      <c r="A5549" s="20" t="str">
        <f t="shared" si="175"/>
        <v>Lífeyrissjóður starfsmanna ríkisinsA-deild</v>
      </c>
      <c r="B5549" s="20" t="str">
        <f>_xlfn.IFNA(INDEX(Listi!$AI:$AI,MATCH(C5549,Listi!$AJ:$AJ,0)),INDEX(Listi!T:T,MATCH(C5549,Listi!U:U,0)))</f>
        <v>LSR</v>
      </c>
      <c r="C5549" t="s">
        <v>256</v>
      </c>
      <c r="D5549" t="s">
        <v>257</v>
      </c>
      <c r="E5549" t="s">
        <v>275</v>
      </c>
      <c r="F5549" t="s">
        <v>69</v>
      </c>
      <c r="G5549" s="8" t="s">
        <v>404</v>
      </c>
      <c r="H5549" t="s">
        <v>15</v>
      </c>
      <c r="K5549" s="20">
        <v>0</v>
      </c>
      <c r="L5549" s="7">
        <v>1024402726080</v>
      </c>
      <c r="M5549" s="7">
        <v>38030413328</v>
      </c>
      <c r="N5549" s="7">
        <v>13011563069</v>
      </c>
      <c r="O5549" s="20" t="str">
        <f t="shared" si="174"/>
        <v/>
      </c>
    </row>
    <row r="5550" spans="1:15">
      <c r="A5550" s="20" t="str">
        <f t="shared" si="175"/>
        <v>Lífeyrissjóður starfsmanna ríkisinsB-deild</v>
      </c>
      <c r="B5550" s="20" t="str">
        <f>_xlfn.IFNA(INDEX(Listi!$AI:$AI,MATCH(C5550,Listi!$AJ:$AJ,0)),INDEX(Listi!T:T,MATCH(C5550,Listi!U:U,0)))</f>
        <v>LSR</v>
      </c>
      <c r="C5550" t="s">
        <v>256</v>
      </c>
      <c r="D5550" t="s">
        <v>218</v>
      </c>
      <c r="E5550" t="s">
        <v>275</v>
      </c>
      <c r="F5550" t="s">
        <v>69</v>
      </c>
      <c r="G5550" s="8" t="s">
        <v>404</v>
      </c>
      <c r="H5550" t="s">
        <v>15</v>
      </c>
      <c r="K5550" s="20">
        <v>0</v>
      </c>
      <c r="L5550" s="7">
        <v>297381500048</v>
      </c>
      <c r="M5550" s="7">
        <v>1364474032</v>
      </c>
      <c r="N5550" s="7">
        <v>62409553231</v>
      </c>
      <c r="O5550" s="20" t="str">
        <f t="shared" si="174"/>
        <v/>
      </c>
    </row>
    <row r="5551" spans="1:15">
      <c r="A5551" s="20" t="str">
        <f t="shared" si="175"/>
        <v>Lífeyrissjóður starfsmanna ríkisinsLeið I</v>
      </c>
      <c r="B5551" s="20" t="str">
        <f>_xlfn.IFNA(INDEX(Listi!$AI:$AI,MATCH(C5551,Listi!$AJ:$AJ,0)),INDEX(Listi!T:T,MATCH(C5551,Listi!U:U,0)))</f>
        <v>LSR</v>
      </c>
      <c r="C5551" t="s">
        <v>256</v>
      </c>
      <c r="D5551" t="s">
        <v>258</v>
      </c>
      <c r="E5551" t="s">
        <v>276</v>
      </c>
      <c r="F5551" t="s">
        <v>69</v>
      </c>
      <c r="G5551" s="8" t="s">
        <v>404</v>
      </c>
      <c r="H5551" t="s">
        <v>15</v>
      </c>
      <c r="K5551" s="20">
        <v>0</v>
      </c>
      <c r="L5551" s="7">
        <v>11704214939</v>
      </c>
      <c r="M5551" s="7">
        <v>547428342</v>
      </c>
      <c r="N5551" s="7">
        <v>195323403</v>
      </c>
      <c r="O5551" s="20" t="str">
        <f t="shared" si="174"/>
        <v/>
      </c>
    </row>
    <row r="5552" spans="1:15">
      <c r="A5552" s="20" t="str">
        <f t="shared" si="175"/>
        <v>Lífeyrissjóður starfsmanna ríkisinsLeið II</v>
      </c>
      <c r="B5552" s="20" t="str">
        <f>_xlfn.IFNA(INDEX(Listi!$AI:$AI,MATCH(C5552,Listi!$AJ:$AJ,0)),INDEX(Listi!T:T,MATCH(C5552,Listi!U:U,0)))</f>
        <v>LSR</v>
      </c>
      <c r="C5552" t="s">
        <v>256</v>
      </c>
      <c r="D5552" t="s">
        <v>259</v>
      </c>
      <c r="E5552" t="s">
        <v>276</v>
      </c>
      <c r="F5552" t="s">
        <v>69</v>
      </c>
      <c r="G5552" s="8" t="s">
        <v>404</v>
      </c>
      <c r="H5552" t="s">
        <v>15</v>
      </c>
      <c r="K5552" s="20">
        <v>0</v>
      </c>
      <c r="L5552" s="7">
        <v>3365164594</v>
      </c>
      <c r="M5552" s="7">
        <v>379849453</v>
      </c>
      <c r="N5552" s="7">
        <v>93142056</v>
      </c>
      <c r="O5552" s="20" t="str">
        <f t="shared" si="174"/>
        <v/>
      </c>
    </row>
    <row r="5553" spans="1:15">
      <c r="A5553" s="20" t="str">
        <f t="shared" si="175"/>
        <v>Lífeyrissjóður starfsmanna ríkisinsLeið III</v>
      </c>
      <c r="B5553" s="20" t="str">
        <f>_xlfn.IFNA(INDEX(Listi!$AI:$AI,MATCH(C5553,Listi!$AJ:$AJ,0)),INDEX(Listi!T:T,MATCH(C5553,Listi!U:U,0)))</f>
        <v>LSR</v>
      </c>
      <c r="C5553" t="s">
        <v>256</v>
      </c>
      <c r="D5553" t="s">
        <v>260</v>
      </c>
      <c r="E5553" t="s">
        <v>276</v>
      </c>
      <c r="F5553" t="s">
        <v>69</v>
      </c>
      <c r="G5553" s="8" t="s">
        <v>404</v>
      </c>
      <c r="H5553" t="s">
        <v>15</v>
      </c>
      <c r="K5553" s="20">
        <v>0</v>
      </c>
      <c r="L5553" s="7">
        <v>9959294621</v>
      </c>
      <c r="M5553" s="7">
        <v>743287481</v>
      </c>
      <c r="N5553" s="7">
        <v>349903833</v>
      </c>
      <c r="O5553" s="20" t="str">
        <f t="shared" si="174"/>
        <v/>
      </c>
    </row>
    <row r="5554" spans="1:15">
      <c r="A5554" s="20" t="str">
        <f t="shared" si="175"/>
        <v>Lífeyrissjóður Tannlæknafél ÍslDeild I/Séreign</v>
      </c>
      <c r="B5554" s="20" t="str">
        <f>_xlfn.IFNA(INDEX(Listi!$AI:$AI,MATCH(C5554,Listi!$AJ:$AJ,0)),INDEX(Listi!T:T,MATCH(C5554,Listi!U:U,0)))</f>
        <v>Lífeyrissj. Tannlækna</v>
      </c>
      <c r="C5554" t="s">
        <v>261</v>
      </c>
      <c r="D5554" t="s">
        <v>207</v>
      </c>
      <c r="E5554" t="s">
        <v>276</v>
      </c>
      <c r="F5554" t="s">
        <v>69</v>
      </c>
      <c r="G5554" s="8" t="s">
        <v>404</v>
      </c>
      <c r="H5554" t="s">
        <v>15</v>
      </c>
      <c r="K5554" s="20">
        <v>0</v>
      </c>
      <c r="L5554" s="7">
        <v>6768408488</v>
      </c>
      <c r="M5554" s="7">
        <v>272759192</v>
      </c>
      <c r="N5554" s="7">
        <v>153838058</v>
      </c>
      <c r="O5554" s="20" t="str">
        <f t="shared" si="174"/>
        <v/>
      </c>
    </row>
    <row r="5555" spans="1:15">
      <c r="A5555" s="20" t="str">
        <f t="shared" si="175"/>
        <v>Lífeyrissjóður Tannlæknafél ÍslSamtryggingardeild</v>
      </c>
      <c r="B5555" s="20" t="str">
        <f>_xlfn.IFNA(INDEX(Listi!$AI:$AI,MATCH(C5555,Listi!$AJ:$AJ,0)),INDEX(Listi!T:T,MATCH(C5555,Listi!U:U,0)))</f>
        <v>Lífeyrissj. Tannlækna</v>
      </c>
      <c r="C5555" t="s">
        <v>261</v>
      </c>
      <c r="D5555" t="s">
        <v>205</v>
      </c>
      <c r="E5555" t="s">
        <v>275</v>
      </c>
      <c r="F5555" t="s">
        <v>69</v>
      </c>
      <c r="G5555" s="8" t="s">
        <v>404</v>
      </c>
      <c r="H5555" t="s">
        <v>15</v>
      </c>
      <c r="K5555" s="20">
        <v>0</v>
      </c>
      <c r="L5555" s="7">
        <v>2241251214</v>
      </c>
      <c r="M5555" s="7">
        <v>112827287</v>
      </c>
      <c r="N5555" s="7">
        <v>17930159</v>
      </c>
      <c r="O5555" s="20" t="str">
        <f t="shared" si="174"/>
        <v/>
      </c>
    </row>
    <row r="5556" spans="1:15">
      <c r="A5556" s="20" t="str">
        <f t="shared" si="175"/>
        <v>Lífeyrissjóður verslunarmannaÆvileið 1</v>
      </c>
      <c r="B5556" s="20" t="str">
        <f>_xlfn.IFNA(INDEX(Listi!$AI:$AI,MATCH(C5556,Listi!$AJ:$AJ,0)),INDEX(Listi!T:T,MATCH(C5556,Listi!U:U,0)))</f>
        <v>Lífeyrissj. Verslunarm.</v>
      </c>
      <c r="C5556" t="s">
        <v>206</v>
      </c>
      <c r="D5556" t="s">
        <v>310</v>
      </c>
      <c r="E5556" t="s">
        <v>276</v>
      </c>
      <c r="F5556" t="s">
        <v>69</v>
      </c>
      <c r="G5556" s="8" t="s">
        <v>404</v>
      </c>
      <c r="H5556" t="s">
        <v>15</v>
      </c>
      <c r="K5556" s="20">
        <v>0</v>
      </c>
      <c r="L5556" s="7">
        <v>2860479562</v>
      </c>
      <c r="M5556" s="7">
        <v>819651283</v>
      </c>
      <c r="N5556" s="7">
        <v>12562366</v>
      </c>
      <c r="O5556" s="20" t="str">
        <f t="shared" si="174"/>
        <v/>
      </c>
    </row>
    <row r="5557" spans="1:15">
      <c r="A5557" s="20" t="str">
        <f t="shared" si="175"/>
        <v>Lífeyrissjóður verslunarmannaÆvileið 2</v>
      </c>
      <c r="B5557" s="20" t="str">
        <f>_xlfn.IFNA(INDEX(Listi!$AI:$AI,MATCH(C5557,Listi!$AJ:$AJ,0)),INDEX(Listi!T:T,MATCH(C5557,Listi!U:U,0)))</f>
        <v>Lífeyrissj. Verslunarm.</v>
      </c>
      <c r="C5557" t="s">
        <v>206</v>
      </c>
      <c r="D5557" t="s">
        <v>309</v>
      </c>
      <c r="E5557" t="s">
        <v>276</v>
      </c>
      <c r="F5557" t="s">
        <v>69</v>
      </c>
      <c r="G5557" s="8" t="s">
        <v>404</v>
      </c>
      <c r="H5557" t="s">
        <v>15</v>
      </c>
      <c r="K5557" s="20">
        <v>0</v>
      </c>
      <c r="L5557" s="7">
        <v>2325064159</v>
      </c>
      <c r="M5557" s="7">
        <v>465663194</v>
      </c>
      <c r="N5557" s="7">
        <v>32037995</v>
      </c>
      <c r="O5557" s="20" t="str">
        <f t="shared" si="174"/>
        <v/>
      </c>
    </row>
    <row r="5558" spans="1:15">
      <c r="A5558" s="20" t="str">
        <f t="shared" si="175"/>
        <v>Lífeyrissjóður verslunarmannaÆvileið 3</v>
      </c>
      <c r="B5558" s="20" t="str">
        <f>_xlfn.IFNA(INDEX(Listi!$AI:$AI,MATCH(C5558,Listi!$AJ:$AJ,0)),INDEX(Listi!T:T,MATCH(C5558,Listi!U:U,0)))</f>
        <v>Lífeyrissj. Verslunarm.</v>
      </c>
      <c r="C5558" t="s">
        <v>206</v>
      </c>
      <c r="D5558" t="s">
        <v>308</v>
      </c>
      <c r="E5558" t="s">
        <v>276</v>
      </c>
      <c r="F5558" t="s">
        <v>69</v>
      </c>
      <c r="G5558" s="8" t="s">
        <v>404</v>
      </c>
      <c r="H5558" t="s">
        <v>15</v>
      </c>
      <c r="K5558" s="20">
        <v>0</v>
      </c>
      <c r="L5558" s="7">
        <v>1567402319</v>
      </c>
      <c r="M5558" s="7">
        <v>325961302</v>
      </c>
      <c r="N5558" s="7">
        <v>60283998</v>
      </c>
      <c r="O5558" s="20" t="str">
        <f t="shared" si="174"/>
        <v/>
      </c>
    </row>
    <row r="5559" spans="1:15">
      <c r="A5559" s="20" t="str">
        <f t="shared" si="175"/>
        <v>Lífeyrissjóður verslunarmannaDeild I/Séreign</v>
      </c>
      <c r="B5559" s="20" t="str">
        <f>_xlfn.IFNA(INDEX(Listi!$AI:$AI,MATCH(C5559,Listi!$AJ:$AJ,0)),INDEX(Listi!T:T,MATCH(C5559,Listi!U:U,0)))</f>
        <v>Lífeyrissj. Verslunarm.</v>
      </c>
      <c r="C5559" t="s">
        <v>206</v>
      </c>
      <c r="D5559" t="s">
        <v>207</v>
      </c>
      <c r="E5559" t="s">
        <v>276</v>
      </c>
      <c r="F5559" t="s">
        <v>69</v>
      </c>
      <c r="G5559" s="8" t="s">
        <v>404</v>
      </c>
      <c r="H5559" t="s">
        <v>15</v>
      </c>
      <c r="K5559" s="20">
        <v>0</v>
      </c>
      <c r="L5559" s="7">
        <v>19785724399</v>
      </c>
      <c r="M5559" s="7">
        <v>729937912</v>
      </c>
      <c r="N5559" s="7">
        <v>458382791</v>
      </c>
      <c r="O5559" s="20" t="str">
        <f t="shared" si="174"/>
        <v/>
      </c>
    </row>
    <row r="5560" spans="1:15">
      <c r="A5560" s="20" t="str">
        <f t="shared" si="175"/>
        <v>Lífeyrissjóður verslunarmannaSamtryggingardeild</v>
      </c>
      <c r="B5560" s="20" t="str">
        <f>_xlfn.IFNA(INDEX(Listi!$AI:$AI,MATCH(C5560,Listi!$AJ:$AJ,0)),INDEX(Listi!T:T,MATCH(C5560,Listi!U:U,0)))</f>
        <v>Lífeyrissj. Verslunarm.</v>
      </c>
      <c r="C5560" t="s">
        <v>206</v>
      </c>
      <c r="D5560" t="s">
        <v>205</v>
      </c>
      <c r="E5560" t="s">
        <v>275</v>
      </c>
      <c r="F5560" t="s">
        <v>69</v>
      </c>
      <c r="G5560" s="8" t="s">
        <v>404</v>
      </c>
      <c r="H5560" t="s">
        <v>15</v>
      </c>
      <c r="K5560" s="20">
        <v>0</v>
      </c>
      <c r="L5560" s="7">
        <v>1174592806906</v>
      </c>
      <c r="M5560" s="7">
        <v>35794261112</v>
      </c>
      <c r="N5560" s="7">
        <v>21965137185</v>
      </c>
      <c r="O5560" s="20" t="str">
        <f t="shared" si="174"/>
        <v/>
      </c>
    </row>
    <row r="5561" spans="1:15">
      <c r="A5561" s="20" t="str">
        <f t="shared" si="175"/>
        <v>Lífeyrissjóður VestmannaeyjaSafn I</v>
      </c>
      <c r="B5561" s="20" t="str">
        <f>_xlfn.IFNA(INDEX(Listi!$AI:$AI,MATCH(C5561,Listi!$AJ:$AJ,0)),INDEX(Listi!T:T,MATCH(C5561,Listi!U:U,0)))</f>
        <v>Lífeyrissj. Vestm.</v>
      </c>
      <c r="C5561" t="s">
        <v>262</v>
      </c>
      <c r="D5561" t="s">
        <v>210</v>
      </c>
      <c r="E5561" t="s">
        <v>276</v>
      </c>
      <c r="F5561" t="s">
        <v>69</v>
      </c>
      <c r="G5561" s="8" t="s">
        <v>404</v>
      </c>
      <c r="H5561" t="s">
        <v>15</v>
      </c>
      <c r="K5561" s="20">
        <v>0</v>
      </c>
      <c r="L5561" s="7">
        <v>381311221</v>
      </c>
      <c r="M5561" s="7">
        <v>44104006</v>
      </c>
      <c r="N5561" s="7">
        <v>13592960</v>
      </c>
      <c r="O5561" s="20" t="str">
        <f t="shared" si="174"/>
        <v/>
      </c>
    </row>
    <row r="5562" spans="1:15">
      <c r="A5562" s="20" t="str">
        <f t="shared" si="175"/>
        <v>Lífeyrissjóður VestmannaeyjaSafn II</v>
      </c>
      <c r="B5562" s="20" t="str">
        <f>_xlfn.IFNA(INDEX(Listi!$AI:$AI,MATCH(C5562,Listi!$AJ:$AJ,0)),INDEX(Listi!T:T,MATCH(C5562,Listi!U:U,0)))</f>
        <v>Lífeyrissj. Vestm.</v>
      </c>
      <c r="C5562" t="s">
        <v>262</v>
      </c>
      <c r="D5562" t="s">
        <v>211</v>
      </c>
      <c r="E5562" t="s">
        <v>276</v>
      </c>
      <c r="F5562" t="s">
        <v>69</v>
      </c>
      <c r="G5562" s="8" t="s">
        <v>404</v>
      </c>
      <c r="H5562" t="s">
        <v>15</v>
      </c>
      <c r="K5562" s="20">
        <v>0</v>
      </c>
      <c r="L5562" s="7">
        <v>571440191</v>
      </c>
      <c r="M5562" s="7">
        <v>40240404</v>
      </c>
      <c r="N5562" s="7">
        <v>18659289</v>
      </c>
      <c r="O5562" s="20" t="str">
        <f t="shared" si="174"/>
        <v/>
      </c>
    </row>
    <row r="5563" spans="1:15">
      <c r="A5563" s="20" t="str">
        <f t="shared" si="175"/>
        <v>Lífeyrissjóður VestmannaeyjaSamtryggingardeild</v>
      </c>
      <c r="B5563" s="20" t="str">
        <f>_xlfn.IFNA(INDEX(Listi!$AI:$AI,MATCH(C5563,Listi!$AJ:$AJ,0)),INDEX(Listi!T:T,MATCH(C5563,Listi!U:U,0)))</f>
        <v>Lífeyrissj. Vestm.</v>
      </c>
      <c r="C5563" t="s">
        <v>262</v>
      </c>
      <c r="D5563" t="s">
        <v>205</v>
      </c>
      <c r="E5563" t="s">
        <v>275</v>
      </c>
      <c r="F5563" t="s">
        <v>69</v>
      </c>
      <c r="G5563" s="8" t="s">
        <v>404</v>
      </c>
      <c r="H5563" t="s">
        <v>15</v>
      </c>
      <c r="K5563" s="20">
        <v>0</v>
      </c>
      <c r="L5563" s="7">
        <v>85198020532</v>
      </c>
      <c r="M5563" s="7">
        <v>1944643004</v>
      </c>
      <c r="N5563" s="7">
        <v>2198060399</v>
      </c>
      <c r="O5563" s="20" t="str">
        <f t="shared" si="174"/>
        <v/>
      </c>
    </row>
    <row r="5564" spans="1:15">
      <c r="A5564" s="20" t="str">
        <f t="shared" si="175"/>
        <v>Lífsval - lífeyrissparnaðurLífsval 1</v>
      </c>
      <c r="B5564" s="20" t="str">
        <f>_xlfn.IFNA(INDEX(Listi!$AI:$AI,MATCH(C5564,Listi!$AJ:$AJ,0)),INDEX(Listi!T:T,MATCH(C5564,Listi!U:U,0)))</f>
        <v>Lífsval</v>
      </c>
      <c r="C5564" t="s">
        <v>263</v>
      </c>
      <c r="D5564" t="s">
        <v>264</v>
      </c>
      <c r="E5564" t="s">
        <v>276</v>
      </c>
      <c r="F5564" t="s">
        <v>69</v>
      </c>
      <c r="G5564" s="8" t="s">
        <v>404</v>
      </c>
      <c r="H5564" t="s">
        <v>15</v>
      </c>
      <c r="K5564" s="20">
        <v>0</v>
      </c>
      <c r="L5564" s="7">
        <v>1792991246</v>
      </c>
      <c r="M5564" s="7">
        <v>203244065</v>
      </c>
      <c r="N5564" s="7">
        <v>81003579</v>
      </c>
      <c r="O5564" s="20" t="str">
        <f t="shared" si="174"/>
        <v/>
      </c>
    </row>
    <row r="5565" spans="1:15">
      <c r="A5565" s="20" t="str">
        <f t="shared" si="175"/>
        <v>Lífsval - lífeyrissparnaðurLífsval 2</v>
      </c>
      <c r="B5565" s="20" t="str">
        <f>_xlfn.IFNA(INDEX(Listi!$AI:$AI,MATCH(C5565,Listi!$AJ:$AJ,0)),INDEX(Listi!T:T,MATCH(C5565,Listi!U:U,0)))</f>
        <v>Lífsval</v>
      </c>
      <c r="C5565" t="s">
        <v>263</v>
      </c>
      <c r="D5565" t="s">
        <v>265</v>
      </c>
      <c r="E5565" t="s">
        <v>276</v>
      </c>
      <c r="F5565" t="s">
        <v>69</v>
      </c>
      <c r="G5565" s="8" t="s">
        <v>404</v>
      </c>
      <c r="H5565" t="s">
        <v>15</v>
      </c>
      <c r="K5565" s="20">
        <v>0</v>
      </c>
      <c r="L5565" s="7">
        <v>79660340</v>
      </c>
      <c r="M5565" s="7">
        <v>14369045</v>
      </c>
      <c r="N5565" s="7">
        <v>2695304</v>
      </c>
      <c r="O5565" s="20" t="str">
        <f t="shared" si="174"/>
        <v/>
      </c>
    </row>
    <row r="5566" spans="1:15">
      <c r="A5566" s="20" t="str">
        <f t="shared" si="175"/>
        <v>Lífsval - lífeyrissparnaðurLífsval 3</v>
      </c>
      <c r="B5566" s="20" t="str">
        <f>_xlfn.IFNA(INDEX(Listi!$AI:$AI,MATCH(C5566,Listi!$AJ:$AJ,0)),INDEX(Listi!T:T,MATCH(C5566,Listi!U:U,0)))</f>
        <v>Lífsval</v>
      </c>
      <c r="C5566" t="s">
        <v>263</v>
      </c>
      <c r="D5566" t="s">
        <v>266</v>
      </c>
      <c r="E5566" t="s">
        <v>276</v>
      </c>
      <c r="F5566" t="s">
        <v>69</v>
      </c>
      <c r="G5566" s="8" t="s">
        <v>404</v>
      </c>
      <c r="H5566" t="s">
        <v>15</v>
      </c>
      <c r="K5566" s="20">
        <v>0</v>
      </c>
      <c r="L5566" s="7">
        <v>131239774</v>
      </c>
      <c r="M5566" s="7">
        <v>16635787</v>
      </c>
      <c r="N5566" s="7">
        <v>3548138</v>
      </c>
      <c r="O5566" s="20" t="str">
        <f t="shared" si="174"/>
        <v/>
      </c>
    </row>
    <row r="5567" spans="1:15">
      <c r="A5567" s="20" t="str">
        <f t="shared" si="175"/>
        <v>Lífsval - lífeyrissparnaðurLífsval 4</v>
      </c>
      <c r="B5567" s="20" t="str">
        <f>_xlfn.IFNA(INDEX(Listi!$AI:$AI,MATCH(C5567,Listi!$AJ:$AJ,0)),INDEX(Listi!T:T,MATCH(C5567,Listi!U:U,0)))</f>
        <v>Lífsval</v>
      </c>
      <c r="C5567" t="s">
        <v>263</v>
      </c>
      <c r="D5567" t="s">
        <v>267</v>
      </c>
      <c r="E5567" t="s">
        <v>276</v>
      </c>
      <c r="F5567" t="s">
        <v>69</v>
      </c>
      <c r="G5567" s="8" t="s">
        <v>404</v>
      </c>
      <c r="H5567" t="s">
        <v>15</v>
      </c>
      <c r="K5567" s="20">
        <v>0</v>
      </c>
      <c r="L5567" s="7">
        <v>71752064</v>
      </c>
      <c r="M5567" s="7">
        <v>15238959</v>
      </c>
      <c r="N5567" s="7">
        <v>2058992</v>
      </c>
      <c r="O5567" s="20" t="str">
        <f t="shared" si="174"/>
        <v/>
      </c>
    </row>
    <row r="5568" spans="1:15">
      <c r="A5568" s="20" t="str">
        <f t="shared" si="175"/>
        <v>Lífsverk lífeyrissjóðurLífsverk I/Séreign</v>
      </c>
      <c r="B5568" s="20" t="str">
        <f>_xlfn.IFNA(INDEX(Listi!$AI:$AI,MATCH(C5568,Listi!$AJ:$AJ,0)),INDEX(Listi!T:T,MATCH(C5568,Listi!U:U,0)))</f>
        <v xml:space="preserve">Lífsverk  </v>
      </c>
      <c r="C5568" t="s">
        <v>268</v>
      </c>
      <c r="D5568" t="s">
        <v>269</v>
      </c>
      <c r="E5568" t="s">
        <v>276</v>
      </c>
      <c r="F5568" t="s">
        <v>69</v>
      </c>
      <c r="G5568" s="8" t="s">
        <v>404</v>
      </c>
      <c r="H5568" t="s">
        <v>15</v>
      </c>
      <c r="K5568" s="20">
        <v>0</v>
      </c>
      <c r="L5568" s="7">
        <v>4582957000</v>
      </c>
      <c r="M5568" s="7">
        <v>635926000</v>
      </c>
      <c r="N5568" s="7">
        <v>22708000</v>
      </c>
      <c r="O5568" s="20" t="str">
        <f t="shared" si="174"/>
        <v/>
      </c>
    </row>
    <row r="5569" spans="1:15">
      <c r="A5569" s="20" t="str">
        <f t="shared" si="175"/>
        <v>Lífsverk lífeyrissjóðurLífsverk II/Séreign</v>
      </c>
      <c r="B5569" s="20" t="str">
        <f>_xlfn.IFNA(INDEX(Listi!$AI:$AI,MATCH(C5569,Listi!$AJ:$AJ,0)),INDEX(Listi!T:T,MATCH(C5569,Listi!U:U,0)))</f>
        <v xml:space="preserve">Lífsverk  </v>
      </c>
      <c r="C5569" t="s">
        <v>268</v>
      </c>
      <c r="D5569" t="s">
        <v>270</v>
      </c>
      <c r="E5569" t="s">
        <v>276</v>
      </c>
      <c r="F5569" t="s">
        <v>69</v>
      </c>
      <c r="G5569" s="8" t="s">
        <v>404</v>
      </c>
      <c r="H5569" t="s">
        <v>15</v>
      </c>
      <c r="K5569" s="20">
        <v>0</v>
      </c>
      <c r="L5569" s="7">
        <v>23735073000</v>
      </c>
      <c r="M5569" s="7">
        <v>2073571000</v>
      </c>
      <c r="N5569" s="7">
        <v>249365000</v>
      </c>
      <c r="O5569" s="20" t="str">
        <f t="shared" si="174"/>
        <v/>
      </c>
    </row>
    <row r="5570" spans="1:15">
      <c r="A5570" s="20" t="str">
        <f t="shared" si="175"/>
        <v>Lífsverk lífeyrissjóðurLífsverk III/Séreign</v>
      </c>
      <c r="B5570" s="20" t="str">
        <f>_xlfn.IFNA(INDEX(Listi!$AI:$AI,MATCH(C5570,Listi!$AJ:$AJ,0)),INDEX(Listi!T:T,MATCH(C5570,Listi!U:U,0)))</f>
        <v xml:space="preserve">Lífsverk  </v>
      </c>
      <c r="C5570" t="s">
        <v>268</v>
      </c>
      <c r="D5570" t="s">
        <v>271</v>
      </c>
      <c r="E5570" t="s">
        <v>276</v>
      </c>
      <c r="F5570" t="s">
        <v>69</v>
      </c>
      <c r="G5570" s="8" t="s">
        <v>404</v>
      </c>
      <c r="H5570" t="s">
        <v>15</v>
      </c>
      <c r="K5570" s="20">
        <v>0</v>
      </c>
      <c r="L5570" s="7">
        <v>653814000</v>
      </c>
      <c r="M5570" s="7">
        <v>105107000</v>
      </c>
      <c r="N5570" s="7">
        <v>2613000</v>
      </c>
      <c r="O5570" s="20" t="str">
        <f t="shared" ref="O5570:O5633" si="176">IFERROR(VLOOKUP(F5570,EhLykill,3,FALSE),"")</f>
        <v/>
      </c>
    </row>
    <row r="5571" spans="1:15">
      <c r="A5571" s="20" t="str">
        <f t="shared" si="175"/>
        <v>Lífsverk lífeyrissjóðurSamtryggingardeild</v>
      </c>
      <c r="B5571" s="20" t="str">
        <f>_xlfn.IFNA(INDEX(Listi!$AI:$AI,MATCH(C5571,Listi!$AJ:$AJ,0)),INDEX(Listi!T:T,MATCH(C5571,Listi!U:U,0)))</f>
        <v xml:space="preserve">Lífsverk  </v>
      </c>
      <c r="C5571" t="s">
        <v>268</v>
      </c>
      <c r="D5571" t="s">
        <v>205</v>
      </c>
      <c r="E5571" t="s">
        <v>275</v>
      </c>
      <c r="F5571" t="s">
        <v>69</v>
      </c>
      <c r="G5571" s="8" t="s">
        <v>404</v>
      </c>
      <c r="H5571" t="s">
        <v>15</v>
      </c>
      <c r="K5571" s="20">
        <v>0</v>
      </c>
      <c r="L5571" s="7">
        <v>120542527000</v>
      </c>
      <c r="M5571" s="7">
        <v>4397803000</v>
      </c>
      <c r="N5571" s="7">
        <v>1423151000</v>
      </c>
      <c r="O5571" s="20" t="str">
        <f t="shared" si="176"/>
        <v/>
      </c>
    </row>
    <row r="5572" spans="1:15">
      <c r="A5572" s="20" t="str">
        <f t="shared" si="175"/>
        <v>Söfnunarsjóður lífeyrisréttindaDeild I/Innlán</v>
      </c>
      <c r="B5572" s="20" t="str">
        <f>_xlfn.IFNA(INDEX(Listi!$AI:$AI,MATCH(C5572,Listi!$AJ:$AJ,0)),INDEX(Listi!T:T,MATCH(C5572,Listi!U:U,0)))</f>
        <v>Söfnunarsj.</v>
      </c>
      <c r="C5572" t="s">
        <v>272</v>
      </c>
      <c r="D5572" t="s">
        <v>273</v>
      </c>
      <c r="E5572" t="s">
        <v>276</v>
      </c>
      <c r="F5572" t="s">
        <v>69</v>
      </c>
      <c r="G5572" s="8" t="s">
        <v>404</v>
      </c>
      <c r="H5572" t="s">
        <v>15</v>
      </c>
      <c r="K5572" s="20">
        <v>0</v>
      </c>
      <c r="L5572" s="7">
        <v>2001731914</v>
      </c>
      <c r="M5572" s="7">
        <v>133561634</v>
      </c>
      <c r="N5572" s="7">
        <v>44803565</v>
      </c>
      <c r="O5572" s="20" t="str">
        <f t="shared" si="176"/>
        <v/>
      </c>
    </row>
    <row r="5573" spans="1:15">
      <c r="A5573" s="20" t="str">
        <f t="shared" si="175"/>
        <v>Söfnunarsjóður lífeyrisréttindaDeild III/Séreign</v>
      </c>
      <c r="B5573" s="20" t="str">
        <f>_xlfn.IFNA(INDEX(Listi!$AI:$AI,MATCH(C5573,Listi!$AJ:$AJ,0)),INDEX(Listi!T:T,MATCH(C5573,Listi!U:U,0)))</f>
        <v>Söfnunarsj.</v>
      </c>
      <c r="C5573" t="s">
        <v>272</v>
      </c>
      <c r="D5573" t="s">
        <v>599</v>
      </c>
      <c r="E5573" t="s">
        <v>276</v>
      </c>
      <c r="F5573" t="s">
        <v>69</v>
      </c>
      <c r="G5573" s="8" t="s">
        <v>404</v>
      </c>
      <c r="H5573" t="s">
        <v>15</v>
      </c>
      <c r="K5573" s="20">
        <v>0</v>
      </c>
      <c r="L5573" s="7">
        <v>24413085</v>
      </c>
      <c r="M5573" s="7">
        <v>24697577</v>
      </c>
      <c r="N5573" s="7">
        <v>900000</v>
      </c>
      <c r="O5573" s="20" t="str">
        <f t="shared" si="176"/>
        <v/>
      </c>
    </row>
    <row r="5574" spans="1:15">
      <c r="A5574" s="20" t="str">
        <f t="shared" si="175"/>
        <v>Söfnunarsjóður lífeyrisréttindaDeildII/Séreign</v>
      </c>
      <c r="B5574" s="20" t="str">
        <f>_xlfn.IFNA(INDEX(Listi!$AI:$AI,MATCH(C5574,Listi!$AJ:$AJ,0)),INDEX(Listi!T:T,MATCH(C5574,Listi!U:U,0)))</f>
        <v>Söfnunarsj.</v>
      </c>
      <c r="C5574" t="s">
        <v>272</v>
      </c>
      <c r="D5574" t="s">
        <v>586</v>
      </c>
      <c r="E5574" t="s">
        <v>276</v>
      </c>
      <c r="F5574" t="s">
        <v>69</v>
      </c>
      <c r="G5574" s="8" t="s">
        <v>404</v>
      </c>
      <c r="H5574" t="s">
        <v>15</v>
      </c>
      <c r="K5574" s="20">
        <v>0</v>
      </c>
      <c r="L5574" s="7">
        <v>1654616477</v>
      </c>
      <c r="M5574" s="7">
        <v>128539213</v>
      </c>
      <c r="N5574" s="7">
        <v>22846291</v>
      </c>
      <c r="O5574" s="20" t="str">
        <f t="shared" si="176"/>
        <v/>
      </c>
    </row>
    <row r="5575" spans="1:15">
      <c r="A5575" s="20" t="str">
        <f t="shared" si="175"/>
        <v>Söfnunarsjóður lífeyrisréttindaSamtryggingardeild</v>
      </c>
      <c r="B5575" s="20" t="str">
        <f>_xlfn.IFNA(INDEX(Listi!$AI:$AI,MATCH(C5575,Listi!$AJ:$AJ,0)),INDEX(Listi!T:T,MATCH(C5575,Listi!U:U,0)))</f>
        <v>Söfnunarsj.</v>
      </c>
      <c r="C5575" t="s">
        <v>272</v>
      </c>
      <c r="D5575" t="s">
        <v>205</v>
      </c>
      <c r="E5575" t="s">
        <v>275</v>
      </c>
      <c r="F5575" t="s">
        <v>69</v>
      </c>
      <c r="G5575" s="8" t="s">
        <v>404</v>
      </c>
      <c r="H5575" t="s">
        <v>15</v>
      </c>
      <c r="K5575" s="20">
        <v>0</v>
      </c>
      <c r="L5575" s="7">
        <v>238978847889</v>
      </c>
      <c r="M5575" s="7">
        <v>4967193409</v>
      </c>
      <c r="N5575" s="7">
        <v>6076487652</v>
      </c>
      <c r="O5575" s="20" t="str">
        <f t="shared" si="176"/>
        <v/>
      </c>
    </row>
    <row r="5576" spans="1:15">
      <c r="A5576" s="20" t="str">
        <f t="shared" si="175"/>
        <v>Stapi lífeyrissjóðurSafn I</v>
      </c>
      <c r="B5576" s="20" t="str">
        <f>_xlfn.IFNA(INDEX(Listi!$AI:$AI,MATCH(C5576,Listi!$AJ:$AJ,0)),INDEX(Listi!T:T,MATCH(C5576,Listi!U:U,0)))</f>
        <v xml:space="preserve">Stapi  </v>
      </c>
      <c r="C5576" t="s">
        <v>209</v>
      </c>
      <c r="D5576" t="s">
        <v>210</v>
      </c>
      <c r="E5576" t="s">
        <v>276</v>
      </c>
      <c r="F5576" t="s">
        <v>69</v>
      </c>
      <c r="G5576" s="8" t="s">
        <v>404</v>
      </c>
      <c r="H5576" t="s">
        <v>15</v>
      </c>
      <c r="K5576" s="20">
        <v>0</v>
      </c>
      <c r="L5576" s="7">
        <v>2440828925</v>
      </c>
      <c r="M5576" s="7">
        <v>91567233</v>
      </c>
      <c r="N5576" s="7">
        <v>110755602</v>
      </c>
      <c r="O5576" s="20" t="str">
        <f t="shared" si="176"/>
        <v/>
      </c>
    </row>
    <row r="5577" spans="1:15">
      <c r="A5577" s="20" t="str">
        <f t="shared" si="175"/>
        <v>Stapi lífeyrissjóðurSafn II</v>
      </c>
      <c r="B5577" s="20" t="str">
        <f>_xlfn.IFNA(INDEX(Listi!$AI:$AI,MATCH(C5577,Listi!$AJ:$AJ,0)),INDEX(Listi!T:T,MATCH(C5577,Listi!U:U,0)))</f>
        <v xml:space="preserve">Stapi  </v>
      </c>
      <c r="C5577" t="s">
        <v>209</v>
      </c>
      <c r="D5577" t="s">
        <v>211</v>
      </c>
      <c r="E5577" t="s">
        <v>276</v>
      </c>
      <c r="F5577" t="s">
        <v>69</v>
      </c>
      <c r="G5577" s="8" t="s">
        <v>404</v>
      </c>
      <c r="H5577" t="s">
        <v>15</v>
      </c>
      <c r="K5577" s="20">
        <v>0</v>
      </c>
      <c r="L5577" s="7">
        <v>5710890273</v>
      </c>
      <c r="M5577" s="7">
        <v>262001316</v>
      </c>
      <c r="N5577" s="7">
        <v>164209410</v>
      </c>
      <c r="O5577" s="20" t="str">
        <f t="shared" si="176"/>
        <v/>
      </c>
    </row>
    <row r="5578" spans="1:15">
      <c r="A5578" s="20" t="str">
        <f t="shared" si="175"/>
        <v>Stapi lífeyrissjóðurSafn III</v>
      </c>
      <c r="B5578" s="20" t="str">
        <f>_xlfn.IFNA(INDEX(Listi!$AI:$AI,MATCH(C5578,Listi!$AJ:$AJ,0)),INDEX(Listi!T:T,MATCH(C5578,Listi!U:U,0)))</f>
        <v xml:space="preserve">Stapi  </v>
      </c>
      <c r="C5578" t="s">
        <v>209</v>
      </c>
      <c r="D5578" t="s">
        <v>212</v>
      </c>
      <c r="E5578" t="s">
        <v>276</v>
      </c>
      <c r="F5578" t="s">
        <v>69</v>
      </c>
      <c r="G5578" s="8" t="s">
        <v>404</v>
      </c>
      <c r="H5578" t="s">
        <v>15</v>
      </c>
      <c r="K5578" s="20">
        <v>0</v>
      </c>
      <c r="L5578" s="7">
        <v>268100084</v>
      </c>
      <c r="M5578" s="7">
        <v>24388890</v>
      </c>
      <c r="N5578" s="7">
        <v>9886128</v>
      </c>
      <c r="O5578" s="20" t="str">
        <f t="shared" si="176"/>
        <v/>
      </c>
    </row>
    <row r="5579" spans="1:15">
      <c r="A5579" s="20" t="str">
        <f t="shared" si="175"/>
        <v>Stapi lífeyrissjóðurTryggingardeild</v>
      </c>
      <c r="B5579" s="20" t="str">
        <f>_xlfn.IFNA(INDEX(Listi!$AI:$AI,MATCH(C5579,Listi!$AJ:$AJ,0)),INDEX(Listi!T:T,MATCH(C5579,Listi!U:U,0)))</f>
        <v xml:space="preserve">Stapi  </v>
      </c>
      <c r="C5579" t="s">
        <v>209</v>
      </c>
      <c r="D5579" t="s">
        <v>213</v>
      </c>
      <c r="E5579" t="s">
        <v>275</v>
      </c>
      <c r="F5579" t="s">
        <v>69</v>
      </c>
      <c r="G5579" s="8" t="s">
        <v>404</v>
      </c>
      <c r="H5579" t="s">
        <v>15</v>
      </c>
      <c r="K5579" s="20">
        <v>0</v>
      </c>
      <c r="L5579" s="7">
        <v>348661724246</v>
      </c>
      <c r="M5579" s="7">
        <v>13807615154</v>
      </c>
      <c r="N5579" s="7">
        <v>7912918911</v>
      </c>
      <c r="O5579" s="20" t="str">
        <f t="shared" si="176"/>
        <v/>
      </c>
    </row>
    <row r="5580" spans="1:15">
      <c r="A5580" s="20" t="str">
        <f t="shared" ref="A5580:A5641" si="177">CONCATENATE(C5580,D5580)</f>
        <v>Stapi lífeyrissjóðurVarfærnasafnið</v>
      </c>
      <c r="B5580" s="20" t="str">
        <f>_xlfn.IFNA(INDEX(Listi!$AI:$AI,MATCH(C5580,Listi!$AJ:$AJ,0)),INDEX(Listi!T:T,MATCH(C5580,Listi!U:U,0)))</f>
        <v xml:space="preserve">Stapi  </v>
      </c>
      <c r="C5580" t="s">
        <v>209</v>
      </c>
      <c r="D5580" t="s">
        <v>392</v>
      </c>
      <c r="E5580" t="s">
        <v>276</v>
      </c>
      <c r="F5580" t="s">
        <v>69</v>
      </c>
      <c r="G5580" s="8" t="s">
        <v>404</v>
      </c>
      <c r="H5580" t="s">
        <v>15</v>
      </c>
      <c r="K5580" s="20">
        <v>0</v>
      </c>
      <c r="L5580" s="7">
        <v>471986044</v>
      </c>
      <c r="M5580" s="7">
        <v>137399159</v>
      </c>
      <c r="N5580" s="7">
        <v>6994496</v>
      </c>
      <c r="O5580" s="20" t="str">
        <f t="shared" si="176"/>
        <v/>
      </c>
    </row>
    <row r="5581" spans="1:15">
      <c r="A5581" s="20" t="str">
        <f t="shared" si="177"/>
        <v>Almenni lífeyrissjóðurinnÆvisafn I</v>
      </c>
      <c r="B5581" s="20" t="str">
        <f>_xlfn.IFNA(INDEX(Listi!$AI:$AI,MATCH(C5581,Listi!$AJ:$AJ,0)),INDEX(Listi!T:T,MATCH(C5581,Listi!U:U,0)))</f>
        <v xml:space="preserve">Almenni </v>
      </c>
      <c r="C5581" t="s">
        <v>0</v>
      </c>
      <c r="D5581" t="s">
        <v>202</v>
      </c>
      <c r="E5581" t="s">
        <v>276</v>
      </c>
      <c r="F5581" t="s">
        <v>70</v>
      </c>
      <c r="G5581" s="8" t="s">
        <v>409</v>
      </c>
      <c r="H5581" t="s">
        <v>71</v>
      </c>
      <c r="K5581" s="20">
        <v>38</v>
      </c>
      <c r="L5581" s="7">
        <v>43068273823</v>
      </c>
      <c r="M5581" s="7">
        <v>4413720640</v>
      </c>
      <c r="N5581" s="7">
        <v>641257097</v>
      </c>
      <c r="O5581" s="20" t="str">
        <f t="shared" si="176"/>
        <v/>
      </c>
    </row>
    <row r="5582" spans="1:15">
      <c r="A5582" s="20" t="str">
        <f t="shared" si="177"/>
        <v>Almenni lífeyrissjóðurinnÆvisafn II</v>
      </c>
      <c r="B5582" s="20" t="str">
        <f>_xlfn.IFNA(INDEX(Listi!$AI:$AI,MATCH(C5582,Listi!$AJ:$AJ,0)),INDEX(Listi!T:T,MATCH(C5582,Listi!U:U,0)))</f>
        <v xml:space="preserve">Almenni </v>
      </c>
      <c r="C5582" t="s">
        <v>0</v>
      </c>
      <c r="D5582" t="s">
        <v>203</v>
      </c>
      <c r="E5582" t="s">
        <v>276</v>
      </c>
      <c r="F5582" t="s">
        <v>70</v>
      </c>
      <c r="G5582" s="8" t="s">
        <v>409</v>
      </c>
      <c r="H5582" t="s">
        <v>71</v>
      </c>
      <c r="K5582" s="20">
        <v>53.1</v>
      </c>
      <c r="L5582" s="7">
        <v>86460235807</v>
      </c>
      <c r="M5582" s="7">
        <v>3970537445</v>
      </c>
      <c r="N5582" s="7">
        <v>1539034493</v>
      </c>
      <c r="O5582" s="20" t="str">
        <f t="shared" si="176"/>
        <v/>
      </c>
    </row>
    <row r="5583" spans="1:15">
      <c r="A5583" s="20" t="str">
        <f t="shared" si="177"/>
        <v>Almenni lífeyrissjóðurinnÆvisafn III</v>
      </c>
      <c r="B5583" s="20" t="str">
        <f>_xlfn.IFNA(INDEX(Listi!$AI:$AI,MATCH(C5583,Listi!$AJ:$AJ,0)),INDEX(Listi!T:T,MATCH(C5583,Listi!U:U,0)))</f>
        <v xml:space="preserve">Almenni </v>
      </c>
      <c r="C5583" t="s">
        <v>0</v>
      </c>
      <c r="D5583" t="s">
        <v>204</v>
      </c>
      <c r="E5583" t="s">
        <v>276</v>
      </c>
      <c r="F5583" t="s">
        <v>70</v>
      </c>
      <c r="G5583" s="8" t="s">
        <v>409</v>
      </c>
      <c r="H5583" t="s">
        <v>71</v>
      </c>
      <c r="K5583" s="20">
        <v>69.3</v>
      </c>
      <c r="L5583" s="7">
        <v>33890180699</v>
      </c>
      <c r="M5583" s="7">
        <v>1571509194</v>
      </c>
      <c r="N5583" s="7">
        <v>920421683</v>
      </c>
      <c r="O5583" s="20" t="str">
        <f t="shared" si="176"/>
        <v/>
      </c>
    </row>
    <row r="5584" spans="1:15">
      <c r="A5584" s="20" t="str">
        <f t="shared" si="177"/>
        <v>Almenni lífeyrissjóðurinnHúsnæðissafn</v>
      </c>
      <c r="B5584" s="20" t="str">
        <f>_xlfn.IFNA(INDEX(Listi!$AI:$AI,MATCH(C5584,Listi!$AJ:$AJ,0)),INDEX(Listi!T:T,MATCH(C5584,Listi!U:U,0)))</f>
        <v xml:space="preserve">Almenni </v>
      </c>
      <c r="C5584" t="s">
        <v>0</v>
      </c>
      <c r="D5584" t="s">
        <v>315</v>
      </c>
      <c r="E5584" t="s">
        <v>276</v>
      </c>
      <c r="F5584" t="s">
        <v>70</v>
      </c>
      <c r="G5584" s="8" t="s">
        <v>409</v>
      </c>
      <c r="H5584" t="s">
        <v>71</v>
      </c>
      <c r="K5584" s="20">
        <v>100</v>
      </c>
      <c r="L5584" s="7">
        <v>487895879</v>
      </c>
      <c r="M5584" s="7">
        <v>166428361</v>
      </c>
      <c r="N5584" s="7">
        <v>18080096</v>
      </c>
      <c r="O5584" s="20" t="str">
        <f t="shared" si="176"/>
        <v/>
      </c>
    </row>
    <row r="5585" spans="1:15">
      <c r="A5585" s="20" t="str">
        <f t="shared" si="177"/>
        <v>Almenni lífeyrissjóðurinnInnlánssafn</v>
      </c>
      <c r="B5585" s="20" t="str">
        <f>_xlfn.IFNA(INDEX(Listi!$AI:$AI,MATCH(C5585,Listi!$AJ:$AJ,0)),INDEX(Listi!T:T,MATCH(C5585,Listi!U:U,0)))</f>
        <v xml:space="preserve">Almenni </v>
      </c>
      <c r="C5585" t="s">
        <v>0</v>
      </c>
      <c r="D5585" t="s">
        <v>1</v>
      </c>
      <c r="E5585" t="s">
        <v>276</v>
      </c>
      <c r="F5585" t="s">
        <v>70</v>
      </c>
      <c r="G5585" s="8" t="s">
        <v>409</v>
      </c>
      <c r="H5585" t="s">
        <v>71</v>
      </c>
      <c r="K5585" s="20">
        <v>100</v>
      </c>
      <c r="L5585" s="7">
        <v>26587944379</v>
      </c>
      <c r="M5585" s="7">
        <v>1016779991</v>
      </c>
      <c r="N5585" s="7">
        <v>1031869724</v>
      </c>
      <c r="O5585" s="20" t="str">
        <f t="shared" si="176"/>
        <v/>
      </c>
    </row>
    <row r="5586" spans="1:15">
      <c r="A5586" s="20" t="str">
        <f t="shared" si="177"/>
        <v>Almenni lífeyrissjóðurinnRíkissafn langt</v>
      </c>
      <c r="B5586" s="20" t="str">
        <f>_xlfn.IFNA(INDEX(Listi!$AI:$AI,MATCH(C5586,Listi!$AJ:$AJ,0)),INDEX(Listi!T:T,MATCH(C5586,Listi!U:U,0)))</f>
        <v xml:space="preserve">Almenni </v>
      </c>
      <c r="C5586" t="s">
        <v>0</v>
      </c>
      <c r="D5586" t="s">
        <v>199</v>
      </c>
      <c r="E5586" t="s">
        <v>276</v>
      </c>
      <c r="F5586" t="s">
        <v>70</v>
      </c>
      <c r="G5586" s="8" t="s">
        <v>409</v>
      </c>
      <c r="H5586" t="s">
        <v>71</v>
      </c>
      <c r="K5586" s="20">
        <v>100</v>
      </c>
      <c r="L5586" s="7">
        <v>1193680171</v>
      </c>
      <c r="M5586" s="7">
        <v>61272573</v>
      </c>
      <c r="N5586" s="7">
        <v>40105929</v>
      </c>
      <c r="O5586" s="20" t="str">
        <f t="shared" si="176"/>
        <v/>
      </c>
    </row>
    <row r="5587" spans="1:15">
      <c r="A5587" s="20" t="str">
        <f t="shared" si="177"/>
        <v>Almenni lífeyrissjóðurinnRíkissafn stutt</v>
      </c>
      <c r="B5587" s="20" t="str">
        <f>_xlfn.IFNA(INDEX(Listi!$AI:$AI,MATCH(C5587,Listi!$AJ:$AJ,0)),INDEX(Listi!T:T,MATCH(C5587,Listi!U:U,0)))</f>
        <v xml:space="preserve">Almenni </v>
      </c>
      <c r="C5587" t="s">
        <v>0</v>
      </c>
      <c r="D5587" t="s">
        <v>200</v>
      </c>
      <c r="E5587" t="s">
        <v>276</v>
      </c>
      <c r="F5587" t="s">
        <v>70</v>
      </c>
      <c r="G5587" s="8" t="s">
        <v>409</v>
      </c>
      <c r="H5587" t="s">
        <v>71</v>
      </c>
      <c r="K5587" s="20">
        <v>100</v>
      </c>
      <c r="L5587" s="7">
        <v>541893627</v>
      </c>
      <c r="M5587" s="7">
        <v>20423158</v>
      </c>
      <c r="N5587" s="7">
        <v>14899899</v>
      </c>
      <c r="O5587" s="20" t="str">
        <f t="shared" si="176"/>
        <v/>
      </c>
    </row>
    <row r="5588" spans="1:15">
      <c r="A5588" s="20" t="str">
        <f t="shared" si="177"/>
        <v>Almenni lífeyrissjóðurinnTryggingadeild</v>
      </c>
      <c r="B5588" s="20" t="str">
        <f>_xlfn.IFNA(INDEX(Listi!$AI:$AI,MATCH(C5588,Listi!$AJ:$AJ,0)),INDEX(Listi!T:T,MATCH(C5588,Listi!U:U,0)))</f>
        <v xml:space="preserve">Almenni </v>
      </c>
      <c r="C5588" t="s">
        <v>0</v>
      </c>
      <c r="D5588" t="s">
        <v>201</v>
      </c>
      <c r="E5588" t="s">
        <v>275</v>
      </c>
      <c r="F5588" t="s">
        <v>70</v>
      </c>
      <c r="G5588" s="8" t="s">
        <v>409</v>
      </c>
      <c r="H5588" t="s">
        <v>71</v>
      </c>
      <c r="K5588" s="20">
        <v>59.7</v>
      </c>
      <c r="L5588" s="7">
        <v>174784296254</v>
      </c>
      <c r="M5588" s="7">
        <v>7497244534</v>
      </c>
      <c r="N5588" s="7">
        <v>3057046932</v>
      </c>
      <c r="O5588" s="20" t="str">
        <f t="shared" si="176"/>
        <v/>
      </c>
    </row>
    <row r="5589" spans="1:15">
      <c r="A5589" s="20" t="str">
        <f t="shared" si="177"/>
        <v>Arion banki hf.Erlend hlutabréf</v>
      </c>
      <c r="B5589" s="20" t="str">
        <f>_xlfn.IFNA(INDEX(Listi!$AI:$AI,MATCH(C5589,Listi!$AJ:$AJ,0)),INDEX(Listi!T:T,MATCH(C5589,Listi!U:U,0)))</f>
        <v xml:space="preserve">Arion banki </v>
      </c>
      <c r="C5589" t="s">
        <v>214</v>
      </c>
      <c r="D5589" t="s">
        <v>215</v>
      </c>
      <c r="E5589" t="s">
        <v>276</v>
      </c>
      <c r="F5589" t="s">
        <v>70</v>
      </c>
      <c r="G5589" s="8" t="s">
        <v>409</v>
      </c>
      <c r="H5589" t="s">
        <v>71</v>
      </c>
      <c r="K5589" s="20">
        <v>0</v>
      </c>
      <c r="L5589" s="7">
        <v>1149685000</v>
      </c>
      <c r="M5589" s="7">
        <v>49095000</v>
      </c>
      <c r="N5589" s="7">
        <v>10876000</v>
      </c>
      <c r="O5589" s="20" t="str">
        <f t="shared" si="176"/>
        <v/>
      </c>
    </row>
    <row r="5590" spans="1:15">
      <c r="A5590" s="20" t="str">
        <f t="shared" si="177"/>
        <v>Arion banki hf.Innlend skuldabréf</v>
      </c>
      <c r="B5590" s="20" t="str">
        <f>_xlfn.IFNA(INDEX(Listi!$AI:$AI,MATCH(C5590,Listi!$AJ:$AJ,0)),INDEX(Listi!T:T,MATCH(C5590,Listi!U:U,0)))</f>
        <v xml:space="preserve">Arion banki </v>
      </c>
      <c r="C5590" t="s">
        <v>214</v>
      </c>
      <c r="D5590" t="s">
        <v>216</v>
      </c>
      <c r="E5590" t="s">
        <v>276</v>
      </c>
      <c r="F5590" t="s">
        <v>70</v>
      </c>
      <c r="G5590" s="8" t="s">
        <v>409</v>
      </c>
      <c r="H5590" t="s">
        <v>71</v>
      </c>
      <c r="K5590" s="20">
        <v>100</v>
      </c>
      <c r="L5590" s="7">
        <v>4446434000</v>
      </c>
      <c r="M5590" s="7">
        <v>344234000</v>
      </c>
      <c r="N5590" s="7">
        <v>44793000</v>
      </c>
      <c r="O5590" s="20" t="str">
        <f t="shared" si="176"/>
        <v/>
      </c>
    </row>
    <row r="5591" spans="1:15">
      <c r="A5591" s="20" t="str">
        <f t="shared" si="177"/>
        <v>Arion banki hf.Lífeyrisauki L1</v>
      </c>
      <c r="B5591" s="20" t="str">
        <f>_xlfn.IFNA(INDEX(Listi!$AI:$AI,MATCH(C5591,Listi!$AJ:$AJ,0)),INDEX(Listi!T:T,MATCH(C5591,Listi!U:U,0)))</f>
        <v xml:space="preserve">Arion banki </v>
      </c>
      <c r="C5591" t="s">
        <v>214</v>
      </c>
      <c r="D5591" t="s">
        <v>377</v>
      </c>
      <c r="E5591" t="s">
        <v>276</v>
      </c>
      <c r="F5591" t="s">
        <v>70</v>
      </c>
      <c r="G5591" s="8" t="s">
        <v>409</v>
      </c>
      <c r="H5591" t="s">
        <v>71</v>
      </c>
      <c r="K5591" s="20">
        <v>45.3</v>
      </c>
      <c r="L5591" s="7">
        <v>5887942000</v>
      </c>
      <c r="M5591" s="7">
        <v>1011885000</v>
      </c>
      <c r="N5591" s="7">
        <v>34615000</v>
      </c>
      <c r="O5591" s="20" t="str">
        <f t="shared" si="176"/>
        <v/>
      </c>
    </row>
    <row r="5592" spans="1:15">
      <c r="A5592" s="20" t="str">
        <f t="shared" si="177"/>
        <v>Arion banki hf.Lífeyrisauki L2</v>
      </c>
      <c r="B5592" s="20" t="str">
        <f>_xlfn.IFNA(INDEX(Listi!$AI:$AI,MATCH(C5592,Listi!$AJ:$AJ,0)),INDEX(Listi!T:T,MATCH(C5592,Listi!U:U,0)))</f>
        <v xml:space="preserve">Arion banki </v>
      </c>
      <c r="C5592" t="s">
        <v>214</v>
      </c>
      <c r="D5592" t="s">
        <v>372</v>
      </c>
      <c r="E5592" t="s">
        <v>276</v>
      </c>
      <c r="F5592" t="s">
        <v>70</v>
      </c>
      <c r="G5592" s="8" t="s">
        <v>409</v>
      </c>
      <c r="H5592" t="s">
        <v>71</v>
      </c>
      <c r="K5592" s="20">
        <v>59.9</v>
      </c>
      <c r="L5592" s="7">
        <v>21366380000</v>
      </c>
      <c r="M5592" s="7">
        <v>1613513000</v>
      </c>
      <c r="N5592" s="7">
        <v>92085000</v>
      </c>
      <c r="O5592" s="20" t="str">
        <f t="shared" si="176"/>
        <v/>
      </c>
    </row>
    <row r="5593" spans="1:15">
      <c r="A5593" s="20" t="str">
        <f t="shared" si="177"/>
        <v>Arion banki hf.Lífeyrisauki L3</v>
      </c>
      <c r="B5593" s="20" t="str">
        <f>_xlfn.IFNA(INDEX(Listi!$AI:$AI,MATCH(C5593,Listi!$AJ:$AJ,0)),INDEX(Listi!T:T,MATCH(C5593,Listi!U:U,0)))</f>
        <v xml:space="preserve">Arion banki </v>
      </c>
      <c r="C5593" t="s">
        <v>214</v>
      </c>
      <c r="D5593" t="s">
        <v>371</v>
      </c>
      <c r="E5593" t="s">
        <v>276</v>
      </c>
      <c r="F5593" t="s">
        <v>70</v>
      </c>
      <c r="G5593" s="8" t="s">
        <v>409</v>
      </c>
      <c r="H5593" t="s">
        <v>71</v>
      </c>
      <c r="K5593" s="20">
        <v>74.099999999999994</v>
      </c>
      <c r="L5593" s="7">
        <v>29714848000</v>
      </c>
      <c r="M5593" s="7">
        <v>2122481000</v>
      </c>
      <c r="N5593" s="7">
        <v>129566000</v>
      </c>
      <c r="O5593" s="20" t="str">
        <f t="shared" si="176"/>
        <v/>
      </c>
    </row>
    <row r="5594" spans="1:15">
      <c r="A5594" s="20" t="str">
        <f t="shared" si="177"/>
        <v>Arion banki hf.Lífeyrisauki L4</v>
      </c>
      <c r="B5594" s="20" t="str">
        <f>_xlfn.IFNA(INDEX(Listi!$AI:$AI,MATCH(C5594,Listi!$AJ:$AJ,0)),INDEX(Listi!T:T,MATCH(C5594,Listi!U:U,0)))</f>
        <v xml:space="preserve">Arion banki </v>
      </c>
      <c r="C5594" t="s">
        <v>214</v>
      </c>
      <c r="D5594" t="s">
        <v>587</v>
      </c>
      <c r="E5594" t="s">
        <v>276</v>
      </c>
      <c r="F5594" t="s">
        <v>70</v>
      </c>
      <c r="G5594" s="8" t="s">
        <v>409</v>
      </c>
      <c r="H5594" t="s">
        <v>71</v>
      </c>
      <c r="K5594" s="20">
        <v>83.2</v>
      </c>
      <c r="L5594" s="7">
        <v>19306242000</v>
      </c>
      <c r="M5594" s="7">
        <v>1346647000</v>
      </c>
      <c r="N5594" s="7">
        <v>388052000</v>
      </c>
      <c r="O5594" s="20" t="str">
        <f t="shared" si="176"/>
        <v/>
      </c>
    </row>
    <row r="5595" spans="1:15">
      <c r="A5595" s="20" t="str">
        <f t="shared" si="177"/>
        <v>Arion banki hf.Lífeyrisauki L5</v>
      </c>
      <c r="B5595" s="20" t="str">
        <f>_xlfn.IFNA(INDEX(Listi!$AI:$AI,MATCH(C5595,Listi!$AJ:$AJ,0)),INDEX(Listi!T:T,MATCH(C5595,Listi!U:U,0)))</f>
        <v xml:space="preserve">Arion banki </v>
      </c>
      <c r="C5595" t="s">
        <v>214</v>
      </c>
      <c r="D5595" t="s">
        <v>369</v>
      </c>
      <c r="E5595" t="s">
        <v>276</v>
      </c>
      <c r="F5595" t="s">
        <v>70</v>
      </c>
      <c r="G5595" s="8" t="s">
        <v>409</v>
      </c>
      <c r="H5595" t="s">
        <v>71</v>
      </c>
      <c r="K5595" s="20">
        <v>100</v>
      </c>
      <c r="L5595" s="7">
        <v>44858554000</v>
      </c>
      <c r="M5595" s="7">
        <v>4018833000</v>
      </c>
      <c r="N5595" s="7">
        <v>933672000</v>
      </c>
      <c r="O5595" s="20" t="str">
        <f t="shared" si="176"/>
        <v/>
      </c>
    </row>
    <row r="5596" spans="1:15">
      <c r="A5596" s="20" t="str">
        <f t="shared" si="177"/>
        <v>Birta lífeyrissjóðurBlönduð leið</v>
      </c>
      <c r="B5596" s="20" t="str">
        <f>_xlfn.IFNA(INDEX(Listi!$AI:$AI,MATCH(C5596,Listi!$AJ:$AJ,0)),INDEX(Listi!T:T,MATCH(C5596,Listi!U:U,0)))</f>
        <v xml:space="preserve">Birta  </v>
      </c>
      <c r="C5596" t="s">
        <v>298</v>
      </c>
      <c r="D5596" t="s">
        <v>314</v>
      </c>
      <c r="E5596" t="s">
        <v>276</v>
      </c>
      <c r="F5596" t="s">
        <v>70</v>
      </c>
      <c r="G5596" s="8" t="s">
        <v>409</v>
      </c>
      <c r="H5596" t="s">
        <v>71</v>
      </c>
      <c r="K5596" s="20">
        <v>54.27</v>
      </c>
      <c r="L5596" s="7">
        <v>6929716201</v>
      </c>
      <c r="M5596" s="7">
        <v>253995298</v>
      </c>
      <c r="N5596" s="7">
        <v>139753585</v>
      </c>
      <c r="O5596" s="20" t="str">
        <f t="shared" si="176"/>
        <v/>
      </c>
    </row>
    <row r="5597" spans="1:15">
      <c r="A5597" s="20" t="str">
        <f t="shared" si="177"/>
        <v>Birta lífeyrissjóðurInnlánsleið</v>
      </c>
      <c r="B5597" s="20" t="str">
        <f>_xlfn.IFNA(INDEX(Listi!$AI:$AI,MATCH(C5597,Listi!$AJ:$AJ,0)),INDEX(Listi!T:T,MATCH(C5597,Listi!U:U,0)))</f>
        <v xml:space="preserve">Birta  </v>
      </c>
      <c r="C5597" t="s">
        <v>298</v>
      </c>
      <c r="D5597" t="s">
        <v>208</v>
      </c>
      <c r="E5597" t="s">
        <v>276</v>
      </c>
      <c r="F5597" t="s">
        <v>70</v>
      </c>
      <c r="G5597" s="8" t="s">
        <v>409</v>
      </c>
      <c r="H5597" t="s">
        <v>71</v>
      </c>
      <c r="K5597" s="20">
        <v>100</v>
      </c>
      <c r="L5597" s="7">
        <v>4108971332</v>
      </c>
      <c r="M5597" s="7">
        <v>264842424</v>
      </c>
      <c r="N5597" s="7">
        <v>174324836</v>
      </c>
      <c r="O5597" s="20" t="str">
        <f t="shared" si="176"/>
        <v/>
      </c>
    </row>
    <row r="5598" spans="1:15">
      <c r="A5598" s="20" t="str">
        <f t="shared" si="177"/>
        <v>Birta lífeyrissjóðurSamtryggingardeild</v>
      </c>
      <c r="B5598" s="20" t="str">
        <f>_xlfn.IFNA(INDEX(Listi!$AI:$AI,MATCH(C5598,Listi!$AJ:$AJ,0)),INDEX(Listi!T:T,MATCH(C5598,Listi!U:U,0)))</f>
        <v xml:space="preserve">Birta  </v>
      </c>
      <c r="C5598" t="s">
        <v>298</v>
      </c>
      <c r="D5598" t="s">
        <v>205</v>
      </c>
      <c r="E5598" t="s">
        <v>275</v>
      </c>
      <c r="F5598" t="s">
        <v>70</v>
      </c>
      <c r="G5598" s="8" t="s">
        <v>409</v>
      </c>
      <c r="H5598" t="s">
        <v>71</v>
      </c>
      <c r="K5598" s="20">
        <v>63.18</v>
      </c>
      <c r="L5598" s="7">
        <v>549755105944</v>
      </c>
      <c r="M5598" s="7">
        <v>18480897961</v>
      </c>
      <c r="N5598" s="7">
        <v>14075814006</v>
      </c>
      <c r="O5598" s="20" t="str">
        <f t="shared" si="176"/>
        <v/>
      </c>
    </row>
    <row r="5599" spans="1:15">
      <c r="A5599" s="20" t="str">
        <f t="shared" si="177"/>
        <v>Birta lífeyrissjóðurSkuldabréfaleið</v>
      </c>
      <c r="B5599" s="20" t="str">
        <f>_xlfn.IFNA(INDEX(Listi!$AI:$AI,MATCH(C5599,Listi!$AJ:$AJ,0)),INDEX(Listi!T:T,MATCH(C5599,Listi!U:U,0)))</f>
        <v xml:space="preserve">Birta  </v>
      </c>
      <c r="C5599" t="s">
        <v>298</v>
      </c>
      <c r="D5599" t="s">
        <v>313</v>
      </c>
      <c r="E5599" t="s">
        <v>276</v>
      </c>
      <c r="F5599" t="s">
        <v>70</v>
      </c>
      <c r="G5599" s="8" t="s">
        <v>409</v>
      </c>
      <c r="H5599" t="s">
        <v>71</v>
      </c>
      <c r="K5599" s="20">
        <v>100</v>
      </c>
      <c r="L5599" s="7">
        <v>8522374478</v>
      </c>
      <c r="M5599" s="7">
        <v>391005163</v>
      </c>
      <c r="N5599" s="7">
        <v>218104877</v>
      </c>
      <c r="O5599" s="20" t="str">
        <f t="shared" si="176"/>
        <v/>
      </c>
    </row>
    <row r="5600" spans="1:15">
      <c r="A5600" s="20" t="str">
        <f t="shared" si="177"/>
        <v>Birta lífeyrissjóðurTilgreind séreign</v>
      </c>
      <c r="B5600" s="20" t="str">
        <f>_xlfn.IFNA(INDEX(Listi!$AI:$AI,MATCH(C5600,Listi!$AJ:$AJ,0)),INDEX(Listi!T:T,MATCH(C5600,Listi!U:U,0)))</f>
        <v xml:space="preserve">Birta  </v>
      </c>
      <c r="C5600" t="s">
        <v>298</v>
      </c>
      <c r="D5600" t="s">
        <v>312</v>
      </c>
      <c r="E5600" t="s">
        <v>276</v>
      </c>
      <c r="F5600" t="s">
        <v>70</v>
      </c>
      <c r="G5600" s="8" t="s">
        <v>409</v>
      </c>
      <c r="H5600" t="s">
        <v>71</v>
      </c>
      <c r="K5600" s="20">
        <v>60.28</v>
      </c>
      <c r="L5600" s="7">
        <v>2234420297</v>
      </c>
      <c r="M5600" s="7">
        <v>511871981</v>
      </c>
      <c r="N5600" s="7">
        <v>36000223</v>
      </c>
      <c r="O5600" s="20" t="str">
        <f t="shared" si="176"/>
        <v/>
      </c>
    </row>
    <row r="5601" spans="1:15">
      <c r="A5601" s="20" t="str">
        <f t="shared" si="177"/>
        <v>Brú Lífeyrissjóður starfsmanna sveitarfélagaA-deild</v>
      </c>
      <c r="B5601" s="20" t="str">
        <f>_xlfn.IFNA(INDEX(Listi!$AI:$AI,MATCH(C5601,Listi!$AJ:$AJ,0)),INDEX(Listi!T:T,MATCH(C5601,Listi!U:U,0)))</f>
        <v>Brú</v>
      </c>
      <c r="C5601" t="s">
        <v>217</v>
      </c>
      <c r="D5601" t="s">
        <v>257</v>
      </c>
      <c r="E5601" t="s">
        <v>275</v>
      </c>
      <c r="F5601" t="s">
        <v>70</v>
      </c>
      <c r="G5601" s="8" t="s">
        <v>409</v>
      </c>
      <c r="H5601" t="s">
        <v>71</v>
      </c>
      <c r="K5601" s="20">
        <v>67.900000000000006</v>
      </c>
      <c r="L5601" s="7">
        <v>270469177889</v>
      </c>
      <c r="M5601" s="7">
        <v>13987858077</v>
      </c>
      <c r="N5601" s="7">
        <v>4793072329</v>
      </c>
      <c r="O5601" s="20" t="str">
        <f t="shared" si="176"/>
        <v/>
      </c>
    </row>
    <row r="5602" spans="1:15">
      <c r="A5602" s="20" t="str">
        <f t="shared" si="177"/>
        <v>Brú Lífeyrissjóður starfsmanna sveitarfélagaB-deild</v>
      </c>
      <c r="B5602" s="20" t="str">
        <f>_xlfn.IFNA(INDEX(Listi!$AI:$AI,MATCH(C5602,Listi!$AJ:$AJ,0)),INDEX(Listi!T:T,MATCH(C5602,Listi!U:U,0)))</f>
        <v>Brú</v>
      </c>
      <c r="C5602" t="s">
        <v>217</v>
      </c>
      <c r="D5602" t="s">
        <v>218</v>
      </c>
      <c r="E5602" t="s">
        <v>275</v>
      </c>
      <c r="F5602" t="s">
        <v>70</v>
      </c>
      <c r="G5602" s="8" t="s">
        <v>409</v>
      </c>
      <c r="H5602" t="s">
        <v>71</v>
      </c>
      <c r="K5602" s="20">
        <v>76.8</v>
      </c>
      <c r="L5602" s="7">
        <v>17004783831</v>
      </c>
      <c r="M5602" s="7">
        <v>119747694</v>
      </c>
      <c r="N5602" s="7">
        <v>3424817406</v>
      </c>
      <c r="O5602" s="20" t="str">
        <f t="shared" si="176"/>
        <v/>
      </c>
    </row>
    <row r="5603" spans="1:15">
      <c r="A5603" s="20" t="str">
        <f t="shared" si="177"/>
        <v>Brú Lífeyrissjóður starfsmanna sveitarfélagaV-deild</v>
      </c>
      <c r="B5603" s="20" t="str">
        <f>_xlfn.IFNA(INDEX(Listi!$AI:$AI,MATCH(C5603,Listi!$AJ:$AJ,0)),INDEX(Listi!T:T,MATCH(C5603,Listi!U:U,0)))</f>
        <v>Brú</v>
      </c>
      <c r="C5603" t="s">
        <v>217</v>
      </c>
      <c r="D5603" t="s">
        <v>219</v>
      </c>
      <c r="E5603" t="s">
        <v>275</v>
      </c>
      <c r="F5603" t="s">
        <v>70</v>
      </c>
      <c r="G5603" s="8" t="s">
        <v>409</v>
      </c>
      <c r="H5603" t="s">
        <v>71</v>
      </c>
      <c r="K5603" s="20">
        <v>67.900000000000006</v>
      </c>
      <c r="L5603" s="7">
        <v>54501394986</v>
      </c>
      <c r="M5603" s="7">
        <v>4188513374</v>
      </c>
      <c r="N5603" s="7">
        <v>455519059</v>
      </c>
      <c r="O5603" s="20" t="str">
        <f t="shared" si="176"/>
        <v/>
      </c>
    </row>
    <row r="5604" spans="1:15">
      <c r="A5604" s="20" t="str">
        <f t="shared" si="177"/>
        <v>Eftirlaunasj atvinnuflugmannaSamtryggingardeild</v>
      </c>
      <c r="B5604" s="20" t="str">
        <f>_xlfn.IFNA(INDEX(Listi!$AI:$AI,MATCH(C5604,Listi!$AJ:$AJ,0)),INDEX(Listi!T:T,MATCH(C5604,Listi!U:U,0)))</f>
        <v>EFÍA</v>
      </c>
      <c r="C5604" t="s">
        <v>220</v>
      </c>
      <c r="D5604" t="s">
        <v>205</v>
      </c>
      <c r="E5604" t="s">
        <v>275</v>
      </c>
      <c r="F5604" t="s">
        <v>70</v>
      </c>
      <c r="G5604" s="8" t="s">
        <v>409</v>
      </c>
      <c r="H5604" t="s">
        <v>71</v>
      </c>
      <c r="K5604" s="20">
        <v>65.430000000000007</v>
      </c>
      <c r="L5604" s="7">
        <v>58542663000</v>
      </c>
      <c r="M5604" s="7">
        <v>1477262000</v>
      </c>
      <c r="N5604" s="7">
        <v>1113313000</v>
      </c>
      <c r="O5604" s="20" t="str">
        <f t="shared" si="176"/>
        <v/>
      </c>
    </row>
    <row r="5605" spans="1:15">
      <c r="A5605" s="20" t="str">
        <f t="shared" si="177"/>
        <v>Festa - lífeyrissjóðurSamtryggingardeild</v>
      </c>
      <c r="B5605" s="20" t="str">
        <f>_xlfn.IFNA(INDEX(Listi!$AI:$AI,MATCH(C5605,Listi!$AJ:$AJ,0)),INDEX(Listi!T:T,MATCH(C5605,Listi!U:U,0)))</f>
        <v xml:space="preserve">Festa </v>
      </c>
      <c r="C5605" t="s">
        <v>221</v>
      </c>
      <c r="D5605" t="s">
        <v>205</v>
      </c>
      <c r="E5605" t="s">
        <v>275</v>
      </c>
      <c r="F5605" t="s">
        <v>70</v>
      </c>
      <c r="G5605" s="8" t="s">
        <v>409</v>
      </c>
      <c r="H5605" t="s">
        <v>71</v>
      </c>
      <c r="K5605" s="20">
        <v>62.86</v>
      </c>
      <c r="L5605" s="7">
        <v>246318113722</v>
      </c>
      <c r="M5605" s="7">
        <v>11138196907</v>
      </c>
      <c r="N5605" s="7">
        <v>5180938287</v>
      </c>
      <c r="O5605" s="20" t="str">
        <f t="shared" si="176"/>
        <v/>
      </c>
    </row>
    <row r="5606" spans="1:15">
      <c r="A5606" s="20" t="str">
        <f t="shared" si="177"/>
        <v>Festa - lífeyrissjóðurSparnaðarleið I</v>
      </c>
      <c r="B5606" s="20" t="str">
        <f>_xlfn.IFNA(INDEX(Listi!$AI:$AI,MATCH(C5606,Listi!$AJ:$AJ,0)),INDEX(Listi!T:T,MATCH(C5606,Listi!U:U,0)))</f>
        <v xml:space="preserve">Festa </v>
      </c>
      <c r="C5606" t="s">
        <v>221</v>
      </c>
      <c r="D5606" t="s">
        <v>464</v>
      </c>
      <c r="E5606" t="s">
        <v>276</v>
      </c>
      <c r="F5606" t="s">
        <v>70</v>
      </c>
      <c r="G5606" s="8" t="s">
        <v>409</v>
      </c>
      <c r="H5606" t="s">
        <v>71</v>
      </c>
      <c r="K5606" s="20">
        <v>100</v>
      </c>
      <c r="L5606" s="7">
        <v>75585319</v>
      </c>
      <c r="M5606" s="7">
        <v>37671409</v>
      </c>
      <c r="N5606" s="7">
        <v>2063969</v>
      </c>
      <c r="O5606" s="20" t="str">
        <f t="shared" si="176"/>
        <v/>
      </c>
    </row>
    <row r="5607" spans="1:15">
      <c r="A5607" s="20" t="str">
        <f t="shared" si="177"/>
        <v>Festa - lífeyrissjóðurSparnaðarleið II</v>
      </c>
      <c r="B5607" s="20" t="str">
        <f>_xlfn.IFNA(INDEX(Listi!$AI:$AI,MATCH(C5607,Listi!$AJ:$AJ,0)),INDEX(Listi!T:T,MATCH(C5607,Listi!U:U,0)))</f>
        <v xml:space="preserve">Festa </v>
      </c>
      <c r="C5607" t="s">
        <v>221</v>
      </c>
      <c r="D5607" t="s">
        <v>388</v>
      </c>
      <c r="E5607" t="s">
        <v>276</v>
      </c>
      <c r="F5607" t="s">
        <v>70</v>
      </c>
      <c r="G5607" s="8" t="s">
        <v>409</v>
      </c>
      <c r="H5607" t="s">
        <v>71</v>
      </c>
      <c r="K5607" s="20">
        <v>66.400000000000006</v>
      </c>
      <c r="L5607" s="7">
        <v>1113180693</v>
      </c>
      <c r="M5607" s="7">
        <v>134564310</v>
      </c>
      <c r="N5607" s="7">
        <v>19363084</v>
      </c>
      <c r="O5607" s="20" t="str">
        <f t="shared" si="176"/>
        <v/>
      </c>
    </row>
    <row r="5608" spans="1:15">
      <c r="A5608" s="20" t="str">
        <f t="shared" si="177"/>
        <v>Frjálsi lífeyrissjóðurinnDeild/leið I</v>
      </c>
      <c r="B5608" s="20" t="str">
        <f>_xlfn.IFNA(INDEX(Listi!$AI:$AI,MATCH(C5608,Listi!$AJ:$AJ,0)),INDEX(Listi!T:T,MATCH(C5608,Listi!U:U,0)))</f>
        <v xml:space="preserve">Frjálsi </v>
      </c>
      <c r="C5608" t="s">
        <v>222</v>
      </c>
      <c r="D5608" t="s">
        <v>223</v>
      </c>
      <c r="E5608" t="s">
        <v>276</v>
      </c>
      <c r="F5608" t="s">
        <v>70</v>
      </c>
      <c r="G5608" s="8" t="s">
        <v>409</v>
      </c>
      <c r="H5608" t="s">
        <v>71</v>
      </c>
      <c r="K5608" s="20">
        <v>60.6</v>
      </c>
      <c r="L5608" s="7">
        <v>199278730000</v>
      </c>
      <c r="M5608" s="7">
        <v>10813020000</v>
      </c>
      <c r="N5608" s="7">
        <v>2178012000</v>
      </c>
      <c r="O5608" s="20" t="str">
        <f t="shared" si="176"/>
        <v/>
      </c>
    </row>
    <row r="5609" spans="1:15">
      <c r="A5609" s="20" t="str">
        <f t="shared" si="177"/>
        <v>Frjálsi lífeyrissjóðurinnDeild/leið II</v>
      </c>
      <c r="B5609" s="20" t="str">
        <f>_xlfn.IFNA(INDEX(Listi!$AI:$AI,MATCH(C5609,Listi!$AJ:$AJ,0)),INDEX(Listi!T:T,MATCH(C5609,Listi!U:U,0)))</f>
        <v xml:space="preserve">Frjálsi </v>
      </c>
      <c r="C5609" t="s">
        <v>222</v>
      </c>
      <c r="D5609" t="s">
        <v>224</v>
      </c>
      <c r="E5609" t="s">
        <v>276</v>
      </c>
      <c r="F5609" t="s">
        <v>70</v>
      </c>
      <c r="G5609" s="8" t="s">
        <v>409</v>
      </c>
      <c r="H5609" t="s">
        <v>71</v>
      </c>
      <c r="K5609" s="20">
        <v>80.2</v>
      </c>
      <c r="L5609" s="7">
        <v>29681370000</v>
      </c>
      <c r="M5609" s="7">
        <v>1864883000</v>
      </c>
      <c r="N5609" s="7">
        <v>401735000</v>
      </c>
      <c r="O5609" s="20" t="str">
        <f t="shared" si="176"/>
        <v/>
      </c>
    </row>
    <row r="5610" spans="1:15">
      <c r="A5610" s="20" t="str">
        <f t="shared" si="177"/>
        <v>Frjálsi lífeyrissjóðurinnDeild/leið III</v>
      </c>
      <c r="B5610" s="20" t="str">
        <f>_xlfn.IFNA(INDEX(Listi!$AI:$AI,MATCH(C5610,Listi!$AJ:$AJ,0)),INDEX(Listi!T:T,MATCH(C5610,Listi!U:U,0)))</f>
        <v xml:space="preserve">Frjálsi </v>
      </c>
      <c r="C5610" t="s">
        <v>222</v>
      </c>
      <c r="D5610" t="s">
        <v>225</v>
      </c>
      <c r="E5610" t="s">
        <v>276</v>
      </c>
      <c r="F5610" t="s">
        <v>70</v>
      </c>
      <c r="G5610" s="8" t="s">
        <v>409</v>
      </c>
      <c r="H5610" t="s">
        <v>71</v>
      </c>
      <c r="K5610" s="20">
        <v>99.6</v>
      </c>
      <c r="L5610" s="7">
        <v>43554797000</v>
      </c>
      <c r="M5610" s="7">
        <v>2564479000</v>
      </c>
      <c r="N5610" s="7">
        <v>1456678000</v>
      </c>
      <c r="O5610" s="20" t="str">
        <f t="shared" si="176"/>
        <v/>
      </c>
    </row>
    <row r="5611" spans="1:15">
      <c r="A5611" s="20" t="str">
        <f t="shared" si="177"/>
        <v>Frjálsi lífeyrissjóðurinnFrjálsi Áhætta</v>
      </c>
      <c r="B5611" s="20" t="str">
        <f>_xlfn.IFNA(INDEX(Listi!$AI:$AI,MATCH(C5611,Listi!$AJ:$AJ,0)),INDEX(Listi!T:T,MATCH(C5611,Listi!U:U,0)))</f>
        <v xml:space="preserve">Frjálsi </v>
      </c>
      <c r="C5611" t="s">
        <v>222</v>
      </c>
      <c r="D5611" t="s">
        <v>226</v>
      </c>
      <c r="E5611" t="s">
        <v>276</v>
      </c>
      <c r="F5611" t="s">
        <v>70</v>
      </c>
      <c r="G5611" s="8" t="s">
        <v>409</v>
      </c>
      <c r="H5611" t="s">
        <v>71</v>
      </c>
      <c r="K5611" s="20">
        <v>68.599999999999994</v>
      </c>
      <c r="L5611" s="7">
        <v>2707615000</v>
      </c>
      <c r="M5611" s="7">
        <v>335331000</v>
      </c>
      <c r="N5611" s="7">
        <v>1872000</v>
      </c>
      <c r="O5611" s="20" t="str">
        <f t="shared" si="176"/>
        <v/>
      </c>
    </row>
    <row r="5612" spans="1:15">
      <c r="A5612" s="20" t="str">
        <f t="shared" si="177"/>
        <v>Frjálsi lífeyrissjóðurinnSameiginleg deild</v>
      </c>
      <c r="B5612" s="20" t="str">
        <f>_xlfn.IFNA(INDEX(Listi!$AI:$AI,MATCH(C5612,Listi!$AJ:$AJ,0)),INDEX(Listi!T:T,MATCH(C5612,Listi!U:U,0)))</f>
        <v xml:space="preserve">Frjálsi </v>
      </c>
      <c r="C5612" t="s">
        <v>222</v>
      </c>
      <c r="D5612" t="s">
        <v>311</v>
      </c>
      <c r="E5612" t="s">
        <v>276</v>
      </c>
      <c r="F5612" t="s">
        <v>70</v>
      </c>
      <c r="G5612" s="8" t="s">
        <v>409</v>
      </c>
      <c r="H5612" t="s">
        <v>71</v>
      </c>
      <c r="K5612" s="20">
        <v>100</v>
      </c>
      <c r="L5612" s="7">
        <v>0</v>
      </c>
      <c r="M5612" s="7">
        <v>0</v>
      </c>
      <c r="N5612" s="7">
        <v>0</v>
      </c>
      <c r="O5612" s="20" t="str">
        <f t="shared" si="176"/>
        <v/>
      </c>
    </row>
    <row r="5613" spans="1:15">
      <c r="A5613" s="20" t="str">
        <f t="shared" si="177"/>
        <v>Frjálsi lífeyrissjóðurinnSamtryggingardeild</v>
      </c>
      <c r="B5613" s="20" t="str">
        <f>_xlfn.IFNA(INDEX(Listi!$AI:$AI,MATCH(C5613,Listi!$AJ:$AJ,0)),INDEX(Listi!T:T,MATCH(C5613,Listi!U:U,0)))</f>
        <v xml:space="preserve">Frjálsi </v>
      </c>
      <c r="C5613" t="s">
        <v>222</v>
      </c>
      <c r="D5613" t="s">
        <v>205</v>
      </c>
      <c r="E5613" t="s">
        <v>275</v>
      </c>
      <c r="F5613" t="s">
        <v>70</v>
      </c>
      <c r="G5613" s="8" t="s">
        <v>409</v>
      </c>
      <c r="H5613" t="s">
        <v>71</v>
      </c>
      <c r="K5613" s="20">
        <v>68.599999999999994</v>
      </c>
      <c r="L5613" s="7">
        <v>127148465000</v>
      </c>
      <c r="M5613" s="7">
        <v>7524433000</v>
      </c>
      <c r="N5613" s="7">
        <v>1254273000</v>
      </c>
      <c r="O5613" s="20" t="str">
        <f t="shared" si="176"/>
        <v/>
      </c>
    </row>
    <row r="5614" spans="1:15">
      <c r="A5614" s="20" t="str">
        <f t="shared" si="177"/>
        <v>Gildi - lífeyrissjóðurFramtíðarsýn 1</v>
      </c>
      <c r="B5614" s="20" t="str">
        <f>_xlfn.IFNA(INDEX(Listi!$AI:$AI,MATCH(C5614,Listi!$AJ:$AJ,0)),INDEX(Listi!T:T,MATCH(C5614,Listi!U:U,0)))</f>
        <v xml:space="preserve">Gildi  </v>
      </c>
      <c r="C5614" t="s">
        <v>227</v>
      </c>
      <c r="D5614" t="s">
        <v>373</v>
      </c>
      <c r="E5614" t="s">
        <v>276</v>
      </c>
      <c r="F5614" t="s">
        <v>70</v>
      </c>
      <c r="G5614" s="8" t="s">
        <v>409</v>
      </c>
      <c r="H5614" t="s">
        <v>71</v>
      </c>
      <c r="K5614" s="20">
        <v>73.7</v>
      </c>
      <c r="L5614" s="7">
        <v>3223959491</v>
      </c>
      <c r="M5614" s="7">
        <v>185065371</v>
      </c>
      <c r="N5614" s="7">
        <v>99697779</v>
      </c>
      <c r="O5614" s="20" t="str">
        <f t="shared" si="176"/>
        <v/>
      </c>
    </row>
    <row r="5615" spans="1:15">
      <c r="A5615" s="20" t="str">
        <f t="shared" si="177"/>
        <v>Gildi - lífeyrissjóðurFramtíðarsýn 2</v>
      </c>
      <c r="B5615" s="20" t="str">
        <f>_xlfn.IFNA(INDEX(Listi!$AI:$AI,MATCH(C5615,Listi!$AJ:$AJ,0)),INDEX(Listi!T:T,MATCH(C5615,Listi!U:U,0)))</f>
        <v xml:space="preserve">Gildi  </v>
      </c>
      <c r="C5615" t="s">
        <v>227</v>
      </c>
      <c r="D5615" t="s">
        <v>374</v>
      </c>
      <c r="E5615" t="s">
        <v>276</v>
      </c>
      <c r="F5615" t="s">
        <v>70</v>
      </c>
      <c r="G5615" s="8" t="s">
        <v>409</v>
      </c>
      <c r="H5615" t="s">
        <v>71</v>
      </c>
      <c r="K5615" s="20">
        <v>83.6</v>
      </c>
      <c r="L5615" s="7">
        <v>3172355810</v>
      </c>
      <c r="M5615" s="7">
        <v>227598529</v>
      </c>
      <c r="N5615" s="7">
        <v>70042741</v>
      </c>
      <c r="O5615" s="20" t="str">
        <f t="shared" si="176"/>
        <v/>
      </c>
    </row>
    <row r="5616" spans="1:15">
      <c r="A5616" s="20" t="str">
        <f t="shared" si="177"/>
        <v>Gildi - lífeyrissjóðurFramtíðarsýn 3</v>
      </c>
      <c r="B5616" s="20" t="str">
        <f>_xlfn.IFNA(INDEX(Listi!$AI:$AI,MATCH(C5616,Listi!$AJ:$AJ,0)),INDEX(Listi!T:T,MATCH(C5616,Listi!U:U,0)))</f>
        <v xml:space="preserve">Gildi  </v>
      </c>
      <c r="C5616" t="s">
        <v>227</v>
      </c>
      <c r="D5616" t="s">
        <v>380</v>
      </c>
      <c r="E5616" t="s">
        <v>276</v>
      </c>
      <c r="F5616" t="s">
        <v>70</v>
      </c>
      <c r="G5616" s="8" t="s">
        <v>409</v>
      </c>
      <c r="H5616" t="s">
        <v>71</v>
      </c>
      <c r="K5616" s="20">
        <v>100</v>
      </c>
      <c r="L5616" s="7">
        <v>1220667693</v>
      </c>
      <c r="M5616" s="7">
        <v>206427664</v>
      </c>
      <c r="N5616" s="7">
        <v>61376636</v>
      </c>
      <c r="O5616" s="20" t="str">
        <f t="shared" si="176"/>
        <v/>
      </c>
    </row>
    <row r="5617" spans="1:15">
      <c r="A5617" s="20" t="str">
        <f t="shared" si="177"/>
        <v>Gildi - lífeyrissjóðurSamtryggingardeild</v>
      </c>
      <c r="B5617" s="20" t="str">
        <f>_xlfn.IFNA(INDEX(Listi!$AI:$AI,MATCH(C5617,Listi!$AJ:$AJ,0)),INDEX(Listi!T:T,MATCH(C5617,Listi!U:U,0)))</f>
        <v xml:space="preserve">Gildi  </v>
      </c>
      <c r="C5617" t="s">
        <v>227</v>
      </c>
      <c r="D5617" t="s">
        <v>205</v>
      </c>
      <c r="E5617" t="s">
        <v>275</v>
      </c>
      <c r="F5617" t="s">
        <v>70</v>
      </c>
      <c r="G5617" s="8" t="s">
        <v>409</v>
      </c>
      <c r="H5617" t="s">
        <v>71</v>
      </c>
      <c r="K5617" s="20">
        <v>63.7</v>
      </c>
      <c r="L5617" s="7">
        <v>908474103084</v>
      </c>
      <c r="M5617" s="7">
        <v>33404441428</v>
      </c>
      <c r="N5617" s="7">
        <v>20772915594</v>
      </c>
      <c r="O5617" s="20" t="str">
        <f t="shared" si="176"/>
        <v/>
      </c>
    </row>
    <row r="5618" spans="1:15">
      <c r="A5618" s="20" t="str">
        <f t="shared" si="177"/>
        <v>Íslandsbanki hf.Erlend verðbréf</v>
      </c>
      <c r="B5618" s="20" t="str">
        <f>_xlfn.IFNA(INDEX(Listi!$AI:$AI,MATCH(C5618,Listi!$AJ:$AJ,0)),INDEX(Listi!T:T,MATCH(C5618,Listi!U:U,0)))</f>
        <v>Íslandsbanki</v>
      </c>
      <c r="C5618" t="s">
        <v>228</v>
      </c>
      <c r="D5618" t="s">
        <v>229</v>
      </c>
      <c r="E5618" t="s">
        <v>276</v>
      </c>
      <c r="F5618" t="s">
        <v>70</v>
      </c>
      <c r="G5618" s="8" t="s">
        <v>409</v>
      </c>
      <c r="H5618" t="s">
        <v>71</v>
      </c>
      <c r="K5618" s="190">
        <v>1.62</v>
      </c>
      <c r="L5618" s="7">
        <v>1602556114</v>
      </c>
      <c r="M5618" s="7">
        <v>15640340</v>
      </c>
      <c r="N5618" s="7">
        <v>15279587</v>
      </c>
      <c r="O5618" s="20" t="str">
        <f t="shared" si="176"/>
        <v/>
      </c>
    </row>
    <row r="5619" spans="1:15">
      <c r="A5619" s="20" t="str">
        <f t="shared" si="177"/>
        <v>Íslandsbanki hf.Húsnæðisleið</v>
      </c>
      <c r="B5619" s="20" t="str">
        <f>_xlfn.IFNA(INDEX(Listi!$AI:$AI,MATCH(C5619,Listi!$AJ:$AJ,0)),INDEX(Listi!T:T,MATCH(C5619,Listi!U:U,0)))</f>
        <v>Íslandsbanki</v>
      </c>
      <c r="C5619" t="s">
        <v>228</v>
      </c>
      <c r="D5619" t="s">
        <v>307</v>
      </c>
      <c r="E5619" t="s">
        <v>276</v>
      </c>
      <c r="F5619" t="s">
        <v>70</v>
      </c>
      <c r="G5619" s="8" t="s">
        <v>409</v>
      </c>
      <c r="H5619" t="s">
        <v>71</v>
      </c>
      <c r="K5619" s="20">
        <v>100</v>
      </c>
      <c r="L5619" s="7">
        <v>2334808209</v>
      </c>
      <c r="M5619" s="7">
        <v>1128225985</v>
      </c>
      <c r="N5619" s="7">
        <v>7159457</v>
      </c>
      <c r="O5619" s="20" t="str">
        <f t="shared" si="176"/>
        <v/>
      </c>
    </row>
    <row r="5620" spans="1:15">
      <c r="A5620" s="20" t="str">
        <f t="shared" si="177"/>
        <v>Íslandsbanki hf.Lífeyrisreikningur-óverðtryggður</v>
      </c>
      <c r="B5620" s="20" t="str">
        <f>_xlfn.IFNA(INDEX(Listi!$AI:$AI,MATCH(C5620,Listi!$AJ:$AJ,0)),INDEX(Listi!T:T,MATCH(C5620,Listi!U:U,0)))</f>
        <v>Íslandsbanki</v>
      </c>
      <c r="C5620" t="s">
        <v>228</v>
      </c>
      <c r="D5620" t="s">
        <v>231</v>
      </c>
      <c r="E5620" t="s">
        <v>276</v>
      </c>
      <c r="F5620" t="s">
        <v>70</v>
      </c>
      <c r="G5620" s="8" t="s">
        <v>409</v>
      </c>
      <c r="H5620" t="s">
        <v>71</v>
      </c>
      <c r="K5620" s="20">
        <v>100</v>
      </c>
      <c r="L5620" s="7">
        <v>2506311736</v>
      </c>
      <c r="M5620" s="7">
        <v>879015901</v>
      </c>
      <c r="N5620" s="7">
        <v>95740979</v>
      </c>
      <c r="O5620" s="20" t="str">
        <f t="shared" si="176"/>
        <v/>
      </c>
    </row>
    <row r="5621" spans="1:15">
      <c r="A5621" s="20" t="str">
        <f t="shared" si="177"/>
        <v>Íslandsbanki hf.Lífeyrisreikningur-verðtryggður</v>
      </c>
      <c r="B5621" s="20" t="str">
        <f>_xlfn.IFNA(INDEX(Listi!$AI:$AI,MATCH(C5621,Listi!$AJ:$AJ,0)),INDEX(Listi!T:T,MATCH(C5621,Listi!U:U,0)))</f>
        <v>Íslandsbanki</v>
      </c>
      <c r="C5621" t="s">
        <v>228</v>
      </c>
      <c r="D5621" t="s">
        <v>232</v>
      </c>
      <c r="E5621" t="s">
        <v>276</v>
      </c>
      <c r="F5621" t="s">
        <v>70</v>
      </c>
      <c r="G5621" s="8" t="s">
        <v>409</v>
      </c>
      <c r="H5621" t="s">
        <v>71</v>
      </c>
      <c r="K5621" s="20">
        <v>100</v>
      </c>
      <c r="L5621" s="7">
        <v>35933944171</v>
      </c>
      <c r="M5621" s="7">
        <v>3575627585</v>
      </c>
      <c r="N5621" s="7">
        <v>973599891</v>
      </c>
      <c r="O5621" s="20" t="str">
        <f t="shared" si="176"/>
        <v/>
      </c>
    </row>
    <row r="5622" spans="1:15">
      <c r="A5622" s="20" t="str">
        <f t="shared" si="177"/>
        <v>Íslandsbanki hf.Löng ríkisskuldabréf</v>
      </c>
      <c r="B5622" s="20" t="str">
        <f>_xlfn.IFNA(INDEX(Listi!$AI:$AI,MATCH(C5622,Listi!$AJ:$AJ,0)),INDEX(Listi!T:T,MATCH(C5622,Listi!U:U,0)))</f>
        <v>Íslandsbanki</v>
      </c>
      <c r="C5622" t="s">
        <v>228</v>
      </c>
      <c r="D5622" t="s">
        <v>233</v>
      </c>
      <c r="E5622" t="s">
        <v>276</v>
      </c>
      <c r="F5622" t="s">
        <v>70</v>
      </c>
      <c r="G5622" s="8" t="s">
        <v>409</v>
      </c>
      <c r="H5622" t="s">
        <v>71</v>
      </c>
      <c r="K5622" s="20">
        <v>100</v>
      </c>
      <c r="L5622" s="7">
        <v>753232602</v>
      </c>
      <c r="M5622" s="7">
        <v>52540738</v>
      </c>
      <c r="N5622" s="7">
        <v>25520229</v>
      </c>
      <c r="O5622" s="20" t="str">
        <f t="shared" si="176"/>
        <v/>
      </c>
    </row>
    <row r="5623" spans="1:15">
      <c r="A5623" s="20" t="str">
        <f t="shared" si="177"/>
        <v>Íslandsbanki hf.Stýring A</v>
      </c>
      <c r="B5623" s="20" t="str">
        <f>_xlfn.IFNA(INDEX(Listi!$AI:$AI,MATCH(C5623,Listi!$AJ:$AJ,0)),INDEX(Listi!T:T,MATCH(C5623,Listi!U:U,0)))</f>
        <v>Íslandsbanki</v>
      </c>
      <c r="C5623" t="s">
        <v>228</v>
      </c>
      <c r="D5623" t="s">
        <v>234</v>
      </c>
      <c r="E5623" t="s">
        <v>276</v>
      </c>
      <c r="F5623" t="s">
        <v>70</v>
      </c>
      <c r="G5623" s="8" t="s">
        <v>409</v>
      </c>
      <c r="H5623" t="s">
        <v>71</v>
      </c>
      <c r="K5623" s="20">
        <v>100</v>
      </c>
      <c r="L5623" s="7">
        <v>4133723797</v>
      </c>
      <c r="M5623" s="7">
        <v>215966902</v>
      </c>
      <c r="N5623" s="7">
        <v>124877843</v>
      </c>
      <c r="O5623" s="20" t="str">
        <f t="shared" si="176"/>
        <v/>
      </c>
    </row>
    <row r="5624" spans="1:15">
      <c r="A5624" s="20" t="str">
        <f t="shared" si="177"/>
        <v>Íslandsbanki hf.Stýring B</v>
      </c>
      <c r="B5624" s="20" t="str">
        <f>_xlfn.IFNA(INDEX(Listi!$AI:$AI,MATCH(C5624,Listi!$AJ:$AJ,0)),INDEX(Listi!T:T,MATCH(C5624,Listi!U:U,0)))</f>
        <v>Íslandsbanki</v>
      </c>
      <c r="C5624" t="s">
        <v>228</v>
      </c>
      <c r="D5624" t="s">
        <v>235</v>
      </c>
      <c r="E5624" t="s">
        <v>276</v>
      </c>
      <c r="F5624" t="s">
        <v>70</v>
      </c>
      <c r="G5624" s="8" t="s">
        <v>409</v>
      </c>
      <c r="H5624" t="s">
        <v>71</v>
      </c>
      <c r="K5624" s="20">
        <v>90.24</v>
      </c>
      <c r="L5624" s="7">
        <v>5860247393</v>
      </c>
      <c r="M5624" s="7">
        <v>508591885</v>
      </c>
      <c r="N5624" s="7">
        <v>77897125</v>
      </c>
      <c r="O5624" s="20" t="str">
        <f t="shared" si="176"/>
        <v/>
      </c>
    </row>
    <row r="5625" spans="1:15">
      <c r="A5625" s="20" t="str">
        <f t="shared" si="177"/>
        <v>Íslandsbanki hf.Stýring C</v>
      </c>
      <c r="B5625" s="20" t="str">
        <f>_xlfn.IFNA(INDEX(Listi!$AI:$AI,MATCH(C5625,Listi!$AJ:$AJ,0)),INDEX(Listi!T:T,MATCH(C5625,Listi!U:U,0)))</f>
        <v>Íslandsbanki</v>
      </c>
      <c r="C5625" t="s">
        <v>228</v>
      </c>
      <c r="D5625" t="s">
        <v>236</v>
      </c>
      <c r="E5625" t="s">
        <v>276</v>
      </c>
      <c r="F5625" t="s">
        <v>70</v>
      </c>
      <c r="G5625" s="8" t="s">
        <v>409</v>
      </c>
      <c r="H5625" t="s">
        <v>71</v>
      </c>
      <c r="K5625" s="20">
        <v>81.739999999999995</v>
      </c>
      <c r="L5625" s="7">
        <v>8014427899</v>
      </c>
      <c r="M5625" s="7">
        <v>751053797</v>
      </c>
      <c r="N5625" s="7">
        <v>58531298</v>
      </c>
      <c r="O5625" s="20" t="str">
        <f t="shared" si="176"/>
        <v/>
      </c>
    </row>
    <row r="5626" spans="1:15">
      <c r="A5626" s="20" t="str">
        <f t="shared" si="177"/>
        <v>Íslandsbanki hf.Stýring D</v>
      </c>
      <c r="B5626" s="20" t="str">
        <f>_xlfn.IFNA(INDEX(Listi!$AI:$AI,MATCH(C5626,Listi!$AJ:$AJ,0)),INDEX(Listi!T:T,MATCH(C5626,Listi!U:U,0)))</f>
        <v>Íslandsbanki</v>
      </c>
      <c r="C5626" t="s">
        <v>228</v>
      </c>
      <c r="D5626" t="s">
        <v>237</v>
      </c>
      <c r="E5626" t="s">
        <v>276</v>
      </c>
      <c r="F5626" t="s">
        <v>70</v>
      </c>
      <c r="G5626" s="8" t="s">
        <v>409</v>
      </c>
      <c r="H5626" t="s">
        <v>71</v>
      </c>
      <c r="K5626" s="20">
        <v>72.260000000000005</v>
      </c>
      <c r="L5626" s="7">
        <v>5826614423</v>
      </c>
      <c r="M5626" s="7">
        <v>1371163557</v>
      </c>
      <c r="N5626" s="7">
        <v>36861109</v>
      </c>
      <c r="O5626" s="20" t="str">
        <f t="shared" si="176"/>
        <v/>
      </c>
    </row>
    <row r="5627" spans="1:15">
      <c r="A5627" s="20" t="str">
        <f t="shared" si="177"/>
        <v>Íslandsbanki hf.Stýring E</v>
      </c>
      <c r="B5627" s="20" t="str">
        <f>_xlfn.IFNA(INDEX(Listi!$AI:$AI,MATCH(C5627,Listi!$AJ:$AJ,0)),INDEX(Listi!T:T,MATCH(C5627,Listi!U:U,0)))</f>
        <v>Íslandsbanki</v>
      </c>
      <c r="C5627" t="s">
        <v>228</v>
      </c>
      <c r="D5627" t="s">
        <v>580</v>
      </c>
      <c r="E5627" t="s">
        <v>276</v>
      </c>
      <c r="F5627" t="s">
        <v>70</v>
      </c>
      <c r="G5627" s="8" t="s">
        <v>409</v>
      </c>
      <c r="H5627" t="s">
        <v>71</v>
      </c>
      <c r="K5627" s="20">
        <v>68.02</v>
      </c>
      <c r="L5627" s="7">
        <v>99567247</v>
      </c>
      <c r="M5627" s="7">
        <v>7691901</v>
      </c>
      <c r="N5627" s="7">
        <v>670647</v>
      </c>
      <c r="O5627" s="20" t="str">
        <f t="shared" si="176"/>
        <v/>
      </c>
    </row>
    <row r="5628" spans="1:15">
      <c r="A5628" s="20" t="str">
        <f t="shared" si="177"/>
        <v>Íslenski lífeyrissjóðurinnLíf 1</v>
      </c>
      <c r="B5628" s="20" t="str">
        <f>_xlfn.IFNA(INDEX(Listi!$AI:$AI,MATCH(C5628,Listi!$AJ:$AJ,0)),INDEX(Listi!T:T,MATCH(C5628,Listi!U:U,0)))</f>
        <v xml:space="preserve">Íslenski  </v>
      </c>
      <c r="C5628" t="s">
        <v>238</v>
      </c>
      <c r="D5628" t="s">
        <v>239</v>
      </c>
      <c r="E5628" t="s">
        <v>276</v>
      </c>
      <c r="F5628" t="s">
        <v>70</v>
      </c>
      <c r="G5628" s="8" t="s">
        <v>409</v>
      </c>
      <c r="H5628" t="s">
        <v>71</v>
      </c>
      <c r="K5628" s="20">
        <v>58.6</v>
      </c>
      <c r="L5628" s="7">
        <v>34645188332</v>
      </c>
      <c r="M5628" s="7">
        <v>5859453012</v>
      </c>
      <c r="N5628" s="7">
        <v>977930648</v>
      </c>
      <c r="O5628" s="20" t="str">
        <f t="shared" si="176"/>
        <v/>
      </c>
    </row>
    <row r="5629" spans="1:15">
      <c r="A5629" s="20" t="str">
        <f t="shared" si="177"/>
        <v>Íslenski lífeyrissjóðurinnLíf 2</v>
      </c>
      <c r="B5629" s="20" t="str">
        <f>_xlfn.IFNA(INDEX(Listi!$AI:$AI,MATCH(C5629,Listi!$AJ:$AJ,0)),INDEX(Listi!T:T,MATCH(C5629,Listi!U:U,0)))</f>
        <v xml:space="preserve">Íslenski  </v>
      </c>
      <c r="C5629" t="s">
        <v>238</v>
      </c>
      <c r="D5629" t="s">
        <v>240</v>
      </c>
      <c r="E5629" t="s">
        <v>276</v>
      </c>
      <c r="F5629" s="8" t="s">
        <v>70</v>
      </c>
      <c r="G5629" s="8" t="s">
        <v>409</v>
      </c>
      <c r="H5629" t="s">
        <v>71</v>
      </c>
      <c r="K5629" s="20">
        <v>65.77</v>
      </c>
      <c r="L5629" s="7">
        <v>31029129445</v>
      </c>
      <c r="M5629" s="7">
        <v>2139527304</v>
      </c>
      <c r="N5629" s="7">
        <v>531278955</v>
      </c>
      <c r="O5629" s="20" t="str">
        <f t="shared" si="176"/>
        <v/>
      </c>
    </row>
    <row r="5630" spans="1:15">
      <c r="A5630" s="20" t="str">
        <f t="shared" si="177"/>
        <v>Íslenski lífeyrissjóðurinnLíf 3</v>
      </c>
      <c r="B5630" s="20" t="str">
        <f>_xlfn.IFNA(INDEX(Listi!$AI:$AI,MATCH(C5630,Listi!$AJ:$AJ,0)),INDEX(Listi!T:T,MATCH(C5630,Listi!U:U,0)))</f>
        <v xml:space="preserve">Íslenski  </v>
      </c>
      <c r="C5630" t="s">
        <v>238</v>
      </c>
      <c r="D5630" t="s">
        <v>241</v>
      </c>
      <c r="E5630" t="s">
        <v>276</v>
      </c>
      <c r="F5630" s="8" t="s">
        <v>70</v>
      </c>
      <c r="G5630" s="8" t="s">
        <v>409</v>
      </c>
      <c r="H5630" t="s">
        <v>71</v>
      </c>
      <c r="K5630" s="20">
        <v>74.540000000000006</v>
      </c>
      <c r="L5630" s="7">
        <v>26552298455</v>
      </c>
      <c r="M5630" s="7">
        <v>1349981892</v>
      </c>
      <c r="N5630" s="7">
        <v>474868471</v>
      </c>
      <c r="O5630" s="20" t="str">
        <f t="shared" si="176"/>
        <v/>
      </c>
    </row>
    <row r="5631" spans="1:15">
      <c r="A5631" s="20" t="str">
        <f t="shared" si="177"/>
        <v>Íslenski lífeyrissjóðurinnLíf 4</v>
      </c>
      <c r="B5631" s="20" t="str">
        <f>_xlfn.IFNA(INDEX(Listi!$AI:$AI,MATCH(C5631,Listi!$AJ:$AJ,0)),INDEX(Listi!T:T,MATCH(C5631,Listi!U:U,0)))</f>
        <v xml:space="preserve">Íslenski  </v>
      </c>
      <c r="C5631" t="s">
        <v>238</v>
      </c>
      <c r="D5631" t="s">
        <v>242</v>
      </c>
      <c r="E5631" t="s">
        <v>276</v>
      </c>
      <c r="F5631" s="8" t="s">
        <v>70</v>
      </c>
      <c r="G5631" s="8" t="s">
        <v>409</v>
      </c>
      <c r="H5631" t="s">
        <v>71</v>
      </c>
      <c r="K5631" s="20">
        <v>100</v>
      </c>
      <c r="L5631" s="7">
        <v>15323468197</v>
      </c>
      <c r="M5631" s="7">
        <v>592019313</v>
      </c>
      <c r="N5631" s="7">
        <v>649721424</v>
      </c>
      <c r="O5631" s="20" t="str">
        <f t="shared" si="176"/>
        <v/>
      </c>
    </row>
    <row r="5632" spans="1:15">
      <c r="A5632" s="20" t="str">
        <f t="shared" si="177"/>
        <v>Íslenski lífeyrissjóðurinnSamtryggingardeild</v>
      </c>
      <c r="B5632" s="20" t="str">
        <f>_xlfn.IFNA(INDEX(Listi!$AI:$AI,MATCH(C5632,Listi!$AJ:$AJ,0)),INDEX(Listi!T:T,MATCH(C5632,Listi!U:U,0)))</f>
        <v xml:space="preserve">Íslenski  </v>
      </c>
      <c r="C5632" t="s">
        <v>238</v>
      </c>
      <c r="D5632" t="s">
        <v>205</v>
      </c>
      <c r="E5632" t="s">
        <v>275</v>
      </c>
      <c r="F5632" s="8" t="s">
        <v>70</v>
      </c>
      <c r="G5632" s="8" t="s">
        <v>409</v>
      </c>
      <c r="H5632" t="s">
        <v>71</v>
      </c>
      <c r="K5632" s="20">
        <v>67.05</v>
      </c>
      <c r="L5632" s="7">
        <v>32369481106</v>
      </c>
      <c r="M5632" s="7">
        <v>2513450236</v>
      </c>
      <c r="N5632" s="7">
        <v>182749847</v>
      </c>
      <c r="O5632" s="20" t="str">
        <f t="shared" si="176"/>
        <v/>
      </c>
    </row>
    <row r="5633" spans="1:15">
      <c r="A5633" s="20" t="str">
        <f t="shared" si="177"/>
        <v>Kvika banki hf.Ævileið</v>
      </c>
      <c r="B5633" s="20" t="str">
        <f>_xlfn.IFNA(INDEX(Listi!$AI:$AI,MATCH(C5633,Listi!$AJ:$AJ,0)),INDEX(Listi!T:T,MATCH(C5633,Listi!U:U,0)))</f>
        <v xml:space="preserve">Kvika banki </v>
      </c>
      <c r="C5633" t="s">
        <v>243</v>
      </c>
      <c r="D5633" t="s">
        <v>248</v>
      </c>
      <c r="E5633" t="s">
        <v>276</v>
      </c>
      <c r="F5633" s="8" t="s">
        <v>70</v>
      </c>
      <c r="G5633" s="8" t="s">
        <v>409</v>
      </c>
      <c r="H5633" t="s">
        <v>71</v>
      </c>
      <c r="K5633" s="20">
        <v>85</v>
      </c>
      <c r="L5633" s="7">
        <v>83990162</v>
      </c>
      <c r="M5633" s="7">
        <v>9152445</v>
      </c>
      <c r="N5633" s="7">
        <v>0</v>
      </c>
      <c r="O5633" s="20" t="str">
        <f t="shared" si="176"/>
        <v/>
      </c>
    </row>
    <row r="5634" spans="1:15">
      <c r="A5634" s="20" t="str">
        <f t="shared" si="177"/>
        <v>Kvika banki hf.Innlánaleið</v>
      </c>
      <c r="B5634" s="20" t="str">
        <f>_xlfn.IFNA(INDEX(Listi!$AI:$AI,MATCH(C5634,Listi!$AJ:$AJ,0)),INDEX(Listi!T:T,MATCH(C5634,Listi!U:U,0)))</f>
        <v xml:space="preserve">Kvika banki </v>
      </c>
      <c r="C5634" t="s">
        <v>243</v>
      </c>
      <c r="D5634" t="s">
        <v>230</v>
      </c>
      <c r="E5634" t="s">
        <v>276</v>
      </c>
      <c r="F5634" s="8" t="s">
        <v>70</v>
      </c>
      <c r="G5634" s="8" t="s">
        <v>409</v>
      </c>
      <c r="H5634" t="s">
        <v>71</v>
      </c>
      <c r="K5634" s="20">
        <v>100</v>
      </c>
      <c r="L5634" s="7">
        <v>2045925829</v>
      </c>
      <c r="M5634" s="7">
        <v>336947043</v>
      </c>
      <c r="N5634" s="7">
        <v>10453565</v>
      </c>
      <c r="O5634" s="20" t="str">
        <f t="shared" ref="O5634:O5697" si="178">IFERROR(VLOOKUP(F5634,EhLykill,3,FALSE),"")</f>
        <v/>
      </c>
    </row>
    <row r="5635" spans="1:15">
      <c r="A5635" s="20" t="str">
        <f t="shared" si="177"/>
        <v>Kvika banki hf.Kvika Séreignasparnaður 5</v>
      </c>
      <c r="B5635" s="20" t="str">
        <f>_xlfn.IFNA(INDEX(Listi!$AI:$AI,MATCH(C5635,Listi!$AJ:$AJ,0)),INDEX(Listi!T:T,MATCH(C5635,Listi!U:U,0)))</f>
        <v xml:space="preserve">Kvika banki </v>
      </c>
      <c r="C5635" t="s">
        <v>243</v>
      </c>
      <c r="D5635" t="s">
        <v>471</v>
      </c>
      <c r="E5635" t="s">
        <v>276</v>
      </c>
      <c r="F5635" s="8" t="s">
        <v>70</v>
      </c>
      <c r="G5635" s="8" t="s">
        <v>409</v>
      </c>
      <c r="H5635" t="s">
        <v>71</v>
      </c>
      <c r="K5635" s="20">
        <v>93</v>
      </c>
      <c r="L5635" s="7">
        <v>1146886398</v>
      </c>
      <c r="M5635" s="7">
        <v>0</v>
      </c>
      <c r="N5635" s="7">
        <v>0</v>
      </c>
      <c r="O5635" s="20" t="str">
        <f t="shared" si="178"/>
        <v/>
      </c>
    </row>
    <row r="5636" spans="1:15">
      <c r="A5636" s="20" t="str">
        <f t="shared" si="177"/>
        <v>Kvika banki hf.MP Séreign 1</v>
      </c>
      <c r="B5636" s="20" t="str">
        <f>_xlfn.IFNA(INDEX(Listi!$AI:$AI,MATCH(C5636,Listi!$AJ:$AJ,0)),INDEX(Listi!T:T,MATCH(C5636,Listi!U:U,0)))</f>
        <v xml:space="preserve">Kvika banki </v>
      </c>
      <c r="C5636" t="s">
        <v>243</v>
      </c>
      <c r="D5636" t="s">
        <v>244</v>
      </c>
      <c r="E5636" t="s">
        <v>276</v>
      </c>
      <c r="F5636" s="8" t="s">
        <v>70</v>
      </c>
      <c r="G5636" s="8" t="s">
        <v>409</v>
      </c>
      <c r="H5636" t="s">
        <v>71</v>
      </c>
      <c r="K5636" s="20">
        <v>100</v>
      </c>
      <c r="L5636" s="7">
        <v>706827763</v>
      </c>
      <c r="M5636" s="7">
        <v>48440481</v>
      </c>
      <c r="N5636" s="7">
        <v>9836508</v>
      </c>
      <c r="O5636" s="20" t="str">
        <f t="shared" si="178"/>
        <v/>
      </c>
    </row>
    <row r="5637" spans="1:15">
      <c r="A5637" s="20" t="str">
        <f t="shared" si="177"/>
        <v>Kvika banki hf.MP Séreign 2</v>
      </c>
      <c r="B5637" s="20" t="str">
        <f>_xlfn.IFNA(INDEX(Listi!$AI:$AI,MATCH(C5637,Listi!$AJ:$AJ,0)),INDEX(Listi!T:T,MATCH(C5637,Listi!U:U,0)))</f>
        <v xml:space="preserve">Kvika banki </v>
      </c>
      <c r="C5637" t="s">
        <v>243</v>
      </c>
      <c r="D5637" t="s">
        <v>245</v>
      </c>
      <c r="E5637" t="s">
        <v>276</v>
      </c>
      <c r="F5637" s="8" t="s">
        <v>70</v>
      </c>
      <c r="G5637" s="8" t="s">
        <v>409</v>
      </c>
      <c r="H5637" t="s">
        <v>71</v>
      </c>
      <c r="K5637" s="20">
        <v>85</v>
      </c>
      <c r="L5637" s="7">
        <v>853989181</v>
      </c>
      <c r="M5637" s="7">
        <v>42441382</v>
      </c>
      <c r="N5637" s="7">
        <v>14637701</v>
      </c>
      <c r="O5637" s="20" t="str">
        <f t="shared" si="178"/>
        <v/>
      </c>
    </row>
    <row r="5638" spans="1:15">
      <c r="A5638" s="20" t="str">
        <f t="shared" si="177"/>
        <v>Kvika banki hf.MP Séreign 3</v>
      </c>
      <c r="B5638" s="20" t="str">
        <f>_xlfn.IFNA(INDEX(Listi!$AI:$AI,MATCH(C5638,Listi!$AJ:$AJ,0)),INDEX(Listi!T:T,MATCH(C5638,Listi!U:U,0)))</f>
        <v xml:space="preserve">Kvika banki </v>
      </c>
      <c r="C5638" t="s">
        <v>243</v>
      </c>
      <c r="D5638" t="s">
        <v>246</v>
      </c>
      <c r="E5638" t="s">
        <v>276</v>
      </c>
      <c r="F5638" s="8" t="s">
        <v>70</v>
      </c>
      <c r="G5638" s="8" t="s">
        <v>409</v>
      </c>
      <c r="H5638" t="s">
        <v>71</v>
      </c>
      <c r="K5638" s="20">
        <v>82</v>
      </c>
      <c r="L5638" s="7">
        <v>141173858</v>
      </c>
      <c r="M5638" s="7">
        <v>3374790</v>
      </c>
      <c r="N5638" s="7">
        <v>0</v>
      </c>
      <c r="O5638" s="20" t="str">
        <f t="shared" si="178"/>
        <v/>
      </c>
    </row>
    <row r="5639" spans="1:15">
      <c r="A5639" s="20" t="str">
        <f t="shared" si="177"/>
        <v>Kvika banki hf.MP Séreign 4</v>
      </c>
      <c r="B5639" s="20" t="str">
        <f>_xlfn.IFNA(INDEX(Listi!$AI:$AI,MATCH(C5639,Listi!$AJ:$AJ,0)),INDEX(Listi!T:T,MATCH(C5639,Listi!U:U,0)))</f>
        <v xml:space="preserve">Kvika banki </v>
      </c>
      <c r="C5639" t="s">
        <v>243</v>
      </c>
      <c r="D5639" t="s">
        <v>247</v>
      </c>
      <c r="E5639" t="s">
        <v>276</v>
      </c>
      <c r="F5639" s="8" t="s">
        <v>70</v>
      </c>
      <c r="G5639" s="8" t="s">
        <v>409</v>
      </c>
      <c r="H5639" t="s">
        <v>71</v>
      </c>
      <c r="K5639" s="20">
        <v>78</v>
      </c>
      <c r="L5639" s="7">
        <v>55886684</v>
      </c>
      <c r="M5639" s="7">
        <v>2888869</v>
      </c>
      <c r="N5639" s="7">
        <v>0</v>
      </c>
      <c r="O5639" s="20" t="str">
        <f t="shared" si="178"/>
        <v/>
      </c>
    </row>
    <row r="5640" spans="1:15">
      <c r="A5640" s="20" t="str">
        <f t="shared" si="177"/>
        <v>Landsbankinn hf.Landsbankinn Erlend verðbréf</v>
      </c>
      <c r="B5640" s="20" t="str">
        <f>_xlfn.IFNA(INDEX(Listi!$AI:$AI,MATCH(C5640,Listi!$AJ:$AJ,0)),INDEX(Listi!T:T,MATCH(C5640,Listi!U:U,0)))</f>
        <v>Landsbankinn</v>
      </c>
      <c r="C5640" t="s">
        <v>249</v>
      </c>
      <c r="D5640" t="s">
        <v>385</v>
      </c>
      <c r="E5640" t="s">
        <v>276</v>
      </c>
      <c r="F5640" s="8" t="s">
        <v>70</v>
      </c>
      <c r="G5640" s="8" t="s">
        <v>409</v>
      </c>
      <c r="H5640" t="s">
        <v>71</v>
      </c>
      <c r="K5640" s="190">
        <v>1.58</v>
      </c>
      <c r="L5640" s="7">
        <v>3705185129</v>
      </c>
      <c r="M5640" s="7">
        <v>119989407</v>
      </c>
      <c r="N5640" s="7">
        <v>87847878</v>
      </c>
      <c r="O5640" s="20" t="str">
        <f t="shared" si="178"/>
        <v/>
      </c>
    </row>
    <row r="5641" spans="1:15">
      <c r="A5641" s="20" t="str">
        <f t="shared" si="177"/>
        <v>Landsbankinn hf.Landsbankinn Lífeyrisbók</v>
      </c>
      <c r="B5641" s="20" t="str">
        <f>_xlfn.IFNA(INDEX(Listi!$AI:$AI,MATCH(C5641,Listi!$AJ:$AJ,0)),INDEX(Listi!T:T,MATCH(C5641,Listi!U:U,0)))</f>
        <v>Landsbankinn</v>
      </c>
      <c r="C5641" t="s">
        <v>249</v>
      </c>
      <c r="D5641" t="s">
        <v>367</v>
      </c>
      <c r="E5641" t="s">
        <v>276</v>
      </c>
      <c r="F5641" s="8" t="s">
        <v>70</v>
      </c>
      <c r="G5641" s="8" t="s">
        <v>409</v>
      </c>
      <c r="H5641" t="s">
        <v>71</v>
      </c>
      <c r="K5641" s="20">
        <v>100</v>
      </c>
      <c r="L5641" s="7">
        <v>3016213427</v>
      </c>
      <c r="M5641" s="7">
        <v>440353590</v>
      </c>
      <c r="N5641" s="7">
        <v>298769900</v>
      </c>
      <c r="O5641" s="20" t="str">
        <f t="shared" si="178"/>
        <v/>
      </c>
    </row>
    <row r="5642" spans="1:15">
      <c r="A5642" s="20" t="str">
        <f t="shared" ref="A5642:A5703" si="179">CONCATENATE(C5642,D5642)</f>
        <v>Landsbankinn hf.Landsbankinn Lífeyrisbók verðtryggð</v>
      </c>
      <c r="B5642" s="20" t="str">
        <f>_xlfn.IFNA(INDEX(Listi!$AI:$AI,MATCH(C5642,Listi!$AJ:$AJ,0)),INDEX(Listi!T:T,MATCH(C5642,Listi!U:U,0)))</f>
        <v>Landsbankinn</v>
      </c>
      <c r="C5642" t="s">
        <v>249</v>
      </c>
      <c r="D5642" t="s">
        <v>598</v>
      </c>
      <c r="E5642" t="s">
        <v>276</v>
      </c>
      <c r="F5642" s="8" t="s">
        <v>70</v>
      </c>
      <c r="G5642" s="8" t="s">
        <v>409</v>
      </c>
      <c r="H5642" t="s">
        <v>71</v>
      </c>
      <c r="K5642" s="20">
        <v>100</v>
      </c>
      <c r="L5642" s="7">
        <v>66896053137</v>
      </c>
      <c r="M5642" s="7">
        <v>6692476029</v>
      </c>
      <c r="N5642" s="7">
        <v>4680072987</v>
      </c>
      <c r="O5642" s="20" t="str">
        <f t="shared" si="178"/>
        <v/>
      </c>
    </row>
    <row r="5643" spans="1:15">
      <c r="A5643" s="20" t="str">
        <f t="shared" si="179"/>
        <v>Lífeyrissjóður bændaSamtryggingardeild</v>
      </c>
      <c r="B5643" s="20" t="str">
        <f>_xlfn.IFNA(INDEX(Listi!$AI:$AI,MATCH(C5643,Listi!$AJ:$AJ,0)),INDEX(Listi!T:T,MATCH(C5643,Listi!U:U,0)))</f>
        <v>Lífeyrissjóður bænda</v>
      </c>
      <c r="C5643" t="s">
        <v>252</v>
      </c>
      <c r="D5643" t="s">
        <v>205</v>
      </c>
      <c r="E5643" t="s">
        <v>275</v>
      </c>
      <c r="F5643" s="8" t="s">
        <v>70</v>
      </c>
      <c r="G5643" s="8" t="s">
        <v>409</v>
      </c>
      <c r="H5643" t="s">
        <v>71</v>
      </c>
      <c r="K5643" s="20">
        <v>71.88</v>
      </c>
      <c r="L5643" s="7">
        <v>45108278171</v>
      </c>
      <c r="M5643" s="7">
        <v>776003397</v>
      </c>
      <c r="N5643" s="7">
        <v>1921473168</v>
      </c>
      <c r="O5643" s="20" t="str">
        <f t="shared" si="178"/>
        <v/>
      </c>
    </row>
    <row r="5644" spans="1:15">
      <c r="A5644" s="20" t="str">
        <f t="shared" si="179"/>
        <v>Lífeyrissjóður bankamannaAldursdeild</v>
      </c>
      <c r="B5644" s="20" t="str">
        <f>_xlfn.IFNA(INDEX(Listi!$AI:$AI,MATCH(C5644,Listi!$AJ:$AJ,0)),INDEX(Listi!T:T,MATCH(C5644,Listi!U:U,0)))</f>
        <v>Lífeyrissjóður bankam.</v>
      </c>
      <c r="C5644" t="s">
        <v>250</v>
      </c>
      <c r="D5644" t="s">
        <v>251</v>
      </c>
      <c r="E5644" t="s">
        <v>275</v>
      </c>
      <c r="F5644" s="8" t="s">
        <v>70</v>
      </c>
      <c r="G5644" s="8" t="s">
        <v>409</v>
      </c>
      <c r="H5644" t="s">
        <v>71</v>
      </c>
      <c r="K5644" s="20">
        <v>70.03</v>
      </c>
      <c r="L5644" s="7">
        <v>61369964000</v>
      </c>
      <c r="M5644" s="7">
        <v>1996063000</v>
      </c>
      <c r="N5644" s="7">
        <v>753444000</v>
      </c>
      <c r="O5644" s="20" t="str">
        <f t="shared" si="178"/>
        <v/>
      </c>
    </row>
    <row r="5645" spans="1:15">
      <c r="A5645" s="20" t="str">
        <f t="shared" si="179"/>
        <v>Lífeyrissjóður bankamannaHlutfallsdeild</v>
      </c>
      <c r="B5645" s="20" t="str">
        <f>_xlfn.IFNA(INDEX(Listi!$AI:$AI,MATCH(C5645,Listi!$AJ:$AJ,0)),INDEX(Listi!T:T,MATCH(C5645,Listi!U:U,0)))</f>
        <v>Lífeyrissjóður bankam.</v>
      </c>
      <c r="C5645" t="s">
        <v>250</v>
      </c>
      <c r="D5645" t="s">
        <v>467</v>
      </c>
      <c r="E5645" t="s">
        <v>275</v>
      </c>
      <c r="F5645" s="8" t="s">
        <v>70</v>
      </c>
      <c r="G5645" s="8" t="s">
        <v>409</v>
      </c>
      <c r="H5645" t="s">
        <v>71</v>
      </c>
      <c r="K5645" s="20">
        <v>99.99</v>
      </c>
      <c r="L5645" s="7">
        <v>40286427000</v>
      </c>
      <c r="M5645" s="7">
        <v>125147000</v>
      </c>
      <c r="N5645" s="7">
        <v>2741197000</v>
      </c>
      <c r="O5645" s="20" t="str">
        <f t="shared" si="178"/>
        <v/>
      </c>
    </row>
    <row r="5646" spans="1:15">
      <c r="A5646" s="20" t="str">
        <f t="shared" si="179"/>
        <v>Lífeyrissjóður RangæingaSamtryggingardeild</v>
      </c>
      <c r="B5646" s="20" t="str">
        <f>_xlfn.IFNA(INDEX(Listi!$AI:$AI,MATCH(C5646,Listi!$AJ:$AJ,0)),INDEX(Listi!T:T,MATCH(C5646,Listi!U:U,0)))</f>
        <v>Lífeyrissjóður Rang.</v>
      </c>
      <c r="C5646" t="s">
        <v>253</v>
      </c>
      <c r="D5646" t="s">
        <v>205</v>
      </c>
      <c r="E5646" t="s">
        <v>275</v>
      </c>
      <c r="F5646" s="8" t="s">
        <v>70</v>
      </c>
      <c r="G5646" s="8" t="s">
        <v>409</v>
      </c>
      <c r="H5646" t="s">
        <v>71</v>
      </c>
      <c r="K5646" s="20">
        <v>74.319999999999993</v>
      </c>
      <c r="L5646" s="7">
        <v>18949790000</v>
      </c>
      <c r="M5646" s="7">
        <v>835894000</v>
      </c>
      <c r="N5646" s="7">
        <v>386250000</v>
      </c>
      <c r="O5646" s="20" t="str">
        <f t="shared" si="178"/>
        <v/>
      </c>
    </row>
    <row r="5647" spans="1:15">
      <c r="A5647" s="20" t="str">
        <f t="shared" si="179"/>
        <v>Lífeyrissjóður starfsmanna AkureyrarbæjarSamtryggingardeild</v>
      </c>
      <c r="B5647" s="20" t="str">
        <f>_xlfn.IFNA(INDEX(Listi!$AI:$AI,MATCH(C5647,Listi!$AJ:$AJ,0)),INDEX(Listi!T:T,MATCH(C5647,Listi!U:U,0)))</f>
        <v>Lífeyrissj. starfsm. Akureyrarb.</v>
      </c>
      <c r="C5647" t="s">
        <v>274</v>
      </c>
      <c r="D5647" t="s">
        <v>205</v>
      </c>
      <c r="E5647" t="s">
        <v>275</v>
      </c>
      <c r="F5647" s="8" t="s">
        <v>70</v>
      </c>
      <c r="G5647" s="8" t="s">
        <v>409</v>
      </c>
      <c r="H5647" t="s">
        <v>71</v>
      </c>
      <c r="K5647" s="20">
        <v>89</v>
      </c>
      <c r="L5647" s="7">
        <v>14569496826</v>
      </c>
      <c r="M5647" s="7">
        <v>46271787</v>
      </c>
      <c r="N5647" s="7">
        <v>1160288032</v>
      </c>
      <c r="O5647" s="20" t="str">
        <f t="shared" si="178"/>
        <v/>
      </c>
    </row>
    <row r="5648" spans="1:15">
      <c r="A5648" s="20" t="str">
        <f t="shared" si="179"/>
        <v>Lífeyrissjóður starfsmanna Búnaðarbanka ÍslandsSamtryggingardeild</v>
      </c>
      <c r="B5648" s="20" t="str">
        <f>_xlfn.IFNA(INDEX(Listi!$AI:$AI,MATCH(C5648,Listi!$AJ:$AJ,0)),INDEX(Listi!T:T,MATCH(C5648,Listi!U:U,0)))</f>
        <v>Lífeyrissj. starfsm. Búnaðarb.Ísl.</v>
      </c>
      <c r="C5648" t="s">
        <v>254</v>
      </c>
      <c r="D5648" t="s">
        <v>205</v>
      </c>
      <c r="E5648" t="s">
        <v>275</v>
      </c>
      <c r="F5648" s="8" t="s">
        <v>70</v>
      </c>
      <c r="G5648" s="8" t="s">
        <v>409</v>
      </c>
      <c r="H5648" t="s">
        <v>71</v>
      </c>
      <c r="K5648" s="20">
        <v>87.71</v>
      </c>
      <c r="L5648" s="7">
        <v>27921283000</v>
      </c>
      <c r="M5648" s="7">
        <v>7378000</v>
      </c>
      <c r="N5648" s="7">
        <v>1535577000</v>
      </c>
      <c r="O5648" s="20" t="str">
        <f t="shared" si="178"/>
        <v/>
      </c>
    </row>
    <row r="5649" spans="1:15">
      <c r="A5649" s="20" t="str">
        <f t="shared" si="179"/>
        <v>Lífeyrissjóður starfsmanna ReykjavíkurborgarSamtryggingardeild</v>
      </c>
      <c r="B5649" s="20" t="str">
        <f>_xlfn.IFNA(INDEX(Listi!$AI:$AI,MATCH(C5649,Listi!$AJ:$AJ,0)),INDEX(Listi!T:T,MATCH(C5649,Listi!U:U,0)))</f>
        <v>Lífeyrissj. starfsm. Reykjav.</v>
      </c>
      <c r="C5649" t="s">
        <v>255</v>
      </c>
      <c r="D5649" t="s">
        <v>205</v>
      </c>
      <c r="E5649" t="s">
        <v>275</v>
      </c>
      <c r="F5649" t="s">
        <v>70</v>
      </c>
      <c r="G5649" s="8" t="s">
        <v>409</v>
      </c>
      <c r="H5649" t="s">
        <v>71</v>
      </c>
      <c r="K5649" s="20">
        <v>86.3</v>
      </c>
      <c r="L5649" s="7">
        <v>92450251598</v>
      </c>
      <c r="M5649" s="7">
        <v>217604296</v>
      </c>
      <c r="N5649" s="7">
        <v>6195210428</v>
      </c>
      <c r="O5649" s="20" t="str">
        <f t="shared" si="178"/>
        <v/>
      </c>
    </row>
    <row r="5650" spans="1:15">
      <c r="A5650" s="20" t="str">
        <f t="shared" si="179"/>
        <v>Lífeyrissjóður starfsmanna ríkisinsA-deild</v>
      </c>
      <c r="B5650" s="20" t="str">
        <f>_xlfn.IFNA(INDEX(Listi!$AI:$AI,MATCH(C5650,Listi!$AJ:$AJ,0)),INDEX(Listi!T:T,MATCH(C5650,Listi!U:U,0)))</f>
        <v>LSR</v>
      </c>
      <c r="C5650" t="s">
        <v>256</v>
      </c>
      <c r="D5650" t="s">
        <v>257</v>
      </c>
      <c r="E5650" t="s">
        <v>275</v>
      </c>
      <c r="F5650" t="s">
        <v>70</v>
      </c>
      <c r="G5650" s="8" t="s">
        <v>409</v>
      </c>
      <c r="H5650" t="s">
        <v>71</v>
      </c>
      <c r="K5650" s="20">
        <v>56.6</v>
      </c>
      <c r="L5650" s="7">
        <v>1024402726080</v>
      </c>
      <c r="M5650" s="7">
        <v>38030413328</v>
      </c>
      <c r="N5650" s="7">
        <v>13011563069</v>
      </c>
      <c r="O5650" s="20" t="str">
        <f t="shared" si="178"/>
        <v/>
      </c>
    </row>
    <row r="5651" spans="1:15">
      <c r="A5651" s="20" t="str">
        <f t="shared" si="179"/>
        <v>Lífeyrissjóður starfsmanna ríkisinsB-deild</v>
      </c>
      <c r="B5651" s="20" t="str">
        <f>_xlfn.IFNA(INDEX(Listi!$AI:$AI,MATCH(C5651,Listi!$AJ:$AJ,0)),INDEX(Listi!T:T,MATCH(C5651,Listi!U:U,0)))</f>
        <v>LSR</v>
      </c>
      <c r="C5651" t="s">
        <v>256</v>
      </c>
      <c r="D5651" t="s">
        <v>218</v>
      </c>
      <c r="E5651" t="s">
        <v>275</v>
      </c>
      <c r="F5651" t="s">
        <v>70</v>
      </c>
      <c r="G5651" s="8" t="s">
        <v>409</v>
      </c>
      <c r="H5651" t="s">
        <v>71</v>
      </c>
      <c r="K5651" s="20">
        <v>58.6</v>
      </c>
      <c r="L5651" s="7">
        <v>297381500048</v>
      </c>
      <c r="M5651" s="7">
        <v>1364474032</v>
      </c>
      <c r="N5651" s="7">
        <v>62409553231</v>
      </c>
      <c r="O5651" s="20" t="str">
        <f t="shared" si="178"/>
        <v/>
      </c>
    </row>
    <row r="5652" spans="1:15">
      <c r="A5652" s="20" t="str">
        <f t="shared" si="179"/>
        <v>Lífeyrissjóður starfsmanna ríkisinsLeið I</v>
      </c>
      <c r="B5652" s="20" t="str">
        <f>_xlfn.IFNA(INDEX(Listi!$AI:$AI,MATCH(C5652,Listi!$AJ:$AJ,0)),INDEX(Listi!T:T,MATCH(C5652,Listi!U:U,0)))</f>
        <v>LSR</v>
      </c>
      <c r="C5652" t="s">
        <v>256</v>
      </c>
      <c r="D5652" t="s">
        <v>258</v>
      </c>
      <c r="E5652" t="s">
        <v>276</v>
      </c>
      <c r="F5652" t="s">
        <v>70</v>
      </c>
      <c r="G5652" s="8" t="s">
        <v>409</v>
      </c>
      <c r="H5652" t="s">
        <v>71</v>
      </c>
      <c r="K5652" s="20">
        <v>53.6</v>
      </c>
      <c r="L5652" s="7">
        <v>11704214939</v>
      </c>
      <c r="M5652" s="7">
        <v>547428342</v>
      </c>
      <c r="N5652" s="7">
        <v>195323403</v>
      </c>
      <c r="O5652" s="20" t="str">
        <f t="shared" si="178"/>
        <v/>
      </c>
    </row>
    <row r="5653" spans="1:15">
      <c r="A5653" s="20" t="str">
        <f t="shared" si="179"/>
        <v>Lífeyrissjóður starfsmanna ríkisinsLeið II</v>
      </c>
      <c r="B5653" s="20" t="str">
        <f>_xlfn.IFNA(INDEX(Listi!$AI:$AI,MATCH(C5653,Listi!$AJ:$AJ,0)),INDEX(Listi!T:T,MATCH(C5653,Listi!U:U,0)))</f>
        <v>LSR</v>
      </c>
      <c r="C5653" t="s">
        <v>256</v>
      </c>
      <c r="D5653" t="s">
        <v>259</v>
      </c>
      <c r="E5653" t="s">
        <v>276</v>
      </c>
      <c r="F5653" t="s">
        <v>70</v>
      </c>
      <c r="G5653" s="8" t="s">
        <v>409</v>
      </c>
      <c r="H5653" t="s">
        <v>71</v>
      </c>
      <c r="K5653" s="20">
        <v>77.5</v>
      </c>
      <c r="L5653" s="7">
        <v>3365164594</v>
      </c>
      <c r="M5653" s="7">
        <v>379849453</v>
      </c>
      <c r="N5653" s="7">
        <v>93142056</v>
      </c>
      <c r="O5653" s="20" t="str">
        <f t="shared" si="178"/>
        <v/>
      </c>
    </row>
    <row r="5654" spans="1:15">
      <c r="A5654" s="20" t="str">
        <f t="shared" si="179"/>
        <v>Lífeyrissjóður starfsmanna ríkisinsLeið III</v>
      </c>
      <c r="B5654" s="20" t="str">
        <f>_xlfn.IFNA(INDEX(Listi!$AI:$AI,MATCH(C5654,Listi!$AJ:$AJ,0)),INDEX(Listi!T:T,MATCH(C5654,Listi!U:U,0)))</f>
        <v>LSR</v>
      </c>
      <c r="C5654" t="s">
        <v>256</v>
      </c>
      <c r="D5654" t="s">
        <v>260</v>
      </c>
      <c r="E5654" t="s">
        <v>276</v>
      </c>
      <c r="F5654" t="s">
        <v>70</v>
      </c>
      <c r="G5654" s="8" t="s">
        <v>409</v>
      </c>
      <c r="H5654" t="s">
        <v>71</v>
      </c>
      <c r="K5654" s="20">
        <v>100</v>
      </c>
      <c r="L5654" s="7">
        <v>9959294621</v>
      </c>
      <c r="M5654" s="7">
        <v>743287481</v>
      </c>
      <c r="N5654" s="7">
        <v>349903833</v>
      </c>
      <c r="O5654" s="20" t="str">
        <f t="shared" si="178"/>
        <v/>
      </c>
    </row>
    <row r="5655" spans="1:15">
      <c r="A5655" s="20" t="str">
        <f t="shared" si="179"/>
        <v>Lífeyrissjóður Tannlæknafél ÍslDeild I/Séreign</v>
      </c>
      <c r="B5655" s="20" t="str">
        <f>_xlfn.IFNA(INDEX(Listi!$AI:$AI,MATCH(C5655,Listi!$AJ:$AJ,0)),INDEX(Listi!T:T,MATCH(C5655,Listi!U:U,0)))</f>
        <v>Lífeyrissj. Tannlækna</v>
      </c>
      <c r="C5655" t="s">
        <v>261</v>
      </c>
      <c r="D5655" t="s">
        <v>207</v>
      </c>
      <c r="E5655" t="s">
        <v>276</v>
      </c>
      <c r="F5655" t="s">
        <v>70</v>
      </c>
      <c r="G5655" s="8" t="s">
        <v>409</v>
      </c>
      <c r="H5655" t="s">
        <v>71</v>
      </c>
      <c r="K5655" s="20">
        <v>67.77</v>
      </c>
      <c r="L5655" s="7">
        <v>6768408488</v>
      </c>
      <c r="M5655" s="7">
        <v>272759192</v>
      </c>
      <c r="N5655" s="7">
        <v>153838058</v>
      </c>
      <c r="O5655" s="20" t="str">
        <f t="shared" si="178"/>
        <v/>
      </c>
    </row>
    <row r="5656" spans="1:15">
      <c r="A5656" s="20" t="str">
        <f t="shared" si="179"/>
        <v>Lífeyrissjóður Tannlæknafél ÍslSamtryggingardeild</v>
      </c>
      <c r="B5656" s="20" t="str">
        <f>_xlfn.IFNA(INDEX(Listi!$AI:$AI,MATCH(C5656,Listi!$AJ:$AJ,0)),INDEX(Listi!T:T,MATCH(C5656,Listi!U:U,0)))</f>
        <v>Lífeyrissj. Tannlækna</v>
      </c>
      <c r="C5656" t="s">
        <v>261</v>
      </c>
      <c r="D5656" t="s">
        <v>205</v>
      </c>
      <c r="E5656" t="s">
        <v>275</v>
      </c>
      <c r="F5656" t="s">
        <v>70</v>
      </c>
      <c r="G5656" s="8" t="s">
        <v>409</v>
      </c>
      <c r="H5656" t="s">
        <v>71</v>
      </c>
      <c r="K5656" s="20">
        <v>68.36</v>
      </c>
      <c r="L5656" s="7">
        <v>2241251214</v>
      </c>
      <c r="M5656" s="7">
        <v>112827287</v>
      </c>
      <c r="N5656" s="7">
        <v>17930159</v>
      </c>
      <c r="O5656" s="20" t="str">
        <f t="shared" si="178"/>
        <v/>
      </c>
    </row>
    <row r="5657" spans="1:15">
      <c r="A5657" s="20" t="str">
        <f t="shared" si="179"/>
        <v>Lífeyrissjóður verslunarmannaÆvileið 1</v>
      </c>
      <c r="B5657" s="20" t="str">
        <f>_xlfn.IFNA(INDEX(Listi!$AI:$AI,MATCH(C5657,Listi!$AJ:$AJ,0)),INDEX(Listi!T:T,MATCH(C5657,Listi!U:U,0)))</f>
        <v>Lífeyrissj. Verslunarm.</v>
      </c>
      <c r="C5657" t="s">
        <v>206</v>
      </c>
      <c r="D5657" t="s">
        <v>310</v>
      </c>
      <c r="E5657" t="s">
        <v>276</v>
      </c>
      <c r="F5657" t="s">
        <v>70</v>
      </c>
      <c r="G5657" s="8" t="s">
        <v>409</v>
      </c>
      <c r="H5657" t="s">
        <v>71</v>
      </c>
      <c r="K5657" s="20">
        <v>72.900000000000006</v>
      </c>
      <c r="L5657" s="7">
        <v>2860479562</v>
      </c>
      <c r="M5657" s="7">
        <v>819651283</v>
      </c>
      <c r="N5657" s="7">
        <v>12562366</v>
      </c>
      <c r="O5657" s="20" t="str">
        <f t="shared" si="178"/>
        <v/>
      </c>
    </row>
    <row r="5658" spans="1:15">
      <c r="A5658" s="20" t="str">
        <f t="shared" si="179"/>
        <v>Lífeyrissjóður verslunarmannaÆvileið 2</v>
      </c>
      <c r="B5658" s="20" t="str">
        <f>_xlfn.IFNA(INDEX(Listi!$AI:$AI,MATCH(C5658,Listi!$AJ:$AJ,0)),INDEX(Listi!T:T,MATCH(C5658,Listi!U:U,0)))</f>
        <v>Lífeyrissj. Verslunarm.</v>
      </c>
      <c r="C5658" t="s">
        <v>206</v>
      </c>
      <c r="D5658" t="s">
        <v>309</v>
      </c>
      <c r="E5658" t="s">
        <v>276</v>
      </c>
      <c r="F5658" t="s">
        <v>70</v>
      </c>
      <c r="G5658" s="8" t="s">
        <v>409</v>
      </c>
      <c r="H5658" t="s">
        <v>71</v>
      </c>
      <c r="K5658" s="20">
        <v>85.7</v>
      </c>
      <c r="L5658" s="7">
        <v>2325064159</v>
      </c>
      <c r="M5658" s="7">
        <v>465663194</v>
      </c>
      <c r="N5658" s="7">
        <v>32037995</v>
      </c>
      <c r="O5658" s="20" t="str">
        <f t="shared" si="178"/>
        <v/>
      </c>
    </row>
    <row r="5659" spans="1:15">
      <c r="A5659" s="20" t="str">
        <f t="shared" si="179"/>
        <v>Lífeyrissjóður verslunarmannaÆvileið 3</v>
      </c>
      <c r="B5659" s="20" t="str">
        <f>_xlfn.IFNA(INDEX(Listi!$AI:$AI,MATCH(C5659,Listi!$AJ:$AJ,0)),INDEX(Listi!T:T,MATCH(C5659,Listi!U:U,0)))</f>
        <v>Lífeyrissj. Verslunarm.</v>
      </c>
      <c r="C5659" t="s">
        <v>206</v>
      </c>
      <c r="D5659" t="s">
        <v>308</v>
      </c>
      <c r="E5659" t="s">
        <v>276</v>
      </c>
      <c r="F5659" t="s">
        <v>70</v>
      </c>
      <c r="G5659" s="8" t="s">
        <v>409</v>
      </c>
      <c r="H5659" t="s">
        <v>71</v>
      </c>
      <c r="K5659" s="20">
        <v>100</v>
      </c>
      <c r="L5659" s="7">
        <v>1567402319</v>
      </c>
      <c r="M5659" s="7">
        <v>325961302</v>
      </c>
      <c r="N5659" s="7">
        <v>60283998</v>
      </c>
      <c r="O5659" s="20" t="str">
        <f t="shared" si="178"/>
        <v/>
      </c>
    </row>
    <row r="5660" spans="1:15">
      <c r="A5660" s="20" t="str">
        <f t="shared" si="179"/>
        <v>Lífeyrissjóður verslunarmannaDeild I/Séreign</v>
      </c>
      <c r="B5660" s="20" t="str">
        <f>_xlfn.IFNA(INDEX(Listi!$AI:$AI,MATCH(C5660,Listi!$AJ:$AJ,0)),INDEX(Listi!T:T,MATCH(C5660,Listi!U:U,0)))</f>
        <v>Lífeyrissj. Verslunarm.</v>
      </c>
      <c r="C5660" t="s">
        <v>206</v>
      </c>
      <c r="D5660" t="s">
        <v>207</v>
      </c>
      <c r="E5660" t="s">
        <v>276</v>
      </c>
      <c r="F5660" t="s">
        <v>70</v>
      </c>
      <c r="G5660" s="8" t="s">
        <v>409</v>
      </c>
      <c r="H5660" t="s">
        <v>71</v>
      </c>
      <c r="K5660" s="20">
        <v>54.9</v>
      </c>
      <c r="L5660" s="7">
        <v>19785724399</v>
      </c>
      <c r="M5660" s="7">
        <v>729937912</v>
      </c>
      <c r="N5660" s="7">
        <v>458382791</v>
      </c>
      <c r="O5660" s="20" t="str">
        <f t="shared" si="178"/>
        <v/>
      </c>
    </row>
    <row r="5661" spans="1:15">
      <c r="A5661" s="20" t="str">
        <f t="shared" si="179"/>
        <v>Lífeyrissjóður verslunarmannaSamtryggingardeild</v>
      </c>
      <c r="B5661" s="20" t="str">
        <f>_xlfn.IFNA(INDEX(Listi!$AI:$AI,MATCH(C5661,Listi!$AJ:$AJ,0)),INDEX(Listi!T:T,MATCH(C5661,Listi!U:U,0)))</f>
        <v>Lífeyrissj. Verslunarm.</v>
      </c>
      <c r="C5661" t="s">
        <v>206</v>
      </c>
      <c r="D5661" t="s">
        <v>205</v>
      </c>
      <c r="E5661" t="s">
        <v>275</v>
      </c>
      <c r="F5661" t="s">
        <v>70</v>
      </c>
      <c r="G5661" s="8" t="s">
        <v>409</v>
      </c>
      <c r="H5661" t="s">
        <v>71</v>
      </c>
      <c r="K5661" s="20">
        <v>54.9</v>
      </c>
      <c r="L5661" s="7">
        <v>1174592806906</v>
      </c>
      <c r="M5661" s="7">
        <v>35794261112</v>
      </c>
      <c r="N5661" s="7">
        <v>21965137185</v>
      </c>
      <c r="O5661" s="20" t="str">
        <f t="shared" si="178"/>
        <v/>
      </c>
    </row>
    <row r="5662" spans="1:15">
      <c r="A5662" s="20" t="str">
        <f t="shared" si="179"/>
        <v>Lífeyrissjóður VestmannaeyjaSafn I</v>
      </c>
      <c r="B5662" s="20" t="str">
        <f>_xlfn.IFNA(INDEX(Listi!$AI:$AI,MATCH(C5662,Listi!$AJ:$AJ,0)),INDEX(Listi!T:T,MATCH(C5662,Listi!U:U,0)))</f>
        <v>Lífeyrissj. Vestm.</v>
      </c>
      <c r="C5662" t="s">
        <v>262</v>
      </c>
      <c r="D5662" t="s">
        <v>210</v>
      </c>
      <c r="E5662" t="s">
        <v>276</v>
      </c>
      <c r="F5662" t="s">
        <v>70</v>
      </c>
      <c r="G5662" s="8" t="s">
        <v>409</v>
      </c>
      <c r="H5662" t="s">
        <v>71</v>
      </c>
      <c r="K5662" s="20">
        <v>85.1</v>
      </c>
      <c r="L5662" s="7">
        <v>381311221</v>
      </c>
      <c r="M5662" s="7">
        <v>44104006</v>
      </c>
      <c r="N5662" s="7">
        <v>13592960</v>
      </c>
      <c r="O5662" s="20" t="str">
        <f t="shared" si="178"/>
        <v/>
      </c>
    </row>
    <row r="5663" spans="1:15">
      <c r="A5663" s="20" t="str">
        <f t="shared" si="179"/>
        <v>Lífeyrissjóður VestmannaeyjaSafn II</v>
      </c>
      <c r="B5663" s="20" t="str">
        <f>_xlfn.IFNA(INDEX(Listi!$AI:$AI,MATCH(C5663,Listi!$AJ:$AJ,0)),INDEX(Listi!T:T,MATCH(C5663,Listi!U:U,0)))</f>
        <v>Lífeyrissj. Vestm.</v>
      </c>
      <c r="C5663" t="s">
        <v>262</v>
      </c>
      <c r="D5663" t="s">
        <v>211</v>
      </c>
      <c r="E5663" t="s">
        <v>276</v>
      </c>
      <c r="F5663" t="s">
        <v>70</v>
      </c>
      <c r="G5663" s="8" t="s">
        <v>409</v>
      </c>
      <c r="H5663" t="s">
        <v>71</v>
      </c>
      <c r="K5663" s="20">
        <v>68.900000000000006</v>
      </c>
      <c r="L5663" s="7">
        <v>571440191</v>
      </c>
      <c r="M5663" s="7">
        <v>40240404</v>
      </c>
      <c r="N5663" s="7">
        <v>18659289</v>
      </c>
      <c r="O5663" s="20" t="str">
        <f t="shared" si="178"/>
        <v/>
      </c>
    </row>
    <row r="5664" spans="1:15">
      <c r="A5664" s="20" t="str">
        <f t="shared" si="179"/>
        <v>Lífeyrissjóður VestmannaeyjaSamtryggingardeild</v>
      </c>
      <c r="B5664" s="20" t="str">
        <f>_xlfn.IFNA(INDEX(Listi!$AI:$AI,MATCH(C5664,Listi!$AJ:$AJ,0)),INDEX(Listi!T:T,MATCH(C5664,Listi!U:U,0)))</f>
        <v>Lífeyrissj. Vestm.</v>
      </c>
      <c r="C5664" t="s">
        <v>262</v>
      </c>
      <c r="D5664" t="s">
        <v>205</v>
      </c>
      <c r="E5664" t="s">
        <v>275</v>
      </c>
      <c r="F5664" t="s">
        <v>70</v>
      </c>
      <c r="G5664" s="8" t="s">
        <v>409</v>
      </c>
      <c r="H5664" t="s">
        <v>71</v>
      </c>
      <c r="K5664" s="20">
        <v>61.5</v>
      </c>
      <c r="L5664" s="7">
        <v>85198020532</v>
      </c>
      <c r="M5664" s="7">
        <v>1944643004</v>
      </c>
      <c r="N5664" s="7">
        <v>2198060399</v>
      </c>
      <c r="O5664" s="20" t="str">
        <f t="shared" si="178"/>
        <v/>
      </c>
    </row>
    <row r="5665" spans="1:15">
      <c r="A5665" s="20" t="str">
        <f t="shared" si="179"/>
        <v>Lífsval - lífeyrissparnaðurLífsval 1</v>
      </c>
      <c r="B5665" s="20" t="str">
        <f>_xlfn.IFNA(INDEX(Listi!$AI:$AI,MATCH(C5665,Listi!$AJ:$AJ,0)),INDEX(Listi!T:T,MATCH(C5665,Listi!U:U,0)))</f>
        <v>Lífsval</v>
      </c>
      <c r="C5665" t="s">
        <v>263</v>
      </c>
      <c r="D5665" t="s">
        <v>264</v>
      </c>
      <c r="E5665" t="s">
        <v>276</v>
      </c>
      <c r="F5665" t="s">
        <v>70</v>
      </c>
      <c r="G5665" s="8" t="s">
        <v>409</v>
      </c>
      <c r="H5665" t="s">
        <v>71</v>
      </c>
      <c r="K5665" s="20">
        <v>100</v>
      </c>
      <c r="L5665" s="7">
        <v>1792991246</v>
      </c>
      <c r="M5665" s="7">
        <v>203244065</v>
      </c>
      <c r="N5665" s="7">
        <v>81003579</v>
      </c>
      <c r="O5665" s="20" t="str">
        <f t="shared" si="178"/>
        <v/>
      </c>
    </row>
    <row r="5666" spans="1:15">
      <c r="A5666" s="20" t="str">
        <f t="shared" si="179"/>
        <v>Lífsval - lífeyrissparnaðurLífsval 2</v>
      </c>
      <c r="B5666" s="20" t="str">
        <f>_xlfn.IFNA(INDEX(Listi!$AI:$AI,MATCH(C5666,Listi!$AJ:$AJ,0)),INDEX(Listi!T:T,MATCH(C5666,Listi!U:U,0)))</f>
        <v>Lífsval</v>
      </c>
      <c r="C5666" t="s">
        <v>263</v>
      </c>
      <c r="D5666" t="s">
        <v>265</v>
      </c>
      <c r="E5666" t="s">
        <v>276</v>
      </c>
      <c r="F5666" t="s">
        <v>70</v>
      </c>
      <c r="G5666" s="8" t="s">
        <v>409</v>
      </c>
      <c r="H5666" t="s">
        <v>71</v>
      </c>
      <c r="K5666" s="20">
        <v>87</v>
      </c>
      <c r="L5666" s="7">
        <v>79660340</v>
      </c>
      <c r="M5666" s="7">
        <v>14369045</v>
      </c>
      <c r="N5666" s="7">
        <v>2695304</v>
      </c>
      <c r="O5666" s="20" t="str">
        <f t="shared" si="178"/>
        <v/>
      </c>
    </row>
    <row r="5667" spans="1:15">
      <c r="A5667" s="20" t="str">
        <f t="shared" si="179"/>
        <v>Lífsval - lífeyrissparnaðurLífsval 3</v>
      </c>
      <c r="B5667" s="20" t="str">
        <f>_xlfn.IFNA(INDEX(Listi!$AI:$AI,MATCH(C5667,Listi!$AJ:$AJ,0)),INDEX(Listi!T:T,MATCH(C5667,Listi!U:U,0)))</f>
        <v>Lífsval</v>
      </c>
      <c r="C5667" t="s">
        <v>263</v>
      </c>
      <c r="D5667" t="s">
        <v>266</v>
      </c>
      <c r="E5667" t="s">
        <v>276</v>
      </c>
      <c r="F5667" t="s">
        <v>70</v>
      </c>
      <c r="G5667" s="8" t="s">
        <v>409</v>
      </c>
      <c r="H5667" t="s">
        <v>71</v>
      </c>
      <c r="K5667" s="20">
        <v>80.599999999999994</v>
      </c>
      <c r="L5667" s="7">
        <v>131239774</v>
      </c>
      <c r="M5667" s="7">
        <v>16635787</v>
      </c>
      <c r="N5667" s="7">
        <v>3548138</v>
      </c>
      <c r="O5667" s="20" t="str">
        <f t="shared" si="178"/>
        <v/>
      </c>
    </row>
    <row r="5668" spans="1:15">
      <c r="A5668" s="20" t="str">
        <f t="shared" si="179"/>
        <v>Lífsval - lífeyrissparnaðurLífsval 4</v>
      </c>
      <c r="B5668" s="20" t="str">
        <f>_xlfn.IFNA(INDEX(Listi!$AI:$AI,MATCH(C5668,Listi!$AJ:$AJ,0)),INDEX(Listi!T:T,MATCH(C5668,Listi!U:U,0)))</f>
        <v>Lífsval</v>
      </c>
      <c r="C5668" t="s">
        <v>263</v>
      </c>
      <c r="D5668" t="s">
        <v>267</v>
      </c>
      <c r="E5668" t="s">
        <v>276</v>
      </c>
      <c r="F5668" t="s">
        <v>70</v>
      </c>
      <c r="G5668" s="8" t="s">
        <v>409</v>
      </c>
      <c r="H5668" t="s">
        <v>71</v>
      </c>
      <c r="K5668" s="189">
        <v>22.4</v>
      </c>
      <c r="L5668" s="7">
        <v>71752064</v>
      </c>
      <c r="M5668" s="7">
        <v>15238959</v>
      </c>
      <c r="N5668" s="7">
        <v>2058992</v>
      </c>
      <c r="O5668" s="20" t="str">
        <f t="shared" si="178"/>
        <v/>
      </c>
    </row>
    <row r="5669" spans="1:15">
      <c r="A5669" s="20" t="str">
        <f t="shared" si="179"/>
        <v>Lífsverk lífeyrissjóðurLífsverk I/Séreign</v>
      </c>
      <c r="B5669" s="20" t="str">
        <f>_xlfn.IFNA(INDEX(Listi!$AI:$AI,MATCH(C5669,Listi!$AJ:$AJ,0)),INDEX(Listi!T:T,MATCH(C5669,Listi!U:U,0)))</f>
        <v xml:space="preserve">Lífsverk  </v>
      </c>
      <c r="C5669" t="s">
        <v>268</v>
      </c>
      <c r="D5669" t="s">
        <v>269</v>
      </c>
      <c r="E5669" t="s">
        <v>276</v>
      </c>
      <c r="F5669" t="s">
        <v>70</v>
      </c>
      <c r="G5669" s="8" t="s">
        <v>409</v>
      </c>
      <c r="H5669" t="s">
        <v>71</v>
      </c>
      <c r="K5669" s="20">
        <v>83.4</v>
      </c>
      <c r="L5669" s="7">
        <v>4582957000</v>
      </c>
      <c r="M5669" s="7">
        <v>635926000</v>
      </c>
      <c r="N5669" s="7">
        <v>22708000</v>
      </c>
      <c r="O5669" s="20" t="str">
        <f t="shared" si="178"/>
        <v/>
      </c>
    </row>
    <row r="5670" spans="1:15">
      <c r="A5670" s="20" t="str">
        <f t="shared" si="179"/>
        <v>Lífsverk lífeyrissjóðurLífsverk II/Séreign</v>
      </c>
      <c r="B5670" s="20" t="str">
        <f>_xlfn.IFNA(INDEX(Listi!$AI:$AI,MATCH(C5670,Listi!$AJ:$AJ,0)),INDEX(Listi!T:T,MATCH(C5670,Listi!U:U,0)))</f>
        <v xml:space="preserve">Lífsverk  </v>
      </c>
      <c r="C5670" t="s">
        <v>268</v>
      </c>
      <c r="D5670" t="s">
        <v>270</v>
      </c>
      <c r="E5670" t="s">
        <v>276</v>
      </c>
      <c r="F5670" t="s">
        <v>70</v>
      </c>
      <c r="G5670" s="8" t="s">
        <v>409</v>
      </c>
      <c r="H5670" t="s">
        <v>71</v>
      </c>
      <c r="K5670" s="20">
        <v>86.8</v>
      </c>
      <c r="L5670" s="7">
        <v>23735073000</v>
      </c>
      <c r="M5670" s="7">
        <v>2073571000</v>
      </c>
      <c r="N5670" s="7">
        <v>249365000</v>
      </c>
      <c r="O5670" s="20" t="str">
        <f t="shared" si="178"/>
        <v/>
      </c>
    </row>
    <row r="5671" spans="1:15">
      <c r="A5671" s="20" t="str">
        <f t="shared" si="179"/>
        <v>Lífsverk lífeyrissjóðurLífsverk III/Séreign</v>
      </c>
      <c r="B5671" s="20" t="str">
        <f>_xlfn.IFNA(INDEX(Listi!$AI:$AI,MATCH(C5671,Listi!$AJ:$AJ,0)),INDEX(Listi!T:T,MATCH(C5671,Listi!U:U,0)))</f>
        <v xml:space="preserve">Lífsverk  </v>
      </c>
      <c r="C5671" t="s">
        <v>268</v>
      </c>
      <c r="D5671" t="s">
        <v>271</v>
      </c>
      <c r="E5671" t="s">
        <v>276</v>
      </c>
      <c r="F5671" t="s">
        <v>70</v>
      </c>
      <c r="G5671" s="8" t="s">
        <v>409</v>
      </c>
      <c r="H5671" t="s">
        <v>71</v>
      </c>
      <c r="K5671" s="20">
        <v>98.7</v>
      </c>
      <c r="L5671" s="7">
        <v>653814000</v>
      </c>
      <c r="M5671" s="7">
        <v>105107000</v>
      </c>
      <c r="N5671" s="7">
        <v>2613000</v>
      </c>
      <c r="O5671" s="20" t="str">
        <f t="shared" si="178"/>
        <v/>
      </c>
    </row>
    <row r="5672" spans="1:15">
      <c r="A5672" s="20" t="str">
        <f t="shared" si="179"/>
        <v>Lífsverk lífeyrissjóðurSamtryggingardeild</v>
      </c>
      <c r="B5672" s="20" t="str">
        <f>_xlfn.IFNA(INDEX(Listi!$AI:$AI,MATCH(C5672,Listi!$AJ:$AJ,0)),INDEX(Listi!T:T,MATCH(C5672,Listi!U:U,0)))</f>
        <v xml:space="preserve">Lífsverk  </v>
      </c>
      <c r="C5672" t="s">
        <v>268</v>
      </c>
      <c r="D5672" t="s">
        <v>205</v>
      </c>
      <c r="E5672" t="s">
        <v>275</v>
      </c>
      <c r="F5672" t="s">
        <v>70</v>
      </c>
      <c r="G5672" s="8" t="s">
        <v>409</v>
      </c>
      <c r="H5672" t="s">
        <v>71</v>
      </c>
      <c r="K5672" s="20">
        <v>71.3</v>
      </c>
      <c r="L5672" s="7">
        <v>120542527000</v>
      </c>
      <c r="M5672" s="7">
        <v>4397803000</v>
      </c>
      <c r="N5672" s="7">
        <v>1423151000</v>
      </c>
      <c r="O5672" s="20" t="str">
        <f t="shared" si="178"/>
        <v/>
      </c>
    </row>
    <row r="5673" spans="1:15">
      <c r="A5673" s="20" t="str">
        <f t="shared" si="179"/>
        <v>Söfnunarsjóður lífeyrisréttindaDeild I/Innlán</v>
      </c>
      <c r="B5673" s="20" t="str">
        <f>_xlfn.IFNA(INDEX(Listi!$AI:$AI,MATCH(C5673,Listi!$AJ:$AJ,0)),INDEX(Listi!T:T,MATCH(C5673,Listi!U:U,0)))</f>
        <v>Söfnunarsj.</v>
      </c>
      <c r="C5673" t="s">
        <v>272</v>
      </c>
      <c r="D5673" t="s">
        <v>273</v>
      </c>
      <c r="E5673" t="s">
        <v>276</v>
      </c>
      <c r="F5673" t="s">
        <v>70</v>
      </c>
      <c r="G5673" s="8" t="s">
        <v>409</v>
      </c>
      <c r="H5673" t="s">
        <v>71</v>
      </c>
      <c r="K5673" s="20">
        <v>100</v>
      </c>
      <c r="L5673" s="7">
        <v>2001731914</v>
      </c>
      <c r="M5673" s="7">
        <v>133561634</v>
      </c>
      <c r="N5673" s="7">
        <v>44803565</v>
      </c>
      <c r="O5673" s="20" t="str">
        <f t="shared" si="178"/>
        <v/>
      </c>
    </row>
    <row r="5674" spans="1:15">
      <c r="A5674" s="20" t="str">
        <f t="shared" si="179"/>
        <v>Söfnunarsjóður lífeyrisréttindaDeild III/Séreign</v>
      </c>
      <c r="B5674" s="20" t="str">
        <f>_xlfn.IFNA(INDEX(Listi!$AI:$AI,MATCH(C5674,Listi!$AJ:$AJ,0)),INDEX(Listi!T:T,MATCH(C5674,Listi!U:U,0)))</f>
        <v>Söfnunarsj.</v>
      </c>
      <c r="C5674" t="s">
        <v>272</v>
      </c>
      <c r="D5674" t="s">
        <v>599</v>
      </c>
      <c r="E5674" t="s">
        <v>276</v>
      </c>
      <c r="F5674" t="s">
        <v>70</v>
      </c>
      <c r="G5674" s="8" t="s">
        <v>409</v>
      </c>
      <c r="H5674" t="s">
        <v>71</v>
      </c>
      <c r="K5674" s="20">
        <v>56.6</v>
      </c>
      <c r="L5674" s="7">
        <v>24413085</v>
      </c>
      <c r="M5674" s="7">
        <v>24697577</v>
      </c>
      <c r="N5674" s="7">
        <v>900000</v>
      </c>
      <c r="O5674" s="20" t="str">
        <f t="shared" si="178"/>
        <v/>
      </c>
    </row>
    <row r="5675" spans="1:15">
      <c r="A5675" s="20" t="str">
        <f t="shared" si="179"/>
        <v>Söfnunarsjóður lífeyrisréttindaDeildII/Séreign</v>
      </c>
      <c r="B5675" s="20" t="str">
        <f>_xlfn.IFNA(INDEX(Listi!$AI:$AI,MATCH(C5675,Listi!$AJ:$AJ,0)),INDEX(Listi!T:T,MATCH(C5675,Listi!U:U,0)))</f>
        <v>Söfnunarsj.</v>
      </c>
      <c r="C5675" t="s">
        <v>272</v>
      </c>
      <c r="D5675" t="s">
        <v>586</v>
      </c>
      <c r="E5675" t="s">
        <v>276</v>
      </c>
      <c r="F5675" t="s">
        <v>70</v>
      </c>
      <c r="G5675" s="8" t="s">
        <v>409</v>
      </c>
      <c r="H5675" t="s">
        <v>71</v>
      </c>
      <c r="K5675" s="20">
        <v>76.8</v>
      </c>
      <c r="L5675" s="7">
        <v>1654616477</v>
      </c>
      <c r="M5675" s="7">
        <v>128539213</v>
      </c>
      <c r="N5675" s="7">
        <v>22846291</v>
      </c>
      <c r="O5675" s="20" t="str">
        <f t="shared" si="178"/>
        <v/>
      </c>
    </row>
    <row r="5676" spans="1:15">
      <c r="A5676" s="20" t="str">
        <f t="shared" si="179"/>
        <v>Söfnunarsjóður lífeyrisréttindaSamtryggingardeild</v>
      </c>
      <c r="B5676" s="20" t="str">
        <f>_xlfn.IFNA(INDEX(Listi!$AI:$AI,MATCH(C5676,Listi!$AJ:$AJ,0)),INDEX(Listi!T:T,MATCH(C5676,Listi!U:U,0)))</f>
        <v>Söfnunarsj.</v>
      </c>
      <c r="C5676" t="s">
        <v>272</v>
      </c>
      <c r="D5676" t="s">
        <v>205</v>
      </c>
      <c r="E5676" t="s">
        <v>275</v>
      </c>
      <c r="F5676" t="s">
        <v>70</v>
      </c>
      <c r="G5676" s="8" t="s">
        <v>409</v>
      </c>
      <c r="H5676" t="s">
        <v>71</v>
      </c>
      <c r="K5676" s="20">
        <v>57.3</v>
      </c>
      <c r="L5676" s="7">
        <v>238978847889</v>
      </c>
      <c r="M5676" s="7">
        <v>4967193409</v>
      </c>
      <c r="N5676" s="7">
        <v>6076487652</v>
      </c>
      <c r="O5676" s="20" t="str">
        <f t="shared" si="178"/>
        <v/>
      </c>
    </row>
    <row r="5677" spans="1:15">
      <c r="A5677" s="20" t="str">
        <f t="shared" si="179"/>
        <v>Stapi lífeyrissjóðurSafn I</v>
      </c>
      <c r="B5677" s="20" t="str">
        <f>_xlfn.IFNA(INDEX(Listi!$AI:$AI,MATCH(C5677,Listi!$AJ:$AJ,0)),INDEX(Listi!T:T,MATCH(C5677,Listi!U:U,0)))</f>
        <v xml:space="preserve">Stapi  </v>
      </c>
      <c r="C5677" t="s">
        <v>209</v>
      </c>
      <c r="D5677" t="s">
        <v>210</v>
      </c>
      <c r="E5677" t="s">
        <v>276</v>
      </c>
      <c r="F5677" t="s">
        <v>70</v>
      </c>
      <c r="G5677" s="8" t="s">
        <v>409</v>
      </c>
      <c r="H5677" t="s">
        <v>71</v>
      </c>
      <c r="K5677" s="20">
        <v>77.900000000000006</v>
      </c>
      <c r="L5677" s="7">
        <v>2440828925</v>
      </c>
      <c r="M5677" s="7">
        <v>91567233</v>
      </c>
      <c r="N5677" s="7">
        <v>110755602</v>
      </c>
      <c r="O5677" s="20" t="str">
        <f t="shared" si="178"/>
        <v/>
      </c>
    </row>
    <row r="5678" spans="1:15">
      <c r="A5678" s="20" t="str">
        <f t="shared" si="179"/>
        <v>Stapi lífeyrissjóðurSafn II</v>
      </c>
      <c r="B5678" s="20" t="str">
        <f>_xlfn.IFNA(INDEX(Listi!$AI:$AI,MATCH(C5678,Listi!$AJ:$AJ,0)),INDEX(Listi!T:T,MATCH(C5678,Listi!U:U,0)))</f>
        <v xml:space="preserve">Stapi  </v>
      </c>
      <c r="C5678" t="s">
        <v>209</v>
      </c>
      <c r="D5678" t="s">
        <v>211</v>
      </c>
      <c r="E5678" t="s">
        <v>276</v>
      </c>
      <c r="F5678" t="s">
        <v>70</v>
      </c>
      <c r="G5678" s="8" t="s">
        <v>409</v>
      </c>
      <c r="H5678" t="s">
        <v>71</v>
      </c>
      <c r="K5678" s="20">
        <v>65.099999999999994</v>
      </c>
      <c r="L5678" s="7">
        <v>5710890273</v>
      </c>
      <c r="M5678" s="7">
        <v>262001316</v>
      </c>
      <c r="N5678" s="7">
        <v>164209410</v>
      </c>
      <c r="O5678" s="20" t="str">
        <f t="shared" si="178"/>
        <v/>
      </c>
    </row>
    <row r="5679" spans="1:15">
      <c r="A5679" s="20" t="str">
        <f t="shared" si="179"/>
        <v>Stapi lífeyrissjóðurSafn III</v>
      </c>
      <c r="B5679" s="20" t="str">
        <f>_xlfn.IFNA(INDEX(Listi!$AI:$AI,MATCH(C5679,Listi!$AJ:$AJ,0)),INDEX(Listi!T:T,MATCH(C5679,Listi!U:U,0)))</f>
        <v xml:space="preserve">Stapi  </v>
      </c>
      <c r="C5679" t="s">
        <v>209</v>
      </c>
      <c r="D5679" t="s">
        <v>212</v>
      </c>
      <c r="E5679" t="s">
        <v>276</v>
      </c>
      <c r="F5679" s="8" t="s">
        <v>70</v>
      </c>
      <c r="G5679" s="8" t="s">
        <v>409</v>
      </c>
      <c r="H5679" t="s">
        <v>71</v>
      </c>
      <c r="K5679" s="20">
        <v>100</v>
      </c>
      <c r="L5679" s="7">
        <v>268100084</v>
      </c>
      <c r="M5679" s="7">
        <v>24388890</v>
      </c>
      <c r="N5679" s="7">
        <v>9886128</v>
      </c>
      <c r="O5679" s="20" t="str">
        <f t="shared" si="178"/>
        <v/>
      </c>
    </row>
    <row r="5680" spans="1:15">
      <c r="A5680" s="20" t="str">
        <f t="shared" si="179"/>
        <v>Stapi lífeyrissjóðurTryggingardeild</v>
      </c>
      <c r="B5680" s="20" t="str">
        <f>_xlfn.IFNA(INDEX(Listi!$AI:$AI,MATCH(C5680,Listi!$AJ:$AJ,0)),INDEX(Listi!T:T,MATCH(C5680,Listi!U:U,0)))</f>
        <v xml:space="preserve">Stapi  </v>
      </c>
      <c r="C5680" t="s">
        <v>209</v>
      </c>
      <c r="D5680" t="s">
        <v>213</v>
      </c>
      <c r="E5680" t="s">
        <v>275</v>
      </c>
      <c r="F5680" s="8" t="s">
        <v>70</v>
      </c>
      <c r="G5680" s="8" t="s">
        <v>409</v>
      </c>
      <c r="H5680" t="s">
        <v>71</v>
      </c>
      <c r="K5680" s="20">
        <v>62</v>
      </c>
      <c r="L5680" s="7">
        <v>348661724246</v>
      </c>
      <c r="M5680" s="7">
        <v>13807615154</v>
      </c>
      <c r="N5680" s="7">
        <v>7912918911</v>
      </c>
      <c r="O5680" s="20" t="str">
        <f t="shared" si="178"/>
        <v/>
      </c>
    </row>
    <row r="5681" spans="1:15">
      <c r="A5681" s="20" t="str">
        <f t="shared" si="179"/>
        <v>Stapi lífeyrissjóðurVarfærnasafnið</v>
      </c>
      <c r="B5681" s="20" t="str">
        <f>_xlfn.IFNA(INDEX(Listi!$AI:$AI,MATCH(C5681,Listi!$AJ:$AJ,0)),INDEX(Listi!T:T,MATCH(C5681,Listi!U:U,0)))</f>
        <v xml:space="preserve">Stapi  </v>
      </c>
      <c r="C5681" t="s">
        <v>209</v>
      </c>
      <c r="D5681" t="s">
        <v>392</v>
      </c>
      <c r="E5681" t="s">
        <v>276</v>
      </c>
      <c r="F5681" s="8" t="s">
        <v>70</v>
      </c>
      <c r="G5681" s="8" t="s">
        <v>409</v>
      </c>
      <c r="H5681" t="s">
        <v>71</v>
      </c>
      <c r="K5681" s="20">
        <v>81.7</v>
      </c>
      <c r="L5681" s="7">
        <v>471986044</v>
      </c>
      <c r="M5681" s="7">
        <v>137399159</v>
      </c>
      <c r="N5681" s="7">
        <v>6994496</v>
      </c>
      <c r="O5681" s="20" t="str">
        <f t="shared" si="178"/>
        <v/>
      </c>
    </row>
    <row r="5682" spans="1:15">
      <c r="A5682" s="20" t="str">
        <f t="shared" si="179"/>
        <v>Almenni lífeyrissjóðurinnÆvisafn I</v>
      </c>
      <c r="B5682" s="20" t="str">
        <f>_xlfn.IFNA(INDEX(Listi!$AI:$AI,MATCH(C5682,Listi!$AJ:$AJ,0)),INDEX(Listi!T:T,MATCH(C5682,Listi!U:U,0)))</f>
        <v xml:space="preserve">Almenni </v>
      </c>
      <c r="C5682" t="s">
        <v>0</v>
      </c>
      <c r="D5682" t="s">
        <v>202</v>
      </c>
      <c r="E5682" t="s">
        <v>276</v>
      </c>
      <c r="F5682" s="8" t="s">
        <v>72</v>
      </c>
      <c r="G5682" s="8" t="s">
        <v>408</v>
      </c>
      <c r="H5682" t="s">
        <v>73</v>
      </c>
      <c r="K5682" s="20">
        <v>62</v>
      </c>
      <c r="L5682" s="7">
        <v>43068273823</v>
      </c>
      <c r="M5682" s="7">
        <v>4413720640</v>
      </c>
      <c r="N5682" s="7">
        <v>641257097</v>
      </c>
      <c r="O5682" s="20" t="str">
        <f t="shared" si="178"/>
        <v/>
      </c>
    </row>
    <row r="5683" spans="1:15">
      <c r="A5683" s="20" t="str">
        <f t="shared" si="179"/>
        <v>Almenni lífeyrissjóðurinnÆvisafn II</v>
      </c>
      <c r="B5683" s="20" t="str">
        <f>_xlfn.IFNA(INDEX(Listi!$AI:$AI,MATCH(C5683,Listi!$AJ:$AJ,0)),INDEX(Listi!T:T,MATCH(C5683,Listi!U:U,0)))</f>
        <v xml:space="preserve">Almenni </v>
      </c>
      <c r="C5683" t="s">
        <v>0</v>
      </c>
      <c r="D5683" t="s">
        <v>203</v>
      </c>
      <c r="E5683" t="s">
        <v>276</v>
      </c>
      <c r="F5683" s="8" t="s">
        <v>72</v>
      </c>
      <c r="G5683" s="8" t="s">
        <v>408</v>
      </c>
      <c r="H5683" t="s">
        <v>73</v>
      </c>
      <c r="K5683" s="20">
        <v>46.9</v>
      </c>
      <c r="L5683" s="7">
        <v>86460235807</v>
      </c>
      <c r="M5683" s="7">
        <v>3970537445</v>
      </c>
      <c r="N5683" s="7">
        <v>1539034493</v>
      </c>
      <c r="O5683" s="20" t="str">
        <f t="shared" si="178"/>
        <v/>
      </c>
    </row>
    <row r="5684" spans="1:15">
      <c r="A5684" s="20" t="str">
        <f t="shared" si="179"/>
        <v>Almenni lífeyrissjóðurinnÆvisafn III</v>
      </c>
      <c r="B5684" s="20" t="str">
        <f>_xlfn.IFNA(INDEX(Listi!$AI:$AI,MATCH(C5684,Listi!$AJ:$AJ,0)),INDEX(Listi!T:T,MATCH(C5684,Listi!U:U,0)))</f>
        <v xml:space="preserve">Almenni </v>
      </c>
      <c r="C5684" t="s">
        <v>0</v>
      </c>
      <c r="D5684" t="s">
        <v>204</v>
      </c>
      <c r="E5684" t="s">
        <v>276</v>
      </c>
      <c r="F5684" t="s">
        <v>72</v>
      </c>
      <c r="G5684" s="8" t="s">
        <v>408</v>
      </c>
      <c r="H5684" t="s">
        <v>73</v>
      </c>
      <c r="K5684" s="189">
        <v>30.7</v>
      </c>
      <c r="L5684" s="7">
        <v>33890180699</v>
      </c>
      <c r="M5684" s="7">
        <v>1571509194</v>
      </c>
      <c r="N5684" s="7">
        <v>920421683</v>
      </c>
      <c r="O5684" s="20" t="str">
        <f t="shared" si="178"/>
        <v/>
      </c>
    </row>
    <row r="5685" spans="1:15">
      <c r="A5685" s="20" t="str">
        <f t="shared" si="179"/>
        <v>Almenni lífeyrissjóðurinnHúsnæðissafn</v>
      </c>
      <c r="B5685" s="20" t="str">
        <f>_xlfn.IFNA(INDEX(Listi!$AI:$AI,MATCH(C5685,Listi!$AJ:$AJ,0)),INDEX(Listi!T:T,MATCH(C5685,Listi!U:U,0)))</f>
        <v xml:space="preserve">Almenni </v>
      </c>
      <c r="C5685" t="s">
        <v>0</v>
      </c>
      <c r="D5685" t="s">
        <v>315</v>
      </c>
      <c r="E5685" t="s">
        <v>276</v>
      </c>
      <c r="F5685" t="s">
        <v>72</v>
      </c>
      <c r="G5685" s="8" t="s">
        <v>408</v>
      </c>
      <c r="H5685" t="s">
        <v>73</v>
      </c>
      <c r="K5685" s="20">
        <v>0</v>
      </c>
      <c r="L5685" s="7">
        <v>487895879</v>
      </c>
      <c r="M5685" s="7">
        <v>166428361</v>
      </c>
      <c r="N5685" s="7">
        <v>18080096</v>
      </c>
      <c r="O5685" s="20" t="str">
        <f t="shared" si="178"/>
        <v/>
      </c>
    </row>
    <row r="5686" spans="1:15">
      <c r="A5686" s="20" t="str">
        <f t="shared" si="179"/>
        <v>Almenni lífeyrissjóðurinnInnlánssafn</v>
      </c>
      <c r="B5686" s="20" t="str">
        <f>_xlfn.IFNA(INDEX(Listi!$AI:$AI,MATCH(C5686,Listi!$AJ:$AJ,0)),INDEX(Listi!T:T,MATCH(C5686,Listi!U:U,0)))</f>
        <v xml:space="preserve">Almenni </v>
      </c>
      <c r="C5686" t="s">
        <v>0</v>
      </c>
      <c r="D5686" t="s">
        <v>1</v>
      </c>
      <c r="E5686" t="s">
        <v>276</v>
      </c>
      <c r="F5686" t="s">
        <v>72</v>
      </c>
      <c r="G5686" s="8" t="s">
        <v>408</v>
      </c>
      <c r="H5686" t="s">
        <v>73</v>
      </c>
      <c r="K5686" s="20">
        <v>0</v>
      </c>
      <c r="L5686" s="7">
        <v>26587944379</v>
      </c>
      <c r="M5686" s="7">
        <v>1016779991</v>
      </c>
      <c r="N5686" s="7">
        <v>1031869724</v>
      </c>
      <c r="O5686" s="20" t="str">
        <f t="shared" si="178"/>
        <v/>
      </c>
    </row>
    <row r="5687" spans="1:15">
      <c r="A5687" s="20" t="str">
        <f t="shared" si="179"/>
        <v>Almenni lífeyrissjóðurinnRíkissafn langt</v>
      </c>
      <c r="B5687" s="20" t="str">
        <f>_xlfn.IFNA(INDEX(Listi!$AI:$AI,MATCH(C5687,Listi!$AJ:$AJ,0)),INDEX(Listi!T:T,MATCH(C5687,Listi!U:U,0)))</f>
        <v xml:space="preserve">Almenni </v>
      </c>
      <c r="C5687" t="s">
        <v>0</v>
      </c>
      <c r="D5687" t="s">
        <v>199</v>
      </c>
      <c r="E5687" t="s">
        <v>276</v>
      </c>
      <c r="F5687" t="s">
        <v>72</v>
      </c>
      <c r="G5687" s="8" t="s">
        <v>408</v>
      </c>
      <c r="H5687" t="s">
        <v>73</v>
      </c>
      <c r="K5687" s="20">
        <v>0</v>
      </c>
      <c r="L5687" s="7">
        <v>1193680171</v>
      </c>
      <c r="M5687" s="7">
        <v>61272573</v>
      </c>
      <c r="N5687" s="7">
        <v>40105929</v>
      </c>
      <c r="O5687" s="20" t="str">
        <f t="shared" si="178"/>
        <v/>
      </c>
    </row>
    <row r="5688" spans="1:15">
      <c r="A5688" s="20" t="str">
        <f t="shared" si="179"/>
        <v>Almenni lífeyrissjóðurinnRíkissafn stutt</v>
      </c>
      <c r="B5688" s="20" t="str">
        <f>_xlfn.IFNA(INDEX(Listi!$AI:$AI,MATCH(C5688,Listi!$AJ:$AJ,0)),INDEX(Listi!T:T,MATCH(C5688,Listi!U:U,0)))</f>
        <v xml:space="preserve">Almenni </v>
      </c>
      <c r="C5688" t="s">
        <v>0</v>
      </c>
      <c r="D5688" t="s">
        <v>200</v>
      </c>
      <c r="E5688" t="s">
        <v>276</v>
      </c>
      <c r="F5688" t="s">
        <v>72</v>
      </c>
      <c r="G5688" s="8" t="s">
        <v>408</v>
      </c>
      <c r="H5688" t="s">
        <v>73</v>
      </c>
      <c r="K5688" s="20">
        <v>0</v>
      </c>
      <c r="L5688" s="7">
        <v>541893627</v>
      </c>
      <c r="M5688" s="7">
        <v>20423158</v>
      </c>
      <c r="N5688" s="7">
        <v>14899899</v>
      </c>
      <c r="O5688" s="20" t="str">
        <f t="shared" si="178"/>
        <v/>
      </c>
    </row>
    <row r="5689" spans="1:15">
      <c r="A5689" s="20" t="str">
        <f t="shared" si="179"/>
        <v>Almenni lífeyrissjóðurinnTryggingadeild</v>
      </c>
      <c r="B5689" s="20" t="str">
        <f>_xlfn.IFNA(INDEX(Listi!$AI:$AI,MATCH(C5689,Listi!$AJ:$AJ,0)),INDEX(Listi!T:T,MATCH(C5689,Listi!U:U,0)))</f>
        <v xml:space="preserve">Almenni </v>
      </c>
      <c r="C5689" t="s">
        <v>0</v>
      </c>
      <c r="D5689" t="s">
        <v>201</v>
      </c>
      <c r="E5689" t="s">
        <v>275</v>
      </c>
      <c r="F5689" t="s">
        <v>72</v>
      </c>
      <c r="G5689" s="8" t="s">
        <v>408</v>
      </c>
      <c r="H5689" t="s">
        <v>73</v>
      </c>
      <c r="K5689" s="20">
        <v>40.299999999999997</v>
      </c>
      <c r="L5689" s="7">
        <v>174784296254</v>
      </c>
      <c r="M5689" s="7">
        <v>7497244534</v>
      </c>
      <c r="N5689" s="7">
        <v>3057046932</v>
      </c>
      <c r="O5689" s="20" t="str">
        <f t="shared" si="178"/>
        <v/>
      </c>
    </row>
    <row r="5690" spans="1:15">
      <c r="A5690" s="20" t="str">
        <f t="shared" si="179"/>
        <v>Arion banki hf.Erlend hlutabréf</v>
      </c>
      <c r="B5690" s="20" t="str">
        <f>_xlfn.IFNA(INDEX(Listi!$AI:$AI,MATCH(C5690,Listi!$AJ:$AJ,0)),INDEX(Listi!T:T,MATCH(C5690,Listi!U:U,0)))</f>
        <v xml:space="preserve">Arion banki </v>
      </c>
      <c r="C5690" t="s">
        <v>214</v>
      </c>
      <c r="D5690" t="s">
        <v>215</v>
      </c>
      <c r="E5690" t="s">
        <v>276</v>
      </c>
      <c r="F5690" t="s">
        <v>72</v>
      </c>
      <c r="G5690" s="8" t="s">
        <v>408</v>
      </c>
      <c r="H5690" t="s">
        <v>73</v>
      </c>
      <c r="K5690" s="20">
        <v>100</v>
      </c>
      <c r="L5690" s="7">
        <v>1149685000</v>
      </c>
      <c r="M5690" s="7">
        <v>49095000</v>
      </c>
      <c r="N5690" s="7">
        <v>10876000</v>
      </c>
      <c r="O5690" s="20" t="str">
        <f t="shared" si="178"/>
        <v/>
      </c>
    </row>
    <row r="5691" spans="1:15">
      <c r="A5691" s="20" t="str">
        <f t="shared" si="179"/>
        <v>Arion banki hf.Innlend skuldabréf</v>
      </c>
      <c r="B5691" s="20" t="str">
        <f>_xlfn.IFNA(INDEX(Listi!$AI:$AI,MATCH(C5691,Listi!$AJ:$AJ,0)),INDEX(Listi!T:T,MATCH(C5691,Listi!U:U,0)))</f>
        <v xml:space="preserve">Arion banki </v>
      </c>
      <c r="C5691" t="s">
        <v>214</v>
      </c>
      <c r="D5691" t="s">
        <v>216</v>
      </c>
      <c r="E5691" t="s">
        <v>276</v>
      </c>
      <c r="F5691" t="s">
        <v>72</v>
      </c>
      <c r="G5691" s="8" t="s">
        <v>408</v>
      </c>
      <c r="H5691" t="s">
        <v>73</v>
      </c>
      <c r="K5691" s="20">
        <v>0</v>
      </c>
      <c r="L5691" s="7">
        <v>4446434000</v>
      </c>
      <c r="M5691" s="7">
        <v>344234000</v>
      </c>
      <c r="N5691" s="7">
        <v>44793000</v>
      </c>
      <c r="O5691" s="20" t="str">
        <f t="shared" si="178"/>
        <v/>
      </c>
    </row>
    <row r="5692" spans="1:15">
      <c r="A5692" s="20" t="str">
        <f t="shared" si="179"/>
        <v>Arion banki hf.Lífeyrisauki L1</v>
      </c>
      <c r="B5692" s="20" t="str">
        <f>_xlfn.IFNA(INDEX(Listi!$AI:$AI,MATCH(C5692,Listi!$AJ:$AJ,0)),INDEX(Listi!T:T,MATCH(C5692,Listi!U:U,0)))</f>
        <v xml:space="preserve">Arion banki </v>
      </c>
      <c r="C5692" t="s">
        <v>214</v>
      </c>
      <c r="D5692" t="s">
        <v>377</v>
      </c>
      <c r="E5692" t="s">
        <v>276</v>
      </c>
      <c r="F5692" t="s">
        <v>72</v>
      </c>
      <c r="G5692" s="8" t="s">
        <v>408</v>
      </c>
      <c r="H5692" t="s">
        <v>73</v>
      </c>
      <c r="K5692" s="20">
        <v>54.7</v>
      </c>
      <c r="L5692" s="7">
        <v>5887942000</v>
      </c>
      <c r="M5692" s="7">
        <v>1011885000</v>
      </c>
      <c r="N5692" s="7">
        <v>34615000</v>
      </c>
      <c r="O5692" s="20" t="str">
        <f t="shared" si="178"/>
        <v/>
      </c>
    </row>
    <row r="5693" spans="1:15">
      <c r="A5693" s="20" t="str">
        <f t="shared" si="179"/>
        <v>Arion banki hf.Lífeyrisauki L2</v>
      </c>
      <c r="B5693" s="20" t="str">
        <f>_xlfn.IFNA(INDEX(Listi!$AI:$AI,MATCH(C5693,Listi!$AJ:$AJ,0)),INDEX(Listi!T:T,MATCH(C5693,Listi!U:U,0)))</f>
        <v xml:space="preserve">Arion banki </v>
      </c>
      <c r="C5693" t="s">
        <v>214</v>
      </c>
      <c r="D5693" t="s">
        <v>372</v>
      </c>
      <c r="E5693" t="s">
        <v>276</v>
      </c>
      <c r="F5693" t="s">
        <v>72</v>
      </c>
      <c r="G5693" s="8" t="s">
        <v>408</v>
      </c>
      <c r="H5693" t="s">
        <v>73</v>
      </c>
      <c r="K5693" s="20">
        <v>40.1</v>
      </c>
      <c r="L5693" s="7">
        <v>21366380000</v>
      </c>
      <c r="M5693" s="7">
        <v>1613513000</v>
      </c>
      <c r="N5693" s="7">
        <v>92085000</v>
      </c>
      <c r="O5693" s="20" t="str">
        <f t="shared" si="178"/>
        <v/>
      </c>
    </row>
    <row r="5694" spans="1:15">
      <c r="A5694" s="20" t="str">
        <f t="shared" si="179"/>
        <v>Arion banki hf.Lífeyrisauki L3</v>
      </c>
      <c r="B5694" s="20" t="str">
        <f>_xlfn.IFNA(INDEX(Listi!$AI:$AI,MATCH(C5694,Listi!$AJ:$AJ,0)),INDEX(Listi!T:T,MATCH(C5694,Listi!U:U,0)))</f>
        <v xml:space="preserve">Arion banki </v>
      </c>
      <c r="C5694" t="s">
        <v>214</v>
      </c>
      <c r="D5694" t="s">
        <v>371</v>
      </c>
      <c r="E5694" t="s">
        <v>276</v>
      </c>
      <c r="F5694" t="s">
        <v>72</v>
      </c>
      <c r="G5694" s="8" t="s">
        <v>408</v>
      </c>
      <c r="H5694" t="s">
        <v>73</v>
      </c>
      <c r="K5694" s="189">
        <v>25.9</v>
      </c>
      <c r="L5694" s="7">
        <v>29714848000</v>
      </c>
      <c r="M5694" s="7">
        <v>2122481000</v>
      </c>
      <c r="N5694" s="7">
        <v>129566000</v>
      </c>
      <c r="O5694" s="20" t="str">
        <f t="shared" si="178"/>
        <v/>
      </c>
    </row>
    <row r="5695" spans="1:15">
      <c r="A5695" s="20" t="str">
        <f t="shared" si="179"/>
        <v>Arion banki hf.Lífeyrisauki L4</v>
      </c>
      <c r="B5695" s="20" t="str">
        <f>_xlfn.IFNA(INDEX(Listi!$AI:$AI,MATCH(C5695,Listi!$AJ:$AJ,0)),INDEX(Listi!T:T,MATCH(C5695,Listi!U:U,0)))</f>
        <v xml:space="preserve">Arion banki </v>
      </c>
      <c r="C5695" t="s">
        <v>214</v>
      </c>
      <c r="D5695" t="s">
        <v>587</v>
      </c>
      <c r="E5695" t="s">
        <v>276</v>
      </c>
      <c r="F5695" t="s">
        <v>72</v>
      </c>
      <c r="G5695" s="8" t="s">
        <v>408</v>
      </c>
      <c r="H5695" t="s">
        <v>73</v>
      </c>
      <c r="K5695" s="189">
        <v>16.8</v>
      </c>
      <c r="L5695" s="7">
        <v>19306242000</v>
      </c>
      <c r="M5695" s="7">
        <v>1346647000</v>
      </c>
      <c r="N5695" s="7">
        <v>388052000</v>
      </c>
      <c r="O5695" s="20" t="str">
        <f t="shared" si="178"/>
        <v/>
      </c>
    </row>
    <row r="5696" spans="1:15">
      <c r="A5696" s="20" t="str">
        <f t="shared" si="179"/>
        <v>Arion banki hf.Lífeyrisauki L5</v>
      </c>
      <c r="B5696" s="20" t="str">
        <f>_xlfn.IFNA(INDEX(Listi!$AI:$AI,MATCH(C5696,Listi!$AJ:$AJ,0)),INDEX(Listi!T:T,MATCH(C5696,Listi!U:U,0)))</f>
        <v xml:space="preserve">Arion banki </v>
      </c>
      <c r="C5696" t="s">
        <v>214</v>
      </c>
      <c r="D5696" t="s">
        <v>369</v>
      </c>
      <c r="E5696" t="s">
        <v>276</v>
      </c>
      <c r="F5696" t="s">
        <v>72</v>
      </c>
      <c r="G5696" s="8" t="s">
        <v>408</v>
      </c>
      <c r="H5696" t="s">
        <v>73</v>
      </c>
      <c r="K5696" s="20">
        <v>0</v>
      </c>
      <c r="L5696" s="7">
        <v>44858554000</v>
      </c>
      <c r="M5696" s="7">
        <v>4018833000</v>
      </c>
      <c r="N5696" s="7">
        <v>933672000</v>
      </c>
      <c r="O5696" s="20" t="str">
        <f t="shared" si="178"/>
        <v/>
      </c>
    </row>
    <row r="5697" spans="1:15">
      <c r="A5697" s="20" t="str">
        <f t="shared" si="179"/>
        <v>Birta lífeyrissjóðurBlönduð leið</v>
      </c>
      <c r="B5697" s="20" t="str">
        <f>_xlfn.IFNA(INDEX(Listi!$AI:$AI,MATCH(C5697,Listi!$AJ:$AJ,0)),INDEX(Listi!T:T,MATCH(C5697,Listi!U:U,0)))</f>
        <v xml:space="preserve">Birta  </v>
      </c>
      <c r="C5697" t="s">
        <v>298</v>
      </c>
      <c r="D5697" t="s">
        <v>314</v>
      </c>
      <c r="E5697" t="s">
        <v>276</v>
      </c>
      <c r="F5697" t="s">
        <v>72</v>
      </c>
      <c r="G5697" s="8" t="s">
        <v>408</v>
      </c>
      <c r="H5697" t="s">
        <v>73</v>
      </c>
      <c r="K5697" s="20">
        <v>45.73</v>
      </c>
      <c r="L5697" s="7">
        <v>6929716201</v>
      </c>
      <c r="M5697" s="7">
        <v>253995298</v>
      </c>
      <c r="N5697" s="7">
        <v>139753585</v>
      </c>
      <c r="O5697" s="20" t="str">
        <f t="shared" si="178"/>
        <v/>
      </c>
    </row>
    <row r="5698" spans="1:15">
      <c r="A5698" s="20" t="str">
        <f t="shared" si="179"/>
        <v>Birta lífeyrissjóðurInnlánsleið</v>
      </c>
      <c r="B5698" s="20" t="str">
        <f>_xlfn.IFNA(INDEX(Listi!$AI:$AI,MATCH(C5698,Listi!$AJ:$AJ,0)),INDEX(Listi!T:T,MATCH(C5698,Listi!U:U,0)))</f>
        <v xml:space="preserve">Birta  </v>
      </c>
      <c r="C5698" t="s">
        <v>298</v>
      </c>
      <c r="D5698" t="s">
        <v>208</v>
      </c>
      <c r="E5698" t="s">
        <v>276</v>
      </c>
      <c r="F5698" t="s">
        <v>72</v>
      </c>
      <c r="G5698" s="8" t="s">
        <v>408</v>
      </c>
      <c r="H5698" t="s">
        <v>73</v>
      </c>
      <c r="K5698" s="20">
        <v>0</v>
      </c>
      <c r="L5698" s="7">
        <v>4108971332</v>
      </c>
      <c r="M5698" s="7">
        <v>264842424</v>
      </c>
      <c r="N5698" s="7">
        <v>174324836</v>
      </c>
      <c r="O5698" s="20" t="str">
        <f t="shared" ref="O5698:O5761" si="180">IFERROR(VLOOKUP(F5698,EhLykill,3,FALSE),"")</f>
        <v/>
      </c>
    </row>
    <row r="5699" spans="1:15">
      <c r="A5699" s="20" t="str">
        <f t="shared" si="179"/>
        <v>Birta lífeyrissjóðurSamtryggingardeild</v>
      </c>
      <c r="B5699" s="20" t="str">
        <f>_xlfn.IFNA(INDEX(Listi!$AI:$AI,MATCH(C5699,Listi!$AJ:$AJ,0)),INDEX(Listi!T:T,MATCH(C5699,Listi!U:U,0)))</f>
        <v xml:space="preserve">Birta  </v>
      </c>
      <c r="C5699" t="s">
        <v>298</v>
      </c>
      <c r="D5699" t="s">
        <v>205</v>
      </c>
      <c r="E5699" t="s">
        <v>275</v>
      </c>
      <c r="F5699" t="s">
        <v>72</v>
      </c>
      <c r="G5699" s="8" t="s">
        <v>408</v>
      </c>
      <c r="H5699" t="s">
        <v>73</v>
      </c>
      <c r="K5699" s="20">
        <v>36.82</v>
      </c>
      <c r="L5699" s="7">
        <v>549755105944</v>
      </c>
      <c r="M5699" s="7">
        <v>18480897961</v>
      </c>
      <c r="N5699" s="7">
        <v>14075814006</v>
      </c>
      <c r="O5699" s="20" t="str">
        <f t="shared" si="180"/>
        <v/>
      </c>
    </row>
    <row r="5700" spans="1:15">
      <c r="A5700" s="20" t="str">
        <f t="shared" si="179"/>
        <v>Birta lífeyrissjóðurSkuldabréfaleið</v>
      </c>
      <c r="B5700" s="20" t="str">
        <f>_xlfn.IFNA(INDEX(Listi!$AI:$AI,MATCH(C5700,Listi!$AJ:$AJ,0)),INDEX(Listi!T:T,MATCH(C5700,Listi!U:U,0)))</f>
        <v xml:space="preserve">Birta  </v>
      </c>
      <c r="C5700" t="s">
        <v>298</v>
      </c>
      <c r="D5700" t="s">
        <v>313</v>
      </c>
      <c r="E5700" t="s">
        <v>276</v>
      </c>
      <c r="F5700" t="s">
        <v>72</v>
      </c>
      <c r="G5700" s="8" t="s">
        <v>408</v>
      </c>
      <c r="H5700" t="s">
        <v>73</v>
      </c>
      <c r="K5700" s="20">
        <v>0</v>
      </c>
      <c r="L5700" s="7">
        <v>8522374478</v>
      </c>
      <c r="M5700" s="7">
        <v>391005163</v>
      </c>
      <c r="N5700" s="7">
        <v>218104877</v>
      </c>
      <c r="O5700" s="20" t="str">
        <f t="shared" si="180"/>
        <v/>
      </c>
    </row>
    <row r="5701" spans="1:15">
      <c r="A5701" s="20" t="str">
        <f t="shared" si="179"/>
        <v>Birta lífeyrissjóðurTilgreind séreign</v>
      </c>
      <c r="B5701" s="20" t="str">
        <f>_xlfn.IFNA(INDEX(Listi!$AI:$AI,MATCH(C5701,Listi!$AJ:$AJ,0)),INDEX(Listi!T:T,MATCH(C5701,Listi!U:U,0)))</f>
        <v xml:space="preserve">Birta  </v>
      </c>
      <c r="C5701" t="s">
        <v>298</v>
      </c>
      <c r="D5701" t="s">
        <v>312</v>
      </c>
      <c r="E5701" t="s">
        <v>276</v>
      </c>
      <c r="F5701" t="s">
        <v>72</v>
      </c>
      <c r="G5701" s="8" t="s">
        <v>408</v>
      </c>
      <c r="H5701" t="s">
        <v>73</v>
      </c>
      <c r="K5701" s="20">
        <v>39.72</v>
      </c>
      <c r="L5701" s="7">
        <v>2234420297</v>
      </c>
      <c r="M5701" s="7">
        <v>511871981</v>
      </c>
      <c r="N5701" s="7">
        <v>36000223</v>
      </c>
      <c r="O5701" s="20" t="str">
        <f t="shared" si="180"/>
        <v/>
      </c>
    </row>
    <row r="5702" spans="1:15">
      <c r="A5702" s="20" t="str">
        <f t="shared" si="179"/>
        <v>Brú Lífeyrissjóður starfsmanna sveitarfélagaA-deild</v>
      </c>
      <c r="B5702" s="20" t="str">
        <f>_xlfn.IFNA(INDEX(Listi!$AI:$AI,MATCH(C5702,Listi!$AJ:$AJ,0)),INDEX(Listi!T:T,MATCH(C5702,Listi!U:U,0)))</f>
        <v>Brú</v>
      </c>
      <c r="C5702" t="s">
        <v>217</v>
      </c>
      <c r="D5702" t="s">
        <v>257</v>
      </c>
      <c r="E5702" t="s">
        <v>275</v>
      </c>
      <c r="F5702" t="s">
        <v>72</v>
      </c>
      <c r="G5702" s="8" t="s">
        <v>408</v>
      </c>
      <c r="H5702" t="s">
        <v>73</v>
      </c>
      <c r="K5702" s="20">
        <v>32.1</v>
      </c>
      <c r="L5702" s="7">
        <v>270469177889</v>
      </c>
      <c r="M5702" s="7">
        <v>13987858077</v>
      </c>
      <c r="N5702" s="7">
        <v>4793072329</v>
      </c>
      <c r="O5702" s="20" t="str">
        <f t="shared" si="180"/>
        <v/>
      </c>
    </row>
    <row r="5703" spans="1:15">
      <c r="A5703" s="20" t="str">
        <f t="shared" si="179"/>
        <v>Brú Lífeyrissjóður starfsmanna sveitarfélagaB-deild</v>
      </c>
      <c r="B5703" s="20" t="str">
        <f>_xlfn.IFNA(INDEX(Listi!$AI:$AI,MATCH(C5703,Listi!$AJ:$AJ,0)),INDEX(Listi!T:T,MATCH(C5703,Listi!U:U,0)))</f>
        <v>Brú</v>
      </c>
      <c r="C5703" t="s">
        <v>217</v>
      </c>
      <c r="D5703" t="s">
        <v>218</v>
      </c>
      <c r="E5703" t="s">
        <v>275</v>
      </c>
      <c r="F5703" t="s">
        <v>72</v>
      </c>
      <c r="G5703" s="8" t="s">
        <v>408</v>
      </c>
      <c r="H5703" t="s">
        <v>73</v>
      </c>
      <c r="K5703" s="189">
        <v>23.2</v>
      </c>
      <c r="L5703" s="7">
        <v>17004783831</v>
      </c>
      <c r="M5703" s="7">
        <v>119747694</v>
      </c>
      <c r="N5703" s="7">
        <v>3424817406</v>
      </c>
      <c r="O5703" s="20" t="str">
        <f t="shared" si="180"/>
        <v/>
      </c>
    </row>
    <row r="5704" spans="1:15">
      <c r="A5704" s="20" t="str">
        <f t="shared" ref="A5704:A5767" si="181">CONCATENATE(C5704,D5704)</f>
        <v>Brú Lífeyrissjóður starfsmanna sveitarfélagaV-deild</v>
      </c>
      <c r="B5704" s="20" t="str">
        <f>_xlfn.IFNA(INDEX(Listi!$AI:$AI,MATCH(C5704,Listi!$AJ:$AJ,0)),INDEX(Listi!T:T,MATCH(C5704,Listi!U:U,0)))</f>
        <v>Brú</v>
      </c>
      <c r="C5704" t="s">
        <v>217</v>
      </c>
      <c r="D5704" t="s">
        <v>219</v>
      </c>
      <c r="E5704" t="s">
        <v>275</v>
      </c>
      <c r="F5704" t="s">
        <v>72</v>
      </c>
      <c r="G5704" s="8" t="s">
        <v>408</v>
      </c>
      <c r="H5704" t="s">
        <v>73</v>
      </c>
      <c r="K5704" s="20">
        <v>32.1</v>
      </c>
      <c r="L5704" s="7">
        <v>54501394986</v>
      </c>
      <c r="M5704" s="7">
        <v>4188513374</v>
      </c>
      <c r="N5704" s="7">
        <v>455519059</v>
      </c>
      <c r="O5704" s="20" t="str">
        <f t="shared" si="180"/>
        <v/>
      </c>
    </row>
    <row r="5705" spans="1:15">
      <c r="A5705" s="20" t="str">
        <f t="shared" si="181"/>
        <v>Eftirlaunasj atvinnuflugmannaSamtryggingardeild</v>
      </c>
      <c r="B5705" s="20" t="str">
        <f>_xlfn.IFNA(INDEX(Listi!$AI:$AI,MATCH(C5705,Listi!$AJ:$AJ,0)),INDEX(Listi!T:T,MATCH(C5705,Listi!U:U,0)))</f>
        <v>EFÍA</v>
      </c>
      <c r="C5705" t="s">
        <v>220</v>
      </c>
      <c r="D5705" t="s">
        <v>205</v>
      </c>
      <c r="E5705" t="s">
        <v>275</v>
      </c>
      <c r="F5705" t="s">
        <v>72</v>
      </c>
      <c r="G5705" s="8" t="s">
        <v>408</v>
      </c>
      <c r="H5705" t="s">
        <v>73</v>
      </c>
      <c r="K5705" s="20">
        <v>34.57</v>
      </c>
      <c r="L5705" s="7">
        <v>58542663000</v>
      </c>
      <c r="M5705" s="7">
        <v>1477262000</v>
      </c>
      <c r="N5705" s="7">
        <v>1113313000</v>
      </c>
      <c r="O5705" s="20" t="str">
        <f t="shared" si="180"/>
        <v/>
      </c>
    </row>
    <row r="5706" spans="1:15">
      <c r="A5706" s="20" t="str">
        <f t="shared" si="181"/>
        <v>Festa - lífeyrissjóðurSamtryggingardeild</v>
      </c>
      <c r="B5706" s="20" t="str">
        <f>_xlfn.IFNA(INDEX(Listi!$AI:$AI,MATCH(C5706,Listi!$AJ:$AJ,0)),INDEX(Listi!T:T,MATCH(C5706,Listi!U:U,0)))</f>
        <v xml:space="preserve">Festa </v>
      </c>
      <c r="C5706" t="s">
        <v>221</v>
      </c>
      <c r="D5706" t="s">
        <v>205</v>
      </c>
      <c r="E5706" t="s">
        <v>275</v>
      </c>
      <c r="F5706" t="s">
        <v>72</v>
      </c>
      <c r="G5706" s="8" t="s">
        <v>408</v>
      </c>
      <c r="H5706" t="s">
        <v>73</v>
      </c>
      <c r="K5706" s="20">
        <v>37.14</v>
      </c>
      <c r="L5706" s="7">
        <v>246318113722</v>
      </c>
      <c r="M5706" s="7">
        <v>11138196907</v>
      </c>
      <c r="N5706" s="7">
        <v>5180938287</v>
      </c>
      <c r="O5706" s="20" t="str">
        <f t="shared" si="180"/>
        <v/>
      </c>
    </row>
    <row r="5707" spans="1:15">
      <c r="A5707" s="20" t="str">
        <f t="shared" si="181"/>
        <v>Festa - lífeyrissjóðurSparnaðarleið I</v>
      </c>
      <c r="B5707" s="20" t="str">
        <f>_xlfn.IFNA(INDEX(Listi!$AI:$AI,MATCH(C5707,Listi!$AJ:$AJ,0)),INDEX(Listi!T:T,MATCH(C5707,Listi!U:U,0)))</f>
        <v xml:space="preserve">Festa </v>
      </c>
      <c r="C5707" t="s">
        <v>221</v>
      </c>
      <c r="D5707" t="s">
        <v>464</v>
      </c>
      <c r="E5707" t="s">
        <v>276</v>
      </c>
      <c r="F5707" t="s">
        <v>72</v>
      </c>
      <c r="G5707" s="8" t="s">
        <v>408</v>
      </c>
      <c r="H5707" t="s">
        <v>73</v>
      </c>
      <c r="K5707" s="20">
        <v>0</v>
      </c>
      <c r="L5707" s="7">
        <v>75585319</v>
      </c>
      <c r="M5707" s="7">
        <v>37671409</v>
      </c>
      <c r="N5707" s="7">
        <v>2063969</v>
      </c>
      <c r="O5707" s="20" t="str">
        <f t="shared" si="180"/>
        <v/>
      </c>
    </row>
    <row r="5708" spans="1:15">
      <c r="A5708" s="20" t="str">
        <f t="shared" si="181"/>
        <v>Festa - lífeyrissjóðurSparnaðarleið II</v>
      </c>
      <c r="B5708" s="20" t="str">
        <f>_xlfn.IFNA(INDEX(Listi!$AI:$AI,MATCH(C5708,Listi!$AJ:$AJ,0)),INDEX(Listi!T:T,MATCH(C5708,Listi!U:U,0)))</f>
        <v xml:space="preserve">Festa </v>
      </c>
      <c r="C5708" t="s">
        <v>221</v>
      </c>
      <c r="D5708" t="s">
        <v>388</v>
      </c>
      <c r="E5708" t="s">
        <v>276</v>
      </c>
      <c r="F5708" t="s">
        <v>72</v>
      </c>
      <c r="G5708" s="8" t="s">
        <v>408</v>
      </c>
      <c r="H5708" t="s">
        <v>73</v>
      </c>
      <c r="K5708" s="20">
        <v>33.6</v>
      </c>
      <c r="L5708" s="7">
        <v>1113180693</v>
      </c>
      <c r="M5708" s="7">
        <v>134564310</v>
      </c>
      <c r="N5708" s="7">
        <v>19363084</v>
      </c>
      <c r="O5708" s="20" t="str">
        <f t="shared" si="180"/>
        <v/>
      </c>
    </row>
    <row r="5709" spans="1:15">
      <c r="A5709" s="20" t="str">
        <f t="shared" si="181"/>
        <v>Frjálsi lífeyrissjóðurinnDeild/leið I</v>
      </c>
      <c r="B5709" s="20" t="str">
        <f>_xlfn.IFNA(INDEX(Listi!$AI:$AI,MATCH(C5709,Listi!$AJ:$AJ,0)),INDEX(Listi!T:T,MATCH(C5709,Listi!U:U,0)))</f>
        <v xml:space="preserve">Frjálsi </v>
      </c>
      <c r="C5709" t="s">
        <v>222</v>
      </c>
      <c r="D5709" t="s">
        <v>223</v>
      </c>
      <c r="E5709" t="s">
        <v>276</v>
      </c>
      <c r="F5709" t="s">
        <v>72</v>
      </c>
      <c r="G5709" s="8" t="s">
        <v>408</v>
      </c>
      <c r="H5709" t="s">
        <v>73</v>
      </c>
      <c r="K5709" s="20">
        <v>39.4</v>
      </c>
      <c r="L5709" s="7">
        <v>199278730000</v>
      </c>
      <c r="M5709" s="7">
        <v>10813020000</v>
      </c>
      <c r="N5709" s="7">
        <v>2178012000</v>
      </c>
      <c r="O5709" s="20" t="str">
        <f t="shared" si="180"/>
        <v/>
      </c>
    </row>
    <row r="5710" spans="1:15">
      <c r="A5710" s="20" t="str">
        <f t="shared" si="181"/>
        <v>Frjálsi lífeyrissjóðurinnDeild/leið II</v>
      </c>
      <c r="B5710" s="20" t="str">
        <f>_xlfn.IFNA(INDEX(Listi!$AI:$AI,MATCH(C5710,Listi!$AJ:$AJ,0)),INDEX(Listi!T:T,MATCH(C5710,Listi!U:U,0)))</f>
        <v xml:space="preserve">Frjálsi </v>
      </c>
      <c r="C5710" t="s">
        <v>222</v>
      </c>
      <c r="D5710" t="s">
        <v>224</v>
      </c>
      <c r="E5710" t="s">
        <v>276</v>
      </c>
      <c r="F5710" t="s">
        <v>72</v>
      </c>
      <c r="G5710" s="8" t="s">
        <v>408</v>
      </c>
      <c r="H5710" t="s">
        <v>73</v>
      </c>
      <c r="K5710" s="189">
        <v>19.8</v>
      </c>
      <c r="L5710" s="7">
        <v>29681370000</v>
      </c>
      <c r="M5710" s="7">
        <v>1864883000</v>
      </c>
      <c r="N5710" s="7">
        <v>401735000</v>
      </c>
      <c r="O5710" s="20" t="str">
        <f t="shared" si="180"/>
        <v/>
      </c>
    </row>
    <row r="5711" spans="1:15">
      <c r="A5711" s="20" t="str">
        <f t="shared" si="181"/>
        <v>Frjálsi lífeyrissjóðurinnDeild/leið III</v>
      </c>
      <c r="B5711" s="20" t="str">
        <f>_xlfn.IFNA(INDEX(Listi!$AI:$AI,MATCH(C5711,Listi!$AJ:$AJ,0)),INDEX(Listi!T:T,MATCH(C5711,Listi!U:U,0)))</f>
        <v xml:space="preserve">Frjálsi </v>
      </c>
      <c r="C5711" t="s">
        <v>222</v>
      </c>
      <c r="D5711" t="s">
        <v>225</v>
      </c>
      <c r="E5711" t="s">
        <v>276</v>
      </c>
      <c r="F5711" t="s">
        <v>72</v>
      </c>
      <c r="G5711" s="8" t="s">
        <v>408</v>
      </c>
      <c r="H5711" t="s">
        <v>73</v>
      </c>
      <c r="K5711" s="20">
        <v>0.4</v>
      </c>
      <c r="L5711" s="7">
        <v>43554797000</v>
      </c>
      <c r="M5711" s="7">
        <v>2564479000</v>
      </c>
      <c r="N5711" s="7">
        <v>1456678000</v>
      </c>
      <c r="O5711" s="20" t="str">
        <f t="shared" si="180"/>
        <v/>
      </c>
    </row>
    <row r="5712" spans="1:15">
      <c r="A5712" s="20" t="str">
        <f t="shared" si="181"/>
        <v>Frjálsi lífeyrissjóðurinnFrjálsi Áhætta</v>
      </c>
      <c r="B5712" s="20" t="str">
        <f>_xlfn.IFNA(INDEX(Listi!$AI:$AI,MATCH(C5712,Listi!$AJ:$AJ,0)),INDEX(Listi!T:T,MATCH(C5712,Listi!U:U,0)))</f>
        <v xml:space="preserve">Frjálsi </v>
      </c>
      <c r="C5712" t="s">
        <v>222</v>
      </c>
      <c r="D5712" t="s">
        <v>226</v>
      </c>
      <c r="E5712" t="s">
        <v>276</v>
      </c>
      <c r="F5712" t="s">
        <v>72</v>
      </c>
      <c r="G5712" s="8" t="s">
        <v>408</v>
      </c>
      <c r="H5712" t="s">
        <v>73</v>
      </c>
      <c r="K5712" s="20">
        <v>31.4</v>
      </c>
      <c r="L5712" s="7">
        <v>2707615000</v>
      </c>
      <c r="M5712" s="7">
        <v>335331000</v>
      </c>
      <c r="N5712" s="7">
        <v>1872000</v>
      </c>
      <c r="O5712" s="20" t="str">
        <f t="shared" si="180"/>
        <v/>
      </c>
    </row>
    <row r="5713" spans="1:15">
      <c r="A5713" s="20" t="str">
        <f t="shared" si="181"/>
        <v>Frjálsi lífeyrissjóðurinnSameiginleg deild</v>
      </c>
      <c r="B5713" s="20" t="str">
        <f>_xlfn.IFNA(INDEX(Listi!$AI:$AI,MATCH(C5713,Listi!$AJ:$AJ,0)),INDEX(Listi!T:T,MATCH(C5713,Listi!U:U,0)))</f>
        <v xml:space="preserve">Frjálsi </v>
      </c>
      <c r="C5713" t="s">
        <v>222</v>
      </c>
      <c r="D5713" t="s">
        <v>311</v>
      </c>
      <c r="E5713" t="s">
        <v>276</v>
      </c>
      <c r="F5713" t="s">
        <v>72</v>
      </c>
      <c r="G5713" s="8" t="s">
        <v>408</v>
      </c>
      <c r="H5713" t="s">
        <v>73</v>
      </c>
      <c r="K5713" s="20">
        <v>0</v>
      </c>
      <c r="L5713" s="7">
        <v>0</v>
      </c>
      <c r="M5713" s="7">
        <v>0</v>
      </c>
      <c r="N5713" s="7">
        <v>0</v>
      </c>
      <c r="O5713" s="20" t="str">
        <f t="shared" si="180"/>
        <v/>
      </c>
    </row>
    <row r="5714" spans="1:15">
      <c r="A5714" s="20" t="str">
        <f t="shared" si="181"/>
        <v>Frjálsi lífeyrissjóðurinnSamtryggingardeild</v>
      </c>
      <c r="B5714" s="20" t="str">
        <f>_xlfn.IFNA(INDEX(Listi!$AI:$AI,MATCH(C5714,Listi!$AJ:$AJ,0)),INDEX(Listi!T:T,MATCH(C5714,Listi!U:U,0)))</f>
        <v xml:space="preserve">Frjálsi </v>
      </c>
      <c r="C5714" t="s">
        <v>222</v>
      </c>
      <c r="D5714" t="s">
        <v>205</v>
      </c>
      <c r="E5714" t="s">
        <v>275</v>
      </c>
      <c r="F5714" t="s">
        <v>72</v>
      </c>
      <c r="G5714" s="8" t="s">
        <v>408</v>
      </c>
      <c r="H5714" t="s">
        <v>73</v>
      </c>
      <c r="K5714" s="20">
        <v>31.4</v>
      </c>
      <c r="L5714" s="7">
        <v>127148465000</v>
      </c>
      <c r="M5714" s="7">
        <v>7524433000</v>
      </c>
      <c r="N5714" s="7">
        <v>1254273000</v>
      </c>
      <c r="O5714" s="20" t="str">
        <f t="shared" si="180"/>
        <v/>
      </c>
    </row>
    <row r="5715" spans="1:15">
      <c r="A5715" s="20" t="str">
        <f t="shared" si="181"/>
        <v>Gildi - lífeyrissjóðurFramtíðarsýn 1</v>
      </c>
      <c r="B5715" s="20" t="str">
        <f>_xlfn.IFNA(INDEX(Listi!$AI:$AI,MATCH(C5715,Listi!$AJ:$AJ,0)),INDEX(Listi!T:T,MATCH(C5715,Listi!U:U,0)))</f>
        <v xml:space="preserve">Gildi  </v>
      </c>
      <c r="C5715" t="s">
        <v>227</v>
      </c>
      <c r="D5715" t="s">
        <v>373</v>
      </c>
      <c r="E5715" t="s">
        <v>276</v>
      </c>
      <c r="F5715" t="s">
        <v>72</v>
      </c>
      <c r="G5715" s="8" t="s">
        <v>408</v>
      </c>
      <c r="H5715" t="s">
        <v>73</v>
      </c>
      <c r="K5715" s="189">
        <v>26.3</v>
      </c>
      <c r="L5715" s="7">
        <v>3223959491</v>
      </c>
      <c r="M5715" s="7">
        <v>185065371</v>
      </c>
      <c r="N5715" s="7">
        <v>99697779</v>
      </c>
      <c r="O5715" s="20" t="str">
        <f t="shared" si="180"/>
        <v/>
      </c>
    </row>
    <row r="5716" spans="1:15">
      <c r="A5716" s="20" t="str">
        <f t="shared" si="181"/>
        <v>Gildi - lífeyrissjóðurFramtíðarsýn 2</v>
      </c>
      <c r="B5716" s="20" t="str">
        <f>_xlfn.IFNA(INDEX(Listi!$AI:$AI,MATCH(C5716,Listi!$AJ:$AJ,0)),INDEX(Listi!T:T,MATCH(C5716,Listi!U:U,0)))</f>
        <v xml:space="preserve">Gildi  </v>
      </c>
      <c r="C5716" t="s">
        <v>227</v>
      </c>
      <c r="D5716" t="s">
        <v>374</v>
      </c>
      <c r="E5716" t="s">
        <v>276</v>
      </c>
      <c r="F5716" t="s">
        <v>72</v>
      </c>
      <c r="G5716" s="8" t="s">
        <v>408</v>
      </c>
      <c r="H5716" t="s">
        <v>73</v>
      </c>
      <c r="K5716" s="189">
        <v>16.399999999999999</v>
      </c>
      <c r="L5716" s="7">
        <v>3172355810</v>
      </c>
      <c r="M5716" s="7">
        <v>227598529</v>
      </c>
      <c r="N5716" s="7">
        <v>70042741</v>
      </c>
      <c r="O5716" s="20" t="str">
        <f t="shared" si="180"/>
        <v/>
      </c>
    </row>
    <row r="5717" spans="1:15">
      <c r="A5717" s="20" t="str">
        <f t="shared" si="181"/>
        <v>Gildi - lífeyrissjóðurFramtíðarsýn 3</v>
      </c>
      <c r="B5717" s="20" t="str">
        <f>_xlfn.IFNA(INDEX(Listi!$AI:$AI,MATCH(C5717,Listi!$AJ:$AJ,0)),INDEX(Listi!T:T,MATCH(C5717,Listi!U:U,0)))</f>
        <v xml:space="preserve">Gildi  </v>
      </c>
      <c r="C5717" t="s">
        <v>227</v>
      </c>
      <c r="D5717" t="s">
        <v>380</v>
      </c>
      <c r="E5717" t="s">
        <v>276</v>
      </c>
      <c r="F5717" t="s">
        <v>72</v>
      </c>
      <c r="G5717" s="8" t="s">
        <v>408</v>
      </c>
      <c r="H5717" t="s">
        <v>73</v>
      </c>
      <c r="K5717" s="20">
        <v>0</v>
      </c>
      <c r="L5717" s="7">
        <v>1220667693</v>
      </c>
      <c r="M5717" s="7">
        <v>206427664</v>
      </c>
      <c r="N5717" s="7">
        <v>61376636</v>
      </c>
      <c r="O5717" s="20" t="str">
        <f t="shared" si="180"/>
        <v/>
      </c>
    </row>
    <row r="5718" spans="1:15">
      <c r="A5718" s="20" t="str">
        <f t="shared" si="181"/>
        <v>Gildi - lífeyrissjóðurSamtryggingardeild</v>
      </c>
      <c r="B5718" s="20" t="str">
        <f>_xlfn.IFNA(INDEX(Listi!$AI:$AI,MATCH(C5718,Listi!$AJ:$AJ,0)),INDEX(Listi!T:T,MATCH(C5718,Listi!U:U,0)))</f>
        <v xml:space="preserve">Gildi  </v>
      </c>
      <c r="C5718" t="s">
        <v>227</v>
      </c>
      <c r="D5718" t="s">
        <v>205</v>
      </c>
      <c r="E5718" t="s">
        <v>275</v>
      </c>
      <c r="F5718" t="s">
        <v>72</v>
      </c>
      <c r="G5718" s="8" t="s">
        <v>408</v>
      </c>
      <c r="H5718" t="s">
        <v>73</v>
      </c>
      <c r="K5718" s="20">
        <v>36.299999999999997</v>
      </c>
      <c r="L5718" s="7">
        <v>908474103084</v>
      </c>
      <c r="M5718" s="7">
        <v>33404441428</v>
      </c>
      <c r="N5718" s="7">
        <v>20772915594</v>
      </c>
      <c r="O5718" s="20" t="str">
        <f t="shared" si="180"/>
        <v/>
      </c>
    </row>
    <row r="5719" spans="1:15">
      <c r="A5719" s="20" t="str">
        <f t="shared" si="181"/>
        <v>Íslandsbanki hf.Erlend verðbréf</v>
      </c>
      <c r="B5719" s="20" t="str">
        <f>_xlfn.IFNA(INDEX(Listi!$AI:$AI,MATCH(C5719,Listi!$AJ:$AJ,0)),INDEX(Listi!T:T,MATCH(C5719,Listi!U:U,0)))</f>
        <v>Íslandsbanki</v>
      </c>
      <c r="C5719" t="s">
        <v>228</v>
      </c>
      <c r="D5719" t="s">
        <v>229</v>
      </c>
      <c r="E5719" t="s">
        <v>276</v>
      </c>
      <c r="F5719" t="s">
        <v>72</v>
      </c>
      <c r="G5719" s="8" t="s">
        <v>408</v>
      </c>
      <c r="H5719" t="s">
        <v>73</v>
      </c>
      <c r="K5719" s="20">
        <v>98.38</v>
      </c>
      <c r="L5719" s="7">
        <v>1602556114</v>
      </c>
      <c r="M5719" s="7">
        <v>15640340</v>
      </c>
      <c r="N5719" s="7">
        <v>15279587</v>
      </c>
      <c r="O5719" s="20" t="str">
        <f t="shared" si="180"/>
        <v/>
      </c>
    </row>
    <row r="5720" spans="1:15">
      <c r="A5720" s="20" t="str">
        <f t="shared" si="181"/>
        <v>Íslandsbanki hf.Húsnæðisleið</v>
      </c>
      <c r="B5720" s="20" t="str">
        <f>_xlfn.IFNA(INDEX(Listi!$AI:$AI,MATCH(C5720,Listi!$AJ:$AJ,0)),INDEX(Listi!T:T,MATCH(C5720,Listi!U:U,0)))</f>
        <v>Íslandsbanki</v>
      </c>
      <c r="C5720" t="s">
        <v>228</v>
      </c>
      <c r="D5720" t="s">
        <v>307</v>
      </c>
      <c r="E5720" t="s">
        <v>276</v>
      </c>
      <c r="F5720" t="s">
        <v>72</v>
      </c>
      <c r="G5720" s="8" t="s">
        <v>408</v>
      </c>
      <c r="H5720" t="s">
        <v>73</v>
      </c>
      <c r="K5720" s="20">
        <v>0</v>
      </c>
      <c r="L5720" s="7">
        <v>2334808209</v>
      </c>
      <c r="M5720" s="7">
        <v>1128225985</v>
      </c>
      <c r="N5720" s="7">
        <v>7159457</v>
      </c>
      <c r="O5720" s="20" t="str">
        <f t="shared" si="180"/>
        <v/>
      </c>
    </row>
    <row r="5721" spans="1:15">
      <c r="A5721" s="20" t="str">
        <f t="shared" si="181"/>
        <v>Íslandsbanki hf.Lífeyrisreikningur-óverðtryggður</v>
      </c>
      <c r="B5721" s="20" t="str">
        <f>_xlfn.IFNA(INDEX(Listi!$AI:$AI,MATCH(C5721,Listi!$AJ:$AJ,0)),INDEX(Listi!T:T,MATCH(C5721,Listi!U:U,0)))</f>
        <v>Íslandsbanki</v>
      </c>
      <c r="C5721" t="s">
        <v>228</v>
      </c>
      <c r="D5721" t="s">
        <v>231</v>
      </c>
      <c r="E5721" t="s">
        <v>276</v>
      </c>
      <c r="F5721" t="s">
        <v>72</v>
      </c>
      <c r="G5721" s="8" t="s">
        <v>408</v>
      </c>
      <c r="H5721" t="s">
        <v>73</v>
      </c>
      <c r="K5721" s="20">
        <v>0</v>
      </c>
      <c r="L5721" s="7">
        <v>2506311736</v>
      </c>
      <c r="M5721" s="7">
        <v>879015901</v>
      </c>
      <c r="N5721" s="7">
        <v>95740979</v>
      </c>
      <c r="O5721" s="20" t="str">
        <f t="shared" si="180"/>
        <v/>
      </c>
    </row>
    <row r="5722" spans="1:15">
      <c r="A5722" s="20" t="str">
        <f t="shared" si="181"/>
        <v>Íslandsbanki hf.Lífeyrisreikningur-verðtryggður</v>
      </c>
      <c r="B5722" s="20" t="str">
        <f>_xlfn.IFNA(INDEX(Listi!$AI:$AI,MATCH(C5722,Listi!$AJ:$AJ,0)),INDEX(Listi!T:T,MATCH(C5722,Listi!U:U,0)))</f>
        <v>Íslandsbanki</v>
      </c>
      <c r="C5722" t="s">
        <v>228</v>
      </c>
      <c r="D5722" t="s">
        <v>232</v>
      </c>
      <c r="E5722" t="s">
        <v>276</v>
      </c>
      <c r="F5722" t="s">
        <v>72</v>
      </c>
      <c r="G5722" s="8" t="s">
        <v>408</v>
      </c>
      <c r="H5722" t="s">
        <v>73</v>
      </c>
      <c r="K5722" s="20">
        <v>0</v>
      </c>
      <c r="L5722" s="7">
        <v>35933944171</v>
      </c>
      <c r="M5722" s="7">
        <v>3575627585</v>
      </c>
      <c r="N5722" s="7">
        <v>973599891</v>
      </c>
      <c r="O5722" s="20" t="str">
        <f t="shared" si="180"/>
        <v/>
      </c>
    </row>
    <row r="5723" spans="1:15">
      <c r="A5723" s="20" t="str">
        <f t="shared" si="181"/>
        <v>Íslandsbanki hf.Löng ríkisskuldabréf</v>
      </c>
      <c r="B5723" s="20" t="str">
        <f>_xlfn.IFNA(INDEX(Listi!$AI:$AI,MATCH(C5723,Listi!$AJ:$AJ,0)),INDEX(Listi!T:T,MATCH(C5723,Listi!U:U,0)))</f>
        <v>Íslandsbanki</v>
      </c>
      <c r="C5723" t="s">
        <v>228</v>
      </c>
      <c r="D5723" t="s">
        <v>233</v>
      </c>
      <c r="E5723" t="s">
        <v>276</v>
      </c>
      <c r="F5723" t="s">
        <v>72</v>
      </c>
      <c r="G5723" s="8" t="s">
        <v>408</v>
      </c>
      <c r="H5723" t="s">
        <v>73</v>
      </c>
      <c r="K5723" s="20">
        <v>0</v>
      </c>
      <c r="L5723" s="7">
        <v>753232602</v>
      </c>
      <c r="M5723" s="7">
        <v>52540738</v>
      </c>
      <c r="N5723" s="7">
        <v>25520229</v>
      </c>
      <c r="O5723" s="20" t="str">
        <f t="shared" si="180"/>
        <v/>
      </c>
    </row>
    <row r="5724" spans="1:15">
      <c r="A5724" s="20" t="str">
        <f t="shared" si="181"/>
        <v>Íslandsbanki hf.Stýring A</v>
      </c>
      <c r="B5724" s="20" t="str">
        <f>_xlfn.IFNA(INDEX(Listi!$AI:$AI,MATCH(C5724,Listi!$AJ:$AJ,0)),INDEX(Listi!T:T,MATCH(C5724,Listi!U:U,0)))</f>
        <v>Íslandsbanki</v>
      </c>
      <c r="C5724" t="s">
        <v>228</v>
      </c>
      <c r="D5724" t="s">
        <v>234</v>
      </c>
      <c r="E5724" t="s">
        <v>276</v>
      </c>
      <c r="F5724" t="s">
        <v>72</v>
      </c>
      <c r="G5724" s="8" t="s">
        <v>408</v>
      </c>
      <c r="H5724" t="s">
        <v>73</v>
      </c>
      <c r="K5724" s="20">
        <v>0</v>
      </c>
      <c r="L5724" s="7">
        <v>4133723797</v>
      </c>
      <c r="M5724" s="7">
        <v>215966902</v>
      </c>
      <c r="N5724" s="7">
        <v>124877843</v>
      </c>
      <c r="O5724" s="20" t="str">
        <f t="shared" si="180"/>
        <v/>
      </c>
    </row>
    <row r="5725" spans="1:15">
      <c r="A5725" s="20" t="str">
        <f t="shared" si="181"/>
        <v>Íslandsbanki hf.Stýring B</v>
      </c>
      <c r="B5725" s="20" t="str">
        <f>_xlfn.IFNA(INDEX(Listi!$AI:$AI,MATCH(C5725,Listi!$AJ:$AJ,0)),INDEX(Listi!T:T,MATCH(C5725,Listi!U:U,0)))</f>
        <v>Íslandsbanki</v>
      </c>
      <c r="C5725" t="s">
        <v>228</v>
      </c>
      <c r="D5725" t="s">
        <v>235</v>
      </c>
      <c r="E5725" t="s">
        <v>276</v>
      </c>
      <c r="F5725" t="s">
        <v>72</v>
      </c>
      <c r="G5725" s="8" t="s">
        <v>408</v>
      </c>
      <c r="H5725" t="s">
        <v>73</v>
      </c>
      <c r="K5725" s="190">
        <v>9.76</v>
      </c>
      <c r="L5725" s="7">
        <v>5860247393</v>
      </c>
      <c r="M5725" s="7">
        <v>508591885</v>
      </c>
      <c r="N5725" s="7">
        <v>77897125</v>
      </c>
      <c r="O5725" s="20" t="str">
        <f t="shared" si="180"/>
        <v/>
      </c>
    </row>
    <row r="5726" spans="1:15">
      <c r="A5726" s="20" t="str">
        <f t="shared" si="181"/>
        <v>Íslandsbanki hf.Stýring C</v>
      </c>
      <c r="B5726" s="20" t="str">
        <f>_xlfn.IFNA(INDEX(Listi!$AI:$AI,MATCH(C5726,Listi!$AJ:$AJ,0)),INDEX(Listi!T:T,MATCH(C5726,Listi!U:U,0)))</f>
        <v>Íslandsbanki</v>
      </c>
      <c r="C5726" t="s">
        <v>228</v>
      </c>
      <c r="D5726" t="s">
        <v>236</v>
      </c>
      <c r="E5726" t="s">
        <v>276</v>
      </c>
      <c r="F5726" t="s">
        <v>72</v>
      </c>
      <c r="G5726" s="8" t="s">
        <v>408</v>
      </c>
      <c r="H5726" t="s">
        <v>73</v>
      </c>
      <c r="K5726" s="20">
        <v>18.260000000000002</v>
      </c>
      <c r="L5726" s="7">
        <v>8014427899</v>
      </c>
      <c r="M5726" s="7">
        <v>751053797</v>
      </c>
      <c r="N5726" s="7">
        <v>58531298</v>
      </c>
      <c r="O5726" s="20" t="str">
        <f t="shared" si="180"/>
        <v/>
      </c>
    </row>
    <row r="5727" spans="1:15">
      <c r="A5727" s="20" t="str">
        <f t="shared" si="181"/>
        <v>Íslandsbanki hf.Stýring D</v>
      </c>
      <c r="B5727" s="20" t="str">
        <f>_xlfn.IFNA(INDEX(Listi!$AI:$AI,MATCH(C5727,Listi!$AJ:$AJ,0)),INDEX(Listi!T:T,MATCH(C5727,Listi!U:U,0)))</f>
        <v>Íslandsbanki</v>
      </c>
      <c r="C5727" t="s">
        <v>228</v>
      </c>
      <c r="D5727" t="s">
        <v>237</v>
      </c>
      <c r="E5727" t="s">
        <v>276</v>
      </c>
      <c r="F5727" t="s">
        <v>72</v>
      </c>
      <c r="G5727" s="8" t="s">
        <v>408</v>
      </c>
      <c r="H5727" t="s">
        <v>73</v>
      </c>
      <c r="K5727" s="20">
        <v>27.74</v>
      </c>
      <c r="L5727" s="7">
        <v>5826614423</v>
      </c>
      <c r="M5727" s="7">
        <v>1371163557</v>
      </c>
      <c r="N5727" s="7">
        <v>36861109</v>
      </c>
      <c r="O5727" s="20" t="str">
        <f t="shared" si="180"/>
        <v/>
      </c>
    </row>
    <row r="5728" spans="1:15">
      <c r="A5728" s="20" t="str">
        <f t="shared" si="181"/>
        <v>Íslandsbanki hf.Stýring E</v>
      </c>
      <c r="B5728" s="20" t="str">
        <f>_xlfn.IFNA(INDEX(Listi!$AI:$AI,MATCH(C5728,Listi!$AJ:$AJ,0)),INDEX(Listi!T:T,MATCH(C5728,Listi!U:U,0)))</f>
        <v>Íslandsbanki</v>
      </c>
      <c r="C5728" t="s">
        <v>228</v>
      </c>
      <c r="D5728" t="s">
        <v>580</v>
      </c>
      <c r="E5728" t="s">
        <v>276</v>
      </c>
      <c r="F5728" t="s">
        <v>72</v>
      </c>
      <c r="G5728" s="8" t="s">
        <v>408</v>
      </c>
      <c r="H5728" t="s">
        <v>73</v>
      </c>
      <c r="K5728" s="20">
        <v>31.98</v>
      </c>
      <c r="L5728" s="7">
        <v>99567247</v>
      </c>
      <c r="M5728" s="7">
        <v>7691901</v>
      </c>
      <c r="N5728" s="7">
        <v>670647</v>
      </c>
      <c r="O5728" s="20" t="str">
        <f t="shared" si="180"/>
        <v/>
      </c>
    </row>
    <row r="5729" spans="1:15">
      <c r="A5729" s="20" t="str">
        <f t="shared" si="181"/>
        <v>Íslenski lífeyrissjóðurinnLíf 1</v>
      </c>
      <c r="B5729" s="20" t="str">
        <f>_xlfn.IFNA(INDEX(Listi!$AI:$AI,MATCH(C5729,Listi!$AJ:$AJ,0)),INDEX(Listi!T:T,MATCH(C5729,Listi!U:U,0)))</f>
        <v xml:space="preserve">Íslenski  </v>
      </c>
      <c r="C5729" t="s">
        <v>238</v>
      </c>
      <c r="D5729" t="s">
        <v>239</v>
      </c>
      <c r="E5729" t="s">
        <v>276</v>
      </c>
      <c r="F5729" t="s">
        <v>72</v>
      </c>
      <c r="G5729" s="8" t="s">
        <v>408</v>
      </c>
      <c r="H5729" t="s">
        <v>73</v>
      </c>
      <c r="K5729" s="20">
        <v>41.4</v>
      </c>
      <c r="L5729" s="7">
        <v>34645188332</v>
      </c>
      <c r="M5729" s="7">
        <v>5859453012</v>
      </c>
      <c r="N5729" s="7">
        <v>977930648</v>
      </c>
      <c r="O5729" s="20" t="str">
        <f t="shared" si="180"/>
        <v/>
      </c>
    </row>
    <row r="5730" spans="1:15">
      <c r="A5730" s="20" t="str">
        <f t="shared" si="181"/>
        <v>Íslenski lífeyrissjóðurinnLíf 2</v>
      </c>
      <c r="B5730" s="20" t="str">
        <f>_xlfn.IFNA(INDEX(Listi!$AI:$AI,MATCH(C5730,Listi!$AJ:$AJ,0)),INDEX(Listi!T:T,MATCH(C5730,Listi!U:U,0)))</f>
        <v xml:space="preserve">Íslenski  </v>
      </c>
      <c r="C5730" t="s">
        <v>238</v>
      </c>
      <c r="D5730" t="s">
        <v>240</v>
      </c>
      <c r="E5730" t="s">
        <v>276</v>
      </c>
      <c r="F5730" t="s">
        <v>72</v>
      </c>
      <c r="G5730" s="8" t="s">
        <v>408</v>
      </c>
      <c r="H5730" t="s">
        <v>73</v>
      </c>
      <c r="K5730" s="20">
        <v>34.229999999999997</v>
      </c>
      <c r="L5730" s="7">
        <v>31029129445</v>
      </c>
      <c r="M5730" s="7">
        <v>2139527304</v>
      </c>
      <c r="N5730" s="7">
        <v>531278955</v>
      </c>
      <c r="O5730" s="20" t="str">
        <f t="shared" si="180"/>
        <v/>
      </c>
    </row>
    <row r="5731" spans="1:15">
      <c r="A5731" s="20" t="str">
        <f t="shared" si="181"/>
        <v>Íslenski lífeyrissjóðurinnLíf 3</v>
      </c>
      <c r="B5731" s="20" t="str">
        <f>_xlfn.IFNA(INDEX(Listi!$AI:$AI,MATCH(C5731,Listi!$AJ:$AJ,0)),INDEX(Listi!T:T,MATCH(C5731,Listi!U:U,0)))</f>
        <v xml:space="preserve">Íslenski  </v>
      </c>
      <c r="C5731" t="s">
        <v>238</v>
      </c>
      <c r="D5731" t="s">
        <v>241</v>
      </c>
      <c r="E5731" t="s">
        <v>276</v>
      </c>
      <c r="F5731" t="s">
        <v>72</v>
      </c>
      <c r="G5731" s="8" t="s">
        <v>408</v>
      </c>
      <c r="H5731" t="s">
        <v>73</v>
      </c>
      <c r="K5731" s="20">
        <v>25.46</v>
      </c>
      <c r="L5731" s="7">
        <v>26552298455</v>
      </c>
      <c r="M5731" s="7">
        <v>1349981892</v>
      </c>
      <c r="N5731" s="7">
        <v>474868471</v>
      </c>
      <c r="O5731" s="20" t="str">
        <f t="shared" si="180"/>
        <v/>
      </c>
    </row>
    <row r="5732" spans="1:15">
      <c r="A5732" s="20" t="str">
        <f t="shared" si="181"/>
        <v>Íslenski lífeyrissjóðurinnLíf 4</v>
      </c>
      <c r="B5732" s="20" t="str">
        <f>_xlfn.IFNA(INDEX(Listi!$AI:$AI,MATCH(C5732,Listi!$AJ:$AJ,0)),INDEX(Listi!T:T,MATCH(C5732,Listi!U:U,0)))</f>
        <v xml:space="preserve">Íslenski  </v>
      </c>
      <c r="C5732" t="s">
        <v>238</v>
      </c>
      <c r="D5732" t="s">
        <v>242</v>
      </c>
      <c r="E5732" t="s">
        <v>276</v>
      </c>
      <c r="F5732" t="s">
        <v>72</v>
      </c>
      <c r="G5732" s="8" t="s">
        <v>408</v>
      </c>
      <c r="H5732" t="s">
        <v>73</v>
      </c>
      <c r="K5732" s="20">
        <v>0</v>
      </c>
      <c r="L5732" s="7">
        <v>15323468197</v>
      </c>
      <c r="M5732" s="7">
        <v>592019313</v>
      </c>
      <c r="N5732" s="7">
        <v>649721424</v>
      </c>
      <c r="O5732" s="20" t="str">
        <f t="shared" si="180"/>
        <v/>
      </c>
    </row>
    <row r="5733" spans="1:15">
      <c r="A5733" s="20" t="str">
        <f t="shared" si="181"/>
        <v>Íslenski lífeyrissjóðurinnSamtryggingardeild</v>
      </c>
      <c r="B5733" s="20" t="str">
        <f>_xlfn.IFNA(INDEX(Listi!$AI:$AI,MATCH(C5733,Listi!$AJ:$AJ,0)),INDEX(Listi!T:T,MATCH(C5733,Listi!U:U,0)))</f>
        <v xml:space="preserve">Íslenski  </v>
      </c>
      <c r="C5733" t="s">
        <v>238</v>
      </c>
      <c r="D5733" t="s">
        <v>205</v>
      </c>
      <c r="E5733" t="s">
        <v>275</v>
      </c>
      <c r="F5733" t="s">
        <v>72</v>
      </c>
      <c r="G5733" s="8" t="s">
        <v>408</v>
      </c>
      <c r="H5733" t="s">
        <v>73</v>
      </c>
      <c r="K5733" s="20">
        <v>32.950000000000003</v>
      </c>
      <c r="L5733" s="7">
        <v>32369481106</v>
      </c>
      <c r="M5733" s="7">
        <v>2513450236</v>
      </c>
      <c r="N5733" s="7">
        <v>182749847</v>
      </c>
      <c r="O5733" s="20" t="str">
        <f t="shared" si="180"/>
        <v/>
      </c>
    </row>
    <row r="5734" spans="1:15">
      <c r="A5734" s="20" t="str">
        <f t="shared" si="181"/>
        <v>Kvika banki hf.Ævileið</v>
      </c>
      <c r="B5734" s="20" t="str">
        <f>_xlfn.IFNA(INDEX(Listi!$AI:$AI,MATCH(C5734,Listi!$AJ:$AJ,0)),INDEX(Listi!T:T,MATCH(C5734,Listi!U:U,0)))</f>
        <v xml:space="preserve">Kvika banki </v>
      </c>
      <c r="C5734" t="s">
        <v>243</v>
      </c>
      <c r="D5734" t="s">
        <v>248</v>
      </c>
      <c r="E5734" t="s">
        <v>276</v>
      </c>
      <c r="F5734" t="s">
        <v>72</v>
      </c>
      <c r="G5734" s="8" t="s">
        <v>408</v>
      </c>
      <c r="H5734" t="s">
        <v>73</v>
      </c>
      <c r="K5734" s="20">
        <v>15</v>
      </c>
      <c r="L5734" s="7">
        <v>83990162</v>
      </c>
      <c r="M5734" s="7">
        <v>9152445</v>
      </c>
      <c r="N5734" s="7">
        <v>0</v>
      </c>
      <c r="O5734" s="20" t="str">
        <f t="shared" si="180"/>
        <v/>
      </c>
    </row>
    <row r="5735" spans="1:15">
      <c r="A5735" s="20" t="str">
        <f t="shared" si="181"/>
        <v>Kvika banki hf.Innlánaleið</v>
      </c>
      <c r="B5735" s="20" t="str">
        <f>_xlfn.IFNA(INDEX(Listi!$AI:$AI,MATCH(C5735,Listi!$AJ:$AJ,0)),INDEX(Listi!T:T,MATCH(C5735,Listi!U:U,0)))</f>
        <v xml:space="preserve">Kvika banki </v>
      </c>
      <c r="C5735" t="s">
        <v>243</v>
      </c>
      <c r="D5735" t="s">
        <v>230</v>
      </c>
      <c r="E5735" t="s">
        <v>276</v>
      </c>
      <c r="F5735" t="s">
        <v>72</v>
      </c>
      <c r="G5735" s="8" t="s">
        <v>408</v>
      </c>
      <c r="H5735" t="s">
        <v>73</v>
      </c>
      <c r="K5735" s="20">
        <v>0</v>
      </c>
      <c r="L5735" s="7">
        <v>2045925829</v>
      </c>
      <c r="M5735" s="7">
        <v>336947043</v>
      </c>
      <c r="N5735" s="7">
        <v>10453565</v>
      </c>
      <c r="O5735" s="20" t="str">
        <f t="shared" si="180"/>
        <v/>
      </c>
    </row>
    <row r="5736" spans="1:15">
      <c r="A5736" s="20" t="str">
        <f t="shared" si="181"/>
        <v>Kvika banki hf.Kvika Séreignasparnaður 5</v>
      </c>
      <c r="B5736" s="20" t="str">
        <f>_xlfn.IFNA(INDEX(Listi!$AI:$AI,MATCH(C5736,Listi!$AJ:$AJ,0)),INDEX(Listi!T:T,MATCH(C5736,Listi!U:U,0)))</f>
        <v xml:space="preserve">Kvika banki </v>
      </c>
      <c r="C5736" t="s">
        <v>243</v>
      </c>
      <c r="D5736" t="s">
        <v>471</v>
      </c>
      <c r="E5736" t="s">
        <v>276</v>
      </c>
      <c r="F5736" t="s">
        <v>72</v>
      </c>
      <c r="G5736" s="8" t="s">
        <v>408</v>
      </c>
      <c r="H5736" t="s">
        <v>73</v>
      </c>
      <c r="K5736" s="20">
        <v>7</v>
      </c>
      <c r="L5736" s="7">
        <v>1146886398</v>
      </c>
      <c r="M5736" s="7">
        <v>0</v>
      </c>
      <c r="N5736" s="7">
        <v>0</v>
      </c>
      <c r="O5736" s="20" t="str">
        <f t="shared" si="180"/>
        <v/>
      </c>
    </row>
    <row r="5737" spans="1:15">
      <c r="A5737" s="20" t="str">
        <f t="shared" si="181"/>
        <v>Kvika banki hf.MP Séreign 1</v>
      </c>
      <c r="B5737" s="20" t="str">
        <f>_xlfn.IFNA(INDEX(Listi!$AI:$AI,MATCH(C5737,Listi!$AJ:$AJ,0)),INDEX(Listi!T:T,MATCH(C5737,Listi!U:U,0)))</f>
        <v xml:space="preserve">Kvika banki </v>
      </c>
      <c r="C5737" t="s">
        <v>243</v>
      </c>
      <c r="D5737" t="s">
        <v>244</v>
      </c>
      <c r="E5737" t="s">
        <v>276</v>
      </c>
      <c r="F5737" t="s">
        <v>72</v>
      </c>
      <c r="G5737" s="8" t="s">
        <v>408</v>
      </c>
      <c r="H5737" t="s">
        <v>73</v>
      </c>
      <c r="K5737" s="20">
        <v>0</v>
      </c>
      <c r="L5737" s="7">
        <v>706827763</v>
      </c>
      <c r="M5737" s="7">
        <v>48440481</v>
      </c>
      <c r="N5737" s="7">
        <v>9836508</v>
      </c>
      <c r="O5737" s="20" t="str">
        <f t="shared" si="180"/>
        <v/>
      </c>
    </row>
    <row r="5738" spans="1:15">
      <c r="A5738" s="20" t="str">
        <f t="shared" si="181"/>
        <v>Kvika banki hf.MP Séreign 2</v>
      </c>
      <c r="B5738" s="20" t="str">
        <f>_xlfn.IFNA(INDEX(Listi!$AI:$AI,MATCH(C5738,Listi!$AJ:$AJ,0)),INDEX(Listi!T:T,MATCH(C5738,Listi!U:U,0)))</f>
        <v xml:space="preserve">Kvika banki </v>
      </c>
      <c r="C5738" t="s">
        <v>243</v>
      </c>
      <c r="D5738" t="s">
        <v>245</v>
      </c>
      <c r="E5738" t="s">
        <v>276</v>
      </c>
      <c r="F5738" t="s">
        <v>72</v>
      </c>
      <c r="G5738" s="8" t="s">
        <v>408</v>
      </c>
      <c r="H5738" t="s">
        <v>73</v>
      </c>
      <c r="K5738" s="20">
        <v>15</v>
      </c>
      <c r="L5738" s="7">
        <v>853989181</v>
      </c>
      <c r="M5738" s="7">
        <v>42441382</v>
      </c>
      <c r="N5738" s="7">
        <v>14637701</v>
      </c>
      <c r="O5738" s="20" t="str">
        <f t="shared" si="180"/>
        <v/>
      </c>
    </row>
    <row r="5739" spans="1:15">
      <c r="A5739" s="20" t="str">
        <f t="shared" si="181"/>
        <v>Kvika banki hf.MP Séreign 3</v>
      </c>
      <c r="B5739" s="20" t="str">
        <f>_xlfn.IFNA(INDEX(Listi!$AI:$AI,MATCH(C5739,Listi!$AJ:$AJ,0)),INDEX(Listi!T:T,MATCH(C5739,Listi!U:U,0)))</f>
        <v xml:space="preserve">Kvika banki </v>
      </c>
      <c r="C5739" t="s">
        <v>243</v>
      </c>
      <c r="D5739" t="s">
        <v>246</v>
      </c>
      <c r="E5739" t="s">
        <v>276</v>
      </c>
      <c r="F5739" t="s">
        <v>72</v>
      </c>
      <c r="G5739" s="8" t="s">
        <v>408</v>
      </c>
      <c r="H5739" t="s">
        <v>73</v>
      </c>
      <c r="K5739" s="20">
        <v>18</v>
      </c>
      <c r="L5739" s="7">
        <v>141173858</v>
      </c>
      <c r="M5739" s="7">
        <v>3374790</v>
      </c>
      <c r="N5739" s="7">
        <v>0</v>
      </c>
      <c r="O5739" s="20" t="str">
        <f t="shared" si="180"/>
        <v/>
      </c>
    </row>
    <row r="5740" spans="1:15">
      <c r="A5740" s="20" t="str">
        <f t="shared" si="181"/>
        <v>Kvika banki hf.MP Séreign 4</v>
      </c>
      <c r="B5740" s="20" t="str">
        <f>_xlfn.IFNA(INDEX(Listi!$AI:$AI,MATCH(C5740,Listi!$AJ:$AJ,0)),INDEX(Listi!T:T,MATCH(C5740,Listi!U:U,0)))</f>
        <v xml:space="preserve">Kvika banki </v>
      </c>
      <c r="C5740" t="s">
        <v>243</v>
      </c>
      <c r="D5740" t="s">
        <v>247</v>
      </c>
      <c r="E5740" t="s">
        <v>276</v>
      </c>
      <c r="F5740" t="s">
        <v>72</v>
      </c>
      <c r="G5740" s="8" t="s">
        <v>408</v>
      </c>
      <c r="H5740" t="s">
        <v>73</v>
      </c>
      <c r="K5740" s="20">
        <v>22</v>
      </c>
      <c r="L5740" s="7">
        <v>55886684</v>
      </c>
      <c r="M5740" s="7">
        <v>2888869</v>
      </c>
      <c r="N5740" s="7">
        <v>0</v>
      </c>
      <c r="O5740" s="20" t="str">
        <f t="shared" si="180"/>
        <v/>
      </c>
    </row>
    <row r="5741" spans="1:15">
      <c r="A5741" s="20" t="str">
        <f t="shared" si="181"/>
        <v>Landsbankinn hf.Landsbankinn Erlend verðbréf</v>
      </c>
      <c r="B5741" s="20" t="str">
        <f>_xlfn.IFNA(INDEX(Listi!$AI:$AI,MATCH(C5741,Listi!$AJ:$AJ,0)),INDEX(Listi!T:T,MATCH(C5741,Listi!U:U,0)))</f>
        <v>Landsbankinn</v>
      </c>
      <c r="C5741" t="s">
        <v>249</v>
      </c>
      <c r="D5741" t="s">
        <v>385</v>
      </c>
      <c r="E5741" t="s">
        <v>276</v>
      </c>
      <c r="F5741" t="s">
        <v>72</v>
      </c>
      <c r="G5741" s="8" t="s">
        <v>408</v>
      </c>
      <c r="H5741" t="s">
        <v>73</v>
      </c>
      <c r="K5741" s="20">
        <v>98.42</v>
      </c>
      <c r="L5741" s="7">
        <v>3705185129</v>
      </c>
      <c r="M5741" s="7">
        <v>119989407</v>
      </c>
      <c r="N5741" s="7">
        <v>87847878</v>
      </c>
      <c r="O5741" s="20" t="str">
        <f t="shared" si="180"/>
        <v/>
      </c>
    </row>
    <row r="5742" spans="1:15">
      <c r="A5742" s="20" t="str">
        <f t="shared" si="181"/>
        <v>Landsbankinn hf.Landsbankinn Lífeyrisbók</v>
      </c>
      <c r="B5742" s="20" t="str">
        <f>_xlfn.IFNA(INDEX(Listi!$AI:$AI,MATCH(C5742,Listi!$AJ:$AJ,0)),INDEX(Listi!T:T,MATCH(C5742,Listi!U:U,0)))</f>
        <v>Landsbankinn</v>
      </c>
      <c r="C5742" t="s">
        <v>249</v>
      </c>
      <c r="D5742" t="s">
        <v>367</v>
      </c>
      <c r="E5742" t="s">
        <v>276</v>
      </c>
      <c r="F5742" t="s">
        <v>72</v>
      </c>
      <c r="G5742" s="8" t="s">
        <v>408</v>
      </c>
      <c r="H5742" t="s">
        <v>73</v>
      </c>
      <c r="K5742" s="20">
        <v>0</v>
      </c>
      <c r="L5742" s="7">
        <v>3016213427</v>
      </c>
      <c r="M5742" s="7">
        <v>440353590</v>
      </c>
      <c r="N5742" s="7">
        <v>298769900</v>
      </c>
      <c r="O5742" s="20" t="str">
        <f t="shared" si="180"/>
        <v/>
      </c>
    </row>
    <row r="5743" spans="1:15">
      <c r="A5743" s="20" t="str">
        <f t="shared" si="181"/>
        <v>Landsbankinn hf.Landsbankinn Lífeyrisbók verðtryggð</v>
      </c>
      <c r="B5743" s="20" t="str">
        <f>_xlfn.IFNA(INDEX(Listi!$AI:$AI,MATCH(C5743,Listi!$AJ:$AJ,0)),INDEX(Listi!T:T,MATCH(C5743,Listi!U:U,0)))</f>
        <v>Landsbankinn</v>
      </c>
      <c r="C5743" t="s">
        <v>249</v>
      </c>
      <c r="D5743" t="s">
        <v>598</v>
      </c>
      <c r="E5743" t="s">
        <v>276</v>
      </c>
      <c r="F5743" t="s">
        <v>72</v>
      </c>
      <c r="G5743" s="8" t="s">
        <v>408</v>
      </c>
      <c r="H5743" t="s">
        <v>73</v>
      </c>
      <c r="K5743" s="20">
        <v>0</v>
      </c>
      <c r="L5743" s="7">
        <v>66896053137</v>
      </c>
      <c r="M5743" s="7">
        <v>6692476029</v>
      </c>
      <c r="N5743" s="7">
        <v>4680072987</v>
      </c>
      <c r="O5743" s="20" t="str">
        <f t="shared" si="180"/>
        <v/>
      </c>
    </row>
    <row r="5744" spans="1:15">
      <c r="A5744" s="20" t="str">
        <f t="shared" si="181"/>
        <v>Lífeyrissjóður bændaSamtryggingardeild</v>
      </c>
      <c r="B5744" s="20" t="str">
        <f>_xlfn.IFNA(INDEX(Listi!$AI:$AI,MATCH(C5744,Listi!$AJ:$AJ,0)),INDEX(Listi!T:T,MATCH(C5744,Listi!U:U,0)))</f>
        <v>Lífeyrissjóður bænda</v>
      </c>
      <c r="C5744" t="s">
        <v>252</v>
      </c>
      <c r="D5744" t="s">
        <v>205</v>
      </c>
      <c r="E5744" t="s">
        <v>275</v>
      </c>
      <c r="F5744" t="s">
        <v>72</v>
      </c>
      <c r="G5744" s="8" t="s">
        <v>408</v>
      </c>
      <c r="H5744" t="s">
        <v>73</v>
      </c>
      <c r="K5744" s="189">
        <v>28.12</v>
      </c>
      <c r="L5744" s="7">
        <v>45108278171</v>
      </c>
      <c r="M5744" s="7">
        <v>776003397</v>
      </c>
      <c r="N5744" s="7">
        <v>1921473168</v>
      </c>
      <c r="O5744" s="20" t="str">
        <f t="shared" si="180"/>
        <v/>
      </c>
    </row>
    <row r="5745" spans="1:15">
      <c r="A5745" s="20" t="str">
        <f t="shared" si="181"/>
        <v>Lífeyrissjóður bankamannaAldursdeild</v>
      </c>
      <c r="B5745" s="20" t="str">
        <f>_xlfn.IFNA(INDEX(Listi!$AI:$AI,MATCH(C5745,Listi!$AJ:$AJ,0)),INDEX(Listi!T:T,MATCH(C5745,Listi!U:U,0)))</f>
        <v>Lífeyrissjóður bankam.</v>
      </c>
      <c r="C5745" t="s">
        <v>250</v>
      </c>
      <c r="D5745" t="s">
        <v>251</v>
      </c>
      <c r="E5745" t="s">
        <v>275</v>
      </c>
      <c r="F5745" t="s">
        <v>72</v>
      </c>
      <c r="G5745" s="8" t="s">
        <v>408</v>
      </c>
      <c r="H5745" t="s">
        <v>73</v>
      </c>
      <c r="K5745" s="20">
        <v>29.97</v>
      </c>
      <c r="L5745" s="7">
        <v>61369964000</v>
      </c>
      <c r="M5745" s="7">
        <v>1996063000</v>
      </c>
      <c r="N5745" s="7">
        <v>753444000</v>
      </c>
      <c r="O5745" s="20" t="str">
        <f t="shared" si="180"/>
        <v/>
      </c>
    </row>
    <row r="5746" spans="1:15">
      <c r="A5746" s="20" t="str">
        <f t="shared" si="181"/>
        <v>Lífeyrissjóður bankamannaHlutfallsdeild</v>
      </c>
      <c r="B5746" s="20" t="str">
        <f>_xlfn.IFNA(INDEX(Listi!$AI:$AI,MATCH(C5746,Listi!$AJ:$AJ,0)),INDEX(Listi!T:T,MATCH(C5746,Listi!U:U,0)))</f>
        <v>Lífeyrissjóður bankam.</v>
      </c>
      <c r="C5746" t="s">
        <v>250</v>
      </c>
      <c r="D5746" t="s">
        <v>467</v>
      </c>
      <c r="E5746" t="s">
        <v>275</v>
      </c>
      <c r="F5746" t="s">
        <v>72</v>
      </c>
      <c r="G5746" s="8" t="s">
        <v>408</v>
      </c>
      <c r="H5746" t="s">
        <v>73</v>
      </c>
      <c r="K5746" s="20">
        <v>0.01</v>
      </c>
      <c r="L5746" s="7">
        <v>40286427000</v>
      </c>
      <c r="M5746" s="7">
        <v>125147000</v>
      </c>
      <c r="N5746" s="7">
        <v>2741197000</v>
      </c>
      <c r="O5746" s="20" t="str">
        <f t="shared" si="180"/>
        <v/>
      </c>
    </row>
    <row r="5747" spans="1:15">
      <c r="A5747" s="20" t="str">
        <f t="shared" si="181"/>
        <v>Lífeyrissjóður RangæingaSamtryggingardeild</v>
      </c>
      <c r="B5747" s="20" t="str">
        <f>_xlfn.IFNA(INDEX(Listi!$AI:$AI,MATCH(C5747,Listi!$AJ:$AJ,0)),INDEX(Listi!T:T,MATCH(C5747,Listi!U:U,0)))</f>
        <v>Lífeyrissjóður Rang.</v>
      </c>
      <c r="C5747" t="s">
        <v>253</v>
      </c>
      <c r="D5747" t="s">
        <v>205</v>
      </c>
      <c r="E5747" t="s">
        <v>275</v>
      </c>
      <c r="F5747" t="s">
        <v>72</v>
      </c>
      <c r="G5747" s="8" t="s">
        <v>408</v>
      </c>
      <c r="H5747" t="s">
        <v>73</v>
      </c>
      <c r="K5747" s="20">
        <v>25.68</v>
      </c>
      <c r="L5747" s="7">
        <v>18949790000</v>
      </c>
      <c r="M5747" s="7">
        <v>835894000</v>
      </c>
      <c r="N5747" s="7">
        <v>386250000</v>
      </c>
      <c r="O5747" s="20" t="str">
        <f t="shared" si="180"/>
        <v/>
      </c>
    </row>
    <row r="5748" spans="1:15">
      <c r="A5748" s="20" t="str">
        <f t="shared" si="181"/>
        <v>Lífeyrissjóður starfsmanna AkureyrarbæjarSamtryggingardeild</v>
      </c>
      <c r="B5748" s="20" t="str">
        <f>_xlfn.IFNA(INDEX(Listi!$AI:$AI,MATCH(C5748,Listi!$AJ:$AJ,0)),INDEX(Listi!T:T,MATCH(C5748,Listi!U:U,0)))</f>
        <v>Lífeyrissj. starfsm. Akureyrarb.</v>
      </c>
      <c r="C5748" t="s">
        <v>274</v>
      </c>
      <c r="D5748" t="s">
        <v>205</v>
      </c>
      <c r="E5748" t="s">
        <v>275</v>
      </c>
      <c r="F5748" t="s">
        <v>72</v>
      </c>
      <c r="G5748" s="8" t="s">
        <v>408</v>
      </c>
      <c r="H5748" t="s">
        <v>73</v>
      </c>
      <c r="K5748" s="20">
        <v>11</v>
      </c>
      <c r="L5748" s="7">
        <v>14569496826</v>
      </c>
      <c r="M5748" s="7">
        <v>46271787</v>
      </c>
      <c r="N5748" s="7">
        <v>1160288032</v>
      </c>
      <c r="O5748" s="20" t="str">
        <f t="shared" si="180"/>
        <v/>
      </c>
    </row>
    <row r="5749" spans="1:15">
      <c r="A5749" s="20" t="str">
        <f t="shared" si="181"/>
        <v>Lífeyrissjóður starfsmanna Búnaðarbanka ÍslandsSamtryggingardeild</v>
      </c>
      <c r="B5749" s="20" t="str">
        <f>_xlfn.IFNA(INDEX(Listi!$AI:$AI,MATCH(C5749,Listi!$AJ:$AJ,0)),INDEX(Listi!T:T,MATCH(C5749,Listi!U:U,0)))</f>
        <v>Lífeyrissj. starfsm. Búnaðarb.Ísl.</v>
      </c>
      <c r="C5749" t="s">
        <v>254</v>
      </c>
      <c r="D5749" t="s">
        <v>205</v>
      </c>
      <c r="E5749" t="s">
        <v>275</v>
      </c>
      <c r="F5749" t="s">
        <v>72</v>
      </c>
      <c r="G5749" s="8" t="s">
        <v>408</v>
      </c>
      <c r="H5749" t="s">
        <v>73</v>
      </c>
      <c r="K5749" s="190">
        <v>12.29</v>
      </c>
      <c r="L5749" s="7">
        <v>27921283000</v>
      </c>
      <c r="M5749" s="7">
        <v>7378000</v>
      </c>
      <c r="N5749" s="7">
        <v>1535577000</v>
      </c>
      <c r="O5749" s="20" t="str">
        <f t="shared" si="180"/>
        <v/>
      </c>
    </row>
    <row r="5750" spans="1:15">
      <c r="A5750" s="20" t="str">
        <f t="shared" si="181"/>
        <v>Lífeyrissjóður starfsmanna ReykjavíkurborgarSamtryggingardeild</v>
      </c>
      <c r="B5750" s="20" t="str">
        <f>_xlfn.IFNA(INDEX(Listi!$AI:$AI,MATCH(C5750,Listi!$AJ:$AJ,0)),INDEX(Listi!T:T,MATCH(C5750,Listi!U:U,0)))</f>
        <v>Lífeyrissj. starfsm. Reykjav.</v>
      </c>
      <c r="C5750" t="s">
        <v>255</v>
      </c>
      <c r="D5750" t="s">
        <v>205</v>
      </c>
      <c r="E5750" t="s">
        <v>275</v>
      </c>
      <c r="F5750" t="s">
        <v>72</v>
      </c>
      <c r="G5750" s="8" t="s">
        <v>408</v>
      </c>
      <c r="H5750" t="s">
        <v>73</v>
      </c>
      <c r="K5750" s="189">
        <v>13.7</v>
      </c>
      <c r="L5750" s="7">
        <v>92450251598</v>
      </c>
      <c r="M5750" s="7">
        <v>217604296</v>
      </c>
      <c r="N5750" s="7">
        <v>6195210428</v>
      </c>
      <c r="O5750" s="20" t="str">
        <f t="shared" si="180"/>
        <v/>
      </c>
    </row>
    <row r="5751" spans="1:15">
      <c r="A5751" s="20" t="str">
        <f t="shared" si="181"/>
        <v>Lífeyrissjóður starfsmanna ríkisinsA-deild</v>
      </c>
      <c r="B5751" s="20" t="str">
        <f>_xlfn.IFNA(INDEX(Listi!$AI:$AI,MATCH(C5751,Listi!$AJ:$AJ,0)),INDEX(Listi!T:T,MATCH(C5751,Listi!U:U,0)))</f>
        <v>LSR</v>
      </c>
      <c r="C5751" t="s">
        <v>256</v>
      </c>
      <c r="D5751" t="s">
        <v>257</v>
      </c>
      <c r="E5751" t="s">
        <v>275</v>
      </c>
      <c r="F5751" t="s">
        <v>72</v>
      </c>
      <c r="G5751" s="8" t="s">
        <v>408</v>
      </c>
      <c r="H5751" t="s">
        <v>73</v>
      </c>
      <c r="K5751" s="20">
        <v>43.4</v>
      </c>
      <c r="L5751" s="7">
        <v>1024402726080</v>
      </c>
      <c r="M5751" s="7">
        <v>38030413328</v>
      </c>
      <c r="N5751" s="7">
        <v>13011563069</v>
      </c>
      <c r="O5751" s="20" t="str">
        <f t="shared" si="180"/>
        <v/>
      </c>
    </row>
    <row r="5752" spans="1:15">
      <c r="A5752" s="20" t="str">
        <f t="shared" si="181"/>
        <v>Lífeyrissjóður starfsmanna ríkisinsB-deild</v>
      </c>
      <c r="B5752" s="20" t="str">
        <f>_xlfn.IFNA(INDEX(Listi!$AI:$AI,MATCH(C5752,Listi!$AJ:$AJ,0)),INDEX(Listi!T:T,MATCH(C5752,Listi!U:U,0)))</f>
        <v>LSR</v>
      </c>
      <c r="C5752" t="s">
        <v>256</v>
      </c>
      <c r="D5752" t="s">
        <v>218</v>
      </c>
      <c r="E5752" t="s">
        <v>275</v>
      </c>
      <c r="F5752" t="s">
        <v>72</v>
      </c>
      <c r="G5752" s="8" t="s">
        <v>408</v>
      </c>
      <c r="H5752" t="s">
        <v>73</v>
      </c>
      <c r="K5752" s="20">
        <v>41.4</v>
      </c>
      <c r="L5752" s="7">
        <v>297381500048</v>
      </c>
      <c r="M5752" s="7">
        <v>1364474032</v>
      </c>
      <c r="N5752" s="7">
        <v>62409553231</v>
      </c>
      <c r="O5752" s="20" t="str">
        <f t="shared" si="180"/>
        <v/>
      </c>
    </row>
    <row r="5753" spans="1:15">
      <c r="A5753" s="20" t="str">
        <f t="shared" si="181"/>
        <v>Lífeyrissjóður starfsmanna ríkisinsLeið I</v>
      </c>
      <c r="B5753" s="20" t="str">
        <f>_xlfn.IFNA(INDEX(Listi!$AI:$AI,MATCH(C5753,Listi!$AJ:$AJ,0)),INDEX(Listi!T:T,MATCH(C5753,Listi!U:U,0)))</f>
        <v>LSR</v>
      </c>
      <c r="C5753" t="s">
        <v>256</v>
      </c>
      <c r="D5753" t="s">
        <v>258</v>
      </c>
      <c r="E5753" t="s">
        <v>276</v>
      </c>
      <c r="F5753" t="s">
        <v>72</v>
      </c>
      <c r="G5753" s="8" t="s">
        <v>408</v>
      </c>
      <c r="H5753" t="s">
        <v>73</v>
      </c>
      <c r="K5753" s="20">
        <v>46.4</v>
      </c>
      <c r="L5753" s="7">
        <v>11704214939</v>
      </c>
      <c r="M5753" s="7">
        <v>547428342</v>
      </c>
      <c r="N5753" s="7">
        <v>195323403</v>
      </c>
      <c r="O5753" s="20" t="str">
        <f t="shared" si="180"/>
        <v/>
      </c>
    </row>
    <row r="5754" spans="1:15">
      <c r="A5754" s="20" t="str">
        <f t="shared" si="181"/>
        <v>Lífeyrissjóður starfsmanna ríkisinsLeið II</v>
      </c>
      <c r="B5754" s="20" t="str">
        <f>_xlfn.IFNA(INDEX(Listi!$AI:$AI,MATCH(C5754,Listi!$AJ:$AJ,0)),INDEX(Listi!T:T,MATCH(C5754,Listi!U:U,0)))</f>
        <v>LSR</v>
      </c>
      <c r="C5754" t="s">
        <v>256</v>
      </c>
      <c r="D5754" t="s">
        <v>259</v>
      </c>
      <c r="E5754" t="s">
        <v>276</v>
      </c>
      <c r="F5754" t="s">
        <v>72</v>
      </c>
      <c r="G5754" s="8" t="s">
        <v>408</v>
      </c>
      <c r="H5754" t="s">
        <v>73</v>
      </c>
      <c r="K5754" s="189">
        <v>22.5</v>
      </c>
      <c r="L5754" s="7">
        <v>3365164594</v>
      </c>
      <c r="M5754" s="7">
        <v>379849453</v>
      </c>
      <c r="N5754" s="7">
        <v>93142056</v>
      </c>
      <c r="O5754" s="20" t="str">
        <f t="shared" si="180"/>
        <v/>
      </c>
    </row>
    <row r="5755" spans="1:15">
      <c r="A5755" s="20" t="str">
        <f t="shared" si="181"/>
        <v>Lífeyrissjóður starfsmanna ríkisinsLeið III</v>
      </c>
      <c r="B5755" s="20" t="str">
        <f>_xlfn.IFNA(INDEX(Listi!$AI:$AI,MATCH(C5755,Listi!$AJ:$AJ,0)),INDEX(Listi!T:T,MATCH(C5755,Listi!U:U,0)))</f>
        <v>LSR</v>
      </c>
      <c r="C5755" t="s">
        <v>256</v>
      </c>
      <c r="D5755" t="s">
        <v>260</v>
      </c>
      <c r="E5755" t="s">
        <v>276</v>
      </c>
      <c r="F5755" t="s">
        <v>72</v>
      </c>
      <c r="G5755" s="8" t="s">
        <v>408</v>
      </c>
      <c r="H5755" t="s">
        <v>73</v>
      </c>
      <c r="K5755" s="20">
        <v>0</v>
      </c>
      <c r="L5755" s="7">
        <v>9959294621</v>
      </c>
      <c r="M5755" s="7">
        <v>743287481</v>
      </c>
      <c r="N5755" s="7">
        <v>349903833</v>
      </c>
      <c r="O5755" s="20" t="str">
        <f t="shared" si="180"/>
        <v/>
      </c>
    </row>
    <row r="5756" spans="1:15">
      <c r="A5756" s="20" t="str">
        <f t="shared" si="181"/>
        <v>Lífeyrissjóður Tannlæknafél ÍslDeild I/Séreign</v>
      </c>
      <c r="B5756" s="20" t="str">
        <f>_xlfn.IFNA(INDEX(Listi!$AI:$AI,MATCH(C5756,Listi!$AJ:$AJ,0)),INDEX(Listi!T:T,MATCH(C5756,Listi!U:U,0)))</f>
        <v>Lífeyrissj. Tannlækna</v>
      </c>
      <c r="C5756" t="s">
        <v>261</v>
      </c>
      <c r="D5756" t="s">
        <v>207</v>
      </c>
      <c r="E5756" t="s">
        <v>276</v>
      </c>
      <c r="F5756" t="s">
        <v>72</v>
      </c>
      <c r="G5756" s="8" t="s">
        <v>408</v>
      </c>
      <c r="H5756" t="s">
        <v>73</v>
      </c>
      <c r="K5756" s="20">
        <v>32.229999999999997</v>
      </c>
      <c r="L5756" s="7">
        <v>6768408488</v>
      </c>
      <c r="M5756" s="7">
        <v>272759192</v>
      </c>
      <c r="N5756" s="7">
        <v>153838058</v>
      </c>
      <c r="O5756" s="20" t="str">
        <f t="shared" si="180"/>
        <v/>
      </c>
    </row>
    <row r="5757" spans="1:15">
      <c r="A5757" s="20" t="str">
        <f t="shared" si="181"/>
        <v>Lífeyrissjóður Tannlæknafél ÍslSamtryggingardeild</v>
      </c>
      <c r="B5757" s="20" t="str">
        <f>_xlfn.IFNA(INDEX(Listi!$AI:$AI,MATCH(C5757,Listi!$AJ:$AJ,0)),INDEX(Listi!T:T,MATCH(C5757,Listi!U:U,0)))</f>
        <v>Lífeyrissj. Tannlækna</v>
      </c>
      <c r="C5757" t="s">
        <v>261</v>
      </c>
      <c r="D5757" t="s">
        <v>205</v>
      </c>
      <c r="E5757" t="s">
        <v>275</v>
      </c>
      <c r="F5757" t="s">
        <v>72</v>
      </c>
      <c r="G5757" s="8" t="s">
        <v>408</v>
      </c>
      <c r="H5757" t="s">
        <v>73</v>
      </c>
      <c r="K5757" s="20">
        <v>31.64</v>
      </c>
      <c r="L5757" s="7">
        <v>2241251214</v>
      </c>
      <c r="M5757" s="7">
        <v>112827287</v>
      </c>
      <c r="N5757" s="7">
        <v>17930159</v>
      </c>
      <c r="O5757" s="20" t="str">
        <f t="shared" si="180"/>
        <v/>
      </c>
    </row>
    <row r="5758" spans="1:15">
      <c r="A5758" s="20" t="str">
        <f t="shared" si="181"/>
        <v>Lífeyrissjóður verslunarmannaÆvileið 1</v>
      </c>
      <c r="B5758" s="20" t="str">
        <f>_xlfn.IFNA(INDEX(Listi!$AI:$AI,MATCH(C5758,Listi!$AJ:$AJ,0)),INDEX(Listi!T:T,MATCH(C5758,Listi!U:U,0)))</f>
        <v>Lífeyrissj. Verslunarm.</v>
      </c>
      <c r="C5758" t="s">
        <v>206</v>
      </c>
      <c r="D5758" t="s">
        <v>310</v>
      </c>
      <c r="E5758" t="s">
        <v>276</v>
      </c>
      <c r="F5758" t="s">
        <v>72</v>
      </c>
      <c r="G5758" s="8" t="s">
        <v>408</v>
      </c>
      <c r="H5758" t="s">
        <v>73</v>
      </c>
      <c r="K5758" s="189">
        <v>27.1</v>
      </c>
      <c r="L5758" s="7">
        <v>2860479562</v>
      </c>
      <c r="M5758" s="7">
        <v>819651283</v>
      </c>
      <c r="N5758" s="7">
        <v>12562366</v>
      </c>
      <c r="O5758" s="20" t="str">
        <f t="shared" si="180"/>
        <v/>
      </c>
    </row>
    <row r="5759" spans="1:15">
      <c r="A5759" s="20" t="str">
        <f t="shared" si="181"/>
        <v>Lífeyrissjóður verslunarmannaÆvileið 2</v>
      </c>
      <c r="B5759" s="20" t="str">
        <f>_xlfn.IFNA(INDEX(Listi!$AI:$AI,MATCH(C5759,Listi!$AJ:$AJ,0)),INDEX(Listi!T:T,MATCH(C5759,Listi!U:U,0)))</f>
        <v>Lífeyrissj. Verslunarm.</v>
      </c>
      <c r="C5759" t="s">
        <v>206</v>
      </c>
      <c r="D5759" t="s">
        <v>309</v>
      </c>
      <c r="E5759" t="s">
        <v>276</v>
      </c>
      <c r="F5759" t="s">
        <v>72</v>
      </c>
      <c r="G5759" s="8" t="s">
        <v>408</v>
      </c>
      <c r="H5759" t="s">
        <v>73</v>
      </c>
      <c r="K5759" s="189">
        <v>14.3</v>
      </c>
      <c r="L5759" s="7">
        <v>2325064159</v>
      </c>
      <c r="M5759" s="7">
        <v>465663194</v>
      </c>
      <c r="N5759" s="7">
        <v>32037995</v>
      </c>
      <c r="O5759" s="20" t="str">
        <f t="shared" si="180"/>
        <v/>
      </c>
    </row>
    <row r="5760" spans="1:15">
      <c r="A5760" s="20" t="str">
        <f t="shared" si="181"/>
        <v>Lífeyrissjóður verslunarmannaÆvileið 3</v>
      </c>
      <c r="B5760" s="20" t="str">
        <f>_xlfn.IFNA(INDEX(Listi!$AI:$AI,MATCH(C5760,Listi!$AJ:$AJ,0)),INDEX(Listi!T:T,MATCH(C5760,Listi!U:U,0)))</f>
        <v>Lífeyrissj. Verslunarm.</v>
      </c>
      <c r="C5760" t="s">
        <v>206</v>
      </c>
      <c r="D5760" t="s">
        <v>308</v>
      </c>
      <c r="E5760" t="s">
        <v>276</v>
      </c>
      <c r="F5760" t="s">
        <v>72</v>
      </c>
      <c r="G5760" s="8" t="s">
        <v>408</v>
      </c>
      <c r="H5760" t="s">
        <v>73</v>
      </c>
      <c r="K5760" s="20">
        <v>0</v>
      </c>
      <c r="L5760" s="7">
        <v>1567402319</v>
      </c>
      <c r="M5760" s="7">
        <v>325961302</v>
      </c>
      <c r="N5760" s="7">
        <v>60283998</v>
      </c>
      <c r="O5760" s="20" t="str">
        <f t="shared" si="180"/>
        <v/>
      </c>
    </row>
    <row r="5761" spans="1:15">
      <c r="A5761" s="20" t="str">
        <f t="shared" si="181"/>
        <v>Lífeyrissjóður verslunarmannaDeild I/Séreign</v>
      </c>
      <c r="B5761" s="20" t="str">
        <f>_xlfn.IFNA(INDEX(Listi!$AI:$AI,MATCH(C5761,Listi!$AJ:$AJ,0)),INDEX(Listi!T:T,MATCH(C5761,Listi!U:U,0)))</f>
        <v>Lífeyrissj. Verslunarm.</v>
      </c>
      <c r="C5761" t="s">
        <v>206</v>
      </c>
      <c r="D5761" t="s">
        <v>207</v>
      </c>
      <c r="E5761" t="s">
        <v>276</v>
      </c>
      <c r="F5761" t="s">
        <v>72</v>
      </c>
      <c r="G5761" s="8" t="s">
        <v>408</v>
      </c>
      <c r="H5761" t="s">
        <v>73</v>
      </c>
      <c r="K5761" s="20">
        <v>45.1</v>
      </c>
      <c r="L5761" s="7">
        <v>19785724399</v>
      </c>
      <c r="M5761" s="7">
        <v>729937912</v>
      </c>
      <c r="N5761" s="7">
        <v>458382791</v>
      </c>
      <c r="O5761" s="20" t="str">
        <f t="shared" si="180"/>
        <v/>
      </c>
    </row>
    <row r="5762" spans="1:15">
      <c r="A5762" s="20" t="str">
        <f t="shared" si="181"/>
        <v>Lífeyrissjóður verslunarmannaSamtryggingardeild</v>
      </c>
      <c r="B5762" s="20" t="str">
        <f>_xlfn.IFNA(INDEX(Listi!$AI:$AI,MATCH(C5762,Listi!$AJ:$AJ,0)),INDEX(Listi!T:T,MATCH(C5762,Listi!U:U,0)))</f>
        <v>Lífeyrissj. Verslunarm.</v>
      </c>
      <c r="C5762" t="s">
        <v>206</v>
      </c>
      <c r="D5762" t="s">
        <v>205</v>
      </c>
      <c r="E5762" t="s">
        <v>275</v>
      </c>
      <c r="F5762" t="s">
        <v>72</v>
      </c>
      <c r="G5762" s="8" t="s">
        <v>408</v>
      </c>
      <c r="H5762" t="s">
        <v>73</v>
      </c>
      <c r="K5762" s="20">
        <v>45.1</v>
      </c>
      <c r="L5762" s="7">
        <v>1174592806906</v>
      </c>
      <c r="M5762" s="7">
        <v>35794261112</v>
      </c>
      <c r="N5762" s="7">
        <v>21965137185</v>
      </c>
      <c r="O5762" s="20" t="str">
        <f t="shared" ref="O5762:O5825" si="182">IFERROR(VLOOKUP(F5762,EhLykill,3,FALSE),"")</f>
        <v/>
      </c>
    </row>
    <row r="5763" spans="1:15">
      <c r="A5763" s="20" t="str">
        <f t="shared" si="181"/>
        <v>Lífeyrissjóður VestmannaeyjaSafn I</v>
      </c>
      <c r="B5763" s="20" t="str">
        <f>_xlfn.IFNA(INDEX(Listi!$AI:$AI,MATCH(C5763,Listi!$AJ:$AJ,0)),INDEX(Listi!T:T,MATCH(C5763,Listi!U:U,0)))</f>
        <v>Lífeyrissj. Vestm.</v>
      </c>
      <c r="C5763" t="s">
        <v>262</v>
      </c>
      <c r="D5763" t="s">
        <v>210</v>
      </c>
      <c r="E5763" t="s">
        <v>276</v>
      </c>
      <c r="F5763" t="s">
        <v>72</v>
      </c>
      <c r="G5763" s="8" t="s">
        <v>408</v>
      </c>
      <c r="H5763" t="s">
        <v>73</v>
      </c>
      <c r="K5763" s="189">
        <v>14.9</v>
      </c>
      <c r="L5763" s="7">
        <v>381311221</v>
      </c>
      <c r="M5763" s="7">
        <v>44104006</v>
      </c>
      <c r="N5763" s="7">
        <v>13592960</v>
      </c>
      <c r="O5763" s="20" t="str">
        <f t="shared" si="182"/>
        <v/>
      </c>
    </row>
    <row r="5764" spans="1:15">
      <c r="A5764" s="20" t="str">
        <f t="shared" si="181"/>
        <v>Lífeyrissjóður VestmannaeyjaSafn II</v>
      </c>
      <c r="B5764" s="20" t="str">
        <f>_xlfn.IFNA(INDEX(Listi!$AI:$AI,MATCH(C5764,Listi!$AJ:$AJ,0)),INDEX(Listi!T:T,MATCH(C5764,Listi!U:U,0)))</f>
        <v>Lífeyrissj. Vestm.</v>
      </c>
      <c r="C5764" t="s">
        <v>262</v>
      </c>
      <c r="D5764" t="s">
        <v>211</v>
      </c>
      <c r="E5764" t="s">
        <v>276</v>
      </c>
      <c r="F5764" t="s">
        <v>72</v>
      </c>
      <c r="G5764" s="8" t="s">
        <v>408</v>
      </c>
      <c r="H5764" t="s">
        <v>73</v>
      </c>
      <c r="K5764" s="189">
        <v>31.1</v>
      </c>
      <c r="L5764" s="7">
        <v>571440191</v>
      </c>
      <c r="M5764" s="7">
        <v>40240404</v>
      </c>
      <c r="N5764" s="7">
        <v>18659289</v>
      </c>
      <c r="O5764" s="20" t="str">
        <f t="shared" si="182"/>
        <v/>
      </c>
    </row>
    <row r="5765" spans="1:15">
      <c r="A5765" s="20" t="str">
        <f t="shared" si="181"/>
        <v>Lífeyrissjóður VestmannaeyjaSamtryggingardeild</v>
      </c>
      <c r="B5765" s="20" t="str">
        <f>_xlfn.IFNA(INDEX(Listi!$AI:$AI,MATCH(C5765,Listi!$AJ:$AJ,0)),INDEX(Listi!T:T,MATCH(C5765,Listi!U:U,0)))</f>
        <v>Lífeyrissj. Vestm.</v>
      </c>
      <c r="C5765" t="s">
        <v>262</v>
      </c>
      <c r="D5765" t="s">
        <v>205</v>
      </c>
      <c r="E5765" t="s">
        <v>275</v>
      </c>
      <c r="F5765" t="s">
        <v>72</v>
      </c>
      <c r="G5765" s="8" t="s">
        <v>408</v>
      </c>
      <c r="H5765" t="s">
        <v>73</v>
      </c>
      <c r="K5765" s="20">
        <v>38.5</v>
      </c>
      <c r="L5765" s="7">
        <v>85198020532</v>
      </c>
      <c r="M5765" s="7">
        <v>1944643004</v>
      </c>
      <c r="N5765" s="7">
        <v>2198060399</v>
      </c>
      <c r="O5765" s="20" t="str">
        <f t="shared" si="182"/>
        <v/>
      </c>
    </row>
    <row r="5766" spans="1:15">
      <c r="A5766" s="20" t="str">
        <f t="shared" si="181"/>
        <v>Lífsval - lífeyrissparnaðurLífsval 1</v>
      </c>
      <c r="B5766" s="20" t="str">
        <f>_xlfn.IFNA(INDEX(Listi!$AI:$AI,MATCH(C5766,Listi!$AJ:$AJ,0)),INDEX(Listi!T:T,MATCH(C5766,Listi!U:U,0)))</f>
        <v>Lífsval</v>
      </c>
      <c r="C5766" t="s">
        <v>263</v>
      </c>
      <c r="D5766" t="s">
        <v>264</v>
      </c>
      <c r="E5766" t="s">
        <v>276</v>
      </c>
      <c r="F5766" t="s">
        <v>72</v>
      </c>
      <c r="G5766" s="8" t="s">
        <v>408</v>
      </c>
      <c r="H5766" t="s">
        <v>73</v>
      </c>
      <c r="K5766" s="20">
        <v>0</v>
      </c>
      <c r="L5766" s="7">
        <v>1792991246</v>
      </c>
      <c r="M5766" s="7">
        <v>203244065</v>
      </c>
      <c r="N5766" s="7">
        <v>81003579</v>
      </c>
      <c r="O5766" s="20" t="str">
        <f t="shared" si="182"/>
        <v/>
      </c>
    </row>
    <row r="5767" spans="1:15">
      <c r="A5767" s="20" t="str">
        <f t="shared" si="181"/>
        <v>Lífsval - lífeyrissparnaðurLífsval 2</v>
      </c>
      <c r="B5767" s="20" t="str">
        <f>_xlfn.IFNA(INDEX(Listi!$AI:$AI,MATCH(C5767,Listi!$AJ:$AJ,0)),INDEX(Listi!T:T,MATCH(C5767,Listi!U:U,0)))</f>
        <v>Lífsval</v>
      </c>
      <c r="C5767" t="s">
        <v>263</v>
      </c>
      <c r="D5767" t="s">
        <v>265</v>
      </c>
      <c r="E5767" t="s">
        <v>276</v>
      </c>
      <c r="F5767" t="s">
        <v>72</v>
      </c>
      <c r="G5767" s="8" t="s">
        <v>408</v>
      </c>
      <c r="H5767" t="s">
        <v>73</v>
      </c>
      <c r="K5767" s="189">
        <v>13.01</v>
      </c>
      <c r="L5767" s="7">
        <v>79660340</v>
      </c>
      <c r="M5767" s="7">
        <v>14369045</v>
      </c>
      <c r="N5767" s="7">
        <v>2695304</v>
      </c>
      <c r="O5767" s="20" t="str">
        <f t="shared" si="182"/>
        <v/>
      </c>
    </row>
    <row r="5768" spans="1:15">
      <c r="A5768" s="20" t="str">
        <f t="shared" ref="A5768:A5829" si="183">CONCATENATE(C5768,D5768)</f>
        <v>Lífsval - lífeyrissparnaðurLífsval 3</v>
      </c>
      <c r="B5768" s="20" t="str">
        <f>_xlfn.IFNA(INDEX(Listi!$AI:$AI,MATCH(C5768,Listi!$AJ:$AJ,0)),INDEX(Listi!T:T,MATCH(C5768,Listi!U:U,0)))</f>
        <v>Lífsval</v>
      </c>
      <c r="C5768" t="s">
        <v>263</v>
      </c>
      <c r="D5768" t="s">
        <v>266</v>
      </c>
      <c r="E5768" t="s">
        <v>276</v>
      </c>
      <c r="F5768" t="s">
        <v>72</v>
      </c>
      <c r="G5768" s="8" t="s">
        <v>408</v>
      </c>
      <c r="H5768" t="s">
        <v>73</v>
      </c>
      <c r="K5768" s="189">
        <v>19.399999999999999</v>
      </c>
      <c r="L5768" s="7">
        <v>131239774</v>
      </c>
      <c r="M5768" s="7">
        <v>16635787</v>
      </c>
      <c r="N5768" s="7">
        <v>3548138</v>
      </c>
      <c r="O5768" s="20" t="str">
        <f t="shared" si="182"/>
        <v/>
      </c>
    </row>
    <row r="5769" spans="1:15">
      <c r="A5769" s="20" t="str">
        <f t="shared" si="183"/>
        <v>Lífsval - lífeyrissparnaðurLífsval 4</v>
      </c>
      <c r="B5769" s="20" t="str">
        <f>_xlfn.IFNA(INDEX(Listi!$AI:$AI,MATCH(C5769,Listi!$AJ:$AJ,0)),INDEX(Listi!T:T,MATCH(C5769,Listi!U:U,0)))</f>
        <v>Lífsval</v>
      </c>
      <c r="C5769" t="s">
        <v>263</v>
      </c>
      <c r="D5769" t="s">
        <v>267</v>
      </c>
      <c r="E5769" t="s">
        <v>276</v>
      </c>
      <c r="F5769" t="s">
        <v>72</v>
      </c>
      <c r="G5769" s="8" t="s">
        <v>408</v>
      </c>
      <c r="H5769" t="s">
        <v>73</v>
      </c>
      <c r="K5769" s="20">
        <v>77.599999999999994</v>
      </c>
      <c r="L5769" s="7">
        <v>71752064</v>
      </c>
      <c r="M5769" s="7">
        <v>15238959</v>
      </c>
      <c r="N5769" s="7">
        <v>2058992</v>
      </c>
      <c r="O5769" s="20" t="str">
        <f t="shared" si="182"/>
        <v/>
      </c>
    </row>
    <row r="5770" spans="1:15">
      <c r="A5770" s="20" t="str">
        <f t="shared" si="183"/>
        <v>Lífsverk lífeyrissjóðurLífsverk I/Séreign</v>
      </c>
      <c r="B5770" s="20" t="str">
        <f>_xlfn.IFNA(INDEX(Listi!$AI:$AI,MATCH(C5770,Listi!$AJ:$AJ,0)),INDEX(Listi!T:T,MATCH(C5770,Listi!U:U,0)))</f>
        <v xml:space="preserve">Lífsverk  </v>
      </c>
      <c r="C5770" t="s">
        <v>268</v>
      </c>
      <c r="D5770" t="s">
        <v>269</v>
      </c>
      <c r="E5770" t="s">
        <v>276</v>
      </c>
      <c r="F5770" t="s">
        <v>72</v>
      </c>
      <c r="G5770" s="8" t="s">
        <v>408</v>
      </c>
      <c r="H5770" t="s">
        <v>73</v>
      </c>
      <c r="K5770" s="189">
        <v>16.600000000000001</v>
      </c>
      <c r="L5770" s="7">
        <v>4582957000</v>
      </c>
      <c r="M5770" s="7">
        <v>635926000</v>
      </c>
      <c r="N5770" s="7">
        <v>22708000</v>
      </c>
      <c r="O5770" s="20" t="str">
        <f t="shared" si="182"/>
        <v/>
      </c>
    </row>
    <row r="5771" spans="1:15">
      <c r="A5771" s="20" t="str">
        <f t="shared" si="183"/>
        <v>Lífsverk lífeyrissjóðurLífsverk II/Séreign</v>
      </c>
      <c r="B5771" s="20" t="str">
        <f>_xlfn.IFNA(INDEX(Listi!$AI:$AI,MATCH(C5771,Listi!$AJ:$AJ,0)),INDEX(Listi!T:T,MATCH(C5771,Listi!U:U,0)))</f>
        <v xml:space="preserve">Lífsverk  </v>
      </c>
      <c r="C5771" t="s">
        <v>268</v>
      </c>
      <c r="D5771" t="s">
        <v>270</v>
      </c>
      <c r="E5771" t="s">
        <v>276</v>
      </c>
      <c r="F5771" t="s">
        <v>72</v>
      </c>
      <c r="G5771" s="8" t="s">
        <v>408</v>
      </c>
      <c r="H5771" t="s">
        <v>73</v>
      </c>
      <c r="K5771" s="189">
        <v>13.2</v>
      </c>
      <c r="L5771" s="7">
        <v>23735073000</v>
      </c>
      <c r="M5771" s="7">
        <v>2073571000</v>
      </c>
      <c r="N5771" s="7">
        <v>249365000</v>
      </c>
      <c r="O5771" s="20" t="str">
        <f t="shared" si="182"/>
        <v/>
      </c>
    </row>
    <row r="5772" spans="1:15">
      <c r="A5772" s="20" t="str">
        <f t="shared" si="183"/>
        <v>Lífsverk lífeyrissjóðurLífsverk III/Séreign</v>
      </c>
      <c r="B5772" s="20" t="str">
        <f>_xlfn.IFNA(INDEX(Listi!$AI:$AI,MATCH(C5772,Listi!$AJ:$AJ,0)),INDEX(Listi!T:T,MATCH(C5772,Listi!U:U,0)))</f>
        <v xml:space="preserve">Lífsverk  </v>
      </c>
      <c r="C5772" t="s">
        <v>268</v>
      </c>
      <c r="D5772" t="s">
        <v>271</v>
      </c>
      <c r="E5772" t="s">
        <v>276</v>
      </c>
      <c r="F5772" t="s">
        <v>72</v>
      </c>
      <c r="G5772" s="8" t="s">
        <v>408</v>
      </c>
      <c r="H5772" t="s">
        <v>73</v>
      </c>
      <c r="K5772" s="189">
        <v>1.3</v>
      </c>
      <c r="L5772" s="7">
        <v>653814000</v>
      </c>
      <c r="M5772" s="7">
        <v>105107000</v>
      </c>
      <c r="N5772" s="7">
        <v>2613000</v>
      </c>
      <c r="O5772" s="20" t="str">
        <f t="shared" si="182"/>
        <v/>
      </c>
    </row>
    <row r="5773" spans="1:15">
      <c r="A5773" s="20" t="str">
        <f t="shared" si="183"/>
        <v>Lífsverk lífeyrissjóðurSamtryggingardeild</v>
      </c>
      <c r="B5773" s="20" t="str">
        <f>_xlfn.IFNA(INDEX(Listi!$AI:$AI,MATCH(C5773,Listi!$AJ:$AJ,0)),INDEX(Listi!T:T,MATCH(C5773,Listi!U:U,0)))</f>
        <v xml:space="preserve">Lífsverk  </v>
      </c>
      <c r="C5773" t="s">
        <v>268</v>
      </c>
      <c r="D5773" t="s">
        <v>205</v>
      </c>
      <c r="E5773" t="s">
        <v>275</v>
      </c>
      <c r="F5773" t="s">
        <v>72</v>
      </c>
      <c r="G5773" s="8" t="s">
        <v>408</v>
      </c>
      <c r="H5773" t="s">
        <v>73</v>
      </c>
      <c r="K5773" s="189">
        <v>28.7</v>
      </c>
      <c r="L5773" s="7">
        <v>120542527000</v>
      </c>
      <c r="M5773" s="7">
        <v>4397803000</v>
      </c>
      <c r="N5773" s="7">
        <v>1423151000</v>
      </c>
      <c r="O5773" s="20" t="str">
        <f t="shared" si="182"/>
        <v/>
      </c>
    </row>
    <row r="5774" spans="1:15">
      <c r="A5774" s="20" t="str">
        <f t="shared" si="183"/>
        <v>Söfnunarsjóður lífeyrisréttindaDeild I/Innlán</v>
      </c>
      <c r="B5774" s="20" t="str">
        <f>_xlfn.IFNA(INDEX(Listi!$AI:$AI,MATCH(C5774,Listi!$AJ:$AJ,0)),INDEX(Listi!T:T,MATCH(C5774,Listi!U:U,0)))</f>
        <v>Söfnunarsj.</v>
      </c>
      <c r="C5774" t="s">
        <v>272</v>
      </c>
      <c r="D5774" t="s">
        <v>273</v>
      </c>
      <c r="E5774" t="s">
        <v>276</v>
      </c>
      <c r="F5774" t="s">
        <v>72</v>
      </c>
      <c r="G5774" s="8" t="s">
        <v>408</v>
      </c>
      <c r="H5774" t="s">
        <v>73</v>
      </c>
      <c r="K5774" s="20">
        <v>0</v>
      </c>
      <c r="L5774" s="7">
        <v>2001731914</v>
      </c>
      <c r="M5774" s="7">
        <v>133561634</v>
      </c>
      <c r="N5774" s="7">
        <v>44803565</v>
      </c>
      <c r="O5774" s="20" t="str">
        <f t="shared" si="182"/>
        <v/>
      </c>
    </row>
    <row r="5775" spans="1:15">
      <c r="A5775" s="20" t="str">
        <f t="shared" si="183"/>
        <v>Söfnunarsjóður lífeyrisréttindaDeild III/Séreign</v>
      </c>
      <c r="B5775" s="20" t="str">
        <f>_xlfn.IFNA(INDEX(Listi!$AI:$AI,MATCH(C5775,Listi!$AJ:$AJ,0)),INDEX(Listi!T:T,MATCH(C5775,Listi!U:U,0)))</f>
        <v>Söfnunarsj.</v>
      </c>
      <c r="C5775" t="s">
        <v>272</v>
      </c>
      <c r="D5775" t="s">
        <v>599</v>
      </c>
      <c r="E5775" t="s">
        <v>276</v>
      </c>
      <c r="F5775" t="s">
        <v>72</v>
      </c>
      <c r="G5775" s="8" t="s">
        <v>408</v>
      </c>
      <c r="H5775" t="s">
        <v>73</v>
      </c>
      <c r="K5775" s="20">
        <v>43.4</v>
      </c>
      <c r="L5775" s="7">
        <v>24413085</v>
      </c>
      <c r="M5775" s="7">
        <v>24697577</v>
      </c>
      <c r="N5775" s="7">
        <v>900000</v>
      </c>
      <c r="O5775" s="20" t="str">
        <f t="shared" si="182"/>
        <v/>
      </c>
    </row>
    <row r="5776" spans="1:15">
      <c r="A5776" s="20" t="str">
        <f t="shared" si="183"/>
        <v>Söfnunarsjóður lífeyrisréttindaDeildII/Séreign</v>
      </c>
      <c r="B5776" s="20" t="str">
        <f>_xlfn.IFNA(INDEX(Listi!$AI:$AI,MATCH(C5776,Listi!$AJ:$AJ,0)),INDEX(Listi!T:T,MATCH(C5776,Listi!U:U,0)))</f>
        <v>Söfnunarsj.</v>
      </c>
      <c r="C5776" t="s">
        <v>272</v>
      </c>
      <c r="D5776" t="s">
        <v>586</v>
      </c>
      <c r="E5776" t="s">
        <v>276</v>
      </c>
      <c r="F5776" t="s">
        <v>72</v>
      </c>
      <c r="G5776" s="8" t="s">
        <v>408</v>
      </c>
      <c r="H5776" t="s">
        <v>73</v>
      </c>
      <c r="K5776" s="189">
        <v>23.2</v>
      </c>
      <c r="L5776" s="7">
        <v>1654616477</v>
      </c>
      <c r="M5776" s="7">
        <v>128539213</v>
      </c>
      <c r="N5776" s="7">
        <v>22846291</v>
      </c>
      <c r="O5776" s="20" t="str">
        <f t="shared" si="182"/>
        <v/>
      </c>
    </row>
    <row r="5777" spans="1:15">
      <c r="A5777" s="20" t="str">
        <f t="shared" si="183"/>
        <v>Söfnunarsjóður lífeyrisréttindaSamtryggingardeild</v>
      </c>
      <c r="B5777" s="20" t="str">
        <f>_xlfn.IFNA(INDEX(Listi!$AI:$AI,MATCH(C5777,Listi!$AJ:$AJ,0)),INDEX(Listi!T:T,MATCH(C5777,Listi!U:U,0)))</f>
        <v>Söfnunarsj.</v>
      </c>
      <c r="C5777" t="s">
        <v>272</v>
      </c>
      <c r="D5777" t="s">
        <v>205</v>
      </c>
      <c r="E5777" t="s">
        <v>275</v>
      </c>
      <c r="F5777" t="s">
        <v>72</v>
      </c>
      <c r="G5777" s="8" t="s">
        <v>408</v>
      </c>
      <c r="H5777" t="s">
        <v>73</v>
      </c>
      <c r="K5777" s="20">
        <v>42.7</v>
      </c>
      <c r="L5777" s="7">
        <v>238978847889</v>
      </c>
      <c r="M5777" s="7">
        <v>4967193409</v>
      </c>
      <c r="N5777" s="7">
        <v>6076487652</v>
      </c>
      <c r="O5777" s="20" t="str">
        <f t="shared" si="182"/>
        <v/>
      </c>
    </row>
    <row r="5778" spans="1:15">
      <c r="A5778" s="20" t="str">
        <f t="shared" si="183"/>
        <v>Stapi lífeyrissjóðurSafn I</v>
      </c>
      <c r="B5778" s="20" t="str">
        <f>_xlfn.IFNA(INDEX(Listi!$AI:$AI,MATCH(C5778,Listi!$AJ:$AJ,0)),INDEX(Listi!T:T,MATCH(C5778,Listi!U:U,0)))</f>
        <v xml:space="preserve">Stapi  </v>
      </c>
      <c r="C5778" t="s">
        <v>209</v>
      </c>
      <c r="D5778" t="s">
        <v>210</v>
      </c>
      <c r="E5778" t="s">
        <v>276</v>
      </c>
      <c r="F5778" t="s">
        <v>72</v>
      </c>
      <c r="G5778" s="8" t="s">
        <v>408</v>
      </c>
      <c r="H5778" t="s">
        <v>73</v>
      </c>
      <c r="K5778" s="189">
        <v>22.1</v>
      </c>
      <c r="L5778" s="7">
        <v>2440828925</v>
      </c>
      <c r="M5778" s="7">
        <v>91567233</v>
      </c>
      <c r="N5778" s="7">
        <v>110755602</v>
      </c>
      <c r="O5778" s="20" t="str">
        <f t="shared" si="182"/>
        <v/>
      </c>
    </row>
    <row r="5779" spans="1:15">
      <c r="A5779" s="20" t="str">
        <f t="shared" si="183"/>
        <v>Stapi lífeyrissjóðurSafn II</v>
      </c>
      <c r="B5779" s="20" t="str">
        <f>_xlfn.IFNA(INDEX(Listi!$AI:$AI,MATCH(C5779,Listi!$AJ:$AJ,0)),INDEX(Listi!T:T,MATCH(C5779,Listi!U:U,0)))</f>
        <v xml:space="preserve">Stapi  </v>
      </c>
      <c r="C5779" t="s">
        <v>209</v>
      </c>
      <c r="D5779" t="s">
        <v>211</v>
      </c>
      <c r="E5779" t="s">
        <v>276</v>
      </c>
      <c r="F5779" t="s">
        <v>72</v>
      </c>
      <c r="G5779" s="8" t="s">
        <v>408</v>
      </c>
      <c r="H5779" t="s">
        <v>73</v>
      </c>
      <c r="K5779" s="20">
        <v>34.9</v>
      </c>
      <c r="L5779" s="7">
        <v>5710890273</v>
      </c>
      <c r="M5779" s="7">
        <v>262001316</v>
      </c>
      <c r="N5779" s="7">
        <v>164209410</v>
      </c>
      <c r="O5779" s="20" t="str">
        <f t="shared" si="182"/>
        <v/>
      </c>
    </row>
    <row r="5780" spans="1:15">
      <c r="A5780" s="20" t="str">
        <f t="shared" si="183"/>
        <v>Stapi lífeyrissjóðurSafn III</v>
      </c>
      <c r="B5780" s="20" t="str">
        <f>_xlfn.IFNA(INDEX(Listi!$AI:$AI,MATCH(C5780,Listi!$AJ:$AJ,0)),INDEX(Listi!T:T,MATCH(C5780,Listi!U:U,0)))</f>
        <v xml:space="preserve">Stapi  </v>
      </c>
      <c r="C5780" t="s">
        <v>209</v>
      </c>
      <c r="D5780" t="s">
        <v>212</v>
      </c>
      <c r="E5780" t="s">
        <v>276</v>
      </c>
      <c r="F5780" t="s">
        <v>72</v>
      </c>
      <c r="G5780" s="8" t="s">
        <v>408</v>
      </c>
      <c r="H5780" t="s">
        <v>73</v>
      </c>
      <c r="K5780" s="20">
        <v>0</v>
      </c>
      <c r="L5780" s="7">
        <v>268100084</v>
      </c>
      <c r="M5780" s="7">
        <v>24388890</v>
      </c>
      <c r="N5780" s="7">
        <v>9886128</v>
      </c>
      <c r="O5780" s="20" t="str">
        <f t="shared" si="182"/>
        <v/>
      </c>
    </row>
    <row r="5781" spans="1:15">
      <c r="A5781" s="20" t="str">
        <f t="shared" si="183"/>
        <v>Stapi lífeyrissjóðurTryggingardeild</v>
      </c>
      <c r="B5781" s="20" t="str">
        <f>_xlfn.IFNA(INDEX(Listi!$AI:$AI,MATCH(C5781,Listi!$AJ:$AJ,0)),INDEX(Listi!T:T,MATCH(C5781,Listi!U:U,0)))</f>
        <v xml:space="preserve">Stapi  </v>
      </c>
      <c r="C5781" t="s">
        <v>209</v>
      </c>
      <c r="D5781" t="s">
        <v>213</v>
      </c>
      <c r="E5781" t="s">
        <v>275</v>
      </c>
      <c r="F5781" t="s">
        <v>72</v>
      </c>
      <c r="G5781" s="8" t="s">
        <v>408</v>
      </c>
      <c r="H5781" t="s">
        <v>73</v>
      </c>
      <c r="K5781" s="20">
        <v>38</v>
      </c>
      <c r="L5781" s="7">
        <v>348661724246</v>
      </c>
      <c r="M5781" s="7">
        <v>13807615154</v>
      </c>
      <c r="N5781" s="7">
        <v>7912918911</v>
      </c>
      <c r="O5781" s="20" t="str">
        <f t="shared" si="182"/>
        <v/>
      </c>
    </row>
    <row r="5782" spans="1:15">
      <c r="A5782" s="20" t="str">
        <f t="shared" si="183"/>
        <v>Stapi lífeyrissjóðurVarfærnasafnið</v>
      </c>
      <c r="B5782" s="20" t="str">
        <f>_xlfn.IFNA(INDEX(Listi!$AI:$AI,MATCH(C5782,Listi!$AJ:$AJ,0)),INDEX(Listi!T:T,MATCH(C5782,Listi!U:U,0)))</f>
        <v xml:space="preserve">Stapi  </v>
      </c>
      <c r="C5782" t="s">
        <v>209</v>
      </c>
      <c r="D5782" t="s">
        <v>392</v>
      </c>
      <c r="E5782" t="s">
        <v>276</v>
      </c>
      <c r="F5782" t="s">
        <v>72</v>
      </c>
      <c r="G5782" s="8" t="s">
        <v>408</v>
      </c>
      <c r="H5782" t="s">
        <v>73</v>
      </c>
      <c r="K5782" s="189">
        <v>18.3</v>
      </c>
      <c r="L5782" s="7">
        <v>471986044</v>
      </c>
      <c r="M5782" s="7">
        <v>137399159</v>
      </c>
      <c r="N5782" s="7">
        <v>6994496</v>
      </c>
      <c r="O5782" s="20" t="str">
        <f t="shared" si="182"/>
        <v/>
      </c>
    </row>
    <row r="5783" spans="1:15">
      <c r="A5783" s="20" t="str">
        <f t="shared" si="183"/>
        <v>Almenni lífeyrissjóðurinnÆvisafn I</v>
      </c>
      <c r="B5783" s="20" t="str">
        <f>_xlfn.IFNA(INDEX(Listi!$AI:$AI,MATCH(C5783,Listi!$AJ:$AJ,0)),INDEX(Listi!T:T,MATCH(C5783,Listi!U:U,0)))</f>
        <v xml:space="preserve">Almenni </v>
      </c>
      <c r="C5783" t="s">
        <v>0</v>
      </c>
      <c r="D5783" t="s">
        <v>202</v>
      </c>
      <c r="E5783" t="s">
        <v>276</v>
      </c>
      <c r="F5783" t="s">
        <v>74</v>
      </c>
      <c r="G5783" s="8" t="s">
        <v>414</v>
      </c>
      <c r="H5783" t="s">
        <v>75</v>
      </c>
      <c r="J5783" s="20">
        <v>7613</v>
      </c>
      <c r="L5783" s="7">
        <v>43068273823</v>
      </c>
      <c r="M5783" s="7">
        <v>4413720640</v>
      </c>
      <c r="N5783" s="7">
        <v>641257097</v>
      </c>
      <c r="O5783" s="20" t="str">
        <f t="shared" si="182"/>
        <v/>
      </c>
    </row>
    <row r="5784" spans="1:15">
      <c r="A5784" s="20" t="str">
        <f t="shared" si="183"/>
        <v>Almenni lífeyrissjóðurinnÆvisafn II</v>
      </c>
      <c r="B5784" s="20" t="str">
        <f>_xlfn.IFNA(INDEX(Listi!$AI:$AI,MATCH(C5784,Listi!$AJ:$AJ,0)),INDEX(Listi!T:T,MATCH(C5784,Listi!U:U,0)))</f>
        <v xml:space="preserve">Almenni </v>
      </c>
      <c r="C5784" t="s">
        <v>0</v>
      </c>
      <c r="D5784" t="s">
        <v>203</v>
      </c>
      <c r="E5784" t="s">
        <v>276</v>
      </c>
      <c r="F5784" t="s">
        <v>74</v>
      </c>
      <c r="G5784" s="8" t="s">
        <v>414</v>
      </c>
      <c r="H5784" t="s">
        <v>75</v>
      </c>
      <c r="J5784" s="20">
        <v>4390</v>
      </c>
      <c r="L5784" s="7">
        <v>86460235807</v>
      </c>
      <c r="M5784" s="7">
        <v>3970537445</v>
      </c>
      <c r="N5784" s="7">
        <v>1539034493</v>
      </c>
      <c r="O5784" s="20" t="str">
        <f t="shared" si="182"/>
        <v/>
      </c>
    </row>
    <row r="5785" spans="1:15">
      <c r="A5785" s="20" t="str">
        <f t="shared" si="183"/>
        <v>Almenni lífeyrissjóðurinnÆvisafn III</v>
      </c>
      <c r="B5785" s="20" t="str">
        <f>_xlfn.IFNA(INDEX(Listi!$AI:$AI,MATCH(C5785,Listi!$AJ:$AJ,0)),INDEX(Listi!T:T,MATCH(C5785,Listi!U:U,0)))</f>
        <v xml:space="preserve">Almenni </v>
      </c>
      <c r="C5785" t="s">
        <v>0</v>
      </c>
      <c r="D5785" t="s">
        <v>204</v>
      </c>
      <c r="E5785" t="s">
        <v>276</v>
      </c>
      <c r="F5785" t="s">
        <v>74</v>
      </c>
      <c r="G5785" s="8" t="s">
        <v>414</v>
      </c>
      <c r="H5785" t="s">
        <v>75</v>
      </c>
      <c r="J5785" s="20">
        <v>1959</v>
      </c>
      <c r="L5785" s="7">
        <v>33890180699</v>
      </c>
      <c r="M5785" s="7">
        <v>1571509194</v>
      </c>
      <c r="N5785" s="7">
        <v>920421683</v>
      </c>
      <c r="O5785" s="20" t="str">
        <f t="shared" si="182"/>
        <v/>
      </c>
    </row>
    <row r="5786" spans="1:15">
      <c r="A5786" s="20" t="str">
        <f t="shared" si="183"/>
        <v>Almenni lífeyrissjóðurinnHúsnæðissafn</v>
      </c>
      <c r="B5786" s="20" t="str">
        <f>_xlfn.IFNA(INDEX(Listi!$AI:$AI,MATCH(C5786,Listi!$AJ:$AJ,0)),INDEX(Listi!T:T,MATCH(C5786,Listi!U:U,0)))</f>
        <v xml:space="preserve">Almenni </v>
      </c>
      <c r="C5786" t="s">
        <v>0</v>
      </c>
      <c r="D5786" t="s">
        <v>315</v>
      </c>
      <c r="E5786" t="s">
        <v>276</v>
      </c>
      <c r="F5786" s="8" t="s">
        <v>74</v>
      </c>
      <c r="G5786" s="8" t="s">
        <v>414</v>
      </c>
      <c r="H5786" t="s">
        <v>75</v>
      </c>
      <c r="J5786" s="20">
        <v>292</v>
      </c>
      <c r="L5786" s="7">
        <v>487895879</v>
      </c>
      <c r="M5786" s="7">
        <v>166428361</v>
      </c>
      <c r="N5786" s="7">
        <v>18080096</v>
      </c>
      <c r="O5786" s="20" t="str">
        <f t="shared" si="182"/>
        <v/>
      </c>
    </row>
    <row r="5787" spans="1:15">
      <c r="A5787" s="20" t="str">
        <f t="shared" si="183"/>
        <v>Almenni lífeyrissjóðurinnInnlánssafn</v>
      </c>
      <c r="B5787" s="20" t="str">
        <f>_xlfn.IFNA(INDEX(Listi!$AI:$AI,MATCH(C5787,Listi!$AJ:$AJ,0)),INDEX(Listi!T:T,MATCH(C5787,Listi!U:U,0)))</f>
        <v xml:space="preserve">Almenni </v>
      </c>
      <c r="C5787" t="s">
        <v>0</v>
      </c>
      <c r="D5787" t="s">
        <v>1</v>
      </c>
      <c r="E5787" t="s">
        <v>276</v>
      </c>
      <c r="F5787" s="8" t="s">
        <v>74</v>
      </c>
      <c r="G5787" s="8" t="s">
        <v>414</v>
      </c>
      <c r="H5787" t="s">
        <v>75</v>
      </c>
      <c r="J5787" s="20">
        <v>1111</v>
      </c>
      <c r="L5787" s="7">
        <v>26587944379</v>
      </c>
      <c r="M5787" s="7">
        <v>1016779991</v>
      </c>
      <c r="N5787" s="7">
        <v>1031869724</v>
      </c>
      <c r="O5787" s="20" t="str">
        <f t="shared" si="182"/>
        <v/>
      </c>
    </row>
    <row r="5788" spans="1:15">
      <c r="A5788" s="20" t="str">
        <f t="shared" si="183"/>
        <v>Almenni lífeyrissjóðurinnRíkissafn langt</v>
      </c>
      <c r="B5788" s="20" t="str">
        <f>_xlfn.IFNA(INDEX(Listi!$AI:$AI,MATCH(C5788,Listi!$AJ:$AJ,0)),INDEX(Listi!T:T,MATCH(C5788,Listi!U:U,0)))</f>
        <v xml:space="preserve">Almenni </v>
      </c>
      <c r="C5788" t="s">
        <v>0</v>
      </c>
      <c r="D5788" t="s">
        <v>199</v>
      </c>
      <c r="E5788" t="s">
        <v>276</v>
      </c>
      <c r="F5788" s="8" t="s">
        <v>74</v>
      </c>
      <c r="G5788" s="8" t="s">
        <v>414</v>
      </c>
      <c r="H5788" t="s">
        <v>75</v>
      </c>
      <c r="J5788" s="20">
        <v>63</v>
      </c>
      <c r="L5788" s="7">
        <v>1193680171</v>
      </c>
      <c r="M5788" s="7">
        <v>61272573</v>
      </c>
      <c r="N5788" s="7">
        <v>40105929</v>
      </c>
      <c r="O5788" s="20" t="str">
        <f t="shared" si="182"/>
        <v/>
      </c>
    </row>
    <row r="5789" spans="1:15">
      <c r="A5789" s="20" t="str">
        <f t="shared" si="183"/>
        <v>Almenni lífeyrissjóðurinnRíkissafn stutt</v>
      </c>
      <c r="B5789" s="20" t="str">
        <f>_xlfn.IFNA(INDEX(Listi!$AI:$AI,MATCH(C5789,Listi!$AJ:$AJ,0)),INDEX(Listi!T:T,MATCH(C5789,Listi!U:U,0)))</f>
        <v xml:space="preserve">Almenni </v>
      </c>
      <c r="C5789" t="s">
        <v>0</v>
      </c>
      <c r="D5789" t="s">
        <v>200</v>
      </c>
      <c r="E5789" t="s">
        <v>276</v>
      </c>
      <c r="F5789" s="8" t="s">
        <v>74</v>
      </c>
      <c r="G5789" s="8" t="s">
        <v>414</v>
      </c>
      <c r="H5789" t="s">
        <v>75</v>
      </c>
      <c r="J5789" s="20">
        <v>25</v>
      </c>
      <c r="L5789" s="7">
        <v>541893627</v>
      </c>
      <c r="M5789" s="7">
        <v>20423158</v>
      </c>
      <c r="N5789" s="7">
        <v>14899899</v>
      </c>
      <c r="O5789" s="20" t="str">
        <f t="shared" si="182"/>
        <v/>
      </c>
    </row>
    <row r="5790" spans="1:15">
      <c r="A5790" s="20" t="str">
        <f t="shared" si="183"/>
        <v>Almenni lífeyrissjóðurinnTryggingadeild</v>
      </c>
      <c r="B5790" s="20" t="str">
        <f>_xlfn.IFNA(INDEX(Listi!$AI:$AI,MATCH(C5790,Listi!$AJ:$AJ,0)),INDEX(Listi!T:T,MATCH(C5790,Listi!U:U,0)))</f>
        <v xml:space="preserve">Almenni </v>
      </c>
      <c r="C5790" t="s">
        <v>0</v>
      </c>
      <c r="D5790" t="s">
        <v>201</v>
      </c>
      <c r="E5790" t="s">
        <v>275</v>
      </c>
      <c r="F5790" s="8" t="s">
        <v>74</v>
      </c>
      <c r="G5790" s="8" t="s">
        <v>414</v>
      </c>
      <c r="H5790" t="s">
        <v>75</v>
      </c>
      <c r="J5790" s="20">
        <v>11019</v>
      </c>
      <c r="L5790" s="7">
        <v>174784296254</v>
      </c>
      <c r="M5790" s="7">
        <v>7497244534</v>
      </c>
      <c r="N5790" s="7">
        <v>3057046932</v>
      </c>
      <c r="O5790" s="20" t="str">
        <f t="shared" si="182"/>
        <v/>
      </c>
    </row>
    <row r="5791" spans="1:15">
      <c r="A5791" s="20" t="str">
        <f t="shared" si="183"/>
        <v>Arion banki hf.Erlend hlutabréf</v>
      </c>
      <c r="B5791" s="20" t="str">
        <f>_xlfn.IFNA(INDEX(Listi!$AI:$AI,MATCH(C5791,Listi!$AJ:$AJ,0)),INDEX(Listi!T:T,MATCH(C5791,Listi!U:U,0)))</f>
        <v xml:space="preserve">Arion banki </v>
      </c>
      <c r="C5791" t="s">
        <v>214</v>
      </c>
      <c r="D5791" t="s">
        <v>215</v>
      </c>
      <c r="E5791" t="s">
        <v>276</v>
      </c>
      <c r="F5791" s="8" t="s">
        <v>74</v>
      </c>
      <c r="G5791" s="8" t="s">
        <v>414</v>
      </c>
      <c r="H5791" t="s">
        <v>75</v>
      </c>
      <c r="J5791" s="20">
        <v>95</v>
      </c>
      <c r="L5791" s="7">
        <v>1149685000</v>
      </c>
      <c r="M5791" s="7">
        <v>49095000</v>
      </c>
      <c r="N5791" s="7">
        <v>10876000</v>
      </c>
      <c r="O5791" s="20" t="str">
        <f t="shared" si="182"/>
        <v/>
      </c>
    </row>
    <row r="5792" spans="1:15">
      <c r="A5792" s="20" t="str">
        <f t="shared" si="183"/>
        <v>Arion banki hf.Innlend skuldabréf</v>
      </c>
      <c r="B5792" s="20" t="str">
        <f>_xlfn.IFNA(INDEX(Listi!$AI:$AI,MATCH(C5792,Listi!$AJ:$AJ,0)),INDEX(Listi!T:T,MATCH(C5792,Listi!U:U,0)))</f>
        <v xml:space="preserve">Arion banki </v>
      </c>
      <c r="C5792" t="s">
        <v>214</v>
      </c>
      <c r="D5792" t="s">
        <v>216</v>
      </c>
      <c r="E5792" t="s">
        <v>276</v>
      </c>
      <c r="F5792" s="8" t="s">
        <v>74</v>
      </c>
      <c r="G5792" s="8" t="s">
        <v>414</v>
      </c>
      <c r="H5792" t="s">
        <v>75</v>
      </c>
      <c r="J5792" s="20">
        <v>603</v>
      </c>
      <c r="L5792" s="7">
        <v>4446434000</v>
      </c>
      <c r="M5792" s="7">
        <v>344234000</v>
      </c>
      <c r="N5792" s="7">
        <v>44793000</v>
      </c>
      <c r="O5792" s="20" t="str">
        <f t="shared" si="182"/>
        <v/>
      </c>
    </row>
    <row r="5793" spans="1:15">
      <c r="A5793" s="20" t="str">
        <f t="shared" si="183"/>
        <v>Arion banki hf.Lífeyrisauki L1</v>
      </c>
      <c r="B5793" s="20" t="str">
        <f>_xlfn.IFNA(INDEX(Listi!$AI:$AI,MATCH(C5793,Listi!$AJ:$AJ,0)),INDEX(Listi!T:T,MATCH(C5793,Listi!U:U,0)))</f>
        <v xml:space="preserve">Arion banki </v>
      </c>
      <c r="C5793" t="s">
        <v>214</v>
      </c>
      <c r="D5793" t="s">
        <v>377</v>
      </c>
      <c r="E5793" t="s">
        <v>276</v>
      </c>
      <c r="F5793" s="8" t="s">
        <v>74</v>
      </c>
      <c r="G5793" s="8" t="s">
        <v>414</v>
      </c>
      <c r="H5793" t="s">
        <v>75</v>
      </c>
      <c r="J5793" s="20">
        <v>2667</v>
      </c>
      <c r="L5793" s="7">
        <v>5887942000</v>
      </c>
      <c r="M5793" s="7">
        <v>1011885000</v>
      </c>
      <c r="N5793" s="7">
        <v>34615000</v>
      </c>
      <c r="O5793" s="20" t="str">
        <f t="shared" si="182"/>
        <v/>
      </c>
    </row>
    <row r="5794" spans="1:15">
      <c r="A5794" s="20" t="str">
        <f t="shared" si="183"/>
        <v>Arion banki hf.Lífeyrisauki L2</v>
      </c>
      <c r="B5794" s="20" t="str">
        <f>_xlfn.IFNA(INDEX(Listi!$AI:$AI,MATCH(C5794,Listi!$AJ:$AJ,0)),INDEX(Listi!T:T,MATCH(C5794,Listi!U:U,0)))</f>
        <v xml:space="preserve">Arion banki </v>
      </c>
      <c r="C5794" t="s">
        <v>214</v>
      </c>
      <c r="D5794" t="s">
        <v>372</v>
      </c>
      <c r="E5794" t="s">
        <v>276</v>
      </c>
      <c r="F5794" t="s">
        <v>74</v>
      </c>
      <c r="G5794" s="8" t="s">
        <v>414</v>
      </c>
      <c r="H5794" t="s">
        <v>75</v>
      </c>
      <c r="J5794" s="20">
        <v>2856</v>
      </c>
      <c r="L5794" s="7">
        <v>21366380000</v>
      </c>
      <c r="M5794" s="7">
        <v>1613513000</v>
      </c>
      <c r="N5794" s="7">
        <v>92085000</v>
      </c>
      <c r="O5794" s="20" t="str">
        <f t="shared" si="182"/>
        <v/>
      </c>
    </row>
    <row r="5795" spans="1:15">
      <c r="A5795" s="20" t="str">
        <f t="shared" si="183"/>
        <v>Arion banki hf.Lífeyrisauki L3</v>
      </c>
      <c r="B5795" s="20" t="str">
        <f>_xlfn.IFNA(INDEX(Listi!$AI:$AI,MATCH(C5795,Listi!$AJ:$AJ,0)),INDEX(Listi!T:T,MATCH(C5795,Listi!U:U,0)))</f>
        <v xml:space="preserve">Arion banki </v>
      </c>
      <c r="C5795" t="s">
        <v>214</v>
      </c>
      <c r="D5795" t="s">
        <v>371</v>
      </c>
      <c r="E5795" t="s">
        <v>276</v>
      </c>
      <c r="F5795" s="8" t="s">
        <v>74</v>
      </c>
      <c r="G5795" s="8" t="s">
        <v>414</v>
      </c>
      <c r="H5795" t="s">
        <v>75</v>
      </c>
      <c r="J5795" s="20">
        <v>3462</v>
      </c>
      <c r="L5795" s="7">
        <v>29714848000</v>
      </c>
      <c r="M5795" s="7">
        <v>2122481000</v>
      </c>
      <c r="N5795" s="7">
        <v>129566000</v>
      </c>
      <c r="O5795" s="20" t="str">
        <f t="shared" si="182"/>
        <v/>
      </c>
    </row>
    <row r="5796" spans="1:15">
      <c r="A5796" s="20" t="str">
        <f t="shared" si="183"/>
        <v>Arion banki hf.Lífeyrisauki L4</v>
      </c>
      <c r="B5796" s="20" t="str">
        <f>_xlfn.IFNA(INDEX(Listi!$AI:$AI,MATCH(C5796,Listi!$AJ:$AJ,0)),INDEX(Listi!T:T,MATCH(C5796,Listi!U:U,0)))</f>
        <v xml:space="preserve">Arion banki </v>
      </c>
      <c r="C5796" t="s">
        <v>214</v>
      </c>
      <c r="D5796" t="s">
        <v>587</v>
      </c>
      <c r="E5796" t="s">
        <v>276</v>
      </c>
      <c r="F5796" t="s">
        <v>74</v>
      </c>
      <c r="G5796" s="8" t="s">
        <v>414</v>
      </c>
      <c r="H5796" t="s">
        <v>75</v>
      </c>
      <c r="J5796" s="20">
        <v>2496</v>
      </c>
      <c r="L5796" s="7">
        <v>19306242000</v>
      </c>
      <c r="M5796" s="7">
        <v>1346647000</v>
      </c>
      <c r="N5796" s="7">
        <v>388052000</v>
      </c>
      <c r="O5796" s="20" t="str">
        <f t="shared" si="182"/>
        <v/>
      </c>
    </row>
    <row r="5797" spans="1:15">
      <c r="A5797" s="20" t="str">
        <f t="shared" si="183"/>
        <v>Arion banki hf.Lífeyrisauki L5</v>
      </c>
      <c r="B5797" s="20" t="str">
        <f>_xlfn.IFNA(INDEX(Listi!$AI:$AI,MATCH(C5797,Listi!$AJ:$AJ,0)),INDEX(Listi!T:T,MATCH(C5797,Listi!U:U,0)))</f>
        <v xml:space="preserve">Arion banki </v>
      </c>
      <c r="C5797" t="s">
        <v>214</v>
      </c>
      <c r="D5797" t="s">
        <v>369</v>
      </c>
      <c r="E5797" t="s">
        <v>276</v>
      </c>
      <c r="F5797" s="8" t="s">
        <v>74</v>
      </c>
      <c r="G5797" s="8" t="s">
        <v>414</v>
      </c>
      <c r="H5797" t="s">
        <v>75</v>
      </c>
      <c r="J5797" s="20">
        <v>7859</v>
      </c>
      <c r="L5797" s="7">
        <v>44858554000</v>
      </c>
      <c r="M5797" s="7">
        <v>4018833000</v>
      </c>
      <c r="N5797" s="7">
        <v>933672000</v>
      </c>
      <c r="O5797" s="20" t="str">
        <f t="shared" si="182"/>
        <v/>
      </c>
    </row>
    <row r="5798" spans="1:15">
      <c r="A5798" s="20" t="str">
        <f t="shared" si="183"/>
        <v>Birta lífeyrissjóðurBlönduð leið</v>
      </c>
      <c r="B5798" s="20" t="str">
        <f>_xlfn.IFNA(INDEX(Listi!$AI:$AI,MATCH(C5798,Listi!$AJ:$AJ,0)),INDEX(Listi!T:T,MATCH(C5798,Listi!U:U,0)))</f>
        <v xml:space="preserve">Birta  </v>
      </c>
      <c r="C5798" t="s">
        <v>298</v>
      </c>
      <c r="D5798" t="s">
        <v>314</v>
      </c>
      <c r="E5798" t="s">
        <v>276</v>
      </c>
      <c r="F5798" s="8" t="s">
        <v>74</v>
      </c>
      <c r="G5798" s="8" t="s">
        <v>414</v>
      </c>
      <c r="H5798" t="s">
        <v>75</v>
      </c>
      <c r="J5798" s="20">
        <v>676</v>
      </c>
      <c r="L5798" s="7">
        <v>6929716201</v>
      </c>
      <c r="M5798" s="7">
        <v>253995298</v>
      </c>
      <c r="N5798" s="7">
        <v>139753585</v>
      </c>
      <c r="O5798" s="20" t="str">
        <f t="shared" si="182"/>
        <v/>
      </c>
    </row>
    <row r="5799" spans="1:15">
      <c r="A5799" s="20" t="str">
        <f t="shared" si="183"/>
        <v>Birta lífeyrissjóðurInnlánsleið</v>
      </c>
      <c r="B5799" s="20" t="str">
        <f>_xlfn.IFNA(INDEX(Listi!$AI:$AI,MATCH(C5799,Listi!$AJ:$AJ,0)),INDEX(Listi!T:T,MATCH(C5799,Listi!U:U,0)))</f>
        <v xml:space="preserve">Birta  </v>
      </c>
      <c r="C5799" t="s">
        <v>298</v>
      </c>
      <c r="D5799" t="s">
        <v>208</v>
      </c>
      <c r="E5799" t="s">
        <v>276</v>
      </c>
      <c r="F5799" t="s">
        <v>74</v>
      </c>
      <c r="G5799" s="8" t="s">
        <v>414</v>
      </c>
      <c r="H5799" t="s">
        <v>75</v>
      </c>
      <c r="J5799" s="20">
        <v>671</v>
      </c>
      <c r="L5799" s="7">
        <v>4108971332</v>
      </c>
      <c r="M5799" s="7">
        <v>264842424</v>
      </c>
      <c r="N5799" s="7">
        <v>174324836</v>
      </c>
      <c r="O5799" s="20" t="str">
        <f t="shared" si="182"/>
        <v/>
      </c>
    </row>
    <row r="5800" spans="1:15">
      <c r="A5800" s="20" t="str">
        <f t="shared" si="183"/>
        <v>Birta lífeyrissjóðurSamtryggingardeild</v>
      </c>
      <c r="B5800" s="20" t="str">
        <f>_xlfn.IFNA(INDEX(Listi!$AI:$AI,MATCH(C5800,Listi!$AJ:$AJ,0)),INDEX(Listi!T:T,MATCH(C5800,Listi!U:U,0)))</f>
        <v xml:space="preserve">Birta  </v>
      </c>
      <c r="C5800" t="s">
        <v>298</v>
      </c>
      <c r="D5800" t="s">
        <v>205</v>
      </c>
      <c r="E5800" t="s">
        <v>275</v>
      </c>
      <c r="F5800" s="8" t="s">
        <v>74</v>
      </c>
      <c r="G5800" s="8" t="s">
        <v>414</v>
      </c>
      <c r="H5800" t="s">
        <v>75</v>
      </c>
      <c r="J5800" s="20">
        <v>16192</v>
      </c>
      <c r="L5800" s="7">
        <v>549755105944</v>
      </c>
      <c r="M5800" s="7">
        <v>18480897961</v>
      </c>
      <c r="N5800" s="7">
        <v>14075814006</v>
      </c>
      <c r="O5800" s="20" t="str">
        <f t="shared" si="182"/>
        <v/>
      </c>
    </row>
    <row r="5801" spans="1:15">
      <c r="A5801" s="20" t="str">
        <f t="shared" si="183"/>
        <v>Birta lífeyrissjóðurSkuldabréfaleið</v>
      </c>
      <c r="B5801" s="20" t="str">
        <f>_xlfn.IFNA(INDEX(Listi!$AI:$AI,MATCH(C5801,Listi!$AJ:$AJ,0)),INDEX(Listi!T:T,MATCH(C5801,Listi!U:U,0)))</f>
        <v xml:space="preserve">Birta  </v>
      </c>
      <c r="C5801" t="s">
        <v>298</v>
      </c>
      <c r="D5801" t="s">
        <v>313</v>
      </c>
      <c r="E5801" t="s">
        <v>276</v>
      </c>
      <c r="F5801" t="s">
        <v>74</v>
      </c>
      <c r="G5801" s="8" t="s">
        <v>414</v>
      </c>
      <c r="H5801" t="s">
        <v>75</v>
      </c>
      <c r="J5801" s="20">
        <v>1082</v>
      </c>
      <c r="L5801" s="7">
        <v>8522374478</v>
      </c>
      <c r="M5801" s="7">
        <v>391005163</v>
      </c>
      <c r="N5801" s="7">
        <v>218104877</v>
      </c>
      <c r="O5801" s="20" t="str">
        <f t="shared" si="182"/>
        <v/>
      </c>
    </row>
    <row r="5802" spans="1:15">
      <c r="A5802" s="20" t="str">
        <f t="shared" si="183"/>
        <v>Birta lífeyrissjóðurTilgreind séreign</v>
      </c>
      <c r="B5802" s="20" t="str">
        <f>_xlfn.IFNA(INDEX(Listi!$AI:$AI,MATCH(C5802,Listi!$AJ:$AJ,0)),INDEX(Listi!T:T,MATCH(C5802,Listi!U:U,0)))</f>
        <v xml:space="preserve">Birta  </v>
      </c>
      <c r="C5802" t="s">
        <v>298</v>
      </c>
      <c r="D5802" t="s">
        <v>312</v>
      </c>
      <c r="E5802" t="s">
        <v>276</v>
      </c>
      <c r="F5802" s="8" t="s">
        <v>74</v>
      </c>
      <c r="G5802" s="8" t="s">
        <v>414</v>
      </c>
      <c r="H5802" t="s">
        <v>75</v>
      </c>
      <c r="J5802" s="20">
        <v>1417</v>
      </c>
      <c r="L5802" s="7">
        <v>2234420297</v>
      </c>
      <c r="M5802" s="7">
        <v>511871981</v>
      </c>
      <c r="N5802" s="7">
        <v>36000223</v>
      </c>
      <c r="O5802" s="20" t="str">
        <f t="shared" si="182"/>
        <v/>
      </c>
    </row>
    <row r="5803" spans="1:15">
      <c r="A5803" s="20" t="str">
        <f t="shared" si="183"/>
        <v>Brú Lífeyrissjóður starfsmanna sveitarfélagaA-deild</v>
      </c>
      <c r="B5803" s="20" t="str">
        <f>_xlfn.IFNA(INDEX(Listi!$AI:$AI,MATCH(C5803,Listi!$AJ:$AJ,0)),INDEX(Listi!T:T,MATCH(C5803,Listi!U:U,0)))</f>
        <v>Brú</v>
      </c>
      <c r="C5803" t="s">
        <v>217</v>
      </c>
      <c r="D5803" t="s">
        <v>257</v>
      </c>
      <c r="E5803" t="s">
        <v>275</v>
      </c>
      <c r="F5803" t="s">
        <v>74</v>
      </c>
      <c r="G5803" s="8" t="s">
        <v>414</v>
      </c>
      <c r="H5803" t="s">
        <v>75</v>
      </c>
      <c r="J5803" s="20">
        <v>15367</v>
      </c>
      <c r="L5803" s="7">
        <v>270469177889</v>
      </c>
      <c r="M5803" s="7">
        <v>13987858077</v>
      </c>
      <c r="N5803" s="7">
        <v>4793072329</v>
      </c>
      <c r="O5803" s="20" t="str">
        <f t="shared" si="182"/>
        <v/>
      </c>
    </row>
    <row r="5804" spans="1:15">
      <c r="A5804" s="20" t="str">
        <f t="shared" si="183"/>
        <v>Brú Lífeyrissjóður starfsmanna sveitarfélagaB-deild</v>
      </c>
      <c r="B5804" s="20" t="str">
        <f>_xlfn.IFNA(INDEX(Listi!$AI:$AI,MATCH(C5804,Listi!$AJ:$AJ,0)),INDEX(Listi!T:T,MATCH(C5804,Listi!U:U,0)))</f>
        <v>Brú</v>
      </c>
      <c r="C5804" t="s">
        <v>217</v>
      </c>
      <c r="D5804" t="s">
        <v>218</v>
      </c>
      <c r="E5804" t="s">
        <v>275</v>
      </c>
      <c r="F5804" s="8" t="s">
        <v>74</v>
      </c>
      <c r="G5804" s="8" t="s">
        <v>414</v>
      </c>
      <c r="H5804" t="s">
        <v>75</v>
      </c>
      <c r="J5804" s="20">
        <v>139</v>
      </c>
      <c r="L5804" s="7">
        <v>17004783831</v>
      </c>
      <c r="M5804" s="7">
        <v>119747694</v>
      </c>
      <c r="N5804" s="7">
        <v>3424817406</v>
      </c>
      <c r="O5804" s="20" t="str">
        <f t="shared" si="182"/>
        <v/>
      </c>
    </row>
    <row r="5805" spans="1:15">
      <c r="A5805" s="20" t="str">
        <f t="shared" si="183"/>
        <v>Brú Lífeyrissjóður starfsmanna sveitarfélagaV-deild</v>
      </c>
      <c r="B5805" s="20" t="str">
        <f>_xlfn.IFNA(INDEX(Listi!$AI:$AI,MATCH(C5805,Listi!$AJ:$AJ,0)),INDEX(Listi!T:T,MATCH(C5805,Listi!U:U,0)))</f>
        <v>Brú</v>
      </c>
      <c r="C5805" t="s">
        <v>217</v>
      </c>
      <c r="D5805" t="s">
        <v>219</v>
      </c>
      <c r="E5805" t="s">
        <v>275</v>
      </c>
      <c r="F5805" t="s">
        <v>74</v>
      </c>
      <c r="G5805" s="8" t="s">
        <v>414</v>
      </c>
      <c r="H5805" t="s">
        <v>75</v>
      </c>
      <c r="J5805" s="20">
        <v>5251</v>
      </c>
      <c r="L5805" s="7">
        <v>54501394986</v>
      </c>
      <c r="M5805" s="7">
        <v>4188513374</v>
      </c>
      <c r="N5805" s="7">
        <v>455519059</v>
      </c>
      <c r="O5805" s="20" t="str">
        <f t="shared" si="182"/>
        <v/>
      </c>
    </row>
    <row r="5806" spans="1:15">
      <c r="A5806" s="20" t="str">
        <f t="shared" si="183"/>
        <v>Eftirlaunasj atvinnuflugmannaSamtryggingardeild</v>
      </c>
      <c r="B5806" s="20" t="str">
        <f>_xlfn.IFNA(INDEX(Listi!$AI:$AI,MATCH(C5806,Listi!$AJ:$AJ,0)),INDEX(Listi!T:T,MATCH(C5806,Listi!U:U,0)))</f>
        <v>EFÍA</v>
      </c>
      <c r="C5806" t="s">
        <v>220</v>
      </c>
      <c r="D5806" t="s">
        <v>205</v>
      </c>
      <c r="E5806" t="s">
        <v>275</v>
      </c>
      <c r="F5806" t="s">
        <v>74</v>
      </c>
      <c r="G5806" s="8" t="s">
        <v>414</v>
      </c>
      <c r="H5806" t="s">
        <v>75</v>
      </c>
      <c r="J5806" s="20">
        <v>610</v>
      </c>
      <c r="L5806" s="7">
        <v>58542663000</v>
      </c>
      <c r="M5806" s="7">
        <v>1477262000</v>
      </c>
      <c r="N5806" s="7">
        <v>1113313000</v>
      </c>
      <c r="O5806" s="20" t="str">
        <f t="shared" si="182"/>
        <v/>
      </c>
    </row>
    <row r="5807" spans="1:15">
      <c r="A5807" s="20" t="str">
        <f t="shared" si="183"/>
        <v>Festa - lífeyrissjóðurSamtryggingardeild</v>
      </c>
      <c r="B5807" s="20" t="str">
        <f>_xlfn.IFNA(INDEX(Listi!$AI:$AI,MATCH(C5807,Listi!$AJ:$AJ,0)),INDEX(Listi!T:T,MATCH(C5807,Listi!U:U,0)))</f>
        <v xml:space="preserve">Festa </v>
      </c>
      <c r="C5807" t="s">
        <v>221</v>
      </c>
      <c r="D5807" t="s">
        <v>205</v>
      </c>
      <c r="E5807" t="s">
        <v>275</v>
      </c>
      <c r="F5807" t="s">
        <v>74</v>
      </c>
      <c r="G5807" s="8" t="s">
        <v>414</v>
      </c>
      <c r="H5807" t="s">
        <v>75</v>
      </c>
      <c r="J5807" s="20">
        <v>13930</v>
      </c>
      <c r="L5807" s="7">
        <v>246318113722</v>
      </c>
      <c r="M5807" s="7">
        <v>11138196907</v>
      </c>
      <c r="N5807" s="7">
        <v>5180938287</v>
      </c>
      <c r="O5807" s="20" t="str">
        <f t="shared" si="182"/>
        <v/>
      </c>
    </row>
    <row r="5808" spans="1:15">
      <c r="A5808" s="20" t="str">
        <f t="shared" si="183"/>
        <v>Festa - lífeyrissjóðurSparnaðarleið I</v>
      </c>
      <c r="B5808" s="20" t="str">
        <f>_xlfn.IFNA(INDEX(Listi!$AI:$AI,MATCH(C5808,Listi!$AJ:$AJ,0)),INDEX(Listi!T:T,MATCH(C5808,Listi!U:U,0)))</f>
        <v xml:space="preserve">Festa </v>
      </c>
      <c r="C5808" t="s">
        <v>221</v>
      </c>
      <c r="D5808" t="s">
        <v>464</v>
      </c>
      <c r="E5808" t="s">
        <v>276</v>
      </c>
      <c r="F5808" t="s">
        <v>74</v>
      </c>
      <c r="G5808" s="8" t="s">
        <v>414</v>
      </c>
      <c r="H5808" t="s">
        <v>75</v>
      </c>
      <c r="J5808" s="20">
        <v>128</v>
      </c>
      <c r="L5808" s="7">
        <v>75585319</v>
      </c>
      <c r="M5808" s="7">
        <v>37671409</v>
      </c>
      <c r="N5808" s="7">
        <v>2063969</v>
      </c>
      <c r="O5808" s="20" t="str">
        <f t="shared" si="182"/>
        <v/>
      </c>
    </row>
    <row r="5809" spans="1:15">
      <c r="A5809" s="20" t="str">
        <f t="shared" si="183"/>
        <v>Festa - lífeyrissjóðurSparnaðarleið II</v>
      </c>
      <c r="B5809" s="20" t="str">
        <f>_xlfn.IFNA(INDEX(Listi!$AI:$AI,MATCH(C5809,Listi!$AJ:$AJ,0)),INDEX(Listi!T:T,MATCH(C5809,Listi!U:U,0)))</f>
        <v xml:space="preserve">Festa </v>
      </c>
      <c r="C5809" t="s">
        <v>221</v>
      </c>
      <c r="D5809" t="s">
        <v>388</v>
      </c>
      <c r="E5809" t="s">
        <v>276</v>
      </c>
      <c r="F5809" t="s">
        <v>74</v>
      </c>
      <c r="G5809" s="8" t="s">
        <v>414</v>
      </c>
      <c r="H5809" t="s">
        <v>75</v>
      </c>
      <c r="J5809" s="20">
        <v>505</v>
      </c>
      <c r="L5809" s="7">
        <v>1113180693</v>
      </c>
      <c r="M5809" s="7">
        <v>134564310</v>
      </c>
      <c r="N5809" s="7">
        <v>19363084</v>
      </c>
      <c r="O5809" s="20" t="str">
        <f t="shared" si="182"/>
        <v/>
      </c>
    </row>
    <row r="5810" spans="1:15">
      <c r="A5810" s="20" t="str">
        <f t="shared" si="183"/>
        <v>Frjálsi lífeyrissjóðurinnDeild/leið I</v>
      </c>
      <c r="B5810" s="20" t="str">
        <f>_xlfn.IFNA(INDEX(Listi!$AI:$AI,MATCH(C5810,Listi!$AJ:$AJ,0)),INDEX(Listi!T:T,MATCH(C5810,Listi!U:U,0)))</f>
        <v xml:space="preserve">Frjálsi </v>
      </c>
      <c r="C5810" t="s">
        <v>222</v>
      </c>
      <c r="D5810" t="s">
        <v>223</v>
      </c>
      <c r="E5810" t="s">
        <v>276</v>
      </c>
      <c r="F5810" t="s">
        <v>74</v>
      </c>
      <c r="G5810" s="8" t="s">
        <v>414</v>
      </c>
      <c r="H5810" t="s">
        <v>75</v>
      </c>
      <c r="J5810" s="20">
        <v>13460</v>
      </c>
      <c r="L5810" s="7">
        <v>199278730000</v>
      </c>
      <c r="M5810" s="7">
        <v>10813020000</v>
      </c>
      <c r="N5810" s="7">
        <v>2178012000</v>
      </c>
      <c r="O5810" s="20" t="str">
        <f t="shared" si="182"/>
        <v/>
      </c>
    </row>
    <row r="5811" spans="1:15">
      <c r="A5811" s="20" t="str">
        <f t="shared" si="183"/>
        <v>Frjálsi lífeyrissjóðurinnDeild/leið II</v>
      </c>
      <c r="B5811" s="20" t="str">
        <f>_xlfn.IFNA(INDEX(Listi!$AI:$AI,MATCH(C5811,Listi!$AJ:$AJ,0)),INDEX(Listi!T:T,MATCH(C5811,Listi!U:U,0)))</f>
        <v xml:space="preserve">Frjálsi </v>
      </c>
      <c r="C5811" t="s">
        <v>222</v>
      </c>
      <c r="D5811" t="s">
        <v>224</v>
      </c>
      <c r="E5811" t="s">
        <v>276</v>
      </c>
      <c r="F5811" t="s">
        <v>74</v>
      </c>
      <c r="G5811" s="8" t="s">
        <v>414</v>
      </c>
      <c r="H5811" t="s">
        <v>75</v>
      </c>
      <c r="J5811" s="20">
        <v>2310</v>
      </c>
      <c r="L5811" s="7">
        <v>29681370000</v>
      </c>
      <c r="M5811" s="7">
        <v>1864883000</v>
      </c>
      <c r="N5811" s="7">
        <v>401735000</v>
      </c>
      <c r="O5811" s="20" t="str">
        <f t="shared" si="182"/>
        <v/>
      </c>
    </row>
    <row r="5812" spans="1:15">
      <c r="A5812" s="20" t="str">
        <f t="shared" si="183"/>
        <v>Frjálsi lífeyrissjóðurinnDeild/leið III</v>
      </c>
      <c r="B5812" s="20" t="str">
        <f>_xlfn.IFNA(INDEX(Listi!$AI:$AI,MATCH(C5812,Listi!$AJ:$AJ,0)),INDEX(Listi!T:T,MATCH(C5812,Listi!U:U,0)))</f>
        <v xml:space="preserve">Frjálsi </v>
      </c>
      <c r="C5812" t="s">
        <v>222</v>
      </c>
      <c r="D5812" t="s">
        <v>225</v>
      </c>
      <c r="E5812" t="s">
        <v>276</v>
      </c>
      <c r="F5812" t="s">
        <v>74</v>
      </c>
      <c r="G5812" s="8" t="s">
        <v>414</v>
      </c>
      <c r="H5812" t="s">
        <v>75</v>
      </c>
      <c r="J5812" s="20">
        <v>3140</v>
      </c>
      <c r="L5812" s="7">
        <v>43554797000</v>
      </c>
      <c r="M5812" s="7">
        <v>2564479000</v>
      </c>
      <c r="N5812" s="7">
        <v>1456678000</v>
      </c>
      <c r="O5812" s="20" t="str">
        <f t="shared" si="182"/>
        <v/>
      </c>
    </row>
    <row r="5813" spans="1:15">
      <c r="A5813" s="20" t="str">
        <f t="shared" si="183"/>
        <v>Frjálsi lífeyrissjóðurinnFrjálsi Áhætta</v>
      </c>
      <c r="B5813" s="20" t="str">
        <f>_xlfn.IFNA(INDEX(Listi!$AI:$AI,MATCH(C5813,Listi!$AJ:$AJ,0)),INDEX(Listi!T:T,MATCH(C5813,Listi!U:U,0)))</f>
        <v xml:space="preserve">Frjálsi </v>
      </c>
      <c r="C5813" t="s">
        <v>222</v>
      </c>
      <c r="D5813" t="s">
        <v>226</v>
      </c>
      <c r="E5813" t="s">
        <v>276</v>
      </c>
      <c r="F5813" s="8" t="s">
        <v>74</v>
      </c>
      <c r="G5813" s="8" t="s">
        <v>414</v>
      </c>
      <c r="H5813" t="s">
        <v>75</v>
      </c>
      <c r="J5813" s="20">
        <v>317</v>
      </c>
      <c r="L5813" s="7">
        <v>2707615000</v>
      </c>
      <c r="M5813" s="7">
        <v>335331000</v>
      </c>
      <c r="N5813" s="7">
        <v>1872000</v>
      </c>
      <c r="O5813" s="20" t="str">
        <f t="shared" si="182"/>
        <v/>
      </c>
    </row>
    <row r="5814" spans="1:15">
      <c r="A5814" s="20" t="str">
        <f t="shared" si="183"/>
        <v>Frjálsi lífeyrissjóðurinnSameiginleg deild</v>
      </c>
      <c r="B5814" s="20" t="str">
        <f>_xlfn.IFNA(INDEX(Listi!$AI:$AI,MATCH(C5814,Listi!$AJ:$AJ,0)),INDEX(Listi!T:T,MATCH(C5814,Listi!U:U,0)))</f>
        <v xml:space="preserve">Frjálsi </v>
      </c>
      <c r="C5814" t="s">
        <v>222</v>
      </c>
      <c r="D5814" t="s">
        <v>311</v>
      </c>
      <c r="E5814" t="s">
        <v>276</v>
      </c>
      <c r="F5814" s="8" t="s">
        <v>74</v>
      </c>
      <c r="G5814" s="8" t="s">
        <v>414</v>
      </c>
      <c r="H5814" t="s">
        <v>75</v>
      </c>
      <c r="J5814" s="20">
        <v>0</v>
      </c>
      <c r="L5814" s="7">
        <v>0</v>
      </c>
      <c r="M5814" s="7">
        <v>0</v>
      </c>
      <c r="N5814" s="7">
        <v>0</v>
      </c>
      <c r="O5814" s="20" t="str">
        <f t="shared" si="182"/>
        <v/>
      </c>
    </row>
    <row r="5815" spans="1:15">
      <c r="A5815" s="20" t="str">
        <f t="shared" si="183"/>
        <v>Frjálsi lífeyrissjóðurinnSamtryggingardeild</v>
      </c>
      <c r="B5815" s="20" t="str">
        <f>_xlfn.IFNA(INDEX(Listi!$AI:$AI,MATCH(C5815,Listi!$AJ:$AJ,0)),INDEX(Listi!T:T,MATCH(C5815,Listi!U:U,0)))</f>
        <v xml:space="preserve">Frjálsi </v>
      </c>
      <c r="C5815" t="s">
        <v>222</v>
      </c>
      <c r="D5815" t="s">
        <v>205</v>
      </c>
      <c r="E5815" t="s">
        <v>275</v>
      </c>
      <c r="F5815" s="8" t="s">
        <v>74</v>
      </c>
      <c r="G5815" s="8" t="s">
        <v>414</v>
      </c>
      <c r="H5815" t="s">
        <v>75</v>
      </c>
      <c r="J5815" s="20">
        <v>15269</v>
      </c>
      <c r="L5815" s="7">
        <v>127148465000</v>
      </c>
      <c r="M5815" s="7">
        <v>7524433000</v>
      </c>
      <c r="N5815" s="7">
        <v>1254273000</v>
      </c>
      <c r="O5815" s="20" t="str">
        <f t="shared" si="182"/>
        <v/>
      </c>
    </row>
    <row r="5816" spans="1:15">
      <c r="A5816" s="20" t="str">
        <f t="shared" si="183"/>
        <v>Gildi - lífeyrissjóðurFramtíðarsýn 1</v>
      </c>
      <c r="B5816" s="20" t="str">
        <f>_xlfn.IFNA(INDEX(Listi!$AI:$AI,MATCH(C5816,Listi!$AJ:$AJ,0)),INDEX(Listi!T:T,MATCH(C5816,Listi!U:U,0)))</f>
        <v xml:space="preserve">Gildi  </v>
      </c>
      <c r="C5816" t="s">
        <v>227</v>
      </c>
      <c r="D5816" t="s">
        <v>373</v>
      </c>
      <c r="E5816" t="s">
        <v>276</v>
      </c>
      <c r="F5816" s="8" t="s">
        <v>74</v>
      </c>
      <c r="G5816" s="8" t="s">
        <v>414</v>
      </c>
      <c r="H5816" t="s">
        <v>75</v>
      </c>
      <c r="J5816" s="20">
        <v>307</v>
      </c>
      <c r="L5816" s="7">
        <v>3223959491</v>
      </c>
      <c r="M5816" s="7">
        <v>185065371</v>
      </c>
      <c r="N5816" s="7">
        <v>99697779</v>
      </c>
      <c r="O5816" s="20" t="str">
        <f t="shared" si="182"/>
        <v/>
      </c>
    </row>
    <row r="5817" spans="1:15">
      <c r="A5817" s="20" t="str">
        <f t="shared" si="183"/>
        <v>Gildi - lífeyrissjóðurFramtíðarsýn 2</v>
      </c>
      <c r="B5817" s="20" t="str">
        <f>_xlfn.IFNA(INDEX(Listi!$AI:$AI,MATCH(C5817,Listi!$AJ:$AJ,0)),INDEX(Listi!T:T,MATCH(C5817,Listi!U:U,0)))</f>
        <v xml:space="preserve">Gildi  </v>
      </c>
      <c r="C5817" t="s">
        <v>227</v>
      </c>
      <c r="D5817" t="s">
        <v>374</v>
      </c>
      <c r="E5817" t="s">
        <v>276</v>
      </c>
      <c r="F5817" s="8" t="s">
        <v>74</v>
      </c>
      <c r="G5817" s="8" t="s">
        <v>414</v>
      </c>
      <c r="H5817" t="s">
        <v>75</v>
      </c>
      <c r="J5817" s="20">
        <v>686</v>
      </c>
      <c r="L5817" s="7">
        <v>3172355810</v>
      </c>
      <c r="M5817" s="7">
        <v>227598529</v>
      </c>
      <c r="N5817" s="7">
        <v>70042741</v>
      </c>
      <c r="O5817" s="20" t="str">
        <f t="shared" si="182"/>
        <v/>
      </c>
    </row>
    <row r="5818" spans="1:15">
      <c r="A5818" s="20" t="str">
        <f t="shared" si="183"/>
        <v>Gildi - lífeyrissjóðurFramtíðarsýn 3</v>
      </c>
      <c r="B5818" s="20" t="str">
        <f>_xlfn.IFNA(INDEX(Listi!$AI:$AI,MATCH(C5818,Listi!$AJ:$AJ,0)),INDEX(Listi!T:T,MATCH(C5818,Listi!U:U,0)))</f>
        <v xml:space="preserve">Gildi  </v>
      </c>
      <c r="C5818" t="s">
        <v>227</v>
      </c>
      <c r="D5818" t="s">
        <v>380</v>
      </c>
      <c r="E5818" t="s">
        <v>276</v>
      </c>
      <c r="F5818" s="8" t="s">
        <v>74</v>
      </c>
      <c r="G5818" s="8" t="s">
        <v>414</v>
      </c>
      <c r="H5818" t="s">
        <v>75</v>
      </c>
      <c r="J5818" s="20">
        <v>530</v>
      </c>
      <c r="L5818" s="7">
        <v>1220667693</v>
      </c>
      <c r="M5818" s="7">
        <v>206427664</v>
      </c>
      <c r="N5818" s="7">
        <v>61376636</v>
      </c>
      <c r="O5818" s="20" t="str">
        <f t="shared" si="182"/>
        <v/>
      </c>
    </row>
    <row r="5819" spans="1:15">
      <c r="A5819" s="20" t="str">
        <f t="shared" si="183"/>
        <v>Gildi - lífeyrissjóðurSamtryggingardeild</v>
      </c>
      <c r="B5819" s="20" t="str">
        <f>_xlfn.IFNA(INDEX(Listi!$AI:$AI,MATCH(C5819,Listi!$AJ:$AJ,0)),INDEX(Listi!T:T,MATCH(C5819,Listi!U:U,0)))</f>
        <v xml:space="preserve">Gildi  </v>
      </c>
      <c r="C5819" t="s">
        <v>227</v>
      </c>
      <c r="D5819" t="s">
        <v>205</v>
      </c>
      <c r="E5819" t="s">
        <v>275</v>
      </c>
      <c r="F5819" s="8" t="s">
        <v>74</v>
      </c>
      <c r="G5819" s="8" t="s">
        <v>414</v>
      </c>
      <c r="H5819" t="s">
        <v>75</v>
      </c>
      <c r="J5819" s="20">
        <v>34992</v>
      </c>
      <c r="L5819" s="7">
        <v>908474103084</v>
      </c>
      <c r="M5819" s="7">
        <v>33404441428</v>
      </c>
      <c r="N5819" s="7">
        <v>20772915594</v>
      </c>
      <c r="O5819" s="20" t="str">
        <f t="shared" si="182"/>
        <v/>
      </c>
    </row>
    <row r="5820" spans="1:15">
      <c r="A5820" s="20" t="str">
        <f t="shared" si="183"/>
        <v>Íslandsbanki hf.Erlend verðbréf</v>
      </c>
      <c r="B5820" s="20" t="str">
        <f>_xlfn.IFNA(INDEX(Listi!$AI:$AI,MATCH(C5820,Listi!$AJ:$AJ,0)),INDEX(Listi!T:T,MATCH(C5820,Listi!U:U,0)))</f>
        <v>Íslandsbanki</v>
      </c>
      <c r="C5820" t="s">
        <v>228</v>
      </c>
      <c r="D5820" t="s">
        <v>229</v>
      </c>
      <c r="E5820" t="s">
        <v>276</v>
      </c>
      <c r="F5820" t="s">
        <v>74</v>
      </c>
      <c r="G5820" s="8" t="s">
        <v>414</v>
      </c>
      <c r="H5820" t="s">
        <v>75</v>
      </c>
      <c r="J5820" s="20">
        <v>25</v>
      </c>
      <c r="L5820" s="7">
        <v>1602556114</v>
      </c>
      <c r="M5820" s="7">
        <v>15640340</v>
      </c>
      <c r="N5820" s="7">
        <v>15279587</v>
      </c>
      <c r="O5820" s="20" t="str">
        <f t="shared" si="182"/>
        <v/>
      </c>
    </row>
    <row r="5821" spans="1:15">
      <c r="A5821" s="20" t="str">
        <f t="shared" si="183"/>
        <v>Íslandsbanki hf.Húsnæðisleið</v>
      </c>
      <c r="B5821" s="20" t="str">
        <f>_xlfn.IFNA(INDEX(Listi!$AI:$AI,MATCH(C5821,Listi!$AJ:$AJ,0)),INDEX(Listi!T:T,MATCH(C5821,Listi!U:U,0)))</f>
        <v>Íslandsbanki</v>
      </c>
      <c r="C5821" t="s">
        <v>228</v>
      </c>
      <c r="D5821" t="s">
        <v>307</v>
      </c>
      <c r="E5821" t="s">
        <v>276</v>
      </c>
      <c r="F5821" t="s">
        <v>74</v>
      </c>
      <c r="G5821" s="8" t="s">
        <v>414</v>
      </c>
      <c r="H5821" t="s">
        <v>75</v>
      </c>
      <c r="J5821" s="20">
        <v>3282</v>
      </c>
      <c r="L5821" s="7">
        <v>2334808209</v>
      </c>
      <c r="M5821" s="7">
        <v>1128225985</v>
      </c>
      <c r="N5821" s="7">
        <v>7159457</v>
      </c>
      <c r="O5821" s="20" t="str">
        <f t="shared" si="182"/>
        <v/>
      </c>
    </row>
    <row r="5822" spans="1:15">
      <c r="A5822" s="20" t="str">
        <f t="shared" si="183"/>
        <v>Íslandsbanki hf.Lífeyrisreikningur-óverðtryggður</v>
      </c>
      <c r="B5822" s="20" t="str">
        <f>_xlfn.IFNA(INDEX(Listi!$AI:$AI,MATCH(C5822,Listi!$AJ:$AJ,0)),INDEX(Listi!T:T,MATCH(C5822,Listi!U:U,0)))</f>
        <v>Íslandsbanki</v>
      </c>
      <c r="C5822" t="s">
        <v>228</v>
      </c>
      <c r="D5822" t="s">
        <v>231</v>
      </c>
      <c r="E5822" t="s">
        <v>276</v>
      </c>
      <c r="F5822" t="s">
        <v>74</v>
      </c>
      <c r="G5822" s="8" t="s">
        <v>414</v>
      </c>
      <c r="H5822" t="s">
        <v>75</v>
      </c>
      <c r="J5822" s="20">
        <v>1012</v>
      </c>
      <c r="L5822" s="7">
        <v>2506311736</v>
      </c>
      <c r="M5822" s="7">
        <v>879015901</v>
      </c>
      <c r="N5822" s="7">
        <v>95740979</v>
      </c>
      <c r="O5822" s="20" t="str">
        <f t="shared" si="182"/>
        <v/>
      </c>
    </row>
    <row r="5823" spans="1:15">
      <c r="A5823" s="20" t="str">
        <f t="shared" si="183"/>
        <v>Íslandsbanki hf.Lífeyrisreikningur-verðtryggður</v>
      </c>
      <c r="B5823" s="20" t="str">
        <f>_xlfn.IFNA(INDEX(Listi!$AI:$AI,MATCH(C5823,Listi!$AJ:$AJ,0)),INDEX(Listi!T:T,MATCH(C5823,Listi!U:U,0)))</f>
        <v>Íslandsbanki</v>
      </c>
      <c r="C5823" t="s">
        <v>228</v>
      </c>
      <c r="D5823" t="s">
        <v>232</v>
      </c>
      <c r="E5823" t="s">
        <v>276</v>
      </c>
      <c r="F5823" t="s">
        <v>74</v>
      </c>
      <c r="G5823" s="8" t="s">
        <v>414</v>
      </c>
      <c r="H5823" t="s">
        <v>75</v>
      </c>
      <c r="J5823" s="20">
        <v>3583</v>
      </c>
      <c r="L5823" s="7">
        <v>35933944171</v>
      </c>
      <c r="M5823" s="7">
        <v>3575627585</v>
      </c>
      <c r="N5823" s="7">
        <v>973599891</v>
      </c>
      <c r="O5823" s="20" t="str">
        <f t="shared" si="182"/>
        <v/>
      </c>
    </row>
    <row r="5824" spans="1:15">
      <c r="A5824" s="20" t="str">
        <f t="shared" si="183"/>
        <v>Íslandsbanki hf.Löng ríkisskuldabréf</v>
      </c>
      <c r="B5824" s="20" t="str">
        <f>_xlfn.IFNA(INDEX(Listi!$AI:$AI,MATCH(C5824,Listi!$AJ:$AJ,0)),INDEX(Listi!T:T,MATCH(C5824,Listi!U:U,0)))</f>
        <v>Íslandsbanki</v>
      </c>
      <c r="C5824" t="s">
        <v>228</v>
      </c>
      <c r="D5824" t="s">
        <v>233</v>
      </c>
      <c r="E5824" t="s">
        <v>276</v>
      </c>
      <c r="F5824" t="s">
        <v>74</v>
      </c>
      <c r="G5824" s="8" t="s">
        <v>414</v>
      </c>
      <c r="H5824" t="s">
        <v>75</v>
      </c>
      <c r="J5824" s="20">
        <v>141</v>
      </c>
      <c r="L5824" s="7">
        <v>753232602</v>
      </c>
      <c r="M5824" s="7">
        <v>52540738</v>
      </c>
      <c r="N5824" s="7">
        <v>25520229</v>
      </c>
      <c r="O5824" s="20" t="str">
        <f t="shared" si="182"/>
        <v/>
      </c>
    </row>
    <row r="5825" spans="1:15">
      <c r="A5825" s="20" t="str">
        <f t="shared" si="183"/>
        <v>Íslandsbanki hf.Stýring A</v>
      </c>
      <c r="B5825" s="20" t="str">
        <f>_xlfn.IFNA(INDEX(Listi!$AI:$AI,MATCH(C5825,Listi!$AJ:$AJ,0)),INDEX(Listi!T:T,MATCH(C5825,Listi!U:U,0)))</f>
        <v>Íslandsbanki</v>
      </c>
      <c r="C5825" t="s">
        <v>228</v>
      </c>
      <c r="D5825" t="s">
        <v>234</v>
      </c>
      <c r="E5825" t="s">
        <v>276</v>
      </c>
      <c r="F5825" t="s">
        <v>74</v>
      </c>
      <c r="G5825" s="8" t="s">
        <v>414</v>
      </c>
      <c r="H5825" t="s">
        <v>75</v>
      </c>
      <c r="J5825" s="20">
        <v>511</v>
      </c>
      <c r="L5825" s="7">
        <v>4133723797</v>
      </c>
      <c r="M5825" s="7">
        <v>215966902</v>
      </c>
      <c r="N5825" s="7">
        <v>124877843</v>
      </c>
      <c r="O5825" s="20" t="str">
        <f t="shared" si="182"/>
        <v/>
      </c>
    </row>
    <row r="5826" spans="1:15">
      <c r="A5826" s="20" t="str">
        <f t="shared" si="183"/>
        <v>Íslandsbanki hf.Stýring B</v>
      </c>
      <c r="B5826" s="20" t="str">
        <f>_xlfn.IFNA(INDEX(Listi!$AI:$AI,MATCH(C5826,Listi!$AJ:$AJ,0)),INDEX(Listi!T:T,MATCH(C5826,Listi!U:U,0)))</f>
        <v>Íslandsbanki</v>
      </c>
      <c r="C5826" t="s">
        <v>228</v>
      </c>
      <c r="D5826" t="s">
        <v>235</v>
      </c>
      <c r="E5826" t="s">
        <v>276</v>
      </c>
      <c r="F5826" t="s">
        <v>74</v>
      </c>
      <c r="G5826" s="8" t="s">
        <v>414</v>
      </c>
      <c r="H5826" t="s">
        <v>75</v>
      </c>
      <c r="J5826" s="20">
        <v>884</v>
      </c>
      <c r="L5826" s="7">
        <v>5860247393</v>
      </c>
      <c r="M5826" s="7">
        <v>508591885</v>
      </c>
      <c r="N5826" s="7">
        <v>77897125</v>
      </c>
      <c r="O5826" s="20" t="str">
        <f t="shared" ref="O5826:O5889" si="184">IFERROR(VLOOKUP(F5826,EhLykill,3,FALSE),"")</f>
        <v/>
      </c>
    </row>
    <row r="5827" spans="1:15">
      <c r="A5827" s="20" t="str">
        <f t="shared" si="183"/>
        <v>Íslandsbanki hf.Stýring C</v>
      </c>
      <c r="B5827" s="20" t="str">
        <f>_xlfn.IFNA(INDEX(Listi!$AI:$AI,MATCH(C5827,Listi!$AJ:$AJ,0)),INDEX(Listi!T:T,MATCH(C5827,Listi!U:U,0)))</f>
        <v>Íslandsbanki</v>
      </c>
      <c r="C5827" t="s">
        <v>228</v>
      </c>
      <c r="D5827" t="s">
        <v>236</v>
      </c>
      <c r="E5827" t="s">
        <v>276</v>
      </c>
      <c r="F5827" t="s">
        <v>74</v>
      </c>
      <c r="G5827" s="8" t="s">
        <v>414</v>
      </c>
      <c r="H5827" t="s">
        <v>75</v>
      </c>
      <c r="J5827" s="20">
        <v>1472</v>
      </c>
      <c r="L5827" s="7">
        <v>8014427899</v>
      </c>
      <c r="M5827" s="7">
        <v>751053797</v>
      </c>
      <c r="N5827" s="7">
        <v>58531298</v>
      </c>
      <c r="O5827" s="20" t="str">
        <f t="shared" si="184"/>
        <v/>
      </c>
    </row>
    <row r="5828" spans="1:15">
      <c r="A5828" s="20" t="str">
        <f t="shared" si="183"/>
        <v>Íslandsbanki hf.Stýring D</v>
      </c>
      <c r="B5828" s="20" t="str">
        <f>_xlfn.IFNA(INDEX(Listi!$AI:$AI,MATCH(C5828,Listi!$AJ:$AJ,0)),INDEX(Listi!T:T,MATCH(C5828,Listi!U:U,0)))</f>
        <v>Íslandsbanki</v>
      </c>
      <c r="C5828" t="s">
        <v>228</v>
      </c>
      <c r="D5828" t="s">
        <v>237</v>
      </c>
      <c r="E5828" t="s">
        <v>276</v>
      </c>
      <c r="F5828" t="s">
        <v>74</v>
      </c>
      <c r="G5828" s="8" t="s">
        <v>414</v>
      </c>
      <c r="H5828" t="s">
        <v>75</v>
      </c>
      <c r="J5828" s="20">
        <v>3340</v>
      </c>
      <c r="L5828" s="7">
        <v>5826614423</v>
      </c>
      <c r="M5828" s="7">
        <v>1371163557</v>
      </c>
      <c r="N5828" s="7">
        <v>36861109</v>
      </c>
      <c r="O5828" s="20" t="str">
        <f t="shared" si="184"/>
        <v/>
      </c>
    </row>
    <row r="5829" spans="1:15">
      <c r="A5829" s="20" t="str">
        <f t="shared" si="183"/>
        <v>Íslandsbanki hf.Stýring E</v>
      </c>
      <c r="B5829" s="20" t="str">
        <f>_xlfn.IFNA(INDEX(Listi!$AI:$AI,MATCH(C5829,Listi!$AJ:$AJ,0)),INDEX(Listi!T:T,MATCH(C5829,Listi!U:U,0)))</f>
        <v>Íslandsbanki</v>
      </c>
      <c r="C5829" t="s">
        <v>228</v>
      </c>
      <c r="D5829" t="s">
        <v>580</v>
      </c>
      <c r="E5829" t="s">
        <v>276</v>
      </c>
      <c r="F5829" t="s">
        <v>74</v>
      </c>
      <c r="G5829" s="8" t="s">
        <v>414</v>
      </c>
      <c r="H5829" t="s">
        <v>75</v>
      </c>
      <c r="J5829" s="20">
        <v>8</v>
      </c>
      <c r="L5829" s="7">
        <v>99567247</v>
      </c>
      <c r="M5829" s="7">
        <v>7691901</v>
      </c>
      <c r="N5829" s="7">
        <v>670647</v>
      </c>
      <c r="O5829" s="20" t="str">
        <f t="shared" si="184"/>
        <v/>
      </c>
    </row>
    <row r="5830" spans="1:15">
      <c r="A5830" s="20" t="str">
        <f t="shared" ref="A5830:A5892" si="185">CONCATENATE(C5830,D5830)</f>
        <v>Íslenski lífeyrissjóðurinnLíf 1</v>
      </c>
      <c r="B5830" s="20" t="str">
        <f>_xlfn.IFNA(INDEX(Listi!$AI:$AI,MATCH(C5830,Listi!$AJ:$AJ,0)),INDEX(Listi!T:T,MATCH(C5830,Listi!U:U,0)))</f>
        <v xml:space="preserve">Íslenski  </v>
      </c>
      <c r="C5830" t="s">
        <v>238</v>
      </c>
      <c r="D5830" t="s">
        <v>239</v>
      </c>
      <c r="E5830" t="s">
        <v>276</v>
      </c>
      <c r="F5830" t="s">
        <v>74</v>
      </c>
      <c r="G5830" s="8" t="s">
        <v>414</v>
      </c>
      <c r="H5830" t="s">
        <v>75</v>
      </c>
      <c r="J5830" s="20">
        <v>10401</v>
      </c>
      <c r="L5830" s="7">
        <v>34645188332</v>
      </c>
      <c r="M5830" s="7">
        <v>5859453012</v>
      </c>
      <c r="N5830" s="7">
        <v>977930648</v>
      </c>
      <c r="O5830" s="20" t="str">
        <f t="shared" si="184"/>
        <v/>
      </c>
    </row>
    <row r="5831" spans="1:15">
      <c r="A5831" s="20" t="str">
        <f t="shared" si="185"/>
        <v>Íslenski lífeyrissjóðurinnLíf 2</v>
      </c>
      <c r="B5831" s="20" t="str">
        <f>_xlfn.IFNA(INDEX(Listi!$AI:$AI,MATCH(C5831,Listi!$AJ:$AJ,0)),INDEX(Listi!T:T,MATCH(C5831,Listi!U:U,0)))</f>
        <v xml:space="preserve">Íslenski  </v>
      </c>
      <c r="C5831" t="s">
        <v>238</v>
      </c>
      <c r="D5831" t="s">
        <v>240</v>
      </c>
      <c r="E5831" t="s">
        <v>276</v>
      </c>
      <c r="F5831" t="s">
        <v>74</v>
      </c>
      <c r="G5831" s="8" t="s">
        <v>414</v>
      </c>
      <c r="H5831" t="s">
        <v>75</v>
      </c>
      <c r="J5831" s="20">
        <v>2888</v>
      </c>
      <c r="L5831" s="7">
        <v>31029129445</v>
      </c>
      <c r="M5831" s="7">
        <v>2139527304</v>
      </c>
      <c r="N5831" s="7">
        <v>531278955</v>
      </c>
      <c r="O5831" s="20" t="str">
        <f t="shared" si="184"/>
        <v/>
      </c>
    </row>
    <row r="5832" spans="1:15">
      <c r="A5832" s="20" t="str">
        <f t="shared" si="185"/>
        <v>Íslenski lífeyrissjóðurinnLíf 3</v>
      </c>
      <c r="B5832" s="20" t="str">
        <f>_xlfn.IFNA(INDEX(Listi!$AI:$AI,MATCH(C5832,Listi!$AJ:$AJ,0)),INDEX(Listi!T:T,MATCH(C5832,Listi!U:U,0)))</f>
        <v xml:space="preserve">Íslenski  </v>
      </c>
      <c r="C5832" t="s">
        <v>238</v>
      </c>
      <c r="D5832" t="s">
        <v>241</v>
      </c>
      <c r="E5832" t="s">
        <v>276</v>
      </c>
      <c r="F5832" t="s">
        <v>74</v>
      </c>
      <c r="G5832" s="8" t="s">
        <v>414</v>
      </c>
      <c r="H5832" t="s">
        <v>75</v>
      </c>
      <c r="J5832" s="20">
        <v>2011</v>
      </c>
      <c r="L5832" s="7">
        <v>26552298455</v>
      </c>
      <c r="M5832" s="7">
        <v>1349981892</v>
      </c>
      <c r="N5832" s="7">
        <v>474868471</v>
      </c>
      <c r="O5832" s="20" t="str">
        <f t="shared" si="184"/>
        <v/>
      </c>
    </row>
    <row r="5833" spans="1:15">
      <c r="A5833" s="20" t="str">
        <f t="shared" si="185"/>
        <v>Íslenski lífeyrissjóðurinnLíf 4</v>
      </c>
      <c r="B5833" s="20" t="str">
        <f>_xlfn.IFNA(INDEX(Listi!$AI:$AI,MATCH(C5833,Listi!$AJ:$AJ,0)),INDEX(Listi!T:T,MATCH(C5833,Listi!U:U,0)))</f>
        <v xml:space="preserve">Íslenski  </v>
      </c>
      <c r="C5833" t="s">
        <v>238</v>
      </c>
      <c r="D5833" t="s">
        <v>242</v>
      </c>
      <c r="E5833" t="s">
        <v>276</v>
      </c>
      <c r="F5833" t="s">
        <v>74</v>
      </c>
      <c r="G5833" s="8" t="s">
        <v>414</v>
      </c>
      <c r="H5833" t="s">
        <v>75</v>
      </c>
      <c r="J5833" s="20">
        <v>1006</v>
      </c>
      <c r="L5833" s="7">
        <v>15323468197</v>
      </c>
      <c r="M5833" s="7">
        <v>592019313</v>
      </c>
      <c r="N5833" s="7">
        <v>649721424</v>
      </c>
      <c r="O5833" s="20" t="str">
        <f t="shared" si="184"/>
        <v/>
      </c>
    </row>
    <row r="5834" spans="1:15">
      <c r="A5834" s="20" t="str">
        <f t="shared" si="185"/>
        <v>Íslenski lífeyrissjóðurinnSamtryggingardeild</v>
      </c>
      <c r="B5834" s="20" t="str">
        <f>_xlfn.IFNA(INDEX(Listi!$AI:$AI,MATCH(C5834,Listi!$AJ:$AJ,0)),INDEX(Listi!T:T,MATCH(C5834,Listi!U:U,0)))</f>
        <v xml:space="preserve">Íslenski  </v>
      </c>
      <c r="C5834" t="s">
        <v>238</v>
      </c>
      <c r="D5834" t="s">
        <v>205</v>
      </c>
      <c r="E5834" t="s">
        <v>275</v>
      </c>
      <c r="F5834" s="8" t="s">
        <v>74</v>
      </c>
      <c r="G5834" s="8" t="s">
        <v>414</v>
      </c>
      <c r="H5834" t="s">
        <v>75</v>
      </c>
      <c r="J5834" s="20">
        <v>3979</v>
      </c>
      <c r="L5834" s="7">
        <v>32369481106</v>
      </c>
      <c r="M5834" s="7">
        <v>2513450236</v>
      </c>
      <c r="N5834" s="7">
        <v>182749847</v>
      </c>
      <c r="O5834" s="20" t="str">
        <f t="shared" si="184"/>
        <v/>
      </c>
    </row>
    <row r="5835" spans="1:15">
      <c r="A5835" s="20" t="str">
        <f t="shared" si="185"/>
        <v>Kvika banki hf.Ævileið</v>
      </c>
      <c r="B5835" s="20" t="str">
        <f>_xlfn.IFNA(INDEX(Listi!$AI:$AI,MATCH(C5835,Listi!$AJ:$AJ,0)),INDEX(Listi!T:T,MATCH(C5835,Listi!U:U,0)))</f>
        <v xml:space="preserve">Kvika banki </v>
      </c>
      <c r="C5835" t="s">
        <v>243</v>
      </c>
      <c r="D5835" t="s">
        <v>248</v>
      </c>
      <c r="E5835" t="s">
        <v>276</v>
      </c>
      <c r="F5835" s="8" t="s">
        <v>74</v>
      </c>
      <c r="G5835" s="8" t="s">
        <v>414</v>
      </c>
      <c r="H5835" t="s">
        <v>75</v>
      </c>
      <c r="J5835" s="20">
        <v>38</v>
      </c>
      <c r="L5835" s="7">
        <v>83990162</v>
      </c>
      <c r="M5835" s="7">
        <v>9152445</v>
      </c>
      <c r="N5835" s="7">
        <v>0</v>
      </c>
      <c r="O5835" s="20" t="str">
        <f t="shared" si="184"/>
        <v/>
      </c>
    </row>
    <row r="5836" spans="1:15">
      <c r="A5836" s="20" t="str">
        <f t="shared" si="185"/>
        <v>Kvika banki hf.Innlánaleið</v>
      </c>
      <c r="B5836" s="20" t="str">
        <f>_xlfn.IFNA(INDEX(Listi!$AI:$AI,MATCH(C5836,Listi!$AJ:$AJ,0)),INDEX(Listi!T:T,MATCH(C5836,Listi!U:U,0)))</f>
        <v xml:space="preserve">Kvika banki </v>
      </c>
      <c r="C5836" t="s">
        <v>243</v>
      </c>
      <c r="D5836" t="s">
        <v>230</v>
      </c>
      <c r="E5836" t="s">
        <v>276</v>
      </c>
      <c r="F5836" s="8" t="s">
        <v>74</v>
      </c>
      <c r="G5836" s="8" t="s">
        <v>414</v>
      </c>
      <c r="H5836" t="s">
        <v>75</v>
      </c>
      <c r="J5836" s="20">
        <v>1362</v>
      </c>
      <c r="L5836" s="7">
        <v>2045925829</v>
      </c>
      <c r="M5836" s="7">
        <v>336947043</v>
      </c>
      <c r="N5836" s="7">
        <v>10453565</v>
      </c>
      <c r="O5836" s="20" t="str">
        <f t="shared" si="184"/>
        <v/>
      </c>
    </row>
    <row r="5837" spans="1:15">
      <c r="A5837" s="20" t="str">
        <f t="shared" si="185"/>
        <v>Kvika banki hf.Kvika Séreignasparnaður 5</v>
      </c>
      <c r="B5837" s="20" t="str">
        <f>_xlfn.IFNA(INDEX(Listi!$AI:$AI,MATCH(C5837,Listi!$AJ:$AJ,0)),INDEX(Listi!T:T,MATCH(C5837,Listi!U:U,0)))</f>
        <v xml:space="preserve">Kvika banki </v>
      </c>
      <c r="C5837" t="s">
        <v>243</v>
      </c>
      <c r="D5837" t="s">
        <v>471</v>
      </c>
      <c r="E5837" t="s">
        <v>276</v>
      </c>
      <c r="F5837" s="8" t="s">
        <v>74</v>
      </c>
      <c r="G5837" s="8" t="s">
        <v>414</v>
      </c>
      <c r="H5837" t="s">
        <v>75</v>
      </c>
      <c r="J5837" s="20">
        <v>0</v>
      </c>
      <c r="L5837" s="7">
        <v>1146886398</v>
      </c>
      <c r="M5837" s="7">
        <v>0</v>
      </c>
      <c r="N5837" s="7">
        <v>0</v>
      </c>
      <c r="O5837" s="20" t="str">
        <f t="shared" si="184"/>
        <v/>
      </c>
    </row>
    <row r="5838" spans="1:15">
      <c r="A5838" s="20" t="str">
        <f t="shared" si="185"/>
        <v>Kvika banki hf.MP Séreign 1</v>
      </c>
      <c r="B5838" s="20" t="str">
        <f>_xlfn.IFNA(INDEX(Listi!$AI:$AI,MATCH(C5838,Listi!$AJ:$AJ,0)),INDEX(Listi!T:T,MATCH(C5838,Listi!U:U,0)))</f>
        <v xml:space="preserve">Kvika banki </v>
      </c>
      <c r="C5838" t="s">
        <v>243</v>
      </c>
      <c r="D5838" t="s">
        <v>244</v>
      </c>
      <c r="E5838" t="s">
        <v>276</v>
      </c>
      <c r="F5838" s="8" t="s">
        <v>74</v>
      </c>
      <c r="G5838" s="8" t="s">
        <v>414</v>
      </c>
      <c r="H5838" t="s">
        <v>75</v>
      </c>
      <c r="J5838" s="20">
        <v>82</v>
      </c>
      <c r="L5838" s="7">
        <v>706827763</v>
      </c>
      <c r="M5838" s="7">
        <v>48440481</v>
      </c>
      <c r="N5838" s="7">
        <v>9836508</v>
      </c>
      <c r="O5838" s="20" t="str">
        <f t="shared" si="184"/>
        <v/>
      </c>
    </row>
    <row r="5839" spans="1:15">
      <c r="A5839" s="20" t="str">
        <f t="shared" si="185"/>
        <v>Kvika banki hf.MP Séreign 2</v>
      </c>
      <c r="B5839" s="20" t="str">
        <f>_xlfn.IFNA(INDEX(Listi!$AI:$AI,MATCH(C5839,Listi!$AJ:$AJ,0)),INDEX(Listi!T:T,MATCH(C5839,Listi!U:U,0)))</f>
        <v xml:space="preserve">Kvika banki </v>
      </c>
      <c r="C5839" t="s">
        <v>243</v>
      </c>
      <c r="D5839" t="s">
        <v>245</v>
      </c>
      <c r="E5839" t="s">
        <v>276</v>
      </c>
      <c r="F5839" s="8" t="s">
        <v>74</v>
      </c>
      <c r="G5839" s="8" t="s">
        <v>414</v>
      </c>
      <c r="H5839" t="s">
        <v>75</v>
      </c>
      <c r="J5839" s="20">
        <v>65</v>
      </c>
      <c r="L5839" s="7">
        <v>853989181</v>
      </c>
      <c r="M5839" s="7">
        <v>42441382</v>
      </c>
      <c r="N5839" s="7">
        <v>14637701</v>
      </c>
      <c r="O5839" s="20" t="str">
        <f t="shared" si="184"/>
        <v/>
      </c>
    </row>
    <row r="5840" spans="1:15">
      <c r="A5840" s="20" t="str">
        <f t="shared" si="185"/>
        <v>Kvika banki hf.MP Séreign 3</v>
      </c>
      <c r="B5840" s="20" t="str">
        <f>_xlfn.IFNA(INDEX(Listi!$AI:$AI,MATCH(C5840,Listi!$AJ:$AJ,0)),INDEX(Listi!T:T,MATCH(C5840,Listi!U:U,0)))</f>
        <v xml:space="preserve">Kvika banki </v>
      </c>
      <c r="C5840" t="s">
        <v>243</v>
      </c>
      <c r="D5840" t="s">
        <v>246</v>
      </c>
      <c r="E5840" t="s">
        <v>276</v>
      </c>
      <c r="F5840" s="8" t="s">
        <v>74</v>
      </c>
      <c r="G5840" s="8" t="s">
        <v>414</v>
      </c>
      <c r="H5840" t="s">
        <v>75</v>
      </c>
      <c r="J5840" s="20">
        <v>7</v>
      </c>
      <c r="L5840" s="7">
        <v>141173858</v>
      </c>
      <c r="M5840" s="7">
        <v>3374790</v>
      </c>
      <c r="N5840" s="7">
        <v>0</v>
      </c>
      <c r="O5840" s="20" t="str">
        <f t="shared" si="184"/>
        <v/>
      </c>
    </row>
    <row r="5841" spans="1:15">
      <c r="A5841" s="20" t="str">
        <f t="shared" si="185"/>
        <v>Kvika banki hf.MP Séreign 4</v>
      </c>
      <c r="B5841" s="20" t="str">
        <f>_xlfn.IFNA(INDEX(Listi!$AI:$AI,MATCH(C5841,Listi!$AJ:$AJ,0)),INDEX(Listi!T:T,MATCH(C5841,Listi!U:U,0)))</f>
        <v xml:space="preserve">Kvika banki </v>
      </c>
      <c r="C5841" t="s">
        <v>243</v>
      </c>
      <c r="D5841" t="s">
        <v>247</v>
      </c>
      <c r="E5841" t="s">
        <v>276</v>
      </c>
      <c r="F5841" t="s">
        <v>74</v>
      </c>
      <c r="G5841" s="8" t="s">
        <v>414</v>
      </c>
      <c r="H5841" t="s">
        <v>75</v>
      </c>
      <c r="J5841" s="20">
        <v>5</v>
      </c>
      <c r="L5841" s="7">
        <v>55886684</v>
      </c>
      <c r="M5841" s="7">
        <v>2888869</v>
      </c>
      <c r="N5841" s="7">
        <v>0</v>
      </c>
      <c r="O5841" s="20" t="str">
        <f t="shared" si="184"/>
        <v/>
      </c>
    </row>
    <row r="5842" spans="1:15">
      <c r="A5842" s="20" t="str">
        <f t="shared" si="185"/>
        <v>Landsbankinn hf.Landsbankinn Erlend verðbréf</v>
      </c>
      <c r="B5842" s="20" t="str">
        <f>_xlfn.IFNA(INDEX(Listi!$AI:$AI,MATCH(C5842,Listi!$AJ:$AJ,0)),INDEX(Listi!T:T,MATCH(C5842,Listi!U:U,0)))</f>
        <v>Landsbankinn</v>
      </c>
      <c r="C5842" t="s">
        <v>249</v>
      </c>
      <c r="D5842" t="s">
        <v>385</v>
      </c>
      <c r="E5842" t="s">
        <v>276</v>
      </c>
      <c r="F5842" t="s">
        <v>74</v>
      </c>
      <c r="G5842" s="8" t="s">
        <v>414</v>
      </c>
      <c r="H5842" t="s">
        <v>75</v>
      </c>
      <c r="J5842" s="20">
        <v>165</v>
      </c>
      <c r="L5842" s="7">
        <v>3705185129</v>
      </c>
      <c r="M5842" s="7">
        <v>119989407</v>
      </c>
      <c r="N5842" s="7">
        <v>87847878</v>
      </c>
      <c r="O5842" s="20" t="str">
        <f t="shared" si="184"/>
        <v/>
      </c>
    </row>
    <row r="5843" spans="1:15">
      <c r="A5843" s="20" t="str">
        <f t="shared" si="185"/>
        <v>Landsbankinn hf.Landsbankinn Lífeyrisbók</v>
      </c>
      <c r="B5843" s="20" t="str">
        <f>_xlfn.IFNA(INDEX(Listi!$AI:$AI,MATCH(C5843,Listi!$AJ:$AJ,0)),INDEX(Listi!T:T,MATCH(C5843,Listi!U:U,0)))</f>
        <v>Landsbankinn</v>
      </c>
      <c r="C5843" t="s">
        <v>249</v>
      </c>
      <c r="D5843" t="s">
        <v>367</v>
      </c>
      <c r="E5843" t="s">
        <v>276</v>
      </c>
      <c r="F5843" t="s">
        <v>74</v>
      </c>
      <c r="G5843" s="8" t="s">
        <v>414</v>
      </c>
      <c r="H5843" t="s">
        <v>75</v>
      </c>
      <c r="J5843" s="20">
        <v>898</v>
      </c>
      <c r="L5843" s="7">
        <v>3016213427</v>
      </c>
      <c r="M5843" s="7">
        <v>440353590</v>
      </c>
      <c r="N5843" s="7">
        <v>298769900</v>
      </c>
      <c r="O5843" s="20" t="str">
        <f t="shared" si="184"/>
        <v/>
      </c>
    </row>
    <row r="5844" spans="1:15">
      <c r="A5844" s="20" t="str">
        <f t="shared" si="185"/>
        <v>Landsbankinn hf.Landsbankinn Lífeyrisbók verðtryggð</v>
      </c>
      <c r="B5844" s="20" t="str">
        <f>_xlfn.IFNA(INDEX(Listi!$AI:$AI,MATCH(C5844,Listi!$AJ:$AJ,0)),INDEX(Listi!T:T,MATCH(C5844,Listi!U:U,0)))</f>
        <v>Landsbankinn</v>
      </c>
      <c r="C5844" t="s">
        <v>249</v>
      </c>
      <c r="D5844" t="s">
        <v>598</v>
      </c>
      <c r="E5844" t="s">
        <v>276</v>
      </c>
      <c r="F5844" t="s">
        <v>74</v>
      </c>
      <c r="G5844" s="8" t="s">
        <v>414</v>
      </c>
      <c r="H5844" t="s">
        <v>75</v>
      </c>
      <c r="J5844" s="20">
        <v>12547</v>
      </c>
      <c r="L5844" s="7">
        <v>66896053137</v>
      </c>
      <c r="M5844" s="7">
        <v>6692476029</v>
      </c>
      <c r="N5844" s="7">
        <v>4680072987</v>
      </c>
      <c r="O5844" s="20" t="str">
        <f t="shared" si="184"/>
        <v/>
      </c>
    </row>
    <row r="5845" spans="1:15">
      <c r="A5845" s="20" t="str">
        <f t="shared" si="185"/>
        <v>Lífeyrissjóður bændaSamtryggingardeild</v>
      </c>
      <c r="B5845" s="20" t="str">
        <f>_xlfn.IFNA(INDEX(Listi!$AI:$AI,MATCH(C5845,Listi!$AJ:$AJ,0)),INDEX(Listi!T:T,MATCH(C5845,Listi!U:U,0)))</f>
        <v>Lífeyrissjóður bænda</v>
      </c>
      <c r="C5845" t="s">
        <v>252</v>
      </c>
      <c r="D5845" t="s">
        <v>205</v>
      </c>
      <c r="E5845" t="s">
        <v>275</v>
      </c>
      <c r="F5845" t="s">
        <v>74</v>
      </c>
      <c r="G5845" s="8" t="s">
        <v>414</v>
      </c>
      <c r="H5845" t="s">
        <v>75</v>
      </c>
      <c r="J5845" s="20">
        <v>1989</v>
      </c>
      <c r="L5845" s="7">
        <v>45108278171</v>
      </c>
      <c r="M5845" s="7">
        <v>776003397</v>
      </c>
      <c r="N5845" s="7">
        <v>1921473168</v>
      </c>
      <c r="O5845" s="20" t="str">
        <f t="shared" si="184"/>
        <v/>
      </c>
    </row>
    <row r="5846" spans="1:15">
      <c r="A5846" s="20" t="str">
        <f t="shared" si="185"/>
        <v>Lífeyrissjóður bankamannaAldursdeild</v>
      </c>
      <c r="B5846" s="20" t="str">
        <f>_xlfn.IFNA(INDEX(Listi!$AI:$AI,MATCH(C5846,Listi!$AJ:$AJ,0)),INDEX(Listi!T:T,MATCH(C5846,Listi!U:U,0)))</f>
        <v>Lífeyrissjóður bankam.</v>
      </c>
      <c r="C5846" t="s">
        <v>250</v>
      </c>
      <c r="D5846" t="s">
        <v>251</v>
      </c>
      <c r="E5846" t="s">
        <v>275</v>
      </c>
      <c r="F5846" t="s">
        <v>74</v>
      </c>
      <c r="G5846" s="8" t="s">
        <v>414</v>
      </c>
      <c r="H5846" t="s">
        <v>75</v>
      </c>
      <c r="J5846" s="20">
        <v>1665</v>
      </c>
      <c r="L5846" s="7">
        <v>61369964000</v>
      </c>
      <c r="M5846" s="7">
        <v>1996063000</v>
      </c>
      <c r="N5846" s="7">
        <v>753444000</v>
      </c>
      <c r="O5846" s="20" t="str">
        <f t="shared" si="184"/>
        <v/>
      </c>
    </row>
    <row r="5847" spans="1:15">
      <c r="A5847" s="20" t="str">
        <f t="shared" si="185"/>
        <v>Lífeyrissjóður bankamannaHlutfallsdeild</v>
      </c>
      <c r="B5847" s="20" t="str">
        <f>_xlfn.IFNA(INDEX(Listi!$AI:$AI,MATCH(C5847,Listi!$AJ:$AJ,0)),INDEX(Listi!T:T,MATCH(C5847,Listi!U:U,0)))</f>
        <v>Lífeyrissjóður bankam.</v>
      </c>
      <c r="C5847" t="s">
        <v>250</v>
      </c>
      <c r="D5847" t="s">
        <v>467</v>
      </c>
      <c r="E5847" t="s">
        <v>275</v>
      </c>
      <c r="F5847" t="s">
        <v>74</v>
      </c>
      <c r="G5847" s="8" t="s">
        <v>414</v>
      </c>
      <c r="H5847" t="s">
        <v>75</v>
      </c>
      <c r="J5847" s="20">
        <v>95</v>
      </c>
      <c r="L5847" s="7">
        <v>40286427000</v>
      </c>
      <c r="M5847" s="7">
        <v>125147000</v>
      </c>
      <c r="N5847" s="7">
        <v>2741197000</v>
      </c>
      <c r="O5847" s="20" t="str">
        <f t="shared" si="184"/>
        <v/>
      </c>
    </row>
    <row r="5848" spans="1:15">
      <c r="A5848" s="20" t="str">
        <f t="shared" si="185"/>
        <v>Lífeyrissjóður RangæingaSamtryggingardeild</v>
      </c>
      <c r="B5848" s="20" t="str">
        <f>_xlfn.IFNA(INDEX(Listi!$AI:$AI,MATCH(C5848,Listi!$AJ:$AJ,0)),INDEX(Listi!T:T,MATCH(C5848,Listi!U:U,0)))</f>
        <v>Lífeyrissjóður Rang.</v>
      </c>
      <c r="C5848" t="s">
        <v>253</v>
      </c>
      <c r="D5848" t="s">
        <v>205</v>
      </c>
      <c r="E5848" t="s">
        <v>275</v>
      </c>
      <c r="F5848" s="8" t="s">
        <v>74</v>
      </c>
      <c r="G5848" s="8" t="s">
        <v>414</v>
      </c>
      <c r="H5848" t="s">
        <v>75</v>
      </c>
      <c r="J5848" s="20">
        <v>1051</v>
      </c>
      <c r="L5848" s="7">
        <v>18949790000</v>
      </c>
      <c r="M5848" s="7">
        <v>835894000</v>
      </c>
      <c r="N5848" s="7">
        <v>386250000</v>
      </c>
      <c r="O5848" s="20" t="str">
        <f t="shared" si="184"/>
        <v/>
      </c>
    </row>
    <row r="5849" spans="1:15">
      <c r="A5849" s="20" t="str">
        <f t="shared" si="185"/>
        <v>Lífeyrissjóður starfsmanna AkureyrarbæjarSamtryggingardeild</v>
      </c>
      <c r="B5849" s="20" t="str">
        <f>_xlfn.IFNA(INDEX(Listi!$AI:$AI,MATCH(C5849,Listi!$AJ:$AJ,0)),INDEX(Listi!T:T,MATCH(C5849,Listi!U:U,0)))</f>
        <v>Lífeyrissj. starfsm. Akureyrarb.</v>
      </c>
      <c r="C5849" t="s">
        <v>274</v>
      </c>
      <c r="D5849" t="s">
        <v>205</v>
      </c>
      <c r="E5849" t="s">
        <v>275</v>
      </c>
      <c r="F5849" s="8" t="s">
        <v>74</v>
      </c>
      <c r="G5849" s="8" t="s">
        <v>414</v>
      </c>
      <c r="H5849" t="s">
        <v>75</v>
      </c>
      <c r="J5849" s="20">
        <v>44</v>
      </c>
      <c r="L5849" s="7">
        <v>14569496826</v>
      </c>
      <c r="M5849" s="7">
        <v>46271787</v>
      </c>
      <c r="N5849" s="7">
        <v>1160288032</v>
      </c>
      <c r="O5849" s="20" t="str">
        <f t="shared" si="184"/>
        <v/>
      </c>
    </row>
    <row r="5850" spans="1:15">
      <c r="A5850" s="20" t="str">
        <f t="shared" si="185"/>
        <v>Lífeyrissjóður starfsmanna Búnaðarbanka ÍslandsSamtryggingardeild</v>
      </c>
      <c r="B5850" s="20" t="str">
        <f>_xlfn.IFNA(INDEX(Listi!$AI:$AI,MATCH(C5850,Listi!$AJ:$AJ,0)),INDEX(Listi!T:T,MATCH(C5850,Listi!U:U,0)))</f>
        <v>Lífeyrissj. starfsm. Búnaðarb.Ísl.</v>
      </c>
      <c r="C5850" t="s">
        <v>254</v>
      </c>
      <c r="D5850" t="s">
        <v>205</v>
      </c>
      <c r="E5850" t="s">
        <v>275</v>
      </c>
      <c r="F5850" s="8" t="s">
        <v>74</v>
      </c>
      <c r="G5850" s="8" t="s">
        <v>414</v>
      </c>
      <c r="H5850" t="s">
        <v>75</v>
      </c>
      <c r="J5850" s="20">
        <v>8</v>
      </c>
      <c r="L5850" s="7">
        <v>27921283000</v>
      </c>
      <c r="M5850" s="7">
        <v>7378000</v>
      </c>
      <c r="N5850" s="7">
        <v>1535577000</v>
      </c>
      <c r="O5850" s="20" t="str">
        <f t="shared" si="184"/>
        <v/>
      </c>
    </row>
    <row r="5851" spans="1:15">
      <c r="A5851" s="20" t="str">
        <f t="shared" si="185"/>
        <v>Lífeyrissjóður starfsmanna ReykjavíkurborgarSamtryggingardeild</v>
      </c>
      <c r="B5851" s="20" t="str">
        <f>_xlfn.IFNA(INDEX(Listi!$AI:$AI,MATCH(C5851,Listi!$AJ:$AJ,0)),INDEX(Listi!T:T,MATCH(C5851,Listi!U:U,0)))</f>
        <v>Lífeyrissj. starfsm. Reykjav.</v>
      </c>
      <c r="C5851" t="s">
        <v>255</v>
      </c>
      <c r="D5851" t="s">
        <v>205</v>
      </c>
      <c r="E5851" t="s">
        <v>275</v>
      </c>
      <c r="F5851" s="8" t="s">
        <v>74</v>
      </c>
      <c r="G5851" s="8" t="s">
        <v>414</v>
      </c>
      <c r="H5851" t="s">
        <v>75</v>
      </c>
      <c r="J5851" s="20">
        <v>218</v>
      </c>
      <c r="L5851" s="7">
        <v>92450251598</v>
      </c>
      <c r="M5851" s="7">
        <v>217604296</v>
      </c>
      <c r="N5851" s="7">
        <v>6195210428</v>
      </c>
      <c r="O5851" s="20" t="str">
        <f t="shared" si="184"/>
        <v/>
      </c>
    </row>
    <row r="5852" spans="1:15">
      <c r="A5852" s="20" t="str">
        <f t="shared" si="185"/>
        <v>Lífeyrissjóður starfsmanna ríkisinsA-deild</v>
      </c>
      <c r="B5852" s="20" t="str">
        <f>_xlfn.IFNA(INDEX(Listi!$AI:$AI,MATCH(C5852,Listi!$AJ:$AJ,0)),INDEX(Listi!T:T,MATCH(C5852,Listi!U:U,0)))</f>
        <v>LSR</v>
      </c>
      <c r="C5852" t="s">
        <v>256</v>
      </c>
      <c r="D5852" t="s">
        <v>257</v>
      </c>
      <c r="E5852" t="s">
        <v>275</v>
      </c>
      <c r="F5852" s="8" t="s">
        <v>74</v>
      </c>
      <c r="G5852" s="8" t="s">
        <v>414</v>
      </c>
      <c r="H5852" t="s">
        <v>75</v>
      </c>
      <c r="J5852" s="20">
        <v>28661</v>
      </c>
      <c r="L5852" s="7">
        <v>1024402726080</v>
      </c>
      <c r="M5852" s="7">
        <v>38030413328</v>
      </c>
      <c r="N5852" s="7">
        <v>13011563069</v>
      </c>
      <c r="O5852" s="20" t="str">
        <f t="shared" si="184"/>
        <v/>
      </c>
    </row>
    <row r="5853" spans="1:15">
      <c r="A5853" s="20" t="str">
        <f t="shared" si="185"/>
        <v>Lífeyrissjóður starfsmanna ríkisinsB-deild</v>
      </c>
      <c r="B5853" s="20" t="str">
        <f>_xlfn.IFNA(INDEX(Listi!$AI:$AI,MATCH(C5853,Listi!$AJ:$AJ,0)),INDEX(Listi!T:T,MATCH(C5853,Listi!U:U,0)))</f>
        <v>LSR</v>
      </c>
      <c r="C5853" t="s">
        <v>256</v>
      </c>
      <c r="D5853" t="s">
        <v>218</v>
      </c>
      <c r="E5853" t="s">
        <v>275</v>
      </c>
      <c r="F5853" s="8" t="s">
        <v>74</v>
      </c>
      <c r="G5853" s="8" t="s">
        <v>414</v>
      </c>
      <c r="H5853" t="s">
        <v>75</v>
      </c>
      <c r="J5853" s="20">
        <v>1234</v>
      </c>
      <c r="L5853" s="7">
        <v>297381500048</v>
      </c>
      <c r="M5853" s="7">
        <v>1364474032</v>
      </c>
      <c r="N5853" s="7">
        <v>62409553231</v>
      </c>
      <c r="O5853" s="20" t="str">
        <f t="shared" si="184"/>
        <v/>
      </c>
    </row>
    <row r="5854" spans="1:15">
      <c r="A5854" s="20" t="str">
        <f t="shared" si="185"/>
        <v>Lífeyrissjóður starfsmanna ríkisinsLeið I</v>
      </c>
      <c r="B5854" s="20" t="str">
        <f>_xlfn.IFNA(INDEX(Listi!$AI:$AI,MATCH(C5854,Listi!$AJ:$AJ,0)),INDEX(Listi!T:T,MATCH(C5854,Listi!U:U,0)))</f>
        <v>LSR</v>
      </c>
      <c r="C5854" t="s">
        <v>256</v>
      </c>
      <c r="D5854" t="s">
        <v>258</v>
      </c>
      <c r="E5854" t="s">
        <v>276</v>
      </c>
      <c r="F5854" s="8" t="s">
        <v>74</v>
      </c>
      <c r="G5854" s="8" t="s">
        <v>414</v>
      </c>
      <c r="H5854" t="s">
        <v>75</v>
      </c>
      <c r="J5854" s="20">
        <v>970</v>
      </c>
      <c r="L5854" s="7">
        <v>11704214939</v>
      </c>
      <c r="M5854" s="7">
        <v>547428342</v>
      </c>
      <c r="N5854" s="7">
        <v>195323403</v>
      </c>
      <c r="O5854" s="20" t="str">
        <f t="shared" si="184"/>
        <v/>
      </c>
    </row>
    <row r="5855" spans="1:15">
      <c r="A5855" s="20" t="str">
        <f t="shared" si="185"/>
        <v>Lífeyrissjóður starfsmanna ríkisinsLeið II</v>
      </c>
      <c r="B5855" s="20" t="str">
        <f>_xlfn.IFNA(INDEX(Listi!$AI:$AI,MATCH(C5855,Listi!$AJ:$AJ,0)),INDEX(Listi!T:T,MATCH(C5855,Listi!U:U,0)))</f>
        <v>LSR</v>
      </c>
      <c r="C5855" t="s">
        <v>256</v>
      </c>
      <c r="D5855" t="s">
        <v>259</v>
      </c>
      <c r="E5855" t="s">
        <v>276</v>
      </c>
      <c r="F5855" t="s">
        <v>74</v>
      </c>
      <c r="G5855" s="8" t="s">
        <v>414</v>
      </c>
      <c r="H5855" t="s">
        <v>75</v>
      </c>
      <c r="J5855" s="20">
        <v>693</v>
      </c>
      <c r="L5855" s="7">
        <v>3365164594</v>
      </c>
      <c r="M5855" s="7">
        <v>379849453</v>
      </c>
      <c r="N5855" s="7">
        <v>93142056</v>
      </c>
      <c r="O5855" s="20" t="str">
        <f t="shared" si="184"/>
        <v/>
      </c>
    </row>
    <row r="5856" spans="1:15">
      <c r="A5856" s="20" t="str">
        <f t="shared" si="185"/>
        <v>Lífeyrissjóður starfsmanna ríkisinsLeið III</v>
      </c>
      <c r="B5856" s="20" t="str">
        <f>_xlfn.IFNA(INDEX(Listi!$AI:$AI,MATCH(C5856,Listi!$AJ:$AJ,0)),INDEX(Listi!T:T,MATCH(C5856,Listi!U:U,0)))</f>
        <v>LSR</v>
      </c>
      <c r="C5856" t="s">
        <v>256</v>
      </c>
      <c r="D5856" t="s">
        <v>260</v>
      </c>
      <c r="E5856" t="s">
        <v>276</v>
      </c>
      <c r="F5856" t="s">
        <v>74</v>
      </c>
      <c r="G5856" s="8" t="s">
        <v>414</v>
      </c>
      <c r="H5856" t="s">
        <v>75</v>
      </c>
      <c r="J5856" s="20">
        <v>1364</v>
      </c>
      <c r="L5856" s="7">
        <v>9959294621</v>
      </c>
      <c r="M5856" s="7">
        <v>743287481</v>
      </c>
      <c r="N5856" s="7">
        <v>349903833</v>
      </c>
      <c r="O5856" s="20" t="str">
        <f t="shared" si="184"/>
        <v/>
      </c>
    </row>
    <row r="5857" spans="1:15">
      <c r="A5857" s="20" t="str">
        <f t="shared" si="185"/>
        <v>Lífeyrissjóður Tannlæknafél ÍslDeild I/Séreign</v>
      </c>
      <c r="B5857" s="20" t="str">
        <f>_xlfn.IFNA(INDEX(Listi!$AI:$AI,MATCH(C5857,Listi!$AJ:$AJ,0)),INDEX(Listi!T:T,MATCH(C5857,Listi!U:U,0)))</f>
        <v>Lífeyrissj. Tannlækna</v>
      </c>
      <c r="C5857" t="s">
        <v>261</v>
      </c>
      <c r="D5857" t="s">
        <v>207</v>
      </c>
      <c r="E5857" t="s">
        <v>276</v>
      </c>
      <c r="F5857" t="s">
        <v>74</v>
      </c>
      <c r="G5857" s="8" t="s">
        <v>414</v>
      </c>
      <c r="H5857" t="s">
        <v>75</v>
      </c>
      <c r="J5857" s="20">
        <v>172</v>
      </c>
      <c r="L5857" s="7">
        <v>6768408488</v>
      </c>
      <c r="M5857" s="7">
        <v>272759192</v>
      </c>
      <c r="N5857" s="7">
        <v>153838058</v>
      </c>
      <c r="O5857" s="20" t="str">
        <f t="shared" si="184"/>
        <v/>
      </c>
    </row>
    <row r="5858" spans="1:15">
      <c r="A5858" s="20" t="str">
        <f t="shared" si="185"/>
        <v>Lífeyrissjóður Tannlæknafél ÍslSamtryggingardeild</v>
      </c>
      <c r="B5858" s="20" t="str">
        <f>_xlfn.IFNA(INDEX(Listi!$AI:$AI,MATCH(C5858,Listi!$AJ:$AJ,0)),INDEX(Listi!T:T,MATCH(C5858,Listi!U:U,0)))</f>
        <v>Lífeyrissj. Tannlækna</v>
      </c>
      <c r="C5858" t="s">
        <v>261</v>
      </c>
      <c r="D5858" t="s">
        <v>205</v>
      </c>
      <c r="E5858" t="s">
        <v>275</v>
      </c>
      <c r="F5858" t="s">
        <v>74</v>
      </c>
      <c r="G5858" s="8" t="s">
        <v>414</v>
      </c>
      <c r="H5858" t="s">
        <v>75</v>
      </c>
      <c r="J5858" s="20">
        <v>163</v>
      </c>
      <c r="L5858" s="7">
        <v>2241251214</v>
      </c>
      <c r="M5858" s="7">
        <v>112827287</v>
      </c>
      <c r="N5858" s="7">
        <v>17930159</v>
      </c>
      <c r="O5858" s="20" t="str">
        <f t="shared" si="184"/>
        <v/>
      </c>
    </row>
    <row r="5859" spans="1:15">
      <c r="A5859" s="20" t="str">
        <f t="shared" si="185"/>
        <v>Lífeyrissjóður verslunarmannaÆvileið 1</v>
      </c>
      <c r="B5859" s="20" t="str">
        <f>_xlfn.IFNA(INDEX(Listi!$AI:$AI,MATCH(C5859,Listi!$AJ:$AJ,0)),INDEX(Listi!T:T,MATCH(C5859,Listi!U:U,0)))</f>
        <v>Lífeyrissj. Verslunarm.</v>
      </c>
      <c r="C5859" t="s">
        <v>206</v>
      </c>
      <c r="D5859" t="s">
        <v>310</v>
      </c>
      <c r="E5859" t="s">
        <v>276</v>
      </c>
      <c r="F5859" t="s">
        <v>74</v>
      </c>
      <c r="G5859" s="8" t="s">
        <v>414</v>
      </c>
      <c r="H5859" t="s">
        <v>75</v>
      </c>
      <c r="J5859" s="20">
        <v>2020</v>
      </c>
      <c r="L5859" s="7">
        <v>2860479562</v>
      </c>
      <c r="M5859" s="7">
        <v>819651283</v>
      </c>
      <c r="N5859" s="7">
        <v>12562366</v>
      </c>
      <c r="O5859" s="20" t="str">
        <f t="shared" si="184"/>
        <v/>
      </c>
    </row>
    <row r="5860" spans="1:15">
      <c r="A5860" s="20" t="str">
        <f t="shared" si="185"/>
        <v>Lífeyrissjóður verslunarmannaÆvileið 2</v>
      </c>
      <c r="B5860" s="20" t="str">
        <f>_xlfn.IFNA(INDEX(Listi!$AI:$AI,MATCH(C5860,Listi!$AJ:$AJ,0)),INDEX(Listi!T:T,MATCH(C5860,Listi!U:U,0)))</f>
        <v>Lífeyrissj. Verslunarm.</v>
      </c>
      <c r="C5860" t="s">
        <v>206</v>
      </c>
      <c r="D5860" t="s">
        <v>309</v>
      </c>
      <c r="E5860" t="s">
        <v>276</v>
      </c>
      <c r="F5860" t="s">
        <v>74</v>
      </c>
      <c r="G5860" s="8" t="s">
        <v>414</v>
      </c>
      <c r="H5860" t="s">
        <v>75</v>
      </c>
      <c r="J5860" s="20">
        <v>1293</v>
      </c>
      <c r="L5860" s="7">
        <v>2325064159</v>
      </c>
      <c r="M5860" s="7">
        <v>465663194</v>
      </c>
      <c r="N5860" s="7">
        <v>32037995</v>
      </c>
      <c r="O5860" s="20" t="str">
        <f t="shared" si="184"/>
        <v/>
      </c>
    </row>
    <row r="5861" spans="1:15">
      <c r="A5861" s="20" t="str">
        <f t="shared" si="185"/>
        <v>Lífeyrissjóður verslunarmannaÆvileið 3</v>
      </c>
      <c r="B5861" s="20" t="str">
        <f>_xlfn.IFNA(INDEX(Listi!$AI:$AI,MATCH(C5861,Listi!$AJ:$AJ,0)),INDEX(Listi!T:T,MATCH(C5861,Listi!U:U,0)))</f>
        <v>Lífeyrissj. Verslunarm.</v>
      </c>
      <c r="C5861" t="s">
        <v>206</v>
      </c>
      <c r="D5861" t="s">
        <v>308</v>
      </c>
      <c r="E5861" t="s">
        <v>276</v>
      </c>
      <c r="F5861" t="s">
        <v>74</v>
      </c>
      <c r="G5861" s="8" t="s">
        <v>414</v>
      </c>
      <c r="H5861" t="s">
        <v>75</v>
      </c>
      <c r="J5861" s="20">
        <v>673</v>
      </c>
      <c r="L5861" s="7">
        <v>1567402319</v>
      </c>
      <c r="M5861" s="7">
        <v>325961302</v>
      </c>
      <c r="N5861" s="7">
        <v>60283998</v>
      </c>
      <c r="O5861" s="20" t="str">
        <f t="shared" si="184"/>
        <v/>
      </c>
    </row>
    <row r="5862" spans="1:15">
      <c r="A5862" s="20" t="str">
        <f t="shared" si="185"/>
        <v>Lífeyrissjóður verslunarmannaDeild I/Séreign</v>
      </c>
      <c r="B5862" s="20" t="str">
        <f>_xlfn.IFNA(INDEX(Listi!$AI:$AI,MATCH(C5862,Listi!$AJ:$AJ,0)),INDEX(Listi!T:T,MATCH(C5862,Listi!U:U,0)))</f>
        <v>Lífeyrissj. Verslunarm.</v>
      </c>
      <c r="C5862" t="s">
        <v>206</v>
      </c>
      <c r="D5862" t="s">
        <v>207</v>
      </c>
      <c r="E5862" t="s">
        <v>276</v>
      </c>
      <c r="F5862" s="8" t="s">
        <v>74</v>
      </c>
      <c r="G5862" s="8" t="s">
        <v>414</v>
      </c>
      <c r="H5862" t="s">
        <v>75</v>
      </c>
      <c r="J5862" s="20">
        <v>1236</v>
      </c>
      <c r="L5862" s="7">
        <v>19785724399</v>
      </c>
      <c r="M5862" s="7">
        <v>729937912</v>
      </c>
      <c r="N5862" s="7">
        <v>458382791</v>
      </c>
      <c r="O5862" s="20" t="str">
        <f t="shared" si="184"/>
        <v/>
      </c>
    </row>
    <row r="5863" spans="1:15">
      <c r="A5863" s="20" t="str">
        <f t="shared" si="185"/>
        <v>Lífeyrissjóður verslunarmannaSamtryggingardeild</v>
      </c>
      <c r="B5863" s="20" t="str">
        <f>_xlfn.IFNA(INDEX(Listi!$AI:$AI,MATCH(C5863,Listi!$AJ:$AJ,0)),INDEX(Listi!T:T,MATCH(C5863,Listi!U:U,0)))</f>
        <v>Lífeyrissj. Verslunarm.</v>
      </c>
      <c r="C5863" t="s">
        <v>206</v>
      </c>
      <c r="D5863" t="s">
        <v>205</v>
      </c>
      <c r="E5863" t="s">
        <v>275</v>
      </c>
      <c r="F5863" s="8" t="s">
        <v>74</v>
      </c>
      <c r="G5863" s="8" t="s">
        <v>414</v>
      </c>
      <c r="H5863" t="s">
        <v>75</v>
      </c>
      <c r="J5863" s="20">
        <v>35854</v>
      </c>
      <c r="L5863" s="7">
        <v>1174592806906</v>
      </c>
      <c r="M5863" s="7">
        <v>35794261112</v>
      </c>
      <c r="N5863" s="7">
        <v>21965137185</v>
      </c>
      <c r="O5863" s="20" t="str">
        <f t="shared" si="184"/>
        <v/>
      </c>
    </row>
    <row r="5864" spans="1:15">
      <c r="A5864" s="20" t="str">
        <f t="shared" si="185"/>
        <v>Lífeyrissjóður VestmannaeyjaSafn I</v>
      </c>
      <c r="B5864" s="20" t="str">
        <f>_xlfn.IFNA(INDEX(Listi!$AI:$AI,MATCH(C5864,Listi!$AJ:$AJ,0)),INDEX(Listi!T:T,MATCH(C5864,Listi!U:U,0)))</f>
        <v>Lífeyrissj. Vestm.</v>
      </c>
      <c r="C5864" t="s">
        <v>262</v>
      </c>
      <c r="D5864" t="s">
        <v>210</v>
      </c>
      <c r="E5864" t="s">
        <v>276</v>
      </c>
      <c r="F5864" s="8" t="s">
        <v>74</v>
      </c>
      <c r="G5864" s="8" t="s">
        <v>414</v>
      </c>
      <c r="H5864" t="s">
        <v>75</v>
      </c>
      <c r="J5864" s="20">
        <v>89</v>
      </c>
      <c r="L5864" s="7">
        <v>381311221</v>
      </c>
      <c r="M5864" s="7">
        <v>44104006</v>
      </c>
      <c r="N5864" s="7">
        <v>13592960</v>
      </c>
      <c r="O5864" s="20" t="str">
        <f t="shared" si="184"/>
        <v/>
      </c>
    </row>
    <row r="5865" spans="1:15">
      <c r="A5865" s="20" t="str">
        <f t="shared" si="185"/>
        <v>Lífeyrissjóður VestmannaeyjaSafn II</v>
      </c>
      <c r="B5865" s="20" t="str">
        <f>_xlfn.IFNA(INDEX(Listi!$AI:$AI,MATCH(C5865,Listi!$AJ:$AJ,0)),INDEX(Listi!T:T,MATCH(C5865,Listi!U:U,0)))</f>
        <v>Lífeyrissj. Vestm.</v>
      </c>
      <c r="C5865" t="s">
        <v>262</v>
      </c>
      <c r="D5865" t="s">
        <v>211</v>
      </c>
      <c r="E5865" t="s">
        <v>276</v>
      </c>
      <c r="F5865" s="8" t="s">
        <v>74</v>
      </c>
      <c r="G5865" s="8" t="s">
        <v>414</v>
      </c>
      <c r="H5865" t="s">
        <v>75</v>
      </c>
      <c r="J5865" s="20">
        <v>105</v>
      </c>
      <c r="L5865" s="7">
        <v>571440191</v>
      </c>
      <c r="M5865" s="7">
        <v>40240404</v>
      </c>
      <c r="N5865" s="7">
        <v>18659289</v>
      </c>
      <c r="O5865" s="20" t="str">
        <f t="shared" si="184"/>
        <v/>
      </c>
    </row>
    <row r="5866" spans="1:15">
      <c r="A5866" s="20" t="str">
        <f t="shared" si="185"/>
        <v>Lífeyrissjóður VestmannaeyjaSamtryggingardeild</v>
      </c>
      <c r="B5866" s="20" t="str">
        <f>_xlfn.IFNA(INDEX(Listi!$AI:$AI,MATCH(C5866,Listi!$AJ:$AJ,0)),INDEX(Listi!T:T,MATCH(C5866,Listi!U:U,0)))</f>
        <v>Lífeyrissj. Vestm.</v>
      </c>
      <c r="C5866" t="s">
        <v>262</v>
      </c>
      <c r="D5866" t="s">
        <v>205</v>
      </c>
      <c r="E5866" t="s">
        <v>275</v>
      </c>
      <c r="F5866" s="8" t="s">
        <v>74</v>
      </c>
      <c r="G5866" s="8" t="s">
        <v>414</v>
      </c>
      <c r="H5866" t="s">
        <v>75</v>
      </c>
      <c r="J5866" s="20">
        <v>1661</v>
      </c>
      <c r="L5866" s="7">
        <v>85198020532</v>
      </c>
      <c r="M5866" s="7">
        <v>1944643004</v>
      </c>
      <c r="N5866" s="7">
        <v>2198060399</v>
      </c>
      <c r="O5866" s="20" t="str">
        <f t="shared" si="184"/>
        <v/>
      </c>
    </row>
    <row r="5867" spans="1:15">
      <c r="A5867" s="20" t="str">
        <f t="shared" si="185"/>
        <v>Lífsval - lífeyrissparnaðurLífsval 1</v>
      </c>
      <c r="B5867" s="20" t="str">
        <f>_xlfn.IFNA(INDEX(Listi!$AI:$AI,MATCH(C5867,Listi!$AJ:$AJ,0)),INDEX(Listi!T:T,MATCH(C5867,Listi!U:U,0)))</f>
        <v>Lífsval</v>
      </c>
      <c r="C5867" t="s">
        <v>263</v>
      </c>
      <c r="D5867" t="s">
        <v>264</v>
      </c>
      <c r="E5867" t="s">
        <v>276</v>
      </c>
      <c r="F5867" s="8" t="s">
        <v>74</v>
      </c>
      <c r="G5867" s="8" t="s">
        <v>414</v>
      </c>
      <c r="H5867" t="s">
        <v>75</v>
      </c>
      <c r="J5867" s="20">
        <v>524</v>
      </c>
      <c r="L5867" s="7">
        <v>1792991246</v>
      </c>
      <c r="M5867" s="7">
        <v>203244065</v>
      </c>
      <c r="N5867" s="7">
        <v>81003579</v>
      </c>
      <c r="O5867" s="20" t="str">
        <f t="shared" si="184"/>
        <v/>
      </c>
    </row>
    <row r="5868" spans="1:15">
      <c r="A5868" s="20" t="str">
        <f t="shared" si="185"/>
        <v>Lífsval - lífeyrissparnaðurLífsval 2</v>
      </c>
      <c r="B5868" s="20" t="str">
        <f>_xlfn.IFNA(INDEX(Listi!$AI:$AI,MATCH(C5868,Listi!$AJ:$AJ,0)),INDEX(Listi!T:T,MATCH(C5868,Listi!U:U,0)))</f>
        <v>Lífsval</v>
      </c>
      <c r="C5868" t="s">
        <v>263</v>
      </c>
      <c r="D5868" t="s">
        <v>265</v>
      </c>
      <c r="E5868" t="s">
        <v>276</v>
      </c>
      <c r="F5868" s="8" t="s">
        <v>74</v>
      </c>
      <c r="G5868" s="8" t="s">
        <v>414</v>
      </c>
      <c r="H5868" t="s">
        <v>75</v>
      </c>
      <c r="J5868" s="20">
        <v>49</v>
      </c>
      <c r="L5868" s="7">
        <v>79660340</v>
      </c>
      <c r="M5868" s="7">
        <v>14369045</v>
      </c>
      <c r="N5868" s="7">
        <v>2695304</v>
      </c>
      <c r="O5868" s="20" t="str">
        <f t="shared" si="184"/>
        <v/>
      </c>
    </row>
    <row r="5869" spans="1:15">
      <c r="A5869" s="20" t="str">
        <f t="shared" si="185"/>
        <v>Lífsval - lífeyrissparnaðurLífsval 3</v>
      </c>
      <c r="B5869" s="20" t="str">
        <f>_xlfn.IFNA(INDEX(Listi!$AI:$AI,MATCH(C5869,Listi!$AJ:$AJ,0)),INDEX(Listi!T:T,MATCH(C5869,Listi!U:U,0)))</f>
        <v>Lífsval</v>
      </c>
      <c r="C5869" t="s">
        <v>263</v>
      </c>
      <c r="D5869" t="s">
        <v>266</v>
      </c>
      <c r="E5869" t="s">
        <v>276</v>
      </c>
      <c r="F5869" s="8" t="s">
        <v>74</v>
      </c>
      <c r="G5869" s="8" t="s">
        <v>414</v>
      </c>
      <c r="H5869" t="s">
        <v>75</v>
      </c>
      <c r="J5869" s="20">
        <v>52</v>
      </c>
      <c r="L5869" s="7">
        <v>131239774</v>
      </c>
      <c r="M5869" s="7">
        <v>16635787</v>
      </c>
      <c r="N5869" s="7">
        <v>3548138</v>
      </c>
      <c r="O5869" s="20" t="str">
        <f t="shared" si="184"/>
        <v/>
      </c>
    </row>
    <row r="5870" spans="1:15">
      <c r="A5870" s="20" t="str">
        <f t="shared" si="185"/>
        <v>Lífsval - lífeyrissparnaðurLífsval 4</v>
      </c>
      <c r="B5870" s="20" t="str">
        <f>_xlfn.IFNA(INDEX(Listi!$AI:$AI,MATCH(C5870,Listi!$AJ:$AJ,0)),INDEX(Listi!T:T,MATCH(C5870,Listi!U:U,0)))</f>
        <v>Lífsval</v>
      </c>
      <c r="C5870" t="s">
        <v>263</v>
      </c>
      <c r="D5870" t="s">
        <v>267</v>
      </c>
      <c r="E5870" t="s">
        <v>276</v>
      </c>
      <c r="F5870" s="8" t="s">
        <v>74</v>
      </c>
      <c r="G5870" s="8" t="s">
        <v>414</v>
      </c>
      <c r="H5870" t="s">
        <v>75</v>
      </c>
      <c r="J5870" s="20">
        <v>53</v>
      </c>
      <c r="L5870" s="7">
        <v>71752064</v>
      </c>
      <c r="M5870" s="7">
        <v>15238959</v>
      </c>
      <c r="N5870" s="7">
        <v>2058992</v>
      </c>
      <c r="O5870" s="20" t="str">
        <f t="shared" si="184"/>
        <v/>
      </c>
    </row>
    <row r="5871" spans="1:15">
      <c r="A5871" s="20" t="str">
        <f t="shared" si="185"/>
        <v>Lífsverk lífeyrissjóðurLífsverk I/Séreign</v>
      </c>
      <c r="B5871" s="20" t="str">
        <f>_xlfn.IFNA(INDEX(Listi!$AI:$AI,MATCH(C5871,Listi!$AJ:$AJ,0)),INDEX(Listi!T:T,MATCH(C5871,Listi!U:U,0)))</f>
        <v xml:space="preserve">Lífsverk  </v>
      </c>
      <c r="C5871" t="s">
        <v>268</v>
      </c>
      <c r="D5871" t="s">
        <v>269</v>
      </c>
      <c r="E5871" t="s">
        <v>276</v>
      </c>
      <c r="F5871" s="8" t="s">
        <v>74</v>
      </c>
      <c r="G5871" s="8" t="s">
        <v>414</v>
      </c>
      <c r="H5871" t="s">
        <v>75</v>
      </c>
      <c r="J5871" s="20">
        <v>730</v>
      </c>
      <c r="L5871" s="7">
        <v>4582957000</v>
      </c>
      <c r="M5871" s="7">
        <v>635926000</v>
      </c>
      <c r="N5871" s="7">
        <v>22708000</v>
      </c>
      <c r="O5871" s="20" t="str">
        <f t="shared" si="184"/>
        <v/>
      </c>
    </row>
    <row r="5872" spans="1:15">
      <c r="A5872" s="20" t="str">
        <f t="shared" si="185"/>
        <v>Lífsverk lífeyrissjóðurLífsverk II/Séreign</v>
      </c>
      <c r="B5872" s="20" t="str">
        <f>_xlfn.IFNA(INDEX(Listi!$AI:$AI,MATCH(C5872,Listi!$AJ:$AJ,0)),INDEX(Listi!T:T,MATCH(C5872,Listi!U:U,0)))</f>
        <v xml:space="preserve">Lífsverk  </v>
      </c>
      <c r="C5872" t="s">
        <v>268</v>
      </c>
      <c r="D5872" t="s">
        <v>270</v>
      </c>
      <c r="E5872" t="s">
        <v>276</v>
      </c>
      <c r="F5872" s="8" t="s">
        <v>74</v>
      </c>
      <c r="G5872" s="8" t="s">
        <v>414</v>
      </c>
      <c r="H5872" t="s">
        <v>75</v>
      </c>
      <c r="J5872" s="20">
        <v>2481</v>
      </c>
      <c r="L5872" s="7">
        <v>23735073000</v>
      </c>
      <c r="M5872" s="7">
        <v>2073571000</v>
      </c>
      <c r="N5872" s="7">
        <v>249365000</v>
      </c>
      <c r="O5872" s="20" t="str">
        <f t="shared" si="184"/>
        <v/>
      </c>
    </row>
    <row r="5873" spans="1:15">
      <c r="A5873" s="20" t="str">
        <f t="shared" si="185"/>
        <v>Lífsverk lífeyrissjóðurLífsverk III/Séreign</v>
      </c>
      <c r="B5873" s="20" t="str">
        <f>_xlfn.IFNA(INDEX(Listi!$AI:$AI,MATCH(C5873,Listi!$AJ:$AJ,0)),INDEX(Listi!T:T,MATCH(C5873,Listi!U:U,0)))</f>
        <v xml:space="preserve">Lífsverk  </v>
      </c>
      <c r="C5873" t="s">
        <v>268</v>
      </c>
      <c r="D5873" t="s">
        <v>271</v>
      </c>
      <c r="E5873" t="s">
        <v>276</v>
      </c>
      <c r="F5873" s="8" t="s">
        <v>74</v>
      </c>
      <c r="G5873" s="8" t="s">
        <v>414</v>
      </c>
      <c r="H5873" t="s">
        <v>75</v>
      </c>
      <c r="J5873" s="20">
        <v>142</v>
      </c>
      <c r="L5873" s="7">
        <v>653814000</v>
      </c>
      <c r="M5873" s="7">
        <v>105107000</v>
      </c>
      <c r="N5873" s="7">
        <v>2613000</v>
      </c>
      <c r="O5873" s="20" t="str">
        <f t="shared" si="184"/>
        <v/>
      </c>
    </row>
    <row r="5874" spans="1:15">
      <c r="A5874" s="20" t="str">
        <f t="shared" si="185"/>
        <v>Lífsverk lífeyrissjóðurSamtryggingardeild</v>
      </c>
      <c r="B5874" s="20" t="str">
        <f>_xlfn.IFNA(INDEX(Listi!$AI:$AI,MATCH(C5874,Listi!$AJ:$AJ,0)),INDEX(Listi!T:T,MATCH(C5874,Listi!U:U,0)))</f>
        <v xml:space="preserve">Lífsverk  </v>
      </c>
      <c r="C5874" t="s">
        <v>268</v>
      </c>
      <c r="D5874" t="s">
        <v>205</v>
      </c>
      <c r="E5874" t="s">
        <v>275</v>
      </c>
      <c r="F5874" s="8" t="s">
        <v>74</v>
      </c>
      <c r="G5874" s="8" t="s">
        <v>414</v>
      </c>
      <c r="H5874" t="s">
        <v>75</v>
      </c>
      <c r="J5874" s="20">
        <v>3123</v>
      </c>
      <c r="L5874" s="7">
        <v>120542527000</v>
      </c>
      <c r="M5874" s="7">
        <v>4397803000</v>
      </c>
      <c r="N5874" s="7">
        <v>1423151000</v>
      </c>
      <c r="O5874" s="20" t="str">
        <f t="shared" si="184"/>
        <v/>
      </c>
    </row>
    <row r="5875" spans="1:15">
      <c r="A5875" s="20" t="str">
        <f t="shared" si="185"/>
        <v>Söfnunarsjóður lífeyrisréttindaDeild I/Innlán</v>
      </c>
      <c r="B5875" s="20" t="str">
        <f>_xlfn.IFNA(INDEX(Listi!$AI:$AI,MATCH(C5875,Listi!$AJ:$AJ,0)),INDEX(Listi!T:T,MATCH(C5875,Listi!U:U,0)))</f>
        <v>Söfnunarsj.</v>
      </c>
      <c r="C5875" t="s">
        <v>272</v>
      </c>
      <c r="D5875" t="s">
        <v>273</v>
      </c>
      <c r="E5875" t="s">
        <v>276</v>
      </c>
      <c r="F5875" s="8" t="s">
        <v>74</v>
      </c>
      <c r="G5875" s="8" t="s">
        <v>414</v>
      </c>
      <c r="H5875" t="s">
        <v>75</v>
      </c>
      <c r="J5875" s="20">
        <v>326</v>
      </c>
      <c r="L5875" s="7">
        <v>2001731914</v>
      </c>
      <c r="M5875" s="7">
        <v>133561634</v>
      </c>
      <c r="N5875" s="7">
        <v>44803565</v>
      </c>
      <c r="O5875" s="20" t="str">
        <f t="shared" si="184"/>
        <v/>
      </c>
    </row>
    <row r="5876" spans="1:15">
      <c r="A5876" s="20" t="str">
        <f t="shared" si="185"/>
        <v>Söfnunarsjóður lífeyrisréttindaDeild III/Séreign</v>
      </c>
      <c r="B5876" s="20" t="str">
        <f>_xlfn.IFNA(INDEX(Listi!$AI:$AI,MATCH(C5876,Listi!$AJ:$AJ,0)),INDEX(Listi!T:T,MATCH(C5876,Listi!U:U,0)))</f>
        <v>Söfnunarsj.</v>
      </c>
      <c r="C5876" t="s">
        <v>272</v>
      </c>
      <c r="D5876" t="s">
        <v>599</v>
      </c>
      <c r="E5876" t="s">
        <v>276</v>
      </c>
      <c r="F5876" t="s">
        <v>74</v>
      </c>
      <c r="G5876" s="8" t="s">
        <v>414</v>
      </c>
      <c r="H5876" t="s">
        <v>75</v>
      </c>
      <c r="J5876" s="20">
        <v>29</v>
      </c>
      <c r="L5876" s="7">
        <v>24413085</v>
      </c>
      <c r="M5876" s="7">
        <v>24697577</v>
      </c>
      <c r="N5876" s="7">
        <v>900000</v>
      </c>
      <c r="O5876" s="20" t="str">
        <f t="shared" si="184"/>
        <v/>
      </c>
    </row>
    <row r="5877" spans="1:15">
      <c r="A5877" s="20" t="str">
        <f t="shared" si="185"/>
        <v>Söfnunarsjóður lífeyrisréttindaDeildII/Séreign</v>
      </c>
      <c r="B5877" s="20" t="str">
        <f>_xlfn.IFNA(INDEX(Listi!$AI:$AI,MATCH(C5877,Listi!$AJ:$AJ,0)),INDEX(Listi!T:T,MATCH(C5877,Listi!U:U,0)))</f>
        <v>Söfnunarsj.</v>
      </c>
      <c r="C5877" t="s">
        <v>272</v>
      </c>
      <c r="D5877" t="s">
        <v>586</v>
      </c>
      <c r="E5877" t="s">
        <v>276</v>
      </c>
      <c r="F5877" t="s">
        <v>74</v>
      </c>
      <c r="G5877" s="8" t="s">
        <v>414</v>
      </c>
      <c r="H5877" t="s">
        <v>75</v>
      </c>
      <c r="J5877" s="20">
        <v>267</v>
      </c>
      <c r="L5877" s="7">
        <v>1654616477</v>
      </c>
      <c r="M5877" s="7">
        <v>128539213</v>
      </c>
      <c r="N5877" s="7">
        <v>22846291</v>
      </c>
      <c r="O5877" s="20" t="str">
        <f t="shared" si="184"/>
        <v/>
      </c>
    </row>
    <row r="5878" spans="1:15">
      <c r="A5878" s="20" t="str">
        <f t="shared" si="185"/>
        <v>Söfnunarsjóður lífeyrisréttindaSamtryggingardeild</v>
      </c>
      <c r="B5878" s="20" t="str">
        <f>_xlfn.IFNA(INDEX(Listi!$AI:$AI,MATCH(C5878,Listi!$AJ:$AJ,0)),INDEX(Listi!T:T,MATCH(C5878,Listi!U:U,0)))</f>
        <v>Söfnunarsj.</v>
      </c>
      <c r="C5878" t="s">
        <v>272</v>
      </c>
      <c r="D5878" t="s">
        <v>205</v>
      </c>
      <c r="E5878" t="s">
        <v>275</v>
      </c>
      <c r="F5878" t="s">
        <v>74</v>
      </c>
      <c r="G5878" s="8" t="s">
        <v>414</v>
      </c>
      <c r="H5878" t="s">
        <v>75</v>
      </c>
      <c r="J5878" s="20">
        <v>5923</v>
      </c>
      <c r="L5878" s="7">
        <v>238978847889</v>
      </c>
      <c r="M5878" s="7">
        <v>4967193409</v>
      </c>
      <c r="N5878" s="7">
        <v>6076487652</v>
      </c>
      <c r="O5878" s="20" t="str">
        <f t="shared" si="184"/>
        <v/>
      </c>
    </row>
    <row r="5879" spans="1:15">
      <c r="A5879" s="20" t="str">
        <f t="shared" si="185"/>
        <v>Stapi lífeyrissjóðurSafn I</v>
      </c>
      <c r="B5879" s="20" t="str">
        <f>_xlfn.IFNA(INDEX(Listi!$AI:$AI,MATCH(C5879,Listi!$AJ:$AJ,0)),INDEX(Listi!T:T,MATCH(C5879,Listi!U:U,0)))</f>
        <v xml:space="preserve">Stapi  </v>
      </c>
      <c r="C5879" t="s">
        <v>209</v>
      </c>
      <c r="D5879" t="s">
        <v>210</v>
      </c>
      <c r="E5879" t="s">
        <v>276</v>
      </c>
      <c r="F5879" t="s">
        <v>74</v>
      </c>
      <c r="G5879" s="8" t="s">
        <v>414</v>
      </c>
      <c r="H5879" t="s">
        <v>75</v>
      </c>
      <c r="J5879" s="20">
        <v>219</v>
      </c>
      <c r="L5879" s="7">
        <v>2440828925</v>
      </c>
      <c r="M5879" s="7">
        <v>91567233</v>
      </c>
      <c r="N5879" s="7">
        <v>110755602</v>
      </c>
      <c r="O5879" s="20" t="str">
        <f t="shared" si="184"/>
        <v/>
      </c>
    </row>
    <row r="5880" spans="1:15">
      <c r="A5880" s="20" t="str">
        <f t="shared" si="185"/>
        <v>Stapi lífeyrissjóðurSafn II</v>
      </c>
      <c r="B5880" s="20" t="str">
        <f>_xlfn.IFNA(INDEX(Listi!$AI:$AI,MATCH(C5880,Listi!$AJ:$AJ,0)),INDEX(Listi!T:T,MATCH(C5880,Listi!U:U,0)))</f>
        <v xml:space="preserve">Stapi  </v>
      </c>
      <c r="C5880" t="s">
        <v>209</v>
      </c>
      <c r="D5880" t="s">
        <v>211</v>
      </c>
      <c r="E5880" t="s">
        <v>276</v>
      </c>
      <c r="F5880" t="s">
        <v>74</v>
      </c>
      <c r="G5880" s="8" t="s">
        <v>414</v>
      </c>
      <c r="H5880" t="s">
        <v>75</v>
      </c>
      <c r="J5880" s="20">
        <v>555</v>
      </c>
      <c r="L5880" s="7">
        <v>5710890273</v>
      </c>
      <c r="M5880" s="7">
        <v>262001316</v>
      </c>
      <c r="N5880" s="7">
        <v>164209410</v>
      </c>
      <c r="O5880" s="20" t="str">
        <f t="shared" si="184"/>
        <v/>
      </c>
    </row>
    <row r="5881" spans="1:15">
      <c r="A5881" s="20" t="str">
        <f t="shared" si="185"/>
        <v>Stapi lífeyrissjóðurSafn III</v>
      </c>
      <c r="B5881" s="20" t="str">
        <f>_xlfn.IFNA(INDEX(Listi!$AI:$AI,MATCH(C5881,Listi!$AJ:$AJ,0)),INDEX(Listi!T:T,MATCH(C5881,Listi!U:U,0)))</f>
        <v xml:space="preserve">Stapi  </v>
      </c>
      <c r="C5881" t="s">
        <v>209</v>
      </c>
      <c r="D5881" t="s">
        <v>212</v>
      </c>
      <c r="E5881" t="s">
        <v>276</v>
      </c>
      <c r="F5881" t="s">
        <v>74</v>
      </c>
      <c r="G5881" s="8" t="s">
        <v>414</v>
      </c>
      <c r="H5881" t="s">
        <v>75</v>
      </c>
      <c r="J5881" s="20">
        <v>47</v>
      </c>
      <c r="L5881" s="7">
        <v>268100084</v>
      </c>
      <c r="M5881" s="7">
        <v>24388890</v>
      </c>
      <c r="N5881" s="7">
        <v>9886128</v>
      </c>
      <c r="O5881" s="20" t="str">
        <f t="shared" si="184"/>
        <v/>
      </c>
    </row>
    <row r="5882" spans="1:15">
      <c r="A5882" s="20" t="str">
        <f t="shared" si="185"/>
        <v>Stapi lífeyrissjóðurTryggingardeild</v>
      </c>
      <c r="B5882" s="20" t="str">
        <f>_xlfn.IFNA(INDEX(Listi!$AI:$AI,MATCH(C5882,Listi!$AJ:$AJ,0)),INDEX(Listi!T:T,MATCH(C5882,Listi!U:U,0)))</f>
        <v xml:space="preserve">Stapi  </v>
      </c>
      <c r="C5882" t="s">
        <v>209</v>
      </c>
      <c r="D5882" t="s">
        <v>213</v>
      </c>
      <c r="E5882" t="s">
        <v>275</v>
      </c>
      <c r="F5882" s="8" t="s">
        <v>74</v>
      </c>
      <c r="G5882" s="8" t="s">
        <v>414</v>
      </c>
      <c r="H5882" t="s">
        <v>75</v>
      </c>
      <c r="J5882" s="20">
        <v>14970</v>
      </c>
      <c r="L5882" s="7">
        <v>348661724246</v>
      </c>
      <c r="M5882" s="7">
        <v>13807615154</v>
      </c>
      <c r="N5882" s="7">
        <v>7912918911</v>
      </c>
      <c r="O5882" s="20" t="str">
        <f t="shared" si="184"/>
        <v/>
      </c>
    </row>
    <row r="5883" spans="1:15">
      <c r="A5883" s="20" t="str">
        <f t="shared" si="185"/>
        <v>Stapi lífeyrissjóðurVarfærnasafnið</v>
      </c>
      <c r="B5883" s="20" t="str">
        <f>_xlfn.IFNA(INDEX(Listi!$AI:$AI,MATCH(C5883,Listi!$AJ:$AJ,0)),INDEX(Listi!T:T,MATCH(C5883,Listi!U:U,0)))</f>
        <v xml:space="preserve">Stapi  </v>
      </c>
      <c r="C5883" t="s">
        <v>209</v>
      </c>
      <c r="D5883" t="s">
        <v>392</v>
      </c>
      <c r="E5883" t="s">
        <v>276</v>
      </c>
      <c r="F5883" s="8" t="s">
        <v>74</v>
      </c>
      <c r="G5883" s="8" t="s">
        <v>414</v>
      </c>
      <c r="H5883" t="s">
        <v>75</v>
      </c>
      <c r="J5883" s="20">
        <v>396</v>
      </c>
      <c r="L5883" s="7">
        <v>471986044</v>
      </c>
      <c r="M5883" s="7">
        <v>137399159</v>
      </c>
      <c r="N5883" s="7">
        <v>6994496</v>
      </c>
      <c r="O5883" s="20" t="str">
        <f t="shared" si="184"/>
        <v/>
      </c>
    </row>
    <row r="5884" spans="1:15">
      <c r="A5884" s="20" t="str">
        <f t="shared" si="185"/>
        <v>Almenni lífeyrissjóðurinnÆvisafn I</v>
      </c>
      <c r="B5884" s="20" t="str">
        <f>_xlfn.IFNA(INDEX(Listi!$AI:$AI,MATCH(C5884,Listi!$AJ:$AJ,0)),INDEX(Listi!T:T,MATCH(C5884,Listi!U:U,0)))</f>
        <v xml:space="preserve">Almenni </v>
      </c>
      <c r="C5884" t="s">
        <v>0</v>
      </c>
      <c r="D5884" t="s">
        <v>202</v>
      </c>
      <c r="E5884" t="s">
        <v>276</v>
      </c>
      <c r="F5884" s="8" t="s">
        <v>76</v>
      </c>
      <c r="G5884" s="8" t="s">
        <v>413</v>
      </c>
      <c r="H5884" t="s">
        <v>77</v>
      </c>
      <c r="J5884" s="20">
        <v>28148</v>
      </c>
      <c r="L5884" s="7">
        <v>43068273823</v>
      </c>
      <c r="M5884" s="7">
        <v>4413720640</v>
      </c>
      <c r="N5884" s="7">
        <v>641257097</v>
      </c>
      <c r="O5884" s="20" t="str">
        <f t="shared" si="184"/>
        <v/>
      </c>
    </row>
    <row r="5885" spans="1:15">
      <c r="A5885" s="20" t="str">
        <f t="shared" si="185"/>
        <v>Almenni lífeyrissjóðurinnÆvisafn II</v>
      </c>
      <c r="B5885" s="20" t="str">
        <f>_xlfn.IFNA(INDEX(Listi!$AI:$AI,MATCH(C5885,Listi!$AJ:$AJ,0)),INDEX(Listi!T:T,MATCH(C5885,Listi!U:U,0)))</f>
        <v xml:space="preserve">Almenni </v>
      </c>
      <c r="C5885" t="s">
        <v>0</v>
      </c>
      <c r="D5885" t="s">
        <v>203</v>
      </c>
      <c r="E5885" t="s">
        <v>276</v>
      </c>
      <c r="F5885" s="8" t="s">
        <v>76</v>
      </c>
      <c r="G5885" s="8" t="s">
        <v>413</v>
      </c>
      <c r="H5885" t="s">
        <v>77</v>
      </c>
      <c r="J5885" s="20">
        <v>17284</v>
      </c>
      <c r="L5885" s="7">
        <v>86460235807</v>
      </c>
      <c r="M5885" s="7">
        <v>3970537445</v>
      </c>
      <c r="N5885" s="7">
        <v>1539034493</v>
      </c>
      <c r="O5885" s="20" t="str">
        <f t="shared" si="184"/>
        <v/>
      </c>
    </row>
    <row r="5886" spans="1:15">
      <c r="A5886" s="20" t="str">
        <f t="shared" si="185"/>
        <v>Almenni lífeyrissjóðurinnÆvisafn III</v>
      </c>
      <c r="B5886" s="20" t="str">
        <f>_xlfn.IFNA(INDEX(Listi!$AI:$AI,MATCH(C5886,Listi!$AJ:$AJ,0)),INDEX(Listi!T:T,MATCH(C5886,Listi!U:U,0)))</f>
        <v xml:space="preserve">Almenni </v>
      </c>
      <c r="C5886" t="s">
        <v>0</v>
      </c>
      <c r="D5886" t="s">
        <v>204</v>
      </c>
      <c r="E5886" t="s">
        <v>276</v>
      </c>
      <c r="F5886" s="8" t="s">
        <v>76</v>
      </c>
      <c r="G5886" s="8" t="s">
        <v>413</v>
      </c>
      <c r="H5886" t="s">
        <v>77</v>
      </c>
      <c r="J5886" s="20">
        <v>5776</v>
      </c>
      <c r="L5886" s="7">
        <v>33890180699</v>
      </c>
      <c r="M5886" s="7">
        <v>1571509194</v>
      </c>
      <c r="N5886" s="7">
        <v>920421683</v>
      </c>
      <c r="O5886" s="20" t="str">
        <f t="shared" si="184"/>
        <v/>
      </c>
    </row>
    <row r="5887" spans="1:15">
      <c r="A5887" s="20" t="str">
        <f t="shared" si="185"/>
        <v>Almenni lífeyrissjóðurinnHúsnæðissafn</v>
      </c>
      <c r="B5887" s="20" t="str">
        <f>_xlfn.IFNA(INDEX(Listi!$AI:$AI,MATCH(C5887,Listi!$AJ:$AJ,0)),INDEX(Listi!T:T,MATCH(C5887,Listi!U:U,0)))</f>
        <v xml:space="preserve">Almenni </v>
      </c>
      <c r="C5887" t="s">
        <v>0</v>
      </c>
      <c r="D5887" t="s">
        <v>315</v>
      </c>
      <c r="E5887" t="s">
        <v>276</v>
      </c>
      <c r="F5887" s="8" t="s">
        <v>76</v>
      </c>
      <c r="G5887" s="8" t="s">
        <v>413</v>
      </c>
      <c r="H5887" t="s">
        <v>77</v>
      </c>
      <c r="J5887" s="20">
        <v>439</v>
      </c>
      <c r="L5887" s="7">
        <v>487895879</v>
      </c>
      <c r="M5887" s="7">
        <v>166428361</v>
      </c>
      <c r="N5887" s="7">
        <v>18080096</v>
      </c>
      <c r="O5887" s="20" t="str">
        <f t="shared" si="184"/>
        <v/>
      </c>
    </row>
    <row r="5888" spans="1:15">
      <c r="A5888" s="20" t="str">
        <f t="shared" si="185"/>
        <v>Almenni lífeyrissjóðurinnInnlánssafn</v>
      </c>
      <c r="B5888" s="20" t="str">
        <f>_xlfn.IFNA(INDEX(Listi!$AI:$AI,MATCH(C5888,Listi!$AJ:$AJ,0)),INDEX(Listi!T:T,MATCH(C5888,Listi!U:U,0)))</f>
        <v xml:space="preserve">Almenni </v>
      </c>
      <c r="C5888" t="s">
        <v>0</v>
      </c>
      <c r="D5888" t="s">
        <v>1</v>
      </c>
      <c r="E5888" t="s">
        <v>276</v>
      </c>
      <c r="F5888" s="8" t="s">
        <v>76</v>
      </c>
      <c r="G5888" s="8" t="s">
        <v>413</v>
      </c>
      <c r="H5888" t="s">
        <v>77</v>
      </c>
      <c r="J5888" s="20">
        <v>16583</v>
      </c>
      <c r="L5888" s="7">
        <v>26587944379</v>
      </c>
      <c r="M5888" s="7">
        <v>1016779991</v>
      </c>
      <c r="N5888" s="7">
        <v>1031869724</v>
      </c>
      <c r="O5888" s="20" t="str">
        <f t="shared" si="184"/>
        <v/>
      </c>
    </row>
    <row r="5889" spans="1:15">
      <c r="A5889" s="20" t="str">
        <f t="shared" si="185"/>
        <v>Almenni lífeyrissjóðurinnRíkissafn langt</v>
      </c>
      <c r="B5889" s="20" t="str">
        <f>_xlfn.IFNA(INDEX(Listi!$AI:$AI,MATCH(C5889,Listi!$AJ:$AJ,0)),INDEX(Listi!T:T,MATCH(C5889,Listi!U:U,0)))</f>
        <v xml:space="preserve">Almenni </v>
      </c>
      <c r="C5889" t="s">
        <v>0</v>
      </c>
      <c r="D5889" t="s">
        <v>199</v>
      </c>
      <c r="E5889" t="s">
        <v>276</v>
      </c>
      <c r="F5889" t="s">
        <v>76</v>
      </c>
      <c r="G5889" s="8" t="s">
        <v>413</v>
      </c>
      <c r="H5889" t="s">
        <v>77</v>
      </c>
      <c r="J5889" s="20">
        <v>207</v>
      </c>
      <c r="L5889" s="7">
        <v>1193680171</v>
      </c>
      <c r="M5889" s="7">
        <v>61272573</v>
      </c>
      <c r="N5889" s="7">
        <v>40105929</v>
      </c>
      <c r="O5889" s="20" t="str">
        <f t="shared" si="184"/>
        <v/>
      </c>
    </row>
    <row r="5890" spans="1:15">
      <c r="A5890" s="20" t="str">
        <f t="shared" si="185"/>
        <v>Almenni lífeyrissjóðurinnRíkissafn stutt</v>
      </c>
      <c r="B5890" s="20" t="str">
        <f>_xlfn.IFNA(INDEX(Listi!$AI:$AI,MATCH(C5890,Listi!$AJ:$AJ,0)),INDEX(Listi!T:T,MATCH(C5890,Listi!U:U,0)))</f>
        <v xml:space="preserve">Almenni </v>
      </c>
      <c r="C5890" t="s">
        <v>0</v>
      </c>
      <c r="D5890" t="s">
        <v>200</v>
      </c>
      <c r="E5890" t="s">
        <v>276</v>
      </c>
      <c r="F5890" t="s">
        <v>76</v>
      </c>
      <c r="G5890" s="8" t="s">
        <v>413</v>
      </c>
      <c r="H5890" t="s">
        <v>77</v>
      </c>
      <c r="J5890" s="20">
        <v>69</v>
      </c>
      <c r="L5890" s="7">
        <v>541893627</v>
      </c>
      <c r="M5890" s="7">
        <v>20423158</v>
      </c>
      <c r="N5890" s="7">
        <v>14899899</v>
      </c>
      <c r="O5890" s="20" t="str">
        <f t="shared" ref="O5890:O5953" si="186">IFERROR(VLOOKUP(F5890,EhLykill,3,FALSE),"")</f>
        <v/>
      </c>
    </row>
    <row r="5891" spans="1:15">
      <c r="A5891" s="20" t="str">
        <f t="shared" si="185"/>
        <v>Almenni lífeyrissjóðurinnTryggingadeild</v>
      </c>
      <c r="B5891" s="20" t="str">
        <f>_xlfn.IFNA(INDEX(Listi!$AI:$AI,MATCH(C5891,Listi!$AJ:$AJ,0)),INDEX(Listi!T:T,MATCH(C5891,Listi!U:U,0)))</f>
        <v xml:space="preserve">Almenni </v>
      </c>
      <c r="C5891" t="s">
        <v>0</v>
      </c>
      <c r="D5891" t="s">
        <v>201</v>
      </c>
      <c r="E5891" t="s">
        <v>275</v>
      </c>
      <c r="F5891" t="s">
        <v>76</v>
      </c>
      <c r="G5891" s="8" t="s">
        <v>413</v>
      </c>
      <c r="H5891" t="s">
        <v>77</v>
      </c>
      <c r="J5891" s="20">
        <v>35209</v>
      </c>
      <c r="L5891" s="7">
        <v>174784296254</v>
      </c>
      <c r="M5891" s="7">
        <v>7497244534</v>
      </c>
      <c r="N5891" s="7">
        <v>3057046932</v>
      </c>
      <c r="O5891" s="20" t="str">
        <f t="shared" si="186"/>
        <v/>
      </c>
    </row>
    <row r="5892" spans="1:15">
      <c r="A5892" s="20" t="str">
        <f t="shared" si="185"/>
        <v>Arion banki hf.Erlend hlutabréf</v>
      </c>
      <c r="B5892" s="20" t="str">
        <f>_xlfn.IFNA(INDEX(Listi!$AI:$AI,MATCH(C5892,Listi!$AJ:$AJ,0)),INDEX(Listi!T:T,MATCH(C5892,Listi!U:U,0)))</f>
        <v xml:space="preserve">Arion banki </v>
      </c>
      <c r="C5892" t="s">
        <v>214</v>
      </c>
      <c r="D5892" t="s">
        <v>215</v>
      </c>
      <c r="E5892" t="s">
        <v>276</v>
      </c>
      <c r="F5892" t="s">
        <v>76</v>
      </c>
      <c r="G5892" s="8" t="s">
        <v>413</v>
      </c>
      <c r="H5892" t="s">
        <v>77</v>
      </c>
      <c r="J5892" s="20">
        <v>533</v>
      </c>
      <c r="L5892" s="7">
        <v>1149685000</v>
      </c>
      <c r="M5892" s="7">
        <v>49095000</v>
      </c>
      <c r="N5892" s="7">
        <v>10876000</v>
      </c>
      <c r="O5892" s="20" t="str">
        <f t="shared" si="186"/>
        <v/>
      </c>
    </row>
    <row r="5893" spans="1:15">
      <c r="A5893" s="20" t="str">
        <f t="shared" ref="A5893:A5955" si="187">CONCATENATE(C5893,D5893)</f>
        <v>Arion banki hf.Innlend skuldabréf</v>
      </c>
      <c r="B5893" s="20" t="str">
        <f>_xlfn.IFNA(INDEX(Listi!$AI:$AI,MATCH(C5893,Listi!$AJ:$AJ,0)),INDEX(Listi!T:T,MATCH(C5893,Listi!U:U,0)))</f>
        <v xml:space="preserve">Arion banki </v>
      </c>
      <c r="C5893" t="s">
        <v>214</v>
      </c>
      <c r="D5893" t="s">
        <v>216</v>
      </c>
      <c r="E5893" t="s">
        <v>276</v>
      </c>
      <c r="F5893" t="s">
        <v>76</v>
      </c>
      <c r="G5893" s="8" t="s">
        <v>413</v>
      </c>
      <c r="H5893" t="s">
        <v>77</v>
      </c>
      <c r="J5893" s="20">
        <v>3148</v>
      </c>
      <c r="L5893" s="7">
        <v>4446434000</v>
      </c>
      <c r="M5893" s="7">
        <v>344234000</v>
      </c>
      <c r="N5893" s="7">
        <v>44793000</v>
      </c>
      <c r="O5893" s="20" t="str">
        <f t="shared" si="186"/>
        <v/>
      </c>
    </row>
    <row r="5894" spans="1:15">
      <c r="A5894" s="20" t="str">
        <f t="shared" si="187"/>
        <v>Arion banki hf.Lífeyrisauki L1</v>
      </c>
      <c r="B5894" s="20" t="str">
        <f>_xlfn.IFNA(INDEX(Listi!$AI:$AI,MATCH(C5894,Listi!$AJ:$AJ,0)),INDEX(Listi!T:T,MATCH(C5894,Listi!U:U,0)))</f>
        <v xml:space="preserve">Arion banki </v>
      </c>
      <c r="C5894" t="s">
        <v>214</v>
      </c>
      <c r="D5894" t="s">
        <v>377</v>
      </c>
      <c r="E5894" t="s">
        <v>276</v>
      </c>
      <c r="F5894" t="s">
        <v>76</v>
      </c>
      <c r="G5894" s="8" t="s">
        <v>413</v>
      </c>
      <c r="H5894" t="s">
        <v>77</v>
      </c>
      <c r="J5894" s="20">
        <v>15820</v>
      </c>
      <c r="L5894" s="7">
        <v>5887942000</v>
      </c>
      <c r="M5894" s="7">
        <v>1011885000</v>
      </c>
      <c r="N5894" s="7">
        <v>34615000</v>
      </c>
      <c r="O5894" s="20" t="str">
        <f t="shared" si="186"/>
        <v/>
      </c>
    </row>
    <row r="5895" spans="1:15">
      <c r="A5895" s="20" t="str">
        <f t="shared" si="187"/>
        <v>Arion banki hf.Lífeyrisauki L2</v>
      </c>
      <c r="B5895" s="20" t="str">
        <f>_xlfn.IFNA(INDEX(Listi!$AI:$AI,MATCH(C5895,Listi!$AJ:$AJ,0)),INDEX(Listi!T:T,MATCH(C5895,Listi!U:U,0)))</f>
        <v xml:space="preserve">Arion banki </v>
      </c>
      <c r="C5895" t="s">
        <v>214</v>
      </c>
      <c r="D5895" t="s">
        <v>372</v>
      </c>
      <c r="E5895" t="s">
        <v>276</v>
      </c>
      <c r="F5895" t="s">
        <v>76</v>
      </c>
      <c r="G5895" s="8" t="s">
        <v>413</v>
      </c>
      <c r="H5895" t="s">
        <v>77</v>
      </c>
      <c r="J5895" s="20">
        <v>21299</v>
      </c>
      <c r="L5895" s="7">
        <v>21366380000</v>
      </c>
      <c r="M5895" s="7">
        <v>1613513000</v>
      </c>
      <c r="N5895" s="7">
        <v>92085000</v>
      </c>
      <c r="O5895" s="20" t="str">
        <f t="shared" si="186"/>
        <v/>
      </c>
    </row>
    <row r="5896" spans="1:15">
      <c r="A5896" s="20" t="str">
        <f t="shared" si="187"/>
        <v>Arion banki hf.Lífeyrisauki L3</v>
      </c>
      <c r="B5896" s="20" t="str">
        <f>_xlfn.IFNA(INDEX(Listi!$AI:$AI,MATCH(C5896,Listi!$AJ:$AJ,0)),INDEX(Listi!T:T,MATCH(C5896,Listi!U:U,0)))</f>
        <v xml:space="preserve">Arion banki </v>
      </c>
      <c r="C5896" t="s">
        <v>214</v>
      </c>
      <c r="D5896" t="s">
        <v>371</v>
      </c>
      <c r="E5896" t="s">
        <v>276</v>
      </c>
      <c r="F5896" t="s">
        <v>76</v>
      </c>
      <c r="G5896" s="8" t="s">
        <v>413</v>
      </c>
      <c r="H5896" t="s">
        <v>77</v>
      </c>
      <c r="J5896" s="20">
        <v>16228</v>
      </c>
      <c r="L5896" s="7">
        <v>29714848000</v>
      </c>
      <c r="M5896" s="7">
        <v>2122481000</v>
      </c>
      <c r="N5896" s="7">
        <v>129566000</v>
      </c>
      <c r="O5896" s="20" t="str">
        <f t="shared" si="186"/>
        <v/>
      </c>
    </row>
    <row r="5897" spans="1:15">
      <c r="A5897" s="20" t="str">
        <f t="shared" si="187"/>
        <v>Arion banki hf.Lífeyrisauki L4</v>
      </c>
      <c r="B5897" s="20" t="str">
        <f>_xlfn.IFNA(INDEX(Listi!$AI:$AI,MATCH(C5897,Listi!$AJ:$AJ,0)),INDEX(Listi!T:T,MATCH(C5897,Listi!U:U,0)))</f>
        <v xml:space="preserve">Arion banki </v>
      </c>
      <c r="C5897" t="s">
        <v>214</v>
      </c>
      <c r="D5897" t="s">
        <v>587</v>
      </c>
      <c r="E5897" t="s">
        <v>276</v>
      </c>
      <c r="F5897" t="s">
        <v>76</v>
      </c>
      <c r="G5897" s="8" t="s">
        <v>413</v>
      </c>
      <c r="H5897" t="s">
        <v>77</v>
      </c>
      <c r="J5897" s="20">
        <v>9407</v>
      </c>
      <c r="L5897" s="7">
        <v>19306242000</v>
      </c>
      <c r="M5897" s="7">
        <v>1346647000</v>
      </c>
      <c r="N5897" s="7">
        <v>388052000</v>
      </c>
      <c r="O5897" s="20" t="str">
        <f t="shared" si="186"/>
        <v/>
      </c>
    </row>
    <row r="5898" spans="1:15">
      <c r="A5898" s="20" t="str">
        <f t="shared" si="187"/>
        <v>Arion banki hf.Lífeyrisauki L5</v>
      </c>
      <c r="B5898" s="20" t="str">
        <f>_xlfn.IFNA(INDEX(Listi!$AI:$AI,MATCH(C5898,Listi!$AJ:$AJ,0)),INDEX(Listi!T:T,MATCH(C5898,Listi!U:U,0)))</f>
        <v xml:space="preserve">Arion banki </v>
      </c>
      <c r="C5898" t="s">
        <v>214</v>
      </c>
      <c r="D5898" t="s">
        <v>369</v>
      </c>
      <c r="E5898" t="s">
        <v>276</v>
      </c>
      <c r="F5898" t="s">
        <v>76</v>
      </c>
      <c r="G5898" s="8" t="s">
        <v>413</v>
      </c>
      <c r="H5898" t="s">
        <v>77</v>
      </c>
      <c r="J5898" s="20">
        <v>33103</v>
      </c>
      <c r="L5898" s="7">
        <v>44858554000</v>
      </c>
      <c r="M5898" s="7">
        <v>4018833000</v>
      </c>
      <c r="N5898" s="7">
        <v>933672000</v>
      </c>
      <c r="O5898" s="20" t="str">
        <f t="shared" si="186"/>
        <v/>
      </c>
    </row>
    <row r="5899" spans="1:15">
      <c r="A5899" s="20" t="str">
        <f t="shared" si="187"/>
        <v>Birta lífeyrissjóðurBlönduð leið</v>
      </c>
      <c r="B5899" s="20" t="str">
        <f>_xlfn.IFNA(INDEX(Listi!$AI:$AI,MATCH(C5899,Listi!$AJ:$AJ,0)),INDEX(Listi!T:T,MATCH(C5899,Listi!U:U,0)))</f>
        <v xml:space="preserve">Birta  </v>
      </c>
      <c r="C5899" t="s">
        <v>298</v>
      </c>
      <c r="D5899" t="s">
        <v>314</v>
      </c>
      <c r="E5899" t="s">
        <v>276</v>
      </c>
      <c r="F5899" t="s">
        <v>76</v>
      </c>
      <c r="G5899" s="8" t="s">
        <v>413</v>
      </c>
      <c r="H5899" t="s">
        <v>77</v>
      </c>
      <c r="J5899" s="20">
        <v>13500</v>
      </c>
      <c r="L5899" s="7">
        <v>6929716201</v>
      </c>
      <c r="M5899" s="7">
        <v>253995298</v>
      </c>
      <c r="N5899" s="7">
        <v>139753585</v>
      </c>
      <c r="O5899" s="20" t="str">
        <f t="shared" si="186"/>
        <v/>
      </c>
    </row>
    <row r="5900" spans="1:15">
      <c r="A5900" s="20" t="str">
        <f t="shared" si="187"/>
        <v>Birta lífeyrissjóðurInnlánsleið</v>
      </c>
      <c r="B5900" s="20" t="str">
        <f>_xlfn.IFNA(INDEX(Listi!$AI:$AI,MATCH(C5900,Listi!$AJ:$AJ,0)),INDEX(Listi!T:T,MATCH(C5900,Listi!U:U,0)))</f>
        <v xml:space="preserve">Birta  </v>
      </c>
      <c r="C5900" t="s">
        <v>298</v>
      </c>
      <c r="D5900" t="s">
        <v>208</v>
      </c>
      <c r="E5900" t="s">
        <v>276</v>
      </c>
      <c r="F5900" t="s">
        <v>76</v>
      </c>
      <c r="G5900" s="8" t="s">
        <v>413</v>
      </c>
      <c r="H5900" t="s">
        <v>77</v>
      </c>
      <c r="J5900" s="20">
        <v>4431</v>
      </c>
      <c r="L5900" s="7">
        <v>4108971332</v>
      </c>
      <c r="M5900" s="7">
        <v>264842424</v>
      </c>
      <c r="N5900" s="7">
        <v>174324836</v>
      </c>
      <c r="O5900" s="20" t="str">
        <f t="shared" si="186"/>
        <v/>
      </c>
    </row>
    <row r="5901" spans="1:15">
      <c r="A5901" s="20" t="str">
        <f t="shared" si="187"/>
        <v>Birta lífeyrissjóðurSamtryggingardeild</v>
      </c>
      <c r="B5901" s="20" t="str">
        <f>_xlfn.IFNA(INDEX(Listi!$AI:$AI,MATCH(C5901,Listi!$AJ:$AJ,0)),INDEX(Listi!T:T,MATCH(C5901,Listi!U:U,0)))</f>
        <v xml:space="preserve">Birta  </v>
      </c>
      <c r="C5901" t="s">
        <v>298</v>
      </c>
      <c r="D5901" t="s">
        <v>205</v>
      </c>
      <c r="E5901" t="s">
        <v>275</v>
      </c>
      <c r="F5901" t="s">
        <v>76</v>
      </c>
      <c r="G5901" s="8" t="s">
        <v>413</v>
      </c>
      <c r="H5901" t="s">
        <v>77</v>
      </c>
      <c r="J5901" s="20">
        <v>99730</v>
      </c>
      <c r="L5901" s="7">
        <v>549755105944</v>
      </c>
      <c r="M5901" s="7">
        <v>18480897961</v>
      </c>
      <c r="N5901" s="7">
        <v>14075814006</v>
      </c>
      <c r="O5901" s="20" t="str">
        <f t="shared" si="186"/>
        <v/>
      </c>
    </row>
    <row r="5902" spans="1:15">
      <c r="A5902" s="20" t="str">
        <f t="shared" si="187"/>
        <v>Birta lífeyrissjóðurSkuldabréfaleið</v>
      </c>
      <c r="B5902" s="20" t="str">
        <f>_xlfn.IFNA(INDEX(Listi!$AI:$AI,MATCH(C5902,Listi!$AJ:$AJ,0)),INDEX(Listi!T:T,MATCH(C5902,Listi!U:U,0)))</f>
        <v xml:space="preserve">Birta  </v>
      </c>
      <c r="C5902" t="s">
        <v>298</v>
      </c>
      <c r="D5902" t="s">
        <v>313</v>
      </c>
      <c r="E5902" t="s">
        <v>276</v>
      </c>
      <c r="F5902" t="s">
        <v>76</v>
      </c>
      <c r="G5902" s="8" t="s">
        <v>413</v>
      </c>
      <c r="H5902" t="s">
        <v>77</v>
      </c>
      <c r="J5902" s="20">
        <v>12864</v>
      </c>
      <c r="L5902" s="7">
        <v>8522374478</v>
      </c>
      <c r="M5902" s="7">
        <v>391005163</v>
      </c>
      <c r="N5902" s="7">
        <v>218104877</v>
      </c>
      <c r="O5902" s="20" t="str">
        <f t="shared" si="186"/>
        <v/>
      </c>
    </row>
    <row r="5903" spans="1:15">
      <c r="A5903" s="20" t="str">
        <f t="shared" si="187"/>
        <v>Birta lífeyrissjóðurTilgreind séreign</v>
      </c>
      <c r="B5903" s="20" t="str">
        <f>_xlfn.IFNA(INDEX(Listi!$AI:$AI,MATCH(C5903,Listi!$AJ:$AJ,0)),INDEX(Listi!T:T,MATCH(C5903,Listi!U:U,0)))</f>
        <v xml:space="preserve">Birta  </v>
      </c>
      <c r="C5903" t="s">
        <v>298</v>
      </c>
      <c r="D5903" t="s">
        <v>312</v>
      </c>
      <c r="E5903" t="s">
        <v>276</v>
      </c>
      <c r="F5903" t="s">
        <v>76</v>
      </c>
      <c r="G5903" s="8" t="s">
        <v>413</v>
      </c>
      <c r="H5903" t="s">
        <v>77</v>
      </c>
      <c r="J5903" s="20">
        <v>1616</v>
      </c>
      <c r="L5903" s="7">
        <v>2234420297</v>
      </c>
      <c r="M5903" s="7">
        <v>511871981</v>
      </c>
      <c r="N5903" s="7">
        <v>36000223</v>
      </c>
      <c r="O5903" s="20" t="str">
        <f t="shared" si="186"/>
        <v/>
      </c>
    </row>
    <row r="5904" spans="1:15">
      <c r="A5904" s="20" t="str">
        <f t="shared" si="187"/>
        <v>Brú Lífeyrissjóður starfsmanna sveitarfélagaA-deild</v>
      </c>
      <c r="B5904" s="20" t="str">
        <f>_xlfn.IFNA(INDEX(Listi!$AI:$AI,MATCH(C5904,Listi!$AJ:$AJ,0)),INDEX(Listi!T:T,MATCH(C5904,Listi!U:U,0)))</f>
        <v>Brú</v>
      </c>
      <c r="C5904" t="s">
        <v>217</v>
      </c>
      <c r="D5904" t="s">
        <v>257</v>
      </c>
      <c r="E5904" t="s">
        <v>275</v>
      </c>
      <c r="F5904" t="s">
        <v>76</v>
      </c>
      <c r="G5904" s="8" t="s">
        <v>413</v>
      </c>
      <c r="H5904" t="s">
        <v>77</v>
      </c>
      <c r="J5904" s="20">
        <v>71129</v>
      </c>
      <c r="L5904" s="7">
        <v>270469177889</v>
      </c>
      <c r="M5904" s="7">
        <v>13987858077</v>
      </c>
      <c r="N5904" s="7">
        <v>4793072329</v>
      </c>
      <c r="O5904" s="20" t="str">
        <f t="shared" si="186"/>
        <v/>
      </c>
    </row>
    <row r="5905" spans="1:15">
      <c r="A5905" s="20" t="str">
        <f t="shared" si="187"/>
        <v>Brú Lífeyrissjóður starfsmanna sveitarfélagaB-deild</v>
      </c>
      <c r="B5905" s="20" t="str">
        <f>_xlfn.IFNA(INDEX(Listi!$AI:$AI,MATCH(C5905,Listi!$AJ:$AJ,0)),INDEX(Listi!T:T,MATCH(C5905,Listi!U:U,0)))</f>
        <v>Brú</v>
      </c>
      <c r="C5905" t="s">
        <v>217</v>
      </c>
      <c r="D5905" t="s">
        <v>218</v>
      </c>
      <c r="E5905" t="s">
        <v>275</v>
      </c>
      <c r="F5905" t="s">
        <v>76</v>
      </c>
      <c r="G5905" s="8" t="s">
        <v>413</v>
      </c>
      <c r="H5905" t="s">
        <v>77</v>
      </c>
      <c r="J5905" s="20">
        <v>3951</v>
      </c>
      <c r="L5905" s="7">
        <v>17004783831</v>
      </c>
      <c r="M5905" s="7">
        <v>119747694</v>
      </c>
      <c r="N5905" s="7">
        <v>3424817406</v>
      </c>
      <c r="O5905" s="20" t="str">
        <f t="shared" si="186"/>
        <v/>
      </c>
    </row>
    <row r="5906" spans="1:15">
      <c r="A5906" s="20" t="str">
        <f t="shared" si="187"/>
        <v>Brú Lífeyrissjóður starfsmanna sveitarfélagaV-deild</v>
      </c>
      <c r="B5906" s="20" t="str">
        <f>_xlfn.IFNA(INDEX(Listi!$AI:$AI,MATCH(C5906,Listi!$AJ:$AJ,0)),INDEX(Listi!T:T,MATCH(C5906,Listi!U:U,0)))</f>
        <v>Brú</v>
      </c>
      <c r="C5906" t="s">
        <v>217</v>
      </c>
      <c r="D5906" t="s">
        <v>219</v>
      </c>
      <c r="E5906" t="s">
        <v>275</v>
      </c>
      <c r="F5906" t="s">
        <v>76</v>
      </c>
      <c r="G5906" s="8" t="s">
        <v>413</v>
      </c>
      <c r="H5906" t="s">
        <v>77</v>
      </c>
      <c r="J5906" s="20">
        <v>40814</v>
      </c>
      <c r="L5906" s="7">
        <v>54501394986</v>
      </c>
      <c r="M5906" s="7">
        <v>4188513374</v>
      </c>
      <c r="N5906" s="7">
        <v>455519059</v>
      </c>
      <c r="O5906" s="20" t="str">
        <f t="shared" si="186"/>
        <v/>
      </c>
    </row>
    <row r="5907" spans="1:15">
      <c r="A5907" s="20" t="str">
        <f t="shared" si="187"/>
        <v>Eftirlaunasj atvinnuflugmannaSamtryggingardeild</v>
      </c>
      <c r="B5907" s="20" t="str">
        <f>_xlfn.IFNA(INDEX(Listi!$AI:$AI,MATCH(C5907,Listi!$AJ:$AJ,0)),INDEX(Listi!T:T,MATCH(C5907,Listi!U:U,0)))</f>
        <v>EFÍA</v>
      </c>
      <c r="C5907" t="s">
        <v>220</v>
      </c>
      <c r="D5907" t="s">
        <v>205</v>
      </c>
      <c r="E5907" t="s">
        <v>275</v>
      </c>
      <c r="F5907" t="s">
        <v>76</v>
      </c>
      <c r="G5907" s="8" t="s">
        <v>413</v>
      </c>
      <c r="H5907" t="s">
        <v>77</v>
      </c>
      <c r="J5907" s="20">
        <v>1139</v>
      </c>
      <c r="L5907" s="7">
        <v>58542663000</v>
      </c>
      <c r="M5907" s="7">
        <v>1477262000</v>
      </c>
      <c r="N5907" s="7">
        <v>1113313000</v>
      </c>
      <c r="O5907" s="20" t="str">
        <f t="shared" si="186"/>
        <v/>
      </c>
    </row>
    <row r="5908" spans="1:15">
      <c r="A5908" s="20" t="str">
        <f t="shared" si="187"/>
        <v>Festa - lífeyrissjóðurSamtryggingardeild</v>
      </c>
      <c r="B5908" s="20" t="str">
        <f>_xlfn.IFNA(INDEX(Listi!$AI:$AI,MATCH(C5908,Listi!$AJ:$AJ,0)),INDEX(Listi!T:T,MATCH(C5908,Listi!U:U,0)))</f>
        <v xml:space="preserve">Festa </v>
      </c>
      <c r="C5908" t="s">
        <v>221</v>
      </c>
      <c r="D5908" t="s">
        <v>205</v>
      </c>
      <c r="E5908" t="s">
        <v>275</v>
      </c>
      <c r="F5908" t="s">
        <v>76</v>
      </c>
      <c r="G5908" s="8" t="s">
        <v>413</v>
      </c>
      <c r="H5908" t="s">
        <v>77</v>
      </c>
      <c r="J5908" s="20">
        <v>103181</v>
      </c>
      <c r="L5908" s="7">
        <v>246318113722</v>
      </c>
      <c r="M5908" s="7">
        <v>11138196907</v>
      </c>
      <c r="N5908" s="7">
        <v>5180938287</v>
      </c>
      <c r="O5908" s="20" t="str">
        <f t="shared" si="186"/>
        <v/>
      </c>
    </row>
    <row r="5909" spans="1:15">
      <c r="A5909" s="20" t="str">
        <f t="shared" si="187"/>
        <v>Festa - lífeyrissjóðurSparnaðarleið I</v>
      </c>
      <c r="B5909" s="20" t="str">
        <f>_xlfn.IFNA(INDEX(Listi!$AI:$AI,MATCH(C5909,Listi!$AJ:$AJ,0)),INDEX(Listi!T:T,MATCH(C5909,Listi!U:U,0)))</f>
        <v xml:space="preserve">Festa </v>
      </c>
      <c r="C5909" t="s">
        <v>221</v>
      </c>
      <c r="D5909" t="s">
        <v>464</v>
      </c>
      <c r="E5909" t="s">
        <v>276</v>
      </c>
      <c r="F5909" t="s">
        <v>76</v>
      </c>
      <c r="G5909" s="8" t="s">
        <v>413</v>
      </c>
      <c r="H5909" t="s">
        <v>77</v>
      </c>
      <c r="J5909" s="20">
        <v>275</v>
      </c>
      <c r="L5909" s="7">
        <v>75585319</v>
      </c>
      <c r="M5909" s="7">
        <v>37671409</v>
      </c>
      <c r="N5909" s="7">
        <v>2063969</v>
      </c>
      <c r="O5909" s="20" t="str">
        <f t="shared" si="186"/>
        <v/>
      </c>
    </row>
    <row r="5910" spans="1:15">
      <c r="A5910" s="20" t="str">
        <f t="shared" si="187"/>
        <v>Festa - lífeyrissjóðurSparnaðarleið II</v>
      </c>
      <c r="B5910" s="20" t="str">
        <f>_xlfn.IFNA(INDEX(Listi!$AI:$AI,MATCH(C5910,Listi!$AJ:$AJ,0)),INDEX(Listi!T:T,MATCH(C5910,Listi!U:U,0)))</f>
        <v xml:space="preserve">Festa </v>
      </c>
      <c r="C5910" t="s">
        <v>221</v>
      </c>
      <c r="D5910" t="s">
        <v>388</v>
      </c>
      <c r="E5910" t="s">
        <v>276</v>
      </c>
      <c r="F5910" t="s">
        <v>76</v>
      </c>
      <c r="G5910" s="8" t="s">
        <v>413</v>
      </c>
      <c r="H5910" t="s">
        <v>77</v>
      </c>
      <c r="J5910" s="20">
        <v>5856</v>
      </c>
      <c r="L5910" s="7">
        <v>1113180693</v>
      </c>
      <c r="M5910" s="7">
        <v>134564310</v>
      </c>
      <c r="N5910" s="7">
        <v>19363084</v>
      </c>
      <c r="O5910" s="20" t="str">
        <f t="shared" si="186"/>
        <v/>
      </c>
    </row>
    <row r="5911" spans="1:15">
      <c r="A5911" s="20" t="str">
        <f t="shared" si="187"/>
        <v>Frjálsi lífeyrissjóðurinnDeild/leið I</v>
      </c>
      <c r="B5911" s="20" t="str">
        <f>_xlfn.IFNA(INDEX(Listi!$AI:$AI,MATCH(C5911,Listi!$AJ:$AJ,0)),INDEX(Listi!T:T,MATCH(C5911,Listi!U:U,0)))</f>
        <v xml:space="preserve">Frjálsi </v>
      </c>
      <c r="C5911" t="s">
        <v>222</v>
      </c>
      <c r="D5911" t="s">
        <v>223</v>
      </c>
      <c r="E5911" t="s">
        <v>276</v>
      </c>
      <c r="F5911" t="s">
        <v>76</v>
      </c>
      <c r="G5911" s="8" t="s">
        <v>413</v>
      </c>
      <c r="H5911" t="s">
        <v>77</v>
      </c>
      <c r="J5911" s="20">
        <v>51187</v>
      </c>
      <c r="L5911" s="7">
        <v>199278730000</v>
      </c>
      <c r="M5911" s="7">
        <v>10813020000</v>
      </c>
      <c r="N5911" s="7">
        <v>2178012000</v>
      </c>
      <c r="O5911" s="20" t="str">
        <f t="shared" si="186"/>
        <v/>
      </c>
    </row>
    <row r="5912" spans="1:15">
      <c r="A5912" s="20" t="str">
        <f t="shared" si="187"/>
        <v>Frjálsi lífeyrissjóðurinnDeild/leið II</v>
      </c>
      <c r="B5912" s="20" t="str">
        <f>_xlfn.IFNA(INDEX(Listi!$AI:$AI,MATCH(C5912,Listi!$AJ:$AJ,0)),INDEX(Listi!T:T,MATCH(C5912,Listi!U:U,0)))</f>
        <v xml:space="preserve">Frjálsi </v>
      </c>
      <c r="C5912" t="s">
        <v>222</v>
      </c>
      <c r="D5912" t="s">
        <v>224</v>
      </c>
      <c r="E5912" t="s">
        <v>276</v>
      </c>
      <c r="F5912" t="s">
        <v>76</v>
      </c>
      <c r="G5912" s="8" t="s">
        <v>413</v>
      </c>
      <c r="H5912" t="s">
        <v>77</v>
      </c>
      <c r="J5912" s="20">
        <v>6872</v>
      </c>
      <c r="L5912" s="7">
        <v>29681370000</v>
      </c>
      <c r="M5912" s="7">
        <v>1864883000</v>
      </c>
      <c r="N5912" s="7">
        <v>401735000</v>
      </c>
      <c r="O5912" s="20" t="str">
        <f t="shared" si="186"/>
        <v/>
      </c>
    </row>
    <row r="5913" spans="1:15">
      <c r="A5913" s="20" t="str">
        <f t="shared" si="187"/>
        <v>Frjálsi lífeyrissjóðurinnDeild/leið III</v>
      </c>
      <c r="B5913" s="20" t="str">
        <f>_xlfn.IFNA(INDEX(Listi!$AI:$AI,MATCH(C5913,Listi!$AJ:$AJ,0)),INDEX(Listi!T:T,MATCH(C5913,Listi!U:U,0)))</f>
        <v xml:space="preserve">Frjálsi </v>
      </c>
      <c r="C5913" t="s">
        <v>222</v>
      </c>
      <c r="D5913" t="s">
        <v>225</v>
      </c>
      <c r="E5913" t="s">
        <v>276</v>
      </c>
      <c r="F5913" t="s">
        <v>76</v>
      </c>
      <c r="G5913" s="8" t="s">
        <v>413</v>
      </c>
      <c r="H5913" t="s">
        <v>77</v>
      </c>
      <c r="J5913" s="20">
        <v>8953</v>
      </c>
      <c r="L5913" s="7">
        <v>43554797000</v>
      </c>
      <c r="M5913" s="7">
        <v>2564479000</v>
      </c>
      <c r="N5913" s="7">
        <v>1456678000</v>
      </c>
      <c r="O5913" s="20" t="str">
        <f t="shared" si="186"/>
        <v/>
      </c>
    </row>
    <row r="5914" spans="1:15">
      <c r="A5914" s="20" t="str">
        <f t="shared" si="187"/>
        <v>Frjálsi lífeyrissjóðurinnFrjálsi Áhætta</v>
      </c>
      <c r="B5914" s="20" t="str">
        <f>_xlfn.IFNA(INDEX(Listi!$AI:$AI,MATCH(C5914,Listi!$AJ:$AJ,0)),INDEX(Listi!T:T,MATCH(C5914,Listi!U:U,0)))</f>
        <v xml:space="preserve">Frjálsi </v>
      </c>
      <c r="C5914" t="s">
        <v>222</v>
      </c>
      <c r="D5914" t="s">
        <v>226</v>
      </c>
      <c r="E5914" t="s">
        <v>276</v>
      </c>
      <c r="F5914" t="s">
        <v>76</v>
      </c>
      <c r="G5914" s="8" t="s">
        <v>413</v>
      </c>
      <c r="H5914" t="s">
        <v>77</v>
      </c>
      <c r="J5914" s="20">
        <v>539</v>
      </c>
      <c r="L5914" s="7">
        <v>2707615000</v>
      </c>
      <c r="M5914" s="7">
        <v>335331000</v>
      </c>
      <c r="N5914" s="7">
        <v>1872000</v>
      </c>
      <c r="O5914" s="20" t="str">
        <f t="shared" si="186"/>
        <v/>
      </c>
    </row>
    <row r="5915" spans="1:15">
      <c r="A5915" s="20" t="str">
        <f t="shared" si="187"/>
        <v>Frjálsi lífeyrissjóðurinnSameiginleg deild</v>
      </c>
      <c r="B5915" s="20" t="str">
        <f>_xlfn.IFNA(INDEX(Listi!$AI:$AI,MATCH(C5915,Listi!$AJ:$AJ,0)),INDEX(Listi!T:T,MATCH(C5915,Listi!U:U,0)))</f>
        <v xml:space="preserve">Frjálsi </v>
      </c>
      <c r="C5915" t="s">
        <v>222</v>
      </c>
      <c r="D5915" t="s">
        <v>311</v>
      </c>
      <c r="E5915" t="s">
        <v>276</v>
      </c>
      <c r="F5915" t="s">
        <v>76</v>
      </c>
      <c r="G5915" s="8" t="s">
        <v>413</v>
      </c>
      <c r="H5915" t="s">
        <v>77</v>
      </c>
      <c r="J5915" s="20">
        <v>0</v>
      </c>
      <c r="L5915" s="7">
        <v>0</v>
      </c>
      <c r="M5915" s="7">
        <v>0</v>
      </c>
      <c r="N5915" s="7">
        <v>0</v>
      </c>
      <c r="O5915" s="20" t="str">
        <f t="shared" si="186"/>
        <v/>
      </c>
    </row>
    <row r="5916" spans="1:15">
      <c r="A5916" s="20" t="str">
        <f t="shared" si="187"/>
        <v>Frjálsi lífeyrissjóðurinnSamtryggingardeild</v>
      </c>
      <c r="B5916" s="20" t="str">
        <f>_xlfn.IFNA(INDEX(Listi!$AI:$AI,MATCH(C5916,Listi!$AJ:$AJ,0)),INDEX(Listi!T:T,MATCH(C5916,Listi!U:U,0)))</f>
        <v xml:space="preserve">Frjálsi </v>
      </c>
      <c r="C5916" t="s">
        <v>222</v>
      </c>
      <c r="D5916" t="s">
        <v>205</v>
      </c>
      <c r="E5916" t="s">
        <v>275</v>
      </c>
      <c r="F5916" t="s">
        <v>76</v>
      </c>
      <c r="G5916" s="8" t="s">
        <v>413</v>
      </c>
      <c r="H5916" t="s">
        <v>77</v>
      </c>
      <c r="J5916" s="20">
        <v>49971</v>
      </c>
      <c r="L5916" s="7">
        <v>127148465000</v>
      </c>
      <c r="M5916" s="7">
        <v>7524433000</v>
      </c>
      <c r="N5916" s="7">
        <v>1254273000</v>
      </c>
      <c r="O5916" s="20" t="str">
        <f t="shared" si="186"/>
        <v/>
      </c>
    </row>
    <row r="5917" spans="1:15">
      <c r="A5917" s="20" t="str">
        <f t="shared" si="187"/>
        <v>Gildi - lífeyrissjóðurFramtíðarsýn 1</v>
      </c>
      <c r="B5917" s="20" t="str">
        <f>_xlfn.IFNA(INDEX(Listi!$AI:$AI,MATCH(C5917,Listi!$AJ:$AJ,0)),INDEX(Listi!T:T,MATCH(C5917,Listi!U:U,0)))</f>
        <v xml:space="preserve">Gildi  </v>
      </c>
      <c r="C5917" t="s">
        <v>227</v>
      </c>
      <c r="D5917" t="s">
        <v>373</v>
      </c>
      <c r="E5917" t="s">
        <v>276</v>
      </c>
      <c r="F5917" t="s">
        <v>76</v>
      </c>
      <c r="G5917" s="8" t="s">
        <v>413</v>
      </c>
      <c r="H5917" t="s">
        <v>77</v>
      </c>
      <c r="J5917" s="20">
        <v>6365</v>
      </c>
      <c r="L5917" s="7">
        <v>3223959491</v>
      </c>
      <c r="M5917" s="7">
        <v>185065371</v>
      </c>
      <c r="N5917" s="7">
        <v>99697779</v>
      </c>
      <c r="O5917" s="20" t="str">
        <f t="shared" si="186"/>
        <v/>
      </c>
    </row>
    <row r="5918" spans="1:15">
      <c r="A5918" s="20" t="str">
        <f t="shared" si="187"/>
        <v>Gildi - lífeyrissjóðurFramtíðarsýn 2</v>
      </c>
      <c r="B5918" s="20" t="str">
        <f>_xlfn.IFNA(INDEX(Listi!$AI:$AI,MATCH(C5918,Listi!$AJ:$AJ,0)),INDEX(Listi!T:T,MATCH(C5918,Listi!U:U,0)))</f>
        <v xml:space="preserve">Gildi  </v>
      </c>
      <c r="C5918" t="s">
        <v>227</v>
      </c>
      <c r="D5918" t="s">
        <v>374</v>
      </c>
      <c r="E5918" t="s">
        <v>276</v>
      </c>
      <c r="F5918" t="s">
        <v>76</v>
      </c>
      <c r="G5918" s="8" t="s">
        <v>413</v>
      </c>
      <c r="H5918" t="s">
        <v>77</v>
      </c>
      <c r="J5918" s="20">
        <v>29493</v>
      </c>
      <c r="L5918" s="7">
        <v>3172355810</v>
      </c>
      <c r="M5918" s="7">
        <v>227598529</v>
      </c>
      <c r="N5918" s="7">
        <v>70042741</v>
      </c>
      <c r="O5918" s="20" t="str">
        <f t="shared" si="186"/>
        <v/>
      </c>
    </row>
    <row r="5919" spans="1:15">
      <c r="A5919" s="20" t="str">
        <f t="shared" si="187"/>
        <v>Gildi - lífeyrissjóðurFramtíðarsýn 3</v>
      </c>
      <c r="B5919" s="20" t="str">
        <f>_xlfn.IFNA(INDEX(Listi!$AI:$AI,MATCH(C5919,Listi!$AJ:$AJ,0)),INDEX(Listi!T:T,MATCH(C5919,Listi!U:U,0)))</f>
        <v xml:space="preserve">Gildi  </v>
      </c>
      <c r="C5919" t="s">
        <v>227</v>
      </c>
      <c r="D5919" t="s">
        <v>380</v>
      </c>
      <c r="E5919" t="s">
        <v>276</v>
      </c>
      <c r="F5919" t="s">
        <v>76</v>
      </c>
      <c r="G5919" s="8" t="s">
        <v>413</v>
      </c>
      <c r="H5919" t="s">
        <v>77</v>
      </c>
      <c r="J5919" s="20">
        <v>981</v>
      </c>
      <c r="L5919" s="7">
        <v>1220667693</v>
      </c>
      <c r="M5919" s="7">
        <v>206427664</v>
      </c>
      <c r="N5919" s="7">
        <v>61376636</v>
      </c>
      <c r="O5919" s="20" t="str">
        <f t="shared" si="186"/>
        <v/>
      </c>
    </row>
    <row r="5920" spans="1:15">
      <c r="A5920" s="20" t="str">
        <f t="shared" si="187"/>
        <v>Gildi - lífeyrissjóðurSamtryggingardeild</v>
      </c>
      <c r="B5920" s="20" t="str">
        <f>_xlfn.IFNA(INDEX(Listi!$AI:$AI,MATCH(C5920,Listi!$AJ:$AJ,0)),INDEX(Listi!T:T,MATCH(C5920,Listi!U:U,0)))</f>
        <v xml:space="preserve">Gildi  </v>
      </c>
      <c r="C5920" t="s">
        <v>227</v>
      </c>
      <c r="D5920" t="s">
        <v>205</v>
      </c>
      <c r="E5920" t="s">
        <v>275</v>
      </c>
      <c r="F5920" t="s">
        <v>76</v>
      </c>
      <c r="G5920" s="8" t="s">
        <v>413</v>
      </c>
      <c r="H5920" t="s">
        <v>77</v>
      </c>
      <c r="J5920" s="20">
        <v>251920</v>
      </c>
      <c r="L5920" s="7">
        <v>908474103084</v>
      </c>
      <c r="M5920" s="7">
        <v>33404441428</v>
      </c>
      <c r="N5920" s="7">
        <v>20772915594</v>
      </c>
      <c r="O5920" s="20" t="str">
        <f t="shared" si="186"/>
        <v/>
      </c>
    </row>
    <row r="5921" spans="1:15">
      <c r="A5921" s="20" t="str">
        <f t="shared" si="187"/>
        <v>Íslandsbanki hf.Erlend verðbréf</v>
      </c>
      <c r="B5921" s="20" t="str">
        <f>_xlfn.IFNA(INDEX(Listi!$AI:$AI,MATCH(C5921,Listi!$AJ:$AJ,0)),INDEX(Listi!T:T,MATCH(C5921,Listi!U:U,0)))</f>
        <v>Íslandsbanki</v>
      </c>
      <c r="C5921" t="s">
        <v>228</v>
      </c>
      <c r="D5921" t="s">
        <v>229</v>
      </c>
      <c r="E5921" t="s">
        <v>276</v>
      </c>
      <c r="F5921" t="s">
        <v>76</v>
      </c>
      <c r="G5921" s="8" t="s">
        <v>413</v>
      </c>
      <c r="H5921" t="s">
        <v>77</v>
      </c>
      <c r="J5921" s="20">
        <v>2771</v>
      </c>
      <c r="L5921" s="7">
        <v>1602556114</v>
      </c>
      <c r="M5921" s="7">
        <v>15640340</v>
      </c>
      <c r="N5921" s="7">
        <v>15279587</v>
      </c>
      <c r="O5921" s="20" t="str">
        <f t="shared" si="186"/>
        <v/>
      </c>
    </row>
    <row r="5922" spans="1:15">
      <c r="A5922" s="20" t="str">
        <f t="shared" si="187"/>
        <v>Íslandsbanki hf.Húsnæðisleið</v>
      </c>
      <c r="B5922" s="20" t="str">
        <f>_xlfn.IFNA(INDEX(Listi!$AI:$AI,MATCH(C5922,Listi!$AJ:$AJ,0)),INDEX(Listi!T:T,MATCH(C5922,Listi!U:U,0)))</f>
        <v>Íslandsbanki</v>
      </c>
      <c r="C5922" t="s">
        <v>228</v>
      </c>
      <c r="D5922" t="s">
        <v>307</v>
      </c>
      <c r="E5922" t="s">
        <v>276</v>
      </c>
      <c r="F5922" t="s">
        <v>76</v>
      </c>
      <c r="G5922" s="8" t="s">
        <v>413</v>
      </c>
      <c r="H5922" t="s">
        <v>77</v>
      </c>
      <c r="J5922" s="20">
        <v>5602</v>
      </c>
      <c r="L5922" s="7">
        <v>2334808209</v>
      </c>
      <c r="M5922" s="7">
        <v>1128225985</v>
      </c>
      <c r="N5922" s="7">
        <v>7159457</v>
      </c>
      <c r="O5922" s="20" t="str">
        <f t="shared" si="186"/>
        <v/>
      </c>
    </row>
    <row r="5923" spans="1:15">
      <c r="A5923" s="20" t="str">
        <f t="shared" si="187"/>
        <v>Íslandsbanki hf.Lífeyrisreikningur-óverðtryggður</v>
      </c>
      <c r="B5923" s="20" t="str">
        <f>_xlfn.IFNA(INDEX(Listi!$AI:$AI,MATCH(C5923,Listi!$AJ:$AJ,0)),INDEX(Listi!T:T,MATCH(C5923,Listi!U:U,0)))</f>
        <v>Íslandsbanki</v>
      </c>
      <c r="C5923" t="s">
        <v>228</v>
      </c>
      <c r="D5923" t="s">
        <v>231</v>
      </c>
      <c r="E5923" t="s">
        <v>276</v>
      </c>
      <c r="F5923" s="8" t="s">
        <v>76</v>
      </c>
      <c r="G5923" s="8" t="s">
        <v>413</v>
      </c>
      <c r="H5923" t="s">
        <v>77</v>
      </c>
      <c r="J5923" s="20">
        <v>3269</v>
      </c>
      <c r="L5923" s="7">
        <v>2506311736</v>
      </c>
      <c r="M5923" s="7">
        <v>879015901</v>
      </c>
      <c r="N5923" s="7">
        <v>95740979</v>
      </c>
      <c r="O5923" s="20" t="str">
        <f t="shared" si="186"/>
        <v/>
      </c>
    </row>
    <row r="5924" spans="1:15">
      <c r="A5924" s="20" t="str">
        <f t="shared" si="187"/>
        <v>Íslandsbanki hf.Lífeyrisreikningur-verðtryggður</v>
      </c>
      <c r="B5924" s="20" t="str">
        <f>_xlfn.IFNA(INDEX(Listi!$AI:$AI,MATCH(C5924,Listi!$AJ:$AJ,0)),INDEX(Listi!T:T,MATCH(C5924,Listi!U:U,0)))</f>
        <v>Íslandsbanki</v>
      </c>
      <c r="C5924" t="s">
        <v>228</v>
      </c>
      <c r="D5924" t="s">
        <v>232</v>
      </c>
      <c r="E5924" t="s">
        <v>276</v>
      </c>
      <c r="F5924" s="8" t="s">
        <v>76</v>
      </c>
      <c r="G5924" s="8" t="s">
        <v>413</v>
      </c>
      <c r="H5924" t="s">
        <v>77</v>
      </c>
      <c r="J5924" s="20">
        <v>17817</v>
      </c>
      <c r="L5924" s="7">
        <v>35933944171</v>
      </c>
      <c r="M5924" s="7">
        <v>3575627585</v>
      </c>
      <c r="N5924" s="7">
        <v>973599891</v>
      </c>
      <c r="O5924" s="20" t="str">
        <f t="shared" si="186"/>
        <v/>
      </c>
    </row>
    <row r="5925" spans="1:15">
      <c r="A5925" s="20" t="str">
        <f t="shared" si="187"/>
        <v>Íslandsbanki hf.Löng ríkisskuldabréf</v>
      </c>
      <c r="B5925" s="20" t="str">
        <f>_xlfn.IFNA(INDEX(Listi!$AI:$AI,MATCH(C5925,Listi!$AJ:$AJ,0)),INDEX(Listi!T:T,MATCH(C5925,Listi!U:U,0)))</f>
        <v>Íslandsbanki</v>
      </c>
      <c r="C5925" t="s">
        <v>228</v>
      </c>
      <c r="D5925" t="s">
        <v>233</v>
      </c>
      <c r="E5925" t="s">
        <v>276</v>
      </c>
      <c r="F5925" s="8" t="s">
        <v>76</v>
      </c>
      <c r="G5925" s="8" t="s">
        <v>413</v>
      </c>
      <c r="H5925" t="s">
        <v>77</v>
      </c>
      <c r="J5925" s="20">
        <v>271</v>
      </c>
      <c r="L5925" s="7">
        <v>753232602</v>
      </c>
      <c r="M5925" s="7">
        <v>52540738</v>
      </c>
      <c r="N5925" s="7">
        <v>25520229</v>
      </c>
      <c r="O5925" s="20" t="str">
        <f t="shared" si="186"/>
        <v/>
      </c>
    </row>
    <row r="5926" spans="1:15">
      <c r="A5926" s="20" t="str">
        <f t="shared" si="187"/>
        <v>Íslandsbanki hf.Stýring A</v>
      </c>
      <c r="B5926" s="20" t="str">
        <f>_xlfn.IFNA(INDEX(Listi!$AI:$AI,MATCH(C5926,Listi!$AJ:$AJ,0)),INDEX(Listi!T:T,MATCH(C5926,Listi!U:U,0)))</f>
        <v>Íslandsbanki</v>
      </c>
      <c r="C5926" t="s">
        <v>228</v>
      </c>
      <c r="D5926" t="s">
        <v>234</v>
      </c>
      <c r="E5926" t="s">
        <v>276</v>
      </c>
      <c r="F5926" s="8" t="s">
        <v>76</v>
      </c>
      <c r="G5926" s="8" t="s">
        <v>413</v>
      </c>
      <c r="H5926" t="s">
        <v>77</v>
      </c>
      <c r="J5926" s="20">
        <v>2442</v>
      </c>
      <c r="L5926" s="7">
        <v>4133723797</v>
      </c>
      <c r="M5926" s="7">
        <v>215966902</v>
      </c>
      <c r="N5926" s="7">
        <v>124877843</v>
      </c>
      <c r="O5926" s="20" t="str">
        <f t="shared" si="186"/>
        <v/>
      </c>
    </row>
    <row r="5927" spans="1:15">
      <c r="A5927" s="20" t="str">
        <f t="shared" si="187"/>
        <v>Íslandsbanki hf.Stýring B</v>
      </c>
      <c r="B5927" s="20" t="str">
        <f>_xlfn.IFNA(INDEX(Listi!$AI:$AI,MATCH(C5927,Listi!$AJ:$AJ,0)),INDEX(Listi!T:T,MATCH(C5927,Listi!U:U,0)))</f>
        <v>Íslandsbanki</v>
      </c>
      <c r="C5927" t="s">
        <v>228</v>
      </c>
      <c r="D5927" t="s">
        <v>235</v>
      </c>
      <c r="E5927" t="s">
        <v>276</v>
      </c>
      <c r="F5927" s="8" t="s">
        <v>76</v>
      </c>
      <c r="G5927" s="8" t="s">
        <v>413</v>
      </c>
      <c r="H5927" t="s">
        <v>77</v>
      </c>
      <c r="J5927" s="20">
        <v>1549</v>
      </c>
      <c r="L5927" s="7">
        <v>5860247393</v>
      </c>
      <c r="M5927" s="7">
        <v>508591885</v>
      </c>
      <c r="N5927" s="7">
        <v>77897125</v>
      </c>
      <c r="O5927" s="20" t="str">
        <f t="shared" si="186"/>
        <v/>
      </c>
    </row>
    <row r="5928" spans="1:15">
      <c r="A5928" s="20" t="str">
        <f t="shared" si="187"/>
        <v>Íslandsbanki hf.Stýring C</v>
      </c>
      <c r="B5928" s="20" t="str">
        <f>_xlfn.IFNA(INDEX(Listi!$AI:$AI,MATCH(C5928,Listi!$AJ:$AJ,0)),INDEX(Listi!T:T,MATCH(C5928,Listi!U:U,0)))</f>
        <v>Íslandsbanki</v>
      </c>
      <c r="C5928" t="s">
        <v>228</v>
      </c>
      <c r="D5928" t="s">
        <v>236</v>
      </c>
      <c r="E5928" t="s">
        <v>276</v>
      </c>
      <c r="F5928" s="8" t="s">
        <v>76</v>
      </c>
      <c r="G5928" s="8" t="s">
        <v>413</v>
      </c>
      <c r="H5928" t="s">
        <v>77</v>
      </c>
      <c r="J5928" s="20">
        <v>5138</v>
      </c>
      <c r="L5928" s="7">
        <v>8014427899</v>
      </c>
      <c r="M5928" s="7">
        <v>751053797</v>
      </c>
      <c r="N5928" s="7">
        <v>58531298</v>
      </c>
      <c r="O5928" s="20" t="str">
        <f t="shared" si="186"/>
        <v/>
      </c>
    </row>
    <row r="5929" spans="1:15">
      <c r="A5929" s="20" t="str">
        <f t="shared" si="187"/>
        <v>Íslandsbanki hf.Stýring D</v>
      </c>
      <c r="B5929" s="20" t="str">
        <f>_xlfn.IFNA(INDEX(Listi!$AI:$AI,MATCH(C5929,Listi!$AJ:$AJ,0)),INDEX(Listi!T:T,MATCH(C5929,Listi!U:U,0)))</f>
        <v>Íslandsbanki</v>
      </c>
      <c r="C5929" t="s">
        <v>228</v>
      </c>
      <c r="D5929" t="s">
        <v>237</v>
      </c>
      <c r="E5929" t="s">
        <v>276</v>
      </c>
      <c r="F5929" s="8" t="s">
        <v>76</v>
      </c>
      <c r="G5929" s="8" t="s">
        <v>413</v>
      </c>
      <c r="H5929" t="s">
        <v>77</v>
      </c>
      <c r="J5929" s="20">
        <v>5797</v>
      </c>
      <c r="L5929" s="7">
        <v>5826614423</v>
      </c>
      <c r="M5929" s="7">
        <v>1371163557</v>
      </c>
      <c r="N5929" s="7">
        <v>36861109</v>
      </c>
      <c r="O5929" s="20" t="str">
        <f t="shared" si="186"/>
        <v/>
      </c>
    </row>
    <row r="5930" spans="1:15">
      <c r="A5930" s="20" t="str">
        <f t="shared" si="187"/>
        <v>Íslandsbanki hf.Stýring E</v>
      </c>
      <c r="B5930" s="20" t="str">
        <f>_xlfn.IFNA(INDEX(Listi!$AI:$AI,MATCH(C5930,Listi!$AJ:$AJ,0)),INDEX(Listi!T:T,MATCH(C5930,Listi!U:U,0)))</f>
        <v>Íslandsbanki</v>
      </c>
      <c r="C5930" t="s">
        <v>228</v>
      </c>
      <c r="D5930" t="s">
        <v>580</v>
      </c>
      <c r="E5930" t="s">
        <v>276</v>
      </c>
      <c r="F5930" t="s">
        <v>76</v>
      </c>
      <c r="G5930" s="8" t="s">
        <v>413</v>
      </c>
      <c r="H5930" t="s">
        <v>77</v>
      </c>
      <c r="J5930" s="20">
        <v>25</v>
      </c>
      <c r="L5930" s="7">
        <v>99567247</v>
      </c>
      <c r="M5930" s="7">
        <v>7691901</v>
      </c>
      <c r="N5930" s="7">
        <v>670647</v>
      </c>
      <c r="O5930" s="20" t="str">
        <f t="shared" si="186"/>
        <v/>
      </c>
    </row>
    <row r="5931" spans="1:15">
      <c r="A5931" s="20" t="str">
        <f t="shared" si="187"/>
        <v>Íslenski lífeyrissjóðurinnLíf 1</v>
      </c>
      <c r="B5931" s="20" t="str">
        <f>_xlfn.IFNA(INDEX(Listi!$AI:$AI,MATCH(C5931,Listi!$AJ:$AJ,0)),INDEX(Listi!T:T,MATCH(C5931,Listi!U:U,0)))</f>
        <v xml:space="preserve">Íslenski  </v>
      </c>
      <c r="C5931" t="s">
        <v>238</v>
      </c>
      <c r="D5931" t="s">
        <v>239</v>
      </c>
      <c r="E5931" t="s">
        <v>276</v>
      </c>
      <c r="F5931" t="s">
        <v>76</v>
      </c>
      <c r="G5931" s="8" t="s">
        <v>413</v>
      </c>
      <c r="H5931" t="s">
        <v>77</v>
      </c>
      <c r="J5931" s="20">
        <v>24983</v>
      </c>
      <c r="L5931" s="7">
        <v>34645188332</v>
      </c>
      <c r="M5931" s="7">
        <v>5859453012</v>
      </c>
      <c r="N5931" s="7">
        <v>977930648</v>
      </c>
      <c r="O5931" s="20" t="str">
        <f t="shared" si="186"/>
        <v/>
      </c>
    </row>
    <row r="5932" spans="1:15">
      <c r="A5932" s="20" t="str">
        <f t="shared" si="187"/>
        <v>Íslenski lífeyrissjóðurinnLíf 2</v>
      </c>
      <c r="B5932" s="20" t="str">
        <f>_xlfn.IFNA(INDEX(Listi!$AI:$AI,MATCH(C5932,Listi!$AJ:$AJ,0)),INDEX(Listi!T:T,MATCH(C5932,Listi!U:U,0)))</f>
        <v xml:space="preserve">Íslenski  </v>
      </c>
      <c r="C5932" t="s">
        <v>238</v>
      </c>
      <c r="D5932" t="s">
        <v>240</v>
      </c>
      <c r="E5932" t="s">
        <v>276</v>
      </c>
      <c r="F5932" t="s">
        <v>76</v>
      </c>
      <c r="G5932" s="8" t="s">
        <v>413</v>
      </c>
      <c r="H5932" t="s">
        <v>77</v>
      </c>
      <c r="J5932" s="20">
        <v>8773</v>
      </c>
      <c r="L5932" s="7">
        <v>31029129445</v>
      </c>
      <c r="M5932" s="7">
        <v>2139527304</v>
      </c>
      <c r="N5932" s="7">
        <v>531278955</v>
      </c>
      <c r="O5932" s="20" t="str">
        <f t="shared" si="186"/>
        <v/>
      </c>
    </row>
    <row r="5933" spans="1:15">
      <c r="A5933" s="20" t="str">
        <f t="shared" si="187"/>
        <v>Íslenski lífeyrissjóðurinnLíf 3</v>
      </c>
      <c r="B5933" s="20" t="str">
        <f>_xlfn.IFNA(INDEX(Listi!$AI:$AI,MATCH(C5933,Listi!$AJ:$AJ,0)),INDEX(Listi!T:T,MATCH(C5933,Listi!U:U,0)))</f>
        <v xml:space="preserve">Íslenski  </v>
      </c>
      <c r="C5933" t="s">
        <v>238</v>
      </c>
      <c r="D5933" t="s">
        <v>241</v>
      </c>
      <c r="E5933" t="s">
        <v>276</v>
      </c>
      <c r="F5933" t="s">
        <v>76</v>
      </c>
      <c r="G5933" s="8" t="s">
        <v>413</v>
      </c>
      <c r="H5933" t="s">
        <v>77</v>
      </c>
      <c r="J5933" s="20">
        <v>5988</v>
      </c>
      <c r="L5933" s="7">
        <v>26552298455</v>
      </c>
      <c r="M5933" s="7">
        <v>1349981892</v>
      </c>
      <c r="N5933" s="7">
        <v>474868471</v>
      </c>
      <c r="O5933" s="20" t="str">
        <f t="shared" si="186"/>
        <v/>
      </c>
    </row>
    <row r="5934" spans="1:15">
      <c r="A5934" s="20" t="str">
        <f t="shared" si="187"/>
        <v>Íslenski lífeyrissjóðurinnLíf 4</v>
      </c>
      <c r="B5934" s="20" t="str">
        <f>_xlfn.IFNA(INDEX(Listi!$AI:$AI,MATCH(C5934,Listi!$AJ:$AJ,0)),INDEX(Listi!T:T,MATCH(C5934,Listi!U:U,0)))</f>
        <v xml:space="preserve">Íslenski  </v>
      </c>
      <c r="C5934" t="s">
        <v>238</v>
      </c>
      <c r="D5934" t="s">
        <v>242</v>
      </c>
      <c r="E5934" t="s">
        <v>276</v>
      </c>
      <c r="F5934" t="s">
        <v>76</v>
      </c>
      <c r="G5934" s="8" t="s">
        <v>413</v>
      </c>
      <c r="H5934" t="s">
        <v>77</v>
      </c>
      <c r="J5934" s="20">
        <v>5116</v>
      </c>
      <c r="L5934" s="7">
        <v>15323468197</v>
      </c>
      <c r="M5934" s="7">
        <v>592019313</v>
      </c>
      <c r="N5934" s="7">
        <v>649721424</v>
      </c>
      <c r="O5934" s="20" t="str">
        <f t="shared" si="186"/>
        <v/>
      </c>
    </row>
    <row r="5935" spans="1:15">
      <c r="A5935" s="20" t="str">
        <f t="shared" si="187"/>
        <v>Íslenski lífeyrissjóðurinnSamtryggingardeild</v>
      </c>
      <c r="B5935" s="20" t="str">
        <f>_xlfn.IFNA(INDEX(Listi!$AI:$AI,MATCH(C5935,Listi!$AJ:$AJ,0)),INDEX(Listi!T:T,MATCH(C5935,Listi!U:U,0)))</f>
        <v xml:space="preserve">Íslenski  </v>
      </c>
      <c r="C5935" t="s">
        <v>238</v>
      </c>
      <c r="D5935" t="s">
        <v>205</v>
      </c>
      <c r="E5935" t="s">
        <v>275</v>
      </c>
      <c r="F5935" t="s">
        <v>76</v>
      </c>
      <c r="G5935" s="8" t="s">
        <v>413</v>
      </c>
      <c r="H5935" t="s">
        <v>77</v>
      </c>
      <c r="J5935" s="20">
        <v>12405</v>
      </c>
      <c r="L5935" s="7">
        <v>32369481106</v>
      </c>
      <c r="M5935" s="7">
        <v>2513450236</v>
      </c>
      <c r="N5935" s="7">
        <v>182749847</v>
      </c>
      <c r="O5935" s="20" t="str">
        <f t="shared" si="186"/>
        <v/>
      </c>
    </row>
    <row r="5936" spans="1:15">
      <c r="A5936" s="20" t="str">
        <f t="shared" si="187"/>
        <v>Kvika banki hf.Ævileið</v>
      </c>
      <c r="B5936" s="20" t="str">
        <f>_xlfn.IFNA(INDEX(Listi!$AI:$AI,MATCH(C5936,Listi!$AJ:$AJ,0)),INDEX(Listi!T:T,MATCH(C5936,Listi!U:U,0)))</f>
        <v xml:space="preserve">Kvika banki </v>
      </c>
      <c r="C5936" t="s">
        <v>243</v>
      </c>
      <c r="D5936" t="s">
        <v>248</v>
      </c>
      <c r="E5936" t="s">
        <v>276</v>
      </c>
      <c r="F5936" t="s">
        <v>76</v>
      </c>
      <c r="G5936" s="8" t="s">
        <v>413</v>
      </c>
      <c r="H5936" t="s">
        <v>77</v>
      </c>
      <c r="J5936" s="20">
        <v>174</v>
      </c>
      <c r="L5936" s="7">
        <v>83990162</v>
      </c>
      <c r="M5936" s="7">
        <v>9152445</v>
      </c>
      <c r="N5936" s="7">
        <v>0</v>
      </c>
      <c r="O5936" s="20" t="str">
        <f t="shared" si="186"/>
        <v/>
      </c>
    </row>
    <row r="5937" spans="1:15">
      <c r="A5937" s="20" t="str">
        <f t="shared" si="187"/>
        <v>Kvika banki hf.Innlánaleið</v>
      </c>
      <c r="B5937" s="20" t="str">
        <f>_xlfn.IFNA(INDEX(Listi!$AI:$AI,MATCH(C5937,Listi!$AJ:$AJ,0)),INDEX(Listi!T:T,MATCH(C5937,Listi!U:U,0)))</f>
        <v xml:space="preserve">Kvika banki </v>
      </c>
      <c r="C5937" t="s">
        <v>243</v>
      </c>
      <c r="D5937" t="s">
        <v>230</v>
      </c>
      <c r="E5937" t="s">
        <v>276</v>
      </c>
      <c r="F5937" t="s">
        <v>76</v>
      </c>
      <c r="G5937" s="8" t="s">
        <v>413</v>
      </c>
      <c r="H5937" t="s">
        <v>77</v>
      </c>
      <c r="J5937" s="20">
        <v>5011</v>
      </c>
      <c r="L5937" s="7">
        <v>2045925829</v>
      </c>
      <c r="M5937" s="7">
        <v>336947043</v>
      </c>
      <c r="N5937" s="7">
        <v>10453565</v>
      </c>
      <c r="O5937" s="20" t="str">
        <f t="shared" si="186"/>
        <v/>
      </c>
    </row>
    <row r="5938" spans="1:15">
      <c r="A5938" s="20" t="str">
        <f t="shared" si="187"/>
        <v>Kvika banki hf.Kvika Séreignasparnaður 5</v>
      </c>
      <c r="B5938" s="20" t="str">
        <f>_xlfn.IFNA(INDEX(Listi!$AI:$AI,MATCH(C5938,Listi!$AJ:$AJ,0)),INDEX(Listi!T:T,MATCH(C5938,Listi!U:U,0)))</f>
        <v xml:space="preserve">Kvika banki </v>
      </c>
      <c r="C5938" t="s">
        <v>243</v>
      </c>
      <c r="D5938" t="s">
        <v>471</v>
      </c>
      <c r="E5938" t="s">
        <v>276</v>
      </c>
      <c r="F5938" t="s">
        <v>76</v>
      </c>
      <c r="G5938" s="8" t="s">
        <v>413</v>
      </c>
      <c r="H5938" t="s">
        <v>77</v>
      </c>
      <c r="J5938" s="20">
        <v>0</v>
      </c>
      <c r="L5938" s="7">
        <v>1146886398</v>
      </c>
      <c r="M5938" s="7">
        <v>0</v>
      </c>
      <c r="N5938" s="7">
        <v>0</v>
      </c>
      <c r="O5938" s="20" t="str">
        <f t="shared" si="186"/>
        <v/>
      </c>
    </row>
    <row r="5939" spans="1:15">
      <c r="A5939" s="20" t="str">
        <f t="shared" si="187"/>
        <v>Kvika banki hf.MP Séreign 1</v>
      </c>
      <c r="B5939" s="20" t="str">
        <f>_xlfn.IFNA(INDEX(Listi!$AI:$AI,MATCH(C5939,Listi!$AJ:$AJ,0)),INDEX(Listi!T:T,MATCH(C5939,Listi!U:U,0)))</f>
        <v xml:space="preserve">Kvika banki </v>
      </c>
      <c r="C5939" t="s">
        <v>243</v>
      </c>
      <c r="D5939" t="s">
        <v>244</v>
      </c>
      <c r="E5939" t="s">
        <v>276</v>
      </c>
      <c r="F5939" t="s">
        <v>76</v>
      </c>
      <c r="G5939" s="8" t="s">
        <v>413</v>
      </c>
      <c r="H5939" t="s">
        <v>77</v>
      </c>
      <c r="J5939" s="20">
        <v>179</v>
      </c>
      <c r="L5939" s="7">
        <v>706827763</v>
      </c>
      <c r="M5939" s="7">
        <v>48440481</v>
      </c>
      <c r="N5939" s="7">
        <v>9836508</v>
      </c>
      <c r="O5939" s="20" t="str">
        <f t="shared" si="186"/>
        <v/>
      </c>
    </row>
    <row r="5940" spans="1:15">
      <c r="A5940" s="20" t="str">
        <f t="shared" si="187"/>
        <v>Kvika banki hf.MP Séreign 2</v>
      </c>
      <c r="B5940" s="20" t="str">
        <f>_xlfn.IFNA(INDEX(Listi!$AI:$AI,MATCH(C5940,Listi!$AJ:$AJ,0)),INDEX(Listi!T:T,MATCH(C5940,Listi!U:U,0)))</f>
        <v xml:space="preserve">Kvika banki </v>
      </c>
      <c r="C5940" t="s">
        <v>243</v>
      </c>
      <c r="D5940" t="s">
        <v>245</v>
      </c>
      <c r="E5940" t="s">
        <v>276</v>
      </c>
      <c r="F5940" t="s">
        <v>76</v>
      </c>
      <c r="G5940" s="8" t="s">
        <v>413</v>
      </c>
      <c r="H5940" t="s">
        <v>77</v>
      </c>
      <c r="J5940" s="20">
        <v>123</v>
      </c>
      <c r="L5940" s="7">
        <v>853989181</v>
      </c>
      <c r="M5940" s="7">
        <v>42441382</v>
      </c>
      <c r="N5940" s="7">
        <v>14637701</v>
      </c>
      <c r="O5940" s="20" t="str">
        <f t="shared" si="186"/>
        <v/>
      </c>
    </row>
    <row r="5941" spans="1:15">
      <c r="A5941" s="20" t="str">
        <f t="shared" si="187"/>
        <v>Kvika banki hf.MP Séreign 3</v>
      </c>
      <c r="B5941" s="20" t="str">
        <f>_xlfn.IFNA(INDEX(Listi!$AI:$AI,MATCH(C5941,Listi!$AJ:$AJ,0)),INDEX(Listi!T:T,MATCH(C5941,Listi!U:U,0)))</f>
        <v xml:space="preserve">Kvika banki </v>
      </c>
      <c r="C5941" t="s">
        <v>243</v>
      </c>
      <c r="D5941" t="s">
        <v>246</v>
      </c>
      <c r="E5941" t="s">
        <v>276</v>
      </c>
      <c r="F5941" t="s">
        <v>76</v>
      </c>
      <c r="G5941" s="8" t="s">
        <v>413</v>
      </c>
      <c r="H5941" t="s">
        <v>77</v>
      </c>
      <c r="J5941" s="20">
        <v>18</v>
      </c>
      <c r="L5941" s="7">
        <v>141173858</v>
      </c>
      <c r="M5941" s="7">
        <v>3374790</v>
      </c>
      <c r="N5941" s="7">
        <v>0</v>
      </c>
      <c r="O5941" s="20" t="str">
        <f t="shared" si="186"/>
        <v/>
      </c>
    </row>
    <row r="5942" spans="1:15">
      <c r="A5942" s="20" t="str">
        <f t="shared" si="187"/>
        <v>Kvika banki hf.MP Séreign 4</v>
      </c>
      <c r="B5942" s="20" t="str">
        <f>_xlfn.IFNA(INDEX(Listi!$AI:$AI,MATCH(C5942,Listi!$AJ:$AJ,0)),INDEX(Listi!T:T,MATCH(C5942,Listi!U:U,0)))</f>
        <v xml:space="preserve">Kvika banki </v>
      </c>
      <c r="C5942" t="s">
        <v>243</v>
      </c>
      <c r="D5942" t="s">
        <v>247</v>
      </c>
      <c r="E5942" t="s">
        <v>276</v>
      </c>
      <c r="F5942" t="s">
        <v>76</v>
      </c>
      <c r="G5942" s="8" t="s">
        <v>413</v>
      </c>
      <c r="H5942" t="s">
        <v>77</v>
      </c>
      <c r="J5942" s="20">
        <v>9</v>
      </c>
      <c r="L5942" s="7">
        <v>55886684</v>
      </c>
      <c r="M5942" s="7">
        <v>2888869</v>
      </c>
      <c r="N5942" s="7">
        <v>0</v>
      </c>
      <c r="O5942" s="20" t="str">
        <f t="shared" si="186"/>
        <v/>
      </c>
    </row>
    <row r="5943" spans="1:15">
      <c r="A5943" s="20" t="str">
        <f t="shared" si="187"/>
        <v>Landsbankinn hf.Landsbankinn Erlend verðbréf</v>
      </c>
      <c r="B5943" s="20" t="str">
        <f>_xlfn.IFNA(INDEX(Listi!$AI:$AI,MATCH(C5943,Listi!$AJ:$AJ,0)),INDEX(Listi!T:T,MATCH(C5943,Listi!U:U,0)))</f>
        <v>Landsbankinn</v>
      </c>
      <c r="C5943" t="s">
        <v>249</v>
      </c>
      <c r="D5943" t="s">
        <v>385</v>
      </c>
      <c r="E5943" t="s">
        <v>276</v>
      </c>
      <c r="F5943" t="s">
        <v>76</v>
      </c>
      <c r="G5943" s="8" t="s">
        <v>413</v>
      </c>
      <c r="H5943" t="s">
        <v>77</v>
      </c>
      <c r="J5943" s="20">
        <v>1742</v>
      </c>
      <c r="L5943" s="7">
        <v>3705185129</v>
      </c>
      <c r="M5943" s="7">
        <v>119989407</v>
      </c>
      <c r="N5943" s="7">
        <v>87847878</v>
      </c>
      <c r="O5943" s="20" t="str">
        <f t="shared" si="186"/>
        <v/>
      </c>
    </row>
    <row r="5944" spans="1:15">
      <c r="A5944" s="20" t="str">
        <f t="shared" si="187"/>
        <v>Landsbankinn hf.Landsbankinn Lífeyrisbók</v>
      </c>
      <c r="B5944" s="20" t="str">
        <f>_xlfn.IFNA(INDEX(Listi!$AI:$AI,MATCH(C5944,Listi!$AJ:$AJ,0)),INDEX(Listi!T:T,MATCH(C5944,Listi!U:U,0)))</f>
        <v>Landsbankinn</v>
      </c>
      <c r="C5944" t="s">
        <v>249</v>
      </c>
      <c r="D5944" t="s">
        <v>367</v>
      </c>
      <c r="E5944" t="s">
        <v>276</v>
      </c>
      <c r="F5944" t="s">
        <v>76</v>
      </c>
      <c r="G5944" s="8" t="s">
        <v>413</v>
      </c>
      <c r="H5944" t="s">
        <v>77</v>
      </c>
      <c r="J5944" s="20">
        <v>2454</v>
      </c>
      <c r="L5944" s="7">
        <v>3016213427</v>
      </c>
      <c r="M5944" s="7">
        <v>440353590</v>
      </c>
      <c r="N5944" s="7">
        <v>298769900</v>
      </c>
      <c r="O5944" s="20" t="str">
        <f t="shared" si="186"/>
        <v/>
      </c>
    </row>
    <row r="5945" spans="1:15">
      <c r="A5945" s="20" t="str">
        <f t="shared" si="187"/>
        <v>Landsbankinn hf.Landsbankinn Lífeyrisbók verðtryggð</v>
      </c>
      <c r="B5945" s="20" t="str">
        <f>_xlfn.IFNA(INDEX(Listi!$AI:$AI,MATCH(C5945,Listi!$AJ:$AJ,0)),INDEX(Listi!T:T,MATCH(C5945,Listi!U:U,0)))</f>
        <v>Landsbankinn</v>
      </c>
      <c r="C5945" t="s">
        <v>249</v>
      </c>
      <c r="D5945" t="s">
        <v>598</v>
      </c>
      <c r="E5945" t="s">
        <v>276</v>
      </c>
      <c r="F5945" t="s">
        <v>76</v>
      </c>
      <c r="G5945" s="8" t="s">
        <v>413</v>
      </c>
      <c r="H5945" t="s">
        <v>77</v>
      </c>
      <c r="J5945" s="20">
        <v>33398</v>
      </c>
      <c r="L5945" s="7">
        <v>66896053137</v>
      </c>
      <c r="M5945" s="7">
        <v>6692476029</v>
      </c>
      <c r="N5945" s="7">
        <v>4680072987</v>
      </c>
      <c r="O5945" s="20" t="str">
        <f t="shared" si="186"/>
        <v/>
      </c>
    </row>
    <row r="5946" spans="1:15">
      <c r="A5946" s="20" t="str">
        <f t="shared" si="187"/>
        <v>Lífeyrissjóður bændaSamtryggingardeild</v>
      </c>
      <c r="B5946" s="20" t="str">
        <f>_xlfn.IFNA(INDEX(Listi!$AI:$AI,MATCH(C5946,Listi!$AJ:$AJ,0)),INDEX(Listi!T:T,MATCH(C5946,Listi!U:U,0)))</f>
        <v>Lífeyrissjóður bænda</v>
      </c>
      <c r="C5946" t="s">
        <v>252</v>
      </c>
      <c r="D5946" t="s">
        <v>205</v>
      </c>
      <c r="E5946" t="s">
        <v>275</v>
      </c>
      <c r="F5946" t="s">
        <v>76</v>
      </c>
      <c r="G5946" s="8" t="s">
        <v>413</v>
      </c>
      <c r="H5946" t="s">
        <v>77</v>
      </c>
      <c r="J5946" s="20">
        <v>10829</v>
      </c>
      <c r="L5946" s="7">
        <v>45108278171</v>
      </c>
      <c r="M5946" s="7">
        <v>776003397</v>
      </c>
      <c r="N5946" s="7">
        <v>1921473168</v>
      </c>
      <c r="O5946" s="20" t="str">
        <f t="shared" si="186"/>
        <v/>
      </c>
    </row>
    <row r="5947" spans="1:15">
      <c r="A5947" s="20" t="str">
        <f t="shared" si="187"/>
        <v>Lífeyrissjóður bankamannaAldursdeild</v>
      </c>
      <c r="B5947" s="20" t="str">
        <f>_xlfn.IFNA(INDEX(Listi!$AI:$AI,MATCH(C5947,Listi!$AJ:$AJ,0)),INDEX(Listi!T:T,MATCH(C5947,Listi!U:U,0)))</f>
        <v>Lífeyrissjóður bankam.</v>
      </c>
      <c r="C5947" t="s">
        <v>250</v>
      </c>
      <c r="D5947" t="s">
        <v>251</v>
      </c>
      <c r="E5947" t="s">
        <v>275</v>
      </c>
      <c r="F5947" t="s">
        <v>76</v>
      </c>
      <c r="G5947" s="8" t="s">
        <v>413</v>
      </c>
      <c r="H5947" t="s">
        <v>77</v>
      </c>
      <c r="J5947" s="20">
        <v>8530</v>
      </c>
      <c r="L5947" s="7">
        <v>61369964000</v>
      </c>
      <c r="M5947" s="7">
        <v>1996063000</v>
      </c>
      <c r="N5947" s="7">
        <v>753444000</v>
      </c>
      <c r="O5947" s="20" t="str">
        <f t="shared" si="186"/>
        <v/>
      </c>
    </row>
    <row r="5948" spans="1:15">
      <c r="A5948" s="20" t="str">
        <f t="shared" si="187"/>
        <v>Lífeyrissjóður bankamannaHlutfallsdeild</v>
      </c>
      <c r="B5948" s="20" t="str">
        <f>_xlfn.IFNA(INDEX(Listi!$AI:$AI,MATCH(C5948,Listi!$AJ:$AJ,0)),INDEX(Listi!T:T,MATCH(C5948,Listi!U:U,0)))</f>
        <v>Lífeyrissjóður bankam.</v>
      </c>
      <c r="C5948" t="s">
        <v>250</v>
      </c>
      <c r="D5948" t="s">
        <v>467</v>
      </c>
      <c r="E5948" t="s">
        <v>275</v>
      </c>
      <c r="F5948" t="s">
        <v>76</v>
      </c>
      <c r="G5948" s="8" t="s">
        <v>413</v>
      </c>
      <c r="H5948" t="s">
        <v>77</v>
      </c>
      <c r="J5948" s="20">
        <v>2199</v>
      </c>
      <c r="L5948" s="7">
        <v>40286427000</v>
      </c>
      <c r="M5948" s="7">
        <v>125147000</v>
      </c>
      <c r="N5948" s="7">
        <v>2741197000</v>
      </c>
      <c r="O5948" s="20" t="str">
        <f t="shared" si="186"/>
        <v/>
      </c>
    </row>
    <row r="5949" spans="1:15">
      <c r="A5949" s="20" t="str">
        <f t="shared" si="187"/>
        <v>Lífeyrissjóður RangæingaSamtryggingardeild</v>
      </c>
      <c r="B5949" s="20" t="str">
        <f>_xlfn.IFNA(INDEX(Listi!$AI:$AI,MATCH(C5949,Listi!$AJ:$AJ,0)),INDEX(Listi!T:T,MATCH(C5949,Listi!U:U,0)))</f>
        <v>Lífeyrissjóður Rang.</v>
      </c>
      <c r="C5949" t="s">
        <v>253</v>
      </c>
      <c r="D5949" t="s">
        <v>205</v>
      </c>
      <c r="E5949" t="s">
        <v>275</v>
      </c>
      <c r="F5949" t="s">
        <v>76</v>
      </c>
      <c r="G5949" s="8" t="s">
        <v>413</v>
      </c>
      <c r="H5949" t="s">
        <v>77</v>
      </c>
      <c r="J5949" s="20">
        <v>11542</v>
      </c>
      <c r="L5949" s="7">
        <v>18949790000</v>
      </c>
      <c r="M5949" s="7">
        <v>835894000</v>
      </c>
      <c r="N5949" s="7">
        <v>386250000</v>
      </c>
      <c r="O5949" s="20" t="str">
        <f t="shared" si="186"/>
        <v/>
      </c>
    </row>
    <row r="5950" spans="1:15">
      <c r="A5950" s="20" t="str">
        <f t="shared" si="187"/>
        <v>Lífeyrissjóður starfsmanna AkureyrarbæjarSamtryggingardeild</v>
      </c>
      <c r="B5950" s="20" t="str">
        <f>_xlfn.IFNA(INDEX(Listi!$AI:$AI,MATCH(C5950,Listi!$AJ:$AJ,0)),INDEX(Listi!T:T,MATCH(C5950,Listi!U:U,0)))</f>
        <v>Lífeyrissj. starfsm. Akureyrarb.</v>
      </c>
      <c r="C5950" t="s">
        <v>274</v>
      </c>
      <c r="D5950" t="s">
        <v>205</v>
      </c>
      <c r="E5950" t="s">
        <v>275</v>
      </c>
      <c r="F5950" t="s">
        <v>76</v>
      </c>
      <c r="G5950" s="8" t="s">
        <v>413</v>
      </c>
      <c r="H5950" t="s">
        <v>77</v>
      </c>
      <c r="J5950" s="20">
        <v>2214</v>
      </c>
      <c r="L5950" s="7">
        <v>14569496826</v>
      </c>
      <c r="M5950" s="7">
        <v>46271787</v>
      </c>
      <c r="N5950" s="7">
        <v>1160288032</v>
      </c>
      <c r="O5950" s="20" t="str">
        <f t="shared" si="186"/>
        <v/>
      </c>
    </row>
    <row r="5951" spans="1:15">
      <c r="A5951" s="20" t="str">
        <f t="shared" si="187"/>
        <v>Lífeyrissjóður starfsmanna Búnaðarbanka ÍslandsSamtryggingardeild</v>
      </c>
      <c r="B5951" s="20" t="str">
        <f>_xlfn.IFNA(INDEX(Listi!$AI:$AI,MATCH(C5951,Listi!$AJ:$AJ,0)),INDEX(Listi!T:T,MATCH(C5951,Listi!U:U,0)))</f>
        <v>Lífeyrissj. starfsm. Búnaðarb.Ísl.</v>
      </c>
      <c r="C5951" t="s">
        <v>254</v>
      </c>
      <c r="D5951" t="s">
        <v>205</v>
      </c>
      <c r="E5951" t="s">
        <v>275</v>
      </c>
      <c r="F5951" t="s">
        <v>76</v>
      </c>
      <c r="G5951" s="8" t="s">
        <v>413</v>
      </c>
      <c r="H5951" t="s">
        <v>77</v>
      </c>
      <c r="J5951" s="20">
        <v>453</v>
      </c>
      <c r="L5951" s="7">
        <v>27921283000</v>
      </c>
      <c r="M5951" s="7">
        <v>7378000</v>
      </c>
      <c r="N5951" s="7">
        <v>1535577000</v>
      </c>
      <c r="O5951" s="20" t="str">
        <f t="shared" si="186"/>
        <v/>
      </c>
    </row>
    <row r="5952" spans="1:15">
      <c r="A5952" s="20" t="str">
        <f t="shared" si="187"/>
        <v>Lífeyrissjóður starfsmanna ReykjavíkurborgarSamtryggingardeild</v>
      </c>
      <c r="B5952" s="20" t="str">
        <f>_xlfn.IFNA(INDEX(Listi!$AI:$AI,MATCH(C5952,Listi!$AJ:$AJ,0)),INDEX(Listi!T:T,MATCH(C5952,Listi!U:U,0)))</f>
        <v>Lífeyrissj. starfsm. Reykjav.</v>
      </c>
      <c r="C5952" t="s">
        <v>255</v>
      </c>
      <c r="D5952" t="s">
        <v>205</v>
      </c>
      <c r="E5952" t="s">
        <v>275</v>
      </c>
      <c r="F5952" t="s">
        <v>76</v>
      </c>
      <c r="G5952" s="8" t="s">
        <v>413</v>
      </c>
      <c r="H5952" t="s">
        <v>77</v>
      </c>
      <c r="J5952" s="20">
        <v>15925</v>
      </c>
      <c r="L5952" s="7">
        <v>92450251598</v>
      </c>
      <c r="M5952" s="7">
        <v>217604296</v>
      </c>
      <c r="N5952" s="7">
        <v>6195210428</v>
      </c>
      <c r="O5952" s="20" t="str">
        <f t="shared" si="186"/>
        <v/>
      </c>
    </row>
    <row r="5953" spans="1:15">
      <c r="A5953" s="20" t="str">
        <f t="shared" si="187"/>
        <v>Lífeyrissjóður starfsmanna ríkisinsA-deild</v>
      </c>
      <c r="B5953" s="20" t="str">
        <f>_xlfn.IFNA(INDEX(Listi!$AI:$AI,MATCH(C5953,Listi!$AJ:$AJ,0)),INDEX(Listi!T:T,MATCH(C5953,Listi!U:U,0)))</f>
        <v>LSR</v>
      </c>
      <c r="C5953" t="s">
        <v>256</v>
      </c>
      <c r="D5953" t="s">
        <v>257</v>
      </c>
      <c r="E5953" t="s">
        <v>275</v>
      </c>
      <c r="F5953" t="s">
        <v>76</v>
      </c>
      <c r="G5953" s="8" t="s">
        <v>413</v>
      </c>
      <c r="H5953" t="s">
        <v>77</v>
      </c>
      <c r="J5953" s="20">
        <v>74143</v>
      </c>
      <c r="L5953" s="7">
        <v>1024402726080</v>
      </c>
      <c r="M5953" s="7">
        <v>38030413328</v>
      </c>
      <c r="N5953" s="7">
        <v>13011563069</v>
      </c>
      <c r="O5953" s="20" t="str">
        <f t="shared" si="186"/>
        <v/>
      </c>
    </row>
    <row r="5954" spans="1:15">
      <c r="A5954" s="20" t="str">
        <f t="shared" si="187"/>
        <v>Lífeyrissjóður starfsmanna ríkisinsB-deild</v>
      </c>
      <c r="B5954" s="20" t="str">
        <f>_xlfn.IFNA(INDEX(Listi!$AI:$AI,MATCH(C5954,Listi!$AJ:$AJ,0)),INDEX(Listi!T:T,MATCH(C5954,Listi!U:U,0)))</f>
        <v>LSR</v>
      </c>
      <c r="C5954" t="s">
        <v>256</v>
      </c>
      <c r="D5954" t="s">
        <v>218</v>
      </c>
      <c r="E5954" t="s">
        <v>275</v>
      </c>
      <c r="F5954" t="s">
        <v>76</v>
      </c>
      <c r="G5954" s="8" t="s">
        <v>413</v>
      </c>
      <c r="H5954" t="s">
        <v>77</v>
      </c>
      <c r="J5954" s="20">
        <v>35913</v>
      </c>
      <c r="L5954" s="7">
        <v>297381500048</v>
      </c>
      <c r="M5954" s="7">
        <v>1364474032</v>
      </c>
      <c r="N5954" s="7">
        <v>62409553231</v>
      </c>
      <c r="O5954" s="20" t="str">
        <f t="shared" ref="O5954:O6017" si="188">IFERROR(VLOOKUP(F5954,EhLykill,3,FALSE),"")</f>
        <v/>
      </c>
    </row>
    <row r="5955" spans="1:15">
      <c r="A5955" s="20" t="str">
        <f t="shared" si="187"/>
        <v>Lífeyrissjóður starfsmanna ríkisinsLeið I</v>
      </c>
      <c r="B5955" s="20" t="str">
        <f>_xlfn.IFNA(INDEX(Listi!$AI:$AI,MATCH(C5955,Listi!$AJ:$AJ,0)),INDEX(Listi!T:T,MATCH(C5955,Listi!U:U,0)))</f>
        <v>LSR</v>
      </c>
      <c r="C5955" t="s">
        <v>256</v>
      </c>
      <c r="D5955" t="s">
        <v>258</v>
      </c>
      <c r="E5955" t="s">
        <v>276</v>
      </c>
      <c r="F5955" t="s">
        <v>76</v>
      </c>
      <c r="G5955" s="8" t="s">
        <v>413</v>
      </c>
      <c r="H5955" t="s">
        <v>77</v>
      </c>
      <c r="J5955" s="20">
        <v>2659</v>
      </c>
      <c r="L5955" s="7">
        <v>11704214939</v>
      </c>
      <c r="M5955" s="7">
        <v>547428342</v>
      </c>
      <c r="N5955" s="7">
        <v>195323403</v>
      </c>
      <c r="O5955" s="20" t="str">
        <f t="shared" si="188"/>
        <v/>
      </c>
    </row>
    <row r="5956" spans="1:15">
      <c r="A5956" s="20" t="str">
        <f t="shared" ref="A5956:A6017" si="189">CONCATENATE(C5956,D5956)</f>
        <v>Lífeyrissjóður starfsmanna ríkisinsLeið II</v>
      </c>
      <c r="B5956" s="20" t="str">
        <f>_xlfn.IFNA(INDEX(Listi!$AI:$AI,MATCH(C5956,Listi!$AJ:$AJ,0)),INDEX(Listi!T:T,MATCH(C5956,Listi!U:U,0)))</f>
        <v>LSR</v>
      </c>
      <c r="C5956" t="s">
        <v>256</v>
      </c>
      <c r="D5956" t="s">
        <v>259</v>
      </c>
      <c r="E5956" t="s">
        <v>276</v>
      </c>
      <c r="F5956" t="s">
        <v>76</v>
      </c>
      <c r="G5956" s="8" t="s">
        <v>413</v>
      </c>
      <c r="H5956" t="s">
        <v>77</v>
      </c>
      <c r="J5956" s="20">
        <v>1170</v>
      </c>
      <c r="L5956" s="7">
        <v>3365164594</v>
      </c>
      <c r="M5956" s="7">
        <v>379849453</v>
      </c>
      <c r="N5956" s="7">
        <v>93142056</v>
      </c>
      <c r="O5956" s="20" t="str">
        <f t="shared" si="188"/>
        <v/>
      </c>
    </row>
    <row r="5957" spans="1:15">
      <c r="A5957" s="20" t="str">
        <f t="shared" si="189"/>
        <v>Lífeyrissjóður starfsmanna ríkisinsLeið III</v>
      </c>
      <c r="B5957" s="20" t="str">
        <f>_xlfn.IFNA(INDEX(Listi!$AI:$AI,MATCH(C5957,Listi!$AJ:$AJ,0)),INDEX(Listi!T:T,MATCH(C5957,Listi!U:U,0)))</f>
        <v>LSR</v>
      </c>
      <c r="C5957" t="s">
        <v>256</v>
      </c>
      <c r="D5957" t="s">
        <v>260</v>
      </c>
      <c r="E5957" t="s">
        <v>276</v>
      </c>
      <c r="F5957" t="s">
        <v>76</v>
      </c>
      <c r="G5957" s="8" t="s">
        <v>413</v>
      </c>
      <c r="H5957" t="s">
        <v>77</v>
      </c>
      <c r="J5957" s="20">
        <v>3801</v>
      </c>
      <c r="L5957" s="7">
        <v>9959294621</v>
      </c>
      <c r="M5957" s="7">
        <v>743287481</v>
      </c>
      <c r="N5957" s="7">
        <v>349903833</v>
      </c>
      <c r="O5957" s="20" t="str">
        <f t="shared" si="188"/>
        <v/>
      </c>
    </row>
    <row r="5958" spans="1:15">
      <c r="A5958" s="20" t="str">
        <f t="shared" si="189"/>
        <v>Lífeyrissjóður Tannlæknafél ÍslDeild I/Séreign</v>
      </c>
      <c r="B5958" s="20" t="str">
        <f>_xlfn.IFNA(INDEX(Listi!$AI:$AI,MATCH(C5958,Listi!$AJ:$AJ,0)),INDEX(Listi!T:T,MATCH(C5958,Listi!U:U,0)))</f>
        <v>Lífeyrissj. Tannlækna</v>
      </c>
      <c r="C5958" t="s">
        <v>261</v>
      </c>
      <c r="D5958" t="s">
        <v>207</v>
      </c>
      <c r="E5958" t="s">
        <v>276</v>
      </c>
      <c r="F5958" t="s">
        <v>76</v>
      </c>
      <c r="G5958" s="8" t="s">
        <v>413</v>
      </c>
      <c r="H5958" t="s">
        <v>77</v>
      </c>
      <c r="J5958" s="20">
        <v>381</v>
      </c>
      <c r="L5958" s="7">
        <v>6768408488</v>
      </c>
      <c r="M5958" s="7">
        <v>272759192</v>
      </c>
      <c r="N5958" s="7">
        <v>153838058</v>
      </c>
      <c r="O5958" s="20" t="str">
        <f t="shared" si="188"/>
        <v/>
      </c>
    </row>
    <row r="5959" spans="1:15">
      <c r="A5959" s="20" t="str">
        <f t="shared" si="189"/>
        <v>Lífeyrissjóður Tannlæknafél ÍslSamtryggingardeild</v>
      </c>
      <c r="B5959" s="20" t="str">
        <f>_xlfn.IFNA(INDEX(Listi!$AI:$AI,MATCH(C5959,Listi!$AJ:$AJ,0)),INDEX(Listi!T:T,MATCH(C5959,Listi!U:U,0)))</f>
        <v>Lífeyrissj. Tannlækna</v>
      </c>
      <c r="C5959" t="s">
        <v>261</v>
      </c>
      <c r="D5959" t="s">
        <v>205</v>
      </c>
      <c r="E5959" t="s">
        <v>275</v>
      </c>
      <c r="F5959" t="s">
        <v>76</v>
      </c>
      <c r="G5959" s="8" t="s">
        <v>413</v>
      </c>
      <c r="H5959" t="s">
        <v>77</v>
      </c>
      <c r="J5959" s="20">
        <v>382</v>
      </c>
      <c r="L5959" s="7">
        <v>2241251214</v>
      </c>
      <c r="M5959" s="7">
        <v>112827287</v>
      </c>
      <c r="N5959" s="7">
        <v>17930159</v>
      </c>
      <c r="O5959" s="20" t="str">
        <f t="shared" si="188"/>
        <v/>
      </c>
    </row>
    <row r="5960" spans="1:15">
      <c r="A5960" s="20" t="str">
        <f t="shared" si="189"/>
        <v>Lífeyrissjóður verslunarmannaÆvileið 1</v>
      </c>
      <c r="B5960" s="20" t="str">
        <f>_xlfn.IFNA(INDEX(Listi!$AI:$AI,MATCH(C5960,Listi!$AJ:$AJ,0)),INDEX(Listi!T:T,MATCH(C5960,Listi!U:U,0)))</f>
        <v>Lífeyrissj. Verslunarm.</v>
      </c>
      <c r="C5960" t="s">
        <v>206</v>
      </c>
      <c r="D5960" t="s">
        <v>310</v>
      </c>
      <c r="E5960" t="s">
        <v>276</v>
      </c>
      <c r="F5960" t="s">
        <v>76</v>
      </c>
      <c r="G5960" s="8" t="s">
        <v>413</v>
      </c>
      <c r="H5960" t="s">
        <v>77</v>
      </c>
      <c r="J5960" s="20">
        <v>3920</v>
      </c>
      <c r="L5960" s="7">
        <v>2860479562</v>
      </c>
      <c r="M5960" s="7">
        <v>819651283</v>
      </c>
      <c r="N5960" s="7">
        <v>12562366</v>
      </c>
      <c r="O5960" s="20" t="str">
        <f t="shared" si="188"/>
        <v/>
      </c>
    </row>
    <row r="5961" spans="1:15">
      <c r="A5961" s="20" t="str">
        <f t="shared" si="189"/>
        <v>Lífeyrissjóður verslunarmannaÆvileið 2</v>
      </c>
      <c r="B5961" s="20" t="str">
        <f>_xlfn.IFNA(INDEX(Listi!$AI:$AI,MATCH(C5961,Listi!$AJ:$AJ,0)),INDEX(Listi!T:T,MATCH(C5961,Listi!U:U,0)))</f>
        <v>Lífeyrissj. Verslunarm.</v>
      </c>
      <c r="C5961" t="s">
        <v>206</v>
      </c>
      <c r="D5961" t="s">
        <v>309</v>
      </c>
      <c r="E5961" t="s">
        <v>276</v>
      </c>
      <c r="F5961" t="s">
        <v>76</v>
      </c>
      <c r="G5961" s="8" t="s">
        <v>413</v>
      </c>
      <c r="H5961" t="s">
        <v>77</v>
      </c>
      <c r="J5961" s="20">
        <v>1908</v>
      </c>
      <c r="L5961" s="7">
        <v>2325064159</v>
      </c>
      <c r="M5961" s="7">
        <v>465663194</v>
      </c>
      <c r="N5961" s="7">
        <v>32037995</v>
      </c>
      <c r="O5961" s="20" t="str">
        <f t="shared" si="188"/>
        <v/>
      </c>
    </row>
    <row r="5962" spans="1:15">
      <c r="A5962" s="20" t="str">
        <f t="shared" si="189"/>
        <v>Lífeyrissjóður verslunarmannaÆvileið 3</v>
      </c>
      <c r="B5962" s="20" t="str">
        <f>_xlfn.IFNA(INDEX(Listi!$AI:$AI,MATCH(C5962,Listi!$AJ:$AJ,0)),INDEX(Listi!T:T,MATCH(C5962,Listi!U:U,0)))</f>
        <v>Lífeyrissj. Verslunarm.</v>
      </c>
      <c r="C5962" t="s">
        <v>206</v>
      </c>
      <c r="D5962" t="s">
        <v>308</v>
      </c>
      <c r="E5962" t="s">
        <v>276</v>
      </c>
      <c r="F5962" t="s">
        <v>76</v>
      </c>
      <c r="G5962" s="8" t="s">
        <v>413</v>
      </c>
      <c r="H5962" t="s">
        <v>77</v>
      </c>
      <c r="J5962" s="20">
        <v>1381</v>
      </c>
      <c r="L5962" s="7">
        <v>1567402319</v>
      </c>
      <c r="M5962" s="7">
        <v>325961302</v>
      </c>
      <c r="N5962" s="7">
        <v>60283998</v>
      </c>
      <c r="O5962" s="20" t="str">
        <f t="shared" si="188"/>
        <v/>
      </c>
    </row>
    <row r="5963" spans="1:15">
      <c r="A5963" s="20" t="str">
        <f t="shared" si="189"/>
        <v>Lífeyrissjóður verslunarmannaDeild I/Séreign</v>
      </c>
      <c r="B5963" s="20" t="str">
        <f>_xlfn.IFNA(INDEX(Listi!$AI:$AI,MATCH(C5963,Listi!$AJ:$AJ,0)),INDEX(Listi!T:T,MATCH(C5963,Listi!U:U,0)))</f>
        <v>Lífeyrissj. Verslunarm.</v>
      </c>
      <c r="C5963" t="s">
        <v>206</v>
      </c>
      <c r="D5963" t="s">
        <v>207</v>
      </c>
      <c r="E5963" t="s">
        <v>276</v>
      </c>
      <c r="F5963" t="s">
        <v>76</v>
      </c>
      <c r="G5963" s="8" t="s">
        <v>413</v>
      </c>
      <c r="H5963" t="s">
        <v>77</v>
      </c>
      <c r="J5963" s="20">
        <v>44454</v>
      </c>
      <c r="L5963" s="7">
        <v>19785724399</v>
      </c>
      <c r="M5963" s="7">
        <v>729937912</v>
      </c>
      <c r="N5963" s="7">
        <v>458382791</v>
      </c>
      <c r="O5963" s="20" t="str">
        <f t="shared" si="188"/>
        <v/>
      </c>
    </row>
    <row r="5964" spans="1:15">
      <c r="A5964" s="20" t="str">
        <f t="shared" si="189"/>
        <v>Lífeyrissjóður verslunarmannaSamtryggingardeild</v>
      </c>
      <c r="B5964" s="20" t="str">
        <f>_xlfn.IFNA(INDEX(Listi!$AI:$AI,MATCH(C5964,Listi!$AJ:$AJ,0)),INDEX(Listi!T:T,MATCH(C5964,Listi!U:U,0)))</f>
        <v>Lífeyrissj. Verslunarm.</v>
      </c>
      <c r="C5964" t="s">
        <v>206</v>
      </c>
      <c r="D5964" t="s">
        <v>205</v>
      </c>
      <c r="E5964" t="s">
        <v>275</v>
      </c>
      <c r="F5964" t="s">
        <v>76</v>
      </c>
      <c r="G5964" s="8" t="s">
        <v>413</v>
      </c>
      <c r="H5964" t="s">
        <v>77</v>
      </c>
      <c r="J5964" s="20">
        <v>178661</v>
      </c>
      <c r="L5964" s="7">
        <v>1174592806906</v>
      </c>
      <c r="M5964" s="7">
        <v>35794261112</v>
      </c>
      <c r="N5964" s="7">
        <v>21965137185</v>
      </c>
      <c r="O5964" s="20" t="str">
        <f t="shared" si="188"/>
        <v/>
      </c>
    </row>
    <row r="5965" spans="1:15">
      <c r="A5965" s="20" t="str">
        <f t="shared" si="189"/>
        <v>Lífeyrissjóður VestmannaeyjaSafn I</v>
      </c>
      <c r="B5965" s="20" t="str">
        <f>_xlfn.IFNA(INDEX(Listi!$AI:$AI,MATCH(C5965,Listi!$AJ:$AJ,0)),INDEX(Listi!T:T,MATCH(C5965,Listi!U:U,0)))</f>
        <v>Lífeyrissj. Vestm.</v>
      </c>
      <c r="C5965" t="s">
        <v>262</v>
      </c>
      <c r="D5965" t="s">
        <v>210</v>
      </c>
      <c r="E5965" t="s">
        <v>276</v>
      </c>
      <c r="F5965" s="8" t="s">
        <v>76</v>
      </c>
      <c r="G5965" s="8" t="s">
        <v>413</v>
      </c>
      <c r="H5965" t="s">
        <v>77</v>
      </c>
      <c r="J5965" s="20">
        <v>2199</v>
      </c>
      <c r="L5965" s="7">
        <v>381311221</v>
      </c>
      <c r="M5965" s="7">
        <v>44104006</v>
      </c>
      <c r="N5965" s="7">
        <v>13592960</v>
      </c>
      <c r="O5965" s="20" t="str">
        <f t="shared" si="188"/>
        <v/>
      </c>
    </row>
    <row r="5966" spans="1:15">
      <c r="A5966" s="20" t="str">
        <f t="shared" si="189"/>
        <v>Lífeyrissjóður VestmannaeyjaSafn II</v>
      </c>
      <c r="B5966" s="20" t="str">
        <f>_xlfn.IFNA(INDEX(Listi!$AI:$AI,MATCH(C5966,Listi!$AJ:$AJ,0)),INDEX(Listi!T:T,MATCH(C5966,Listi!U:U,0)))</f>
        <v>Lífeyrissj. Vestm.</v>
      </c>
      <c r="C5966" t="s">
        <v>262</v>
      </c>
      <c r="D5966" t="s">
        <v>211</v>
      </c>
      <c r="E5966" t="s">
        <v>276</v>
      </c>
      <c r="F5966" s="8" t="s">
        <v>76</v>
      </c>
      <c r="G5966" s="8" t="s">
        <v>413</v>
      </c>
      <c r="H5966" t="s">
        <v>77</v>
      </c>
      <c r="J5966" s="20">
        <v>2199</v>
      </c>
      <c r="L5966" s="7">
        <v>571440191</v>
      </c>
      <c r="M5966" s="7">
        <v>40240404</v>
      </c>
      <c r="N5966" s="7">
        <v>18659289</v>
      </c>
      <c r="O5966" s="20" t="str">
        <f t="shared" si="188"/>
        <v/>
      </c>
    </row>
    <row r="5967" spans="1:15">
      <c r="A5967" s="20" t="str">
        <f t="shared" si="189"/>
        <v>Lífeyrissjóður VestmannaeyjaSamtryggingardeild</v>
      </c>
      <c r="B5967" s="20" t="str">
        <f>_xlfn.IFNA(INDEX(Listi!$AI:$AI,MATCH(C5967,Listi!$AJ:$AJ,0)),INDEX(Listi!T:T,MATCH(C5967,Listi!U:U,0)))</f>
        <v>Lífeyrissj. Vestm.</v>
      </c>
      <c r="C5967" t="s">
        <v>262</v>
      </c>
      <c r="D5967" t="s">
        <v>205</v>
      </c>
      <c r="E5967" t="s">
        <v>275</v>
      </c>
      <c r="F5967" s="8" t="s">
        <v>76</v>
      </c>
      <c r="G5967" s="8" t="s">
        <v>413</v>
      </c>
      <c r="H5967" t="s">
        <v>77</v>
      </c>
      <c r="J5967" s="20">
        <v>15026</v>
      </c>
      <c r="L5967" s="7">
        <v>85198020532</v>
      </c>
      <c r="M5967" s="7">
        <v>1944643004</v>
      </c>
      <c r="N5967" s="7">
        <v>2198060399</v>
      </c>
      <c r="O5967" s="20" t="str">
        <f t="shared" si="188"/>
        <v/>
      </c>
    </row>
    <row r="5968" spans="1:15">
      <c r="A5968" s="20" t="str">
        <f t="shared" si="189"/>
        <v>Lífsval - lífeyrissparnaðurLífsval 1</v>
      </c>
      <c r="B5968" s="20" t="str">
        <f>_xlfn.IFNA(INDEX(Listi!$AI:$AI,MATCH(C5968,Listi!$AJ:$AJ,0)),INDEX(Listi!T:T,MATCH(C5968,Listi!U:U,0)))</f>
        <v>Lífsval</v>
      </c>
      <c r="C5968" t="s">
        <v>263</v>
      </c>
      <c r="D5968" t="s">
        <v>264</v>
      </c>
      <c r="E5968" t="s">
        <v>276</v>
      </c>
      <c r="F5968" s="8" t="s">
        <v>76</v>
      </c>
      <c r="G5968" s="8" t="s">
        <v>413</v>
      </c>
      <c r="H5968" t="s">
        <v>77</v>
      </c>
      <c r="J5968" s="20">
        <v>803</v>
      </c>
      <c r="L5968" s="7">
        <v>1792991246</v>
      </c>
      <c r="M5968" s="7">
        <v>203244065</v>
      </c>
      <c r="N5968" s="7">
        <v>81003579</v>
      </c>
      <c r="O5968" s="20" t="str">
        <f t="shared" si="188"/>
        <v/>
      </c>
    </row>
    <row r="5969" spans="1:15">
      <c r="A5969" s="20" t="str">
        <f t="shared" si="189"/>
        <v>Lífsval - lífeyrissparnaðurLífsval 2</v>
      </c>
      <c r="B5969" s="20" t="str">
        <f>_xlfn.IFNA(INDEX(Listi!$AI:$AI,MATCH(C5969,Listi!$AJ:$AJ,0)),INDEX(Listi!T:T,MATCH(C5969,Listi!U:U,0)))</f>
        <v>Lífsval</v>
      </c>
      <c r="C5969" t="s">
        <v>263</v>
      </c>
      <c r="D5969" t="s">
        <v>265</v>
      </c>
      <c r="E5969" t="s">
        <v>276</v>
      </c>
      <c r="F5969" s="8" t="s">
        <v>76</v>
      </c>
      <c r="G5969" s="8" t="s">
        <v>413</v>
      </c>
      <c r="H5969" t="s">
        <v>77</v>
      </c>
      <c r="J5969" s="20">
        <v>71</v>
      </c>
      <c r="L5969" s="7">
        <v>79660340</v>
      </c>
      <c r="M5969" s="7">
        <v>14369045</v>
      </c>
      <c r="N5969" s="7">
        <v>2695304</v>
      </c>
      <c r="O5969" s="20" t="str">
        <f t="shared" si="188"/>
        <v/>
      </c>
    </row>
    <row r="5970" spans="1:15">
      <c r="A5970" s="20" t="str">
        <f t="shared" si="189"/>
        <v>Lífsval - lífeyrissparnaðurLífsval 3</v>
      </c>
      <c r="B5970" s="20" t="str">
        <f>_xlfn.IFNA(INDEX(Listi!$AI:$AI,MATCH(C5970,Listi!$AJ:$AJ,0)),INDEX(Listi!T:T,MATCH(C5970,Listi!U:U,0)))</f>
        <v>Lífsval</v>
      </c>
      <c r="C5970" t="s">
        <v>263</v>
      </c>
      <c r="D5970" t="s">
        <v>266</v>
      </c>
      <c r="E5970" t="s">
        <v>276</v>
      </c>
      <c r="F5970" s="8" t="s">
        <v>76</v>
      </c>
      <c r="G5970" s="8" t="s">
        <v>413</v>
      </c>
      <c r="H5970" t="s">
        <v>77</v>
      </c>
      <c r="J5970" s="20">
        <v>93</v>
      </c>
      <c r="L5970" s="7">
        <v>131239774</v>
      </c>
      <c r="M5970" s="7">
        <v>16635787</v>
      </c>
      <c r="N5970" s="7">
        <v>3548138</v>
      </c>
      <c r="O5970" s="20" t="str">
        <f t="shared" si="188"/>
        <v/>
      </c>
    </row>
    <row r="5971" spans="1:15">
      <c r="A5971" s="20" t="str">
        <f t="shared" si="189"/>
        <v>Lífsval - lífeyrissparnaðurLífsval 4</v>
      </c>
      <c r="B5971" s="20" t="str">
        <f>_xlfn.IFNA(INDEX(Listi!$AI:$AI,MATCH(C5971,Listi!$AJ:$AJ,0)),INDEX(Listi!T:T,MATCH(C5971,Listi!U:U,0)))</f>
        <v>Lífsval</v>
      </c>
      <c r="C5971" t="s">
        <v>263</v>
      </c>
      <c r="D5971" t="s">
        <v>267</v>
      </c>
      <c r="E5971" t="s">
        <v>276</v>
      </c>
      <c r="F5971" t="s">
        <v>76</v>
      </c>
      <c r="G5971" s="8" t="s">
        <v>413</v>
      </c>
      <c r="H5971" t="s">
        <v>77</v>
      </c>
      <c r="J5971" s="20">
        <v>62</v>
      </c>
      <c r="L5971" s="7">
        <v>71752064</v>
      </c>
      <c r="M5971" s="7">
        <v>15238959</v>
      </c>
      <c r="N5971" s="7">
        <v>2058992</v>
      </c>
      <c r="O5971" s="20" t="str">
        <f t="shared" si="188"/>
        <v/>
      </c>
    </row>
    <row r="5972" spans="1:15">
      <c r="A5972" s="20" t="str">
        <f t="shared" si="189"/>
        <v>Lífsverk lífeyrissjóðurLífsverk I/Séreign</v>
      </c>
      <c r="B5972" s="20" t="str">
        <f>_xlfn.IFNA(INDEX(Listi!$AI:$AI,MATCH(C5972,Listi!$AJ:$AJ,0)),INDEX(Listi!T:T,MATCH(C5972,Listi!U:U,0)))</f>
        <v xml:space="preserve">Lífsverk  </v>
      </c>
      <c r="C5972" t="s">
        <v>268</v>
      </c>
      <c r="D5972" t="s">
        <v>269</v>
      </c>
      <c r="E5972" t="s">
        <v>276</v>
      </c>
      <c r="F5972" t="s">
        <v>76</v>
      </c>
      <c r="G5972" s="8" t="s">
        <v>413</v>
      </c>
      <c r="H5972" t="s">
        <v>77</v>
      </c>
      <c r="J5972" s="20">
        <v>730</v>
      </c>
      <c r="L5972" s="7">
        <v>4582957000</v>
      </c>
      <c r="M5972" s="7">
        <v>635926000</v>
      </c>
      <c r="N5972" s="7">
        <v>22708000</v>
      </c>
      <c r="O5972" s="20" t="str">
        <f t="shared" si="188"/>
        <v/>
      </c>
    </row>
    <row r="5973" spans="1:15">
      <c r="A5973" s="20" t="str">
        <f t="shared" si="189"/>
        <v>Lífsverk lífeyrissjóðurLífsverk II/Séreign</v>
      </c>
      <c r="B5973" s="20" t="str">
        <f>_xlfn.IFNA(INDEX(Listi!$AI:$AI,MATCH(C5973,Listi!$AJ:$AJ,0)),INDEX(Listi!T:T,MATCH(C5973,Listi!U:U,0)))</f>
        <v xml:space="preserve">Lífsverk  </v>
      </c>
      <c r="C5973" t="s">
        <v>268</v>
      </c>
      <c r="D5973" t="s">
        <v>270</v>
      </c>
      <c r="E5973" t="s">
        <v>276</v>
      </c>
      <c r="F5973" t="s">
        <v>76</v>
      </c>
      <c r="G5973" s="8" t="s">
        <v>413</v>
      </c>
      <c r="H5973" t="s">
        <v>77</v>
      </c>
      <c r="J5973" s="20">
        <v>2481</v>
      </c>
      <c r="L5973" s="7">
        <v>23735073000</v>
      </c>
      <c r="M5973" s="7">
        <v>2073571000</v>
      </c>
      <c r="N5973" s="7">
        <v>249365000</v>
      </c>
      <c r="O5973" s="20" t="str">
        <f t="shared" si="188"/>
        <v/>
      </c>
    </row>
    <row r="5974" spans="1:15">
      <c r="A5974" s="20" t="str">
        <f t="shared" si="189"/>
        <v>Lífsverk lífeyrissjóðurLífsverk III/Séreign</v>
      </c>
      <c r="B5974" s="20" t="str">
        <f>_xlfn.IFNA(INDEX(Listi!$AI:$AI,MATCH(C5974,Listi!$AJ:$AJ,0)),INDEX(Listi!T:T,MATCH(C5974,Listi!U:U,0)))</f>
        <v xml:space="preserve">Lífsverk  </v>
      </c>
      <c r="C5974" t="s">
        <v>268</v>
      </c>
      <c r="D5974" t="s">
        <v>271</v>
      </c>
      <c r="E5974" t="s">
        <v>276</v>
      </c>
      <c r="F5974" t="s">
        <v>76</v>
      </c>
      <c r="G5974" s="8" t="s">
        <v>413</v>
      </c>
      <c r="H5974" t="s">
        <v>77</v>
      </c>
      <c r="J5974" s="20">
        <v>142</v>
      </c>
      <c r="L5974" s="7">
        <v>653814000</v>
      </c>
      <c r="M5974" s="7">
        <v>105107000</v>
      </c>
      <c r="N5974" s="7">
        <v>2613000</v>
      </c>
      <c r="O5974" s="20" t="str">
        <f t="shared" si="188"/>
        <v/>
      </c>
    </row>
    <row r="5975" spans="1:15">
      <c r="A5975" s="20" t="str">
        <f t="shared" si="189"/>
        <v>Lífsverk lífeyrissjóðurSamtryggingardeild</v>
      </c>
      <c r="B5975" s="20" t="str">
        <f>_xlfn.IFNA(INDEX(Listi!$AI:$AI,MATCH(C5975,Listi!$AJ:$AJ,0)),INDEX(Listi!T:T,MATCH(C5975,Listi!U:U,0)))</f>
        <v xml:space="preserve">Lífsverk  </v>
      </c>
      <c r="C5975" t="s">
        <v>268</v>
      </c>
      <c r="D5975" t="s">
        <v>205</v>
      </c>
      <c r="E5975" t="s">
        <v>275</v>
      </c>
      <c r="F5975" t="s">
        <v>76</v>
      </c>
      <c r="G5975" s="8" t="s">
        <v>413</v>
      </c>
      <c r="H5975" t="s">
        <v>77</v>
      </c>
      <c r="J5975" s="20">
        <v>5501</v>
      </c>
      <c r="L5975" s="7">
        <v>120542527000</v>
      </c>
      <c r="M5975" s="7">
        <v>4397803000</v>
      </c>
      <c r="N5975" s="7">
        <v>1423151000</v>
      </c>
      <c r="O5975" s="20" t="str">
        <f t="shared" si="188"/>
        <v/>
      </c>
    </row>
    <row r="5976" spans="1:15">
      <c r="A5976" s="20" t="str">
        <f t="shared" si="189"/>
        <v>Söfnunarsjóður lífeyrisréttindaDeild I/Innlán</v>
      </c>
      <c r="B5976" s="20" t="str">
        <f>_xlfn.IFNA(INDEX(Listi!$AI:$AI,MATCH(C5976,Listi!$AJ:$AJ,0)),INDEX(Listi!T:T,MATCH(C5976,Listi!U:U,0)))</f>
        <v>Söfnunarsj.</v>
      </c>
      <c r="C5976" t="s">
        <v>272</v>
      </c>
      <c r="D5976" t="s">
        <v>273</v>
      </c>
      <c r="E5976" t="s">
        <v>276</v>
      </c>
      <c r="F5976" t="s">
        <v>76</v>
      </c>
      <c r="G5976" s="8" t="s">
        <v>413</v>
      </c>
      <c r="H5976" t="s">
        <v>77</v>
      </c>
      <c r="J5976" s="20">
        <v>1748</v>
      </c>
      <c r="L5976" s="7">
        <v>2001731914</v>
      </c>
      <c r="M5976" s="7">
        <v>133561634</v>
      </c>
      <c r="N5976" s="7">
        <v>44803565</v>
      </c>
      <c r="O5976" s="20" t="str">
        <f t="shared" si="188"/>
        <v/>
      </c>
    </row>
    <row r="5977" spans="1:15">
      <c r="A5977" s="20" t="str">
        <f t="shared" si="189"/>
        <v>Söfnunarsjóður lífeyrisréttindaDeild III/Séreign</v>
      </c>
      <c r="B5977" s="20" t="str">
        <f>_xlfn.IFNA(INDEX(Listi!$AI:$AI,MATCH(C5977,Listi!$AJ:$AJ,0)),INDEX(Listi!T:T,MATCH(C5977,Listi!U:U,0)))</f>
        <v>Söfnunarsj.</v>
      </c>
      <c r="C5977" t="s">
        <v>272</v>
      </c>
      <c r="D5977" t="s">
        <v>599</v>
      </c>
      <c r="E5977" t="s">
        <v>276</v>
      </c>
      <c r="F5977" t="s">
        <v>76</v>
      </c>
      <c r="G5977" s="8" t="s">
        <v>413</v>
      </c>
      <c r="H5977" t="s">
        <v>77</v>
      </c>
      <c r="J5977" s="20">
        <v>42</v>
      </c>
      <c r="L5977" s="7">
        <v>24413085</v>
      </c>
      <c r="M5977" s="7">
        <v>24697577</v>
      </c>
      <c r="N5977" s="7">
        <v>900000</v>
      </c>
      <c r="O5977" s="20" t="str">
        <f t="shared" si="188"/>
        <v/>
      </c>
    </row>
    <row r="5978" spans="1:15">
      <c r="A5978" s="20" t="str">
        <f t="shared" si="189"/>
        <v>Söfnunarsjóður lífeyrisréttindaDeildII/Séreign</v>
      </c>
      <c r="B5978" s="20" t="str">
        <f>_xlfn.IFNA(INDEX(Listi!$AI:$AI,MATCH(C5978,Listi!$AJ:$AJ,0)),INDEX(Listi!T:T,MATCH(C5978,Listi!U:U,0)))</f>
        <v>Söfnunarsj.</v>
      </c>
      <c r="C5978" t="s">
        <v>272</v>
      </c>
      <c r="D5978" t="s">
        <v>586</v>
      </c>
      <c r="E5978" t="s">
        <v>276</v>
      </c>
      <c r="F5978" s="8" t="s">
        <v>76</v>
      </c>
      <c r="G5978" s="8" t="s">
        <v>413</v>
      </c>
      <c r="H5978" t="s">
        <v>77</v>
      </c>
      <c r="J5978" s="20">
        <v>5843</v>
      </c>
      <c r="L5978" s="7">
        <v>1654616477</v>
      </c>
      <c r="M5978" s="7">
        <v>128539213</v>
      </c>
      <c r="N5978" s="7">
        <v>22846291</v>
      </c>
      <c r="O5978" s="20" t="str">
        <f t="shared" si="188"/>
        <v/>
      </c>
    </row>
    <row r="5979" spans="1:15">
      <c r="A5979" s="20" t="str">
        <f t="shared" si="189"/>
        <v>Söfnunarsjóður lífeyrisréttindaSamtryggingardeild</v>
      </c>
      <c r="B5979" s="20" t="str">
        <f>_xlfn.IFNA(INDEX(Listi!$AI:$AI,MATCH(C5979,Listi!$AJ:$AJ,0)),INDEX(Listi!T:T,MATCH(C5979,Listi!U:U,0)))</f>
        <v>Söfnunarsj.</v>
      </c>
      <c r="C5979" t="s">
        <v>272</v>
      </c>
      <c r="D5979" t="s">
        <v>205</v>
      </c>
      <c r="E5979" t="s">
        <v>275</v>
      </c>
      <c r="F5979" s="8" t="s">
        <v>76</v>
      </c>
      <c r="G5979" s="8" t="s">
        <v>413</v>
      </c>
      <c r="H5979" t="s">
        <v>77</v>
      </c>
      <c r="J5979" s="20">
        <v>146729</v>
      </c>
      <c r="L5979" s="7">
        <v>238978847889</v>
      </c>
      <c r="M5979" s="7">
        <v>4967193409</v>
      </c>
      <c r="N5979" s="7">
        <v>6076487652</v>
      </c>
      <c r="O5979" s="20" t="str">
        <f t="shared" si="188"/>
        <v/>
      </c>
    </row>
    <row r="5980" spans="1:15">
      <c r="A5980" s="20" t="str">
        <f t="shared" si="189"/>
        <v>Stapi lífeyrissjóðurSafn I</v>
      </c>
      <c r="B5980" s="20" t="str">
        <f>_xlfn.IFNA(INDEX(Listi!$AI:$AI,MATCH(C5980,Listi!$AJ:$AJ,0)),INDEX(Listi!T:T,MATCH(C5980,Listi!U:U,0)))</f>
        <v xml:space="preserve">Stapi  </v>
      </c>
      <c r="C5980" t="s">
        <v>209</v>
      </c>
      <c r="D5980" t="s">
        <v>210</v>
      </c>
      <c r="E5980" t="s">
        <v>276</v>
      </c>
      <c r="F5980" s="8" t="s">
        <v>76</v>
      </c>
      <c r="G5980" s="8" t="s">
        <v>413</v>
      </c>
      <c r="H5980" t="s">
        <v>77</v>
      </c>
      <c r="J5980" s="20">
        <v>4279</v>
      </c>
      <c r="L5980" s="7">
        <v>2440828925</v>
      </c>
      <c r="M5980" s="7">
        <v>91567233</v>
      </c>
      <c r="N5980" s="7">
        <v>110755602</v>
      </c>
      <c r="O5980" s="20" t="str">
        <f t="shared" si="188"/>
        <v/>
      </c>
    </row>
    <row r="5981" spans="1:15">
      <c r="A5981" s="20" t="str">
        <f t="shared" si="189"/>
        <v>Stapi lífeyrissjóðurSafn II</v>
      </c>
      <c r="B5981" s="20" t="str">
        <f>_xlfn.IFNA(INDEX(Listi!$AI:$AI,MATCH(C5981,Listi!$AJ:$AJ,0)),INDEX(Listi!T:T,MATCH(C5981,Listi!U:U,0)))</f>
        <v xml:space="preserve">Stapi  </v>
      </c>
      <c r="C5981" t="s">
        <v>209</v>
      </c>
      <c r="D5981" t="s">
        <v>211</v>
      </c>
      <c r="E5981" t="s">
        <v>276</v>
      </c>
      <c r="F5981" s="8" t="s">
        <v>76</v>
      </c>
      <c r="G5981" s="8" t="s">
        <v>413</v>
      </c>
      <c r="H5981" t="s">
        <v>77</v>
      </c>
      <c r="J5981" s="20">
        <v>11090</v>
      </c>
      <c r="L5981" s="7">
        <v>5710890273</v>
      </c>
      <c r="M5981" s="7">
        <v>262001316</v>
      </c>
      <c r="N5981" s="7">
        <v>164209410</v>
      </c>
      <c r="O5981" s="20" t="str">
        <f t="shared" si="188"/>
        <v/>
      </c>
    </row>
    <row r="5982" spans="1:15">
      <c r="A5982" s="20" t="str">
        <f t="shared" si="189"/>
        <v>Stapi lífeyrissjóðurSafn III</v>
      </c>
      <c r="B5982" s="20" t="str">
        <f>_xlfn.IFNA(INDEX(Listi!$AI:$AI,MATCH(C5982,Listi!$AJ:$AJ,0)),INDEX(Listi!T:T,MATCH(C5982,Listi!U:U,0)))</f>
        <v xml:space="preserve">Stapi  </v>
      </c>
      <c r="C5982" t="s">
        <v>209</v>
      </c>
      <c r="D5982" t="s">
        <v>212</v>
      </c>
      <c r="E5982" t="s">
        <v>276</v>
      </c>
      <c r="F5982" s="8" t="s">
        <v>76</v>
      </c>
      <c r="G5982" s="8" t="s">
        <v>413</v>
      </c>
      <c r="H5982" t="s">
        <v>77</v>
      </c>
      <c r="J5982" s="20">
        <v>118</v>
      </c>
      <c r="L5982" s="7">
        <v>268100084</v>
      </c>
      <c r="M5982" s="7">
        <v>24388890</v>
      </c>
      <c r="N5982" s="7">
        <v>9886128</v>
      </c>
      <c r="O5982" s="20" t="str">
        <f t="shared" si="188"/>
        <v/>
      </c>
    </row>
    <row r="5983" spans="1:15">
      <c r="A5983" s="20" t="str">
        <f t="shared" si="189"/>
        <v>Stapi lífeyrissjóðurTryggingardeild</v>
      </c>
      <c r="B5983" s="20" t="str">
        <f>_xlfn.IFNA(INDEX(Listi!$AI:$AI,MATCH(C5983,Listi!$AJ:$AJ,0)),INDEX(Listi!T:T,MATCH(C5983,Listi!U:U,0)))</f>
        <v xml:space="preserve">Stapi  </v>
      </c>
      <c r="C5983" t="s">
        <v>209</v>
      </c>
      <c r="D5983" t="s">
        <v>213</v>
      </c>
      <c r="E5983" t="s">
        <v>275</v>
      </c>
      <c r="F5983" s="8" t="s">
        <v>76</v>
      </c>
      <c r="G5983" s="8" t="s">
        <v>413</v>
      </c>
      <c r="H5983" t="s">
        <v>77</v>
      </c>
      <c r="J5983" s="20">
        <v>93487</v>
      </c>
      <c r="L5983" s="7">
        <v>348661724246</v>
      </c>
      <c r="M5983" s="7">
        <v>13807615154</v>
      </c>
      <c r="N5983" s="7">
        <v>7912918911</v>
      </c>
      <c r="O5983" s="20" t="str">
        <f t="shared" si="188"/>
        <v/>
      </c>
    </row>
    <row r="5984" spans="1:15">
      <c r="A5984" s="20" t="str">
        <f t="shared" si="189"/>
        <v>Stapi lífeyrissjóðurVarfærnasafnið</v>
      </c>
      <c r="B5984" s="20" t="str">
        <f>_xlfn.IFNA(INDEX(Listi!$AI:$AI,MATCH(C5984,Listi!$AJ:$AJ,0)),INDEX(Listi!T:T,MATCH(C5984,Listi!U:U,0)))</f>
        <v xml:space="preserve">Stapi  </v>
      </c>
      <c r="C5984" t="s">
        <v>209</v>
      </c>
      <c r="D5984" t="s">
        <v>392</v>
      </c>
      <c r="E5984" t="s">
        <v>276</v>
      </c>
      <c r="F5984" s="8" t="s">
        <v>76</v>
      </c>
      <c r="G5984" s="8" t="s">
        <v>413</v>
      </c>
      <c r="H5984" t="s">
        <v>77</v>
      </c>
      <c r="J5984" s="20">
        <v>544</v>
      </c>
      <c r="L5984" s="7">
        <v>471986044</v>
      </c>
      <c r="M5984" s="7">
        <v>137399159</v>
      </c>
      <c r="N5984" s="7">
        <v>6994496</v>
      </c>
      <c r="O5984" s="20" t="str">
        <f t="shared" si="188"/>
        <v/>
      </c>
    </row>
    <row r="5985" spans="1:15">
      <c r="A5985" s="20" t="str">
        <f t="shared" si="189"/>
        <v>Almenni lífeyrissjóðurinnÆvisafn I</v>
      </c>
      <c r="B5985" s="20" t="str">
        <f>_xlfn.IFNA(INDEX(Listi!$AI:$AI,MATCH(C5985,Listi!$AJ:$AJ,0)),INDEX(Listi!T:T,MATCH(C5985,Listi!U:U,0)))</f>
        <v xml:space="preserve">Almenni </v>
      </c>
      <c r="C5985" t="s">
        <v>0</v>
      </c>
      <c r="D5985" t="s">
        <v>202</v>
      </c>
      <c r="E5985" t="s">
        <v>276</v>
      </c>
      <c r="F5985" t="s">
        <v>78</v>
      </c>
      <c r="G5985" s="8" t="s">
        <v>412</v>
      </c>
      <c r="H5985" t="s">
        <v>79</v>
      </c>
      <c r="J5985" s="20">
        <v>635</v>
      </c>
      <c r="L5985" s="7">
        <v>43068273823</v>
      </c>
      <c r="M5985" s="7">
        <v>4413720640</v>
      </c>
      <c r="N5985" s="7">
        <v>641257097</v>
      </c>
      <c r="O5985" s="20" t="str">
        <f t="shared" si="188"/>
        <v/>
      </c>
    </row>
    <row r="5986" spans="1:15">
      <c r="A5986" s="20" t="str">
        <f t="shared" si="189"/>
        <v>Almenni lífeyrissjóðurinnÆvisafn II</v>
      </c>
      <c r="B5986" s="20" t="str">
        <f>_xlfn.IFNA(INDEX(Listi!$AI:$AI,MATCH(C5986,Listi!$AJ:$AJ,0)),INDEX(Listi!T:T,MATCH(C5986,Listi!U:U,0)))</f>
        <v xml:space="preserve">Almenni </v>
      </c>
      <c r="C5986" t="s">
        <v>0</v>
      </c>
      <c r="D5986" t="s">
        <v>203</v>
      </c>
      <c r="E5986" t="s">
        <v>276</v>
      </c>
      <c r="F5986" t="s">
        <v>78</v>
      </c>
      <c r="G5986" s="8" t="s">
        <v>412</v>
      </c>
      <c r="H5986" t="s">
        <v>79</v>
      </c>
      <c r="J5986" s="20">
        <v>699</v>
      </c>
      <c r="L5986" s="7">
        <v>86460235807</v>
      </c>
      <c r="M5986" s="7">
        <v>3970537445</v>
      </c>
      <c r="N5986" s="7">
        <v>1539034493</v>
      </c>
      <c r="O5986" s="20" t="str">
        <f t="shared" si="188"/>
        <v/>
      </c>
    </row>
    <row r="5987" spans="1:15">
      <c r="A5987" s="20" t="str">
        <f t="shared" si="189"/>
        <v>Almenni lífeyrissjóðurinnÆvisafn III</v>
      </c>
      <c r="B5987" s="20" t="str">
        <f>_xlfn.IFNA(INDEX(Listi!$AI:$AI,MATCH(C5987,Listi!$AJ:$AJ,0)),INDEX(Listi!T:T,MATCH(C5987,Listi!U:U,0)))</f>
        <v xml:space="preserve">Almenni </v>
      </c>
      <c r="C5987" t="s">
        <v>0</v>
      </c>
      <c r="D5987" t="s">
        <v>204</v>
      </c>
      <c r="E5987" t="s">
        <v>276</v>
      </c>
      <c r="F5987" t="s">
        <v>78</v>
      </c>
      <c r="G5987" s="8" t="s">
        <v>412</v>
      </c>
      <c r="H5987" t="s">
        <v>79</v>
      </c>
      <c r="J5987" s="20">
        <v>423</v>
      </c>
      <c r="L5987" s="7">
        <v>33890180699</v>
      </c>
      <c r="M5987" s="7">
        <v>1571509194</v>
      </c>
      <c r="N5987" s="7">
        <v>920421683</v>
      </c>
      <c r="O5987" s="20" t="str">
        <f t="shared" si="188"/>
        <v/>
      </c>
    </row>
    <row r="5988" spans="1:15">
      <c r="A5988" s="20" t="str">
        <f t="shared" si="189"/>
        <v>Almenni lífeyrissjóðurinnHúsnæðissafn</v>
      </c>
      <c r="B5988" s="20" t="str">
        <f>_xlfn.IFNA(INDEX(Listi!$AI:$AI,MATCH(C5988,Listi!$AJ:$AJ,0)),INDEX(Listi!T:T,MATCH(C5988,Listi!U:U,0)))</f>
        <v xml:space="preserve">Almenni </v>
      </c>
      <c r="C5988" t="s">
        <v>0</v>
      </c>
      <c r="D5988" t="s">
        <v>315</v>
      </c>
      <c r="E5988" t="s">
        <v>276</v>
      </c>
      <c r="F5988" t="s">
        <v>78</v>
      </c>
      <c r="G5988" s="8" t="s">
        <v>412</v>
      </c>
      <c r="H5988" t="s">
        <v>79</v>
      </c>
      <c r="J5988" s="20">
        <v>110</v>
      </c>
      <c r="L5988" s="7">
        <v>487895879</v>
      </c>
      <c r="M5988" s="7">
        <v>166428361</v>
      </c>
      <c r="N5988" s="7">
        <v>18080096</v>
      </c>
      <c r="O5988" s="20" t="str">
        <f t="shared" si="188"/>
        <v/>
      </c>
    </row>
    <row r="5989" spans="1:15">
      <c r="A5989" s="20" t="str">
        <f t="shared" si="189"/>
        <v>Almenni lífeyrissjóðurinnInnlánssafn</v>
      </c>
      <c r="B5989" s="20" t="str">
        <f>_xlfn.IFNA(INDEX(Listi!$AI:$AI,MATCH(C5989,Listi!$AJ:$AJ,0)),INDEX(Listi!T:T,MATCH(C5989,Listi!U:U,0)))</f>
        <v xml:space="preserve">Almenni </v>
      </c>
      <c r="C5989" t="s">
        <v>0</v>
      </c>
      <c r="D5989" t="s">
        <v>1</v>
      </c>
      <c r="E5989" t="s">
        <v>276</v>
      </c>
      <c r="F5989" t="s">
        <v>78</v>
      </c>
      <c r="G5989" s="8" t="s">
        <v>412</v>
      </c>
      <c r="H5989" t="s">
        <v>79</v>
      </c>
      <c r="J5989" s="20">
        <v>571</v>
      </c>
      <c r="L5989" s="7">
        <v>26587944379</v>
      </c>
      <c r="M5989" s="7">
        <v>1016779991</v>
      </c>
      <c r="N5989" s="7">
        <v>1031869724</v>
      </c>
      <c r="O5989" s="20" t="str">
        <f t="shared" si="188"/>
        <v/>
      </c>
    </row>
    <row r="5990" spans="1:15">
      <c r="A5990" s="20" t="str">
        <f t="shared" si="189"/>
        <v>Almenni lífeyrissjóðurinnRíkissafn langt</v>
      </c>
      <c r="B5990" s="20" t="str">
        <f>_xlfn.IFNA(INDEX(Listi!$AI:$AI,MATCH(C5990,Listi!$AJ:$AJ,0)),INDEX(Listi!T:T,MATCH(C5990,Listi!U:U,0)))</f>
        <v xml:space="preserve">Almenni </v>
      </c>
      <c r="C5990" t="s">
        <v>0</v>
      </c>
      <c r="D5990" t="s">
        <v>199</v>
      </c>
      <c r="E5990" t="s">
        <v>276</v>
      </c>
      <c r="F5990" t="s">
        <v>78</v>
      </c>
      <c r="G5990" s="8" t="s">
        <v>412</v>
      </c>
      <c r="H5990" t="s">
        <v>79</v>
      </c>
      <c r="J5990" s="20">
        <v>19</v>
      </c>
      <c r="L5990" s="7">
        <v>1193680171</v>
      </c>
      <c r="M5990" s="7">
        <v>61272573</v>
      </c>
      <c r="N5990" s="7">
        <v>40105929</v>
      </c>
      <c r="O5990" s="20" t="str">
        <f t="shared" si="188"/>
        <v/>
      </c>
    </row>
    <row r="5991" spans="1:15">
      <c r="A5991" s="20" t="str">
        <f t="shared" si="189"/>
        <v>Almenni lífeyrissjóðurinnRíkissafn stutt</v>
      </c>
      <c r="B5991" s="20" t="str">
        <f>_xlfn.IFNA(INDEX(Listi!$AI:$AI,MATCH(C5991,Listi!$AJ:$AJ,0)),INDEX(Listi!T:T,MATCH(C5991,Listi!U:U,0)))</f>
        <v xml:space="preserve">Almenni </v>
      </c>
      <c r="C5991" t="s">
        <v>0</v>
      </c>
      <c r="D5991" t="s">
        <v>200</v>
      </c>
      <c r="E5991" t="s">
        <v>276</v>
      </c>
      <c r="F5991" t="s">
        <v>78</v>
      </c>
      <c r="G5991" s="8" t="s">
        <v>412</v>
      </c>
      <c r="H5991" t="s">
        <v>79</v>
      </c>
      <c r="J5991" s="20">
        <v>6</v>
      </c>
      <c r="L5991" s="7">
        <v>541893627</v>
      </c>
      <c r="M5991" s="7">
        <v>20423158</v>
      </c>
      <c r="N5991" s="7">
        <v>14899899</v>
      </c>
      <c r="O5991" s="20" t="str">
        <f t="shared" si="188"/>
        <v/>
      </c>
    </row>
    <row r="5992" spans="1:15">
      <c r="A5992" s="20" t="str">
        <f t="shared" si="189"/>
        <v>Almenni lífeyrissjóðurinnTryggingadeild</v>
      </c>
      <c r="B5992" s="20" t="str">
        <f>_xlfn.IFNA(INDEX(Listi!$AI:$AI,MATCH(C5992,Listi!$AJ:$AJ,0)),INDEX(Listi!T:T,MATCH(C5992,Listi!U:U,0)))</f>
        <v xml:space="preserve">Almenni </v>
      </c>
      <c r="C5992" t="s">
        <v>0</v>
      </c>
      <c r="D5992" t="s">
        <v>201</v>
      </c>
      <c r="E5992" t="s">
        <v>275</v>
      </c>
      <c r="F5992" t="s">
        <v>78</v>
      </c>
      <c r="G5992" s="8" t="s">
        <v>412</v>
      </c>
      <c r="H5992" t="s">
        <v>79</v>
      </c>
      <c r="J5992" s="20">
        <v>2167</v>
      </c>
      <c r="L5992" s="7">
        <v>174784296254</v>
      </c>
      <c r="M5992" s="7">
        <v>7497244534</v>
      </c>
      <c r="N5992" s="7">
        <v>3057046932</v>
      </c>
      <c r="O5992" s="20" t="str">
        <f t="shared" si="188"/>
        <v/>
      </c>
    </row>
    <row r="5993" spans="1:15">
      <c r="A5993" s="20" t="str">
        <f t="shared" si="189"/>
        <v>Arion banki hf.Erlend hlutabréf</v>
      </c>
      <c r="B5993" s="20" t="str">
        <f>_xlfn.IFNA(INDEX(Listi!$AI:$AI,MATCH(C5993,Listi!$AJ:$AJ,0)),INDEX(Listi!T:T,MATCH(C5993,Listi!U:U,0)))</f>
        <v xml:space="preserve">Arion banki </v>
      </c>
      <c r="C5993" t="s">
        <v>214</v>
      </c>
      <c r="D5993" t="s">
        <v>215</v>
      </c>
      <c r="E5993" t="s">
        <v>276</v>
      </c>
      <c r="F5993" t="s">
        <v>78</v>
      </c>
      <c r="G5993" s="8" t="s">
        <v>412</v>
      </c>
      <c r="H5993" t="s">
        <v>79</v>
      </c>
      <c r="J5993" s="20">
        <v>3</v>
      </c>
      <c r="L5993" s="7">
        <v>1149685000</v>
      </c>
      <c r="M5993" s="7">
        <v>49095000</v>
      </c>
      <c r="N5993" s="7">
        <v>10876000</v>
      </c>
      <c r="O5993" s="20" t="str">
        <f t="shared" si="188"/>
        <v/>
      </c>
    </row>
    <row r="5994" spans="1:15">
      <c r="A5994" s="20" t="str">
        <f t="shared" si="189"/>
        <v>Arion banki hf.Innlend skuldabréf</v>
      </c>
      <c r="B5994" s="20" t="str">
        <f>_xlfn.IFNA(INDEX(Listi!$AI:$AI,MATCH(C5994,Listi!$AJ:$AJ,0)),INDEX(Listi!T:T,MATCH(C5994,Listi!U:U,0)))</f>
        <v xml:space="preserve">Arion banki </v>
      </c>
      <c r="C5994" t="s">
        <v>214</v>
      </c>
      <c r="D5994" t="s">
        <v>216</v>
      </c>
      <c r="E5994" t="s">
        <v>276</v>
      </c>
      <c r="F5994" t="s">
        <v>78</v>
      </c>
      <c r="G5994" s="8" t="s">
        <v>412</v>
      </c>
      <c r="H5994" t="s">
        <v>79</v>
      </c>
      <c r="J5994" s="20">
        <v>17</v>
      </c>
      <c r="L5994" s="7">
        <v>4446434000</v>
      </c>
      <c r="M5994" s="7">
        <v>344234000</v>
      </c>
      <c r="N5994" s="7">
        <v>44793000</v>
      </c>
      <c r="O5994" s="20" t="str">
        <f t="shared" si="188"/>
        <v/>
      </c>
    </row>
    <row r="5995" spans="1:15">
      <c r="A5995" s="20" t="str">
        <f t="shared" si="189"/>
        <v>Arion banki hf.Lífeyrisauki L1</v>
      </c>
      <c r="B5995" s="20" t="str">
        <f>_xlfn.IFNA(INDEX(Listi!$AI:$AI,MATCH(C5995,Listi!$AJ:$AJ,0)),INDEX(Listi!T:T,MATCH(C5995,Listi!U:U,0)))</f>
        <v xml:space="preserve">Arion banki </v>
      </c>
      <c r="C5995" t="s">
        <v>214</v>
      </c>
      <c r="D5995" t="s">
        <v>377</v>
      </c>
      <c r="E5995" t="s">
        <v>276</v>
      </c>
      <c r="F5995" t="s">
        <v>78</v>
      </c>
      <c r="G5995" s="8" t="s">
        <v>412</v>
      </c>
      <c r="H5995" t="s">
        <v>79</v>
      </c>
      <c r="J5995" s="20">
        <v>5</v>
      </c>
      <c r="L5995" s="7">
        <v>5887942000</v>
      </c>
      <c r="M5995" s="7">
        <v>1011885000</v>
      </c>
      <c r="N5995" s="7">
        <v>34615000</v>
      </c>
      <c r="O5995" s="20" t="str">
        <f t="shared" si="188"/>
        <v/>
      </c>
    </row>
    <row r="5996" spans="1:15">
      <c r="A5996" s="20" t="str">
        <f t="shared" si="189"/>
        <v>Arion banki hf.Lífeyrisauki L2</v>
      </c>
      <c r="B5996" s="20" t="str">
        <f>_xlfn.IFNA(INDEX(Listi!$AI:$AI,MATCH(C5996,Listi!$AJ:$AJ,0)),INDEX(Listi!T:T,MATCH(C5996,Listi!U:U,0)))</f>
        <v xml:space="preserve">Arion banki </v>
      </c>
      <c r="C5996" t="s">
        <v>214</v>
      </c>
      <c r="D5996" t="s">
        <v>372</v>
      </c>
      <c r="E5996" t="s">
        <v>276</v>
      </c>
      <c r="F5996" t="s">
        <v>78</v>
      </c>
      <c r="G5996" s="8" t="s">
        <v>412</v>
      </c>
      <c r="H5996" t="s">
        <v>79</v>
      </c>
      <c r="J5996" s="20">
        <v>26</v>
      </c>
      <c r="L5996" s="7">
        <v>21366380000</v>
      </c>
      <c r="M5996" s="7">
        <v>1613513000</v>
      </c>
      <c r="N5996" s="7">
        <v>92085000</v>
      </c>
      <c r="O5996" s="20" t="str">
        <f t="shared" si="188"/>
        <v/>
      </c>
    </row>
    <row r="5997" spans="1:15">
      <c r="A5997" s="20" t="str">
        <f t="shared" si="189"/>
        <v>Arion banki hf.Lífeyrisauki L3</v>
      </c>
      <c r="B5997" s="20" t="str">
        <f>_xlfn.IFNA(INDEX(Listi!$AI:$AI,MATCH(C5997,Listi!$AJ:$AJ,0)),INDEX(Listi!T:T,MATCH(C5997,Listi!U:U,0)))</f>
        <v xml:space="preserve">Arion banki </v>
      </c>
      <c r="C5997" t="s">
        <v>214</v>
      </c>
      <c r="D5997" t="s">
        <v>371</v>
      </c>
      <c r="E5997" t="s">
        <v>276</v>
      </c>
      <c r="F5997" t="s">
        <v>78</v>
      </c>
      <c r="G5997" s="8" t="s">
        <v>412</v>
      </c>
      <c r="H5997" t="s">
        <v>79</v>
      </c>
      <c r="J5997" s="20">
        <v>43</v>
      </c>
      <c r="L5997" s="7">
        <v>29714848000</v>
      </c>
      <c r="M5997" s="7">
        <v>2122481000</v>
      </c>
      <c r="N5997" s="7">
        <v>129566000</v>
      </c>
      <c r="O5997" s="20" t="str">
        <f t="shared" si="188"/>
        <v/>
      </c>
    </row>
    <row r="5998" spans="1:15">
      <c r="A5998" s="20" t="str">
        <f t="shared" si="189"/>
        <v>Arion banki hf.Lífeyrisauki L4</v>
      </c>
      <c r="B5998" s="20" t="str">
        <f>_xlfn.IFNA(INDEX(Listi!$AI:$AI,MATCH(C5998,Listi!$AJ:$AJ,0)),INDEX(Listi!T:T,MATCH(C5998,Listi!U:U,0)))</f>
        <v xml:space="preserve">Arion banki </v>
      </c>
      <c r="C5998" t="s">
        <v>214</v>
      </c>
      <c r="D5998" t="s">
        <v>587</v>
      </c>
      <c r="E5998" t="s">
        <v>276</v>
      </c>
      <c r="F5998" t="s">
        <v>78</v>
      </c>
      <c r="G5998" s="8" t="s">
        <v>412</v>
      </c>
      <c r="H5998" t="s">
        <v>79</v>
      </c>
      <c r="J5998" s="20">
        <v>94</v>
      </c>
      <c r="L5998" s="7">
        <v>19306242000</v>
      </c>
      <c r="M5998" s="7">
        <v>1346647000</v>
      </c>
      <c r="N5998" s="7">
        <v>388052000</v>
      </c>
      <c r="O5998" s="20" t="str">
        <f t="shared" si="188"/>
        <v/>
      </c>
    </row>
    <row r="5999" spans="1:15">
      <c r="A5999" s="20" t="str">
        <f t="shared" si="189"/>
        <v>Arion banki hf.Lífeyrisauki L5</v>
      </c>
      <c r="B5999" s="20" t="str">
        <f>_xlfn.IFNA(INDEX(Listi!$AI:$AI,MATCH(C5999,Listi!$AJ:$AJ,0)),INDEX(Listi!T:T,MATCH(C5999,Listi!U:U,0)))</f>
        <v xml:space="preserve">Arion banki </v>
      </c>
      <c r="C5999" t="s">
        <v>214</v>
      </c>
      <c r="D5999" t="s">
        <v>369</v>
      </c>
      <c r="E5999" t="s">
        <v>276</v>
      </c>
      <c r="F5999" t="s">
        <v>78</v>
      </c>
      <c r="G5999" s="8" t="s">
        <v>412</v>
      </c>
      <c r="H5999" t="s">
        <v>79</v>
      </c>
      <c r="J5999" s="20">
        <v>391</v>
      </c>
      <c r="L5999" s="7">
        <v>44858554000</v>
      </c>
      <c r="M5999" s="7">
        <v>4018833000</v>
      </c>
      <c r="N5999" s="7">
        <v>933672000</v>
      </c>
      <c r="O5999" s="20" t="str">
        <f t="shared" si="188"/>
        <v/>
      </c>
    </row>
    <row r="6000" spans="1:15">
      <c r="A6000" s="20" t="str">
        <f t="shared" si="189"/>
        <v>Birta lífeyrissjóðurBlönduð leið</v>
      </c>
      <c r="B6000" s="20" t="str">
        <f>_xlfn.IFNA(INDEX(Listi!$AI:$AI,MATCH(C6000,Listi!$AJ:$AJ,0)),INDEX(Listi!T:T,MATCH(C6000,Listi!U:U,0)))</f>
        <v xml:space="preserve">Birta  </v>
      </c>
      <c r="C6000" t="s">
        <v>298</v>
      </c>
      <c r="D6000" t="s">
        <v>314</v>
      </c>
      <c r="E6000" t="s">
        <v>276</v>
      </c>
      <c r="F6000" t="s">
        <v>78</v>
      </c>
      <c r="G6000" s="8" t="s">
        <v>412</v>
      </c>
      <c r="H6000" t="s">
        <v>79</v>
      </c>
      <c r="J6000" s="20">
        <v>148</v>
      </c>
      <c r="L6000" s="7">
        <v>6929716201</v>
      </c>
      <c r="M6000" s="7">
        <v>253995298</v>
      </c>
      <c r="N6000" s="7">
        <v>139753585</v>
      </c>
      <c r="O6000" s="20" t="str">
        <f t="shared" si="188"/>
        <v/>
      </c>
    </row>
    <row r="6001" spans="1:15">
      <c r="A6001" s="20" t="str">
        <f t="shared" si="189"/>
        <v>Birta lífeyrissjóðurInnlánsleið</v>
      </c>
      <c r="B6001" s="20" t="str">
        <f>_xlfn.IFNA(INDEX(Listi!$AI:$AI,MATCH(C6001,Listi!$AJ:$AJ,0)),INDEX(Listi!T:T,MATCH(C6001,Listi!U:U,0)))</f>
        <v xml:space="preserve">Birta  </v>
      </c>
      <c r="C6001" t="s">
        <v>298</v>
      </c>
      <c r="D6001" t="s">
        <v>208</v>
      </c>
      <c r="E6001" t="s">
        <v>276</v>
      </c>
      <c r="F6001" t="s">
        <v>78</v>
      </c>
      <c r="G6001" s="8" t="s">
        <v>412</v>
      </c>
      <c r="H6001" t="s">
        <v>79</v>
      </c>
      <c r="J6001" s="20">
        <v>212</v>
      </c>
      <c r="L6001" s="7">
        <v>4108971332</v>
      </c>
      <c r="M6001" s="7">
        <v>264842424</v>
      </c>
      <c r="N6001" s="7">
        <v>174324836</v>
      </c>
      <c r="O6001" s="20" t="str">
        <f t="shared" si="188"/>
        <v/>
      </c>
    </row>
    <row r="6002" spans="1:15">
      <c r="A6002" s="20" t="str">
        <f t="shared" si="189"/>
        <v>Birta lífeyrissjóðurSamtryggingardeild</v>
      </c>
      <c r="B6002" s="20" t="str">
        <f>_xlfn.IFNA(INDEX(Listi!$AI:$AI,MATCH(C6002,Listi!$AJ:$AJ,0)),INDEX(Listi!T:T,MATCH(C6002,Listi!U:U,0)))</f>
        <v xml:space="preserve">Birta  </v>
      </c>
      <c r="C6002" t="s">
        <v>298</v>
      </c>
      <c r="D6002" t="s">
        <v>205</v>
      </c>
      <c r="E6002" t="s">
        <v>275</v>
      </c>
      <c r="F6002" t="s">
        <v>78</v>
      </c>
      <c r="G6002" s="8" t="s">
        <v>412</v>
      </c>
      <c r="H6002" t="s">
        <v>79</v>
      </c>
      <c r="J6002" s="20">
        <v>15885</v>
      </c>
      <c r="L6002" s="7">
        <v>549755105944</v>
      </c>
      <c r="M6002" s="7">
        <v>18480897961</v>
      </c>
      <c r="N6002" s="7">
        <v>14075814006</v>
      </c>
      <c r="O6002" s="20" t="str">
        <f t="shared" si="188"/>
        <v/>
      </c>
    </row>
    <row r="6003" spans="1:15">
      <c r="A6003" s="20" t="str">
        <f t="shared" si="189"/>
        <v>Birta lífeyrissjóðurSkuldabréfaleið</v>
      </c>
      <c r="B6003" s="20" t="str">
        <f>_xlfn.IFNA(INDEX(Listi!$AI:$AI,MATCH(C6003,Listi!$AJ:$AJ,0)),INDEX(Listi!T:T,MATCH(C6003,Listi!U:U,0)))</f>
        <v xml:space="preserve">Birta  </v>
      </c>
      <c r="C6003" t="s">
        <v>298</v>
      </c>
      <c r="D6003" t="s">
        <v>313</v>
      </c>
      <c r="E6003" t="s">
        <v>276</v>
      </c>
      <c r="F6003" t="s">
        <v>78</v>
      </c>
      <c r="G6003" s="8" t="s">
        <v>412</v>
      </c>
      <c r="H6003" t="s">
        <v>79</v>
      </c>
      <c r="J6003" s="20">
        <v>200</v>
      </c>
      <c r="L6003" s="7">
        <v>8522374478</v>
      </c>
      <c r="M6003" s="7">
        <v>391005163</v>
      </c>
      <c r="N6003" s="7">
        <v>218104877</v>
      </c>
      <c r="O6003" s="20" t="str">
        <f t="shared" si="188"/>
        <v/>
      </c>
    </row>
    <row r="6004" spans="1:15">
      <c r="A6004" s="20" t="str">
        <f t="shared" si="189"/>
        <v>Birta lífeyrissjóðurTilgreind séreign</v>
      </c>
      <c r="B6004" s="20" t="str">
        <f>_xlfn.IFNA(INDEX(Listi!$AI:$AI,MATCH(C6004,Listi!$AJ:$AJ,0)),INDEX(Listi!T:T,MATCH(C6004,Listi!U:U,0)))</f>
        <v xml:space="preserve">Birta  </v>
      </c>
      <c r="C6004" t="s">
        <v>298</v>
      </c>
      <c r="D6004" t="s">
        <v>312</v>
      </c>
      <c r="E6004" t="s">
        <v>276</v>
      </c>
      <c r="F6004" t="s">
        <v>78</v>
      </c>
      <c r="G6004" s="8" t="s">
        <v>412</v>
      </c>
      <c r="H6004" t="s">
        <v>79</v>
      </c>
      <c r="J6004" s="20">
        <v>58</v>
      </c>
      <c r="L6004" s="7">
        <v>2234420297</v>
      </c>
      <c r="M6004" s="7">
        <v>511871981</v>
      </c>
      <c r="N6004" s="7">
        <v>36000223</v>
      </c>
      <c r="O6004" s="20" t="str">
        <f t="shared" si="188"/>
        <v/>
      </c>
    </row>
    <row r="6005" spans="1:15">
      <c r="A6005" s="20" t="str">
        <f t="shared" si="189"/>
        <v>Brú Lífeyrissjóður starfsmanna sveitarfélagaA-deild</v>
      </c>
      <c r="B6005" s="20" t="str">
        <f>_xlfn.IFNA(INDEX(Listi!$AI:$AI,MATCH(C6005,Listi!$AJ:$AJ,0)),INDEX(Listi!T:T,MATCH(C6005,Listi!U:U,0)))</f>
        <v>Brú</v>
      </c>
      <c r="C6005" t="s">
        <v>217</v>
      </c>
      <c r="D6005" t="s">
        <v>257</v>
      </c>
      <c r="E6005" t="s">
        <v>275</v>
      </c>
      <c r="F6005" t="s">
        <v>78</v>
      </c>
      <c r="G6005" s="8" t="s">
        <v>412</v>
      </c>
      <c r="H6005" t="s">
        <v>79</v>
      </c>
      <c r="J6005" s="20">
        <v>6437</v>
      </c>
      <c r="L6005" s="7">
        <v>270469177889</v>
      </c>
      <c r="M6005" s="7">
        <v>13987858077</v>
      </c>
      <c r="N6005" s="7">
        <v>4793072329</v>
      </c>
      <c r="O6005" s="20" t="str">
        <f t="shared" si="188"/>
        <v/>
      </c>
    </row>
    <row r="6006" spans="1:15">
      <c r="A6006" s="20" t="str">
        <f t="shared" si="189"/>
        <v>Brú Lífeyrissjóður starfsmanna sveitarfélagaB-deild</v>
      </c>
      <c r="B6006" s="20" t="str">
        <f>_xlfn.IFNA(INDEX(Listi!$AI:$AI,MATCH(C6006,Listi!$AJ:$AJ,0)),INDEX(Listi!T:T,MATCH(C6006,Listi!U:U,0)))</f>
        <v>Brú</v>
      </c>
      <c r="C6006" t="s">
        <v>217</v>
      </c>
      <c r="D6006" t="s">
        <v>218</v>
      </c>
      <c r="E6006" t="s">
        <v>275</v>
      </c>
      <c r="F6006" t="s">
        <v>78</v>
      </c>
      <c r="G6006" s="8" t="s">
        <v>412</v>
      </c>
      <c r="H6006" t="s">
        <v>79</v>
      </c>
      <c r="J6006" s="20">
        <v>1929</v>
      </c>
      <c r="L6006" s="7">
        <v>17004783831</v>
      </c>
      <c r="M6006" s="7">
        <v>119747694</v>
      </c>
      <c r="N6006" s="7">
        <v>3424817406</v>
      </c>
      <c r="O6006" s="20" t="str">
        <f t="shared" si="188"/>
        <v/>
      </c>
    </row>
    <row r="6007" spans="1:15">
      <c r="A6007" s="20" t="str">
        <f t="shared" si="189"/>
        <v>Brú Lífeyrissjóður starfsmanna sveitarfélagaV-deild</v>
      </c>
      <c r="B6007" s="20" t="str">
        <f>_xlfn.IFNA(INDEX(Listi!$AI:$AI,MATCH(C6007,Listi!$AJ:$AJ,0)),INDEX(Listi!T:T,MATCH(C6007,Listi!U:U,0)))</f>
        <v>Brú</v>
      </c>
      <c r="C6007" t="s">
        <v>217</v>
      </c>
      <c r="D6007" t="s">
        <v>219</v>
      </c>
      <c r="E6007" t="s">
        <v>275</v>
      </c>
      <c r="F6007" t="s">
        <v>78</v>
      </c>
      <c r="G6007" s="8" t="s">
        <v>412</v>
      </c>
      <c r="H6007" t="s">
        <v>79</v>
      </c>
      <c r="J6007" s="20">
        <v>1656</v>
      </c>
      <c r="L6007" s="7">
        <v>54501394986</v>
      </c>
      <c r="M6007" s="7">
        <v>4188513374</v>
      </c>
      <c r="N6007" s="7">
        <v>455519059</v>
      </c>
      <c r="O6007" s="20" t="str">
        <f t="shared" si="188"/>
        <v/>
      </c>
    </row>
    <row r="6008" spans="1:15">
      <c r="A6008" s="20" t="str">
        <f t="shared" si="189"/>
        <v>Eftirlaunasj atvinnuflugmannaSamtryggingardeild</v>
      </c>
      <c r="B6008" s="20" t="str">
        <f>_xlfn.IFNA(INDEX(Listi!$AI:$AI,MATCH(C6008,Listi!$AJ:$AJ,0)),INDEX(Listi!T:T,MATCH(C6008,Listi!U:U,0)))</f>
        <v>EFÍA</v>
      </c>
      <c r="C6008" t="s">
        <v>220</v>
      </c>
      <c r="D6008" t="s">
        <v>205</v>
      </c>
      <c r="E6008" t="s">
        <v>275</v>
      </c>
      <c r="F6008" t="s">
        <v>78</v>
      </c>
      <c r="G6008" s="8" t="s">
        <v>412</v>
      </c>
      <c r="H6008" t="s">
        <v>79</v>
      </c>
      <c r="J6008" s="20">
        <v>211</v>
      </c>
      <c r="L6008" s="7">
        <v>58542663000</v>
      </c>
      <c r="M6008" s="7">
        <v>1477262000</v>
      </c>
      <c r="N6008" s="7">
        <v>1113313000</v>
      </c>
      <c r="O6008" s="20" t="str">
        <f t="shared" si="188"/>
        <v/>
      </c>
    </row>
    <row r="6009" spans="1:15">
      <c r="A6009" s="20" t="str">
        <f t="shared" si="189"/>
        <v>Festa - lífeyrissjóðurSamtryggingardeild</v>
      </c>
      <c r="B6009" s="20" t="str">
        <f>_xlfn.IFNA(INDEX(Listi!$AI:$AI,MATCH(C6009,Listi!$AJ:$AJ,0)),INDEX(Listi!T:T,MATCH(C6009,Listi!U:U,0)))</f>
        <v xml:space="preserve">Festa </v>
      </c>
      <c r="C6009" t="s">
        <v>221</v>
      </c>
      <c r="D6009" t="s">
        <v>205</v>
      </c>
      <c r="E6009" t="s">
        <v>275</v>
      </c>
      <c r="F6009" t="s">
        <v>78</v>
      </c>
      <c r="G6009" s="8" t="s">
        <v>412</v>
      </c>
      <c r="H6009" t="s">
        <v>79</v>
      </c>
      <c r="J6009" s="20">
        <v>9099</v>
      </c>
      <c r="L6009" s="7">
        <v>246318113722</v>
      </c>
      <c r="M6009" s="7">
        <v>11138196907</v>
      </c>
      <c r="N6009" s="7">
        <v>5180938287</v>
      </c>
      <c r="O6009" s="20" t="str">
        <f t="shared" si="188"/>
        <v/>
      </c>
    </row>
    <row r="6010" spans="1:15">
      <c r="A6010" s="20" t="str">
        <f t="shared" si="189"/>
        <v>Festa - lífeyrissjóðurSparnaðarleið I</v>
      </c>
      <c r="B6010" s="20" t="str">
        <f>_xlfn.IFNA(INDEX(Listi!$AI:$AI,MATCH(C6010,Listi!$AJ:$AJ,0)),INDEX(Listi!T:T,MATCH(C6010,Listi!U:U,0)))</f>
        <v xml:space="preserve">Festa </v>
      </c>
      <c r="C6010" t="s">
        <v>221</v>
      </c>
      <c r="D6010" t="s">
        <v>464</v>
      </c>
      <c r="E6010" t="s">
        <v>276</v>
      </c>
      <c r="F6010" t="s">
        <v>78</v>
      </c>
      <c r="G6010" s="8" t="s">
        <v>412</v>
      </c>
      <c r="H6010" t="s">
        <v>79</v>
      </c>
      <c r="J6010" s="20">
        <v>10</v>
      </c>
      <c r="L6010" s="7">
        <v>75585319</v>
      </c>
      <c r="M6010" s="7">
        <v>37671409</v>
      </c>
      <c r="N6010" s="7">
        <v>2063969</v>
      </c>
      <c r="O6010" s="20" t="str">
        <f t="shared" si="188"/>
        <v/>
      </c>
    </row>
    <row r="6011" spans="1:15">
      <c r="A6011" s="20" t="str">
        <f t="shared" si="189"/>
        <v>Festa - lífeyrissjóðurSparnaðarleið II</v>
      </c>
      <c r="B6011" s="20" t="str">
        <f>_xlfn.IFNA(INDEX(Listi!$AI:$AI,MATCH(C6011,Listi!$AJ:$AJ,0)),INDEX(Listi!T:T,MATCH(C6011,Listi!U:U,0)))</f>
        <v xml:space="preserve">Festa </v>
      </c>
      <c r="C6011" t="s">
        <v>221</v>
      </c>
      <c r="D6011" t="s">
        <v>388</v>
      </c>
      <c r="E6011" t="s">
        <v>276</v>
      </c>
      <c r="F6011" t="s">
        <v>78</v>
      </c>
      <c r="G6011" s="8" t="s">
        <v>412</v>
      </c>
      <c r="H6011" t="s">
        <v>79</v>
      </c>
      <c r="J6011" s="20">
        <v>39</v>
      </c>
      <c r="L6011" s="7">
        <v>1113180693</v>
      </c>
      <c r="M6011" s="7">
        <v>134564310</v>
      </c>
      <c r="N6011" s="7">
        <v>19363084</v>
      </c>
      <c r="O6011" s="20" t="str">
        <f t="shared" si="188"/>
        <v/>
      </c>
    </row>
    <row r="6012" spans="1:15">
      <c r="A6012" s="20" t="str">
        <f t="shared" si="189"/>
        <v>Frjálsi lífeyrissjóðurinnDeild/leið I</v>
      </c>
      <c r="B6012" s="20" t="str">
        <f>_xlfn.IFNA(INDEX(Listi!$AI:$AI,MATCH(C6012,Listi!$AJ:$AJ,0)),INDEX(Listi!T:T,MATCH(C6012,Listi!U:U,0)))</f>
        <v xml:space="preserve">Frjálsi </v>
      </c>
      <c r="C6012" t="s">
        <v>222</v>
      </c>
      <c r="D6012" t="s">
        <v>223</v>
      </c>
      <c r="E6012" t="s">
        <v>276</v>
      </c>
      <c r="F6012" t="s">
        <v>78</v>
      </c>
      <c r="G6012" s="8" t="s">
        <v>412</v>
      </c>
      <c r="H6012" t="s">
        <v>79</v>
      </c>
      <c r="J6012" s="20">
        <v>871</v>
      </c>
      <c r="L6012" s="7">
        <v>199278730000</v>
      </c>
      <c r="M6012" s="7">
        <v>10813020000</v>
      </c>
      <c r="N6012" s="7">
        <v>2178012000</v>
      </c>
      <c r="O6012" s="20" t="str">
        <f t="shared" si="188"/>
        <v/>
      </c>
    </row>
    <row r="6013" spans="1:15">
      <c r="A6013" s="20" t="str">
        <f t="shared" si="189"/>
        <v>Frjálsi lífeyrissjóðurinnDeild/leið II</v>
      </c>
      <c r="B6013" s="20" t="str">
        <f>_xlfn.IFNA(INDEX(Listi!$AI:$AI,MATCH(C6013,Listi!$AJ:$AJ,0)),INDEX(Listi!T:T,MATCH(C6013,Listi!U:U,0)))</f>
        <v xml:space="preserve">Frjálsi </v>
      </c>
      <c r="C6013" t="s">
        <v>222</v>
      </c>
      <c r="D6013" t="s">
        <v>224</v>
      </c>
      <c r="E6013" t="s">
        <v>276</v>
      </c>
      <c r="F6013" t="s">
        <v>78</v>
      </c>
      <c r="G6013" s="8" t="s">
        <v>412</v>
      </c>
      <c r="H6013" t="s">
        <v>79</v>
      </c>
      <c r="J6013" s="20">
        <v>158</v>
      </c>
      <c r="L6013" s="7">
        <v>29681370000</v>
      </c>
      <c r="M6013" s="7">
        <v>1864883000</v>
      </c>
      <c r="N6013" s="7">
        <v>401735000</v>
      </c>
      <c r="O6013" s="20" t="str">
        <f t="shared" si="188"/>
        <v/>
      </c>
    </row>
    <row r="6014" spans="1:15">
      <c r="A6014" s="20" t="str">
        <f t="shared" si="189"/>
        <v>Frjálsi lífeyrissjóðurinnDeild/leið III</v>
      </c>
      <c r="B6014" s="20" t="str">
        <f>_xlfn.IFNA(INDEX(Listi!$AI:$AI,MATCH(C6014,Listi!$AJ:$AJ,0)),INDEX(Listi!T:T,MATCH(C6014,Listi!U:U,0)))</f>
        <v xml:space="preserve">Frjálsi </v>
      </c>
      <c r="C6014" t="s">
        <v>222</v>
      </c>
      <c r="D6014" t="s">
        <v>225</v>
      </c>
      <c r="E6014" t="s">
        <v>276</v>
      </c>
      <c r="F6014" t="s">
        <v>78</v>
      </c>
      <c r="G6014" s="8" t="s">
        <v>412</v>
      </c>
      <c r="H6014" t="s">
        <v>79</v>
      </c>
      <c r="J6014" s="20">
        <v>763</v>
      </c>
      <c r="L6014" s="7">
        <v>43554797000</v>
      </c>
      <c r="M6014" s="7">
        <v>2564479000</v>
      </c>
      <c r="N6014" s="7">
        <v>1456678000</v>
      </c>
      <c r="O6014" s="20" t="str">
        <f t="shared" si="188"/>
        <v/>
      </c>
    </row>
    <row r="6015" spans="1:15">
      <c r="A6015" s="20" t="str">
        <f t="shared" si="189"/>
        <v>Frjálsi lífeyrissjóðurinnFrjálsi Áhætta</v>
      </c>
      <c r="B6015" s="20" t="str">
        <f>_xlfn.IFNA(INDEX(Listi!$AI:$AI,MATCH(C6015,Listi!$AJ:$AJ,0)),INDEX(Listi!T:T,MATCH(C6015,Listi!U:U,0)))</f>
        <v xml:space="preserve">Frjálsi </v>
      </c>
      <c r="C6015" t="s">
        <v>222</v>
      </c>
      <c r="D6015" t="s">
        <v>226</v>
      </c>
      <c r="E6015" t="s">
        <v>276</v>
      </c>
      <c r="F6015" t="s">
        <v>78</v>
      </c>
      <c r="G6015" s="8" t="s">
        <v>412</v>
      </c>
      <c r="H6015" t="s">
        <v>79</v>
      </c>
      <c r="J6015" s="20">
        <v>2</v>
      </c>
      <c r="L6015" s="7">
        <v>2707615000</v>
      </c>
      <c r="M6015" s="7">
        <v>335331000</v>
      </c>
      <c r="N6015" s="7">
        <v>1872000</v>
      </c>
      <c r="O6015" s="20" t="str">
        <f t="shared" si="188"/>
        <v/>
      </c>
    </row>
    <row r="6016" spans="1:15">
      <c r="A6016" s="20" t="str">
        <f t="shared" si="189"/>
        <v>Frjálsi lífeyrissjóðurinnSameiginleg deild</v>
      </c>
      <c r="B6016" s="20" t="str">
        <f>_xlfn.IFNA(INDEX(Listi!$AI:$AI,MATCH(C6016,Listi!$AJ:$AJ,0)),INDEX(Listi!T:T,MATCH(C6016,Listi!U:U,0)))</f>
        <v xml:space="preserve">Frjálsi </v>
      </c>
      <c r="C6016" t="s">
        <v>222</v>
      </c>
      <c r="D6016" t="s">
        <v>311</v>
      </c>
      <c r="E6016" t="s">
        <v>276</v>
      </c>
      <c r="F6016" t="s">
        <v>78</v>
      </c>
      <c r="G6016" s="8" t="s">
        <v>412</v>
      </c>
      <c r="H6016" t="s">
        <v>79</v>
      </c>
      <c r="J6016" s="20">
        <v>0</v>
      </c>
      <c r="L6016" s="7">
        <v>0</v>
      </c>
      <c r="M6016" s="7">
        <v>0</v>
      </c>
      <c r="N6016" s="7">
        <v>0</v>
      </c>
      <c r="O6016" s="20" t="str">
        <f t="shared" si="188"/>
        <v/>
      </c>
    </row>
    <row r="6017" spans="1:15">
      <c r="A6017" s="20" t="str">
        <f t="shared" si="189"/>
        <v>Frjálsi lífeyrissjóðurinnSamtryggingardeild</v>
      </c>
      <c r="B6017" s="20" t="str">
        <f>_xlfn.IFNA(INDEX(Listi!$AI:$AI,MATCH(C6017,Listi!$AJ:$AJ,0)),INDEX(Listi!T:T,MATCH(C6017,Listi!U:U,0)))</f>
        <v xml:space="preserve">Frjálsi </v>
      </c>
      <c r="C6017" t="s">
        <v>222</v>
      </c>
      <c r="D6017" t="s">
        <v>205</v>
      </c>
      <c r="E6017" t="s">
        <v>275</v>
      </c>
      <c r="F6017" t="s">
        <v>78</v>
      </c>
      <c r="G6017" s="8" t="s">
        <v>412</v>
      </c>
      <c r="H6017" t="s">
        <v>79</v>
      </c>
      <c r="J6017" s="20">
        <v>2258</v>
      </c>
      <c r="L6017" s="7">
        <v>127148465000</v>
      </c>
      <c r="M6017" s="7">
        <v>7524433000</v>
      </c>
      <c r="N6017" s="7">
        <v>1254273000</v>
      </c>
      <c r="O6017" s="20" t="str">
        <f t="shared" si="188"/>
        <v/>
      </c>
    </row>
    <row r="6018" spans="1:15">
      <c r="A6018" s="20" t="str">
        <f t="shared" ref="A6018:A6080" si="190">CONCATENATE(C6018,D6018)</f>
        <v>Gildi - lífeyrissjóðurFramtíðarsýn 1</v>
      </c>
      <c r="B6018" s="20" t="str">
        <f>_xlfn.IFNA(INDEX(Listi!$AI:$AI,MATCH(C6018,Listi!$AJ:$AJ,0)),INDEX(Listi!T:T,MATCH(C6018,Listi!U:U,0)))</f>
        <v xml:space="preserve">Gildi  </v>
      </c>
      <c r="C6018" t="s">
        <v>227</v>
      </c>
      <c r="D6018" t="s">
        <v>373</v>
      </c>
      <c r="E6018" t="s">
        <v>276</v>
      </c>
      <c r="F6018" t="s">
        <v>78</v>
      </c>
      <c r="G6018" s="8" t="s">
        <v>412</v>
      </c>
      <c r="H6018" t="s">
        <v>79</v>
      </c>
      <c r="J6018" s="20">
        <v>151</v>
      </c>
      <c r="L6018" s="7">
        <v>3223959491</v>
      </c>
      <c r="M6018" s="7">
        <v>185065371</v>
      </c>
      <c r="N6018" s="7">
        <v>99697779</v>
      </c>
      <c r="O6018" s="20" t="str">
        <f t="shared" ref="O6018:O6081" si="191">IFERROR(VLOOKUP(F6018,EhLykill,3,FALSE),"")</f>
        <v/>
      </c>
    </row>
    <row r="6019" spans="1:15">
      <c r="A6019" s="20" t="str">
        <f t="shared" si="190"/>
        <v>Gildi - lífeyrissjóðurFramtíðarsýn 2</v>
      </c>
      <c r="B6019" s="20" t="str">
        <f>_xlfn.IFNA(INDEX(Listi!$AI:$AI,MATCH(C6019,Listi!$AJ:$AJ,0)),INDEX(Listi!T:T,MATCH(C6019,Listi!U:U,0)))</f>
        <v xml:space="preserve">Gildi  </v>
      </c>
      <c r="C6019" t="s">
        <v>227</v>
      </c>
      <c r="D6019" t="s">
        <v>374</v>
      </c>
      <c r="E6019" t="s">
        <v>276</v>
      </c>
      <c r="F6019" t="s">
        <v>78</v>
      </c>
      <c r="G6019" s="8" t="s">
        <v>412</v>
      </c>
      <c r="H6019" t="s">
        <v>79</v>
      </c>
      <c r="J6019" s="20">
        <v>310</v>
      </c>
      <c r="L6019" s="7">
        <v>3172355810</v>
      </c>
      <c r="M6019" s="7">
        <v>227598529</v>
      </c>
      <c r="N6019" s="7">
        <v>70042741</v>
      </c>
      <c r="O6019" s="20" t="str">
        <f t="shared" si="191"/>
        <v/>
      </c>
    </row>
    <row r="6020" spans="1:15">
      <c r="A6020" s="20" t="str">
        <f t="shared" si="190"/>
        <v>Gildi - lífeyrissjóðurFramtíðarsýn 3</v>
      </c>
      <c r="B6020" s="20" t="str">
        <f>_xlfn.IFNA(INDEX(Listi!$AI:$AI,MATCH(C6020,Listi!$AJ:$AJ,0)),INDEX(Listi!T:T,MATCH(C6020,Listi!U:U,0)))</f>
        <v xml:space="preserve">Gildi  </v>
      </c>
      <c r="C6020" t="s">
        <v>227</v>
      </c>
      <c r="D6020" t="s">
        <v>380</v>
      </c>
      <c r="E6020" t="s">
        <v>276</v>
      </c>
      <c r="F6020" t="s">
        <v>78</v>
      </c>
      <c r="G6020" s="8" t="s">
        <v>412</v>
      </c>
      <c r="H6020" t="s">
        <v>79</v>
      </c>
      <c r="J6020" s="20">
        <v>67</v>
      </c>
      <c r="L6020" s="7">
        <v>1220667693</v>
      </c>
      <c r="M6020" s="7">
        <v>206427664</v>
      </c>
      <c r="N6020" s="7">
        <v>61376636</v>
      </c>
      <c r="O6020" s="20" t="str">
        <f t="shared" si="191"/>
        <v/>
      </c>
    </row>
    <row r="6021" spans="1:15">
      <c r="A6021" s="20" t="str">
        <f t="shared" si="190"/>
        <v>Gildi - lífeyrissjóðurSamtryggingardeild</v>
      </c>
      <c r="B6021" s="20" t="str">
        <f>_xlfn.IFNA(INDEX(Listi!$AI:$AI,MATCH(C6021,Listi!$AJ:$AJ,0)),INDEX(Listi!T:T,MATCH(C6021,Listi!U:U,0)))</f>
        <v xml:space="preserve">Gildi  </v>
      </c>
      <c r="C6021" t="s">
        <v>227</v>
      </c>
      <c r="D6021" t="s">
        <v>205</v>
      </c>
      <c r="E6021" t="s">
        <v>275</v>
      </c>
      <c r="F6021" t="s">
        <v>78</v>
      </c>
      <c r="G6021" s="8" t="s">
        <v>412</v>
      </c>
      <c r="H6021" t="s">
        <v>79</v>
      </c>
      <c r="J6021" s="20">
        <v>26503</v>
      </c>
      <c r="L6021" s="7">
        <v>908474103084</v>
      </c>
      <c r="M6021" s="7">
        <v>33404441428</v>
      </c>
      <c r="N6021" s="7">
        <v>20772915594</v>
      </c>
      <c r="O6021" s="20" t="str">
        <f t="shared" si="191"/>
        <v/>
      </c>
    </row>
    <row r="6022" spans="1:15">
      <c r="A6022" s="20" t="str">
        <f t="shared" si="190"/>
        <v>Íslandsbanki hf.Erlend verðbréf</v>
      </c>
      <c r="B6022" s="20" t="str">
        <f>_xlfn.IFNA(INDEX(Listi!$AI:$AI,MATCH(C6022,Listi!$AJ:$AJ,0)),INDEX(Listi!T:T,MATCH(C6022,Listi!U:U,0)))</f>
        <v>Íslandsbanki</v>
      </c>
      <c r="C6022" t="s">
        <v>228</v>
      </c>
      <c r="D6022" t="s">
        <v>229</v>
      </c>
      <c r="E6022" t="s">
        <v>276</v>
      </c>
      <c r="F6022" t="s">
        <v>78</v>
      </c>
      <c r="G6022" s="8" t="s">
        <v>412</v>
      </c>
      <c r="H6022" t="s">
        <v>79</v>
      </c>
      <c r="J6022" s="20">
        <v>6</v>
      </c>
      <c r="L6022" s="7">
        <v>1602556114</v>
      </c>
      <c r="M6022" s="7">
        <v>15640340</v>
      </c>
      <c r="N6022" s="7">
        <v>15279587</v>
      </c>
      <c r="O6022" s="20" t="str">
        <f t="shared" si="191"/>
        <v/>
      </c>
    </row>
    <row r="6023" spans="1:15">
      <c r="A6023" s="20" t="str">
        <f t="shared" si="190"/>
        <v>Íslandsbanki hf.Húsnæðisleið</v>
      </c>
      <c r="B6023" s="20" t="str">
        <f>_xlfn.IFNA(INDEX(Listi!$AI:$AI,MATCH(C6023,Listi!$AJ:$AJ,0)),INDEX(Listi!T:T,MATCH(C6023,Listi!U:U,0)))</f>
        <v>Íslandsbanki</v>
      </c>
      <c r="C6023" t="s">
        <v>228</v>
      </c>
      <c r="D6023" t="s">
        <v>307</v>
      </c>
      <c r="E6023" t="s">
        <v>276</v>
      </c>
      <c r="F6023" t="s">
        <v>78</v>
      </c>
      <c r="G6023" s="8" t="s">
        <v>412</v>
      </c>
      <c r="H6023" t="s">
        <v>79</v>
      </c>
      <c r="J6023" s="20">
        <v>5</v>
      </c>
      <c r="L6023" s="7">
        <v>2334808209</v>
      </c>
      <c r="M6023" s="7">
        <v>1128225985</v>
      </c>
      <c r="N6023" s="7">
        <v>7159457</v>
      </c>
      <c r="O6023" s="20" t="str">
        <f t="shared" si="191"/>
        <v/>
      </c>
    </row>
    <row r="6024" spans="1:15">
      <c r="A6024" s="20" t="str">
        <f t="shared" si="190"/>
        <v>Íslandsbanki hf.Lífeyrisreikningur-óverðtryggður</v>
      </c>
      <c r="B6024" s="20" t="str">
        <f>_xlfn.IFNA(INDEX(Listi!$AI:$AI,MATCH(C6024,Listi!$AJ:$AJ,0)),INDEX(Listi!T:T,MATCH(C6024,Listi!U:U,0)))</f>
        <v>Íslandsbanki</v>
      </c>
      <c r="C6024" t="s">
        <v>228</v>
      </c>
      <c r="D6024" t="s">
        <v>231</v>
      </c>
      <c r="E6024" t="s">
        <v>276</v>
      </c>
      <c r="F6024" t="s">
        <v>78</v>
      </c>
      <c r="G6024" s="8" t="s">
        <v>412</v>
      </c>
      <c r="H6024" t="s">
        <v>79</v>
      </c>
      <c r="J6024" s="20">
        <v>17</v>
      </c>
      <c r="L6024" s="7">
        <v>2506311736</v>
      </c>
      <c r="M6024" s="7">
        <v>879015901</v>
      </c>
      <c r="N6024" s="7">
        <v>95740979</v>
      </c>
      <c r="O6024" s="20" t="str">
        <f t="shared" si="191"/>
        <v/>
      </c>
    </row>
    <row r="6025" spans="1:15">
      <c r="A6025" s="20" t="str">
        <f t="shared" si="190"/>
        <v>Íslandsbanki hf.Lífeyrisreikningur-verðtryggður</v>
      </c>
      <c r="B6025" s="20" t="str">
        <f>_xlfn.IFNA(INDEX(Listi!$AI:$AI,MATCH(C6025,Listi!$AJ:$AJ,0)),INDEX(Listi!T:T,MATCH(C6025,Listi!U:U,0)))</f>
        <v>Íslandsbanki</v>
      </c>
      <c r="C6025" t="s">
        <v>228</v>
      </c>
      <c r="D6025" t="s">
        <v>232</v>
      </c>
      <c r="E6025" t="s">
        <v>276</v>
      </c>
      <c r="F6025" t="s">
        <v>78</v>
      </c>
      <c r="G6025" s="8" t="s">
        <v>412</v>
      </c>
      <c r="H6025" t="s">
        <v>79</v>
      </c>
      <c r="J6025" s="20">
        <v>151</v>
      </c>
      <c r="L6025" s="7">
        <v>35933944171</v>
      </c>
      <c r="M6025" s="7">
        <v>3575627585</v>
      </c>
      <c r="N6025" s="7">
        <v>973599891</v>
      </c>
      <c r="O6025" s="20" t="str">
        <f t="shared" si="191"/>
        <v/>
      </c>
    </row>
    <row r="6026" spans="1:15">
      <c r="A6026" s="20" t="str">
        <f t="shared" si="190"/>
        <v>Íslandsbanki hf.Löng ríkisskuldabréf</v>
      </c>
      <c r="B6026" s="20" t="str">
        <f>_xlfn.IFNA(INDEX(Listi!$AI:$AI,MATCH(C6026,Listi!$AJ:$AJ,0)),INDEX(Listi!T:T,MATCH(C6026,Listi!U:U,0)))</f>
        <v>Íslandsbanki</v>
      </c>
      <c r="C6026" t="s">
        <v>228</v>
      </c>
      <c r="D6026" t="s">
        <v>233</v>
      </c>
      <c r="E6026" t="s">
        <v>276</v>
      </c>
      <c r="F6026" t="s">
        <v>78</v>
      </c>
      <c r="G6026" s="8" t="s">
        <v>412</v>
      </c>
      <c r="H6026" t="s">
        <v>79</v>
      </c>
      <c r="J6026" s="20">
        <v>6</v>
      </c>
      <c r="L6026" s="7">
        <v>753232602</v>
      </c>
      <c r="M6026" s="7">
        <v>52540738</v>
      </c>
      <c r="N6026" s="7">
        <v>25520229</v>
      </c>
      <c r="O6026" s="20" t="str">
        <f t="shared" si="191"/>
        <v/>
      </c>
    </row>
    <row r="6027" spans="1:15">
      <c r="A6027" s="20" t="str">
        <f t="shared" si="190"/>
        <v>Íslandsbanki hf.Stýring A</v>
      </c>
      <c r="B6027" s="20" t="str">
        <f>_xlfn.IFNA(INDEX(Listi!$AI:$AI,MATCH(C6027,Listi!$AJ:$AJ,0)),INDEX(Listi!T:T,MATCH(C6027,Listi!U:U,0)))</f>
        <v>Íslandsbanki</v>
      </c>
      <c r="C6027" t="s">
        <v>228</v>
      </c>
      <c r="D6027" t="s">
        <v>234</v>
      </c>
      <c r="E6027" t="s">
        <v>276</v>
      </c>
      <c r="F6027" t="s">
        <v>78</v>
      </c>
      <c r="G6027" s="8" t="s">
        <v>412</v>
      </c>
      <c r="H6027" t="s">
        <v>79</v>
      </c>
      <c r="J6027" s="20">
        <v>45</v>
      </c>
      <c r="L6027" s="7">
        <v>4133723797</v>
      </c>
      <c r="M6027" s="7">
        <v>215966902</v>
      </c>
      <c r="N6027" s="7">
        <v>124877843</v>
      </c>
      <c r="O6027" s="20" t="str">
        <f t="shared" si="191"/>
        <v/>
      </c>
    </row>
    <row r="6028" spans="1:15">
      <c r="A6028" s="20" t="str">
        <f t="shared" si="190"/>
        <v>Íslandsbanki hf.Stýring B</v>
      </c>
      <c r="B6028" s="20" t="str">
        <f>_xlfn.IFNA(INDEX(Listi!$AI:$AI,MATCH(C6028,Listi!$AJ:$AJ,0)),INDEX(Listi!T:T,MATCH(C6028,Listi!U:U,0)))</f>
        <v>Íslandsbanki</v>
      </c>
      <c r="C6028" t="s">
        <v>228</v>
      </c>
      <c r="D6028" t="s">
        <v>235</v>
      </c>
      <c r="E6028" t="s">
        <v>276</v>
      </c>
      <c r="F6028" t="s">
        <v>78</v>
      </c>
      <c r="G6028" s="8" t="s">
        <v>412</v>
      </c>
      <c r="H6028" t="s">
        <v>79</v>
      </c>
      <c r="J6028" s="20">
        <v>18</v>
      </c>
      <c r="L6028" s="7">
        <v>5860247393</v>
      </c>
      <c r="M6028" s="7">
        <v>508591885</v>
      </c>
      <c r="N6028" s="7">
        <v>77897125</v>
      </c>
      <c r="O6028" s="20" t="str">
        <f t="shared" si="191"/>
        <v/>
      </c>
    </row>
    <row r="6029" spans="1:15">
      <c r="A6029" s="20" t="str">
        <f t="shared" si="190"/>
        <v>Íslandsbanki hf.Stýring C</v>
      </c>
      <c r="B6029" s="20" t="str">
        <f>_xlfn.IFNA(INDEX(Listi!$AI:$AI,MATCH(C6029,Listi!$AJ:$AJ,0)),INDEX(Listi!T:T,MATCH(C6029,Listi!U:U,0)))</f>
        <v>Íslandsbanki</v>
      </c>
      <c r="C6029" t="s">
        <v>228</v>
      </c>
      <c r="D6029" t="s">
        <v>236</v>
      </c>
      <c r="E6029" t="s">
        <v>276</v>
      </c>
      <c r="F6029" t="s">
        <v>78</v>
      </c>
      <c r="G6029" s="8" t="s">
        <v>412</v>
      </c>
      <c r="H6029" t="s">
        <v>79</v>
      </c>
      <c r="J6029" s="20">
        <v>12</v>
      </c>
      <c r="L6029" s="7">
        <v>8014427899</v>
      </c>
      <c r="M6029" s="7">
        <v>751053797</v>
      </c>
      <c r="N6029" s="7">
        <v>58531298</v>
      </c>
      <c r="O6029" s="20" t="str">
        <f t="shared" si="191"/>
        <v/>
      </c>
    </row>
    <row r="6030" spans="1:15">
      <c r="A6030" s="20" t="str">
        <f t="shared" si="190"/>
        <v>Íslandsbanki hf.Stýring D</v>
      </c>
      <c r="B6030" s="20" t="str">
        <f>_xlfn.IFNA(INDEX(Listi!$AI:$AI,MATCH(C6030,Listi!$AJ:$AJ,0)),INDEX(Listi!T:T,MATCH(C6030,Listi!U:U,0)))</f>
        <v>Íslandsbanki</v>
      </c>
      <c r="C6030" t="s">
        <v>228</v>
      </c>
      <c r="D6030" t="s">
        <v>237</v>
      </c>
      <c r="E6030" t="s">
        <v>276</v>
      </c>
      <c r="F6030" t="s">
        <v>78</v>
      </c>
      <c r="G6030" s="8" t="s">
        <v>412</v>
      </c>
      <c r="H6030" t="s">
        <v>79</v>
      </c>
      <c r="J6030" s="20">
        <v>3</v>
      </c>
      <c r="L6030" s="7">
        <v>5826614423</v>
      </c>
      <c r="M6030" s="7">
        <v>1371163557</v>
      </c>
      <c r="N6030" s="7">
        <v>36861109</v>
      </c>
      <c r="O6030" s="20" t="str">
        <f t="shared" si="191"/>
        <v/>
      </c>
    </row>
    <row r="6031" spans="1:15">
      <c r="A6031" s="20" t="str">
        <f t="shared" si="190"/>
        <v>Íslandsbanki hf.Stýring E</v>
      </c>
      <c r="B6031" s="20" t="str">
        <f>_xlfn.IFNA(INDEX(Listi!$AI:$AI,MATCH(C6031,Listi!$AJ:$AJ,0)),INDEX(Listi!T:T,MATCH(C6031,Listi!U:U,0)))</f>
        <v>Íslandsbanki</v>
      </c>
      <c r="C6031" t="s">
        <v>228</v>
      </c>
      <c r="D6031" t="s">
        <v>580</v>
      </c>
      <c r="E6031" t="s">
        <v>276</v>
      </c>
      <c r="F6031" t="s">
        <v>78</v>
      </c>
      <c r="G6031" s="8" t="s">
        <v>412</v>
      </c>
      <c r="H6031" t="s">
        <v>79</v>
      </c>
      <c r="J6031" s="20">
        <v>0</v>
      </c>
      <c r="L6031" s="7">
        <v>99567247</v>
      </c>
      <c r="M6031" s="7">
        <v>7691901</v>
      </c>
      <c r="N6031" s="7">
        <v>670647</v>
      </c>
      <c r="O6031" s="20" t="str">
        <f t="shared" si="191"/>
        <v/>
      </c>
    </row>
    <row r="6032" spans="1:15">
      <c r="A6032" s="20" t="str">
        <f t="shared" si="190"/>
        <v>Íslenski lífeyrissjóðurinnLíf 1</v>
      </c>
      <c r="B6032" s="20" t="str">
        <f>_xlfn.IFNA(INDEX(Listi!$AI:$AI,MATCH(C6032,Listi!$AJ:$AJ,0)),INDEX(Listi!T:T,MATCH(C6032,Listi!U:U,0)))</f>
        <v xml:space="preserve">Íslenski  </v>
      </c>
      <c r="C6032" t="s">
        <v>238</v>
      </c>
      <c r="D6032" t="s">
        <v>239</v>
      </c>
      <c r="E6032" t="s">
        <v>276</v>
      </c>
      <c r="F6032" t="s">
        <v>78</v>
      </c>
      <c r="G6032" s="8" t="s">
        <v>412</v>
      </c>
      <c r="H6032" t="s">
        <v>79</v>
      </c>
      <c r="J6032" s="20">
        <v>51</v>
      </c>
      <c r="L6032" s="7">
        <v>34645188332</v>
      </c>
      <c r="M6032" s="7">
        <v>5859453012</v>
      </c>
      <c r="N6032" s="7">
        <v>977930648</v>
      </c>
      <c r="O6032" s="20" t="str">
        <f t="shared" si="191"/>
        <v/>
      </c>
    </row>
    <row r="6033" spans="1:15">
      <c r="A6033" s="20" t="str">
        <f t="shared" si="190"/>
        <v>Íslenski lífeyrissjóðurinnLíf 2</v>
      </c>
      <c r="B6033" s="20" t="str">
        <f>_xlfn.IFNA(INDEX(Listi!$AI:$AI,MATCH(C6033,Listi!$AJ:$AJ,0)),INDEX(Listi!T:T,MATCH(C6033,Listi!U:U,0)))</f>
        <v xml:space="preserve">Íslenski  </v>
      </c>
      <c r="C6033" t="s">
        <v>238</v>
      </c>
      <c r="D6033" t="s">
        <v>240</v>
      </c>
      <c r="E6033" t="s">
        <v>276</v>
      </c>
      <c r="F6033" t="s">
        <v>78</v>
      </c>
      <c r="G6033" s="8" t="s">
        <v>412</v>
      </c>
      <c r="H6033" t="s">
        <v>79</v>
      </c>
      <c r="J6033" s="20">
        <v>75</v>
      </c>
      <c r="L6033" s="7">
        <v>31029129445</v>
      </c>
      <c r="M6033" s="7">
        <v>2139527304</v>
      </c>
      <c r="N6033" s="7">
        <v>531278955</v>
      </c>
      <c r="O6033" s="20" t="str">
        <f t="shared" si="191"/>
        <v/>
      </c>
    </row>
    <row r="6034" spans="1:15">
      <c r="A6034" s="20" t="str">
        <f t="shared" si="190"/>
        <v>Íslenski lífeyrissjóðurinnLíf 3</v>
      </c>
      <c r="B6034" s="20" t="str">
        <f>_xlfn.IFNA(INDEX(Listi!$AI:$AI,MATCH(C6034,Listi!$AJ:$AJ,0)),INDEX(Listi!T:T,MATCH(C6034,Listi!U:U,0)))</f>
        <v xml:space="preserve">Íslenski  </v>
      </c>
      <c r="C6034" t="s">
        <v>238</v>
      </c>
      <c r="D6034" t="s">
        <v>241</v>
      </c>
      <c r="E6034" t="s">
        <v>276</v>
      </c>
      <c r="F6034" t="s">
        <v>78</v>
      </c>
      <c r="G6034" s="8" t="s">
        <v>412</v>
      </c>
      <c r="H6034" t="s">
        <v>79</v>
      </c>
      <c r="J6034" s="20">
        <v>235</v>
      </c>
      <c r="L6034" s="7">
        <v>26552298455</v>
      </c>
      <c r="M6034" s="7">
        <v>1349981892</v>
      </c>
      <c r="N6034" s="7">
        <v>474868471</v>
      </c>
      <c r="O6034" s="20" t="str">
        <f t="shared" si="191"/>
        <v/>
      </c>
    </row>
    <row r="6035" spans="1:15">
      <c r="A6035" s="20" t="str">
        <f t="shared" si="190"/>
        <v>Íslenski lífeyrissjóðurinnLíf 4</v>
      </c>
      <c r="B6035" s="20" t="str">
        <f>_xlfn.IFNA(INDEX(Listi!$AI:$AI,MATCH(C6035,Listi!$AJ:$AJ,0)),INDEX(Listi!T:T,MATCH(C6035,Listi!U:U,0)))</f>
        <v xml:space="preserve">Íslenski  </v>
      </c>
      <c r="C6035" t="s">
        <v>238</v>
      </c>
      <c r="D6035" t="s">
        <v>242</v>
      </c>
      <c r="E6035" t="s">
        <v>276</v>
      </c>
      <c r="F6035" t="s">
        <v>78</v>
      </c>
      <c r="G6035" s="8" t="s">
        <v>412</v>
      </c>
      <c r="H6035" t="s">
        <v>79</v>
      </c>
      <c r="J6035" s="20">
        <v>516</v>
      </c>
      <c r="L6035" s="7">
        <v>15323468197</v>
      </c>
      <c r="M6035" s="7">
        <v>592019313</v>
      </c>
      <c r="N6035" s="7">
        <v>649721424</v>
      </c>
      <c r="O6035" s="20" t="str">
        <f t="shared" si="191"/>
        <v/>
      </c>
    </row>
    <row r="6036" spans="1:15">
      <c r="A6036" s="20" t="str">
        <f t="shared" si="190"/>
        <v>Íslenski lífeyrissjóðurinnSamtryggingardeild</v>
      </c>
      <c r="B6036" s="20" t="str">
        <f>_xlfn.IFNA(INDEX(Listi!$AI:$AI,MATCH(C6036,Listi!$AJ:$AJ,0)),INDEX(Listi!T:T,MATCH(C6036,Listi!U:U,0)))</f>
        <v xml:space="preserve">Íslenski  </v>
      </c>
      <c r="C6036" t="s">
        <v>238</v>
      </c>
      <c r="D6036" t="s">
        <v>205</v>
      </c>
      <c r="E6036" t="s">
        <v>275</v>
      </c>
      <c r="F6036" t="s">
        <v>78</v>
      </c>
      <c r="G6036" s="8" t="s">
        <v>412</v>
      </c>
      <c r="H6036" t="s">
        <v>79</v>
      </c>
      <c r="J6036" s="20">
        <v>478</v>
      </c>
      <c r="L6036" s="7">
        <v>32369481106</v>
      </c>
      <c r="M6036" s="7">
        <v>2513450236</v>
      </c>
      <c r="N6036" s="7">
        <v>182749847</v>
      </c>
      <c r="O6036" s="20" t="str">
        <f t="shared" si="191"/>
        <v/>
      </c>
    </row>
    <row r="6037" spans="1:15">
      <c r="A6037" s="20" t="str">
        <f t="shared" si="190"/>
        <v>Kvika banki hf.Ævileið</v>
      </c>
      <c r="B6037" s="20" t="str">
        <f>_xlfn.IFNA(INDEX(Listi!$AI:$AI,MATCH(C6037,Listi!$AJ:$AJ,0)),INDEX(Listi!T:T,MATCH(C6037,Listi!U:U,0)))</f>
        <v xml:space="preserve">Kvika banki </v>
      </c>
      <c r="C6037" t="s">
        <v>243</v>
      </c>
      <c r="D6037" t="s">
        <v>248</v>
      </c>
      <c r="E6037" t="s">
        <v>276</v>
      </c>
      <c r="F6037" t="s">
        <v>78</v>
      </c>
      <c r="G6037" s="8" t="s">
        <v>412</v>
      </c>
      <c r="H6037" t="s">
        <v>79</v>
      </c>
      <c r="J6037" s="20">
        <v>1</v>
      </c>
      <c r="L6037" s="7">
        <v>83990162</v>
      </c>
      <c r="M6037" s="7">
        <v>9152445</v>
      </c>
      <c r="N6037" s="7">
        <v>0</v>
      </c>
      <c r="O6037" s="20" t="str">
        <f t="shared" si="191"/>
        <v/>
      </c>
    </row>
    <row r="6038" spans="1:15">
      <c r="A6038" s="20" t="str">
        <f t="shared" si="190"/>
        <v>Kvika banki hf.Innlánaleið</v>
      </c>
      <c r="B6038" s="20" t="str">
        <f>_xlfn.IFNA(INDEX(Listi!$AI:$AI,MATCH(C6038,Listi!$AJ:$AJ,0)),INDEX(Listi!T:T,MATCH(C6038,Listi!U:U,0)))</f>
        <v xml:space="preserve">Kvika banki </v>
      </c>
      <c r="C6038" t="s">
        <v>243</v>
      </c>
      <c r="D6038" t="s">
        <v>230</v>
      </c>
      <c r="E6038" t="s">
        <v>276</v>
      </c>
      <c r="F6038" t="s">
        <v>78</v>
      </c>
      <c r="G6038" s="8" t="s">
        <v>412</v>
      </c>
      <c r="H6038" t="s">
        <v>79</v>
      </c>
      <c r="J6038" s="20">
        <v>155</v>
      </c>
      <c r="L6038" s="7">
        <v>2045925829</v>
      </c>
      <c r="M6038" s="7">
        <v>336947043</v>
      </c>
      <c r="N6038" s="7">
        <v>10453565</v>
      </c>
      <c r="O6038" s="20" t="str">
        <f t="shared" si="191"/>
        <v/>
      </c>
    </row>
    <row r="6039" spans="1:15">
      <c r="A6039" s="20" t="str">
        <f t="shared" si="190"/>
        <v>Kvika banki hf.Kvika Séreignasparnaður 5</v>
      </c>
      <c r="B6039" s="20" t="str">
        <f>_xlfn.IFNA(INDEX(Listi!$AI:$AI,MATCH(C6039,Listi!$AJ:$AJ,0)),INDEX(Listi!T:T,MATCH(C6039,Listi!U:U,0)))</f>
        <v xml:space="preserve">Kvika banki </v>
      </c>
      <c r="C6039" t="s">
        <v>243</v>
      </c>
      <c r="D6039" t="s">
        <v>471</v>
      </c>
      <c r="E6039" t="s">
        <v>276</v>
      </c>
      <c r="F6039" t="s">
        <v>78</v>
      </c>
      <c r="G6039" s="8" t="s">
        <v>412</v>
      </c>
      <c r="H6039" t="s">
        <v>79</v>
      </c>
      <c r="J6039" s="20">
        <v>0</v>
      </c>
      <c r="L6039" s="7">
        <v>1146886398</v>
      </c>
      <c r="M6039" s="7">
        <v>0</v>
      </c>
      <c r="N6039" s="7">
        <v>0</v>
      </c>
      <c r="O6039" s="20" t="str">
        <f t="shared" si="191"/>
        <v/>
      </c>
    </row>
    <row r="6040" spans="1:15">
      <c r="A6040" s="20" t="str">
        <f t="shared" si="190"/>
        <v>Kvika banki hf.MP Séreign 1</v>
      </c>
      <c r="B6040" s="20" t="str">
        <f>_xlfn.IFNA(INDEX(Listi!$AI:$AI,MATCH(C6040,Listi!$AJ:$AJ,0)),INDEX(Listi!T:T,MATCH(C6040,Listi!U:U,0)))</f>
        <v xml:space="preserve">Kvika banki </v>
      </c>
      <c r="C6040" t="s">
        <v>243</v>
      </c>
      <c r="D6040" t="s">
        <v>244</v>
      </c>
      <c r="E6040" t="s">
        <v>276</v>
      </c>
      <c r="F6040" t="s">
        <v>78</v>
      </c>
      <c r="G6040" s="8" t="s">
        <v>412</v>
      </c>
      <c r="H6040" t="s">
        <v>79</v>
      </c>
      <c r="J6040" s="20">
        <v>63</v>
      </c>
      <c r="L6040" s="7">
        <v>706827763</v>
      </c>
      <c r="M6040" s="7">
        <v>48440481</v>
      </c>
      <c r="N6040" s="7">
        <v>9836508</v>
      </c>
      <c r="O6040" s="20" t="str">
        <f t="shared" si="191"/>
        <v/>
      </c>
    </row>
    <row r="6041" spans="1:15">
      <c r="A6041" s="20" t="str">
        <f t="shared" si="190"/>
        <v>Kvika banki hf.MP Séreign 2</v>
      </c>
      <c r="B6041" s="20" t="str">
        <f>_xlfn.IFNA(INDEX(Listi!$AI:$AI,MATCH(C6041,Listi!$AJ:$AJ,0)),INDEX(Listi!T:T,MATCH(C6041,Listi!U:U,0)))</f>
        <v xml:space="preserve">Kvika banki </v>
      </c>
      <c r="C6041" t="s">
        <v>243</v>
      </c>
      <c r="D6041" t="s">
        <v>245</v>
      </c>
      <c r="E6041" t="s">
        <v>276</v>
      </c>
      <c r="F6041" t="s">
        <v>78</v>
      </c>
      <c r="G6041" s="8" t="s">
        <v>412</v>
      </c>
      <c r="H6041" t="s">
        <v>79</v>
      </c>
      <c r="J6041" s="20">
        <v>36</v>
      </c>
      <c r="L6041" s="7">
        <v>853989181</v>
      </c>
      <c r="M6041" s="7">
        <v>42441382</v>
      </c>
      <c r="N6041" s="7">
        <v>14637701</v>
      </c>
      <c r="O6041" s="20" t="str">
        <f t="shared" si="191"/>
        <v/>
      </c>
    </row>
    <row r="6042" spans="1:15">
      <c r="A6042" s="20" t="str">
        <f t="shared" si="190"/>
        <v>Kvika banki hf.MP Séreign 3</v>
      </c>
      <c r="B6042" s="20" t="str">
        <f>_xlfn.IFNA(INDEX(Listi!$AI:$AI,MATCH(C6042,Listi!$AJ:$AJ,0)),INDEX(Listi!T:T,MATCH(C6042,Listi!U:U,0)))</f>
        <v xml:space="preserve">Kvika banki </v>
      </c>
      <c r="C6042" t="s">
        <v>243</v>
      </c>
      <c r="D6042" t="s">
        <v>246</v>
      </c>
      <c r="E6042" t="s">
        <v>276</v>
      </c>
      <c r="F6042" t="s">
        <v>78</v>
      </c>
      <c r="G6042" s="8" t="s">
        <v>412</v>
      </c>
      <c r="H6042" t="s">
        <v>79</v>
      </c>
      <c r="J6042" s="20">
        <v>8</v>
      </c>
      <c r="L6042" s="7">
        <v>141173858</v>
      </c>
      <c r="M6042" s="7">
        <v>3374790</v>
      </c>
      <c r="N6042" s="7">
        <v>0</v>
      </c>
      <c r="O6042" s="20" t="str">
        <f t="shared" si="191"/>
        <v/>
      </c>
    </row>
    <row r="6043" spans="1:15">
      <c r="A6043" s="20" t="str">
        <f t="shared" si="190"/>
        <v>Kvika banki hf.MP Séreign 4</v>
      </c>
      <c r="B6043" s="20" t="str">
        <f>_xlfn.IFNA(INDEX(Listi!$AI:$AI,MATCH(C6043,Listi!$AJ:$AJ,0)),INDEX(Listi!T:T,MATCH(C6043,Listi!U:U,0)))</f>
        <v xml:space="preserve">Kvika banki </v>
      </c>
      <c r="C6043" t="s">
        <v>243</v>
      </c>
      <c r="D6043" t="s">
        <v>247</v>
      </c>
      <c r="E6043" t="s">
        <v>276</v>
      </c>
      <c r="F6043" t="s">
        <v>78</v>
      </c>
      <c r="G6043" s="8" t="s">
        <v>412</v>
      </c>
      <c r="H6043" t="s">
        <v>79</v>
      </c>
      <c r="J6043" s="20">
        <v>1</v>
      </c>
      <c r="L6043" s="7">
        <v>55886684</v>
      </c>
      <c r="M6043" s="7">
        <v>2888869</v>
      </c>
      <c r="N6043" s="7">
        <v>0</v>
      </c>
      <c r="O6043" s="20" t="str">
        <f t="shared" si="191"/>
        <v/>
      </c>
    </row>
    <row r="6044" spans="1:15">
      <c r="A6044" s="20" t="str">
        <f t="shared" si="190"/>
        <v>Landsbankinn hf.Landsbankinn Erlend verðbréf</v>
      </c>
      <c r="B6044" s="20" t="str">
        <f>_xlfn.IFNA(INDEX(Listi!$AI:$AI,MATCH(C6044,Listi!$AJ:$AJ,0)),INDEX(Listi!T:T,MATCH(C6044,Listi!U:U,0)))</f>
        <v>Landsbankinn</v>
      </c>
      <c r="C6044" t="s">
        <v>249</v>
      </c>
      <c r="D6044" t="s">
        <v>385</v>
      </c>
      <c r="E6044" t="s">
        <v>276</v>
      </c>
      <c r="F6044" t="s">
        <v>78</v>
      </c>
      <c r="G6044" s="8" t="s">
        <v>412</v>
      </c>
      <c r="H6044" t="s">
        <v>79</v>
      </c>
      <c r="J6044" s="20">
        <v>28</v>
      </c>
      <c r="L6044" s="7">
        <v>3705185129</v>
      </c>
      <c r="M6044" s="7">
        <v>119989407</v>
      </c>
      <c r="N6044" s="7">
        <v>87847878</v>
      </c>
      <c r="O6044" s="20" t="str">
        <f t="shared" si="191"/>
        <v/>
      </c>
    </row>
    <row r="6045" spans="1:15">
      <c r="A6045" s="20" t="str">
        <f t="shared" si="190"/>
        <v>Landsbankinn hf.Landsbankinn Lífeyrisbók</v>
      </c>
      <c r="B6045" s="20" t="str">
        <f>_xlfn.IFNA(INDEX(Listi!$AI:$AI,MATCH(C6045,Listi!$AJ:$AJ,0)),INDEX(Listi!T:T,MATCH(C6045,Listi!U:U,0)))</f>
        <v>Landsbankinn</v>
      </c>
      <c r="C6045" t="s">
        <v>249</v>
      </c>
      <c r="D6045" t="s">
        <v>367</v>
      </c>
      <c r="E6045" t="s">
        <v>276</v>
      </c>
      <c r="F6045" t="s">
        <v>78</v>
      </c>
      <c r="G6045" s="8" t="s">
        <v>412</v>
      </c>
      <c r="H6045" t="s">
        <v>79</v>
      </c>
      <c r="J6045" s="20">
        <v>92</v>
      </c>
      <c r="L6045" s="7">
        <v>3016213427</v>
      </c>
      <c r="M6045" s="7">
        <v>440353590</v>
      </c>
      <c r="N6045" s="7">
        <v>298769900</v>
      </c>
      <c r="O6045" s="20" t="str">
        <f t="shared" si="191"/>
        <v/>
      </c>
    </row>
    <row r="6046" spans="1:15">
      <c r="A6046" s="20" t="str">
        <f t="shared" si="190"/>
        <v>Landsbankinn hf.Landsbankinn Lífeyrisbók verðtryggð</v>
      </c>
      <c r="B6046" s="20" t="str">
        <f>_xlfn.IFNA(INDEX(Listi!$AI:$AI,MATCH(C6046,Listi!$AJ:$AJ,0)),INDEX(Listi!T:T,MATCH(C6046,Listi!U:U,0)))</f>
        <v>Landsbankinn</v>
      </c>
      <c r="C6046" t="s">
        <v>249</v>
      </c>
      <c r="D6046" t="s">
        <v>598</v>
      </c>
      <c r="E6046" t="s">
        <v>276</v>
      </c>
      <c r="F6046" t="s">
        <v>78</v>
      </c>
      <c r="G6046" s="8" t="s">
        <v>412</v>
      </c>
      <c r="H6046" t="s">
        <v>79</v>
      </c>
      <c r="J6046" s="20">
        <v>1035</v>
      </c>
      <c r="L6046" s="7">
        <v>66896053137</v>
      </c>
      <c r="M6046" s="7">
        <v>6692476029</v>
      </c>
      <c r="N6046" s="7">
        <v>4680072987</v>
      </c>
      <c r="O6046" s="20" t="str">
        <f t="shared" si="191"/>
        <v/>
      </c>
    </row>
    <row r="6047" spans="1:15">
      <c r="A6047" s="20" t="str">
        <f t="shared" si="190"/>
        <v>Lífeyrissjóður bændaSamtryggingardeild</v>
      </c>
      <c r="B6047" s="20" t="str">
        <f>_xlfn.IFNA(INDEX(Listi!$AI:$AI,MATCH(C6047,Listi!$AJ:$AJ,0)),INDEX(Listi!T:T,MATCH(C6047,Listi!U:U,0)))</f>
        <v>Lífeyrissjóður bænda</v>
      </c>
      <c r="C6047" t="s">
        <v>252</v>
      </c>
      <c r="D6047" t="s">
        <v>205</v>
      </c>
      <c r="E6047" t="s">
        <v>275</v>
      </c>
      <c r="F6047" t="s">
        <v>78</v>
      </c>
      <c r="G6047" s="8" t="s">
        <v>412</v>
      </c>
      <c r="H6047" t="s">
        <v>79</v>
      </c>
      <c r="J6047" s="20">
        <v>4039</v>
      </c>
      <c r="L6047" s="7">
        <v>45108278171</v>
      </c>
      <c r="M6047" s="7">
        <v>776003397</v>
      </c>
      <c r="N6047" s="7">
        <v>1921473168</v>
      </c>
      <c r="O6047" s="20" t="str">
        <f t="shared" si="191"/>
        <v/>
      </c>
    </row>
    <row r="6048" spans="1:15">
      <c r="A6048" s="20" t="str">
        <f t="shared" si="190"/>
        <v>Lífeyrissjóður bankamannaAldursdeild</v>
      </c>
      <c r="B6048" s="20" t="str">
        <f>_xlfn.IFNA(INDEX(Listi!$AI:$AI,MATCH(C6048,Listi!$AJ:$AJ,0)),INDEX(Listi!T:T,MATCH(C6048,Listi!U:U,0)))</f>
        <v>Lífeyrissjóður bankam.</v>
      </c>
      <c r="C6048" t="s">
        <v>250</v>
      </c>
      <c r="D6048" t="s">
        <v>251</v>
      </c>
      <c r="E6048" t="s">
        <v>275</v>
      </c>
      <c r="F6048" t="s">
        <v>78</v>
      </c>
      <c r="G6048" s="8" t="s">
        <v>412</v>
      </c>
      <c r="H6048" t="s">
        <v>79</v>
      </c>
      <c r="J6048" s="20">
        <v>650</v>
      </c>
      <c r="L6048" s="7">
        <v>61369964000</v>
      </c>
      <c r="M6048" s="7">
        <v>1996063000</v>
      </c>
      <c r="N6048" s="7">
        <v>753444000</v>
      </c>
      <c r="O6048" s="20" t="str">
        <f t="shared" si="191"/>
        <v/>
      </c>
    </row>
    <row r="6049" spans="1:15">
      <c r="A6049" s="20" t="str">
        <f t="shared" si="190"/>
        <v>Lífeyrissjóður bankamannaHlutfallsdeild</v>
      </c>
      <c r="B6049" s="20" t="str">
        <f>_xlfn.IFNA(INDEX(Listi!$AI:$AI,MATCH(C6049,Listi!$AJ:$AJ,0)),INDEX(Listi!T:T,MATCH(C6049,Listi!U:U,0)))</f>
        <v>Lífeyrissjóður bankam.</v>
      </c>
      <c r="C6049" t="s">
        <v>250</v>
      </c>
      <c r="D6049" t="s">
        <v>467</v>
      </c>
      <c r="E6049" t="s">
        <v>275</v>
      </c>
      <c r="F6049" t="s">
        <v>78</v>
      </c>
      <c r="G6049" s="8" t="s">
        <v>412</v>
      </c>
      <c r="H6049" t="s">
        <v>79</v>
      </c>
      <c r="J6049" s="20">
        <v>1168</v>
      </c>
      <c r="L6049" s="7">
        <v>40286427000</v>
      </c>
      <c r="M6049" s="7">
        <v>125147000</v>
      </c>
      <c r="N6049" s="7">
        <v>2741197000</v>
      </c>
      <c r="O6049" s="20" t="str">
        <f t="shared" si="191"/>
        <v/>
      </c>
    </row>
    <row r="6050" spans="1:15">
      <c r="A6050" s="20" t="str">
        <f t="shared" si="190"/>
        <v>Lífeyrissjóður RangæingaSamtryggingardeild</v>
      </c>
      <c r="B6050" s="20" t="str">
        <f>_xlfn.IFNA(INDEX(Listi!$AI:$AI,MATCH(C6050,Listi!$AJ:$AJ,0)),INDEX(Listi!T:T,MATCH(C6050,Listi!U:U,0)))</f>
        <v>Lífeyrissjóður Rang.</v>
      </c>
      <c r="C6050" t="s">
        <v>253</v>
      </c>
      <c r="D6050" t="s">
        <v>205</v>
      </c>
      <c r="E6050" t="s">
        <v>275</v>
      </c>
      <c r="F6050" t="s">
        <v>78</v>
      </c>
      <c r="G6050" s="8" t="s">
        <v>412</v>
      </c>
      <c r="H6050" t="s">
        <v>79</v>
      </c>
      <c r="J6050" s="20">
        <v>857</v>
      </c>
      <c r="L6050" s="7">
        <v>18949790000</v>
      </c>
      <c r="M6050" s="7">
        <v>835894000</v>
      </c>
      <c r="N6050" s="7">
        <v>386250000</v>
      </c>
      <c r="O6050" s="20" t="str">
        <f t="shared" si="191"/>
        <v/>
      </c>
    </row>
    <row r="6051" spans="1:15">
      <c r="A6051" s="20" t="str">
        <f t="shared" si="190"/>
        <v>Lífeyrissjóður starfsmanna AkureyrarbæjarSamtryggingardeild</v>
      </c>
      <c r="B6051" s="20" t="str">
        <f>_xlfn.IFNA(INDEX(Listi!$AI:$AI,MATCH(C6051,Listi!$AJ:$AJ,0)),INDEX(Listi!T:T,MATCH(C6051,Listi!U:U,0)))</f>
        <v>Lífeyrissj. starfsm. Akureyrarb.</v>
      </c>
      <c r="C6051" t="s">
        <v>274</v>
      </c>
      <c r="D6051" t="s">
        <v>205</v>
      </c>
      <c r="E6051" t="s">
        <v>275</v>
      </c>
      <c r="F6051" t="s">
        <v>78</v>
      </c>
      <c r="G6051" s="8" t="s">
        <v>412</v>
      </c>
      <c r="H6051" t="s">
        <v>79</v>
      </c>
      <c r="J6051" s="20">
        <v>726</v>
      </c>
      <c r="L6051" s="7">
        <v>14569496826</v>
      </c>
      <c r="M6051" s="7">
        <v>46271787</v>
      </c>
      <c r="N6051" s="7">
        <v>1160288032</v>
      </c>
      <c r="O6051" s="20" t="str">
        <f t="shared" si="191"/>
        <v/>
      </c>
    </row>
    <row r="6052" spans="1:15">
      <c r="A6052" s="20" t="str">
        <f t="shared" si="190"/>
        <v>Lífeyrissjóður starfsmanna Búnaðarbanka ÍslandsSamtryggingardeild</v>
      </c>
      <c r="B6052" s="20" t="str">
        <f>_xlfn.IFNA(INDEX(Listi!$AI:$AI,MATCH(C6052,Listi!$AJ:$AJ,0)),INDEX(Listi!T:T,MATCH(C6052,Listi!U:U,0)))</f>
        <v>Lífeyrissj. starfsm. Búnaðarb.Ísl.</v>
      </c>
      <c r="C6052" t="s">
        <v>254</v>
      </c>
      <c r="D6052" t="s">
        <v>205</v>
      </c>
      <c r="E6052" t="s">
        <v>275</v>
      </c>
      <c r="F6052" t="s">
        <v>78</v>
      </c>
      <c r="G6052" s="8" t="s">
        <v>412</v>
      </c>
      <c r="H6052" t="s">
        <v>79</v>
      </c>
      <c r="J6052" s="20">
        <v>379</v>
      </c>
      <c r="L6052" s="7">
        <v>27921283000</v>
      </c>
      <c r="M6052" s="7">
        <v>7378000</v>
      </c>
      <c r="N6052" s="7">
        <v>1535577000</v>
      </c>
      <c r="O6052" s="20" t="str">
        <f t="shared" si="191"/>
        <v/>
      </c>
    </row>
    <row r="6053" spans="1:15">
      <c r="A6053" s="20" t="str">
        <f t="shared" si="190"/>
        <v>Lífeyrissjóður starfsmanna ReykjavíkurborgarSamtryggingardeild</v>
      </c>
      <c r="B6053" s="20" t="str">
        <f>_xlfn.IFNA(INDEX(Listi!$AI:$AI,MATCH(C6053,Listi!$AJ:$AJ,0)),INDEX(Listi!T:T,MATCH(C6053,Listi!U:U,0)))</f>
        <v>Lífeyrissj. starfsm. Reykjav.</v>
      </c>
      <c r="C6053" t="s">
        <v>255</v>
      </c>
      <c r="D6053" t="s">
        <v>205</v>
      </c>
      <c r="E6053" t="s">
        <v>275</v>
      </c>
      <c r="F6053" t="s">
        <v>78</v>
      </c>
      <c r="G6053" s="8" t="s">
        <v>412</v>
      </c>
      <c r="H6053" t="s">
        <v>79</v>
      </c>
      <c r="J6053" s="20">
        <v>3684</v>
      </c>
      <c r="L6053" s="7">
        <v>92450251598</v>
      </c>
      <c r="M6053" s="7">
        <v>217604296</v>
      </c>
      <c r="N6053" s="7">
        <v>6195210428</v>
      </c>
      <c r="O6053" s="20" t="str">
        <f t="shared" si="191"/>
        <v/>
      </c>
    </row>
    <row r="6054" spans="1:15">
      <c r="A6054" s="20" t="str">
        <f t="shared" si="190"/>
        <v>Lífeyrissjóður starfsmanna ríkisinsA-deild</v>
      </c>
      <c r="B6054" s="20" t="str">
        <f>_xlfn.IFNA(INDEX(Listi!$AI:$AI,MATCH(C6054,Listi!$AJ:$AJ,0)),INDEX(Listi!T:T,MATCH(C6054,Listi!U:U,0)))</f>
        <v>LSR</v>
      </c>
      <c r="C6054" t="s">
        <v>256</v>
      </c>
      <c r="D6054" t="s">
        <v>257</v>
      </c>
      <c r="E6054" t="s">
        <v>275</v>
      </c>
      <c r="F6054" t="s">
        <v>78</v>
      </c>
      <c r="G6054" s="8" t="s">
        <v>412</v>
      </c>
      <c r="H6054" t="s">
        <v>79</v>
      </c>
      <c r="J6054" s="20">
        <v>10166</v>
      </c>
      <c r="L6054" s="7">
        <v>1024402726080</v>
      </c>
      <c r="M6054" s="7">
        <v>38030413328</v>
      </c>
      <c r="N6054" s="7">
        <v>13011563069</v>
      </c>
      <c r="O6054" s="20" t="str">
        <f t="shared" si="191"/>
        <v/>
      </c>
    </row>
    <row r="6055" spans="1:15">
      <c r="A6055" s="20" t="str">
        <f t="shared" si="190"/>
        <v>Lífeyrissjóður starfsmanna ríkisinsB-deild</v>
      </c>
      <c r="B6055" s="20" t="str">
        <f>_xlfn.IFNA(INDEX(Listi!$AI:$AI,MATCH(C6055,Listi!$AJ:$AJ,0)),INDEX(Listi!T:T,MATCH(C6055,Listi!U:U,0)))</f>
        <v>LSR</v>
      </c>
      <c r="C6055" t="s">
        <v>256</v>
      </c>
      <c r="D6055" t="s">
        <v>218</v>
      </c>
      <c r="E6055" t="s">
        <v>275</v>
      </c>
      <c r="F6055" t="s">
        <v>78</v>
      </c>
      <c r="G6055" s="8" t="s">
        <v>412</v>
      </c>
      <c r="H6055" t="s">
        <v>79</v>
      </c>
      <c r="J6055" s="20">
        <v>17948</v>
      </c>
      <c r="L6055" s="7">
        <v>297381500048</v>
      </c>
      <c r="M6055" s="7">
        <v>1364474032</v>
      </c>
      <c r="N6055" s="7">
        <v>62409553231</v>
      </c>
      <c r="O6055" s="20" t="str">
        <f t="shared" si="191"/>
        <v/>
      </c>
    </row>
    <row r="6056" spans="1:15">
      <c r="A6056" s="20" t="str">
        <f t="shared" si="190"/>
        <v>Lífeyrissjóður starfsmanna ríkisinsLeið I</v>
      </c>
      <c r="B6056" s="20" t="str">
        <f>_xlfn.IFNA(INDEX(Listi!$AI:$AI,MATCH(C6056,Listi!$AJ:$AJ,0)),INDEX(Listi!T:T,MATCH(C6056,Listi!U:U,0)))</f>
        <v>LSR</v>
      </c>
      <c r="C6056" t="s">
        <v>256</v>
      </c>
      <c r="D6056" t="s">
        <v>258</v>
      </c>
      <c r="E6056" t="s">
        <v>276</v>
      </c>
      <c r="F6056" t="s">
        <v>78</v>
      </c>
      <c r="G6056" s="8" t="s">
        <v>412</v>
      </c>
      <c r="H6056" t="s">
        <v>79</v>
      </c>
      <c r="J6056" s="20">
        <v>54</v>
      </c>
      <c r="L6056" s="7">
        <v>11704214939</v>
      </c>
      <c r="M6056" s="7">
        <v>547428342</v>
      </c>
      <c r="N6056" s="7">
        <v>195323403</v>
      </c>
      <c r="O6056" s="20" t="str">
        <f t="shared" si="191"/>
        <v/>
      </c>
    </row>
    <row r="6057" spans="1:15">
      <c r="A6057" s="20" t="str">
        <f t="shared" si="190"/>
        <v>Lífeyrissjóður starfsmanna ríkisinsLeið II</v>
      </c>
      <c r="B6057" s="20" t="str">
        <f>_xlfn.IFNA(INDEX(Listi!$AI:$AI,MATCH(C6057,Listi!$AJ:$AJ,0)),INDEX(Listi!T:T,MATCH(C6057,Listi!U:U,0)))</f>
        <v>LSR</v>
      </c>
      <c r="C6057" t="s">
        <v>256</v>
      </c>
      <c r="D6057" t="s">
        <v>259</v>
      </c>
      <c r="E6057" t="s">
        <v>276</v>
      </c>
      <c r="F6057" t="s">
        <v>78</v>
      </c>
      <c r="G6057" s="8" t="s">
        <v>412</v>
      </c>
      <c r="H6057" t="s">
        <v>79</v>
      </c>
      <c r="J6057" s="20">
        <v>25</v>
      </c>
      <c r="L6057" s="7">
        <v>3365164594</v>
      </c>
      <c r="M6057" s="7">
        <v>379849453</v>
      </c>
      <c r="N6057" s="7">
        <v>93142056</v>
      </c>
      <c r="O6057" s="20" t="str">
        <f t="shared" si="191"/>
        <v/>
      </c>
    </row>
    <row r="6058" spans="1:15">
      <c r="A6058" s="20" t="str">
        <f t="shared" si="190"/>
        <v>Lífeyrissjóður starfsmanna ríkisinsLeið III</v>
      </c>
      <c r="B6058" s="20" t="str">
        <f>_xlfn.IFNA(INDEX(Listi!$AI:$AI,MATCH(C6058,Listi!$AJ:$AJ,0)),INDEX(Listi!T:T,MATCH(C6058,Listi!U:U,0)))</f>
        <v>LSR</v>
      </c>
      <c r="C6058" t="s">
        <v>256</v>
      </c>
      <c r="D6058" t="s">
        <v>260</v>
      </c>
      <c r="E6058" t="s">
        <v>276</v>
      </c>
      <c r="F6058" t="s">
        <v>78</v>
      </c>
      <c r="G6058" s="8" t="s">
        <v>412</v>
      </c>
      <c r="H6058" t="s">
        <v>79</v>
      </c>
      <c r="J6058" s="20">
        <v>141</v>
      </c>
      <c r="L6058" s="7">
        <v>9959294621</v>
      </c>
      <c r="M6058" s="7">
        <v>743287481</v>
      </c>
      <c r="N6058" s="7">
        <v>349903833</v>
      </c>
      <c r="O6058" s="20" t="str">
        <f t="shared" si="191"/>
        <v/>
      </c>
    </row>
    <row r="6059" spans="1:15">
      <c r="A6059" s="20" t="str">
        <f t="shared" si="190"/>
        <v>Lífeyrissjóður Tannlæknafél ÍslDeild I/Séreign</v>
      </c>
      <c r="B6059" s="20" t="str">
        <f>_xlfn.IFNA(INDEX(Listi!$AI:$AI,MATCH(C6059,Listi!$AJ:$AJ,0)),INDEX(Listi!T:T,MATCH(C6059,Listi!U:U,0)))</f>
        <v>Lífeyrissj. Tannlækna</v>
      </c>
      <c r="C6059" t="s">
        <v>261</v>
      </c>
      <c r="D6059" t="s">
        <v>207</v>
      </c>
      <c r="E6059" t="s">
        <v>276</v>
      </c>
      <c r="F6059" t="s">
        <v>78</v>
      </c>
      <c r="G6059" s="8" t="s">
        <v>412</v>
      </c>
      <c r="H6059" t="s">
        <v>79</v>
      </c>
      <c r="J6059" s="20">
        <v>57</v>
      </c>
      <c r="L6059" s="7">
        <v>6768408488</v>
      </c>
      <c r="M6059" s="7">
        <v>272759192</v>
      </c>
      <c r="N6059" s="7">
        <v>153838058</v>
      </c>
      <c r="O6059" s="20" t="str">
        <f t="shared" si="191"/>
        <v/>
      </c>
    </row>
    <row r="6060" spans="1:15">
      <c r="A6060" s="20" t="str">
        <f t="shared" si="190"/>
        <v>Lífeyrissjóður Tannlæknafél ÍslSamtryggingardeild</v>
      </c>
      <c r="B6060" s="20" t="str">
        <f>_xlfn.IFNA(INDEX(Listi!$AI:$AI,MATCH(C6060,Listi!$AJ:$AJ,0)),INDEX(Listi!T:T,MATCH(C6060,Listi!U:U,0)))</f>
        <v>Lífeyrissj. Tannlækna</v>
      </c>
      <c r="C6060" t="s">
        <v>261</v>
      </c>
      <c r="D6060" t="s">
        <v>205</v>
      </c>
      <c r="E6060" t="s">
        <v>275</v>
      </c>
      <c r="F6060" t="s">
        <v>78</v>
      </c>
      <c r="G6060" s="8" t="s">
        <v>412</v>
      </c>
      <c r="H6060" t="s">
        <v>79</v>
      </c>
      <c r="J6060" s="20">
        <v>31</v>
      </c>
      <c r="L6060" s="7">
        <v>2241251214</v>
      </c>
      <c r="M6060" s="7">
        <v>112827287</v>
      </c>
      <c r="N6060" s="7">
        <v>17930159</v>
      </c>
      <c r="O6060" s="20" t="str">
        <f t="shared" si="191"/>
        <v/>
      </c>
    </row>
    <row r="6061" spans="1:15">
      <c r="A6061" s="20" t="str">
        <f t="shared" si="190"/>
        <v>Lífeyrissjóður verslunarmannaÆvileið 1</v>
      </c>
      <c r="B6061" s="20" t="str">
        <f>_xlfn.IFNA(INDEX(Listi!$AI:$AI,MATCH(C6061,Listi!$AJ:$AJ,0)),INDEX(Listi!T:T,MATCH(C6061,Listi!U:U,0)))</f>
        <v>Lífeyrissj. Verslunarm.</v>
      </c>
      <c r="C6061" t="s">
        <v>206</v>
      </c>
      <c r="D6061" t="s">
        <v>310</v>
      </c>
      <c r="E6061" t="s">
        <v>276</v>
      </c>
      <c r="F6061" t="s">
        <v>78</v>
      </c>
      <c r="G6061" s="8" t="s">
        <v>412</v>
      </c>
      <c r="H6061" t="s">
        <v>79</v>
      </c>
      <c r="J6061" s="20">
        <v>1</v>
      </c>
      <c r="L6061" s="7">
        <v>2860479562</v>
      </c>
      <c r="M6061" s="7">
        <v>819651283</v>
      </c>
      <c r="N6061" s="7">
        <v>12562366</v>
      </c>
      <c r="O6061" s="20" t="str">
        <f t="shared" si="191"/>
        <v/>
      </c>
    </row>
    <row r="6062" spans="1:15">
      <c r="A6062" s="20" t="str">
        <f t="shared" si="190"/>
        <v>Lífeyrissjóður verslunarmannaÆvileið 2</v>
      </c>
      <c r="B6062" s="20" t="str">
        <f>_xlfn.IFNA(INDEX(Listi!$AI:$AI,MATCH(C6062,Listi!$AJ:$AJ,0)),INDEX(Listi!T:T,MATCH(C6062,Listi!U:U,0)))</f>
        <v>Lífeyrissj. Verslunarm.</v>
      </c>
      <c r="C6062" t="s">
        <v>206</v>
      </c>
      <c r="D6062" t="s">
        <v>309</v>
      </c>
      <c r="E6062" t="s">
        <v>276</v>
      </c>
      <c r="F6062" t="s">
        <v>78</v>
      </c>
      <c r="G6062" s="8" t="s">
        <v>412</v>
      </c>
      <c r="H6062" t="s">
        <v>79</v>
      </c>
      <c r="J6062" s="20">
        <v>13</v>
      </c>
      <c r="L6062" s="7">
        <v>2325064159</v>
      </c>
      <c r="M6062" s="7">
        <v>465663194</v>
      </c>
      <c r="N6062" s="7">
        <v>32037995</v>
      </c>
      <c r="O6062" s="20" t="str">
        <f t="shared" si="191"/>
        <v/>
      </c>
    </row>
    <row r="6063" spans="1:15">
      <c r="A6063" s="20" t="str">
        <f t="shared" si="190"/>
        <v>Lífeyrissjóður verslunarmannaÆvileið 3</v>
      </c>
      <c r="B6063" s="20" t="str">
        <f>_xlfn.IFNA(INDEX(Listi!$AI:$AI,MATCH(C6063,Listi!$AJ:$AJ,0)),INDEX(Listi!T:T,MATCH(C6063,Listi!U:U,0)))</f>
        <v>Lífeyrissj. Verslunarm.</v>
      </c>
      <c r="C6063" t="s">
        <v>206</v>
      </c>
      <c r="D6063" t="s">
        <v>308</v>
      </c>
      <c r="E6063" t="s">
        <v>276</v>
      </c>
      <c r="F6063" t="s">
        <v>78</v>
      </c>
      <c r="G6063" s="8" t="s">
        <v>412</v>
      </c>
      <c r="H6063" t="s">
        <v>79</v>
      </c>
      <c r="J6063" s="20">
        <v>21</v>
      </c>
      <c r="L6063" s="7">
        <v>1567402319</v>
      </c>
      <c r="M6063" s="7">
        <v>325961302</v>
      </c>
      <c r="N6063" s="7">
        <v>60283998</v>
      </c>
      <c r="O6063" s="20" t="str">
        <f t="shared" si="191"/>
        <v/>
      </c>
    </row>
    <row r="6064" spans="1:15">
      <c r="A6064" s="20" t="str">
        <f t="shared" si="190"/>
        <v>Lífeyrissjóður verslunarmannaDeild I/Séreign</v>
      </c>
      <c r="B6064" s="20" t="str">
        <f>_xlfn.IFNA(INDEX(Listi!$AI:$AI,MATCH(C6064,Listi!$AJ:$AJ,0)),INDEX(Listi!T:T,MATCH(C6064,Listi!U:U,0)))</f>
        <v>Lífeyrissj. Verslunarm.</v>
      </c>
      <c r="C6064" t="s">
        <v>206</v>
      </c>
      <c r="D6064" t="s">
        <v>207</v>
      </c>
      <c r="E6064" t="s">
        <v>276</v>
      </c>
      <c r="F6064" t="s">
        <v>78</v>
      </c>
      <c r="G6064" s="8" t="s">
        <v>412</v>
      </c>
      <c r="H6064" t="s">
        <v>79</v>
      </c>
      <c r="J6064" s="20">
        <v>135</v>
      </c>
      <c r="L6064" s="7">
        <v>19785724399</v>
      </c>
      <c r="M6064" s="7">
        <v>729937912</v>
      </c>
      <c r="N6064" s="7">
        <v>458382791</v>
      </c>
      <c r="O6064" s="20" t="str">
        <f t="shared" si="191"/>
        <v/>
      </c>
    </row>
    <row r="6065" spans="1:15">
      <c r="A6065" s="20" t="str">
        <f t="shared" si="190"/>
        <v>Lífeyrissjóður verslunarmannaSamtryggingardeild</v>
      </c>
      <c r="B6065" s="20" t="str">
        <f>_xlfn.IFNA(INDEX(Listi!$AI:$AI,MATCH(C6065,Listi!$AJ:$AJ,0)),INDEX(Listi!T:T,MATCH(C6065,Listi!U:U,0)))</f>
        <v>Lífeyrissj. Verslunarm.</v>
      </c>
      <c r="C6065" t="s">
        <v>206</v>
      </c>
      <c r="D6065" t="s">
        <v>205</v>
      </c>
      <c r="E6065" t="s">
        <v>275</v>
      </c>
      <c r="F6065" t="s">
        <v>78</v>
      </c>
      <c r="G6065" s="8" t="s">
        <v>412</v>
      </c>
      <c r="H6065" t="s">
        <v>79</v>
      </c>
      <c r="J6065" s="20">
        <v>21044</v>
      </c>
      <c r="L6065" s="7">
        <v>1174592806906</v>
      </c>
      <c r="M6065" s="7">
        <v>35794261112</v>
      </c>
      <c r="N6065" s="7">
        <v>21965137185</v>
      </c>
      <c r="O6065" s="20" t="str">
        <f t="shared" si="191"/>
        <v/>
      </c>
    </row>
    <row r="6066" spans="1:15">
      <c r="A6066" s="20" t="str">
        <f t="shared" si="190"/>
        <v>Lífeyrissjóður VestmannaeyjaSafn I</v>
      </c>
      <c r="B6066" s="20" t="str">
        <f>_xlfn.IFNA(INDEX(Listi!$AI:$AI,MATCH(C6066,Listi!$AJ:$AJ,0)),INDEX(Listi!T:T,MATCH(C6066,Listi!U:U,0)))</f>
        <v>Lífeyrissj. Vestm.</v>
      </c>
      <c r="C6066" t="s">
        <v>262</v>
      </c>
      <c r="D6066" t="s">
        <v>210</v>
      </c>
      <c r="E6066" t="s">
        <v>276</v>
      </c>
      <c r="F6066" t="s">
        <v>78</v>
      </c>
      <c r="G6066" s="8" t="s">
        <v>412</v>
      </c>
      <c r="H6066" t="s">
        <v>79</v>
      </c>
      <c r="J6066" s="20">
        <v>13</v>
      </c>
      <c r="L6066" s="7">
        <v>381311221</v>
      </c>
      <c r="M6066" s="7">
        <v>44104006</v>
      </c>
      <c r="N6066" s="7">
        <v>13592960</v>
      </c>
      <c r="O6066" s="20" t="str">
        <f t="shared" si="191"/>
        <v/>
      </c>
    </row>
    <row r="6067" spans="1:15">
      <c r="A6067" s="20" t="str">
        <f t="shared" si="190"/>
        <v>Lífeyrissjóður VestmannaeyjaSafn II</v>
      </c>
      <c r="B6067" s="20" t="str">
        <f>_xlfn.IFNA(INDEX(Listi!$AI:$AI,MATCH(C6067,Listi!$AJ:$AJ,0)),INDEX(Listi!T:T,MATCH(C6067,Listi!U:U,0)))</f>
        <v>Lífeyrissj. Vestm.</v>
      </c>
      <c r="C6067" t="s">
        <v>262</v>
      </c>
      <c r="D6067" t="s">
        <v>211</v>
      </c>
      <c r="E6067" t="s">
        <v>276</v>
      </c>
      <c r="F6067" t="s">
        <v>78</v>
      </c>
      <c r="G6067" s="8" t="s">
        <v>412</v>
      </c>
      <c r="H6067" t="s">
        <v>79</v>
      </c>
      <c r="J6067" s="20">
        <v>13</v>
      </c>
      <c r="L6067" s="7">
        <v>571440191</v>
      </c>
      <c r="M6067" s="7">
        <v>40240404</v>
      </c>
      <c r="N6067" s="7">
        <v>18659289</v>
      </c>
      <c r="O6067" s="20" t="str">
        <f t="shared" si="191"/>
        <v/>
      </c>
    </row>
    <row r="6068" spans="1:15">
      <c r="A6068" s="20" t="str">
        <f t="shared" si="190"/>
        <v>Lífeyrissjóður VestmannaeyjaSamtryggingardeild</v>
      </c>
      <c r="B6068" s="20" t="str">
        <f>_xlfn.IFNA(INDEX(Listi!$AI:$AI,MATCH(C6068,Listi!$AJ:$AJ,0)),INDEX(Listi!T:T,MATCH(C6068,Listi!U:U,0)))</f>
        <v>Lífeyrissj. Vestm.</v>
      </c>
      <c r="C6068" t="s">
        <v>262</v>
      </c>
      <c r="D6068" t="s">
        <v>205</v>
      </c>
      <c r="E6068" t="s">
        <v>275</v>
      </c>
      <c r="F6068" t="s">
        <v>78</v>
      </c>
      <c r="G6068" s="8" t="s">
        <v>412</v>
      </c>
      <c r="H6068" t="s">
        <v>79</v>
      </c>
      <c r="J6068" s="20">
        <v>2156</v>
      </c>
      <c r="L6068" s="7">
        <v>85198020532</v>
      </c>
      <c r="M6068" s="7">
        <v>1944643004</v>
      </c>
      <c r="N6068" s="7">
        <v>2198060399</v>
      </c>
      <c r="O6068" s="20" t="str">
        <f t="shared" si="191"/>
        <v/>
      </c>
    </row>
    <row r="6069" spans="1:15">
      <c r="A6069" s="20" t="str">
        <f t="shared" si="190"/>
        <v>Lífsval - lífeyrissparnaðurLífsval 1</v>
      </c>
      <c r="B6069" s="20" t="str">
        <f>_xlfn.IFNA(INDEX(Listi!$AI:$AI,MATCH(C6069,Listi!$AJ:$AJ,0)),INDEX(Listi!T:T,MATCH(C6069,Listi!U:U,0)))</f>
        <v>Lífsval</v>
      </c>
      <c r="C6069" t="s">
        <v>263</v>
      </c>
      <c r="D6069" t="s">
        <v>264</v>
      </c>
      <c r="E6069" t="s">
        <v>276</v>
      </c>
      <c r="F6069" t="s">
        <v>78</v>
      </c>
      <c r="G6069" s="8" t="s">
        <v>412</v>
      </c>
      <c r="H6069" t="s">
        <v>79</v>
      </c>
      <c r="J6069" s="20">
        <v>3</v>
      </c>
      <c r="L6069" s="7">
        <v>1792991246</v>
      </c>
      <c r="M6069" s="7">
        <v>203244065</v>
      </c>
      <c r="N6069" s="7">
        <v>81003579</v>
      </c>
      <c r="O6069" s="20" t="str">
        <f t="shared" si="191"/>
        <v/>
      </c>
    </row>
    <row r="6070" spans="1:15">
      <c r="A6070" s="20" t="str">
        <f t="shared" si="190"/>
        <v>Lífsval - lífeyrissparnaðurLífsval 2</v>
      </c>
      <c r="B6070" s="20" t="str">
        <f>_xlfn.IFNA(INDEX(Listi!$AI:$AI,MATCH(C6070,Listi!$AJ:$AJ,0)),INDEX(Listi!T:T,MATCH(C6070,Listi!U:U,0)))</f>
        <v>Lífsval</v>
      </c>
      <c r="C6070" t="s">
        <v>263</v>
      </c>
      <c r="D6070" t="s">
        <v>265</v>
      </c>
      <c r="E6070" t="s">
        <v>276</v>
      </c>
      <c r="F6070" t="s">
        <v>78</v>
      </c>
      <c r="G6070" s="8" t="s">
        <v>412</v>
      </c>
      <c r="H6070" t="s">
        <v>79</v>
      </c>
      <c r="J6070" s="20">
        <v>1</v>
      </c>
      <c r="L6070" s="7">
        <v>79660340</v>
      </c>
      <c r="M6070" s="7">
        <v>14369045</v>
      </c>
      <c r="N6070" s="7">
        <v>2695304</v>
      </c>
      <c r="O6070" s="20" t="str">
        <f t="shared" si="191"/>
        <v/>
      </c>
    </row>
    <row r="6071" spans="1:15">
      <c r="A6071" s="20" t="str">
        <f t="shared" si="190"/>
        <v>Lífsval - lífeyrissparnaðurLífsval 3</v>
      </c>
      <c r="B6071" s="20" t="str">
        <f>_xlfn.IFNA(INDEX(Listi!$AI:$AI,MATCH(C6071,Listi!$AJ:$AJ,0)),INDEX(Listi!T:T,MATCH(C6071,Listi!U:U,0)))</f>
        <v>Lífsval</v>
      </c>
      <c r="C6071" t="s">
        <v>263</v>
      </c>
      <c r="D6071" t="s">
        <v>266</v>
      </c>
      <c r="E6071" t="s">
        <v>276</v>
      </c>
      <c r="F6071" t="s">
        <v>78</v>
      </c>
      <c r="G6071" s="8" t="s">
        <v>412</v>
      </c>
      <c r="H6071" t="s">
        <v>79</v>
      </c>
      <c r="J6071" s="20">
        <v>1</v>
      </c>
      <c r="L6071" s="7">
        <v>131239774</v>
      </c>
      <c r="M6071" s="7">
        <v>16635787</v>
      </c>
      <c r="N6071" s="7">
        <v>3548138</v>
      </c>
      <c r="O6071" s="20" t="str">
        <f t="shared" si="191"/>
        <v/>
      </c>
    </row>
    <row r="6072" spans="1:15">
      <c r="A6072" s="20" t="str">
        <f t="shared" si="190"/>
        <v>Lífsval - lífeyrissparnaðurLífsval 4</v>
      </c>
      <c r="B6072" s="20" t="str">
        <f>_xlfn.IFNA(INDEX(Listi!$AI:$AI,MATCH(C6072,Listi!$AJ:$AJ,0)),INDEX(Listi!T:T,MATCH(C6072,Listi!U:U,0)))</f>
        <v>Lífsval</v>
      </c>
      <c r="C6072" t="s">
        <v>263</v>
      </c>
      <c r="D6072" t="s">
        <v>267</v>
      </c>
      <c r="E6072" t="s">
        <v>276</v>
      </c>
      <c r="F6072" t="s">
        <v>78</v>
      </c>
      <c r="G6072" s="8" t="s">
        <v>412</v>
      </c>
      <c r="H6072" t="s">
        <v>79</v>
      </c>
      <c r="J6072" s="20">
        <v>0</v>
      </c>
      <c r="L6072" s="7">
        <v>71752064</v>
      </c>
      <c r="M6072" s="7">
        <v>15238959</v>
      </c>
      <c r="N6072" s="7">
        <v>2058992</v>
      </c>
      <c r="O6072" s="20" t="str">
        <f t="shared" si="191"/>
        <v/>
      </c>
    </row>
    <row r="6073" spans="1:15">
      <c r="A6073" s="20" t="str">
        <f t="shared" si="190"/>
        <v>Lífsverk lífeyrissjóðurLífsverk I/Séreign</v>
      </c>
      <c r="B6073" s="20" t="str">
        <f>_xlfn.IFNA(INDEX(Listi!$AI:$AI,MATCH(C6073,Listi!$AJ:$AJ,0)),INDEX(Listi!T:T,MATCH(C6073,Listi!U:U,0)))</f>
        <v xml:space="preserve">Lífsverk  </v>
      </c>
      <c r="C6073" t="s">
        <v>268</v>
      </c>
      <c r="D6073" t="s">
        <v>269</v>
      </c>
      <c r="E6073" t="s">
        <v>276</v>
      </c>
      <c r="F6073" t="s">
        <v>78</v>
      </c>
      <c r="G6073" s="8" t="s">
        <v>412</v>
      </c>
      <c r="H6073" t="s">
        <v>79</v>
      </c>
      <c r="J6073" s="20">
        <v>17</v>
      </c>
      <c r="L6073" s="7">
        <v>4582957000</v>
      </c>
      <c r="M6073" s="7">
        <v>635926000</v>
      </c>
      <c r="N6073" s="7">
        <v>22708000</v>
      </c>
      <c r="O6073" s="20" t="str">
        <f t="shared" si="191"/>
        <v/>
      </c>
    </row>
    <row r="6074" spans="1:15">
      <c r="A6074" s="20" t="str">
        <f t="shared" si="190"/>
        <v>Lífsverk lífeyrissjóðurLífsverk II/Séreign</v>
      </c>
      <c r="B6074" s="20" t="str">
        <f>_xlfn.IFNA(INDEX(Listi!$AI:$AI,MATCH(C6074,Listi!$AJ:$AJ,0)),INDEX(Listi!T:T,MATCH(C6074,Listi!U:U,0)))</f>
        <v xml:space="preserve">Lífsverk  </v>
      </c>
      <c r="C6074" t="s">
        <v>268</v>
      </c>
      <c r="D6074" t="s">
        <v>270</v>
      </c>
      <c r="E6074" t="s">
        <v>276</v>
      </c>
      <c r="F6074" t="s">
        <v>78</v>
      </c>
      <c r="G6074" s="8" t="s">
        <v>412</v>
      </c>
      <c r="H6074" t="s">
        <v>79</v>
      </c>
      <c r="J6074" s="20">
        <v>105</v>
      </c>
      <c r="L6074" s="7">
        <v>23735073000</v>
      </c>
      <c r="M6074" s="7">
        <v>2073571000</v>
      </c>
      <c r="N6074" s="7">
        <v>249365000</v>
      </c>
      <c r="O6074" s="20" t="str">
        <f t="shared" si="191"/>
        <v/>
      </c>
    </row>
    <row r="6075" spans="1:15">
      <c r="A6075" s="20" t="str">
        <f t="shared" si="190"/>
        <v>Lífsverk lífeyrissjóðurLífsverk III/Séreign</v>
      </c>
      <c r="B6075" s="20" t="str">
        <f>_xlfn.IFNA(INDEX(Listi!$AI:$AI,MATCH(C6075,Listi!$AJ:$AJ,0)),INDEX(Listi!T:T,MATCH(C6075,Listi!U:U,0)))</f>
        <v xml:space="preserve">Lífsverk  </v>
      </c>
      <c r="C6075" t="s">
        <v>268</v>
      </c>
      <c r="D6075" t="s">
        <v>271</v>
      </c>
      <c r="E6075" t="s">
        <v>276</v>
      </c>
      <c r="F6075" t="s">
        <v>78</v>
      </c>
      <c r="G6075" s="8" t="s">
        <v>412</v>
      </c>
      <c r="H6075" t="s">
        <v>79</v>
      </c>
      <c r="J6075" s="20">
        <v>7</v>
      </c>
      <c r="L6075" s="7">
        <v>653814000</v>
      </c>
      <c r="M6075" s="7">
        <v>105107000</v>
      </c>
      <c r="N6075" s="7">
        <v>2613000</v>
      </c>
      <c r="O6075" s="20" t="str">
        <f t="shared" si="191"/>
        <v/>
      </c>
    </row>
    <row r="6076" spans="1:15">
      <c r="A6076" s="20" t="str">
        <f t="shared" si="190"/>
        <v>Lífsverk lífeyrissjóðurSamtryggingardeild</v>
      </c>
      <c r="B6076" s="20" t="str">
        <f>_xlfn.IFNA(INDEX(Listi!$AI:$AI,MATCH(C6076,Listi!$AJ:$AJ,0)),INDEX(Listi!T:T,MATCH(C6076,Listi!U:U,0)))</f>
        <v xml:space="preserve">Lífsverk  </v>
      </c>
      <c r="C6076" t="s">
        <v>268</v>
      </c>
      <c r="D6076" t="s">
        <v>205</v>
      </c>
      <c r="E6076" t="s">
        <v>275</v>
      </c>
      <c r="F6076" t="s">
        <v>78</v>
      </c>
      <c r="G6076" s="8" t="s">
        <v>412</v>
      </c>
      <c r="H6076" t="s">
        <v>79</v>
      </c>
      <c r="J6076" s="20">
        <v>583</v>
      </c>
      <c r="L6076" s="7">
        <v>120542527000</v>
      </c>
      <c r="M6076" s="7">
        <v>4397803000</v>
      </c>
      <c r="N6076" s="7">
        <v>1423151000</v>
      </c>
      <c r="O6076" s="20" t="str">
        <f t="shared" si="191"/>
        <v/>
      </c>
    </row>
    <row r="6077" spans="1:15">
      <c r="A6077" s="20" t="str">
        <f t="shared" si="190"/>
        <v>Söfnunarsjóður lífeyrisréttindaDeild I/Innlán</v>
      </c>
      <c r="B6077" s="20" t="str">
        <f>_xlfn.IFNA(INDEX(Listi!$AI:$AI,MATCH(C6077,Listi!$AJ:$AJ,0)),INDEX(Listi!T:T,MATCH(C6077,Listi!U:U,0)))</f>
        <v>Söfnunarsj.</v>
      </c>
      <c r="C6077" t="s">
        <v>272</v>
      </c>
      <c r="D6077" t="s">
        <v>273</v>
      </c>
      <c r="E6077" t="s">
        <v>276</v>
      </c>
      <c r="F6077" t="s">
        <v>78</v>
      </c>
      <c r="G6077" s="8" t="s">
        <v>412</v>
      </c>
      <c r="H6077" t="s">
        <v>79</v>
      </c>
      <c r="J6077" s="20">
        <v>52</v>
      </c>
      <c r="L6077" s="7">
        <v>2001731914</v>
      </c>
      <c r="M6077" s="7">
        <v>133561634</v>
      </c>
      <c r="N6077" s="7">
        <v>44803565</v>
      </c>
      <c r="O6077" s="20" t="str">
        <f t="shared" si="191"/>
        <v/>
      </c>
    </row>
    <row r="6078" spans="1:15">
      <c r="A6078" s="20" t="str">
        <f t="shared" si="190"/>
        <v>Söfnunarsjóður lífeyrisréttindaDeild III/Séreign</v>
      </c>
      <c r="B6078" s="20" t="str">
        <f>_xlfn.IFNA(INDEX(Listi!$AI:$AI,MATCH(C6078,Listi!$AJ:$AJ,0)),INDEX(Listi!T:T,MATCH(C6078,Listi!U:U,0)))</f>
        <v>Söfnunarsj.</v>
      </c>
      <c r="C6078" t="s">
        <v>272</v>
      </c>
      <c r="D6078" t="s">
        <v>599</v>
      </c>
      <c r="E6078" t="s">
        <v>276</v>
      </c>
      <c r="F6078" t="s">
        <v>78</v>
      </c>
      <c r="G6078" s="8" t="s">
        <v>412</v>
      </c>
      <c r="H6078" t="s">
        <v>79</v>
      </c>
      <c r="J6078" s="20">
        <v>2</v>
      </c>
      <c r="L6078" s="7">
        <v>24413085</v>
      </c>
      <c r="M6078" s="7">
        <v>24697577</v>
      </c>
      <c r="N6078" s="7">
        <v>900000</v>
      </c>
      <c r="O6078" s="20" t="str">
        <f t="shared" si="191"/>
        <v/>
      </c>
    </row>
    <row r="6079" spans="1:15">
      <c r="A6079" s="20" t="str">
        <f t="shared" si="190"/>
        <v>Söfnunarsjóður lífeyrisréttindaDeildII/Séreign</v>
      </c>
      <c r="B6079" s="20" t="str">
        <f>_xlfn.IFNA(INDEX(Listi!$AI:$AI,MATCH(C6079,Listi!$AJ:$AJ,0)),INDEX(Listi!T:T,MATCH(C6079,Listi!U:U,0)))</f>
        <v>Söfnunarsj.</v>
      </c>
      <c r="C6079" t="s">
        <v>272</v>
      </c>
      <c r="D6079" t="s">
        <v>586</v>
      </c>
      <c r="E6079" t="s">
        <v>276</v>
      </c>
      <c r="F6079" t="s">
        <v>78</v>
      </c>
      <c r="G6079" s="8" t="s">
        <v>412</v>
      </c>
      <c r="H6079" t="s">
        <v>79</v>
      </c>
      <c r="J6079" s="20">
        <v>45</v>
      </c>
      <c r="L6079" s="7">
        <v>1654616477</v>
      </c>
      <c r="M6079" s="7">
        <v>128539213</v>
      </c>
      <c r="N6079" s="7">
        <v>22846291</v>
      </c>
      <c r="O6079" s="20" t="str">
        <f t="shared" si="191"/>
        <v/>
      </c>
    </row>
    <row r="6080" spans="1:15">
      <c r="A6080" s="20" t="str">
        <f t="shared" si="190"/>
        <v>Söfnunarsjóður lífeyrisréttindaSamtryggingardeild</v>
      </c>
      <c r="B6080" s="20" t="str">
        <f>_xlfn.IFNA(INDEX(Listi!$AI:$AI,MATCH(C6080,Listi!$AJ:$AJ,0)),INDEX(Listi!T:T,MATCH(C6080,Listi!U:U,0)))</f>
        <v>Söfnunarsj.</v>
      </c>
      <c r="C6080" t="s">
        <v>272</v>
      </c>
      <c r="D6080" t="s">
        <v>205</v>
      </c>
      <c r="E6080" t="s">
        <v>275</v>
      </c>
      <c r="F6080" t="s">
        <v>78</v>
      </c>
      <c r="G6080" s="8" t="s">
        <v>412</v>
      </c>
      <c r="H6080" t="s">
        <v>79</v>
      </c>
      <c r="J6080" s="20">
        <v>17990</v>
      </c>
      <c r="L6080" s="7">
        <v>238978847889</v>
      </c>
      <c r="M6080" s="7">
        <v>4967193409</v>
      </c>
      <c r="N6080" s="7">
        <v>6076487652</v>
      </c>
      <c r="O6080" s="20" t="str">
        <f t="shared" si="191"/>
        <v/>
      </c>
    </row>
    <row r="6081" spans="1:15">
      <c r="A6081" s="20" t="str">
        <f t="shared" ref="A6081:A6142" si="192">CONCATENATE(C6081,D6081)</f>
        <v>Stapi lífeyrissjóðurSafn I</v>
      </c>
      <c r="B6081" s="20" t="str">
        <f>_xlfn.IFNA(INDEX(Listi!$AI:$AI,MATCH(C6081,Listi!$AJ:$AJ,0)),INDEX(Listi!T:T,MATCH(C6081,Listi!U:U,0)))</f>
        <v xml:space="preserve">Stapi  </v>
      </c>
      <c r="C6081" t="s">
        <v>209</v>
      </c>
      <c r="D6081" t="s">
        <v>210</v>
      </c>
      <c r="E6081" t="s">
        <v>276</v>
      </c>
      <c r="F6081" t="s">
        <v>78</v>
      </c>
      <c r="G6081" s="8" t="s">
        <v>412</v>
      </c>
      <c r="H6081" t="s">
        <v>79</v>
      </c>
      <c r="J6081" s="20">
        <v>161</v>
      </c>
      <c r="L6081" s="7">
        <v>2440828925</v>
      </c>
      <c r="M6081" s="7">
        <v>91567233</v>
      </c>
      <c r="N6081" s="7">
        <v>110755602</v>
      </c>
      <c r="O6081" s="20" t="str">
        <f t="shared" si="191"/>
        <v/>
      </c>
    </row>
    <row r="6082" spans="1:15">
      <c r="A6082" s="20" t="str">
        <f t="shared" si="192"/>
        <v>Stapi lífeyrissjóðurSafn II</v>
      </c>
      <c r="B6082" s="20" t="str">
        <f>_xlfn.IFNA(INDEX(Listi!$AI:$AI,MATCH(C6082,Listi!$AJ:$AJ,0)),INDEX(Listi!T:T,MATCH(C6082,Listi!U:U,0)))</f>
        <v xml:space="preserve">Stapi  </v>
      </c>
      <c r="C6082" t="s">
        <v>209</v>
      </c>
      <c r="D6082" t="s">
        <v>211</v>
      </c>
      <c r="E6082" t="s">
        <v>276</v>
      </c>
      <c r="F6082" t="s">
        <v>78</v>
      </c>
      <c r="G6082" s="8" t="s">
        <v>412</v>
      </c>
      <c r="H6082" t="s">
        <v>79</v>
      </c>
      <c r="J6082" s="20">
        <v>258</v>
      </c>
      <c r="L6082" s="7">
        <v>5710890273</v>
      </c>
      <c r="M6082" s="7">
        <v>262001316</v>
      </c>
      <c r="N6082" s="7">
        <v>164209410</v>
      </c>
      <c r="O6082" s="20" t="str">
        <f t="shared" ref="O6082:O6145" si="193">IFERROR(VLOOKUP(F6082,EhLykill,3,FALSE),"")</f>
        <v/>
      </c>
    </row>
    <row r="6083" spans="1:15">
      <c r="A6083" s="20" t="str">
        <f t="shared" si="192"/>
        <v>Stapi lífeyrissjóðurSafn III</v>
      </c>
      <c r="B6083" s="20" t="str">
        <f>_xlfn.IFNA(INDEX(Listi!$AI:$AI,MATCH(C6083,Listi!$AJ:$AJ,0)),INDEX(Listi!T:T,MATCH(C6083,Listi!U:U,0)))</f>
        <v xml:space="preserve">Stapi  </v>
      </c>
      <c r="C6083" t="s">
        <v>209</v>
      </c>
      <c r="D6083" t="s">
        <v>212</v>
      </c>
      <c r="E6083" t="s">
        <v>276</v>
      </c>
      <c r="F6083" t="s">
        <v>78</v>
      </c>
      <c r="G6083" s="8" t="s">
        <v>412</v>
      </c>
      <c r="H6083" t="s">
        <v>79</v>
      </c>
      <c r="J6083" s="20">
        <v>11</v>
      </c>
      <c r="L6083" s="7">
        <v>268100084</v>
      </c>
      <c r="M6083" s="7">
        <v>24388890</v>
      </c>
      <c r="N6083" s="7">
        <v>9886128</v>
      </c>
      <c r="O6083" s="20" t="str">
        <f t="shared" si="193"/>
        <v/>
      </c>
    </row>
    <row r="6084" spans="1:15">
      <c r="A6084" s="20" t="str">
        <f t="shared" si="192"/>
        <v>Stapi lífeyrissjóðurTryggingardeild</v>
      </c>
      <c r="B6084" s="20" t="str">
        <f>_xlfn.IFNA(INDEX(Listi!$AI:$AI,MATCH(C6084,Listi!$AJ:$AJ,0)),INDEX(Listi!T:T,MATCH(C6084,Listi!U:U,0)))</f>
        <v xml:space="preserve">Stapi  </v>
      </c>
      <c r="C6084" t="s">
        <v>209</v>
      </c>
      <c r="D6084" t="s">
        <v>213</v>
      </c>
      <c r="E6084" t="s">
        <v>275</v>
      </c>
      <c r="F6084" t="s">
        <v>78</v>
      </c>
      <c r="G6084" s="8" t="s">
        <v>412</v>
      </c>
      <c r="H6084" t="s">
        <v>79</v>
      </c>
      <c r="J6084" s="20">
        <v>11588</v>
      </c>
      <c r="L6084" s="7">
        <v>348661724246</v>
      </c>
      <c r="M6084" s="7">
        <v>13807615154</v>
      </c>
      <c r="N6084" s="7">
        <v>7912918911</v>
      </c>
      <c r="O6084" s="20" t="str">
        <f t="shared" si="193"/>
        <v/>
      </c>
    </row>
    <row r="6085" spans="1:15">
      <c r="A6085" s="20" t="str">
        <f t="shared" si="192"/>
        <v>Stapi lífeyrissjóðurVarfærnasafnið</v>
      </c>
      <c r="B6085" s="20" t="str">
        <f>_xlfn.IFNA(INDEX(Listi!$AI:$AI,MATCH(C6085,Listi!$AJ:$AJ,0)),INDEX(Listi!T:T,MATCH(C6085,Listi!U:U,0)))</f>
        <v xml:space="preserve">Stapi  </v>
      </c>
      <c r="C6085" t="s">
        <v>209</v>
      </c>
      <c r="D6085" t="s">
        <v>392</v>
      </c>
      <c r="E6085" t="s">
        <v>276</v>
      </c>
      <c r="F6085" t="s">
        <v>78</v>
      </c>
      <c r="G6085" s="8" t="s">
        <v>412</v>
      </c>
      <c r="H6085" t="s">
        <v>79</v>
      </c>
      <c r="J6085" s="20">
        <v>12</v>
      </c>
      <c r="L6085" s="7">
        <v>471986044</v>
      </c>
      <c r="M6085" s="7">
        <v>137399159</v>
      </c>
      <c r="N6085" s="7">
        <v>6994496</v>
      </c>
      <c r="O6085" s="20" t="str">
        <f t="shared" si="193"/>
        <v/>
      </c>
    </row>
    <row r="6086" spans="1:15">
      <c r="A6086" s="20" t="str">
        <f t="shared" si="192"/>
        <v>Almenni lífeyrissjóðurinnÆvisafn I</v>
      </c>
      <c r="B6086" s="20" t="str">
        <f>_xlfn.IFNA(INDEX(Listi!$AI:$AI,MATCH(C6086,Listi!$AJ:$AJ,0)),INDEX(Listi!T:T,MATCH(C6086,Listi!U:U,0)))</f>
        <v xml:space="preserve">Almenni </v>
      </c>
      <c r="C6086" t="s">
        <v>0</v>
      </c>
      <c r="D6086" t="s">
        <v>202</v>
      </c>
      <c r="E6086" t="s">
        <v>276</v>
      </c>
      <c r="F6086" t="s">
        <v>80</v>
      </c>
      <c r="G6086" s="8" t="s">
        <v>410</v>
      </c>
      <c r="H6086" t="s">
        <v>81</v>
      </c>
      <c r="K6086" s="20">
        <v>75.5</v>
      </c>
      <c r="L6086" s="7">
        <v>43068273823</v>
      </c>
      <c r="M6086" s="7">
        <v>4413720640</v>
      </c>
      <c r="N6086" s="7">
        <v>641257097</v>
      </c>
      <c r="O6086" s="20" t="str">
        <f t="shared" si="193"/>
        <v/>
      </c>
    </row>
    <row r="6087" spans="1:15">
      <c r="A6087" s="20" t="str">
        <f t="shared" si="192"/>
        <v>Almenni lífeyrissjóðurinnÆvisafn II</v>
      </c>
      <c r="B6087" s="20" t="str">
        <f>_xlfn.IFNA(INDEX(Listi!$AI:$AI,MATCH(C6087,Listi!$AJ:$AJ,0)),INDEX(Listi!T:T,MATCH(C6087,Listi!U:U,0)))</f>
        <v xml:space="preserve">Almenni </v>
      </c>
      <c r="C6087" t="s">
        <v>0</v>
      </c>
      <c r="D6087" t="s">
        <v>203</v>
      </c>
      <c r="E6087" t="s">
        <v>276</v>
      </c>
      <c r="F6087" t="s">
        <v>80</v>
      </c>
      <c r="G6087" s="8" t="s">
        <v>410</v>
      </c>
      <c r="H6087" t="s">
        <v>81</v>
      </c>
      <c r="K6087" s="20">
        <v>97.5</v>
      </c>
      <c r="L6087" s="7">
        <v>86460235807</v>
      </c>
      <c r="M6087" s="7">
        <v>3970537445</v>
      </c>
      <c r="N6087" s="7">
        <v>1539034493</v>
      </c>
      <c r="O6087" s="20" t="str">
        <f t="shared" si="193"/>
        <v/>
      </c>
    </row>
    <row r="6088" spans="1:15">
      <c r="A6088" s="20" t="str">
        <f t="shared" si="192"/>
        <v>Almenni lífeyrissjóðurinnÆvisafn III</v>
      </c>
      <c r="B6088" s="20" t="str">
        <f>_xlfn.IFNA(INDEX(Listi!$AI:$AI,MATCH(C6088,Listi!$AJ:$AJ,0)),INDEX(Listi!T:T,MATCH(C6088,Listi!U:U,0)))</f>
        <v xml:space="preserve">Almenni </v>
      </c>
      <c r="C6088" t="s">
        <v>0</v>
      </c>
      <c r="D6088" t="s">
        <v>204</v>
      </c>
      <c r="E6088" t="s">
        <v>276</v>
      </c>
      <c r="F6088" t="s">
        <v>80</v>
      </c>
      <c r="G6088" s="8" t="s">
        <v>410</v>
      </c>
      <c r="H6088" t="s">
        <v>81</v>
      </c>
      <c r="K6088" s="20">
        <v>94.6</v>
      </c>
      <c r="L6088" s="7">
        <v>33890180699</v>
      </c>
      <c r="M6088" s="7">
        <v>1571509194</v>
      </c>
      <c r="N6088" s="7">
        <v>920421683</v>
      </c>
      <c r="O6088" s="20" t="str">
        <f t="shared" si="193"/>
        <v/>
      </c>
    </row>
    <row r="6089" spans="1:15">
      <c r="A6089" s="20" t="str">
        <f t="shared" si="192"/>
        <v>Almenni lífeyrissjóðurinnHúsnæðissafn</v>
      </c>
      <c r="B6089" s="20" t="str">
        <f>_xlfn.IFNA(INDEX(Listi!$AI:$AI,MATCH(C6089,Listi!$AJ:$AJ,0)),INDEX(Listi!T:T,MATCH(C6089,Listi!U:U,0)))</f>
        <v xml:space="preserve">Almenni </v>
      </c>
      <c r="C6089" t="s">
        <v>0</v>
      </c>
      <c r="D6089" t="s">
        <v>315</v>
      </c>
      <c r="E6089" t="s">
        <v>276</v>
      </c>
      <c r="F6089" t="s">
        <v>80</v>
      </c>
      <c r="G6089" s="8" t="s">
        <v>410</v>
      </c>
      <c r="H6089" t="s">
        <v>81</v>
      </c>
      <c r="K6089" s="20">
        <v>100</v>
      </c>
      <c r="L6089" s="7">
        <v>487895879</v>
      </c>
      <c r="M6089" s="7">
        <v>166428361</v>
      </c>
      <c r="N6089" s="7">
        <v>18080096</v>
      </c>
      <c r="O6089" s="20" t="str">
        <f t="shared" si="193"/>
        <v/>
      </c>
    </row>
    <row r="6090" spans="1:15">
      <c r="A6090" s="20" t="str">
        <f t="shared" si="192"/>
        <v>Almenni lífeyrissjóðurinnInnlánssafn</v>
      </c>
      <c r="B6090" s="20" t="str">
        <f>_xlfn.IFNA(INDEX(Listi!$AI:$AI,MATCH(C6090,Listi!$AJ:$AJ,0)),INDEX(Listi!T:T,MATCH(C6090,Listi!U:U,0)))</f>
        <v xml:space="preserve">Almenni </v>
      </c>
      <c r="C6090" t="s">
        <v>0</v>
      </c>
      <c r="D6090" t="s">
        <v>1</v>
      </c>
      <c r="E6090" t="s">
        <v>276</v>
      </c>
      <c r="F6090" t="s">
        <v>80</v>
      </c>
      <c r="G6090" s="8" t="s">
        <v>410</v>
      </c>
      <c r="H6090" t="s">
        <v>81</v>
      </c>
      <c r="K6090" s="20">
        <v>97.8</v>
      </c>
      <c r="L6090" s="7">
        <v>26587944379</v>
      </c>
      <c r="M6090" s="7">
        <v>1016779991</v>
      </c>
      <c r="N6090" s="7">
        <v>1031869724</v>
      </c>
      <c r="O6090" s="20" t="str">
        <f t="shared" si="193"/>
        <v/>
      </c>
    </row>
    <row r="6091" spans="1:15">
      <c r="A6091" s="20" t="str">
        <f t="shared" si="192"/>
        <v>Almenni lífeyrissjóðurinnRíkissafn langt</v>
      </c>
      <c r="B6091" s="20" t="str">
        <f>_xlfn.IFNA(INDEX(Listi!$AI:$AI,MATCH(C6091,Listi!$AJ:$AJ,0)),INDEX(Listi!T:T,MATCH(C6091,Listi!U:U,0)))</f>
        <v xml:space="preserve">Almenni </v>
      </c>
      <c r="C6091" t="s">
        <v>0</v>
      </c>
      <c r="D6091" t="s">
        <v>199</v>
      </c>
      <c r="E6091" t="s">
        <v>276</v>
      </c>
      <c r="F6091" t="s">
        <v>80</v>
      </c>
      <c r="G6091" s="8" t="s">
        <v>410</v>
      </c>
      <c r="H6091" t="s">
        <v>81</v>
      </c>
      <c r="K6091" s="20">
        <v>100</v>
      </c>
      <c r="L6091" s="7">
        <v>1193680171</v>
      </c>
      <c r="M6091" s="7">
        <v>61272573</v>
      </c>
      <c r="N6091" s="7">
        <v>40105929</v>
      </c>
      <c r="O6091" s="20" t="str">
        <f t="shared" si="193"/>
        <v/>
      </c>
    </row>
    <row r="6092" spans="1:15">
      <c r="A6092" s="20" t="str">
        <f t="shared" si="192"/>
        <v>Almenni lífeyrissjóðurinnRíkissafn stutt</v>
      </c>
      <c r="B6092" s="20" t="str">
        <f>_xlfn.IFNA(INDEX(Listi!$AI:$AI,MATCH(C6092,Listi!$AJ:$AJ,0)),INDEX(Listi!T:T,MATCH(C6092,Listi!U:U,0)))</f>
        <v xml:space="preserve">Almenni </v>
      </c>
      <c r="C6092" t="s">
        <v>0</v>
      </c>
      <c r="D6092" t="s">
        <v>200</v>
      </c>
      <c r="E6092" t="s">
        <v>276</v>
      </c>
      <c r="F6092" t="s">
        <v>80</v>
      </c>
      <c r="G6092" s="8" t="s">
        <v>410</v>
      </c>
      <c r="H6092" t="s">
        <v>81</v>
      </c>
      <c r="K6092" s="20">
        <v>100</v>
      </c>
      <c r="L6092" s="7">
        <v>541893627</v>
      </c>
      <c r="M6092" s="7">
        <v>20423158</v>
      </c>
      <c r="N6092" s="7">
        <v>14899899</v>
      </c>
      <c r="O6092" s="20" t="str">
        <f t="shared" si="193"/>
        <v/>
      </c>
    </row>
    <row r="6093" spans="1:15">
      <c r="A6093" s="20" t="str">
        <f t="shared" si="192"/>
        <v>Almenni lífeyrissjóðurinnTryggingadeild</v>
      </c>
      <c r="B6093" s="20" t="str">
        <f>_xlfn.IFNA(INDEX(Listi!$AI:$AI,MATCH(C6093,Listi!$AJ:$AJ,0)),INDEX(Listi!T:T,MATCH(C6093,Listi!U:U,0)))</f>
        <v xml:space="preserve">Almenni </v>
      </c>
      <c r="C6093" t="s">
        <v>0</v>
      </c>
      <c r="D6093" t="s">
        <v>201</v>
      </c>
      <c r="E6093" t="s">
        <v>275</v>
      </c>
      <c r="F6093" t="s">
        <v>80</v>
      </c>
      <c r="G6093" s="8" t="s">
        <v>410</v>
      </c>
      <c r="H6093" t="s">
        <v>81</v>
      </c>
      <c r="K6093" s="20">
        <v>80.7</v>
      </c>
      <c r="L6093" s="7">
        <v>174784296254</v>
      </c>
      <c r="M6093" s="7">
        <v>7497244534</v>
      </c>
      <c r="N6093" s="7">
        <v>3057046932</v>
      </c>
      <c r="O6093" s="20" t="str">
        <f t="shared" si="193"/>
        <v/>
      </c>
    </row>
    <row r="6094" spans="1:15">
      <c r="A6094" s="20" t="str">
        <f t="shared" si="192"/>
        <v>Arion banki hf.Erlend hlutabréf</v>
      </c>
      <c r="B6094" s="20" t="str">
        <f>_xlfn.IFNA(INDEX(Listi!$AI:$AI,MATCH(C6094,Listi!$AJ:$AJ,0)),INDEX(Listi!T:T,MATCH(C6094,Listi!U:U,0)))</f>
        <v xml:space="preserve">Arion banki </v>
      </c>
      <c r="C6094" t="s">
        <v>214</v>
      </c>
      <c r="D6094" t="s">
        <v>215</v>
      </c>
      <c r="E6094" t="s">
        <v>276</v>
      </c>
      <c r="F6094" t="s">
        <v>80</v>
      </c>
      <c r="G6094" s="8" t="s">
        <v>410</v>
      </c>
      <c r="H6094" t="s">
        <v>81</v>
      </c>
      <c r="K6094" s="20">
        <v>98.6</v>
      </c>
      <c r="L6094" s="7">
        <v>1149685000</v>
      </c>
      <c r="M6094" s="7">
        <v>49095000</v>
      </c>
      <c r="N6094" s="7">
        <v>10876000</v>
      </c>
      <c r="O6094" s="20" t="str">
        <f t="shared" si="193"/>
        <v/>
      </c>
    </row>
    <row r="6095" spans="1:15">
      <c r="A6095" s="20" t="str">
        <f t="shared" si="192"/>
        <v>Arion banki hf.Innlend skuldabréf</v>
      </c>
      <c r="B6095" s="20" t="str">
        <f>_xlfn.IFNA(INDEX(Listi!$AI:$AI,MATCH(C6095,Listi!$AJ:$AJ,0)),INDEX(Listi!T:T,MATCH(C6095,Listi!U:U,0)))</f>
        <v xml:space="preserve">Arion banki </v>
      </c>
      <c r="C6095" t="s">
        <v>214</v>
      </c>
      <c r="D6095" t="s">
        <v>216</v>
      </c>
      <c r="E6095" t="s">
        <v>276</v>
      </c>
      <c r="F6095" t="s">
        <v>80</v>
      </c>
      <c r="G6095" s="8" t="s">
        <v>410</v>
      </c>
      <c r="H6095" t="s">
        <v>81</v>
      </c>
      <c r="K6095" s="20">
        <v>100</v>
      </c>
      <c r="L6095" s="7">
        <v>4446434000</v>
      </c>
      <c r="M6095" s="7">
        <v>344234000</v>
      </c>
      <c r="N6095" s="7">
        <v>44793000</v>
      </c>
      <c r="O6095" s="20" t="str">
        <f t="shared" si="193"/>
        <v/>
      </c>
    </row>
    <row r="6096" spans="1:15">
      <c r="A6096" s="20" t="str">
        <f t="shared" si="192"/>
        <v>Arion banki hf.Lífeyrisauki L1</v>
      </c>
      <c r="B6096" s="20" t="str">
        <f>_xlfn.IFNA(INDEX(Listi!$AI:$AI,MATCH(C6096,Listi!$AJ:$AJ,0)),INDEX(Listi!T:T,MATCH(C6096,Listi!U:U,0)))</f>
        <v xml:space="preserve">Arion banki </v>
      </c>
      <c r="C6096" t="s">
        <v>214</v>
      </c>
      <c r="D6096" t="s">
        <v>377</v>
      </c>
      <c r="E6096" t="s">
        <v>276</v>
      </c>
      <c r="F6096" t="s">
        <v>80</v>
      </c>
      <c r="G6096" s="8" t="s">
        <v>410</v>
      </c>
      <c r="H6096" t="s">
        <v>81</v>
      </c>
      <c r="K6096" s="20">
        <v>99.9</v>
      </c>
      <c r="L6096" s="7">
        <v>5887942000</v>
      </c>
      <c r="M6096" s="7">
        <v>1011885000</v>
      </c>
      <c r="N6096" s="7">
        <v>34615000</v>
      </c>
      <c r="O6096" s="20" t="str">
        <f t="shared" si="193"/>
        <v/>
      </c>
    </row>
    <row r="6097" spans="1:15">
      <c r="A6097" s="20" t="str">
        <f t="shared" si="192"/>
        <v>Arion banki hf.Lífeyrisauki L2</v>
      </c>
      <c r="B6097" s="20" t="str">
        <f>_xlfn.IFNA(INDEX(Listi!$AI:$AI,MATCH(C6097,Listi!$AJ:$AJ,0)),INDEX(Listi!T:T,MATCH(C6097,Listi!U:U,0)))</f>
        <v xml:space="preserve">Arion banki </v>
      </c>
      <c r="C6097" t="s">
        <v>214</v>
      </c>
      <c r="D6097" t="s">
        <v>372</v>
      </c>
      <c r="E6097" t="s">
        <v>276</v>
      </c>
      <c r="F6097" t="s">
        <v>80</v>
      </c>
      <c r="G6097" s="8" t="s">
        <v>410</v>
      </c>
      <c r="H6097" t="s">
        <v>81</v>
      </c>
      <c r="K6097" s="20">
        <v>91.6</v>
      </c>
      <c r="L6097" s="7">
        <v>21366380000</v>
      </c>
      <c r="M6097" s="7">
        <v>1613513000</v>
      </c>
      <c r="N6097" s="7">
        <v>92085000</v>
      </c>
      <c r="O6097" s="20" t="str">
        <f t="shared" si="193"/>
        <v/>
      </c>
    </row>
    <row r="6098" spans="1:15">
      <c r="A6098" s="20" t="str">
        <f t="shared" si="192"/>
        <v>Arion banki hf.Lífeyrisauki L3</v>
      </c>
      <c r="B6098" s="20" t="str">
        <f>_xlfn.IFNA(INDEX(Listi!$AI:$AI,MATCH(C6098,Listi!$AJ:$AJ,0)),INDEX(Listi!T:T,MATCH(C6098,Listi!U:U,0)))</f>
        <v xml:space="preserve">Arion banki </v>
      </c>
      <c r="C6098" t="s">
        <v>214</v>
      </c>
      <c r="D6098" t="s">
        <v>371</v>
      </c>
      <c r="E6098" t="s">
        <v>276</v>
      </c>
      <c r="F6098" t="s">
        <v>80</v>
      </c>
      <c r="G6098" s="8" t="s">
        <v>410</v>
      </c>
      <c r="H6098" t="s">
        <v>81</v>
      </c>
      <c r="K6098" s="20">
        <v>99.1</v>
      </c>
      <c r="L6098" s="7">
        <v>29714848000</v>
      </c>
      <c r="M6098" s="7">
        <v>2122481000</v>
      </c>
      <c r="N6098" s="7">
        <v>129566000</v>
      </c>
      <c r="O6098" s="20" t="str">
        <f t="shared" si="193"/>
        <v/>
      </c>
    </row>
    <row r="6099" spans="1:15">
      <c r="A6099" s="20" t="str">
        <f t="shared" si="192"/>
        <v>Arion banki hf.Lífeyrisauki L4</v>
      </c>
      <c r="B6099" s="20" t="str">
        <f>_xlfn.IFNA(INDEX(Listi!$AI:$AI,MATCH(C6099,Listi!$AJ:$AJ,0)),INDEX(Listi!T:T,MATCH(C6099,Listi!U:U,0)))</f>
        <v xml:space="preserve">Arion banki </v>
      </c>
      <c r="C6099" t="s">
        <v>214</v>
      </c>
      <c r="D6099" t="s">
        <v>587</v>
      </c>
      <c r="E6099" t="s">
        <v>276</v>
      </c>
      <c r="F6099" t="s">
        <v>80</v>
      </c>
      <c r="G6099" s="8" t="s">
        <v>410</v>
      </c>
      <c r="H6099" t="s">
        <v>81</v>
      </c>
      <c r="K6099" s="20">
        <v>98.7</v>
      </c>
      <c r="L6099" s="7">
        <v>19306242000</v>
      </c>
      <c r="M6099" s="7">
        <v>1346647000</v>
      </c>
      <c r="N6099" s="7">
        <v>388052000</v>
      </c>
      <c r="O6099" s="20" t="str">
        <f t="shared" si="193"/>
        <v/>
      </c>
    </row>
    <row r="6100" spans="1:15">
      <c r="A6100" s="20" t="str">
        <f t="shared" si="192"/>
        <v>Arion banki hf.Lífeyrisauki L5</v>
      </c>
      <c r="B6100" s="20" t="str">
        <f>_xlfn.IFNA(INDEX(Listi!$AI:$AI,MATCH(C6100,Listi!$AJ:$AJ,0)),INDEX(Listi!T:T,MATCH(C6100,Listi!U:U,0)))</f>
        <v xml:space="preserve">Arion banki </v>
      </c>
      <c r="C6100" t="s">
        <v>214</v>
      </c>
      <c r="D6100" t="s">
        <v>369</v>
      </c>
      <c r="E6100" t="s">
        <v>276</v>
      </c>
      <c r="F6100" t="s">
        <v>80</v>
      </c>
      <c r="G6100" s="8" t="s">
        <v>410</v>
      </c>
      <c r="H6100" t="s">
        <v>81</v>
      </c>
      <c r="K6100" s="20">
        <v>97.6</v>
      </c>
      <c r="L6100" s="7">
        <v>44858554000</v>
      </c>
      <c r="M6100" s="7">
        <v>4018833000</v>
      </c>
      <c r="N6100" s="7">
        <v>933672000</v>
      </c>
      <c r="O6100" s="20" t="str">
        <f t="shared" si="193"/>
        <v/>
      </c>
    </row>
    <row r="6101" spans="1:15">
      <c r="A6101" s="20" t="str">
        <f t="shared" si="192"/>
        <v>Birta lífeyrissjóðurBlönduð leið</v>
      </c>
      <c r="B6101" s="20" t="str">
        <f>_xlfn.IFNA(INDEX(Listi!$AI:$AI,MATCH(C6101,Listi!$AJ:$AJ,0)),INDEX(Listi!T:T,MATCH(C6101,Listi!U:U,0)))</f>
        <v xml:space="preserve">Birta  </v>
      </c>
      <c r="C6101" t="s">
        <v>298</v>
      </c>
      <c r="D6101" t="s">
        <v>314</v>
      </c>
      <c r="E6101" t="s">
        <v>276</v>
      </c>
      <c r="F6101" t="s">
        <v>80</v>
      </c>
      <c r="G6101" s="8" t="s">
        <v>410</v>
      </c>
      <c r="H6101" t="s">
        <v>81</v>
      </c>
      <c r="K6101" s="20">
        <v>100</v>
      </c>
      <c r="L6101" s="7">
        <v>6929716201</v>
      </c>
      <c r="M6101" s="7">
        <v>253995298</v>
      </c>
      <c r="N6101" s="7">
        <v>139753585</v>
      </c>
      <c r="O6101" s="20" t="str">
        <f t="shared" si="193"/>
        <v/>
      </c>
    </row>
    <row r="6102" spans="1:15">
      <c r="A6102" s="20" t="str">
        <f t="shared" si="192"/>
        <v>Birta lífeyrissjóðurInnlánsleið</v>
      </c>
      <c r="B6102" s="20" t="str">
        <f>_xlfn.IFNA(INDEX(Listi!$AI:$AI,MATCH(C6102,Listi!$AJ:$AJ,0)),INDEX(Listi!T:T,MATCH(C6102,Listi!U:U,0)))</f>
        <v xml:space="preserve">Birta  </v>
      </c>
      <c r="C6102" t="s">
        <v>298</v>
      </c>
      <c r="D6102" t="s">
        <v>208</v>
      </c>
      <c r="E6102" t="s">
        <v>276</v>
      </c>
      <c r="F6102" t="s">
        <v>80</v>
      </c>
      <c r="G6102" s="8" t="s">
        <v>410</v>
      </c>
      <c r="H6102" t="s">
        <v>81</v>
      </c>
      <c r="K6102" s="20">
        <v>100</v>
      </c>
      <c r="L6102" s="7">
        <v>4108971332</v>
      </c>
      <c r="M6102" s="7">
        <v>264842424</v>
      </c>
      <c r="N6102" s="7">
        <v>174324836</v>
      </c>
      <c r="O6102" s="20" t="str">
        <f t="shared" si="193"/>
        <v/>
      </c>
    </row>
    <row r="6103" spans="1:15">
      <c r="A6103" s="20" t="str">
        <f t="shared" si="192"/>
        <v>Birta lífeyrissjóðurSamtryggingardeild</v>
      </c>
      <c r="B6103" s="20" t="str">
        <f>_xlfn.IFNA(INDEX(Listi!$AI:$AI,MATCH(C6103,Listi!$AJ:$AJ,0)),INDEX(Listi!T:T,MATCH(C6103,Listi!U:U,0)))</f>
        <v xml:space="preserve">Birta  </v>
      </c>
      <c r="C6103" t="s">
        <v>298</v>
      </c>
      <c r="D6103" t="s">
        <v>205</v>
      </c>
      <c r="E6103" t="s">
        <v>275</v>
      </c>
      <c r="F6103" t="s">
        <v>80</v>
      </c>
      <c r="G6103" s="8" t="s">
        <v>410</v>
      </c>
      <c r="H6103" t="s">
        <v>81</v>
      </c>
      <c r="K6103" s="20">
        <v>81.11</v>
      </c>
      <c r="L6103" s="7">
        <v>549755105944</v>
      </c>
      <c r="M6103" s="7">
        <v>18480897961</v>
      </c>
      <c r="N6103" s="7">
        <v>14075814006</v>
      </c>
      <c r="O6103" s="20" t="str">
        <f t="shared" si="193"/>
        <v/>
      </c>
    </row>
    <row r="6104" spans="1:15">
      <c r="A6104" s="20" t="str">
        <f t="shared" si="192"/>
        <v>Birta lífeyrissjóðurSkuldabréfaleið</v>
      </c>
      <c r="B6104" s="20" t="str">
        <f>_xlfn.IFNA(INDEX(Listi!$AI:$AI,MATCH(C6104,Listi!$AJ:$AJ,0)),INDEX(Listi!T:T,MATCH(C6104,Listi!U:U,0)))</f>
        <v xml:space="preserve">Birta  </v>
      </c>
      <c r="C6104" t="s">
        <v>298</v>
      </c>
      <c r="D6104" t="s">
        <v>313</v>
      </c>
      <c r="E6104" t="s">
        <v>276</v>
      </c>
      <c r="F6104" t="s">
        <v>80</v>
      </c>
      <c r="G6104" s="8" t="s">
        <v>410</v>
      </c>
      <c r="H6104" t="s">
        <v>81</v>
      </c>
      <c r="K6104" s="20">
        <v>100</v>
      </c>
      <c r="L6104" s="7">
        <v>8522374478</v>
      </c>
      <c r="M6104" s="7">
        <v>391005163</v>
      </c>
      <c r="N6104" s="7">
        <v>218104877</v>
      </c>
      <c r="O6104" s="20" t="str">
        <f t="shared" si="193"/>
        <v/>
      </c>
    </row>
    <row r="6105" spans="1:15">
      <c r="A6105" s="20" t="str">
        <f t="shared" si="192"/>
        <v>Birta lífeyrissjóðurTilgreind séreign</v>
      </c>
      <c r="B6105" s="20" t="str">
        <f>_xlfn.IFNA(INDEX(Listi!$AI:$AI,MATCH(C6105,Listi!$AJ:$AJ,0)),INDEX(Listi!T:T,MATCH(C6105,Listi!U:U,0)))</f>
        <v xml:space="preserve">Birta  </v>
      </c>
      <c r="C6105" t="s">
        <v>298</v>
      </c>
      <c r="D6105" t="s">
        <v>312</v>
      </c>
      <c r="E6105" t="s">
        <v>276</v>
      </c>
      <c r="F6105" t="s">
        <v>80</v>
      </c>
      <c r="G6105" s="8" t="s">
        <v>410</v>
      </c>
      <c r="H6105" t="s">
        <v>81</v>
      </c>
      <c r="K6105" s="20">
        <v>100</v>
      </c>
      <c r="L6105" s="7">
        <v>2234420297</v>
      </c>
      <c r="M6105" s="7">
        <v>511871981</v>
      </c>
      <c r="N6105" s="7">
        <v>36000223</v>
      </c>
      <c r="O6105" s="20" t="str">
        <f t="shared" si="193"/>
        <v/>
      </c>
    </row>
    <row r="6106" spans="1:15">
      <c r="A6106" s="20" t="str">
        <f t="shared" si="192"/>
        <v>Brú Lífeyrissjóður starfsmanna sveitarfélagaA-deild</v>
      </c>
      <c r="B6106" s="20" t="str">
        <f>_xlfn.IFNA(INDEX(Listi!$AI:$AI,MATCH(C6106,Listi!$AJ:$AJ,0)),INDEX(Listi!T:T,MATCH(C6106,Listi!U:U,0)))</f>
        <v>Brú</v>
      </c>
      <c r="C6106" t="s">
        <v>217</v>
      </c>
      <c r="D6106" t="s">
        <v>257</v>
      </c>
      <c r="E6106" t="s">
        <v>275</v>
      </c>
      <c r="F6106" t="s">
        <v>80</v>
      </c>
      <c r="G6106" s="8" t="s">
        <v>410</v>
      </c>
      <c r="H6106" t="s">
        <v>81</v>
      </c>
      <c r="K6106" s="20">
        <v>67.2</v>
      </c>
      <c r="L6106" s="7">
        <v>270469177889</v>
      </c>
      <c r="M6106" s="7">
        <v>13987858077</v>
      </c>
      <c r="N6106" s="7">
        <v>4793072329</v>
      </c>
      <c r="O6106" s="20" t="str">
        <f t="shared" si="193"/>
        <v/>
      </c>
    </row>
    <row r="6107" spans="1:15">
      <c r="A6107" s="20" t="str">
        <f t="shared" si="192"/>
        <v>Brú Lífeyrissjóður starfsmanna sveitarfélagaB-deild</v>
      </c>
      <c r="B6107" s="20" t="str">
        <f>_xlfn.IFNA(INDEX(Listi!$AI:$AI,MATCH(C6107,Listi!$AJ:$AJ,0)),INDEX(Listi!T:T,MATCH(C6107,Listi!U:U,0)))</f>
        <v>Brú</v>
      </c>
      <c r="C6107" t="s">
        <v>217</v>
      </c>
      <c r="D6107" t="s">
        <v>218</v>
      </c>
      <c r="E6107" t="s">
        <v>275</v>
      </c>
      <c r="F6107" s="8" t="s">
        <v>80</v>
      </c>
      <c r="G6107" s="8" t="s">
        <v>410</v>
      </c>
      <c r="H6107" t="s">
        <v>81</v>
      </c>
      <c r="K6107" s="20">
        <v>83.5</v>
      </c>
      <c r="L6107" s="7">
        <v>17004783831</v>
      </c>
      <c r="M6107" s="7">
        <v>119747694</v>
      </c>
      <c r="N6107" s="7">
        <v>3424817406</v>
      </c>
      <c r="O6107" s="20" t="str">
        <f t="shared" si="193"/>
        <v/>
      </c>
    </row>
    <row r="6108" spans="1:15">
      <c r="A6108" s="20" t="str">
        <f t="shared" si="192"/>
        <v>Brú Lífeyrissjóður starfsmanna sveitarfélagaV-deild</v>
      </c>
      <c r="B6108" s="20" t="str">
        <f>_xlfn.IFNA(INDEX(Listi!$AI:$AI,MATCH(C6108,Listi!$AJ:$AJ,0)),INDEX(Listi!T:T,MATCH(C6108,Listi!U:U,0)))</f>
        <v>Brú</v>
      </c>
      <c r="C6108" t="s">
        <v>217</v>
      </c>
      <c r="D6108" t="s">
        <v>219</v>
      </c>
      <c r="E6108" t="s">
        <v>275</v>
      </c>
      <c r="F6108" s="8" t="s">
        <v>80</v>
      </c>
      <c r="G6108" s="8" t="s">
        <v>410</v>
      </c>
      <c r="H6108" t="s">
        <v>81</v>
      </c>
      <c r="K6108" s="189">
        <v>26.6</v>
      </c>
      <c r="L6108" s="7">
        <v>54501394986</v>
      </c>
      <c r="M6108" s="7">
        <v>4188513374</v>
      </c>
      <c r="N6108" s="7">
        <v>455519059</v>
      </c>
      <c r="O6108" s="20" t="str">
        <f t="shared" si="193"/>
        <v/>
      </c>
    </row>
    <row r="6109" spans="1:15">
      <c r="A6109" s="20" t="str">
        <f t="shared" si="192"/>
        <v>Eftirlaunasj atvinnuflugmannaSamtryggingardeild</v>
      </c>
      <c r="B6109" s="20" t="str">
        <f>_xlfn.IFNA(INDEX(Listi!$AI:$AI,MATCH(C6109,Listi!$AJ:$AJ,0)),INDEX(Listi!T:T,MATCH(C6109,Listi!U:U,0)))</f>
        <v>EFÍA</v>
      </c>
      <c r="C6109" t="s">
        <v>220</v>
      </c>
      <c r="D6109" t="s">
        <v>205</v>
      </c>
      <c r="E6109" t="s">
        <v>275</v>
      </c>
      <c r="F6109" s="8" t="s">
        <v>80</v>
      </c>
      <c r="G6109" s="8" t="s">
        <v>410</v>
      </c>
      <c r="H6109" t="s">
        <v>81</v>
      </c>
      <c r="K6109" s="20">
        <v>78.599999999999994</v>
      </c>
      <c r="L6109" s="7">
        <v>58542663000</v>
      </c>
      <c r="M6109" s="7">
        <v>1477262000</v>
      </c>
      <c r="N6109" s="7">
        <v>1113313000</v>
      </c>
      <c r="O6109" s="20" t="str">
        <f t="shared" si="193"/>
        <v/>
      </c>
    </row>
    <row r="6110" spans="1:15">
      <c r="A6110" s="20" t="str">
        <f t="shared" si="192"/>
        <v>Festa - lífeyrissjóðurSamtryggingardeild</v>
      </c>
      <c r="B6110" s="20" t="str">
        <f>_xlfn.IFNA(INDEX(Listi!$AI:$AI,MATCH(C6110,Listi!$AJ:$AJ,0)),INDEX(Listi!T:T,MATCH(C6110,Listi!U:U,0)))</f>
        <v xml:space="preserve">Festa </v>
      </c>
      <c r="C6110" t="s">
        <v>221</v>
      </c>
      <c r="D6110" t="s">
        <v>205</v>
      </c>
      <c r="E6110" t="s">
        <v>275</v>
      </c>
      <c r="F6110" s="8" t="s">
        <v>80</v>
      </c>
      <c r="G6110" s="8" t="s">
        <v>410</v>
      </c>
      <c r="H6110" t="s">
        <v>81</v>
      </c>
      <c r="K6110" s="20">
        <v>64.540000000000006</v>
      </c>
      <c r="L6110" s="7">
        <v>246318113722</v>
      </c>
      <c r="M6110" s="7">
        <v>11138196907</v>
      </c>
      <c r="N6110" s="7">
        <v>5180938287</v>
      </c>
      <c r="O6110" s="20" t="str">
        <f t="shared" si="193"/>
        <v/>
      </c>
    </row>
    <row r="6111" spans="1:15">
      <c r="A6111" s="20" t="str">
        <f t="shared" si="192"/>
        <v>Festa - lífeyrissjóðurSparnaðarleið I</v>
      </c>
      <c r="B6111" s="20" t="str">
        <f>_xlfn.IFNA(INDEX(Listi!$AI:$AI,MATCH(C6111,Listi!$AJ:$AJ,0)),INDEX(Listi!T:T,MATCH(C6111,Listi!U:U,0)))</f>
        <v xml:space="preserve">Festa </v>
      </c>
      <c r="C6111" t="s">
        <v>221</v>
      </c>
      <c r="D6111" t="s">
        <v>464</v>
      </c>
      <c r="E6111" t="s">
        <v>276</v>
      </c>
      <c r="F6111" s="8" t="s">
        <v>80</v>
      </c>
      <c r="G6111" s="8" t="s">
        <v>410</v>
      </c>
      <c r="H6111" t="s">
        <v>81</v>
      </c>
      <c r="K6111" s="20">
        <v>100</v>
      </c>
      <c r="L6111" s="7">
        <v>75585319</v>
      </c>
      <c r="M6111" s="7">
        <v>37671409</v>
      </c>
      <c r="N6111" s="7">
        <v>2063969</v>
      </c>
      <c r="O6111" s="20" t="str">
        <f t="shared" si="193"/>
        <v/>
      </c>
    </row>
    <row r="6112" spans="1:15">
      <c r="A6112" s="20" t="str">
        <f t="shared" si="192"/>
        <v>Festa - lífeyrissjóðurSparnaðarleið II</v>
      </c>
      <c r="B6112" s="20" t="str">
        <f>_xlfn.IFNA(INDEX(Listi!$AI:$AI,MATCH(C6112,Listi!$AJ:$AJ,0)),INDEX(Listi!T:T,MATCH(C6112,Listi!U:U,0)))</f>
        <v xml:space="preserve">Festa </v>
      </c>
      <c r="C6112" t="s">
        <v>221</v>
      </c>
      <c r="D6112" t="s">
        <v>388</v>
      </c>
      <c r="E6112" t="s">
        <v>276</v>
      </c>
      <c r="F6112" s="8" t="s">
        <v>80</v>
      </c>
      <c r="G6112" s="8" t="s">
        <v>410</v>
      </c>
      <c r="H6112" t="s">
        <v>81</v>
      </c>
      <c r="K6112" s="20">
        <v>99</v>
      </c>
      <c r="L6112" s="7">
        <v>1113180693</v>
      </c>
      <c r="M6112" s="7">
        <v>134564310</v>
      </c>
      <c r="N6112" s="7">
        <v>19363084</v>
      </c>
      <c r="O6112" s="20" t="str">
        <f t="shared" si="193"/>
        <v/>
      </c>
    </row>
    <row r="6113" spans="1:15">
      <c r="A6113" s="20" t="str">
        <f t="shared" si="192"/>
        <v>Frjálsi lífeyrissjóðurinnDeild/leið I</v>
      </c>
      <c r="B6113" s="20" t="str">
        <f>_xlfn.IFNA(INDEX(Listi!$AI:$AI,MATCH(C6113,Listi!$AJ:$AJ,0)),INDEX(Listi!T:T,MATCH(C6113,Listi!U:U,0)))</f>
        <v xml:space="preserve">Frjálsi </v>
      </c>
      <c r="C6113" t="s">
        <v>222</v>
      </c>
      <c r="D6113" t="s">
        <v>223</v>
      </c>
      <c r="E6113" t="s">
        <v>276</v>
      </c>
      <c r="F6113" s="8" t="s">
        <v>80</v>
      </c>
      <c r="G6113" s="8" t="s">
        <v>410</v>
      </c>
      <c r="H6113" t="s">
        <v>81</v>
      </c>
      <c r="K6113" s="20">
        <v>99.5</v>
      </c>
      <c r="L6113" s="7">
        <v>199278730000</v>
      </c>
      <c r="M6113" s="7">
        <v>10813020000</v>
      </c>
      <c r="N6113" s="7">
        <v>2178012000</v>
      </c>
      <c r="O6113" s="20" t="str">
        <f t="shared" si="193"/>
        <v/>
      </c>
    </row>
    <row r="6114" spans="1:15">
      <c r="A6114" s="20" t="str">
        <f t="shared" si="192"/>
        <v>Frjálsi lífeyrissjóðurinnDeild/leið II</v>
      </c>
      <c r="B6114" s="20" t="str">
        <f>_xlfn.IFNA(INDEX(Listi!$AI:$AI,MATCH(C6114,Listi!$AJ:$AJ,0)),INDEX(Listi!T:T,MATCH(C6114,Listi!U:U,0)))</f>
        <v xml:space="preserve">Frjálsi </v>
      </c>
      <c r="C6114" t="s">
        <v>222</v>
      </c>
      <c r="D6114" t="s">
        <v>224</v>
      </c>
      <c r="E6114" t="s">
        <v>276</v>
      </c>
      <c r="F6114" t="s">
        <v>80</v>
      </c>
      <c r="G6114" s="8" t="s">
        <v>410</v>
      </c>
      <c r="H6114" t="s">
        <v>81</v>
      </c>
      <c r="K6114" s="20">
        <v>100</v>
      </c>
      <c r="L6114" s="7">
        <v>29681370000</v>
      </c>
      <c r="M6114" s="7">
        <v>1864883000</v>
      </c>
      <c r="N6114" s="7">
        <v>401735000</v>
      </c>
      <c r="O6114" s="20" t="str">
        <f t="shared" si="193"/>
        <v/>
      </c>
    </row>
    <row r="6115" spans="1:15">
      <c r="A6115" s="20" t="str">
        <f t="shared" si="192"/>
        <v>Frjálsi lífeyrissjóðurinnDeild/leið III</v>
      </c>
      <c r="B6115" s="20" t="str">
        <f>_xlfn.IFNA(INDEX(Listi!$AI:$AI,MATCH(C6115,Listi!$AJ:$AJ,0)),INDEX(Listi!T:T,MATCH(C6115,Listi!U:U,0)))</f>
        <v xml:space="preserve">Frjálsi </v>
      </c>
      <c r="C6115" t="s">
        <v>222</v>
      </c>
      <c r="D6115" t="s">
        <v>225</v>
      </c>
      <c r="E6115" t="s">
        <v>276</v>
      </c>
      <c r="F6115" t="s">
        <v>80</v>
      </c>
      <c r="G6115" s="8" t="s">
        <v>410</v>
      </c>
      <c r="H6115" t="s">
        <v>81</v>
      </c>
      <c r="K6115" s="20">
        <v>99.1</v>
      </c>
      <c r="L6115" s="7">
        <v>43554797000</v>
      </c>
      <c r="M6115" s="7">
        <v>2564479000</v>
      </c>
      <c r="N6115" s="7">
        <v>1456678000</v>
      </c>
      <c r="O6115" s="20" t="str">
        <f t="shared" si="193"/>
        <v/>
      </c>
    </row>
    <row r="6116" spans="1:15">
      <c r="A6116" s="20" t="str">
        <f t="shared" si="192"/>
        <v>Frjálsi lífeyrissjóðurinnFrjálsi Áhætta</v>
      </c>
      <c r="B6116" s="20" t="str">
        <f>_xlfn.IFNA(INDEX(Listi!$AI:$AI,MATCH(C6116,Listi!$AJ:$AJ,0)),INDEX(Listi!T:T,MATCH(C6116,Listi!U:U,0)))</f>
        <v xml:space="preserve">Frjálsi </v>
      </c>
      <c r="C6116" t="s">
        <v>222</v>
      </c>
      <c r="D6116" t="s">
        <v>226</v>
      </c>
      <c r="E6116" t="s">
        <v>276</v>
      </c>
      <c r="F6116" t="s">
        <v>80</v>
      </c>
      <c r="G6116" s="8" t="s">
        <v>410</v>
      </c>
      <c r="H6116" t="s">
        <v>81</v>
      </c>
      <c r="K6116" s="20">
        <v>92.5</v>
      </c>
      <c r="L6116" s="7">
        <v>2707615000</v>
      </c>
      <c r="M6116" s="7">
        <v>335331000</v>
      </c>
      <c r="N6116" s="7">
        <v>1872000</v>
      </c>
      <c r="O6116" s="20" t="str">
        <f t="shared" si="193"/>
        <v/>
      </c>
    </row>
    <row r="6117" spans="1:15">
      <c r="A6117" s="20" t="str">
        <f t="shared" si="192"/>
        <v>Frjálsi lífeyrissjóðurinnSameiginleg deild</v>
      </c>
      <c r="B6117" s="20" t="str">
        <f>_xlfn.IFNA(INDEX(Listi!$AI:$AI,MATCH(C6117,Listi!$AJ:$AJ,0)),INDEX(Listi!T:T,MATCH(C6117,Listi!U:U,0)))</f>
        <v xml:space="preserve">Frjálsi </v>
      </c>
      <c r="C6117" t="s">
        <v>222</v>
      </c>
      <c r="D6117" t="s">
        <v>311</v>
      </c>
      <c r="E6117" t="s">
        <v>276</v>
      </c>
      <c r="F6117" t="s">
        <v>80</v>
      </c>
      <c r="G6117" s="8" t="s">
        <v>410</v>
      </c>
      <c r="H6117" t="s">
        <v>81</v>
      </c>
      <c r="K6117" s="20">
        <v>100</v>
      </c>
      <c r="L6117" s="7">
        <v>0</v>
      </c>
      <c r="M6117" s="7">
        <v>0</v>
      </c>
      <c r="N6117" s="7">
        <v>0</v>
      </c>
      <c r="O6117" s="20" t="str">
        <f t="shared" si="193"/>
        <v/>
      </c>
    </row>
    <row r="6118" spans="1:15">
      <c r="A6118" s="20" t="str">
        <f t="shared" si="192"/>
        <v>Frjálsi lífeyrissjóðurinnSamtryggingardeild</v>
      </c>
      <c r="B6118" s="20" t="str">
        <f>_xlfn.IFNA(INDEX(Listi!$AI:$AI,MATCH(C6118,Listi!$AJ:$AJ,0)),INDEX(Listi!T:T,MATCH(C6118,Listi!U:U,0)))</f>
        <v xml:space="preserve">Frjálsi </v>
      </c>
      <c r="C6118" t="s">
        <v>222</v>
      </c>
      <c r="D6118" t="s">
        <v>205</v>
      </c>
      <c r="E6118" t="s">
        <v>275</v>
      </c>
      <c r="F6118" t="s">
        <v>80</v>
      </c>
      <c r="G6118" s="8" t="s">
        <v>410</v>
      </c>
      <c r="H6118" t="s">
        <v>81</v>
      </c>
      <c r="K6118" s="20">
        <v>42.3</v>
      </c>
      <c r="L6118" s="7">
        <v>127148465000</v>
      </c>
      <c r="M6118" s="7">
        <v>7524433000</v>
      </c>
      <c r="N6118" s="7">
        <v>1254273000</v>
      </c>
      <c r="O6118" s="20" t="str">
        <f t="shared" si="193"/>
        <v/>
      </c>
    </row>
    <row r="6119" spans="1:15">
      <c r="A6119" s="20" t="str">
        <f t="shared" si="192"/>
        <v>Gildi - lífeyrissjóðurFramtíðarsýn 1</v>
      </c>
      <c r="B6119" s="20" t="str">
        <f>_xlfn.IFNA(INDEX(Listi!$AI:$AI,MATCH(C6119,Listi!$AJ:$AJ,0)),INDEX(Listi!T:T,MATCH(C6119,Listi!U:U,0)))</f>
        <v xml:space="preserve">Gildi  </v>
      </c>
      <c r="C6119" t="s">
        <v>227</v>
      </c>
      <c r="D6119" t="s">
        <v>373</v>
      </c>
      <c r="E6119" t="s">
        <v>276</v>
      </c>
      <c r="F6119" t="s">
        <v>80</v>
      </c>
      <c r="G6119" s="8" t="s">
        <v>410</v>
      </c>
      <c r="H6119" t="s">
        <v>81</v>
      </c>
      <c r="K6119" s="20">
        <v>91.8</v>
      </c>
      <c r="L6119" s="7">
        <v>3223959491</v>
      </c>
      <c r="M6119" s="7">
        <v>185065371</v>
      </c>
      <c r="N6119" s="7">
        <v>99697779</v>
      </c>
      <c r="O6119" s="20" t="str">
        <f t="shared" si="193"/>
        <v/>
      </c>
    </row>
    <row r="6120" spans="1:15">
      <c r="A6120" s="20" t="str">
        <f t="shared" si="192"/>
        <v>Gildi - lífeyrissjóðurFramtíðarsýn 2</v>
      </c>
      <c r="B6120" s="20" t="str">
        <f>_xlfn.IFNA(INDEX(Listi!$AI:$AI,MATCH(C6120,Listi!$AJ:$AJ,0)),INDEX(Listi!T:T,MATCH(C6120,Listi!U:U,0)))</f>
        <v xml:space="preserve">Gildi  </v>
      </c>
      <c r="C6120" t="s">
        <v>227</v>
      </c>
      <c r="D6120" t="s">
        <v>374</v>
      </c>
      <c r="E6120" t="s">
        <v>276</v>
      </c>
      <c r="F6120" t="s">
        <v>80</v>
      </c>
      <c r="G6120" s="8" t="s">
        <v>410</v>
      </c>
      <c r="H6120" t="s">
        <v>81</v>
      </c>
      <c r="K6120" s="20">
        <v>97.6</v>
      </c>
      <c r="L6120" s="7">
        <v>3172355810</v>
      </c>
      <c r="M6120" s="7">
        <v>227598529</v>
      </c>
      <c r="N6120" s="7">
        <v>70042741</v>
      </c>
      <c r="O6120" s="20" t="str">
        <f t="shared" si="193"/>
        <v/>
      </c>
    </row>
    <row r="6121" spans="1:15">
      <c r="A6121" s="20" t="str">
        <f t="shared" si="192"/>
        <v>Gildi - lífeyrissjóðurFramtíðarsýn 3</v>
      </c>
      <c r="B6121" s="20" t="str">
        <f>_xlfn.IFNA(INDEX(Listi!$AI:$AI,MATCH(C6121,Listi!$AJ:$AJ,0)),INDEX(Listi!T:T,MATCH(C6121,Listi!U:U,0)))</f>
        <v xml:space="preserve">Gildi  </v>
      </c>
      <c r="C6121" t="s">
        <v>227</v>
      </c>
      <c r="D6121" t="s">
        <v>380</v>
      </c>
      <c r="E6121" t="s">
        <v>276</v>
      </c>
      <c r="F6121" t="s">
        <v>80</v>
      </c>
      <c r="G6121" s="8" t="s">
        <v>410</v>
      </c>
      <c r="H6121" t="s">
        <v>81</v>
      </c>
      <c r="K6121" s="20">
        <v>99.7</v>
      </c>
      <c r="L6121" s="7">
        <v>1220667693</v>
      </c>
      <c r="M6121" s="7">
        <v>206427664</v>
      </c>
      <c r="N6121" s="7">
        <v>61376636</v>
      </c>
      <c r="O6121" s="20" t="str">
        <f t="shared" si="193"/>
        <v/>
      </c>
    </row>
    <row r="6122" spans="1:15">
      <c r="A6122" s="20" t="str">
        <f t="shared" si="192"/>
        <v>Gildi - lífeyrissjóðurSamtryggingardeild</v>
      </c>
      <c r="B6122" s="20" t="str">
        <f>_xlfn.IFNA(INDEX(Listi!$AI:$AI,MATCH(C6122,Listi!$AJ:$AJ,0)),INDEX(Listi!T:T,MATCH(C6122,Listi!U:U,0)))</f>
        <v xml:space="preserve">Gildi  </v>
      </c>
      <c r="C6122" t="s">
        <v>227</v>
      </c>
      <c r="D6122" t="s">
        <v>205</v>
      </c>
      <c r="E6122" t="s">
        <v>275</v>
      </c>
      <c r="F6122" t="s">
        <v>80</v>
      </c>
      <c r="G6122" s="8" t="s">
        <v>410</v>
      </c>
      <c r="H6122" t="s">
        <v>81</v>
      </c>
      <c r="K6122" s="20">
        <v>63.8</v>
      </c>
      <c r="L6122" s="7">
        <v>908474103084</v>
      </c>
      <c r="M6122" s="7">
        <v>33404441428</v>
      </c>
      <c r="N6122" s="7">
        <v>20772915594</v>
      </c>
      <c r="O6122" s="20" t="str">
        <f t="shared" si="193"/>
        <v/>
      </c>
    </row>
    <row r="6123" spans="1:15">
      <c r="A6123" s="20" t="str">
        <f t="shared" si="192"/>
        <v>Íslandsbanki hf.Erlend verðbréf</v>
      </c>
      <c r="B6123" s="20" t="str">
        <f>_xlfn.IFNA(INDEX(Listi!$AI:$AI,MATCH(C6123,Listi!$AJ:$AJ,0)),INDEX(Listi!T:T,MATCH(C6123,Listi!U:U,0)))</f>
        <v>Íslandsbanki</v>
      </c>
      <c r="C6123" t="s">
        <v>228</v>
      </c>
      <c r="D6123" t="s">
        <v>229</v>
      </c>
      <c r="E6123" t="s">
        <v>276</v>
      </c>
      <c r="F6123" t="s">
        <v>80</v>
      </c>
      <c r="G6123" s="8" t="s">
        <v>410</v>
      </c>
      <c r="H6123" t="s">
        <v>81</v>
      </c>
      <c r="K6123" s="20">
        <v>0.95</v>
      </c>
      <c r="L6123" s="7">
        <v>1602556114</v>
      </c>
      <c r="M6123" s="7">
        <v>15640340</v>
      </c>
      <c r="N6123" s="7">
        <v>15279587</v>
      </c>
      <c r="O6123" s="20" t="str">
        <f t="shared" si="193"/>
        <v/>
      </c>
    </row>
    <row r="6124" spans="1:15">
      <c r="A6124" s="20" t="str">
        <f t="shared" si="192"/>
        <v>Íslandsbanki hf.Húsnæðisleið</v>
      </c>
      <c r="B6124" s="20" t="str">
        <f>_xlfn.IFNA(INDEX(Listi!$AI:$AI,MATCH(C6124,Listi!$AJ:$AJ,0)),INDEX(Listi!T:T,MATCH(C6124,Listi!U:U,0)))</f>
        <v>Íslandsbanki</v>
      </c>
      <c r="C6124" t="s">
        <v>228</v>
      </c>
      <c r="D6124" t="s">
        <v>307</v>
      </c>
      <c r="E6124" t="s">
        <v>276</v>
      </c>
      <c r="F6124" t="s">
        <v>80</v>
      </c>
      <c r="G6124" s="8" t="s">
        <v>410</v>
      </c>
      <c r="H6124" t="s">
        <v>81</v>
      </c>
      <c r="K6124" s="20">
        <v>0.31</v>
      </c>
      <c r="L6124" s="7">
        <v>2334808209</v>
      </c>
      <c r="M6124" s="7">
        <v>1128225985</v>
      </c>
      <c r="N6124" s="7">
        <v>7159457</v>
      </c>
      <c r="O6124" s="20" t="str">
        <f t="shared" si="193"/>
        <v/>
      </c>
    </row>
    <row r="6125" spans="1:15">
      <c r="A6125" s="20" t="str">
        <f t="shared" si="192"/>
        <v>Íslandsbanki hf.Lífeyrisreikningur-óverðtryggður</v>
      </c>
      <c r="B6125" s="20" t="str">
        <f>_xlfn.IFNA(INDEX(Listi!$AI:$AI,MATCH(C6125,Listi!$AJ:$AJ,0)),INDEX(Listi!T:T,MATCH(C6125,Listi!U:U,0)))</f>
        <v>Íslandsbanki</v>
      </c>
      <c r="C6125" t="s">
        <v>228</v>
      </c>
      <c r="D6125" t="s">
        <v>231</v>
      </c>
      <c r="E6125" t="s">
        <v>276</v>
      </c>
      <c r="F6125" t="s">
        <v>80</v>
      </c>
      <c r="G6125" s="8" t="s">
        <v>410</v>
      </c>
      <c r="H6125" t="s">
        <v>81</v>
      </c>
      <c r="K6125" s="190">
        <v>3.82</v>
      </c>
      <c r="L6125" s="7">
        <v>2506311736</v>
      </c>
      <c r="M6125" s="7">
        <v>879015901</v>
      </c>
      <c r="N6125" s="7">
        <v>95740979</v>
      </c>
      <c r="O6125" s="20" t="str">
        <f t="shared" si="193"/>
        <v/>
      </c>
    </row>
    <row r="6126" spans="1:15">
      <c r="A6126" s="20" t="str">
        <f t="shared" si="192"/>
        <v>Íslandsbanki hf.Lífeyrisreikningur-verðtryggður</v>
      </c>
      <c r="B6126" s="20" t="str">
        <f>_xlfn.IFNA(INDEX(Listi!$AI:$AI,MATCH(C6126,Listi!$AJ:$AJ,0)),INDEX(Listi!T:T,MATCH(C6126,Listi!U:U,0)))</f>
        <v>Íslandsbanki</v>
      </c>
      <c r="C6126" t="s">
        <v>228</v>
      </c>
      <c r="D6126" t="s">
        <v>232</v>
      </c>
      <c r="E6126" t="s">
        <v>276</v>
      </c>
      <c r="F6126" t="s">
        <v>80</v>
      </c>
      <c r="G6126" s="8" t="s">
        <v>410</v>
      </c>
      <c r="H6126" t="s">
        <v>81</v>
      </c>
      <c r="K6126" s="190">
        <v>2.71</v>
      </c>
      <c r="L6126" s="7">
        <v>35933944171</v>
      </c>
      <c r="M6126" s="7">
        <v>3575627585</v>
      </c>
      <c r="N6126" s="7">
        <v>973599891</v>
      </c>
      <c r="O6126" s="20" t="str">
        <f t="shared" si="193"/>
        <v/>
      </c>
    </row>
    <row r="6127" spans="1:15">
      <c r="A6127" s="20" t="str">
        <f t="shared" si="192"/>
        <v>Íslandsbanki hf.Löng ríkisskuldabréf</v>
      </c>
      <c r="B6127" s="20" t="str">
        <f>_xlfn.IFNA(INDEX(Listi!$AI:$AI,MATCH(C6127,Listi!$AJ:$AJ,0)),INDEX(Listi!T:T,MATCH(C6127,Listi!U:U,0)))</f>
        <v>Íslandsbanki</v>
      </c>
      <c r="C6127" t="s">
        <v>228</v>
      </c>
      <c r="D6127" t="s">
        <v>233</v>
      </c>
      <c r="E6127" t="s">
        <v>276</v>
      </c>
      <c r="F6127" t="s">
        <v>80</v>
      </c>
      <c r="G6127" s="8" t="s">
        <v>410</v>
      </c>
      <c r="H6127" t="s">
        <v>81</v>
      </c>
      <c r="K6127" s="190">
        <v>3.39</v>
      </c>
      <c r="L6127" s="7">
        <v>753232602</v>
      </c>
      <c r="M6127" s="7">
        <v>52540738</v>
      </c>
      <c r="N6127" s="7">
        <v>25520229</v>
      </c>
      <c r="O6127" s="20" t="str">
        <f t="shared" si="193"/>
        <v/>
      </c>
    </row>
    <row r="6128" spans="1:15">
      <c r="A6128" s="20" t="str">
        <f t="shared" si="192"/>
        <v>Íslandsbanki hf.Stýring A</v>
      </c>
      <c r="B6128" s="20" t="str">
        <f>_xlfn.IFNA(INDEX(Listi!$AI:$AI,MATCH(C6128,Listi!$AJ:$AJ,0)),INDEX(Listi!T:T,MATCH(C6128,Listi!U:U,0)))</f>
        <v>Íslandsbanki</v>
      </c>
      <c r="C6128" t="s">
        <v>228</v>
      </c>
      <c r="D6128" t="s">
        <v>234</v>
      </c>
      <c r="E6128" t="s">
        <v>276</v>
      </c>
      <c r="F6128" t="s">
        <v>80</v>
      </c>
      <c r="G6128" s="8" t="s">
        <v>410</v>
      </c>
      <c r="H6128" t="s">
        <v>81</v>
      </c>
      <c r="K6128" s="189">
        <v>3.02</v>
      </c>
      <c r="L6128" s="7">
        <v>4133723797</v>
      </c>
      <c r="M6128" s="7">
        <v>215966902</v>
      </c>
      <c r="N6128" s="7">
        <v>124877843</v>
      </c>
      <c r="O6128" s="20" t="str">
        <f t="shared" si="193"/>
        <v/>
      </c>
    </row>
    <row r="6129" spans="1:15">
      <c r="A6129" s="20" t="str">
        <f t="shared" si="192"/>
        <v>Íslandsbanki hf.Stýring B</v>
      </c>
      <c r="B6129" s="20" t="str">
        <f>_xlfn.IFNA(INDEX(Listi!$AI:$AI,MATCH(C6129,Listi!$AJ:$AJ,0)),INDEX(Listi!T:T,MATCH(C6129,Listi!U:U,0)))</f>
        <v>Íslandsbanki</v>
      </c>
      <c r="C6129" t="s">
        <v>228</v>
      </c>
      <c r="D6129" t="s">
        <v>235</v>
      </c>
      <c r="E6129" t="s">
        <v>276</v>
      </c>
      <c r="F6129" t="s">
        <v>80</v>
      </c>
      <c r="G6129" s="8" t="s">
        <v>410</v>
      </c>
      <c r="H6129" t="s">
        <v>81</v>
      </c>
      <c r="K6129" s="190">
        <v>1.33</v>
      </c>
      <c r="L6129" s="7">
        <v>5860247393</v>
      </c>
      <c r="M6129" s="7">
        <v>508591885</v>
      </c>
      <c r="N6129" s="7">
        <v>77897125</v>
      </c>
      <c r="O6129" s="20" t="str">
        <f t="shared" si="193"/>
        <v/>
      </c>
    </row>
    <row r="6130" spans="1:15">
      <c r="A6130" s="20" t="str">
        <f t="shared" si="192"/>
        <v>Íslandsbanki hf.Stýring C</v>
      </c>
      <c r="B6130" s="20" t="str">
        <f>_xlfn.IFNA(INDEX(Listi!$AI:$AI,MATCH(C6130,Listi!$AJ:$AJ,0)),INDEX(Listi!T:T,MATCH(C6130,Listi!U:U,0)))</f>
        <v>Íslandsbanki</v>
      </c>
      <c r="C6130" t="s">
        <v>228</v>
      </c>
      <c r="D6130" t="s">
        <v>236</v>
      </c>
      <c r="E6130" t="s">
        <v>276</v>
      </c>
      <c r="F6130" t="s">
        <v>80</v>
      </c>
      <c r="G6130" s="8" t="s">
        <v>410</v>
      </c>
      <c r="H6130" t="s">
        <v>81</v>
      </c>
      <c r="K6130" s="20">
        <v>0.73</v>
      </c>
      <c r="L6130" s="7">
        <v>8014427899</v>
      </c>
      <c r="M6130" s="7">
        <v>751053797</v>
      </c>
      <c r="N6130" s="7">
        <v>58531298</v>
      </c>
      <c r="O6130" s="20" t="str">
        <f t="shared" si="193"/>
        <v/>
      </c>
    </row>
    <row r="6131" spans="1:15">
      <c r="A6131" s="20" t="str">
        <f t="shared" si="192"/>
        <v>Íslandsbanki hf.Stýring D</v>
      </c>
      <c r="B6131" s="20" t="str">
        <f>_xlfn.IFNA(INDEX(Listi!$AI:$AI,MATCH(C6131,Listi!$AJ:$AJ,0)),INDEX(Listi!T:T,MATCH(C6131,Listi!U:U,0)))</f>
        <v>Íslandsbanki</v>
      </c>
      <c r="C6131" t="s">
        <v>228</v>
      </c>
      <c r="D6131" t="s">
        <v>237</v>
      </c>
      <c r="E6131" t="s">
        <v>276</v>
      </c>
      <c r="F6131" t="s">
        <v>80</v>
      </c>
      <c r="G6131" s="8" t="s">
        <v>410</v>
      </c>
      <c r="H6131" t="s">
        <v>81</v>
      </c>
      <c r="K6131" s="20">
        <v>0.63</v>
      </c>
      <c r="L6131" s="7">
        <v>5826614423</v>
      </c>
      <c r="M6131" s="7">
        <v>1371163557</v>
      </c>
      <c r="N6131" s="7">
        <v>36861109</v>
      </c>
      <c r="O6131" s="20" t="str">
        <f t="shared" si="193"/>
        <v/>
      </c>
    </row>
    <row r="6132" spans="1:15">
      <c r="A6132" s="20" t="str">
        <f t="shared" si="192"/>
        <v>Íslandsbanki hf.Stýring E</v>
      </c>
      <c r="B6132" s="20" t="str">
        <f>_xlfn.IFNA(INDEX(Listi!$AI:$AI,MATCH(C6132,Listi!$AJ:$AJ,0)),INDEX(Listi!T:T,MATCH(C6132,Listi!U:U,0)))</f>
        <v>Íslandsbanki</v>
      </c>
      <c r="C6132" t="s">
        <v>228</v>
      </c>
      <c r="D6132" t="s">
        <v>580</v>
      </c>
      <c r="E6132" t="s">
        <v>276</v>
      </c>
      <c r="F6132" t="s">
        <v>80</v>
      </c>
      <c r="G6132" s="8" t="s">
        <v>410</v>
      </c>
      <c r="H6132" t="s">
        <v>81</v>
      </c>
      <c r="K6132" s="20">
        <v>0.67</v>
      </c>
      <c r="L6132" s="7">
        <v>99567247</v>
      </c>
      <c r="M6132" s="7">
        <v>7691901</v>
      </c>
      <c r="N6132" s="7">
        <v>670647</v>
      </c>
      <c r="O6132" s="20" t="str">
        <f t="shared" si="193"/>
        <v/>
      </c>
    </row>
    <row r="6133" spans="1:15">
      <c r="A6133" s="20" t="str">
        <f t="shared" si="192"/>
        <v>Íslenski lífeyrissjóðurinnLíf 1</v>
      </c>
      <c r="B6133" s="20" t="str">
        <f>_xlfn.IFNA(INDEX(Listi!$AI:$AI,MATCH(C6133,Listi!$AJ:$AJ,0)),INDEX(Listi!T:T,MATCH(C6133,Listi!U:U,0)))</f>
        <v xml:space="preserve">Íslenski  </v>
      </c>
      <c r="C6133" t="s">
        <v>238</v>
      </c>
      <c r="D6133" t="s">
        <v>239</v>
      </c>
      <c r="E6133" t="s">
        <v>276</v>
      </c>
      <c r="F6133" t="s">
        <v>80</v>
      </c>
      <c r="G6133" s="8" t="s">
        <v>410</v>
      </c>
      <c r="H6133" t="s">
        <v>81</v>
      </c>
      <c r="K6133" s="20">
        <v>99.09</v>
      </c>
      <c r="L6133" s="7">
        <v>34645188332</v>
      </c>
      <c r="M6133" s="7">
        <v>5859453012</v>
      </c>
      <c r="N6133" s="7">
        <v>977930648</v>
      </c>
      <c r="O6133" s="20" t="str">
        <f t="shared" si="193"/>
        <v/>
      </c>
    </row>
    <row r="6134" spans="1:15">
      <c r="A6134" s="20" t="str">
        <f t="shared" si="192"/>
        <v>Íslenski lífeyrissjóðurinnLíf 2</v>
      </c>
      <c r="B6134" s="20" t="str">
        <f>_xlfn.IFNA(INDEX(Listi!$AI:$AI,MATCH(C6134,Listi!$AJ:$AJ,0)),INDEX(Listi!T:T,MATCH(C6134,Listi!U:U,0)))</f>
        <v xml:space="preserve">Íslenski  </v>
      </c>
      <c r="C6134" t="s">
        <v>238</v>
      </c>
      <c r="D6134" t="s">
        <v>240</v>
      </c>
      <c r="E6134" t="s">
        <v>276</v>
      </c>
      <c r="F6134" t="s">
        <v>80</v>
      </c>
      <c r="G6134" s="8" t="s">
        <v>410</v>
      </c>
      <c r="H6134" t="s">
        <v>81</v>
      </c>
      <c r="K6134" s="20">
        <v>97.4</v>
      </c>
      <c r="L6134" s="7">
        <v>31029129445</v>
      </c>
      <c r="M6134" s="7">
        <v>2139527304</v>
      </c>
      <c r="N6134" s="7">
        <v>531278955</v>
      </c>
      <c r="O6134" s="20" t="str">
        <f t="shared" si="193"/>
        <v/>
      </c>
    </row>
    <row r="6135" spans="1:15">
      <c r="A6135" s="20" t="str">
        <f t="shared" si="192"/>
        <v>Íslenski lífeyrissjóðurinnLíf 3</v>
      </c>
      <c r="B6135" s="20" t="str">
        <f>_xlfn.IFNA(INDEX(Listi!$AI:$AI,MATCH(C6135,Listi!$AJ:$AJ,0)),INDEX(Listi!T:T,MATCH(C6135,Listi!U:U,0)))</f>
        <v xml:space="preserve">Íslenski  </v>
      </c>
      <c r="C6135" t="s">
        <v>238</v>
      </c>
      <c r="D6135" t="s">
        <v>241</v>
      </c>
      <c r="E6135" t="s">
        <v>276</v>
      </c>
      <c r="F6135" t="s">
        <v>80</v>
      </c>
      <c r="G6135" s="8" t="s">
        <v>410</v>
      </c>
      <c r="H6135" t="s">
        <v>81</v>
      </c>
      <c r="K6135" s="20">
        <v>92.79</v>
      </c>
      <c r="L6135" s="7">
        <v>26552298455</v>
      </c>
      <c r="M6135" s="7">
        <v>1349981892</v>
      </c>
      <c r="N6135" s="7">
        <v>474868471</v>
      </c>
      <c r="O6135" s="20" t="str">
        <f t="shared" si="193"/>
        <v/>
      </c>
    </row>
    <row r="6136" spans="1:15">
      <c r="A6136" s="20" t="str">
        <f t="shared" si="192"/>
        <v>Íslenski lífeyrissjóðurinnLíf 4</v>
      </c>
      <c r="B6136" s="20" t="str">
        <f>_xlfn.IFNA(INDEX(Listi!$AI:$AI,MATCH(C6136,Listi!$AJ:$AJ,0)),INDEX(Listi!T:T,MATCH(C6136,Listi!U:U,0)))</f>
        <v xml:space="preserve">Íslenski  </v>
      </c>
      <c r="C6136" t="s">
        <v>238</v>
      </c>
      <c r="D6136" t="s">
        <v>242</v>
      </c>
      <c r="E6136" t="s">
        <v>276</v>
      </c>
      <c r="F6136" t="s">
        <v>80</v>
      </c>
      <c r="G6136" s="8" t="s">
        <v>410</v>
      </c>
      <c r="H6136" t="s">
        <v>81</v>
      </c>
      <c r="K6136" s="20">
        <v>95.59</v>
      </c>
      <c r="L6136" s="7">
        <v>15323468197</v>
      </c>
      <c r="M6136" s="7">
        <v>592019313</v>
      </c>
      <c r="N6136" s="7">
        <v>649721424</v>
      </c>
      <c r="O6136" s="20" t="str">
        <f t="shared" si="193"/>
        <v/>
      </c>
    </row>
    <row r="6137" spans="1:15">
      <c r="A6137" s="20" t="str">
        <f t="shared" si="192"/>
        <v>Íslenski lífeyrissjóðurinnSamtryggingardeild</v>
      </c>
      <c r="B6137" s="20" t="str">
        <f>_xlfn.IFNA(INDEX(Listi!$AI:$AI,MATCH(C6137,Listi!$AJ:$AJ,0)),INDEX(Listi!T:T,MATCH(C6137,Listi!U:U,0)))</f>
        <v xml:space="preserve">Íslenski  </v>
      </c>
      <c r="C6137" t="s">
        <v>238</v>
      </c>
      <c r="D6137" t="s">
        <v>205</v>
      </c>
      <c r="E6137" t="s">
        <v>275</v>
      </c>
      <c r="F6137" t="s">
        <v>80</v>
      </c>
      <c r="G6137" s="8" t="s">
        <v>410</v>
      </c>
      <c r="H6137" t="s">
        <v>81</v>
      </c>
      <c r="K6137" s="20">
        <v>33.99</v>
      </c>
      <c r="L6137" s="7">
        <v>32369481106</v>
      </c>
      <c r="M6137" s="7">
        <v>2513450236</v>
      </c>
      <c r="N6137" s="7">
        <v>182749847</v>
      </c>
      <c r="O6137" s="20" t="str">
        <f t="shared" si="193"/>
        <v/>
      </c>
    </row>
    <row r="6138" spans="1:15">
      <c r="A6138" s="20" t="str">
        <f t="shared" si="192"/>
        <v>Kvika banki hf.Ævileið</v>
      </c>
      <c r="B6138" s="20" t="str">
        <f>_xlfn.IFNA(INDEX(Listi!$AI:$AI,MATCH(C6138,Listi!$AJ:$AJ,0)),INDEX(Listi!T:T,MATCH(C6138,Listi!U:U,0)))</f>
        <v xml:space="preserve">Kvika banki </v>
      </c>
      <c r="C6138" t="s">
        <v>243</v>
      </c>
      <c r="D6138" t="s">
        <v>248</v>
      </c>
      <c r="E6138" t="s">
        <v>276</v>
      </c>
      <c r="F6138" t="s">
        <v>80</v>
      </c>
      <c r="G6138" s="8" t="s">
        <v>410</v>
      </c>
      <c r="H6138" t="s">
        <v>81</v>
      </c>
      <c r="K6138" s="189">
        <v>2.1</v>
      </c>
      <c r="L6138" s="7">
        <v>83990162</v>
      </c>
      <c r="M6138" s="7">
        <v>9152445</v>
      </c>
      <c r="N6138" s="7">
        <v>0</v>
      </c>
      <c r="O6138" s="20" t="str">
        <f t="shared" si="193"/>
        <v/>
      </c>
    </row>
    <row r="6139" spans="1:15">
      <c r="A6139" s="20" t="str">
        <f t="shared" si="192"/>
        <v>Kvika banki hf.Innlánaleið</v>
      </c>
      <c r="B6139" s="20" t="str">
        <f>_xlfn.IFNA(INDEX(Listi!$AI:$AI,MATCH(C6139,Listi!$AJ:$AJ,0)),INDEX(Listi!T:T,MATCH(C6139,Listi!U:U,0)))</f>
        <v xml:space="preserve">Kvika banki </v>
      </c>
      <c r="C6139" t="s">
        <v>243</v>
      </c>
      <c r="D6139" t="s">
        <v>230</v>
      </c>
      <c r="E6139" t="s">
        <v>276</v>
      </c>
      <c r="F6139" t="s">
        <v>80</v>
      </c>
      <c r="G6139" s="8" t="s">
        <v>410</v>
      </c>
      <c r="H6139" t="s">
        <v>81</v>
      </c>
      <c r="K6139" s="20">
        <v>8</v>
      </c>
      <c r="L6139" s="7">
        <v>2045925829</v>
      </c>
      <c r="M6139" s="7">
        <v>336947043</v>
      </c>
      <c r="N6139" s="7">
        <v>10453565</v>
      </c>
      <c r="O6139" s="20" t="str">
        <f t="shared" si="193"/>
        <v/>
      </c>
    </row>
    <row r="6140" spans="1:15">
      <c r="A6140" s="20" t="str">
        <f t="shared" si="192"/>
        <v>Kvika banki hf.Kvika Séreignasparnaður 5</v>
      </c>
      <c r="B6140" s="20" t="str">
        <f>_xlfn.IFNA(INDEX(Listi!$AI:$AI,MATCH(C6140,Listi!$AJ:$AJ,0)),INDEX(Listi!T:T,MATCH(C6140,Listi!U:U,0)))</f>
        <v xml:space="preserve">Kvika banki </v>
      </c>
      <c r="C6140" t="s">
        <v>243</v>
      </c>
      <c r="D6140" t="s">
        <v>471</v>
      </c>
      <c r="E6140" t="s">
        <v>276</v>
      </c>
      <c r="F6140" t="s">
        <v>80</v>
      </c>
      <c r="G6140" s="8" t="s">
        <v>410</v>
      </c>
      <c r="H6140" t="s">
        <v>81</v>
      </c>
      <c r="K6140" s="20">
        <v>0</v>
      </c>
      <c r="L6140" s="7">
        <v>1146886398</v>
      </c>
      <c r="M6140" s="7">
        <v>0</v>
      </c>
      <c r="N6140" s="7">
        <v>0</v>
      </c>
      <c r="O6140" s="20" t="str">
        <f t="shared" si="193"/>
        <v/>
      </c>
    </row>
    <row r="6141" spans="1:15">
      <c r="A6141" s="20" t="str">
        <f t="shared" si="192"/>
        <v>Kvika banki hf.MP Séreign 1</v>
      </c>
      <c r="B6141" s="20" t="str">
        <f>_xlfn.IFNA(INDEX(Listi!$AI:$AI,MATCH(C6141,Listi!$AJ:$AJ,0)),INDEX(Listi!T:T,MATCH(C6141,Listi!U:U,0)))</f>
        <v xml:space="preserve">Kvika banki </v>
      </c>
      <c r="C6141" t="s">
        <v>243</v>
      </c>
      <c r="D6141" t="s">
        <v>244</v>
      </c>
      <c r="E6141" t="s">
        <v>276</v>
      </c>
      <c r="F6141" t="s">
        <v>80</v>
      </c>
      <c r="G6141" s="8" t="s">
        <v>410</v>
      </c>
      <c r="H6141" t="s">
        <v>81</v>
      </c>
      <c r="K6141" s="20">
        <v>45.1</v>
      </c>
      <c r="L6141" s="7">
        <v>706827763</v>
      </c>
      <c r="M6141" s="7">
        <v>48440481</v>
      </c>
      <c r="N6141" s="7">
        <v>9836508</v>
      </c>
      <c r="O6141" s="20" t="str">
        <f t="shared" si="193"/>
        <v/>
      </c>
    </row>
    <row r="6142" spans="1:15">
      <c r="A6142" s="20" t="str">
        <f t="shared" si="192"/>
        <v>Kvika banki hf.MP Séreign 2</v>
      </c>
      <c r="B6142" s="20" t="str">
        <f>_xlfn.IFNA(INDEX(Listi!$AI:$AI,MATCH(C6142,Listi!$AJ:$AJ,0)),INDEX(Listi!T:T,MATCH(C6142,Listi!U:U,0)))</f>
        <v xml:space="preserve">Kvika banki </v>
      </c>
      <c r="C6142" t="s">
        <v>243</v>
      </c>
      <c r="D6142" t="s">
        <v>245</v>
      </c>
      <c r="E6142" t="s">
        <v>276</v>
      </c>
      <c r="F6142" t="s">
        <v>80</v>
      </c>
      <c r="G6142" s="8" t="s">
        <v>410</v>
      </c>
      <c r="H6142" t="s">
        <v>81</v>
      </c>
      <c r="K6142" s="20">
        <v>31.6</v>
      </c>
      <c r="L6142" s="7">
        <v>853989181</v>
      </c>
      <c r="M6142" s="7">
        <v>42441382</v>
      </c>
      <c r="N6142" s="7">
        <v>14637701</v>
      </c>
      <c r="O6142" s="20" t="str">
        <f t="shared" si="193"/>
        <v/>
      </c>
    </row>
    <row r="6143" spans="1:15">
      <c r="A6143" s="20" t="str">
        <f t="shared" ref="A6143:A6204" si="194">CONCATENATE(C6143,D6143)</f>
        <v>Kvika banki hf.MP Séreign 3</v>
      </c>
      <c r="B6143" s="20" t="str">
        <f>_xlfn.IFNA(INDEX(Listi!$AI:$AI,MATCH(C6143,Listi!$AJ:$AJ,0)),INDEX(Listi!T:T,MATCH(C6143,Listi!U:U,0)))</f>
        <v xml:space="preserve">Kvika banki </v>
      </c>
      <c r="C6143" t="s">
        <v>243</v>
      </c>
      <c r="D6143" t="s">
        <v>246</v>
      </c>
      <c r="E6143" t="s">
        <v>276</v>
      </c>
      <c r="F6143" t="s">
        <v>80</v>
      </c>
      <c r="G6143" s="8" t="s">
        <v>410</v>
      </c>
      <c r="H6143" t="s">
        <v>81</v>
      </c>
      <c r="K6143" s="20">
        <v>66.599999999999994</v>
      </c>
      <c r="L6143" s="7">
        <v>141173858</v>
      </c>
      <c r="M6143" s="7">
        <v>3374790</v>
      </c>
      <c r="N6143" s="7">
        <v>0</v>
      </c>
      <c r="O6143" s="20" t="str">
        <f t="shared" si="193"/>
        <v/>
      </c>
    </row>
    <row r="6144" spans="1:15">
      <c r="A6144" s="20" t="str">
        <f t="shared" si="194"/>
        <v>Kvika banki hf.MP Séreign 4</v>
      </c>
      <c r="B6144" s="20" t="str">
        <f>_xlfn.IFNA(INDEX(Listi!$AI:$AI,MATCH(C6144,Listi!$AJ:$AJ,0)),INDEX(Listi!T:T,MATCH(C6144,Listi!U:U,0)))</f>
        <v xml:space="preserve">Kvika banki </v>
      </c>
      <c r="C6144" t="s">
        <v>243</v>
      </c>
      <c r="D6144" t="s">
        <v>247</v>
      </c>
      <c r="E6144" t="s">
        <v>276</v>
      </c>
      <c r="F6144" t="s">
        <v>80</v>
      </c>
      <c r="G6144" s="8" t="s">
        <v>410</v>
      </c>
      <c r="H6144" t="s">
        <v>81</v>
      </c>
      <c r="K6144" s="189">
        <v>1.1000000000000001</v>
      </c>
      <c r="L6144" s="7">
        <v>55886684</v>
      </c>
      <c r="M6144" s="7">
        <v>2888869</v>
      </c>
      <c r="N6144" s="7">
        <v>0</v>
      </c>
      <c r="O6144" s="20" t="str">
        <f t="shared" si="193"/>
        <v/>
      </c>
    </row>
    <row r="6145" spans="1:15">
      <c r="A6145" s="20" t="str">
        <f t="shared" si="194"/>
        <v>Landsbankinn hf.Landsbankinn Erlend verðbréf</v>
      </c>
      <c r="B6145" s="20" t="str">
        <f>_xlfn.IFNA(INDEX(Listi!$AI:$AI,MATCH(C6145,Listi!$AJ:$AJ,0)),INDEX(Listi!T:T,MATCH(C6145,Listi!U:U,0)))</f>
        <v>Landsbankinn</v>
      </c>
      <c r="C6145" t="s">
        <v>249</v>
      </c>
      <c r="D6145" t="s">
        <v>385</v>
      </c>
      <c r="E6145" t="s">
        <v>276</v>
      </c>
      <c r="F6145" t="s">
        <v>80</v>
      </c>
      <c r="G6145" s="8" t="s">
        <v>410</v>
      </c>
      <c r="H6145" t="s">
        <v>81</v>
      </c>
      <c r="K6145" s="20">
        <v>59</v>
      </c>
      <c r="L6145" s="7">
        <v>3705185129</v>
      </c>
      <c r="M6145" s="7">
        <v>119989407</v>
      </c>
      <c r="N6145" s="7">
        <v>87847878</v>
      </c>
      <c r="O6145" s="20" t="str">
        <f t="shared" si="193"/>
        <v/>
      </c>
    </row>
    <row r="6146" spans="1:15">
      <c r="A6146" s="20" t="str">
        <f t="shared" si="194"/>
        <v>Landsbankinn hf.Landsbankinn Lífeyrisbók</v>
      </c>
      <c r="B6146" s="20" t="str">
        <f>_xlfn.IFNA(INDEX(Listi!$AI:$AI,MATCH(C6146,Listi!$AJ:$AJ,0)),INDEX(Listi!T:T,MATCH(C6146,Listi!U:U,0)))</f>
        <v>Landsbankinn</v>
      </c>
      <c r="C6146" t="s">
        <v>249</v>
      </c>
      <c r="D6146" t="s">
        <v>367</v>
      </c>
      <c r="E6146" t="s">
        <v>276</v>
      </c>
      <c r="F6146" t="s">
        <v>80</v>
      </c>
      <c r="G6146" s="8" t="s">
        <v>410</v>
      </c>
      <c r="H6146" t="s">
        <v>81</v>
      </c>
      <c r="K6146" s="20">
        <v>58</v>
      </c>
      <c r="L6146" s="7">
        <v>3016213427</v>
      </c>
      <c r="M6146" s="7">
        <v>440353590</v>
      </c>
      <c r="N6146" s="7">
        <v>298769900</v>
      </c>
      <c r="O6146" s="20" t="str">
        <f t="shared" ref="O6146:O6209" si="195">IFERROR(VLOOKUP(F6146,EhLykill,3,FALSE),"")</f>
        <v/>
      </c>
    </row>
    <row r="6147" spans="1:15">
      <c r="A6147" s="20" t="str">
        <f t="shared" si="194"/>
        <v>Landsbankinn hf.Landsbankinn Lífeyrisbók verðtryggð</v>
      </c>
      <c r="B6147" s="20" t="str">
        <f>_xlfn.IFNA(INDEX(Listi!$AI:$AI,MATCH(C6147,Listi!$AJ:$AJ,0)),INDEX(Listi!T:T,MATCH(C6147,Listi!U:U,0)))</f>
        <v>Landsbankinn</v>
      </c>
      <c r="C6147" t="s">
        <v>249</v>
      </c>
      <c r="D6147" t="s">
        <v>598</v>
      </c>
      <c r="E6147" t="s">
        <v>276</v>
      </c>
      <c r="F6147" t="s">
        <v>80</v>
      </c>
      <c r="G6147" s="8" t="s">
        <v>410</v>
      </c>
      <c r="H6147" t="s">
        <v>81</v>
      </c>
      <c r="K6147" s="20">
        <v>32</v>
      </c>
      <c r="L6147" s="7">
        <v>66896053137</v>
      </c>
      <c r="M6147" s="7">
        <v>6692476029</v>
      </c>
      <c r="N6147" s="7">
        <v>4680072987</v>
      </c>
      <c r="O6147" s="20" t="str">
        <f t="shared" si="195"/>
        <v/>
      </c>
    </row>
    <row r="6148" spans="1:15">
      <c r="A6148" s="20" t="str">
        <f t="shared" si="194"/>
        <v>Lífeyrissjóður bændaSamtryggingardeild</v>
      </c>
      <c r="B6148" s="20" t="str">
        <f>_xlfn.IFNA(INDEX(Listi!$AI:$AI,MATCH(C6148,Listi!$AJ:$AJ,0)),INDEX(Listi!T:T,MATCH(C6148,Listi!U:U,0)))</f>
        <v>Lífeyrissjóður bænda</v>
      </c>
      <c r="C6148" t="s">
        <v>252</v>
      </c>
      <c r="D6148" t="s">
        <v>205</v>
      </c>
      <c r="E6148" t="s">
        <v>275</v>
      </c>
      <c r="F6148" t="s">
        <v>80</v>
      </c>
      <c r="G6148" s="8" t="s">
        <v>410</v>
      </c>
      <c r="H6148" t="s">
        <v>81</v>
      </c>
      <c r="K6148" s="20">
        <v>87.37</v>
      </c>
      <c r="L6148" s="7">
        <v>45108278171</v>
      </c>
      <c r="M6148" s="7">
        <v>776003397</v>
      </c>
      <c r="N6148" s="7">
        <v>1921473168</v>
      </c>
      <c r="O6148" s="20" t="str">
        <f t="shared" si="195"/>
        <v/>
      </c>
    </row>
    <row r="6149" spans="1:15">
      <c r="A6149" s="20" t="str">
        <f t="shared" si="194"/>
        <v>Lífeyrissjóður bankamannaAldursdeild</v>
      </c>
      <c r="B6149" s="20" t="str">
        <f>_xlfn.IFNA(INDEX(Listi!$AI:$AI,MATCH(C6149,Listi!$AJ:$AJ,0)),INDEX(Listi!T:T,MATCH(C6149,Listi!U:U,0)))</f>
        <v>Lífeyrissjóður bankam.</v>
      </c>
      <c r="C6149" t="s">
        <v>250</v>
      </c>
      <c r="D6149" t="s">
        <v>251</v>
      </c>
      <c r="E6149" t="s">
        <v>275</v>
      </c>
      <c r="F6149" s="8" t="s">
        <v>80</v>
      </c>
      <c r="G6149" s="8" t="s">
        <v>410</v>
      </c>
      <c r="H6149" t="s">
        <v>81</v>
      </c>
      <c r="K6149" s="20">
        <v>68.5</v>
      </c>
      <c r="L6149" s="7">
        <v>61369964000</v>
      </c>
      <c r="M6149" s="7">
        <v>1996063000</v>
      </c>
      <c r="N6149" s="7">
        <v>753444000</v>
      </c>
      <c r="O6149" s="20" t="str">
        <f t="shared" si="195"/>
        <v/>
      </c>
    </row>
    <row r="6150" spans="1:15">
      <c r="A6150" s="20" t="str">
        <f t="shared" si="194"/>
        <v>Lífeyrissjóður bankamannaHlutfallsdeild</v>
      </c>
      <c r="B6150" s="20" t="str">
        <f>_xlfn.IFNA(INDEX(Listi!$AI:$AI,MATCH(C6150,Listi!$AJ:$AJ,0)),INDEX(Listi!T:T,MATCH(C6150,Listi!U:U,0)))</f>
        <v>Lífeyrissjóður bankam.</v>
      </c>
      <c r="C6150" t="s">
        <v>250</v>
      </c>
      <c r="D6150" t="s">
        <v>467</v>
      </c>
      <c r="E6150" t="s">
        <v>275</v>
      </c>
      <c r="F6150" s="8" t="s">
        <v>80</v>
      </c>
      <c r="G6150" s="8" t="s">
        <v>410</v>
      </c>
      <c r="H6150" t="s">
        <v>81</v>
      </c>
      <c r="K6150" s="20">
        <v>86.4</v>
      </c>
      <c r="L6150" s="7">
        <v>40286427000</v>
      </c>
      <c r="M6150" s="7">
        <v>125147000</v>
      </c>
      <c r="N6150" s="7">
        <v>2741197000</v>
      </c>
      <c r="O6150" s="20" t="str">
        <f t="shared" si="195"/>
        <v/>
      </c>
    </row>
    <row r="6151" spans="1:15">
      <c r="A6151" s="20" t="str">
        <f t="shared" si="194"/>
        <v>Lífeyrissjóður RangæingaSamtryggingardeild</v>
      </c>
      <c r="B6151" s="20" t="str">
        <f>_xlfn.IFNA(INDEX(Listi!$AI:$AI,MATCH(C6151,Listi!$AJ:$AJ,0)),INDEX(Listi!T:T,MATCH(C6151,Listi!U:U,0)))</f>
        <v>Lífeyrissjóður Rang.</v>
      </c>
      <c r="C6151" t="s">
        <v>253</v>
      </c>
      <c r="D6151" t="s">
        <v>205</v>
      </c>
      <c r="E6151" t="s">
        <v>275</v>
      </c>
      <c r="F6151" s="8" t="s">
        <v>80</v>
      </c>
      <c r="G6151" s="8" t="s">
        <v>410</v>
      </c>
      <c r="H6151" t="s">
        <v>81</v>
      </c>
      <c r="K6151" s="20">
        <v>76.17</v>
      </c>
      <c r="L6151" s="7">
        <v>18949790000</v>
      </c>
      <c r="M6151" s="7">
        <v>835894000</v>
      </c>
      <c r="N6151" s="7">
        <v>386250000</v>
      </c>
      <c r="O6151" s="20" t="str">
        <f t="shared" si="195"/>
        <v/>
      </c>
    </row>
    <row r="6152" spans="1:15">
      <c r="A6152" s="20" t="str">
        <f t="shared" si="194"/>
        <v>Lífeyrissjóður starfsmanna AkureyrarbæjarSamtryggingardeild</v>
      </c>
      <c r="B6152" s="20" t="str">
        <f>_xlfn.IFNA(INDEX(Listi!$AI:$AI,MATCH(C6152,Listi!$AJ:$AJ,0)),INDEX(Listi!T:T,MATCH(C6152,Listi!U:U,0)))</f>
        <v>Lífeyrissj. starfsm. Akureyrarb.</v>
      </c>
      <c r="C6152" t="s">
        <v>274</v>
      </c>
      <c r="D6152" t="s">
        <v>205</v>
      </c>
      <c r="E6152" t="s">
        <v>275</v>
      </c>
      <c r="F6152" s="8" t="s">
        <v>80</v>
      </c>
      <c r="G6152" s="8" t="s">
        <v>410</v>
      </c>
      <c r="H6152" t="s">
        <v>81</v>
      </c>
      <c r="K6152" s="20">
        <v>83.47</v>
      </c>
      <c r="L6152" s="7">
        <v>14569496826</v>
      </c>
      <c r="M6152" s="7">
        <v>46271787</v>
      </c>
      <c r="N6152" s="7">
        <v>1160288032</v>
      </c>
      <c r="O6152" s="20" t="str">
        <f t="shared" si="195"/>
        <v/>
      </c>
    </row>
    <row r="6153" spans="1:15">
      <c r="A6153" s="20" t="str">
        <f t="shared" si="194"/>
        <v>Lífeyrissjóður starfsmanna Búnaðarbanka ÍslandsSamtryggingardeild</v>
      </c>
      <c r="B6153" s="20" t="str">
        <f>_xlfn.IFNA(INDEX(Listi!$AI:$AI,MATCH(C6153,Listi!$AJ:$AJ,0)),INDEX(Listi!T:T,MATCH(C6153,Listi!U:U,0)))</f>
        <v>Lífeyrissj. starfsm. Búnaðarb.Ísl.</v>
      </c>
      <c r="C6153" t="s">
        <v>254</v>
      </c>
      <c r="D6153" t="s">
        <v>205</v>
      </c>
      <c r="E6153" t="s">
        <v>275</v>
      </c>
      <c r="F6153" s="8" t="s">
        <v>80</v>
      </c>
      <c r="G6153" s="8" t="s">
        <v>410</v>
      </c>
      <c r="H6153" t="s">
        <v>81</v>
      </c>
      <c r="K6153" s="20">
        <v>89.38</v>
      </c>
      <c r="L6153" s="7">
        <v>27921283000</v>
      </c>
      <c r="M6153" s="7">
        <v>7378000</v>
      </c>
      <c r="N6153" s="7">
        <v>1535577000</v>
      </c>
      <c r="O6153" s="20" t="str">
        <f t="shared" si="195"/>
        <v/>
      </c>
    </row>
    <row r="6154" spans="1:15">
      <c r="A6154" s="20" t="str">
        <f t="shared" si="194"/>
        <v>Lífeyrissjóður starfsmanna ReykjavíkurborgarSamtryggingardeild</v>
      </c>
      <c r="B6154" s="20" t="str">
        <f>_xlfn.IFNA(INDEX(Listi!$AI:$AI,MATCH(C6154,Listi!$AJ:$AJ,0)),INDEX(Listi!T:T,MATCH(C6154,Listi!U:U,0)))</f>
        <v>Lífeyrissj. starfsm. Reykjav.</v>
      </c>
      <c r="C6154" t="s">
        <v>255</v>
      </c>
      <c r="D6154" t="s">
        <v>205</v>
      </c>
      <c r="E6154" t="s">
        <v>275</v>
      </c>
      <c r="F6154" s="8" t="s">
        <v>80</v>
      </c>
      <c r="G6154" s="8" t="s">
        <v>410</v>
      </c>
      <c r="H6154" t="s">
        <v>81</v>
      </c>
      <c r="K6154" s="20">
        <v>83.6</v>
      </c>
      <c r="L6154" s="7">
        <v>92450251598</v>
      </c>
      <c r="M6154" s="7">
        <v>217604296</v>
      </c>
      <c r="N6154" s="7">
        <v>6195210428</v>
      </c>
      <c r="O6154" s="20" t="str">
        <f t="shared" si="195"/>
        <v/>
      </c>
    </row>
    <row r="6155" spans="1:15">
      <c r="A6155" s="20" t="str">
        <f t="shared" si="194"/>
        <v>Lífeyrissjóður starfsmanna ríkisinsA-deild</v>
      </c>
      <c r="B6155" s="20" t="str">
        <f>_xlfn.IFNA(INDEX(Listi!$AI:$AI,MATCH(C6155,Listi!$AJ:$AJ,0)),INDEX(Listi!T:T,MATCH(C6155,Listi!U:U,0)))</f>
        <v>LSR</v>
      </c>
      <c r="C6155" t="s">
        <v>256</v>
      </c>
      <c r="D6155" t="s">
        <v>257</v>
      </c>
      <c r="E6155" t="s">
        <v>275</v>
      </c>
      <c r="F6155" s="8" t="s">
        <v>80</v>
      </c>
      <c r="G6155" s="8" t="s">
        <v>410</v>
      </c>
      <c r="H6155" t="s">
        <v>81</v>
      </c>
      <c r="K6155" s="20">
        <v>71.599999999999994</v>
      </c>
      <c r="L6155" s="7">
        <v>1024402726080</v>
      </c>
      <c r="M6155" s="7">
        <v>38030413328</v>
      </c>
      <c r="N6155" s="7">
        <v>13011563069</v>
      </c>
      <c r="O6155" s="20" t="str">
        <f t="shared" si="195"/>
        <v/>
      </c>
    </row>
    <row r="6156" spans="1:15">
      <c r="A6156" s="20" t="str">
        <f t="shared" si="194"/>
        <v>Lífeyrissjóður starfsmanna ríkisinsB-deild</v>
      </c>
      <c r="B6156" s="20" t="str">
        <f>_xlfn.IFNA(INDEX(Listi!$AI:$AI,MATCH(C6156,Listi!$AJ:$AJ,0)),INDEX(Listi!T:T,MATCH(C6156,Listi!U:U,0)))</f>
        <v>LSR</v>
      </c>
      <c r="C6156" t="s">
        <v>256</v>
      </c>
      <c r="D6156" t="s">
        <v>218</v>
      </c>
      <c r="E6156" t="s">
        <v>275</v>
      </c>
      <c r="F6156" t="s">
        <v>80</v>
      </c>
      <c r="G6156" s="8" t="s">
        <v>410</v>
      </c>
      <c r="H6156" t="s">
        <v>81</v>
      </c>
      <c r="K6156" s="20">
        <v>85.24</v>
      </c>
      <c r="L6156" s="7">
        <v>297381500048</v>
      </c>
      <c r="M6156" s="7">
        <v>1364474032</v>
      </c>
      <c r="N6156" s="7">
        <v>62409553231</v>
      </c>
      <c r="O6156" s="20" t="str">
        <f t="shared" si="195"/>
        <v/>
      </c>
    </row>
    <row r="6157" spans="1:15">
      <c r="A6157" s="20" t="str">
        <f t="shared" si="194"/>
        <v>Lífeyrissjóður starfsmanna ríkisinsLeið I</v>
      </c>
      <c r="B6157" s="20" t="str">
        <f>_xlfn.IFNA(INDEX(Listi!$AI:$AI,MATCH(C6157,Listi!$AJ:$AJ,0)),INDEX(Listi!T:T,MATCH(C6157,Listi!U:U,0)))</f>
        <v>LSR</v>
      </c>
      <c r="C6157" t="s">
        <v>256</v>
      </c>
      <c r="D6157" t="s">
        <v>258</v>
      </c>
      <c r="E6157" t="s">
        <v>276</v>
      </c>
      <c r="F6157" t="s">
        <v>80</v>
      </c>
      <c r="G6157" s="8" t="s">
        <v>410</v>
      </c>
      <c r="H6157" t="s">
        <v>81</v>
      </c>
      <c r="K6157" s="20">
        <v>97.82</v>
      </c>
      <c r="L6157" s="7">
        <v>11704214939</v>
      </c>
      <c r="M6157" s="7">
        <v>547428342</v>
      </c>
      <c r="N6157" s="7">
        <v>195323403</v>
      </c>
      <c r="O6157" s="20" t="str">
        <f t="shared" si="195"/>
        <v/>
      </c>
    </row>
    <row r="6158" spans="1:15">
      <c r="A6158" s="20" t="str">
        <f t="shared" si="194"/>
        <v>Lífeyrissjóður starfsmanna ríkisinsLeið II</v>
      </c>
      <c r="B6158" s="20" t="str">
        <f>_xlfn.IFNA(INDEX(Listi!$AI:$AI,MATCH(C6158,Listi!$AJ:$AJ,0)),INDEX(Listi!T:T,MATCH(C6158,Listi!U:U,0)))</f>
        <v>LSR</v>
      </c>
      <c r="C6158" t="s">
        <v>256</v>
      </c>
      <c r="D6158" t="s">
        <v>259</v>
      </c>
      <c r="E6158" t="s">
        <v>276</v>
      </c>
      <c r="F6158" t="s">
        <v>80</v>
      </c>
      <c r="G6158" s="8" t="s">
        <v>410</v>
      </c>
      <c r="H6158" t="s">
        <v>81</v>
      </c>
      <c r="K6158" s="20">
        <v>88.97</v>
      </c>
      <c r="L6158" s="7">
        <v>3365164594</v>
      </c>
      <c r="M6158" s="7">
        <v>379849453</v>
      </c>
      <c r="N6158" s="7">
        <v>93142056</v>
      </c>
      <c r="O6158" s="20" t="str">
        <f t="shared" si="195"/>
        <v/>
      </c>
    </row>
    <row r="6159" spans="1:15">
      <c r="A6159" s="20" t="str">
        <f t="shared" si="194"/>
        <v>Lífeyrissjóður starfsmanna ríkisinsLeið III</v>
      </c>
      <c r="B6159" s="20" t="str">
        <f>_xlfn.IFNA(INDEX(Listi!$AI:$AI,MATCH(C6159,Listi!$AJ:$AJ,0)),INDEX(Listi!T:T,MATCH(C6159,Listi!U:U,0)))</f>
        <v>LSR</v>
      </c>
      <c r="C6159" t="s">
        <v>256</v>
      </c>
      <c r="D6159" t="s">
        <v>260</v>
      </c>
      <c r="E6159" t="s">
        <v>276</v>
      </c>
      <c r="F6159" t="s">
        <v>80</v>
      </c>
      <c r="G6159" s="8" t="s">
        <v>410</v>
      </c>
      <c r="H6159" t="s">
        <v>81</v>
      </c>
      <c r="K6159" s="20">
        <v>96.56</v>
      </c>
      <c r="L6159" s="7">
        <v>9959294621</v>
      </c>
      <c r="M6159" s="7">
        <v>743287481</v>
      </c>
      <c r="N6159" s="7">
        <v>349903833</v>
      </c>
      <c r="O6159" s="20" t="str">
        <f t="shared" si="195"/>
        <v/>
      </c>
    </row>
    <row r="6160" spans="1:15">
      <c r="A6160" s="20" t="str">
        <f t="shared" si="194"/>
        <v>Lífeyrissjóður Tannlæknafél ÍslDeild I/Séreign</v>
      </c>
      <c r="B6160" s="20" t="str">
        <f>_xlfn.IFNA(INDEX(Listi!$AI:$AI,MATCH(C6160,Listi!$AJ:$AJ,0)),INDEX(Listi!T:T,MATCH(C6160,Listi!U:U,0)))</f>
        <v>Lífeyrissj. Tannlækna</v>
      </c>
      <c r="C6160" t="s">
        <v>261</v>
      </c>
      <c r="D6160" t="s">
        <v>207</v>
      </c>
      <c r="E6160" t="s">
        <v>276</v>
      </c>
      <c r="F6160" t="s">
        <v>80</v>
      </c>
      <c r="G6160" s="8" t="s">
        <v>410</v>
      </c>
      <c r="H6160" t="s">
        <v>81</v>
      </c>
      <c r="K6160" s="20">
        <v>97.99</v>
      </c>
      <c r="L6160" s="7">
        <v>6768408488</v>
      </c>
      <c r="M6160" s="7">
        <v>272759192</v>
      </c>
      <c r="N6160" s="7">
        <v>153838058</v>
      </c>
      <c r="O6160" s="20" t="str">
        <f t="shared" si="195"/>
        <v/>
      </c>
    </row>
    <row r="6161" spans="1:15">
      <c r="A6161" s="20" t="str">
        <f t="shared" si="194"/>
        <v>Lífeyrissjóður Tannlæknafél ÍslSamtryggingardeild</v>
      </c>
      <c r="B6161" s="20" t="str">
        <f>_xlfn.IFNA(INDEX(Listi!$AI:$AI,MATCH(C6161,Listi!$AJ:$AJ,0)),INDEX(Listi!T:T,MATCH(C6161,Listi!U:U,0)))</f>
        <v>Lífeyrissj. Tannlækna</v>
      </c>
      <c r="C6161" t="s">
        <v>261</v>
      </c>
      <c r="D6161" t="s">
        <v>205</v>
      </c>
      <c r="E6161" t="s">
        <v>275</v>
      </c>
      <c r="F6161" t="s">
        <v>80</v>
      </c>
      <c r="G6161" s="8" t="s">
        <v>410</v>
      </c>
      <c r="H6161" t="s">
        <v>81</v>
      </c>
      <c r="K6161" s="20">
        <v>80.209999999999994</v>
      </c>
      <c r="L6161" s="7">
        <v>2241251214</v>
      </c>
      <c r="M6161" s="7">
        <v>112827287</v>
      </c>
      <c r="N6161" s="7">
        <v>17930159</v>
      </c>
      <c r="O6161" s="20" t="str">
        <f t="shared" si="195"/>
        <v/>
      </c>
    </row>
    <row r="6162" spans="1:15">
      <c r="A6162" s="20" t="str">
        <f t="shared" si="194"/>
        <v>Lífeyrissjóður verslunarmannaÆvileið 1</v>
      </c>
      <c r="B6162" s="20" t="str">
        <f>_xlfn.IFNA(INDEX(Listi!$AI:$AI,MATCH(C6162,Listi!$AJ:$AJ,0)),INDEX(Listi!T:T,MATCH(C6162,Listi!U:U,0)))</f>
        <v>Lífeyrissj. Verslunarm.</v>
      </c>
      <c r="C6162" t="s">
        <v>206</v>
      </c>
      <c r="D6162" t="s">
        <v>310</v>
      </c>
      <c r="E6162" t="s">
        <v>276</v>
      </c>
      <c r="F6162" t="s">
        <v>80</v>
      </c>
      <c r="G6162" s="8" t="s">
        <v>410</v>
      </c>
      <c r="H6162" t="s">
        <v>81</v>
      </c>
      <c r="K6162" s="20">
        <v>100</v>
      </c>
      <c r="L6162" s="7">
        <v>2860479562</v>
      </c>
      <c r="M6162" s="7">
        <v>819651283</v>
      </c>
      <c r="N6162" s="7">
        <v>12562366</v>
      </c>
      <c r="O6162" s="20" t="str">
        <f t="shared" si="195"/>
        <v/>
      </c>
    </row>
    <row r="6163" spans="1:15">
      <c r="A6163" s="20" t="str">
        <f t="shared" si="194"/>
        <v>Lífeyrissjóður verslunarmannaÆvileið 2</v>
      </c>
      <c r="B6163" s="20" t="str">
        <f>_xlfn.IFNA(INDEX(Listi!$AI:$AI,MATCH(C6163,Listi!$AJ:$AJ,0)),INDEX(Listi!T:T,MATCH(C6163,Listi!U:U,0)))</f>
        <v>Lífeyrissj. Verslunarm.</v>
      </c>
      <c r="C6163" t="s">
        <v>206</v>
      </c>
      <c r="D6163" t="s">
        <v>309</v>
      </c>
      <c r="E6163" t="s">
        <v>276</v>
      </c>
      <c r="F6163" t="s">
        <v>80</v>
      </c>
      <c r="G6163" s="8" t="s">
        <v>410</v>
      </c>
      <c r="H6163" t="s">
        <v>81</v>
      </c>
      <c r="K6163" s="20">
        <v>100</v>
      </c>
      <c r="L6163" s="7">
        <v>2325064159</v>
      </c>
      <c r="M6163" s="7">
        <v>465663194</v>
      </c>
      <c r="N6163" s="7">
        <v>32037995</v>
      </c>
      <c r="O6163" s="20" t="str">
        <f t="shared" si="195"/>
        <v/>
      </c>
    </row>
    <row r="6164" spans="1:15">
      <c r="A6164" s="20" t="str">
        <f t="shared" si="194"/>
        <v>Lífeyrissjóður verslunarmannaÆvileið 3</v>
      </c>
      <c r="B6164" s="20" t="str">
        <f>_xlfn.IFNA(INDEX(Listi!$AI:$AI,MATCH(C6164,Listi!$AJ:$AJ,0)),INDEX(Listi!T:T,MATCH(C6164,Listi!U:U,0)))</f>
        <v>Lífeyrissj. Verslunarm.</v>
      </c>
      <c r="C6164" t="s">
        <v>206</v>
      </c>
      <c r="D6164" t="s">
        <v>308</v>
      </c>
      <c r="E6164" t="s">
        <v>276</v>
      </c>
      <c r="F6164" t="s">
        <v>80</v>
      </c>
      <c r="G6164" s="8" t="s">
        <v>410</v>
      </c>
      <c r="H6164" t="s">
        <v>81</v>
      </c>
      <c r="K6164" s="20">
        <v>100</v>
      </c>
      <c r="L6164" s="7">
        <v>1567402319</v>
      </c>
      <c r="M6164" s="7">
        <v>325961302</v>
      </c>
      <c r="N6164" s="7">
        <v>60283998</v>
      </c>
      <c r="O6164" s="20" t="str">
        <f t="shared" si="195"/>
        <v/>
      </c>
    </row>
    <row r="6165" spans="1:15">
      <c r="A6165" s="20" t="str">
        <f t="shared" si="194"/>
        <v>Lífeyrissjóður verslunarmannaDeild I/Séreign</v>
      </c>
      <c r="B6165" s="20" t="str">
        <f>_xlfn.IFNA(INDEX(Listi!$AI:$AI,MATCH(C6165,Listi!$AJ:$AJ,0)),INDEX(Listi!T:T,MATCH(C6165,Listi!U:U,0)))</f>
        <v>Lífeyrissj. Verslunarm.</v>
      </c>
      <c r="C6165" t="s">
        <v>206</v>
      </c>
      <c r="D6165" t="s">
        <v>207</v>
      </c>
      <c r="E6165" t="s">
        <v>276</v>
      </c>
      <c r="F6165" t="s">
        <v>80</v>
      </c>
      <c r="G6165" s="8" t="s">
        <v>410</v>
      </c>
      <c r="H6165" t="s">
        <v>81</v>
      </c>
      <c r="K6165" s="20">
        <v>100</v>
      </c>
      <c r="L6165" s="7">
        <v>19785724399</v>
      </c>
      <c r="M6165" s="7">
        <v>729937912</v>
      </c>
      <c r="N6165" s="7">
        <v>458382791</v>
      </c>
      <c r="O6165" s="20" t="str">
        <f t="shared" si="195"/>
        <v/>
      </c>
    </row>
    <row r="6166" spans="1:15">
      <c r="A6166" s="20" t="str">
        <f t="shared" si="194"/>
        <v>Lífeyrissjóður verslunarmannaSamtryggingardeild</v>
      </c>
      <c r="B6166" s="20" t="str">
        <f>_xlfn.IFNA(INDEX(Listi!$AI:$AI,MATCH(C6166,Listi!$AJ:$AJ,0)),INDEX(Listi!T:T,MATCH(C6166,Listi!U:U,0)))</f>
        <v>Lífeyrissj. Verslunarm.</v>
      </c>
      <c r="C6166" t="s">
        <v>206</v>
      </c>
      <c r="D6166" t="s">
        <v>205</v>
      </c>
      <c r="E6166" t="s">
        <v>275</v>
      </c>
      <c r="F6166" t="s">
        <v>80</v>
      </c>
      <c r="G6166" s="8" t="s">
        <v>410</v>
      </c>
      <c r="H6166" t="s">
        <v>81</v>
      </c>
      <c r="K6166" s="20">
        <v>76.7</v>
      </c>
      <c r="L6166" s="7">
        <v>1174592806906</v>
      </c>
      <c r="M6166" s="7">
        <v>35794261112</v>
      </c>
      <c r="N6166" s="7">
        <v>21965137185</v>
      </c>
      <c r="O6166" s="20" t="str">
        <f t="shared" si="195"/>
        <v/>
      </c>
    </row>
    <row r="6167" spans="1:15">
      <c r="A6167" s="20" t="str">
        <f t="shared" si="194"/>
        <v>Lífeyrissjóður VestmannaeyjaSafn I</v>
      </c>
      <c r="B6167" s="20" t="str">
        <f>_xlfn.IFNA(INDEX(Listi!$AI:$AI,MATCH(C6167,Listi!$AJ:$AJ,0)),INDEX(Listi!T:T,MATCH(C6167,Listi!U:U,0)))</f>
        <v>Lífeyrissj. Vestm.</v>
      </c>
      <c r="C6167" t="s">
        <v>262</v>
      </c>
      <c r="D6167" t="s">
        <v>210</v>
      </c>
      <c r="E6167" t="s">
        <v>276</v>
      </c>
      <c r="F6167" t="s">
        <v>80</v>
      </c>
      <c r="G6167" s="8" t="s">
        <v>410</v>
      </c>
      <c r="H6167" t="s">
        <v>81</v>
      </c>
      <c r="K6167" s="20">
        <v>100</v>
      </c>
      <c r="L6167" s="7">
        <v>381311221</v>
      </c>
      <c r="M6167" s="7">
        <v>44104006</v>
      </c>
      <c r="N6167" s="7">
        <v>13592960</v>
      </c>
      <c r="O6167" s="20" t="str">
        <f t="shared" si="195"/>
        <v/>
      </c>
    </row>
    <row r="6168" spans="1:15">
      <c r="A6168" s="20" t="str">
        <f t="shared" si="194"/>
        <v>Lífeyrissjóður VestmannaeyjaSafn II</v>
      </c>
      <c r="B6168" s="20" t="str">
        <f>_xlfn.IFNA(INDEX(Listi!$AI:$AI,MATCH(C6168,Listi!$AJ:$AJ,0)),INDEX(Listi!T:T,MATCH(C6168,Listi!U:U,0)))</f>
        <v>Lífeyrissj. Vestm.</v>
      </c>
      <c r="C6168" t="s">
        <v>262</v>
      </c>
      <c r="D6168" t="s">
        <v>211</v>
      </c>
      <c r="E6168" t="s">
        <v>276</v>
      </c>
      <c r="F6168" t="s">
        <v>80</v>
      </c>
      <c r="G6168" s="8" t="s">
        <v>410</v>
      </c>
      <c r="H6168" t="s">
        <v>81</v>
      </c>
      <c r="K6168" s="20">
        <v>100</v>
      </c>
      <c r="L6168" s="7">
        <v>571440191</v>
      </c>
      <c r="M6168" s="7">
        <v>40240404</v>
      </c>
      <c r="N6168" s="7">
        <v>18659289</v>
      </c>
      <c r="O6168" s="20" t="str">
        <f t="shared" si="195"/>
        <v/>
      </c>
    </row>
    <row r="6169" spans="1:15">
      <c r="A6169" s="20" t="str">
        <f t="shared" si="194"/>
        <v>Lífeyrissjóður VestmannaeyjaSamtryggingardeild</v>
      </c>
      <c r="B6169" s="20" t="str">
        <f>_xlfn.IFNA(INDEX(Listi!$AI:$AI,MATCH(C6169,Listi!$AJ:$AJ,0)),INDEX(Listi!T:T,MATCH(C6169,Listi!U:U,0)))</f>
        <v>Lífeyrissj. Vestm.</v>
      </c>
      <c r="C6169" t="s">
        <v>262</v>
      </c>
      <c r="D6169" t="s">
        <v>205</v>
      </c>
      <c r="E6169" t="s">
        <v>275</v>
      </c>
      <c r="F6169" t="s">
        <v>80</v>
      </c>
      <c r="G6169" s="8" t="s">
        <v>410</v>
      </c>
      <c r="H6169" t="s">
        <v>81</v>
      </c>
      <c r="K6169" s="20">
        <v>70.400000000000006</v>
      </c>
      <c r="L6169" s="7">
        <v>85198020532</v>
      </c>
      <c r="M6169" s="7">
        <v>1944643004</v>
      </c>
      <c r="N6169" s="7">
        <v>2198060399</v>
      </c>
      <c r="O6169" s="20" t="str">
        <f t="shared" si="195"/>
        <v/>
      </c>
    </row>
    <row r="6170" spans="1:15">
      <c r="A6170" s="20" t="str">
        <f t="shared" si="194"/>
        <v>Lífsval - lífeyrissparnaðurLífsval 1</v>
      </c>
      <c r="B6170" s="20" t="str">
        <f>_xlfn.IFNA(INDEX(Listi!$AI:$AI,MATCH(C6170,Listi!$AJ:$AJ,0)),INDEX(Listi!T:T,MATCH(C6170,Listi!U:U,0)))</f>
        <v>Lífsval</v>
      </c>
      <c r="C6170" t="s">
        <v>263</v>
      </c>
      <c r="D6170" t="s">
        <v>264</v>
      </c>
      <c r="E6170" t="s">
        <v>276</v>
      </c>
      <c r="F6170" t="s">
        <v>80</v>
      </c>
      <c r="G6170" s="8" t="s">
        <v>410</v>
      </c>
      <c r="H6170" t="s">
        <v>81</v>
      </c>
      <c r="K6170" s="20">
        <v>46.8</v>
      </c>
      <c r="L6170" s="7">
        <v>1792991246</v>
      </c>
      <c r="M6170" s="7">
        <v>203244065</v>
      </c>
      <c r="N6170" s="7">
        <v>81003579</v>
      </c>
      <c r="O6170" s="20" t="str">
        <f t="shared" si="195"/>
        <v/>
      </c>
    </row>
    <row r="6171" spans="1:15">
      <c r="A6171" s="20" t="str">
        <f t="shared" si="194"/>
        <v>Lífsval - lífeyrissparnaðurLífsval 2</v>
      </c>
      <c r="B6171" s="20" t="str">
        <f>_xlfn.IFNA(INDEX(Listi!$AI:$AI,MATCH(C6171,Listi!$AJ:$AJ,0)),INDEX(Listi!T:T,MATCH(C6171,Listi!U:U,0)))</f>
        <v>Lífsval</v>
      </c>
      <c r="C6171" t="s">
        <v>263</v>
      </c>
      <c r="D6171" t="s">
        <v>265</v>
      </c>
      <c r="E6171" t="s">
        <v>276</v>
      </c>
      <c r="F6171" t="s">
        <v>80</v>
      </c>
      <c r="G6171" s="8" t="s">
        <v>410</v>
      </c>
      <c r="H6171" t="s">
        <v>81</v>
      </c>
      <c r="K6171" s="20">
        <v>62.2</v>
      </c>
      <c r="L6171" s="7">
        <v>79660340</v>
      </c>
      <c r="M6171" s="7">
        <v>14369045</v>
      </c>
      <c r="N6171" s="7">
        <v>2695304</v>
      </c>
      <c r="O6171" s="20" t="str">
        <f t="shared" si="195"/>
        <v/>
      </c>
    </row>
    <row r="6172" spans="1:15">
      <c r="A6172" s="20" t="str">
        <f t="shared" si="194"/>
        <v>Lífsval - lífeyrissparnaðurLífsval 3</v>
      </c>
      <c r="B6172" s="20" t="str">
        <f>_xlfn.IFNA(INDEX(Listi!$AI:$AI,MATCH(C6172,Listi!$AJ:$AJ,0)),INDEX(Listi!T:T,MATCH(C6172,Listi!U:U,0)))</f>
        <v>Lífsval</v>
      </c>
      <c r="C6172" t="s">
        <v>263</v>
      </c>
      <c r="D6172" t="s">
        <v>266</v>
      </c>
      <c r="E6172" t="s">
        <v>276</v>
      </c>
      <c r="F6172" t="s">
        <v>80</v>
      </c>
      <c r="G6172" s="8" t="s">
        <v>410</v>
      </c>
      <c r="H6172" t="s">
        <v>81</v>
      </c>
      <c r="K6172" s="189">
        <v>17.100000000000001</v>
      </c>
      <c r="L6172" s="7">
        <v>131239774</v>
      </c>
      <c r="M6172" s="7">
        <v>16635787</v>
      </c>
      <c r="N6172" s="7">
        <v>3548138</v>
      </c>
      <c r="O6172" s="20" t="str">
        <f t="shared" si="195"/>
        <v/>
      </c>
    </row>
    <row r="6173" spans="1:15">
      <c r="A6173" s="20" t="str">
        <f t="shared" si="194"/>
        <v>Lífsval - lífeyrissparnaðurLífsval 4</v>
      </c>
      <c r="B6173" s="20" t="str">
        <f>_xlfn.IFNA(INDEX(Listi!$AI:$AI,MATCH(C6173,Listi!$AJ:$AJ,0)),INDEX(Listi!T:T,MATCH(C6173,Listi!U:U,0)))</f>
        <v>Lífsval</v>
      </c>
      <c r="C6173" t="s">
        <v>263</v>
      </c>
      <c r="D6173" t="s">
        <v>267</v>
      </c>
      <c r="E6173" t="s">
        <v>276</v>
      </c>
      <c r="F6173" t="s">
        <v>80</v>
      </c>
      <c r="G6173" s="8" t="s">
        <v>410</v>
      </c>
      <c r="H6173" t="s">
        <v>81</v>
      </c>
      <c r="K6173" s="20">
        <v>0.04</v>
      </c>
      <c r="L6173" s="7">
        <v>71752064</v>
      </c>
      <c r="M6173" s="7">
        <v>15238959</v>
      </c>
      <c r="N6173" s="7">
        <v>2058992</v>
      </c>
      <c r="O6173" s="20" t="str">
        <f t="shared" si="195"/>
        <v/>
      </c>
    </row>
    <row r="6174" spans="1:15">
      <c r="A6174" s="20" t="str">
        <f t="shared" si="194"/>
        <v>Lífsverk lífeyrissjóðurLífsverk I/Séreign</v>
      </c>
      <c r="B6174" s="20" t="str">
        <f>_xlfn.IFNA(INDEX(Listi!$AI:$AI,MATCH(C6174,Listi!$AJ:$AJ,0)),INDEX(Listi!T:T,MATCH(C6174,Listi!U:U,0)))</f>
        <v xml:space="preserve">Lífsverk  </v>
      </c>
      <c r="C6174" t="s">
        <v>268</v>
      </c>
      <c r="D6174" t="s">
        <v>269</v>
      </c>
      <c r="E6174" t="s">
        <v>276</v>
      </c>
      <c r="F6174" t="s">
        <v>80</v>
      </c>
      <c r="G6174" s="8" t="s">
        <v>410</v>
      </c>
      <c r="H6174" t="s">
        <v>81</v>
      </c>
      <c r="K6174" s="20">
        <v>100</v>
      </c>
      <c r="L6174" s="7">
        <v>4582957000</v>
      </c>
      <c r="M6174" s="7">
        <v>635926000</v>
      </c>
      <c r="N6174" s="7">
        <v>22708000</v>
      </c>
      <c r="O6174" s="20" t="str">
        <f t="shared" si="195"/>
        <v/>
      </c>
    </row>
    <row r="6175" spans="1:15">
      <c r="A6175" s="20" t="str">
        <f t="shared" si="194"/>
        <v>Lífsverk lífeyrissjóðurLífsverk II/Séreign</v>
      </c>
      <c r="B6175" s="20" t="str">
        <f>_xlfn.IFNA(INDEX(Listi!$AI:$AI,MATCH(C6175,Listi!$AJ:$AJ,0)),INDEX(Listi!T:T,MATCH(C6175,Listi!U:U,0)))</f>
        <v xml:space="preserve">Lífsverk  </v>
      </c>
      <c r="C6175" t="s">
        <v>268</v>
      </c>
      <c r="D6175" t="s">
        <v>270</v>
      </c>
      <c r="E6175" t="s">
        <v>276</v>
      </c>
      <c r="F6175" t="s">
        <v>80</v>
      </c>
      <c r="G6175" s="8" t="s">
        <v>410</v>
      </c>
      <c r="H6175" t="s">
        <v>81</v>
      </c>
      <c r="K6175" s="20">
        <v>100</v>
      </c>
      <c r="L6175" s="7">
        <v>23735073000</v>
      </c>
      <c r="M6175" s="7">
        <v>2073571000</v>
      </c>
      <c r="N6175" s="7">
        <v>249365000</v>
      </c>
      <c r="O6175" s="20" t="str">
        <f t="shared" si="195"/>
        <v/>
      </c>
    </row>
    <row r="6176" spans="1:15">
      <c r="A6176" s="20" t="str">
        <f t="shared" si="194"/>
        <v>Lífsverk lífeyrissjóðurLífsverk III/Séreign</v>
      </c>
      <c r="B6176" s="20" t="str">
        <f>_xlfn.IFNA(INDEX(Listi!$AI:$AI,MATCH(C6176,Listi!$AJ:$AJ,0)),INDEX(Listi!T:T,MATCH(C6176,Listi!U:U,0)))</f>
        <v xml:space="preserve">Lífsverk  </v>
      </c>
      <c r="C6176" t="s">
        <v>268</v>
      </c>
      <c r="D6176" t="s">
        <v>271</v>
      </c>
      <c r="E6176" t="s">
        <v>276</v>
      </c>
      <c r="F6176" t="s">
        <v>80</v>
      </c>
      <c r="G6176" s="8" t="s">
        <v>410</v>
      </c>
      <c r="H6176" t="s">
        <v>81</v>
      </c>
      <c r="K6176" s="20">
        <v>100</v>
      </c>
      <c r="L6176" s="7">
        <v>653814000</v>
      </c>
      <c r="M6176" s="7">
        <v>105107000</v>
      </c>
      <c r="N6176" s="7">
        <v>2613000</v>
      </c>
      <c r="O6176" s="20" t="str">
        <f t="shared" si="195"/>
        <v/>
      </c>
    </row>
    <row r="6177" spans="1:15">
      <c r="A6177" s="20" t="str">
        <f t="shared" si="194"/>
        <v>Lífsverk lífeyrissjóðurSamtryggingardeild</v>
      </c>
      <c r="B6177" s="20" t="str">
        <f>_xlfn.IFNA(INDEX(Listi!$AI:$AI,MATCH(C6177,Listi!$AJ:$AJ,0)),INDEX(Listi!T:T,MATCH(C6177,Listi!U:U,0)))</f>
        <v xml:space="preserve">Lífsverk  </v>
      </c>
      <c r="C6177" t="s">
        <v>268</v>
      </c>
      <c r="D6177" t="s">
        <v>205</v>
      </c>
      <c r="E6177" t="s">
        <v>275</v>
      </c>
      <c r="F6177" t="s">
        <v>80</v>
      </c>
      <c r="G6177" s="8" t="s">
        <v>410</v>
      </c>
      <c r="H6177" t="s">
        <v>81</v>
      </c>
      <c r="K6177" s="20">
        <v>82.9</v>
      </c>
      <c r="L6177" s="7">
        <v>120542527000</v>
      </c>
      <c r="M6177" s="7">
        <v>4397803000</v>
      </c>
      <c r="N6177" s="7">
        <v>1423151000</v>
      </c>
      <c r="O6177" s="20" t="str">
        <f t="shared" si="195"/>
        <v/>
      </c>
    </row>
    <row r="6178" spans="1:15">
      <c r="A6178" s="20" t="str">
        <f t="shared" si="194"/>
        <v>Söfnunarsjóður lífeyrisréttindaDeild I/Innlán</v>
      </c>
      <c r="B6178" s="20" t="str">
        <f>_xlfn.IFNA(INDEX(Listi!$AI:$AI,MATCH(C6178,Listi!$AJ:$AJ,0)),INDEX(Listi!T:T,MATCH(C6178,Listi!U:U,0)))</f>
        <v>Söfnunarsj.</v>
      </c>
      <c r="C6178" t="s">
        <v>272</v>
      </c>
      <c r="D6178" t="s">
        <v>273</v>
      </c>
      <c r="E6178" t="s">
        <v>276</v>
      </c>
      <c r="F6178" t="s">
        <v>80</v>
      </c>
      <c r="G6178" s="8" t="s">
        <v>410</v>
      </c>
      <c r="H6178" t="s">
        <v>81</v>
      </c>
      <c r="K6178" s="20">
        <v>100</v>
      </c>
      <c r="L6178" s="7">
        <v>2001731914</v>
      </c>
      <c r="M6178" s="7">
        <v>133561634</v>
      </c>
      <c r="N6178" s="7">
        <v>44803565</v>
      </c>
      <c r="O6178" s="20" t="str">
        <f t="shared" si="195"/>
        <v/>
      </c>
    </row>
    <row r="6179" spans="1:15">
      <c r="A6179" s="20" t="str">
        <f t="shared" si="194"/>
        <v>Söfnunarsjóður lífeyrisréttindaDeild III/Séreign</v>
      </c>
      <c r="B6179" s="20" t="str">
        <f>_xlfn.IFNA(INDEX(Listi!$AI:$AI,MATCH(C6179,Listi!$AJ:$AJ,0)),INDEX(Listi!T:T,MATCH(C6179,Listi!U:U,0)))</f>
        <v>Söfnunarsj.</v>
      </c>
      <c r="C6179" t="s">
        <v>272</v>
      </c>
      <c r="D6179" t="s">
        <v>599</v>
      </c>
      <c r="E6179" t="s">
        <v>276</v>
      </c>
      <c r="F6179" t="s">
        <v>80</v>
      </c>
      <c r="G6179" s="8" t="s">
        <v>410</v>
      </c>
      <c r="H6179" t="s">
        <v>81</v>
      </c>
      <c r="K6179" s="20">
        <v>100</v>
      </c>
      <c r="L6179" s="7">
        <v>24413085</v>
      </c>
      <c r="M6179" s="7">
        <v>24697577</v>
      </c>
      <c r="N6179" s="7">
        <v>900000</v>
      </c>
      <c r="O6179" s="20" t="str">
        <f t="shared" si="195"/>
        <v/>
      </c>
    </row>
    <row r="6180" spans="1:15">
      <c r="A6180" s="20" t="str">
        <f t="shared" si="194"/>
        <v>Söfnunarsjóður lífeyrisréttindaDeildII/Séreign</v>
      </c>
      <c r="B6180" s="20" t="str">
        <f>_xlfn.IFNA(INDEX(Listi!$AI:$AI,MATCH(C6180,Listi!$AJ:$AJ,0)),INDEX(Listi!T:T,MATCH(C6180,Listi!U:U,0)))</f>
        <v>Söfnunarsj.</v>
      </c>
      <c r="C6180" t="s">
        <v>272</v>
      </c>
      <c r="D6180" t="s">
        <v>586</v>
      </c>
      <c r="E6180" t="s">
        <v>276</v>
      </c>
      <c r="F6180" t="s">
        <v>80</v>
      </c>
      <c r="G6180" s="8" t="s">
        <v>410</v>
      </c>
      <c r="H6180" t="s">
        <v>81</v>
      </c>
      <c r="K6180" s="20">
        <v>100</v>
      </c>
      <c r="L6180" s="7">
        <v>1654616477</v>
      </c>
      <c r="M6180" s="7">
        <v>128539213</v>
      </c>
      <c r="N6180" s="7">
        <v>22846291</v>
      </c>
      <c r="O6180" s="20" t="str">
        <f t="shared" si="195"/>
        <v/>
      </c>
    </row>
    <row r="6181" spans="1:15">
      <c r="A6181" s="20" t="str">
        <f t="shared" si="194"/>
        <v>Söfnunarsjóður lífeyrisréttindaSamtryggingardeild</v>
      </c>
      <c r="B6181" s="20" t="str">
        <f>_xlfn.IFNA(INDEX(Listi!$AI:$AI,MATCH(C6181,Listi!$AJ:$AJ,0)),INDEX(Listi!T:T,MATCH(C6181,Listi!U:U,0)))</f>
        <v>Söfnunarsj.</v>
      </c>
      <c r="C6181" t="s">
        <v>272</v>
      </c>
      <c r="D6181" t="s">
        <v>205</v>
      </c>
      <c r="E6181" t="s">
        <v>275</v>
      </c>
      <c r="F6181" t="s">
        <v>80</v>
      </c>
      <c r="G6181" s="8" t="s">
        <v>410</v>
      </c>
      <c r="H6181" t="s">
        <v>81</v>
      </c>
      <c r="K6181" s="20">
        <v>80.099999999999994</v>
      </c>
      <c r="L6181" s="7">
        <v>238978847889</v>
      </c>
      <c r="M6181" s="7">
        <v>4967193409</v>
      </c>
      <c r="N6181" s="7">
        <v>6076487652</v>
      </c>
      <c r="O6181" s="20" t="str">
        <f t="shared" si="195"/>
        <v/>
      </c>
    </row>
    <row r="6182" spans="1:15">
      <c r="A6182" s="20" t="str">
        <f t="shared" si="194"/>
        <v>Stapi lífeyrissjóðurSafn I</v>
      </c>
      <c r="B6182" s="20" t="str">
        <f>_xlfn.IFNA(INDEX(Listi!$AI:$AI,MATCH(C6182,Listi!$AJ:$AJ,0)),INDEX(Listi!T:T,MATCH(C6182,Listi!U:U,0)))</f>
        <v xml:space="preserve">Stapi  </v>
      </c>
      <c r="C6182" t="s">
        <v>209</v>
      </c>
      <c r="D6182" t="s">
        <v>210</v>
      </c>
      <c r="E6182" t="s">
        <v>276</v>
      </c>
      <c r="F6182" t="s">
        <v>80</v>
      </c>
      <c r="G6182" s="8" t="s">
        <v>410</v>
      </c>
      <c r="H6182" t="s">
        <v>81</v>
      </c>
      <c r="K6182" s="20">
        <v>99.9</v>
      </c>
      <c r="L6182" s="7">
        <v>2440828925</v>
      </c>
      <c r="M6182" s="7">
        <v>91567233</v>
      </c>
      <c r="N6182" s="7">
        <v>110755602</v>
      </c>
      <c r="O6182" s="20" t="str">
        <f t="shared" si="195"/>
        <v/>
      </c>
    </row>
    <row r="6183" spans="1:15">
      <c r="A6183" s="20" t="str">
        <f t="shared" si="194"/>
        <v>Stapi lífeyrissjóðurSafn II</v>
      </c>
      <c r="B6183" s="20" t="str">
        <f>_xlfn.IFNA(INDEX(Listi!$AI:$AI,MATCH(C6183,Listi!$AJ:$AJ,0)),INDEX(Listi!T:T,MATCH(C6183,Listi!U:U,0)))</f>
        <v xml:space="preserve">Stapi  </v>
      </c>
      <c r="C6183" t="s">
        <v>209</v>
      </c>
      <c r="D6183" t="s">
        <v>211</v>
      </c>
      <c r="E6183" t="s">
        <v>276</v>
      </c>
      <c r="F6183" t="s">
        <v>80</v>
      </c>
      <c r="G6183" s="8" t="s">
        <v>410</v>
      </c>
      <c r="H6183" t="s">
        <v>81</v>
      </c>
      <c r="K6183" s="20">
        <v>98.8</v>
      </c>
      <c r="L6183" s="7">
        <v>5710890273</v>
      </c>
      <c r="M6183" s="7">
        <v>262001316</v>
      </c>
      <c r="N6183" s="7">
        <v>164209410</v>
      </c>
      <c r="O6183" s="20" t="str">
        <f t="shared" si="195"/>
        <v/>
      </c>
    </row>
    <row r="6184" spans="1:15">
      <c r="A6184" s="20" t="str">
        <f t="shared" si="194"/>
        <v>Stapi lífeyrissjóðurSafn III</v>
      </c>
      <c r="B6184" s="20" t="str">
        <f>_xlfn.IFNA(INDEX(Listi!$AI:$AI,MATCH(C6184,Listi!$AJ:$AJ,0)),INDEX(Listi!T:T,MATCH(C6184,Listi!U:U,0)))</f>
        <v xml:space="preserve">Stapi  </v>
      </c>
      <c r="C6184" t="s">
        <v>209</v>
      </c>
      <c r="D6184" t="s">
        <v>212</v>
      </c>
      <c r="E6184" t="s">
        <v>276</v>
      </c>
      <c r="F6184" t="s">
        <v>80</v>
      </c>
      <c r="G6184" s="8" t="s">
        <v>410</v>
      </c>
      <c r="H6184" t="s">
        <v>81</v>
      </c>
      <c r="K6184" s="20">
        <v>100</v>
      </c>
      <c r="L6184" s="7">
        <v>268100084</v>
      </c>
      <c r="M6184" s="7">
        <v>24388890</v>
      </c>
      <c r="N6184" s="7">
        <v>9886128</v>
      </c>
      <c r="O6184" s="20" t="str">
        <f t="shared" si="195"/>
        <v/>
      </c>
    </row>
    <row r="6185" spans="1:15">
      <c r="A6185" s="20" t="str">
        <f t="shared" si="194"/>
        <v>Stapi lífeyrissjóðurTryggingardeild</v>
      </c>
      <c r="B6185" s="20" t="str">
        <f>_xlfn.IFNA(INDEX(Listi!$AI:$AI,MATCH(C6185,Listi!$AJ:$AJ,0)),INDEX(Listi!T:T,MATCH(C6185,Listi!U:U,0)))</f>
        <v xml:space="preserve">Stapi  </v>
      </c>
      <c r="C6185" t="s">
        <v>209</v>
      </c>
      <c r="D6185" t="s">
        <v>213</v>
      </c>
      <c r="E6185" t="s">
        <v>275</v>
      </c>
      <c r="F6185" t="s">
        <v>80</v>
      </c>
      <c r="G6185" s="8" t="s">
        <v>410</v>
      </c>
      <c r="H6185" t="s">
        <v>81</v>
      </c>
      <c r="K6185" s="20">
        <v>72.08</v>
      </c>
      <c r="L6185" s="7">
        <v>348661724246</v>
      </c>
      <c r="M6185" s="7">
        <v>13807615154</v>
      </c>
      <c r="N6185" s="7">
        <v>7912918911</v>
      </c>
      <c r="O6185" s="20" t="str">
        <f t="shared" si="195"/>
        <v/>
      </c>
    </row>
    <row r="6186" spans="1:15">
      <c r="A6186" s="20" t="str">
        <f t="shared" si="194"/>
        <v>Stapi lífeyrissjóðurVarfærnasafnið</v>
      </c>
      <c r="B6186" s="20" t="str">
        <f>_xlfn.IFNA(INDEX(Listi!$AI:$AI,MATCH(C6186,Listi!$AJ:$AJ,0)),INDEX(Listi!T:T,MATCH(C6186,Listi!U:U,0)))</f>
        <v xml:space="preserve">Stapi  </v>
      </c>
      <c r="C6186" t="s">
        <v>209</v>
      </c>
      <c r="D6186" t="s">
        <v>392</v>
      </c>
      <c r="E6186" t="s">
        <v>276</v>
      </c>
      <c r="F6186" t="s">
        <v>80</v>
      </c>
      <c r="G6186" s="8" t="s">
        <v>410</v>
      </c>
      <c r="H6186" t="s">
        <v>81</v>
      </c>
      <c r="K6186" s="20">
        <v>100</v>
      </c>
      <c r="L6186" s="7">
        <v>471986044</v>
      </c>
      <c r="M6186" s="7">
        <v>137399159</v>
      </c>
      <c r="N6186" s="7">
        <v>6994496</v>
      </c>
      <c r="O6186" s="20" t="str">
        <f t="shared" si="195"/>
        <v/>
      </c>
    </row>
    <row r="6187" spans="1:15">
      <c r="A6187" s="20" t="str">
        <f t="shared" si="194"/>
        <v>Almenni lífeyrissjóðurinnÆvisafn I</v>
      </c>
      <c r="B6187" s="20" t="str">
        <f>_xlfn.IFNA(INDEX(Listi!$AI:$AI,MATCH(C6187,Listi!$AJ:$AJ,0)),INDEX(Listi!T:T,MATCH(C6187,Listi!U:U,0)))</f>
        <v xml:space="preserve">Almenni </v>
      </c>
      <c r="C6187" t="s">
        <v>0</v>
      </c>
      <c r="D6187" t="s">
        <v>202</v>
      </c>
      <c r="E6187" t="s">
        <v>276</v>
      </c>
      <c r="F6187" t="s">
        <v>82</v>
      </c>
      <c r="G6187" s="8" t="s">
        <v>416</v>
      </c>
      <c r="H6187" t="s">
        <v>83</v>
      </c>
      <c r="K6187" s="189">
        <v>1.5</v>
      </c>
      <c r="L6187" s="7">
        <v>43068273823</v>
      </c>
      <c r="M6187" s="7">
        <v>4413720640</v>
      </c>
      <c r="N6187" s="7">
        <v>641257097</v>
      </c>
      <c r="O6187" s="20" t="str">
        <f t="shared" si="195"/>
        <v/>
      </c>
    </row>
    <row r="6188" spans="1:15">
      <c r="A6188" s="20" t="str">
        <f t="shared" si="194"/>
        <v>Almenni lífeyrissjóðurinnÆvisafn II</v>
      </c>
      <c r="B6188" s="20" t="str">
        <f>_xlfn.IFNA(INDEX(Listi!$AI:$AI,MATCH(C6188,Listi!$AJ:$AJ,0)),INDEX(Listi!T:T,MATCH(C6188,Listi!U:U,0)))</f>
        <v xml:space="preserve">Almenni </v>
      </c>
      <c r="C6188" t="s">
        <v>0</v>
      </c>
      <c r="D6188" t="s">
        <v>203</v>
      </c>
      <c r="E6188" t="s">
        <v>276</v>
      </c>
      <c r="F6188" t="s">
        <v>82</v>
      </c>
      <c r="G6188" s="8" t="s">
        <v>416</v>
      </c>
      <c r="H6188" t="s">
        <v>83</v>
      </c>
      <c r="K6188" s="20">
        <v>0.4</v>
      </c>
      <c r="L6188" s="7">
        <v>86460235807</v>
      </c>
      <c r="M6188" s="7">
        <v>3970537445</v>
      </c>
      <c r="N6188" s="7">
        <v>1539034493</v>
      </c>
      <c r="O6188" s="20" t="str">
        <f t="shared" si="195"/>
        <v/>
      </c>
    </row>
    <row r="6189" spans="1:15">
      <c r="A6189" s="20" t="str">
        <f t="shared" si="194"/>
        <v>Almenni lífeyrissjóðurinnÆvisafn III</v>
      </c>
      <c r="B6189" s="20" t="str">
        <f>_xlfn.IFNA(INDEX(Listi!$AI:$AI,MATCH(C6189,Listi!$AJ:$AJ,0)),INDEX(Listi!T:T,MATCH(C6189,Listi!U:U,0)))</f>
        <v xml:space="preserve">Almenni </v>
      </c>
      <c r="C6189" t="s">
        <v>0</v>
      </c>
      <c r="D6189" t="s">
        <v>204</v>
      </c>
      <c r="E6189" t="s">
        <v>276</v>
      </c>
      <c r="F6189" t="s">
        <v>82</v>
      </c>
      <c r="G6189" s="8" t="s">
        <v>416</v>
      </c>
      <c r="H6189" t="s">
        <v>83</v>
      </c>
      <c r="K6189" s="20">
        <v>0.3</v>
      </c>
      <c r="L6189" s="7">
        <v>33890180699</v>
      </c>
      <c r="M6189" s="7">
        <v>1571509194</v>
      </c>
      <c r="N6189" s="7">
        <v>920421683</v>
      </c>
      <c r="O6189" s="20" t="str">
        <f t="shared" si="195"/>
        <v/>
      </c>
    </row>
    <row r="6190" spans="1:15">
      <c r="A6190" s="20" t="str">
        <f t="shared" si="194"/>
        <v>Almenni lífeyrissjóðurinnHúsnæðissafn</v>
      </c>
      <c r="B6190" s="20" t="str">
        <f>_xlfn.IFNA(INDEX(Listi!$AI:$AI,MATCH(C6190,Listi!$AJ:$AJ,0)),INDEX(Listi!T:T,MATCH(C6190,Listi!U:U,0)))</f>
        <v xml:space="preserve">Almenni </v>
      </c>
      <c r="C6190" t="s">
        <v>0</v>
      </c>
      <c r="D6190" t="s">
        <v>315</v>
      </c>
      <c r="E6190" t="s">
        <v>276</v>
      </c>
      <c r="F6190" t="s">
        <v>82</v>
      </c>
      <c r="G6190" s="8" t="s">
        <v>416</v>
      </c>
      <c r="H6190" t="s">
        <v>83</v>
      </c>
      <c r="K6190" s="20">
        <v>0</v>
      </c>
      <c r="L6190" s="7">
        <v>487895879</v>
      </c>
      <c r="M6190" s="7">
        <v>166428361</v>
      </c>
      <c r="N6190" s="7">
        <v>18080096</v>
      </c>
      <c r="O6190" s="20" t="str">
        <f t="shared" si="195"/>
        <v/>
      </c>
    </row>
    <row r="6191" spans="1:15">
      <c r="A6191" s="20" t="str">
        <f t="shared" si="194"/>
        <v>Almenni lífeyrissjóðurinnInnlánssafn</v>
      </c>
      <c r="B6191" s="20" t="str">
        <f>_xlfn.IFNA(INDEX(Listi!$AI:$AI,MATCH(C6191,Listi!$AJ:$AJ,0)),INDEX(Listi!T:T,MATCH(C6191,Listi!U:U,0)))</f>
        <v xml:space="preserve">Almenni </v>
      </c>
      <c r="C6191" t="s">
        <v>0</v>
      </c>
      <c r="D6191" t="s">
        <v>1</v>
      </c>
      <c r="E6191" t="s">
        <v>276</v>
      </c>
      <c r="F6191" t="s">
        <v>82</v>
      </c>
      <c r="G6191" s="8" t="s">
        <v>416</v>
      </c>
      <c r="H6191" t="s">
        <v>83</v>
      </c>
      <c r="K6191" s="20">
        <v>0.1</v>
      </c>
      <c r="L6191" s="7">
        <v>26587944379</v>
      </c>
      <c r="M6191" s="7">
        <v>1016779991</v>
      </c>
      <c r="N6191" s="7">
        <v>1031869724</v>
      </c>
      <c r="O6191" s="20" t="str">
        <f t="shared" si="195"/>
        <v/>
      </c>
    </row>
    <row r="6192" spans="1:15">
      <c r="A6192" s="20" t="str">
        <f t="shared" si="194"/>
        <v>Almenni lífeyrissjóðurinnRíkissafn langt</v>
      </c>
      <c r="B6192" s="20" t="str">
        <f>_xlfn.IFNA(INDEX(Listi!$AI:$AI,MATCH(C6192,Listi!$AJ:$AJ,0)),INDEX(Listi!T:T,MATCH(C6192,Listi!U:U,0)))</f>
        <v xml:space="preserve">Almenni </v>
      </c>
      <c r="C6192" t="s">
        <v>0</v>
      </c>
      <c r="D6192" t="s">
        <v>199</v>
      </c>
      <c r="E6192" t="s">
        <v>276</v>
      </c>
      <c r="F6192" t="s">
        <v>82</v>
      </c>
      <c r="G6192" s="8" t="s">
        <v>416</v>
      </c>
      <c r="H6192" t="s">
        <v>83</v>
      </c>
      <c r="K6192" s="20">
        <v>0</v>
      </c>
      <c r="L6192" s="7">
        <v>1193680171</v>
      </c>
      <c r="M6192" s="7">
        <v>61272573</v>
      </c>
      <c r="N6192" s="7">
        <v>40105929</v>
      </c>
      <c r="O6192" s="20" t="str">
        <f t="shared" si="195"/>
        <v/>
      </c>
    </row>
    <row r="6193" spans="1:15">
      <c r="A6193" s="20" t="str">
        <f t="shared" si="194"/>
        <v>Almenni lífeyrissjóðurinnRíkissafn stutt</v>
      </c>
      <c r="B6193" s="20" t="str">
        <f>_xlfn.IFNA(INDEX(Listi!$AI:$AI,MATCH(C6193,Listi!$AJ:$AJ,0)),INDEX(Listi!T:T,MATCH(C6193,Listi!U:U,0)))</f>
        <v xml:space="preserve">Almenni </v>
      </c>
      <c r="C6193" t="s">
        <v>0</v>
      </c>
      <c r="D6193" t="s">
        <v>200</v>
      </c>
      <c r="E6193" t="s">
        <v>276</v>
      </c>
      <c r="F6193" t="s">
        <v>82</v>
      </c>
      <c r="G6193" s="8" t="s">
        <v>416</v>
      </c>
      <c r="H6193" t="s">
        <v>83</v>
      </c>
      <c r="K6193" s="20">
        <v>0</v>
      </c>
      <c r="L6193" s="7">
        <v>541893627</v>
      </c>
      <c r="M6193" s="7">
        <v>20423158</v>
      </c>
      <c r="N6193" s="7">
        <v>14899899</v>
      </c>
      <c r="O6193" s="20" t="str">
        <f t="shared" si="195"/>
        <v/>
      </c>
    </row>
    <row r="6194" spans="1:15">
      <c r="A6194" s="20" t="str">
        <f t="shared" si="194"/>
        <v>Almenni lífeyrissjóðurinnTryggingadeild</v>
      </c>
      <c r="B6194" s="20" t="str">
        <f>_xlfn.IFNA(INDEX(Listi!$AI:$AI,MATCH(C6194,Listi!$AJ:$AJ,0)),INDEX(Listi!T:T,MATCH(C6194,Listi!U:U,0)))</f>
        <v xml:space="preserve">Almenni </v>
      </c>
      <c r="C6194" t="s">
        <v>0</v>
      </c>
      <c r="D6194" t="s">
        <v>201</v>
      </c>
      <c r="E6194" t="s">
        <v>275</v>
      </c>
      <c r="F6194" t="s">
        <v>82</v>
      </c>
      <c r="G6194" s="8" t="s">
        <v>416</v>
      </c>
      <c r="H6194" t="s">
        <v>83</v>
      </c>
      <c r="K6194" s="189">
        <v>9.5</v>
      </c>
      <c r="L6194" s="7">
        <v>174784296254</v>
      </c>
      <c r="M6194" s="7">
        <v>7497244534</v>
      </c>
      <c r="N6194" s="7">
        <v>3057046932</v>
      </c>
      <c r="O6194" s="20" t="str">
        <f t="shared" si="195"/>
        <v/>
      </c>
    </row>
    <row r="6195" spans="1:15">
      <c r="A6195" s="20" t="str">
        <f t="shared" si="194"/>
        <v>Birta lífeyrissjóðurBlönduð leið</v>
      </c>
      <c r="B6195" s="20" t="str">
        <f>_xlfn.IFNA(INDEX(Listi!$AI:$AI,MATCH(C6195,Listi!$AJ:$AJ,0)),INDEX(Listi!T:T,MATCH(C6195,Listi!U:U,0)))</f>
        <v xml:space="preserve">Birta  </v>
      </c>
      <c r="C6195" t="s">
        <v>298</v>
      </c>
      <c r="D6195" t="s">
        <v>314</v>
      </c>
      <c r="E6195" t="s">
        <v>276</v>
      </c>
      <c r="F6195" t="s">
        <v>82</v>
      </c>
      <c r="G6195" s="8" t="s">
        <v>416</v>
      </c>
      <c r="H6195" t="s">
        <v>83</v>
      </c>
      <c r="K6195" s="20">
        <v>0</v>
      </c>
      <c r="L6195" s="7">
        <v>6929716201</v>
      </c>
      <c r="M6195" s="7">
        <v>253995298</v>
      </c>
      <c r="N6195" s="7">
        <v>139753585</v>
      </c>
      <c r="O6195" s="20" t="str">
        <f t="shared" si="195"/>
        <v/>
      </c>
    </row>
    <row r="6196" spans="1:15">
      <c r="A6196" s="20" t="str">
        <f t="shared" si="194"/>
        <v>Birta lífeyrissjóðurInnlánsleið</v>
      </c>
      <c r="B6196" s="20" t="str">
        <f>_xlfn.IFNA(INDEX(Listi!$AI:$AI,MATCH(C6196,Listi!$AJ:$AJ,0)),INDEX(Listi!T:T,MATCH(C6196,Listi!U:U,0)))</f>
        <v xml:space="preserve">Birta  </v>
      </c>
      <c r="C6196" t="s">
        <v>298</v>
      </c>
      <c r="D6196" t="s">
        <v>208</v>
      </c>
      <c r="E6196" t="s">
        <v>276</v>
      </c>
      <c r="F6196" t="s">
        <v>82</v>
      </c>
      <c r="G6196" s="8" t="s">
        <v>416</v>
      </c>
      <c r="H6196" t="s">
        <v>83</v>
      </c>
      <c r="K6196" s="20">
        <v>0</v>
      </c>
      <c r="L6196" s="7">
        <v>4108971332</v>
      </c>
      <c r="M6196" s="7">
        <v>264842424</v>
      </c>
      <c r="N6196" s="7">
        <v>174324836</v>
      </c>
      <c r="O6196" s="20" t="str">
        <f t="shared" si="195"/>
        <v/>
      </c>
    </row>
    <row r="6197" spans="1:15">
      <c r="A6197" s="20" t="str">
        <f t="shared" si="194"/>
        <v>Birta lífeyrissjóðurSamtryggingardeild</v>
      </c>
      <c r="B6197" s="20" t="str">
        <f>_xlfn.IFNA(INDEX(Listi!$AI:$AI,MATCH(C6197,Listi!$AJ:$AJ,0)),INDEX(Listi!T:T,MATCH(C6197,Listi!U:U,0)))</f>
        <v xml:space="preserve">Birta  </v>
      </c>
      <c r="C6197" t="s">
        <v>298</v>
      </c>
      <c r="D6197" t="s">
        <v>205</v>
      </c>
      <c r="E6197" t="s">
        <v>275</v>
      </c>
      <c r="F6197" t="s">
        <v>82</v>
      </c>
      <c r="G6197" s="8" t="s">
        <v>416</v>
      </c>
      <c r="H6197" t="s">
        <v>83</v>
      </c>
      <c r="K6197" s="189">
        <v>12.06</v>
      </c>
      <c r="L6197" s="7">
        <v>549755105944</v>
      </c>
      <c r="M6197" s="7">
        <v>18480897961</v>
      </c>
      <c r="N6197" s="7">
        <v>14075814006</v>
      </c>
      <c r="O6197" s="20" t="str">
        <f t="shared" si="195"/>
        <v/>
      </c>
    </row>
    <row r="6198" spans="1:15">
      <c r="A6198" s="20" t="str">
        <f t="shared" si="194"/>
        <v>Birta lífeyrissjóðurSkuldabréfaleið</v>
      </c>
      <c r="B6198" s="20" t="str">
        <f>_xlfn.IFNA(INDEX(Listi!$AI:$AI,MATCH(C6198,Listi!$AJ:$AJ,0)),INDEX(Listi!T:T,MATCH(C6198,Listi!U:U,0)))</f>
        <v xml:space="preserve">Birta  </v>
      </c>
      <c r="C6198" t="s">
        <v>298</v>
      </c>
      <c r="D6198" t="s">
        <v>313</v>
      </c>
      <c r="E6198" t="s">
        <v>276</v>
      </c>
      <c r="F6198" t="s">
        <v>82</v>
      </c>
      <c r="G6198" s="8" t="s">
        <v>416</v>
      </c>
      <c r="H6198" t="s">
        <v>83</v>
      </c>
      <c r="K6198" s="20">
        <v>0</v>
      </c>
      <c r="L6198" s="7">
        <v>8522374478</v>
      </c>
      <c r="M6198" s="7">
        <v>391005163</v>
      </c>
      <c r="N6198" s="7">
        <v>218104877</v>
      </c>
      <c r="O6198" s="20" t="str">
        <f t="shared" si="195"/>
        <v/>
      </c>
    </row>
    <row r="6199" spans="1:15">
      <c r="A6199" s="20" t="str">
        <f t="shared" si="194"/>
        <v>Birta lífeyrissjóðurTilgreind séreign</v>
      </c>
      <c r="B6199" s="20" t="str">
        <f>_xlfn.IFNA(INDEX(Listi!$AI:$AI,MATCH(C6199,Listi!$AJ:$AJ,0)),INDEX(Listi!T:T,MATCH(C6199,Listi!U:U,0)))</f>
        <v xml:space="preserve">Birta  </v>
      </c>
      <c r="C6199" t="s">
        <v>298</v>
      </c>
      <c r="D6199" t="s">
        <v>312</v>
      </c>
      <c r="E6199" t="s">
        <v>276</v>
      </c>
      <c r="F6199" t="s">
        <v>82</v>
      </c>
      <c r="G6199" s="8" t="s">
        <v>416</v>
      </c>
      <c r="H6199" t="s">
        <v>83</v>
      </c>
      <c r="K6199" s="20">
        <v>0</v>
      </c>
      <c r="L6199" s="7">
        <v>2234420297</v>
      </c>
      <c r="M6199" s="7">
        <v>511871981</v>
      </c>
      <c r="N6199" s="7">
        <v>36000223</v>
      </c>
      <c r="O6199" s="20" t="str">
        <f t="shared" si="195"/>
        <v/>
      </c>
    </row>
    <row r="6200" spans="1:15">
      <c r="A6200" s="20" t="str">
        <f t="shared" si="194"/>
        <v>Brú Lífeyrissjóður starfsmanna sveitarfélagaA-deild</v>
      </c>
      <c r="B6200" s="20" t="str">
        <f>_xlfn.IFNA(INDEX(Listi!$AI:$AI,MATCH(C6200,Listi!$AJ:$AJ,0)),INDEX(Listi!T:T,MATCH(C6200,Listi!U:U,0)))</f>
        <v>Brú</v>
      </c>
      <c r="C6200" t="s">
        <v>217</v>
      </c>
      <c r="D6200" t="s">
        <v>257</v>
      </c>
      <c r="E6200" t="s">
        <v>275</v>
      </c>
      <c r="F6200" t="s">
        <v>82</v>
      </c>
      <c r="G6200" s="8" t="s">
        <v>416</v>
      </c>
      <c r="H6200" t="s">
        <v>83</v>
      </c>
      <c r="K6200" s="189">
        <v>28.3</v>
      </c>
      <c r="L6200" s="7">
        <v>270469177889</v>
      </c>
      <c r="M6200" s="7">
        <v>13987858077</v>
      </c>
      <c r="N6200" s="7">
        <v>4793072329</v>
      </c>
      <c r="O6200" s="20" t="str">
        <f t="shared" si="195"/>
        <v/>
      </c>
    </row>
    <row r="6201" spans="1:15">
      <c r="A6201" s="20" t="str">
        <f t="shared" si="194"/>
        <v>Brú Lífeyrissjóður starfsmanna sveitarfélagaB-deild</v>
      </c>
      <c r="B6201" s="20" t="str">
        <f>_xlfn.IFNA(INDEX(Listi!$AI:$AI,MATCH(C6201,Listi!$AJ:$AJ,0)),INDEX(Listi!T:T,MATCH(C6201,Listi!U:U,0)))</f>
        <v>Brú</v>
      </c>
      <c r="C6201" t="s">
        <v>217</v>
      </c>
      <c r="D6201" t="s">
        <v>218</v>
      </c>
      <c r="E6201" t="s">
        <v>275</v>
      </c>
      <c r="F6201" t="s">
        <v>82</v>
      </c>
      <c r="G6201" s="8" t="s">
        <v>416</v>
      </c>
      <c r="H6201" t="s">
        <v>83</v>
      </c>
      <c r="K6201" s="189">
        <v>3.7</v>
      </c>
      <c r="L6201" s="7">
        <v>17004783831</v>
      </c>
      <c r="M6201" s="7">
        <v>119747694</v>
      </c>
      <c r="N6201" s="7">
        <v>3424817406</v>
      </c>
      <c r="O6201" s="20" t="str">
        <f t="shared" si="195"/>
        <v/>
      </c>
    </row>
    <row r="6202" spans="1:15">
      <c r="A6202" s="20" t="str">
        <f t="shared" si="194"/>
        <v>Brú Lífeyrissjóður starfsmanna sveitarfélagaV-deild</v>
      </c>
      <c r="B6202" s="20" t="str">
        <f>_xlfn.IFNA(INDEX(Listi!$AI:$AI,MATCH(C6202,Listi!$AJ:$AJ,0)),INDEX(Listi!T:T,MATCH(C6202,Listi!U:U,0)))</f>
        <v>Brú</v>
      </c>
      <c r="C6202" t="s">
        <v>217</v>
      </c>
      <c r="D6202" t="s">
        <v>219</v>
      </c>
      <c r="E6202" t="s">
        <v>275</v>
      </c>
      <c r="F6202" t="s">
        <v>82</v>
      </c>
      <c r="G6202" s="8" t="s">
        <v>416</v>
      </c>
      <c r="H6202" t="s">
        <v>83</v>
      </c>
      <c r="K6202" s="20">
        <v>65.5</v>
      </c>
      <c r="L6202" s="7">
        <v>54501394986</v>
      </c>
      <c r="M6202" s="7">
        <v>4188513374</v>
      </c>
      <c r="N6202" s="7">
        <v>455519059</v>
      </c>
      <c r="O6202" s="20" t="str">
        <f t="shared" si="195"/>
        <v/>
      </c>
    </row>
    <row r="6203" spans="1:15">
      <c r="A6203" s="20" t="str">
        <f t="shared" si="194"/>
        <v>Eftirlaunasj atvinnuflugmannaSamtryggingardeild</v>
      </c>
      <c r="B6203" s="20" t="str">
        <f>_xlfn.IFNA(INDEX(Listi!$AI:$AI,MATCH(C6203,Listi!$AJ:$AJ,0)),INDEX(Listi!T:T,MATCH(C6203,Listi!U:U,0)))</f>
        <v>EFÍA</v>
      </c>
      <c r="C6203" t="s">
        <v>220</v>
      </c>
      <c r="D6203" t="s">
        <v>205</v>
      </c>
      <c r="E6203" t="s">
        <v>275</v>
      </c>
      <c r="F6203" t="s">
        <v>82</v>
      </c>
      <c r="G6203" s="8" t="s">
        <v>416</v>
      </c>
      <c r="H6203" t="s">
        <v>83</v>
      </c>
      <c r="K6203" s="190">
        <v>7.31</v>
      </c>
      <c r="L6203" s="7">
        <v>58542663000</v>
      </c>
      <c r="M6203" s="7">
        <v>1477262000</v>
      </c>
      <c r="N6203" s="7">
        <v>1113313000</v>
      </c>
      <c r="O6203" s="20" t="str">
        <f t="shared" si="195"/>
        <v/>
      </c>
    </row>
    <row r="6204" spans="1:15">
      <c r="A6204" s="20" t="str">
        <f t="shared" si="194"/>
        <v>Festa - lífeyrissjóðurSamtryggingardeild</v>
      </c>
      <c r="B6204" s="20" t="str">
        <f>_xlfn.IFNA(INDEX(Listi!$AI:$AI,MATCH(C6204,Listi!$AJ:$AJ,0)),INDEX(Listi!T:T,MATCH(C6204,Listi!U:U,0)))</f>
        <v xml:space="preserve">Festa </v>
      </c>
      <c r="C6204" t="s">
        <v>221</v>
      </c>
      <c r="D6204" t="s">
        <v>205</v>
      </c>
      <c r="E6204" t="s">
        <v>275</v>
      </c>
      <c r="F6204" t="s">
        <v>82</v>
      </c>
      <c r="G6204" s="8" t="s">
        <v>416</v>
      </c>
      <c r="H6204" t="s">
        <v>83</v>
      </c>
      <c r="K6204" s="20">
        <v>31</v>
      </c>
      <c r="L6204" s="7">
        <v>246318113722</v>
      </c>
      <c r="M6204" s="7">
        <v>11138196907</v>
      </c>
      <c r="N6204" s="7">
        <v>5180938287</v>
      </c>
      <c r="O6204" s="20" t="str">
        <f t="shared" si="195"/>
        <v/>
      </c>
    </row>
    <row r="6205" spans="1:15">
      <c r="A6205" s="20" t="str">
        <f t="shared" ref="A6205:A6267" si="196">CONCATENATE(C6205,D6205)</f>
        <v>Festa - lífeyrissjóðurSparnaðarleið I</v>
      </c>
      <c r="B6205" s="20" t="str">
        <f>_xlfn.IFNA(INDEX(Listi!$AI:$AI,MATCH(C6205,Listi!$AJ:$AJ,0)),INDEX(Listi!T:T,MATCH(C6205,Listi!U:U,0)))</f>
        <v xml:space="preserve">Festa </v>
      </c>
      <c r="C6205" t="s">
        <v>221</v>
      </c>
      <c r="D6205" t="s">
        <v>464</v>
      </c>
      <c r="E6205" t="s">
        <v>276</v>
      </c>
      <c r="F6205" t="s">
        <v>82</v>
      </c>
      <c r="G6205" s="8" t="s">
        <v>416</v>
      </c>
      <c r="H6205" t="s">
        <v>83</v>
      </c>
      <c r="K6205" s="20">
        <v>0</v>
      </c>
      <c r="L6205" s="7">
        <v>75585319</v>
      </c>
      <c r="M6205" s="7">
        <v>37671409</v>
      </c>
      <c r="N6205" s="7">
        <v>2063969</v>
      </c>
      <c r="O6205" s="20" t="str">
        <f t="shared" si="195"/>
        <v/>
      </c>
    </row>
    <row r="6206" spans="1:15">
      <c r="A6206" s="20" t="str">
        <f t="shared" si="196"/>
        <v>Festa - lífeyrissjóðurSparnaðarleið II</v>
      </c>
      <c r="B6206" s="20" t="str">
        <f>_xlfn.IFNA(INDEX(Listi!$AI:$AI,MATCH(C6206,Listi!$AJ:$AJ,0)),INDEX(Listi!T:T,MATCH(C6206,Listi!U:U,0)))</f>
        <v xml:space="preserve">Festa </v>
      </c>
      <c r="C6206" t="s">
        <v>221</v>
      </c>
      <c r="D6206" t="s">
        <v>388</v>
      </c>
      <c r="E6206" t="s">
        <v>276</v>
      </c>
      <c r="F6206" t="s">
        <v>82</v>
      </c>
      <c r="G6206" s="8" t="s">
        <v>416</v>
      </c>
      <c r="H6206" t="s">
        <v>83</v>
      </c>
      <c r="K6206" s="20">
        <v>1</v>
      </c>
      <c r="L6206" s="7">
        <v>1113180693</v>
      </c>
      <c r="M6206" s="7">
        <v>134564310</v>
      </c>
      <c r="N6206" s="7">
        <v>19363084</v>
      </c>
      <c r="O6206" s="20" t="str">
        <f t="shared" si="195"/>
        <v/>
      </c>
    </row>
    <row r="6207" spans="1:15">
      <c r="A6207" s="20" t="str">
        <f t="shared" si="196"/>
        <v>Frjálsi lífeyrissjóðurinnDeild/leið I</v>
      </c>
      <c r="B6207" s="20" t="str">
        <f>_xlfn.IFNA(INDEX(Listi!$AI:$AI,MATCH(C6207,Listi!$AJ:$AJ,0)),INDEX(Listi!T:T,MATCH(C6207,Listi!U:U,0)))</f>
        <v xml:space="preserve">Frjálsi </v>
      </c>
      <c r="C6207" t="s">
        <v>222</v>
      </c>
      <c r="D6207" t="s">
        <v>223</v>
      </c>
      <c r="E6207" t="s">
        <v>276</v>
      </c>
      <c r="F6207" t="s">
        <v>82</v>
      </c>
      <c r="G6207" s="8" t="s">
        <v>416</v>
      </c>
      <c r="H6207" t="s">
        <v>83</v>
      </c>
      <c r="K6207" s="20">
        <v>0.5</v>
      </c>
      <c r="L6207" s="7">
        <v>199278730000</v>
      </c>
      <c r="M6207" s="7">
        <v>10813020000</v>
      </c>
      <c r="N6207" s="7">
        <v>2178012000</v>
      </c>
      <c r="O6207" s="20" t="str">
        <f t="shared" si="195"/>
        <v/>
      </c>
    </row>
    <row r="6208" spans="1:15">
      <c r="A6208" s="20" t="str">
        <f t="shared" si="196"/>
        <v>Frjálsi lífeyrissjóðurinnDeild/leið II</v>
      </c>
      <c r="B6208" s="20" t="str">
        <f>_xlfn.IFNA(INDEX(Listi!$AI:$AI,MATCH(C6208,Listi!$AJ:$AJ,0)),INDEX(Listi!T:T,MATCH(C6208,Listi!U:U,0)))</f>
        <v xml:space="preserve">Frjálsi </v>
      </c>
      <c r="C6208" t="s">
        <v>222</v>
      </c>
      <c r="D6208" t="s">
        <v>224</v>
      </c>
      <c r="E6208" t="s">
        <v>276</v>
      </c>
      <c r="F6208" t="s">
        <v>82</v>
      </c>
      <c r="G6208" s="8" t="s">
        <v>416</v>
      </c>
      <c r="H6208" t="s">
        <v>83</v>
      </c>
      <c r="K6208" s="20">
        <v>0</v>
      </c>
      <c r="L6208" s="7">
        <v>29681370000</v>
      </c>
      <c r="M6208" s="7">
        <v>1864883000</v>
      </c>
      <c r="N6208" s="7">
        <v>401735000</v>
      </c>
      <c r="O6208" s="20" t="str">
        <f t="shared" si="195"/>
        <v/>
      </c>
    </row>
    <row r="6209" spans="1:15">
      <c r="A6209" s="20" t="str">
        <f t="shared" si="196"/>
        <v>Frjálsi lífeyrissjóðurinnDeild/leið III</v>
      </c>
      <c r="B6209" s="20" t="str">
        <f>_xlfn.IFNA(INDEX(Listi!$AI:$AI,MATCH(C6209,Listi!$AJ:$AJ,0)),INDEX(Listi!T:T,MATCH(C6209,Listi!U:U,0)))</f>
        <v xml:space="preserve">Frjálsi </v>
      </c>
      <c r="C6209" t="s">
        <v>222</v>
      </c>
      <c r="D6209" t="s">
        <v>225</v>
      </c>
      <c r="E6209" t="s">
        <v>276</v>
      </c>
      <c r="F6209" t="s">
        <v>82</v>
      </c>
      <c r="G6209" s="8" t="s">
        <v>416</v>
      </c>
      <c r="H6209" t="s">
        <v>83</v>
      </c>
      <c r="K6209" s="20">
        <v>0.9</v>
      </c>
      <c r="L6209" s="7">
        <v>43554797000</v>
      </c>
      <c r="M6209" s="7">
        <v>2564479000</v>
      </c>
      <c r="N6209" s="7">
        <v>1456678000</v>
      </c>
      <c r="O6209" s="20" t="str">
        <f t="shared" si="195"/>
        <v/>
      </c>
    </row>
    <row r="6210" spans="1:15">
      <c r="A6210" s="20" t="str">
        <f t="shared" si="196"/>
        <v>Frjálsi lífeyrissjóðurinnFrjálsi Áhætta</v>
      </c>
      <c r="B6210" s="20" t="str">
        <f>_xlfn.IFNA(INDEX(Listi!$AI:$AI,MATCH(C6210,Listi!$AJ:$AJ,0)),INDEX(Listi!T:T,MATCH(C6210,Listi!U:U,0)))</f>
        <v xml:space="preserve">Frjálsi </v>
      </c>
      <c r="C6210" t="s">
        <v>222</v>
      </c>
      <c r="D6210" t="s">
        <v>226</v>
      </c>
      <c r="E6210" t="s">
        <v>276</v>
      </c>
      <c r="F6210" t="s">
        <v>82</v>
      </c>
      <c r="G6210" s="8" t="s">
        <v>416</v>
      </c>
      <c r="H6210" t="s">
        <v>83</v>
      </c>
      <c r="K6210" s="189">
        <v>7.5</v>
      </c>
      <c r="L6210" s="7">
        <v>2707615000</v>
      </c>
      <c r="M6210" s="7">
        <v>335331000</v>
      </c>
      <c r="N6210" s="7">
        <v>1872000</v>
      </c>
      <c r="O6210" s="20" t="str">
        <f t="shared" ref="O6210:O6273" si="197">IFERROR(VLOOKUP(F6210,EhLykill,3,FALSE),"")</f>
        <v/>
      </c>
    </row>
    <row r="6211" spans="1:15">
      <c r="A6211" s="20" t="str">
        <f t="shared" si="196"/>
        <v>Frjálsi lífeyrissjóðurinnSameiginleg deild</v>
      </c>
      <c r="B6211" s="20" t="str">
        <f>_xlfn.IFNA(INDEX(Listi!$AI:$AI,MATCH(C6211,Listi!$AJ:$AJ,0)),INDEX(Listi!T:T,MATCH(C6211,Listi!U:U,0)))</f>
        <v xml:space="preserve">Frjálsi </v>
      </c>
      <c r="C6211" t="s">
        <v>222</v>
      </c>
      <c r="D6211" t="s">
        <v>311</v>
      </c>
      <c r="E6211" t="s">
        <v>276</v>
      </c>
      <c r="F6211" t="s">
        <v>82</v>
      </c>
      <c r="G6211" s="8" t="s">
        <v>416</v>
      </c>
      <c r="H6211" t="s">
        <v>83</v>
      </c>
      <c r="K6211" s="20">
        <v>0</v>
      </c>
      <c r="L6211" s="7">
        <v>0</v>
      </c>
      <c r="M6211" s="7">
        <v>0</v>
      </c>
      <c r="N6211" s="7">
        <v>0</v>
      </c>
      <c r="O6211" s="20" t="str">
        <f t="shared" si="197"/>
        <v/>
      </c>
    </row>
    <row r="6212" spans="1:15">
      <c r="A6212" s="20" t="str">
        <f t="shared" si="196"/>
        <v>Frjálsi lífeyrissjóðurinnSamtryggingardeild</v>
      </c>
      <c r="B6212" s="20" t="str">
        <f>_xlfn.IFNA(INDEX(Listi!$AI:$AI,MATCH(C6212,Listi!$AJ:$AJ,0)),INDEX(Listi!T:T,MATCH(C6212,Listi!U:U,0)))</f>
        <v xml:space="preserve">Frjálsi </v>
      </c>
      <c r="C6212" t="s">
        <v>222</v>
      </c>
      <c r="D6212" t="s">
        <v>205</v>
      </c>
      <c r="E6212" t="s">
        <v>275</v>
      </c>
      <c r="F6212" t="s">
        <v>82</v>
      </c>
      <c r="G6212" s="8" t="s">
        <v>416</v>
      </c>
      <c r="H6212" t="s">
        <v>83</v>
      </c>
      <c r="K6212" s="20">
        <v>47.5</v>
      </c>
      <c r="L6212" s="7">
        <v>127148465000</v>
      </c>
      <c r="M6212" s="7">
        <v>7524433000</v>
      </c>
      <c r="N6212" s="7">
        <v>1254273000</v>
      </c>
      <c r="O6212" s="20" t="str">
        <f t="shared" si="197"/>
        <v/>
      </c>
    </row>
    <row r="6213" spans="1:15">
      <c r="A6213" s="20" t="str">
        <f t="shared" si="196"/>
        <v>Gildi - lífeyrissjóðurFramtíðarsýn 1</v>
      </c>
      <c r="B6213" s="20" t="str">
        <f>_xlfn.IFNA(INDEX(Listi!$AI:$AI,MATCH(C6213,Listi!$AJ:$AJ,0)),INDEX(Listi!T:T,MATCH(C6213,Listi!U:U,0)))</f>
        <v xml:space="preserve">Gildi  </v>
      </c>
      <c r="C6213" t="s">
        <v>227</v>
      </c>
      <c r="D6213" t="s">
        <v>373</v>
      </c>
      <c r="E6213" t="s">
        <v>276</v>
      </c>
      <c r="F6213" t="s">
        <v>82</v>
      </c>
      <c r="G6213" s="8" t="s">
        <v>416</v>
      </c>
      <c r="H6213" t="s">
        <v>83</v>
      </c>
      <c r="K6213" s="189">
        <v>6.6</v>
      </c>
      <c r="L6213" s="7">
        <v>3223959491</v>
      </c>
      <c r="M6213" s="7">
        <v>185065371</v>
      </c>
      <c r="N6213" s="7">
        <v>99697779</v>
      </c>
      <c r="O6213" s="20" t="str">
        <f t="shared" si="197"/>
        <v/>
      </c>
    </row>
    <row r="6214" spans="1:15">
      <c r="A6214" s="20" t="str">
        <f t="shared" si="196"/>
        <v>Gildi - lífeyrissjóðurFramtíðarsýn 2</v>
      </c>
      <c r="B6214" s="20" t="str">
        <f>_xlfn.IFNA(INDEX(Listi!$AI:$AI,MATCH(C6214,Listi!$AJ:$AJ,0)),INDEX(Listi!T:T,MATCH(C6214,Listi!U:U,0)))</f>
        <v xml:space="preserve">Gildi  </v>
      </c>
      <c r="C6214" t="s">
        <v>227</v>
      </c>
      <c r="D6214" t="s">
        <v>374</v>
      </c>
      <c r="E6214" t="s">
        <v>276</v>
      </c>
      <c r="F6214" t="s">
        <v>82</v>
      </c>
      <c r="G6214" s="8" t="s">
        <v>416</v>
      </c>
      <c r="H6214" t="s">
        <v>83</v>
      </c>
      <c r="K6214" s="20">
        <v>0.7</v>
      </c>
      <c r="L6214" s="7">
        <v>3172355810</v>
      </c>
      <c r="M6214" s="7">
        <v>227598529</v>
      </c>
      <c r="N6214" s="7">
        <v>70042741</v>
      </c>
      <c r="O6214" s="20" t="str">
        <f t="shared" si="197"/>
        <v/>
      </c>
    </row>
    <row r="6215" spans="1:15">
      <c r="A6215" s="20" t="str">
        <f t="shared" si="196"/>
        <v>Gildi - lífeyrissjóðurFramtíðarsýn 3</v>
      </c>
      <c r="B6215" s="20" t="str">
        <f>_xlfn.IFNA(INDEX(Listi!$AI:$AI,MATCH(C6215,Listi!$AJ:$AJ,0)),INDEX(Listi!T:T,MATCH(C6215,Listi!U:U,0)))</f>
        <v xml:space="preserve">Gildi  </v>
      </c>
      <c r="C6215" t="s">
        <v>227</v>
      </c>
      <c r="D6215" t="s">
        <v>380</v>
      </c>
      <c r="E6215" t="s">
        <v>276</v>
      </c>
      <c r="F6215" t="s">
        <v>82</v>
      </c>
      <c r="G6215" s="8" t="s">
        <v>416</v>
      </c>
      <c r="H6215" t="s">
        <v>83</v>
      </c>
      <c r="K6215" s="20">
        <v>0.3</v>
      </c>
      <c r="L6215" s="7">
        <v>1220667693</v>
      </c>
      <c r="M6215" s="7">
        <v>206427664</v>
      </c>
      <c r="N6215" s="7">
        <v>61376636</v>
      </c>
      <c r="O6215" s="20" t="str">
        <f t="shared" si="197"/>
        <v/>
      </c>
    </row>
    <row r="6216" spans="1:15">
      <c r="A6216" s="20" t="str">
        <f t="shared" si="196"/>
        <v>Gildi - lífeyrissjóðurSamtryggingardeild</v>
      </c>
      <c r="B6216" s="20" t="str">
        <f>_xlfn.IFNA(INDEX(Listi!$AI:$AI,MATCH(C6216,Listi!$AJ:$AJ,0)),INDEX(Listi!T:T,MATCH(C6216,Listi!U:U,0)))</f>
        <v xml:space="preserve">Gildi  </v>
      </c>
      <c r="C6216" t="s">
        <v>227</v>
      </c>
      <c r="D6216" t="s">
        <v>205</v>
      </c>
      <c r="E6216" t="s">
        <v>275</v>
      </c>
      <c r="F6216" t="s">
        <v>82</v>
      </c>
      <c r="G6216" s="8" t="s">
        <v>416</v>
      </c>
      <c r="H6216" t="s">
        <v>83</v>
      </c>
      <c r="K6216" s="20">
        <v>30</v>
      </c>
      <c r="L6216" s="7">
        <v>908474103084</v>
      </c>
      <c r="M6216" s="7">
        <v>33404441428</v>
      </c>
      <c r="N6216" s="7">
        <v>20772915594</v>
      </c>
      <c r="O6216" s="20" t="str">
        <f t="shared" si="197"/>
        <v/>
      </c>
    </row>
    <row r="6217" spans="1:15">
      <c r="A6217" s="20" t="str">
        <f t="shared" si="196"/>
        <v>Íslenski lífeyrissjóðurinnLíf 1</v>
      </c>
      <c r="B6217" s="20" t="str">
        <f>_xlfn.IFNA(INDEX(Listi!$AI:$AI,MATCH(C6217,Listi!$AJ:$AJ,0)),INDEX(Listi!T:T,MATCH(C6217,Listi!U:U,0)))</f>
        <v xml:space="preserve">Íslenski  </v>
      </c>
      <c r="C6217" t="s">
        <v>238</v>
      </c>
      <c r="D6217" t="s">
        <v>239</v>
      </c>
      <c r="E6217" t="s">
        <v>276</v>
      </c>
      <c r="F6217" t="s">
        <v>82</v>
      </c>
      <c r="G6217" s="8" t="s">
        <v>416</v>
      </c>
      <c r="H6217" t="s">
        <v>83</v>
      </c>
      <c r="K6217" s="20">
        <v>0.22</v>
      </c>
      <c r="L6217" s="7">
        <v>34645188332</v>
      </c>
      <c r="M6217" s="7">
        <v>5859453012</v>
      </c>
      <c r="N6217" s="7">
        <v>977930648</v>
      </c>
      <c r="O6217" s="20" t="str">
        <f t="shared" si="197"/>
        <v/>
      </c>
    </row>
    <row r="6218" spans="1:15">
      <c r="A6218" s="20" t="str">
        <f t="shared" si="196"/>
        <v>Íslenski lífeyrissjóðurinnLíf 2</v>
      </c>
      <c r="B6218" s="20" t="str">
        <f>_xlfn.IFNA(INDEX(Listi!$AI:$AI,MATCH(C6218,Listi!$AJ:$AJ,0)),INDEX(Listi!T:T,MATCH(C6218,Listi!U:U,0)))</f>
        <v xml:space="preserve">Íslenski  </v>
      </c>
      <c r="C6218" t="s">
        <v>238</v>
      </c>
      <c r="D6218" t="s">
        <v>240</v>
      </c>
      <c r="E6218" t="s">
        <v>276</v>
      </c>
      <c r="F6218" t="s">
        <v>82</v>
      </c>
      <c r="G6218" s="8" t="s">
        <v>416</v>
      </c>
      <c r="H6218" t="s">
        <v>83</v>
      </c>
      <c r="K6218" s="20">
        <v>0.66</v>
      </c>
      <c r="L6218" s="7">
        <v>31029129445</v>
      </c>
      <c r="M6218" s="7">
        <v>2139527304</v>
      </c>
      <c r="N6218" s="7">
        <v>531278955</v>
      </c>
      <c r="O6218" s="20" t="str">
        <f t="shared" si="197"/>
        <v/>
      </c>
    </row>
    <row r="6219" spans="1:15">
      <c r="A6219" s="20" t="str">
        <f t="shared" si="196"/>
        <v>Íslenski lífeyrissjóðurinnLíf 3</v>
      </c>
      <c r="B6219" s="20" t="str">
        <f>_xlfn.IFNA(INDEX(Listi!$AI:$AI,MATCH(C6219,Listi!$AJ:$AJ,0)),INDEX(Listi!T:T,MATCH(C6219,Listi!U:U,0)))</f>
        <v xml:space="preserve">Íslenski  </v>
      </c>
      <c r="C6219" t="s">
        <v>238</v>
      </c>
      <c r="D6219" t="s">
        <v>241</v>
      </c>
      <c r="E6219" t="s">
        <v>276</v>
      </c>
      <c r="F6219" t="s">
        <v>82</v>
      </c>
      <c r="G6219" s="8" t="s">
        <v>416</v>
      </c>
      <c r="H6219" t="s">
        <v>83</v>
      </c>
      <c r="K6219" s="189">
        <v>1.0900000000000001</v>
      </c>
      <c r="L6219" s="7">
        <v>26552298455</v>
      </c>
      <c r="M6219" s="7">
        <v>1349981892</v>
      </c>
      <c r="N6219" s="7">
        <v>474868471</v>
      </c>
      <c r="O6219" s="20" t="str">
        <f t="shared" si="197"/>
        <v/>
      </c>
    </row>
    <row r="6220" spans="1:15">
      <c r="A6220" s="20" t="str">
        <f t="shared" si="196"/>
        <v>Íslenski lífeyrissjóðurinnLíf 4</v>
      </c>
      <c r="B6220" s="20" t="str">
        <f>_xlfn.IFNA(INDEX(Listi!$AI:$AI,MATCH(C6220,Listi!$AJ:$AJ,0)),INDEX(Listi!T:T,MATCH(C6220,Listi!U:U,0)))</f>
        <v xml:space="preserve">Íslenski  </v>
      </c>
      <c r="C6220" t="s">
        <v>238</v>
      </c>
      <c r="D6220" t="s">
        <v>242</v>
      </c>
      <c r="E6220" t="s">
        <v>276</v>
      </c>
      <c r="F6220" t="s">
        <v>82</v>
      </c>
      <c r="G6220" s="8" t="s">
        <v>416</v>
      </c>
      <c r="H6220" t="s">
        <v>83</v>
      </c>
      <c r="K6220" s="20">
        <v>0.01</v>
      </c>
      <c r="L6220" s="7">
        <v>15323468197</v>
      </c>
      <c r="M6220" s="7">
        <v>592019313</v>
      </c>
      <c r="N6220" s="7">
        <v>649721424</v>
      </c>
      <c r="O6220" s="20" t="str">
        <f t="shared" si="197"/>
        <v/>
      </c>
    </row>
    <row r="6221" spans="1:15">
      <c r="A6221" s="20" t="str">
        <f t="shared" si="196"/>
        <v>Íslenski lífeyrissjóðurinnSamtryggingardeild</v>
      </c>
      <c r="B6221" s="20" t="str">
        <f>_xlfn.IFNA(INDEX(Listi!$AI:$AI,MATCH(C6221,Listi!$AJ:$AJ,0)),INDEX(Listi!T:T,MATCH(C6221,Listi!U:U,0)))</f>
        <v xml:space="preserve">Íslenski  </v>
      </c>
      <c r="C6221" t="s">
        <v>238</v>
      </c>
      <c r="D6221" t="s">
        <v>205</v>
      </c>
      <c r="E6221" t="s">
        <v>275</v>
      </c>
      <c r="F6221" t="s">
        <v>82</v>
      </c>
      <c r="G6221" s="8" t="s">
        <v>416</v>
      </c>
      <c r="H6221" t="s">
        <v>83</v>
      </c>
      <c r="K6221" s="20">
        <v>59.55</v>
      </c>
      <c r="L6221" s="7">
        <v>32369481106</v>
      </c>
      <c r="M6221" s="7">
        <v>2513450236</v>
      </c>
      <c r="N6221" s="7">
        <v>182749847</v>
      </c>
      <c r="O6221" s="20" t="str">
        <f t="shared" si="197"/>
        <v/>
      </c>
    </row>
    <row r="6222" spans="1:15">
      <c r="A6222" s="20" t="str">
        <f t="shared" si="196"/>
        <v>Lífeyrissjóður bændaSamtryggingardeild</v>
      </c>
      <c r="B6222" s="20" t="str">
        <f>_xlfn.IFNA(INDEX(Listi!$AI:$AI,MATCH(C6222,Listi!$AJ:$AJ,0)),INDEX(Listi!T:T,MATCH(C6222,Listi!U:U,0)))</f>
        <v>Lífeyrissjóður bænda</v>
      </c>
      <c r="C6222" t="s">
        <v>252</v>
      </c>
      <c r="D6222" t="s">
        <v>205</v>
      </c>
      <c r="E6222" t="s">
        <v>275</v>
      </c>
      <c r="F6222" t="s">
        <v>82</v>
      </c>
      <c r="G6222" s="8" t="s">
        <v>416</v>
      </c>
      <c r="H6222" t="s">
        <v>83</v>
      </c>
      <c r="K6222" s="190">
        <v>7.32</v>
      </c>
      <c r="L6222" s="7">
        <v>45108278171</v>
      </c>
      <c r="M6222" s="7">
        <v>776003397</v>
      </c>
      <c r="N6222" s="7">
        <v>1921473168</v>
      </c>
      <c r="O6222" s="20" t="str">
        <f t="shared" si="197"/>
        <v/>
      </c>
    </row>
    <row r="6223" spans="1:15">
      <c r="A6223" s="20" t="str">
        <f t="shared" si="196"/>
        <v>Lífeyrissjóður bankamannaAldursdeild</v>
      </c>
      <c r="B6223" s="20" t="str">
        <f>_xlfn.IFNA(INDEX(Listi!$AI:$AI,MATCH(C6223,Listi!$AJ:$AJ,0)),INDEX(Listi!T:T,MATCH(C6223,Listi!U:U,0)))</f>
        <v>Lífeyrissjóður bankam.</v>
      </c>
      <c r="C6223" t="s">
        <v>250</v>
      </c>
      <c r="D6223" t="s">
        <v>251</v>
      </c>
      <c r="E6223" t="s">
        <v>275</v>
      </c>
      <c r="F6223" t="s">
        <v>82</v>
      </c>
      <c r="G6223" s="8" t="s">
        <v>416</v>
      </c>
      <c r="H6223" t="s">
        <v>83</v>
      </c>
      <c r="K6223" s="189">
        <v>28.4</v>
      </c>
      <c r="L6223" s="7">
        <v>61369964000</v>
      </c>
      <c r="M6223" s="7">
        <v>1996063000</v>
      </c>
      <c r="N6223" s="7">
        <v>753444000</v>
      </c>
      <c r="O6223" s="20" t="str">
        <f t="shared" si="197"/>
        <v/>
      </c>
    </row>
    <row r="6224" spans="1:15">
      <c r="A6224" s="20" t="str">
        <f t="shared" si="196"/>
        <v>Lífeyrissjóður bankamannaHlutfallsdeild</v>
      </c>
      <c r="B6224" s="20" t="str">
        <f>_xlfn.IFNA(INDEX(Listi!$AI:$AI,MATCH(C6224,Listi!$AJ:$AJ,0)),INDEX(Listi!T:T,MATCH(C6224,Listi!U:U,0)))</f>
        <v>Lífeyrissjóður bankam.</v>
      </c>
      <c r="C6224" t="s">
        <v>250</v>
      </c>
      <c r="D6224" t="s">
        <v>467</v>
      </c>
      <c r="E6224" t="s">
        <v>275</v>
      </c>
      <c r="F6224" t="s">
        <v>82</v>
      </c>
      <c r="G6224" s="8" t="s">
        <v>416</v>
      </c>
      <c r="H6224" t="s">
        <v>83</v>
      </c>
      <c r="K6224" s="189">
        <v>4.5</v>
      </c>
      <c r="L6224" s="7">
        <v>40286427000</v>
      </c>
      <c r="M6224" s="7">
        <v>125147000</v>
      </c>
      <c r="N6224" s="7">
        <v>2741197000</v>
      </c>
      <c r="O6224" s="20" t="str">
        <f t="shared" si="197"/>
        <v/>
      </c>
    </row>
    <row r="6225" spans="1:15">
      <c r="A6225" s="20" t="str">
        <f t="shared" si="196"/>
        <v>Lífeyrissjóður RangæingaSamtryggingardeild</v>
      </c>
      <c r="B6225" s="20" t="str">
        <f>_xlfn.IFNA(INDEX(Listi!$AI:$AI,MATCH(C6225,Listi!$AJ:$AJ,0)),INDEX(Listi!T:T,MATCH(C6225,Listi!U:U,0)))</f>
        <v>Lífeyrissjóður Rang.</v>
      </c>
      <c r="C6225" t="s">
        <v>253</v>
      </c>
      <c r="D6225" t="s">
        <v>205</v>
      </c>
      <c r="E6225" t="s">
        <v>275</v>
      </c>
      <c r="F6225" t="s">
        <v>82</v>
      </c>
      <c r="G6225" s="8" t="s">
        <v>416</v>
      </c>
      <c r="H6225" t="s">
        <v>83</v>
      </c>
      <c r="K6225" s="189">
        <v>20.05</v>
      </c>
      <c r="L6225" s="7">
        <v>18949790000</v>
      </c>
      <c r="M6225" s="7">
        <v>835894000</v>
      </c>
      <c r="N6225" s="7">
        <v>386250000</v>
      </c>
      <c r="O6225" s="20" t="str">
        <f t="shared" si="197"/>
        <v/>
      </c>
    </row>
    <row r="6226" spans="1:15">
      <c r="A6226" s="20" t="str">
        <f t="shared" si="196"/>
        <v>Lífeyrissjóður starfsmanna AkureyrarbæjarSamtryggingardeild</v>
      </c>
      <c r="B6226" s="20" t="str">
        <f>_xlfn.IFNA(INDEX(Listi!$AI:$AI,MATCH(C6226,Listi!$AJ:$AJ,0)),INDEX(Listi!T:T,MATCH(C6226,Listi!U:U,0)))</f>
        <v>Lífeyrissj. starfsm. Akureyrarb.</v>
      </c>
      <c r="C6226" t="s">
        <v>274</v>
      </c>
      <c r="D6226" t="s">
        <v>205</v>
      </c>
      <c r="E6226" t="s">
        <v>275</v>
      </c>
      <c r="F6226" t="s">
        <v>82</v>
      </c>
      <c r="G6226" s="8" t="s">
        <v>416</v>
      </c>
      <c r="H6226" t="s">
        <v>83</v>
      </c>
      <c r="K6226" s="190">
        <v>2.4500000000000002</v>
      </c>
      <c r="L6226" s="7">
        <v>14569496826</v>
      </c>
      <c r="M6226" s="7">
        <v>46271787</v>
      </c>
      <c r="N6226" s="7">
        <v>1160288032</v>
      </c>
      <c r="O6226" s="20" t="str">
        <f t="shared" si="197"/>
        <v/>
      </c>
    </row>
    <row r="6227" spans="1:15">
      <c r="A6227" s="20" t="str">
        <f t="shared" si="196"/>
        <v>Lífeyrissjóður starfsmanna Búnaðarbanka ÍslandsSamtryggingardeild</v>
      </c>
      <c r="B6227" s="20" t="str">
        <f>_xlfn.IFNA(INDEX(Listi!$AI:$AI,MATCH(C6227,Listi!$AJ:$AJ,0)),INDEX(Listi!T:T,MATCH(C6227,Listi!U:U,0)))</f>
        <v>Lífeyrissj. starfsm. Búnaðarb.Ísl.</v>
      </c>
      <c r="C6227" t="s">
        <v>254</v>
      </c>
      <c r="D6227" t="s">
        <v>205</v>
      </c>
      <c r="E6227" t="s">
        <v>275</v>
      </c>
      <c r="F6227" t="s">
        <v>82</v>
      </c>
      <c r="G6227" s="8" t="s">
        <v>416</v>
      </c>
      <c r="H6227" t="s">
        <v>83</v>
      </c>
      <c r="K6227" s="190">
        <v>3.13</v>
      </c>
      <c r="L6227" s="7">
        <v>27921283000</v>
      </c>
      <c r="M6227" s="7">
        <v>7378000</v>
      </c>
      <c r="N6227" s="7">
        <v>1535577000</v>
      </c>
      <c r="O6227" s="20" t="str">
        <f t="shared" si="197"/>
        <v/>
      </c>
    </row>
    <row r="6228" spans="1:15">
      <c r="A6228" s="20" t="str">
        <f t="shared" si="196"/>
        <v>Lífeyrissjóður starfsmanna ReykjavíkurborgarSamtryggingardeild</v>
      </c>
      <c r="B6228" s="20" t="str">
        <f>_xlfn.IFNA(INDEX(Listi!$AI:$AI,MATCH(C6228,Listi!$AJ:$AJ,0)),INDEX(Listi!T:T,MATCH(C6228,Listi!U:U,0)))</f>
        <v>Lífeyrissj. starfsm. Reykjav.</v>
      </c>
      <c r="C6228" t="s">
        <v>255</v>
      </c>
      <c r="D6228" t="s">
        <v>205</v>
      </c>
      <c r="E6228" t="s">
        <v>275</v>
      </c>
      <c r="F6228" t="s">
        <v>82</v>
      </c>
      <c r="G6228" s="8" t="s">
        <v>416</v>
      </c>
      <c r="H6228" t="s">
        <v>83</v>
      </c>
      <c r="K6228" s="189">
        <v>3.5</v>
      </c>
      <c r="L6228" s="7">
        <v>92450251598</v>
      </c>
      <c r="M6228" s="7">
        <v>217604296</v>
      </c>
      <c r="N6228" s="7">
        <v>6195210428</v>
      </c>
      <c r="O6228" s="20" t="str">
        <f t="shared" si="197"/>
        <v/>
      </c>
    </row>
    <row r="6229" spans="1:15">
      <c r="A6229" s="20" t="str">
        <f t="shared" si="196"/>
        <v>Lífeyrissjóður starfsmanna ríkisinsA-deild</v>
      </c>
      <c r="B6229" s="20" t="str">
        <f>_xlfn.IFNA(INDEX(Listi!$AI:$AI,MATCH(C6229,Listi!$AJ:$AJ,0)),INDEX(Listi!T:T,MATCH(C6229,Listi!U:U,0)))</f>
        <v>LSR</v>
      </c>
      <c r="C6229" t="s">
        <v>256</v>
      </c>
      <c r="D6229" t="s">
        <v>257</v>
      </c>
      <c r="E6229" t="s">
        <v>275</v>
      </c>
      <c r="F6229" t="s">
        <v>82</v>
      </c>
      <c r="G6229" s="8" t="s">
        <v>416</v>
      </c>
      <c r="H6229" t="s">
        <v>83</v>
      </c>
      <c r="K6229" s="189">
        <v>24.6</v>
      </c>
      <c r="L6229" s="7">
        <v>1024402726080</v>
      </c>
      <c r="M6229" s="7">
        <v>38030413328</v>
      </c>
      <c r="N6229" s="7">
        <v>13011563069</v>
      </c>
      <c r="O6229" s="20" t="str">
        <f t="shared" si="197"/>
        <v/>
      </c>
    </row>
    <row r="6230" spans="1:15">
      <c r="A6230" s="20" t="str">
        <f t="shared" si="196"/>
        <v>Lífeyrissjóður starfsmanna ríkisinsB-deild</v>
      </c>
      <c r="B6230" s="20" t="str">
        <f>_xlfn.IFNA(INDEX(Listi!$AI:$AI,MATCH(C6230,Listi!$AJ:$AJ,0)),INDEX(Listi!T:T,MATCH(C6230,Listi!U:U,0)))</f>
        <v>LSR</v>
      </c>
      <c r="C6230" t="s">
        <v>256</v>
      </c>
      <c r="D6230" t="s">
        <v>218</v>
      </c>
      <c r="E6230" t="s">
        <v>275</v>
      </c>
      <c r="F6230" t="s">
        <v>82</v>
      </c>
      <c r="G6230" s="8" t="s">
        <v>416</v>
      </c>
      <c r="H6230" t="s">
        <v>83</v>
      </c>
      <c r="K6230" s="189">
        <v>1.9</v>
      </c>
      <c r="L6230" s="7">
        <v>297381500048</v>
      </c>
      <c r="M6230" s="7">
        <v>1364474032</v>
      </c>
      <c r="N6230" s="7">
        <v>62409553231</v>
      </c>
      <c r="O6230" s="20" t="str">
        <f t="shared" si="197"/>
        <v/>
      </c>
    </row>
    <row r="6231" spans="1:15">
      <c r="A6231" s="20" t="str">
        <f t="shared" si="196"/>
        <v>Lífeyrissjóður starfsmanna ríkisinsLeið I</v>
      </c>
      <c r="B6231" s="20" t="str">
        <f>_xlfn.IFNA(INDEX(Listi!$AI:$AI,MATCH(C6231,Listi!$AJ:$AJ,0)),INDEX(Listi!T:T,MATCH(C6231,Listi!U:U,0)))</f>
        <v>LSR</v>
      </c>
      <c r="C6231" t="s">
        <v>256</v>
      </c>
      <c r="D6231" t="s">
        <v>258</v>
      </c>
      <c r="E6231" t="s">
        <v>276</v>
      </c>
      <c r="F6231" t="s">
        <v>82</v>
      </c>
      <c r="G6231" s="8" t="s">
        <v>416</v>
      </c>
      <c r="H6231" t="s">
        <v>83</v>
      </c>
      <c r="K6231" s="20">
        <v>0</v>
      </c>
      <c r="L6231" s="7">
        <v>11704214939</v>
      </c>
      <c r="M6231" s="7">
        <v>547428342</v>
      </c>
      <c r="N6231" s="7">
        <v>195323403</v>
      </c>
      <c r="O6231" s="20" t="str">
        <f t="shared" si="197"/>
        <v/>
      </c>
    </row>
    <row r="6232" spans="1:15">
      <c r="A6232" s="20" t="str">
        <f t="shared" si="196"/>
        <v>Lífeyrissjóður starfsmanna ríkisinsLeið II</v>
      </c>
      <c r="B6232" s="20" t="str">
        <f>_xlfn.IFNA(INDEX(Listi!$AI:$AI,MATCH(C6232,Listi!$AJ:$AJ,0)),INDEX(Listi!T:T,MATCH(C6232,Listi!U:U,0)))</f>
        <v>LSR</v>
      </c>
      <c r="C6232" t="s">
        <v>256</v>
      </c>
      <c r="D6232" t="s">
        <v>259</v>
      </c>
      <c r="E6232" t="s">
        <v>276</v>
      </c>
      <c r="F6232" t="s">
        <v>82</v>
      </c>
      <c r="G6232" s="8" t="s">
        <v>416</v>
      </c>
      <c r="H6232" t="s">
        <v>83</v>
      </c>
      <c r="K6232" s="20">
        <v>0.9</v>
      </c>
      <c r="L6232" s="7">
        <v>3365164594</v>
      </c>
      <c r="M6232" s="7">
        <v>379849453</v>
      </c>
      <c r="N6232" s="7">
        <v>93142056</v>
      </c>
      <c r="O6232" s="20" t="str">
        <f t="shared" si="197"/>
        <v/>
      </c>
    </row>
    <row r="6233" spans="1:15">
      <c r="A6233" s="20" t="str">
        <f t="shared" si="196"/>
        <v>Lífeyrissjóður starfsmanna ríkisinsLeið III</v>
      </c>
      <c r="B6233" s="20" t="str">
        <f>_xlfn.IFNA(INDEX(Listi!$AI:$AI,MATCH(C6233,Listi!$AJ:$AJ,0)),INDEX(Listi!T:T,MATCH(C6233,Listi!U:U,0)))</f>
        <v>LSR</v>
      </c>
      <c r="C6233" t="s">
        <v>256</v>
      </c>
      <c r="D6233" t="s">
        <v>260</v>
      </c>
      <c r="E6233" t="s">
        <v>276</v>
      </c>
      <c r="F6233" t="s">
        <v>82</v>
      </c>
      <c r="G6233" s="8" t="s">
        <v>416</v>
      </c>
      <c r="H6233" t="s">
        <v>83</v>
      </c>
      <c r="K6233" s="20">
        <v>0.1</v>
      </c>
      <c r="L6233" s="7">
        <v>9959294621</v>
      </c>
      <c r="M6233" s="7">
        <v>743287481</v>
      </c>
      <c r="N6233" s="7">
        <v>349903833</v>
      </c>
      <c r="O6233" s="20" t="str">
        <f t="shared" si="197"/>
        <v/>
      </c>
    </row>
    <row r="6234" spans="1:15">
      <c r="A6234" s="20" t="str">
        <f t="shared" si="196"/>
        <v>Lífeyrissjóður Tannlæknafél ÍslDeild I/Séreign</v>
      </c>
      <c r="B6234" s="20" t="str">
        <f>_xlfn.IFNA(INDEX(Listi!$AI:$AI,MATCH(C6234,Listi!$AJ:$AJ,0)),INDEX(Listi!T:T,MATCH(C6234,Listi!U:U,0)))</f>
        <v>Lífeyrissj. Tannlækna</v>
      </c>
      <c r="C6234" t="s">
        <v>261</v>
      </c>
      <c r="D6234" t="s">
        <v>207</v>
      </c>
      <c r="E6234" t="s">
        <v>276</v>
      </c>
      <c r="F6234" t="s">
        <v>82</v>
      </c>
      <c r="G6234" s="8" t="s">
        <v>416</v>
      </c>
      <c r="H6234" t="s">
        <v>83</v>
      </c>
      <c r="K6234" s="20">
        <v>0</v>
      </c>
      <c r="L6234" s="7">
        <v>6768408488</v>
      </c>
      <c r="M6234" s="7">
        <v>272759192</v>
      </c>
      <c r="N6234" s="7">
        <v>153838058</v>
      </c>
      <c r="O6234" s="20" t="str">
        <f t="shared" si="197"/>
        <v/>
      </c>
    </row>
    <row r="6235" spans="1:15">
      <c r="A6235" s="20" t="str">
        <f t="shared" si="196"/>
        <v>Lífeyrissjóður Tannlæknafél ÍslSamtryggingardeild</v>
      </c>
      <c r="B6235" s="20" t="str">
        <f>_xlfn.IFNA(INDEX(Listi!$AI:$AI,MATCH(C6235,Listi!$AJ:$AJ,0)),INDEX(Listi!T:T,MATCH(C6235,Listi!U:U,0)))</f>
        <v>Lífeyrissj. Tannlækna</v>
      </c>
      <c r="C6235" t="s">
        <v>261</v>
      </c>
      <c r="D6235" t="s">
        <v>205</v>
      </c>
      <c r="E6235" t="s">
        <v>275</v>
      </c>
      <c r="F6235" t="s">
        <v>82</v>
      </c>
      <c r="G6235" s="8" t="s">
        <v>416</v>
      </c>
      <c r="H6235" t="s">
        <v>83</v>
      </c>
      <c r="K6235" s="20">
        <v>15.96</v>
      </c>
      <c r="L6235" s="7">
        <v>2241251214</v>
      </c>
      <c r="M6235" s="7">
        <v>112827287</v>
      </c>
      <c r="N6235" s="7">
        <v>17930159</v>
      </c>
      <c r="O6235" s="20" t="str">
        <f t="shared" si="197"/>
        <v/>
      </c>
    </row>
    <row r="6236" spans="1:15">
      <c r="A6236" s="20" t="str">
        <f t="shared" si="196"/>
        <v>Lífeyrissjóður verslunarmannaÆvileið 1</v>
      </c>
      <c r="B6236" s="20" t="str">
        <f>_xlfn.IFNA(INDEX(Listi!$AI:$AI,MATCH(C6236,Listi!$AJ:$AJ,0)),INDEX(Listi!T:T,MATCH(C6236,Listi!U:U,0)))</f>
        <v>Lífeyrissj. Verslunarm.</v>
      </c>
      <c r="C6236" t="s">
        <v>206</v>
      </c>
      <c r="D6236" t="s">
        <v>310</v>
      </c>
      <c r="E6236" t="s">
        <v>276</v>
      </c>
      <c r="F6236" t="s">
        <v>82</v>
      </c>
      <c r="G6236" s="8" t="s">
        <v>416</v>
      </c>
      <c r="H6236" t="s">
        <v>83</v>
      </c>
      <c r="K6236" s="20">
        <v>0</v>
      </c>
      <c r="L6236" s="7">
        <v>2860479562</v>
      </c>
      <c r="M6236" s="7">
        <v>819651283</v>
      </c>
      <c r="N6236" s="7">
        <v>12562366</v>
      </c>
      <c r="O6236" s="20" t="str">
        <f t="shared" si="197"/>
        <v/>
      </c>
    </row>
    <row r="6237" spans="1:15">
      <c r="A6237" s="20" t="str">
        <f t="shared" si="196"/>
        <v>Lífeyrissjóður verslunarmannaÆvileið 2</v>
      </c>
      <c r="B6237" s="20" t="str">
        <f>_xlfn.IFNA(INDEX(Listi!$AI:$AI,MATCH(C6237,Listi!$AJ:$AJ,0)),INDEX(Listi!T:T,MATCH(C6237,Listi!U:U,0)))</f>
        <v>Lífeyrissj. Verslunarm.</v>
      </c>
      <c r="C6237" t="s">
        <v>206</v>
      </c>
      <c r="D6237" t="s">
        <v>309</v>
      </c>
      <c r="E6237" t="s">
        <v>276</v>
      </c>
      <c r="F6237" t="s">
        <v>82</v>
      </c>
      <c r="G6237" s="8" t="s">
        <v>416</v>
      </c>
      <c r="H6237" t="s">
        <v>83</v>
      </c>
      <c r="K6237" s="20">
        <v>0</v>
      </c>
      <c r="L6237" s="7">
        <v>2325064159</v>
      </c>
      <c r="M6237" s="7">
        <v>465663194</v>
      </c>
      <c r="N6237" s="7">
        <v>32037995</v>
      </c>
      <c r="O6237" s="20" t="str">
        <f t="shared" si="197"/>
        <v/>
      </c>
    </row>
    <row r="6238" spans="1:15">
      <c r="A6238" s="20" t="str">
        <f t="shared" si="196"/>
        <v>Lífeyrissjóður verslunarmannaÆvileið 3</v>
      </c>
      <c r="B6238" s="20" t="str">
        <f>_xlfn.IFNA(INDEX(Listi!$AI:$AI,MATCH(C6238,Listi!$AJ:$AJ,0)),INDEX(Listi!T:T,MATCH(C6238,Listi!U:U,0)))</f>
        <v>Lífeyrissj. Verslunarm.</v>
      </c>
      <c r="C6238" t="s">
        <v>206</v>
      </c>
      <c r="D6238" t="s">
        <v>308</v>
      </c>
      <c r="E6238" t="s">
        <v>276</v>
      </c>
      <c r="F6238" t="s">
        <v>82</v>
      </c>
      <c r="G6238" s="8" t="s">
        <v>416</v>
      </c>
      <c r="H6238" t="s">
        <v>83</v>
      </c>
      <c r="K6238" s="20">
        <v>0</v>
      </c>
      <c r="L6238" s="7">
        <v>1567402319</v>
      </c>
      <c r="M6238" s="7">
        <v>325961302</v>
      </c>
      <c r="N6238" s="7">
        <v>60283998</v>
      </c>
      <c r="O6238" s="20" t="str">
        <f t="shared" si="197"/>
        <v/>
      </c>
    </row>
    <row r="6239" spans="1:15">
      <c r="A6239" s="20" t="str">
        <f t="shared" si="196"/>
        <v>Lífeyrissjóður verslunarmannaDeild I/Séreign</v>
      </c>
      <c r="B6239" s="20" t="str">
        <f>_xlfn.IFNA(INDEX(Listi!$AI:$AI,MATCH(C6239,Listi!$AJ:$AJ,0)),INDEX(Listi!T:T,MATCH(C6239,Listi!U:U,0)))</f>
        <v>Lífeyrissj. Verslunarm.</v>
      </c>
      <c r="C6239" t="s">
        <v>206</v>
      </c>
      <c r="D6239" t="s">
        <v>207</v>
      </c>
      <c r="E6239" t="s">
        <v>276</v>
      </c>
      <c r="F6239" t="s">
        <v>82</v>
      </c>
      <c r="G6239" s="8" t="s">
        <v>416</v>
      </c>
      <c r="H6239" t="s">
        <v>83</v>
      </c>
      <c r="K6239" s="20">
        <v>0</v>
      </c>
      <c r="L6239" s="7">
        <v>19785724399</v>
      </c>
      <c r="M6239" s="7">
        <v>729937912</v>
      </c>
      <c r="N6239" s="7">
        <v>458382791</v>
      </c>
      <c r="O6239" s="20" t="str">
        <f t="shared" si="197"/>
        <v/>
      </c>
    </row>
    <row r="6240" spans="1:15">
      <c r="A6240" s="20" t="str">
        <f t="shared" si="196"/>
        <v>Lífeyrissjóður verslunarmannaSamtryggingardeild</v>
      </c>
      <c r="B6240" s="20" t="str">
        <f>_xlfn.IFNA(INDEX(Listi!$AI:$AI,MATCH(C6240,Listi!$AJ:$AJ,0)),INDEX(Listi!T:T,MATCH(C6240,Listi!U:U,0)))</f>
        <v>Lífeyrissj. Verslunarm.</v>
      </c>
      <c r="C6240" t="s">
        <v>206</v>
      </c>
      <c r="D6240" t="s">
        <v>205</v>
      </c>
      <c r="E6240" t="s">
        <v>275</v>
      </c>
      <c r="F6240" t="s">
        <v>82</v>
      </c>
      <c r="G6240" s="8" t="s">
        <v>416</v>
      </c>
      <c r="H6240" t="s">
        <v>83</v>
      </c>
      <c r="K6240" s="189">
        <v>17.899999999999999</v>
      </c>
      <c r="L6240" s="7">
        <v>1174592806906</v>
      </c>
      <c r="M6240" s="7">
        <v>35794261112</v>
      </c>
      <c r="N6240" s="7">
        <v>21965137185</v>
      </c>
      <c r="O6240" s="20" t="str">
        <f t="shared" si="197"/>
        <v/>
      </c>
    </row>
    <row r="6241" spans="1:15">
      <c r="A6241" s="20" t="str">
        <f t="shared" si="196"/>
        <v>Lífeyrissjóður VestmannaeyjaSafn I</v>
      </c>
      <c r="B6241" s="20" t="str">
        <f>_xlfn.IFNA(INDEX(Listi!$AI:$AI,MATCH(C6241,Listi!$AJ:$AJ,0)),INDEX(Listi!T:T,MATCH(C6241,Listi!U:U,0)))</f>
        <v>Lífeyrissj. Vestm.</v>
      </c>
      <c r="C6241" t="s">
        <v>262</v>
      </c>
      <c r="D6241" t="s">
        <v>210</v>
      </c>
      <c r="E6241" t="s">
        <v>276</v>
      </c>
      <c r="F6241" t="s">
        <v>82</v>
      </c>
      <c r="G6241" s="8" t="s">
        <v>416</v>
      </c>
      <c r="H6241" t="s">
        <v>83</v>
      </c>
      <c r="K6241" s="20">
        <v>0</v>
      </c>
      <c r="L6241" s="7">
        <v>381311221</v>
      </c>
      <c r="M6241" s="7">
        <v>44104006</v>
      </c>
      <c r="N6241" s="7">
        <v>13592960</v>
      </c>
      <c r="O6241" s="20" t="str">
        <f t="shared" si="197"/>
        <v/>
      </c>
    </row>
    <row r="6242" spans="1:15">
      <c r="A6242" s="20" t="str">
        <f t="shared" si="196"/>
        <v>Lífeyrissjóður VestmannaeyjaSafn II</v>
      </c>
      <c r="B6242" s="20" t="str">
        <f>_xlfn.IFNA(INDEX(Listi!$AI:$AI,MATCH(C6242,Listi!$AJ:$AJ,0)),INDEX(Listi!T:T,MATCH(C6242,Listi!U:U,0)))</f>
        <v>Lífeyrissj. Vestm.</v>
      </c>
      <c r="C6242" t="s">
        <v>262</v>
      </c>
      <c r="D6242" t="s">
        <v>211</v>
      </c>
      <c r="E6242" t="s">
        <v>276</v>
      </c>
      <c r="F6242" t="s">
        <v>82</v>
      </c>
      <c r="G6242" s="8" t="s">
        <v>416</v>
      </c>
      <c r="H6242" t="s">
        <v>83</v>
      </c>
      <c r="K6242" s="20">
        <v>0</v>
      </c>
      <c r="L6242" s="7">
        <v>571440191</v>
      </c>
      <c r="M6242" s="7">
        <v>40240404</v>
      </c>
      <c r="N6242" s="7">
        <v>18659289</v>
      </c>
      <c r="O6242" s="20" t="str">
        <f t="shared" si="197"/>
        <v/>
      </c>
    </row>
    <row r="6243" spans="1:15">
      <c r="A6243" s="20" t="str">
        <f t="shared" si="196"/>
        <v>Lífeyrissjóður VestmannaeyjaSamtryggingardeild</v>
      </c>
      <c r="B6243" s="20" t="str">
        <f>_xlfn.IFNA(INDEX(Listi!$AI:$AI,MATCH(C6243,Listi!$AJ:$AJ,0)),INDEX(Listi!T:T,MATCH(C6243,Listi!U:U,0)))</f>
        <v>Lífeyrissj. Vestm.</v>
      </c>
      <c r="C6243" t="s">
        <v>262</v>
      </c>
      <c r="D6243" t="s">
        <v>205</v>
      </c>
      <c r="E6243" t="s">
        <v>275</v>
      </c>
      <c r="F6243" t="s">
        <v>82</v>
      </c>
      <c r="G6243" s="8" t="s">
        <v>416</v>
      </c>
      <c r="H6243" t="s">
        <v>83</v>
      </c>
      <c r="K6243" s="189">
        <v>24.2</v>
      </c>
      <c r="L6243" s="7">
        <v>85198020532</v>
      </c>
      <c r="M6243" s="7">
        <v>1944643004</v>
      </c>
      <c r="N6243" s="7">
        <v>2198060399</v>
      </c>
      <c r="O6243" s="20" t="str">
        <f t="shared" si="197"/>
        <v/>
      </c>
    </row>
    <row r="6244" spans="1:15">
      <c r="A6244" s="20" t="str">
        <f t="shared" si="196"/>
        <v>Lífsverk lífeyrissjóðurLífsverk I/Séreign</v>
      </c>
      <c r="B6244" s="20" t="str">
        <f>_xlfn.IFNA(INDEX(Listi!$AI:$AI,MATCH(C6244,Listi!$AJ:$AJ,0)),INDEX(Listi!T:T,MATCH(C6244,Listi!U:U,0)))</f>
        <v xml:space="preserve">Lífsverk  </v>
      </c>
      <c r="C6244" t="s">
        <v>268</v>
      </c>
      <c r="D6244" t="s">
        <v>269</v>
      </c>
      <c r="E6244" t="s">
        <v>276</v>
      </c>
      <c r="F6244" t="s">
        <v>82</v>
      </c>
      <c r="G6244" s="8" t="s">
        <v>416</v>
      </c>
      <c r="H6244" t="s">
        <v>83</v>
      </c>
      <c r="K6244" s="20">
        <v>0</v>
      </c>
      <c r="L6244" s="7">
        <v>4582957000</v>
      </c>
      <c r="M6244" s="7">
        <v>635926000</v>
      </c>
      <c r="N6244" s="7">
        <v>22708000</v>
      </c>
      <c r="O6244" s="20" t="str">
        <f t="shared" si="197"/>
        <v/>
      </c>
    </row>
    <row r="6245" spans="1:15">
      <c r="A6245" s="20" t="str">
        <f t="shared" si="196"/>
        <v>Lífsverk lífeyrissjóðurLífsverk II/Séreign</v>
      </c>
      <c r="B6245" s="20" t="str">
        <f>_xlfn.IFNA(INDEX(Listi!$AI:$AI,MATCH(C6245,Listi!$AJ:$AJ,0)),INDEX(Listi!T:T,MATCH(C6245,Listi!U:U,0)))</f>
        <v xml:space="preserve">Lífsverk  </v>
      </c>
      <c r="C6245" t="s">
        <v>268</v>
      </c>
      <c r="D6245" t="s">
        <v>270</v>
      </c>
      <c r="E6245" t="s">
        <v>276</v>
      </c>
      <c r="F6245" t="s">
        <v>82</v>
      </c>
      <c r="G6245" s="8" t="s">
        <v>416</v>
      </c>
      <c r="H6245" t="s">
        <v>83</v>
      </c>
      <c r="K6245" s="20">
        <v>0</v>
      </c>
      <c r="L6245" s="7">
        <v>23735073000</v>
      </c>
      <c r="M6245" s="7">
        <v>2073571000</v>
      </c>
      <c r="N6245" s="7">
        <v>249365000</v>
      </c>
      <c r="O6245" s="20" t="str">
        <f t="shared" si="197"/>
        <v/>
      </c>
    </row>
    <row r="6246" spans="1:15">
      <c r="A6246" s="20" t="str">
        <f t="shared" si="196"/>
        <v>Lífsverk lífeyrissjóðurLífsverk III/Séreign</v>
      </c>
      <c r="B6246" s="20" t="str">
        <f>_xlfn.IFNA(INDEX(Listi!$AI:$AI,MATCH(C6246,Listi!$AJ:$AJ,0)),INDEX(Listi!T:T,MATCH(C6246,Listi!U:U,0)))</f>
        <v xml:space="preserve">Lífsverk  </v>
      </c>
      <c r="C6246" t="s">
        <v>268</v>
      </c>
      <c r="D6246" t="s">
        <v>271</v>
      </c>
      <c r="E6246" t="s">
        <v>276</v>
      </c>
      <c r="F6246" t="s">
        <v>82</v>
      </c>
      <c r="G6246" s="8" t="s">
        <v>416</v>
      </c>
      <c r="H6246" t="s">
        <v>83</v>
      </c>
      <c r="K6246" s="20">
        <v>0</v>
      </c>
      <c r="L6246" s="7">
        <v>653814000</v>
      </c>
      <c r="M6246" s="7">
        <v>105107000</v>
      </c>
      <c r="N6246" s="7">
        <v>2613000</v>
      </c>
      <c r="O6246" s="20" t="str">
        <f t="shared" si="197"/>
        <v/>
      </c>
    </row>
    <row r="6247" spans="1:15">
      <c r="A6247" s="20" t="str">
        <f t="shared" si="196"/>
        <v>Lífsverk lífeyrissjóðurSamtryggingardeild</v>
      </c>
      <c r="B6247" s="20" t="str">
        <f>_xlfn.IFNA(INDEX(Listi!$AI:$AI,MATCH(C6247,Listi!$AJ:$AJ,0)),INDEX(Listi!T:T,MATCH(C6247,Listi!U:U,0)))</f>
        <v xml:space="preserve">Lífsverk  </v>
      </c>
      <c r="C6247" t="s">
        <v>268</v>
      </c>
      <c r="D6247" t="s">
        <v>205</v>
      </c>
      <c r="E6247" t="s">
        <v>275</v>
      </c>
      <c r="F6247" t="s">
        <v>82</v>
      </c>
      <c r="G6247" s="8" t="s">
        <v>416</v>
      </c>
      <c r="H6247" t="s">
        <v>83</v>
      </c>
      <c r="K6247" s="189">
        <v>7.9</v>
      </c>
      <c r="L6247" s="7">
        <v>120542527000</v>
      </c>
      <c r="M6247" s="7">
        <v>4397803000</v>
      </c>
      <c r="N6247" s="7">
        <v>1423151000</v>
      </c>
      <c r="O6247" s="20" t="str">
        <f t="shared" si="197"/>
        <v/>
      </c>
    </row>
    <row r="6248" spans="1:15">
      <c r="A6248" s="20" t="str">
        <f t="shared" si="196"/>
        <v>Söfnunarsjóður lífeyrisréttindaDeild I/Innlán</v>
      </c>
      <c r="B6248" s="20" t="str">
        <f>_xlfn.IFNA(INDEX(Listi!$AI:$AI,MATCH(C6248,Listi!$AJ:$AJ,0)),INDEX(Listi!T:T,MATCH(C6248,Listi!U:U,0)))</f>
        <v>Söfnunarsj.</v>
      </c>
      <c r="C6248" t="s">
        <v>272</v>
      </c>
      <c r="D6248" t="s">
        <v>273</v>
      </c>
      <c r="E6248" t="s">
        <v>276</v>
      </c>
      <c r="F6248" t="s">
        <v>82</v>
      </c>
      <c r="G6248" s="8" t="s">
        <v>416</v>
      </c>
      <c r="H6248" t="s">
        <v>83</v>
      </c>
      <c r="K6248" s="20">
        <v>0</v>
      </c>
      <c r="L6248" s="7">
        <v>2001731914</v>
      </c>
      <c r="M6248" s="7">
        <v>133561634</v>
      </c>
      <c r="N6248" s="7">
        <v>44803565</v>
      </c>
      <c r="O6248" s="20" t="str">
        <f t="shared" si="197"/>
        <v/>
      </c>
    </row>
    <row r="6249" spans="1:15">
      <c r="A6249" s="20" t="str">
        <f t="shared" si="196"/>
        <v>Söfnunarsjóður lífeyrisréttindaDeild III/Séreign</v>
      </c>
      <c r="B6249" s="20" t="str">
        <f>_xlfn.IFNA(INDEX(Listi!$AI:$AI,MATCH(C6249,Listi!$AJ:$AJ,0)),INDEX(Listi!T:T,MATCH(C6249,Listi!U:U,0)))</f>
        <v>Söfnunarsj.</v>
      </c>
      <c r="C6249" t="s">
        <v>272</v>
      </c>
      <c r="D6249" t="s">
        <v>599</v>
      </c>
      <c r="E6249" t="s">
        <v>276</v>
      </c>
      <c r="F6249" t="s">
        <v>82</v>
      </c>
      <c r="G6249" s="8" t="s">
        <v>416</v>
      </c>
      <c r="H6249" t="s">
        <v>83</v>
      </c>
      <c r="K6249" s="20">
        <v>0</v>
      </c>
      <c r="L6249" s="7">
        <v>24413085</v>
      </c>
      <c r="M6249" s="7">
        <v>24697577</v>
      </c>
      <c r="N6249" s="7">
        <v>900000</v>
      </c>
      <c r="O6249" s="20" t="str">
        <f t="shared" si="197"/>
        <v/>
      </c>
    </row>
    <row r="6250" spans="1:15">
      <c r="A6250" s="20" t="str">
        <f t="shared" si="196"/>
        <v>Söfnunarsjóður lífeyrisréttindaDeildII/Séreign</v>
      </c>
      <c r="B6250" s="20" t="str">
        <f>_xlfn.IFNA(INDEX(Listi!$AI:$AI,MATCH(C6250,Listi!$AJ:$AJ,0)),INDEX(Listi!T:T,MATCH(C6250,Listi!U:U,0)))</f>
        <v>Söfnunarsj.</v>
      </c>
      <c r="C6250" t="s">
        <v>272</v>
      </c>
      <c r="D6250" t="s">
        <v>586</v>
      </c>
      <c r="E6250" t="s">
        <v>276</v>
      </c>
      <c r="F6250" t="s">
        <v>82</v>
      </c>
      <c r="G6250" s="8" t="s">
        <v>416</v>
      </c>
      <c r="H6250" t="s">
        <v>83</v>
      </c>
      <c r="K6250" s="20">
        <v>0</v>
      </c>
      <c r="L6250" s="7">
        <v>1654616477</v>
      </c>
      <c r="M6250" s="7">
        <v>128539213</v>
      </c>
      <c r="N6250" s="7">
        <v>22846291</v>
      </c>
      <c r="O6250" s="20" t="str">
        <f t="shared" si="197"/>
        <v/>
      </c>
    </row>
    <row r="6251" spans="1:15">
      <c r="A6251" s="20" t="str">
        <f t="shared" si="196"/>
        <v>Söfnunarsjóður lífeyrisréttindaSamtryggingardeild</v>
      </c>
      <c r="B6251" s="20" t="str">
        <f>_xlfn.IFNA(INDEX(Listi!$AI:$AI,MATCH(C6251,Listi!$AJ:$AJ,0)),INDEX(Listi!T:T,MATCH(C6251,Listi!U:U,0)))</f>
        <v>Söfnunarsj.</v>
      </c>
      <c r="C6251" t="s">
        <v>272</v>
      </c>
      <c r="D6251" t="s">
        <v>205</v>
      </c>
      <c r="E6251" t="s">
        <v>275</v>
      </c>
      <c r="F6251" t="s">
        <v>82</v>
      </c>
      <c r="G6251" s="8" t="s">
        <v>416</v>
      </c>
      <c r="H6251" t="s">
        <v>83</v>
      </c>
      <c r="K6251" s="189">
        <v>12.3</v>
      </c>
      <c r="L6251" s="7">
        <v>238978847889</v>
      </c>
      <c r="M6251" s="7">
        <v>4967193409</v>
      </c>
      <c r="N6251" s="7">
        <v>6076487652</v>
      </c>
      <c r="O6251" s="20" t="str">
        <f t="shared" si="197"/>
        <v/>
      </c>
    </row>
    <row r="6252" spans="1:15">
      <c r="A6252" s="20" t="str">
        <f t="shared" si="196"/>
        <v>Stapi lífeyrissjóðurSafn I</v>
      </c>
      <c r="B6252" s="20" t="str">
        <f>_xlfn.IFNA(INDEX(Listi!$AI:$AI,MATCH(C6252,Listi!$AJ:$AJ,0)),INDEX(Listi!T:T,MATCH(C6252,Listi!U:U,0)))</f>
        <v xml:space="preserve">Stapi  </v>
      </c>
      <c r="C6252" t="s">
        <v>209</v>
      </c>
      <c r="D6252" t="s">
        <v>210</v>
      </c>
      <c r="E6252" t="s">
        <v>276</v>
      </c>
      <c r="F6252" t="s">
        <v>82</v>
      </c>
      <c r="G6252" s="8" t="s">
        <v>416</v>
      </c>
      <c r="H6252" t="s">
        <v>83</v>
      </c>
      <c r="K6252" s="20">
        <v>0.1</v>
      </c>
      <c r="L6252" s="7">
        <v>2440828925</v>
      </c>
      <c r="M6252" s="7">
        <v>91567233</v>
      </c>
      <c r="N6252" s="7">
        <v>110755602</v>
      </c>
      <c r="O6252" s="20" t="str">
        <f t="shared" si="197"/>
        <v/>
      </c>
    </row>
    <row r="6253" spans="1:15">
      <c r="A6253" s="20" t="str">
        <f t="shared" si="196"/>
        <v>Stapi lífeyrissjóðurSafn II</v>
      </c>
      <c r="B6253" s="20" t="str">
        <f>_xlfn.IFNA(INDEX(Listi!$AI:$AI,MATCH(C6253,Listi!$AJ:$AJ,0)),INDEX(Listi!T:T,MATCH(C6253,Listi!U:U,0)))</f>
        <v xml:space="preserve">Stapi  </v>
      </c>
      <c r="C6253" t="s">
        <v>209</v>
      </c>
      <c r="D6253" t="s">
        <v>211</v>
      </c>
      <c r="E6253" t="s">
        <v>276</v>
      </c>
      <c r="F6253" t="s">
        <v>82</v>
      </c>
      <c r="G6253" s="8" t="s">
        <v>416</v>
      </c>
      <c r="H6253" t="s">
        <v>83</v>
      </c>
      <c r="K6253" s="189">
        <v>1.2</v>
      </c>
      <c r="L6253" s="7">
        <v>5710890273</v>
      </c>
      <c r="M6253" s="7">
        <v>262001316</v>
      </c>
      <c r="N6253" s="7">
        <v>164209410</v>
      </c>
      <c r="O6253" s="20" t="str">
        <f t="shared" si="197"/>
        <v/>
      </c>
    </row>
    <row r="6254" spans="1:15">
      <c r="A6254" s="20" t="str">
        <f t="shared" si="196"/>
        <v>Stapi lífeyrissjóðurSafn III</v>
      </c>
      <c r="B6254" s="20" t="str">
        <f>_xlfn.IFNA(INDEX(Listi!$AI:$AI,MATCH(C6254,Listi!$AJ:$AJ,0)),INDEX(Listi!T:T,MATCH(C6254,Listi!U:U,0)))</f>
        <v xml:space="preserve">Stapi  </v>
      </c>
      <c r="C6254" t="s">
        <v>209</v>
      </c>
      <c r="D6254" t="s">
        <v>212</v>
      </c>
      <c r="E6254" t="s">
        <v>276</v>
      </c>
      <c r="F6254" t="s">
        <v>82</v>
      </c>
      <c r="G6254" s="8" t="s">
        <v>416</v>
      </c>
      <c r="H6254" t="s">
        <v>83</v>
      </c>
      <c r="K6254" s="20">
        <v>0</v>
      </c>
      <c r="L6254" s="7">
        <v>268100084</v>
      </c>
      <c r="M6254" s="7">
        <v>24388890</v>
      </c>
      <c r="N6254" s="7">
        <v>9886128</v>
      </c>
      <c r="O6254" s="20" t="str">
        <f t="shared" si="197"/>
        <v/>
      </c>
    </row>
    <row r="6255" spans="1:15">
      <c r="A6255" s="20" t="str">
        <f t="shared" si="196"/>
        <v>Stapi lífeyrissjóðurTryggingardeild</v>
      </c>
      <c r="B6255" s="20" t="str">
        <f>_xlfn.IFNA(INDEX(Listi!$AI:$AI,MATCH(C6255,Listi!$AJ:$AJ,0)),INDEX(Listi!T:T,MATCH(C6255,Listi!U:U,0)))</f>
        <v xml:space="preserve">Stapi  </v>
      </c>
      <c r="C6255" t="s">
        <v>209</v>
      </c>
      <c r="D6255" t="s">
        <v>213</v>
      </c>
      <c r="E6255" t="s">
        <v>275</v>
      </c>
      <c r="F6255" t="s">
        <v>82</v>
      </c>
      <c r="G6255" s="8" t="s">
        <v>416</v>
      </c>
      <c r="H6255" t="s">
        <v>83</v>
      </c>
      <c r="K6255" s="20">
        <v>23.76</v>
      </c>
      <c r="L6255" s="7">
        <v>348661724246</v>
      </c>
      <c r="M6255" s="7">
        <v>13807615154</v>
      </c>
      <c r="N6255" s="7">
        <v>7912918911</v>
      </c>
      <c r="O6255" s="20" t="str">
        <f t="shared" si="197"/>
        <v/>
      </c>
    </row>
    <row r="6256" spans="1:15">
      <c r="A6256" s="20" t="str">
        <f t="shared" si="196"/>
        <v>Stapi lífeyrissjóðurVarfærnasafnið</v>
      </c>
      <c r="B6256" s="20" t="str">
        <f>_xlfn.IFNA(INDEX(Listi!$AI:$AI,MATCH(C6256,Listi!$AJ:$AJ,0)),INDEX(Listi!T:T,MATCH(C6256,Listi!U:U,0)))</f>
        <v xml:space="preserve">Stapi  </v>
      </c>
      <c r="C6256" t="s">
        <v>209</v>
      </c>
      <c r="D6256" t="s">
        <v>392</v>
      </c>
      <c r="E6256" t="s">
        <v>276</v>
      </c>
      <c r="F6256" t="s">
        <v>82</v>
      </c>
      <c r="G6256" s="8" t="s">
        <v>416</v>
      </c>
      <c r="H6256" t="s">
        <v>83</v>
      </c>
      <c r="K6256" s="20">
        <v>0</v>
      </c>
      <c r="L6256" s="7">
        <v>471986044</v>
      </c>
      <c r="M6256" s="7">
        <v>137399159</v>
      </c>
      <c r="N6256" s="7">
        <v>6994496</v>
      </c>
      <c r="O6256" s="20" t="str">
        <f t="shared" si="197"/>
        <v/>
      </c>
    </row>
    <row r="6257" spans="1:15">
      <c r="A6257" s="20" t="str">
        <f t="shared" si="196"/>
        <v>Almenni lífeyrissjóðurinnÆvisafn I</v>
      </c>
      <c r="B6257" s="20" t="str">
        <f>_xlfn.IFNA(INDEX(Listi!$AI:$AI,MATCH(C6257,Listi!$AJ:$AJ,0)),INDEX(Listi!T:T,MATCH(C6257,Listi!U:U,0)))</f>
        <v xml:space="preserve">Almenni </v>
      </c>
      <c r="C6257" t="s">
        <v>0</v>
      </c>
      <c r="D6257" t="s">
        <v>202</v>
      </c>
      <c r="E6257" t="s">
        <v>276</v>
      </c>
      <c r="F6257" t="s">
        <v>84</v>
      </c>
      <c r="G6257" s="8" t="s">
        <v>415</v>
      </c>
      <c r="H6257" t="s">
        <v>85</v>
      </c>
      <c r="K6257" s="20">
        <v>23</v>
      </c>
      <c r="L6257" s="7">
        <v>43068273823</v>
      </c>
      <c r="M6257" s="7">
        <v>4413720640</v>
      </c>
      <c r="N6257" s="7">
        <v>641257097</v>
      </c>
      <c r="O6257" s="20" t="str">
        <f t="shared" si="197"/>
        <v/>
      </c>
    </row>
    <row r="6258" spans="1:15">
      <c r="A6258" s="20" t="str">
        <f t="shared" si="196"/>
        <v>Almenni lífeyrissjóðurinnÆvisafn II</v>
      </c>
      <c r="B6258" s="20" t="str">
        <f>_xlfn.IFNA(INDEX(Listi!$AI:$AI,MATCH(C6258,Listi!$AJ:$AJ,0)),INDEX(Listi!T:T,MATCH(C6258,Listi!U:U,0)))</f>
        <v xml:space="preserve">Almenni </v>
      </c>
      <c r="C6258" t="s">
        <v>0</v>
      </c>
      <c r="D6258" t="s">
        <v>203</v>
      </c>
      <c r="E6258" t="s">
        <v>276</v>
      </c>
      <c r="F6258" s="8" t="s">
        <v>84</v>
      </c>
      <c r="G6258" s="8" t="s">
        <v>415</v>
      </c>
      <c r="H6258" t="s">
        <v>85</v>
      </c>
      <c r="K6258" s="189">
        <v>2.1</v>
      </c>
      <c r="L6258" s="7">
        <v>86460235807</v>
      </c>
      <c r="M6258" s="7">
        <v>3970537445</v>
      </c>
      <c r="N6258" s="7">
        <v>1539034493</v>
      </c>
      <c r="O6258" s="20" t="str">
        <f t="shared" si="197"/>
        <v/>
      </c>
    </row>
    <row r="6259" spans="1:15">
      <c r="A6259" s="20" t="str">
        <f t="shared" si="196"/>
        <v>Almenni lífeyrissjóðurinnÆvisafn III</v>
      </c>
      <c r="B6259" s="20" t="str">
        <f>_xlfn.IFNA(INDEX(Listi!$AI:$AI,MATCH(C6259,Listi!$AJ:$AJ,0)),INDEX(Listi!T:T,MATCH(C6259,Listi!U:U,0)))</f>
        <v xml:space="preserve">Almenni </v>
      </c>
      <c r="C6259" t="s">
        <v>0</v>
      </c>
      <c r="D6259" t="s">
        <v>204</v>
      </c>
      <c r="E6259" t="s">
        <v>276</v>
      </c>
      <c r="F6259" s="8" t="s">
        <v>84</v>
      </c>
      <c r="G6259" s="8" t="s">
        <v>415</v>
      </c>
      <c r="H6259" t="s">
        <v>85</v>
      </c>
      <c r="K6259" s="189">
        <v>5.0999999999999996</v>
      </c>
      <c r="L6259" s="7">
        <v>33890180699</v>
      </c>
      <c r="M6259" s="7">
        <v>1571509194</v>
      </c>
      <c r="N6259" s="7">
        <v>920421683</v>
      </c>
      <c r="O6259" s="20" t="str">
        <f t="shared" si="197"/>
        <v/>
      </c>
    </row>
    <row r="6260" spans="1:15">
      <c r="A6260" s="20" t="str">
        <f t="shared" si="196"/>
        <v>Almenni lífeyrissjóðurinnHúsnæðissafn</v>
      </c>
      <c r="B6260" s="20" t="str">
        <f>_xlfn.IFNA(INDEX(Listi!$AI:$AI,MATCH(C6260,Listi!$AJ:$AJ,0)),INDEX(Listi!T:T,MATCH(C6260,Listi!U:U,0)))</f>
        <v xml:space="preserve">Almenni </v>
      </c>
      <c r="C6260" t="s">
        <v>0</v>
      </c>
      <c r="D6260" t="s">
        <v>315</v>
      </c>
      <c r="E6260" t="s">
        <v>276</v>
      </c>
      <c r="F6260" s="8" t="s">
        <v>84</v>
      </c>
      <c r="G6260" s="8" t="s">
        <v>415</v>
      </c>
      <c r="H6260" t="s">
        <v>85</v>
      </c>
      <c r="K6260" s="20">
        <v>0</v>
      </c>
      <c r="L6260" s="7">
        <v>487895879</v>
      </c>
      <c r="M6260" s="7">
        <v>166428361</v>
      </c>
      <c r="N6260" s="7">
        <v>18080096</v>
      </c>
      <c r="O6260" s="20" t="str">
        <f t="shared" si="197"/>
        <v/>
      </c>
    </row>
    <row r="6261" spans="1:15">
      <c r="A6261" s="20" t="str">
        <f t="shared" si="196"/>
        <v>Almenni lífeyrissjóðurinnInnlánssafn</v>
      </c>
      <c r="B6261" s="20" t="str">
        <f>_xlfn.IFNA(INDEX(Listi!$AI:$AI,MATCH(C6261,Listi!$AJ:$AJ,0)),INDEX(Listi!T:T,MATCH(C6261,Listi!U:U,0)))</f>
        <v xml:space="preserve">Almenni </v>
      </c>
      <c r="C6261" t="s">
        <v>0</v>
      </c>
      <c r="D6261" t="s">
        <v>1</v>
      </c>
      <c r="E6261" t="s">
        <v>276</v>
      </c>
      <c r="F6261" s="8" t="s">
        <v>84</v>
      </c>
      <c r="G6261" s="8" t="s">
        <v>415</v>
      </c>
      <c r="H6261" t="s">
        <v>85</v>
      </c>
      <c r="K6261" s="189">
        <v>2.1</v>
      </c>
      <c r="L6261" s="7">
        <v>26587944379</v>
      </c>
      <c r="M6261" s="7">
        <v>1016779991</v>
      </c>
      <c r="N6261" s="7">
        <v>1031869724</v>
      </c>
      <c r="O6261" s="20" t="str">
        <f t="shared" si="197"/>
        <v/>
      </c>
    </row>
    <row r="6262" spans="1:15">
      <c r="A6262" s="20" t="str">
        <f t="shared" si="196"/>
        <v>Almenni lífeyrissjóðurinnRíkissafn langt</v>
      </c>
      <c r="B6262" s="20" t="str">
        <f>_xlfn.IFNA(INDEX(Listi!$AI:$AI,MATCH(C6262,Listi!$AJ:$AJ,0)),INDEX(Listi!T:T,MATCH(C6262,Listi!U:U,0)))</f>
        <v xml:space="preserve">Almenni </v>
      </c>
      <c r="C6262" t="s">
        <v>0</v>
      </c>
      <c r="D6262" t="s">
        <v>199</v>
      </c>
      <c r="E6262" t="s">
        <v>276</v>
      </c>
      <c r="F6262" s="8" t="s">
        <v>84</v>
      </c>
      <c r="G6262" s="8" t="s">
        <v>415</v>
      </c>
      <c r="H6262" t="s">
        <v>85</v>
      </c>
      <c r="K6262" s="20">
        <v>0</v>
      </c>
      <c r="L6262" s="7">
        <v>1193680171</v>
      </c>
      <c r="M6262" s="7">
        <v>61272573</v>
      </c>
      <c r="N6262" s="7">
        <v>40105929</v>
      </c>
      <c r="O6262" s="20" t="str">
        <f t="shared" si="197"/>
        <v/>
      </c>
    </row>
    <row r="6263" spans="1:15">
      <c r="A6263" s="20" t="str">
        <f t="shared" si="196"/>
        <v>Almenni lífeyrissjóðurinnRíkissafn stutt</v>
      </c>
      <c r="B6263" s="20" t="str">
        <f>_xlfn.IFNA(INDEX(Listi!$AI:$AI,MATCH(C6263,Listi!$AJ:$AJ,0)),INDEX(Listi!T:T,MATCH(C6263,Listi!U:U,0)))</f>
        <v xml:space="preserve">Almenni </v>
      </c>
      <c r="C6263" t="s">
        <v>0</v>
      </c>
      <c r="D6263" t="s">
        <v>200</v>
      </c>
      <c r="E6263" t="s">
        <v>276</v>
      </c>
      <c r="F6263" s="8" t="s">
        <v>84</v>
      </c>
      <c r="G6263" s="8" t="s">
        <v>415</v>
      </c>
      <c r="H6263" t="s">
        <v>85</v>
      </c>
      <c r="K6263" s="20">
        <v>0</v>
      </c>
      <c r="L6263" s="7">
        <v>541893627</v>
      </c>
      <c r="M6263" s="7">
        <v>20423158</v>
      </c>
      <c r="N6263" s="7">
        <v>14899899</v>
      </c>
      <c r="O6263" s="20" t="str">
        <f t="shared" si="197"/>
        <v/>
      </c>
    </row>
    <row r="6264" spans="1:15">
      <c r="A6264" s="20" t="str">
        <f t="shared" si="196"/>
        <v>Almenni lífeyrissjóðurinnTryggingadeild</v>
      </c>
      <c r="B6264" s="20" t="str">
        <f>_xlfn.IFNA(INDEX(Listi!$AI:$AI,MATCH(C6264,Listi!$AJ:$AJ,0)),INDEX(Listi!T:T,MATCH(C6264,Listi!U:U,0)))</f>
        <v xml:space="preserve">Almenni </v>
      </c>
      <c r="C6264" t="s">
        <v>0</v>
      </c>
      <c r="D6264" t="s">
        <v>201</v>
      </c>
      <c r="E6264" t="s">
        <v>275</v>
      </c>
      <c r="F6264" s="8" t="s">
        <v>84</v>
      </c>
      <c r="G6264" s="8" t="s">
        <v>415</v>
      </c>
      <c r="H6264" t="s">
        <v>85</v>
      </c>
      <c r="K6264" s="189">
        <v>8.5</v>
      </c>
      <c r="L6264" s="7">
        <v>174784296254</v>
      </c>
      <c r="M6264" s="7">
        <v>7497244534</v>
      </c>
      <c r="N6264" s="7">
        <v>3057046932</v>
      </c>
      <c r="O6264" s="20" t="str">
        <f t="shared" si="197"/>
        <v/>
      </c>
    </row>
    <row r="6265" spans="1:15">
      <c r="A6265" s="20" t="str">
        <f t="shared" si="196"/>
        <v>Birta lífeyrissjóðurBlönduð leið</v>
      </c>
      <c r="B6265" s="20" t="str">
        <f>_xlfn.IFNA(INDEX(Listi!$AI:$AI,MATCH(C6265,Listi!$AJ:$AJ,0)),INDEX(Listi!T:T,MATCH(C6265,Listi!U:U,0)))</f>
        <v xml:space="preserve">Birta  </v>
      </c>
      <c r="C6265" t="s">
        <v>298</v>
      </c>
      <c r="D6265" t="s">
        <v>314</v>
      </c>
      <c r="E6265" t="s">
        <v>276</v>
      </c>
      <c r="F6265" s="8" t="s">
        <v>84</v>
      </c>
      <c r="G6265" s="8" t="s">
        <v>415</v>
      </c>
      <c r="H6265" t="s">
        <v>85</v>
      </c>
      <c r="K6265" s="20">
        <v>0</v>
      </c>
      <c r="L6265" s="7">
        <v>6929716201</v>
      </c>
      <c r="M6265" s="7">
        <v>253995298</v>
      </c>
      <c r="N6265" s="7">
        <v>139753585</v>
      </c>
      <c r="O6265" s="20" t="str">
        <f t="shared" si="197"/>
        <v/>
      </c>
    </row>
    <row r="6266" spans="1:15">
      <c r="A6266" s="20" t="str">
        <f t="shared" si="196"/>
        <v>Birta lífeyrissjóðurInnlánsleið</v>
      </c>
      <c r="B6266" s="20" t="str">
        <f>_xlfn.IFNA(INDEX(Listi!$AI:$AI,MATCH(C6266,Listi!$AJ:$AJ,0)),INDEX(Listi!T:T,MATCH(C6266,Listi!U:U,0)))</f>
        <v xml:space="preserve">Birta  </v>
      </c>
      <c r="C6266" t="s">
        <v>298</v>
      </c>
      <c r="D6266" t="s">
        <v>208</v>
      </c>
      <c r="E6266" t="s">
        <v>276</v>
      </c>
      <c r="F6266" s="8" t="s">
        <v>84</v>
      </c>
      <c r="G6266" s="8" t="s">
        <v>415</v>
      </c>
      <c r="H6266" t="s">
        <v>85</v>
      </c>
      <c r="K6266" s="20">
        <v>0</v>
      </c>
      <c r="L6266" s="7">
        <v>4108971332</v>
      </c>
      <c r="M6266" s="7">
        <v>264842424</v>
      </c>
      <c r="N6266" s="7">
        <v>174324836</v>
      </c>
      <c r="O6266" s="20" t="str">
        <f t="shared" si="197"/>
        <v/>
      </c>
    </row>
    <row r="6267" spans="1:15">
      <c r="A6267" s="20" t="str">
        <f t="shared" si="196"/>
        <v>Birta lífeyrissjóðurSamtryggingardeild</v>
      </c>
      <c r="B6267" s="20" t="str">
        <f>_xlfn.IFNA(INDEX(Listi!$AI:$AI,MATCH(C6267,Listi!$AJ:$AJ,0)),INDEX(Listi!T:T,MATCH(C6267,Listi!U:U,0)))</f>
        <v xml:space="preserve">Birta  </v>
      </c>
      <c r="C6267" t="s">
        <v>298</v>
      </c>
      <c r="D6267" t="s">
        <v>205</v>
      </c>
      <c r="E6267" t="s">
        <v>275</v>
      </c>
      <c r="F6267" s="8" t="s">
        <v>84</v>
      </c>
      <c r="G6267" s="8" t="s">
        <v>415</v>
      </c>
      <c r="H6267" t="s">
        <v>85</v>
      </c>
      <c r="K6267" s="190">
        <v>6.33</v>
      </c>
      <c r="L6267" s="7">
        <v>549755105944</v>
      </c>
      <c r="M6267" s="7">
        <v>18480897961</v>
      </c>
      <c r="N6267" s="7">
        <v>14075814006</v>
      </c>
      <c r="O6267" s="20" t="str">
        <f t="shared" si="197"/>
        <v/>
      </c>
    </row>
    <row r="6268" spans="1:15">
      <c r="A6268" s="20" t="str">
        <f t="shared" ref="A6268:A6329" si="198">CONCATENATE(C6268,D6268)</f>
        <v>Birta lífeyrissjóðurSkuldabréfaleið</v>
      </c>
      <c r="B6268" s="20" t="str">
        <f>_xlfn.IFNA(INDEX(Listi!$AI:$AI,MATCH(C6268,Listi!$AJ:$AJ,0)),INDEX(Listi!T:T,MATCH(C6268,Listi!U:U,0)))</f>
        <v xml:space="preserve">Birta  </v>
      </c>
      <c r="C6268" t="s">
        <v>298</v>
      </c>
      <c r="D6268" t="s">
        <v>313</v>
      </c>
      <c r="E6268" t="s">
        <v>276</v>
      </c>
      <c r="F6268" s="8" t="s">
        <v>84</v>
      </c>
      <c r="G6268" s="8" t="s">
        <v>415</v>
      </c>
      <c r="H6268" t="s">
        <v>85</v>
      </c>
      <c r="K6268" s="20">
        <v>0</v>
      </c>
      <c r="L6268" s="7">
        <v>8522374478</v>
      </c>
      <c r="M6268" s="7">
        <v>391005163</v>
      </c>
      <c r="N6268" s="7">
        <v>218104877</v>
      </c>
      <c r="O6268" s="20" t="str">
        <f t="shared" si="197"/>
        <v/>
      </c>
    </row>
    <row r="6269" spans="1:15">
      <c r="A6269" s="20" t="str">
        <f t="shared" si="198"/>
        <v>Birta lífeyrissjóðurTilgreind séreign</v>
      </c>
      <c r="B6269" s="20" t="str">
        <f>_xlfn.IFNA(INDEX(Listi!$AI:$AI,MATCH(C6269,Listi!$AJ:$AJ,0)),INDEX(Listi!T:T,MATCH(C6269,Listi!U:U,0)))</f>
        <v xml:space="preserve">Birta  </v>
      </c>
      <c r="C6269" t="s">
        <v>298</v>
      </c>
      <c r="D6269" t="s">
        <v>312</v>
      </c>
      <c r="E6269" t="s">
        <v>276</v>
      </c>
      <c r="F6269" s="8" t="s">
        <v>84</v>
      </c>
      <c r="G6269" s="8" t="s">
        <v>415</v>
      </c>
      <c r="H6269" t="s">
        <v>85</v>
      </c>
      <c r="K6269" s="20">
        <v>0</v>
      </c>
      <c r="L6269" s="7">
        <v>2234420297</v>
      </c>
      <c r="M6269" s="7">
        <v>511871981</v>
      </c>
      <c r="N6269" s="7">
        <v>36000223</v>
      </c>
      <c r="O6269" s="20" t="str">
        <f t="shared" si="197"/>
        <v/>
      </c>
    </row>
    <row r="6270" spans="1:15">
      <c r="A6270" s="20" t="str">
        <f t="shared" si="198"/>
        <v>Brú Lífeyrissjóður starfsmanna sveitarfélagaA-deild</v>
      </c>
      <c r="B6270" s="20" t="str">
        <f>_xlfn.IFNA(INDEX(Listi!$AI:$AI,MATCH(C6270,Listi!$AJ:$AJ,0)),INDEX(Listi!T:T,MATCH(C6270,Listi!U:U,0)))</f>
        <v>Brú</v>
      </c>
      <c r="C6270" t="s">
        <v>217</v>
      </c>
      <c r="D6270" t="s">
        <v>257</v>
      </c>
      <c r="E6270" t="s">
        <v>275</v>
      </c>
      <c r="F6270" s="8" t="s">
        <v>84</v>
      </c>
      <c r="G6270" s="8" t="s">
        <v>415</v>
      </c>
      <c r="H6270" t="s">
        <v>85</v>
      </c>
      <c r="K6270" s="189">
        <v>2.2000000000000002</v>
      </c>
      <c r="L6270" s="7">
        <v>270469177889</v>
      </c>
      <c r="M6270" s="7">
        <v>13987858077</v>
      </c>
      <c r="N6270" s="7">
        <v>4793072329</v>
      </c>
      <c r="O6270" s="20" t="str">
        <f t="shared" si="197"/>
        <v/>
      </c>
    </row>
    <row r="6271" spans="1:15">
      <c r="A6271" s="20" t="str">
        <f t="shared" si="198"/>
        <v>Brú Lífeyrissjóður starfsmanna sveitarfélagaB-deild</v>
      </c>
      <c r="B6271" s="20" t="str">
        <f>_xlfn.IFNA(INDEX(Listi!$AI:$AI,MATCH(C6271,Listi!$AJ:$AJ,0)),INDEX(Listi!T:T,MATCH(C6271,Listi!U:U,0)))</f>
        <v>Brú</v>
      </c>
      <c r="C6271" t="s">
        <v>217</v>
      </c>
      <c r="D6271" t="s">
        <v>218</v>
      </c>
      <c r="E6271" t="s">
        <v>275</v>
      </c>
      <c r="F6271" t="s">
        <v>84</v>
      </c>
      <c r="G6271" s="8" t="s">
        <v>415</v>
      </c>
      <c r="H6271" t="s">
        <v>85</v>
      </c>
      <c r="K6271" s="189">
        <v>12.8</v>
      </c>
      <c r="L6271" s="7">
        <v>17004783831</v>
      </c>
      <c r="M6271" s="7">
        <v>119747694</v>
      </c>
      <c r="N6271" s="7">
        <v>3424817406</v>
      </c>
      <c r="O6271" s="20" t="str">
        <f t="shared" si="197"/>
        <v/>
      </c>
    </row>
    <row r="6272" spans="1:15">
      <c r="A6272" s="20" t="str">
        <f t="shared" si="198"/>
        <v>Brú Lífeyrissjóður starfsmanna sveitarfélagaV-deild</v>
      </c>
      <c r="B6272" s="20" t="str">
        <f>_xlfn.IFNA(INDEX(Listi!$AI:$AI,MATCH(C6272,Listi!$AJ:$AJ,0)),INDEX(Listi!T:T,MATCH(C6272,Listi!U:U,0)))</f>
        <v>Brú</v>
      </c>
      <c r="C6272" t="s">
        <v>217</v>
      </c>
      <c r="D6272" t="s">
        <v>219</v>
      </c>
      <c r="E6272" t="s">
        <v>275</v>
      </c>
      <c r="F6272" t="s">
        <v>84</v>
      </c>
      <c r="G6272" s="8" t="s">
        <v>415</v>
      </c>
      <c r="H6272" t="s">
        <v>85</v>
      </c>
      <c r="K6272" s="20">
        <v>0.8</v>
      </c>
      <c r="L6272" s="7">
        <v>54501394986</v>
      </c>
      <c r="M6272" s="7">
        <v>4188513374</v>
      </c>
      <c r="N6272" s="7">
        <v>455519059</v>
      </c>
      <c r="O6272" s="20" t="str">
        <f t="shared" si="197"/>
        <v/>
      </c>
    </row>
    <row r="6273" spans="1:15">
      <c r="A6273" s="20" t="str">
        <f t="shared" si="198"/>
        <v>Eftirlaunasj atvinnuflugmannaSamtryggingardeild</v>
      </c>
      <c r="B6273" s="20" t="str">
        <f>_xlfn.IFNA(INDEX(Listi!$AI:$AI,MATCH(C6273,Listi!$AJ:$AJ,0)),INDEX(Listi!T:T,MATCH(C6273,Listi!U:U,0)))</f>
        <v>EFÍA</v>
      </c>
      <c r="C6273" t="s">
        <v>220</v>
      </c>
      <c r="D6273" t="s">
        <v>205</v>
      </c>
      <c r="E6273" t="s">
        <v>275</v>
      </c>
      <c r="F6273" t="s">
        <v>84</v>
      </c>
      <c r="G6273" s="8" t="s">
        <v>415</v>
      </c>
      <c r="H6273" t="s">
        <v>85</v>
      </c>
      <c r="K6273" s="190">
        <v>12.98</v>
      </c>
      <c r="L6273" s="7">
        <v>58542663000</v>
      </c>
      <c r="M6273" s="7">
        <v>1477262000</v>
      </c>
      <c r="N6273" s="7">
        <v>1113313000</v>
      </c>
      <c r="O6273" s="20" t="str">
        <f t="shared" si="197"/>
        <v/>
      </c>
    </row>
    <row r="6274" spans="1:15">
      <c r="A6274" s="20" t="str">
        <f t="shared" si="198"/>
        <v>Festa - lífeyrissjóðurSamtryggingardeild</v>
      </c>
      <c r="B6274" s="20" t="str">
        <f>_xlfn.IFNA(INDEX(Listi!$AI:$AI,MATCH(C6274,Listi!$AJ:$AJ,0)),INDEX(Listi!T:T,MATCH(C6274,Listi!U:U,0)))</f>
        <v xml:space="preserve">Festa </v>
      </c>
      <c r="C6274" t="s">
        <v>221</v>
      </c>
      <c r="D6274" t="s">
        <v>205</v>
      </c>
      <c r="E6274" t="s">
        <v>275</v>
      </c>
      <c r="F6274" t="s">
        <v>84</v>
      </c>
      <c r="G6274" s="8" t="s">
        <v>415</v>
      </c>
      <c r="H6274" t="s">
        <v>85</v>
      </c>
      <c r="K6274" s="190">
        <v>3.38</v>
      </c>
      <c r="L6274" s="7">
        <v>246318113722</v>
      </c>
      <c r="M6274" s="7">
        <v>11138196907</v>
      </c>
      <c r="N6274" s="7">
        <v>5180938287</v>
      </c>
      <c r="O6274" s="20" t="str">
        <f t="shared" ref="O6274:O6337" si="199">IFERROR(VLOOKUP(F6274,EhLykill,3,FALSE),"")</f>
        <v/>
      </c>
    </row>
    <row r="6275" spans="1:15">
      <c r="A6275" s="20" t="str">
        <f t="shared" si="198"/>
        <v>Festa - lífeyrissjóðurSparnaðarleið I</v>
      </c>
      <c r="B6275" s="20" t="str">
        <f>_xlfn.IFNA(INDEX(Listi!$AI:$AI,MATCH(C6275,Listi!$AJ:$AJ,0)),INDEX(Listi!T:T,MATCH(C6275,Listi!U:U,0)))</f>
        <v xml:space="preserve">Festa </v>
      </c>
      <c r="C6275" t="s">
        <v>221</v>
      </c>
      <c r="D6275" t="s">
        <v>464</v>
      </c>
      <c r="E6275" t="s">
        <v>276</v>
      </c>
      <c r="F6275" t="s">
        <v>84</v>
      </c>
      <c r="G6275" s="8" t="s">
        <v>415</v>
      </c>
      <c r="H6275" t="s">
        <v>85</v>
      </c>
      <c r="K6275" s="20">
        <v>0</v>
      </c>
      <c r="L6275" s="7">
        <v>75585319</v>
      </c>
      <c r="M6275" s="7">
        <v>37671409</v>
      </c>
      <c r="N6275" s="7">
        <v>2063969</v>
      </c>
      <c r="O6275" s="20" t="str">
        <f t="shared" si="199"/>
        <v/>
      </c>
    </row>
    <row r="6276" spans="1:15">
      <c r="A6276" s="20" t="str">
        <f t="shared" si="198"/>
        <v>Festa - lífeyrissjóðurSparnaðarleið II</v>
      </c>
      <c r="B6276" s="20" t="str">
        <f>_xlfn.IFNA(INDEX(Listi!$AI:$AI,MATCH(C6276,Listi!$AJ:$AJ,0)),INDEX(Listi!T:T,MATCH(C6276,Listi!U:U,0)))</f>
        <v xml:space="preserve">Festa </v>
      </c>
      <c r="C6276" t="s">
        <v>221</v>
      </c>
      <c r="D6276" t="s">
        <v>388</v>
      </c>
      <c r="E6276" t="s">
        <v>276</v>
      </c>
      <c r="F6276" t="s">
        <v>84</v>
      </c>
      <c r="G6276" s="8" t="s">
        <v>415</v>
      </c>
      <c r="H6276" t="s">
        <v>85</v>
      </c>
      <c r="K6276" s="20">
        <v>0</v>
      </c>
      <c r="L6276" s="7">
        <v>1113180693</v>
      </c>
      <c r="M6276" s="7">
        <v>134564310</v>
      </c>
      <c r="N6276" s="7">
        <v>19363084</v>
      </c>
      <c r="O6276" s="20" t="str">
        <f t="shared" si="199"/>
        <v/>
      </c>
    </row>
    <row r="6277" spans="1:15">
      <c r="A6277" s="20" t="str">
        <f t="shared" si="198"/>
        <v>Frjálsi lífeyrissjóðurinnDeild/leið I</v>
      </c>
      <c r="B6277" s="20" t="str">
        <f>_xlfn.IFNA(INDEX(Listi!$AI:$AI,MATCH(C6277,Listi!$AJ:$AJ,0)),INDEX(Listi!T:T,MATCH(C6277,Listi!U:U,0)))</f>
        <v xml:space="preserve">Frjálsi </v>
      </c>
      <c r="C6277" t="s">
        <v>222</v>
      </c>
      <c r="D6277" t="s">
        <v>223</v>
      </c>
      <c r="E6277" t="s">
        <v>276</v>
      </c>
      <c r="F6277" t="s">
        <v>84</v>
      </c>
      <c r="G6277" s="8" t="s">
        <v>415</v>
      </c>
      <c r="H6277" t="s">
        <v>85</v>
      </c>
      <c r="K6277" s="20">
        <v>0</v>
      </c>
      <c r="L6277" s="7">
        <v>199278730000</v>
      </c>
      <c r="M6277" s="7">
        <v>10813020000</v>
      </c>
      <c r="N6277" s="7">
        <v>2178012000</v>
      </c>
      <c r="O6277" s="20" t="str">
        <f t="shared" si="199"/>
        <v/>
      </c>
    </row>
    <row r="6278" spans="1:15">
      <c r="A6278" s="20" t="str">
        <f t="shared" si="198"/>
        <v>Frjálsi lífeyrissjóðurinnDeild/leið II</v>
      </c>
      <c r="B6278" s="20" t="str">
        <f>_xlfn.IFNA(INDEX(Listi!$AI:$AI,MATCH(C6278,Listi!$AJ:$AJ,0)),INDEX(Listi!T:T,MATCH(C6278,Listi!U:U,0)))</f>
        <v xml:space="preserve">Frjálsi </v>
      </c>
      <c r="C6278" t="s">
        <v>222</v>
      </c>
      <c r="D6278" t="s">
        <v>224</v>
      </c>
      <c r="E6278" t="s">
        <v>276</v>
      </c>
      <c r="F6278" t="s">
        <v>84</v>
      </c>
      <c r="G6278" s="8" t="s">
        <v>415</v>
      </c>
      <c r="H6278" t="s">
        <v>85</v>
      </c>
      <c r="K6278" s="20">
        <v>0</v>
      </c>
      <c r="L6278" s="7">
        <v>29681370000</v>
      </c>
      <c r="M6278" s="7">
        <v>1864883000</v>
      </c>
      <c r="N6278" s="7">
        <v>401735000</v>
      </c>
      <c r="O6278" s="20" t="str">
        <f t="shared" si="199"/>
        <v/>
      </c>
    </row>
    <row r="6279" spans="1:15">
      <c r="A6279" s="20" t="str">
        <f t="shared" si="198"/>
        <v>Frjálsi lífeyrissjóðurinnDeild/leið III</v>
      </c>
      <c r="B6279" s="20" t="str">
        <f>_xlfn.IFNA(INDEX(Listi!$AI:$AI,MATCH(C6279,Listi!$AJ:$AJ,0)),INDEX(Listi!T:T,MATCH(C6279,Listi!U:U,0)))</f>
        <v xml:space="preserve">Frjálsi </v>
      </c>
      <c r="C6279" t="s">
        <v>222</v>
      </c>
      <c r="D6279" t="s">
        <v>225</v>
      </c>
      <c r="E6279" t="s">
        <v>276</v>
      </c>
      <c r="F6279" t="s">
        <v>84</v>
      </c>
      <c r="G6279" s="8" t="s">
        <v>415</v>
      </c>
      <c r="H6279" t="s">
        <v>85</v>
      </c>
      <c r="K6279" s="20">
        <v>0</v>
      </c>
      <c r="L6279" s="7">
        <v>43554797000</v>
      </c>
      <c r="M6279" s="7">
        <v>2564479000</v>
      </c>
      <c r="N6279" s="7">
        <v>1456678000</v>
      </c>
      <c r="O6279" s="20" t="str">
        <f t="shared" si="199"/>
        <v/>
      </c>
    </row>
    <row r="6280" spans="1:15">
      <c r="A6280" s="20" t="str">
        <f t="shared" si="198"/>
        <v>Frjálsi lífeyrissjóðurinnFrjálsi Áhætta</v>
      </c>
      <c r="B6280" s="20" t="str">
        <f>_xlfn.IFNA(INDEX(Listi!$AI:$AI,MATCH(C6280,Listi!$AJ:$AJ,0)),INDEX(Listi!T:T,MATCH(C6280,Listi!U:U,0)))</f>
        <v xml:space="preserve">Frjálsi </v>
      </c>
      <c r="C6280" t="s">
        <v>222</v>
      </c>
      <c r="D6280" t="s">
        <v>226</v>
      </c>
      <c r="E6280" t="s">
        <v>276</v>
      </c>
      <c r="F6280" t="s">
        <v>84</v>
      </c>
      <c r="G6280" s="8" t="s">
        <v>415</v>
      </c>
      <c r="H6280" t="s">
        <v>85</v>
      </c>
      <c r="K6280" s="20">
        <v>0</v>
      </c>
      <c r="L6280" s="7">
        <v>2707615000</v>
      </c>
      <c r="M6280" s="7">
        <v>335331000</v>
      </c>
      <c r="N6280" s="7">
        <v>1872000</v>
      </c>
      <c r="O6280" s="20" t="str">
        <f t="shared" si="199"/>
        <v/>
      </c>
    </row>
    <row r="6281" spans="1:15">
      <c r="A6281" s="20" t="str">
        <f t="shared" si="198"/>
        <v>Frjálsi lífeyrissjóðurinnSameiginleg deild</v>
      </c>
      <c r="B6281" s="20" t="str">
        <f>_xlfn.IFNA(INDEX(Listi!$AI:$AI,MATCH(C6281,Listi!$AJ:$AJ,0)),INDEX(Listi!T:T,MATCH(C6281,Listi!U:U,0)))</f>
        <v xml:space="preserve">Frjálsi </v>
      </c>
      <c r="C6281" t="s">
        <v>222</v>
      </c>
      <c r="D6281" t="s">
        <v>311</v>
      </c>
      <c r="E6281" t="s">
        <v>276</v>
      </c>
      <c r="F6281" t="s">
        <v>84</v>
      </c>
      <c r="G6281" s="8" t="s">
        <v>415</v>
      </c>
      <c r="H6281" t="s">
        <v>85</v>
      </c>
      <c r="K6281" s="20">
        <v>0</v>
      </c>
      <c r="L6281" s="7">
        <v>0</v>
      </c>
      <c r="M6281" s="7">
        <v>0</v>
      </c>
      <c r="N6281" s="7">
        <v>0</v>
      </c>
      <c r="O6281" s="20" t="str">
        <f t="shared" si="199"/>
        <v/>
      </c>
    </row>
    <row r="6282" spans="1:15">
      <c r="A6282" s="20" t="str">
        <f t="shared" si="198"/>
        <v>Frjálsi lífeyrissjóðurinnSamtryggingardeild</v>
      </c>
      <c r="B6282" s="20" t="str">
        <f>_xlfn.IFNA(INDEX(Listi!$AI:$AI,MATCH(C6282,Listi!$AJ:$AJ,0)),INDEX(Listi!T:T,MATCH(C6282,Listi!U:U,0)))</f>
        <v xml:space="preserve">Frjálsi </v>
      </c>
      <c r="C6282" t="s">
        <v>222</v>
      </c>
      <c r="D6282" t="s">
        <v>205</v>
      </c>
      <c r="E6282" t="s">
        <v>275</v>
      </c>
      <c r="F6282" t="s">
        <v>84</v>
      </c>
      <c r="G6282" s="8" t="s">
        <v>415</v>
      </c>
      <c r="H6282" t="s">
        <v>85</v>
      </c>
      <c r="K6282" s="189">
        <v>7.5</v>
      </c>
      <c r="L6282" s="7">
        <v>127148465000</v>
      </c>
      <c r="M6282" s="7">
        <v>7524433000</v>
      </c>
      <c r="N6282" s="7">
        <v>1254273000</v>
      </c>
      <c r="O6282" s="20" t="str">
        <f t="shared" si="199"/>
        <v/>
      </c>
    </row>
    <row r="6283" spans="1:15">
      <c r="A6283" s="20" t="str">
        <f t="shared" si="198"/>
        <v>Gildi - lífeyrissjóðurFramtíðarsýn 1</v>
      </c>
      <c r="B6283" s="20" t="str">
        <f>_xlfn.IFNA(INDEX(Listi!$AI:$AI,MATCH(C6283,Listi!$AJ:$AJ,0)),INDEX(Listi!T:T,MATCH(C6283,Listi!U:U,0)))</f>
        <v xml:space="preserve">Gildi  </v>
      </c>
      <c r="C6283" t="s">
        <v>227</v>
      </c>
      <c r="D6283" t="s">
        <v>373</v>
      </c>
      <c r="E6283" t="s">
        <v>276</v>
      </c>
      <c r="F6283" t="s">
        <v>84</v>
      </c>
      <c r="G6283" s="8" t="s">
        <v>415</v>
      </c>
      <c r="H6283" t="s">
        <v>85</v>
      </c>
      <c r="K6283" s="189">
        <v>1.6</v>
      </c>
      <c r="L6283" s="7">
        <v>3223959491</v>
      </c>
      <c r="M6283" s="7">
        <v>185065371</v>
      </c>
      <c r="N6283" s="7">
        <v>99697779</v>
      </c>
      <c r="O6283" s="20" t="str">
        <f t="shared" si="199"/>
        <v/>
      </c>
    </row>
    <row r="6284" spans="1:15">
      <c r="A6284" s="20" t="str">
        <f t="shared" si="198"/>
        <v>Gildi - lífeyrissjóðurFramtíðarsýn 2</v>
      </c>
      <c r="B6284" s="20" t="str">
        <f>_xlfn.IFNA(INDEX(Listi!$AI:$AI,MATCH(C6284,Listi!$AJ:$AJ,0)),INDEX(Listi!T:T,MATCH(C6284,Listi!U:U,0)))</f>
        <v xml:space="preserve">Gildi  </v>
      </c>
      <c r="C6284" t="s">
        <v>227</v>
      </c>
      <c r="D6284" t="s">
        <v>374</v>
      </c>
      <c r="E6284" t="s">
        <v>276</v>
      </c>
      <c r="F6284" t="s">
        <v>84</v>
      </c>
      <c r="G6284" s="8" t="s">
        <v>415</v>
      </c>
      <c r="H6284" t="s">
        <v>85</v>
      </c>
      <c r="K6284" s="189">
        <v>1.1000000000000001</v>
      </c>
      <c r="L6284" s="7">
        <v>3172355810</v>
      </c>
      <c r="M6284" s="7">
        <v>227598529</v>
      </c>
      <c r="N6284" s="7">
        <v>70042741</v>
      </c>
      <c r="O6284" s="20" t="str">
        <f t="shared" si="199"/>
        <v/>
      </c>
    </row>
    <row r="6285" spans="1:15">
      <c r="A6285" s="20" t="str">
        <f t="shared" si="198"/>
        <v>Gildi - lífeyrissjóðurFramtíðarsýn 3</v>
      </c>
      <c r="B6285" s="20" t="str">
        <f>_xlfn.IFNA(INDEX(Listi!$AI:$AI,MATCH(C6285,Listi!$AJ:$AJ,0)),INDEX(Listi!T:T,MATCH(C6285,Listi!U:U,0)))</f>
        <v xml:space="preserve">Gildi  </v>
      </c>
      <c r="C6285" t="s">
        <v>227</v>
      </c>
      <c r="D6285" t="s">
        <v>380</v>
      </c>
      <c r="E6285" t="s">
        <v>276</v>
      </c>
      <c r="F6285" t="s">
        <v>84</v>
      </c>
      <c r="G6285" s="8" t="s">
        <v>415</v>
      </c>
      <c r="H6285" t="s">
        <v>85</v>
      </c>
      <c r="K6285" s="20">
        <v>0</v>
      </c>
      <c r="L6285" s="7">
        <v>1220667693</v>
      </c>
      <c r="M6285" s="7">
        <v>206427664</v>
      </c>
      <c r="N6285" s="7">
        <v>61376636</v>
      </c>
      <c r="O6285" s="20" t="str">
        <f t="shared" si="199"/>
        <v/>
      </c>
    </row>
    <row r="6286" spans="1:15">
      <c r="A6286" s="20" t="str">
        <f t="shared" si="198"/>
        <v>Gildi - lífeyrissjóðurSamtryggingardeild</v>
      </c>
      <c r="B6286" s="20" t="str">
        <f>_xlfn.IFNA(INDEX(Listi!$AI:$AI,MATCH(C6286,Listi!$AJ:$AJ,0)),INDEX(Listi!T:T,MATCH(C6286,Listi!U:U,0)))</f>
        <v xml:space="preserve">Gildi  </v>
      </c>
      <c r="C6286" t="s">
        <v>227</v>
      </c>
      <c r="D6286" t="s">
        <v>205</v>
      </c>
      <c r="E6286" t="s">
        <v>275</v>
      </c>
      <c r="F6286" t="s">
        <v>84</v>
      </c>
      <c r="G6286" s="8" t="s">
        <v>415</v>
      </c>
      <c r="H6286" t="s">
        <v>85</v>
      </c>
      <c r="K6286" s="189">
        <v>5.3</v>
      </c>
      <c r="L6286" s="7">
        <v>908474103084</v>
      </c>
      <c r="M6286" s="7">
        <v>33404441428</v>
      </c>
      <c r="N6286" s="7">
        <v>20772915594</v>
      </c>
      <c r="O6286" s="20" t="str">
        <f t="shared" si="199"/>
        <v/>
      </c>
    </row>
    <row r="6287" spans="1:15">
      <c r="A6287" s="20" t="str">
        <f t="shared" si="198"/>
        <v>Íslenski lífeyrissjóðurinnLíf 1</v>
      </c>
      <c r="B6287" s="20" t="str">
        <f>_xlfn.IFNA(INDEX(Listi!$AI:$AI,MATCH(C6287,Listi!$AJ:$AJ,0)),INDEX(Listi!T:T,MATCH(C6287,Listi!U:U,0)))</f>
        <v xml:space="preserve">Íslenski  </v>
      </c>
      <c r="C6287" t="s">
        <v>238</v>
      </c>
      <c r="D6287" t="s">
        <v>239</v>
      </c>
      <c r="E6287" t="s">
        <v>276</v>
      </c>
      <c r="F6287" t="s">
        <v>84</v>
      </c>
      <c r="G6287" s="8" t="s">
        <v>415</v>
      </c>
      <c r="H6287" t="s">
        <v>85</v>
      </c>
      <c r="K6287" s="20">
        <v>0.67</v>
      </c>
      <c r="L6287" s="7">
        <v>34645188332</v>
      </c>
      <c r="M6287" s="7">
        <v>5859453012</v>
      </c>
      <c r="N6287" s="7">
        <v>977930648</v>
      </c>
      <c r="O6287" s="20" t="str">
        <f t="shared" si="199"/>
        <v/>
      </c>
    </row>
    <row r="6288" spans="1:15">
      <c r="A6288" s="20" t="str">
        <f t="shared" si="198"/>
        <v>Íslenski lífeyrissjóðurinnLíf 2</v>
      </c>
      <c r="B6288" s="20" t="str">
        <f>_xlfn.IFNA(INDEX(Listi!$AI:$AI,MATCH(C6288,Listi!$AJ:$AJ,0)),INDEX(Listi!T:T,MATCH(C6288,Listi!U:U,0)))</f>
        <v xml:space="preserve">Íslenski  </v>
      </c>
      <c r="C6288" t="s">
        <v>238</v>
      </c>
      <c r="D6288" t="s">
        <v>240</v>
      </c>
      <c r="E6288" t="s">
        <v>276</v>
      </c>
      <c r="F6288" t="s">
        <v>84</v>
      </c>
      <c r="G6288" s="8" t="s">
        <v>415</v>
      </c>
      <c r="H6288" t="s">
        <v>85</v>
      </c>
      <c r="K6288" s="190">
        <v>1.76</v>
      </c>
      <c r="L6288" s="7">
        <v>31029129445</v>
      </c>
      <c r="M6288" s="7">
        <v>2139527304</v>
      </c>
      <c r="N6288" s="7">
        <v>531278955</v>
      </c>
      <c r="O6288" s="20" t="str">
        <f t="shared" si="199"/>
        <v/>
      </c>
    </row>
    <row r="6289" spans="1:15">
      <c r="A6289" s="20" t="str">
        <f t="shared" si="198"/>
        <v>Íslenski lífeyrissjóðurinnLíf 3</v>
      </c>
      <c r="B6289" s="20" t="str">
        <f>_xlfn.IFNA(INDEX(Listi!$AI:$AI,MATCH(C6289,Listi!$AJ:$AJ,0)),INDEX(Listi!T:T,MATCH(C6289,Listi!U:U,0)))</f>
        <v xml:space="preserve">Íslenski  </v>
      </c>
      <c r="C6289" t="s">
        <v>238</v>
      </c>
      <c r="D6289" t="s">
        <v>241</v>
      </c>
      <c r="E6289" t="s">
        <v>276</v>
      </c>
      <c r="F6289" t="s">
        <v>84</v>
      </c>
      <c r="G6289" s="8" t="s">
        <v>415</v>
      </c>
      <c r="H6289" t="s">
        <v>85</v>
      </c>
      <c r="K6289" s="190">
        <v>2.2599999999999998</v>
      </c>
      <c r="L6289" s="7">
        <v>26552298455</v>
      </c>
      <c r="M6289" s="7">
        <v>1349981892</v>
      </c>
      <c r="N6289" s="7">
        <v>474868471</v>
      </c>
      <c r="O6289" s="20" t="str">
        <f t="shared" si="199"/>
        <v/>
      </c>
    </row>
    <row r="6290" spans="1:15">
      <c r="A6290" s="20" t="str">
        <f t="shared" si="198"/>
        <v>Íslenski lífeyrissjóðurinnLíf 4</v>
      </c>
      <c r="B6290" s="20" t="str">
        <f>_xlfn.IFNA(INDEX(Listi!$AI:$AI,MATCH(C6290,Listi!$AJ:$AJ,0)),INDEX(Listi!T:T,MATCH(C6290,Listi!U:U,0)))</f>
        <v xml:space="preserve">Íslenski  </v>
      </c>
      <c r="C6290" t="s">
        <v>238</v>
      </c>
      <c r="D6290" t="s">
        <v>242</v>
      </c>
      <c r="E6290" t="s">
        <v>276</v>
      </c>
      <c r="F6290" t="s">
        <v>84</v>
      </c>
      <c r="G6290" s="8" t="s">
        <v>415</v>
      </c>
      <c r="H6290" t="s">
        <v>85</v>
      </c>
      <c r="K6290" s="190">
        <v>2.71</v>
      </c>
      <c r="L6290" s="7">
        <v>15323468197</v>
      </c>
      <c r="M6290" s="7">
        <v>592019313</v>
      </c>
      <c r="N6290" s="7">
        <v>649721424</v>
      </c>
      <c r="O6290" s="20" t="str">
        <f t="shared" si="199"/>
        <v/>
      </c>
    </row>
    <row r="6291" spans="1:15">
      <c r="A6291" s="20" t="str">
        <f t="shared" si="198"/>
        <v>Íslenski lífeyrissjóðurinnSamtryggingardeild</v>
      </c>
      <c r="B6291" s="20" t="str">
        <f>_xlfn.IFNA(INDEX(Listi!$AI:$AI,MATCH(C6291,Listi!$AJ:$AJ,0)),INDEX(Listi!T:T,MATCH(C6291,Listi!U:U,0)))</f>
        <v xml:space="preserve">Íslenski  </v>
      </c>
      <c r="C6291" t="s">
        <v>238</v>
      </c>
      <c r="D6291" t="s">
        <v>205</v>
      </c>
      <c r="E6291" t="s">
        <v>275</v>
      </c>
      <c r="F6291" t="s">
        <v>84</v>
      </c>
      <c r="G6291" s="8" t="s">
        <v>415</v>
      </c>
      <c r="H6291" t="s">
        <v>85</v>
      </c>
      <c r="K6291" s="190">
        <v>4.66</v>
      </c>
      <c r="L6291" s="7">
        <v>32369481106</v>
      </c>
      <c r="M6291" s="7">
        <v>2513450236</v>
      </c>
      <c r="N6291" s="7">
        <v>182749847</v>
      </c>
      <c r="O6291" s="20" t="str">
        <f t="shared" si="199"/>
        <v/>
      </c>
    </row>
    <row r="6292" spans="1:15">
      <c r="A6292" s="20" t="str">
        <f t="shared" si="198"/>
        <v>Lífeyrissjóður bændaSamtryggingardeild</v>
      </c>
      <c r="B6292" s="20" t="str">
        <f>_xlfn.IFNA(INDEX(Listi!$AI:$AI,MATCH(C6292,Listi!$AJ:$AJ,0)),INDEX(Listi!T:T,MATCH(C6292,Listi!U:U,0)))</f>
        <v>Lífeyrissjóður bænda</v>
      </c>
      <c r="C6292" t="s">
        <v>252</v>
      </c>
      <c r="D6292" t="s">
        <v>205</v>
      </c>
      <c r="E6292" t="s">
        <v>275</v>
      </c>
      <c r="F6292" t="s">
        <v>84</v>
      </c>
      <c r="G6292" s="8" t="s">
        <v>415</v>
      </c>
      <c r="H6292" t="s">
        <v>85</v>
      </c>
      <c r="K6292" s="189">
        <v>5.08</v>
      </c>
      <c r="L6292" s="7">
        <v>45108278171</v>
      </c>
      <c r="M6292" s="7">
        <v>776003397</v>
      </c>
      <c r="N6292" s="7">
        <v>1921473168</v>
      </c>
      <c r="O6292" s="20" t="str">
        <f t="shared" si="199"/>
        <v/>
      </c>
    </row>
    <row r="6293" spans="1:15">
      <c r="A6293" s="20" t="str">
        <f t="shared" si="198"/>
        <v>Lífeyrissjóður bankamannaAldursdeild</v>
      </c>
      <c r="B6293" s="20" t="str">
        <f>_xlfn.IFNA(INDEX(Listi!$AI:$AI,MATCH(C6293,Listi!$AJ:$AJ,0)),INDEX(Listi!T:T,MATCH(C6293,Listi!U:U,0)))</f>
        <v>Lífeyrissjóður bankam.</v>
      </c>
      <c r="C6293" t="s">
        <v>250</v>
      </c>
      <c r="D6293" t="s">
        <v>251</v>
      </c>
      <c r="E6293" t="s">
        <v>275</v>
      </c>
      <c r="F6293" t="s">
        <v>84</v>
      </c>
      <c r="G6293" s="8" t="s">
        <v>415</v>
      </c>
      <c r="H6293" t="s">
        <v>85</v>
      </c>
      <c r="K6293" s="189">
        <v>2.5</v>
      </c>
      <c r="L6293" s="7">
        <v>61369964000</v>
      </c>
      <c r="M6293" s="7">
        <v>1996063000</v>
      </c>
      <c r="N6293" s="7">
        <v>753444000</v>
      </c>
      <c r="O6293" s="20" t="str">
        <f t="shared" si="199"/>
        <v/>
      </c>
    </row>
    <row r="6294" spans="1:15">
      <c r="A6294" s="20" t="str">
        <f t="shared" si="198"/>
        <v>Lífeyrissjóður bankamannaHlutfallsdeild</v>
      </c>
      <c r="B6294" s="20" t="str">
        <f>_xlfn.IFNA(INDEX(Listi!$AI:$AI,MATCH(C6294,Listi!$AJ:$AJ,0)),INDEX(Listi!T:T,MATCH(C6294,Listi!U:U,0)))</f>
        <v>Lífeyrissjóður bankam.</v>
      </c>
      <c r="C6294" t="s">
        <v>250</v>
      </c>
      <c r="D6294" t="s">
        <v>467</v>
      </c>
      <c r="E6294" t="s">
        <v>275</v>
      </c>
      <c r="F6294" t="s">
        <v>84</v>
      </c>
      <c r="G6294" s="8" t="s">
        <v>415</v>
      </c>
      <c r="H6294" t="s">
        <v>85</v>
      </c>
      <c r="K6294" s="189">
        <v>9.1</v>
      </c>
      <c r="L6294" s="7">
        <v>40286427000</v>
      </c>
      <c r="M6294" s="7">
        <v>125147000</v>
      </c>
      <c r="N6294" s="7">
        <v>2741197000</v>
      </c>
      <c r="O6294" s="20" t="str">
        <f t="shared" si="199"/>
        <v/>
      </c>
    </row>
    <row r="6295" spans="1:15">
      <c r="A6295" s="20" t="str">
        <f t="shared" si="198"/>
        <v>Lífeyrissjóður RangæingaSamtryggingardeild</v>
      </c>
      <c r="B6295" s="20" t="str">
        <f>_xlfn.IFNA(INDEX(Listi!$AI:$AI,MATCH(C6295,Listi!$AJ:$AJ,0)),INDEX(Listi!T:T,MATCH(C6295,Listi!U:U,0)))</f>
        <v>Lífeyrissjóður Rang.</v>
      </c>
      <c r="C6295" t="s">
        <v>253</v>
      </c>
      <c r="D6295" t="s">
        <v>205</v>
      </c>
      <c r="E6295" t="s">
        <v>275</v>
      </c>
      <c r="F6295" t="s">
        <v>84</v>
      </c>
      <c r="G6295" s="8" t="s">
        <v>415</v>
      </c>
      <c r="H6295" t="s">
        <v>85</v>
      </c>
      <c r="K6295" s="189">
        <v>3.01</v>
      </c>
      <c r="L6295" s="7">
        <v>18949790000</v>
      </c>
      <c r="M6295" s="7">
        <v>835894000</v>
      </c>
      <c r="N6295" s="7">
        <v>386250000</v>
      </c>
      <c r="O6295" s="20" t="str">
        <f t="shared" si="199"/>
        <v/>
      </c>
    </row>
    <row r="6296" spans="1:15">
      <c r="A6296" s="20" t="str">
        <f t="shared" si="198"/>
        <v>Lífeyrissjóður starfsmanna AkureyrarbæjarSamtryggingardeild</v>
      </c>
      <c r="B6296" s="20" t="str">
        <f>_xlfn.IFNA(INDEX(Listi!$AI:$AI,MATCH(C6296,Listi!$AJ:$AJ,0)),INDEX(Listi!T:T,MATCH(C6296,Listi!U:U,0)))</f>
        <v>Lífeyrissj. starfsm. Akureyrarb.</v>
      </c>
      <c r="C6296" t="s">
        <v>274</v>
      </c>
      <c r="D6296" t="s">
        <v>205</v>
      </c>
      <c r="E6296" t="s">
        <v>275</v>
      </c>
      <c r="F6296" t="s">
        <v>84</v>
      </c>
      <c r="G6296" s="8" t="s">
        <v>415</v>
      </c>
      <c r="H6296" t="s">
        <v>85</v>
      </c>
      <c r="K6296" s="189">
        <v>14.07</v>
      </c>
      <c r="L6296" s="7">
        <v>14569496826</v>
      </c>
      <c r="M6296" s="7">
        <v>46271787</v>
      </c>
      <c r="N6296" s="7">
        <v>1160288032</v>
      </c>
      <c r="O6296" s="20" t="str">
        <f t="shared" si="199"/>
        <v/>
      </c>
    </row>
    <row r="6297" spans="1:15">
      <c r="A6297" s="20" t="str">
        <f t="shared" si="198"/>
        <v>Lífeyrissjóður starfsmanna Búnaðarbanka ÍslandsSamtryggingardeild</v>
      </c>
      <c r="B6297" s="20" t="str">
        <f>_xlfn.IFNA(INDEX(Listi!$AI:$AI,MATCH(C6297,Listi!$AJ:$AJ,0)),INDEX(Listi!T:T,MATCH(C6297,Listi!U:U,0)))</f>
        <v>Lífeyrissj. starfsm. Búnaðarb.Ísl.</v>
      </c>
      <c r="C6297" t="s">
        <v>254</v>
      </c>
      <c r="D6297" t="s">
        <v>205</v>
      </c>
      <c r="E6297" t="s">
        <v>275</v>
      </c>
      <c r="F6297" t="s">
        <v>84</v>
      </c>
      <c r="G6297" s="8" t="s">
        <v>415</v>
      </c>
      <c r="H6297" t="s">
        <v>85</v>
      </c>
      <c r="K6297" s="190">
        <v>7.49</v>
      </c>
      <c r="L6297" s="7">
        <v>27921283000</v>
      </c>
      <c r="M6297" s="7">
        <v>7378000</v>
      </c>
      <c r="N6297" s="7">
        <v>1535577000</v>
      </c>
      <c r="O6297" s="20" t="str">
        <f t="shared" si="199"/>
        <v/>
      </c>
    </row>
    <row r="6298" spans="1:15">
      <c r="A6298" s="20" t="str">
        <f t="shared" si="198"/>
        <v>Lífeyrissjóður starfsmanna ReykjavíkurborgarSamtryggingardeild</v>
      </c>
      <c r="B6298" s="20" t="str">
        <f>_xlfn.IFNA(INDEX(Listi!$AI:$AI,MATCH(C6298,Listi!$AJ:$AJ,0)),INDEX(Listi!T:T,MATCH(C6298,Listi!U:U,0)))</f>
        <v>Lífeyrissj. starfsm. Reykjav.</v>
      </c>
      <c r="C6298" t="s">
        <v>255</v>
      </c>
      <c r="D6298" t="s">
        <v>205</v>
      </c>
      <c r="E6298" t="s">
        <v>275</v>
      </c>
      <c r="F6298" t="s">
        <v>84</v>
      </c>
      <c r="G6298" s="8" t="s">
        <v>415</v>
      </c>
      <c r="H6298" t="s">
        <v>85</v>
      </c>
      <c r="K6298" s="189">
        <v>12.9</v>
      </c>
      <c r="L6298" s="7">
        <v>92450251598</v>
      </c>
      <c r="M6298" s="7">
        <v>217604296</v>
      </c>
      <c r="N6298" s="7">
        <v>6195210428</v>
      </c>
      <c r="O6298" s="20" t="str">
        <f t="shared" si="199"/>
        <v/>
      </c>
    </row>
    <row r="6299" spans="1:15">
      <c r="A6299" s="20" t="str">
        <f t="shared" si="198"/>
        <v>Lífeyrissjóður starfsmanna ríkisinsA-deild</v>
      </c>
      <c r="B6299" s="20" t="str">
        <f>_xlfn.IFNA(INDEX(Listi!$AI:$AI,MATCH(C6299,Listi!$AJ:$AJ,0)),INDEX(Listi!T:T,MATCH(C6299,Listi!U:U,0)))</f>
        <v>LSR</v>
      </c>
      <c r="C6299" t="s">
        <v>256</v>
      </c>
      <c r="D6299" t="s">
        <v>257</v>
      </c>
      <c r="E6299" t="s">
        <v>275</v>
      </c>
      <c r="F6299" t="s">
        <v>84</v>
      </c>
      <c r="G6299" s="8" t="s">
        <v>415</v>
      </c>
      <c r="H6299" t="s">
        <v>85</v>
      </c>
      <c r="K6299" s="189">
        <v>2.2000000000000002</v>
      </c>
      <c r="L6299" s="7">
        <v>1024402726080</v>
      </c>
      <c r="M6299" s="7">
        <v>38030413328</v>
      </c>
      <c r="N6299" s="7">
        <v>13011563069</v>
      </c>
      <c r="O6299" s="20" t="str">
        <f t="shared" si="199"/>
        <v/>
      </c>
    </row>
    <row r="6300" spans="1:15">
      <c r="A6300" s="20" t="str">
        <f t="shared" si="198"/>
        <v>Lífeyrissjóður starfsmanna ríkisinsB-deild</v>
      </c>
      <c r="B6300" s="20" t="str">
        <f>_xlfn.IFNA(INDEX(Listi!$AI:$AI,MATCH(C6300,Listi!$AJ:$AJ,0)),INDEX(Listi!T:T,MATCH(C6300,Listi!U:U,0)))</f>
        <v>LSR</v>
      </c>
      <c r="C6300" t="s">
        <v>256</v>
      </c>
      <c r="D6300" t="s">
        <v>218</v>
      </c>
      <c r="E6300" t="s">
        <v>275</v>
      </c>
      <c r="F6300" t="s">
        <v>84</v>
      </c>
      <c r="G6300" s="8" t="s">
        <v>415</v>
      </c>
      <c r="H6300" t="s">
        <v>85</v>
      </c>
      <c r="K6300" s="189">
        <v>12.9</v>
      </c>
      <c r="L6300" s="7">
        <v>297381500048</v>
      </c>
      <c r="M6300" s="7">
        <v>1364474032</v>
      </c>
      <c r="N6300" s="7">
        <v>62409553231</v>
      </c>
      <c r="O6300" s="20" t="str">
        <f t="shared" si="199"/>
        <v/>
      </c>
    </row>
    <row r="6301" spans="1:15">
      <c r="A6301" s="20" t="str">
        <f t="shared" si="198"/>
        <v>Lífeyrissjóður starfsmanna ríkisinsLeið I</v>
      </c>
      <c r="B6301" s="20" t="str">
        <f>_xlfn.IFNA(INDEX(Listi!$AI:$AI,MATCH(C6301,Listi!$AJ:$AJ,0)),INDEX(Listi!T:T,MATCH(C6301,Listi!U:U,0)))</f>
        <v>LSR</v>
      </c>
      <c r="C6301" t="s">
        <v>256</v>
      </c>
      <c r="D6301" t="s">
        <v>258</v>
      </c>
      <c r="E6301" t="s">
        <v>276</v>
      </c>
      <c r="F6301" t="s">
        <v>84</v>
      </c>
      <c r="G6301" s="8" t="s">
        <v>415</v>
      </c>
      <c r="H6301" t="s">
        <v>85</v>
      </c>
      <c r="K6301" s="20">
        <v>0.2</v>
      </c>
      <c r="L6301" s="7">
        <v>11704214939</v>
      </c>
      <c r="M6301" s="7">
        <v>547428342</v>
      </c>
      <c r="N6301" s="7">
        <v>195323403</v>
      </c>
      <c r="O6301" s="20" t="str">
        <f t="shared" si="199"/>
        <v/>
      </c>
    </row>
    <row r="6302" spans="1:15">
      <c r="A6302" s="20" t="str">
        <f t="shared" si="198"/>
        <v>Lífeyrissjóður starfsmanna ríkisinsLeið II</v>
      </c>
      <c r="B6302" s="20" t="str">
        <f>_xlfn.IFNA(INDEX(Listi!$AI:$AI,MATCH(C6302,Listi!$AJ:$AJ,0)),INDEX(Listi!T:T,MATCH(C6302,Listi!U:U,0)))</f>
        <v>LSR</v>
      </c>
      <c r="C6302" t="s">
        <v>256</v>
      </c>
      <c r="D6302" t="s">
        <v>259</v>
      </c>
      <c r="E6302" t="s">
        <v>276</v>
      </c>
      <c r="F6302" t="s">
        <v>84</v>
      </c>
      <c r="G6302" s="8" t="s">
        <v>415</v>
      </c>
      <c r="H6302" t="s">
        <v>85</v>
      </c>
      <c r="K6302" s="189">
        <v>7.8</v>
      </c>
      <c r="L6302" s="7">
        <v>3365164594</v>
      </c>
      <c r="M6302" s="7">
        <v>379849453</v>
      </c>
      <c r="N6302" s="7">
        <v>93142056</v>
      </c>
      <c r="O6302" s="20" t="str">
        <f t="shared" si="199"/>
        <v/>
      </c>
    </row>
    <row r="6303" spans="1:15">
      <c r="A6303" s="20" t="str">
        <f t="shared" si="198"/>
        <v>Lífeyrissjóður starfsmanna ríkisinsLeið III</v>
      </c>
      <c r="B6303" s="20" t="str">
        <f>_xlfn.IFNA(INDEX(Listi!$AI:$AI,MATCH(C6303,Listi!$AJ:$AJ,0)),INDEX(Listi!T:T,MATCH(C6303,Listi!U:U,0)))</f>
        <v>LSR</v>
      </c>
      <c r="C6303" t="s">
        <v>256</v>
      </c>
      <c r="D6303" t="s">
        <v>260</v>
      </c>
      <c r="E6303" t="s">
        <v>276</v>
      </c>
      <c r="F6303" t="s">
        <v>84</v>
      </c>
      <c r="G6303" s="8" t="s">
        <v>415</v>
      </c>
      <c r="H6303" t="s">
        <v>85</v>
      </c>
      <c r="K6303" s="189">
        <v>1.5</v>
      </c>
      <c r="L6303" s="7">
        <v>9959294621</v>
      </c>
      <c r="M6303" s="7">
        <v>743287481</v>
      </c>
      <c r="N6303" s="7">
        <v>349903833</v>
      </c>
      <c r="O6303" s="20" t="str">
        <f t="shared" si="199"/>
        <v/>
      </c>
    </row>
    <row r="6304" spans="1:15">
      <c r="A6304" s="20" t="str">
        <f t="shared" si="198"/>
        <v>Lífeyrissjóður Tannlæknafél ÍslDeild I/Séreign</v>
      </c>
      <c r="B6304" s="20" t="str">
        <f>_xlfn.IFNA(INDEX(Listi!$AI:$AI,MATCH(C6304,Listi!$AJ:$AJ,0)),INDEX(Listi!T:T,MATCH(C6304,Listi!U:U,0)))</f>
        <v>Lífeyrissj. Tannlækna</v>
      </c>
      <c r="C6304" t="s">
        <v>261</v>
      </c>
      <c r="D6304" t="s">
        <v>207</v>
      </c>
      <c r="E6304" t="s">
        <v>276</v>
      </c>
      <c r="F6304" t="s">
        <v>84</v>
      </c>
      <c r="G6304" s="8" t="s">
        <v>415</v>
      </c>
      <c r="H6304" t="s">
        <v>85</v>
      </c>
      <c r="K6304" s="20">
        <v>0.01</v>
      </c>
      <c r="L6304" s="7">
        <v>6768408488</v>
      </c>
      <c r="M6304" s="7">
        <v>272759192</v>
      </c>
      <c r="N6304" s="7">
        <v>153838058</v>
      </c>
      <c r="O6304" s="20" t="str">
        <f t="shared" si="199"/>
        <v/>
      </c>
    </row>
    <row r="6305" spans="1:15">
      <c r="A6305" s="20" t="str">
        <f t="shared" si="198"/>
        <v>Lífeyrissjóður Tannlæknafél ÍslSamtryggingardeild</v>
      </c>
      <c r="B6305" s="20" t="str">
        <f>_xlfn.IFNA(INDEX(Listi!$AI:$AI,MATCH(C6305,Listi!$AJ:$AJ,0)),INDEX(Listi!T:T,MATCH(C6305,Listi!U:U,0)))</f>
        <v>Lífeyrissj. Tannlækna</v>
      </c>
      <c r="C6305" t="s">
        <v>261</v>
      </c>
      <c r="D6305" t="s">
        <v>205</v>
      </c>
      <c r="E6305" t="s">
        <v>275</v>
      </c>
      <c r="F6305" s="8" t="s">
        <v>84</v>
      </c>
      <c r="G6305" s="8" t="s">
        <v>415</v>
      </c>
      <c r="H6305" t="s">
        <v>85</v>
      </c>
      <c r="K6305" s="189">
        <v>2.11</v>
      </c>
      <c r="L6305" s="7">
        <v>2241251214</v>
      </c>
      <c r="M6305" s="7">
        <v>112827287</v>
      </c>
      <c r="N6305" s="7">
        <v>17930159</v>
      </c>
      <c r="O6305" s="20" t="str">
        <f t="shared" si="199"/>
        <v/>
      </c>
    </row>
    <row r="6306" spans="1:15">
      <c r="A6306" s="20" t="str">
        <f t="shared" si="198"/>
        <v>Lífeyrissjóður verslunarmannaÆvileið 1</v>
      </c>
      <c r="B6306" s="20" t="str">
        <f>_xlfn.IFNA(INDEX(Listi!$AI:$AI,MATCH(C6306,Listi!$AJ:$AJ,0)),INDEX(Listi!T:T,MATCH(C6306,Listi!U:U,0)))</f>
        <v>Lífeyrissj. Verslunarm.</v>
      </c>
      <c r="C6306" t="s">
        <v>206</v>
      </c>
      <c r="D6306" t="s">
        <v>310</v>
      </c>
      <c r="E6306" t="s">
        <v>276</v>
      </c>
      <c r="F6306" s="8" t="s">
        <v>84</v>
      </c>
      <c r="G6306" s="8" t="s">
        <v>415</v>
      </c>
      <c r="H6306" t="s">
        <v>85</v>
      </c>
      <c r="K6306" s="20">
        <v>0</v>
      </c>
      <c r="L6306" s="7">
        <v>2860479562</v>
      </c>
      <c r="M6306" s="7">
        <v>819651283</v>
      </c>
      <c r="N6306" s="7">
        <v>12562366</v>
      </c>
      <c r="O6306" s="20" t="str">
        <f t="shared" si="199"/>
        <v/>
      </c>
    </row>
    <row r="6307" spans="1:15">
      <c r="A6307" s="20" t="str">
        <f t="shared" si="198"/>
        <v>Lífeyrissjóður verslunarmannaÆvileið 2</v>
      </c>
      <c r="B6307" s="20" t="str">
        <f>_xlfn.IFNA(INDEX(Listi!$AI:$AI,MATCH(C6307,Listi!$AJ:$AJ,0)),INDEX(Listi!T:T,MATCH(C6307,Listi!U:U,0)))</f>
        <v>Lífeyrissj. Verslunarm.</v>
      </c>
      <c r="C6307" t="s">
        <v>206</v>
      </c>
      <c r="D6307" t="s">
        <v>309</v>
      </c>
      <c r="E6307" t="s">
        <v>276</v>
      </c>
      <c r="F6307" s="8" t="s">
        <v>84</v>
      </c>
      <c r="G6307" s="8" t="s">
        <v>415</v>
      </c>
      <c r="H6307" t="s">
        <v>85</v>
      </c>
      <c r="K6307" s="20">
        <v>0</v>
      </c>
      <c r="L6307" s="7">
        <v>2325064159</v>
      </c>
      <c r="M6307" s="7">
        <v>465663194</v>
      </c>
      <c r="N6307" s="7">
        <v>32037995</v>
      </c>
      <c r="O6307" s="20" t="str">
        <f t="shared" si="199"/>
        <v/>
      </c>
    </row>
    <row r="6308" spans="1:15">
      <c r="A6308" s="20" t="str">
        <f t="shared" si="198"/>
        <v>Lífeyrissjóður verslunarmannaÆvileið 3</v>
      </c>
      <c r="B6308" s="20" t="str">
        <f>_xlfn.IFNA(INDEX(Listi!$AI:$AI,MATCH(C6308,Listi!$AJ:$AJ,0)),INDEX(Listi!T:T,MATCH(C6308,Listi!U:U,0)))</f>
        <v>Lífeyrissj. Verslunarm.</v>
      </c>
      <c r="C6308" t="s">
        <v>206</v>
      </c>
      <c r="D6308" t="s">
        <v>308</v>
      </c>
      <c r="E6308" t="s">
        <v>276</v>
      </c>
      <c r="F6308" s="8" t="s">
        <v>84</v>
      </c>
      <c r="G6308" s="8" t="s">
        <v>415</v>
      </c>
      <c r="H6308" t="s">
        <v>85</v>
      </c>
      <c r="K6308" s="20">
        <v>0</v>
      </c>
      <c r="L6308" s="7">
        <v>1567402319</v>
      </c>
      <c r="M6308" s="7">
        <v>325961302</v>
      </c>
      <c r="N6308" s="7">
        <v>60283998</v>
      </c>
      <c r="O6308" s="20" t="str">
        <f t="shared" si="199"/>
        <v/>
      </c>
    </row>
    <row r="6309" spans="1:15">
      <c r="A6309" s="20" t="str">
        <f t="shared" si="198"/>
        <v>Lífeyrissjóður verslunarmannaDeild I/Séreign</v>
      </c>
      <c r="B6309" s="20" t="str">
        <f>_xlfn.IFNA(INDEX(Listi!$AI:$AI,MATCH(C6309,Listi!$AJ:$AJ,0)),INDEX(Listi!T:T,MATCH(C6309,Listi!U:U,0)))</f>
        <v>Lífeyrissj. Verslunarm.</v>
      </c>
      <c r="C6309" t="s">
        <v>206</v>
      </c>
      <c r="D6309" t="s">
        <v>207</v>
      </c>
      <c r="E6309" t="s">
        <v>276</v>
      </c>
      <c r="F6309" s="8" t="s">
        <v>84</v>
      </c>
      <c r="G6309" s="8" t="s">
        <v>415</v>
      </c>
      <c r="H6309" t="s">
        <v>85</v>
      </c>
      <c r="K6309" s="20">
        <v>0</v>
      </c>
      <c r="L6309" s="7">
        <v>19785724399</v>
      </c>
      <c r="M6309" s="7">
        <v>729937912</v>
      </c>
      <c r="N6309" s="7">
        <v>458382791</v>
      </c>
      <c r="O6309" s="20" t="str">
        <f t="shared" si="199"/>
        <v/>
      </c>
    </row>
    <row r="6310" spans="1:15">
      <c r="A6310" s="20" t="str">
        <f t="shared" si="198"/>
        <v>Lífeyrissjóður verslunarmannaSamtryggingardeild</v>
      </c>
      <c r="B6310" s="20" t="str">
        <f>_xlfn.IFNA(INDEX(Listi!$AI:$AI,MATCH(C6310,Listi!$AJ:$AJ,0)),INDEX(Listi!T:T,MATCH(C6310,Listi!U:U,0)))</f>
        <v>Lífeyrissj. Verslunarm.</v>
      </c>
      <c r="C6310" t="s">
        <v>206</v>
      </c>
      <c r="D6310" t="s">
        <v>205</v>
      </c>
      <c r="E6310" t="s">
        <v>275</v>
      </c>
      <c r="F6310" s="8" t="s">
        <v>84</v>
      </c>
      <c r="G6310" s="8" t="s">
        <v>415</v>
      </c>
      <c r="H6310" t="s">
        <v>85</v>
      </c>
      <c r="K6310" s="189">
        <v>4.7</v>
      </c>
      <c r="L6310" s="7">
        <v>1174592806906</v>
      </c>
      <c r="M6310" s="7">
        <v>35794261112</v>
      </c>
      <c r="N6310" s="7">
        <v>21965137185</v>
      </c>
      <c r="O6310" s="20" t="str">
        <f t="shared" si="199"/>
        <v/>
      </c>
    </row>
    <row r="6311" spans="1:15">
      <c r="A6311" s="20" t="str">
        <f t="shared" si="198"/>
        <v>Lífeyrissjóður VestmannaeyjaSafn I</v>
      </c>
      <c r="B6311" s="20" t="str">
        <f>_xlfn.IFNA(INDEX(Listi!$AI:$AI,MATCH(C6311,Listi!$AJ:$AJ,0)),INDEX(Listi!T:T,MATCH(C6311,Listi!U:U,0)))</f>
        <v>Lífeyrissj. Vestm.</v>
      </c>
      <c r="C6311" t="s">
        <v>262</v>
      </c>
      <c r="D6311" t="s">
        <v>210</v>
      </c>
      <c r="E6311" t="s">
        <v>276</v>
      </c>
      <c r="F6311" s="8" t="s">
        <v>84</v>
      </c>
      <c r="G6311" s="8" t="s">
        <v>415</v>
      </c>
      <c r="H6311" t="s">
        <v>85</v>
      </c>
      <c r="K6311" s="20">
        <v>0</v>
      </c>
      <c r="L6311" s="7">
        <v>381311221</v>
      </c>
      <c r="M6311" s="7">
        <v>44104006</v>
      </c>
      <c r="N6311" s="7">
        <v>13592960</v>
      </c>
      <c r="O6311" s="20" t="str">
        <f t="shared" si="199"/>
        <v/>
      </c>
    </row>
    <row r="6312" spans="1:15">
      <c r="A6312" s="20" t="str">
        <f t="shared" si="198"/>
        <v>Lífeyrissjóður VestmannaeyjaSafn II</v>
      </c>
      <c r="B6312" s="20" t="str">
        <f>_xlfn.IFNA(INDEX(Listi!$AI:$AI,MATCH(C6312,Listi!$AJ:$AJ,0)),INDEX(Listi!T:T,MATCH(C6312,Listi!U:U,0)))</f>
        <v>Lífeyrissj. Vestm.</v>
      </c>
      <c r="C6312" t="s">
        <v>262</v>
      </c>
      <c r="D6312" t="s">
        <v>211</v>
      </c>
      <c r="E6312" t="s">
        <v>276</v>
      </c>
      <c r="F6312" t="s">
        <v>84</v>
      </c>
      <c r="G6312" s="8" t="s">
        <v>415</v>
      </c>
      <c r="H6312" t="s">
        <v>85</v>
      </c>
      <c r="K6312" s="20">
        <v>0</v>
      </c>
      <c r="L6312" s="7">
        <v>571440191</v>
      </c>
      <c r="M6312" s="7">
        <v>40240404</v>
      </c>
      <c r="N6312" s="7">
        <v>18659289</v>
      </c>
      <c r="O6312" s="20" t="str">
        <f t="shared" si="199"/>
        <v/>
      </c>
    </row>
    <row r="6313" spans="1:15">
      <c r="A6313" s="20" t="str">
        <f t="shared" si="198"/>
        <v>Lífeyrissjóður VestmannaeyjaSamtryggingardeild</v>
      </c>
      <c r="B6313" s="20" t="str">
        <f>_xlfn.IFNA(INDEX(Listi!$AI:$AI,MATCH(C6313,Listi!$AJ:$AJ,0)),INDEX(Listi!T:T,MATCH(C6313,Listi!U:U,0)))</f>
        <v>Lífeyrissj. Vestm.</v>
      </c>
      <c r="C6313" t="s">
        <v>262</v>
      </c>
      <c r="D6313" t="s">
        <v>205</v>
      </c>
      <c r="E6313" t="s">
        <v>275</v>
      </c>
      <c r="F6313" t="s">
        <v>84</v>
      </c>
      <c r="G6313" s="8" t="s">
        <v>415</v>
      </c>
      <c r="H6313" t="s">
        <v>85</v>
      </c>
      <c r="K6313" s="20">
        <v>5</v>
      </c>
      <c r="L6313" s="7">
        <v>85198020532</v>
      </c>
      <c r="M6313" s="7">
        <v>1944643004</v>
      </c>
      <c r="N6313" s="7">
        <v>2198060399</v>
      </c>
      <c r="O6313" s="20" t="str">
        <f t="shared" si="199"/>
        <v/>
      </c>
    </row>
    <row r="6314" spans="1:15">
      <c r="A6314" s="20" t="str">
        <f t="shared" si="198"/>
        <v>Lífsverk lífeyrissjóðurLífsverk I/Séreign</v>
      </c>
      <c r="B6314" s="20" t="str">
        <f>_xlfn.IFNA(INDEX(Listi!$AI:$AI,MATCH(C6314,Listi!$AJ:$AJ,0)),INDEX(Listi!T:T,MATCH(C6314,Listi!U:U,0)))</f>
        <v xml:space="preserve">Lífsverk  </v>
      </c>
      <c r="C6314" t="s">
        <v>268</v>
      </c>
      <c r="D6314" t="s">
        <v>269</v>
      </c>
      <c r="E6314" t="s">
        <v>276</v>
      </c>
      <c r="F6314" t="s">
        <v>84</v>
      </c>
      <c r="G6314" s="8" t="s">
        <v>415</v>
      </c>
      <c r="H6314" t="s">
        <v>85</v>
      </c>
      <c r="K6314" s="20">
        <v>0</v>
      </c>
      <c r="L6314" s="7">
        <v>4582957000</v>
      </c>
      <c r="M6314" s="7">
        <v>635926000</v>
      </c>
      <c r="N6314" s="7">
        <v>22708000</v>
      </c>
      <c r="O6314" s="20" t="str">
        <f t="shared" si="199"/>
        <v/>
      </c>
    </row>
    <row r="6315" spans="1:15">
      <c r="A6315" s="20" t="str">
        <f t="shared" si="198"/>
        <v>Lífsverk lífeyrissjóðurLífsverk II/Séreign</v>
      </c>
      <c r="B6315" s="20" t="str">
        <f>_xlfn.IFNA(INDEX(Listi!$AI:$AI,MATCH(C6315,Listi!$AJ:$AJ,0)),INDEX(Listi!T:T,MATCH(C6315,Listi!U:U,0)))</f>
        <v xml:space="preserve">Lífsverk  </v>
      </c>
      <c r="C6315" t="s">
        <v>268</v>
      </c>
      <c r="D6315" t="s">
        <v>270</v>
      </c>
      <c r="E6315" t="s">
        <v>276</v>
      </c>
      <c r="F6315" t="s">
        <v>84</v>
      </c>
      <c r="G6315" s="8" t="s">
        <v>415</v>
      </c>
      <c r="H6315" t="s">
        <v>85</v>
      </c>
      <c r="K6315" s="20">
        <v>0</v>
      </c>
      <c r="L6315" s="7">
        <v>23735073000</v>
      </c>
      <c r="M6315" s="7">
        <v>2073571000</v>
      </c>
      <c r="N6315" s="7">
        <v>249365000</v>
      </c>
      <c r="O6315" s="20" t="str">
        <f t="shared" si="199"/>
        <v/>
      </c>
    </row>
    <row r="6316" spans="1:15">
      <c r="A6316" s="20" t="str">
        <f t="shared" si="198"/>
        <v>Lífsverk lífeyrissjóðurLífsverk III/Séreign</v>
      </c>
      <c r="B6316" s="20" t="str">
        <f>_xlfn.IFNA(INDEX(Listi!$AI:$AI,MATCH(C6316,Listi!$AJ:$AJ,0)),INDEX(Listi!T:T,MATCH(C6316,Listi!U:U,0)))</f>
        <v xml:space="preserve">Lífsverk  </v>
      </c>
      <c r="C6316" t="s">
        <v>268</v>
      </c>
      <c r="D6316" t="s">
        <v>271</v>
      </c>
      <c r="E6316" t="s">
        <v>276</v>
      </c>
      <c r="F6316" t="s">
        <v>84</v>
      </c>
      <c r="G6316" s="8" t="s">
        <v>415</v>
      </c>
      <c r="H6316" t="s">
        <v>85</v>
      </c>
      <c r="K6316" s="20">
        <v>0</v>
      </c>
      <c r="L6316" s="7">
        <v>653814000</v>
      </c>
      <c r="M6316" s="7">
        <v>105107000</v>
      </c>
      <c r="N6316" s="7">
        <v>2613000</v>
      </c>
      <c r="O6316" s="20" t="str">
        <f t="shared" si="199"/>
        <v/>
      </c>
    </row>
    <row r="6317" spans="1:15">
      <c r="A6317" s="20" t="str">
        <f t="shared" si="198"/>
        <v>Lífsverk lífeyrissjóðurSamtryggingardeild</v>
      </c>
      <c r="B6317" s="20" t="str">
        <f>_xlfn.IFNA(INDEX(Listi!$AI:$AI,MATCH(C6317,Listi!$AJ:$AJ,0)),INDEX(Listi!T:T,MATCH(C6317,Listi!U:U,0)))</f>
        <v xml:space="preserve">Lífsverk  </v>
      </c>
      <c r="C6317" t="s">
        <v>268</v>
      </c>
      <c r="D6317" t="s">
        <v>205</v>
      </c>
      <c r="E6317" t="s">
        <v>275</v>
      </c>
      <c r="F6317" t="s">
        <v>84</v>
      </c>
      <c r="G6317" s="8" t="s">
        <v>415</v>
      </c>
      <c r="H6317" t="s">
        <v>85</v>
      </c>
      <c r="K6317" s="189">
        <v>8.1999999999999993</v>
      </c>
      <c r="L6317" s="7">
        <v>120542527000</v>
      </c>
      <c r="M6317" s="7">
        <v>4397803000</v>
      </c>
      <c r="N6317" s="7">
        <v>1423151000</v>
      </c>
      <c r="O6317" s="20" t="str">
        <f t="shared" si="199"/>
        <v/>
      </c>
    </row>
    <row r="6318" spans="1:15">
      <c r="A6318" s="20" t="str">
        <f t="shared" si="198"/>
        <v>Söfnunarsjóður lífeyrisréttindaDeild I/Innlán</v>
      </c>
      <c r="B6318" s="20" t="str">
        <f>_xlfn.IFNA(INDEX(Listi!$AI:$AI,MATCH(C6318,Listi!$AJ:$AJ,0)),INDEX(Listi!T:T,MATCH(C6318,Listi!U:U,0)))</f>
        <v>Söfnunarsj.</v>
      </c>
      <c r="C6318" t="s">
        <v>272</v>
      </c>
      <c r="D6318" t="s">
        <v>273</v>
      </c>
      <c r="E6318" t="s">
        <v>276</v>
      </c>
      <c r="F6318" t="s">
        <v>84</v>
      </c>
      <c r="G6318" s="8" t="s">
        <v>415</v>
      </c>
      <c r="H6318" t="s">
        <v>85</v>
      </c>
      <c r="K6318" s="20">
        <v>0</v>
      </c>
      <c r="L6318" s="7">
        <v>2001731914</v>
      </c>
      <c r="M6318" s="7">
        <v>133561634</v>
      </c>
      <c r="N6318" s="7">
        <v>44803565</v>
      </c>
      <c r="O6318" s="20" t="str">
        <f t="shared" si="199"/>
        <v/>
      </c>
    </row>
    <row r="6319" spans="1:15">
      <c r="A6319" s="20" t="str">
        <f t="shared" si="198"/>
        <v>Söfnunarsjóður lífeyrisréttindaDeild III/Séreign</v>
      </c>
      <c r="B6319" s="20" t="str">
        <f>_xlfn.IFNA(INDEX(Listi!$AI:$AI,MATCH(C6319,Listi!$AJ:$AJ,0)),INDEX(Listi!T:T,MATCH(C6319,Listi!U:U,0)))</f>
        <v>Söfnunarsj.</v>
      </c>
      <c r="C6319" t="s">
        <v>272</v>
      </c>
      <c r="D6319" t="s">
        <v>599</v>
      </c>
      <c r="E6319" t="s">
        <v>276</v>
      </c>
      <c r="F6319" t="s">
        <v>84</v>
      </c>
      <c r="G6319" s="8" t="s">
        <v>415</v>
      </c>
      <c r="H6319" t="s">
        <v>85</v>
      </c>
      <c r="K6319" s="20">
        <v>0</v>
      </c>
      <c r="L6319" s="7">
        <v>24413085</v>
      </c>
      <c r="M6319" s="7">
        <v>24697577</v>
      </c>
      <c r="N6319" s="7">
        <v>900000</v>
      </c>
      <c r="O6319" s="20" t="str">
        <f t="shared" si="199"/>
        <v/>
      </c>
    </row>
    <row r="6320" spans="1:15">
      <c r="A6320" s="20" t="str">
        <f t="shared" si="198"/>
        <v>Söfnunarsjóður lífeyrisréttindaDeildII/Séreign</v>
      </c>
      <c r="B6320" s="20" t="str">
        <f>_xlfn.IFNA(INDEX(Listi!$AI:$AI,MATCH(C6320,Listi!$AJ:$AJ,0)),INDEX(Listi!T:T,MATCH(C6320,Listi!U:U,0)))</f>
        <v>Söfnunarsj.</v>
      </c>
      <c r="C6320" t="s">
        <v>272</v>
      </c>
      <c r="D6320" t="s">
        <v>586</v>
      </c>
      <c r="E6320" t="s">
        <v>276</v>
      </c>
      <c r="F6320" t="s">
        <v>84</v>
      </c>
      <c r="G6320" s="8" t="s">
        <v>415</v>
      </c>
      <c r="H6320" t="s">
        <v>85</v>
      </c>
      <c r="K6320" s="20">
        <v>0</v>
      </c>
      <c r="L6320" s="7">
        <v>1654616477</v>
      </c>
      <c r="M6320" s="7">
        <v>128539213</v>
      </c>
      <c r="N6320" s="7">
        <v>22846291</v>
      </c>
      <c r="O6320" s="20" t="str">
        <f t="shared" si="199"/>
        <v/>
      </c>
    </row>
    <row r="6321" spans="1:15">
      <c r="A6321" s="20" t="str">
        <f t="shared" si="198"/>
        <v>Söfnunarsjóður lífeyrisréttindaSamtryggingardeild</v>
      </c>
      <c r="B6321" s="20" t="str">
        <f>_xlfn.IFNA(INDEX(Listi!$AI:$AI,MATCH(C6321,Listi!$AJ:$AJ,0)),INDEX(Listi!T:T,MATCH(C6321,Listi!U:U,0)))</f>
        <v>Söfnunarsj.</v>
      </c>
      <c r="C6321" t="s">
        <v>272</v>
      </c>
      <c r="D6321" t="s">
        <v>205</v>
      </c>
      <c r="E6321" t="s">
        <v>275</v>
      </c>
      <c r="F6321" t="s">
        <v>84</v>
      </c>
      <c r="G6321" s="8" t="s">
        <v>415</v>
      </c>
      <c r="H6321" t="s">
        <v>85</v>
      </c>
      <c r="K6321" s="189">
        <v>7.3</v>
      </c>
      <c r="L6321" s="7">
        <v>238978847889</v>
      </c>
      <c r="M6321" s="7">
        <v>4967193409</v>
      </c>
      <c r="N6321" s="7">
        <v>6076487652</v>
      </c>
      <c r="O6321" s="20" t="str">
        <f t="shared" si="199"/>
        <v/>
      </c>
    </row>
    <row r="6322" spans="1:15">
      <c r="A6322" s="20" t="str">
        <f t="shared" si="198"/>
        <v>Stapi lífeyrissjóðurSafn I</v>
      </c>
      <c r="B6322" s="20" t="str">
        <f>_xlfn.IFNA(INDEX(Listi!$AI:$AI,MATCH(C6322,Listi!$AJ:$AJ,0)),INDEX(Listi!T:T,MATCH(C6322,Listi!U:U,0)))</f>
        <v xml:space="preserve">Stapi  </v>
      </c>
      <c r="C6322" t="s">
        <v>209</v>
      </c>
      <c r="D6322" t="s">
        <v>210</v>
      </c>
      <c r="E6322" t="s">
        <v>276</v>
      </c>
      <c r="F6322" t="s">
        <v>84</v>
      </c>
      <c r="G6322" s="8" t="s">
        <v>415</v>
      </c>
      <c r="H6322" t="s">
        <v>85</v>
      </c>
      <c r="K6322" s="20">
        <v>0</v>
      </c>
      <c r="L6322" s="7">
        <v>2440828925</v>
      </c>
      <c r="M6322" s="7">
        <v>91567233</v>
      </c>
      <c r="N6322" s="7">
        <v>110755602</v>
      </c>
      <c r="O6322" s="20" t="str">
        <f t="shared" si="199"/>
        <v/>
      </c>
    </row>
    <row r="6323" spans="1:15">
      <c r="A6323" s="20" t="str">
        <f t="shared" si="198"/>
        <v>Stapi lífeyrissjóðurSafn II</v>
      </c>
      <c r="B6323" s="20" t="str">
        <f>_xlfn.IFNA(INDEX(Listi!$AI:$AI,MATCH(C6323,Listi!$AJ:$AJ,0)),INDEX(Listi!T:T,MATCH(C6323,Listi!U:U,0)))</f>
        <v xml:space="preserve">Stapi  </v>
      </c>
      <c r="C6323" t="s">
        <v>209</v>
      </c>
      <c r="D6323" t="s">
        <v>211</v>
      </c>
      <c r="E6323" t="s">
        <v>276</v>
      </c>
      <c r="F6323" t="s">
        <v>84</v>
      </c>
      <c r="G6323" s="8" t="s">
        <v>415</v>
      </c>
      <c r="H6323" t="s">
        <v>85</v>
      </c>
      <c r="K6323" s="20">
        <v>0</v>
      </c>
      <c r="L6323" s="7">
        <v>5710890273</v>
      </c>
      <c r="M6323" s="7">
        <v>262001316</v>
      </c>
      <c r="N6323" s="7">
        <v>164209410</v>
      </c>
      <c r="O6323" s="20" t="str">
        <f t="shared" si="199"/>
        <v/>
      </c>
    </row>
    <row r="6324" spans="1:15">
      <c r="A6324" s="20" t="str">
        <f t="shared" si="198"/>
        <v>Stapi lífeyrissjóðurSafn III</v>
      </c>
      <c r="B6324" s="20" t="str">
        <f>_xlfn.IFNA(INDEX(Listi!$AI:$AI,MATCH(C6324,Listi!$AJ:$AJ,0)),INDEX(Listi!T:T,MATCH(C6324,Listi!U:U,0)))</f>
        <v xml:space="preserve">Stapi  </v>
      </c>
      <c r="C6324" t="s">
        <v>209</v>
      </c>
      <c r="D6324" t="s">
        <v>212</v>
      </c>
      <c r="E6324" t="s">
        <v>276</v>
      </c>
      <c r="F6324" t="s">
        <v>84</v>
      </c>
      <c r="G6324" s="8" t="s">
        <v>415</v>
      </c>
      <c r="H6324" t="s">
        <v>85</v>
      </c>
      <c r="K6324" s="20">
        <v>0</v>
      </c>
      <c r="L6324" s="7">
        <v>268100084</v>
      </c>
      <c r="M6324" s="7">
        <v>24388890</v>
      </c>
      <c r="N6324" s="7">
        <v>9886128</v>
      </c>
      <c r="O6324" s="20" t="str">
        <f t="shared" si="199"/>
        <v/>
      </c>
    </row>
    <row r="6325" spans="1:15">
      <c r="A6325" s="20" t="str">
        <f t="shared" si="198"/>
        <v>Stapi lífeyrissjóðurTryggingardeild</v>
      </c>
      <c r="B6325" s="20" t="str">
        <f>_xlfn.IFNA(INDEX(Listi!$AI:$AI,MATCH(C6325,Listi!$AJ:$AJ,0)),INDEX(Listi!T:T,MATCH(C6325,Listi!U:U,0)))</f>
        <v xml:space="preserve">Stapi  </v>
      </c>
      <c r="C6325" t="s">
        <v>209</v>
      </c>
      <c r="D6325" t="s">
        <v>213</v>
      </c>
      <c r="E6325" t="s">
        <v>275</v>
      </c>
      <c r="F6325" t="s">
        <v>84</v>
      </c>
      <c r="G6325" s="8" t="s">
        <v>415</v>
      </c>
      <c r="H6325" t="s">
        <v>85</v>
      </c>
      <c r="K6325" s="190">
        <v>3.55</v>
      </c>
      <c r="L6325" s="7">
        <v>348661724246</v>
      </c>
      <c r="M6325" s="7">
        <v>13807615154</v>
      </c>
      <c r="N6325" s="7">
        <v>7912918911</v>
      </c>
      <c r="O6325" s="20" t="str">
        <f t="shared" si="199"/>
        <v/>
      </c>
    </row>
    <row r="6326" spans="1:15">
      <c r="A6326" s="20" t="str">
        <f t="shared" si="198"/>
        <v>Stapi lífeyrissjóðurVarfærnasafnið</v>
      </c>
      <c r="B6326" s="20" t="str">
        <f>_xlfn.IFNA(INDEX(Listi!$AI:$AI,MATCH(C6326,Listi!$AJ:$AJ,0)),INDEX(Listi!T:T,MATCH(C6326,Listi!U:U,0)))</f>
        <v xml:space="preserve">Stapi  </v>
      </c>
      <c r="C6326" t="s">
        <v>209</v>
      </c>
      <c r="D6326" t="s">
        <v>392</v>
      </c>
      <c r="E6326" t="s">
        <v>276</v>
      </c>
      <c r="F6326" t="s">
        <v>84</v>
      </c>
      <c r="G6326" s="8" t="s">
        <v>415</v>
      </c>
      <c r="H6326" t="s">
        <v>85</v>
      </c>
      <c r="K6326" s="20">
        <v>0</v>
      </c>
      <c r="L6326" s="7">
        <v>471986044</v>
      </c>
      <c r="M6326" s="7">
        <v>137399159</v>
      </c>
      <c r="N6326" s="7">
        <v>6994496</v>
      </c>
      <c r="O6326" s="20" t="str">
        <f t="shared" si="199"/>
        <v/>
      </c>
    </row>
    <row r="6327" spans="1:15">
      <c r="A6327" s="20" t="str">
        <f t="shared" si="198"/>
        <v>Almenni lífeyrissjóðurinnÆvisafn I</v>
      </c>
      <c r="B6327" s="20" t="str">
        <f>_xlfn.IFNA(INDEX(Listi!$AI:$AI,MATCH(C6327,Listi!$AJ:$AJ,0)),INDEX(Listi!T:T,MATCH(C6327,Listi!U:U,0)))</f>
        <v xml:space="preserve">Almenni </v>
      </c>
      <c r="C6327" t="s">
        <v>0</v>
      </c>
      <c r="D6327" t="s">
        <v>202</v>
      </c>
      <c r="E6327" t="s">
        <v>276</v>
      </c>
      <c r="F6327" t="s">
        <v>86</v>
      </c>
      <c r="G6327" s="8" t="s">
        <v>406</v>
      </c>
      <c r="H6327" t="s">
        <v>87</v>
      </c>
      <c r="K6327" s="20">
        <v>0</v>
      </c>
      <c r="L6327" s="7">
        <v>43068273823</v>
      </c>
      <c r="M6327" s="7">
        <v>4413720640</v>
      </c>
      <c r="N6327" s="7">
        <v>641257097</v>
      </c>
      <c r="O6327" s="20" t="str">
        <f t="shared" si="199"/>
        <v/>
      </c>
    </row>
    <row r="6328" spans="1:15">
      <c r="A6328" s="20" t="str">
        <f t="shared" si="198"/>
        <v>Almenni lífeyrissjóðurinnÆvisafn II</v>
      </c>
      <c r="B6328" s="20" t="str">
        <f>_xlfn.IFNA(INDEX(Listi!$AI:$AI,MATCH(C6328,Listi!$AJ:$AJ,0)),INDEX(Listi!T:T,MATCH(C6328,Listi!U:U,0)))</f>
        <v xml:space="preserve">Almenni </v>
      </c>
      <c r="C6328" t="s">
        <v>0</v>
      </c>
      <c r="D6328" t="s">
        <v>203</v>
      </c>
      <c r="E6328" t="s">
        <v>276</v>
      </c>
      <c r="F6328" t="s">
        <v>86</v>
      </c>
      <c r="G6328" s="8" t="s">
        <v>406</v>
      </c>
      <c r="H6328" t="s">
        <v>87</v>
      </c>
      <c r="K6328" s="20">
        <v>0</v>
      </c>
      <c r="L6328" s="7">
        <v>86460235807</v>
      </c>
      <c r="M6328" s="7">
        <v>3970537445</v>
      </c>
      <c r="N6328" s="7">
        <v>1539034493</v>
      </c>
      <c r="O6328" s="20" t="str">
        <f t="shared" si="199"/>
        <v/>
      </c>
    </row>
    <row r="6329" spans="1:15">
      <c r="A6329" s="20" t="str">
        <f t="shared" si="198"/>
        <v>Almenni lífeyrissjóðurinnÆvisafn III</v>
      </c>
      <c r="B6329" s="20" t="str">
        <f>_xlfn.IFNA(INDEX(Listi!$AI:$AI,MATCH(C6329,Listi!$AJ:$AJ,0)),INDEX(Listi!T:T,MATCH(C6329,Listi!U:U,0)))</f>
        <v xml:space="preserve">Almenni </v>
      </c>
      <c r="C6329" t="s">
        <v>0</v>
      </c>
      <c r="D6329" t="s">
        <v>204</v>
      </c>
      <c r="E6329" t="s">
        <v>276</v>
      </c>
      <c r="F6329" t="s">
        <v>86</v>
      </c>
      <c r="G6329" s="8" t="s">
        <v>406</v>
      </c>
      <c r="H6329" t="s">
        <v>87</v>
      </c>
      <c r="K6329" s="20">
        <v>0</v>
      </c>
      <c r="L6329" s="7">
        <v>33890180699</v>
      </c>
      <c r="M6329" s="7">
        <v>1571509194</v>
      </c>
      <c r="N6329" s="7">
        <v>920421683</v>
      </c>
      <c r="O6329" s="20" t="str">
        <f t="shared" si="199"/>
        <v/>
      </c>
    </row>
    <row r="6330" spans="1:15">
      <c r="A6330" s="20" t="str">
        <f t="shared" ref="A6330:A6392" si="200">CONCATENATE(C6330,D6330)</f>
        <v>Almenni lífeyrissjóðurinnHúsnæðissafn</v>
      </c>
      <c r="B6330" s="20" t="str">
        <f>_xlfn.IFNA(INDEX(Listi!$AI:$AI,MATCH(C6330,Listi!$AJ:$AJ,0)),INDEX(Listi!T:T,MATCH(C6330,Listi!U:U,0)))</f>
        <v xml:space="preserve">Almenni </v>
      </c>
      <c r="C6330" t="s">
        <v>0</v>
      </c>
      <c r="D6330" t="s">
        <v>315</v>
      </c>
      <c r="E6330" t="s">
        <v>276</v>
      </c>
      <c r="F6330" t="s">
        <v>86</v>
      </c>
      <c r="G6330" s="8" t="s">
        <v>406</v>
      </c>
      <c r="H6330" t="s">
        <v>87</v>
      </c>
      <c r="K6330" s="20">
        <v>0</v>
      </c>
      <c r="L6330" s="7">
        <v>487895879</v>
      </c>
      <c r="M6330" s="7">
        <v>166428361</v>
      </c>
      <c r="N6330" s="7">
        <v>18080096</v>
      </c>
      <c r="O6330" s="20" t="str">
        <f t="shared" si="199"/>
        <v/>
      </c>
    </row>
    <row r="6331" spans="1:15">
      <c r="A6331" s="20" t="str">
        <f t="shared" si="200"/>
        <v>Almenni lífeyrissjóðurinnInnlánssafn</v>
      </c>
      <c r="B6331" s="20" t="str">
        <f>_xlfn.IFNA(INDEX(Listi!$AI:$AI,MATCH(C6331,Listi!$AJ:$AJ,0)),INDEX(Listi!T:T,MATCH(C6331,Listi!U:U,0)))</f>
        <v xml:space="preserve">Almenni </v>
      </c>
      <c r="C6331" t="s">
        <v>0</v>
      </c>
      <c r="D6331" t="s">
        <v>1</v>
      </c>
      <c r="E6331" t="s">
        <v>276</v>
      </c>
      <c r="F6331" t="s">
        <v>86</v>
      </c>
      <c r="G6331" s="8" t="s">
        <v>406</v>
      </c>
      <c r="H6331" t="s">
        <v>87</v>
      </c>
      <c r="K6331" s="20">
        <v>0</v>
      </c>
      <c r="L6331" s="7">
        <v>26587944379</v>
      </c>
      <c r="M6331" s="7">
        <v>1016779991</v>
      </c>
      <c r="N6331" s="7">
        <v>1031869724</v>
      </c>
      <c r="O6331" s="20" t="str">
        <f t="shared" si="199"/>
        <v/>
      </c>
    </row>
    <row r="6332" spans="1:15">
      <c r="A6332" s="20" t="str">
        <f t="shared" si="200"/>
        <v>Almenni lífeyrissjóðurinnRíkissafn langt</v>
      </c>
      <c r="B6332" s="20" t="str">
        <f>_xlfn.IFNA(INDEX(Listi!$AI:$AI,MATCH(C6332,Listi!$AJ:$AJ,0)),INDEX(Listi!T:T,MATCH(C6332,Listi!U:U,0)))</f>
        <v xml:space="preserve">Almenni </v>
      </c>
      <c r="C6332" t="s">
        <v>0</v>
      </c>
      <c r="D6332" t="s">
        <v>199</v>
      </c>
      <c r="E6332" t="s">
        <v>276</v>
      </c>
      <c r="F6332" t="s">
        <v>86</v>
      </c>
      <c r="G6332" s="8" t="s">
        <v>406</v>
      </c>
      <c r="H6332" t="s">
        <v>87</v>
      </c>
      <c r="K6332" s="20">
        <v>0</v>
      </c>
      <c r="L6332" s="7">
        <v>1193680171</v>
      </c>
      <c r="M6332" s="7">
        <v>61272573</v>
      </c>
      <c r="N6332" s="7">
        <v>40105929</v>
      </c>
      <c r="O6332" s="20" t="str">
        <f t="shared" si="199"/>
        <v/>
      </c>
    </row>
    <row r="6333" spans="1:15">
      <c r="A6333" s="20" t="str">
        <f t="shared" si="200"/>
        <v>Almenni lífeyrissjóðurinnRíkissafn stutt</v>
      </c>
      <c r="B6333" s="20" t="str">
        <f>_xlfn.IFNA(INDEX(Listi!$AI:$AI,MATCH(C6333,Listi!$AJ:$AJ,0)),INDEX(Listi!T:T,MATCH(C6333,Listi!U:U,0)))</f>
        <v xml:space="preserve">Almenni </v>
      </c>
      <c r="C6333" t="s">
        <v>0</v>
      </c>
      <c r="D6333" t="s">
        <v>200</v>
      </c>
      <c r="E6333" t="s">
        <v>276</v>
      </c>
      <c r="F6333" t="s">
        <v>86</v>
      </c>
      <c r="G6333" s="8" t="s">
        <v>406</v>
      </c>
      <c r="H6333" t="s">
        <v>87</v>
      </c>
      <c r="K6333" s="20">
        <v>0</v>
      </c>
      <c r="L6333" s="7">
        <v>541893627</v>
      </c>
      <c r="M6333" s="7">
        <v>20423158</v>
      </c>
      <c r="N6333" s="7">
        <v>14899899</v>
      </c>
      <c r="O6333" s="20" t="str">
        <f t="shared" si="199"/>
        <v/>
      </c>
    </row>
    <row r="6334" spans="1:15">
      <c r="A6334" s="20" t="str">
        <f t="shared" si="200"/>
        <v>Almenni lífeyrissjóðurinnTryggingadeild</v>
      </c>
      <c r="B6334" s="20" t="str">
        <f>_xlfn.IFNA(INDEX(Listi!$AI:$AI,MATCH(C6334,Listi!$AJ:$AJ,0)),INDEX(Listi!T:T,MATCH(C6334,Listi!U:U,0)))</f>
        <v xml:space="preserve">Almenni </v>
      </c>
      <c r="C6334" t="s">
        <v>0</v>
      </c>
      <c r="D6334" t="s">
        <v>201</v>
      </c>
      <c r="E6334" t="s">
        <v>275</v>
      </c>
      <c r="F6334" t="s">
        <v>86</v>
      </c>
      <c r="G6334" s="8" t="s">
        <v>406</v>
      </c>
      <c r="H6334" t="s">
        <v>87</v>
      </c>
      <c r="K6334" s="189">
        <v>1.3</v>
      </c>
      <c r="L6334" s="7">
        <v>174784296254</v>
      </c>
      <c r="M6334" s="7">
        <v>7497244534</v>
      </c>
      <c r="N6334" s="7">
        <v>3057046932</v>
      </c>
      <c r="O6334" s="20" t="str">
        <f t="shared" si="199"/>
        <v/>
      </c>
    </row>
    <row r="6335" spans="1:15">
      <c r="A6335" s="20" t="str">
        <f t="shared" si="200"/>
        <v>Birta lífeyrissjóðurBlönduð leið</v>
      </c>
      <c r="B6335" s="20" t="str">
        <f>_xlfn.IFNA(INDEX(Listi!$AI:$AI,MATCH(C6335,Listi!$AJ:$AJ,0)),INDEX(Listi!T:T,MATCH(C6335,Listi!U:U,0)))</f>
        <v xml:space="preserve">Birta  </v>
      </c>
      <c r="C6335" t="s">
        <v>298</v>
      </c>
      <c r="D6335" t="s">
        <v>314</v>
      </c>
      <c r="E6335" t="s">
        <v>276</v>
      </c>
      <c r="F6335" t="s">
        <v>86</v>
      </c>
      <c r="G6335" s="8" t="s">
        <v>406</v>
      </c>
      <c r="H6335" t="s">
        <v>87</v>
      </c>
      <c r="K6335" s="20">
        <v>0</v>
      </c>
      <c r="L6335" s="7">
        <v>6929716201</v>
      </c>
      <c r="M6335" s="7">
        <v>253995298</v>
      </c>
      <c r="N6335" s="7">
        <v>139753585</v>
      </c>
      <c r="O6335" s="20" t="str">
        <f t="shared" si="199"/>
        <v/>
      </c>
    </row>
    <row r="6336" spans="1:15">
      <c r="A6336" s="20" t="str">
        <f t="shared" si="200"/>
        <v>Birta lífeyrissjóðurInnlánsleið</v>
      </c>
      <c r="B6336" s="20" t="str">
        <f>_xlfn.IFNA(INDEX(Listi!$AI:$AI,MATCH(C6336,Listi!$AJ:$AJ,0)),INDEX(Listi!T:T,MATCH(C6336,Listi!U:U,0)))</f>
        <v xml:space="preserve">Birta  </v>
      </c>
      <c r="C6336" t="s">
        <v>298</v>
      </c>
      <c r="D6336" t="s">
        <v>208</v>
      </c>
      <c r="E6336" t="s">
        <v>276</v>
      </c>
      <c r="F6336" t="s">
        <v>86</v>
      </c>
      <c r="G6336" s="8" t="s">
        <v>406</v>
      </c>
      <c r="H6336" t="s">
        <v>87</v>
      </c>
      <c r="K6336" s="20">
        <v>0</v>
      </c>
      <c r="L6336" s="7">
        <v>4108971332</v>
      </c>
      <c r="M6336" s="7">
        <v>264842424</v>
      </c>
      <c r="N6336" s="7">
        <v>174324836</v>
      </c>
      <c r="O6336" s="20" t="str">
        <f t="shared" si="199"/>
        <v/>
      </c>
    </row>
    <row r="6337" spans="1:15">
      <c r="A6337" s="20" t="str">
        <f t="shared" si="200"/>
        <v>Birta lífeyrissjóðurSamtryggingardeild</v>
      </c>
      <c r="B6337" s="20" t="str">
        <f>_xlfn.IFNA(INDEX(Listi!$AI:$AI,MATCH(C6337,Listi!$AJ:$AJ,0)),INDEX(Listi!T:T,MATCH(C6337,Listi!U:U,0)))</f>
        <v xml:space="preserve">Birta  </v>
      </c>
      <c r="C6337" t="s">
        <v>298</v>
      </c>
      <c r="D6337" t="s">
        <v>205</v>
      </c>
      <c r="E6337" t="s">
        <v>275</v>
      </c>
      <c r="F6337" t="s">
        <v>86</v>
      </c>
      <c r="G6337" s="8" t="s">
        <v>406</v>
      </c>
      <c r="H6337" t="s">
        <v>87</v>
      </c>
      <c r="K6337" s="20">
        <v>0.49</v>
      </c>
      <c r="L6337" s="7">
        <v>549755105944</v>
      </c>
      <c r="M6337" s="7">
        <v>18480897961</v>
      </c>
      <c r="N6337" s="7">
        <v>14075814006</v>
      </c>
      <c r="O6337" s="20" t="str">
        <f t="shared" si="199"/>
        <v/>
      </c>
    </row>
    <row r="6338" spans="1:15">
      <c r="A6338" s="20" t="str">
        <f t="shared" si="200"/>
        <v>Birta lífeyrissjóðurSkuldabréfaleið</v>
      </c>
      <c r="B6338" s="20" t="str">
        <f>_xlfn.IFNA(INDEX(Listi!$AI:$AI,MATCH(C6338,Listi!$AJ:$AJ,0)),INDEX(Listi!T:T,MATCH(C6338,Listi!U:U,0)))</f>
        <v xml:space="preserve">Birta  </v>
      </c>
      <c r="C6338" t="s">
        <v>298</v>
      </c>
      <c r="D6338" t="s">
        <v>313</v>
      </c>
      <c r="E6338" t="s">
        <v>276</v>
      </c>
      <c r="F6338" t="s">
        <v>86</v>
      </c>
      <c r="G6338" s="8" t="s">
        <v>406</v>
      </c>
      <c r="H6338" t="s">
        <v>87</v>
      </c>
      <c r="K6338" s="20">
        <v>0</v>
      </c>
      <c r="L6338" s="7">
        <v>8522374478</v>
      </c>
      <c r="M6338" s="7">
        <v>391005163</v>
      </c>
      <c r="N6338" s="7">
        <v>218104877</v>
      </c>
      <c r="O6338" s="20" t="str">
        <f t="shared" ref="O6338:O6401" si="201">IFERROR(VLOOKUP(F6338,EhLykill,3,FALSE),"")</f>
        <v/>
      </c>
    </row>
    <row r="6339" spans="1:15">
      <c r="A6339" s="20" t="str">
        <f t="shared" si="200"/>
        <v>Birta lífeyrissjóðurTilgreind séreign</v>
      </c>
      <c r="B6339" s="20" t="str">
        <f>_xlfn.IFNA(INDEX(Listi!$AI:$AI,MATCH(C6339,Listi!$AJ:$AJ,0)),INDEX(Listi!T:T,MATCH(C6339,Listi!U:U,0)))</f>
        <v xml:space="preserve">Birta  </v>
      </c>
      <c r="C6339" t="s">
        <v>298</v>
      </c>
      <c r="D6339" t="s">
        <v>312</v>
      </c>
      <c r="E6339" t="s">
        <v>276</v>
      </c>
      <c r="F6339" t="s">
        <v>86</v>
      </c>
      <c r="G6339" s="8" t="s">
        <v>406</v>
      </c>
      <c r="H6339" t="s">
        <v>87</v>
      </c>
      <c r="K6339" s="20">
        <v>0</v>
      </c>
      <c r="L6339" s="7">
        <v>2234420297</v>
      </c>
      <c r="M6339" s="7">
        <v>511871981</v>
      </c>
      <c r="N6339" s="7">
        <v>36000223</v>
      </c>
      <c r="O6339" s="20" t="str">
        <f t="shared" si="201"/>
        <v/>
      </c>
    </row>
    <row r="6340" spans="1:15">
      <c r="A6340" s="20" t="str">
        <f t="shared" si="200"/>
        <v>Brú Lífeyrissjóður starfsmanna sveitarfélagaA-deild</v>
      </c>
      <c r="B6340" s="20" t="str">
        <f>_xlfn.IFNA(INDEX(Listi!$AI:$AI,MATCH(C6340,Listi!$AJ:$AJ,0)),INDEX(Listi!T:T,MATCH(C6340,Listi!U:U,0)))</f>
        <v>Brú</v>
      </c>
      <c r="C6340" t="s">
        <v>217</v>
      </c>
      <c r="D6340" t="s">
        <v>257</v>
      </c>
      <c r="E6340" t="s">
        <v>275</v>
      </c>
      <c r="F6340" t="s">
        <v>86</v>
      </c>
      <c r="G6340" s="8" t="s">
        <v>406</v>
      </c>
      <c r="H6340" t="s">
        <v>87</v>
      </c>
      <c r="K6340" s="189">
        <v>2.2999999999999998</v>
      </c>
      <c r="L6340" s="7">
        <v>270469177889</v>
      </c>
      <c r="M6340" s="7">
        <v>13987858077</v>
      </c>
      <c r="N6340" s="7">
        <v>4793072329</v>
      </c>
      <c r="O6340" s="20" t="str">
        <f t="shared" si="201"/>
        <v/>
      </c>
    </row>
    <row r="6341" spans="1:15">
      <c r="A6341" s="20" t="str">
        <f t="shared" si="200"/>
        <v>Brú Lífeyrissjóður starfsmanna sveitarfélagaB-deild</v>
      </c>
      <c r="B6341" s="20" t="str">
        <f>_xlfn.IFNA(INDEX(Listi!$AI:$AI,MATCH(C6341,Listi!$AJ:$AJ,0)),INDEX(Listi!T:T,MATCH(C6341,Listi!U:U,0)))</f>
        <v>Brú</v>
      </c>
      <c r="C6341" t="s">
        <v>217</v>
      </c>
      <c r="D6341" t="s">
        <v>218</v>
      </c>
      <c r="E6341" t="s">
        <v>275</v>
      </c>
      <c r="F6341" t="s">
        <v>86</v>
      </c>
      <c r="G6341" s="8" t="s">
        <v>406</v>
      </c>
      <c r="H6341" t="s">
        <v>87</v>
      </c>
      <c r="K6341" s="20">
        <v>0</v>
      </c>
      <c r="L6341" s="7">
        <v>17004783831</v>
      </c>
      <c r="M6341" s="7">
        <v>119747694</v>
      </c>
      <c r="N6341" s="7">
        <v>3424817406</v>
      </c>
      <c r="O6341" s="20" t="str">
        <f t="shared" si="201"/>
        <v/>
      </c>
    </row>
    <row r="6342" spans="1:15">
      <c r="A6342" s="20" t="str">
        <f t="shared" si="200"/>
        <v>Brú Lífeyrissjóður starfsmanna sveitarfélagaV-deild</v>
      </c>
      <c r="B6342" s="20" t="str">
        <f>_xlfn.IFNA(INDEX(Listi!$AI:$AI,MATCH(C6342,Listi!$AJ:$AJ,0)),INDEX(Listi!T:T,MATCH(C6342,Listi!U:U,0)))</f>
        <v>Brú</v>
      </c>
      <c r="C6342" t="s">
        <v>217</v>
      </c>
      <c r="D6342" t="s">
        <v>219</v>
      </c>
      <c r="E6342" t="s">
        <v>275</v>
      </c>
      <c r="F6342" t="s">
        <v>86</v>
      </c>
      <c r="G6342" s="8" t="s">
        <v>406</v>
      </c>
      <c r="H6342" t="s">
        <v>87</v>
      </c>
      <c r="K6342" s="189">
        <v>7.1</v>
      </c>
      <c r="L6342" s="7">
        <v>54501394986</v>
      </c>
      <c r="M6342" s="7">
        <v>4188513374</v>
      </c>
      <c r="N6342" s="7">
        <v>455519059</v>
      </c>
      <c r="O6342" s="20" t="str">
        <f t="shared" si="201"/>
        <v/>
      </c>
    </row>
    <row r="6343" spans="1:15">
      <c r="A6343" s="20" t="str">
        <f t="shared" si="200"/>
        <v>Eftirlaunasj atvinnuflugmannaSamtryggingardeild</v>
      </c>
      <c r="B6343" s="20" t="str">
        <f>_xlfn.IFNA(INDEX(Listi!$AI:$AI,MATCH(C6343,Listi!$AJ:$AJ,0)),INDEX(Listi!T:T,MATCH(C6343,Listi!U:U,0)))</f>
        <v>EFÍA</v>
      </c>
      <c r="C6343" t="s">
        <v>220</v>
      </c>
      <c r="D6343" t="s">
        <v>205</v>
      </c>
      <c r="E6343" t="s">
        <v>275</v>
      </c>
      <c r="F6343" t="s">
        <v>86</v>
      </c>
      <c r="G6343" s="8" t="s">
        <v>406</v>
      </c>
      <c r="H6343" t="s">
        <v>87</v>
      </c>
      <c r="K6343" s="189">
        <v>1.1100000000000001</v>
      </c>
      <c r="L6343" s="7">
        <v>58542663000</v>
      </c>
      <c r="M6343" s="7">
        <v>1477262000</v>
      </c>
      <c r="N6343" s="7">
        <v>1113313000</v>
      </c>
      <c r="O6343" s="20" t="str">
        <f t="shared" si="201"/>
        <v/>
      </c>
    </row>
    <row r="6344" spans="1:15">
      <c r="A6344" s="20" t="str">
        <f t="shared" si="200"/>
        <v>Festa - lífeyrissjóðurSamtryggingardeild</v>
      </c>
      <c r="B6344" s="20" t="str">
        <f>_xlfn.IFNA(INDEX(Listi!$AI:$AI,MATCH(C6344,Listi!$AJ:$AJ,0)),INDEX(Listi!T:T,MATCH(C6344,Listi!U:U,0)))</f>
        <v xml:space="preserve">Festa </v>
      </c>
      <c r="C6344" t="s">
        <v>221</v>
      </c>
      <c r="D6344" t="s">
        <v>205</v>
      </c>
      <c r="E6344" t="s">
        <v>275</v>
      </c>
      <c r="F6344" t="s">
        <v>86</v>
      </c>
      <c r="G6344" s="8" t="s">
        <v>406</v>
      </c>
      <c r="H6344" t="s">
        <v>87</v>
      </c>
      <c r="K6344" s="189">
        <v>1.07</v>
      </c>
      <c r="L6344" s="7">
        <v>246318113722</v>
      </c>
      <c r="M6344" s="7">
        <v>11138196907</v>
      </c>
      <c r="N6344" s="7">
        <v>5180938287</v>
      </c>
      <c r="O6344" s="20" t="str">
        <f t="shared" si="201"/>
        <v/>
      </c>
    </row>
    <row r="6345" spans="1:15">
      <c r="A6345" s="20" t="str">
        <f t="shared" si="200"/>
        <v>Festa - lífeyrissjóðurSparnaðarleið I</v>
      </c>
      <c r="B6345" s="20" t="str">
        <f>_xlfn.IFNA(INDEX(Listi!$AI:$AI,MATCH(C6345,Listi!$AJ:$AJ,0)),INDEX(Listi!T:T,MATCH(C6345,Listi!U:U,0)))</f>
        <v xml:space="preserve">Festa </v>
      </c>
      <c r="C6345" t="s">
        <v>221</v>
      </c>
      <c r="D6345" t="s">
        <v>464</v>
      </c>
      <c r="E6345" t="s">
        <v>276</v>
      </c>
      <c r="F6345" t="s">
        <v>86</v>
      </c>
      <c r="G6345" s="8" t="s">
        <v>406</v>
      </c>
      <c r="H6345" t="s">
        <v>87</v>
      </c>
      <c r="K6345" s="20">
        <v>0</v>
      </c>
      <c r="L6345" s="7">
        <v>75585319</v>
      </c>
      <c r="M6345" s="7">
        <v>37671409</v>
      </c>
      <c r="N6345" s="7">
        <v>2063969</v>
      </c>
      <c r="O6345" s="20" t="str">
        <f t="shared" si="201"/>
        <v/>
      </c>
    </row>
    <row r="6346" spans="1:15">
      <c r="A6346" s="20" t="str">
        <f t="shared" si="200"/>
        <v>Festa - lífeyrissjóðurSparnaðarleið II</v>
      </c>
      <c r="B6346" s="20" t="str">
        <f>_xlfn.IFNA(INDEX(Listi!$AI:$AI,MATCH(C6346,Listi!$AJ:$AJ,0)),INDEX(Listi!T:T,MATCH(C6346,Listi!U:U,0)))</f>
        <v xml:space="preserve">Festa </v>
      </c>
      <c r="C6346" t="s">
        <v>221</v>
      </c>
      <c r="D6346" t="s">
        <v>388</v>
      </c>
      <c r="E6346" t="s">
        <v>276</v>
      </c>
      <c r="F6346" t="s">
        <v>86</v>
      </c>
      <c r="G6346" s="8" t="s">
        <v>406</v>
      </c>
      <c r="H6346" t="s">
        <v>87</v>
      </c>
      <c r="K6346" s="20">
        <v>0</v>
      </c>
      <c r="L6346" s="7">
        <v>1113180693</v>
      </c>
      <c r="M6346" s="7">
        <v>134564310</v>
      </c>
      <c r="N6346" s="7">
        <v>19363084</v>
      </c>
      <c r="O6346" s="20" t="str">
        <f t="shared" si="201"/>
        <v/>
      </c>
    </row>
    <row r="6347" spans="1:15">
      <c r="A6347" s="20" t="str">
        <f t="shared" si="200"/>
        <v>Frjálsi lífeyrissjóðurinnDeild/leið I</v>
      </c>
      <c r="B6347" s="20" t="str">
        <f>_xlfn.IFNA(INDEX(Listi!$AI:$AI,MATCH(C6347,Listi!$AJ:$AJ,0)),INDEX(Listi!T:T,MATCH(C6347,Listi!U:U,0)))</f>
        <v xml:space="preserve">Frjálsi </v>
      </c>
      <c r="C6347" t="s">
        <v>222</v>
      </c>
      <c r="D6347" t="s">
        <v>223</v>
      </c>
      <c r="E6347" t="s">
        <v>276</v>
      </c>
      <c r="F6347" t="s">
        <v>86</v>
      </c>
      <c r="G6347" s="8" t="s">
        <v>406</v>
      </c>
      <c r="H6347" t="s">
        <v>87</v>
      </c>
      <c r="K6347" s="20">
        <v>0</v>
      </c>
      <c r="L6347" s="7">
        <v>199278730000</v>
      </c>
      <c r="M6347" s="7">
        <v>10813020000</v>
      </c>
      <c r="N6347" s="7">
        <v>2178012000</v>
      </c>
      <c r="O6347" s="20" t="str">
        <f t="shared" si="201"/>
        <v/>
      </c>
    </row>
    <row r="6348" spans="1:15">
      <c r="A6348" s="20" t="str">
        <f t="shared" si="200"/>
        <v>Frjálsi lífeyrissjóðurinnDeild/leið II</v>
      </c>
      <c r="B6348" s="20" t="str">
        <f>_xlfn.IFNA(INDEX(Listi!$AI:$AI,MATCH(C6348,Listi!$AJ:$AJ,0)),INDEX(Listi!T:T,MATCH(C6348,Listi!U:U,0)))</f>
        <v xml:space="preserve">Frjálsi </v>
      </c>
      <c r="C6348" t="s">
        <v>222</v>
      </c>
      <c r="D6348" t="s">
        <v>224</v>
      </c>
      <c r="E6348" t="s">
        <v>276</v>
      </c>
      <c r="F6348" t="s">
        <v>86</v>
      </c>
      <c r="G6348" s="8" t="s">
        <v>406</v>
      </c>
      <c r="H6348" t="s">
        <v>87</v>
      </c>
      <c r="K6348" s="20">
        <v>0</v>
      </c>
      <c r="L6348" s="7">
        <v>29681370000</v>
      </c>
      <c r="M6348" s="7">
        <v>1864883000</v>
      </c>
      <c r="N6348" s="7">
        <v>401735000</v>
      </c>
      <c r="O6348" s="20" t="str">
        <f t="shared" si="201"/>
        <v/>
      </c>
    </row>
    <row r="6349" spans="1:15">
      <c r="A6349" s="20" t="str">
        <f t="shared" si="200"/>
        <v>Frjálsi lífeyrissjóðurinnDeild/leið III</v>
      </c>
      <c r="B6349" s="20" t="str">
        <f>_xlfn.IFNA(INDEX(Listi!$AI:$AI,MATCH(C6349,Listi!$AJ:$AJ,0)),INDEX(Listi!T:T,MATCH(C6349,Listi!U:U,0)))</f>
        <v xml:space="preserve">Frjálsi </v>
      </c>
      <c r="C6349" t="s">
        <v>222</v>
      </c>
      <c r="D6349" t="s">
        <v>225</v>
      </c>
      <c r="E6349" t="s">
        <v>276</v>
      </c>
      <c r="F6349" t="s">
        <v>86</v>
      </c>
      <c r="G6349" s="8" t="s">
        <v>406</v>
      </c>
      <c r="H6349" t="s">
        <v>87</v>
      </c>
      <c r="K6349" s="20">
        <v>0</v>
      </c>
      <c r="L6349" s="7">
        <v>43554797000</v>
      </c>
      <c r="M6349" s="7">
        <v>2564479000</v>
      </c>
      <c r="N6349" s="7">
        <v>1456678000</v>
      </c>
      <c r="O6349" s="20" t="str">
        <f t="shared" si="201"/>
        <v/>
      </c>
    </row>
    <row r="6350" spans="1:15">
      <c r="A6350" s="20" t="str">
        <f t="shared" si="200"/>
        <v>Frjálsi lífeyrissjóðurinnFrjálsi Áhætta</v>
      </c>
      <c r="B6350" s="20" t="str">
        <f>_xlfn.IFNA(INDEX(Listi!$AI:$AI,MATCH(C6350,Listi!$AJ:$AJ,0)),INDEX(Listi!T:T,MATCH(C6350,Listi!U:U,0)))</f>
        <v xml:space="preserve">Frjálsi </v>
      </c>
      <c r="C6350" t="s">
        <v>222</v>
      </c>
      <c r="D6350" t="s">
        <v>226</v>
      </c>
      <c r="E6350" t="s">
        <v>276</v>
      </c>
      <c r="F6350" t="s">
        <v>86</v>
      </c>
      <c r="G6350" s="8" t="s">
        <v>406</v>
      </c>
      <c r="H6350" t="s">
        <v>87</v>
      </c>
      <c r="K6350" s="20">
        <v>0</v>
      </c>
      <c r="L6350" s="7">
        <v>2707615000</v>
      </c>
      <c r="M6350" s="7">
        <v>335331000</v>
      </c>
      <c r="N6350" s="7">
        <v>1872000</v>
      </c>
      <c r="O6350" s="20" t="str">
        <f t="shared" si="201"/>
        <v/>
      </c>
    </row>
    <row r="6351" spans="1:15">
      <c r="A6351" s="20" t="str">
        <f t="shared" si="200"/>
        <v>Frjálsi lífeyrissjóðurinnSameiginleg deild</v>
      </c>
      <c r="B6351" s="20" t="str">
        <f>_xlfn.IFNA(INDEX(Listi!$AI:$AI,MATCH(C6351,Listi!$AJ:$AJ,0)),INDEX(Listi!T:T,MATCH(C6351,Listi!U:U,0)))</f>
        <v xml:space="preserve">Frjálsi </v>
      </c>
      <c r="C6351" t="s">
        <v>222</v>
      </c>
      <c r="D6351" t="s">
        <v>311</v>
      </c>
      <c r="E6351" t="s">
        <v>276</v>
      </c>
      <c r="F6351" t="s">
        <v>86</v>
      </c>
      <c r="G6351" s="8" t="s">
        <v>406</v>
      </c>
      <c r="H6351" t="s">
        <v>87</v>
      </c>
      <c r="K6351" s="20">
        <v>0</v>
      </c>
      <c r="L6351" s="7">
        <v>0</v>
      </c>
      <c r="M6351" s="7">
        <v>0</v>
      </c>
      <c r="N6351" s="7">
        <v>0</v>
      </c>
      <c r="O6351" s="20" t="str">
        <f t="shared" si="201"/>
        <v/>
      </c>
    </row>
    <row r="6352" spans="1:15">
      <c r="A6352" s="20" t="str">
        <f t="shared" si="200"/>
        <v>Frjálsi lífeyrissjóðurinnSamtryggingardeild</v>
      </c>
      <c r="B6352" s="20" t="str">
        <f>_xlfn.IFNA(INDEX(Listi!$AI:$AI,MATCH(C6352,Listi!$AJ:$AJ,0)),INDEX(Listi!T:T,MATCH(C6352,Listi!U:U,0)))</f>
        <v xml:space="preserve">Frjálsi </v>
      </c>
      <c r="C6352" t="s">
        <v>222</v>
      </c>
      <c r="D6352" t="s">
        <v>205</v>
      </c>
      <c r="E6352" t="s">
        <v>275</v>
      </c>
      <c r="F6352" t="s">
        <v>86</v>
      </c>
      <c r="G6352" s="8" t="s">
        <v>406</v>
      </c>
      <c r="H6352" t="s">
        <v>87</v>
      </c>
      <c r="K6352" s="189">
        <v>2.7</v>
      </c>
      <c r="L6352" s="7">
        <v>127148465000</v>
      </c>
      <c r="M6352" s="7">
        <v>7524433000</v>
      </c>
      <c r="N6352" s="7">
        <v>1254273000</v>
      </c>
      <c r="O6352" s="20" t="str">
        <f t="shared" si="201"/>
        <v/>
      </c>
    </row>
    <row r="6353" spans="1:15">
      <c r="A6353" s="20" t="str">
        <f t="shared" si="200"/>
        <v>Gildi - lífeyrissjóðurFramtíðarsýn 1</v>
      </c>
      <c r="B6353" s="20" t="str">
        <f>_xlfn.IFNA(INDEX(Listi!$AI:$AI,MATCH(C6353,Listi!$AJ:$AJ,0)),INDEX(Listi!T:T,MATCH(C6353,Listi!U:U,0)))</f>
        <v xml:space="preserve">Gildi  </v>
      </c>
      <c r="C6353" t="s">
        <v>227</v>
      </c>
      <c r="D6353" t="s">
        <v>373</v>
      </c>
      <c r="E6353" t="s">
        <v>276</v>
      </c>
      <c r="F6353" t="s">
        <v>86</v>
      </c>
      <c r="G6353" s="8" t="s">
        <v>406</v>
      </c>
      <c r="H6353" t="s">
        <v>87</v>
      </c>
      <c r="K6353" s="20">
        <v>0</v>
      </c>
      <c r="L6353" s="7">
        <v>3223959491</v>
      </c>
      <c r="M6353" s="7">
        <v>185065371</v>
      </c>
      <c r="N6353" s="7">
        <v>99697779</v>
      </c>
      <c r="O6353" s="20" t="str">
        <f t="shared" si="201"/>
        <v/>
      </c>
    </row>
    <row r="6354" spans="1:15">
      <c r="A6354" s="20" t="str">
        <f t="shared" si="200"/>
        <v>Gildi - lífeyrissjóðurFramtíðarsýn 2</v>
      </c>
      <c r="B6354" s="20" t="str">
        <f>_xlfn.IFNA(INDEX(Listi!$AI:$AI,MATCH(C6354,Listi!$AJ:$AJ,0)),INDEX(Listi!T:T,MATCH(C6354,Listi!U:U,0)))</f>
        <v xml:space="preserve">Gildi  </v>
      </c>
      <c r="C6354" t="s">
        <v>227</v>
      </c>
      <c r="D6354" t="s">
        <v>374</v>
      </c>
      <c r="E6354" t="s">
        <v>276</v>
      </c>
      <c r="F6354" t="s">
        <v>86</v>
      </c>
      <c r="G6354" s="8" t="s">
        <v>406</v>
      </c>
      <c r="H6354" t="s">
        <v>87</v>
      </c>
      <c r="K6354" s="20">
        <v>0.6</v>
      </c>
      <c r="L6354" s="7">
        <v>3172355810</v>
      </c>
      <c r="M6354" s="7">
        <v>227598529</v>
      </c>
      <c r="N6354" s="7">
        <v>70042741</v>
      </c>
      <c r="O6354" s="20" t="str">
        <f t="shared" si="201"/>
        <v/>
      </c>
    </row>
    <row r="6355" spans="1:15">
      <c r="A6355" s="20" t="str">
        <f t="shared" si="200"/>
        <v>Gildi - lífeyrissjóðurFramtíðarsýn 3</v>
      </c>
      <c r="B6355" s="20" t="str">
        <f>_xlfn.IFNA(INDEX(Listi!$AI:$AI,MATCH(C6355,Listi!$AJ:$AJ,0)),INDEX(Listi!T:T,MATCH(C6355,Listi!U:U,0)))</f>
        <v xml:space="preserve">Gildi  </v>
      </c>
      <c r="C6355" t="s">
        <v>227</v>
      </c>
      <c r="D6355" t="s">
        <v>380</v>
      </c>
      <c r="E6355" t="s">
        <v>276</v>
      </c>
      <c r="F6355" t="s">
        <v>86</v>
      </c>
      <c r="G6355" s="8" t="s">
        <v>406</v>
      </c>
      <c r="H6355" t="s">
        <v>87</v>
      </c>
      <c r="K6355" s="20">
        <v>0</v>
      </c>
      <c r="L6355" s="7">
        <v>1220667693</v>
      </c>
      <c r="M6355" s="7">
        <v>206427664</v>
      </c>
      <c r="N6355" s="7">
        <v>61376636</v>
      </c>
      <c r="O6355" s="20" t="str">
        <f t="shared" si="201"/>
        <v/>
      </c>
    </row>
    <row r="6356" spans="1:15">
      <c r="A6356" s="20" t="str">
        <f t="shared" si="200"/>
        <v>Gildi - lífeyrissjóðurSamtryggingardeild</v>
      </c>
      <c r="B6356" s="20" t="str">
        <f>_xlfn.IFNA(INDEX(Listi!$AI:$AI,MATCH(C6356,Listi!$AJ:$AJ,0)),INDEX(Listi!T:T,MATCH(C6356,Listi!U:U,0)))</f>
        <v xml:space="preserve">Gildi  </v>
      </c>
      <c r="C6356" t="s">
        <v>227</v>
      </c>
      <c r="D6356" t="s">
        <v>205</v>
      </c>
      <c r="E6356" t="s">
        <v>275</v>
      </c>
      <c r="F6356" t="s">
        <v>86</v>
      </c>
      <c r="G6356" s="8" t="s">
        <v>406</v>
      </c>
      <c r="H6356" t="s">
        <v>87</v>
      </c>
      <c r="K6356" s="20">
        <v>0.9</v>
      </c>
      <c r="L6356" s="7">
        <v>908474103084</v>
      </c>
      <c r="M6356" s="7">
        <v>33404441428</v>
      </c>
      <c r="N6356" s="7">
        <v>20772915594</v>
      </c>
      <c r="O6356" s="20" t="str">
        <f t="shared" si="201"/>
        <v/>
      </c>
    </row>
    <row r="6357" spans="1:15">
      <c r="A6357" s="20" t="str">
        <f t="shared" si="200"/>
        <v>Íslenski lífeyrissjóðurinnLíf 1</v>
      </c>
      <c r="B6357" s="20" t="str">
        <f>_xlfn.IFNA(INDEX(Listi!$AI:$AI,MATCH(C6357,Listi!$AJ:$AJ,0)),INDEX(Listi!T:T,MATCH(C6357,Listi!U:U,0)))</f>
        <v xml:space="preserve">Íslenski  </v>
      </c>
      <c r="C6357" t="s">
        <v>238</v>
      </c>
      <c r="D6357" t="s">
        <v>239</v>
      </c>
      <c r="E6357" t="s">
        <v>276</v>
      </c>
      <c r="F6357" t="s">
        <v>86</v>
      </c>
      <c r="G6357" s="8" t="s">
        <v>406</v>
      </c>
      <c r="H6357" t="s">
        <v>87</v>
      </c>
      <c r="K6357" s="20">
        <v>0</v>
      </c>
      <c r="L6357" s="7">
        <v>34645188332</v>
      </c>
      <c r="M6357" s="7">
        <v>5859453012</v>
      </c>
      <c r="N6357" s="7">
        <v>977930648</v>
      </c>
      <c r="O6357" s="20" t="str">
        <f t="shared" si="201"/>
        <v/>
      </c>
    </row>
    <row r="6358" spans="1:15">
      <c r="A6358" s="20" t="str">
        <f t="shared" si="200"/>
        <v>Íslenski lífeyrissjóðurinnLíf 2</v>
      </c>
      <c r="B6358" s="20" t="str">
        <f>_xlfn.IFNA(INDEX(Listi!$AI:$AI,MATCH(C6358,Listi!$AJ:$AJ,0)),INDEX(Listi!T:T,MATCH(C6358,Listi!U:U,0)))</f>
        <v xml:space="preserve">Íslenski  </v>
      </c>
      <c r="C6358" t="s">
        <v>238</v>
      </c>
      <c r="D6358" t="s">
        <v>240</v>
      </c>
      <c r="E6358" t="s">
        <v>276</v>
      </c>
      <c r="F6358" t="s">
        <v>86</v>
      </c>
      <c r="G6358" s="8" t="s">
        <v>406</v>
      </c>
      <c r="H6358" t="s">
        <v>87</v>
      </c>
      <c r="K6358" s="20">
        <v>0.18</v>
      </c>
      <c r="L6358" s="7">
        <v>31029129445</v>
      </c>
      <c r="M6358" s="7">
        <v>2139527304</v>
      </c>
      <c r="N6358" s="7">
        <v>531278955</v>
      </c>
      <c r="O6358" s="20" t="str">
        <f t="shared" si="201"/>
        <v/>
      </c>
    </row>
    <row r="6359" spans="1:15">
      <c r="A6359" s="20" t="str">
        <f t="shared" si="200"/>
        <v>Íslenski lífeyrissjóðurinnLíf 3</v>
      </c>
      <c r="B6359" s="20" t="str">
        <f>_xlfn.IFNA(INDEX(Listi!$AI:$AI,MATCH(C6359,Listi!$AJ:$AJ,0)),INDEX(Listi!T:T,MATCH(C6359,Listi!U:U,0)))</f>
        <v xml:space="preserve">Íslenski  </v>
      </c>
      <c r="C6359" t="s">
        <v>238</v>
      </c>
      <c r="D6359" t="s">
        <v>241</v>
      </c>
      <c r="E6359" t="s">
        <v>276</v>
      </c>
      <c r="F6359" t="s">
        <v>86</v>
      </c>
      <c r="G6359" s="8" t="s">
        <v>406</v>
      </c>
      <c r="H6359" t="s">
        <v>87</v>
      </c>
      <c r="K6359" s="190">
        <v>3.86</v>
      </c>
      <c r="L6359" s="7">
        <v>26552298455</v>
      </c>
      <c r="M6359" s="7">
        <v>1349981892</v>
      </c>
      <c r="N6359" s="7">
        <v>474868471</v>
      </c>
      <c r="O6359" s="20" t="str">
        <f t="shared" si="201"/>
        <v/>
      </c>
    </row>
    <row r="6360" spans="1:15">
      <c r="A6360" s="20" t="str">
        <f t="shared" si="200"/>
        <v>Íslenski lífeyrissjóðurinnLíf 4</v>
      </c>
      <c r="B6360" s="20" t="str">
        <f>_xlfn.IFNA(INDEX(Listi!$AI:$AI,MATCH(C6360,Listi!$AJ:$AJ,0)),INDEX(Listi!T:T,MATCH(C6360,Listi!U:U,0)))</f>
        <v xml:space="preserve">Íslenski  </v>
      </c>
      <c r="C6360" t="s">
        <v>238</v>
      </c>
      <c r="D6360" t="s">
        <v>242</v>
      </c>
      <c r="E6360" t="s">
        <v>276</v>
      </c>
      <c r="F6360" t="s">
        <v>86</v>
      </c>
      <c r="G6360" s="8" t="s">
        <v>406</v>
      </c>
      <c r="H6360" t="s">
        <v>87</v>
      </c>
      <c r="K6360" s="190">
        <v>1.69</v>
      </c>
      <c r="L6360" s="7">
        <v>15323468197</v>
      </c>
      <c r="M6360" s="7">
        <v>592019313</v>
      </c>
      <c r="N6360" s="7">
        <v>649721424</v>
      </c>
      <c r="O6360" s="20" t="str">
        <f t="shared" si="201"/>
        <v/>
      </c>
    </row>
    <row r="6361" spans="1:15">
      <c r="A6361" s="20" t="str">
        <f t="shared" si="200"/>
        <v>Íslenski lífeyrissjóðurinnSamtryggingardeild</v>
      </c>
      <c r="B6361" s="20" t="str">
        <f>_xlfn.IFNA(INDEX(Listi!$AI:$AI,MATCH(C6361,Listi!$AJ:$AJ,0)),INDEX(Listi!T:T,MATCH(C6361,Listi!U:U,0)))</f>
        <v xml:space="preserve">Íslenski  </v>
      </c>
      <c r="C6361" t="s">
        <v>238</v>
      </c>
      <c r="D6361" t="s">
        <v>205</v>
      </c>
      <c r="E6361" t="s">
        <v>275</v>
      </c>
      <c r="F6361" t="s">
        <v>86</v>
      </c>
      <c r="G6361" s="8" t="s">
        <v>406</v>
      </c>
      <c r="H6361" t="s">
        <v>87</v>
      </c>
      <c r="K6361" s="189">
        <v>1.8</v>
      </c>
      <c r="L6361" s="7">
        <v>32369481106</v>
      </c>
      <c r="M6361" s="7">
        <v>2513450236</v>
      </c>
      <c r="N6361" s="7">
        <v>182749847</v>
      </c>
      <c r="O6361" s="20" t="str">
        <f t="shared" si="201"/>
        <v/>
      </c>
    </row>
    <row r="6362" spans="1:15">
      <c r="A6362" s="20" t="str">
        <f t="shared" si="200"/>
        <v>Lífeyrissjóður bændaSamtryggingardeild</v>
      </c>
      <c r="B6362" s="20" t="str">
        <f>_xlfn.IFNA(INDEX(Listi!$AI:$AI,MATCH(C6362,Listi!$AJ:$AJ,0)),INDEX(Listi!T:T,MATCH(C6362,Listi!U:U,0)))</f>
        <v>Lífeyrissjóður bænda</v>
      </c>
      <c r="C6362" t="s">
        <v>252</v>
      </c>
      <c r="D6362" t="s">
        <v>205</v>
      </c>
      <c r="E6362" t="s">
        <v>275</v>
      </c>
      <c r="F6362" t="s">
        <v>86</v>
      </c>
      <c r="G6362" s="8" t="s">
        <v>406</v>
      </c>
      <c r="H6362" t="s">
        <v>87</v>
      </c>
      <c r="K6362" s="20">
        <v>0.23</v>
      </c>
      <c r="L6362" s="7">
        <v>45108278171</v>
      </c>
      <c r="M6362" s="7">
        <v>776003397</v>
      </c>
      <c r="N6362" s="7">
        <v>1921473168</v>
      </c>
      <c r="O6362" s="20" t="str">
        <f t="shared" si="201"/>
        <v/>
      </c>
    </row>
    <row r="6363" spans="1:15">
      <c r="A6363" s="20" t="str">
        <f t="shared" si="200"/>
        <v>Lífeyrissjóður bankamannaAldursdeild</v>
      </c>
      <c r="B6363" s="20" t="str">
        <f>_xlfn.IFNA(INDEX(Listi!$AI:$AI,MATCH(C6363,Listi!$AJ:$AJ,0)),INDEX(Listi!T:T,MATCH(C6363,Listi!U:U,0)))</f>
        <v>Lífeyrissjóður bankam.</v>
      </c>
      <c r="C6363" t="s">
        <v>250</v>
      </c>
      <c r="D6363" t="s">
        <v>251</v>
      </c>
      <c r="E6363" t="s">
        <v>275</v>
      </c>
      <c r="F6363" t="s">
        <v>86</v>
      </c>
      <c r="G6363" s="8" t="s">
        <v>406</v>
      </c>
      <c r="H6363" t="s">
        <v>87</v>
      </c>
      <c r="K6363" s="20">
        <v>0.6</v>
      </c>
      <c r="L6363" s="7">
        <v>61369964000</v>
      </c>
      <c r="M6363" s="7">
        <v>1996063000</v>
      </c>
      <c r="N6363" s="7">
        <v>753444000</v>
      </c>
      <c r="O6363" s="20" t="str">
        <f t="shared" si="201"/>
        <v/>
      </c>
    </row>
    <row r="6364" spans="1:15">
      <c r="A6364" s="20" t="str">
        <f t="shared" si="200"/>
        <v>Lífeyrissjóður bankamannaHlutfallsdeild</v>
      </c>
      <c r="B6364" s="20" t="str">
        <f>_xlfn.IFNA(INDEX(Listi!$AI:$AI,MATCH(C6364,Listi!$AJ:$AJ,0)),INDEX(Listi!T:T,MATCH(C6364,Listi!U:U,0)))</f>
        <v>Lífeyrissjóður bankam.</v>
      </c>
      <c r="C6364" t="s">
        <v>250</v>
      </c>
      <c r="D6364" t="s">
        <v>467</v>
      </c>
      <c r="E6364" t="s">
        <v>275</v>
      </c>
      <c r="F6364" t="s">
        <v>86</v>
      </c>
      <c r="G6364" s="8" t="s">
        <v>406</v>
      </c>
      <c r="H6364" t="s">
        <v>87</v>
      </c>
      <c r="K6364" s="20">
        <v>0</v>
      </c>
      <c r="L6364" s="7">
        <v>40286427000</v>
      </c>
      <c r="M6364" s="7">
        <v>125147000</v>
      </c>
      <c r="N6364" s="7">
        <v>2741197000</v>
      </c>
      <c r="O6364" s="20" t="str">
        <f t="shared" si="201"/>
        <v/>
      </c>
    </row>
    <row r="6365" spans="1:15">
      <c r="A6365" s="20" t="str">
        <f t="shared" si="200"/>
        <v>Lífeyrissjóður RangæingaSamtryggingardeild</v>
      </c>
      <c r="B6365" s="20" t="str">
        <f>_xlfn.IFNA(INDEX(Listi!$AI:$AI,MATCH(C6365,Listi!$AJ:$AJ,0)),INDEX(Listi!T:T,MATCH(C6365,Listi!U:U,0)))</f>
        <v>Lífeyrissjóður Rang.</v>
      </c>
      <c r="C6365" t="s">
        <v>253</v>
      </c>
      <c r="D6365" t="s">
        <v>205</v>
      </c>
      <c r="E6365" t="s">
        <v>275</v>
      </c>
      <c r="F6365" t="s">
        <v>86</v>
      </c>
      <c r="G6365" s="8" t="s">
        <v>406</v>
      </c>
      <c r="H6365" t="s">
        <v>87</v>
      </c>
      <c r="K6365" s="20">
        <v>0.77</v>
      </c>
      <c r="L6365" s="7">
        <v>18949790000</v>
      </c>
      <c r="M6365" s="7">
        <v>835894000</v>
      </c>
      <c r="N6365" s="7">
        <v>386250000</v>
      </c>
      <c r="O6365" s="20" t="str">
        <f t="shared" si="201"/>
        <v/>
      </c>
    </row>
    <row r="6366" spans="1:15">
      <c r="A6366" s="20" t="str">
        <f t="shared" si="200"/>
        <v>Lífeyrissjóður starfsmanna AkureyrarbæjarSamtryggingardeild</v>
      </c>
      <c r="B6366" s="20" t="str">
        <f>_xlfn.IFNA(INDEX(Listi!$AI:$AI,MATCH(C6366,Listi!$AJ:$AJ,0)),INDEX(Listi!T:T,MATCH(C6366,Listi!U:U,0)))</f>
        <v>Lífeyrissj. starfsm. Akureyrarb.</v>
      </c>
      <c r="C6366" t="s">
        <v>274</v>
      </c>
      <c r="D6366" t="s">
        <v>205</v>
      </c>
      <c r="E6366" t="s">
        <v>275</v>
      </c>
      <c r="F6366" t="s">
        <v>86</v>
      </c>
      <c r="G6366" s="8" t="s">
        <v>406</v>
      </c>
      <c r="H6366" t="s">
        <v>87</v>
      </c>
      <c r="K6366" s="20">
        <v>0.01</v>
      </c>
      <c r="L6366" s="7">
        <v>14569496826</v>
      </c>
      <c r="M6366" s="7">
        <v>46271787</v>
      </c>
      <c r="N6366" s="7">
        <v>1160288032</v>
      </c>
      <c r="O6366" s="20" t="str">
        <f t="shared" si="201"/>
        <v/>
      </c>
    </row>
    <row r="6367" spans="1:15">
      <c r="A6367" s="20" t="str">
        <f t="shared" si="200"/>
        <v>Lífeyrissjóður starfsmanna Búnaðarbanka ÍslandsSamtryggingardeild</v>
      </c>
      <c r="B6367" s="20" t="str">
        <f>_xlfn.IFNA(INDEX(Listi!$AI:$AI,MATCH(C6367,Listi!$AJ:$AJ,0)),INDEX(Listi!T:T,MATCH(C6367,Listi!U:U,0)))</f>
        <v>Lífeyrissj. starfsm. Búnaðarb.Ísl.</v>
      </c>
      <c r="C6367" t="s">
        <v>254</v>
      </c>
      <c r="D6367" t="s">
        <v>205</v>
      </c>
      <c r="E6367" t="s">
        <v>275</v>
      </c>
      <c r="F6367" t="s">
        <v>86</v>
      </c>
      <c r="G6367" s="8" t="s">
        <v>406</v>
      </c>
      <c r="H6367" t="s">
        <v>87</v>
      </c>
      <c r="K6367" s="20">
        <v>0.01</v>
      </c>
      <c r="L6367" s="7">
        <v>27921283000</v>
      </c>
      <c r="M6367" s="7">
        <v>7378000</v>
      </c>
      <c r="N6367" s="7">
        <v>1535577000</v>
      </c>
      <c r="O6367" s="20" t="str">
        <f t="shared" si="201"/>
        <v/>
      </c>
    </row>
    <row r="6368" spans="1:15">
      <c r="A6368" s="20" t="str">
        <f t="shared" si="200"/>
        <v>Lífeyrissjóður starfsmanna ReykjavíkurborgarSamtryggingardeild</v>
      </c>
      <c r="B6368" s="20" t="str">
        <f>_xlfn.IFNA(INDEX(Listi!$AI:$AI,MATCH(C6368,Listi!$AJ:$AJ,0)),INDEX(Listi!T:T,MATCH(C6368,Listi!U:U,0)))</f>
        <v>Lífeyrissj. starfsm. Reykjav.</v>
      </c>
      <c r="C6368" t="s">
        <v>255</v>
      </c>
      <c r="D6368" t="s">
        <v>205</v>
      </c>
      <c r="E6368" t="s">
        <v>275</v>
      </c>
      <c r="F6368" t="s">
        <v>86</v>
      </c>
      <c r="G6368" s="8" t="s">
        <v>406</v>
      </c>
      <c r="H6368" t="s">
        <v>87</v>
      </c>
      <c r="K6368" s="20">
        <v>0</v>
      </c>
      <c r="L6368" s="7">
        <v>92450251598</v>
      </c>
      <c r="M6368" s="7">
        <v>217604296</v>
      </c>
      <c r="N6368" s="7">
        <v>6195210428</v>
      </c>
      <c r="O6368" s="20" t="str">
        <f t="shared" si="201"/>
        <v/>
      </c>
    </row>
    <row r="6369" spans="1:15">
      <c r="A6369" s="20" t="str">
        <f t="shared" si="200"/>
        <v>Lífeyrissjóður starfsmanna ríkisinsA-deild</v>
      </c>
      <c r="B6369" s="20" t="str">
        <f>_xlfn.IFNA(INDEX(Listi!$AI:$AI,MATCH(C6369,Listi!$AJ:$AJ,0)),INDEX(Listi!T:T,MATCH(C6369,Listi!U:U,0)))</f>
        <v>LSR</v>
      </c>
      <c r="C6369" t="s">
        <v>256</v>
      </c>
      <c r="D6369" t="s">
        <v>257</v>
      </c>
      <c r="E6369" t="s">
        <v>275</v>
      </c>
      <c r="F6369" t="s">
        <v>86</v>
      </c>
      <c r="G6369" s="8" t="s">
        <v>406</v>
      </c>
      <c r="H6369" t="s">
        <v>87</v>
      </c>
      <c r="K6369" s="189">
        <v>1.6</v>
      </c>
      <c r="L6369" s="7">
        <v>1024402726080</v>
      </c>
      <c r="M6369" s="7">
        <v>38030413328</v>
      </c>
      <c r="N6369" s="7">
        <v>13011563069</v>
      </c>
      <c r="O6369" s="20" t="str">
        <f t="shared" si="201"/>
        <v/>
      </c>
    </row>
    <row r="6370" spans="1:15">
      <c r="A6370" s="20" t="str">
        <f t="shared" si="200"/>
        <v>Lífeyrissjóður starfsmanna ríkisinsB-deild</v>
      </c>
      <c r="B6370" s="20" t="str">
        <f>_xlfn.IFNA(INDEX(Listi!$AI:$AI,MATCH(C6370,Listi!$AJ:$AJ,0)),INDEX(Listi!T:T,MATCH(C6370,Listi!U:U,0)))</f>
        <v>LSR</v>
      </c>
      <c r="C6370" t="s">
        <v>256</v>
      </c>
      <c r="D6370" t="s">
        <v>218</v>
      </c>
      <c r="E6370" t="s">
        <v>275</v>
      </c>
      <c r="F6370" t="s">
        <v>86</v>
      </c>
      <c r="G6370" s="8" t="s">
        <v>406</v>
      </c>
      <c r="H6370" t="s">
        <v>87</v>
      </c>
      <c r="K6370" s="20">
        <v>0</v>
      </c>
      <c r="L6370" s="7">
        <v>297381500048</v>
      </c>
      <c r="M6370" s="7">
        <v>1364474032</v>
      </c>
      <c r="N6370" s="7">
        <v>62409553231</v>
      </c>
      <c r="O6370" s="20" t="str">
        <f t="shared" si="201"/>
        <v/>
      </c>
    </row>
    <row r="6371" spans="1:15">
      <c r="A6371" s="20" t="str">
        <f t="shared" si="200"/>
        <v>Lífeyrissjóður starfsmanna ríkisinsLeið I</v>
      </c>
      <c r="B6371" s="20" t="str">
        <f>_xlfn.IFNA(INDEX(Listi!$AI:$AI,MATCH(C6371,Listi!$AJ:$AJ,0)),INDEX(Listi!T:T,MATCH(C6371,Listi!U:U,0)))</f>
        <v>LSR</v>
      </c>
      <c r="C6371" t="s">
        <v>256</v>
      </c>
      <c r="D6371" t="s">
        <v>258</v>
      </c>
      <c r="E6371" t="s">
        <v>276</v>
      </c>
      <c r="F6371" t="s">
        <v>86</v>
      </c>
      <c r="G6371" s="8" t="s">
        <v>406</v>
      </c>
      <c r="H6371" t="s">
        <v>87</v>
      </c>
      <c r="K6371" s="20">
        <v>2</v>
      </c>
      <c r="L6371" s="7">
        <v>11704214939</v>
      </c>
      <c r="M6371" s="7">
        <v>547428342</v>
      </c>
      <c r="N6371" s="7">
        <v>195323403</v>
      </c>
      <c r="O6371" s="20" t="str">
        <f t="shared" si="201"/>
        <v/>
      </c>
    </row>
    <row r="6372" spans="1:15">
      <c r="A6372" s="20" t="str">
        <f t="shared" si="200"/>
        <v>Lífeyrissjóður starfsmanna ríkisinsLeið II</v>
      </c>
      <c r="B6372" s="20" t="str">
        <f>_xlfn.IFNA(INDEX(Listi!$AI:$AI,MATCH(C6372,Listi!$AJ:$AJ,0)),INDEX(Listi!T:T,MATCH(C6372,Listi!U:U,0)))</f>
        <v>LSR</v>
      </c>
      <c r="C6372" t="s">
        <v>256</v>
      </c>
      <c r="D6372" t="s">
        <v>259</v>
      </c>
      <c r="E6372" t="s">
        <v>276</v>
      </c>
      <c r="F6372" t="s">
        <v>86</v>
      </c>
      <c r="G6372" s="8" t="s">
        <v>406</v>
      </c>
      <c r="H6372" t="s">
        <v>87</v>
      </c>
      <c r="K6372" s="189">
        <v>2.2999999999999998</v>
      </c>
      <c r="L6372" s="7">
        <v>3365164594</v>
      </c>
      <c r="M6372" s="7">
        <v>379849453</v>
      </c>
      <c r="N6372" s="7">
        <v>93142056</v>
      </c>
      <c r="O6372" s="20" t="str">
        <f t="shared" si="201"/>
        <v/>
      </c>
    </row>
    <row r="6373" spans="1:15">
      <c r="A6373" s="20" t="str">
        <f t="shared" si="200"/>
        <v>Lífeyrissjóður starfsmanna ríkisinsLeið III</v>
      </c>
      <c r="B6373" s="20" t="str">
        <f>_xlfn.IFNA(INDEX(Listi!$AI:$AI,MATCH(C6373,Listi!$AJ:$AJ,0)),INDEX(Listi!T:T,MATCH(C6373,Listi!U:U,0)))</f>
        <v>LSR</v>
      </c>
      <c r="C6373" t="s">
        <v>256</v>
      </c>
      <c r="D6373" t="s">
        <v>260</v>
      </c>
      <c r="E6373" t="s">
        <v>276</v>
      </c>
      <c r="F6373" t="s">
        <v>86</v>
      </c>
      <c r="G6373" s="8" t="s">
        <v>406</v>
      </c>
      <c r="H6373" t="s">
        <v>87</v>
      </c>
      <c r="K6373" s="189">
        <v>1.8</v>
      </c>
      <c r="L6373" s="7">
        <v>9959294621</v>
      </c>
      <c r="M6373" s="7">
        <v>743287481</v>
      </c>
      <c r="N6373" s="7">
        <v>349903833</v>
      </c>
      <c r="O6373" s="20" t="str">
        <f t="shared" si="201"/>
        <v/>
      </c>
    </row>
    <row r="6374" spans="1:15">
      <c r="A6374" s="20" t="str">
        <f t="shared" si="200"/>
        <v>Lífeyrissjóður Tannlæknafél ÍslDeild I/Séreign</v>
      </c>
      <c r="B6374" s="20" t="str">
        <f>_xlfn.IFNA(INDEX(Listi!$AI:$AI,MATCH(C6374,Listi!$AJ:$AJ,0)),INDEX(Listi!T:T,MATCH(C6374,Listi!U:U,0)))</f>
        <v>Lífeyrissj. Tannlækna</v>
      </c>
      <c r="C6374" t="s">
        <v>261</v>
      </c>
      <c r="D6374" t="s">
        <v>207</v>
      </c>
      <c r="E6374" t="s">
        <v>276</v>
      </c>
      <c r="F6374" t="s">
        <v>86</v>
      </c>
      <c r="G6374" s="8" t="s">
        <v>406</v>
      </c>
      <c r="H6374" t="s">
        <v>87</v>
      </c>
      <c r="K6374" s="20">
        <v>2</v>
      </c>
      <c r="L6374" s="7">
        <v>6768408488</v>
      </c>
      <c r="M6374" s="7">
        <v>272759192</v>
      </c>
      <c r="N6374" s="7">
        <v>153838058</v>
      </c>
      <c r="O6374" s="20" t="str">
        <f t="shared" si="201"/>
        <v/>
      </c>
    </row>
    <row r="6375" spans="1:15">
      <c r="A6375" s="20" t="str">
        <f t="shared" si="200"/>
        <v>Lífeyrissjóður Tannlæknafél ÍslSamtryggingardeild</v>
      </c>
      <c r="B6375" s="20" t="str">
        <f>_xlfn.IFNA(INDEX(Listi!$AI:$AI,MATCH(C6375,Listi!$AJ:$AJ,0)),INDEX(Listi!T:T,MATCH(C6375,Listi!U:U,0)))</f>
        <v>Lífeyrissj. Tannlækna</v>
      </c>
      <c r="C6375" t="s">
        <v>261</v>
      </c>
      <c r="D6375" t="s">
        <v>205</v>
      </c>
      <c r="E6375" t="s">
        <v>275</v>
      </c>
      <c r="F6375" t="s">
        <v>86</v>
      </c>
      <c r="G6375" s="8" t="s">
        <v>406</v>
      </c>
      <c r="H6375" t="s">
        <v>87</v>
      </c>
      <c r="K6375" s="190">
        <v>1.72</v>
      </c>
      <c r="L6375" s="7">
        <v>2241251214</v>
      </c>
      <c r="M6375" s="7">
        <v>112827287</v>
      </c>
      <c r="N6375" s="7">
        <v>17930159</v>
      </c>
      <c r="O6375" s="20" t="str">
        <f t="shared" si="201"/>
        <v/>
      </c>
    </row>
    <row r="6376" spans="1:15">
      <c r="A6376" s="20" t="str">
        <f t="shared" si="200"/>
        <v>Lífeyrissjóður verslunarmannaÆvileið 1</v>
      </c>
      <c r="B6376" s="20" t="str">
        <f>_xlfn.IFNA(INDEX(Listi!$AI:$AI,MATCH(C6376,Listi!$AJ:$AJ,0)),INDEX(Listi!T:T,MATCH(C6376,Listi!U:U,0)))</f>
        <v>Lífeyrissj. Verslunarm.</v>
      </c>
      <c r="C6376" t="s">
        <v>206</v>
      </c>
      <c r="D6376" t="s">
        <v>310</v>
      </c>
      <c r="E6376" t="s">
        <v>276</v>
      </c>
      <c r="F6376" t="s">
        <v>86</v>
      </c>
      <c r="G6376" s="8" t="s">
        <v>406</v>
      </c>
      <c r="H6376" t="s">
        <v>87</v>
      </c>
      <c r="K6376" s="20">
        <v>0</v>
      </c>
      <c r="L6376" s="7">
        <v>2860479562</v>
      </c>
      <c r="M6376" s="7">
        <v>819651283</v>
      </c>
      <c r="N6376" s="7">
        <v>12562366</v>
      </c>
      <c r="O6376" s="20" t="str">
        <f t="shared" si="201"/>
        <v/>
      </c>
    </row>
    <row r="6377" spans="1:15">
      <c r="A6377" s="20" t="str">
        <f t="shared" si="200"/>
        <v>Lífeyrissjóður verslunarmannaÆvileið 2</v>
      </c>
      <c r="B6377" s="20" t="str">
        <f>_xlfn.IFNA(INDEX(Listi!$AI:$AI,MATCH(C6377,Listi!$AJ:$AJ,0)),INDEX(Listi!T:T,MATCH(C6377,Listi!U:U,0)))</f>
        <v>Lífeyrissj. Verslunarm.</v>
      </c>
      <c r="C6377" t="s">
        <v>206</v>
      </c>
      <c r="D6377" t="s">
        <v>309</v>
      </c>
      <c r="E6377" t="s">
        <v>276</v>
      </c>
      <c r="F6377" t="s">
        <v>86</v>
      </c>
      <c r="G6377" s="8" t="s">
        <v>406</v>
      </c>
      <c r="H6377" t="s">
        <v>87</v>
      </c>
      <c r="K6377" s="20">
        <v>0</v>
      </c>
      <c r="L6377" s="7">
        <v>2325064159</v>
      </c>
      <c r="M6377" s="7">
        <v>465663194</v>
      </c>
      <c r="N6377" s="7">
        <v>32037995</v>
      </c>
      <c r="O6377" s="20" t="str">
        <f t="shared" si="201"/>
        <v/>
      </c>
    </row>
    <row r="6378" spans="1:15">
      <c r="A6378" s="20" t="str">
        <f t="shared" si="200"/>
        <v>Lífeyrissjóður verslunarmannaÆvileið 3</v>
      </c>
      <c r="B6378" s="20" t="str">
        <f>_xlfn.IFNA(INDEX(Listi!$AI:$AI,MATCH(C6378,Listi!$AJ:$AJ,0)),INDEX(Listi!T:T,MATCH(C6378,Listi!U:U,0)))</f>
        <v>Lífeyrissj. Verslunarm.</v>
      </c>
      <c r="C6378" t="s">
        <v>206</v>
      </c>
      <c r="D6378" t="s">
        <v>308</v>
      </c>
      <c r="E6378" t="s">
        <v>276</v>
      </c>
      <c r="F6378" t="s">
        <v>86</v>
      </c>
      <c r="G6378" s="8" t="s">
        <v>406</v>
      </c>
      <c r="H6378" t="s">
        <v>87</v>
      </c>
      <c r="K6378" s="20">
        <v>0</v>
      </c>
      <c r="L6378" s="7">
        <v>1567402319</v>
      </c>
      <c r="M6378" s="7">
        <v>325961302</v>
      </c>
      <c r="N6378" s="7">
        <v>60283998</v>
      </c>
      <c r="O6378" s="20" t="str">
        <f t="shared" si="201"/>
        <v/>
      </c>
    </row>
    <row r="6379" spans="1:15">
      <c r="A6379" s="20" t="str">
        <f t="shared" si="200"/>
        <v>Lífeyrissjóður verslunarmannaDeild I/Séreign</v>
      </c>
      <c r="B6379" s="20" t="str">
        <f>_xlfn.IFNA(INDEX(Listi!$AI:$AI,MATCH(C6379,Listi!$AJ:$AJ,0)),INDEX(Listi!T:T,MATCH(C6379,Listi!U:U,0)))</f>
        <v>Lífeyrissj. Verslunarm.</v>
      </c>
      <c r="C6379" t="s">
        <v>206</v>
      </c>
      <c r="D6379" t="s">
        <v>207</v>
      </c>
      <c r="E6379" t="s">
        <v>276</v>
      </c>
      <c r="F6379" t="s">
        <v>86</v>
      </c>
      <c r="G6379" s="8" t="s">
        <v>406</v>
      </c>
      <c r="H6379" t="s">
        <v>87</v>
      </c>
      <c r="K6379" s="20">
        <v>0</v>
      </c>
      <c r="L6379" s="7">
        <v>19785724399</v>
      </c>
      <c r="M6379" s="7">
        <v>729937912</v>
      </c>
      <c r="N6379" s="7">
        <v>458382791</v>
      </c>
      <c r="O6379" s="20" t="str">
        <f t="shared" si="201"/>
        <v/>
      </c>
    </row>
    <row r="6380" spans="1:15">
      <c r="A6380" s="20" t="str">
        <f t="shared" si="200"/>
        <v>Lífeyrissjóður verslunarmannaSamtryggingardeild</v>
      </c>
      <c r="B6380" s="20" t="str">
        <f>_xlfn.IFNA(INDEX(Listi!$AI:$AI,MATCH(C6380,Listi!$AJ:$AJ,0)),INDEX(Listi!T:T,MATCH(C6380,Listi!U:U,0)))</f>
        <v>Lífeyrissj. Verslunarm.</v>
      </c>
      <c r="C6380" t="s">
        <v>206</v>
      </c>
      <c r="D6380" t="s">
        <v>205</v>
      </c>
      <c r="E6380" t="s">
        <v>275</v>
      </c>
      <c r="F6380" t="s">
        <v>86</v>
      </c>
      <c r="G6380" s="8" t="s">
        <v>406</v>
      </c>
      <c r="H6380" t="s">
        <v>87</v>
      </c>
      <c r="K6380" s="20">
        <v>0.7</v>
      </c>
      <c r="L6380" s="7">
        <v>1174592806906</v>
      </c>
      <c r="M6380" s="7">
        <v>35794261112</v>
      </c>
      <c r="N6380" s="7">
        <v>21965137185</v>
      </c>
      <c r="O6380" s="20" t="str">
        <f t="shared" si="201"/>
        <v/>
      </c>
    </row>
    <row r="6381" spans="1:15">
      <c r="A6381" s="20" t="str">
        <f t="shared" si="200"/>
        <v>Lífeyrissjóður VestmannaeyjaSafn I</v>
      </c>
      <c r="B6381" s="20" t="str">
        <f>_xlfn.IFNA(INDEX(Listi!$AI:$AI,MATCH(C6381,Listi!$AJ:$AJ,0)),INDEX(Listi!T:T,MATCH(C6381,Listi!U:U,0)))</f>
        <v>Lífeyrissj. Vestm.</v>
      </c>
      <c r="C6381" t="s">
        <v>262</v>
      </c>
      <c r="D6381" t="s">
        <v>210</v>
      </c>
      <c r="E6381" t="s">
        <v>276</v>
      </c>
      <c r="F6381" t="s">
        <v>86</v>
      </c>
      <c r="G6381" s="8" t="s">
        <v>406</v>
      </c>
      <c r="H6381" t="s">
        <v>87</v>
      </c>
      <c r="K6381" s="20">
        <v>0</v>
      </c>
      <c r="L6381" s="7">
        <v>381311221</v>
      </c>
      <c r="M6381" s="7">
        <v>44104006</v>
      </c>
      <c r="N6381" s="7">
        <v>13592960</v>
      </c>
      <c r="O6381" s="20" t="str">
        <f t="shared" si="201"/>
        <v/>
      </c>
    </row>
    <row r="6382" spans="1:15">
      <c r="A6382" s="20" t="str">
        <f t="shared" si="200"/>
        <v>Lífeyrissjóður VestmannaeyjaSafn II</v>
      </c>
      <c r="B6382" s="20" t="str">
        <f>_xlfn.IFNA(INDEX(Listi!$AI:$AI,MATCH(C6382,Listi!$AJ:$AJ,0)),INDEX(Listi!T:T,MATCH(C6382,Listi!U:U,0)))</f>
        <v>Lífeyrissj. Vestm.</v>
      </c>
      <c r="C6382" t="s">
        <v>262</v>
      </c>
      <c r="D6382" t="s">
        <v>211</v>
      </c>
      <c r="E6382" t="s">
        <v>276</v>
      </c>
      <c r="F6382" t="s">
        <v>86</v>
      </c>
      <c r="G6382" s="8" t="s">
        <v>406</v>
      </c>
      <c r="H6382" t="s">
        <v>87</v>
      </c>
      <c r="K6382" s="20">
        <v>0</v>
      </c>
      <c r="L6382" s="7">
        <v>571440191</v>
      </c>
      <c r="M6382" s="7">
        <v>40240404</v>
      </c>
      <c r="N6382" s="7">
        <v>18659289</v>
      </c>
      <c r="O6382" s="20" t="str">
        <f t="shared" si="201"/>
        <v/>
      </c>
    </row>
    <row r="6383" spans="1:15">
      <c r="A6383" s="20" t="str">
        <f t="shared" si="200"/>
        <v>Lífeyrissjóður VestmannaeyjaSamtryggingardeild</v>
      </c>
      <c r="B6383" s="20" t="str">
        <f>_xlfn.IFNA(INDEX(Listi!$AI:$AI,MATCH(C6383,Listi!$AJ:$AJ,0)),INDEX(Listi!T:T,MATCH(C6383,Listi!U:U,0)))</f>
        <v>Lífeyrissj. Vestm.</v>
      </c>
      <c r="C6383" t="s">
        <v>262</v>
      </c>
      <c r="D6383" t="s">
        <v>205</v>
      </c>
      <c r="E6383" t="s">
        <v>275</v>
      </c>
      <c r="F6383" t="s">
        <v>86</v>
      </c>
      <c r="G6383" s="8" t="s">
        <v>406</v>
      </c>
      <c r="H6383" t="s">
        <v>87</v>
      </c>
      <c r="K6383" s="20">
        <v>0.4</v>
      </c>
      <c r="L6383" s="7">
        <v>85198020532</v>
      </c>
      <c r="M6383" s="7">
        <v>1944643004</v>
      </c>
      <c r="N6383" s="7">
        <v>2198060399</v>
      </c>
      <c r="O6383" s="20" t="str">
        <f t="shared" si="201"/>
        <v/>
      </c>
    </row>
    <row r="6384" spans="1:15">
      <c r="A6384" s="20" t="str">
        <f t="shared" si="200"/>
        <v>Lífsverk lífeyrissjóðurLífsverk I/Séreign</v>
      </c>
      <c r="B6384" s="20" t="str">
        <f>_xlfn.IFNA(INDEX(Listi!$AI:$AI,MATCH(C6384,Listi!$AJ:$AJ,0)),INDEX(Listi!T:T,MATCH(C6384,Listi!U:U,0)))</f>
        <v xml:space="preserve">Lífsverk  </v>
      </c>
      <c r="C6384" t="s">
        <v>268</v>
      </c>
      <c r="D6384" t="s">
        <v>269</v>
      </c>
      <c r="E6384" t="s">
        <v>276</v>
      </c>
      <c r="F6384" t="s">
        <v>86</v>
      </c>
      <c r="G6384" s="8" t="s">
        <v>406</v>
      </c>
      <c r="H6384" t="s">
        <v>87</v>
      </c>
      <c r="K6384" s="20">
        <v>0</v>
      </c>
      <c r="L6384" s="7">
        <v>4582957000</v>
      </c>
      <c r="M6384" s="7">
        <v>635926000</v>
      </c>
      <c r="N6384" s="7">
        <v>22708000</v>
      </c>
      <c r="O6384" s="20" t="str">
        <f t="shared" si="201"/>
        <v/>
      </c>
    </row>
    <row r="6385" spans="1:15">
      <c r="A6385" s="20" t="str">
        <f t="shared" si="200"/>
        <v>Lífsverk lífeyrissjóðurLífsverk II/Séreign</v>
      </c>
      <c r="B6385" s="20" t="str">
        <f>_xlfn.IFNA(INDEX(Listi!$AI:$AI,MATCH(C6385,Listi!$AJ:$AJ,0)),INDEX(Listi!T:T,MATCH(C6385,Listi!U:U,0)))</f>
        <v xml:space="preserve">Lífsverk  </v>
      </c>
      <c r="C6385" t="s">
        <v>268</v>
      </c>
      <c r="D6385" t="s">
        <v>270</v>
      </c>
      <c r="E6385" t="s">
        <v>276</v>
      </c>
      <c r="F6385" t="s">
        <v>86</v>
      </c>
      <c r="G6385" s="8" t="s">
        <v>406</v>
      </c>
      <c r="H6385" t="s">
        <v>87</v>
      </c>
      <c r="K6385" s="20">
        <v>0</v>
      </c>
      <c r="L6385" s="7">
        <v>23735073000</v>
      </c>
      <c r="M6385" s="7">
        <v>2073571000</v>
      </c>
      <c r="N6385" s="7">
        <v>249365000</v>
      </c>
      <c r="O6385" s="20" t="str">
        <f t="shared" si="201"/>
        <v/>
      </c>
    </row>
    <row r="6386" spans="1:15">
      <c r="A6386" s="20" t="str">
        <f t="shared" si="200"/>
        <v>Lífsverk lífeyrissjóðurLífsverk III/Séreign</v>
      </c>
      <c r="B6386" s="20" t="str">
        <f>_xlfn.IFNA(INDEX(Listi!$AI:$AI,MATCH(C6386,Listi!$AJ:$AJ,0)),INDEX(Listi!T:T,MATCH(C6386,Listi!U:U,0)))</f>
        <v xml:space="preserve">Lífsverk  </v>
      </c>
      <c r="C6386" t="s">
        <v>268</v>
      </c>
      <c r="D6386" t="s">
        <v>271</v>
      </c>
      <c r="E6386" t="s">
        <v>276</v>
      </c>
      <c r="F6386" t="s">
        <v>86</v>
      </c>
      <c r="G6386" s="8" t="s">
        <v>406</v>
      </c>
      <c r="H6386" t="s">
        <v>87</v>
      </c>
      <c r="K6386" s="20">
        <v>0</v>
      </c>
      <c r="L6386" s="7">
        <v>653814000</v>
      </c>
      <c r="M6386" s="7">
        <v>105107000</v>
      </c>
      <c r="N6386" s="7">
        <v>2613000</v>
      </c>
      <c r="O6386" s="20" t="str">
        <f t="shared" si="201"/>
        <v/>
      </c>
    </row>
    <row r="6387" spans="1:15">
      <c r="A6387" s="20" t="str">
        <f t="shared" si="200"/>
        <v>Lífsverk lífeyrissjóðurSamtryggingardeild</v>
      </c>
      <c r="B6387" s="20" t="str">
        <f>_xlfn.IFNA(INDEX(Listi!$AI:$AI,MATCH(C6387,Listi!$AJ:$AJ,0)),INDEX(Listi!T:T,MATCH(C6387,Listi!U:U,0)))</f>
        <v xml:space="preserve">Lífsverk  </v>
      </c>
      <c r="C6387" t="s">
        <v>268</v>
      </c>
      <c r="D6387" t="s">
        <v>205</v>
      </c>
      <c r="E6387" t="s">
        <v>275</v>
      </c>
      <c r="F6387" t="s">
        <v>86</v>
      </c>
      <c r="G6387" s="8" t="s">
        <v>406</v>
      </c>
      <c r="H6387" t="s">
        <v>87</v>
      </c>
      <c r="K6387" s="20">
        <v>1</v>
      </c>
      <c r="L6387" s="7">
        <v>120542527000</v>
      </c>
      <c r="M6387" s="7">
        <v>4397803000</v>
      </c>
      <c r="N6387" s="7">
        <v>1423151000</v>
      </c>
      <c r="O6387" s="20" t="str">
        <f t="shared" si="201"/>
        <v/>
      </c>
    </row>
    <row r="6388" spans="1:15">
      <c r="A6388" s="20" t="str">
        <f t="shared" si="200"/>
        <v>Söfnunarsjóður lífeyrisréttindaDeild I/Innlán</v>
      </c>
      <c r="B6388" s="20" t="str">
        <f>_xlfn.IFNA(INDEX(Listi!$AI:$AI,MATCH(C6388,Listi!$AJ:$AJ,0)),INDEX(Listi!T:T,MATCH(C6388,Listi!U:U,0)))</f>
        <v>Söfnunarsj.</v>
      </c>
      <c r="C6388" t="s">
        <v>272</v>
      </c>
      <c r="D6388" t="s">
        <v>273</v>
      </c>
      <c r="E6388" t="s">
        <v>276</v>
      </c>
      <c r="F6388" t="s">
        <v>86</v>
      </c>
      <c r="G6388" s="8" t="s">
        <v>406</v>
      </c>
      <c r="H6388" t="s">
        <v>87</v>
      </c>
      <c r="K6388" s="20">
        <v>0</v>
      </c>
      <c r="L6388" s="7">
        <v>2001731914</v>
      </c>
      <c r="M6388" s="7">
        <v>133561634</v>
      </c>
      <c r="N6388" s="7">
        <v>44803565</v>
      </c>
      <c r="O6388" s="20" t="str">
        <f t="shared" si="201"/>
        <v/>
      </c>
    </row>
    <row r="6389" spans="1:15">
      <c r="A6389" s="20" t="str">
        <f t="shared" si="200"/>
        <v>Söfnunarsjóður lífeyrisréttindaDeild III/Séreign</v>
      </c>
      <c r="B6389" s="20" t="str">
        <f>_xlfn.IFNA(INDEX(Listi!$AI:$AI,MATCH(C6389,Listi!$AJ:$AJ,0)),INDEX(Listi!T:T,MATCH(C6389,Listi!U:U,0)))</f>
        <v>Söfnunarsj.</v>
      </c>
      <c r="C6389" t="s">
        <v>272</v>
      </c>
      <c r="D6389" t="s">
        <v>599</v>
      </c>
      <c r="E6389" t="s">
        <v>276</v>
      </c>
      <c r="F6389" t="s">
        <v>86</v>
      </c>
      <c r="G6389" s="8" t="s">
        <v>406</v>
      </c>
      <c r="H6389" t="s">
        <v>87</v>
      </c>
      <c r="K6389" s="20">
        <v>0</v>
      </c>
      <c r="L6389" s="7">
        <v>24413085</v>
      </c>
      <c r="M6389" s="7">
        <v>24697577</v>
      </c>
      <c r="N6389" s="7">
        <v>900000</v>
      </c>
      <c r="O6389" s="20" t="str">
        <f t="shared" si="201"/>
        <v/>
      </c>
    </row>
    <row r="6390" spans="1:15">
      <c r="A6390" s="20" t="str">
        <f t="shared" si="200"/>
        <v>Söfnunarsjóður lífeyrisréttindaDeildII/Séreign</v>
      </c>
      <c r="B6390" s="20" t="str">
        <f>_xlfn.IFNA(INDEX(Listi!$AI:$AI,MATCH(C6390,Listi!$AJ:$AJ,0)),INDEX(Listi!T:T,MATCH(C6390,Listi!U:U,0)))</f>
        <v>Söfnunarsj.</v>
      </c>
      <c r="C6390" t="s">
        <v>272</v>
      </c>
      <c r="D6390" t="s">
        <v>586</v>
      </c>
      <c r="E6390" t="s">
        <v>276</v>
      </c>
      <c r="F6390" t="s">
        <v>86</v>
      </c>
      <c r="G6390" s="8" t="s">
        <v>406</v>
      </c>
      <c r="H6390" t="s">
        <v>87</v>
      </c>
      <c r="K6390" s="20">
        <v>0</v>
      </c>
      <c r="L6390" s="7">
        <v>1654616477</v>
      </c>
      <c r="M6390" s="7">
        <v>128539213</v>
      </c>
      <c r="N6390" s="7">
        <v>22846291</v>
      </c>
      <c r="O6390" s="20" t="str">
        <f t="shared" si="201"/>
        <v/>
      </c>
    </row>
    <row r="6391" spans="1:15">
      <c r="A6391" s="20" t="str">
        <f t="shared" si="200"/>
        <v>Söfnunarsjóður lífeyrisréttindaSamtryggingardeild</v>
      </c>
      <c r="B6391" s="20" t="str">
        <f>_xlfn.IFNA(INDEX(Listi!$AI:$AI,MATCH(C6391,Listi!$AJ:$AJ,0)),INDEX(Listi!T:T,MATCH(C6391,Listi!U:U,0)))</f>
        <v>Söfnunarsj.</v>
      </c>
      <c r="C6391" t="s">
        <v>272</v>
      </c>
      <c r="D6391" t="s">
        <v>205</v>
      </c>
      <c r="E6391" t="s">
        <v>275</v>
      </c>
      <c r="F6391" t="s">
        <v>86</v>
      </c>
      <c r="G6391" s="8" t="s">
        <v>406</v>
      </c>
      <c r="H6391" t="s">
        <v>87</v>
      </c>
      <c r="K6391" s="20">
        <v>0.3</v>
      </c>
      <c r="L6391" s="7">
        <v>238978847889</v>
      </c>
      <c r="M6391" s="7">
        <v>4967193409</v>
      </c>
      <c r="N6391" s="7">
        <v>6076487652</v>
      </c>
      <c r="O6391" s="20" t="str">
        <f t="shared" si="201"/>
        <v/>
      </c>
    </row>
    <row r="6392" spans="1:15">
      <c r="A6392" s="20" t="str">
        <f t="shared" si="200"/>
        <v>Stapi lífeyrissjóðurSafn I</v>
      </c>
      <c r="B6392" s="20" t="str">
        <f>_xlfn.IFNA(INDEX(Listi!$AI:$AI,MATCH(C6392,Listi!$AJ:$AJ,0)),INDEX(Listi!T:T,MATCH(C6392,Listi!U:U,0)))</f>
        <v xml:space="preserve">Stapi  </v>
      </c>
      <c r="C6392" t="s">
        <v>209</v>
      </c>
      <c r="D6392" t="s">
        <v>210</v>
      </c>
      <c r="E6392" t="s">
        <v>276</v>
      </c>
      <c r="F6392" t="s">
        <v>86</v>
      </c>
      <c r="G6392" s="8" t="s">
        <v>406</v>
      </c>
      <c r="H6392" t="s">
        <v>87</v>
      </c>
      <c r="K6392" s="20">
        <v>0</v>
      </c>
      <c r="L6392" s="7">
        <v>2440828925</v>
      </c>
      <c r="M6392" s="7">
        <v>91567233</v>
      </c>
      <c r="N6392" s="7">
        <v>110755602</v>
      </c>
      <c r="O6392" s="20" t="str">
        <f t="shared" si="201"/>
        <v/>
      </c>
    </row>
    <row r="6393" spans="1:15">
      <c r="A6393" s="20" t="str">
        <f t="shared" ref="A6393:A6454" si="202">CONCATENATE(C6393,D6393)</f>
        <v>Stapi lífeyrissjóðurSafn II</v>
      </c>
      <c r="B6393" s="20" t="str">
        <f>_xlfn.IFNA(INDEX(Listi!$AI:$AI,MATCH(C6393,Listi!$AJ:$AJ,0)),INDEX(Listi!T:T,MATCH(C6393,Listi!U:U,0)))</f>
        <v xml:space="preserve">Stapi  </v>
      </c>
      <c r="C6393" t="s">
        <v>209</v>
      </c>
      <c r="D6393" t="s">
        <v>211</v>
      </c>
      <c r="E6393" t="s">
        <v>276</v>
      </c>
      <c r="F6393" t="s">
        <v>86</v>
      </c>
      <c r="G6393" s="8" t="s">
        <v>406</v>
      </c>
      <c r="H6393" t="s">
        <v>87</v>
      </c>
      <c r="K6393" s="20">
        <v>0</v>
      </c>
      <c r="L6393" s="7">
        <v>5710890273</v>
      </c>
      <c r="M6393" s="7">
        <v>262001316</v>
      </c>
      <c r="N6393" s="7">
        <v>164209410</v>
      </c>
      <c r="O6393" s="20" t="str">
        <f t="shared" si="201"/>
        <v/>
      </c>
    </row>
    <row r="6394" spans="1:15">
      <c r="A6394" s="20" t="str">
        <f t="shared" si="202"/>
        <v>Stapi lífeyrissjóðurSafn III</v>
      </c>
      <c r="B6394" s="20" t="str">
        <f>_xlfn.IFNA(INDEX(Listi!$AI:$AI,MATCH(C6394,Listi!$AJ:$AJ,0)),INDEX(Listi!T:T,MATCH(C6394,Listi!U:U,0)))</f>
        <v xml:space="preserve">Stapi  </v>
      </c>
      <c r="C6394" t="s">
        <v>209</v>
      </c>
      <c r="D6394" t="s">
        <v>212</v>
      </c>
      <c r="E6394" t="s">
        <v>276</v>
      </c>
      <c r="F6394" t="s">
        <v>86</v>
      </c>
      <c r="G6394" s="8" t="s">
        <v>406</v>
      </c>
      <c r="H6394" t="s">
        <v>87</v>
      </c>
      <c r="K6394" s="20">
        <v>0</v>
      </c>
      <c r="L6394" s="7">
        <v>268100084</v>
      </c>
      <c r="M6394" s="7">
        <v>24388890</v>
      </c>
      <c r="N6394" s="7">
        <v>9886128</v>
      </c>
      <c r="O6394" s="20" t="str">
        <f t="shared" si="201"/>
        <v/>
      </c>
    </row>
    <row r="6395" spans="1:15">
      <c r="A6395" s="20" t="str">
        <f t="shared" si="202"/>
        <v>Stapi lífeyrissjóðurTryggingardeild</v>
      </c>
      <c r="B6395" s="20" t="str">
        <f>_xlfn.IFNA(INDEX(Listi!$AI:$AI,MATCH(C6395,Listi!$AJ:$AJ,0)),INDEX(Listi!T:T,MATCH(C6395,Listi!U:U,0)))</f>
        <v xml:space="preserve">Stapi  </v>
      </c>
      <c r="C6395" t="s">
        <v>209</v>
      </c>
      <c r="D6395" t="s">
        <v>213</v>
      </c>
      <c r="E6395" t="s">
        <v>275</v>
      </c>
      <c r="F6395" t="s">
        <v>86</v>
      </c>
      <c r="G6395" s="8" t="s">
        <v>406</v>
      </c>
      <c r="H6395" t="s">
        <v>87</v>
      </c>
      <c r="K6395" s="20">
        <v>0.6</v>
      </c>
      <c r="L6395" s="7">
        <v>348661724246</v>
      </c>
      <c r="M6395" s="7">
        <v>13807615154</v>
      </c>
      <c r="N6395" s="7">
        <v>7912918911</v>
      </c>
      <c r="O6395" s="20" t="str">
        <f t="shared" si="201"/>
        <v/>
      </c>
    </row>
    <row r="6396" spans="1:15">
      <c r="A6396" s="20" t="str">
        <f t="shared" si="202"/>
        <v>Stapi lífeyrissjóðurVarfærnasafnið</v>
      </c>
      <c r="B6396" s="20" t="str">
        <f>_xlfn.IFNA(INDEX(Listi!$AI:$AI,MATCH(C6396,Listi!$AJ:$AJ,0)),INDEX(Listi!T:T,MATCH(C6396,Listi!U:U,0)))</f>
        <v xml:space="preserve">Stapi  </v>
      </c>
      <c r="C6396" t="s">
        <v>209</v>
      </c>
      <c r="D6396" t="s">
        <v>392</v>
      </c>
      <c r="E6396" t="s">
        <v>276</v>
      </c>
      <c r="F6396" t="s">
        <v>86</v>
      </c>
      <c r="G6396" s="8" t="s">
        <v>406</v>
      </c>
      <c r="H6396" t="s">
        <v>87</v>
      </c>
      <c r="K6396" s="20">
        <v>0</v>
      </c>
      <c r="L6396" s="7">
        <v>471986044</v>
      </c>
      <c r="M6396" s="7">
        <v>137399159</v>
      </c>
      <c r="N6396" s="7">
        <v>6994496</v>
      </c>
      <c r="O6396" s="20" t="str">
        <f t="shared" si="201"/>
        <v/>
      </c>
    </row>
    <row r="6397" spans="1:15">
      <c r="A6397" s="20" t="str">
        <f t="shared" si="202"/>
        <v>Almenni lífeyrissjóðurinnÆvisafn I</v>
      </c>
      <c r="B6397" s="20" t="str">
        <f>_xlfn.IFNA(INDEX(Listi!$AI:$AI,MATCH(C6397,Listi!$AJ:$AJ,0)),INDEX(Listi!T:T,MATCH(C6397,Listi!U:U,0)))</f>
        <v xml:space="preserve">Almenni </v>
      </c>
      <c r="C6397" t="s">
        <v>0</v>
      </c>
      <c r="D6397" t="s">
        <v>202</v>
      </c>
      <c r="E6397" t="s">
        <v>276</v>
      </c>
      <c r="F6397" t="s">
        <v>88</v>
      </c>
      <c r="G6397" s="8" t="s">
        <v>375</v>
      </c>
      <c r="H6397" t="s">
        <v>89</v>
      </c>
      <c r="K6397" s="20">
        <v>21</v>
      </c>
      <c r="L6397" s="7">
        <v>43068273823</v>
      </c>
      <c r="M6397" s="7">
        <v>4413720640</v>
      </c>
      <c r="N6397" s="7">
        <v>641257097</v>
      </c>
      <c r="O6397" s="20" t="str">
        <f t="shared" si="201"/>
        <v/>
      </c>
    </row>
    <row r="6398" spans="1:15">
      <c r="A6398" s="20" t="str">
        <f t="shared" si="202"/>
        <v>Almenni lífeyrissjóðurinnÆvisafn II</v>
      </c>
      <c r="B6398" s="20" t="str">
        <f>_xlfn.IFNA(INDEX(Listi!$AI:$AI,MATCH(C6398,Listi!$AJ:$AJ,0)),INDEX(Listi!T:T,MATCH(C6398,Listi!U:U,0)))</f>
        <v xml:space="preserve">Almenni </v>
      </c>
      <c r="C6398" t="s">
        <v>0</v>
      </c>
      <c r="D6398" t="s">
        <v>203</v>
      </c>
      <c r="E6398" t="s">
        <v>276</v>
      </c>
      <c r="F6398" t="s">
        <v>88</v>
      </c>
      <c r="G6398" s="8" t="s">
        <v>375</v>
      </c>
      <c r="H6398" t="s">
        <v>89</v>
      </c>
      <c r="K6398" s="20">
        <v>21</v>
      </c>
      <c r="L6398" s="7">
        <v>86460235807</v>
      </c>
      <c r="M6398" s="7">
        <v>3970537445</v>
      </c>
      <c r="N6398" s="7">
        <v>1539034493</v>
      </c>
      <c r="O6398" s="20" t="str">
        <f t="shared" si="201"/>
        <v/>
      </c>
    </row>
    <row r="6399" spans="1:15">
      <c r="A6399" s="20" t="str">
        <f t="shared" si="202"/>
        <v>Almenni lífeyrissjóðurinnÆvisafn III</v>
      </c>
      <c r="B6399" s="20" t="str">
        <f>_xlfn.IFNA(INDEX(Listi!$AI:$AI,MATCH(C6399,Listi!$AJ:$AJ,0)),INDEX(Listi!T:T,MATCH(C6399,Listi!U:U,0)))</f>
        <v xml:space="preserve">Almenni </v>
      </c>
      <c r="C6399" t="s">
        <v>0</v>
      </c>
      <c r="D6399" t="s">
        <v>204</v>
      </c>
      <c r="E6399" t="s">
        <v>276</v>
      </c>
      <c r="F6399" t="s">
        <v>88</v>
      </c>
      <c r="G6399" s="8" t="s">
        <v>375</v>
      </c>
      <c r="H6399" t="s">
        <v>89</v>
      </c>
      <c r="K6399" s="20">
        <v>21</v>
      </c>
      <c r="L6399" s="7">
        <v>33890180699</v>
      </c>
      <c r="M6399" s="7">
        <v>1571509194</v>
      </c>
      <c r="N6399" s="7">
        <v>920421683</v>
      </c>
      <c r="O6399" s="20" t="str">
        <f t="shared" si="201"/>
        <v/>
      </c>
    </row>
    <row r="6400" spans="1:15">
      <c r="A6400" s="20" t="str">
        <f t="shared" si="202"/>
        <v>Almenni lífeyrissjóðurinnHúsnæðissafn</v>
      </c>
      <c r="B6400" s="20" t="str">
        <f>_xlfn.IFNA(INDEX(Listi!$AI:$AI,MATCH(C6400,Listi!$AJ:$AJ,0)),INDEX(Listi!T:T,MATCH(C6400,Listi!U:U,0)))</f>
        <v xml:space="preserve">Almenni </v>
      </c>
      <c r="C6400" t="s">
        <v>0</v>
      </c>
      <c r="D6400" t="s">
        <v>315</v>
      </c>
      <c r="E6400" t="s">
        <v>276</v>
      </c>
      <c r="F6400" t="s">
        <v>88</v>
      </c>
      <c r="G6400" s="8" t="s">
        <v>375</v>
      </c>
      <c r="H6400" t="s">
        <v>89</v>
      </c>
      <c r="K6400" s="20">
        <v>21</v>
      </c>
      <c r="L6400" s="7">
        <v>487895879</v>
      </c>
      <c r="M6400" s="7">
        <v>166428361</v>
      </c>
      <c r="N6400" s="7">
        <v>18080096</v>
      </c>
      <c r="O6400" s="20" t="str">
        <f t="shared" si="201"/>
        <v/>
      </c>
    </row>
    <row r="6401" spans="1:15">
      <c r="A6401" s="20" t="str">
        <f t="shared" si="202"/>
        <v>Almenni lífeyrissjóðurinnInnlánssafn</v>
      </c>
      <c r="B6401" s="20" t="str">
        <f>_xlfn.IFNA(INDEX(Listi!$AI:$AI,MATCH(C6401,Listi!$AJ:$AJ,0)),INDEX(Listi!T:T,MATCH(C6401,Listi!U:U,0)))</f>
        <v xml:space="preserve">Almenni </v>
      </c>
      <c r="C6401" t="s">
        <v>0</v>
      </c>
      <c r="D6401" t="s">
        <v>1</v>
      </c>
      <c r="E6401" t="s">
        <v>276</v>
      </c>
      <c r="F6401" t="s">
        <v>88</v>
      </c>
      <c r="G6401" s="8" t="s">
        <v>375</v>
      </c>
      <c r="H6401" t="s">
        <v>89</v>
      </c>
      <c r="K6401" s="20">
        <v>21</v>
      </c>
      <c r="L6401" s="7">
        <v>26587944379</v>
      </c>
      <c r="M6401" s="7">
        <v>1016779991</v>
      </c>
      <c r="N6401" s="7">
        <v>1031869724</v>
      </c>
      <c r="O6401" s="20" t="str">
        <f t="shared" si="201"/>
        <v/>
      </c>
    </row>
    <row r="6402" spans="1:15">
      <c r="A6402" s="20" t="str">
        <f t="shared" si="202"/>
        <v>Almenni lífeyrissjóðurinnRíkissafn langt</v>
      </c>
      <c r="B6402" s="20" t="str">
        <f>_xlfn.IFNA(INDEX(Listi!$AI:$AI,MATCH(C6402,Listi!$AJ:$AJ,0)),INDEX(Listi!T:T,MATCH(C6402,Listi!U:U,0)))</f>
        <v xml:space="preserve">Almenni </v>
      </c>
      <c r="C6402" t="s">
        <v>0</v>
      </c>
      <c r="D6402" t="s">
        <v>199</v>
      </c>
      <c r="E6402" t="s">
        <v>276</v>
      </c>
      <c r="F6402" t="s">
        <v>88</v>
      </c>
      <c r="G6402" s="8" t="s">
        <v>375</v>
      </c>
      <c r="H6402" t="s">
        <v>89</v>
      </c>
      <c r="K6402" s="20">
        <v>21</v>
      </c>
      <c r="L6402" s="7">
        <v>1193680171</v>
      </c>
      <c r="M6402" s="7">
        <v>61272573</v>
      </c>
      <c r="N6402" s="7">
        <v>40105929</v>
      </c>
      <c r="O6402" s="20" t="str">
        <f t="shared" ref="O6402:O6465" si="203">IFERROR(VLOOKUP(F6402,EhLykill,3,FALSE),"")</f>
        <v/>
      </c>
    </row>
    <row r="6403" spans="1:15">
      <c r="A6403" s="20" t="str">
        <f t="shared" si="202"/>
        <v>Almenni lífeyrissjóðurinnRíkissafn stutt</v>
      </c>
      <c r="B6403" s="20" t="str">
        <f>_xlfn.IFNA(INDEX(Listi!$AI:$AI,MATCH(C6403,Listi!$AJ:$AJ,0)),INDEX(Listi!T:T,MATCH(C6403,Listi!U:U,0)))</f>
        <v xml:space="preserve">Almenni </v>
      </c>
      <c r="C6403" t="s">
        <v>0</v>
      </c>
      <c r="D6403" t="s">
        <v>200</v>
      </c>
      <c r="E6403" t="s">
        <v>276</v>
      </c>
      <c r="F6403" t="s">
        <v>88</v>
      </c>
      <c r="G6403" s="8" t="s">
        <v>375</v>
      </c>
      <c r="H6403" t="s">
        <v>89</v>
      </c>
      <c r="K6403" s="20">
        <v>21</v>
      </c>
      <c r="L6403" s="7">
        <v>541893627</v>
      </c>
      <c r="M6403" s="7">
        <v>20423158</v>
      </c>
      <c r="N6403" s="7">
        <v>14899899</v>
      </c>
      <c r="O6403" s="20" t="str">
        <f t="shared" si="203"/>
        <v/>
      </c>
    </row>
    <row r="6404" spans="1:15">
      <c r="A6404" s="20" t="str">
        <f t="shared" si="202"/>
        <v>Almenni lífeyrissjóðurinnTryggingadeild</v>
      </c>
      <c r="B6404" s="20" t="str">
        <f>_xlfn.IFNA(INDEX(Listi!$AI:$AI,MATCH(C6404,Listi!$AJ:$AJ,0)),INDEX(Listi!T:T,MATCH(C6404,Listi!U:U,0)))</f>
        <v xml:space="preserve">Almenni </v>
      </c>
      <c r="C6404" t="s">
        <v>0</v>
      </c>
      <c r="D6404" t="s">
        <v>201</v>
      </c>
      <c r="E6404" t="s">
        <v>275</v>
      </c>
      <c r="F6404" t="s">
        <v>88</v>
      </c>
      <c r="G6404" s="8" t="s">
        <v>375</v>
      </c>
      <c r="H6404" t="s">
        <v>89</v>
      </c>
      <c r="K6404" s="20">
        <v>21</v>
      </c>
      <c r="L6404" s="7">
        <v>174784296254</v>
      </c>
      <c r="M6404" s="7">
        <v>7497244534</v>
      </c>
      <c r="N6404" s="7">
        <v>3057046932</v>
      </c>
      <c r="O6404" s="20" t="str">
        <f t="shared" si="203"/>
        <v/>
      </c>
    </row>
    <row r="6405" spans="1:15">
      <c r="A6405" s="20" t="str">
        <f t="shared" si="202"/>
        <v>Arion banki hf.Erlend hlutabréf</v>
      </c>
      <c r="B6405" s="20" t="str">
        <f>_xlfn.IFNA(INDEX(Listi!$AI:$AI,MATCH(C6405,Listi!$AJ:$AJ,0)),INDEX(Listi!T:T,MATCH(C6405,Listi!U:U,0)))</f>
        <v xml:space="preserve">Arion banki </v>
      </c>
      <c r="C6405" t="s">
        <v>214</v>
      </c>
      <c r="D6405" t="s">
        <v>215</v>
      </c>
      <c r="E6405" t="s">
        <v>276</v>
      </c>
      <c r="F6405" t="s">
        <v>88</v>
      </c>
      <c r="G6405" s="8" t="s">
        <v>375</v>
      </c>
      <c r="H6405" t="s">
        <v>89</v>
      </c>
      <c r="K6405" s="20">
        <v>0</v>
      </c>
      <c r="L6405" s="7">
        <v>1149685000</v>
      </c>
      <c r="M6405" s="7">
        <v>49095000</v>
      </c>
      <c r="N6405" s="7">
        <v>10876000</v>
      </c>
      <c r="O6405" s="20" t="str">
        <f t="shared" si="203"/>
        <v/>
      </c>
    </row>
    <row r="6406" spans="1:15">
      <c r="A6406" s="20" t="str">
        <f t="shared" si="202"/>
        <v>Arion banki hf.Innlend skuldabréf</v>
      </c>
      <c r="B6406" s="20" t="str">
        <f>_xlfn.IFNA(INDEX(Listi!$AI:$AI,MATCH(C6406,Listi!$AJ:$AJ,0)),INDEX(Listi!T:T,MATCH(C6406,Listi!U:U,0)))</f>
        <v xml:space="preserve">Arion banki </v>
      </c>
      <c r="C6406" t="s">
        <v>214</v>
      </c>
      <c r="D6406" t="s">
        <v>216</v>
      </c>
      <c r="E6406" t="s">
        <v>276</v>
      </c>
      <c r="F6406" t="s">
        <v>88</v>
      </c>
      <c r="G6406" s="8" t="s">
        <v>375</v>
      </c>
      <c r="H6406" t="s">
        <v>89</v>
      </c>
      <c r="K6406" s="20">
        <v>0</v>
      </c>
      <c r="L6406" s="7">
        <v>4446434000</v>
      </c>
      <c r="M6406" s="7">
        <v>344234000</v>
      </c>
      <c r="N6406" s="7">
        <v>44793000</v>
      </c>
      <c r="O6406" s="20" t="str">
        <f t="shared" si="203"/>
        <v/>
      </c>
    </row>
    <row r="6407" spans="1:15">
      <c r="A6407" s="20" t="str">
        <f t="shared" si="202"/>
        <v>Arion banki hf.Lífeyrisauki L1</v>
      </c>
      <c r="B6407" s="20" t="str">
        <f>_xlfn.IFNA(INDEX(Listi!$AI:$AI,MATCH(C6407,Listi!$AJ:$AJ,0)),INDEX(Listi!T:T,MATCH(C6407,Listi!U:U,0)))</f>
        <v xml:space="preserve">Arion banki </v>
      </c>
      <c r="C6407" t="s">
        <v>214</v>
      </c>
      <c r="D6407" t="s">
        <v>377</v>
      </c>
      <c r="E6407" t="s">
        <v>276</v>
      </c>
      <c r="F6407" t="s">
        <v>88</v>
      </c>
      <c r="G6407" s="8" t="s">
        <v>375</v>
      </c>
      <c r="H6407" t="s">
        <v>89</v>
      </c>
      <c r="K6407" s="20">
        <v>0</v>
      </c>
      <c r="L6407" s="7">
        <v>5887942000</v>
      </c>
      <c r="M6407" s="7">
        <v>1011885000</v>
      </c>
      <c r="N6407" s="7">
        <v>34615000</v>
      </c>
      <c r="O6407" s="20" t="str">
        <f t="shared" si="203"/>
        <v/>
      </c>
    </row>
    <row r="6408" spans="1:15">
      <c r="A6408" s="20" t="str">
        <f t="shared" si="202"/>
        <v>Arion banki hf.Lífeyrisauki L2</v>
      </c>
      <c r="B6408" s="20" t="str">
        <f>_xlfn.IFNA(INDEX(Listi!$AI:$AI,MATCH(C6408,Listi!$AJ:$AJ,0)),INDEX(Listi!T:T,MATCH(C6408,Listi!U:U,0)))</f>
        <v xml:space="preserve">Arion banki </v>
      </c>
      <c r="C6408" t="s">
        <v>214</v>
      </c>
      <c r="D6408" t="s">
        <v>372</v>
      </c>
      <c r="E6408" t="s">
        <v>276</v>
      </c>
      <c r="F6408" t="s">
        <v>88</v>
      </c>
      <c r="G6408" s="8" t="s">
        <v>375</v>
      </c>
      <c r="H6408" t="s">
        <v>89</v>
      </c>
      <c r="K6408" s="20">
        <v>0</v>
      </c>
      <c r="L6408" s="7">
        <v>21366380000</v>
      </c>
      <c r="M6408" s="7">
        <v>1613513000</v>
      </c>
      <c r="N6408" s="7">
        <v>92085000</v>
      </c>
      <c r="O6408" s="20" t="str">
        <f t="shared" si="203"/>
        <v/>
      </c>
    </row>
    <row r="6409" spans="1:15">
      <c r="A6409" s="20" t="str">
        <f t="shared" si="202"/>
        <v>Arion banki hf.Lífeyrisauki L3</v>
      </c>
      <c r="B6409" s="20" t="str">
        <f>_xlfn.IFNA(INDEX(Listi!$AI:$AI,MATCH(C6409,Listi!$AJ:$AJ,0)),INDEX(Listi!T:T,MATCH(C6409,Listi!U:U,0)))</f>
        <v xml:space="preserve">Arion banki </v>
      </c>
      <c r="C6409" t="s">
        <v>214</v>
      </c>
      <c r="D6409" t="s">
        <v>371</v>
      </c>
      <c r="E6409" t="s">
        <v>276</v>
      </c>
      <c r="F6409" t="s">
        <v>88</v>
      </c>
      <c r="G6409" s="8" t="s">
        <v>375</v>
      </c>
      <c r="H6409" t="s">
        <v>89</v>
      </c>
      <c r="K6409" s="20">
        <v>0</v>
      </c>
      <c r="L6409" s="7">
        <v>29714848000</v>
      </c>
      <c r="M6409" s="7">
        <v>2122481000</v>
      </c>
      <c r="N6409" s="7">
        <v>129566000</v>
      </c>
      <c r="O6409" s="20" t="str">
        <f t="shared" si="203"/>
        <v/>
      </c>
    </row>
    <row r="6410" spans="1:15">
      <c r="A6410" s="20" t="str">
        <f t="shared" si="202"/>
        <v>Arion banki hf.Lífeyrisauki L4</v>
      </c>
      <c r="B6410" s="20" t="str">
        <f>_xlfn.IFNA(INDEX(Listi!$AI:$AI,MATCH(C6410,Listi!$AJ:$AJ,0)),INDEX(Listi!T:T,MATCH(C6410,Listi!U:U,0)))</f>
        <v xml:space="preserve">Arion banki </v>
      </c>
      <c r="C6410" t="s">
        <v>214</v>
      </c>
      <c r="D6410" t="s">
        <v>587</v>
      </c>
      <c r="E6410" t="s">
        <v>276</v>
      </c>
      <c r="F6410" t="s">
        <v>88</v>
      </c>
      <c r="G6410" s="8" t="s">
        <v>375</v>
      </c>
      <c r="H6410" t="s">
        <v>89</v>
      </c>
      <c r="K6410" s="20">
        <v>0</v>
      </c>
      <c r="L6410" s="7">
        <v>19306242000</v>
      </c>
      <c r="M6410" s="7">
        <v>1346647000</v>
      </c>
      <c r="N6410" s="7">
        <v>388052000</v>
      </c>
      <c r="O6410" s="20" t="str">
        <f t="shared" si="203"/>
        <v/>
      </c>
    </row>
    <row r="6411" spans="1:15">
      <c r="A6411" s="20" t="str">
        <f t="shared" si="202"/>
        <v>Arion banki hf.Lífeyrisauki L5</v>
      </c>
      <c r="B6411" s="20" t="str">
        <f>_xlfn.IFNA(INDEX(Listi!$AI:$AI,MATCH(C6411,Listi!$AJ:$AJ,0)),INDEX(Listi!T:T,MATCH(C6411,Listi!U:U,0)))</f>
        <v xml:space="preserve">Arion banki </v>
      </c>
      <c r="C6411" t="s">
        <v>214</v>
      </c>
      <c r="D6411" t="s">
        <v>369</v>
      </c>
      <c r="E6411" t="s">
        <v>276</v>
      </c>
      <c r="F6411" t="s">
        <v>88</v>
      </c>
      <c r="G6411" s="8" t="s">
        <v>375</v>
      </c>
      <c r="H6411" t="s">
        <v>89</v>
      </c>
      <c r="K6411" s="20">
        <v>0</v>
      </c>
      <c r="L6411" s="7">
        <v>44858554000</v>
      </c>
      <c r="M6411" s="7">
        <v>4018833000</v>
      </c>
      <c r="N6411" s="7">
        <v>933672000</v>
      </c>
      <c r="O6411" s="20" t="str">
        <f t="shared" si="203"/>
        <v/>
      </c>
    </row>
    <row r="6412" spans="1:15">
      <c r="A6412" s="20" t="str">
        <f t="shared" si="202"/>
        <v>Birta lífeyrissjóðurBlönduð leið</v>
      </c>
      <c r="B6412" s="20" t="str">
        <f>_xlfn.IFNA(INDEX(Listi!$AI:$AI,MATCH(C6412,Listi!$AJ:$AJ,0)),INDEX(Listi!T:T,MATCH(C6412,Listi!U:U,0)))</f>
        <v xml:space="preserve">Birta  </v>
      </c>
      <c r="C6412" t="s">
        <v>298</v>
      </c>
      <c r="D6412" t="s">
        <v>314</v>
      </c>
      <c r="E6412" t="s">
        <v>276</v>
      </c>
      <c r="F6412" t="s">
        <v>88</v>
      </c>
      <c r="G6412" s="8" t="s">
        <v>375</v>
      </c>
      <c r="H6412" t="s">
        <v>89</v>
      </c>
      <c r="K6412" s="20">
        <v>0</v>
      </c>
      <c r="L6412" s="7">
        <v>6929716201</v>
      </c>
      <c r="M6412" s="7">
        <v>253995298</v>
      </c>
      <c r="N6412" s="7">
        <v>139753585</v>
      </c>
      <c r="O6412" s="20" t="str">
        <f t="shared" si="203"/>
        <v/>
      </c>
    </row>
    <row r="6413" spans="1:15">
      <c r="A6413" s="20" t="str">
        <f t="shared" si="202"/>
        <v>Birta lífeyrissjóðurInnlánsleið</v>
      </c>
      <c r="B6413" s="20" t="str">
        <f>_xlfn.IFNA(INDEX(Listi!$AI:$AI,MATCH(C6413,Listi!$AJ:$AJ,0)),INDEX(Listi!T:T,MATCH(C6413,Listi!U:U,0)))</f>
        <v xml:space="preserve">Birta  </v>
      </c>
      <c r="C6413" t="s">
        <v>298</v>
      </c>
      <c r="D6413" t="s">
        <v>208</v>
      </c>
      <c r="E6413" t="s">
        <v>276</v>
      </c>
      <c r="F6413" t="s">
        <v>88</v>
      </c>
      <c r="G6413" s="8" t="s">
        <v>375</v>
      </c>
      <c r="H6413" t="s">
        <v>89</v>
      </c>
      <c r="K6413" s="20">
        <v>0</v>
      </c>
      <c r="L6413" s="7">
        <v>4108971332</v>
      </c>
      <c r="M6413" s="7">
        <v>264842424</v>
      </c>
      <c r="N6413" s="7">
        <v>174324836</v>
      </c>
      <c r="O6413" s="20" t="str">
        <f t="shared" si="203"/>
        <v/>
      </c>
    </row>
    <row r="6414" spans="1:15">
      <c r="A6414" s="20" t="str">
        <f t="shared" si="202"/>
        <v>Birta lífeyrissjóðurSamtryggingardeild</v>
      </c>
      <c r="B6414" s="20" t="str">
        <f>_xlfn.IFNA(INDEX(Listi!$AI:$AI,MATCH(C6414,Listi!$AJ:$AJ,0)),INDEX(Listi!T:T,MATCH(C6414,Listi!U:U,0)))</f>
        <v xml:space="preserve">Birta  </v>
      </c>
      <c r="C6414" t="s">
        <v>298</v>
      </c>
      <c r="D6414" t="s">
        <v>205</v>
      </c>
      <c r="E6414" t="s">
        <v>275</v>
      </c>
      <c r="F6414" t="s">
        <v>88</v>
      </c>
      <c r="G6414" s="8" t="s">
        <v>375</v>
      </c>
      <c r="H6414" t="s">
        <v>89</v>
      </c>
      <c r="K6414" s="189">
        <v>28.6</v>
      </c>
      <c r="L6414" s="7">
        <v>549755105944</v>
      </c>
      <c r="M6414" s="7">
        <v>18480897961</v>
      </c>
      <c r="N6414" s="7">
        <v>14075814006</v>
      </c>
      <c r="O6414" s="20" t="str">
        <f t="shared" si="203"/>
        <v/>
      </c>
    </row>
    <row r="6415" spans="1:15">
      <c r="A6415" s="20" t="str">
        <f t="shared" si="202"/>
        <v>Birta lífeyrissjóðurSkuldabréfaleið</v>
      </c>
      <c r="B6415" s="20" t="str">
        <f>_xlfn.IFNA(INDEX(Listi!$AI:$AI,MATCH(C6415,Listi!$AJ:$AJ,0)),INDEX(Listi!T:T,MATCH(C6415,Listi!U:U,0)))</f>
        <v xml:space="preserve">Birta  </v>
      </c>
      <c r="C6415" t="s">
        <v>298</v>
      </c>
      <c r="D6415" t="s">
        <v>313</v>
      </c>
      <c r="E6415" t="s">
        <v>276</v>
      </c>
      <c r="F6415" t="s">
        <v>88</v>
      </c>
      <c r="G6415" s="8" t="s">
        <v>375</v>
      </c>
      <c r="H6415" t="s">
        <v>89</v>
      </c>
      <c r="K6415" s="20">
        <v>0</v>
      </c>
      <c r="L6415" s="7">
        <v>8522374478</v>
      </c>
      <c r="M6415" s="7">
        <v>391005163</v>
      </c>
      <c r="N6415" s="7">
        <v>218104877</v>
      </c>
      <c r="O6415" s="20" t="str">
        <f t="shared" si="203"/>
        <v/>
      </c>
    </row>
    <row r="6416" spans="1:15">
      <c r="A6416" s="20" t="str">
        <f t="shared" si="202"/>
        <v>Birta lífeyrissjóðurTilgreind séreign</v>
      </c>
      <c r="B6416" s="20" t="str">
        <f>_xlfn.IFNA(INDEX(Listi!$AI:$AI,MATCH(C6416,Listi!$AJ:$AJ,0)),INDEX(Listi!T:T,MATCH(C6416,Listi!U:U,0)))</f>
        <v xml:space="preserve">Birta  </v>
      </c>
      <c r="C6416" t="s">
        <v>298</v>
      </c>
      <c r="D6416" t="s">
        <v>312</v>
      </c>
      <c r="E6416" t="s">
        <v>276</v>
      </c>
      <c r="F6416" t="s">
        <v>88</v>
      </c>
      <c r="G6416" s="8" t="s">
        <v>375</v>
      </c>
      <c r="H6416" t="s">
        <v>89</v>
      </c>
      <c r="K6416" s="20">
        <v>0</v>
      </c>
      <c r="L6416" s="7">
        <v>2234420297</v>
      </c>
      <c r="M6416" s="7">
        <v>511871981</v>
      </c>
      <c r="N6416" s="7">
        <v>36000223</v>
      </c>
      <c r="O6416" s="20" t="str">
        <f t="shared" si="203"/>
        <v/>
      </c>
    </row>
    <row r="6417" spans="1:15">
      <c r="A6417" s="20" t="str">
        <f t="shared" si="202"/>
        <v>Brú Lífeyrissjóður starfsmanna sveitarfélagaA-deild</v>
      </c>
      <c r="B6417" s="20" t="str">
        <f>_xlfn.IFNA(INDEX(Listi!$AI:$AI,MATCH(C6417,Listi!$AJ:$AJ,0)),INDEX(Listi!T:T,MATCH(C6417,Listi!U:U,0)))</f>
        <v>Brú</v>
      </c>
      <c r="C6417" t="s">
        <v>217</v>
      </c>
      <c r="D6417" t="s">
        <v>257</v>
      </c>
      <c r="E6417" t="s">
        <v>275</v>
      </c>
      <c r="F6417" t="s">
        <v>88</v>
      </c>
      <c r="G6417" s="8" t="s">
        <v>375</v>
      </c>
      <c r="H6417" t="s">
        <v>89</v>
      </c>
      <c r="K6417" s="189">
        <v>26.2</v>
      </c>
      <c r="L6417" s="7">
        <v>270469177889</v>
      </c>
      <c r="M6417" s="7">
        <v>13987858077</v>
      </c>
      <c r="N6417" s="7">
        <v>4793072329</v>
      </c>
      <c r="O6417" s="20" t="str">
        <f t="shared" si="203"/>
        <v/>
      </c>
    </row>
    <row r="6418" spans="1:15">
      <c r="A6418" s="20" t="str">
        <f t="shared" si="202"/>
        <v>Brú Lífeyrissjóður starfsmanna sveitarfélagaB-deild</v>
      </c>
      <c r="B6418" s="20" t="str">
        <f>_xlfn.IFNA(INDEX(Listi!$AI:$AI,MATCH(C6418,Listi!$AJ:$AJ,0)),INDEX(Listi!T:T,MATCH(C6418,Listi!U:U,0)))</f>
        <v>Brú</v>
      </c>
      <c r="C6418" t="s">
        <v>217</v>
      </c>
      <c r="D6418" t="s">
        <v>218</v>
      </c>
      <c r="E6418" t="s">
        <v>275</v>
      </c>
      <c r="F6418" t="s">
        <v>88</v>
      </c>
      <c r="G6418" s="8" t="s">
        <v>375</v>
      </c>
      <c r="H6418" t="s">
        <v>89</v>
      </c>
      <c r="K6418" s="20">
        <v>0</v>
      </c>
      <c r="L6418" s="7">
        <v>17004783831</v>
      </c>
      <c r="M6418" s="7">
        <v>119747694</v>
      </c>
      <c r="N6418" s="7">
        <v>3424817406</v>
      </c>
      <c r="O6418" s="20" t="str">
        <f t="shared" si="203"/>
        <v/>
      </c>
    </row>
    <row r="6419" spans="1:15">
      <c r="A6419" s="20" t="str">
        <f t="shared" si="202"/>
        <v>Brú Lífeyrissjóður starfsmanna sveitarfélagaV-deild</v>
      </c>
      <c r="B6419" s="20" t="str">
        <f>_xlfn.IFNA(INDEX(Listi!$AI:$AI,MATCH(C6419,Listi!$AJ:$AJ,0)),INDEX(Listi!T:T,MATCH(C6419,Listi!U:U,0)))</f>
        <v>Brú</v>
      </c>
      <c r="C6419" t="s">
        <v>217</v>
      </c>
      <c r="D6419" t="s">
        <v>219</v>
      </c>
      <c r="E6419" t="s">
        <v>275</v>
      </c>
      <c r="F6419" t="s">
        <v>88</v>
      </c>
      <c r="G6419" s="8" t="s">
        <v>375</v>
      </c>
      <c r="H6419" t="s">
        <v>89</v>
      </c>
      <c r="K6419" s="20">
        <v>0</v>
      </c>
      <c r="L6419" s="7">
        <v>54501394986</v>
      </c>
      <c r="M6419" s="7">
        <v>4188513374</v>
      </c>
      <c r="N6419" s="7">
        <v>455519059</v>
      </c>
      <c r="O6419" s="20" t="str">
        <f t="shared" si="203"/>
        <v/>
      </c>
    </row>
    <row r="6420" spans="1:15">
      <c r="A6420" s="20" t="str">
        <f t="shared" si="202"/>
        <v>Eftirlaunasj atvinnuflugmannaSamtryggingardeild</v>
      </c>
      <c r="B6420" s="20" t="str">
        <f>_xlfn.IFNA(INDEX(Listi!$AI:$AI,MATCH(C6420,Listi!$AJ:$AJ,0)),INDEX(Listi!T:T,MATCH(C6420,Listi!U:U,0)))</f>
        <v>EFÍA</v>
      </c>
      <c r="C6420" t="s">
        <v>220</v>
      </c>
      <c r="D6420" t="s">
        <v>205</v>
      </c>
      <c r="E6420" t="s">
        <v>275</v>
      </c>
      <c r="F6420" t="s">
        <v>88</v>
      </c>
      <c r="G6420" s="8" t="s">
        <v>375</v>
      </c>
      <c r="H6420" t="s">
        <v>89</v>
      </c>
      <c r="K6420" s="20">
        <v>0</v>
      </c>
      <c r="L6420" s="7">
        <v>58542663000</v>
      </c>
      <c r="M6420" s="7">
        <v>1477262000</v>
      </c>
      <c r="N6420" s="7">
        <v>1113313000</v>
      </c>
      <c r="O6420" s="20" t="str">
        <f t="shared" si="203"/>
        <v/>
      </c>
    </row>
    <row r="6421" spans="1:15">
      <c r="A6421" s="20" t="str">
        <f t="shared" si="202"/>
        <v>Festa - lífeyrissjóðurSamtryggingardeild</v>
      </c>
      <c r="B6421" s="20" t="str">
        <f>_xlfn.IFNA(INDEX(Listi!$AI:$AI,MATCH(C6421,Listi!$AJ:$AJ,0)),INDEX(Listi!T:T,MATCH(C6421,Listi!U:U,0)))</f>
        <v xml:space="preserve">Festa </v>
      </c>
      <c r="C6421" t="s">
        <v>221</v>
      </c>
      <c r="D6421" t="s">
        <v>205</v>
      </c>
      <c r="E6421" t="s">
        <v>275</v>
      </c>
      <c r="F6421" t="s">
        <v>88</v>
      </c>
      <c r="G6421" s="8" t="s">
        <v>375</v>
      </c>
      <c r="H6421" t="s">
        <v>89</v>
      </c>
      <c r="K6421" s="189">
        <v>13.5</v>
      </c>
      <c r="L6421" s="7">
        <v>246318113722</v>
      </c>
      <c r="M6421" s="7">
        <v>11138196907</v>
      </c>
      <c r="N6421" s="7">
        <v>5180938287</v>
      </c>
      <c r="O6421" s="20" t="str">
        <f t="shared" si="203"/>
        <v/>
      </c>
    </row>
    <row r="6422" spans="1:15">
      <c r="A6422" s="20" t="str">
        <f t="shared" si="202"/>
        <v>Festa - lífeyrissjóðurSparnaðarleið I</v>
      </c>
      <c r="B6422" s="20" t="str">
        <f>_xlfn.IFNA(INDEX(Listi!$AI:$AI,MATCH(C6422,Listi!$AJ:$AJ,0)),INDEX(Listi!T:T,MATCH(C6422,Listi!U:U,0)))</f>
        <v xml:space="preserve">Festa </v>
      </c>
      <c r="C6422" t="s">
        <v>221</v>
      </c>
      <c r="D6422" t="s">
        <v>464</v>
      </c>
      <c r="E6422" t="s">
        <v>276</v>
      </c>
      <c r="F6422" t="s">
        <v>88</v>
      </c>
      <c r="G6422" s="8" t="s">
        <v>375</v>
      </c>
      <c r="H6422" t="s">
        <v>89</v>
      </c>
      <c r="K6422" s="20">
        <v>0</v>
      </c>
      <c r="L6422" s="7">
        <v>75585319</v>
      </c>
      <c r="M6422" s="7">
        <v>37671409</v>
      </c>
      <c r="N6422" s="7">
        <v>2063969</v>
      </c>
      <c r="O6422" s="20" t="str">
        <f t="shared" si="203"/>
        <v/>
      </c>
    </row>
    <row r="6423" spans="1:15">
      <c r="A6423" s="20" t="str">
        <f t="shared" si="202"/>
        <v>Festa - lífeyrissjóðurSparnaðarleið II</v>
      </c>
      <c r="B6423" s="20" t="str">
        <f>_xlfn.IFNA(INDEX(Listi!$AI:$AI,MATCH(C6423,Listi!$AJ:$AJ,0)),INDEX(Listi!T:T,MATCH(C6423,Listi!U:U,0)))</f>
        <v xml:space="preserve">Festa </v>
      </c>
      <c r="C6423" t="s">
        <v>221</v>
      </c>
      <c r="D6423" t="s">
        <v>388</v>
      </c>
      <c r="E6423" t="s">
        <v>276</v>
      </c>
      <c r="F6423" t="s">
        <v>88</v>
      </c>
      <c r="G6423" s="8" t="s">
        <v>375</v>
      </c>
      <c r="H6423" t="s">
        <v>89</v>
      </c>
      <c r="K6423" s="20">
        <v>0</v>
      </c>
      <c r="L6423" s="7">
        <v>1113180693</v>
      </c>
      <c r="M6423" s="7">
        <v>134564310</v>
      </c>
      <c r="N6423" s="7">
        <v>19363084</v>
      </c>
      <c r="O6423" s="20" t="str">
        <f t="shared" si="203"/>
        <v/>
      </c>
    </row>
    <row r="6424" spans="1:15">
      <c r="A6424" s="20" t="str">
        <f t="shared" si="202"/>
        <v>Frjálsi lífeyrissjóðurinnDeild/leið I</v>
      </c>
      <c r="B6424" s="20" t="str">
        <f>_xlfn.IFNA(INDEX(Listi!$AI:$AI,MATCH(C6424,Listi!$AJ:$AJ,0)),INDEX(Listi!T:T,MATCH(C6424,Listi!U:U,0)))</f>
        <v xml:space="preserve">Frjálsi </v>
      </c>
      <c r="C6424" t="s">
        <v>222</v>
      </c>
      <c r="D6424" t="s">
        <v>223</v>
      </c>
      <c r="E6424" t="s">
        <v>276</v>
      </c>
      <c r="F6424" t="s">
        <v>88</v>
      </c>
      <c r="G6424" s="8" t="s">
        <v>375</v>
      </c>
      <c r="H6424" t="s">
        <v>89</v>
      </c>
      <c r="K6424" s="20">
        <v>0.495</v>
      </c>
      <c r="L6424" s="7">
        <v>199278730000</v>
      </c>
      <c r="M6424" s="7">
        <v>10813020000</v>
      </c>
      <c r="N6424" s="7">
        <v>2178012000</v>
      </c>
      <c r="O6424" s="20" t="str">
        <f t="shared" si="203"/>
        <v/>
      </c>
    </row>
    <row r="6425" spans="1:15">
      <c r="A6425" s="20" t="str">
        <f t="shared" si="202"/>
        <v>Frjálsi lífeyrissjóðurinnDeild/leið II</v>
      </c>
      <c r="B6425" s="20" t="str">
        <f>_xlfn.IFNA(INDEX(Listi!$AI:$AI,MATCH(C6425,Listi!$AJ:$AJ,0)),INDEX(Listi!T:T,MATCH(C6425,Listi!U:U,0)))</f>
        <v xml:space="preserve">Frjálsi </v>
      </c>
      <c r="C6425" t="s">
        <v>222</v>
      </c>
      <c r="D6425" t="s">
        <v>224</v>
      </c>
      <c r="E6425" t="s">
        <v>276</v>
      </c>
      <c r="F6425" t="s">
        <v>88</v>
      </c>
      <c r="G6425" s="8" t="s">
        <v>375</v>
      </c>
      <c r="H6425" t="s">
        <v>89</v>
      </c>
      <c r="K6425" s="20">
        <v>7.3999999999999996E-2</v>
      </c>
      <c r="L6425" s="7">
        <v>29681370000</v>
      </c>
      <c r="M6425" s="7">
        <v>1864883000</v>
      </c>
      <c r="N6425" s="7">
        <v>401735000</v>
      </c>
      <c r="O6425" s="20" t="str">
        <f t="shared" si="203"/>
        <v/>
      </c>
    </row>
    <row r="6426" spans="1:15">
      <c r="A6426" s="20" t="str">
        <f t="shared" si="202"/>
        <v>Frjálsi lífeyrissjóðurinnDeild/leið III</v>
      </c>
      <c r="B6426" s="20" t="str">
        <f>_xlfn.IFNA(INDEX(Listi!$AI:$AI,MATCH(C6426,Listi!$AJ:$AJ,0)),INDEX(Listi!T:T,MATCH(C6426,Listi!U:U,0)))</f>
        <v xml:space="preserve">Frjálsi </v>
      </c>
      <c r="C6426" t="s">
        <v>222</v>
      </c>
      <c r="D6426" t="s">
        <v>225</v>
      </c>
      <c r="E6426" t="s">
        <v>276</v>
      </c>
      <c r="F6426" t="s">
        <v>88</v>
      </c>
      <c r="G6426" s="8" t="s">
        <v>375</v>
      </c>
      <c r="H6426" t="s">
        <v>89</v>
      </c>
      <c r="K6426" s="20">
        <v>0.108</v>
      </c>
      <c r="L6426" s="7">
        <v>43554797000</v>
      </c>
      <c r="M6426" s="7">
        <v>2564479000</v>
      </c>
      <c r="N6426" s="7">
        <v>1456678000</v>
      </c>
      <c r="O6426" s="20" t="str">
        <f t="shared" si="203"/>
        <v/>
      </c>
    </row>
    <row r="6427" spans="1:15">
      <c r="A6427" s="20" t="str">
        <f t="shared" si="202"/>
        <v>Frjálsi lífeyrissjóðurinnFrjálsi Áhætta</v>
      </c>
      <c r="B6427" s="20" t="str">
        <f>_xlfn.IFNA(INDEX(Listi!$AI:$AI,MATCH(C6427,Listi!$AJ:$AJ,0)),INDEX(Listi!T:T,MATCH(C6427,Listi!U:U,0)))</f>
        <v xml:space="preserve">Frjálsi </v>
      </c>
      <c r="C6427" t="s">
        <v>222</v>
      </c>
      <c r="D6427" t="s">
        <v>226</v>
      </c>
      <c r="E6427" t="s">
        <v>276</v>
      </c>
      <c r="F6427" t="s">
        <v>88</v>
      </c>
      <c r="G6427" s="8" t="s">
        <v>375</v>
      </c>
      <c r="H6427" t="s">
        <v>89</v>
      </c>
      <c r="K6427" s="20">
        <v>7.0000000000000001E-3</v>
      </c>
      <c r="L6427" s="7">
        <v>2707615000</v>
      </c>
      <c r="M6427" s="7">
        <v>335331000</v>
      </c>
      <c r="N6427" s="7">
        <v>1872000</v>
      </c>
      <c r="O6427" s="20" t="str">
        <f t="shared" si="203"/>
        <v/>
      </c>
    </row>
    <row r="6428" spans="1:15">
      <c r="A6428" s="20" t="str">
        <f t="shared" si="202"/>
        <v>Frjálsi lífeyrissjóðurinnSameiginleg deild</v>
      </c>
      <c r="B6428" s="20" t="str">
        <f>_xlfn.IFNA(INDEX(Listi!$AI:$AI,MATCH(C6428,Listi!$AJ:$AJ,0)),INDEX(Listi!T:T,MATCH(C6428,Listi!U:U,0)))</f>
        <v xml:space="preserve">Frjálsi </v>
      </c>
      <c r="C6428" t="s">
        <v>222</v>
      </c>
      <c r="D6428" t="s">
        <v>311</v>
      </c>
      <c r="E6428" t="s">
        <v>276</v>
      </c>
      <c r="F6428" t="s">
        <v>88</v>
      </c>
      <c r="G6428" s="8" t="s">
        <v>375</v>
      </c>
      <c r="H6428" t="s">
        <v>89</v>
      </c>
      <c r="K6428" s="20">
        <v>0</v>
      </c>
      <c r="L6428" s="7">
        <v>0</v>
      </c>
      <c r="M6428" s="7">
        <v>0</v>
      </c>
      <c r="N6428" s="7">
        <v>0</v>
      </c>
      <c r="O6428" s="20" t="str">
        <f t="shared" si="203"/>
        <v/>
      </c>
    </row>
    <row r="6429" spans="1:15">
      <c r="A6429" s="20" t="str">
        <f t="shared" si="202"/>
        <v>Frjálsi lífeyrissjóðurinnSamtryggingardeild</v>
      </c>
      <c r="B6429" s="20" t="str">
        <f>_xlfn.IFNA(INDEX(Listi!$AI:$AI,MATCH(C6429,Listi!$AJ:$AJ,0)),INDEX(Listi!T:T,MATCH(C6429,Listi!U:U,0)))</f>
        <v xml:space="preserve">Frjálsi </v>
      </c>
      <c r="C6429" t="s">
        <v>222</v>
      </c>
      <c r="D6429" t="s">
        <v>205</v>
      </c>
      <c r="E6429" t="s">
        <v>275</v>
      </c>
      <c r="F6429" t="s">
        <v>88</v>
      </c>
      <c r="G6429" s="8" t="s">
        <v>375</v>
      </c>
      <c r="H6429" t="s">
        <v>89</v>
      </c>
      <c r="K6429" s="20">
        <v>0.316</v>
      </c>
      <c r="L6429" s="7">
        <v>127148465000</v>
      </c>
      <c r="M6429" s="7">
        <v>7524433000</v>
      </c>
      <c r="N6429" s="7">
        <v>1254273000</v>
      </c>
      <c r="O6429" s="20" t="str">
        <f t="shared" si="203"/>
        <v/>
      </c>
    </row>
    <row r="6430" spans="1:15">
      <c r="A6430" s="20" t="str">
        <f t="shared" si="202"/>
        <v>Gildi - lífeyrissjóðurFramtíðarsýn 1</v>
      </c>
      <c r="B6430" s="20" t="str">
        <f>_xlfn.IFNA(INDEX(Listi!$AI:$AI,MATCH(C6430,Listi!$AJ:$AJ,0)),INDEX(Listi!T:T,MATCH(C6430,Listi!U:U,0)))</f>
        <v xml:space="preserve">Gildi  </v>
      </c>
      <c r="C6430" t="s">
        <v>227</v>
      </c>
      <c r="D6430" t="s">
        <v>373</v>
      </c>
      <c r="E6430" t="s">
        <v>276</v>
      </c>
      <c r="F6430" t="s">
        <v>88</v>
      </c>
      <c r="G6430" s="8" t="s">
        <v>375</v>
      </c>
      <c r="H6430" t="s">
        <v>89</v>
      </c>
      <c r="K6430" s="20">
        <v>0</v>
      </c>
      <c r="L6430" s="7">
        <v>3223959491</v>
      </c>
      <c r="M6430" s="7">
        <v>185065371</v>
      </c>
      <c r="N6430" s="7">
        <v>99697779</v>
      </c>
      <c r="O6430" s="20" t="str">
        <f t="shared" si="203"/>
        <v/>
      </c>
    </row>
    <row r="6431" spans="1:15">
      <c r="A6431" s="20" t="str">
        <f t="shared" si="202"/>
        <v>Gildi - lífeyrissjóðurFramtíðarsýn 2</v>
      </c>
      <c r="B6431" s="20" t="str">
        <f>_xlfn.IFNA(INDEX(Listi!$AI:$AI,MATCH(C6431,Listi!$AJ:$AJ,0)),INDEX(Listi!T:T,MATCH(C6431,Listi!U:U,0)))</f>
        <v xml:space="preserve">Gildi  </v>
      </c>
      <c r="C6431" t="s">
        <v>227</v>
      </c>
      <c r="D6431" t="s">
        <v>374</v>
      </c>
      <c r="E6431" t="s">
        <v>276</v>
      </c>
      <c r="F6431" t="s">
        <v>88</v>
      </c>
      <c r="G6431" s="8" t="s">
        <v>375</v>
      </c>
      <c r="H6431" t="s">
        <v>89</v>
      </c>
      <c r="K6431" s="20">
        <v>0</v>
      </c>
      <c r="L6431" s="7">
        <v>3172355810</v>
      </c>
      <c r="M6431" s="7">
        <v>227598529</v>
      </c>
      <c r="N6431" s="7">
        <v>70042741</v>
      </c>
      <c r="O6431" s="20" t="str">
        <f t="shared" si="203"/>
        <v/>
      </c>
    </row>
    <row r="6432" spans="1:15">
      <c r="A6432" s="20" t="str">
        <f t="shared" si="202"/>
        <v>Gildi - lífeyrissjóðurFramtíðarsýn 3</v>
      </c>
      <c r="B6432" s="20" t="str">
        <f>_xlfn.IFNA(INDEX(Listi!$AI:$AI,MATCH(C6432,Listi!$AJ:$AJ,0)),INDEX(Listi!T:T,MATCH(C6432,Listi!U:U,0)))</f>
        <v xml:space="preserve">Gildi  </v>
      </c>
      <c r="C6432" t="s">
        <v>227</v>
      </c>
      <c r="D6432" t="s">
        <v>380</v>
      </c>
      <c r="E6432" t="s">
        <v>276</v>
      </c>
      <c r="F6432" t="s">
        <v>88</v>
      </c>
      <c r="G6432" s="8" t="s">
        <v>375</v>
      </c>
      <c r="H6432" t="s">
        <v>89</v>
      </c>
      <c r="K6432" s="20">
        <v>0</v>
      </c>
      <c r="L6432" s="7">
        <v>1220667693</v>
      </c>
      <c r="M6432" s="7">
        <v>206427664</v>
      </c>
      <c r="N6432" s="7">
        <v>61376636</v>
      </c>
      <c r="O6432" s="20" t="str">
        <f t="shared" si="203"/>
        <v/>
      </c>
    </row>
    <row r="6433" spans="1:15">
      <c r="A6433" s="20" t="str">
        <f t="shared" si="202"/>
        <v>Gildi - lífeyrissjóðurSamtryggingardeild</v>
      </c>
      <c r="B6433" s="20" t="str">
        <f>_xlfn.IFNA(INDEX(Listi!$AI:$AI,MATCH(C6433,Listi!$AJ:$AJ,0)),INDEX(Listi!T:T,MATCH(C6433,Listi!U:U,0)))</f>
        <v xml:space="preserve">Gildi  </v>
      </c>
      <c r="C6433" t="s">
        <v>227</v>
      </c>
      <c r="D6433" t="s">
        <v>205</v>
      </c>
      <c r="E6433" t="s">
        <v>275</v>
      </c>
      <c r="F6433" t="s">
        <v>88</v>
      </c>
      <c r="G6433" s="8" t="s">
        <v>375</v>
      </c>
      <c r="H6433" t="s">
        <v>89</v>
      </c>
      <c r="K6433" s="20">
        <v>39.9</v>
      </c>
      <c r="L6433" s="7">
        <v>908474103084</v>
      </c>
      <c r="M6433" s="7">
        <v>33404441428</v>
      </c>
      <c r="N6433" s="7">
        <v>20772915594</v>
      </c>
      <c r="O6433" s="20" t="str">
        <f t="shared" si="203"/>
        <v/>
      </c>
    </row>
    <row r="6434" spans="1:15">
      <c r="A6434" s="20" t="str">
        <f t="shared" si="202"/>
        <v>Íslandsbanki hf.Erlend verðbréf</v>
      </c>
      <c r="B6434" s="20" t="str">
        <f>_xlfn.IFNA(INDEX(Listi!$AI:$AI,MATCH(C6434,Listi!$AJ:$AJ,0)),INDEX(Listi!T:T,MATCH(C6434,Listi!U:U,0)))</f>
        <v>Íslandsbanki</v>
      </c>
      <c r="C6434" t="s">
        <v>228</v>
      </c>
      <c r="D6434" t="s">
        <v>229</v>
      </c>
      <c r="E6434" t="s">
        <v>276</v>
      </c>
      <c r="F6434" t="s">
        <v>88</v>
      </c>
      <c r="G6434" s="8" t="s">
        <v>375</v>
      </c>
      <c r="H6434" t="s">
        <v>89</v>
      </c>
      <c r="K6434" s="20">
        <v>9</v>
      </c>
      <c r="L6434" s="7">
        <v>1602556114</v>
      </c>
      <c r="M6434" s="7">
        <v>15640340</v>
      </c>
      <c r="N6434" s="7">
        <v>15279587</v>
      </c>
      <c r="O6434" s="20" t="str">
        <f t="shared" si="203"/>
        <v/>
      </c>
    </row>
    <row r="6435" spans="1:15">
      <c r="A6435" s="20" t="str">
        <f t="shared" si="202"/>
        <v>Íslandsbanki hf.Húsnæðisleið</v>
      </c>
      <c r="B6435" s="20" t="str">
        <f>_xlfn.IFNA(INDEX(Listi!$AI:$AI,MATCH(C6435,Listi!$AJ:$AJ,0)),INDEX(Listi!T:T,MATCH(C6435,Listi!U:U,0)))</f>
        <v>Íslandsbanki</v>
      </c>
      <c r="C6435" t="s">
        <v>228</v>
      </c>
      <c r="D6435" t="s">
        <v>307</v>
      </c>
      <c r="E6435" t="s">
        <v>276</v>
      </c>
      <c r="F6435" t="s">
        <v>88</v>
      </c>
      <c r="G6435" s="8" t="s">
        <v>375</v>
      </c>
      <c r="H6435" t="s">
        <v>89</v>
      </c>
      <c r="K6435" s="20">
        <v>9</v>
      </c>
      <c r="L6435" s="7">
        <v>2334808209</v>
      </c>
      <c r="M6435" s="7">
        <v>1128225985</v>
      </c>
      <c r="N6435" s="7">
        <v>7159457</v>
      </c>
      <c r="O6435" s="20" t="str">
        <f t="shared" si="203"/>
        <v/>
      </c>
    </row>
    <row r="6436" spans="1:15">
      <c r="A6436" s="20" t="str">
        <f t="shared" si="202"/>
        <v>Íslandsbanki hf.Lífeyrisreikningur-óverðtryggður</v>
      </c>
      <c r="B6436" s="20" t="str">
        <f>_xlfn.IFNA(INDEX(Listi!$AI:$AI,MATCH(C6436,Listi!$AJ:$AJ,0)),INDEX(Listi!T:T,MATCH(C6436,Listi!U:U,0)))</f>
        <v>Íslandsbanki</v>
      </c>
      <c r="C6436" t="s">
        <v>228</v>
      </c>
      <c r="D6436" t="s">
        <v>231</v>
      </c>
      <c r="E6436" t="s">
        <v>276</v>
      </c>
      <c r="F6436" t="s">
        <v>88</v>
      </c>
      <c r="G6436" s="8" t="s">
        <v>375</v>
      </c>
      <c r="H6436" t="s">
        <v>89</v>
      </c>
      <c r="K6436" s="20">
        <v>9</v>
      </c>
      <c r="L6436" s="7">
        <v>2506311736</v>
      </c>
      <c r="M6436" s="7">
        <v>879015901</v>
      </c>
      <c r="N6436" s="7">
        <v>95740979</v>
      </c>
      <c r="O6436" s="20" t="str">
        <f t="shared" si="203"/>
        <v/>
      </c>
    </row>
    <row r="6437" spans="1:15">
      <c r="A6437" s="20" t="str">
        <f t="shared" si="202"/>
        <v>Íslandsbanki hf.Lífeyrisreikningur-verðtryggður</v>
      </c>
      <c r="B6437" s="20" t="str">
        <f>_xlfn.IFNA(INDEX(Listi!$AI:$AI,MATCH(C6437,Listi!$AJ:$AJ,0)),INDEX(Listi!T:T,MATCH(C6437,Listi!U:U,0)))</f>
        <v>Íslandsbanki</v>
      </c>
      <c r="C6437" t="s">
        <v>228</v>
      </c>
      <c r="D6437" t="s">
        <v>232</v>
      </c>
      <c r="E6437" t="s">
        <v>276</v>
      </c>
      <c r="F6437" t="s">
        <v>88</v>
      </c>
      <c r="G6437" s="8" t="s">
        <v>375</v>
      </c>
      <c r="H6437" t="s">
        <v>89</v>
      </c>
      <c r="K6437" s="20">
        <v>9</v>
      </c>
      <c r="L6437" s="7">
        <v>35933944171</v>
      </c>
      <c r="M6437" s="7">
        <v>3575627585</v>
      </c>
      <c r="N6437" s="7">
        <v>973599891</v>
      </c>
      <c r="O6437" s="20" t="str">
        <f t="shared" si="203"/>
        <v/>
      </c>
    </row>
    <row r="6438" spans="1:15">
      <c r="A6438" s="20" t="str">
        <f t="shared" si="202"/>
        <v>Íslandsbanki hf.Löng ríkisskuldabréf</v>
      </c>
      <c r="B6438" s="20" t="str">
        <f>_xlfn.IFNA(INDEX(Listi!$AI:$AI,MATCH(C6438,Listi!$AJ:$AJ,0)),INDEX(Listi!T:T,MATCH(C6438,Listi!U:U,0)))</f>
        <v>Íslandsbanki</v>
      </c>
      <c r="C6438" t="s">
        <v>228</v>
      </c>
      <c r="D6438" t="s">
        <v>233</v>
      </c>
      <c r="E6438" t="s">
        <v>276</v>
      </c>
      <c r="F6438" t="s">
        <v>88</v>
      </c>
      <c r="G6438" s="8" t="s">
        <v>375</v>
      </c>
      <c r="H6438" t="s">
        <v>89</v>
      </c>
      <c r="K6438" s="20">
        <v>9</v>
      </c>
      <c r="L6438" s="7">
        <v>753232602</v>
      </c>
      <c r="M6438" s="7">
        <v>52540738</v>
      </c>
      <c r="N6438" s="7">
        <v>25520229</v>
      </c>
      <c r="O6438" s="20" t="str">
        <f t="shared" si="203"/>
        <v/>
      </c>
    </row>
    <row r="6439" spans="1:15">
      <c r="A6439" s="20" t="str">
        <f t="shared" si="202"/>
        <v>Íslandsbanki hf.Stýring A</v>
      </c>
      <c r="B6439" s="20" t="str">
        <f>_xlfn.IFNA(INDEX(Listi!$AI:$AI,MATCH(C6439,Listi!$AJ:$AJ,0)),INDEX(Listi!T:T,MATCH(C6439,Listi!U:U,0)))</f>
        <v>Íslandsbanki</v>
      </c>
      <c r="C6439" t="s">
        <v>228</v>
      </c>
      <c r="D6439" t="s">
        <v>234</v>
      </c>
      <c r="E6439" t="s">
        <v>276</v>
      </c>
      <c r="F6439" t="s">
        <v>88</v>
      </c>
      <c r="G6439" s="8" t="s">
        <v>375</v>
      </c>
      <c r="H6439" t="s">
        <v>89</v>
      </c>
      <c r="K6439" s="20">
        <v>9</v>
      </c>
      <c r="L6439" s="7">
        <v>4133723797</v>
      </c>
      <c r="M6439" s="7">
        <v>215966902</v>
      </c>
      <c r="N6439" s="7">
        <v>124877843</v>
      </c>
      <c r="O6439" s="20" t="str">
        <f t="shared" si="203"/>
        <v/>
      </c>
    </row>
    <row r="6440" spans="1:15">
      <c r="A6440" s="20" t="str">
        <f t="shared" si="202"/>
        <v>Íslandsbanki hf.Stýring B</v>
      </c>
      <c r="B6440" s="20" t="str">
        <f>_xlfn.IFNA(INDEX(Listi!$AI:$AI,MATCH(C6440,Listi!$AJ:$AJ,0)),INDEX(Listi!T:T,MATCH(C6440,Listi!U:U,0)))</f>
        <v>Íslandsbanki</v>
      </c>
      <c r="C6440" t="s">
        <v>228</v>
      </c>
      <c r="D6440" t="s">
        <v>235</v>
      </c>
      <c r="E6440" t="s">
        <v>276</v>
      </c>
      <c r="F6440" t="s">
        <v>88</v>
      </c>
      <c r="G6440" s="8" t="s">
        <v>375</v>
      </c>
      <c r="H6440" t="s">
        <v>89</v>
      </c>
      <c r="K6440" s="20">
        <v>9</v>
      </c>
      <c r="L6440" s="7">
        <v>5860247393</v>
      </c>
      <c r="M6440" s="7">
        <v>508591885</v>
      </c>
      <c r="N6440" s="7">
        <v>77897125</v>
      </c>
      <c r="O6440" s="20" t="str">
        <f t="shared" si="203"/>
        <v/>
      </c>
    </row>
    <row r="6441" spans="1:15">
      <c r="A6441" s="20" t="str">
        <f t="shared" si="202"/>
        <v>Íslandsbanki hf.Stýring C</v>
      </c>
      <c r="B6441" s="20" t="str">
        <f>_xlfn.IFNA(INDEX(Listi!$AI:$AI,MATCH(C6441,Listi!$AJ:$AJ,0)),INDEX(Listi!T:T,MATCH(C6441,Listi!U:U,0)))</f>
        <v>Íslandsbanki</v>
      </c>
      <c r="C6441" t="s">
        <v>228</v>
      </c>
      <c r="D6441" t="s">
        <v>236</v>
      </c>
      <c r="E6441" t="s">
        <v>276</v>
      </c>
      <c r="F6441" t="s">
        <v>88</v>
      </c>
      <c r="G6441" s="8" t="s">
        <v>375</v>
      </c>
      <c r="H6441" t="s">
        <v>89</v>
      </c>
      <c r="K6441" s="20">
        <v>9</v>
      </c>
      <c r="L6441" s="7">
        <v>8014427899</v>
      </c>
      <c r="M6441" s="7">
        <v>751053797</v>
      </c>
      <c r="N6441" s="7">
        <v>58531298</v>
      </c>
      <c r="O6441" s="20" t="str">
        <f t="shared" si="203"/>
        <v/>
      </c>
    </row>
    <row r="6442" spans="1:15">
      <c r="A6442" s="20" t="str">
        <f t="shared" si="202"/>
        <v>Íslandsbanki hf.Stýring D</v>
      </c>
      <c r="B6442" s="20" t="str">
        <f>_xlfn.IFNA(INDEX(Listi!$AI:$AI,MATCH(C6442,Listi!$AJ:$AJ,0)),INDEX(Listi!T:T,MATCH(C6442,Listi!U:U,0)))</f>
        <v>Íslandsbanki</v>
      </c>
      <c r="C6442" t="s">
        <v>228</v>
      </c>
      <c r="D6442" t="s">
        <v>237</v>
      </c>
      <c r="E6442" t="s">
        <v>276</v>
      </c>
      <c r="F6442" t="s">
        <v>88</v>
      </c>
      <c r="G6442" s="8" t="s">
        <v>375</v>
      </c>
      <c r="H6442" t="s">
        <v>89</v>
      </c>
      <c r="K6442" s="20">
        <v>9</v>
      </c>
      <c r="L6442" s="7">
        <v>5826614423</v>
      </c>
      <c r="M6442" s="7">
        <v>1371163557</v>
      </c>
      <c r="N6442" s="7">
        <v>36861109</v>
      </c>
      <c r="O6442" s="20" t="str">
        <f t="shared" si="203"/>
        <v/>
      </c>
    </row>
    <row r="6443" spans="1:15">
      <c r="A6443" s="20" t="str">
        <f t="shared" si="202"/>
        <v>Íslandsbanki hf.Stýring E</v>
      </c>
      <c r="B6443" s="20" t="str">
        <f>_xlfn.IFNA(INDEX(Listi!$AI:$AI,MATCH(C6443,Listi!$AJ:$AJ,0)),INDEX(Listi!T:T,MATCH(C6443,Listi!U:U,0)))</f>
        <v>Íslandsbanki</v>
      </c>
      <c r="C6443" t="s">
        <v>228</v>
      </c>
      <c r="D6443" t="s">
        <v>580</v>
      </c>
      <c r="E6443" t="s">
        <v>276</v>
      </c>
      <c r="F6443" t="s">
        <v>88</v>
      </c>
      <c r="G6443" s="8" t="s">
        <v>375</v>
      </c>
      <c r="H6443" t="s">
        <v>89</v>
      </c>
      <c r="K6443" s="20">
        <v>9</v>
      </c>
      <c r="L6443" s="7">
        <v>99567247</v>
      </c>
      <c r="M6443" s="7">
        <v>7691901</v>
      </c>
      <c r="N6443" s="7">
        <v>670647</v>
      </c>
      <c r="O6443" s="20" t="str">
        <f t="shared" si="203"/>
        <v/>
      </c>
    </row>
    <row r="6444" spans="1:15">
      <c r="A6444" s="20" t="str">
        <f t="shared" si="202"/>
        <v>Íslenski lífeyrissjóðurinnLíf 1</v>
      </c>
      <c r="B6444" s="20" t="str">
        <f>_xlfn.IFNA(INDEX(Listi!$AI:$AI,MATCH(C6444,Listi!$AJ:$AJ,0)),INDEX(Listi!T:T,MATCH(C6444,Listi!U:U,0)))</f>
        <v xml:space="preserve">Íslenski  </v>
      </c>
      <c r="C6444" t="s">
        <v>238</v>
      </c>
      <c r="D6444" t="s">
        <v>239</v>
      </c>
      <c r="E6444" t="s">
        <v>276</v>
      </c>
      <c r="F6444" t="s">
        <v>88</v>
      </c>
      <c r="G6444" s="8" t="s">
        <v>375</v>
      </c>
      <c r="H6444" t="s">
        <v>89</v>
      </c>
      <c r="K6444" s="20">
        <v>0</v>
      </c>
      <c r="L6444" s="7">
        <v>34645188332</v>
      </c>
      <c r="M6444" s="7">
        <v>5859453012</v>
      </c>
      <c r="N6444" s="7">
        <v>977930648</v>
      </c>
      <c r="O6444" s="20" t="str">
        <f t="shared" si="203"/>
        <v/>
      </c>
    </row>
    <row r="6445" spans="1:15">
      <c r="A6445" s="20" t="str">
        <f t="shared" si="202"/>
        <v>Íslenski lífeyrissjóðurinnLíf 2</v>
      </c>
      <c r="B6445" s="20" t="str">
        <f>_xlfn.IFNA(INDEX(Listi!$AI:$AI,MATCH(C6445,Listi!$AJ:$AJ,0)),INDEX(Listi!T:T,MATCH(C6445,Listi!U:U,0)))</f>
        <v xml:space="preserve">Íslenski  </v>
      </c>
      <c r="C6445" t="s">
        <v>238</v>
      </c>
      <c r="D6445" t="s">
        <v>240</v>
      </c>
      <c r="E6445" t="s">
        <v>276</v>
      </c>
      <c r="F6445" t="s">
        <v>88</v>
      </c>
      <c r="G6445" s="8" t="s">
        <v>375</v>
      </c>
      <c r="H6445" t="s">
        <v>89</v>
      </c>
      <c r="K6445" s="20">
        <v>0</v>
      </c>
      <c r="L6445" s="7">
        <v>31029129445</v>
      </c>
      <c r="M6445" s="7">
        <v>2139527304</v>
      </c>
      <c r="N6445" s="7">
        <v>531278955</v>
      </c>
      <c r="O6445" s="20" t="str">
        <f t="shared" si="203"/>
        <v/>
      </c>
    </row>
    <row r="6446" spans="1:15">
      <c r="A6446" s="20" t="str">
        <f t="shared" si="202"/>
        <v>Íslenski lífeyrissjóðurinnLíf 3</v>
      </c>
      <c r="B6446" s="20" t="str">
        <f>_xlfn.IFNA(INDEX(Listi!$AI:$AI,MATCH(C6446,Listi!$AJ:$AJ,0)),INDEX(Listi!T:T,MATCH(C6446,Listi!U:U,0)))</f>
        <v xml:space="preserve">Íslenski  </v>
      </c>
      <c r="C6446" t="s">
        <v>238</v>
      </c>
      <c r="D6446" t="s">
        <v>241</v>
      </c>
      <c r="E6446" t="s">
        <v>276</v>
      </c>
      <c r="F6446" t="s">
        <v>88</v>
      </c>
      <c r="G6446" s="8" t="s">
        <v>375</v>
      </c>
      <c r="H6446" t="s">
        <v>89</v>
      </c>
      <c r="K6446" s="20">
        <v>0</v>
      </c>
      <c r="L6446" s="7">
        <v>26552298455</v>
      </c>
      <c r="M6446" s="7">
        <v>1349981892</v>
      </c>
      <c r="N6446" s="7">
        <v>474868471</v>
      </c>
      <c r="O6446" s="20" t="str">
        <f t="shared" si="203"/>
        <v/>
      </c>
    </row>
    <row r="6447" spans="1:15">
      <c r="A6447" s="20" t="str">
        <f t="shared" si="202"/>
        <v>Íslenski lífeyrissjóðurinnLíf 4</v>
      </c>
      <c r="B6447" s="20" t="str">
        <f>_xlfn.IFNA(INDEX(Listi!$AI:$AI,MATCH(C6447,Listi!$AJ:$AJ,0)),INDEX(Listi!T:T,MATCH(C6447,Listi!U:U,0)))</f>
        <v xml:space="preserve">Íslenski  </v>
      </c>
      <c r="C6447" t="s">
        <v>238</v>
      </c>
      <c r="D6447" t="s">
        <v>242</v>
      </c>
      <c r="E6447" t="s">
        <v>276</v>
      </c>
      <c r="F6447" t="s">
        <v>88</v>
      </c>
      <c r="G6447" s="8" t="s">
        <v>375</v>
      </c>
      <c r="H6447" t="s">
        <v>89</v>
      </c>
      <c r="K6447" s="20">
        <v>0</v>
      </c>
      <c r="L6447" s="7">
        <v>15323468197</v>
      </c>
      <c r="M6447" s="7">
        <v>592019313</v>
      </c>
      <c r="N6447" s="7">
        <v>649721424</v>
      </c>
      <c r="O6447" s="20" t="str">
        <f t="shared" si="203"/>
        <v/>
      </c>
    </row>
    <row r="6448" spans="1:15">
      <c r="A6448" s="20" t="str">
        <f t="shared" si="202"/>
        <v>Íslenski lífeyrissjóðurinnSamtryggingardeild</v>
      </c>
      <c r="B6448" s="20" t="str">
        <f>_xlfn.IFNA(INDEX(Listi!$AI:$AI,MATCH(C6448,Listi!$AJ:$AJ,0)),INDEX(Listi!T:T,MATCH(C6448,Listi!U:U,0)))</f>
        <v xml:space="preserve">Íslenski  </v>
      </c>
      <c r="C6448" t="s">
        <v>238</v>
      </c>
      <c r="D6448" t="s">
        <v>205</v>
      </c>
      <c r="E6448" t="s">
        <v>275</v>
      </c>
      <c r="F6448" t="s">
        <v>88</v>
      </c>
      <c r="G6448" s="8" t="s">
        <v>375</v>
      </c>
      <c r="H6448" t="s">
        <v>89</v>
      </c>
      <c r="K6448" s="20">
        <v>0</v>
      </c>
      <c r="L6448" s="7">
        <v>32369481106</v>
      </c>
      <c r="M6448" s="7">
        <v>2513450236</v>
      </c>
      <c r="N6448" s="7">
        <v>182749847</v>
      </c>
      <c r="O6448" s="20" t="str">
        <f t="shared" si="203"/>
        <v/>
      </c>
    </row>
    <row r="6449" spans="1:15">
      <c r="A6449" s="20" t="str">
        <f t="shared" si="202"/>
        <v>Kvika banki hf.Ævileið</v>
      </c>
      <c r="B6449" s="20" t="str">
        <f>_xlfn.IFNA(INDEX(Listi!$AI:$AI,MATCH(C6449,Listi!$AJ:$AJ,0)),INDEX(Listi!T:T,MATCH(C6449,Listi!U:U,0)))</f>
        <v xml:space="preserve">Kvika banki </v>
      </c>
      <c r="C6449" t="s">
        <v>243</v>
      </c>
      <c r="D6449" t="s">
        <v>248</v>
      </c>
      <c r="E6449" t="s">
        <v>276</v>
      </c>
      <c r="F6449" t="s">
        <v>88</v>
      </c>
      <c r="G6449" s="8" t="s">
        <v>375</v>
      </c>
      <c r="H6449" t="s">
        <v>89</v>
      </c>
      <c r="K6449" s="20">
        <v>0</v>
      </c>
      <c r="L6449" s="7">
        <v>83990162</v>
      </c>
      <c r="M6449" s="7">
        <v>9152445</v>
      </c>
      <c r="N6449" s="7">
        <v>0</v>
      </c>
      <c r="O6449" s="20" t="str">
        <f t="shared" si="203"/>
        <v/>
      </c>
    </row>
    <row r="6450" spans="1:15">
      <c r="A6450" s="20" t="str">
        <f t="shared" si="202"/>
        <v>Kvika banki hf.Innlánaleið</v>
      </c>
      <c r="B6450" s="20" t="str">
        <f>_xlfn.IFNA(INDEX(Listi!$AI:$AI,MATCH(C6450,Listi!$AJ:$AJ,0)),INDEX(Listi!T:T,MATCH(C6450,Listi!U:U,0)))</f>
        <v xml:space="preserve">Kvika banki </v>
      </c>
      <c r="C6450" t="s">
        <v>243</v>
      </c>
      <c r="D6450" t="s">
        <v>230</v>
      </c>
      <c r="E6450" t="s">
        <v>276</v>
      </c>
      <c r="F6450" t="s">
        <v>88</v>
      </c>
      <c r="G6450" s="8" t="s">
        <v>375</v>
      </c>
      <c r="H6450" t="s">
        <v>89</v>
      </c>
      <c r="K6450" s="20">
        <v>0</v>
      </c>
      <c r="L6450" s="7">
        <v>2045925829</v>
      </c>
      <c r="M6450" s="7">
        <v>336947043</v>
      </c>
      <c r="N6450" s="7">
        <v>10453565</v>
      </c>
      <c r="O6450" s="20" t="str">
        <f t="shared" si="203"/>
        <v/>
      </c>
    </row>
    <row r="6451" spans="1:15">
      <c r="A6451" s="20" t="str">
        <f t="shared" si="202"/>
        <v>Kvika banki hf.Kvika Séreignasparnaður 5</v>
      </c>
      <c r="B6451" s="20" t="str">
        <f>_xlfn.IFNA(INDEX(Listi!$AI:$AI,MATCH(C6451,Listi!$AJ:$AJ,0)),INDEX(Listi!T:T,MATCH(C6451,Listi!U:U,0)))</f>
        <v xml:space="preserve">Kvika banki </v>
      </c>
      <c r="C6451" t="s">
        <v>243</v>
      </c>
      <c r="D6451" t="s">
        <v>471</v>
      </c>
      <c r="E6451" t="s">
        <v>276</v>
      </c>
      <c r="F6451" t="s">
        <v>88</v>
      </c>
      <c r="G6451" s="8" t="s">
        <v>375</v>
      </c>
      <c r="H6451" t="s">
        <v>89</v>
      </c>
      <c r="K6451" s="20">
        <v>0</v>
      </c>
      <c r="L6451" s="7">
        <v>1146886398</v>
      </c>
      <c r="M6451" s="7">
        <v>0</v>
      </c>
      <c r="N6451" s="7">
        <v>0</v>
      </c>
      <c r="O6451" s="20" t="str">
        <f t="shared" si="203"/>
        <v/>
      </c>
    </row>
    <row r="6452" spans="1:15">
      <c r="A6452" s="20" t="str">
        <f t="shared" si="202"/>
        <v>Kvika banki hf.MP Séreign 1</v>
      </c>
      <c r="B6452" s="20" t="str">
        <f>_xlfn.IFNA(INDEX(Listi!$AI:$AI,MATCH(C6452,Listi!$AJ:$AJ,0)),INDEX(Listi!T:T,MATCH(C6452,Listi!U:U,0)))</f>
        <v xml:space="preserve">Kvika banki </v>
      </c>
      <c r="C6452" t="s">
        <v>243</v>
      </c>
      <c r="D6452" t="s">
        <v>244</v>
      </c>
      <c r="E6452" t="s">
        <v>276</v>
      </c>
      <c r="F6452" t="s">
        <v>88</v>
      </c>
      <c r="G6452" s="8" t="s">
        <v>375</v>
      </c>
      <c r="H6452" t="s">
        <v>89</v>
      </c>
      <c r="K6452" s="20">
        <v>0</v>
      </c>
      <c r="L6452" s="7">
        <v>706827763</v>
      </c>
      <c r="M6452" s="7">
        <v>48440481</v>
      </c>
      <c r="N6452" s="7">
        <v>9836508</v>
      </c>
      <c r="O6452" s="20" t="str">
        <f t="shared" si="203"/>
        <v/>
      </c>
    </row>
    <row r="6453" spans="1:15">
      <c r="A6453" s="20" t="str">
        <f t="shared" si="202"/>
        <v>Kvika banki hf.MP Séreign 2</v>
      </c>
      <c r="B6453" s="20" t="str">
        <f>_xlfn.IFNA(INDEX(Listi!$AI:$AI,MATCH(C6453,Listi!$AJ:$AJ,0)),INDEX(Listi!T:T,MATCH(C6453,Listi!U:U,0)))</f>
        <v xml:space="preserve">Kvika banki </v>
      </c>
      <c r="C6453" t="s">
        <v>243</v>
      </c>
      <c r="D6453" t="s">
        <v>245</v>
      </c>
      <c r="E6453" t="s">
        <v>276</v>
      </c>
      <c r="F6453" t="s">
        <v>88</v>
      </c>
      <c r="G6453" s="8" t="s">
        <v>375</v>
      </c>
      <c r="H6453" t="s">
        <v>89</v>
      </c>
      <c r="K6453" s="20">
        <v>0</v>
      </c>
      <c r="L6453" s="7">
        <v>853989181</v>
      </c>
      <c r="M6453" s="7">
        <v>42441382</v>
      </c>
      <c r="N6453" s="7">
        <v>14637701</v>
      </c>
      <c r="O6453" s="20" t="str">
        <f t="shared" si="203"/>
        <v/>
      </c>
    </row>
    <row r="6454" spans="1:15">
      <c r="A6454" s="20" t="str">
        <f t="shared" si="202"/>
        <v>Kvika banki hf.MP Séreign 3</v>
      </c>
      <c r="B6454" s="20" t="str">
        <f>_xlfn.IFNA(INDEX(Listi!$AI:$AI,MATCH(C6454,Listi!$AJ:$AJ,0)),INDEX(Listi!T:T,MATCH(C6454,Listi!U:U,0)))</f>
        <v xml:space="preserve">Kvika banki </v>
      </c>
      <c r="C6454" t="s">
        <v>243</v>
      </c>
      <c r="D6454" t="s">
        <v>246</v>
      </c>
      <c r="E6454" t="s">
        <v>276</v>
      </c>
      <c r="F6454" t="s">
        <v>88</v>
      </c>
      <c r="G6454" s="8" t="s">
        <v>375</v>
      </c>
      <c r="H6454" t="s">
        <v>89</v>
      </c>
      <c r="K6454" s="20">
        <v>0</v>
      </c>
      <c r="L6454" s="7">
        <v>141173858</v>
      </c>
      <c r="M6454" s="7">
        <v>3374790</v>
      </c>
      <c r="N6454" s="7">
        <v>0</v>
      </c>
      <c r="O6454" s="20" t="str">
        <f t="shared" si="203"/>
        <v/>
      </c>
    </row>
    <row r="6455" spans="1:15">
      <c r="A6455" s="20" t="str">
        <f t="shared" ref="A6455:A6516" si="204">CONCATENATE(C6455,D6455)</f>
        <v>Kvika banki hf.MP Séreign 4</v>
      </c>
      <c r="B6455" s="20" t="str">
        <f>_xlfn.IFNA(INDEX(Listi!$AI:$AI,MATCH(C6455,Listi!$AJ:$AJ,0)),INDEX(Listi!T:T,MATCH(C6455,Listi!U:U,0)))</f>
        <v xml:space="preserve">Kvika banki </v>
      </c>
      <c r="C6455" t="s">
        <v>243</v>
      </c>
      <c r="D6455" t="s">
        <v>247</v>
      </c>
      <c r="E6455" t="s">
        <v>276</v>
      </c>
      <c r="F6455" t="s">
        <v>88</v>
      </c>
      <c r="G6455" s="8" t="s">
        <v>375</v>
      </c>
      <c r="H6455" t="s">
        <v>89</v>
      </c>
      <c r="K6455" s="20">
        <v>0</v>
      </c>
      <c r="L6455" s="7">
        <v>55886684</v>
      </c>
      <c r="M6455" s="7">
        <v>2888869</v>
      </c>
      <c r="N6455" s="7">
        <v>0</v>
      </c>
      <c r="O6455" s="20" t="str">
        <f t="shared" si="203"/>
        <v/>
      </c>
    </row>
    <row r="6456" spans="1:15">
      <c r="A6456" s="20" t="str">
        <f t="shared" si="204"/>
        <v>Landsbankinn hf.Landsbankinn Erlend verðbréf</v>
      </c>
      <c r="B6456" s="20" t="str">
        <f>_xlfn.IFNA(INDEX(Listi!$AI:$AI,MATCH(C6456,Listi!$AJ:$AJ,0)),INDEX(Listi!T:T,MATCH(C6456,Listi!U:U,0)))</f>
        <v>Landsbankinn</v>
      </c>
      <c r="C6456" t="s">
        <v>249</v>
      </c>
      <c r="D6456" t="s">
        <v>385</v>
      </c>
      <c r="E6456" t="s">
        <v>276</v>
      </c>
      <c r="F6456" s="8" t="s">
        <v>88</v>
      </c>
      <c r="G6456" s="8" t="s">
        <v>375</v>
      </c>
      <c r="H6456" t="s">
        <v>89</v>
      </c>
      <c r="K6456" s="20">
        <v>0</v>
      </c>
      <c r="L6456" s="7">
        <v>3705185129</v>
      </c>
      <c r="M6456" s="7">
        <v>119989407</v>
      </c>
      <c r="N6456" s="7">
        <v>87847878</v>
      </c>
      <c r="O6456" s="20" t="str">
        <f t="shared" si="203"/>
        <v/>
      </c>
    </row>
    <row r="6457" spans="1:15">
      <c r="A6457" s="20" t="str">
        <f t="shared" si="204"/>
        <v>Landsbankinn hf.Landsbankinn Lífeyrisbók</v>
      </c>
      <c r="B6457" s="20" t="str">
        <f>_xlfn.IFNA(INDEX(Listi!$AI:$AI,MATCH(C6457,Listi!$AJ:$AJ,0)),INDEX(Listi!T:T,MATCH(C6457,Listi!U:U,0)))</f>
        <v>Landsbankinn</v>
      </c>
      <c r="C6457" t="s">
        <v>249</v>
      </c>
      <c r="D6457" t="s">
        <v>367</v>
      </c>
      <c r="E6457" t="s">
        <v>276</v>
      </c>
      <c r="F6457" s="8" t="s">
        <v>88</v>
      </c>
      <c r="G6457" s="8" t="s">
        <v>375</v>
      </c>
      <c r="H6457" t="s">
        <v>89</v>
      </c>
      <c r="K6457" s="20">
        <v>0</v>
      </c>
      <c r="L6457" s="7">
        <v>3016213427</v>
      </c>
      <c r="M6457" s="7">
        <v>440353590</v>
      </c>
      <c r="N6457" s="7">
        <v>298769900</v>
      </c>
      <c r="O6457" s="20" t="str">
        <f t="shared" si="203"/>
        <v/>
      </c>
    </row>
    <row r="6458" spans="1:15">
      <c r="A6458" s="20" t="str">
        <f t="shared" si="204"/>
        <v>Landsbankinn hf.Landsbankinn Lífeyrisbók verðtryggð</v>
      </c>
      <c r="B6458" s="20" t="str">
        <f>_xlfn.IFNA(INDEX(Listi!$AI:$AI,MATCH(C6458,Listi!$AJ:$AJ,0)),INDEX(Listi!T:T,MATCH(C6458,Listi!U:U,0)))</f>
        <v>Landsbankinn</v>
      </c>
      <c r="C6458" t="s">
        <v>249</v>
      </c>
      <c r="D6458" t="s">
        <v>598</v>
      </c>
      <c r="E6458" t="s">
        <v>276</v>
      </c>
      <c r="F6458" s="8" t="s">
        <v>88</v>
      </c>
      <c r="G6458" s="8" t="s">
        <v>375</v>
      </c>
      <c r="H6458" t="s">
        <v>89</v>
      </c>
      <c r="K6458" s="20">
        <v>0</v>
      </c>
      <c r="L6458" s="7">
        <v>66896053137</v>
      </c>
      <c r="M6458" s="7">
        <v>6692476029</v>
      </c>
      <c r="N6458" s="7">
        <v>4680072987</v>
      </c>
      <c r="O6458" s="20" t="str">
        <f t="shared" si="203"/>
        <v/>
      </c>
    </row>
    <row r="6459" spans="1:15">
      <c r="A6459" s="20" t="str">
        <f t="shared" si="204"/>
        <v>Lífeyrissjóður bændaSamtryggingardeild</v>
      </c>
      <c r="B6459" s="20" t="str">
        <f>_xlfn.IFNA(INDEX(Listi!$AI:$AI,MATCH(C6459,Listi!$AJ:$AJ,0)),INDEX(Listi!T:T,MATCH(C6459,Listi!U:U,0)))</f>
        <v>Lífeyrissjóður bænda</v>
      </c>
      <c r="C6459" t="s">
        <v>252</v>
      </c>
      <c r="D6459" t="s">
        <v>205</v>
      </c>
      <c r="E6459" t="s">
        <v>275</v>
      </c>
      <c r="F6459" t="s">
        <v>88</v>
      </c>
      <c r="G6459" s="8" t="s">
        <v>375</v>
      </c>
      <c r="H6459" t="s">
        <v>89</v>
      </c>
      <c r="K6459" s="190">
        <v>4.25</v>
      </c>
      <c r="L6459" s="7">
        <v>45108278171</v>
      </c>
      <c r="M6459" s="7">
        <v>776003397</v>
      </c>
      <c r="N6459" s="7">
        <v>1921473168</v>
      </c>
      <c r="O6459" s="20" t="str">
        <f t="shared" si="203"/>
        <v/>
      </c>
    </row>
    <row r="6460" spans="1:15">
      <c r="A6460" s="20" t="str">
        <f t="shared" si="204"/>
        <v>Lífeyrissjóður bankamannaAldursdeild</v>
      </c>
      <c r="B6460" s="20" t="str">
        <f>_xlfn.IFNA(INDEX(Listi!$AI:$AI,MATCH(C6460,Listi!$AJ:$AJ,0)),INDEX(Listi!T:T,MATCH(C6460,Listi!U:U,0)))</f>
        <v>Lífeyrissjóður bankam.</v>
      </c>
      <c r="C6460" t="s">
        <v>250</v>
      </c>
      <c r="D6460" t="s">
        <v>251</v>
      </c>
      <c r="E6460" t="s">
        <v>275</v>
      </c>
      <c r="F6460" s="8" t="s">
        <v>88</v>
      </c>
      <c r="G6460" s="8" t="s">
        <v>375</v>
      </c>
      <c r="H6460" t="s">
        <v>89</v>
      </c>
      <c r="K6460" s="20">
        <v>4</v>
      </c>
      <c r="L6460" s="7">
        <v>61369964000</v>
      </c>
      <c r="M6460" s="7">
        <v>1996063000</v>
      </c>
      <c r="N6460" s="7">
        <v>753444000</v>
      </c>
      <c r="O6460" s="20" t="str">
        <f t="shared" si="203"/>
        <v/>
      </c>
    </row>
    <row r="6461" spans="1:15">
      <c r="A6461" s="20" t="str">
        <f t="shared" si="204"/>
        <v>Lífeyrissjóður bankamannaHlutfallsdeild</v>
      </c>
      <c r="B6461" s="20" t="str">
        <f>_xlfn.IFNA(INDEX(Listi!$AI:$AI,MATCH(C6461,Listi!$AJ:$AJ,0)),INDEX(Listi!T:T,MATCH(C6461,Listi!U:U,0)))</f>
        <v>Lífeyrissjóður bankam.</v>
      </c>
      <c r="C6461" t="s">
        <v>250</v>
      </c>
      <c r="D6461" t="s">
        <v>467</v>
      </c>
      <c r="E6461" t="s">
        <v>275</v>
      </c>
      <c r="F6461" t="s">
        <v>88</v>
      </c>
      <c r="G6461" s="8" t="s">
        <v>375</v>
      </c>
      <c r="H6461" t="s">
        <v>89</v>
      </c>
      <c r="K6461" s="20">
        <v>4</v>
      </c>
      <c r="L6461" s="7">
        <v>40286427000</v>
      </c>
      <c r="M6461" s="7">
        <v>125147000</v>
      </c>
      <c r="N6461" s="7">
        <v>2741197000</v>
      </c>
      <c r="O6461" s="20" t="str">
        <f t="shared" si="203"/>
        <v/>
      </c>
    </row>
    <row r="6462" spans="1:15">
      <c r="A6462" s="20" t="str">
        <f t="shared" si="204"/>
        <v>Lífeyrissjóður RangæingaSamtryggingardeild</v>
      </c>
      <c r="B6462" s="20" t="str">
        <f>_xlfn.IFNA(INDEX(Listi!$AI:$AI,MATCH(C6462,Listi!$AJ:$AJ,0)),INDEX(Listi!T:T,MATCH(C6462,Listi!U:U,0)))</f>
        <v>Lífeyrissjóður Rang.</v>
      </c>
      <c r="C6462" t="s">
        <v>253</v>
      </c>
      <c r="D6462" t="s">
        <v>205</v>
      </c>
      <c r="E6462" t="s">
        <v>275</v>
      </c>
      <c r="F6462" t="s">
        <v>88</v>
      </c>
      <c r="G6462" s="8" t="s">
        <v>375</v>
      </c>
      <c r="H6462" t="s">
        <v>89</v>
      </c>
      <c r="K6462" s="20">
        <v>0</v>
      </c>
      <c r="L6462" s="7">
        <v>18949790000</v>
      </c>
      <c r="M6462" s="7">
        <v>835894000</v>
      </c>
      <c r="N6462" s="7">
        <v>386250000</v>
      </c>
      <c r="O6462" s="20" t="str">
        <f t="shared" si="203"/>
        <v/>
      </c>
    </row>
    <row r="6463" spans="1:15">
      <c r="A6463" s="20" t="str">
        <f t="shared" si="204"/>
        <v>Lífeyrissjóður starfsmanna AkureyrarbæjarSamtryggingardeild</v>
      </c>
      <c r="B6463" s="20" t="str">
        <f>_xlfn.IFNA(INDEX(Listi!$AI:$AI,MATCH(C6463,Listi!$AJ:$AJ,0)),INDEX(Listi!T:T,MATCH(C6463,Listi!U:U,0)))</f>
        <v>Lífeyrissj. starfsm. Akureyrarb.</v>
      </c>
      <c r="C6463" t="s">
        <v>274</v>
      </c>
      <c r="D6463" t="s">
        <v>205</v>
      </c>
      <c r="E6463" t="s">
        <v>275</v>
      </c>
      <c r="F6463" s="8" t="s">
        <v>88</v>
      </c>
      <c r="G6463" s="8" t="s">
        <v>375</v>
      </c>
      <c r="H6463" t="s">
        <v>89</v>
      </c>
      <c r="K6463" s="20">
        <v>0</v>
      </c>
      <c r="L6463" s="7">
        <v>14569496826</v>
      </c>
      <c r="M6463" s="7">
        <v>46271787</v>
      </c>
      <c r="N6463" s="7">
        <v>1160288032</v>
      </c>
      <c r="O6463" s="20" t="str">
        <f t="shared" si="203"/>
        <v/>
      </c>
    </row>
    <row r="6464" spans="1:15">
      <c r="A6464" s="20" t="str">
        <f t="shared" si="204"/>
        <v>Lífeyrissjóður starfsmanna Búnaðarbanka ÍslandsSamtryggingardeild</v>
      </c>
      <c r="B6464" s="20" t="str">
        <f>_xlfn.IFNA(INDEX(Listi!$AI:$AI,MATCH(C6464,Listi!$AJ:$AJ,0)),INDEX(Listi!T:T,MATCH(C6464,Listi!U:U,0)))</f>
        <v>Lífeyrissj. starfsm. Búnaðarb.Ísl.</v>
      </c>
      <c r="C6464" t="s">
        <v>254</v>
      </c>
      <c r="D6464" t="s">
        <v>205</v>
      </c>
      <c r="E6464" t="s">
        <v>275</v>
      </c>
      <c r="F6464" s="8" t="s">
        <v>88</v>
      </c>
      <c r="G6464" s="8" t="s">
        <v>375</v>
      </c>
      <c r="H6464" t="s">
        <v>89</v>
      </c>
      <c r="K6464" s="20">
        <v>0</v>
      </c>
      <c r="L6464" s="7">
        <v>27921283000</v>
      </c>
      <c r="M6464" s="7">
        <v>7378000</v>
      </c>
      <c r="N6464" s="7">
        <v>1535577000</v>
      </c>
      <c r="O6464" s="20" t="str">
        <f t="shared" si="203"/>
        <v/>
      </c>
    </row>
    <row r="6465" spans="1:15">
      <c r="A6465" s="20" t="str">
        <f t="shared" si="204"/>
        <v>Lífeyrissjóður starfsmanna ReykjavíkurborgarSamtryggingardeild</v>
      </c>
      <c r="B6465" s="20" t="str">
        <f>_xlfn.IFNA(INDEX(Listi!$AI:$AI,MATCH(C6465,Listi!$AJ:$AJ,0)),INDEX(Listi!T:T,MATCH(C6465,Listi!U:U,0)))</f>
        <v>Lífeyrissj. starfsm. Reykjav.</v>
      </c>
      <c r="C6465" t="s">
        <v>255</v>
      </c>
      <c r="D6465" t="s">
        <v>205</v>
      </c>
      <c r="E6465" t="s">
        <v>275</v>
      </c>
      <c r="F6465" t="s">
        <v>88</v>
      </c>
      <c r="G6465" s="8" t="s">
        <v>375</v>
      </c>
      <c r="H6465" t="s">
        <v>89</v>
      </c>
      <c r="K6465" s="20">
        <v>0</v>
      </c>
      <c r="L6465" s="7">
        <v>92450251598</v>
      </c>
      <c r="M6465" s="7">
        <v>217604296</v>
      </c>
      <c r="N6465" s="7">
        <v>6195210428</v>
      </c>
      <c r="O6465" s="20" t="str">
        <f t="shared" si="203"/>
        <v/>
      </c>
    </row>
    <row r="6466" spans="1:15">
      <c r="A6466" s="20" t="str">
        <f t="shared" si="204"/>
        <v>Lífeyrissjóður starfsmanna ríkisinsA-deild</v>
      </c>
      <c r="B6466" s="20" t="str">
        <f>_xlfn.IFNA(INDEX(Listi!$AI:$AI,MATCH(C6466,Listi!$AJ:$AJ,0)),INDEX(Listi!T:T,MATCH(C6466,Listi!U:U,0)))</f>
        <v>LSR</v>
      </c>
      <c r="C6466" t="s">
        <v>256</v>
      </c>
      <c r="D6466" t="s">
        <v>257</v>
      </c>
      <c r="E6466" t="s">
        <v>275</v>
      </c>
      <c r="F6466" t="s">
        <v>88</v>
      </c>
      <c r="G6466" s="8" t="s">
        <v>375</v>
      </c>
      <c r="H6466" t="s">
        <v>89</v>
      </c>
      <c r="K6466" s="20">
        <v>31.6</v>
      </c>
      <c r="L6466" s="7">
        <v>1024402726080</v>
      </c>
      <c r="M6466" s="7">
        <v>38030413328</v>
      </c>
      <c r="N6466" s="7">
        <v>13011563069</v>
      </c>
      <c r="O6466" s="20" t="str">
        <f t="shared" ref="O6466:O6529" si="205">IFERROR(VLOOKUP(F6466,EhLykill,3,FALSE),"")</f>
        <v/>
      </c>
    </row>
    <row r="6467" spans="1:15">
      <c r="A6467" s="20" t="str">
        <f t="shared" si="204"/>
        <v>Lífeyrissjóður starfsmanna ríkisinsB-deild</v>
      </c>
      <c r="B6467" s="20" t="str">
        <f>_xlfn.IFNA(INDEX(Listi!$AI:$AI,MATCH(C6467,Listi!$AJ:$AJ,0)),INDEX(Listi!T:T,MATCH(C6467,Listi!U:U,0)))</f>
        <v>LSR</v>
      </c>
      <c r="C6467" t="s">
        <v>256</v>
      </c>
      <c r="D6467" t="s">
        <v>218</v>
      </c>
      <c r="E6467" t="s">
        <v>275</v>
      </c>
      <c r="F6467" t="s">
        <v>88</v>
      </c>
      <c r="G6467" s="8" t="s">
        <v>375</v>
      </c>
      <c r="H6467" t="s">
        <v>89</v>
      </c>
      <c r="K6467" s="189">
        <v>20.7</v>
      </c>
      <c r="L6467" s="7">
        <v>297381500048</v>
      </c>
      <c r="M6467" s="7">
        <v>1364474032</v>
      </c>
      <c r="N6467" s="7">
        <v>62409553231</v>
      </c>
      <c r="O6467" s="20" t="str">
        <f t="shared" si="205"/>
        <v/>
      </c>
    </row>
    <row r="6468" spans="1:15">
      <c r="A6468" s="20" t="str">
        <f t="shared" si="204"/>
        <v>Lífeyrissjóður starfsmanna ríkisinsLeið I</v>
      </c>
      <c r="B6468" s="20" t="str">
        <f>_xlfn.IFNA(INDEX(Listi!$AI:$AI,MATCH(C6468,Listi!$AJ:$AJ,0)),INDEX(Listi!T:T,MATCH(C6468,Listi!U:U,0)))</f>
        <v>LSR</v>
      </c>
      <c r="C6468" t="s">
        <v>256</v>
      </c>
      <c r="D6468" t="s">
        <v>258</v>
      </c>
      <c r="E6468" t="s">
        <v>276</v>
      </c>
      <c r="F6468" t="s">
        <v>88</v>
      </c>
      <c r="G6468" s="8" t="s">
        <v>375</v>
      </c>
      <c r="H6468" t="s">
        <v>89</v>
      </c>
      <c r="K6468" s="20">
        <v>0</v>
      </c>
      <c r="L6468" s="7">
        <v>11704214939</v>
      </c>
      <c r="M6468" s="7">
        <v>547428342</v>
      </c>
      <c r="N6468" s="7">
        <v>195323403</v>
      </c>
      <c r="O6468" s="20" t="str">
        <f t="shared" si="205"/>
        <v/>
      </c>
    </row>
    <row r="6469" spans="1:15">
      <c r="A6469" s="20" t="str">
        <f t="shared" si="204"/>
        <v>Lífeyrissjóður starfsmanna ríkisinsLeið II</v>
      </c>
      <c r="B6469" s="20" t="str">
        <f>_xlfn.IFNA(INDEX(Listi!$AI:$AI,MATCH(C6469,Listi!$AJ:$AJ,0)),INDEX(Listi!T:T,MATCH(C6469,Listi!U:U,0)))</f>
        <v>LSR</v>
      </c>
      <c r="C6469" t="s">
        <v>256</v>
      </c>
      <c r="D6469" t="s">
        <v>259</v>
      </c>
      <c r="E6469" t="s">
        <v>276</v>
      </c>
      <c r="F6469" s="8" t="s">
        <v>88</v>
      </c>
      <c r="G6469" s="8" t="s">
        <v>375</v>
      </c>
      <c r="H6469" t="s">
        <v>89</v>
      </c>
      <c r="K6469" s="20">
        <v>0</v>
      </c>
      <c r="L6469" s="7">
        <v>3365164594</v>
      </c>
      <c r="M6469" s="7">
        <v>379849453</v>
      </c>
      <c r="N6469" s="7">
        <v>93142056</v>
      </c>
      <c r="O6469" s="20" t="str">
        <f t="shared" si="205"/>
        <v/>
      </c>
    </row>
    <row r="6470" spans="1:15">
      <c r="A6470" s="20" t="str">
        <f t="shared" si="204"/>
        <v>Lífeyrissjóður starfsmanna ríkisinsLeið III</v>
      </c>
      <c r="B6470" s="20" t="str">
        <f>_xlfn.IFNA(INDEX(Listi!$AI:$AI,MATCH(C6470,Listi!$AJ:$AJ,0)),INDEX(Listi!T:T,MATCH(C6470,Listi!U:U,0)))</f>
        <v>LSR</v>
      </c>
      <c r="C6470" t="s">
        <v>256</v>
      </c>
      <c r="D6470" t="s">
        <v>260</v>
      </c>
      <c r="E6470" t="s">
        <v>276</v>
      </c>
      <c r="F6470" s="8" t="s">
        <v>88</v>
      </c>
      <c r="G6470" s="8" t="s">
        <v>375</v>
      </c>
      <c r="H6470" t="s">
        <v>89</v>
      </c>
      <c r="K6470" s="20">
        <v>0</v>
      </c>
      <c r="L6470" s="7">
        <v>9959294621</v>
      </c>
      <c r="M6470" s="7">
        <v>743287481</v>
      </c>
      <c r="N6470" s="7">
        <v>349903833</v>
      </c>
      <c r="O6470" s="20" t="str">
        <f t="shared" si="205"/>
        <v/>
      </c>
    </row>
    <row r="6471" spans="1:15">
      <c r="A6471" s="20" t="str">
        <f t="shared" si="204"/>
        <v>Lífeyrissjóður Tannlæknafél ÍslDeild I/Séreign</v>
      </c>
      <c r="B6471" s="20" t="str">
        <f>_xlfn.IFNA(INDEX(Listi!$AI:$AI,MATCH(C6471,Listi!$AJ:$AJ,0)),INDEX(Listi!T:T,MATCH(C6471,Listi!U:U,0)))</f>
        <v>Lífeyrissj. Tannlækna</v>
      </c>
      <c r="C6471" t="s">
        <v>261</v>
      </c>
      <c r="D6471" t="s">
        <v>207</v>
      </c>
      <c r="E6471" t="s">
        <v>276</v>
      </c>
      <c r="F6471" t="s">
        <v>88</v>
      </c>
      <c r="G6471" s="8" t="s">
        <v>375</v>
      </c>
      <c r="H6471" t="s">
        <v>89</v>
      </c>
      <c r="K6471" s="20">
        <v>0</v>
      </c>
      <c r="L6471" s="7">
        <v>6768408488</v>
      </c>
      <c r="M6471" s="7">
        <v>272759192</v>
      </c>
      <c r="N6471" s="7">
        <v>153838058</v>
      </c>
      <c r="O6471" s="20" t="str">
        <f t="shared" si="205"/>
        <v/>
      </c>
    </row>
    <row r="6472" spans="1:15">
      <c r="A6472" s="20" t="str">
        <f t="shared" si="204"/>
        <v>Lífeyrissjóður Tannlæknafél ÍslSamtryggingardeild</v>
      </c>
      <c r="B6472" s="20" t="str">
        <f>_xlfn.IFNA(INDEX(Listi!$AI:$AI,MATCH(C6472,Listi!$AJ:$AJ,0)),INDEX(Listi!T:T,MATCH(C6472,Listi!U:U,0)))</f>
        <v>Lífeyrissj. Tannlækna</v>
      </c>
      <c r="C6472" t="s">
        <v>261</v>
      </c>
      <c r="D6472" t="s">
        <v>205</v>
      </c>
      <c r="E6472" t="s">
        <v>275</v>
      </c>
      <c r="F6472" t="s">
        <v>88</v>
      </c>
      <c r="G6472" s="8" t="s">
        <v>375</v>
      </c>
      <c r="H6472" t="s">
        <v>89</v>
      </c>
      <c r="K6472" s="20">
        <v>0</v>
      </c>
      <c r="L6472" s="7">
        <v>2241251214</v>
      </c>
      <c r="M6472" s="7">
        <v>112827287</v>
      </c>
      <c r="N6472" s="7">
        <v>17930159</v>
      </c>
      <c r="O6472" s="20" t="str">
        <f t="shared" si="205"/>
        <v/>
      </c>
    </row>
    <row r="6473" spans="1:15">
      <c r="A6473" s="20" t="str">
        <f t="shared" si="204"/>
        <v>Lífeyrissjóður verslunarmannaÆvileið 1</v>
      </c>
      <c r="B6473" s="20" t="str">
        <f>_xlfn.IFNA(INDEX(Listi!$AI:$AI,MATCH(C6473,Listi!$AJ:$AJ,0)),INDEX(Listi!T:T,MATCH(C6473,Listi!U:U,0)))</f>
        <v>Lífeyrissj. Verslunarm.</v>
      </c>
      <c r="C6473" t="s">
        <v>206</v>
      </c>
      <c r="D6473" t="s">
        <v>310</v>
      </c>
      <c r="E6473" t="s">
        <v>276</v>
      </c>
      <c r="F6473" s="8" t="s">
        <v>88</v>
      </c>
      <c r="G6473" s="8" t="s">
        <v>375</v>
      </c>
      <c r="H6473" t="s">
        <v>89</v>
      </c>
      <c r="K6473" s="20">
        <v>0.2</v>
      </c>
      <c r="L6473" s="7">
        <v>2860479562</v>
      </c>
      <c r="M6473" s="7">
        <v>819651283</v>
      </c>
      <c r="N6473" s="7">
        <v>12562366</v>
      </c>
      <c r="O6473" s="20" t="str">
        <f t="shared" si="205"/>
        <v/>
      </c>
    </row>
    <row r="6474" spans="1:15">
      <c r="A6474" s="20" t="str">
        <f t="shared" si="204"/>
        <v>Lífeyrissjóður verslunarmannaÆvileið 2</v>
      </c>
      <c r="B6474" s="20" t="str">
        <f>_xlfn.IFNA(INDEX(Listi!$AI:$AI,MATCH(C6474,Listi!$AJ:$AJ,0)),INDEX(Listi!T:T,MATCH(C6474,Listi!U:U,0)))</f>
        <v>Lífeyrissj. Verslunarm.</v>
      </c>
      <c r="C6474" t="s">
        <v>206</v>
      </c>
      <c r="D6474" t="s">
        <v>309</v>
      </c>
      <c r="E6474" t="s">
        <v>276</v>
      </c>
      <c r="F6474" s="8" t="s">
        <v>88</v>
      </c>
      <c r="G6474" s="8" t="s">
        <v>375</v>
      </c>
      <c r="H6474" t="s">
        <v>89</v>
      </c>
      <c r="K6474" s="20">
        <v>0.2</v>
      </c>
      <c r="L6474" s="7">
        <v>2325064159</v>
      </c>
      <c r="M6474" s="7">
        <v>465663194</v>
      </c>
      <c r="N6474" s="7">
        <v>32037995</v>
      </c>
      <c r="O6474" s="20" t="str">
        <f t="shared" si="205"/>
        <v/>
      </c>
    </row>
    <row r="6475" spans="1:15">
      <c r="A6475" s="20" t="str">
        <f t="shared" si="204"/>
        <v>Lífeyrissjóður verslunarmannaÆvileið 3</v>
      </c>
      <c r="B6475" s="20" t="str">
        <f>_xlfn.IFNA(INDEX(Listi!$AI:$AI,MATCH(C6475,Listi!$AJ:$AJ,0)),INDEX(Listi!T:T,MATCH(C6475,Listi!U:U,0)))</f>
        <v>Lífeyrissj. Verslunarm.</v>
      </c>
      <c r="C6475" t="s">
        <v>206</v>
      </c>
      <c r="D6475" t="s">
        <v>308</v>
      </c>
      <c r="E6475" t="s">
        <v>276</v>
      </c>
      <c r="F6475" t="s">
        <v>88</v>
      </c>
      <c r="G6475" s="8" t="s">
        <v>375</v>
      </c>
      <c r="H6475" t="s">
        <v>89</v>
      </c>
      <c r="K6475" s="20">
        <v>0.1</v>
      </c>
      <c r="L6475" s="7">
        <v>1567402319</v>
      </c>
      <c r="M6475" s="7">
        <v>325961302</v>
      </c>
      <c r="N6475" s="7">
        <v>60283998</v>
      </c>
      <c r="O6475" s="20" t="str">
        <f t="shared" si="205"/>
        <v/>
      </c>
    </row>
    <row r="6476" spans="1:15">
      <c r="A6476" s="20" t="str">
        <f t="shared" si="204"/>
        <v>Lífeyrissjóður verslunarmannaDeild I/Séreign</v>
      </c>
      <c r="B6476" s="20" t="str">
        <f>_xlfn.IFNA(INDEX(Listi!$AI:$AI,MATCH(C6476,Listi!$AJ:$AJ,0)),INDEX(Listi!T:T,MATCH(C6476,Listi!U:U,0)))</f>
        <v>Lífeyrissj. Verslunarm.</v>
      </c>
      <c r="C6476" t="s">
        <v>206</v>
      </c>
      <c r="D6476" t="s">
        <v>207</v>
      </c>
      <c r="E6476" t="s">
        <v>276</v>
      </c>
      <c r="F6476" s="8" t="s">
        <v>88</v>
      </c>
      <c r="G6476" s="8" t="s">
        <v>375</v>
      </c>
      <c r="H6476" t="s">
        <v>89</v>
      </c>
      <c r="K6476" s="20">
        <v>0.8</v>
      </c>
      <c r="L6476" s="7">
        <v>19785724399</v>
      </c>
      <c r="M6476" s="7">
        <v>729937912</v>
      </c>
      <c r="N6476" s="7">
        <v>458382791</v>
      </c>
      <c r="O6476" s="20" t="str">
        <f t="shared" si="205"/>
        <v/>
      </c>
    </row>
    <row r="6477" spans="1:15">
      <c r="A6477" s="20" t="str">
        <f t="shared" si="204"/>
        <v>Lífeyrissjóður verslunarmannaSamtryggingardeild</v>
      </c>
      <c r="B6477" s="20" t="str">
        <f>_xlfn.IFNA(INDEX(Listi!$AI:$AI,MATCH(C6477,Listi!$AJ:$AJ,0)),INDEX(Listi!T:T,MATCH(C6477,Listi!U:U,0)))</f>
        <v>Lífeyrissj. Verslunarm.</v>
      </c>
      <c r="C6477" t="s">
        <v>206</v>
      </c>
      <c r="D6477" t="s">
        <v>205</v>
      </c>
      <c r="E6477" t="s">
        <v>275</v>
      </c>
      <c r="F6477" s="8" t="s">
        <v>88</v>
      </c>
      <c r="G6477" s="8" t="s">
        <v>375</v>
      </c>
      <c r="H6477" t="s">
        <v>89</v>
      </c>
      <c r="K6477" s="20">
        <v>49.8</v>
      </c>
      <c r="L6477" s="7">
        <v>1174592806906</v>
      </c>
      <c r="M6477" s="7">
        <v>35794261112</v>
      </c>
      <c r="N6477" s="7">
        <v>21965137185</v>
      </c>
      <c r="O6477" s="20" t="str">
        <f t="shared" si="205"/>
        <v/>
      </c>
    </row>
    <row r="6478" spans="1:15">
      <c r="A6478" s="20" t="str">
        <f t="shared" si="204"/>
        <v>Lífeyrissjóður VestmannaeyjaSafn I</v>
      </c>
      <c r="B6478" s="20" t="str">
        <f>_xlfn.IFNA(INDEX(Listi!$AI:$AI,MATCH(C6478,Listi!$AJ:$AJ,0)),INDEX(Listi!T:T,MATCH(C6478,Listi!U:U,0)))</f>
        <v>Lífeyrissj. Vestm.</v>
      </c>
      <c r="C6478" t="s">
        <v>262</v>
      </c>
      <c r="D6478" t="s">
        <v>210</v>
      </c>
      <c r="E6478" t="s">
        <v>276</v>
      </c>
      <c r="F6478" s="8" t="s">
        <v>88</v>
      </c>
      <c r="G6478" s="8" t="s">
        <v>375</v>
      </c>
      <c r="H6478" t="s">
        <v>89</v>
      </c>
      <c r="K6478" s="20">
        <v>0</v>
      </c>
      <c r="L6478" s="7">
        <v>381311221</v>
      </c>
      <c r="M6478" s="7">
        <v>44104006</v>
      </c>
      <c r="N6478" s="7">
        <v>13592960</v>
      </c>
      <c r="O6478" s="20" t="str">
        <f t="shared" si="205"/>
        <v/>
      </c>
    </row>
    <row r="6479" spans="1:15">
      <c r="A6479" s="20" t="str">
        <f t="shared" si="204"/>
        <v>Lífeyrissjóður VestmannaeyjaSafn II</v>
      </c>
      <c r="B6479" s="20" t="str">
        <f>_xlfn.IFNA(INDEX(Listi!$AI:$AI,MATCH(C6479,Listi!$AJ:$AJ,0)),INDEX(Listi!T:T,MATCH(C6479,Listi!U:U,0)))</f>
        <v>Lífeyrissj. Vestm.</v>
      </c>
      <c r="C6479" t="s">
        <v>262</v>
      </c>
      <c r="D6479" t="s">
        <v>211</v>
      </c>
      <c r="E6479" t="s">
        <v>276</v>
      </c>
      <c r="F6479" s="8" t="s">
        <v>88</v>
      </c>
      <c r="G6479" s="8" t="s">
        <v>375</v>
      </c>
      <c r="H6479" t="s">
        <v>89</v>
      </c>
      <c r="K6479" s="20">
        <v>0</v>
      </c>
      <c r="L6479" s="7">
        <v>571440191</v>
      </c>
      <c r="M6479" s="7">
        <v>40240404</v>
      </c>
      <c r="N6479" s="7">
        <v>18659289</v>
      </c>
      <c r="O6479" s="20" t="str">
        <f t="shared" si="205"/>
        <v/>
      </c>
    </row>
    <row r="6480" spans="1:15">
      <c r="A6480" s="20" t="str">
        <f t="shared" si="204"/>
        <v>Lífeyrissjóður VestmannaeyjaSamtryggingardeild</v>
      </c>
      <c r="B6480" s="20" t="str">
        <f>_xlfn.IFNA(INDEX(Listi!$AI:$AI,MATCH(C6480,Listi!$AJ:$AJ,0)),INDEX(Listi!T:T,MATCH(C6480,Listi!U:U,0)))</f>
        <v>Lífeyrissj. Vestm.</v>
      </c>
      <c r="C6480" t="s">
        <v>262</v>
      </c>
      <c r="D6480" t="s">
        <v>205</v>
      </c>
      <c r="E6480" t="s">
        <v>275</v>
      </c>
      <c r="F6480" t="s">
        <v>88</v>
      </c>
      <c r="G6480" s="8" t="s">
        <v>375</v>
      </c>
      <c r="H6480" t="s">
        <v>89</v>
      </c>
      <c r="K6480" s="20">
        <v>3</v>
      </c>
      <c r="L6480" s="7">
        <v>85198020532</v>
      </c>
      <c r="M6480" s="7">
        <v>1944643004</v>
      </c>
      <c r="N6480" s="7">
        <v>2198060399</v>
      </c>
      <c r="O6480" s="20" t="str">
        <f t="shared" si="205"/>
        <v/>
      </c>
    </row>
    <row r="6481" spans="1:15">
      <c r="A6481" s="20" t="str">
        <f t="shared" si="204"/>
        <v>Lífsval - lífeyrissparnaðurLífsval 1</v>
      </c>
      <c r="B6481" s="20" t="str">
        <f>_xlfn.IFNA(INDEX(Listi!$AI:$AI,MATCH(C6481,Listi!$AJ:$AJ,0)),INDEX(Listi!T:T,MATCH(C6481,Listi!U:U,0)))</f>
        <v>Lífsval</v>
      </c>
      <c r="C6481" t="s">
        <v>263</v>
      </c>
      <c r="D6481" t="s">
        <v>264</v>
      </c>
      <c r="E6481" t="s">
        <v>276</v>
      </c>
      <c r="F6481" t="s">
        <v>88</v>
      </c>
      <c r="G6481" s="8" t="s">
        <v>375</v>
      </c>
      <c r="H6481" t="s">
        <v>89</v>
      </c>
      <c r="K6481" s="20">
        <v>1</v>
      </c>
      <c r="L6481" s="7">
        <v>1792991246</v>
      </c>
      <c r="M6481" s="7">
        <v>203244065</v>
      </c>
      <c r="N6481" s="7">
        <v>81003579</v>
      </c>
      <c r="O6481" s="20" t="str">
        <f t="shared" si="205"/>
        <v/>
      </c>
    </row>
    <row r="6482" spans="1:15">
      <c r="A6482" s="20" t="str">
        <f t="shared" si="204"/>
        <v>Lífsval - lífeyrissparnaðurLífsval 2</v>
      </c>
      <c r="B6482" s="20" t="str">
        <f>_xlfn.IFNA(INDEX(Listi!$AI:$AI,MATCH(C6482,Listi!$AJ:$AJ,0)),INDEX(Listi!T:T,MATCH(C6482,Listi!U:U,0)))</f>
        <v>Lífsval</v>
      </c>
      <c r="C6482" t="s">
        <v>263</v>
      </c>
      <c r="D6482" t="s">
        <v>265</v>
      </c>
      <c r="E6482" t="s">
        <v>276</v>
      </c>
      <c r="F6482" s="8" t="s">
        <v>88</v>
      </c>
      <c r="G6482" s="8" t="s">
        <v>375</v>
      </c>
      <c r="H6482" t="s">
        <v>89</v>
      </c>
      <c r="K6482" s="20">
        <v>1</v>
      </c>
      <c r="L6482" s="7">
        <v>79660340</v>
      </c>
      <c r="M6482" s="7">
        <v>14369045</v>
      </c>
      <c r="N6482" s="7">
        <v>2695304</v>
      </c>
      <c r="O6482" s="20" t="str">
        <f t="shared" si="205"/>
        <v/>
      </c>
    </row>
    <row r="6483" spans="1:15">
      <c r="A6483" s="20" t="str">
        <f t="shared" si="204"/>
        <v>Lífsval - lífeyrissparnaðurLífsval 3</v>
      </c>
      <c r="B6483" s="20" t="str">
        <f>_xlfn.IFNA(INDEX(Listi!$AI:$AI,MATCH(C6483,Listi!$AJ:$AJ,0)),INDEX(Listi!T:T,MATCH(C6483,Listi!U:U,0)))</f>
        <v>Lífsval</v>
      </c>
      <c r="C6483" t="s">
        <v>263</v>
      </c>
      <c r="D6483" t="s">
        <v>266</v>
      </c>
      <c r="E6483" t="s">
        <v>276</v>
      </c>
      <c r="F6483" s="8" t="s">
        <v>88</v>
      </c>
      <c r="G6483" s="8" t="s">
        <v>375</v>
      </c>
      <c r="H6483" t="s">
        <v>89</v>
      </c>
      <c r="K6483" s="20">
        <v>1</v>
      </c>
      <c r="L6483" s="7">
        <v>131239774</v>
      </c>
      <c r="M6483" s="7">
        <v>16635787</v>
      </c>
      <c r="N6483" s="7">
        <v>3548138</v>
      </c>
      <c r="O6483" s="20" t="str">
        <f t="shared" si="205"/>
        <v/>
      </c>
    </row>
    <row r="6484" spans="1:15">
      <c r="A6484" s="20" t="str">
        <f t="shared" si="204"/>
        <v>Lífsval - lífeyrissparnaðurLífsval 4</v>
      </c>
      <c r="B6484" s="20" t="str">
        <f>_xlfn.IFNA(INDEX(Listi!$AI:$AI,MATCH(C6484,Listi!$AJ:$AJ,0)),INDEX(Listi!T:T,MATCH(C6484,Listi!U:U,0)))</f>
        <v>Lífsval</v>
      </c>
      <c r="C6484" t="s">
        <v>263</v>
      </c>
      <c r="D6484" t="s">
        <v>267</v>
      </c>
      <c r="E6484" t="s">
        <v>276</v>
      </c>
      <c r="F6484" t="s">
        <v>88</v>
      </c>
      <c r="G6484" s="8" t="s">
        <v>375</v>
      </c>
      <c r="H6484" t="s">
        <v>89</v>
      </c>
      <c r="K6484" s="20">
        <v>1</v>
      </c>
      <c r="L6484" s="7">
        <v>71752064</v>
      </c>
      <c r="M6484" s="7">
        <v>15238959</v>
      </c>
      <c r="N6484" s="7">
        <v>2058992</v>
      </c>
      <c r="O6484" s="20" t="str">
        <f t="shared" si="205"/>
        <v/>
      </c>
    </row>
    <row r="6485" spans="1:15">
      <c r="A6485" s="20" t="str">
        <f t="shared" si="204"/>
        <v>Lífsverk lífeyrissjóðurLífsverk I/Séreign</v>
      </c>
      <c r="B6485" s="20" t="str">
        <f>_xlfn.IFNA(INDEX(Listi!$AI:$AI,MATCH(C6485,Listi!$AJ:$AJ,0)),INDEX(Listi!T:T,MATCH(C6485,Listi!U:U,0)))</f>
        <v xml:space="preserve">Lífsverk  </v>
      </c>
      <c r="C6485" t="s">
        <v>268</v>
      </c>
      <c r="D6485" t="s">
        <v>269</v>
      </c>
      <c r="E6485" t="s">
        <v>276</v>
      </c>
      <c r="F6485" t="s">
        <v>88</v>
      </c>
      <c r="G6485" s="8" t="s">
        <v>375</v>
      </c>
      <c r="H6485" t="s">
        <v>89</v>
      </c>
      <c r="K6485" s="20">
        <v>0</v>
      </c>
      <c r="L6485" s="7">
        <v>4582957000</v>
      </c>
      <c r="M6485" s="7">
        <v>635926000</v>
      </c>
      <c r="N6485" s="7">
        <v>22708000</v>
      </c>
      <c r="O6485" s="20" t="str">
        <f t="shared" si="205"/>
        <v/>
      </c>
    </row>
    <row r="6486" spans="1:15">
      <c r="A6486" s="20" t="str">
        <f t="shared" si="204"/>
        <v>Lífsverk lífeyrissjóðurLífsverk II/Séreign</v>
      </c>
      <c r="B6486" s="20" t="str">
        <f>_xlfn.IFNA(INDEX(Listi!$AI:$AI,MATCH(C6486,Listi!$AJ:$AJ,0)),INDEX(Listi!T:T,MATCH(C6486,Listi!U:U,0)))</f>
        <v xml:space="preserve">Lífsverk  </v>
      </c>
      <c r="C6486" t="s">
        <v>268</v>
      </c>
      <c r="D6486" t="s">
        <v>270</v>
      </c>
      <c r="E6486" t="s">
        <v>276</v>
      </c>
      <c r="F6486" t="s">
        <v>88</v>
      </c>
      <c r="G6486" s="8" t="s">
        <v>375</v>
      </c>
      <c r="H6486" t="s">
        <v>89</v>
      </c>
      <c r="K6486" s="20">
        <v>0</v>
      </c>
      <c r="L6486" s="7">
        <v>23735073000</v>
      </c>
      <c r="M6486" s="7">
        <v>2073571000</v>
      </c>
      <c r="N6486" s="7">
        <v>249365000</v>
      </c>
      <c r="O6486" s="20" t="str">
        <f t="shared" si="205"/>
        <v/>
      </c>
    </row>
    <row r="6487" spans="1:15">
      <c r="A6487" s="20" t="str">
        <f t="shared" si="204"/>
        <v>Lífsverk lífeyrissjóðurLífsverk III/Séreign</v>
      </c>
      <c r="B6487" s="20" t="str">
        <f>_xlfn.IFNA(INDEX(Listi!$AI:$AI,MATCH(C6487,Listi!$AJ:$AJ,0)),INDEX(Listi!T:T,MATCH(C6487,Listi!U:U,0)))</f>
        <v xml:space="preserve">Lífsverk  </v>
      </c>
      <c r="C6487" t="s">
        <v>268</v>
      </c>
      <c r="D6487" t="s">
        <v>271</v>
      </c>
      <c r="E6487" t="s">
        <v>276</v>
      </c>
      <c r="F6487" t="s">
        <v>88</v>
      </c>
      <c r="G6487" s="8" t="s">
        <v>375</v>
      </c>
      <c r="H6487" t="s">
        <v>89</v>
      </c>
      <c r="K6487" s="20">
        <v>0</v>
      </c>
      <c r="L6487" s="7">
        <v>653814000</v>
      </c>
      <c r="M6487" s="7">
        <v>105107000</v>
      </c>
      <c r="N6487" s="7">
        <v>2613000</v>
      </c>
      <c r="O6487" s="20" t="str">
        <f t="shared" si="205"/>
        <v/>
      </c>
    </row>
    <row r="6488" spans="1:15">
      <c r="A6488" s="20" t="str">
        <f t="shared" si="204"/>
        <v>Lífsverk lífeyrissjóðurSamtryggingardeild</v>
      </c>
      <c r="B6488" s="20" t="str">
        <f>_xlfn.IFNA(INDEX(Listi!$AI:$AI,MATCH(C6488,Listi!$AJ:$AJ,0)),INDEX(Listi!T:T,MATCH(C6488,Listi!U:U,0)))</f>
        <v xml:space="preserve">Lífsverk  </v>
      </c>
      <c r="C6488" t="s">
        <v>268</v>
      </c>
      <c r="D6488" t="s">
        <v>205</v>
      </c>
      <c r="E6488" t="s">
        <v>275</v>
      </c>
      <c r="F6488" t="s">
        <v>88</v>
      </c>
      <c r="G6488" s="8" t="s">
        <v>375</v>
      </c>
      <c r="H6488" t="s">
        <v>89</v>
      </c>
      <c r="K6488" s="189">
        <v>8.5</v>
      </c>
      <c r="L6488" s="7">
        <v>120542527000</v>
      </c>
      <c r="M6488" s="7">
        <v>4397803000</v>
      </c>
      <c r="N6488" s="7">
        <v>1423151000</v>
      </c>
      <c r="O6488" s="20" t="str">
        <f t="shared" si="205"/>
        <v/>
      </c>
    </row>
    <row r="6489" spans="1:15">
      <c r="A6489" s="20" t="str">
        <f t="shared" si="204"/>
        <v>Söfnunarsjóður lífeyrisréttindaDeild I/Innlán</v>
      </c>
      <c r="B6489" s="20" t="str">
        <f>_xlfn.IFNA(INDEX(Listi!$AI:$AI,MATCH(C6489,Listi!$AJ:$AJ,0)),INDEX(Listi!T:T,MATCH(C6489,Listi!U:U,0)))</f>
        <v>Söfnunarsj.</v>
      </c>
      <c r="C6489" t="s">
        <v>272</v>
      </c>
      <c r="D6489" t="s">
        <v>273</v>
      </c>
      <c r="E6489" t="s">
        <v>276</v>
      </c>
      <c r="F6489" t="s">
        <v>88</v>
      </c>
      <c r="G6489" s="8" t="s">
        <v>375</v>
      </c>
      <c r="H6489" t="s">
        <v>89</v>
      </c>
      <c r="K6489" s="20">
        <v>0</v>
      </c>
      <c r="L6489" s="7">
        <v>2001731914</v>
      </c>
      <c r="M6489" s="7">
        <v>133561634</v>
      </c>
      <c r="N6489" s="7">
        <v>44803565</v>
      </c>
      <c r="O6489" s="20" t="str">
        <f t="shared" si="205"/>
        <v/>
      </c>
    </row>
    <row r="6490" spans="1:15">
      <c r="A6490" s="20" t="str">
        <f t="shared" si="204"/>
        <v>Söfnunarsjóður lífeyrisréttindaDeild III/Séreign</v>
      </c>
      <c r="B6490" s="20" t="str">
        <f>_xlfn.IFNA(INDEX(Listi!$AI:$AI,MATCH(C6490,Listi!$AJ:$AJ,0)),INDEX(Listi!T:T,MATCH(C6490,Listi!U:U,0)))</f>
        <v>Söfnunarsj.</v>
      </c>
      <c r="C6490" t="s">
        <v>272</v>
      </c>
      <c r="D6490" t="s">
        <v>599</v>
      </c>
      <c r="E6490" t="s">
        <v>276</v>
      </c>
      <c r="F6490" t="s">
        <v>88</v>
      </c>
      <c r="G6490" s="8" t="s">
        <v>375</v>
      </c>
      <c r="H6490" t="s">
        <v>89</v>
      </c>
      <c r="K6490" s="20">
        <v>0</v>
      </c>
      <c r="L6490" s="7">
        <v>24413085</v>
      </c>
      <c r="M6490" s="7">
        <v>24697577</v>
      </c>
      <c r="N6490" s="7">
        <v>900000</v>
      </c>
      <c r="O6490" s="20" t="str">
        <f t="shared" si="205"/>
        <v/>
      </c>
    </row>
    <row r="6491" spans="1:15">
      <c r="A6491" s="20" t="str">
        <f t="shared" si="204"/>
        <v>Söfnunarsjóður lífeyrisréttindaDeildII/Séreign</v>
      </c>
      <c r="B6491" s="20" t="str">
        <f>_xlfn.IFNA(INDEX(Listi!$AI:$AI,MATCH(C6491,Listi!$AJ:$AJ,0)),INDEX(Listi!T:T,MATCH(C6491,Listi!U:U,0)))</f>
        <v>Söfnunarsj.</v>
      </c>
      <c r="C6491" t="s">
        <v>272</v>
      </c>
      <c r="D6491" t="s">
        <v>586</v>
      </c>
      <c r="E6491" t="s">
        <v>276</v>
      </c>
      <c r="F6491" t="s">
        <v>88</v>
      </c>
      <c r="G6491" s="8" t="s">
        <v>375</v>
      </c>
      <c r="H6491" t="s">
        <v>89</v>
      </c>
      <c r="K6491" s="20">
        <v>0</v>
      </c>
      <c r="L6491" s="7">
        <v>1654616477</v>
      </c>
      <c r="M6491" s="7">
        <v>128539213</v>
      </c>
      <c r="N6491" s="7">
        <v>22846291</v>
      </c>
      <c r="O6491" s="20" t="str">
        <f t="shared" si="205"/>
        <v/>
      </c>
    </row>
    <row r="6492" spans="1:15">
      <c r="A6492" s="20" t="str">
        <f t="shared" si="204"/>
        <v>Söfnunarsjóður lífeyrisréttindaSamtryggingardeild</v>
      </c>
      <c r="B6492" s="20" t="str">
        <f>_xlfn.IFNA(INDEX(Listi!$AI:$AI,MATCH(C6492,Listi!$AJ:$AJ,0)),INDEX(Listi!T:T,MATCH(C6492,Listi!U:U,0)))</f>
        <v>Söfnunarsj.</v>
      </c>
      <c r="C6492" t="s">
        <v>272</v>
      </c>
      <c r="D6492" t="s">
        <v>205</v>
      </c>
      <c r="E6492" t="s">
        <v>275</v>
      </c>
      <c r="F6492" t="s">
        <v>88</v>
      </c>
      <c r="G6492" s="8" t="s">
        <v>375</v>
      </c>
      <c r="H6492" t="s">
        <v>89</v>
      </c>
      <c r="K6492" s="189">
        <v>15.7</v>
      </c>
      <c r="L6492" s="7">
        <v>238978847889</v>
      </c>
      <c r="M6492" s="7">
        <v>4967193409</v>
      </c>
      <c r="N6492" s="7">
        <v>6076487652</v>
      </c>
      <c r="O6492" s="20" t="str">
        <f t="shared" si="205"/>
        <v/>
      </c>
    </row>
    <row r="6493" spans="1:15">
      <c r="A6493" s="20" t="str">
        <f t="shared" si="204"/>
        <v>Stapi lífeyrissjóðurSafn I</v>
      </c>
      <c r="B6493" s="20" t="str">
        <f>_xlfn.IFNA(INDEX(Listi!$AI:$AI,MATCH(C6493,Listi!$AJ:$AJ,0)),INDEX(Listi!T:T,MATCH(C6493,Listi!U:U,0)))</f>
        <v xml:space="preserve">Stapi  </v>
      </c>
      <c r="C6493" t="s">
        <v>209</v>
      </c>
      <c r="D6493" t="s">
        <v>210</v>
      </c>
      <c r="E6493" t="s">
        <v>276</v>
      </c>
      <c r="F6493" t="s">
        <v>88</v>
      </c>
      <c r="G6493" s="8" t="s">
        <v>375</v>
      </c>
      <c r="H6493" t="s">
        <v>89</v>
      </c>
      <c r="K6493" s="20">
        <v>0</v>
      </c>
      <c r="L6493" s="7">
        <v>2440828925</v>
      </c>
      <c r="M6493" s="7">
        <v>91567233</v>
      </c>
      <c r="N6493" s="7">
        <v>110755602</v>
      </c>
      <c r="O6493" s="20" t="str">
        <f t="shared" si="205"/>
        <v/>
      </c>
    </row>
    <row r="6494" spans="1:15">
      <c r="A6494" s="20" t="str">
        <f t="shared" si="204"/>
        <v>Stapi lífeyrissjóðurSafn II</v>
      </c>
      <c r="B6494" s="20" t="str">
        <f>_xlfn.IFNA(INDEX(Listi!$AI:$AI,MATCH(C6494,Listi!$AJ:$AJ,0)),INDEX(Listi!T:T,MATCH(C6494,Listi!U:U,0)))</f>
        <v xml:space="preserve">Stapi  </v>
      </c>
      <c r="C6494" t="s">
        <v>209</v>
      </c>
      <c r="D6494" t="s">
        <v>211</v>
      </c>
      <c r="E6494" t="s">
        <v>276</v>
      </c>
      <c r="F6494" s="8" t="s">
        <v>88</v>
      </c>
      <c r="G6494" s="8" t="s">
        <v>375</v>
      </c>
      <c r="H6494" t="s">
        <v>89</v>
      </c>
      <c r="K6494" s="20">
        <v>0</v>
      </c>
      <c r="L6494" s="7">
        <v>5710890273</v>
      </c>
      <c r="M6494" s="7">
        <v>262001316</v>
      </c>
      <c r="N6494" s="7">
        <v>164209410</v>
      </c>
      <c r="O6494" s="20" t="str">
        <f t="shared" si="205"/>
        <v/>
      </c>
    </row>
    <row r="6495" spans="1:15">
      <c r="A6495" s="20" t="str">
        <f t="shared" si="204"/>
        <v>Stapi lífeyrissjóðurSafn III</v>
      </c>
      <c r="B6495" s="20" t="str">
        <f>_xlfn.IFNA(INDEX(Listi!$AI:$AI,MATCH(C6495,Listi!$AJ:$AJ,0)),INDEX(Listi!T:T,MATCH(C6495,Listi!U:U,0)))</f>
        <v xml:space="preserve">Stapi  </v>
      </c>
      <c r="C6495" t="s">
        <v>209</v>
      </c>
      <c r="D6495" t="s">
        <v>212</v>
      </c>
      <c r="E6495" t="s">
        <v>276</v>
      </c>
      <c r="F6495" s="8" t="s">
        <v>88</v>
      </c>
      <c r="G6495" s="8" t="s">
        <v>375</v>
      </c>
      <c r="H6495" t="s">
        <v>89</v>
      </c>
      <c r="K6495" s="20">
        <v>0</v>
      </c>
      <c r="L6495" s="7">
        <v>268100084</v>
      </c>
      <c r="M6495" s="7">
        <v>24388890</v>
      </c>
      <c r="N6495" s="7">
        <v>9886128</v>
      </c>
      <c r="O6495" s="20" t="str">
        <f t="shared" si="205"/>
        <v/>
      </c>
    </row>
    <row r="6496" spans="1:15">
      <c r="A6496" s="20" t="str">
        <f t="shared" si="204"/>
        <v>Stapi lífeyrissjóðurTryggingardeild</v>
      </c>
      <c r="B6496" s="20" t="str">
        <f>_xlfn.IFNA(INDEX(Listi!$AI:$AI,MATCH(C6496,Listi!$AJ:$AJ,0)),INDEX(Listi!T:T,MATCH(C6496,Listi!U:U,0)))</f>
        <v xml:space="preserve">Stapi  </v>
      </c>
      <c r="C6496" t="s">
        <v>209</v>
      </c>
      <c r="D6496" t="s">
        <v>213</v>
      </c>
      <c r="E6496" t="s">
        <v>275</v>
      </c>
      <c r="F6496" t="s">
        <v>88</v>
      </c>
      <c r="G6496" s="8" t="s">
        <v>375</v>
      </c>
      <c r="H6496" t="s">
        <v>89</v>
      </c>
      <c r="K6496" s="20">
        <v>20</v>
      </c>
      <c r="L6496" s="7">
        <v>348661724246</v>
      </c>
      <c r="M6496" s="7">
        <v>13807615154</v>
      </c>
      <c r="N6496" s="7">
        <v>7912918911</v>
      </c>
      <c r="O6496" s="20" t="str">
        <f t="shared" si="205"/>
        <v/>
      </c>
    </row>
    <row r="6497" spans="1:15">
      <c r="A6497" s="20" t="str">
        <f t="shared" si="204"/>
        <v>Stapi lífeyrissjóðurVarfærnasafnið</v>
      </c>
      <c r="B6497" s="20" t="str">
        <f>_xlfn.IFNA(INDEX(Listi!$AI:$AI,MATCH(C6497,Listi!$AJ:$AJ,0)),INDEX(Listi!T:T,MATCH(C6497,Listi!U:U,0)))</f>
        <v xml:space="preserve">Stapi  </v>
      </c>
      <c r="C6497" t="s">
        <v>209</v>
      </c>
      <c r="D6497" t="s">
        <v>392</v>
      </c>
      <c r="E6497" t="s">
        <v>276</v>
      </c>
      <c r="F6497" t="s">
        <v>88</v>
      </c>
      <c r="G6497" s="8" t="s">
        <v>375</v>
      </c>
      <c r="H6497" t="s">
        <v>89</v>
      </c>
      <c r="K6497" s="20">
        <v>0</v>
      </c>
      <c r="L6497" s="7">
        <v>471986044</v>
      </c>
      <c r="M6497" s="7">
        <v>137399159</v>
      </c>
      <c r="N6497" s="7">
        <v>6994496</v>
      </c>
      <c r="O6497" s="20" t="str">
        <f t="shared" si="205"/>
        <v/>
      </c>
    </row>
    <row r="6498" spans="1:15">
      <c r="A6498" s="20" t="str">
        <f t="shared" si="204"/>
        <v>Almenni lífeyrissjóðurinnÆvisafn I</v>
      </c>
      <c r="B6498" s="20" t="str">
        <f>_xlfn.IFNA(INDEX(Listi!$AI:$AI,MATCH(C6498,Listi!$AJ:$AJ,0)),INDEX(Listi!T:T,MATCH(C6498,Listi!U:U,0)))</f>
        <v xml:space="preserve">Almenni </v>
      </c>
      <c r="C6498" t="s">
        <v>0</v>
      </c>
      <c r="D6498" t="s">
        <v>202</v>
      </c>
      <c r="E6498" t="s">
        <v>276</v>
      </c>
      <c r="F6498" t="s">
        <v>358</v>
      </c>
      <c r="G6498" s="8" t="s">
        <v>359</v>
      </c>
      <c r="H6498" t="s">
        <v>360</v>
      </c>
      <c r="I6498" s="7">
        <v>3199493539</v>
      </c>
      <c r="L6498" s="7">
        <v>43068273823</v>
      </c>
      <c r="M6498" s="7">
        <v>4413720640</v>
      </c>
      <c r="N6498" s="7">
        <v>641257097</v>
      </c>
      <c r="O6498" s="20" t="str">
        <f t="shared" si="205"/>
        <v/>
      </c>
    </row>
    <row r="6499" spans="1:15">
      <c r="A6499" s="20" t="str">
        <f t="shared" si="204"/>
        <v>Almenni lífeyrissjóðurinnÆvisafn II</v>
      </c>
      <c r="B6499" s="20" t="str">
        <f>_xlfn.IFNA(INDEX(Listi!$AI:$AI,MATCH(C6499,Listi!$AJ:$AJ,0)),INDEX(Listi!T:T,MATCH(C6499,Listi!U:U,0)))</f>
        <v xml:space="preserve">Almenni </v>
      </c>
      <c r="C6499" t="s">
        <v>0</v>
      </c>
      <c r="D6499" t="s">
        <v>203</v>
      </c>
      <c r="E6499" t="s">
        <v>276</v>
      </c>
      <c r="F6499" t="s">
        <v>358</v>
      </c>
      <c r="G6499" s="8" t="s">
        <v>359</v>
      </c>
      <c r="H6499" t="s">
        <v>360</v>
      </c>
      <c r="I6499" s="7">
        <v>2813699170</v>
      </c>
      <c r="L6499" s="7">
        <v>86460235807</v>
      </c>
      <c r="M6499" s="7">
        <v>3970537445</v>
      </c>
      <c r="N6499" s="7">
        <v>1539034493</v>
      </c>
      <c r="O6499" s="20" t="str">
        <f t="shared" si="205"/>
        <v/>
      </c>
    </row>
    <row r="6500" spans="1:15">
      <c r="A6500" s="20" t="str">
        <f t="shared" si="204"/>
        <v>Almenni lífeyrissjóðurinnÆvisafn III</v>
      </c>
      <c r="B6500" s="20" t="str">
        <f>_xlfn.IFNA(INDEX(Listi!$AI:$AI,MATCH(C6500,Listi!$AJ:$AJ,0)),INDEX(Listi!T:T,MATCH(C6500,Listi!U:U,0)))</f>
        <v xml:space="preserve">Almenni </v>
      </c>
      <c r="C6500" t="s">
        <v>0</v>
      </c>
      <c r="D6500" t="s">
        <v>204</v>
      </c>
      <c r="E6500" t="s">
        <v>276</v>
      </c>
      <c r="F6500" t="s">
        <v>358</v>
      </c>
      <c r="G6500" s="8" t="s">
        <v>359</v>
      </c>
      <c r="H6500" t="s">
        <v>360</v>
      </c>
      <c r="I6500" s="7">
        <v>4926927344</v>
      </c>
      <c r="L6500" s="7">
        <v>33890180699</v>
      </c>
      <c r="M6500" s="7">
        <v>1571509194</v>
      </c>
      <c r="N6500" s="7">
        <v>920421683</v>
      </c>
      <c r="O6500" s="20" t="str">
        <f t="shared" si="205"/>
        <v/>
      </c>
    </row>
    <row r="6501" spans="1:15">
      <c r="A6501" s="20" t="str">
        <f t="shared" si="204"/>
        <v>Almenni lífeyrissjóðurinnHúsnæðissafn</v>
      </c>
      <c r="B6501" s="20" t="str">
        <f>_xlfn.IFNA(INDEX(Listi!$AI:$AI,MATCH(C6501,Listi!$AJ:$AJ,0)),INDEX(Listi!T:T,MATCH(C6501,Listi!U:U,0)))</f>
        <v xml:space="preserve">Almenni </v>
      </c>
      <c r="C6501" t="s">
        <v>0</v>
      </c>
      <c r="D6501" t="s">
        <v>315</v>
      </c>
      <c r="E6501" t="s">
        <v>276</v>
      </c>
      <c r="F6501" t="s">
        <v>358</v>
      </c>
      <c r="G6501" s="8" t="s">
        <v>359</v>
      </c>
      <c r="H6501" t="s">
        <v>360</v>
      </c>
      <c r="I6501" s="7">
        <v>166782604</v>
      </c>
      <c r="L6501" s="7">
        <v>487895879</v>
      </c>
      <c r="M6501" s="7">
        <v>166428361</v>
      </c>
      <c r="N6501" s="7">
        <v>18080096</v>
      </c>
      <c r="O6501" s="20" t="str">
        <f t="shared" si="205"/>
        <v/>
      </c>
    </row>
    <row r="6502" spans="1:15">
      <c r="A6502" s="20" t="str">
        <f t="shared" si="204"/>
        <v>Almenni lífeyrissjóðurinnInnlánssafn</v>
      </c>
      <c r="B6502" s="20" t="str">
        <f>_xlfn.IFNA(INDEX(Listi!$AI:$AI,MATCH(C6502,Listi!$AJ:$AJ,0)),INDEX(Listi!T:T,MATCH(C6502,Listi!U:U,0)))</f>
        <v xml:space="preserve">Almenni </v>
      </c>
      <c r="C6502" t="s">
        <v>0</v>
      </c>
      <c r="D6502" t="s">
        <v>1</v>
      </c>
      <c r="E6502" t="s">
        <v>276</v>
      </c>
      <c r="F6502" t="s">
        <v>358</v>
      </c>
      <c r="G6502" s="8" t="s">
        <v>359</v>
      </c>
      <c r="H6502" t="s">
        <v>360</v>
      </c>
      <c r="I6502" s="7">
        <v>387124363</v>
      </c>
      <c r="L6502" s="7">
        <v>26587944379</v>
      </c>
      <c r="M6502" s="7">
        <v>1016779991</v>
      </c>
      <c r="N6502" s="7">
        <v>1031869724</v>
      </c>
      <c r="O6502" s="20" t="str">
        <f t="shared" si="205"/>
        <v/>
      </c>
    </row>
    <row r="6503" spans="1:15">
      <c r="A6503" s="20" t="str">
        <f t="shared" si="204"/>
        <v>Almenni lífeyrissjóðurinnRíkissafn langt</v>
      </c>
      <c r="B6503" s="20" t="str">
        <f>_xlfn.IFNA(INDEX(Listi!$AI:$AI,MATCH(C6503,Listi!$AJ:$AJ,0)),INDEX(Listi!T:T,MATCH(C6503,Listi!U:U,0)))</f>
        <v xml:space="preserve">Almenni </v>
      </c>
      <c r="C6503" t="s">
        <v>0</v>
      </c>
      <c r="D6503" t="s">
        <v>199</v>
      </c>
      <c r="E6503" t="s">
        <v>276</v>
      </c>
      <c r="F6503" t="s">
        <v>358</v>
      </c>
      <c r="G6503" s="8" t="s">
        <v>359</v>
      </c>
      <c r="H6503" t="s">
        <v>360</v>
      </c>
      <c r="I6503" s="7">
        <v>-128741337</v>
      </c>
      <c r="L6503" s="7">
        <v>1193680171</v>
      </c>
      <c r="M6503" s="7">
        <v>61272573</v>
      </c>
      <c r="N6503" s="7">
        <v>40105929</v>
      </c>
      <c r="O6503" s="20" t="str">
        <f t="shared" si="205"/>
        <v/>
      </c>
    </row>
    <row r="6504" spans="1:15">
      <c r="A6504" s="20" t="str">
        <f t="shared" si="204"/>
        <v>Almenni lífeyrissjóðurinnRíkissafn stutt</v>
      </c>
      <c r="B6504" s="20" t="str">
        <f>_xlfn.IFNA(INDEX(Listi!$AI:$AI,MATCH(C6504,Listi!$AJ:$AJ,0)),INDEX(Listi!T:T,MATCH(C6504,Listi!U:U,0)))</f>
        <v xml:space="preserve">Almenni </v>
      </c>
      <c r="C6504" t="s">
        <v>0</v>
      </c>
      <c r="D6504" t="s">
        <v>200</v>
      </c>
      <c r="E6504" t="s">
        <v>276</v>
      </c>
      <c r="F6504" t="s">
        <v>358</v>
      </c>
      <c r="G6504" s="8" t="s">
        <v>359</v>
      </c>
      <c r="H6504" t="s">
        <v>360</v>
      </c>
      <c r="I6504" s="7">
        <v>16940867</v>
      </c>
      <c r="L6504" s="7">
        <v>541893627</v>
      </c>
      <c r="M6504" s="7">
        <v>20423158</v>
      </c>
      <c r="N6504" s="7">
        <v>14899899</v>
      </c>
      <c r="O6504" s="20" t="str">
        <f t="shared" si="205"/>
        <v/>
      </c>
    </row>
    <row r="6505" spans="1:15">
      <c r="A6505" s="20" t="str">
        <f t="shared" si="204"/>
        <v>Almenni lífeyrissjóðurinnTryggingadeild</v>
      </c>
      <c r="B6505" s="20" t="str">
        <f>_xlfn.IFNA(INDEX(Listi!$AI:$AI,MATCH(C6505,Listi!$AJ:$AJ,0)),INDEX(Listi!T:T,MATCH(C6505,Listi!U:U,0)))</f>
        <v xml:space="preserve">Almenni </v>
      </c>
      <c r="C6505" t="s">
        <v>0</v>
      </c>
      <c r="D6505" t="s">
        <v>201</v>
      </c>
      <c r="E6505" t="s">
        <v>275</v>
      </c>
      <c r="F6505" t="s">
        <v>358</v>
      </c>
      <c r="G6505" s="8" t="s">
        <v>359</v>
      </c>
      <c r="H6505" t="s">
        <v>360</v>
      </c>
      <c r="I6505" s="7">
        <v>7487530131</v>
      </c>
      <c r="L6505" s="7">
        <v>174784296254</v>
      </c>
      <c r="M6505" s="7">
        <v>7497244534</v>
      </c>
      <c r="N6505" s="7">
        <v>3057046932</v>
      </c>
      <c r="O6505" s="20" t="str">
        <f t="shared" si="205"/>
        <v/>
      </c>
    </row>
    <row r="6506" spans="1:15">
      <c r="A6506" s="20" t="str">
        <f t="shared" si="204"/>
        <v>Birta lífeyrissjóðurBlönduð leið</v>
      </c>
      <c r="B6506" s="20" t="str">
        <f>_xlfn.IFNA(INDEX(Listi!$AI:$AI,MATCH(C6506,Listi!$AJ:$AJ,0)),INDEX(Listi!T:T,MATCH(C6506,Listi!U:U,0)))</f>
        <v xml:space="preserve">Birta  </v>
      </c>
      <c r="C6506" t="s">
        <v>298</v>
      </c>
      <c r="D6506" t="s">
        <v>314</v>
      </c>
      <c r="E6506" t="s">
        <v>276</v>
      </c>
      <c r="F6506" s="8" t="s">
        <v>358</v>
      </c>
      <c r="G6506" s="8" t="s">
        <v>359</v>
      </c>
      <c r="H6506" t="s">
        <v>360</v>
      </c>
      <c r="I6506" s="7">
        <v>441688609</v>
      </c>
      <c r="L6506" s="7">
        <v>6929716201</v>
      </c>
      <c r="M6506" s="7">
        <v>253995298</v>
      </c>
      <c r="N6506" s="7">
        <v>139753585</v>
      </c>
      <c r="O6506" s="20" t="str">
        <f t="shared" si="205"/>
        <v/>
      </c>
    </row>
    <row r="6507" spans="1:15">
      <c r="A6507" s="20" t="str">
        <f t="shared" si="204"/>
        <v>Birta lífeyrissjóðurInnlánsleið</v>
      </c>
      <c r="B6507" s="20" t="str">
        <f>_xlfn.IFNA(INDEX(Listi!$AI:$AI,MATCH(C6507,Listi!$AJ:$AJ,0)),INDEX(Listi!T:T,MATCH(C6507,Listi!U:U,0)))</f>
        <v xml:space="preserve">Birta  </v>
      </c>
      <c r="C6507" t="s">
        <v>298</v>
      </c>
      <c r="D6507" t="s">
        <v>208</v>
      </c>
      <c r="E6507" t="s">
        <v>276</v>
      </c>
      <c r="F6507" s="8" t="s">
        <v>358</v>
      </c>
      <c r="G6507" s="8" t="s">
        <v>359</v>
      </c>
      <c r="H6507" t="s">
        <v>360</v>
      </c>
      <c r="I6507" s="7">
        <v>269230452</v>
      </c>
      <c r="L6507" s="7">
        <v>4108971332</v>
      </c>
      <c r="M6507" s="7">
        <v>264842424</v>
      </c>
      <c r="N6507" s="7">
        <v>174324836</v>
      </c>
      <c r="O6507" s="20" t="str">
        <f t="shared" si="205"/>
        <v/>
      </c>
    </row>
    <row r="6508" spans="1:15">
      <c r="A6508" s="20" t="str">
        <f t="shared" si="204"/>
        <v>Birta lífeyrissjóðurSamtryggingardeild</v>
      </c>
      <c r="B6508" s="20" t="str">
        <f>_xlfn.IFNA(INDEX(Listi!$AI:$AI,MATCH(C6508,Listi!$AJ:$AJ,0)),INDEX(Listi!T:T,MATCH(C6508,Listi!U:U,0)))</f>
        <v xml:space="preserve">Birta  </v>
      </c>
      <c r="C6508" t="s">
        <v>298</v>
      </c>
      <c r="D6508" t="s">
        <v>205</v>
      </c>
      <c r="E6508" t="s">
        <v>275</v>
      </c>
      <c r="F6508" t="s">
        <v>358</v>
      </c>
      <c r="G6508" s="8" t="s">
        <v>359</v>
      </c>
      <c r="H6508" t="s">
        <v>360</v>
      </c>
      <c r="I6508" s="7">
        <v>18615120207</v>
      </c>
      <c r="L6508" s="7">
        <v>549755105944</v>
      </c>
      <c r="M6508" s="7">
        <v>18480897961</v>
      </c>
      <c r="N6508" s="7">
        <v>14075814006</v>
      </c>
      <c r="O6508" s="20" t="str">
        <f t="shared" si="205"/>
        <v/>
      </c>
    </row>
    <row r="6509" spans="1:15">
      <c r="A6509" s="20" t="str">
        <f t="shared" si="204"/>
        <v>Birta lífeyrissjóðurSkuldabréfaleið</v>
      </c>
      <c r="B6509" s="20" t="str">
        <f>_xlfn.IFNA(INDEX(Listi!$AI:$AI,MATCH(C6509,Listi!$AJ:$AJ,0)),INDEX(Listi!T:T,MATCH(C6509,Listi!U:U,0)))</f>
        <v xml:space="preserve">Birta  </v>
      </c>
      <c r="C6509" t="s">
        <v>298</v>
      </c>
      <c r="D6509" t="s">
        <v>313</v>
      </c>
      <c r="E6509" t="s">
        <v>276</v>
      </c>
      <c r="F6509" t="s">
        <v>358</v>
      </c>
      <c r="G6509" s="8" t="s">
        <v>359</v>
      </c>
      <c r="H6509" t="s">
        <v>360</v>
      </c>
      <c r="I6509" s="7">
        <v>220486626</v>
      </c>
      <c r="L6509" s="7">
        <v>8522374478</v>
      </c>
      <c r="M6509" s="7">
        <v>391005163</v>
      </c>
      <c r="N6509" s="7">
        <v>218104877</v>
      </c>
      <c r="O6509" s="20" t="str">
        <f t="shared" si="205"/>
        <v/>
      </c>
    </row>
    <row r="6510" spans="1:15">
      <c r="A6510" s="20" t="str">
        <f t="shared" si="204"/>
        <v>Birta lífeyrissjóðurTilgreind séreign</v>
      </c>
      <c r="B6510" s="20" t="str">
        <f>_xlfn.IFNA(INDEX(Listi!$AI:$AI,MATCH(C6510,Listi!$AJ:$AJ,0)),INDEX(Listi!T:T,MATCH(C6510,Listi!U:U,0)))</f>
        <v xml:space="preserve">Birta  </v>
      </c>
      <c r="C6510" t="s">
        <v>298</v>
      </c>
      <c r="D6510" t="s">
        <v>312</v>
      </c>
      <c r="E6510" t="s">
        <v>276</v>
      </c>
      <c r="F6510" s="8" t="s">
        <v>358</v>
      </c>
      <c r="G6510" s="8" t="s">
        <v>359</v>
      </c>
      <c r="H6510" t="s">
        <v>360</v>
      </c>
      <c r="I6510" s="7">
        <v>501288675</v>
      </c>
      <c r="L6510" s="7">
        <v>2234420297</v>
      </c>
      <c r="M6510" s="7">
        <v>511871981</v>
      </c>
      <c r="N6510" s="7">
        <v>36000223</v>
      </c>
      <c r="O6510" s="20" t="str">
        <f t="shared" si="205"/>
        <v/>
      </c>
    </row>
    <row r="6511" spans="1:15">
      <c r="A6511" s="20" t="str">
        <f t="shared" si="204"/>
        <v>Brú Lífeyrissjóður starfsmanna sveitarfélagaA-deild</v>
      </c>
      <c r="B6511" s="20" t="str">
        <f>_xlfn.IFNA(INDEX(Listi!$AI:$AI,MATCH(C6511,Listi!$AJ:$AJ,0)),INDEX(Listi!T:T,MATCH(C6511,Listi!U:U,0)))</f>
        <v>Brú</v>
      </c>
      <c r="C6511" t="s">
        <v>217</v>
      </c>
      <c r="D6511" t="s">
        <v>257</v>
      </c>
      <c r="E6511" t="s">
        <v>275</v>
      </c>
      <c r="F6511" s="8" t="s">
        <v>358</v>
      </c>
      <c r="G6511" s="8" t="s">
        <v>359</v>
      </c>
      <c r="H6511" t="s">
        <v>360</v>
      </c>
      <c r="I6511" s="7">
        <v>14227196925</v>
      </c>
      <c r="L6511" s="7">
        <v>270469177889</v>
      </c>
      <c r="M6511" s="7">
        <v>13987858077</v>
      </c>
      <c r="N6511" s="7">
        <v>4793072329</v>
      </c>
      <c r="O6511" s="20" t="str">
        <f t="shared" si="205"/>
        <v/>
      </c>
    </row>
    <row r="6512" spans="1:15">
      <c r="A6512" s="20" t="str">
        <f t="shared" si="204"/>
        <v>Brú Lífeyrissjóður starfsmanna sveitarfélagaB-deild</v>
      </c>
      <c r="B6512" s="20" t="str">
        <f>_xlfn.IFNA(INDEX(Listi!$AI:$AI,MATCH(C6512,Listi!$AJ:$AJ,0)),INDEX(Listi!T:T,MATCH(C6512,Listi!U:U,0)))</f>
        <v>Brú</v>
      </c>
      <c r="C6512" t="s">
        <v>217</v>
      </c>
      <c r="D6512" t="s">
        <v>218</v>
      </c>
      <c r="E6512" t="s">
        <v>275</v>
      </c>
      <c r="F6512" t="s">
        <v>358</v>
      </c>
      <c r="G6512" s="8" t="s">
        <v>359</v>
      </c>
      <c r="H6512" t="s">
        <v>360</v>
      </c>
      <c r="I6512" s="7">
        <v>2544440931</v>
      </c>
      <c r="L6512" s="7">
        <v>17004783831</v>
      </c>
      <c r="M6512" s="7">
        <v>119747694</v>
      </c>
      <c r="N6512" s="7">
        <v>3424817406</v>
      </c>
      <c r="O6512" s="20" t="str">
        <f t="shared" si="205"/>
        <v/>
      </c>
    </row>
    <row r="6513" spans="1:15">
      <c r="A6513" s="20" t="str">
        <f t="shared" si="204"/>
        <v>Brú Lífeyrissjóður starfsmanna sveitarfélagaV-deild</v>
      </c>
      <c r="B6513" s="20" t="str">
        <f>_xlfn.IFNA(INDEX(Listi!$AI:$AI,MATCH(C6513,Listi!$AJ:$AJ,0)),INDEX(Listi!T:T,MATCH(C6513,Listi!U:U,0)))</f>
        <v>Brú</v>
      </c>
      <c r="C6513" t="s">
        <v>217</v>
      </c>
      <c r="D6513" t="s">
        <v>219</v>
      </c>
      <c r="E6513" t="s">
        <v>275</v>
      </c>
      <c r="F6513" t="s">
        <v>358</v>
      </c>
      <c r="G6513" s="8" t="s">
        <v>359</v>
      </c>
      <c r="H6513" t="s">
        <v>360</v>
      </c>
      <c r="I6513" s="7">
        <v>4256976638</v>
      </c>
      <c r="L6513" s="7">
        <v>54501394986</v>
      </c>
      <c r="M6513" s="7">
        <v>4188513374</v>
      </c>
      <c r="N6513" s="7">
        <v>455519059</v>
      </c>
      <c r="O6513" s="20" t="str">
        <f t="shared" si="205"/>
        <v/>
      </c>
    </row>
    <row r="6514" spans="1:15">
      <c r="A6514" s="20" t="str">
        <f t="shared" si="204"/>
        <v>Eftirlaunasj atvinnuflugmannaSamtryggingardeild</v>
      </c>
      <c r="B6514" s="20" t="str">
        <f>_xlfn.IFNA(INDEX(Listi!$AI:$AI,MATCH(C6514,Listi!$AJ:$AJ,0)),INDEX(Listi!T:T,MATCH(C6514,Listi!U:U,0)))</f>
        <v>EFÍA</v>
      </c>
      <c r="C6514" t="s">
        <v>220</v>
      </c>
      <c r="D6514" t="s">
        <v>205</v>
      </c>
      <c r="E6514" t="s">
        <v>275</v>
      </c>
      <c r="F6514" t="s">
        <v>358</v>
      </c>
      <c r="G6514" s="8" t="s">
        <v>359</v>
      </c>
      <c r="H6514" t="s">
        <v>360</v>
      </c>
      <c r="I6514" s="7">
        <v>1486675000</v>
      </c>
      <c r="L6514" s="7">
        <v>58542663000</v>
      </c>
      <c r="M6514" s="7">
        <v>1477262000</v>
      </c>
      <c r="N6514" s="7">
        <v>1113313000</v>
      </c>
      <c r="O6514" s="20" t="str">
        <f t="shared" si="205"/>
        <v/>
      </c>
    </row>
    <row r="6515" spans="1:15">
      <c r="A6515" s="20" t="str">
        <f t="shared" si="204"/>
        <v>Festa - lífeyrissjóðurSamtryggingardeild</v>
      </c>
      <c r="B6515" s="20" t="str">
        <f>_xlfn.IFNA(INDEX(Listi!$AI:$AI,MATCH(C6515,Listi!$AJ:$AJ,0)),INDEX(Listi!T:T,MATCH(C6515,Listi!U:U,0)))</f>
        <v xml:space="preserve">Festa </v>
      </c>
      <c r="C6515" t="s">
        <v>221</v>
      </c>
      <c r="D6515" t="s">
        <v>205</v>
      </c>
      <c r="E6515" t="s">
        <v>275</v>
      </c>
      <c r="F6515" t="s">
        <v>358</v>
      </c>
      <c r="G6515" s="8" t="s">
        <v>359</v>
      </c>
      <c r="H6515" t="s">
        <v>360</v>
      </c>
      <c r="I6515" s="7">
        <v>11889971092</v>
      </c>
      <c r="L6515" s="7">
        <v>246318113722</v>
      </c>
      <c r="M6515" s="7">
        <v>11138196907</v>
      </c>
      <c r="N6515" s="7">
        <v>5180938287</v>
      </c>
      <c r="O6515" s="20" t="str">
        <f t="shared" si="205"/>
        <v/>
      </c>
    </row>
    <row r="6516" spans="1:15">
      <c r="A6516" s="20" t="str">
        <f t="shared" si="204"/>
        <v>Festa - lífeyrissjóðurSparnaðarleið I</v>
      </c>
      <c r="B6516" s="20" t="str">
        <f>_xlfn.IFNA(INDEX(Listi!$AI:$AI,MATCH(C6516,Listi!$AJ:$AJ,0)),INDEX(Listi!T:T,MATCH(C6516,Listi!U:U,0)))</f>
        <v xml:space="preserve">Festa </v>
      </c>
      <c r="C6516" t="s">
        <v>221</v>
      </c>
      <c r="D6516" t="s">
        <v>464</v>
      </c>
      <c r="E6516" t="s">
        <v>276</v>
      </c>
      <c r="F6516" t="s">
        <v>358</v>
      </c>
      <c r="G6516" s="8" t="s">
        <v>359</v>
      </c>
      <c r="H6516" t="s">
        <v>360</v>
      </c>
      <c r="I6516" s="7">
        <v>0</v>
      </c>
      <c r="L6516" s="7">
        <v>75585319</v>
      </c>
      <c r="M6516" s="7">
        <v>37671409</v>
      </c>
      <c r="N6516" s="7">
        <v>2063969</v>
      </c>
      <c r="O6516" s="20" t="str">
        <f t="shared" si="205"/>
        <v/>
      </c>
    </row>
    <row r="6517" spans="1:15">
      <c r="A6517" s="20" t="str">
        <f t="shared" ref="A6517:A6578" si="206">CONCATENATE(C6517,D6517)</f>
        <v>Festa - lífeyrissjóðurSparnaðarleið II</v>
      </c>
      <c r="B6517" s="20" t="str">
        <f>_xlfn.IFNA(INDEX(Listi!$AI:$AI,MATCH(C6517,Listi!$AJ:$AJ,0)),INDEX(Listi!T:T,MATCH(C6517,Listi!U:U,0)))</f>
        <v xml:space="preserve">Festa </v>
      </c>
      <c r="C6517" t="s">
        <v>221</v>
      </c>
      <c r="D6517" t="s">
        <v>388</v>
      </c>
      <c r="E6517" t="s">
        <v>276</v>
      </c>
      <c r="F6517" t="s">
        <v>358</v>
      </c>
      <c r="G6517" s="8" t="s">
        <v>359</v>
      </c>
      <c r="H6517" t="s">
        <v>360</v>
      </c>
      <c r="I6517" s="7">
        <v>0</v>
      </c>
      <c r="L6517" s="7">
        <v>1113180693</v>
      </c>
      <c r="M6517" s="7">
        <v>134564310</v>
      </c>
      <c r="N6517" s="7">
        <v>19363084</v>
      </c>
      <c r="O6517" s="20" t="str">
        <f t="shared" si="205"/>
        <v/>
      </c>
    </row>
    <row r="6518" spans="1:15">
      <c r="A6518" s="20" t="str">
        <f t="shared" si="206"/>
        <v>Frjálsi lífeyrissjóðurinnDeild/leið I</v>
      </c>
      <c r="B6518" s="20" t="str">
        <f>_xlfn.IFNA(INDEX(Listi!$AI:$AI,MATCH(C6518,Listi!$AJ:$AJ,0)),INDEX(Listi!T:T,MATCH(C6518,Listi!U:U,0)))</f>
        <v xml:space="preserve">Frjálsi </v>
      </c>
      <c r="C6518" t="s">
        <v>222</v>
      </c>
      <c r="D6518" t="s">
        <v>223</v>
      </c>
      <c r="E6518" t="s">
        <v>276</v>
      </c>
      <c r="F6518" t="s">
        <v>358</v>
      </c>
      <c r="G6518" s="8" t="s">
        <v>359</v>
      </c>
      <c r="H6518" t="s">
        <v>360</v>
      </c>
      <c r="I6518" s="7">
        <v>9525136000</v>
      </c>
      <c r="L6518" s="7">
        <v>199278730000</v>
      </c>
      <c r="M6518" s="7">
        <v>10813020000</v>
      </c>
      <c r="N6518" s="7">
        <v>2178012000</v>
      </c>
      <c r="O6518" s="20" t="str">
        <f t="shared" si="205"/>
        <v/>
      </c>
    </row>
    <row r="6519" spans="1:15">
      <c r="A6519" s="20" t="str">
        <f t="shared" si="206"/>
        <v>Frjálsi lífeyrissjóðurinnDeild/leið II</v>
      </c>
      <c r="B6519" s="20" t="str">
        <f>_xlfn.IFNA(INDEX(Listi!$AI:$AI,MATCH(C6519,Listi!$AJ:$AJ,0)),INDEX(Listi!T:T,MATCH(C6519,Listi!U:U,0)))</f>
        <v xml:space="preserve">Frjálsi </v>
      </c>
      <c r="C6519" t="s">
        <v>222</v>
      </c>
      <c r="D6519" t="s">
        <v>224</v>
      </c>
      <c r="E6519" t="s">
        <v>276</v>
      </c>
      <c r="F6519" t="s">
        <v>358</v>
      </c>
      <c r="G6519" s="8" t="s">
        <v>359</v>
      </c>
      <c r="H6519" t="s">
        <v>360</v>
      </c>
      <c r="I6519" s="7">
        <v>3255081000</v>
      </c>
      <c r="L6519" s="7">
        <v>29681370000</v>
      </c>
      <c r="M6519" s="7">
        <v>1864883000</v>
      </c>
      <c r="N6519" s="7">
        <v>401735000</v>
      </c>
      <c r="O6519" s="20" t="str">
        <f t="shared" si="205"/>
        <v/>
      </c>
    </row>
    <row r="6520" spans="1:15">
      <c r="A6520" s="20" t="str">
        <f t="shared" si="206"/>
        <v>Frjálsi lífeyrissjóðurinnDeild/leið III</v>
      </c>
      <c r="B6520" s="20" t="str">
        <f>_xlfn.IFNA(INDEX(Listi!$AI:$AI,MATCH(C6520,Listi!$AJ:$AJ,0)),INDEX(Listi!T:T,MATCH(C6520,Listi!U:U,0)))</f>
        <v xml:space="preserve">Frjálsi </v>
      </c>
      <c r="C6520" t="s">
        <v>222</v>
      </c>
      <c r="D6520" t="s">
        <v>225</v>
      </c>
      <c r="E6520" t="s">
        <v>276</v>
      </c>
      <c r="F6520" t="s">
        <v>358</v>
      </c>
      <c r="G6520" s="8" t="s">
        <v>359</v>
      </c>
      <c r="H6520" t="s">
        <v>360</v>
      </c>
      <c r="I6520" s="7">
        <v>2097181000</v>
      </c>
      <c r="L6520" s="7">
        <v>43554797000</v>
      </c>
      <c r="M6520" s="7">
        <v>2564479000</v>
      </c>
      <c r="N6520" s="7">
        <v>1456678000</v>
      </c>
      <c r="O6520" s="20" t="str">
        <f t="shared" si="205"/>
        <v/>
      </c>
    </row>
    <row r="6521" spans="1:15">
      <c r="A6521" s="20" t="str">
        <f t="shared" si="206"/>
        <v>Frjálsi lífeyrissjóðurinnFrjálsi Áhætta</v>
      </c>
      <c r="B6521" s="20" t="str">
        <f>_xlfn.IFNA(INDEX(Listi!$AI:$AI,MATCH(C6521,Listi!$AJ:$AJ,0)),INDEX(Listi!T:T,MATCH(C6521,Listi!U:U,0)))</f>
        <v xml:space="preserve">Frjálsi </v>
      </c>
      <c r="C6521" t="s">
        <v>222</v>
      </c>
      <c r="D6521" t="s">
        <v>226</v>
      </c>
      <c r="E6521" t="s">
        <v>276</v>
      </c>
      <c r="F6521" t="s">
        <v>358</v>
      </c>
      <c r="G6521" s="8" t="s">
        <v>359</v>
      </c>
      <c r="H6521" t="s">
        <v>360</v>
      </c>
      <c r="I6521" s="7">
        <v>1032129000</v>
      </c>
      <c r="L6521" s="7">
        <v>2707615000</v>
      </c>
      <c r="M6521" s="7">
        <v>335331000</v>
      </c>
      <c r="N6521" s="7">
        <v>1872000</v>
      </c>
      <c r="O6521" s="20" t="str">
        <f t="shared" si="205"/>
        <v/>
      </c>
    </row>
    <row r="6522" spans="1:15">
      <c r="A6522" s="20" t="str">
        <f t="shared" si="206"/>
        <v>Frjálsi lífeyrissjóðurinnSameiginleg deild</v>
      </c>
      <c r="B6522" s="20" t="str">
        <f>_xlfn.IFNA(INDEX(Listi!$AI:$AI,MATCH(C6522,Listi!$AJ:$AJ,0)),INDEX(Listi!T:T,MATCH(C6522,Listi!U:U,0)))</f>
        <v xml:space="preserve">Frjálsi </v>
      </c>
      <c r="C6522" t="s">
        <v>222</v>
      </c>
      <c r="D6522" t="s">
        <v>311</v>
      </c>
      <c r="E6522" t="s">
        <v>276</v>
      </c>
      <c r="F6522" t="s">
        <v>358</v>
      </c>
      <c r="G6522" s="8" t="s">
        <v>359</v>
      </c>
      <c r="H6522" t="s">
        <v>360</v>
      </c>
      <c r="I6522" s="7">
        <v>0</v>
      </c>
      <c r="L6522" s="7">
        <v>0</v>
      </c>
      <c r="M6522" s="7">
        <v>0</v>
      </c>
      <c r="N6522" s="7">
        <v>0</v>
      </c>
      <c r="O6522" s="20" t="str">
        <f t="shared" si="205"/>
        <v/>
      </c>
    </row>
    <row r="6523" spans="1:15">
      <c r="A6523" s="20" t="str">
        <f t="shared" si="206"/>
        <v>Frjálsi lífeyrissjóðurinnSamtryggingardeild</v>
      </c>
      <c r="B6523" s="20" t="str">
        <f>_xlfn.IFNA(INDEX(Listi!$AI:$AI,MATCH(C6523,Listi!$AJ:$AJ,0)),INDEX(Listi!T:T,MATCH(C6523,Listi!U:U,0)))</f>
        <v xml:space="preserve">Frjálsi </v>
      </c>
      <c r="C6523" t="s">
        <v>222</v>
      </c>
      <c r="D6523" t="s">
        <v>205</v>
      </c>
      <c r="E6523" t="s">
        <v>275</v>
      </c>
      <c r="F6523" t="s">
        <v>358</v>
      </c>
      <c r="G6523" s="8" t="s">
        <v>359</v>
      </c>
      <c r="H6523" t="s">
        <v>360</v>
      </c>
      <c r="I6523" s="7">
        <v>7654493000</v>
      </c>
      <c r="L6523" s="7">
        <v>127148465000</v>
      </c>
      <c r="M6523" s="7">
        <v>7524433000</v>
      </c>
      <c r="N6523" s="7">
        <v>1254273000</v>
      </c>
      <c r="O6523" s="20" t="str">
        <f t="shared" si="205"/>
        <v/>
      </c>
    </row>
    <row r="6524" spans="1:15">
      <c r="A6524" s="20" t="str">
        <f t="shared" si="206"/>
        <v>Gildi - lífeyrissjóðurFramtíðarsýn 1</v>
      </c>
      <c r="B6524" s="20" t="str">
        <f>_xlfn.IFNA(INDEX(Listi!$AI:$AI,MATCH(C6524,Listi!$AJ:$AJ,0)),INDEX(Listi!T:T,MATCH(C6524,Listi!U:U,0)))</f>
        <v xml:space="preserve">Gildi  </v>
      </c>
      <c r="C6524" t="s">
        <v>227</v>
      </c>
      <c r="D6524" t="s">
        <v>373</v>
      </c>
      <c r="E6524" t="s">
        <v>276</v>
      </c>
      <c r="F6524" t="s">
        <v>358</v>
      </c>
      <c r="G6524" s="8" t="s">
        <v>359</v>
      </c>
      <c r="H6524" t="s">
        <v>360</v>
      </c>
      <c r="I6524" s="7">
        <v>152857882</v>
      </c>
      <c r="L6524" s="7">
        <v>3223959491</v>
      </c>
      <c r="M6524" s="7">
        <v>185065371</v>
      </c>
      <c r="N6524" s="7">
        <v>99697779</v>
      </c>
      <c r="O6524" s="20" t="str">
        <f t="shared" si="205"/>
        <v/>
      </c>
    </row>
    <row r="6525" spans="1:15">
      <c r="A6525" s="20" t="str">
        <f t="shared" si="206"/>
        <v>Gildi - lífeyrissjóðurFramtíðarsýn 2</v>
      </c>
      <c r="B6525" s="20" t="str">
        <f>_xlfn.IFNA(INDEX(Listi!$AI:$AI,MATCH(C6525,Listi!$AJ:$AJ,0)),INDEX(Listi!T:T,MATCH(C6525,Listi!U:U,0)))</f>
        <v xml:space="preserve">Gildi  </v>
      </c>
      <c r="C6525" t="s">
        <v>227</v>
      </c>
      <c r="D6525" t="s">
        <v>374</v>
      </c>
      <c r="E6525" t="s">
        <v>276</v>
      </c>
      <c r="F6525" t="s">
        <v>358</v>
      </c>
      <c r="G6525" s="8" t="s">
        <v>359</v>
      </c>
      <c r="H6525" t="s">
        <v>360</v>
      </c>
      <c r="I6525" s="7">
        <v>245609532</v>
      </c>
      <c r="L6525" s="7">
        <v>3172355810</v>
      </c>
      <c r="M6525" s="7">
        <v>227598529</v>
      </c>
      <c r="N6525" s="7">
        <v>70042741</v>
      </c>
      <c r="O6525" s="20" t="str">
        <f t="shared" si="205"/>
        <v/>
      </c>
    </row>
    <row r="6526" spans="1:15">
      <c r="A6526" s="20" t="str">
        <f t="shared" si="206"/>
        <v>Gildi - lífeyrissjóðurFramtíðarsýn 3</v>
      </c>
      <c r="B6526" s="20" t="str">
        <f>_xlfn.IFNA(INDEX(Listi!$AI:$AI,MATCH(C6526,Listi!$AJ:$AJ,0)),INDEX(Listi!T:T,MATCH(C6526,Listi!U:U,0)))</f>
        <v xml:space="preserve">Gildi  </v>
      </c>
      <c r="C6526" t="s">
        <v>227</v>
      </c>
      <c r="D6526" t="s">
        <v>380</v>
      </c>
      <c r="E6526" t="s">
        <v>276</v>
      </c>
      <c r="F6526" t="s">
        <v>358</v>
      </c>
      <c r="G6526" s="8" t="s">
        <v>359</v>
      </c>
      <c r="H6526" t="s">
        <v>360</v>
      </c>
      <c r="I6526" s="7">
        <v>101836211</v>
      </c>
      <c r="L6526" s="7">
        <v>1220667693</v>
      </c>
      <c r="M6526" s="7">
        <v>206427664</v>
      </c>
      <c r="N6526" s="7">
        <v>61376636</v>
      </c>
      <c r="O6526" s="20" t="str">
        <f t="shared" si="205"/>
        <v/>
      </c>
    </row>
    <row r="6527" spans="1:15">
      <c r="A6527" s="20" t="str">
        <f t="shared" si="206"/>
        <v>Gildi - lífeyrissjóðurSamtryggingardeild</v>
      </c>
      <c r="B6527" s="20" t="str">
        <f>_xlfn.IFNA(INDEX(Listi!$AI:$AI,MATCH(C6527,Listi!$AJ:$AJ,0)),INDEX(Listi!T:T,MATCH(C6527,Listi!U:U,0)))</f>
        <v xml:space="preserve">Gildi  </v>
      </c>
      <c r="C6527" t="s">
        <v>227</v>
      </c>
      <c r="D6527" t="s">
        <v>205</v>
      </c>
      <c r="E6527" t="s">
        <v>275</v>
      </c>
      <c r="F6527" t="s">
        <v>358</v>
      </c>
      <c r="G6527" s="8" t="s">
        <v>359</v>
      </c>
      <c r="H6527" t="s">
        <v>360</v>
      </c>
      <c r="I6527" s="7">
        <v>35374717287</v>
      </c>
      <c r="L6527" s="7">
        <v>908474103084</v>
      </c>
      <c r="M6527" s="7">
        <v>33404441428</v>
      </c>
      <c r="N6527" s="7">
        <v>20772915594</v>
      </c>
      <c r="O6527" s="20" t="str">
        <f t="shared" si="205"/>
        <v/>
      </c>
    </row>
    <row r="6528" spans="1:15">
      <c r="A6528" s="20" t="str">
        <f t="shared" si="206"/>
        <v>Íslenski lífeyrissjóðurinnLíf 1</v>
      </c>
      <c r="B6528" s="20" t="str">
        <f>_xlfn.IFNA(INDEX(Listi!$AI:$AI,MATCH(C6528,Listi!$AJ:$AJ,0)),INDEX(Listi!T:T,MATCH(C6528,Listi!U:U,0)))</f>
        <v xml:space="preserve">Íslenski  </v>
      </c>
      <c r="C6528" t="s">
        <v>238</v>
      </c>
      <c r="D6528" t="s">
        <v>239</v>
      </c>
      <c r="E6528" t="s">
        <v>276</v>
      </c>
      <c r="F6528" t="s">
        <v>358</v>
      </c>
      <c r="G6528" s="8" t="s">
        <v>359</v>
      </c>
      <c r="H6528" t="s">
        <v>360</v>
      </c>
      <c r="I6528" s="7">
        <v>4239228661</v>
      </c>
      <c r="L6528" s="7">
        <v>34645188332</v>
      </c>
      <c r="M6528" s="7">
        <v>5859453012</v>
      </c>
      <c r="N6528" s="7">
        <v>977930648</v>
      </c>
      <c r="O6528" s="20" t="str">
        <f t="shared" si="205"/>
        <v/>
      </c>
    </row>
    <row r="6529" spans="1:15">
      <c r="A6529" s="20" t="str">
        <f t="shared" si="206"/>
        <v>Íslenski lífeyrissjóðurinnLíf 2</v>
      </c>
      <c r="B6529" s="20" t="str">
        <f>_xlfn.IFNA(INDEX(Listi!$AI:$AI,MATCH(C6529,Listi!$AJ:$AJ,0)),INDEX(Listi!T:T,MATCH(C6529,Listi!U:U,0)))</f>
        <v xml:space="preserve">Íslenski  </v>
      </c>
      <c r="C6529" t="s">
        <v>238</v>
      </c>
      <c r="D6529" t="s">
        <v>240</v>
      </c>
      <c r="E6529" t="s">
        <v>276</v>
      </c>
      <c r="F6529" t="s">
        <v>358</v>
      </c>
      <c r="G6529" s="8" t="s">
        <v>359</v>
      </c>
      <c r="H6529" t="s">
        <v>360</v>
      </c>
      <c r="I6529" s="7">
        <v>1509085003</v>
      </c>
      <c r="L6529" s="7">
        <v>31029129445</v>
      </c>
      <c r="M6529" s="7">
        <v>2139527304</v>
      </c>
      <c r="N6529" s="7">
        <v>531278955</v>
      </c>
      <c r="O6529" s="20" t="str">
        <f t="shared" si="205"/>
        <v/>
      </c>
    </row>
    <row r="6530" spans="1:15">
      <c r="A6530" s="20" t="str">
        <f t="shared" si="206"/>
        <v>Íslenski lífeyrissjóðurinnLíf 3</v>
      </c>
      <c r="B6530" s="20" t="str">
        <f>_xlfn.IFNA(INDEX(Listi!$AI:$AI,MATCH(C6530,Listi!$AJ:$AJ,0)),INDEX(Listi!T:T,MATCH(C6530,Listi!U:U,0)))</f>
        <v xml:space="preserve">Íslenski  </v>
      </c>
      <c r="C6530" t="s">
        <v>238</v>
      </c>
      <c r="D6530" t="s">
        <v>241</v>
      </c>
      <c r="E6530" t="s">
        <v>276</v>
      </c>
      <c r="F6530" t="s">
        <v>358</v>
      </c>
      <c r="G6530" s="8" t="s">
        <v>359</v>
      </c>
      <c r="H6530" t="s">
        <v>360</v>
      </c>
      <c r="I6530" s="7">
        <v>3120109394</v>
      </c>
      <c r="L6530" s="7">
        <v>26552298455</v>
      </c>
      <c r="M6530" s="7">
        <v>1349981892</v>
      </c>
      <c r="N6530" s="7">
        <v>474868471</v>
      </c>
      <c r="O6530" s="20" t="str">
        <f t="shared" ref="O6530:O6593" si="207">IFERROR(VLOOKUP(F6530,EhLykill,3,FALSE),"")</f>
        <v/>
      </c>
    </row>
    <row r="6531" spans="1:15">
      <c r="A6531" s="20" t="str">
        <f t="shared" si="206"/>
        <v>Íslenski lífeyrissjóðurinnLíf 4</v>
      </c>
      <c r="B6531" s="20" t="str">
        <f>_xlfn.IFNA(INDEX(Listi!$AI:$AI,MATCH(C6531,Listi!$AJ:$AJ,0)),INDEX(Listi!T:T,MATCH(C6531,Listi!U:U,0)))</f>
        <v xml:space="preserve">Íslenski  </v>
      </c>
      <c r="C6531" t="s">
        <v>238</v>
      </c>
      <c r="D6531" t="s">
        <v>242</v>
      </c>
      <c r="E6531" t="s">
        <v>276</v>
      </c>
      <c r="F6531" t="s">
        <v>358</v>
      </c>
      <c r="G6531" s="8" t="s">
        <v>359</v>
      </c>
      <c r="H6531" t="s">
        <v>360</v>
      </c>
      <c r="I6531" s="7">
        <v>1917767569</v>
      </c>
      <c r="L6531" s="7">
        <v>15323468197</v>
      </c>
      <c r="M6531" s="7">
        <v>592019313</v>
      </c>
      <c r="N6531" s="7">
        <v>649721424</v>
      </c>
      <c r="O6531" s="20" t="str">
        <f t="shared" si="207"/>
        <v/>
      </c>
    </row>
    <row r="6532" spans="1:15">
      <c r="A6532" s="20" t="str">
        <f t="shared" si="206"/>
        <v>Íslenski lífeyrissjóðurinnSamtryggingardeild</v>
      </c>
      <c r="B6532" s="20" t="str">
        <f>_xlfn.IFNA(INDEX(Listi!$AI:$AI,MATCH(C6532,Listi!$AJ:$AJ,0)),INDEX(Listi!T:T,MATCH(C6532,Listi!U:U,0)))</f>
        <v xml:space="preserve">Íslenski  </v>
      </c>
      <c r="C6532" t="s">
        <v>238</v>
      </c>
      <c r="D6532" t="s">
        <v>205</v>
      </c>
      <c r="E6532" t="s">
        <v>275</v>
      </c>
      <c r="F6532" t="s">
        <v>358</v>
      </c>
      <c r="G6532" s="8" t="s">
        <v>359</v>
      </c>
      <c r="H6532" t="s">
        <v>360</v>
      </c>
      <c r="I6532" s="7">
        <v>2512627036</v>
      </c>
      <c r="L6532" s="7">
        <v>32369481106</v>
      </c>
      <c r="M6532" s="7">
        <v>2513450236</v>
      </c>
      <c r="N6532" s="7">
        <v>182749847</v>
      </c>
      <c r="O6532" s="20" t="str">
        <f t="shared" si="207"/>
        <v/>
      </c>
    </row>
    <row r="6533" spans="1:15">
      <c r="A6533" s="20" t="str">
        <f t="shared" si="206"/>
        <v>Lífeyrissjóður bændaSamtryggingardeild</v>
      </c>
      <c r="B6533" s="20" t="str">
        <f>_xlfn.IFNA(INDEX(Listi!$AI:$AI,MATCH(C6533,Listi!$AJ:$AJ,0)),INDEX(Listi!T:T,MATCH(C6533,Listi!U:U,0)))</f>
        <v>Lífeyrissjóður bænda</v>
      </c>
      <c r="C6533" t="s">
        <v>252</v>
      </c>
      <c r="D6533" t="s">
        <v>205</v>
      </c>
      <c r="E6533" t="s">
        <v>275</v>
      </c>
      <c r="F6533" t="s">
        <v>358</v>
      </c>
      <c r="G6533" s="8" t="s">
        <v>359</v>
      </c>
      <c r="H6533" t="s">
        <v>360</v>
      </c>
      <c r="I6533" s="7">
        <v>789676003</v>
      </c>
      <c r="L6533" s="7">
        <v>45108278171</v>
      </c>
      <c r="M6533" s="7">
        <v>776003397</v>
      </c>
      <c r="N6533" s="7">
        <v>1921473168</v>
      </c>
      <c r="O6533" s="20" t="str">
        <f t="shared" si="207"/>
        <v/>
      </c>
    </row>
    <row r="6534" spans="1:15">
      <c r="A6534" s="20" t="str">
        <f t="shared" si="206"/>
        <v>Lífeyrissjóður bankamannaAldursdeild</v>
      </c>
      <c r="B6534" s="20" t="str">
        <f>_xlfn.IFNA(INDEX(Listi!$AI:$AI,MATCH(C6534,Listi!$AJ:$AJ,0)),INDEX(Listi!T:T,MATCH(C6534,Listi!U:U,0)))</f>
        <v>Lífeyrissjóður bankam.</v>
      </c>
      <c r="C6534" t="s">
        <v>250</v>
      </c>
      <c r="D6534" t="s">
        <v>251</v>
      </c>
      <c r="E6534" t="s">
        <v>275</v>
      </c>
      <c r="F6534" t="s">
        <v>358</v>
      </c>
      <c r="G6534" s="8" t="s">
        <v>359</v>
      </c>
      <c r="H6534" t="s">
        <v>360</v>
      </c>
      <c r="I6534" s="7">
        <v>2015761000</v>
      </c>
      <c r="L6534" s="7">
        <v>61369964000</v>
      </c>
      <c r="M6534" s="7">
        <v>1996063000</v>
      </c>
      <c r="N6534" s="7">
        <v>753444000</v>
      </c>
      <c r="O6534" s="20" t="str">
        <f t="shared" si="207"/>
        <v/>
      </c>
    </row>
    <row r="6535" spans="1:15">
      <c r="A6535" s="20" t="str">
        <f t="shared" si="206"/>
        <v>Lífeyrissjóður bankamannaHlutfallsdeild</v>
      </c>
      <c r="B6535" s="20" t="str">
        <f>_xlfn.IFNA(INDEX(Listi!$AI:$AI,MATCH(C6535,Listi!$AJ:$AJ,0)),INDEX(Listi!T:T,MATCH(C6535,Listi!U:U,0)))</f>
        <v>Lífeyrissjóður bankam.</v>
      </c>
      <c r="C6535" t="s">
        <v>250</v>
      </c>
      <c r="D6535" t="s">
        <v>467</v>
      </c>
      <c r="E6535" t="s">
        <v>275</v>
      </c>
      <c r="F6535" t="s">
        <v>358</v>
      </c>
      <c r="G6535" s="8" t="s">
        <v>359</v>
      </c>
      <c r="H6535" t="s">
        <v>360</v>
      </c>
      <c r="I6535" s="7">
        <v>137004000</v>
      </c>
      <c r="L6535" s="7">
        <v>40286427000</v>
      </c>
      <c r="M6535" s="7">
        <v>125147000</v>
      </c>
      <c r="N6535" s="7">
        <v>2741197000</v>
      </c>
      <c r="O6535" s="20" t="str">
        <f t="shared" si="207"/>
        <v/>
      </c>
    </row>
    <row r="6536" spans="1:15">
      <c r="A6536" s="20" t="str">
        <f t="shared" si="206"/>
        <v>Lífeyrissjóður RangæingaSamtryggingardeild</v>
      </c>
      <c r="B6536" s="20" t="str">
        <f>_xlfn.IFNA(INDEX(Listi!$AI:$AI,MATCH(C6536,Listi!$AJ:$AJ,0)),INDEX(Listi!T:T,MATCH(C6536,Listi!U:U,0)))</f>
        <v>Lífeyrissjóður Rang.</v>
      </c>
      <c r="C6536" t="s">
        <v>253</v>
      </c>
      <c r="D6536" t="s">
        <v>205</v>
      </c>
      <c r="E6536" t="s">
        <v>275</v>
      </c>
      <c r="F6536" t="s">
        <v>358</v>
      </c>
      <c r="G6536" s="8" t="s">
        <v>359</v>
      </c>
      <c r="H6536" t="s">
        <v>360</v>
      </c>
      <c r="I6536" s="7">
        <v>863516000</v>
      </c>
      <c r="L6536" s="7">
        <v>18949790000</v>
      </c>
      <c r="M6536" s="7">
        <v>835894000</v>
      </c>
      <c r="N6536" s="7">
        <v>386250000</v>
      </c>
      <c r="O6536" s="20" t="str">
        <f t="shared" si="207"/>
        <v/>
      </c>
    </row>
    <row r="6537" spans="1:15">
      <c r="A6537" s="20" t="str">
        <f t="shared" si="206"/>
        <v>Lífeyrissjóður starfsmanna AkureyrarbæjarSamtryggingardeild</v>
      </c>
      <c r="B6537" s="20" t="str">
        <f>_xlfn.IFNA(INDEX(Listi!$AI:$AI,MATCH(C6537,Listi!$AJ:$AJ,0)),INDEX(Listi!T:T,MATCH(C6537,Listi!U:U,0)))</f>
        <v>Lífeyrissj. starfsm. Akureyrarb.</v>
      </c>
      <c r="C6537" t="s">
        <v>274</v>
      </c>
      <c r="D6537" t="s">
        <v>205</v>
      </c>
      <c r="E6537" t="s">
        <v>275</v>
      </c>
      <c r="F6537" t="s">
        <v>358</v>
      </c>
      <c r="G6537" s="8" t="s">
        <v>359</v>
      </c>
      <c r="H6537" t="s">
        <v>360</v>
      </c>
      <c r="I6537" s="7">
        <v>462863242</v>
      </c>
      <c r="L6537" s="7">
        <v>14569496826</v>
      </c>
      <c r="M6537" s="7">
        <v>46271787</v>
      </c>
      <c r="N6537" s="7">
        <v>1160288032</v>
      </c>
      <c r="O6537" s="20" t="str">
        <f t="shared" si="207"/>
        <v/>
      </c>
    </row>
    <row r="6538" spans="1:15">
      <c r="A6538" s="20" t="str">
        <f t="shared" si="206"/>
        <v>Lífeyrissjóður starfsmanna Búnaðarbanka ÍslandsSamtryggingardeild</v>
      </c>
      <c r="B6538" s="20" t="str">
        <f>_xlfn.IFNA(INDEX(Listi!$AI:$AI,MATCH(C6538,Listi!$AJ:$AJ,0)),INDEX(Listi!T:T,MATCH(C6538,Listi!U:U,0)))</f>
        <v>Lífeyrissj. starfsm. Búnaðarb.Ísl.</v>
      </c>
      <c r="C6538" t="s">
        <v>254</v>
      </c>
      <c r="D6538" t="s">
        <v>205</v>
      </c>
      <c r="E6538" t="s">
        <v>275</v>
      </c>
      <c r="F6538" t="s">
        <v>358</v>
      </c>
      <c r="G6538" s="8" t="s">
        <v>359</v>
      </c>
      <c r="H6538" t="s">
        <v>360</v>
      </c>
      <c r="I6538" s="7">
        <v>11013000</v>
      </c>
      <c r="L6538" s="7">
        <v>27921283000</v>
      </c>
      <c r="M6538" s="7">
        <v>7378000</v>
      </c>
      <c r="N6538" s="7">
        <v>1535577000</v>
      </c>
      <c r="O6538" s="20" t="str">
        <f t="shared" si="207"/>
        <v/>
      </c>
    </row>
    <row r="6539" spans="1:15">
      <c r="A6539" s="20" t="str">
        <f t="shared" si="206"/>
        <v>Lífeyrissjóður starfsmanna ReykjavíkurborgarSamtryggingardeild</v>
      </c>
      <c r="B6539" s="20" t="str">
        <f>_xlfn.IFNA(INDEX(Listi!$AI:$AI,MATCH(C6539,Listi!$AJ:$AJ,0)),INDEX(Listi!T:T,MATCH(C6539,Listi!U:U,0)))</f>
        <v>Lífeyrissj. starfsm. Reykjav.</v>
      </c>
      <c r="C6539" t="s">
        <v>255</v>
      </c>
      <c r="D6539" t="s">
        <v>205</v>
      </c>
      <c r="E6539" t="s">
        <v>275</v>
      </c>
      <c r="F6539" t="s">
        <v>358</v>
      </c>
      <c r="G6539" s="8" t="s">
        <v>359</v>
      </c>
      <c r="H6539" t="s">
        <v>360</v>
      </c>
      <c r="I6539" s="7">
        <v>2648388303</v>
      </c>
      <c r="L6539" s="7">
        <v>92450251598</v>
      </c>
      <c r="M6539" s="7">
        <v>217604296</v>
      </c>
      <c r="N6539" s="7">
        <v>6195210428</v>
      </c>
      <c r="O6539" s="20" t="str">
        <f t="shared" si="207"/>
        <v/>
      </c>
    </row>
    <row r="6540" spans="1:15">
      <c r="A6540" s="20" t="str">
        <f t="shared" si="206"/>
        <v>Lífeyrissjóður starfsmanna ríkisinsA-deild</v>
      </c>
      <c r="B6540" s="20" t="str">
        <f>_xlfn.IFNA(INDEX(Listi!$AI:$AI,MATCH(C6540,Listi!$AJ:$AJ,0)),INDEX(Listi!T:T,MATCH(C6540,Listi!U:U,0)))</f>
        <v>LSR</v>
      </c>
      <c r="C6540" t="s">
        <v>256</v>
      </c>
      <c r="D6540" t="s">
        <v>257</v>
      </c>
      <c r="E6540" t="s">
        <v>275</v>
      </c>
      <c r="F6540" t="s">
        <v>358</v>
      </c>
      <c r="G6540" s="8" t="s">
        <v>359</v>
      </c>
      <c r="H6540" t="s">
        <v>360</v>
      </c>
      <c r="I6540" s="7">
        <v>39277570684</v>
      </c>
      <c r="L6540" s="7">
        <v>1024402726080</v>
      </c>
      <c r="M6540" s="7">
        <v>38030413328</v>
      </c>
      <c r="N6540" s="7">
        <v>13011563069</v>
      </c>
      <c r="O6540" s="20" t="str">
        <f t="shared" si="207"/>
        <v/>
      </c>
    </row>
    <row r="6541" spans="1:15">
      <c r="A6541" s="20" t="str">
        <f t="shared" si="206"/>
        <v>Lífeyrissjóður starfsmanna ríkisinsB-deild</v>
      </c>
      <c r="B6541" s="20" t="str">
        <f>_xlfn.IFNA(INDEX(Listi!$AI:$AI,MATCH(C6541,Listi!$AJ:$AJ,0)),INDEX(Listi!T:T,MATCH(C6541,Listi!U:U,0)))</f>
        <v>LSR</v>
      </c>
      <c r="C6541" t="s">
        <v>256</v>
      </c>
      <c r="D6541" t="s">
        <v>218</v>
      </c>
      <c r="E6541" t="s">
        <v>275</v>
      </c>
      <c r="F6541" t="s">
        <v>358</v>
      </c>
      <c r="G6541" s="8" t="s">
        <v>359</v>
      </c>
      <c r="H6541" t="s">
        <v>360</v>
      </c>
      <c r="I6541" s="7">
        <v>36996489114</v>
      </c>
      <c r="L6541" s="7">
        <v>297381500048</v>
      </c>
      <c r="M6541" s="7">
        <v>1364474032</v>
      </c>
      <c r="N6541" s="7">
        <v>62409553231</v>
      </c>
      <c r="O6541" s="20" t="str">
        <f t="shared" si="207"/>
        <v/>
      </c>
    </row>
    <row r="6542" spans="1:15">
      <c r="A6542" s="20" t="str">
        <f t="shared" si="206"/>
        <v>Lífeyrissjóður starfsmanna ríkisinsLeið I</v>
      </c>
      <c r="B6542" s="20" t="str">
        <f>_xlfn.IFNA(INDEX(Listi!$AI:$AI,MATCH(C6542,Listi!$AJ:$AJ,0)),INDEX(Listi!T:T,MATCH(C6542,Listi!U:U,0)))</f>
        <v>LSR</v>
      </c>
      <c r="C6542" t="s">
        <v>256</v>
      </c>
      <c r="D6542" t="s">
        <v>258</v>
      </c>
      <c r="E6542" t="s">
        <v>276</v>
      </c>
      <c r="F6542" t="s">
        <v>358</v>
      </c>
      <c r="G6542" s="8" t="s">
        <v>359</v>
      </c>
      <c r="H6542" t="s">
        <v>360</v>
      </c>
      <c r="I6542" s="7">
        <v>323803048.10000002</v>
      </c>
      <c r="L6542" s="7">
        <v>11704214939</v>
      </c>
      <c r="M6542" s="7">
        <v>547428342</v>
      </c>
      <c r="N6542" s="7">
        <v>195323403</v>
      </c>
      <c r="O6542" s="20" t="str">
        <f t="shared" si="207"/>
        <v/>
      </c>
    </row>
    <row r="6543" spans="1:15">
      <c r="A6543" s="20" t="str">
        <f t="shared" si="206"/>
        <v>Lífeyrissjóður starfsmanna ríkisinsLeið II</v>
      </c>
      <c r="B6543" s="20" t="str">
        <f>_xlfn.IFNA(INDEX(Listi!$AI:$AI,MATCH(C6543,Listi!$AJ:$AJ,0)),INDEX(Listi!T:T,MATCH(C6543,Listi!U:U,0)))</f>
        <v>LSR</v>
      </c>
      <c r="C6543" t="s">
        <v>256</v>
      </c>
      <c r="D6543" t="s">
        <v>259</v>
      </c>
      <c r="E6543" t="s">
        <v>276</v>
      </c>
      <c r="F6543" t="s">
        <v>358</v>
      </c>
      <c r="G6543" s="8" t="s">
        <v>359</v>
      </c>
      <c r="H6543" t="s">
        <v>360</v>
      </c>
      <c r="I6543" s="7">
        <v>277993789</v>
      </c>
      <c r="L6543" s="7">
        <v>3365164594</v>
      </c>
      <c r="M6543" s="7">
        <v>379849453</v>
      </c>
      <c r="N6543" s="7">
        <v>93142056</v>
      </c>
      <c r="O6543" s="20" t="str">
        <f t="shared" si="207"/>
        <v/>
      </c>
    </row>
    <row r="6544" spans="1:15">
      <c r="A6544" s="20" t="str">
        <f t="shared" si="206"/>
        <v>Lífeyrissjóður starfsmanna ríkisinsLeið III</v>
      </c>
      <c r="B6544" s="20" t="str">
        <f>_xlfn.IFNA(INDEX(Listi!$AI:$AI,MATCH(C6544,Listi!$AJ:$AJ,0)),INDEX(Listi!T:T,MATCH(C6544,Listi!U:U,0)))</f>
        <v>LSR</v>
      </c>
      <c r="C6544" t="s">
        <v>256</v>
      </c>
      <c r="D6544" t="s">
        <v>260</v>
      </c>
      <c r="E6544" t="s">
        <v>276</v>
      </c>
      <c r="F6544" t="s">
        <v>358</v>
      </c>
      <c r="G6544" s="8" t="s">
        <v>359</v>
      </c>
      <c r="H6544" t="s">
        <v>360</v>
      </c>
      <c r="I6544" s="7">
        <v>665847113.89999998</v>
      </c>
      <c r="L6544" s="7">
        <v>9959294621</v>
      </c>
      <c r="M6544" s="7">
        <v>743287481</v>
      </c>
      <c r="N6544" s="7">
        <v>349903833</v>
      </c>
      <c r="O6544" s="20" t="str">
        <f t="shared" si="207"/>
        <v/>
      </c>
    </row>
    <row r="6545" spans="1:15">
      <c r="A6545" s="20" t="str">
        <f t="shared" si="206"/>
        <v>Lífeyrissjóður Tannlæknafél ÍslDeild I/Séreign</v>
      </c>
      <c r="B6545" s="20" t="str">
        <f>_xlfn.IFNA(INDEX(Listi!$AI:$AI,MATCH(C6545,Listi!$AJ:$AJ,0)),INDEX(Listi!T:T,MATCH(C6545,Listi!U:U,0)))</f>
        <v>Lífeyrissj. Tannlækna</v>
      </c>
      <c r="C6545" t="s">
        <v>261</v>
      </c>
      <c r="D6545" t="s">
        <v>207</v>
      </c>
      <c r="E6545" t="s">
        <v>276</v>
      </c>
      <c r="F6545" t="s">
        <v>358</v>
      </c>
      <c r="G6545" s="8" t="s">
        <v>359</v>
      </c>
      <c r="H6545" t="s">
        <v>360</v>
      </c>
      <c r="I6545" s="7">
        <v>272759192</v>
      </c>
      <c r="L6545" s="7">
        <v>6768408488</v>
      </c>
      <c r="M6545" s="7">
        <v>272759192</v>
      </c>
      <c r="N6545" s="7">
        <v>153838058</v>
      </c>
      <c r="O6545" s="20" t="str">
        <f t="shared" si="207"/>
        <v/>
      </c>
    </row>
    <row r="6546" spans="1:15">
      <c r="A6546" s="20" t="str">
        <f t="shared" si="206"/>
        <v>Lífeyrissjóður Tannlæknafél ÍslSamtryggingardeild</v>
      </c>
      <c r="B6546" s="20" t="str">
        <f>_xlfn.IFNA(INDEX(Listi!$AI:$AI,MATCH(C6546,Listi!$AJ:$AJ,0)),INDEX(Listi!T:T,MATCH(C6546,Listi!U:U,0)))</f>
        <v>Lífeyrissj. Tannlækna</v>
      </c>
      <c r="C6546" t="s">
        <v>261</v>
      </c>
      <c r="D6546" t="s">
        <v>205</v>
      </c>
      <c r="E6546" t="s">
        <v>275</v>
      </c>
      <c r="F6546" s="8" t="s">
        <v>358</v>
      </c>
      <c r="G6546" s="8" t="s">
        <v>359</v>
      </c>
      <c r="H6546" t="s">
        <v>360</v>
      </c>
      <c r="I6546" s="7">
        <v>115591319</v>
      </c>
      <c r="L6546" s="7">
        <v>2241251214</v>
      </c>
      <c r="M6546" s="7">
        <v>112827287</v>
      </c>
      <c r="N6546" s="7">
        <v>17930159</v>
      </c>
      <c r="O6546" s="20" t="str">
        <f t="shared" si="207"/>
        <v/>
      </c>
    </row>
    <row r="6547" spans="1:15">
      <c r="A6547" s="20" t="str">
        <f t="shared" si="206"/>
        <v>Lífeyrissjóður verslunarmannaÆvileið 1</v>
      </c>
      <c r="B6547" s="20" t="str">
        <f>_xlfn.IFNA(INDEX(Listi!$AI:$AI,MATCH(C6547,Listi!$AJ:$AJ,0)),INDEX(Listi!T:T,MATCH(C6547,Listi!U:U,0)))</f>
        <v>Lífeyrissj. Verslunarm.</v>
      </c>
      <c r="C6547" t="s">
        <v>206</v>
      </c>
      <c r="D6547" t="s">
        <v>310</v>
      </c>
      <c r="E6547" t="s">
        <v>276</v>
      </c>
      <c r="F6547" s="8" t="s">
        <v>358</v>
      </c>
      <c r="G6547" s="8" t="s">
        <v>359</v>
      </c>
      <c r="H6547" t="s">
        <v>360</v>
      </c>
      <c r="I6547" s="7">
        <v>735652596</v>
      </c>
      <c r="L6547" s="7">
        <v>2860479562</v>
      </c>
      <c r="M6547" s="7">
        <v>819651283</v>
      </c>
      <c r="N6547" s="7">
        <v>12562366</v>
      </c>
      <c r="O6547" s="20" t="str">
        <f t="shared" si="207"/>
        <v/>
      </c>
    </row>
    <row r="6548" spans="1:15">
      <c r="A6548" s="20" t="str">
        <f t="shared" si="206"/>
        <v>Lífeyrissjóður verslunarmannaÆvileið 2</v>
      </c>
      <c r="B6548" s="20" t="str">
        <f>_xlfn.IFNA(INDEX(Listi!$AI:$AI,MATCH(C6548,Listi!$AJ:$AJ,0)),INDEX(Listi!T:T,MATCH(C6548,Listi!U:U,0)))</f>
        <v>Lífeyrissj. Verslunarm.</v>
      </c>
      <c r="C6548" t="s">
        <v>206</v>
      </c>
      <c r="D6548" t="s">
        <v>309</v>
      </c>
      <c r="E6548" t="s">
        <v>276</v>
      </c>
      <c r="F6548" t="s">
        <v>358</v>
      </c>
      <c r="G6548" s="8" t="s">
        <v>359</v>
      </c>
      <c r="H6548" t="s">
        <v>360</v>
      </c>
      <c r="I6548" s="7">
        <v>612858679</v>
      </c>
      <c r="L6548" s="7">
        <v>2325064159</v>
      </c>
      <c r="M6548" s="7">
        <v>465663194</v>
      </c>
      <c r="N6548" s="7">
        <v>32037995</v>
      </c>
      <c r="O6548" s="20" t="str">
        <f t="shared" si="207"/>
        <v/>
      </c>
    </row>
    <row r="6549" spans="1:15">
      <c r="A6549" s="20" t="str">
        <f t="shared" si="206"/>
        <v>Lífeyrissjóður verslunarmannaÆvileið 3</v>
      </c>
      <c r="B6549" s="20" t="str">
        <f>_xlfn.IFNA(INDEX(Listi!$AI:$AI,MATCH(C6549,Listi!$AJ:$AJ,0)),INDEX(Listi!T:T,MATCH(C6549,Listi!U:U,0)))</f>
        <v>Lífeyrissj. Verslunarm.</v>
      </c>
      <c r="C6549" t="s">
        <v>206</v>
      </c>
      <c r="D6549" t="s">
        <v>308</v>
      </c>
      <c r="E6549" t="s">
        <v>276</v>
      </c>
      <c r="F6549" t="s">
        <v>358</v>
      </c>
      <c r="G6549" s="8" t="s">
        <v>359</v>
      </c>
      <c r="H6549" t="s">
        <v>360</v>
      </c>
      <c r="I6549" s="7">
        <v>271255352</v>
      </c>
      <c r="L6549" s="7">
        <v>1567402319</v>
      </c>
      <c r="M6549" s="7">
        <v>325961302</v>
      </c>
      <c r="N6549" s="7">
        <v>60283998</v>
      </c>
      <c r="O6549" s="20" t="str">
        <f t="shared" si="207"/>
        <v/>
      </c>
    </row>
    <row r="6550" spans="1:15">
      <c r="A6550" s="20" t="str">
        <f t="shared" si="206"/>
        <v>Lífeyrissjóður verslunarmannaDeild I/Séreign</v>
      </c>
      <c r="B6550" s="20" t="str">
        <f>_xlfn.IFNA(INDEX(Listi!$AI:$AI,MATCH(C6550,Listi!$AJ:$AJ,0)),INDEX(Listi!T:T,MATCH(C6550,Listi!U:U,0)))</f>
        <v>Lífeyrissj. Verslunarm.</v>
      </c>
      <c r="C6550" t="s">
        <v>206</v>
      </c>
      <c r="D6550" t="s">
        <v>207</v>
      </c>
      <c r="E6550" t="s">
        <v>276</v>
      </c>
      <c r="F6550" t="s">
        <v>358</v>
      </c>
      <c r="G6550" s="8" t="s">
        <v>359</v>
      </c>
      <c r="H6550" t="s">
        <v>360</v>
      </c>
      <c r="I6550" s="7">
        <v>704401189</v>
      </c>
      <c r="L6550" s="7">
        <v>19785724399</v>
      </c>
      <c r="M6550" s="7">
        <v>729937912</v>
      </c>
      <c r="N6550" s="7">
        <v>458382791</v>
      </c>
      <c r="O6550" s="20" t="str">
        <f t="shared" si="207"/>
        <v/>
      </c>
    </row>
    <row r="6551" spans="1:15">
      <c r="A6551" s="20" t="str">
        <f t="shared" si="206"/>
        <v>Lífeyrissjóður verslunarmannaSamtryggingardeild</v>
      </c>
      <c r="B6551" s="20" t="str">
        <f>_xlfn.IFNA(INDEX(Listi!$AI:$AI,MATCH(C6551,Listi!$AJ:$AJ,0)),INDEX(Listi!T:T,MATCH(C6551,Listi!U:U,0)))</f>
        <v>Lífeyrissj. Verslunarm.</v>
      </c>
      <c r="C6551" t="s">
        <v>206</v>
      </c>
      <c r="D6551" t="s">
        <v>205</v>
      </c>
      <c r="E6551" t="s">
        <v>275</v>
      </c>
      <c r="F6551" t="s">
        <v>358</v>
      </c>
      <c r="G6551" s="8" t="s">
        <v>359</v>
      </c>
      <c r="H6551" t="s">
        <v>360</v>
      </c>
      <c r="I6551" s="7">
        <v>36128282711</v>
      </c>
      <c r="L6551" s="7">
        <v>1174592806906</v>
      </c>
      <c r="M6551" s="7">
        <v>35794261112</v>
      </c>
      <c r="N6551" s="7">
        <v>21965137185</v>
      </c>
      <c r="O6551" s="20" t="str">
        <f t="shared" si="207"/>
        <v/>
      </c>
    </row>
    <row r="6552" spans="1:15">
      <c r="A6552" s="20" t="str">
        <f t="shared" si="206"/>
        <v>Lífeyrissjóður VestmannaeyjaSafn I</v>
      </c>
      <c r="B6552" s="20" t="str">
        <f>_xlfn.IFNA(INDEX(Listi!$AI:$AI,MATCH(C6552,Listi!$AJ:$AJ,0)),INDEX(Listi!T:T,MATCH(C6552,Listi!U:U,0)))</f>
        <v>Lífeyrissj. Vestm.</v>
      </c>
      <c r="C6552" t="s">
        <v>262</v>
      </c>
      <c r="D6552" t="s">
        <v>210</v>
      </c>
      <c r="E6552" t="s">
        <v>276</v>
      </c>
      <c r="F6552" t="s">
        <v>358</v>
      </c>
      <c r="G6552" s="8" t="s">
        <v>359</v>
      </c>
      <c r="H6552" t="s">
        <v>360</v>
      </c>
      <c r="I6552" s="7">
        <v>0</v>
      </c>
      <c r="L6552" s="7">
        <v>381311221</v>
      </c>
      <c r="M6552" s="7">
        <v>44104006</v>
      </c>
      <c r="N6552" s="7">
        <v>13592960</v>
      </c>
      <c r="O6552" s="20" t="str">
        <f t="shared" si="207"/>
        <v/>
      </c>
    </row>
    <row r="6553" spans="1:15">
      <c r="A6553" s="20" t="str">
        <f t="shared" si="206"/>
        <v>Lífeyrissjóður VestmannaeyjaSafn II</v>
      </c>
      <c r="B6553" s="20" t="str">
        <f>_xlfn.IFNA(INDEX(Listi!$AI:$AI,MATCH(C6553,Listi!$AJ:$AJ,0)),INDEX(Listi!T:T,MATCH(C6553,Listi!U:U,0)))</f>
        <v>Lífeyrissj. Vestm.</v>
      </c>
      <c r="C6553" t="s">
        <v>262</v>
      </c>
      <c r="D6553" t="s">
        <v>211</v>
      </c>
      <c r="E6553" t="s">
        <v>276</v>
      </c>
      <c r="F6553" t="s">
        <v>358</v>
      </c>
      <c r="G6553" s="8" t="s">
        <v>359</v>
      </c>
      <c r="H6553" t="s">
        <v>360</v>
      </c>
      <c r="I6553" s="7">
        <v>0</v>
      </c>
      <c r="L6553" s="7">
        <v>571440191</v>
      </c>
      <c r="M6553" s="7">
        <v>40240404</v>
      </c>
      <c r="N6553" s="7">
        <v>18659289</v>
      </c>
      <c r="O6553" s="20" t="str">
        <f t="shared" si="207"/>
        <v/>
      </c>
    </row>
    <row r="6554" spans="1:15">
      <c r="A6554" s="20" t="str">
        <f t="shared" si="206"/>
        <v>Lífeyrissjóður VestmannaeyjaSamtryggingardeild</v>
      </c>
      <c r="B6554" s="20" t="str">
        <f>_xlfn.IFNA(INDEX(Listi!$AI:$AI,MATCH(C6554,Listi!$AJ:$AJ,0)),INDEX(Listi!T:T,MATCH(C6554,Listi!U:U,0)))</f>
        <v>Lífeyrissj. Vestm.</v>
      </c>
      <c r="C6554" t="s">
        <v>262</v>
      </c>
      <c r="D6554" t="s">
        <v>205</v>
      </c>
      <c r="E6554" t="s">
        <v>275</v>
      </c>
      <c r="F6554" t="s">
        <v>358</v>
      </c>
      <c r="G6554" s="8" t="s">
        <v>359</v>
      </c>
      <c r="H6554" t="s">
        <v>360</v>
      </c>
      <c r="I6554" s="7">
        <v>2106940000</v>
      </c>
      <c r="L6554" s="7">
        <v>85198020532</v>
      </c>
      <c r="M6554" s="7">
        <v>1944643004</v>
      </c>
      <c r="N6554" s="7">
        <v>2198060399</v>
      </c>
      <c r="O6554" s="20" t="str">
        <f t="shared" si="207"/>
        <v/>
      </c>
    </row>
    <row r="6555" spans="1:15">
      <c r="A6555" s="20" t="str">
        <f t="shared" si="206"/>
        <v>Lífsverk lífeyrissjóðurLífsverk I/Séreign</v>
      </c>
      <c r="B6555" s="20" t="str">
        <f>_xlfn.IFNA(INDEX(Listi!$AI:$AI,MATCH(C6555,Listi!$AJ:$AJ,0)),INDEX(Listi!T:T,MATCH(C6555,Listi!U:U,0)))</f>
        <v xml:space="preserve">Lífsverk  </v>
      </c>
      <c r="C6555" t="s">
        <v>268</v>
      </c>
      <c r="D6555" t="s">
        <v>269</v>
      </c>
      <c r="E6555" t="s">
        <v>276</v>
      </c>
      <c r="F6555" t="s">
        <v>358</v>
      </c>
      <c r="G6555" s="8" t="s">
        <v>359</v>
      </c>
      <c r="H6555" t="s">
        <v>360</v>
      </c>
      <c r="I6555" s="7">
        <v>550320000</v>
      </c>
      <c r="L6555" s="7">
        <v>4582957000</v>
      </c>
      <c r="M6555" s="7">
        <v>635926000</v>
      </c>
      <c r="N6555" s="7">
        <v>22708000</v>
      </c>
      <c r="O6555" s="20" t="str">
        <f t="shared" si="207"/>
        <v/>
      </c>
    </row>
    <row r="6556" spans="1:15">
      <c r="A6556" s="20" t="str">
        <f t="shared" si="206"/>
        <v>Lífsverk lífeyrissjóðurLífsverk II/Séreign</v>
      </c>
      <c r="B6556" s="20" t="str">
        <f>_xlfn.IFNA(INDEX(Listi!$AI:$AI,MATCH(C6556,Listi!$AJ:$AJ,0)),INDEX(Listi!T:T,MATCH(C6556,Listi!U:U,0)))</f>
        <v xml:space="preserve">Lífsverk  </v>
      </c>
      <c r="C6556" t="s">
        <v>268</v>
      </c>
      <c r="D6556" t="s">
        <v>270</v>
      </c>
      <c r="E6556" t="s">
        <v>276</v>
      </c>
      <c r="F6556" t="s">
        <v>358</v>
      </c>
      <c r="G6556" s="8" t="s">
        <v>359</v>
      </c>
      <c r="H6556" t="s">
        <v>360</v>
      </c>
      <c r="I6556" s="7">
        <v>1969426000</v>
      </c>
      <c r="L6556" s="7">
        <v>23735073000</v>
      </c>
      <c r="M6556" s="7">
        <v>2073571000</v>
      </c>
      <c r="N6556" s="7">
        <v>249365000</v>
      </c>
      <c r="O6556" s="20" t="str">
        <f t="shared" si="207"/>
        <v/>
      </c>
    </row>
    <row r="6557" spans="1:15">
      <c r="A6557" s="20" t="str">
        <f t="shared" si="206"/>
        <v>Lífsverk lífeyrissjóðurLífsverk III/Séreign</v>
      </c>
      <c r="B6557" s="20" t="str">
        <f>_xlfn.IFNA(INDEX(Listi!$AI:$AI,MATCH(C6557,Listi!$AJ:$AJ,0)),INDEX(Listi!T:T,MATCH(C6557,Listi!U:U,0)))</f>
        <v xml:space="preserve">Lífsverk  </v>
      </c>
      <c r="C6557" t="s">
        <v>268</v>
      </c>
      <c r="D6557" t="s">
        <v>271</v>
      </c>
      <c r="E6557" t="s">
        <v>276</v>
      </c>
      <c r="F6557" t="s">
        <v>358</v>
      </c>
      <c r="G6557" s="8" t="s">
        <v>359</v>
      </c>
      <c r="H6557" t="s">
        <v>360</v>
      </c>
      <c r="I6557" s="7">
        <v>51218000</v>
      </c>
      <c r="L6557" s="7">
        <v>653814000</v>
      </c>
      <c r="M6557" s="7">
        <v>105107000</v>
      </c>
      <c r="N6557" s="7">
        <v>2613000</v>
      </c>
      <c r="O6557" s="20" t="str">
        <f t="shared" si="207"/>
        <v/>
      </c>
    </row>
    <row r="6558" spans="1:15">
      <c r="A6558" s="20" t="str">
        <f t="shared" si="206"/>
        <v>Lífsverk lífeyrissjóðurSamtryggingardeild</v>
      </c>
      <c r="B6558" s="20" t="str">
        <f>_xlfn.IFNA(INDEX(Listi!$AI:$AI,MATCH(C6558,Listi!$AJ:$AJ,0)),INDEX(Listi!T:T,MATCH(C6558,Listi!U:U,0)))</f>
        <v xml:space="preserve">Lífsverk  </v>
      </c>
      <c r="C6558" t="s">
        <v>268</v>
      </c>
      <c r="D6558" t="s">
        <v>205</v>
      </c>
      <c r="E6558" t="s">
        <v>275</v>
      </c>
      <c r="F6558" s="8" t="s">
        <v>358</v>
      </c>
      <c r="G6558" s="8" t="s">
        <v>359</v>
      </c>
      <c r="H6558" t="s">
        <v>360</v>
      </c>
      <c r="I6558" s="7">
        <v>4399808000</v>
      </c>
      <c r="L6558" s="7">
        <v>120542527000</v>
      </c>
      <c r="M6558" s="7">
        <v>4397803000</v>
      </c>
      <c r="N6558" s="7">
        <v>1423151000</v>
      </c>
      <c r="O6558" s="20" t="str">
        <f t="shared" si="207"/>
        <v/>
      </c>
    </row>
    <row r="6559" spans="1:15">
      <c r="A6559" s="20" t="str">
        <f t="shared" si="206"/>
        <v>Söfnunarsjóður lífeyrisréttindaDeild I/Innlán</v>
      </c>
      <c r="B6559" s="20" t="str">
        <f>_xlfn.IFNA(INDEX(Listi!$AI:$AI,MATCH(C6559,Listi!$AJ:$AJ,0)),INDEX(Listi!T:T,MATCH(C6559,Listi!U:U,0)))</f>
        <v>Söfnunarsj.</v>
      </c>
      <c r="C6559" t="s">
        <v>272</v>
      </c>
      <c r="D6559" t="s">
        <v>273</v>
      </c>
      <c r="E6559" t="s">
        <v>276</v>
      </c>
      <c r="F6559" s="8" t="s">
        <v>358</v>
      </c>
      <c r="G6559" s="8" t="s">
        <v>359</v>
      </c>
      <c r="H6559" t="s">
        <v>360</v>
      </c>
      <c r="I6559" s="7">
        <v>110352529</v>
      </c>
      <c r="L6559" s="7">
        <v>2001731914</v>
      </c>
      <c r="M6559" s="7">
        <v>133561634</v>
      </c>
      <c r="N6559" s="7">
        <v>44803565</v>
      </c>
      <c r="O6559" s="20" t="str">
        <f t="shared" si="207"/>
        <v/>
      </c>
    </row>
    <row r="6560" spans="1:15">
      <c r="A6560" s="20" t="str">
        <f t="shared" si="206"/>
        <v>Söfnunarsjóður lífeyrisréttindaDeild III/Séreign</v>
      </c>
      <c r="B6560" s="20" t="str">
        <f>_xlfn.IFNA(INDEX(Listi!$AI:$AI,MATCH(C6560,Listi!$AJ:$AJ,0)),INDEX(Listi!T:T,MATCH(C6560,Listi!U:U,0)))</f>
        <v>Söfnunarsj.</v>
      </c>
      <c r="C6560" t="s">
        <v>272</v>
      </c>
      <c r="D6560" t="s">
        <v>599</v>
      </c>
      <c r="E6560" t="s">
        <v>276</v>
      </c>
      <c r="F6560" t="s">
        <v>358</v>
      </c>
      <c r="G6560" s="8" t="s">
        <v>359</v>
      </c>
      <c r="H6560" t="s">
        <v>360</v>
      </c>
      <c r="I6560" s="7">
        <v>24380074</v>
      </c>
      <c r="L6560" s="7">
        <v>24413085</v>
      </c>
      <c r="M6560" s="7">
        <v>24697577</v>
      </c>
      <c r="N6560" s="7">
        <v>900000</v>
      </c>
      <c r="O6560" s="20" t="str">
        <f t="shared" si="207"/>
        <v/>
      </c>
    </row>
    <row r="6561" spans="1:15">
      <c r="A6561" s="20" t="str">
        <f t="shared" si="206"/>
        <v>Söfnunarsjóður lífeyrisréttindaDeildII/Séreign</v>
      </c>
      <c r="B6561" s="20" t="str">
        <f>_xlfn.IFNA(INDEX(Listi!$AI:$AI,MATCH(C6561,Listi!$AJ:$AJ,0)),INDEX(Listi!T:T,MATCH(C6561,Listi!U:U,0)))</f>
        <v>Söfnunarsj.</v>
      </c>
      <c r="C6561" t="s">
        <v>272</v>
      </c>
      <c r="D6561" t="s">
        <v>586</v>
      </c>
      <c r="E6561" t="s">
        <v>276</v>
      </c>
      <c r="F6561" t="s">
        <v>358</v>
      </c>
      <c r="G6561" s="8" t="s">
        <v>359</v>
      </c>
      <c r="H6561" t="s">
        <v>360</v>
      </c>
      <c r="I6561" s="7">
        <v>101278677</v>
      </c>
      <c r="L6561" s="7">
        <v>1654616477</v>
      </c>
      <c r="M6561" s="7">
        <v>128539213</v>
      </c>
      <c r="N6561" s="7">
        <v>22846291</v>
      </c>
      <c r="O6561" s="20" t="str">
        <f t="shared" si="207"/>
        <v/>
      </c>
    </row>
    <row r="6562" spans="1:15">
      <c r="A6562" s="20" t="str">
        <f t="shared" si="206"/>
        <v>Söfnunarsjóður lífeyrisréttindaSamtryggingardeild</v>
      </c>
      <c r="B6562" s="20" t="str">
        <f>_xlfn.IFNA(INDEX(Listi!$AI:$AI,MATCH(C6562,Listi!$AJ:$AJ,0)),INDEX(Listi!T:T,MATCH(C6562,Listi!U:U,0)))</f>
        <v>Söfnunarsj.</v>
      </c>
      <c r="C6562" t="s">
        <v>272</v>
      </c>
      <c r="D6562" t="s">
        <v>205</v>
      </c>
      <c r="E6562" t="s">
        <v>275</v>
      </c>
      <c r="F6562" t="s">
        <v>358</v>
      </c>
      <c r="G6562" s="8" t="s">
        <v>359</v>
      </c>
      <c r="H6562" t="s">
        <v>360</v>
      </c>
      <c r="I6562" s="7">
        <v>5123395698</v>
      </c>
      <c r="L6562" s="7">
        <v>238978847889</v>
      </c>
      <c r="M6562" s="7">
        <v>4967193409</v>
      </c>
      <c r="N6562" s="7">
        <v>6076487652</v>
      </c>
      <c r="O6562" s="20" t="str">
        <f t="shared" si="207"/>
        <v/>
      </c>
    </row>
    <row r="6563" spans="1:15">
      <c r="A6563" s="20" t="str">
        <f t="shared" si="206"/>
        <v>Stapi lífeyrissjóðurSafn I</v>
      </c>
      <c r="B6563" s="20" t="str">
        <f>_xlfn.IFNA(INDEX(Listi!$AI:$AI,MATCH(C6563,Listi!$AJ:$AJ,0)),INDEX(Listi!T:T,MATCH(C6563,Listi!U:U,0)))</f>
        <v xml:space="preserve">Stapi  </v>
      </c>
      <c r="C6563" t="s">
        <v>209</v>
      </c>
      <c r="D6563" t="s">
        <v>210</v>
      </c>
      <c r="E6563" t="s">
        <v>276</v>
      </c>
      <c r="F6563" t="s">
        <v>358</v>
      </c>
      <c r="G6563" s="8" t="s">
        <v>359</v>
      </c>
      <c r="H6563" t="s">
        <v>360</v>
      </c>
      <c r="I6563" s="7">
        <v>450395813</v>
      </c>
      <c r="L6563" s="7">
        <v>2440828925</v>
      </c>
      <c r="M6563" s="7">
        <v>91567233</v>
      </c>
      <c r="N6563" s="7">
        <v>110755602</v>
      </c>
      <c r="O6563" s="20" t="str">
        <f t="shared" si="207"/>
        <v/>
      </c>
    </row>
    <row r="6564" spans="1:15">
      <c r="A6564" s="20" t="str">
        <f t="shared" si="206"/>
        <v>Stapi lífeyrissjóðurSafn II</v>
      </c>
      <c r="B6564" s="20" t="str">
        <f>_xlfn.IFNA(INDEX(Listi!$AI:$AI,MATCH(C6564,Listi!$AJ:$AJ,0)),INDEX(Listi!T:T,MATCH(C6564,Listi!U:U,0)))</f>
        <v xml:space="preserve">Stapi  </v>
      </c>
      <c r="C6564" t="s">
        <v>209</v>
      </c>
      <c r="D6564" t="s">
        <v>211</v>
      </c>
      <c r="E6564" t="s">
        <v>276</v>
      </c>
      <c r="F6564" t="s">
        <v>358</v>
      </c>
      <c r="G6564" s="8" t="s">
        <v>359</v>
      </c>
      <c r="H6564" t="s">
        <v>360</v>
      </c>
      <c r="I6564" s="7">
        <v>42917232</v>
      </c>
      <c r="L6564" s="7">
        <v>5710890273</v>
      </c>
      <c r="M6564" s="7">
        <v>262001316</v>
      </c>
      <c r="N6564" s="7">
        <v>164209410</v>
      </c>
      <c r="O6564" s="20" t="str">
        <f t="shared" si="207"/>
        <v/>
      </c>
    </row>
    <row r="6565" spans="1:15">
      <c r="A6565" s="20" t="str">
        <f t="shared" si="206"/>
        <v>Stapi lífeyrissjóðurSafn III</v>
      </c>
      <c r="B6565" s="20" t="str">
        <f>_xlfn.IFNA(INDEX(Listi!$AI:$AI,MATCH(C6565,Listi!$AJ:$AJ,0)),INDEX(Listi!T:T,MATCH(C6565,Listi!U:U,0)))</f>
        <v xml:space="preserve">Stapi  </v>
      </c>
      <c r="C6565" t="s">
        <v>209</v>
      </c>
      <c r="D6565" t="s">
        <v>212</v>
      </c>
      <c r="E6565" t="s">
        <v>276</v>
      </c>
      <c r="F6565" t="s">
        <v>358</v>
      </c>
      <c r="G6565" s="8" t="s">
        <v>359</v>
      </c>
      <c r="H6565" t="s">
        <v>360</v>
      </c>
      <c r="I6565" s="7">
        <v>-213296667</v>
      </c>
      <c r="L6565" s="7">
        <v>268100084</v>
      </c>
      <c r="M6565" s="7">
        <v>24388890</v>
      </c>
      <c r="N6565" s="7">
        <v>9886128</v>
      </c>
      <c r="O6565" s="20" t="str">
        <f t="shared" si="207"/>
        <v/>
      </c>
    </row>
    <row r="6566" spans="1:15">
      <c r="A6566" s="20" t="str">
        <f t="shared" si="206"/>
        <v>Stapi lífeyrissjóðurTryggingardeild</v>
      </c>
      <c r="B6566" s="20" t="str">
        <f>_xlfn.IFNA(INDEX(Listi!$AI:$AI,MATCH(C6566,Listi!$AJ:$AJ,0)),INDEX(Listi!T:T,MATCH(C6566,Listi!U:U,0)))</f>
        <v xml:space="preserve">Stapi  </v>
      </c>
      <c r="C6566" t="s">
        <v>209</v>
      </c>
      <c r="D6566" t="s">
        <v>213</v>
      </c>
      <c r="E6566" t="s">
        <v>275</v>
      </c>
      <c r="F6566" t="s">
        <v>358</v>
      </c>
      <c r="G6566" s="8" t="s">
        <v>359</v>
      </c>
      <c r="H6566" t="s">
        <v>360</v>
      </c>
      <c r="I6566" s="7">
        <v>14318593463</v>
      </c>
      <c r="L6566" s="7">
        <v>348661724246</v>
      </c>
      <c r="M6566" s="7">
        <v>13807615154</v>
      </c>
      <c r="N6566" s="7">
        <v>7912918911</v>
      </c>
      <c r="O6566" s="20" t="str">
        <f t="shared" si="207"/>
        <v/>
      </c>
    </row>
    <row r="6567" spans="1:15">
      <c r="A6567" s="20" t="str">
        <f t="shared" si="206"/>
        <v>Stapi lífeyrissjóðurVarfærnasafnið</v>
      </c>
      <c r="B6567" s="20" t="str">
        <f>_xlfn.IFNA(INDEX(Listi!$AI:$AI,MATCH(C6567,Listi!$AJ:$AJ,0)),INDEX(Listi!T:T,MATCH(C6567,Listi!U:U,0)))</f>
        <v xml:space="preserve">Stapi  </v>
      </c>
      <c r="C6567" t="s">
        <v>209</v>
      </c>
      <c r="D6567" t="s">
        <v>392</v>
      </c>
      <c r="E6567" t="s">
        <v>276</v>
      </c>
      <c r="F6567" t="s">
        <v>358</v>
      </c>
      <c r="G6567" s="8" t="s">
        <v>359</v>
      </c>
      <c r="H6567" t="s">
        <v>360</v>
      </c>
      <c r="I6567" s="7">
        <v>112293136</v>
      </c>
      <c r="L6567" s="7">
        <v>471986044</v>
      </c>
      <c r="M6567" s="7">
        <v>137399159</v>
      </c>
      <c r="N6567" s="7">
        <v>6994496</v>
      </c>
      <c r="O6567" s="20" t="str">
        <f t="shared" si="207"/>
        <v/>
      </c>
    </row>
    <row r="6568" spans="1:15">
      <c r="A6568" s="20" t="str">
        <f t="shared" si="206"/>
        <v>Almenni lífeyrissjóðurinnÆvisafn I</v>
      </c>
      <c r="B6568" s="20" t="str">
        <f>_xlfn.IFNA(INDEX(Listi!$AI:$AI,MATCH(C6568,Listi!$AJ:$AJ,0)),INDEX(Listi!T:T,MATCH(C6568,Listi!U:U,0)))</f>
        <v xml:space="preserve">Almenni </v>
      </c>
      <c r="C6568" t="s">
        <v>0</v>
      </c>
      <c r="D6568" t="s">
        <v>202</v>
      </c>
      <c r="E6568" t="s">
        <v>276</v>
      </c>
      <c r="F6568" t="s">
        <v>361</v>
      </c>
      <c r="G6568" s="8" t="s">
        <v>362</v>
      </c>
      <c r="H6568" t="s">
        <v>363</v>
      </c>
      <c r="I6568" s="7">
        <v>1055285236</v>
      </c>
      <c r="L6568" s="7">
        <v>43068273823</v>
      </c>
      <c r="M6568" s="7">
        <v>4413720640</v>
      </c>
      <c r="N6568" s="7">
        <v>641257097</v>
      </c>
      <c r="O6568" s="20" t="str">
        <f t="shared" si="207"/>
        <v/>
      </c>
    </row>
    <row r="6569" spans="1:15">
      <c r="A6569" s="20" t="str">
        <f t="shared" si="206"/>
        <v>Almenni lífeyrissjóðurinnÆvisafn II</v>
      </c>
      <c r="B6569" s="20" t="str">
        <f>_xlfn.IFNA(INDEX(Listi!$AI:$AI,MATCH(C6569,Listi!$AJ:$AJ,0)),INDEX(Listi!T:T,MATCH(C6569,Listi!U:U,0)))</f>
        <v xml:space="preserve">Almenni </v>
      </c>
      <c r="C6569" t="s">
        <v>0</v>
      </c>
      <c r="D6569" t="s">
        <v>203</v>
      </c>
      <c r="E6569" t="s">
        <v>276</v>
      </c>
      <c r="F6569" t="s">
        <v>361</v>
      </c>
      <c r="G6569" s="8" t="s">
        <v>362</v>
      </c>
      <c r="H6569" t="s">
        <v>363</v>
      </c>
      <c r="I6569" s="7">
        <v>1843303751</v>
      </c>
      <c r="L6569" s="7">
        <v>86460235807</v>
      </c>
      <c r="M6569" s="7">
        <v>3970537445</v>
      </c>
      <c r="N6569" s="7">
        <v>1539034493</v>
      </c>
      <c r="O6569" s="20" t="str">
        <f t="shared" si="207"/>
        <v/>
      </c>
    </row>
    <row r="6570" spans="1:15">
      <c r="A6570" s="20" t="str">
        <f t="shared" si="206"/>
        <v>Almenni lífeyrissjóðurinnÆvisafn III</v>
      </c>
      <c r="B6570" s="20" t="str">
        <f>_xlfn.IFNA(INDEX(Listi!$AI:$AI,MATCH(C6570,Listi!$AJ:$AJ,0)),INDEX(Listi!T:T,MATCH(C6570,Listi!U:U,0)))</f>
        <v xml:space="preserve">Almenni </v>
      </c>
      <c r="C6570" t="s">
        <v>0</v>
      </c>
      <c r="D6570" t="s">
        <v>204</v>
      </c>
      <c r="E6570" t="s">
        <v>276</v>
      </c>
      <c r="F6570" t="s">
        <v>361</v>
      </c>
      <c r="G6570" s="8" t="s">
        <v>362</v>
      </c>
      <c r="H6570" t="s">
        <v>363</v>
      </c>
      <c r="I6570" s="7">
        <v>1044490632</v>
      </c>
      <c r="L6570" s="7">
        <v>33890180699</v>
      </c>
      <c r="M6570" s="7">
        <v>1571509194</v>
      </c>
      <c r="N6570" s="7">
        <v>920421683</v>
      </c>
      <c r="O6570" s="20" t="str">
        <f t="shared" si="207"/>
        <v/>
      </c>
    </row>
    <row r="6571" spans="1:15">
      <c r="A6571" s="20" t="str">
        <f t="shared" si="206"/>
        <v>Almenni lífeyrissjóðurinnHúsnæðissafn</v>
      </c>
      <c r="B6571" s="20" t="str">
        <f>_xlfn.IFNA(INDEX(Listi!$AI:$AI,MATCH(C6571,Listi!$AJ:$AJ,0)),INDEX(Listi!T:T,MATCH(C6571,Listi!U:U,0)))</f>
        <v xml:space="preserve">Almenni </v>
      </c>
      <c r="C6571" t="s">
        <v>0</v>
      </c>
      <c r="D6571" t="s">
        <v>315</v>
      </c>
      <c r="E6571" t="s">
        <v>276</v>
      </c>
      <c r="F6571" t="s">
        <v>361</v>
      </c>
      <c r="G6571" s="8" t="s">
        <v>362</v>
      </c>
      <c r="H6571" t="s">
        <v>363</v>
      </c>
      <c r="I6571" s="7">
        <v>93555253</v>
      </c>
      <c r="L6571" s="7">
        <v>487895879</v>
      </c>
      <c r="M6571" s="7">
        <v>166428361</v>
      </c>
      <c r="N6571" s="7">
        <v>18080096</v>
      </c>
      <c r="O6571" s="20" t="str">
        <f t="shared" si="207"/>
        <v/>
      </c>
    </row>
    <row r="6572" spans="1:15">
      <c r="A6572" s="20" t="str">
        <f t="shared" si="206"/>
        <v>Almenni lífeyrissjóðurinnInnlánssafn</v>
      </c>
      <c r="B6572" s="20" t="str">
        <f>_xlfn.IFNA(INDEX(Listi!$AI:$AI,MATCH(C6572,Listi!$AJ:$AJ,0)),INDEX(Listi!T:T,MATCH(C6572,Listi!U:U,0)))</f>
        <v xml:space="preserve">Almenni </v>
      </c>
      <c r="C6572" t="s">
        <v>0</v>
      </c>
      <c r="D6572" t="s">
        <v>1</v>
      </c>
      <c r="E6572" t="s">
        <v>276</v>
      </c>
      <c r="F6572" t="s">
        <v>361</v>
      </c>
      <c r="G6572" s="8" t="s">
        <v>362</v>
      </c>
      <c r="H6572" t="s">
        <v>363</v>
      </c>
      <c r="I6572" s="7">
        <v>1235672253</v>
      </c>
      <c r="L6572" s="7">
        <v>26587944379</v>
      </c>
      <c r="M6572" s="7">
        <v>1016779991</v>
      </c>
      <c r="N6572" s="7">
        <v>1031869724</v>
      </c>
      <c r="O6572" s="20" t="str">
        <f t="shared" si="207"/>
        <v/>
      </c>
    </row>
    <row r="6573" spans="1:15">
      <c r="A6573" s="20" t="str">
        <f t="shared" si="206"/>
        <v>Almenni lífeyrissjóðurinnRíkissafn langt</v>
      </c>
      <c r="B6573" s="20" t="str">
        <f>_xlfn.IFNA(INDEX(Listi!$AI:$AI,MATCH(C6573,Listi!$AJ:$AJ,0)),INDEX(Listi!T:T,MATCH(C6573,Listi!U:U,0)))</f>
        <v xml:space="preserve">Almenni </v>
      </c>
      <c r="C6573" t="s">
        <v>0</v>
      </c>
      <c r="D6573" t="s">
        <v>199</v>
      </c>
      <c r="E6573" t="s">
        <v>276</v>
      </c>
      <c r="F6573" t="s">
        <v>361</v>
      </c>
      <c r="G6573" s="8" t="s">
        <v>362</v>
      </c>
      <c r="H6573" t="s">
        <v>363</v>
      </c>
      <c r="I6573" s="7">
        <v>49729888</v>
      </c>
      <c r="L6573" s="7">
        <v>1193680171</v>
      </c>
      <c r="M6573" s="7">
        <v>61272573</v>
      </c>
      <c r="N6573" s="7">
        <v>40105929</v>
      </c>
      <c r="O6573" s="20" t="str">
        <f t="shared" si="207"/>
        <v/>
      </c>
    </row>
    <row r="6574" spans="1:15">
      <c r="A6574" s="20" t="str">
        <f t="shared" si="206"/>
        <v>Almenni lífeyrissjóðurinnRíkissafn stutt</v>
      </c>
      <c r="B6574" s="20" t="str">
        <f>_xlfn.IFNA(INDEX(Listi!$AI:$AI,MATCH(C6574,Listi!$AJ:$AJ,0)),INDEX(Listi!T:T,MATCH(C6574,Listi!U:U,0)))</f>
        <v xml:space="preserve">Almenni </v>
      </c>
      <c r="C6574" t="s">
        <v>0</v>
      </c>
      <c r="D6574" t="s">
        <v>200</v>
      </c>
      <c r="E6574" t="s">
        <v>276</v>
      </c>
      <c r="F6574" t="s">
        <v>361</v>
      </c>
      <c r="G6574" s="8" t="s">
        <v>362</v>
      </c>
      <c r="H6574" t="s">
        <v>363</v>
      </c>
      <c r="I6574" s="7">
        <v>19359683</v>
      </c>
      <c r="L6574" s="7">
        <v>541893627</v>
      </c>
      <c r="M6574" s="7">
        <v>20423158</v>
      </c>
      <c r="N6574" s="7">
        <v>14899899</v>
      </c>
      <c r="O6574" s="20" t="str">
        <f t="shared" si="207"/>
        <v/>
      </c>
    </row>
    <row r="6575" spans="1:15">
      <c r="A6575" s="20" t="str">
        <f t="shared" si="206"/>
        <v>Almenni lífeyrissjóðurinnTryggingadeild</v>
      </c>
      <c r="B6575" s="20" t="str">
        <f>_xlfn.IFNA(INDEX(Listi!$AI:$AI,MATCH(C6575,Listi!$AJ:$AJ,0)),INDEX(Listi!T:T,MATCH(C6575,Listi!U:U,0)))</f>
        <v xml:space="preserve">Almenni </v>
      </c>
      <c r="C6575" t="s">
        <v>0</v>
      </c>
      <c r="D6575" t="s">
        <v>201</v>
      </c>
      <c r="E6575" t="s">
        <v>275</v>
      </c>
      <c r="F6575" t="s">
        <v>361</v>
      </c>
      <c r="G6575" s="8" t="s">
        <v>362</v>
      </c>
      <c r="H6575" t="s">
        <v>363</v>
      </c>
      <c r="I6575" s="7">
        <v>3057046932</v>
      </c>
      <c r="L6575" s="7">
        <v>174784296254</v>
      </c>
      <c r="M6575" s="7">
        <v>7497244534</v>
      </c>
      <c r="N6575" s="7">
        <v>3057046932</v>
      </c>
      <c r="O6575" s="20" t="str">
        <f t="shared" si="207"/>
        <v/>
      </c>
    </row>
    <row r="6576" spans="1:15">
      <c r="A6576" s="20" t="str">
        <f t="shared" si="206"/>
        <v>Birta lífeyrissjóðurBlönduð leið</v>
      </c>
      <c r="B6576" s="20" t="str">
        <f>_xlfn.IFNA(INDEX(Listi!$AI:$AI,MATCH(C6576,Listi!$AJ:$AJ,0)),INDEX(Listi!T:T,MATCH(C6576,Listi!U:U,0)))</f>
        <v xml:space="preserve">Birta  </v>
      </c>
      <c r="C6576" t="s">
        <v>298</v>
      </c>
      <c r="D6576" t="s">
        <v>314</v>
      </c>
      <c r="E6576" t="s">
        <v>276</v>
      </c>
      <c r="F6576" t="s">
        <v>361</v>
      </c>
      <c r="G6576" s="8" t="s">
        <v>362</v>
      </c>
      <c r="H6576" t="s">
        <v>363</v>
      </c>
      <c r="I6576" s="7">
        <v>220967586</v>
      </c>
      <c r="L6576" s="7">
        <v>6929716201</v>
      </c>
      <c r="M6576" s="7">
        <v>253995298</v>
      </c>
      <c r="N6576" s="7">
        <v>139753585</v>
      </c>
      <c r="O6576" s="20" t="str">
        <f t="shared" si="207"/>
        <v/>
      </c>
    </row>
    <row r="6577" spans="1:15">
      <c r="A6577" s="20" t="str">
        <f t="shared" si="206"/>
        <v>Birta lífeyrissjóðurInnlánsleið</v>
      </c>
      <c r="B6577" s="20" t="str">
        <f>_xlfn.IFNA(INDEX(Listi!$AI:$AI,MATCH(C6577,Listi!$AJ:$AJ,0)),INDEX(Listi!T:T,MATCH(C6577,Listi!U:U,0)))</f>
        <v xml:space="preserve">Birta  </v>
      </c>
      <c r="C6577" t="s">
        <v>298</v>
      </c>
      <c r="D6577" t="s">
        <v>208</v>
      </c>
      <c r="E6577" t="s">
        <v>276</v>
      </c>
      <c r="F6577" t="s">
        <v>361</v>
      </c>
      <c r="G6577" s="8" t="s">
        <v>362</v>
      </c>
      <c r="H6577" t="s">
        <v>363</v>
      </c>
      <c r="I6577" s="7">
        <v>258588204</v>
      </c>
      <c r="L6577" s="7">
        <v>4108971332</v>
      </c>
      <c r="M6577" s="7">
        <v>264842424</v>
      </c>
      <c r="N6577" s="7">
        <v>174324836</v>
      </c>
      <c r="O6577" s="20" t="str">
        <f t="shared" si="207"/>
        <v/>
      </c>
    </row>
    <row r="6578" spans="1:15">
      <c r="A6578" s="20" t="str">
        <f t="shared" si="206"/>
        <v>Birta lífeyrissjóðurSamtryggingardeild</v>
      </c>
      <c r="B6578" s="20" t="str">
        <f>_xlfn.IFNA(INDEX(Listi!$AI:$AI,MATCH(C6578,Listi!$AJ:$AJ,0)),INDEX(Listi!T:T,MATCH(C6578,Listi!U:U,0)))</f>
        <v xml:space="preserve">Birta  </v>
      </c>
      <c r="C6578" t="s">
        <v>298</v>
      </c>
      <c r="D6578" t="s">
        <v>205</v>
      </c>
      <c r="E6578" t="s">
        <v>275</v>
      </c>
      <c r="F6578" t="s">
        <v>361</v>
      </c>
      <c r="G6578" s="8" t="s">
        <v>362</v>
      </c>
      <c r="H6578" t="s">
        <v>363</v>
      </c>
      <c r="I6578" s="7">
        <v>14196549458</v>
      </c>
      <c r="L6578" s="7">
        <v>549755105944</v>
      </c>
      <c r="M6578" s="7">
        <v>18480897961</v>
      </c>
      <c r="N6578" s="7">
        <v>14075814006</v>
      </c>
      <c r="O6578" s="20" t="str">
        <f t="shared" si="207"/>
        <v/>
      </c>
    </row>
    <row r="6579" spans="1:15">
      <c r="A6579" s="20" t="str">
        <f t="shared" ref="A6579:A6640" si="208">CONCATENATE(C6579,D6579)</f>
        <v>Birta lífeyrissjóðurSkuldabréfaleið</v>
      </c>
      <c r="B6579" s="20" t="str">
        <f>_xlfn.IFNA(INDEX(Listi!$AI:$AI,MATCH(C6579,Listi!$AJ:$AJ,0)),INDEX(Listi!T:T,MATCH(C6579,Listi!U:U,0)))</f>
        <v xml:space="preserve">Birta  </v>
      </c>
      <c r="C6579" t="s">
        <v>298</v>
      </c>
      <c r="D6579" t="s">
        <v>313</v>
      </c>
      <c r="E6579" t="s">
        <v>276</v>
      </c>
      <c r="F6579" t="s">
        <v>361</v>
      </c>
      <c r="G6579" s="8" t="s">
        <v>362</v>
      </c>
      <c r="H6579" t="s">
        <v>363</v>
      </c>
      <c r="I6579" s="7">
        <v>299790771</v>
      </c>
      <c r="L6579" s="7">
        <v>8522374478</v>
      </c>
      <c r="M6579" s="7">
        <v>391005163</v>
      </c>
      <c r="N6579" s="7">
        <v>218104877</v>
      </c>
      <c r="O6579" s="20" t="str">
        <f t="shared" si="207"/>
        <v/>
      </c>
    </row>
    <row r="6580" spans="1:15">
      <c r="A6580" s="20" t="str">
        <f t="shared" si="208"/>
        <v>Birta lífeyrissjóðurTilgreind séreign</v>
      </c>
      <c r="B6580" s="20" t="str">
        <f>_xlfn.IFNA(INDEX(Listi!$AI:$AI,MATCH(C6580,Listi!$AJ:$AJ,0)),INDEX(Listi!T:T,MATCH(C6580,Listi!U:U,0)))</f>
        <v xml:space="preserve">Birta  </v>
      </c>
      <c r="C6580" t="s">
        <v>298</v>
      </c>
      <c r="D6580" t="s">
        <v>312</v>
      </c>
      <c r="E6580" t="s">
        <v>276</v>
      </c>
      <c r="F6580" t="s">
        <v>361</v>
      </c>
      <c r="G6580" s="8" t="s">
        <v>362</v>
      </c>
      <c r="H6580" t="s">
        <v>363</v>
      </c>
      <c r="I6580" s="7">
        <v>36000223</v>
      </c>
      <c r="L6580" s="7">
        <v>2234420297</v>
      </c>
      <c r="M6580" s="7">
        <v>511871981</v>
      </c>
      <c r="N6580" s="7">
        <v>36000223</v>
      </c>
      <c r="O6580" s="20" t="str">
        <f t="shared" si="207"/>
        <v/>
      </c>
    </row>
    <row r="6581" spans="1:15">
      <c r="A6581" s="20" t="str">
        <f t="shared" si="208"/>
        <v>Brú Lífeyrissjóður starfsmanna sveitarfélagaA-deild</v>
      </c>
      <c r="B6581" s="20" t="str">
        <f>_xlfn.IFNA(INDEX(Listi!$AI:$AI,MATCH(C6581,Listi!$AJ:$AJ,0)),INDEX(Listi!T:T,MATCH(C6581,Listi!U:U,0)))</f>
        <v>Brú</v>
      </c>
      <c r="C6581" t="s">
        <v>217</v>
      </c>
      <c r="D6581" t="s">
        <v>257</v>
      </c>
      <c r="E6581" t="s">
        <v>275</v>
      </c>
      <c r="F6581" t="s">
        <v>361</v>
      </c>
      <c r="G6581" s="8" t="s">
        <v>362</v>
      </c>
      <c r="H6581" t="s">
        <v>363</v>
      </c>
      <c r="I6581" s="7">
        <v>4886346150</v>
      </c>
      <c r="L6581" s="7">
        <v>270469177889</v>
      </c>
      <c r="M6581" s="7">
        <v>13987858077</v>
      </c>
      <c r="N6581" s="7">
        <v>4793072329</v>
      </c>
      <c r="O6581" s="20" t="str">
        <f t="shared" si="207"/>
        <v/>
      </c>
    </row>
    <row r="6582" spans="1:15">
      <c r="A6582" s="20" t="str">
        <f t="shared" si="208"/>
        <v>Brú Lífeyrissjóður starfsmanna sveitarfélagaB-deild</v>
      </c>
      <c r="B6582" s="20" t="str">
        <f>_xlfn.IFNA(INDEX(Listi!$AI:$AI,MATCH(C6582,Listi!$AJ:$AJ,0)),INDEX(Listi!T:T,MATCH(C6582,Listi!U:U,0)))</f>
        <v>Brú</v>
      </c>
      <c r="C6582" t="s">
        <v>217</v>
      </c>
      <c r="D6582" t="s">
        <v>218</v>
      </c>
      <c r="E6582" t="s">
        <v>275</v>
      </c>
      <c r="F6582" t="s">
        <v>361</v>
      </c>
      <c r="G6582" s="8" t="s">
        <v>362</v>
      </c>
      <c r="H6582" t="s">
        <v>363</v>
      </c>
      <c r="I6582" s="7">
        <v>3426173431</v>
      </c>
      <c r="L6582" s="7">
        <v>17004783831</v>
      </c>
      <c r="M6582" s="7">
        <v>119747694</v>
      </c>
      <c r="N6582" s="7">
        <v>3424817406</v>
      </c>
      <c r="O6582" s="20" t="str">
        <f t="shared" si="207"/>
        <v/>
      </c>
    </row>
    <row r="6583" spans="1:15">
      <c r="A6583" s="20" t="str">
        <f t="shared" si="208"/>
        <v>Brú Lífeyrissjóður starfsmanna sveitarfélagaV-deild</v>
      </c>
      <c r="B6583" s="20" t="str">
        <f>_xlfn.IFNA(INDEX(Listi!$AI:$AI,MATCH(C6583,Listi!$AJ:$AJ,0)),INDEX(Listi!T:T,MATCH(C6583,Listi!U:U,0)))</f>
        <v>Brú</v>
      </c>
      <c r="C6583" t="s">
        <v>217</v>
      </c>
      <c r="D6583" t="s">
        <v>219</v>
      </c>
      <c r="E6583" t="s">
        <v>275</v>
      </c>
      <c r="F6583" t="s">
        <v>361</v>
      </c>
      <c r="G6583" s="8" t="s">
        <v>362</v>
      </c>
      <c r="H6583" t="s">
        <v>363</v>
      </c>
      <c r="I6583" s="7">
        <v>485557904</v>
      </c>
      <c r="L6583" s="7">
        <v>54501394986</v>
      </c>
      <c r="M6583" s="7">
        <v>4188513374</v>
      </c>
      <c r="N6583" s="7">
        <v>455519059</v>
      </c>
      <c r="O6583" s="20" t="str">
        <f t="shared" si="207"/>
        <v/>
      </c>
    </row>
    <row r="6584" spans="1:15">
      <c r="A6584" s="20" t="str">
        <f t="shared" si="208"/>
        <v>Eftirlaunasj atvinnuflugmannaSamtryggingardeild</v>
      </c>
      <c r="B6584" s="20" t="str">
        <f>_xlfn.IFNA(INDEX(Listi!$AI:$AI,MATCH(C6584,Listi!$AJ:$AJ,0)),INDEX(Listi!T:T,MATCH(C6584,Listi!U:U,0)))</f>
        <v>EFÍA</v>
      </c>
      <c r="C6584" t="s">
        <v>220</v>
      </c>
      <c r="D6584" t="s">
        <v>205</v>
      </c>
      <c r="E6584" t="s">
        <v>275</v>
      </c>
      <c r="F6584" t="s">
        <v>361</v>
      </c>
      <c r="G6584" s="8" t="s">
        <v>362</v>
      </c>
      <c r="H6584" t="s">
        <v>363</v>
      </c>
      <c r="I6584" s="7">
        <v>1153930000</v>
      </c>
      <c r="L6584" s="7">
        <v>58542663000</v>
      </c>
      <c r="M6584" s="7">
        <v>1477262000</v>
      </c>
      <c r="N6584" s="7">
        <v>1113313000</v>
      </c>
      <c r="O6584" s="20" t="str">
        <f t="shared" si="207"/>
        <v/>
      </c>
    </row>
    <row r="6585" spans="1:15">
      <c r="A6585" s="20" t="str">
        <f t="shared" si="208"/>
        <v>Festa - lífeyrissjóðurSamtryggingardeild</v>
      </c>
      <c r="B6585" s="20" t="str">
        <f>_xlfn.IFNA(INDEX(Listi!$AI:$AI,MATCH(C6585,Listi!$AJ:$AJ,0)),INDEX(Listi!T:T,MATCH(C6585,Listi!U:U,0)))</f>
        <v xml:space="preserve">Festa </v>
      </c>
      <c r="C6585" t="s">
        <v>221</v>
      </c>
      <c r="D6585" t="s">
        <v>205</v>
      </c>
      <c r="E6585" t="s">
        <v>275</v>
      </c>
      <c r="F6585" t="s">
        <v>361</v>
      </c>
      <c r="G6585" s="8" t="s">
        <v>362</v>
      </c>
      <c r="H6585" t="s">
        <v>363</v>
      </c>
      <c r="I6585" s="7">
        <v>5292710265</v>
      </c>
      <c r="L6585" s="7">
        <v>246318113722</v>
      </c>
      <c r="M6585" s="7">
        <v>11138196907</v>
      </c>
      <c r="N6585" s="7">
        <v>5180938287</v>
      </c>
      <c r="O6585" s="20" t="str">
        <f t="shared" si="207"/>
        <v/>
      </c>
    </row>
    <row r="6586" spans="1:15">
      <c r="A6586" s="20" t="str">
        <f t="shared" si="208"/>
        <v>Festa - lífeyrissjóðurSparnaðarleið I</v>
      </c>
      <c r="B6586" s="20" t="str">
        <f>_xlfn.IFNA(INDEX(Listi!$AI:$AI,MATCH(C6586,Listi!$AJ:$AJ,0)),INDEX(Listi!T:T,MATCH(C6586,Listi!U:U,0)))</f>
        <v xml:space="preserve">Festa </v>
      </c>
      <c r="C6586" t="s">
        <v>221</v>
      </c>
      <c r="D6586" t="s">
        <v>464</v>
      </c>
      <c r="E6586" t="s">
        <v>276</v>
      </c>
      <c r="F6586" t="s">
        <v>361</v>
      </c>
      <c r="G6586" s="8" t="s">
        <v>362</v>
      </c>
      <c r="H6586" t="s">
        <v>363</v>
      </c>
      <c r="I6586" s="7">
        <v>0</v>
      </c>
      <c r="L6586" s="7">
        <v>75585319</v>
      </c>
      <c r="M6586" s="7">
        <v>37671409</v>
      </c>
      <c r="N6586" s="7">
        <v>2063969</v>
      </c>
      <c r="O6586" s="20" t="str">
        <f t="shared" si="207"/>
        <v/>
      </c>
    </row>
    <row r="6587" spans="1:15">
      <c r="A6587" s="20" t="str">
        <f t="shared" si="208"/>
        <v>Festa - lífeyrissjóðurSparnaðarleið II</v>
      </c>
      <c r="B6587" s="20" t="str">
        <f>_xlfn.IFNA(INDEX(Listi!$AI:$AI,MATCH(C6587,Listi!$AJ:$AJ,0)),INDEX(Listi!T:T,MATCH(C6587,Listi!U:U,0)))</f>
        <v xml:space="preserve">Festa </v>
      </c>
      <c r="C6587" t="s">
        <v>221</v>
      </c>
      <c r="D6587" t="s">
        <v>388</v>
      </c>
      <c r="E6587" t="s">
        <v>276</v>
      </c>
      <c r="F6587" t="s">
        <v>361</v>
      </c>
      <c r="G6587" s="8" t="s">
        <v>362</v>
      </c>
      <c r="H6587" t="s">
        <v>363</v>
      </c>
      <c r="I6587" s="7">
        <v>0</v>
      </c>
      <c r="L6587" s="7">
        <v>1113180693</v>
      </c>
      <c r="M6587" s="7">
        <v>134564310</v>
      </c>
      <c r="N6587" s="7">
        <v>19363084</v>
      </c>
      <c r="O6587" s="20" t="str">
        <f t="shared" si="207"/>
        <v/>
      </c>
    </row>
    <row r="6588" spans="1:15">
      <c r="A6588" s="20" t="str">
        <f t="shared" si="208"/>
        <v>Frjálsi lífeyrissjóðurinnDeild/leið I</v>
      </c>
      <c r="B6588" s="20" t="str">
        <f>_xlfn.IFNA(INDEX(Listi!$AI:$AI,MATCH(C6588,Listi!$AJ:$AJ,0)),INDEX(Listi!T:T,MATCH(C6588,Listi!U:U,0)))</f>
        <v xml:space="preserve">Frjálsi </v>
      </c>
      <c r="C6588" t="s">
        <v>222</v>
      </c>
      <c r="D6588" t="s">
        <v>223</v>
      </c>
      <c r="E6588" t="s">
        <v>276</v>
      </c>
      <c r="F6588" t="s">
        <v>361</v>
      </c>
      <c r="G6588" s="8" t="s">
        <v>362</v>
      </c>
      <c r="H6588" t="s">
        <v>363</v>
      </c>
      <c r="I6588" s="7">
        <v>3812258000</v>
      </c>
      <c r="L6588" s="7">
        <v>199278730000</v>
      </c>
      <c r="M6588" s="7">
        <v>10813020000</v>
      </c>
      <c r="N6588" s="7">
        <v>2178012000</v>
      </c>
      <c r="O6588" s="20" t="str">
        <f t="shared" si="207"/>
        <v/>
      </c>
    </row>
    <row r="6589" spans="1:15">
      <c r="A6589" s="20" t="str">
        <f t="shared" si="208"/>
        <v>Frjálsi lífeyrissjóðurinnDeild/leið II</v>
      </c>
      <c r="B6589" s="20" t="str">
        <f>_xlfn.IFNA(INDEX(Listi!$AI:$AI,MATCH(C6589,Listi!$AJ:$AJ,0)),INDEX(Listi!T:T,MATCH(C6589,Listi!U:U,0)))</f>
        <v xml:space="preserve">Frjálsi </v>
      </c>
      <c r="C6589" t="s">
        <v>222</v>
      </c>
      <c r="D6589" t="s">
        <v>224</v>
      </c>
      <c r="E6589" t="s">
        <v>276</v>
      </c>
      <c r="F6589" t="s">
        <v>361</v>
      </c>
      <c r="G6589" s="8" t="s">
        <v>362</v>
      </c>
      <c r="H6589" t="s">
        <v>363</v>
      </c>
      <c r="I6589" s="7">
        <v>567116000</v>
      </c>
      <c r="L6589" s="7">
        <v>29681370000</v>
      </c>
      <c r="M6589" s="7">
        <v>1864883000</v>
      </c>
      <c r="N6589" s="7">
        <v>401735000</v>
      </c>
      <c r="O6589" s="20" t="str">
        <f t="shared" si="207"/>
        <v/>
      </c>
    </row>
    <row r="6590" spans="1:15">
      <c r="A6590" s="20" t="str">
        <f t="shared" si="208"/>
        <v>Frjálsi lífeyrissjóðurinnDeild/leið III</v>
      </c>
      <c r="B6590" s="20" t="str">
        <f>_xlfn.IFNA(INDEX(Listi!$AI:$AI,MATCH(C6590,Listi!$AJ:$AJ,0)),INDEX(Listi!T:T,MATCH(C6590,Listi!U:U,0)))</f>
        <v xml:space="preserve">Frjálsi </v>
      </c>
      <c r="C6590" t="s">
        <v>222</v>
      </c>
      <c r="D6590" t="s">
        <v>225</v>
      </c>
      <c r="E6590" t="s">
        <v>276</v>
      </c>
      <c r="F6590" s="8" t="s">
        <v>361</v>
      </c>
      <c r="G6590" s="8" t="s">
        <v>362</v>
      </c>
      <c r="H6590" t="s">
        <v>363</v>
      </c>
      <c r="I6590" s="7">
        <v>1733995000</v>
      </c>
      <c r="L6590" s="7">
        <v>43554797000</v>
      </c>
      <c r="M6590" s="7">
        <v>2564479000</v>
      </c>
      <c r="N6590" s="7">
        <v>1456678000</v>
      </c>
      <c r="O6590" s="20" t="str">
        <f t="shared" si="207"/>
        <v/>
      </c>
    </row>
    <row r="6591" spans="1:15">
      <c r="A6591" s="20" t="str">
        <f t="shared" si="208"/>
        <v>Frjálsi lífeyrissjóðurinnFrjálsi Áhætta</v>
      </c>
      <c r="B6591" s="20" t="str">
        <f>_xlfn.IFNA(INDEX(Listi!$AI:$AI,MATCH(C6591,Listi!$AJ:$AJ,0)),INDEX(Listi!T:T,MATCH(C6591,Listi!U:U,0)))</f>
        <v xml:space="preserve">Frjálsi </v>
      </c>
      <c r="C6591" t="s">
        <v>222</v>
      </c>
      <c r="D6591" t="s">
        <v>226</v>
      </c>
      <c r="E6591" t="s">
        <v>276</v>
      </c>
      <c r="F6591" s="8" t="s">
        <v>361</v>
      </c>
      <c r="G6591" s="8" t="s">
        <v>362</v>
      </c>
      <c r="H6591" t="s">
        <v>363</v>
      </c>
      <c r="I6591" s="7">
        <v>77151000</v>
      </c>
      <c r="L6591" s="7">
        <v>2707615000</v>
      </c>
      <c r="M6591" s="7">
        <v>335331000</v>
      </c>
      <c r="N6591" s="7">
        <v>1872000</v>
      </c>
      <c r="O6591" s="20" t="str">
        <f t="shared" si="207"/>
        <v/>
      </c>
    </row>
    <row r="6592" spans="1:15">
      <c r="A6592" s="20" t="str">
        <f t="shared" si="208"/>
        <v>Frjálsi lífeyrissjóðurinnSameiginleg deild</v>
      </c>
      <c r="B6592" s="20" t="str">
        <f>_xlfn.IFNA(INDEX(Listi!$AI:$AI,MATCH(C6592,Listi!$AJ:$AJ,0)),INDEX(Listi!T:T,MATCH(C6592,Listi!U:U,0)))</f>
        <v xml:space="preserve">Frjálsi </v>
      </c>
      <c r="C6592" t="s">
        <v>222</v>
      </c>
      <c r="D6592" t="s">
        <v>311</v>
      </c>
      <c r="E6592" t="s">
        <v>276</v>
      </c>
      <c r="F6592" s="8" t="s">
        <v>361</v>
      </c>
      <c r="G6592" s="8" t="s">
        <v>362</v>
      </c>
      <c r="H6592" t="s">
        <v>363</v>
      </c>
      <c r="I6592" s="7">
        <v>0</v>
      </c>
      <c r="L6592" s="7">
        <v>0</v>
      </c>
      <c r="M6592" s="7">
        <v>0</v>
      </c>
      <c r="N6592" s="7">
        <v>0</v>
      </c>
      <c r="O6592" s="20" t="str">
        <f t="shared" si="207"/>
        <v/>
      </c>
    </row>
    <row r="6593" spans="1:15">
      <c r="A6593" s="20" t="str">
        <f t="shared" si="208"/>
        <v>Frjálsi lífeyrissjóðurinnSamtryggingardeild</v>
      </c>
      <c r="B6593" s="20" t="str">
        <f>_xlfn.IFNA(INDEX(Listi!$AI:$AI,MATCH(C6593,Listi!$AJ:$AJ,0)),INDEX(Listi!T:T,MATCH(C6593,Listi!U:U,0)))</f>
        <v xml:space="preserve">Frjálsi </v>
      </c>
      <c r="C6593" t="s">
        <v>222</v>
      </c>
      <c r="D6593" t="s">
        <v>205</v>
      </c>
      <c r="E6593" t="s">
        <v>275</v>
      </c>
      <c r="F6593" s="8" t="s">
        <v>361</v>
      </c>
      <c r="G6593" s="8" t="s">
        <v>362</v>
      </c>
      <c r="H6593" t="s">
        <v>363</v>
      </c>
      <c r="I6593" s="7">
        <v>1388355000</v>
      </c>
      <c r="L6593" s="7">
        <v>127148465000</v>
      </c>
      <c r="M6593" s="7">
        <v>7524433000</v>
      </c>
      <c r="N6593" s="7">
        <v>1254273000</v>
      </c>
      <c r="O6593" s="20" t="str">
        <f t="shared" si="207"/>
        <v/>
      </c>
    </row>
    <row r="6594" spans="1:15">
      <c r="A6594" s="20" t="str">
        <f t="shared" si="208"/>
        <v>Gildi - lífeyrissjóðurFramtíðarsýn 1</v>
      </c>
      <c r="B6594" s="20" t="str">
        <f>_xlfn.IFNA(INDEX(Listi!$AI:$AI,MATCH(C6594,Listi!$AJ:$AJ,0)),INDEX(Listi!T:T,MATCH(C6594,Listi!U:U,0)))</f>
        <v xml:space="preserve">Gildi  </v>
      </c>
      <c r="C6594" t="s">
        <v>227</v>
      </c>
      <c r="D6594" t="s">
        <v>373</v>
      </c>
      <c r="E6594" t="s">
        <v>276</v>
      </c>
      <c r="F6594" t="s">
        <v>361</v>
      </c>
      <c r="G6594" s="8" t="s">
        <v>362</v>
      </c>
      <c r="H6594" t="s">
        <v>363</v>
      </c>
      <c r="I6594" s="7">
        <v>99697779</v>
      </c>
      <c r="L6594" s="7">
        <v>3223959491</v>
      </c>
      <c r="M6594" s="7">
        <v>185065371</v>
      </c>
      <c r="N6594" s="7">
        <v>99697779</v>
      </c>
      <c r="O6594" s="20" t="str">
        <f t="shared" ref="O6594:O6657" si="209">IFERROR(VLOOKUP(F6594,EhLykill,3,FALSE),"")</f>
        <v/>
      </c>
    </row>
    <row r="6595" spans="1:15">
      <c r="A6595" s="20" t="str">
        <f t="shared" si="208"/>
        <v>Gildi - lífeyrissjóðurFramtíðarsýn 2</v>
      </c>
      <c r="B6595" s="20" t="str">
        <f>_xlfn.IFNA(INDEX(Listi!$AI:$AI,MATCH(C6595,Listi!$AJ:$AJ,0)),INDEX(Listi!T:T,MATCH(C6595,Listi!U:U,0)))</f>
        <v xml:space="preserve">Gildi  </v>
      </c>
      <c r="C6595" t="s">
        <v>227</v>
      </c>
      <c r="D6595" t="s">
        <v>374</v>
      </c>
      <c r="E6595" t="s">
        <v>276</v>
      </c>
      <c r="F6595" t="s">
        <v>361</v>
      </c>
      <c r="G6595" s="8" t="s">
        <v>362</v>
      </c>
      <c r="H6595" t="s">
        <v>363</v>
      </c>
      <c r="I6595" s="7">
        <v>99697779</v>
      </c>
      <c r="L6595" s="7">
        <v>3172355810</v>
      </c>
      <c r="M6595" s="7">
        <v>227598529</v>
      </c>
      <c r="N6595" s="7">
        <v>70042741</v>
      </c>
      <c r="O6595" s="20" t="str">
        <f t="shared" si="209"/>
        <v/>
      </c>
    </row>
    <row r="6596" spans="1:15">
      <c r="A6596" s="20" t="str">
        <f t="shared" si="208"/>
        <v>Gildi - lífeyrissjóðurFramtíðarsýn 3</v>
      </c>
      <c r="B6596" s="20" t="str">
        <f>_xlfn.IFNA(INDEX(Listi!$AI:$AI,MATCH(C6596,Listi!$AJ:$AJ,0)),INDEX(Listi!T:T,MATCH(C6596,Listi!U:U,0)))</f>
        <v xml:space="preserve">Gildi  </v>
      </c>
      <c r="C6596" t="s">
        <v>227</v>
      </c>
      <c r="D6596" t="s">
        <v>380</v>
      </c>
      <c r="E6596" t="s">
        <v>276</v>
      </c>
      <c r="F6596" t="s">
        <v>361</v>
      </c>
      <c r="G6596" s="8" t="s">
        <v>362</v>
      </c>
      <c r="H6596" t="s">
        <v>363</v>
      </c>
      <c r="I6596" s="7">
        <v>61376636</v>
      </c>
      <c r="L6596" s="7">
        <v>1220667693</v>
      </c>
      <c r="M6596" s="7">
        <v>206427664</v>
      </c>
      <c r="N6596" s="7">
        <v>61376636</v>
      </c>
      <c r="O6596" s="20" t="str">
        <f t="shared" si="209"/>
        <v/>
      </c>
    </row>
    <row r="6597" spans="1:15">
      <c r="A6597" s="20" t="str">
        <f t="shared" si="208"/>
        <v>Gildi - lífeyrissjóðurSamtryggingardeild</v>
      </c>
      <c r="B6597" s="20" t="str">
        <f>_xlfn.IFNA(INDEX(Listi!$AI:$AI,MATCH(C6597,Listi!$AJ:$AJ,0)),INDEX(Listi!T:T,MATCH(C6597,Listi!U:U,0)))</f>
        <v xml:space="preserve">Gildi  </v>
      </c>
      <c r="C6597" t="s">
        <v>227</v>
      </c>
      <c r="D6597" t="s">
        <v>205</v>
      </c>
      <c r="E6597" t="s">
        <v>275</v>
      </c>
      <c r="F6597" t="s">
        <v>361</v>
      </c>
      <c r="G6597" s="8" t="s">
        <v>362</v>
      </c>
      <c r="H6597" t="s">
        <v>363</v>
      </c>
      <c r="I6597" s="7">
        <v>20985942396</v>
      </c>
      <c r="L6597" s="7">
        <v>908474103084</v>
      </c>
      <c r="M6597" s="7">
        <v>33404441428</v>
      </c>
      <c r="N6597" s="7">
        <v>20772915594</v>
      </c>
      <c r="O6597" s="20" t="str">
        <f t="shared" si="209"/>
        <v/>
      </c>
    </row>
    <row r="6598" spans="1:15">
      <c r="A6598" s="20" t="str">
        <f t="shared" si="208"/>
        <v>Íslenski lífeyrissjóðurinnLíf 1</v>
      </c>
      <c r="B6598" s="20" t="str">
        <f>_xlfn.IFNA(INDEX(Listi!$AI:$AI,MATCH(C6598,Listi!$AJ:$AJ,0)),INDEX(Listi!T:T,MATCH(C6598,Listi!U:U,0)))</f>
        <v xml:space="preserve">Íslenski  </v>
      </c>
      <c r="C6598" t="s">
        <v>238</v>
      </c>
      <c r="D6598" t="s">
        <v>239</v>
      </c>
      <c r="E6598" t="s">
        <v>276</v>
      </c>
      <c r="F6598" t="s">
        <v>361</v>
      </c>
      <c r="G6598" s="8" t="s">
        <v>362</v>
      </c>
      <c r="H6598" t="s">
        <v>363</v>
      </c>
      <c r="I6598" s="7">
        <v>2801282310</v>
      </c>
      <c r="L6598" s="7">
        <v>34645188332</v>
      </c>
      <c r="M6598" s="7">
        <v>5859453012</v>
      </c>
      <c r="N6598" s="7">
        <v>977930648</v>
      </c>
      <c r="O6598" s="20" t="str">
        <f t="shared" si="209"/>
        <v/>
      </c>
    </row>
    <row r="6599" spans="1:15">
      <c r="A6599" s="20" t="str">
        <f t="shared" si="208"/>
        <v>Íslenski lífeyrissjóðurinnLíf 2</v>
      </c>
      <c r="B6599" s="20" t="str">
        <f>_xlfn.IFNA(INDEX(Listi!$AI:$AI,MATCH(C6599,Listi!$AJ:$AJ,0)),INDEX(Listi!T:T,MATCH(C6599,Listi!U:U,0)))</f>
        <v xml:space="preserve">Íslenski  </v>
      </c>
      <c r="C6599" t="s">
        <v>238</v>
      </c>
      <c r="D6599" t="s">
        <v>240</v>
      </c>
      <c r="E6599" t="s">
        <v>276</v>
      </c>
      <c r="F6599" t="s">
        <v>361</v>
      </c>
      <c r="G6599" s="8" t="s">
        <v>362</v>
      </c>
      <c r="H6599" t="s">
        <v>363</v>
      </c>
      <c r="I6599" s="7">
        <v>886045331</v>
      </c>
      <c r="L6599" s="7">
        <v>31029129445</v>
      </c>
      <c r="M6599" s="7">
        <v>2139527304</v>
      </c>
      <c r="N6599" s="7">
        <v>531278955</v>
      </c>
      <c r="O6599" s="20" t="str">
        <f t="shared" si="209"/>
        <v/>
      </c>
    </row>
    <row r="6600" spans="1:15">
      <c r="A6600" s="20" t="str">
        <f t="shared" si="208"/>
        <v>Íslenski lífeyrissjóðurinnLíf 3</v>
      </c>
      <c r="B6600" s="20" t="str">
        <f>_xlfn.IFNA(INDEX(Listi!$AI:$AI,MATCH(C6600,Listi!$AJ:$AJ,0)),INDEX(Listi!T:T,MATCH(C6600,Listi!U:U,0)))</f>
        <v xml:space="preserve">Íslenski  </v>
      </c>
      <c r="C6600" t="s">
        <v>238</v>
      </c>
      <c r="D6600" t="s">
        <v>241</v>
      </c>
      <c r="E6600" t="s">
        <v>276</v>
      </c>
      <c r="F6600" t="s">
        <v>361</v>
      </c>
      <c r="G6600" s="8" t="s">
        <v>362</v>
      </c>
      <c r="H6600" t="s">
        <v>363</v>
      </c>
      <c r="I6600" s="7">
        <v>641369127</v>
      </c>
      <c r="L6600" s="7">
        <v>26552298455</v>
      </c>
      <c r="M6600" s="7">
        <v>1349981892</v>
      </c>
      <c r="N6600" s="7">
        <v>474868471</v>
      </c>
      <c r="O6600" s="20" t="str">
        <f t="shared" si="209"/>
        <v/>
      </c>
    </row>
    <row r="6601" spans="1:15">
      <c r="A6601" s="20" t="str">
        <f t="shared" si="208"/>
        <v>Íslenski lífeyrissjóðurinnLíf 4</v>
      </c>
      <c r="B6601" s="20" t="str">
        <f>_xlfn.IFNA(INDEX(Listi!$AI:$AI,MATCH(C6601,Listi!$AJ:$AJ,0)),INDEX(Listi!T:T,MATCH(C6601,Listi!U:U,0)))</f>
        <v xml:space="preserve">Íslenski  </v>
      </c>
      <c r="C6601" t="s">
        <v>238</v>
      </c>
      <c r="D6601" t="s">
        <v>242</v>
      </c>
      <c r="E6601" t="s">
        <v>276</v>
      </c>
      <c r="F6601" t="s">
        <v>361</v>
      </c>
      <c r="G6601" s="8" t="s">
        <v>362</v>
      </c>
      <c r="H6601" t="s">
        <v>363</v>
      </c>
      <c r="I6601" s="7">
        <v>736483556</v>
      </c>
      <c r="L6601" s="7">
        <v>15323468197</v>
      </c>
      <c r="M6601" s="7">
        <v>592019313</v>
      </c>
      <c r="N6601" s="7">
        <v>649721424</v>
      </c>
      <c r="O6601" s="20" t="str">
        <f t="shared" si="209"/>
        <v/>
      </c>
    </row>
    <row r="6602" spans="1:15">
      <c r="A6602" s="20" t="str">
        <f t="shared" si="208"/>
        <v>Íslenski lífeyrissjóðurinnSamtryggingardeild</v>
      </c>
      <c r="B6602" s="20" t="str">
        <f>_xlfn.IFNA(INDEX(Listi!$AI:$AI,MATCH(C6602,Listi!$AJ:$AJ,0)),INDEX(Listi!T:T,MATCH(C6602,Listi!U:U,0)))</f>
        <v xml:space="preserve">Íslenski  </v>
      </c>
      <c r="C6602" t="s">
        <v>238</v>
      </c>
      <c r="D6602" t="s">
        <v>205</v>
      </c>
      <c r="E6602" t="s">
        <v>275</v>
      </c>
      <c r="F6602" t="s">
        <v>361</v>
      </c>
      <c r="G6602" s="8" t="s">
        <v>362</v>
      </c>
      <c r="H6602" t="s">
        <v>363</v>
      </c>
      <c r="I6602" s="7">
        <v>214851616</v>
      </c>
      <c r="L6602" s="7">
        <v>32369481106</v>
      </c>
      <c r="M6602" s="7">
        <v>2513450236</v>
      </c>
      <c r="N6602" s="7">
        <v>182749847</v>
      </c>
      <c r="O6602" s="20" t="str">
        <f t="shared" si="209"/>
        <v/>
      </c>
    </row>
    <row r="6603" spans="1:15">
      <c r="A6603" s="20" t="str">
        <f t="shared" si="208"/>
        <v>Lífeyrissjóður bændaSamtryggingardeild</v>
      </c>
      <c r="B6603" s="20" t="str">
        <f>_xlfn.IFNA(INDEX(Listi!$AI:$AI,MATCH(C6603,Listi!$AJ:$AJ,0)),INDEX(Listi!T:T,MATCH(C6603,Listi!U:U,0)))</f>
        <v>Lífeyrissjóður bænda</v>
      </c>
      <c r="C6603" t="s">
        <v>252</v>
      </c>
      <c r="D6603" t="s">
        <v>205</v>
      </c>
      <c r="E6603" t="s">
        <v>275</v>
      </c>
      <c r="F6603" s="8" t="s">
        <v>361</v>
      </c>
      <c r="G6603" s="8" t="s">
        <v>362</v>
      </c>
      <c r="H6603" t="s">
        <v>363</v>
      </c>
      <c r="I6603" s="7">
        <v>1924699862</v>
      </c>
      <c r="L6603" s="7">
        <v>45108278171</v>
      </c>
      <c r="M6603" s="7">
        <v>776003397</v>
      </c>
      <c r="N6603" s="7">
        <v>1921473168</v>
      </c>
      <c r="O6603" s="20" t="str">
        <f t="shared" si="209"/>
        <v/>
      </c>
    </row>
    <row r="6604" spans="1:15">
      <c r="A6604" s="20" t="str">
        <f t="shared" si="208"/>
        <v>Lífeyrissjóður bankamannaAldursdeild</v>
      </c>
      <c r="B6604" s="20" t="str">
        <f>_xlfn.IFNA(INDEX(Listi!$AI:$AI,MATCH(C6604,Listi!$AJ:$AJ,0)),INDEX(Listi!T:T,MATCH(C6604,Listi!U:U,0)))</f>
        <v>Lífeyrissjóður bankam.</v>
      </c>
      <c r="C6604" t="s">
        <v>250</v>
      </c>
      <c r="D6604" t="s">
        <v>251</v>
      </c>
      <c r="E6604" t="s">
        <v>275</v>
      </c>
      <c r="F6604" s="8" t="s">
        <v>361</v>
      </c>
      <c r="G6604" s="8" t="s">
        <v>362</v>
      </c>
      <c r="H6604" t="s">
        <v>363</v>
      </c>
      <c r="I6604" s="7">
        <v>773301000</v>
      </c>
      <c r="L6604" s="7">
        <v>61369964000</v>
      </c>
      <c r="M6604" s="7">
        <v>1996063000</v>
      </c>
      <c r="N6604" s="7">
        <v>753444000</v>
      </c>
      <c r="O6604" s="20" t="str">
        <f t="shared" si="209"/>
        <v/>
      </c>
    </row>
    <row r="6605" spans="1:15">
      <c r="A6605" s="20" t="str">
        <f t="shared" si="208"/>
        <v>Lífeyrissjóður bankamannaHlutfallsdeild</v>
      </c>
      <c r="B6605" s="20" t="str">
        <f>_xlfn.IFNA(INDEX(Listi!$AI:$AI,MATCH(C6605,Listi!$AJ:$AJ,0)),INDEX(Listi!T:T,MATCH(C6605,Listi!U:U,0)))</f>
        <v>Lífeyrissjóður bankam.</v>
      </c>
      <c r="C6605" t="s">
        <v>250</v>
      </c>
      <c r="D6605" t="s">
        <v>467</v>
      </c>
      <c r="E6605" t="s">
        <v>275</v>
      </c>
      <c r="F6605" t="s">
        <v>361</v>
      </c>
      <c r="G6605" s="8" t="s">
        <v>362</v>
      </c>
      <c r="H6605" t="s">
        <v>363</v>
      </c>
      <c r="I6605" s="7">
        <v>2742643000</v>
      </c>
      <c r="L6605" s="7">
        <v>40286427000</v>
      </c>
      <c r="M6605" s="7">
        <v>125147000</v>
      </c>
      <c r="N6605" s="7">
        <v>2741197000</v>
      </c>
      <c r="O6605" s="20" t="str">
        <f t="shared" si="209"/>
        <v/>
      </c>
    </row>
    <row r="6606" spans="1:15">
      <c r="A6606" s="20" t="str">
        <f t="shared" si="208"/>
        <v>Lífeyrissjóður RangæingaSamtryggingardeild</v>
      </c>
      <c r="B6606" s="20" t="str">
        <f>_xlfn.IFNA(INDEX(Listi!$AI:$AI,MATCH(C6606,Listi!$AJ:$AJ,0)),INDEX(Listi!T:T,MATCH(C6606,Listi!U:U,0)))</f>
        <v>Lífeyrissjóður Rang.</v>
      </c>
      <c r="C6606" t="s">
        <v>253</v>
      </c>
      <c r="D6606" t="s">
        <v>205</v>
      </c>
      <c r="E6606" t="s">
        <v>275</v>
      </c>
      <c r="F6606" t="s">
        <v>361</v>
      </c>
      <c r="G6606" s="8" t="s">
        <v>362</v>
      </c>
      <c r="H6606" t="s">
        <v>363</v>
      </c>
      <c r="I6606" s="7">
        <v>377542000</v>
      </c>
      <c r="L6606" s="7">
        <v>18949790000</v>
      </c>
      <c r="M6606" s="7">
        <v>835894000</v>
      </c>
      <c r="N6606" s="7">
        <v>386250000</v>
      </c>
      <c r="O6606" s="20" t="str">
        <f t="shared" si="209"/>
        <v/>
      </c>
    </row>
    <row r="6607" spans="1:15">
      <c r="A6607" s="20" t="str">
        <f t="shared" si="208"/>
        <v>Lífeyrissjóður starfsmanna AkureyrarbæjarSamtryggingardeild</v>
      </c>
      <c r="B6607" s="20" t="str">
        <f>_xlfn.IFNA(INDEX(Listi!$AI:$AI,MATCH(C6607,Listi!$AJ:$AJ,0)),INDEX(Listi!T:T,MATCH(C6607,Listi!U:U,0)))</f>
        <v>Lífeyrissj. starfsm. Akureyrarb.</v>
      </c>
      <c r="C6607" t="s">
        <v>274</v>
      </c>
      <c r="D6607" t="s">
        <v>205</v>
      </c>
      <c r="E6607" t="s">
        <v>275</v>
      </c>
      <c r="F6607" t="s">
        <v>361</v>
      </c>
      <c r="G6607" s="8" t="s">
        <v>362</v>
      </c>
      <c r="H6607" t="s">
        <v>363</v>
      </c>
      <c r="I6607" s="7">
        <v>1160678224</v>
      </c>
      <c r="L6607" s="7">
        <v>14569496826</v>
      </c>
      <c r="M6607" s="7">
        <v>46271787</v>
      </c>
      <c r="N6607" s="7">
        <v>1160288032</v>
      </c>
      <c r="O6607" s="20" t="str">
        <f t="shared" si="209"/>
        <v/>
      </c>
    </row>
    <row r="6608" spans="1:15">
      <c r="A6608" s="20" t="str">
        <f t="shared" si="208"/>
        <v>Lífeyrissjóður starfsmanna Búnaðarbanka ÍslandsSamtryggingardeild</v>
      </c>
      <c r="B6608" s="20" t="str">
        <f>_xlfn.IFNA(INDEX(Listi!$AI:$AI,MATCH(C6608,Listi!$AJ:$AJ,0)),INDEX(Listi!T:T,MATCH(C6608,Listi!U:U,0)))</f>
        <v>Lífeyrissj. starfsm. Búnaðarb.Ísl.</v>
      </c>
      <c r="C6608" t="s">
        <v>254</v>
      </c>
      <c r="D6608" t="s">
        <v>205</v>
      </c>
      <c r="E6608" t="s">
        <v>275</v>
      </c>
      <c r="F6608" t="s">
        <v>361</v>
      </c>
      <c r="G6608" s="8" t="s">
        <v>362</v>
      </c>
      <c r="H6608" t="s">
        <v>363</v>
      </c>
      <c r="I6608" s="7">
        <v>1535928000</v>
      </c>
      <c r="L6608" s="7">
        <v>27921283000</v>
      </c>
      <c r="M6608" s="7">
        <v>7378000</v>
      </c>
      <c r="N6608" s="7">
        <v>1535577000</v>
      </c>
      <c r="O6608" s="20" t="str">
        <f t="shared" si="209"/>
        <v/>
      </c>
    </row>
    <row r="6609" spans="1:15">
      <c r="A6609" s="20" t="str">
        <f t="shared" si="208"/>
        <v>Lífeyrissjóður starfsmanna ReykjavíkurborgarSamtryggingardeild</v>
      </c>
      <c r="B6609" s="20" t="str">
        <f>_xlfn.IFNA(INDEX(Listi!$AI:$AI,MATCH(C6609,Listi!$AJ:$AJ,0)),INDEX(Listi!T:T,MATCH(C6609,Listi!U:U,0)))</f>
        <v>Lífeyrissj. starfsm. Reykjav.</v>
      </c>
      <c r="C6609" t="s">
        <v>255</v>
      </c>
      <c r="D6609" t="s">
        <v>205</v>
      </c>
      <c r="E6609" t="s">
        <v>275</v>
      </c>
      <c r="F6609" t="s">
        <v>361</v>
      </c>
      <c r="G6609" s="8" t="s">
        <v>362</v>
      </c>
      <c r="H6609" t="s">
        <v>363</v>
      </c>
      <c r="I6609" s="7">
        <v>6197319175</v>
      </c>
      <c r="L6609" s="7">
        <v>92450251598</v>
      </c>
      <c r="M6609" s="7">
        <v>217604296</v>
      </c>
      <c r="N6609" s="7">
        <v>6195210428</v>
      </c>
      <c r="O6609" s="20" t="str">
        <f t="shared" si="209"/>
        <v/>
      </c>
    </row>
    <row r="6610" spans="1:15">
      <c r="A6610" s="20" t="str">
        <f t="shared" si="208"/>
        <v>Lífeyrissjóður starfsmanna ríkisinsA-deild</v>
      </c>
      <c r="B6610" s="20" t="str">
        <f>_xlfn.IFNA(INDEX(Listi!$AI:$AI,MATCH(C6610,Listi!$AJ:$AJ,0)),INDEX(Listi!T:T,MATCH(C6610,Listi!U:U,0)))</f>
        <v>LSR</v>
      </c>
      <c r="C6610" t="s">
        <v>256</v>
      </c>
      <c r="D6610" t="s">
        <v>257</v>
      </c>
      <c r="E6610" t="s">
        <v>275</v>
      </c>
      <c r="F6610" t="s">
        <v>361</v>
      </c>
      <c r="G6610" s="8" t="s">
        <v>362</v>
      </c>
      <c r="H6610" t="s">
        <v>363</v>
      </c>
      <c r="I6610" s="7">
        <v>13579373635</v>
      </c>
      <c r="L6610" s="7">
        <v>1024402726080</v>
      </c>
      <c r="M6610" s="7">
        <v>38030413328</v>
      </c>
      <c r="N6610" s="7">
        <v>13011563069</v>
      </c>
      <c r="O6610" s="20" t="str">
        <f t="shared" si="209"/>
        <v/>
      </c>
    </row>
    <row r="6611" spans="1:15">
      <c r="A6611" s="20" t="str">
        <f t="shared" si="208"/>
        <v>Lífeyrissjóður starfsmanna ríkisinsB-deild</v>
      </c>
      <c r="B6611" s="20" t="str">
        <f>_xlfn.IFNA(INDEX(Listi!$AI:$AI,MATCH(C6611,Listi!$AJ:$AJ,0)),INDEX(Listi!T:T,MATCH(C6611,Listi!U:U,0)))</f>
        <v>LSR</v>
      </c>
      <c r="C6611" t="s">
        <v>256</v>
      </c>
      <c r="D6611" t="s">
        <v>218</v>
      </c>
      <c r="E6611" t="s">
        <v>275</v>
      </c>
      <c r="F6611" t="s">
        <v>361</v>
      </c>
      <c r="G6611" s="8" t="s">
        <v>362</v>
      </c>
      <c r="H6611" t="s">
        <v>363</v>
      </c>
      <c r="I6611" s="7">
        <v>63903101541</v>
      </c>
      <c r="L6611" s="7">
        <v>297381500048</v>
      </c>
      <c r="M6611" s="7">
        <v>1364474032</v>
      </c>
      <c r="N6611" s="7">
        <v>62409553231</v>
      </c>
      <c r="O6611" s="20" t="str">
        <f t="shared" si="209"/>
        <v/>
      </c>
    </row>
    <row r="6612" spans="1:15">
      <c r="A6612" s="20" t="str">
        <f t="shared" si="208"/>
        <v>Lífeyrissjóður starfsmanna ríkisinsLeið I</v>
      </c>
      <c r="B6612" s="20" t="str">
        <f>_xlfn.IFNA(INDEX(Listi!$AI:$AI,MATCH(C6612,Listi!$AJ:$AJ,0)),INDEX(Listi!T:T,MATCH(C6612,Listi!U:U,0)))</f>
        <v>LSR</v>
      </c>
      <c r="C6612" t="s">
        <v>256</v>
      </c>
      <c r="D6612" t="s">
        <v>258</v>
      </c>
      <c r="E6612" t="s">
        <v>276</v>
      </c>
      <c r="F6612" t="s">
        <v>361</v>
      </c>
      <c r="G6612" s="8" t="s">
        <v>362</v>
      </c>
      <c r="H6612" t="s">
        <v>363</v>
      </c>
      <c r="I6612" s="7">
        <v>199941945</v>
      </c>
      <c r="L6612" s="7">
        <v>11704214939</v>
      </c>
      <c r="M6612" s="7">
        <v>547428342</v>
      </c>
      <c r="N6612" s="7">
        <v>195323403</v>
      </c>
      <c r="O6612" s="20" t="str">
        <f t="shared" si="209"/>
        <v/>
      </c>
    </row>
    <row r="6613" spans="1:15">
      <c r="A6613" s="20" t="str">
        <f t="shared" si="208"/>
        <v>Lífeyrissjóður starfsmanna ríkisinsLeið II</v>
      </c>
      <c r="B6613" s="20" t="str">
        <f>_xlfn.IFNA(INDEX(Listi!$AI:$AI,MATCH(C6613,Listi!$AJ:$AJ,0)),INDEX(Listi!T:T,MATCH(C6613,Listi!U:U,0)))</f>
        <v>LSR</v>
      </c>
      <c r="C6613" t="s">
        <v>256</v>
      </c>
      <c r="D6613" t="s">
        <v>259</v>
      </c>
      <c r="E6613" t="s">
        <v>276</v>
      </c>
      <c r="F6613" t="s">
        <v>361</v>
      </c>
      <c r="G6613" s="8" t="s">
        <v>362</v>
      </c>
      <c r="H6613" t="s">
        <v>363</v>
      </c>
      <c r="I6613" s="7">
        <v>95344457.200000003</v>
      </c>
      <c r="L6613" s="7">
        <v>3365164594</v>
      </c>
      <c r="M6613" s="7">
        <v>379849453</v>
      </c>
      <c r="N6613" s="7">
        <v>93142056</v>
      </c>
      <c r="O6613" s="20" t="str">
        <f t="shared" si="209"/>
        <v/>
      </c>
    </row>
    <row r="6614" spans="1:15">
      <c r="A6614" s="20" t="str">
        <f t="shared" si="208"/>
        <v>Lífeyrissjóður starfsmanna ríkisinsLeið III</v>
      </c>
      <c r="B6614" s="20" t="str">
        <f>_xlfn.IFNA(INDEX(Listi!$AI:$AI,MATCH(C6614,Listi!$AJ:$AJ,0)),INDEX(Listi!T:T,MATCH(C6614,Listi!U:U,0)))</f>
        <v>LSR</v>
      </c>
      <c r="C6614" t="s">
        <v>256</v>
      </c>
      <c r="D6614" t="s">
        <v>260</v>
      </c>
      <c r="E6614" t="s">
        <v>276</v>
      </c>
      <c r="F6614" t="s">
        <v>361</v>
      </c>
      <c r="G6614" s="8" t="s">
        <v>362</v>
      </c>
      <c r="H6614" t="s">
        <v>363</v>
      </c>
      <c r="I6614" s="7">
        <v>358177524.39999998</v>
      </c>
      <c r="L6614" s="7">
        <v>9959294621</v>
      </c>
      <c r="M6614" s="7">
        <v>743287481</v>
      </c>
      <c r="N6614" s="7">
        <v>349903833</v>
      </c>
      <c r="O6614" s="20" t="str">
        <f t="shared" si="209"/>
        <v/>
      </c>
    </row>
    <row r="6615" spans="1:15">
      <c r="A6615" s="20" t="str">
        <f t="shared" si="208"/>
        <v>Lífeyrissjóður Tannlæknafél ÍslDeild I/Séreign</v>
      </c>
      <c r="B6615" s="20" t="str">
        <f>_xlfn.IFNA(INDEX(Listi!$AI:$AI,MATCH(C6615,Listi!$AJ:$AJ,0)),INDEX(Listi!T:T,MATCH(C6615,Listi!U:U,0)))</f>
        <v>Lífeyrissj. Tannlækna</v>
      </c>
      <c r="C6615" t="s">
        <v>261</v>
      </c>
      <c r="D6615" t="s">
        <v>207</v>
      </c>
      <c r="E6615" t="s">
        <v>276</v>
      </c>
      <c r="F6615" t="s">
        <v>361</v>
      </c>
      <c r="G6615" s="8" t="s">
        <v>362</v>
      </c>
      <c r="H6615" t="s">
        <v>363</v>
      </c>
      <c r="I6615" s="7">
        <v>161151331</v>
      </c>
      <c r="L6615" s="7">
        <v>6768408488</v>
      </c>
      <c r="M6615" s="7">
        <v>272759192</v>
      </c>
      <c r="N6615" s="7">
        <v>153838058</v>
      </c>
      <c r="O6615" s="20" t="str">
        <f t="shared" si="209"/>
        <v/>
      </c>
    </row>
    <row r="6616" spans="1:15">
      <c r="A6616" s="20" t="str">
        <f t="shared" si="208"/>
        <v>Lífeyrissjóður Tannlæknafél ÍslSamtryggingardeild</v>
      </c>
      <c r="B6616" s="20" t="str">
        <f>_xlfn.IFNA(INDEX(Listi!$AI:$AI,MATCH(C6616,Listi!$AJ:$AJ,0)),INDEX(Listi!T:T,MATCH(C6616,Listi!U:U,0)))</f>
        <v>Lífeyrissj. Tannlækna</v>
      </c>
      <c r="C6616" t="s">
        <v>261</v>
      </c>
      <c r="D6616" t="s">
        <v>205</v>
      </c>
      <c r="E6616" t="s">
        <v>275</v>
      </c>
      <c r="F6616" t="s">
        <v>361</v>
      </c>
      <c r="G6616" s="8" t="s">
        <v>362</v>
      </c>
      <c r="H6616" t="s">
        <v>363</v>
      </c>
      <c r="I6616" s="7">
        <v>20013453</v>
      </c>
      <c r="L6616" s="7">
        <v>2241251214</v>
      </c>
      <c r="M6616" s="7">
        <v>112827287</v>
      </c>
      <c r="N6616" s="7">
        <v>17930159</v>
      </c>
      <c r="O6616" s="20" t="str">
        <f t="shared" si="209"/>
        <v/>
      </c>
    </row>
    <row r="6617" spans="1:15">
      <c r="A6617" s="20" t="str">
        <f t="shared" si="208"/>
        <v>Lífeyrissjóður verslunarmannaÆvileið 1</v>
      </c>
      <c r="B6617" s="20" t="str">
        <f>_xlfn.IFNA(INDEX(Listi!$AI:$AI,MATCH(C6617,Listi!$AJ:$AJ,0)),INDEX(Listi!T:T,MATCH(C6617,Listi!U:U,0)))</f>
        <v>Lífeyrissj. Verslunarm.</v>
      </c>
      <c r="C6617" t="s">
        <v>206</v>
      </c>
      <c r="D6617" t="s">
        <v>310</v>
      </c>
      <c r="E6617" t="s">
        <v>276</v>
      </c>
      <c r="F6617" t="s">
        <v>361</v>
      </c>
      <c r="G6617" s="8" t="s">
        <v>362</v>
      </c>
      <c r="H6617" t="s">
        <v>363</v>
      </c>
      <c r="I6617" s="7">
        <v>118894449</v>
      </c>
      <c r="L6617" s="7">
        <v>2860479562</v>
      </c>
      <c r="M6617" s="7">
        <v>819651283</v>
      </c>
      <c r="N6617" s="7">
        <v>12562366</v>
      </c>
      <c r="O6617" s="20" t="str">
        <f t="shared" si="209"/>
        <v/>
      </c>
    </row>
    <row r="6618" spans="1:15">
      <c r="A6618" s="20" t="str">
        <f t="shared" si="208"/>
        <v>Lífeyrissjóður verslunarmannaÆvileið 2</v>
      </c>
      <c r="B6618" s="20" t="str">
        <f>_xlfn.IFNA(INDEX(Listi!$AI:$AI,MATCH(C6618,Listi!$AJ:$AJ,0)),INDEX(Listi!T:T,MATCH(C6618,Listi!U:U,0)))</f>
        <v>Lífeyrissj. Verslunarm.</v>
      </c>
      <c r="C6618" t="s">
        <v>206</v>
      </c>
      <c r="D6618" t="s">
        <v>309</v>
      </c>
      <c r="E6618" t="s">
        <v>276</v>
      </c>
      <c r="F6618" t="s">
        <v>361</v>
      </c>
      <c r="G6618" s="8" t="s">
        <v>362</v>
      </c>
      <c r="H6618" t="s">
        <v>363</v>
      </c>
      <c r="I6618" s="7">
        <v>52863437</v>
      </c>
      <c r="L6618" s="7">
        <v>2325064159</v>
      </c>
      <c r="M6618" s="7">
        <v>465663194</v>
      </c>
      <c r="N6618" s="7">
        <v>32037995</v>
      </c>
      <c r="O6618" s="20" t="str">
        <f t="shared" si="209"/>
        <v/>
      </c>
    </row>
    <row r="6619" spans="1:15">
      <c r="A6619" s="20" t="str">
        <f t="shared" si="208"/>
        <v>Lífeyrissjóður verslunarmannaÆvileið 3</v>
      </c>
      <c r="B6619" s="20" t="str">
        <f>_xlfn.IFNA(INDEX(Listi!$AI:$AI,MATCH(C6619,Listi!$AJ:$AJ,0)),INDEX(Listi!T:T,MATCH(C6619,Listi!U:U,0)))</f>
        <v>Lífeyrissj. Verslunarm.</v>
      </c>
      <c r="C6619" t="s">
        <v>206</v>
      </c>
      <c r="D6619" t="s">
        <v>308</v>
      </c>
      <c r="E6619" t="s">
        <v>276</v>
      </c>
      <c r="F6619" t="s">
        <v>361</v>
      </c>
      <c r="G6619" s="8" t="s">
        <v>362</v>
      </c>
      <c r="H6619" t="s">
        <v>363</v>
      </c>
      <c r="I6619" s="7">
        <v>117399427</v>
      </c>
      <c r="L6619" s="7">
        <v>1567402319</v>
      </c>
      <c r="M6619" s="7">
        <v>325961302</v>
      </c>
      <c r="N6619" s="7">
        <v>60283998</v>
      </c>
      <c r="O6619" s="20" t="str">
        <f t="shared" si="209"/>
        <v/>
      </c>
    </row>
    <row r="6620" spans="1:15">
      <c r="A6620" s="20" t="str">
        <f t="shared" si="208"/>
        <v>Lífeyrissjóður verslunarmannaDeild I/Séreign</v>
      </c>
      <c r="B6620" s="20" t="str">
        <f>_xlfn.IFNA(INDEX(Listi!$AI:$AI,MATCH(C6620,Listi!$AJ:$AJ,0)),INDEX(Listi!T:T,MATCH(C6620,Listi!U:U,0)))</f>
        <v>Lífeyrissj. Verslunarm.</v>
      </c>
      <c r="C6620" t="s">
        <v>206</v>
      </c>
      <c r="D6620" t="s">
        <v>207</v>
      </c>
      <c r="E6620" t="s">
        <v>276</v>
      </c>
      <c r="F6620" t="s">
        <v>361</v>
      </c>
      <c r="G6620" s="8" t="s">
        <v>362</v>
      </c>
      <c r="H6620" t="s">
        <v>363</v>
      </c>
      <c r="I6620" s="7">
        <v>654915285</v>
      </c>
      <c r="L6620" s="7">
        <v>19785724399</v>
      </c>
      <c r="M6620" s="7">
        <v>729937912</v>
      </c>
      <c r="N6620" s="7">
        <v>458382791</v>
      </c>
      <c r="O6620" s="20" t="str">
        <f t="shared" si="209"/>
        <v/>
      </c>
    </row>
    <row r="6621" spans="1:15">
      <c r="A6621" s="20" t="str">
        <f t="shared" si="208"/>
        <v>Lífeyrissjóður verslunarmannaSamtryggingardeild</v>
      </c>
      <c r="B6621" s="20" t="str">
        <f>_xlfn.IFNA(INDEX(Listi!$AI:$AI,MATCH(C6621,Listi!$AJ:$AJ,0)),INDEX(Listi!T:T,MATCH(C6621,Listi!U:U,0)))</f>
        <v>Lífeyrissj. Verslunarm.</v>
      </c>
      <c r="C6621" t="s">
        <v>206</v>
      </c>
      <c r="D6621" t="s">
        <v>205</v>
      </c>
      <c r="E6621" t="s">
        <v>275</v>
      </c>
      <c r="F6621" t="s">
        <v>361</v>
      </c>
      <c r="G6621" s="8" t="s">
        <v>362</v>
      </c>
      <c r="H6621" t="s">
        <v>363</v>
      </c>
      <c r="I6621" s="7">
        <v>22207307995</v>
      </c>
      <c r="L6621" s="7">
        <v>1174592806906</v>
      </c>
      <c r="M6621" s="7">
        <v>35794261112</v>
      </c>
      <c r="N6621" s="7">
        <v>21965137185</v>
      </c>
      <c r="O6621" s="20" t="str">
        <f t="shared" si="209"/>
        <v/>
      </c>
    </row>
    <row r="6622" spans="1:15">
      <c r="A6622" s="20" t="str">
        <f t="shared" si="208"/>
        <v>Lífeyrissjóður VestmannaeyjaSafn I</v>
      </c>
      <c r="B6622" s="20" t="str">
        <f>_xlfn.IFNA(INDEX(Listi!$AI:$AI,MATCH(C6622,Listi!$AJ:$AJ,0)),INDEX(Listi!T:T,MATCH(C6622,Listi!U:U,0)))</f>
        <v>Lífeyrissj. Vestm.</v>
      </c>
      <c r="C6622" t="s">
        <v>262</v>
      </c>
      <c r="D6622" t="s">
        <v>210</v>
      </c>
      <c r="E6622" t="s">
        <v>276</v>
      </c>
      <c r="F6622" t="s">
        <v>361</v>
      </c>
      <c r="G6622" s="8" t="s">
        <v>362</v>
      </c>
      <c r="H6622" t="s">
        <v>363</v>
      </c>
      <c r="I6622" s="7">
        <v>0</v>
      </c>
      <c r="L6622" s="7">
        <v>381311221</v>
      </c>
      <c r="M6622" s="7">
        <v>44104006</v>
      </c>
      <c r="N6622" s="7">
        <v>13592960</v>
      </c>
      <c r="O6622" s="20" t="str">
        <f t="shared" si="209"/>
        <v/>
      </c>
    </row>
    <row r="6623" spans="1:15">
      <c r="A6623" s="20" t="str">
        <f t="shared" si="208"/>
        <v>Lífeyrissjóður VestmannaeyjaSafn II</v>
      </c>
      <c r="B6623" s="20" t="str">
        <f>_xlfn.IFNA(INDEX(Listi!$AI:$AI,MATCH(C6623,Listi!$AJ:$AJ,0)),INDEX(Listi!T:T,MATCH(C6623,Listi!U:U,0)))</f>
        <v>Lífeyrissj. Vestm.</v>
      </c>
      <c r="C6623" t="s">
        <v>262</v>
      </c>
      <c r="D6623" t="s">
        <v>211</v>
      </c>
      <c r="E6623" t="s">
        <v>276</v>
      </c>
      <c r="F6623" t="s">
        <v>361</v>
      </c>
      <c r="G6623" s="8" t="s">
        <v>362</v>
      </c>
      <c r="H6623" t="s">
        <v>363</v>
      </c>
      <c r="I6623" s="7">
        <v>0</v>
      </c>
      <c r="L6623" s="7">
        <v>571440191</v>
      </c>
      <c r="M6623" s="7">
        <v>40240404</v>
      </c>
      <c r="N6623" s="7">
        <v>18659289</v>
      </c>
      <c r="O6623" s="20" t="str">
        <f t="shared" si="209"/>
        <v/>
      </c>
    </row>
    <row r="6624" spans="1:15">
      <c r="A6624" s="20" t="str">
        <f t="shared" si="208"/>
        <v>Lífeyrissjóður VestmannaeyjaSamtryggingardeild</v>
      </c>
      <c r="B6624" s="20" t="str">
        <f>_xlfn.IFNA(INDEX(Listi!$AI:$AI,MATCH(C6624,Listi!$AJ:$AJ,0)),INDEX(Listi!T:T,MATCH(C6624,Listi!U:U,0)))</f>
        <v>Lífeyrissj. Vestm.</v>
      </c>
      <c r="C6624" t="s">
        <v>262</v>
      </c>
      <c r="D6624" t="s">
        <v>205</v>
      </c>
      <c r="E6624" t="s">
        <v>275</v>
      </c>
      <c r="F6624" t="s">
        <v>361</v>
      </c>
      <c r="G6624" s="8" t="s">
        <v>362</v>
      </c>
      <c r="H6624" t="s">
        <v>363</v>
      </c>
      <c r="I6624" s="7">
        <v>2242872000</v>
      </c>
      <c r="L6624" s="7">
        <v>85198020532</v>
      </c>
      <c r="M6624" s="7">
        <v>1944643004</v>
      </c>
      <c r="N6624" s="7">
        <v>2198060399</v>
      </c>
      <c r="O6624" s="20" t="str">
        <f t="shared" si="209"/>
        <v/>
      </c>
    </row>
    <row r="6625" spans="1:15">
      <c r="A6625" s="20" t="str">
        <f t="shared" si="208"/>
        <v>Lífsverk lífeyrissjóðurLífsverk I/Séreign</v>
      </c>
      <c r="B6625" s="20" t="str">
        <f>_xlfn.IFNA(INDEX(Listi!$AI:$AI,MATCH(C6625,Listi!$AJ:$AJ,0)),INDEX(Listi!T:T,MATCH(C6625,Listi!U:U,0)))</f>
        <v xml:space="preserve">Lífsverk  </v>
      </c>
      <c r="C6625" t="s">
        <v>268</v>
      </c>
      <c r="D6625" t="s">
        <v>269</v>
      </c>
      <c r="E6625" t="s">
        <v>276</v>
      </c>
      <c r="F6625" t="s">
        <v>361</v>
      </c>
      <c r="G6625" s="8" t="s">
        <v>362</v>
      </c>
      <c r="H6625" t="s">
        <v>363</v>
      </c>
      <c r="I6625" s="7">
        <v>22708000</v>
      </c>
      <c r="L6625" s="7">
        <v>4582957000</v>
      </c>
      <c r="M6625" s="7">
        <v>635926000</v>
      </c>
      <c r="N6625" s="7">
        <v>22708000</v>
      </c>
      <c r="O6625" s="20" t="str">
        <f t="shared" si="209"/>
        <v/>
      </c>
    </row>
    <row r="6626" spans="1:15">
      <c r="A6626" s="20" t="str">
        <f t="shared" si="208"/>
        <v>Lífsverk lífeyrissjóðurLífsverk II/Séreign</v>
      </c>
      <c r="B6626" s="20" t="str">
        <f>_xlfn.IFNA(INDEX(Listi!$AI:$AI,MATCH(C6626,Listi!$AJ:$AJ,0)),INDEX(Listi!T:T,MATCH(C6626,Listi!U:U,0)))</f>
        <v xml:space="preserve">Lífsverk  </v>
      </c>
      <c r="C6626" t="s">
        <v>268</v>
      </c>
      <c r="D6626" t="s">
        <v>270</v>
      </c>
      <c r="E6626" t="s">
        <v>276</v>
      </c>
      <c r="F6626" t="s">
        <v>361</v>
      </c>
      <c r="G6626" s="8" t="s">
        <v>362</v>
      </c>
      <c r="H6626" t="s">
        <v>363</v>
      </c>
      <c r="I6626" s="7">
        <v>249365000</v>
      </c>
      <c r="L6626" s="7">
        <v>23735073000</v>
      </c>
      <c r="M6626" s="7">
        <v>2073571000</v>
      </c>
      <c r="N6626" s="7">
        <v>249365000</v>
      </c>
      <c r="O6626" s="20" t="str">
        <f t="shared" si="209"/>
        <v/>
      </c>
    </row>
    <row r="6627" spans="1:15">
      <c r="A6627" s="20" t="str">
        <f t="shared" si="208"/>
        <v>Lífsverk lífeyrissjóðurLífsverk III/Séreign</v>
      </c>
      <c r="B6627" s="20" t="str">
        <f>_xlfn.IFNA(INDEX(Listi!$AI:$AI,MATCH(C6627,Listi!$AJ:$AJ,0)),INDEX(Listi!T:T,MATCH(C6627,Listi!U:U,0)))</f>
        <v xml:space="preserve">Lífsverk  </v>
      </c>
      <c r="C6627" t="s">
        <v>268</v>
      </c>
      <c r="D6627" t="s">
        <v>271</v>
      </c>
      <c r="E6627" t="s">
        <v>276</v>
      </c>
      <c r="F6627" t="s">
        <v>361</v>
      </c>
      <c r="G6627" s="8" t="s">
        <v>362</v>
      </c>
      <c r="H6627" t="s">
        <v>363</v>
      </c>
      <c r="I6627" s="7">
        <v>2613000</v>
      </c>
      <c r="L6627" s="7">
        <v>653814000</v>
      </c>
      <c r="M6627" s="7">
        <v>105107000</v>
      </c>
      <c r="N6627" s="7">
        <v>2613000</v>
      </c>
      <c r="O6627" s="20" t="str">
        <f t="shared" si="209"/>
        <v/>
      </c>
    </row>
    <row r="6628" spans="1:15">
      <c r="A6628" s="20" t="str">
        <f t="shared" si="208"/>
        <v>Lífsverk lífeyrissjóðurSamtryggingardeild</v>
      </c>
      <c r="B6628" s="20" t="str">
        <f>_xlfn.IFNA(INDEX(Listi!$AI:$AI,MATCH(C6628,Listi!$AJ:$AJ,0)),INDEX(Listi!T:T,MATCH(C6628,Listi!U:U,0)))</f>
        <v xml:space="preserve">Lífsverk  </v>
      </c>
      <c r="C6628" t="s">
        <v>268</v>
      </c>
      <c r="D6628" t="s">
        <v>205</v>
      </c>
      <c r="E6628" t="s">
        <v>275</v>
      </c>
      <c r="F6628" t="s">
        <v>361</v>
      </c>
      <c r="G6628" s="8" t="s">
        <v>362</v>
      </c>
      <c r="H6628" t="s">
        <v>363</v>
      </c>
      <c r="I6628" s="7">
        <v>1465176000</v>
      </c>
      <c r="L6628" s="7">
        <v>120542527000</v>
      </c>
      <c r="M6628" s="7">
        <v>4397803000</v>
      </c>
      <c r="N6628" s="7">
        <v>1423151000</v>
      </c>
      <c r="O6628" s="20" t="str">
        <f t="shared" si="209"/>
        <v/>
      </c>
    </row>
    <row r="6629" spans="1:15">
      <c r="A6629" s="20" t="str">
        <f t="shared" si="208"/>
        <v>Söfnunarsjóður lífeyrisréttindaDeild I/Innlán</v>
      </c>
      <c r="B6629" s="20" t="str">
        <f>_xlfn.IFNA(INDEX(Listi!$AI:$AI,MATCH(C6629,Listi!$AJ:$AJ,0)),INDEX(Listi!T:T,MATCH(C6629,Listi!U:U,0)))</f>
        <v>Söfnunarsj.</v>
      </c>
      <c r="C6629" t="s">
        <v>272</v>
      </c>
      <c r="D6629" t="s">
        <v>273</v>
      </c>
      <c r="E6629" t="s">
        <v>276</v>
      </c>
      <c r="F6629" t="s">
        <v>361</v>
      </c>
      <c r="G6629" s="8" t="s">
        <v>362</v>
      </c>
      <c r="H6629" t="s">
        <v>363</v>
      </c>
      <c r="I6629" s="7">
        <v>46045626</v>
      </c>
      <c r="L6629" s="7">
        <v>2001731914</v>
      </c>
      <c r="M6629" s="7">
        <v>133561634</v>
      </c>
      <c r="N6629" s="7">
        <v>44803565</v>
      </c>
      <c r="O6629" s="20" t="str">
        <f t="shared" si="209"/>
        <v/>
      </c>
    </row>
    <row r="6630" spans="1:15">
      <c r="A6630" s="20" t="str">
        <f t="shared" si="208"/>
        <v>Söfnunarsjóður lífeyrisréttindaDeild III/Séreign</v>
      </c>
      <c r="B6630" s="20" t="str">
        <f>_xlfn.IFNA(INDEX(Listi!$AI:$AI,MATCH(C6630,Listi!$AJ:$AJ,0)),INDEX(Listi!T:T,MATCH(C6630,Listi!U:U,0)))</f>
        <v>Söfnunarsj.</v>
      </c>
      <c r="C6630" t="s">
        <v>272</v>
      </c>
      <c r="D6630" t="s">
        <v>599</v>
      </c>
      <c r="E6630" t="s">
        <v>276</v>
      </c>
      <c r="F6630" t="s">
        <v>361</v>
      </c>
      <c r="G6630" s="8" t="s">
        <v>362</v>
      </c>
      <c r="H6630" t="s">
        <v>363</v>
      </c>
      <c r="I6630" s="7">
        <v>924950</v>
      </c>
      <c r="L6630" s="7">
        <v>24413085</v>
      </c>
      <c r="M6630" s="7">
        <v>24697577</v>
      </c>
      <c r="N6630" s="7">
        <v>900000</v>
      </c>
      <c r="O6630" s="20" t="str">
        <f t="shared" si="209"/>
        <v/>
      </c>
    </row>
    <row r="6631" spans="1:15">
      <c r="A6631" s="20" t="str">
        <f t="shared" si="208"/>
        <v>Söfnunarsjóður lífeyrisréttindaDeildII/Séreign</v>
      </c>
      <c r="B6631" s="20" t="str">
        <f>_xlfn.IFNA(INDEX(Listi!$AI:$AI,MATCH(C6631,Listi!$AJ:$AJ,0)),INDEX(Listi!T:T,MATCH(C6631,Listi!U:U,0)))</f>
        <v>Söfnunarsj.</v>
      </c>
      <c r="C6631" t="s">
        <v>272</v>
      </c>
      <c r="D6631" t="s">
        <v>586</v>
      </c>
      <c r="E6631" t="s">
        <v>276</v>
      </c>
      <c r="F6631" t="s">
        <v>361</v>
      </c>
      <c r="G6631" s="8" t="s">
        <v>362</v>
      </c>
      <c r="H6631" t="s">
        <v>363</v>
      </c>
      <c r="I6631" s="7">
        <v>23479645</v>
      </c>
      <c r="L6631" s="7">
        <v>1654616477</v>
      </c>
      <c r="M6631" s="7">
        <v>128539213</v>
      </c>
      <c r="N6631" s="7">
        <v>22846291</v>
      </c>
      <c r="O6631" s="20" t="str">
        <f t="shared" si="209"/>
        <v/>
      </c>
    </row>
    <row r="6632" spans="1:15">
      <c r="A6632" s="20" t="str">
        <f t="shared" si="208"/>
        <v>Söfnunarsjóður lífeyrisréttindaSamtryggingardeild</v>
      </c>
      <c r="B6632" s="20" t="str">
        <f>_xlfn.IFNA(INDEX(Listi!$AI:$AI,MATCH(C6632,Listi!$AJ:$AJ,0)),INDEX(Listi!T:T,MATCH(C6632,Listi!U:U,0)))</f>
        <v>Söfnunarsj.</v>
      </c>
      <c r="C6632" t="s">
        <v>272</v>
      </c>
      <c r="D6632" t="s">
        <v>205</v>
      </c>
      <c r="E6632" t="s">
        <v>275</v>
      </c>
      <c r="F6632" t="s">
        <v>361</v>
      </c>
      <c r="G6632" s="8" t="s">
        <v>362</v>
      </c>
      <c r="H6632" t="s">
        <v>363</v>
      </c>
      <c r="I6632" s="7">
        <v>6244942336</v>
      </c>
      <c r="L6632" s="7">
        <v>238978847889</v>
      </c>
      <c r="M6632" s="7">
        <v>4967193409</v>
      </c>
      <c r="N6632" s="7">
        <v>6076487652</v>
      </c>
      <c r="O6632" s="20" t="str">
        <f t="shared" si="209"/>
        <v/>
      </c>
    </row>
    <row r="6633" spans="1:15">
      <c r="A6633" s="20" t="str">
        <f t="shared" si="208"/>
        <v>Stapi lífeyrissjóðurSafn I</v>
      </c>
      <c r="B6633" s="20" t="str">
        <f>_xlfn.IFNA(INDEX(Listi!$AI:$AI,MATCH(C6633,Listi!$AJ:$AJ,0)),INDEX(Listi!T:T,MATCH(C6633,Listi!U:U,0)))</f>
        <v xml:space="preserve">Stapi  </v>
      </c>
      <c r="C6633" t="s">
        <v>209</v>
      </c>
      <c r="D6633" t="s">
        <v>210</v>
      </c>
      <c r="E6633" t="s">
        <v>276</v>
      </c>
      <c r="F6633" t="s">
        <v>361</v>
      </c>
      <c r="G6633" s="8" t="s">
        <v>362</v>
      </c>
      <c r="H6633" t="s">
        <v>363</v>
      </c>
      <c r="I6633" s="7">
        <v>110755602</v>
      </c>
      <c r="L6633" s="7">
        <v>2440828925</v>
      </c>
      <c r="M6633" s="7">
        <v>91567233</v>
      </c>
      <c r="N6633" s="7">
        <v>110755602</v>
      </c>
      <c r="O6633" s="20" t="str">
        <f t="shared" si="209"/>
        <v/>
      </c>
    </row>
    <row r="6634" spans="1:15">
      <c r="A6634" s="20" t="str">
        <f t="shared" si="208"/>
        <v>Stapi lífeyrissjóðurSafn II</v>
      </c>
      <c r="B6634" s="20" t="str">
        <f>_xlfn.IFNA(INDEX(Listi!$AI:$AI,MATCH(C6634,Listi!$AJ:$AJ,0)),INDEX(Listi!T:T,MATCH(C6634,Listi!U:U,0)))</f>
        <v xml:space="preserve">Stapi  </v>
      </c>
      <c r="C6634" t="s">
        <v>209</v>
      </c>
      <c r="D6634" t="s">
        <v>211</v>
      </c>
      <c r="E6634" t="s">
        <v>276</v>
      </c>
      <c r="F6634" t="s">
        <v>361</v>
      </c>
      <c r="G6634" s="8" t="s">
        <v>362</v>
      </c>
      <c r="H6634" t="s">
        <v>363</v>
      </c>
      <c r="I6634" s="7">
        <v>164209410</v>
      </c>
      <c r="L6634" s="7">
        <v>5710890273</v>
      </c>
      <c r="M6634" s="7">
        <v>262001316</v>
      </c>
      <c r="N6634" s="7">
        <v>164209410</v>
      </c>
      <c r="O6634" s="20" t="str">
        <f t="shared" si="209"/>
        <v/>
      </c>
    </row>
    <row r="6635" spans="1:15">
      <c r="A6635" s="20" t="str">
        <f t="shared" si="208"/>
        <v>Stapi lífeyrissjóðurSafn III</v>
      </c>
      <c r="B6635" s="20" t="str">
        <f>_xlfn.IFNA(INDEX(Listi!$AI:$AI,MATCH(C6635,Listi!$AJ:$AJ,0)),INDEX(Listi!T:T,MATCH(C6635,Listi!U:U,0)))</f>
        <v xml:space="preserve">Stapi  </v>
      </c>
      <c r="C6635" t="s">
        <v>209</v>
      </c>
      <c r="D6635" t="s">
        <v>212</v>
      </c>
      <c r="E6635" t="s">
        <v>276</v>
      </c>
      <c r="F6635" t="s">
        <v>361</v>
      </c>
      <c r="G6635" s="8" t="s">
        <v>362</v>
      </c>
      <c r="H6635" t="s">
        <v>363</v>
      </c>
      <c r="I6635" s="7">
        <v>9886128</v>
      </c>
      <c r="L6635" s="7">
        <v>268100084</v>
      </c>
      <c r="M6635" s="7">
        <v>24388890</v>
      </c>
      <c r="N6635" s="7">
        <v>9886128</v>
      </c>
      <c r="O6635" s="20" t="str">
        <f t="shared" si="209"/>
        <v/>
      </c>
    </row>
    <row r="6636" spans="1:15">
      <c r="A6636" s="20" t="str">
        <f t="shared" si="208"/>
        <v>Stapi lífeyrissjóðurTryggingardeild</v>
      </c>
      <c r="B6636" s="20" t="str">
        <f>_xlfn.IFNA(INDEX(Listi!$AI:$AI,MATCH(C6636,Listi!$AJ:$AJ,0)),INDEX(Listi!T:T,MATCH(C6636,Listi!U:U,0)))</f>
        <v xml:space="preserve">Stapi  </v>
      </c>
      <c r="C6636" t="s">
        <v>209</v>
      </c>
      <c r="D6636" t="s">
        <v>213</v>
      </c>
      <c r="E6636" t="s">
        <v>275</v>
      </c>
      <c r="F6636" t="s">
        <v>361</v>
      </c>
      <c r="G6636" s="8" t="s">
        <v>362</v>
      </c>
      <c r="H6636" t="s">
        <v>363</v>
      </c>
      <c r="I6636" s="7">
        <v>8002746727</v>
      </c>
      <c r="L6636" s="7">
        <v>348661724246</v>
      </c>
      <c r="M6636" s="7">
        <v>13807615154</v>
      </c>
      <c r="N6636" s="7">
        <v>7912918911</v>
      </c>
      <c r="O6636" s="20" t="str">
        <f t="shared" si="209"/>
        <v/>
      </c>
    </row>
    <row r="6637" spans="1:15">
      <c r="A6637" s="20" t="str">
        <f t="shared" si="208"/>
        <v>Stapi lífeyrissjóðurVarfærnasafnið</v>
      </c>
      <c r="B6637" s="20" t="str">
        <f>_xlfn.IFNA(INDEX(Listi!$AI:$AI,MATCH(C6637,Listi!$AJ:$AJ,0)),INDEX(Listi!T:T,MATCH(C6637,Listi!U:U,0)))</f>
        <v xml:space="preserve">Stapi  </v>
      </c>
      <c r="C6637" t="s">
        <v>209</v>
      </c>
      <c r="D6637" t="s">
        <v>392</v>
      </c>
      <c r="E6637" t="s">
        <v>276</v>
      </c>
      <c r="F6637" t="s">
        <v>361</v>
      </c>
      <c r="G6637" s="8" t="s">
        <v>362</v>
      </c>
      <c r="H6637" t="s">
        <v>363</v>
      </c>
      <c r="I6637" s="7">
        <v>6994496</v>
      </c>
      <c r="L6637" s="7">
        <v>471986044</v>
      </c>
      <c r="M6637" s="7">
        <v>137399159</v>
      </c>
      <c r="N6637" s="7">
        <v>6994496</v>
      </c>
      <c r="O6637" s="20" t="str">
        <f t="shared" si="209"/>
        <v/>
      </c>
    </row>
    <row r="6638" spans="1:15">
      <c r="A6638" s="20" t="str">
        <f t="shared" si="208"/>
        <v>Almenni lífeyrissjóðurinnÆvisafn I</v>
      </c>
      <c r="B6638" s="20" t="str">
        <f>_xlfn.IFNA(INDEX(Listi!$AI:$AI,MATCH(C6638,Listi!$AJ:$AJ,0)),INDEX(Listi!T:T,MATCH(C6638,Listi!U:U,0)))</f>
        <v xml:space="preserve">Almenni </v>
      </c>
      <c r="C6638" t="s">
        <v>0</v>
      </c>
      <c r="D6638" t="s">
        <v>202</v>
      </c>
      <c r="E6638" t="s">
        <v>276</v>
      </c>
      <c r="F6638" t="s">
        <v>354</v>
      </c>
      <c r="G6638" s="8" t="s">
        <v>355</v>
      </c>
      <c r="H6638" t="s">
        <v>356</v>
      </c>
      <c r="I6638" s="7">
        <v>7311680144</v>
      </c>
      <c r="L6638" s="7">
        <v>43068273823</v>
      </c>
      <c r="M6638" s="7">
        <v>4413720640</v>
      </c>
      <c r="N6638" s="7">
        <v>641257097</v>
      </c>
      <c r="O6638" s="20" t="str">
        <f t="shared" si="209"/>
        <v/>
      </c>
    </row>
    <row r="6639" spans="1:15">
      <c r="A6639" s="20" t="str">
        <f t="shared" si="208"/>
        <v>Almenni lífeyrissjóðurinnÆvisafn II</v>
      </c>
      <c r="B6639" s="20" t="str">
        <f>_xlfn.IFNA(INDEX(Listi!$AI:$AI,MATCH(C6639,Listi!$AJ:$AJ,0)),INDEX(Listi!T:T,MATCH(C6639,Listi!U:U,0)))</f>
        <v xml:space="preserve">Almenni </v>
      </c>
      <c r="C6639" t="s">
        <v>0</v>
      </c>
      <c r="D6639" t="s">
        <v>203</v>
      </c>
      <c r="E6639" t="s">
        <v>276</v>
      </c>
      <c r="F6639" t="s">
        <v>354</v>
      </c>
      <c r="G6639" s="8" t="s">
        <v>355</v>
      </c>
      <c r="H6639" t="s">
        <v>356</v>
      </c>
      <c r="I6639" s="7">
        <v>12507617580</v>
      </c>
      <c r="L6639" s="7">
        <v>86460235807</v>
      </c>
      <c r="M6639" s="7">
        <v>3970537445</v>
      </c>
      <c r="N6639" s="7">
        <v>1539034493</v>
      </c>
      <c r="O6639" s="20" t="str">
        <f t="shared" si="209"/>
        <v/>
      </c>
    </row>
    <row r="6640" spans="1:15">
      <c r="A6640" s="20" t="str">
        <f t="shared" si="208"/>
        <v>Almenni lífeyrissjóðurinnÆvisafn III</v>
      </c>
      <c r="B6640" s="20" t="str">
        <f>_xlfn.IFNA(INDEX(Listi!$AI:$AI,MATCH(C6640,Listi!$AJ:$AJ,0)),INDEX(Listi!T:T,MATCH(C6640,Listi!U:U,0)))</f>
        <v xml:space="preserve">Almenni </v>
      </c>
      <c r="C6640" t="s">
        <v>0</v>
      </c>
      <c r="D6640" t="s">
        <v>204</v>
      </c>
      <c r="E6640" t="s">
        <v>276</v>
      </c>
      <c r="F6640" t="s">
        <v>354</v>
      </c>
      <c r="G6640" s="8" t="s">
        <v>355</v>
      </c>
      <c r="H6640" t="s">
        <v>356</v>
      </c>
      <c r="I6640" s="7">
        <v>3062490554</v>
      </c>
      <c r="L6640" s="7">
        <v>33890180699</v>
      </c>
      <c r="M6640" s="7">
        <v>1571509194</v>
      </c>
      <c r="N6640" s="7">
        <v>920421683</v>
      </c>
      <c r="O6640" s="20" t="str">
        <f t="shared" si="209"/>
        <v/>
      </c>
    </row>
    <row r="6641" spans="1:15">
      <c r="A6641" s="20" t="str">
        <f t="shared" ref="A6641:A6703" si="210">CONCATENATE(C6641,D6641)</f>
        <v>Almenni lífeyrissjóðurinnHúsnæðissafn</v>
      </c>
      <c r="B6641" s="20" t="str">
        <f>_xlfn.IFNA(INDEX(Listi!$AI:$AI,MATCH(C6641,Listi!$AJ:$AJ,0)),INDEX(Listi!T:T,MATCH(C6641,Listi!U:U,0)))</f>
        <v xml:space="preserve">Almenni </v>
      </c>
      <c r="C6641" t="s">
        <v>0</v>
      </c>
      <c r="D6641" t="s">
        <v>315</v>
      </c>
      <c r="E6641" t="s">
        <v>276</v>
      </c>
      <c r="F6641" t="s">
        <v>354</v>
      </c>
      <c r="G6641" s="8" t="s">
        <v>355</v>
      </c>
      <c r="H6641" t="s">
        <v>356</v>
      </c>
      <c r="I6641" s="7">
        <v>23081518</v>
      </c>
      <c r="L6641" s="7">
        <v>487895879</v>
      </c>
      <c r="M6641" s="7">
        <v>166428361</v>
      </c>
      <c r="N6641" s="7">
        <v>18080096</v>
      </c>
      <c r="O6641" s="20" t="str">
        <f t="shared" si="209"/>
        <v/>
      </c>
    </row>
    <row r="6642" spans="1:15">
      <c r="A6642" s="20" t="str">
        <f t="shared" si="210"/>
        <v>Almenni lífeyrissjóðurinnInnlánssafn</v>
      </c>
      <c r="B6642" s="20" t="str">
        <f>_xlfn.IFNA(INDEX(Listi!$AI:$AI,MATCH(C6642,Listi!$AJ:$AJ,0)),INDEX(Listi!T:T,MATCH(C6642,Listi!U:U,0)))</f>
        <v xml:space="preserve">Almenni </v>
      </c>
      <c r="C6642" t="s">
        <v>0</v>
      </c>
      <c r="D6642" t="s">
        <v>1</v>
      </c>
      <c r="E6642" t="s">
        <v>276</v>
      </c>
      <c r="F6642" t="s">
        <v>354</v>
      </c>
      <c r="G6642" s="8" t="s">
        <v>355</v>
      </c>
      <c r="H6642" t="s">
        <v>356</v>
      </c>
      <c r="I6642" s="7">
        <v>1303039050</v>
      </c>
      <c r="L6642" s="7">
        <v>26587944379</v>
      </c>
      <c r="M6642" s="7">
        <v>1016779991</v>
      </c>
      <c r="N6642" s="7">
        <v>1031869724</v>
      </c>
      <c r="O6642" s="20" t="str">
        <f t="shared" si="209"/>
        <v/>
      </c>
    </row>
    <row r="6643" spans="1:15">
      <c r="A6643" s="20" t="str">
        <f t="shared" si="210"/>
        <v>Almenni lífeyrissjóðurinnRíkissafn langt</v>
      </c>
      <c r="B6643" s="20" t="str">
        <f>_xlfn.IFNA(INDEX(Listi!$AI:$AI,MATCH(C6643,Listi!$AJ:$AJ,0)),INDEX(Listi!T:T,MATCH(C6643,Listi!U:U,0)))</f>
        <v xml:space="preserve">Almenni </v>
      </c>
      <c r="C6643" t="s">
        <v>0</v>
      </c>
      <c r="D6643" t="s">
        <v>199</v>
      </c>
      <c r="E6643" t="s">
        <v>276</v>
      </c>
      <c r="F6643" t="s">
        <v>354</v>
      </c>
      <c r="G6643" s="8" t="s">
        <v>355</v>
      </c>
      <c r="H6643" t="s">
        <v>356</v>
      </c>
      <c r="I6643" s="7">
        <v>76095436</v>
      </c>
      <c r="L6643" s="7">
        <v>1193680171</v>
      </c>
      <c r="M6643" s="7">
        <v>61272573</v>
      </c>
      <c r="N6643" s="7">
        <v>40105929</v>
      </c>
      <c r="O6643" s="20" t="str">
        <f t="shared" si="209"/>
        <v/>
      </c>
    </row>
    <row r="6644" spans="1:15">
      <c r="A6644" s="20" t="str">
        <f t="shared" si="210"/>
        <v>Almenni lífeyrissjóðurinnRíkissafn stutt</v>
      </c>
      <c r="B6644" s="20" t="str">
        <f>_xlfn.IFNA(INDEX(Listi!$AI:$AI,MATCH(C6644,Listi!$AJ:$AJ,0)),INDEX(Listi!T:T,MATCH(C6644,Listi!U:U,0)))</f>
        <v xml:space="preserve">Almenni </v>
      </c>
      <c r="C6644" t="s">
        <v>0</v>
      </c>
      <c r="D6644" t="s">
        <v>200</v>
      </c>
      <c r="E6644" t="s">
        <v>276</v>
      </c>
      <c r="F6644" t="s">
        <v>354</v>
      </c>
      <c r="G6644" s="8" t="s">
        <v>355</v>
      </c>
      <c r="H6644" t="s">
        <v>356</v>
      </c>
      <c r="I6644" s="7">
        <v>2878348</v>
      </c>
      <c r="L6644" s="7">
        <v>541893627</v>
      </c>
      <c r="M6644" s="7">
        <v>20423158</v>
      </c>
      <c r="N6644" s="7">
        <v>14899899</v>
      </c>
      <c r="O6644" s="20" t="str">
        <f t="shared" si="209"/>
        <v/>
      </c>
    </row>
    <row r="6645" spans="1:15">
      <c r="A6645" s="20" t="str">
        <f t="shared" si="210"/>
        <v>Almenni lífeyrissjóðurinnTryggingadeild</v>
      </c>
      <c r="B6645" s="20" t="str">
        <f>_xlfn.IFNA(INDEX(Listi!$AI:$AI,MATCH(C6645,Listi!$AJ:$AJ,0)),INDEX(Listi!T:T,MATCH(C6645,Listi!U:U,0)))</f>
        <v xml:space="preserve">Almenni </v>
      </c>
      <c r="C6645" t="s">
        <v>0</v>
      </c>
      <c r="D6645" t="s">
        <v>201</v>
      </c>
      <c r="E6645" t="s">
        <v>275</v>
      </c>
      <c r="F6645" t="s">
        <v>354</v>
      </c>
      <c r="G6645" s="8" t="s">
        <v>355</v>
      </c>
      <c r="H6645" t="s">
        <v>356</v>
      </c>
      <c r="I6645" s="7">
        <v>23589192418</v>
      </c>
      <c r="L6645" s="7">
        <v>174784296254</v>
      </c>
      <c r="M6645" s="7">
        <v>7497244534</v>
      </c>
      <c r="N6645" s="7">
        <v>3057046932</v>
      </c>
      <c r="O6645" s="20" t="str">
        <f t="shared" si="209"/>
        <v/>
      </c>
    </row>
    <row r="6646" spans="1:15">
      <c r="A6646" s="20" t="str">
        <f t="shared" si="210"/>
        <v>Birta lífeyrissjóðurBlönduð leið</v>
      </c>
      <c r="B6646" s="20" t="str">
        <f>_xlfn.IFNA(INDEX(Listi!$AI:$AI,MATCH(C6646,Listi!$AJ:$AJ,0)),INDEX(Listi!T:T,MATCH(C6646,Listi!U:U,0)))</f>
        <v xml:space="preserve">Birta  </v>
      </c>
      <c r="C6646" t="s">
        <v>298</v>
      </c>
      <c r="D6646" t="s">
        <v>314</v>
      </c>
      <c r="E6646" t="s">
        <v>276</v>
      </c>
      <c r="F6646" s="8" t="s">
        <v>354</v>
      </c>
      <c r="G6646" s="8" t="s">
        <v>355</v>
      </c>
      <c r="H6646" t="s">
        <v>356</v>
      </c>
      <c r="I6646" s="7">
        <v>1057862502</v>
      </c>
      <c r="L6646" s="7">
        <v>6929716201</v>
      </c>
      <c r="M6646" s="7">
        <v>253995298</v>
      </c>
      <c r="N6646" s="7">
        <v>139753585</v>
      </c>
      <c r="O6646" s="20" t="str">
        <f t="shared" si="209"/>
        <v/>
      </c>
    </row>
    <row r="6647" spans="1:15">
      <c r="A6647" s="20" t="str">
        <f t="shared" si="210"/>
        <v>Birta lífeyrissjóðurInnlánsleið</v>
      </c>
      <c r="B6647" s="20" t="str">
        <f>_xlfn.IFNA(INDEX(Listi!$AI:$AI,MATCH(C6647,Listi!$AJ:$AJ,0)),INDEX(Listi!T:T,MATCH(C6647,Listi!U:U,0)))</f>
        <v xml:space="preserve">Birta  </v>
      </c>
      <c r="C6647" t="s">
        <v>298</v>
      </c>
      <c r="D6647" t="s">
        <v>208</v>
      </c>
      <c r="E6647" t="s">
        <v>276</v>
      </c>
      <c r="F6647" s="8" t="s">
        <v>354</v>
      </c>
      <c r="G6647" s="8" t="s">
        <v>355</v>
      </c>
      <c r="H6647" t="s">
        <v>356</v>
      </c>
      <c r="I6647" s="7">
        <v>199456681</v>
      </c>
      <c r="L6647" s="7">
        <v>4108971332</v>
      </c>
      <c r="M6647" s="7">
        <v>264842424</v>
      </c>
      <c r="N6647" s="7">
        <v>174324836</v>
      </c>
      <c r="O6647" s="20" t="str">
        <f t="shared" si="209"/>
        <v/>
      </c>
    </row>
    <row r="6648" spans="1:15">
      <c r="A6648" s="20" t="str">
        <f t="shared" si="210"/>
        <v>Birta lífeyrissjóðurSamtryggingardeild</v>
      </c>
      <c r="B6648" s="20" t="str">
        <f>_xlfn.IFNA(INDEX(Listi!$AI:$AI,MATCH(C6648,Listi!$AJ:$AJ,0)),INDEX(Listi!T:T,MATCH(C6648,Listi!U:U,0)))</f>
        <v xml:space="preserve">Birta  </v>
      </c>
      <c r="C6648" t="s">
        <v>298</v>
      </c>
      <c r="D6648" t="s">
        <v>205</v>
      </c>
      <c r="E6648" t="s">
        <v>275</v>
      </c>
      <c r="F6648" t="s">
        <v>354</v>
      </c>
      <c r="G6648" s="8" t="s">
        <v>355</v>
      </c>
      <c r="H6648" t="s">
        <v>356</v>
      </c>
      <c r="I6648" s="7">
        <v>74022803655</v>
      </c>
      <c r="L6648" s="7">
        <v>549755105944</v>
      </c>
      <c r="M6648" s="7">
        <v>18480897961</v>
      </c>
      <c r="N6648" s="7">
        <v>14075814006</v>
      </c>
      <c r="O6648" s="20" t="str">
        <f t="shared" si="209"/>
        <v/>
      </c>
    </row>
    <row r="6649" spans="1:15">
      <c r="A6649" s="20" t="str">
        <f t="shared" si="210"/>
        <v>Birta lífeyrissjóðurSkuldabréfaleið</v>
      </c>
      <c r="B6649" s="20" t="str">
        <f>_xlfn.IFNA(INDEX(Listi!$AI:$AI,MATCH(C6649,Listi!$AJ:$AJ,0)),INDEX(Listi!T:T,MATCH(C6649,Listi!U:U,0)))</f>
        <v xml:space="preserve">Birta  </v>
      </c>
      <c r="C6649" t="s">
        <v>298</v>
      </c>
      <c r="D6649" t="s">
        <v>313</v>
      </c>
      <c r="E6649" t="s">
        <v>276</v>
      </c>
      <c r="F6649" t="s">
        <v>354</v>
      </c>
      <c r="G6649" s="8" t="s">
        <v>355</v>
      </c>
      <c r="H6649" t="s">
        <v>356</v>
      </c>
      <c r="I6649" s="7">
        <v>465780105</v>
      </c>
      <c r="L6649" s="7">
        <v>8522374478</v>
      </c>
      <c r="M6649" s="7">
        <v>391005163</v>
      </c>
      <c r="N6649" s="7">
        <v>218104877</v>
      </c>
      <c r="O6649" s="20" t="str">
        <f t="shared" si="209"/>
        <v/>
      </c>
    </row>
    <row r="6650" spans="1:15">
      <c r="A6650" s="20" t="str">
        <f t="shared" si="210"/>
        <v>Birta lífeyrissjóðurTilgreind séreign</v>
      </c>
      <c r="B6650" s="20" t="str">
        <f>_xlfn.IFNA(INDEX(Listi!$AI:$AI,MATCH(C6650,Listi!$AJ:$AJ,0)),INDEX(Listi!T:T,MATCH(C6650,Listi!U:U,0)))</f>
        <v xml:space="preserve">Birta  </v>
      </c>
      <c r="C6650" t="s">
        <v>298</v>
      </c>
      <c r="D6650" t="s">
        <v>312</v>
      </c>
      <c r="E6650" t="s">
        <v>276</v>
      </c>
      <c r="F6650" s="8" t="s">
        <v>354</v>
      </c>
      <c r="G6650" s="8" t="s">
        <v>355</v>
      </c>
      <c r="H6650" t="s">
        <v>356</v>
      </c>
      <c r="I6650" s="7">
        <v>212557680</v>
      </c>
      <c r="L6650" s="7">
        <v>2234420297</v>
      </c>
      <c r="M6650" s="7">
        <v>511871981</v>
      </c>
      <c r="N6650" s="7">
        <v>36000223</v>
      </c>
      <c r="O6650" s="20" t="str">
        <f t="shared" si="209"/>
        <v/>
      </c>
    </row>
    <row r="6651" spans="1:15">
      <c r="A6651" s="20" t="str">
        <f t="shared" si="210"/>
        <v>Brú Lífeyrissjóður starfsmanna sveitarfélagaA-deild</v>
      </c>
      <c r="B6651" s="20" t="str">
        <f>_xlfn.IFNA(INDEX(Listi!$AI:$AI,MATCH(C6651,Listi!$AJ:$AJ,0)),INDEX(Listi!T:T,MATCH(C6651,Listi!U:U,0)))</f>
        <v>Brú</v>
      </c>
      <c r="C6651" t="s">
        <v>217</v>
      </c>
      <c r="D6651" t="s">
        <v>257</v>
      </c>
      <c r="E6651" t="s">
        <v>275</v>
      </c>
      <c r="F6651" s="8" t="s">
        <v>354</v>
      </c>
      <c r="G6651" s="8" t="s">
        <v>355</v>
      </c>
      <c r="H6651" t="s">
        <v>356</v>
      </c>
      <c r="I6651" s="7">
        <v>33844557873</v>
      </c>
      <c r="L6651" s="7">
        <v>270469177889</v>
      </c>
      <c r="M6651" s="7">
        <v>13987858077</v>
      </c>
      <c r="N6651" s="7">
        <v>4793072329</v>
      </c>
      <c r="O6651" s="20" t="str">
        <f t="shared" si="209"/>
        <v/>
      </c>
    </row>
    <row r="6652" spans="1:15">
      <c r="A6652" s="20" t="str">
        <f t="shared" si="210"/>
        <v>Brú Lífeyrissjóður starfsmanna sveitarfélagaB-deild</v>
      </c>
      <c r="B6652" s="20" t="str">
        <f>_xlfn.IFNA(INDEX(Listi!$AI:$AI,MATCH(C6652,Listi!$AJ:$AJ,0)),INDEX(Listi!T:T,MATCH(C6652,Listi!U:U,0)))</f>
        <v>Brú</v>
      </c>
      <c r="C6652" t="s">
        <v>217</v>
      </c>
      <c r="D6652" t="s">
        <v>218</v>
      </c>
      <c r="E6652" t="s">
        <v>275</v>
      </c>
      <c r="F6652" t="s">
        <v>354</v>
      </c>
      <c r="G6652" s="8" t="s">
        <v>355</v>
      </c>
      <c r="H6652" t="s">
        <v>356</v>
      </c>
      <c r="I6652" s="7">
        <v>1955137418</v>
      </c>
      <c r="L6652" s="7">
        <v>17004783831</v>
      </c>
      <c r="M6652" s="7">
        <v>119747694</v>
      </c>
      <c r="N6652" s="7">
        <v>3424817406</v>
      </c>
      <c r="O6652" s="20" t="str">
        <f t="shared" si="209"/>
        <v/>
      </c>
    </row>
    <row r="6653" spans="1:15">
      <c r="A6653" s="20" t="str">
        <f t="shared" si="210"/>
        <v>Brú Lífeyrissjóður starfsmanna sveitarfélagaV-deild</v>
      </c>
      <c r="B6653" s="20" t="str">
        <f>_xlfn.IFNA(INDEX(Listi!$AI:$AI,MATCH(C6653,Listi!$AJ:$AJ,0)),INDEX(Listi!T:T,MATCH(C6653,Listi!U:U,0)))</f>
        <v>Brú</v>
      </c>
      <c r="C6653" t="s">
        <v>217</v>
      </c>
      <c r="D6653" t="s">
        <v>219</v>
      </c>
      <c r="E6653" t="s">
        <v>275</v>
      </c>
      <c r="F6653" t="s">
        <v>354</v>
      </c>
      <c r="G6653" s="8" t="s">
        <v>355</v>
      </c>
      <c r="H6653" t="s">
        <v>356</v>
      </c>
      <c r="I6653" s="7">
        <v>6693464092</v>
      </c>
      <c r="L6653" s="7">
        <v>54501394986</v>
      </c>
      <c r="M6653" s="7">
        <v>4188513374</v>
      </c>
      <c r="N6653" s="7">
        <v>455519059</v>
      </c>
      <c r="O6653" s="20" t="str">
        <f t="shared" si="209"/>
        <v/>
      </c>
    </row>
    <row r="6654" spans="1:15">
      <c r="A6654" s="20" t="str">
        <f t="shared" si="210"/>
        <v>Eftirlaunasj atvinnuflugmannaSamtryggingardeild</v>
      </c>
      <c r="B6654" s="20" t="str">
        <f>_xlfn.IFNA(INDEX(Listi!$AI:$AI,MATCH(C6654,Listi!$AJ:$AJ,0)),INDEX(Listi!T:T,MATCH(C6654,Listi!U:U,0)))</f>
        <v>EFÍA</v>
      </c>
      <c r="C6654" t="s">
        <v>220</v>
      </c>
      <c r="D6654" t="s">
        <v>205</v>
      </c>
      <c r="E6654" t="s">
        <v>275</v>
      </c>
      <c r="F6654" s="8" t="s">
        <v>354</v>
      </c>
      <c r="G6654" s="8" t="s">
        <v>355</v>
      </c>
      <c r="H6654" t="s">
        <v>356</v>
      </c>
      <c r="I6654" s="7">
        <v>8431121000</v>
      </c>
      <c r="L6654" s="7">
        <v>58542663000</v>
      </c>
      <c r="M6654" s="7">
        <v>1477262000</v>
      </c>
      <c r="N6654" s="7">
        <v>1113313000</v>
      </c>
      <c r="O6654" s="20" t="str">
        <f t="shared" si="209"/>
        <v/>
      </c>
    </row>
    <row r="6655" spans="1:15">
      <c r="A6655" s="20" t="str">
        <f t="shared" si="210"/>
        <v>Festa - lífeyrissjóðurSamtryggingardeild</v>
      </c>
      <c r="B6655" s="20" t="str">
        <f>_xlfn.IFNA(INDEX(Listi!$AI:$AI,MATCH(C6655,Listi!$AJ:$AJ,0)),INDEX(Listi!T:T,MATCH(C6655,Listi!U:U,0)))</f>
        <v xml:space="preserve">Festa </v>
      </c>
      <c r="C6655" t="s">
        <v>221</v>
      </c>
      <c r="D6655" t="s">
        <v>205</v>
      </c>
      <c r="E6655" t="s">
        <v>275</v>
      </c>
      <c r="F6655" t="s">
        <v>354</v>
      </c>
      <c r="G6655" s="8" t="s">
        <v>355</v>
      </c>
      <c r="H6655" t="s">
        <v>356</v>
      </c>
      <c r="I6655" s="7">
        <v>34695303508</v>
      </c>
      <c r="L6655" s="7">
        <v>246318113722</v>
      </c>
      <c r="M6655" s="7">
        <v>11138196907</v>
      </c>
      <c r="N6655" s="7">
        <v>5180938287</v>
      </c>
      <c r="O6655" s="20" t="str">
        <f t="shared" si="209"/>
        <v/>
      </c>
    </row>
    <row r="6656" spans="1:15">
      <c r="A6656" s="20" t="str">
        <f t="shared" si="210"/>
        <v>Festa - lífeyrissjóðurSparnaðarleið I</v>
      </c>
      <c r="B6656" s="20" t="str">
        <f>_xlfn.IFNA(INDEX(Listi!$AI:$AI,MATCH(C6656,Listi!$AJ:$AJ,0)),INDEX(Listi!T:T,MATCH(C6656,Listi!U:U,0)))</f>
        <v xml:space="preserve">Festa </v>
      </c>
      <c r="C6656" t="s">
        <v>221</v>
      </c>
      <c r="D6656" t="s">
        <v>464</v>
      </c>
      <c r="E6656" t="s">
        <v>276</v>
      </c>
      <c r="F6656" s="8" t="s">
        <v>354</v>
      </c>
      <c r="G6656" s="8" t="s">
        <v>355</v>
      </c>
      <c r="H6656" t="s">
        <v>356</v>
      </c>
      <c r="I6656" s="7">
        <v>0</v>
      </c>
      <c r="L6656" s="7">
        <v>75585319</v>
      </c>
      <c r="M6656" s="7">
        <v>37671409</v>
      </c>
      <c r="N6656" s="7">
        <v>2063969</v>
      </c>
      <c r="O6656" s="20" t="str">
        <f t="shared" si="209"/>
        <v/>
      </c>
    </row>
    <row r="6657" spans="1:15">
      <c r="A6657" s="20" t="str">
        <f t="shared" si="210"/>
        <v>Festa - lífeyrissjóðurSparnaðarleið II</v>
      </c>
      <c r="B6657" s="20" t="str">
        <f>_xlfn.IFNA(INDEX(Listi!$AI:$AI,MATCH(C6657,Listi!$AJ:$AJ,0)),INDEX(Listi!T:T,MATCH(C6657,Listi!U:U,0)))</f>
        <v xml:space="preserve">Festa </v>
      </c>
      <c r="C6657" t="s">
        <v>221</v>
      </c>
      <c r="D6657" t="s">
        <v>388</v>
      </c>
      <c r="E6657" t="s">
        <v>276</v>
      </c>
      <c r="F6657" t="s">
        <v>354</v>
      </c>
      <c r="G6657" s="8" t="s">
        <v>355</v>
      </c>
      <c r="H6657" t="s">
        <v>356</v>
      </c>
      <c r="I6657" s="7">
        <v>0</v>
      </c>
      <c r="L6657" s="7">
        <v>1113180693</v>
      </c>
      <c r="M6657" s="7">
        <v>134564310</v>
      </c>
      <c r="N6657" s="7">
        <v>19363084</v>
      </c>
      <c r="O6657" s="20" t="str">
        <f t="shared" si="209"/>
        <v/>
      </c>
    </row>
    <row r="6658" spans="1:15">
      <c r="A6658" s="20" t="str">
        <f t="shared" si="210"/>
        <v>Frjálsi lífeyrissjóðurinnDeild/leið I</v>
      </c>
      <c r="B6658" s="20" t="str">
        <f>_xlfn.IFNA(INDEX(Listi!$AI:$AI,MATCH(C6658,Listi!$AJ:$AJ,0)),INDEX(Listi!T:T,MATCH(C6658,Listi!U:U,0)))</f>
        <v xml:space="preserve">Frjálsi </v>
      </c>
      <c r="C6658" t="s">
        <v>222</v>
      </c>
      <c r="D6658" t="s">
        <v>223</v>
      </c>
      <c r="E6658" t="s">
        <v>276</v>
      </c>
      <c r="F6658" s="8" t="s">
        <v>354</v>
      </c>
      <c r="G6658" s="8" t="s">
        <v>355</v>
      </c>
      <c r="H6658" t="s">
        <v>356</v>
      </c>
      <c r="I6658" s="7">
        <v>29778251000</v>
      </c>
      <c r="L6658" s="7">
        <v>199278730000</v>
      </c>
      <c r="M6658" s="7">
        <v>10813020000</v>
      </c>
      <c r="N6658" s="7">
        <v>2178012000</v>
      </c>
      <c r="O6658" s="20" t="str">
        <f t="shared" ref="O6658:O6721" si="211">IFERROR(VLOOKUP(F6658,EhLykill,3,FALSE),"")</f>
        <v/>
      </c>
    </row>
    <row r="6659" spans="1:15">
      <c r="A6659" s="20" t="str">
        <f t="shared" si="210"/>
        <v>Frjálsi lífeyrissjóðurinnDeild/leið II</v>
      </c>
      <c r="B6659" s="20" t="str">
        <f>_xlfn.IFNA(INDEX(Listi!$AI:$AI,MATCH(C6659,Listi!$AJ:$AJ,0)),INDEX(Listi!T:T,MATCH(C6659,Listi!U:U,0)))</f>
        <v xml:space="preserve">Frjálsi </v>
      </c>
      <c r="C6659" t="s">
        <v>222</v>
      </c>
      <c r="D6659" t="s">
        <v>224</v>
      </c>
      <c r="E6659" t="s">
        <v>276</v>
      </c>
      <c r="F6659" t="s">
        <v>354</v>
      </c>
      <c r="G6659" s="8" t="s">
        <v>355</v>
      </c>
      <c r="H6659" t="s">
        <v>356</v>
      </c>
      <c r="I6659" s="7">
        <v>3118356000</v>
      </c>
      <c r="L6659" s="7">
        <v>29681370000</v>
      </c>
      <c r="M6659" s="7">
        <v>1864883000</v>
      </c>
      <c r="N6659" s="7">
        <v>401735000</v>
      </c>
      <c r="O6659" s="20" t="str">
        <f t="shared" si="211"/>
        <v/>
      </c>
    </row>
    <row r="6660" spans="1:15">
      <c r="A6660" s="20" t="str">
        <f t="shared" si="210"/>
        <v>Frjálsi lífeyrissjóðurinnDeild/leið III</v>
      </c>
      <c r="B6660" s="20" t="str">
        <f>_xlfn.IFNA(INDEX(Listi!$AI:$AI,MATCH(C6660,Listi!$AJ:$AJ,0)),INDEX(Listi!T:T,MATCH(C6660,Listi!U:U,0)))</f>
        <v xml:space="preserve">Frjálsi </v>
      </c>
      <c r="C6660" t="s">
        <v>222</v>
      </c>
      <c r="D6660" t="s">
        <v>225</v>
      </c>
      <c r="E6660" t="s">
        <v>276</v>
      </c>
      <c r="F6660" t="s">
        <v>354</v>
      </c>
      <c r="G6660" s="8" t="s">
        <v>355</v>
      </c>
      <c r="H6660" t="s">
        <v>356</v>
      </c>
      <c r="I6660" s="7">
        <v>3057671000</v>
      </c>
      <c r="L6660" s="7">
        <v>43554797000</v>
      </c>
      <c r="M6660" s="7">
        <v>2564479000</v>
      </c>
      <c r="N6660" s="7">
        <v>1456678000</v>
      </c>
      <c r="O6660" s="20" t="str">
        <f t="shared" si="211"/>
        <v/>
      </c>
    </row>
    <row r="6661" spans="1:15">
      <c r="A6661" s="20" t="str">
        <f t="shared" si="210"/>
        <v>Frjálsi lífeyrissjóðurinnFrjálsi Áhætta</v>
      </c>
      <c r="B6661" s="20" t="str">
        <f>_xlfn.IFNA(INDEX(Listi!$AI:$AI,MATCH(C6661,Listi!$AJ:$AJ,0)),INDEX(Listi!T:T,MATCH(C6661,Listi!U:U,0)))</f>
        <v xml:space="preserve">Frjálsi </v>
      </c>
      <c r="C6661" t="s">
        <v>222</v>
      </c>
      <c r="D6661" t="s">
        <v>226</v>
      </c>
      <c r="E6661" t="s">
        <v>276</v>
      </c>
      <c r="F6661" s="8" t="s">
        <v>354</v>
      </c>
      <c r="G6661" s="8" t="s">
        <v>355</v>
      </c>
      <c r="H6661" t="s">
        <v>356</v>
      </c>
      <c r="I6661" s="7">
        <v>399445000</v>
      </c>
      <c r="L6661" s="7">
        <v>2707615000</v>
      </c>
      <c r="M6661" s="7">
        <v>335331000</v>
      </c>
      <c r="N6661" s="7">
        <v>1872000</v>
      </c>
      <c r="O6661" s="20" t="str">
        <f t="shared" si="211"/>
        <v/>
      </c>
    </row>
    <row r="6662" spans="1:15">
      <c r="A6662" s="20" t="str">
        <f t="shared" si="210"/>
        <v>Frjálsi lífeyrissjóðurinnSameiginleg deild</v>
      </c>
      <c r="B6662" s="20" t="str">
        <f>_xlfn.IFNA(INDEX(Listi!$AI:$AI,MATCH(C6662,Listi!$AJ:$AJ,0)),INDEX(Listi!T:T,MATCH(C6662,Listi!U:U,0)))</f>
        <v xml:space="preserve">Frjálsi </v>
      </c>
      <c r="C6662" t="s">
        <v>222</v>
      </c>
      <c r="D6662" t="s">
        <v>311</v>
      </c>
      <c r="E6662" t="s">
        <v>276</v>
      </c>
      <c r="F6662" t="s">
        <v>354</v>
      </c>
      <c r="G6662" s="8" t="s">
        <v>355</v>
      </c>
      <c r="H6662" t="s">
        <v>356</v>
      </c>
      <c r="I6662" s="7">
        <v>0</v>
      </c>
      <c r="L6662" s="7">
        <v>0</v>
      </c>
      <c r="M6662" s="7">
        <v>0</v>
      </c>
      <c r="N6662" s="7">
        <v>0</v>
      </c>
      <c r="O6662" s="20" t="str">
        <f t="shared" si="211"/>
        <v/>
      </c>
    </row>
    <row r="6663" spans="1:15">
      <c r="A6663" s="20" t="str">
        <f t="shared" si="210"/>
        <v>Frjálsi lífeyrissjóðurinnSamtryggingardeild</v>
      </c>
      <c r="B6663" s="20" t="str">
        <f>_xlfn.IFNA(INDEX(Listi!$AI:$AI,MATCH(C6663,Listi!$AJ:$AJ,0)),INDEX(Listi!T:T,MATCH(C6663,Listi!U:U,0)))</f>
        <v xml:space="preserve">Frjálsi </v>
      </c>
      <c r="C6663" t="s">
        <v>222</v>
      </c>
      <c r="D6663" t="s">
        <v>205</v>
      </c>
      <c r="E6663" t="s">
        <v>275</v>
      </c>
      <c r="F6663" t="s">
        <v>354</v>
      </c>
      <c r="G6663" s="8" t="s">
        <v>355</v>
      </c>
      <c r="H6663" t="s">
        <v>356</v>
      </c>
      <c r="I6663" s="7">
        <v>15960273000</v>
      </c>
      <c r="L6663" s="7">
        <v>127148465000</v>
      </c>
      <c r="M6663" s="7">
        <v>7524433000</v>
      </c>
      <c r="N6663" s="7">
        <v>1254273000</v>
      </c>
      <c r="O6663" s="20" t="str">
        <f t="shared" si="211"/>
        <v/>
      </c>
    </row>
    <row r="6664" spans="1:15">
      <c r="A6664" s="20" t="str">
        <f t="shared" si="210"/>
        <v>Gildi - lífeyrissjóðurFramtíðarsýn 1</v>
      </c>
      <c r="B6664" s="20" t="str">
        <f>_xlfn.IFNA(INDEX(Listi!$AI:$AI,MATCH(C6664,Listi!$AJ:$AJ,0)),INDEX(Listi!T:T,MATCH(C6664,Listi!U:U,0)))</f>
        <v xml:space="preserve">Gildi  </v>
      </c>
      <c r="C6664" t="s">
        <v>227</v>
      </c>
      <c r="D6664" t="s">
        <v>373</v>
      </c>
      <c r="E6664" t="s">
        <v>276</v>
      </c>
      <c r="F6664" s="8" t="s">
        <v>354</v>
      </c>
      <c r="G6664" s="8" t="s">
        <v>355</v>
      </c>
      <c r="H6664" t="s">
        <v>356</v>
      </c>
      <c r="I6664" s="7">
        <v>470492871</v>
      </c>
      <c r="L6664" s="7">
        <v>3223959491</v>
      </c>
      <c r="M6664" s="7">
        <v>185065371</v>
      </c>
      <c r="N6664" s="7">
        <v>99697779</v>
      </c>
      <c r="O6664" s="20" t="str">
        <f t="shared" si="211"/>
        <v/>
      </c>
    </row>
    <row r="6665" spans="1:15">
      <c r="A6665" s="20" t="str">
        <f t="shared" si="210"/>
        <v>Gildi - lífeyrissjóðurFramtíðarsýn 2</v>
      </c>
      <c r="B6665" s="20" t="str">
        <f>_xlfn.IFNA(INDEX(Listi!$AI:$AI,MATCH(C6665,Listi!$AJ:$AJ,0)),INDEX(Listi!T:T,MATCH(C6665,Listi!U:U,0)))</f>
        <v xml:space="preserve">Gildi  </v>
      </c>
      <c r="C6665" t="s">
        <v>227</v>
      </c>
      <c r="D6665" t="s">
        <v>374</v>
      </c>
      <c r="E6665" t="s">
        <v>276</v>
      </c>
      <c r="F6665" t="s">
        <v>354</v>
      </c>
      <c r="G6665" s="8" t="s">
        <v>355</v>
      </c>
      <c r="H6665" t="s">
        <v>356</v>
      </c>
      <c r="I6665" s="7">
        <v>336644027</v>
      </c>
      <c r="L6665" s="7">
        <v>3172355810</v>
      </c>
      <c r="M6665" s="7">
        <v>227598529</v>
      </c>
      <c r="N6665" s="7">
        <v>70042741</v>
      </c>
      <c r="O6665" s="20" t="str">
        <f t="shared" si="211"/>
        <v/>
      </c>
    </row>
    <row r="6666" spans="1:15">
      <c r="A6666" s="20" t="str">
        <f t="shared" si="210"/>
        <v>Gildi - lífeyrissjóðurFramtíðarsýn 3</v>
      </c>
      <c r="B6666" s="20" t="str">
        <f>_xlfn.IFNA(INDEX(Listi!$AI:$AI,MATCH(C6666,Listi!$AJ:$AJ,0)),INDEX(Listi!T:T,MATCH(C6666,Listi!U:U,0)))</f>
        <v xml:space="preserve">Gildi  </v>
      </c>
      <c r="C6666" t="s">
        <v>227</v>
      </c>
      <c r="D6666" t="s">
        <v>380</v>
      </c>
      <c r="E6666" t="s">
        <v>276</v>
      </c>
      <c r="F6666" t="s">
        <v>354</v>
      </c>
      <c r="G6666" s="8" t="s">
        <v>355</v>
      </c>
      <c r="H6666" t="s">
        <v>356</v>
      </c>
      <c r="I6666" s="7">
        <v>59966691</v>
      </c>
      <c r="L6666" s="7">
        <v>1220667693</v>
      </c>
      <c r="M6666" s="7">
        <v>206427664</v>
      </c>
      <c r="N6666" s="7">
        <v>61376636</v>
      </c>
      <c r="O6666" s="20" t="str">
        <f t="shared" si="211"/>
        <v/>
      </c>
    </row>
    <row r="6667" spans="1:15">
      <c r="A6667" s="20" t="str">
        <f t="shared" si="210"/>
        <v>Gildi - lífeyrissjóðurSamtryggingardeild</v>
      </c>
      <c r="B6667" s="20" t="str">
        <f>_xlfn.IFNA(INDEX(Listi!$AI:$AI,MATCH(C6667,Listi!$AJ:$AJ,0)),INDEX(Listi!T:T,MATCH(C6667,Listi!U:U,0)))</f>
        <v xml:space="preserve">Gildi  </v>
      </c>
      <c r="C6667" t="s">
        <v>227</v>
      </c>
      <c r="D6667" t="s">
        <v>205</v>
      </c>
      <c r="E6667" t="s">
        <v>275</v>
      </c>
      <c r="F6667" t="s">
        <v>354</v>
      </c>
      <c r="G6667" s="8" t="s">
        <v>355</v>
      </c>
      <c r="H6667" t="s">
        <v>356</v>
      </c>
      <c r="I6667" s="7">
        <v>137585066594</v>
      </c>
      <c r="L6667" s="7">
        <v>908474103084</v>
      </c>
      <c r="M6667" s="7">
        <v>33404441428</v>
      </c>
      <c r="N6667" s="7">
        <v>20772915594</v>
      </c>
      <c r="O6667" s="20" t="str">
        <f t="shared" si="211"/>
        <v/>
      </c>
    </row>
    <row r="6668" spans="1:15">
      <c r="A6668" s="20" t="str">
        <f t="shared" si="210"/>
        <v>Íslenski lífeyrissjóðurinnLíf 1</v>
      </c>
      <c r="B6668" s="20" t="str">
        <f>_xlfn.IFNA(INDEX(Listi!$AI:$AI,MATCH(C6668,Listi!$AJ:$AJ,0)),INDEX(Listi!T:T,MATCH(C6668,Listi!U:U,0)))</f>
        <v xml:space="preserve">Íslenski  </v>
      </c>
      <c r="C6668" t="s">
        <v>238</v>
      </c>
      <c r="D6668" t="s">
        <v>239</v>
      </c>
      <c r="E6668" t="s">
        <v>276</v>
      </c>
      <c r="F6668" t="s">
        <v>354</v>
      </c>
      <c r="G6668" s="8" t="s">
        <v>355</v>
      </c>
      <c r="H6668" t="s">
        <v>356</v>
      </c>
      <c r="I6668" s="7">
        <v>4597283089</v>
      </c>
      <c r="L6668" s="7">
        <v>34645188332</v>
      </c>
      <c r="M6668" s="7">
        <v>5859453012</v>
      </c>
      <c r="N6668" s="7">
        <v>977930648</v>
      </c>
      <c r="O6668" s="20" t="str">
        <f t="shared" si="211"/>
        <v/>
      </c>
    </row>
    <row r="6669" spans="1:15">
      <c r="A6669" s="20" t="str">
        <f t="shared" si="210"/>
        <v>Íslenski lífeyrissjóðurinnLíf 2</v>
      </c>
      <c r="B6669" s="20" t="str">
        <f>_xlfn.IFNA(INDEX(Listi!$AI:$AI,MATCH(C6669,Listi!$AJ:$AJ,0)),INDEX(Listi!T:T,MATCH(C6669,Listi!U:U,0)))</f>
        <v xml:space="preserve">Íslenski  </v>
      </c>
      <c r="C6669" t="s">
        <v>238</v>
      </c>
      <c r="D6669" t="s">
        <v>240</v>
      </c>
      <c r="E6669" t="s">
        <v>276</v>
      </c>
      <c r="F6669" t="s">
        <v>354</v>
      </c>
      <c r="G6669" s="8" t="s">
        <v>355</v>
      </c>
      <c r="H6669" t="s">
        <v>356</v>
      </c>
      <c r="I6669" s="7">
        <v>3641110271</v>
      </c>
      <c r="L6669" s="7">
        <v>31029129445</v>
      </c>
      <c r="M6669" s="7">
        <v>2139527304</v>
      </c>
      <c r="N6669" s="7">
        <v>531278955</v>
      </c>
      <c r="O6669" s="20" t="str">
        <f t="shared" si="211"/>
        <v/>
      </c>
    </row>
    <row r="6670" spans="1:15">
      <c r="A6670" s="20" t="str">
        <f t="shared" si="210"/>
        <v>Íslenski lífeyrissjóðurinnLíf 3</v>
      </c>
      <c r="B6670" s="20" t="str">
        <f>_xlfn.IFNA(INDEX(Listi!$AI:$AI,MATCH(C6670,Listi!$AJ:$AJ,0)),INDEX(Listi!T:T,MATCH(C6670,Listi!U:U,0)))</f>
        <v xml:space="preserve">Íslenski  </v>
      </c>
      <c r="C6670" t="s">
        <v>238</v>
      </c>
      <c r="D6670" t="s">
        <v>241</v>
      </c>
      <c r="E6670" t="s">
        <v>276</v>
      </c>
      <c r="F6670" t="s">
        <v>354</v>
      </c>
      <c r="G6670" s="8" t="s">
        <v>355</v>
      </c>
      <c r="H6670" t="s">
        <v>356</v>
      </c>
      <c r="I6670" s="7">
        <v>2450603360</v>
      </c>
      <c r="L6670" s="7">
        <v>26552298455</v>
      </c>
      <c r="M6670" s="7">
        <v>1349981892</v>
      </c>
      <c r="N6670" s="7">
        <v>474868471</v>
      </c>
      <c r="O6670" s="20" t="str">
        <f t="shared" si="211"/>
        <v/>
      </c>
    </row>
    <row r="6671" spans="1:15">
      <c r="A6671" s="20" t="str">
        <f t="shared" si="210"/>
        <v>Íslenski lífeyrissjóðurinnLíf 4</v>
      </c>
      <c r="B6671" s="20" t="str">
        <f>_xlfn.IFNA(INDEX(Listi!$AI:$AI,MATCH(C6671,Listi!$AJ:$AJ,0)),INDEX(Listi!T:T,MATCH(C6671,Listi!U:U,0)))</f>
        <v xml:space="preserve">Íslenski  </v>
      </c>
      <c r="C6671" t="s">
        <v>238</v>
      </c>
      <c r="D6671" t="s">
        <v>242</v>
      </c>
      <c r="E6671" t="s">
        <v>276</v>
      </c>
      <c r="F6671" t="s">
        <v>354</v>
      </c>
      <c r="G6671" s="8" t="s">
        <v>355</v>
      </c>
      <c r="H6671" t="s">
        <v>356</v>
      </c>
      <c r="I6671" s="7">
        <v>297526224</v>
      </c>
      <c r="L6671" s="7">
        <v>15323468197</v>
      </c>
      <c r="M6671" s="7">
        <v>592019313</v>
      </c>
      <c r="N6671" s="7">
        <v>649721424</v>
      </c>
      <c r="O6671" s="20" t="str">
        <f t="shared" si="211"/>
        <v/>
      </c>
    </row>
    <row r="6672" spans="1:15">
      <c r="A6672" s="20" t="str">
        <f t="shared" si="210"/>
        <v>Íslenski lífeyrissjóðurinnSamtryggingardeild</v>
      </c>
      <c r="B6672" s="20" t="str">
        <f>_xlfn.IFNA(INDEX(Listi!$AI:$AI,MATCH(C6672,Listi!$AJ:$AJ,0)),INDEX(Listi!T:T,MATCH(C6672,Listi!U:U,0)))</f>
        <v xml:space="preserve">Íslenski  </v>
      </c>
      <c r="C6672" t="s">
        <v>238</v>
      </c>
      <c r="D6672" t="s">
        <v>205</v>
      </c>
      <c r="E6672" t="s">
        <v>275</v>
      </c>
      <c r="F6672" t="s">
        <v>354</v>
      </c>
      <c r="G6672" s="8" t="s">
        <v>355</v>
      </c>
      <c r="H6672" t="s">
        <v>356</v>
      </c>
      <c r="I6672" s="7">
        <v>3629304839</v>
      </c>
      <c r="L6672" s="7">
        <v>32369481106</v>
      </c>
      <c r="M6672" s="7">
        <v>2513450236</v>
      </c>
      <c r="N6672" s="7">
        <v>182749847</v>
      </c>
      <c r="O6672" s="20" t="str">
        <f t="shared" si="211"/>
        <v/>
      </c>
    </row>
    <row r="6673" spans="1:15">
      <c r="A6673" s="20" t="str">
        <f t="shared" si="210"/>
        <v>Lífeyrissjóður bændaSamtryggingardeild</v>
      </c>
      <c r="B6673" s="20" t="str">
        <f>_xlfn.IFNA(INDEX(Listi!$AI:$AI,MATCH(C6673,Listi!$AJ:$AJ,0)),INDEX(Listi!T:T,MATCH(C6673,Listi!U:U,0)))</f>
        <v>Lífeyrissjóður bænda</v>
      </c>
      <c r="C6673" t="s">
        <v>252</v>
      </c>
      <c r="D6673" t="s">
        <v>205</v>
      </c>
      <c r="E6673" t="s">
        <v>275</v>
      </c>
      <c r="F6673" t="s">
        <v>354</v>
      </c>
      <c r="G6673" s="8" t="s">
        <v>355</v>
      </c>
      <c r="H6673" t="s">
        <v>356</v>
      </c>
      <c r="I6673" s="7">
        <v>6004857314</v>
      </c>
      <c r="L6673" s="7">
        <v>45108278171</v>
      </c>
      <c r="M6673" s="7">
        <v>776003397</v>
      </c>
      <c r="N6673" s="7">
        <v>1921473168</v>
      </c>
      <c r="O6673" s="20" t="str">
        <f t="shared" si="211"/>
        <v/>
      </c>
    </row>
    <row r="6674" spans="1:15">
      <c r="A6674" s="20" t="str">
        <f t="shared" si="210"/>
        <v>Lífeyrissjóður bankamannaAldursdeild</v>
      </c>
      <c r="B6674" s="20" t="str">
        <f>_xlfn.IFNA(INDEX(Listi!$AI:$AI,MATCH(C6674,Listi!$AJ:$AJ,0)),INDEX(Listi!T:T,MATCH(C6674,Listi!U:U,0)))</f>
        <v>Lífeyrissjóður bankam.</v>
      </c>
      <c r="C6674" t="s">
        <v>250</v>
      </c>
      <c r="D6674" t="s">
        <v>251</v>
      </c>
      <c r="E6674" t="s">
        <v>275</v>
      </c>
      <c r="F6674" t="s">
        <v>354</v>
      </c>
      <c r="G6674" s="8" t="s">
        <v>355</v>
      </c>
      <c r="H6674" t="s">
        <v>356</v>
      </c>
      <c r="I6674" s="7">
        <v>8491256000</v>
      </c>
      <c r="L6674" s="7">
        <v>61369964000</v>
      </c>
      <c r="M6674" s="7">
        <v>1996063000</v>
      </c>
      <c r="N6674" s="7">
        <v>753444000</v>
      </c>
      <c r="O6674" s="20" t="str">
        <f t="shared" si="211"/>
        <v/>
      </c>
    </row>
    <row r="6675" spans="1:15">
      <c r="A6675" s="20" t="str">
        <f t="shared" si="210"/>
        <v>Lífeyrissjóður bankamannaHlutfallsdeild</v>
      </c>
      <c r="B6675" s="20" t="str">
        <f>_xlfn.IFNA(INDEX(Listi!$AI:$AI,MATCH(C6675,Listi!$AJ:$AJ,0)),INDEX(Listi!T:T,MATCH(C6675,Listi!U:U,0)))</f>
        <v>Lífeyrissjóður bankam.</v>
      </c>
      <c r="C6675" t="s">
        <v>250</v>
      </c>
      <c r="D6675" t="s">
        <v>467</v>
      </c>
      <c r="E6675" t="s">
        <v>275</v>
      </c>
      <c r="F6675" t="s">
        <v>354</v>
      </c>
      <c r="G6675" s="8" t="s">
        <v>355</v>
      </c>
      <c r="H6675" t="s">
        <v>356</v>
      </c>
      <c r="I6675" s="7">
        <v>3598750000</v>
      </c>
      <c r="L6675" s="7">
        <v>40286427000</v>
      </c>
      <c r="M6675" s="7">
        <v>125147000</v>
      </c>
      <c r="N6675" s="7">
        <v>2741197000</v>
      </c>
      <c r="O6675" s="20" t="str">
        <f t="shared" si="211"/>
        <v/>
      </c>
    </row>
    <row r="6676" spans="1:15">
      <c r="A6676" s="20" t="str">
        <f t="shared" si="210"/>
        <v>Lífeyrissjóður RangæingaSamtryggingardeild</v>
      </c>
      <c r="B6676" s="20" t="str">
        <f>_xlfn.IFNA(INDEX(Listi!$AI:$AI,MATCH(C6676,Listi!$AJ:$AJ,0)),INDEX(Listi!T:T,MATCH(C6676,Listi!U:U,0)))</f>
        <v>Lífeyrissjóður Rang.</v>
      </c>
      <c r="C6676" t="s">
        <v>253</v>
      </c>
      <c r="D6676" t="s">
        <v>205</v>
      </c>
      <c r="E6676" t="s">
        <v>275</v>
      </c>
      <c r="F6676" t="s">
        <v>354</v>
      </c>
      <c r="G6676" s="8" t="s">
        <v>355</v>
      </c>
      <c r="H6676" t="s">
        <v>356</v>
      </c>
      <c r="I6676" s="7">
        <v>2261217000</v>
      </c>
      <c r="L6676" s="7">
        <v>18949790000</v>
      </c>
      <c r="M6676" s="7">
        <v>835894000</v>
      </c>
      <c r="N6676" s="7">
        <v>386250000</v>
      </c>
      <c r="O6676" s="20" t="str">
        <f t="shared" si="211"/>
        <v/>
      </c>
    </row>
    <row r="6677" spans="1:15">
      <c r="A6677" s="20" t="str">
        <f t="shared" si="210"/>
        <v>Lífeyrissjóður starfsmanna AkureyrarbæjarSamtryggingardeild</v>
      </c>
      <c r="B6677" s="20" t="str">
        <f>_xlfn.IFNA(INDEX(Listi!$AI:$AI,MATCH(C6677,Listi!$AJ:$AJ,0)),INDEX(Listi!T:T,MATCH(C6677,Listi!U:U,0)))</f>
        <v>Lífeyrissj. starfsm. Akureyrarb.</v>
      </c>
      <c r="C6677" t="s">
        <v>274</v>
      </c>
      <c r="D6677" t="s">
        <v>205</v>
      </c>
      <c r="E6677" t="s">
        <v>275</v>
      </c>
      <c r="F6677" s="8" t="s">
        <v>354</v>
      </c>
      <c r="G6677" s="8" t="s">
        <v>355</v>
      </c>
      <c r="H6677" t="s">
        <v>356</v>
      </c>
      <c r="I6677" s="7">
        <v>1823629170</v>
      </c>
      <c r="L6677" s="7">
        <v>14569496826</v>
      </c>
      <c r="M6677" s="7">
        <v>46271787</v>
      </c>
      <c r="N6677" s="7">
        <v>1160288032</v>
      </c>
      <c r="O6677" s="20" t="str">
        <f t="shared" si="211"/>
        <v/>
      </c>
    </row>
    <row r="6678" spans="1:15">
      <c r="A6678" s="20" t="str">
        <f t="shared" si="210"/>
        <v>Lífeyrissjóður starfsmanna Búnaðarbanka ÍslandsSamtryggingardeild</v>
      </c>
      <c r="B6678" s="20" t="str">
        <f>_xlfn.IFNA(INDEX(Listi!$AI:$AI,MATCH(C6678,Listi!$AJ:$AJ,0)),INDEX(Listi!T:T,MATCH(C6678,Listi!U:U,0)))</f>
        <v>Lífeyrissj. starfsm. Búnaðarb.Ísl.</v>
      </c>
      <c r="C6678" t="s">
        <v>254</v>
      </c>
      <c r="D6678" t="s">
        <v>205</v>
      </c>
      <c r="E6678" t="s">
        <v>275</v>
      </c>
      <c r="F6678" t="s">
        <v>354</v>
      </c>
      <c r="G6678" s="8" t="s">
        <v>355</v>
      </c>
      <c r="H6678" t="s">
        <v>356</v>
      </c>
      <c r="I6678" s="7">
        <v>3434960000</v>
      </c>
      <c r="L6678" s="7">
        <v>27921283000</v>
      </c>
      <c r="M6678" s="7">
        <v>7378000</v>
      </c>
      <c r="N6678" s="7">
        <v>1535577000</v>
      </c>
      <c r="O6678" s="20" t="str">
        <f t="shared" si="211"/>
        <v/>
      </c>
    </row>
    <row r="6679" spans="1:15">
      <c r="A6679" s="20" t="str">
        <f t="shared" si="210"/>
        <v>Lífeyrissjóður starfsmanna ReykjavíkurborgarSamtryggingardeild</v>
      </c>
      <c r="B6679" s="20" t="str">
        <f>_xlfn.IFNA(INDEX(Listi!$AI:$AI,MATCH(C6679,Listi!$AJ:$AJ,0)),INDEX(Listi!T:T,MATCH(C6679,Listi!U:U,0)))</f>
        <v>Lífeyrissj. starfsm. Reykjav.</v>
      </c>
      <c r="C6679" t="s">
        <v>255</v>
      </c>
      <c r="D6679" t="s">
        <v>205</v>
      </c>
      <c r="E6679" t="s">
        <v>275</v>
      </c>
      <c r="F6679" t="s">
        <v>354</v>
      </c>
      <c r="G6679" s="8" t="s">
        <v>355</v>
      </c>
      <c r="H6679" t="s">
        <v>356</v>
      </c>
      <c r="I6679" s="7">
        <v>9108188447</v>
      </c>
      <c r="L6679" s="7">
        <v>92450251598</v>
      </c>
      <c r="M6679" s="7">
        <v>217604296</v>
      </c>
      <c r="N6679" s="7">
        <v>6195210428</v>
      </c>
      <c r="O6679" s="20" t="str">
        <f t="shared" si="211"/>
        <v/>
      </c>
    </row>
    <row r="6680" spans="1:15">
      <c r="A6680" s="20" t="str">
        <f t="shared" si="210"/>
        <v>Lífeyrissjóður starfsmanna ríkisinsA-deild</v>
      </c>
      <c r="B6680" s="20" t="str">
        <f>_xlfn.IFNA(INDEX(Listi!$AI:$AI,MATCH(C6680,Listi!$AJ:$AJ,0)),INDEX(Listi!T:T,MATCH(C6680,Listi!U:U,0)))</f>
        <v>LSR</v>
      </c>
      <c r="C6680" t="s">
        <v>256</v>
      </c>
      <c r="D6680" t="s">
        <v>257</v>
      </c>
      <c r="E6680" t="s">
        <v>275</v>
      </c>
      <c r="F6680" t="s">
        <v>354</v>
      </c>
      <c r="G6680" s="8" t="s">
        <v>355</v>
      </c>
      <c r="H6680" t="s">
        <v>356</v>
      </c>
      <c r="I6680" s="7">
        <v>141692600728</v>
      </c>
      <c r="L6680" s="7">
        <v>1024402726080</v>
      </c>
      <c r="M6680" s="7">
        <v>38030413328</v>
      </c>
      <c r="N6680" s="7">
        <v>13011563069</v>
      </c>
      <c r="O6680" s="20" t="str">
        <f t="shared" si="211"/>
        <v/>
      </c>
    </row>
    <row r="6681" spans="1:15">
      <c r="A6681" s="20" t="str">
        <f t="shared" si="210"/>
        <v>Lífeyrissjóður starfsmanna ríkisinsB-deild</v>
      </c>
      <c r="B6681" s="20" t="str">
        <f>_xlfn.IFNA(INDEX(Listi!$AI:$AI,MATCH(C6681,Listi!$AJ:$AJ,0)),INDEX(Listi!T:T,MATCH(C6681,Listi!U:U,0)))</f>
        <v>LSR</v>
      </c>
      <c r="C6681" t="s">
        <v>256</v>
      </c>
      <c r="D6681" t="s">
        <v>218</v>
      </c>
      <c r="E6681" t="s">
        <v>275</v>
      </c>
      <c r="F6681" s="8" t="s">
        <v>354</v>
      </c>
      <c r="G6681" s="8" t="s">
        <v>355</v>
      </c>
      <c r="H6681" t="s">
        <v>356</v>
      </c>
      <c r="I6681" s="7">
        <v>41135031256</v>
      </c>
      <c r="L6681" s="7">
        <v>297381500048</v>
      </c>
      <c r="M6681" s="7">
        <v>1364474032</v>
      </c>
      <c r="N6681" s="7">
        <v>62409553231</v>
      </c>
      <c r="O6681" s="20" t="str">
        <f t="shared" si="211"/>
        <v/>
      </c>
    </row>
    <row r="6682" spans="1:15">
      <c r="A6682" s="20" t="str">
        <f t="shared" si="210"/>
        <v>Lífeyrissjóður starfsmanna ríkisinsLeið I</v>
      </c>
      <c r="B6682" s="20" t="str">
        <f>_xlfn.IFNA(INDEX(Listi!$AI:$AI,MATCH(C6682,Listi!$AJ:$AJ,0)),INDEX(Listi!T:T,MATCH(C6682,Listi!U:U,0)))</f>
        <v>LSR</v>
      </c>
      <c r="C6682" t="s">
        <v>256</v>
      </c>
      <c r="D6682" t="s">
        <v>258</v>
      </c>
      <c r="E6682" t="s">
        <v>276</v>
      </c>
      <c r="F6682" t="s">
        <v>354</v>
      </c>
      <c r="G6682" s="8" t="s">
        <v>355</v>
      </c>
      <c r="H6682" t="s">
        <v>356</v>
      </c>
      <c r="I6682" s="7">
        <v>1628276852.0999999</v>
      </c>
      <c r="L6682" s="7">
        <v>11704214939</v>
      </c>
      <c r="M6682" s="7">
        <v>547428342</v>
      </c>
      <c r="N6682" s="7">
        <v>195323403</v>
      </c>
      <c r="O6682" s="20" t="str">
        <f t="shared" si="211"/>
        <v/>
      </c>
    </row>
    <row r="6683" spans="1:15">
      <c r="A6683" s="20" t="str">
        <f t="shared" si="210"/>
        <v>Lífeyrissjóður starfsmanna ríkisinsLeið II</v>
      </c>
      <c r="B6683" s="20" t="str">
        <f>_xlfn.IFNA(INDEX(Listi!$AI:$AI,MATCH(C6683,Listi!$AJ:$AJ,0)),INDEX(Listi!T:T,MATCH(C6683,Listi!U:U,0)))</f>
        <v>LSR</v>
      </c>
      <c r="C6683" t="s">
        <v>256</v>
      </c>
      <c r="D6683" t="s">
        <v>259</v>
      </c>
      <c r="E6683" t="s">
        <v>276</v>
      </c>
      <c r="F6683" t="s">
        <v>354</v>
      </c>
      <c r="G6683" s="8" t="s">
        <v>355</v>
      </c>
      <c r="H6683" t="s">
        <v>356</v>
      </c>
      <c r="I6683" s="7">
        <v>332869860.10000002</v>
      </c>
      <c r="L6683" s="7">
        <v>3365164594</v>
      </c>
      <c r="M6683" s="7">
        <v>379849453</v>
      </c>
      <c r="N6683" s="7">
        <v>93142056</v>
      </c>
      <c r="O6683" s="20" t="str">
        <f t="shared" si="211"/>
        <v/>
      </c>
    </row>
    <row r="6684" spans="1:15">
      <c r="A6684" s="20" t="str">
        <f t="shared" si="210"/>
        <v>Lífeyrissjóður starfsmanna ríkisinsLeið III</v>
      </c>
      <c r="B6684" s="20" t="str">
        <f>_xlfn.IFNA(INDEX(Listi!$AI:$AI,MATCH(C6684,Listi!$AJ:$AJ,0)),INDEX(Listi!T:T,MATCH(C6684,Listi!U:U,0)))</f>
        <v>LSR</v>
      </c>
      <c r="C6684" t="s">
        <v>256</v>
      </c>
      <c r="D6684" t="s">
        <v>260</v>
      </c>
      <c r="E6684" t="s">
        <v>276</v>
      </c>
      <c r="F6684" t="s">
        <v>354</v>
      </c>
      <c r="G6684" s="8" t="s">
        <v>355</v>
      </c>
      <c r="H6684" t="s">
        <v>356</v>
      </c>
      <c r="I6684" s="7">
        <v>462882518.5</v>
      </c>
      <c r="L6684" s="7">
        <v>9959294621</v>
      </c>
      <c r="M6684" s="7">
        <v>743287481</v>
      </c>
      <c r="N6684" s="7">
        <v>349903833</v>
      </c>
      <c r="O6684" s="20" t="str">
        <f t="shared" si="211"/>
        <v/>
      </c>
    </row>
    <row r="6685" spans="1:15">
      <c r="A6685" s="20" t="str">
        <f t="shared" si="210"/>
        <v>Lífeyrissjóður Tannlæknafél ÍslDeild I/Séreign</v>
      </c>
      <c r="B6685" s="20" t="str">
        <f>_xlfn.IFNA(INDEX(Listi!$AI:$AI,MATCH(C6685,Listi!$AJ:$AJ,0)),INDEX(Listi!T:T,MATCH(C6685,Listi!U:U,0)))</f>
        <v>Lífeyrissj. Tannlækna</v>
      </c>
      <c r="C6685" t="s">
        <v>261</v>
      </c>
      <c r="D6685" t="s">
        <v>207</v>
      </c>
      <c r="E6685" t="s">
        <v>276</v>
      </c>
      <c r="F6685" t="s">
        <v>354</v>
      </c>
      <c r="G6685" s="8" t="s">
        <v>355</v>
      </c>
      <c r="H6685" t="s">
        <v>356</v>
      </c>
      <c r="I6685" s="7">
        <v>722374482</v>
      </c>
      <c r="L6685" s="7">
        <v>6768408488</v>
      </c>
      <c r="M6685" s="7">
        <v>272759192</v>
      </c>
      <c r="N6685" s="7">
        <v>153838058</v>
      </c>
      <c r="O6685" s="20" t="str">
        <f t="shared" si="211"/>
        <v/>
      </c>
    </row>
    <row r="6686" spans="1:15">
      <c r="A6686" s="20" t="str">
        <f t="shared" si="210"/>
        <v>Lífeyrissjóður Tannlæknafél ÍslSamtryggingardeild</v>
      </c>
      <c r="B6686" s="20" t="str">
        <f>_xlfn.IFNA(INDEX(Listi!$AI:$AI,MATCH(C6686,Listi!$AJ:$AJ,0)),INDEX(Listi!T:T,MATCH(C6686,Listi!U:U,0)))</f>
        <v>Lífeyrissj. Tannlækna</v>
      </c>
      <c r="C6686" t="s">
        <v>261</v>
      </c>
      <c r="D6686" t="s">
        <v>205</v>
      </c>
      <c r="E6686" t="s">
        <v>275</v>
      </c>
      <c r="F6686" t="s">
        <v>354</v>
      </c>
      <c r="G6686" s="8" t="s">
        <v>355</v>
      </c>
      <c r="H6686" t="s">
        <v>356</v>
      </c>
      <c r="I6686" s="7">
        <v>229833430</v>
      </c>
      <c r="L6686" s="7">
        <v>2241251214</v>
      </c>
      <c r="M6686" s="7">
        <v>112827287</v>
      </c>
      <c r="N6686" s="7">
        <v>17930159</v>
      </c>
      <c r="O6686" s="20" t="str">
        <f t="shared" si="211"/>
        <v/>
      </c>
    </row>
    <row r="6687" spans="1:15">
      <c r="A6687" s="20" t="str">
        <f t="shared" si="210"/>
        <v>Lífeyrissjóður verslunarmannaÆvileið 1</v>
      </c>
      <c r="B6687" s="20" t="str">
        <f>_xlfn.IFNA(INDEX(Listi!$AI:$AI,MATCH(C6687,Listi!$AJ:$AJ,0)),INDEX(Listi!T:T,MATCH(C6687,Listi!U:U,0)))</f>
        <v>Lífeyrissj. Verslunarm.</v>
      </c>
      <c r="C6687" t="s">
        <v>206</v>
      </c>
      <c r="D6687" t="s">
        <v>310</v>
      </c>
      <c r="E6687" t="s">
        <v>276</v>
      </c>
      <c r="F6687" t="s">
        <v>354</v>
      </c>
      <c r="G6687" s="8" t="s">
        <v>355</v>
      </c>
      <c r="H6687" t="s">
        <v>356</v>
      </c>
      <c r="I6687" s="7">
        <v>383339263</v>
      </c>
      <c r="L6687" s="7">
        <v>2860479562</v>
      </c>
      <c r="M6687" s="7">
        <v>819651283</v>
      </c>
      <c r="N6687" s="7">
        <v>12562366</v>
      </c>
      <c r="O6687" s="20" t="str">
        <f t="shared" si="211"/>
        <v/>
      </c>
    </row>
    <row r="6688" spans="1:15">
      <c r="A6688" s="20" t="str">
        <f t="shared" si="210"/>
        <v>Lífeyrissjóður verslunarmannaÆvileið 2</v>
      </c>
      <c r="B6688" s="20" t="str">
        <f>_xlfn.IFNA(INDEX(Listi!$AI:$AI,MATCH(C6688,Listi!$AJ:$AJ,0)),INDEX(Listi!T:T,MATCH(C6688,Listi!U:U,0)))</f>
        <v>Lífeyrissj. Verslunarm.</v>
      </c>
      <c r="C6688" t="s">
        <v>206</v>
      </c>
      <c r="D6688" t="s">
        <v>309</v>
      </c>
      <c r="E6688" t="s">
        <v>276</v>
      </c>
      <c r="F6688" t="s">
        <v>354</v>
      </c>
      <c r="G6688" s="8" t="s">
        <v>355</v>
      </c>
      <c r="H6688" t="s">
        <v>356</v>
      </c>
      <c r="I6688" s="7">
        <v>202378097</v>
      </c>
      <c r="L6688" s="7">
        <v>2325064159</v>
      </c>
      <c r="M6688" s="7">
        <v>465663194</v>
      </c>
      <c r="N6688" s="7">
        <v>32037995</v>
      </c>
      <c r="O6688" s="20" t="str">
        <f t="shared" si="211"/>
        <v/>
      </c>
    </row>
    <row r="6689" spans="1:15">
      <c r="A6689" s="20" t="str">
        <f t="shared" si="210"/>
        <v>Lífeyrissjóður verslunarmannaÆvileið 3</v>
      </c>
      <c r="B6689" s="20" t="str">
        <f>_xlfn.IFNA(INDEX(Listi!$AI:$AI,MATCH(C6689,Listi!$AJ:$AJ,0)),INDEX(Listi!T:T,MATCH(C6689,Listi!U:U,0)))</f>
        <v>Lífeyrissj. Verslunarm.</v>
      </c>
      <c r="C6689" t="s">
        <v>206</v>
      </c>
      <c r="D6689" t="s">
        <v>308</v>
      </c>
      <c r="E6689" t="s">
        <v>276</v>
      </c>
      <c r="F6689" t="s">
        <v>354</v>
      </c>
      <c r="G6689" s="8" t="s">
        <v>355</v>
      </c>
      <c r="H6689" t="s">
        <v>356</v>
      </c>
      <c r="I6689" s="7">
        <v>27386732</v>
      </c>
      <c r="L6689" s="7">
        <v>1567402319</v>
      </c>
      <c r="M6689" s="7">
        <v>325961302</v>
      </c>
      <c r="N6689" s="7">
        <v>60283998</v>
      </c>
      <c r="O6689" s="20" t="str">
        <f t="shared" si="211"/>
        <v/>
      </c>
    </row>
    <row r="6690" spans="1:15">
      <c r="A6690" s="20" t="str">
        <f t="shared" si="210"/>
        <v>Lífeyrissjóður verslunarmannaDeild I/Séreign</v>
      </c>
      <c r="B6690" s="20" t="str">
        <f>_xlfn.IFNA(INDEX(Listi!$AI:$AI,MATCH(C6690,Listi!$AJ:$AJ,0)),INDEX(Listi!T:T,MATCH(C6690,Listi!U:U,0)))</f>
        <v>Lífeyrissj. Verslunarm.</v>
      </c>
      <c r="C6690" t="s">
        <v>206</v>
      </c>
      <c r="D6690" t="s">
        <v>207</v>
      </c>
      <c r="E6690" t="s">
        <v>276</v>
      </c>
      <c r="F6690" t="s">
        <v>354</v>
      </c>
      <c r="G6690" s="8" t="s">
        <v>355</v>
      </c>
      <c r="H6690" t="s">
        <v>356</v>
      </c>
      <c r="I6690" s="7">
        <v>2890050315</v>
      </c>
      <c r="L6690" s="7">
        <v>19785724399</v>
      </c>
      <c r="M6690" s="7">
        <v>729937912</v>
      </c>
      <c r="N6690" s="7">
        <v>458382791</v>
      </c>
      <c r="O6690" s="20" t="str">
        <f t="shared" si="211"/>
        <v/>
      </c>
    </row>
    <row r="6691" spans="1:15">
      <c r="A6691" s="20" t="str">
        <f t="shared" si="210"/>
        <v>Lífeyrissjóður verslunarmannaSamtryggingardeild</v>
      </c>
      <c r="B6691" s="20" t="str">
        <f>_xlfn.IFNA(INDEX(Listi!$AI:$AI,MATCH(C6691,Listi!$AJ:$AJ,0)),INDEX(Listi!T:T,MATCH(C6691,Listi!U:U,0)))</f>
        <v>Lífeyrissj. Verslunarm.</v>
      </c>
      <c r="C6691" t="s">
        <v>206</v>
      </c>
      <c r="D6691" t="s">
        <v>205</v>
      </c>
      <c r="E6691" t="s">
        <v>275</v>
      </c>
      <c r="F6691" t="s">
        <v>354</v>
      </c>
      <c r="G6691" s="8" t="s">
        <v>355</v>
      </c>
      <c r="H6691" t="s">
        <v>356</v>
      </c>
      <c r="I6691" s="7">
        <v>170403304982</v>
      </c>
      <c r="L6691" s="7">
        <v>1174592806906</v>
      </c>
      <c r="M6691" s="7">
        <v>35794261112</v>
      </c>
      <c r="N6691" s="7">
        <v>21965137185</v>
      </c>
      <c r="O6691" s="20" t="str">
        <f t="shared" si="211"/>
        <v/>
      </c>
    </row>
    <row r="6692" spans="1:15">
      <c r="A6692" s="20" t="str">
        <f t="shared" si="210"/>
        <v>Lífeyrissjóður VestmannaeyjaSafn I</v>
      </c>
      <c r="B6692" s="20" t="str">
        <f>_xlfn.IFNA(INDEX(Listi!$AI:$AI,MATCH(C6692,Listi!$AJ:$AJ,0)),INDEX(Listi!T:T,MATCH(C6692,Listi!U:U,0)))</f>
        <v>Lífeyrissj. Vestm.</v>
      </c>
      <c r="C6692" t="s">
        <v>262</v>
      </c>
      <c r="D6692" t="s">
        <v>210</v>
      </c>
      <c r="E6692" t="s">
        <v>276</v>
      </c>
      <c r="F6692" t="s">
        <v>354</v>
      </c>
      <c r="G6692" s="8" t="s">
        <v>355</v>
      </c>
      <c r="H6692" t="s">
        <v>356</v>
      </c>
      <c r="I6692" s="7">
        <v>0</v>
      </c>
      <c r="L6692" s="7">
        <v>381311221</v>
      </c>
      <c r="M6692" s="7">
        <v>44104006</v>
      </c>
      <c r="N6692" s="7">
        <v>13592960</v>
      </c>
      <c r="O6692" s="20" t="str">
        <f t="shared" si="211"/>
        <v/>
      </c>
    </row>
    <row r="6693" spans="1:15">
      <c r="A6693" s="20" t="str">
        <f t="shared" si="210"/>
        <v>Lífeyrissjóður VestmannaeyjaSafn II</v>
      </c>
      <c r="B6693" s="20" t="str">
        <f>_xlfn.IFNA(INDEX(Listi!$AI:$AI,MATCH(C6693,Listi!$AJ:$AJ,0)),INDEX(Listi!T:T,MATCH(C6693,Listi!U:U,0)))</f>
        <v>Lífeyrissj. Vestm.</v>
      </c>
      <c r="C6693" t="s">
        <v>262</v>
      </c>
      <c r="D6693" t="s">
        <v>211</v>
      </c>
      <c r="E6693" t="s">
        <v>276</v>
      </c>
      <c r="F6693" t="s">
        <v>354</v>
      </c>
      <c r="G6693" s="8" t="s">
        <v>355</v>
      </c>
      <c r="H6693" t="s">
        <v>356</v>
      </c>
      <c r="I6693" s="7">
        <v>0</v>
      </c>
      <c r="L6693" s="7">
        <v>571440191</v>
      </c>
      <c r="M6693" s="7">
        <v>40240404</v>
      </c>
      <c r="N6693" s="7">
        <v>18659289</v>
      </c>
      <c r="O6693" s="20" t="str">
        <f t="shared" si="211"/>
        <v/>
      </c>
    </row>
    <row r="6694" spans="1:15">
      <c r="A6694" s="20" t="str">
        <f t="shared" si="210"/>
        <v>Lífeyrissjóður VestmannaeyjaSamtryggingardeild</v>
      </c>
      <c r="B6694" s="20" t="str">
        <f>_xlfn.IFNA(INDEX(Listi!$AI:$AI,MATCH(C6694,Listi!$AJ:$AJ,0)),INDEX(Listi!T:T,MATCH(C6694,Listi!U:U,0)))</f>
        <v>Lífeyrissj. Vestm.</v>
      </c>
      <c r="C6694" t="s">
        <v>262</v>
      </c>
      <c r="D6694" t="s">
        <v>205</v>
      </c>
      <c r="E6694" t="s">
        <v>275</v>
      </c>
      <c r="F6694" t="s">
        <v>354</v>
      </c>
      <c r="G6694" s="8" t="s">
        <v>355</v>
      </c>
      <c r="H6694" t="s">
        <v>356</v>
      </c>
      <c r="I6694" s="7">
        <v>16021148000</v>
      </c>
      <c r="L6694" s="7">
        <v>85198020532</v>
      </c>
      <c r="M6694" s="7">
        <v>1944643004</v>
      </c>
      <c r="N6694" s="7">
        <v>2198060399</v>
      </c>
      <c r="O6694" s="20" t="str">
        <f t="shared" si="211"/>
        <v/>
      </c>
    </row>
    <row r="6695" spans="1:15">
      <c r="A6695" s="20" t="str">
        <f t="shared" si="210"/>
        <v>Lífsverk lífeyrissjóðurLífsverk I/Séreign</v>
      </c>
      <c r="B6695" s="20" t="str">
        <f>_xlfn.IFNA(INDEX(Listi!$AI:$AI,MATCH(C6695,Listi!$AJ:$AJ,0)),INDEX(Listi!T:T,MATCH(C6695,Listi!U:U,0)))</f>
        <v xml:space="preserve">Lífsverk  </v>
      </c>
      <c r="C6695" t="s">
        <v>268</v>
      </c>
      <c r="D6695" t="s">
        <v>269</v>
      </c>
      <c r="E6695" t="s">
        <v>276</v>
      </c>
      <c r="F6695" t="s">
        <v>354</v>
      </c>
      <c r="G6695" s="8" t="s">
        <v>355</v>
      </c>
      <c r="H6695" t="s">
        <v>356</v>
      </c>
      <c r="I6695" s="7">
        <v>790870000</v>
      </c>
      <c r="L6695" s="7">
        <v>4582957000</v>
      </c>
      <c r="M6695" s="7">
        <v>635926000</v>
      </c>
      <c r="N6695" s="7">
        <v>22708000</v>
      </c>
      <c r="O6695" s="20" t="str">
        <f t="shared" si="211"/>
        <v/>
      </c>
    </row>
    <row r="6696" spans="1:15">
      <c r="A6696" s="20" t="str">
        <f t="shared" si="210"/>
        <v>Lífsverk lífeyrissjóðurLífsverk II/Séreign</v>
      </c>
      <c r="B6696" s="20" t="str">
        <f>_xlfn.IFNA(INDEX(Listi!$AI:$AI,MATCH(C6696,Listi!$AJ:$AJ,0)),INDEX(Listi!T:T,MATCH(C6696,Listi!U:U,0)))</f>
        <v xml:space="preserve">Lífsverk  </v>
      </c>
      <c r="C6696" t="s">
        <v>268</v>
      </c>
      <c r="D6696" t="s">
        <v>270</v>
      </c>
      <c r="E6696" t="s">
        <v>276</v>
      </c>
      <c r="F6696" t="s">
        <v>354</v>
      </c>
      <c r="G6696" s="8" t="s">
        <v>355</v>
      </c>
      <c r="H6696" t="s">
        <v>356</v>
      </c>
      <c r="I6696" s="7">
        <v>2945513000</v>
      </c>
      <c r="L6696" s="7">
        <v>23735073000</v>
      </c>
      <c r="M6696" s="7">
        <v>2073571000</v>
      </c>
      <c r="N6696" s="7">
        <v>249365000</v>
      </c>
      <c r="O6696" s="20" t="str">
        <f t="shared" si="211"/>
        <v/>
      </c>
    </row>
    <row r="6697" spans="1:15">
      <c r="A6697" s="20" t="str">
        <f t="shared" si="210"/>
        <v>Lífsverk lífeyrissjóðurLífsverk III/Séreign</v>
      </c>
      <c r="B6697" s="20" t="str">
        <f>_xlfn.IFNA(INDEX(Listi!$AI:$AI,MATCH(C6697,Listi!$AJ:$AJ,0)),INDEX(Listi!T:T,MATCH(C6697,Listi!U:U,0)))</f>
        <v xml:space="preserve">Lífsverk  </v>
      </c>
      <c r="C6697" t="s">
        <v>268</v>
      </c>
      <c r="D6697" t="s">
        <v>271</v>
      </c>
      <c r="E6697" t="s">
        <v>276</v>
      </c>
      <c r="F6697" t="s">
        <v>354</v>
      </c>
      <c r="G6697" s="8" t="s">
        <v>355</v>
      </c>
      <c r="H6697" t="s">
        <v>356</v>
      </c>
      <c r="I6697" s="7">
        <v>18756000</v>
      </c>
      <c r="L6697" s="7">
        <v>653814000</v>
      </c>
      <c r="M6697" s="7">
        <v>105107000</v>
      </c>
      <c r="N6697" s="7">
        <v>2613000</v>
      </c>
      <c r="O6697" s="20" t="str">
        <f t="shared" si="211"/>
        <v/>
      </c>
    </row>
    <row r="6698" spans="1:15">
      <c r="A6698" s="20" t="str">
        <f t="shared" si="210"/>
        <v>Lífsverk lífeyrissjóðurSamtryggingardeild</v>
      </c>
      <c r="B6698" s="20" t="str">
        <f>_xlfn.IFNA(INDEX(Listi!$AI:$AI,MATCH(C6698,Listi!$AJ:$AJ,0)),INDEX(Listi!T:T,MATCH(C6698,Listi!U:U,0)))</f>
        <v xml:space="preserve">Lífsverk  </v>
      </c>
      <c r="C6698" t="s">
        <v>268</v>
      </c>
      <c r="D6698" t="s">
        <v>205</v>
      </c>
      <c r="E6698" t="s">
        <v>275</v>
      </c>
      <c r="F6698" t="s">
        <v>354</v>
      </c>
      <c r="G6698" s="8" t="s">
        <v>355</v>
      </c>
      <c r="H6698" t="s">
        <v>356</v>
      </c>
      <c r="I6698" s="7">
        <v>17788716000</v>
      </c>
      <c r="L6698" s="7">
        <v>120542527000</v>
      </c>
      <c r="M6698" s="7">
        <v>4397803000</v>
      </c>
      <c r="N6698" s="7">
        <v>1423151000</v>
      </c>
      <c r="O6698" s="20" t="str">
        <f t="shared" si="211"/>
        <v/>
      </c>
    </row>
    <row r="6699" spans="1:15">
      <c r="A6699" s="20" t="str">
        <f t="shared" si="210"/>
        <v>Söfnunarsjóður lífeyrisréttindaDeild I/Innlán</v>
      </c>
      <c r="B6699" s="20" t="str">
        <f>_xlfn.IFNA(INDEX(Listi!$AI:$AI,MATCH(C6699,Listi!$AJ:$AJ,0)),INDEX(Listi!T:T,MATCH(C6699,Listi!U:U,0)))</f>
        <v>Söfnunarsj.</v>
      </c>
      <c r="C6699" t="s">
        <v>272</v>
      </c>
      <c r="D6699" t="s">
        <v>273</v>
      </c>
      <c r="E6699" t="s">
        <v>276</v>
      </c>
      <c r="F6699" t="s">
        <v>354</v>
      </c>
      <c r="G6699" s="8" t="s">
        <v>355</v>
      </c>
      <c r="H6699" t="s">
        <v>356</v>
      </c>
      <c r="I6699" s="7">
        <v>111721202</v>
      </c>
      <c r="L6699" s="7">
        <v>2001731914</v>
      </c>
      <c r="M6699" s="7">
        <v>133561634</v>
      </c>
      <c r="N6699" s="7">
        <v>44803565</v>
      </c>
      <c r="O6699" s="20" t="str">
        <f t="shared" si="211"/>
        <v/>
      </c>
    </row>
    <row r="6700" spans="1:15">
      <c r="A6700" s="20" t="str">
        <f t="shared" si="210"/>
        <v>Söfnunarsjóður lífeyrisréttindaDeild III/Séreign</v>
      </c>
      <c r="B6700" s="20" t="str">
        <f>_xlfn.IFNA(INDEX(Listi!$AI:$AI,MATCH(C6700,Listi!$AJ:$AJ,0)),INDEX(Listi!T:T,MATCH(C6700,Listi!U:U,0)))</f>
        <v>Söfnunarsj.</v>
      </c>
      <c r="C6700" t="s">
        <v>272</v>
      </c>
      <c r="D6700" t="s">
        <v>599</v>
      </c>
      <c r="E6700" t="s">
        <v>276</v>
      </c>
      <c r="F6700" t="s">
        <v>354</v>
      </c>
      <c r="G6700" s="8" t="s">
        <v>355</v>
      </c>
      <c r="H6700" t="s">
        <v>356</v>
      </c>
      <c r="I6700" s="7">
        <v>1734104</v>
      </c>
      <c r="L6700" s="7">
        <v>24413085</v>
      </c>
      <c r="M6700" s="7">
        <v>24697577</v>
      </c>
      <c r="N6700" s="7">
        <v>900000</v>
      </c>
      <c r="O6700" s="20" t="str">
        <f t="shared" si="211"/>
        <v/>
      </c>
    </row>
    <row r="6701" spans="1:15">
      <c r="A6701" s="20" t="str">
        <f t="shared" si="210"/>
        <v>Söfnunarsjóður lífeyrisréttindaDeildII/Séreign</v>
      </c>
      <c r="B6701" s="20" t="str">
        <f>_xlfn.IFNA(INDEX(Listi!$AI:$AI,MATCH(C6701,Listi!$AJ:$AJ,0)),INDEX(Listi!T:T,MATCH(C6701,Listi!U:U,0)))</f>
        <v>Söfnunarsj.</v>
      </c>
      <c r="C6701" t="s">
        <v>272</v>
      </c>
      <c r="D6701" t="s">
        <v>586</v>
      </c>
      <c r="E6701" t="s">
        <v>276</v>
      </c>
      <c r="F6701" t="s">
        <v>354</v>
      </c>
      <c r="G6701" s="8" t="s">
        <v>355</v>
      </c>
      <c r="H6701" t="s">
        <v>356</v>
      </c>
      <c r="I6701" s="7">
        <v>160245325</v>
      </c>
      <c r="L6701" s="7">
        <v>1654616477</v>
      </c>
      <c r="M6701" s="7">
        <v>128539213</v>
      </c>
      <c r="N6701" s="7">
        <v>22846291</v>
      </c>
      <c r="O6701" s="20" t="str">
        <f t="shared" si="211"/>
        <v/>
      </c>
    </row>
    <row r="6702" spans="1:15">
      <c r="A6702" s="20" t="str">
        <f t="shared" si="210"/>
        <v>Söfnunarsjóður lífeyrisréttindaSamtryggingardeild</v>
      </c>
      <c r="B6702" s="20" t="str">
        <f>_xlfn.IFNA(INDEX(Listi!$AI:$AI,MATCH(C6702,Listi!$AJ:$AJ,0)),INDEX(Listi!T:T,MATCH(C6702,Listi!U:U,0)))</f>
        <v>Söfnunarsj.</v>
      </c>
      <c r="C6702" t="s">
        <v>272</v>
      </c>
      <c r="D6702" t="s">
        <v>205</v>
      </c>
      <c r="E6702" t="s">
        <v>275</v>
      </c>
      <c r="F6702" t="s">
        <v>354</v>
      </c>
      <c r="G6702" s="8" t="s">
        <v>355</v>
      </c>
      <c r="H6702" t="s">
        <v>356</v>
      </c>
      <c r="I6702" s="7">
        <v>36454283840</v>
      </c>
      <c r="L6702" s="7">
        <v>238978847889</v>
      </c>
      <c r="M6702" s="7">
        <v>4967193409</v>
      </c>
      <c r="N6702" s="7">
        <v>6076487652</v>
      </c>
      <c r="O6702" s="20" t="str">
        <f t="shared" si="211"/>
        <v/>
      </c>
    </row>
    <row r="6703" spans="1:15">
      <c r="A6703" s="20" t="str">
        <f t="shared" si="210"/>
        <v>Stapi lífeyrissjóðurSafn I</v>
      </c>
      <c r="B6703" s="20" t="str">
        <f>_xlfn.IFNA(INDEX(Listi!$AI:$AI,MATCH(C6703,Listi!$AJ:$AJ,0)),INDEX(Listi!T:T,MATCH(C6703,Listi!U:U,0)))</f>
        <v xml:space="preserve">Stapi  </v>
      </c>
      <c r="C6703" t="s">
        <v>209</v>
      </c>
      <c r="D6703" t="s">
        <v>210</v>
      </c>
      <c r="E6703" t="s">
        <v>276</v>
      </c>
      <c r="F6703" t="s">
        <v>354</v>
      </c>
      <c r="G6703" s="8" t="s">
        <v>355</v>
      </c>
      <c r="H6703" t="s">
        <v>356</v>
      </c>
      <c r="I6703" s="7">
        <v>306524229</v>
      </c>
      <c r="L6703" s="7">
        <v>2440828925</v>
      </c>
      <c r="M6703" s="7">
        <v>91567233</v>
      </c>
      <c r="N6703" s="7">
        <v>110755602</v>
      </c>
      <c r="O6703" s="20" t="str">
        <f t="shared" si="211"/>
        <v/>
      </c>
    </row>
    <row r="6704" spans="1:15">
      <c r="A6704" s="20" t="str">
        <f t="shared" ref="A6704:A6765" si="212">CONCATENATE(C6704,D6704)</f>
        <v>Stapi lífeyrissjóðurSafn II</v>
      </c>
      <c r="B6704" s="20" t="str">
        <f>_xlfn.IFNA(INDEX(Listi!$AI:$AI,MATCH(C6704,Listi!$AJ:$AJ,0)),INDEX(Listi!T:T,MATCH(C6704,Listi!U:U,0)))</f>
        <v xml:space="preserve">Stapi  </v>
      </c>
      <c r="C6704" t="s">
        <v>209</v>
      </c>
      <c r="D6704" t="s">
        <v>211</v>
      </c>
      <c r="E6704" t="s">
        <v>276</v>
      </c>
      <c r="F6704" t="s">
        <v>354</v>
      </c>
      <c r="G6704" s="8" t="s">
        <v>355</v>
      </c>
      <c r="H6704" t="s">
        <v>356</v>
      </c>
      <c r="I6704" s="7">
        <v>950829343</v>
      </c>
      <c r="L6704" s="7">
        <v>5710890273</v>
      </c>
      <c r="M6704" s="7">
        <v>262001316</v>
      </c>
      <c r="N6704" s="7">
        <v>164209410</v>
      </c>
      <c r="O6704" s="20" t="str">
        <f t="shared" si="211"/>
        <v/>
      </c>
    </row>
    <row r="6705" spans="1:15">
      <c r="A6705" s="20" t="str">
        <f t="shared" si="212"/>
        <v>Stapi lífeyrissjóðurSafn III</v>
      </c>
      <c r="B6705" s="20" t="str">
        <f>_xlfn.IFNA(INDEX(Listi!$AI:$AI,MATCH(C6705,Listi!$AJ:$AJ,0)),INDEX(Listi!T:T,MATCH(C6705,Listi!U:U,0)))</f>
        <v xml:space="preserve">Stapi  </v>
      </c>
      <c r="C6705" t="s">
        <v>209</v>
      </c>
      <c r="D6705" t="s">
        <v>212</v>
      </c>
      <c r="E6705" t="s">
        <v>276</v>
      </c>
      <c r="F6705" t="s">
        <v>354</v>
      </c>
      <c r="G6705" s="8" t="s">
        <v>355</v>
      </c>
      <c r="H6705" t="s">
        <v>356</v>
      </c>
      <c r="I6705" s="7">
        <v>714783</v>
      </c>
      <c r="L6705" s="7">
        <v>268100084</v>
      </c>
      <c r="M6705" s="7">
        <v>24388890</v>
      </c>
      <c r="N6705" s="7">
        <v>9886128</v>
      </c>
      <c r="O6705" s="20" t="str">
        <f t="shared" si="211"/>
        <v/>
      </c>
    </row>
    <row r="6706" spans="1:15">
      <c r="A6706" s="20" t="str">
        <f t="shared" si="212"/>
        <v>Stapi lífeyrissjóðurTryggingardeild</v>
      </c>
      <c r="B6706" s="20" t="str">
        <f>_xlfn.IFNA(INDEX(Listi!$AI:$AI,MATCH(C6706,Listi!$AJ:$AJ,0)),INDEX(Listi!T:T,MATCH(C6706,Listi!U:U,0)))</f>
        <v xml:space="preserve">Stapi  </v>
      </c>
      <c r="C6706" t="s">
        <v>209</v>
      </c>
      <c r="D6706" t="s">
        <v>213</v>
      </c>
      <c r="E6706" t="s">
        <v>275</v>
      </c>
      <c r="F6706" t="s">
        <v>354</v>
      </c>
      <c r="G6706" s="8" t="s">
        <v>355</v>
      </c>
      <c r="H6706" t="s">
        <v>356</v>
      </c>
      <c r="I6706" s="7">
        <v>54465679970</v>
      </c>
      <c r="L6706" s="7">
        <v>348661724246</v>
      </c>
      <c r="M6706" s="7">
        <v>13807615154</v>
      </c>
      <c r="N6706" s="7">
        <v>7912918911</v>
      </c>
      <c r="O6706" s="20" t="str">
        <f t="shared" si="211"/>
        <v/>
      </c>
    </row>
    <row r="6707" spans="1:15">
      <c r="A6707" s="20" t="str">
        <f t="shared" si="212"/>
        <v>Stapi lífeyrissjóðurVarfærnasafnið</v>
      </c>
      <c r="B6707" s="20" t="str">
        <f>_xlfn.IFNA(INDEX(Listi!$AI:$AI,MATCH(C6707,Listi!$AJ:$AJ,0)),INDEX(Listi!T:T,MATCH(C6707,Listi!U:U,0)))</f>
        <v xml:space="preserve">Stapi  </v>
      </c>
      <c r="C6707" t="s">
        <v>209</v>
      </c>
      <c r="D6707" t="s">
        <v>392</v>
      </c>
      <c r="E6707" t="s">
        <v>276</v>
      </c>
      <c r="F6707" s="8" t="s">
        <v>354</v>
      </c>
      <c r="G6707" s="8" t="s">
        <v>355</v>
      </c>
      <c r="H6707" t="s">
        <v>356</v>
      </c>
      <c r="I6707" s="7">
        <v>49930364</v>
      </c>
      <c r="L6707" s="7">
        <v>471986044</v>
      </c>
      <c r="M6707" s="7">
        <v>137399159</v>
      </c>
      <c r="N6707" s="7">
        <v>6994496</v>
      </c>
      <c r="O6707" s="20" t="str">
        <f t="shared" si="211"/>
        <v/>
      </c>
    </row>
    <row r="6708" spans="1:15">
      <c r="A6708" s="20" t="str">
        <f t="shared" si="212"/>
        <v>Almenni lífeyrissjóðurinnÆvisafn I</v>
      </c>
      <c r="B6708" s="20" t="str">
        <f>_xlfn.IFNA(INDEX(Listi!$AI:$AI,MATCH(C6708,Listi!$AJ:$AJ,0)),INDEX(Listi!T:T,MATCH(C6708,Listi!U:U,0)))</f>
        <v xml:space="preserve">Almenni </v>
      </c>
      <c r="C6708" t="s">
        <v>0</v>
      </c>
      <c r="D6708" t="s">
        <v>202</v>
      </c>
      <c r="E6708" t="s">
        <v>276</v>
      </c>
      <c r="F6708" s="8" t="s">
        <v>382</v>
      </c>
      <c r="G6708" s="8" t="s">
        <v>383</v>
      </c>
      <c r="H6708" t="s">
        <v>384</v>
      </c>
      <c r="I6708" s="7">
        <v>93367232</v>
      </c>
      <c r="L6708" s="7">
        <v>43068273823</v>
      </c>
      <c r="M6708" s="7">
        <v>4413720640</v>
      </c>
      <c r="N6708" s="7">
        <v>641257097</v>
      </c>
      <c r="O6708" s="20" t="str">
        <f t="shared" si="211"/>
        <v/>
      </c>
    </row>
    <row r="6709" spans="1:15">
      <c r="A6709" s="20" t="str">
        <f t="shared" si="212"/>
        <v>Almenni lífeyrissjóðurinnÆvisafn II</v>
      </c>
      <c r="B6709" s="20" t="str">
        <f>_xlfn.IFNA(INDEX(Listi!$AI:$AI,MATCH(C6709,Listi!$AJ:$AJ,0)),INDEX(Listi!T:T,MATCH(C6709,Listi!U:U,0)))</f>
        <v xml:space="preserve">Almenni </v>
      </c>
      <c r="C6709" t="s">
        <v>0</v>
      </c>
      <c r="D6709" t="s">
        <v>203</v>
      </c>
      <c r="E6709" t="s">
        <v>276</v>
      </c>
      <c r="F6709" t="s">
        <v>382</v>
      </c>
      <c r="G6709" s="8" t="s">
        <v>383</v>
      </c>
      <c r="H6709" t="s">
        <v>384</v>
      </c>
      <c r="I6709" s="7">
        <v>194414547</v>
      </c>
      <c r="L6709" s="7">
        <v>86460235807</v>
      </c>
      <c r="M6709" s="7">
        <v>3970537445</v>
      </c>
      <c r="N6709" s="7">
        <v>1539034493</v>
      </c>
      <c r="O6709" s="20" t="str">
        <f t="shared" si="211"/>
        <v/>
      </c>
    </row>
    <row r="6710" spans="1:15">
      <c r="A6710" s="20" t="str">
        <f t="shared" si="212"/>
        <v>Almenni lífeyrissjóðurinnÆvisafn III</v>
      </c>
      <c r="B6710" s="20" t="str">
        <f>_xlfn.IFNA(INDEX(Listi!$AI:$AI,MATCH(C6710,Listi!$AJ:$AJ,0)),INDEX(Listi!T:T,MATCH(C6710,Listi!U:U,0)))</f>
        <v xml:space="preserve">Almenni </v>
      </c>
      <c r="C6710" t="s">
        <v>0</v>
      </c>
      <c r="D6710" t="s">
        <v>204</v>
      </c>
      <c r="E6710" t="s">
        <v>276</v>
      </c>
      <c r="F6710" t="s">
        <v>382</v>
      </c>
      <c r="G6710" s="8" t="s">
        <v>383</v>
      </c>
      <c r="H6710" t="s">
        <v>384</v>
      </c>
      <c r="I6710" s="7">
        <v>73797481</v>
      </c>
      <c r="L6710" s="7">
        <v>33890180699</v>
      </c>
      <c r="M6710" s="7">
        <v>1571509194</v>
      </c>
      <c r="N6710" s="7">
        <v>920421683</v>
      </c>
      <c r="O6710" s="20" t="str">
        <f t="shared" si="211"/>
        <v/>
      </c>
    </row>
    <row r="6711" spans="1:15">
      <c r="A6711" s="20" t="str">
        <f t="shared" si="212"/>
        <v>Almenni lífeyrissjóðurinnHúsnæðissafn</v>
      </c>
      <c r="B6711" s="20" t="str">
        <f>_xlfn.IFNA(INDEX(Listi!$AI:$AI,MATCH(C6711,Listi!$AJ:$AJ,0)),INDEX(Listi!T:T,MATCH(C6711,Listi!U:U,0)))</f>
        <v xml:space="preserve">Almenni </v>
      </c>
      <c r="C6711" t="s">
        <v>0</v>
      </c>
      <c r="D6711" t="s">
        <v>315</v>
      </c>
      <c r="E6711" t="s">
        <v>276</v>
      </c>
      <c r="F6711" t="s">
        <v>382</v>
      </c>
      <c r="G6711" s="8" t="s">
        <v>383</v>
      </c>
      <c r="H6711" t="s">
        <v>384</v>
      </c>
      <c r="I6711" s="7">
        <v>1069587</v>
      </c>
      <c r="L6711" s="7">
        <v>487895879</v>
      </c>
      <c r="M6711" s="7">
        <v>166428361</v>
      </c>
      <c r="N6711" s="7">
        <v>18080096</v>
      </c>
      <c r="O6711" s="20" t="str">
        <f t="shared" si="211"/>
        <v/>
      </c>
    </row>
    <row r="6712" spans="1:15">
      <c r="A6712" s="20" t="str">
        <f t="shared" si="212"/>
        <v>Almenni lífeyrissjóðurinnInnlánssafn</v>
      </c>
      <c r="B6712" s="20" t="str">
        <f>_xlfn.IFNA(INDEX(Listi!$AI:$AI,MATCH(C6712,Listi!$AJ:$AJ,0)),INDEX(Listi!T:T,MATCH(C6712,Listi!U:U,0)))</f>
        <v xml:space="preserve">Almenni </v>
      </c>
      <c r="C6712" t="s">
        <v>0</v>
      </c>
      <c r="D6712" t="s">
        <v>1</v>
      </c>
      <c r="E6712" t="s">
        <v>276</v>
      </c>
      <c r="F6712" t="s">
        <v>382</v>
      </c>
      <c r="G6712" s="8" t="s">
        <v>383</v>
      </c>
      <c r="H6712" t="s">
        <v>384</v>
      </c>
      <c r="I6712" s="7">
        <v>65184366</v>
      </c>
      <c r="L6712" s="7">
        <v>26587944379</v>
      </c>
      <c r="M6712" s="7">
        <v>1016779991</v>
      </c>
      <c r="N6712" s="7">
        <v>1031869724</v>
      </c>
      <c r="O6712" s="20" t="str">
        <f t="shared" si="211"/>
        <v/>
      </c>
    </row>
    <row r="6713" spans="1:15">
      <c r="A6713" s="20" t="str">
        <f t="shared" si="212"/>
        <v>Almenni lífeyrissjóðurinnRíkissafn langt</v>
      </c>
      <c r="B6713" s="20" t="str">
        <f>_xlfn.IFNA(INDEX(Listi!$AI:$AI,MATCH(C6713,Listi!$AJ:$AJ,0)),INDEX(Listi!T:T,MATCH(C6713,Listi!U:U,0)))</f>
        <v xml:space="preserve">Almenni </v>
      </c>
      <c r="C6713" t="s">
        <v>0</v>
      </c>
      <c r="D6713" t="s">
        <v>199</v>
      </c>
      <c r="E6713" t="s">
        <v>276</v>
      </c>
      <c r="F6713" t="s">
        <v>382</v>
      </c>
      <c r="G6713" s="8" t="s">
        <v>383</v>
      </c>
      <c r="H6713" t="s">
        <v>384</v>
      </c>
      <c r="I6713" s="7">
        <v>3053169</v>
      </c>
      <c r="L6713" s="7">
        <v>1193680171</v>
      </c>
      <c r="M6713" s="7">
        <v>61272573</v>
      </c>
      <c r="N6713" s="7">
        <v>40105929</v>
      </c>
      <c r="O6713" s="20" t="str">
        <f t="shared" si="211"/>
        <v/>
      </c>
    </row>
    <row r="6714" spans="1:15">
      <c r="A6714" s="20" t="str">
        <f t="shared" si="212"/>
        <v>Almenni lífeyrissjóðurinnRíkissafn stutt</v>
      </c>
      <c r="B6714" s="20" t="str">
        <f>_xlfn.IFNA(INDEX(Listi!$AI:$AI,MATCH(C6714,Listi!$AJ:$AJ,0)),INDEX(Listi!T:T,MATCH(C6714,Listi!U:U,0)))</f>
        <v xml:space="preserve">Almenni </v>
      </c>
      <c r="C6714" t="s">
        <v>0</v>
      </c>
      <c r="D6714" t="s">
        <v>200</v>
      </c>
      <c r="E6714" t="s">
        <v>276</v>
      </c>
      <c r="F6714" t="s">
        <v>382</v>
      </c>
      <c r="G6714" s="8" t="s">
        <v>383</v>
      </c>
      <c r="H6714" t="s">
        <v>384</v>
      </c>
      <c r="I6714" s="7">
        <v>1342955</v>
      </c>
      <c r="L6714" s="7">
        <v>541893627</v>
      </c>
      <c r="M6714" s="7">
        <v>20423158</v>
      </c>
      <c r="N6714" s="7">
        <v>14899899</v>
      </c>
      <c r="O6714" s="20" t="str">
        <f t="shared" si="211"/>
        <v/>
      </c>
    </row>
    <row r="6715" spans="1:15">
      <c r="A6715" s="20" t="str">
        <f t="shared" si="212"/>
        <v>Almenni lífeyrissjóðurinnTryggingadeild</v>
      </c>
      <c r="B6715" s="20" t="str">
        <f>_xlfn.IFNA(INDEX(Listi!$AI:$AI,MATCH(C6715,Listi!$AJ:$AJ,0)),INDEX(Listi!T:T,MATCH(C6715,Listi!U:U,0)))</f>
        <v xml:space="preserve">Almenni </v>
      </c>
      <c r="C6715" t="s">
        <v>0</v>
      </c>
      <c r="D6715" t="s">
        <v>201</v>
      </c>
      <c r="E6715" t="s">
        <v>275</v>
      </c>
      <c r="F6715" s="8" t="s">
        <v>382</v>
      </c>
      <c r="G6715" s="8" t="s">
        <v>383</v>
      </c>
      <c r="H6715" t="s">
        <v>384</v>
      </c>
      <c r="I6715" s="7">
        <v>398902886</v>
      </c>
      <c r="L6715" s="7">
        <v>174784296254</v>
      </c>
      <c r="M6715" s="7">
        <v>7497244534</v>
      </c>
      <c r="N6715" s="7">
        <v>3057046932</v>
      </c>
      <c r="O6715" s="20" t="str">
        <f t="shared" si="211"/>
        <v/>
      </c>
    </row>
    <row r="6716" spans="1:15">
      <c r="A6716" s="20" t="str">
        <f t="shared" si="212"/>
        <v>Birta lífeyrissjóðurBlönduð leið</v>
      </c>
      <c r="B6716" s="20" t="str">
        <f>_xlfn.IFNA(INDEX(Listi!$AI:$AI,MATCH(C6716,Listi!$AJ:$AJ,0)),INDEX(Listi!T:T,MATCH(C6716,Listi!U:U,0)))</f>
        <v xml:space="preserve">Birta  </v>
      </c>
      <c r="C6716" t="s">
        <v>298</v>
      </c>
      <c r="D6716" t="s">
        <v>314</v>
      </c>
      <c r="E6716" t="s">
        <v>276</v>
      </c>
      <c r="F6716" s="8" t="s">
        <v>382</v>
      </c>
      <c r="G6716" s="8" t="s">
        <v>383</v>
      </c>
      <c r="H6716" t="s">
        <v>384</v>
      </c>
      <c r="I6716" s="7">
        <v>18997000</v>
      </c>
      <c r="L6716" s="7">
        <v>6929716201</v>
      </c>
      <c r="M6716" s="7">
        <v>253995298</v>
      </c>
      <c r="N6716" s="7">
        <v>139753585</v>
      </c>
      <c r="O6716" s="20" t="str">
        <f t="shared" si="211"/>
        <v/>
      </c>
    </row>
    <row r="6717" spans="1:15">
      <c r="A6717" s="20" t="str">
        <f t="shared" si="212"/>
        <v>Birta lífeyrissjóðurInnlánsleið</v>
      </c>
      <c r="B6717" s="20" t="str">
        <f>_xlfn.IFNA(INDEX(Listi!$AI:$AI,MATCH(C6717,Listi!$AJ:$AJ,0)),INDEX(Listi!T:T,MATCH(C6717,Listi!U:U,0)))</f>
        <v xml:space="preserve">Birta  </v>
      </c>
      <c r="C6717" t="s">
        <v>298</v>
      </c>
      <c r="D6717" t="s">
        <v>208</v>
      </c>
      <c r="E6717" t="s">
        <v>276</v>
      </c>
      <c r="F6717" t="s">
        <v>382</v>
      </c>
      <c r="G6717" s="8" t="s">
        <v>383</v>
      </c>
      <c r="H6717" t="s">
        <v>384</v>
      </c>
      <c r="I6717" s="7">
        <v>11931857</v>
      </c>
      <c r="L6717" s="7">
        <v>4108971332</v>
      </c>
      <c r="M6717" s="7">
        <v>264842424</v>
      </c>
      <c r="N6717" s="7">
        <v>174324836</v>
      </c>
      <c r="O6717" s="20" t="str">
        <f t="shared" si="211"/>
        <v/>
      </c>
    </row>
    <row r="6718" spans="1:15">
      <c r="A6718" s="20" t="str">
        <f t="shared" si="212"/>
        <v>Birta lífeyrissjóðurSamtryggingardeild</v>
      </c>
      <c r="B6718" s="20" t="str">
        <f>_xlfn.IFNA(INDEX(Listi!$AI:$AI,MATCH(C6718,Listi!$AJ:$AJ,0)),INDEX(Listi!T:T,MATCH(C6718,Listi!U:U,0)))</f>
        <v xml:space="preserve">Birta  </v>
      </c>
      <c r="C6718" t="s">
        <v>298</v>
      </c>
      <c r="D6718" t="s">
        <v>205</v>
      </c>
      <c r="E6718" t="s">
        <v>275</v>
      </c>
      <c r="F6718" t="s">
        <v>382</v>
      </c>
      <c r="G6718" s="8" t="s">
        <v>383</v>
      </c>
      <c r="H6718" t="s">
        <v>384</v>
      </c>
      <c r="I6718" s="7">
        <v>775843284</v>
      </c>
      <c r="L6718" s="7">
        <v>549755105944</v>
      </c>
      <c r="M6718" s="7">
        <v>18480897961</v>
      </c>
      <c r="N6718" s="7">
        <v>14075814006</v>
      </c>
      <c r="O6718" s="20" t="str">
        <f t="shared" si="211"/>
        <v/>
      </c>
    </row>
    <row r="6719" spans="1:15">
      <c r="A6719" s="20" t="str">
        <f t="shared" si="212"/>
        <v>Birta lífeyrissjóðurSkuldabréfaleið</v>
      </c>
      <c r="B6719" s="20" t="str">
        <f>_xlfn.IFNA(INDEX(Listi!$AI:$AI,MATCH(C6719,Listi!$AJ:$AJ,0)),INDEX(Listi!T:T,MATCH(C6719,Listi!U:U,0)))</f>
        <v xml:space="preserve">Birta  </v>
      </c>
      <c r="C6719" t="s">
        <v>298</v>
      </c>
      <c r="D6719" t="s">
        <v>313</v>
      </c>
      <c r="E6719" t="s">
        <v>276</v>
      </c>
      <c r="F6719" t="s">
        <v>382</v>
      </c>
      <c r="G6719" s="8" t="s">
        <v>383</v>
      </c>
      <c r="H6719" t="s">
        <v>384</v>
      </c>
      <c r="I6719" s="7">
        <v>25010337</v>
      </c>
      <c r="L6719" s="7">
        <v>8522374478</v>
      </c>
      <c r="M6719" s="7">
        <v>391005163</v>
      </c>
      <c r="N6719" s="7">
        <v>218104877</v>
      </c>
      <c r="O6719" s="20" t="str">
        <f t="shared" si="211"/>
        <v/>
      </c>
    </row>
    <row r="6720" spans="1:15">
      <c r="A6720" s="20" t="str">
        <f t="shared" si="212"/>
        <v>Birta lífeyrissjóðurTilgreind séreign</v>
      </c>
      <c r="B6720" s="20" t="str">
        <f>_xlfn.IFNA(INDEX(Listi!$AI:$AI,MATCH(C6720,Listi!$AJ:$AJ,0)),INDEX(Listi!T:T,MATCH(C6720,Listi!U:U,0)))</f>
        <v xml:space="preserve">Birta  </v>
      </c>
      <c r="C6720" t="s">
        <v>298</v>
      </c>
      <c r="D6720" t="s">
        <v>312</v>
      </c>
      <c r="E6720" t="s">
        <v>276</v>
      </c>
      <c r="F6720" t="s">
        <v>382</v>
      </c>
      <c r="G6720" s="8" t="s">
        <v>383</v>
      </c>
      <c r="H6720" t="s">
        <v>384</v>
      </c>
      <c r="I6720" s="7">
        <v>5761856</v>
      </c>
      <c r="L6720" s="7">
        <v>2234420297</v>
      </c>
      <c r="M6720" s="7">
        <v>511871981</v>
      </c>
      <c r="N6720" s="7">
        <v>36000223</v>
      </c>
      <c r="O6720" s="20" t="str">
        <f t="shared" si="211"/>
        <v/>
      </c>
    </row>
    <row r="6721" spans="1:15">
      <c r="A6721" s="20" t="str">
        <f t="shared" si="212"/>
        <v>Brú Lífeyrissjóður starfsmanna sveitarfélagaA-deild</v>
      </c>
      <c r="B6721" s="20" t="str">
        <f>_xlfn.IFNA(INDEX(Listi!$AI:$AI,MATCH(C6721,Listi!$AJ:$AJ,0)),INDEX(Listi!T:T,MATCH(C6721,Listi!U:U,0)))</f>
        <v>Brú</v>
      </c>
      <c r="C6721" t="s">
        <v>217</v>
      </c>
      <c r="D6721" t="s">
        <v>257</v>
      </c>
      <c r="E6721" t="s">
        <v>275</v>
      </c>
      <c r="F6721" t="s">
        <v>382</v>
      </c>
      <c r="G6721" s="8" t="s">
        <v>383</v>
      </c>
      <c r="H6721" t="s">
        <v>384</v>
      </c>
      <c r="I6721" s="7">
        <v>404935817</v>
      </c>
      <c r="L6721" s="7">
        <v>270469177889</v>
      </c>
      <c r="M6721" s="7">
        <v>13987858077</v>
      </c>
      <c r="N6721" s="7">
        <v>4793072329</v>
      </c>
      <c r="O6721" s="20" t="str">
        <f t="shared" si="211"/>
        <v/>
      </c>
    </row>
    <row r="6722" spans="1:15">
      <c r="A6722" s="20" t="str">
        <f t="shared" si="212"/>
        <v>Brú Lífeyrissjóður starfsmanna sveitarfélagaB-deild</v>
      </c>
      <c r="B6722" s="20" t="str">
        <f>_xlfn.IFNA(INDEX(Listi!$AI:$AI,MATCH(C6722,Listi!$AJ:$AJ,0)),INDEX(Listi!T:T,MATCH(C6722,Listi!U:U,0)))</f>
        <v>Brú</v>
      </c>
      <c r="C6722" t="s">
        <v>217</v>
      </c>
      <c r="D6722" t="s">
        <v>218</v>
      </c>
      <c r="E6722" t="s">
        <v>275</v>
      </c>
      <c r="F6722" t="s">
        <v>382</v>
      </c>
      <c r="G6722" s="8" t="s">
        <v>383</v>
      </c>
      <c r="H6722" t="s">
        <v>384</v>
      </c>
      <c r="I6722" s="7">
        <v>110272728</v>
      </c>
      <c r="L6722" s="7">
        <v>17004783831</v>
      </c>
      <c r="M6722" s="7">
        <v>119747694</v>
      </c>
      <c r="N6722" s="7">
        <v>3424817406</v>
      </c>
      <c r="O6722" s="20" t="str">
        <f t="shared" ref="O6722:O6785" si="213">IFERROR(VLOOKUP(F6722,EhLykill,3,FALSE),"")</f>
        <v/>
      </c>
    </row>
    <row r="6723" spans="1:15">
      <c r="A6723" s="20" t="str">
        <f t="shared" si="212"/>
        <v>Brú Lífeyrissjóður starfsmanna sveitarfélagaV-deild</v>
      </c>
      <c r="B6723" s="20" t="str">
        <f>_xlfn.IFNA(INDEX(Listi!$AI:$AI,MATCH(C6723,Listi!$AJ:$AJ,0)),INDEX(Listi!T:T,MATCH(C6723,Listi!U:U,0)))</f>
        <v>Brú</v>
      </c>
      <c r="C6723" t="s">
        <v>217</v>
      </c>
      <c r="D6723" t="s">
        <v>219</v>
      </c>
      <c r="E6723" t="s">
        <v>275</v>
      </c>
      <c r="F6723" t="s">
        <v>382</v>
      </c>
      <c r="G6723" s="8" t="s">
        <v>383</v>
      </c>
      <c r="H6723" t="s">
        <v>384</v>
      </c>
      <c r="I6723" s="7">
        <v>73987421</v>
      </c>
      <c r="L6723" s="7">
        <v>54501394986</v>
      </c>
      <c r="M6723" s="7">
        <v>4188513374</v>
      </c>
      <c r="N6723" s="7">
        <v>455519059</v>
      </c>
      <c r="O6723" s="20" t="str">
        <f t="shared" si="213"/>
        <v/>
      </c>
    </row>
    <row r="6724" spans="1:15">
      <c r="A6724" s="20" t="str">
        <f t="shared" si="212"/>
        <v>Eftirlaunasj atvinnuflugmannaSamtryggingardeild</v>
      </c>
      <c r="B6724" s="20" t="str">
        <f>_xlfn.IFNA(INDEX(Listi!$AI:$AI,MATCH(C6724,Listi!$AJ:$AJ,0)),INDEX(Listi!T:T,MATCH(C6724,Listi!U:U,0)))</f>
        <v>EFÍA</v>
      </c>
      <c r="C6724" t="s">
        <v>220</v>
      </c>
      <c r="D6724" t="s">
        <v>205</v>
      </c>
      <c r="E6724" t="s">
        <v>275</v>
      </c>
      <c r="F6724" t="s">
        <v>382</v>
      </c>
      <c r="G6724" s="8" t="s">
        <v>383</v>
      </c>
      <c r="H6724" t="s">
        <v>384</v>
      </c>
      <c r="I6724" s="7">
        <v>90208000</v>
      </c>
      <c r="L6724" s="7">
        <v>58542663000</v>
      </c>
      <c r="M6724" s="7">
        <v>1477262000</v>
      </c>
      <c r="N6724" s="7">
        <v>1113313000</v>
      </c>
      <c r="O6724" s="20" t="str">
        <f t="shared" si="213"/>
        <v/>
      </c>
    </row>
    <row r="6725" spans="1:15">
      <c r="A6725" s="20" t="str">
        <f t="shared" si="212"/>
        <v>Festa - lífeyrissjóðurSamtryggingardeild</v>
      </c>
      <c r="B6725" s="20" t="str">
        <f>_xlfn.IFNA(INDEX(Listi!$AI:$AI,MATCH(C6725,Listi!$AJ:$AJ,0)),INDEX(Listi!T:T,MATCH(C6725,Listi!U:U,0)))</f>
        <v xml:space="preserve">Festa </v>
      </c>
      <c r="C6725" t="s">
        <v>221</v>
      </c>
      <c r="D6725" t="s">
        <v>205</v>
      </c>
      <c r="E6725" t="s">
        <v>275</v>
      </c>
      <c r="F6725" t="s">
        <v>382</v>
      </c>
      <c r="G6725" s="8" t="s">
        <v>383</v>
      </c>
      <c r="H6725" t="s">
        <v>384</v>
      </c>
      <c r="I6725" s="7">
        <v>358656476</v>
      </c>
      <c r="L6725" s="7">
        <v>246318113722</v>
      </c>
      <c r="M6725" s="7">
        <v>11138196907</v>
      </c>
      <c r="N6725" s="7">
        <v>5180938287</v>
      </c>
      <c r="O6725" s="20" t="str">
        <f t="shared" si="213"/>
        <v/>
      </c>
    </row>
    <row r="6726" spans="1:15">
      <c r="A6726" s="20" t="str">
        <f t="shared" si="212"/>
        <v>Festa - lífeyrissjóðurSparnaðarleið I</v>
      </c>
      <c r="B6726" s="20" t="str">
        <f>_xlfn.IFNA(INDEX(Listi!$AI:$AI,MATCH(C6726,Listi!$AJ:$AJ,0)),INDEX(Listi!T:T,MATCH(C6726,Listi!U:U,0)))</f>
        <v xml:space="preserve">Festa </v>
      </c>
      <c r="C6726" t="s">
        <v>221</v>
      </c>
      <c r="D6726" t="s">
        <v>464</v>
      </c>
      <c r="E6726" t="s">
        <v>276</v>
      </c>
      <c r="F6726" t="s">
        <v>382</v>
      </c>
      <c r="G6726" s="8" t="s">
        <v>383</v>
      </c>
      <c r="H6726" t="s">
        <v>384</v>
      </c>
      <c r="I6726" s="7">
        <v>0</v>
      </c>
      <c r="L6726" s="7">
        <v>75585319</v>
      </c>
      <c r="M6726" s="7">
        <v>37671409</v>
      </c>
      <c r="N6726" s="7">
        <v>2063969</v>
      </c>
      <c r="O6726" s="20" t="str">
        <f t="shared" si="213"/>
        <v/>
      </c>
    </row>
    <row r="6727" spans="1:15">
      <c r="A6727" s="20" t="str">
        <f t="shared" si="212"/>
        <v>Festa - lífeyrissjóðurSparnaðarleið II</v>
      </c>
      <c r="B6727" s="20" t="str">
        <f>_xlfn.IFNA(INDEX(Listi!$AI:$AI,MATCH(C6727,Listi!$AJ:$AJ,0)),INDEX(Listi!T:T,MATCH(C6727,Listi!U:U,0)))</f>
        <v xml:space="preserve">Festa </v>
      </c>
      <c r="C6727" t="s">
        <v>221</v>
      </c>
      <c r="D6727" t="s">
        <v>388</v>
      </c>
      <c r="E6727" t="s">
        <v>276</v>
      </c>
      <c r="F6727" t="s">
        <v>382</v>
      </c>
      <c r="G6727" s="8" t="s">
        <v>383</v>
      </c>
      <c r="H6727" t="s">
        <v>384</v>
      </c>
      <c r="I6727" s="7">
        <v>0</v>
      </c>
      <c r="L6727" s="7">
        <v>1113180693</v>
      </c>
      <c r="M6727" s="7">
        <v>134564310</v>
      </c>
      <c r="N6727" s="7">
        <v>19363084</v>
      </c>
      <c r="O6727" s="20" t="str">
        <f t="shared" si="213"/>
        <v/>
      </c>
    </row>
    <row r="6728" spans="1:15">
      <c r="A6728" s="20" t="str">
        <f t="shared" si="212"/>
        <v>Frjálsi lífeyrissjóðurinnDeild/leið I</v>
      </c>
      <c r="B6728" s="20" t="str">
        <f>_xlfn.IFNA(INDEX(Listi!$AI:$AI,MATCH(C6728,Listi!$AJ:$AJ,0)),INDEX(Listi!T:T,MATCH(C6728,Listi!U:U,0)))</f>
        <v xml:space="preserve">Frjálsi </v>
      </c>
      <c r="C6728" t="s">
        <v>222</v>
      </c>
      <c r="D6728" t="s">
        <v>223</v>
      </c>
      <c r="E6728" t="s">
        <v>276</v>
      </c>
      <c r="F6728" t="s">
        <v>382</v>
      </c>
      <c r="G6728" s="8" t="s">
        <v>383</v>
      </c>
      <c r="H6728" t="s">
        <v>384</v>
      </c>
      <c r="I6728" s="7">
        <v>264125000</v>
      </c>
      <c r="L6728" s="7">
        <v>199278730000</v>
      </c>
      <c r="M6728" s="7">
        <v>10813020000</v>
      </c>
      <c r="N6728" s="7">
        <v>2178012000</v>
      </c>
      <c r="O6728" s="20" t="str">
        <f t="shared" si="213"/>
        <v/>
      </c>
    </row>
    <row r="6729" spans="1:15">
      <c r="A6729" s="20" t="str">
        <f t="shared" si="212"/>
        <v>Frjálsi lífeyrissjóðurinnDeild/leið II</v>
      </c>
      <c r="B6729" s="20" t="str">
        <f>_xlfn.IFNA(INDEX(Listi!$AI:$AI,MATCH(C6729,Listi!$AJ:$AJ,0)),INDEX(Listi!T:T,MATCH(C6729,Listi!U:U,0)))</f>
        <v xml:space="preserve">Frjálsi </v>
      </c>
      <c r="C6729" t="s">
        <v>222</v>
      </c>
      <c r="D6729" t="s">
        <v>224</v>
      </c>
      <c r="E6729" t="s">
        <v>276</v>
      </c>
      <c r="F6729" t="s">
        <v>382</v>
      </c>
      <c r="G6729" s="8" t="s">
        <v>383</v>
      </c>
      <c r="H6729" t="s">
        <v>384</v>
      </c>
      <c r="I6729" s="7">
        <v>38963000</v>
      </c>
      <c r="L6729" s="7">
        <v>29681370000</v>
      </c>
      <c r="M6729" s="7">
        <v>1864883000</v>
      </c>
      <c r="N6729" s="7">
        <v>401735000</v>
      </c>
      <c r="O6729" s="20" t="str">
        <f t="shared" si="213"/>
        <v/>
      </c>
    </row>
    <row r="6730" spans="1:15">
      <c r="A6730" s="20" t="str">
        <f t="shared" si="212"/>
        <v>Frjálsi lífeyrissjóðurinnDeild/leið III</v>
      </c>
      <c r="B6730" s="20" t="str">
        <f>_xlfn.IFNA(INDEX(Listi!$AI:$AI,MATCH(C6730,Listi!$AJ:$AJ,0)),INDEX(Listi!T:T,MATCH(C6730,Listi!U:U,0)))</f>
        <v xml:space="preserve">Frjálsi </v>
      </c>
      <c r="C6730" t="s">
        <v>222</v>
      </c>
      <c r="D6730" t="s">
        <v>225</v>
      </c>
      <c r="E6730" t="s">
        <v>276</v>
      </c>
      <c r="F6730" t="s">
        <v>382</v>
      </c>
      <c r="G6730" s="8" t="s">
        <v>383</v>
      </c>
      <c r="H6730" t="s">
        <v>384</v>
      </c>
      <c r="I6730" s="7">
        <v>60465000</v>
      </c>
      <c r="L6730" s="7">
        <v>43554797000</v>
      </c>
      <c r="M6730" s="7">
        <v>2564479000</v>
      </c>
      <c r="N6730" s="7">
        <v>1456678000</v>
      </c>
      <c r="O6730" s="20" t="str">
        <f t="shared" si="213"/>
        <v/>
      </c>
    </row>
    <row r="6731" spans="1:15">
      <c r="A6731" s="20" t="str">
        <f t="shared" si="212"/>
        <v>Frjálsi lífeyrissjóðurinnFrjálsi Áhætta</v>
      </c>
      <c r="B6731" s="20" t="str">
        <f>_xlfn.IFNA(INDEX(Listi!$AI:$AI,MATCH(C6731,Listi!$AJ:$AJ,0)),INDEX(Listi!T:T,MATCH(C6731,Listi!U:U,0)))</f>
        <v xml:space="preserve">Frjálsi </v>
      </c>
      <c r="C6731" t="s">
        <v>222</v>
      </c>
      <c r="D6731" t="s">
        <v>226</v>
      </c>
      <c r="E6731" t="s">
        <v>276</v>
      </c>
      <c r="F6731" t="s">
        <v>382</v>
      </c>
      <c r="G6731" s="8" t="s">
        <v>383</v>
      </c>
      <c r="H6731" t="s">
        <v>384</v>
      </c>
      <c r="I6731" s="7">
        <v>3006000</v>
      </c>
      <c r="L6731" s="7">
        <v>2707615000</v>
      </c>
      <c r="M6731" s="7">
        <v>335331000</v>
      </c>
      <c r="N6731" s="7">
        <v>1872000</v>
      </c>
      <c r="O6731" s="20" t="str">
        <f t="shared" si="213"/>
        <v/>
      </c>
    </row>
    <row r="6732" spans="1:15">
      <c r="A6732" s="20" t="str">
        <f t="shared" si="212"/>
        <v>Frjálsi lífeyrissjóðurinnSameiginleg deild</v>
      </c>
      <c r="B6732" s="20" t="str">
        <f>_xlfn.IFNA(INDEX(Listi!$AI:$AI,MATCH(C6732,Listi!$AJ:$AJ,0)),INDEX(Listi!T:T,MATCH(C6732,Listi!U:U,0)))</f>
        <v xml:space="preserve">Frjálsi </v>
      </c>
      <c r="C6732" t="s">
        <v>222</v>
      </c>
      <c r="D6732" t="s">
        <v>311</v>
      </c>
      <c r="E6732" t="s">
        <v>276</v>
      </c>
      <c r="F6732" t="s">
        <v>382</v>
      </c>
      <c r="G6732" s="8" t="s">
        <v>383</v>
      </c>
      <c r="H6732" t="s">
        <v>384</v>
      </c>
      <c r="I6732" s="7">
        <v>0</v>
      </c>
      <c r="L6732" s="7">
        <v>0</v>
      </c>
      <c r="M6732" s="7">
        <v>0</v>
      </c>
      <c r="N6732" s="7">
        <v>0</v>
      </c>
      <c r="O6732" s="20" t="str">
        <f t="shared" si="213"/>
        <v/>
      </c>
    </row>
    <row r="6733" spans="1:15">
      <c r="A6733" s="20" t="str">
        <f t="shared" si="212"/>
        <v>Frjálsi lífeyrissjóðurinnSamtryggingardeild</v>
      </c>
      <c r="B6733" s="20" t="str">
        <f>_xlfn.IFNA(INDEX(Listi!$AI:$AI,MATCH(C6733,Listi!$AJ:$AJ,0)),INDEX(Listi!T:T,MATCH(C6733,Listi!U:U,0)))</f>
        <v xml:space="preserve">Frjálsi </v>
      </c>
      <c r="C6733" t="s">
        <v>222</v>
      </c>
      <c r="D6733" t="s">
        <v>205</v>
      </c>
      <c r="E6733" t="s">
        <v>275</v>
      </c>
      <c r="F6733" t="s">
        <v>382</v>
      </c>
      <c r="G6733" s="8" t="s">
        <v>383</v>
      </c>
      <c r="H6733" t="s">
        <v>384</v>
      </c>
      <c r="I6733" s="7">
        <v>172351000</v>
      </c>
      <c r="L6733" s="7">
        <v>127148465000</v>
      </c>
      <c r="M6733" s="7">
        <v>7524433000</v>
      </c>
      <c r="N6733" s="7">
        <v>1254273000</v>
      </c>
      <c r="O6733" s="20" t="str">
        <f t="shared" si="213"/>
        <v/>
      </c>
    </row>
    <row r="6734" spans="1:15">
      <c r="A6734" s="20" t="str">
        <f t="shared" si="212"/>
        <v>Gildi - lífeyrissjóðurFramtíðarsýn 1</v>
      </c>
      <c r="B6734" s="20" t="str">
        <f>_xlfn.IFNA(INDEX(Listi!$AI:$AI,MATCH(C6734,Listi!$AJ:$AJ,0)),INDEX(Listi!T:T,MATCH(C6734,Listi!U:U,0)))</f>
        <v xml:space="preserve">Gildi  </v>
      </c>
      <c r="C6734" t="s">
        <v>227</v>
      </c>
      <c r="D6734" t="s">
        <v>373</v>
      </c>
      <c r="E6734" t="s">
        <v>276</v>
      </c>
      <c r="F6734" t="s">
        <v>382</v>
      </c>
      <c r="G6734" s="8" t="s">
        <v>383</v>
      </c>
      <c r="H6734" t="s">
        <v>384</v>
      </c>
      <c r="I6734" s="7">
        <v>11322917</v>
      </c>
      <c r="L6734" s="7">
        <v>3223959491</v>
      </c>
      <c r="M6734" s="7">
        <v>185065371</v>
      </c>
      <c r="N6734" s="7">
        <v>99697779</v>
      </c>
      <c r="O6734" s="20" t="str">
        <f t="shared" si="213"/>
        <v/>
      </c>
    </row>
    <row r="6735" spans="1:15">
      <c r="A6735" s="20" t="str">
        <f t="shared" si="212"/>
        <v>Gildi - lífeyrissjóðurFramtíðarsýn 2</v>
      </c>
      <c r="B6735" s="20" t="str">
        <f>_xlfn.IFNA(INDEX(Listi!$AI:$AI,MATCH(C6735,Listi!$AJ:$AJ,0)),INDEX(Listi!T:T,MATCH(C6735,Listi!U:U,0)))</f>
        <v xml:space="preserve">Gildi  </v>
      </c>
      <c r="C6735" t="s">
        <v>227</v>
      </c>
      <c r="D6735" t="s">
        <v>374</v>
      </c>
      <c r="E6735" t="s">
        <v>276</v>
      </c>
      <c r="F6735" t="s">
        <v>382</v>
      </c>
      <c r="G6735" s="8" t="s">
        <v>383</v>
      </c>
      <c r="H6735" t="s">
        <v>384</v>
      </c>
      <c r="I6735" s="7">
        <v>10969605</v>
      </c>
      <c r="L6735" s="7">
        <v>3172355810</v>
      </c>
      <c r="M6735" s="7">
        <v>227598529</v>
      </c>
      <c r="N6735" s="7">
        <v>70042741</v>
      </c>
      <c r="O6735" s="20" t="str">
        <f t="shared" si="213"/>
        <v/>
      </c>
    </row>
    <row r="6736" spans="1:15">
      <c r="A6736" s="20" t="str">
        <f t="shared" si="212"/>
        <v>Gildi - lífeyrissjóðurFramtíðarsýn 3</v>
      </c>
      <c r="B6736" s="20" t="str">
        <f>_xlfn.IFNA(INDEX(Listi!$AI:$AI,MATCH(C6736,Listi!$AJ:$AJ,0)),INDEX(Listi!T:T,MATCH(C6736,Listi!U:U,0)))</f>
        <v xml:space="preserve">Gildi  </v>
      </c>
      <c r="C6736" t="s">
        <v>227</v>
      </c>
      <c r="D6736" t="s">
        <v>380</v>
      </c>
      <c r="E6736" t="s">
        <v>276</v>
      </c>
      <c r="F6736" s="8" t="s">
        <v>382</v>
      </c>
      <c r="G6736" s="8" t="s">
        <v>383</v>
      </c>
      <c r="H6736" t="s">
        <v>384</v>
      </c>
      <c r="I6736" s="7">
        <v>4004350</v>
      </c>
      <c r="L6736" s="7">
        <v>1220667693</v>
      </c>
      <c r="M6736" s="7">
        <v>206427664</v>
      </c>
      <c r="N6736" s="7">
        <v>61376636</v>
      </c>
      <c r="O6736" s="20" t="str">
        <f t="shared" si="213"/>
        <v/>
      </c>
    </row>
    <row r="6737" spans="1:15">
      <c r="A6737" s="20" t="str">
        <f t="shared" si="212"/>
        <v>Gildi - lífeyrissjóðurSamtryggingardeild</v>
      </c>
      <c r="B6737" s="20" t="str">
        <f>_xlfn.IFNA(INDEX(Listi!$AI:$AI,MATCH(C6737,Listi!$AJ:$AJ,0)),INDEX(Listi!T:T,MATCH(C6737,Listi!U:U,0)))</f>
        <v xml:space="preserve">Gildi  </v>
      </c>
      <c r="C6737" t="s">
        <v>227</v>
      </c>
      <c r="D6737" t="s">
        <v>205</v>
      </c>
      <c r="E6737" t="s">
        <v>275</v>
      </c>
      <c r="F6737" s="8" t="s">
        <v>382</v>
      </c>
      <c r="G6737" s="8" t="s">
        <v>383</v>
      </c>
      <c r="H6737" t="s">
        <v>384</v>
      </c>
      <c r="I6737" s="7">
        <v>1127607203</v>
      </c>
      <c r="L6737" s="7">
        <v>908474103084</v>
      </c>
      <c r="M6737" s="7">
        <v>33404441428</v>
      </c>
      <c r="N6737" s="7">
        <v>20772915594</v>
      </c>
      <c r="O6737" s="20" t="str">
        <f t="shared" si="213"/>
        <v/>
      </c>
    </row>
    <row r="6738" spans="1:15">
      <c r="A6738" s="20" t="str">
        <f t="shared" si="212"/>
        <v>Íslenski lífeyrissjóðurinnLíf 1</v>
      </c>
      <c r="B6738" s="20" t="str">
        <f>_xlfn.IFNA(INDEX(Listi!$AI:$AI,MATCH(C6738,Listi!$AJ:$AJ,0)),INDEX(Listi!T:T,MATCH(C6738,Listi!U:U,0)))</f>
        <v xml:space="preserve">Íslenski  </v>
      </c>
      <c r="C6738" t="s">
        <v>238</v>
      </c>
      <c r="D6738" t="s">
        <v>239</v>
      </c>
      <c r="E6738" t="s">
        <v>276</v>
      </c>
      <c r="F6738" s="8" t="s">
        <v>382</v>
      </c>
      <c r="G6738" s="8" t="s">
        <v>383</v>
      </c>
      <c r="H6738" t="s">
        <v>384</v>
      </c>
      <c r="I6738" s="7">
        <v>90929794</v>
      </c>
      <c r="L6738" s="7">
        <v>34645188332</v>
      </c>
      <c r="M6738" s="7">
        <v>5859453012</v>
      </c>
      <c r="N6738" s="7">
        <v>977930648</v>
      </c>
      <c r="O6738" s="20" t="str">
        <f t="shared" si="213"/>
        <v/>
      </c>
    </row>
    <row r="6739" spans="1:15">
      <c r="A6739" s="20" t="str">
        <f t="shared" si="212"/>
        <v>Íslenski lífeyrissjóðurinnLíf 2</v>
      </c>
      <c r="B6739" s="20" t="str">
        <f>_xlfn.IFNA(INDEX(Listi!$AI:$AI,MATCH(C6739,Listi!$AJ:$AJ,0)),INDEX(Listi!T:T,MATCH(C6739,Listi!U:U,0)))</f>
        <v xml:space="preserve">Íslenski  </v>
      </c>
      <c r="C6739" s="20" t="s">
        <v>238</v>
      </c>
      <c r="D6739" s="20" t="s">
        <v>240</v>
      </c>
      <c r="E6739" s="20" t="s">
        <v>276</v>
      </c>
      <c r="F6739" s="8" t="s">
        <v>382</v>
      </c>
      <c r="G6739" s="8" t="s">
        <v>383</v>
      </c>
      <c r="H6739" s="20" t="s">
        <v>384</v>
      </c>
      <c r="I6739" s="7">
        <v>83036570</v>
      </c>
      <c r="L6739" s="7">
        <v>31029129445</v>
      </c>
      <c r="M6739" s="7">
        <v>2139527304</v>
      </c>
      <c r="N6739" s="7">
        <v>531278955</v>
      </c>
      <c r="O6739" s="20" t="str">
        <f t="shared" si="213"/>
        <v/>
      </c>
    </row>
    <row r="6740" spans="1:15">
      <c r="A6740" s="20" t="str">
        <f t="shared" si="212"/>
        <v>Íslenski lífeyrissjóðurinnLíf 3</v>
      </c>
      <c r="B6740" s="20" t="str">
        <f>_xlfn.IFNA(INDEX(Listi!$AI:$AI,MATCH(C6740,Listi!$AJ:$AJ,0)),INDEX(Listi!T:T,MATCH(C6740,Listi!U:U,0)))</f>
        <v xml:space="preserve">Íslenski  </v>
      </c>
      <c r="C6740" s="20" t="s">
        <v>238</v>
      </c>
      <c r="D6740" s="20" t="s">
        <v>241</v>
      </c>
      <c r="E6740" s="20" t="s">
        <v>276</v>
      </c>
      <c r="F6740" s="20" t="s">
        <v>382</v>
      </c>
      <c r="G6740" s="8" t="s">
        <v>383</v>
      </c>
      <c r="H6740" s="20" t="s">
        <v>384</v>
      </c>
      <c r="I6740" s="7">
        <v>62367034</v>
      </c>
      <c r="L6740" s="7">
        <v>26552298455</v>
      </c>
      <c r="M6740" s="7">
        <v>1349981892</v>
      </c>
      <c r="N6740" s="7">
        <v>474868471</v>
      </c>
      <c r="O6740" s="20" t="str">
        <f t="shared" si="213"/>
        <v/>
      </c>
    </row>
    <row r="6741" spans="1:15">
      <c r="A6741" s="20" t="str">
        <f t="shared" si="212"/>
        <v>Íslenski lífeyrissjóðurinnLíf 4</v>
      </c>
      <c r="B6741" s="20" t="str">
        <f>_xlfn.IFNA(INDEX(Listi!$AI:$AI,MATCH(C6741,Listi!$AJ:$AJ,0)),INDEX(Listi!T:T,MATCH(C6741,Listi!U:U,0)))</f>
        <v xml:space="preserve">Íslenski  </v>
      </c>
      <c r="C6741" s="20" t="s">
        <v>238</v>
      </c>
      <c r="D6741" s="20" t="s">
        <v>242</v>
      </c>
      <c r="E6741" s="20" t="s">
        <v>276</v>
      </c>
      <c r="F6741" s="20" t="s">
        <v>382</v>
      </c>
      <c r="G6741" s="8" t="s">
        <v>383</v>
      </c>
      <c r="H6741" s="20" t="s">
        <v>384</v>
      </c>
      <c r="I6741" s="7">
        <v>37025141</v>
      </c>
      <c r="L6741" s="7">
        <v>15323468197</v>
      </c>
      <c r="M6741" s="7">
        <v>592019313</v>
      </c>
      <c r="N6741" s="7">
        <v>649721424</v>
      </c>
      <c r="O6741" s="20" t="str">
        <f t="shared" si="213"/>
        <v/>
      </c>
    </row>
    <row r="6742" spans="1:15">
      <c r="A6742" s="20" t="str">
        <f t="shared" si="212"/>
        <v>Íslenski lífeyrissjóðurinnSamtryggingardeild</v>
      </c>
      <c r="B6742" s="20" t="str">
        <f>_xlfn.IFNA(INDEX(Listi!$AI:$AI,MATCH(C6742,Listi!$AJ:$AJ,0)),INDEX(Listi!T:T,MATCH(C6742,Listi!U:U,0)))</f>
        <v xml:space="preserve">Íslenski  </v>
      </c>
      <c r="C6742" s="20" t="s">
        <v>238</v>
      </c>
      <c r="D6742" s="20" t="s">
        <v>205</v>
      </c>
      <c r="E6742" s="20" t="s">
        <v>275</v>
      </c>
      <c r="F6742" s="20" t="s">
        <v>382</v>
      </c>
      <c r="G6742" s="8" t="s">
        <v>383</v>
      </c>
      <c r="H6742" s="20" t="s">
        <v>384</v>
      </c>
      <c r="I6742" s="7">
        <v>69851748</v>
      </c>
      <c r="L6742" s="7">
        <v>32369481106</v>
      </c>
      <c r="M6742" s="7">
        <v>2513450236</v>
      </c>
      <c r="N6742" s="7">
        <v>182749847</v>
      </c>
      <c r="O6742" s="20" t="str">
        <f t="shared" si="213"/>
        <v/>
      </c>
    </row>
    <row r="6743" spans="1:15">
      <c r="A6743" s="20" t="str">
        <f t="shared" si="212"/>
        <v>Lífeyrissjóður bændaSamtryggingardeild</v>
      </c>
      <c r="B6743" s="20" t="str">
        <f>_xlfn.IFNA(INDEX(Listi!$AI:$AI,MATCH(C6743,Listi!$AJ:$AJ,0)),INDEX(Listi!T:T,MATCH(C6743,Listi!U:U,0)))</f>
        <v>Lífeyrissjóður bænda</v>
      </c>
      <c r="C6743" s="20" t="s">
        <v>252</v>
      </c>
      <c r="D6743" s="20" t="s">
        <v>205</v>
      </c>
      <c r="E6743" s="20" t="s">
        <v>275</v>
      </c>
      <c r="F6743" s="20" t="s">
        <v>382</v>
      </c>
      <c r="G6743" s="8" t="s">
        <v>383</v>
      </c>
      <c r="H6743" s="20" t="s">
        <v>384</v>
      </c>
      <c r="I6743" s="7">
        <v>139451394</v>
      </c>
      <c r="L6743" s="7">
        <v>45108278171</v>
      </c>
      <c r="M6743" s="7">
        <v>776003397</v>
      </c>
      <c r="N6743" s="7">
        <v>1921473168</v>
      </c>
      <c r="O6743" s="20" t="str">
        <f t="shared" si="213"/>
        <v/>
      </c>
    </row>
    <row r="6744" spans="1:15">
      <c r="A6744" s="20" t="str">
        <f t="shared" si="212"/>
        <v>Lífeyrissjóður bankamannaAldursdeild</v>
      </c>
      <c r="B6744" s="20" t="str">
        <f>_xlfn.IFNA(INDEX(Listi!$AI:$AI,MATCH(C6744,Listi!$AJ:$AJ,0)),INDEX(Listi!T:T,MATCH(C6744,Listi!U:U,0)))</f>
        <v>Lífeyrissjóður bankam.</v>
      </c>
      <c r="C6744" s="20" t="s">
        <v>250</v>
      </c>
      <c r="D6744" s="20" t="s">
        <v>251</v>
      </c>
      <c r="E6744" s="20" t="s">
        <v>275</v>
      </c>
      <c r="F6744" s="20" t="s">
        <v>382</v>
      </c>
      <c r="G6744" s="8" t="s">
        <v>383</v>
      </c>
      <c r="H6744" s="20" t="s">
        <v>384</v>
      </c>
      <c r="I6744" s="7">
        <v>104384000</v>
      </c>
      <c r="L6744" s="7">
        <v>61369964000</v>
      </c>
      <c r="M6744" s="7">
        <v>1996063000</v>
      </c>
      <c r="N6744" s="7">
        <v>753444000</v>
      </c>
      <c r="O6744" s="20" t="str">
        <f t="shared" si="213"/>
        <v/>
      </c>
    </row>
    <row r="6745" spans="1:15">
      <c r="A6745" s="20" t="str">
        <f t="shared" si="212"/>
        <v>Lífeyrissjóður bankamannaHlutfallsdeild</v>
      </c>
      <c r="B6745" s="20" t="str">
        <f>_xlfn.IFNA(INDEX(Listi!$AI:$AI,MATCH(C6745,Listi!$AJ:$AJ,0)),INDEX(Listi!T:T,MATCH(C6745,Listi!U:U,0)))</f>
        <v>Lífeyrissjóður bankam.</v>
      </c>
      <c r="C6745" s="20" t="s">
        <v>250</v>
      </c>
      <c r="D6745" s="20" t="s">
        <v>467</v>
      </c>
      <c r="E6745" s="20" t="s">
        <v>275</v>
      </c>
      <c r="F6745" s="20" t="s">
        <v>382</v>
      </c>
      <c r="G6745" s="8" t="s">
        <v>383</v>
      </c>
      <c r="H6745" s="20" t="s">
        <v>384</v>
      </c>
      <c r="I6745" s="7">
        <v>45899000</v>
      </c>
      <c r="L6745" s="7">
        <v>40286427000</v>
      </c>
      <c r="M6745" s="7">
        <v>125147000</v>
      </c>
      <c r="N6745" s="7">
        <v>2741197000</v>
      </c>
      <c r="O6745" s="20" t="str">
        <f t="shared" si="213"/>
        <v/>
      </c>
    </row>
    <row r="6746" spans="1:15">
      <c r="A6746" s="20" t="str">
        <f t="shared" si="212"/>
        <v>Lífeyrissjóður RangæingaSamtryggingardeild</v>
      </c>
      <c r="B6746" s="20" t="str">
        <f>_xlfn.IFNA(INDEX(Listi!$AI:$AI,MATCH(C6746,Listi!$AJ:$AJ,0)),INDEX(Listi!T:T,MATCH(C6746,Listi!U:U,0)))</f>
        <v>Lífeyrissjóður Rang.</v>
      </c>
      <c r="C6746" s="20" t="s">
        <v>253</v>
      </c>
      <c r="D6746" s="20" t="s">
        <v>205</v>
      </c>
      <c r="E6746" s="20" t="s">
        <v>275</v>
      </c>
      <c r="F6746" s="20" t="s">
        <v>382</v>
      </c>
      <c r="G6746" s="8" t="s">
        <v>383</v>
      </c>
      <c r="H6746" s="20" t="s">
        <v>384</v>
      </c>
      <c r="I6746" s="7">
        <v>65950000</v>
      </c>
      <c r="L6746" s="7">
        <v>18949790000</v>
      </c>
      <c r="M6746" s="7">
        <v>835894000</v>
      </c>
      <c r="N6746" s="7">
        <v>386250000</v>
      </c>
      <c r="O6746" s="20" t="str">
        <f t="shared" si="213"/>
        <v/>
      </c>
    </row>
    <row r="6747" spans="1:15">
      <c r="A6747" s="20" t="str">
        <f t="shared" si="212"/>
        <v>Lífeyrissjóður starfsmanna AkureyrarbæjarSamtryggingardeild</v>
      </c>
      <c r="B6747" s="20" t="str">
        <f>_xlfn.IFNA(INDEX(Listi!$AI:$AI,MATCH(C6747,Listi!$AJ:$AJ,0)),INDEX(Listi!T:T,MATCH(C6747,Listi!U:U,0)))</f>
        <v>Lífeyrissj. starfsm. Akureyrarb.</v>
      </c>
      <c r="C6747" s="20" t="s">
        <v>274</v>
      </c>
      <c r="D6747" s="20" t="s">
        <v>205</v>
      </c>
      <c r="E6747" s="20" t="s">
        <v>275</v>
      </c>
      <c r="F6747" s="20" t="s">
        <v>382</v>
      </c>
      <c r="G6747" s="8" t="s">
        <v>383</v>
      </c>
      <c r="H6747" s="20" t="s">
        <v>384</v>
      </c>
      <c r="I6747" s="7">
        <v>46421721</v>
      </c>
      <c r="L6747" s="7">
        <v>14569496826</v>
      </c>
      <c r="M6747" s="7">
        <v>46271787</v>
      </c>
      <c r="N6747" s="7">
        <v>1160288032</v>
      </c>
      <c r="O6747" s="20" t="str">
        <f t="shared" si="213"/>
        <v/>
      </c>
    </row>
    <row r="6748" spans="1:15">
      <c r="A6748" s="20" t="str">
        <f t="shared" si="212"/>
        <v>Lífeyrissjóður starfsmanna Búnaðarbanka ÍslandsSamtryggingardeild</v>
      </c>
      <c r="B6748" s="20" t="str">
        <f>_xlfn.IFNA(INDEX(Listi!$AI:$AI,MATCH(C6748,Listi!$AJ:$AJ,0)),INDEX(Listi!T:T,MATCH(C6748,Listi!U:U,0)))</f>
        <v>Lífeyrissj. starfsm. Búnaðarb.Ísl.</v>
      </c>
      <c r="C6748" s="20" t="s">
        <v>254</v>
      </c>
      <c r="D6748" s="20" t="s">
        <v>205</v>
      </c>
      <c r="E6748" s="20" t="s">
        <v>275</v>
      </c>
      <c r="F6748" s="20" t="s">
        <v>382</v>
      </c>
      <c r="G6748" s="8" t="s">
        <v>383</v>
      </c>
      <c r="H6748" s="20" t="s">
        <v>384</v>
      </c>
      <c r="I6748" s="7">
        <v>24085000</v>
      </c>
      <c r="L6748" s="7">
        <v>27921283000</v>
      </c>
      <c r="M6748" s="7">
        <v>7378000</v>
      </c>
      <c r="N6748" s="7">
        <v>1535577000</v>
      </c>
      <c r="O6748" s="20" t="str">
        <f t="shared" si="213"/>
        <v/>
      </c>
    </row>
    <row r="6749" spans="1:15">
      <c r="A6749" s="20" t="str">
        <f t="shared" si="212"/>
        <v>Lífeyrissjóður starfsmanna ReykjavíkurborgarSamtryggingardeild</v>
      </c>
      <c r="B6749" s="20" t="str">
        <f>_xlfn.IFNA(INDEX(Listi!$AI:$AI,MATCH(C6749,Listi!$AJ:$AJ,0)),INDEX(Listi!T:T,MATCH(C6749,Listi!U:U,0)))</f>
        <v>Lífeyrissj. starfsm. Reykjav.</v>
      </c>
      <c r="C6749" s="20" t="s">
        <v>255</v>
      </c>
      <c r="D6749" s="20" t="s">
        <v>205</v>
      </c>
      <c r="E6749" s="20" t="s">
        <v>275</v>
      </c>
      <c r="F6749" s="20" t="s">
        <v>382</v>
      </c>
      <c r="G6749" s="8" t="s">
        <v>383</v>
      </c>
      <c r="H6749" s="20" t="s">
        <v>384</v>
      </c>
      <c r="I6749" s="7">
        <v>191966860</v>
      </c>
      <c r="L6749" s="7">
        <v>92450251598</v>
      </c>
      <c r="M6749" s="7">
        <v>217604296</v>
      </c>
      <c r="N6749" s="7">
        <v>6195210428</v>
      </c>
      <c r="O6749" s="20" t="str">
        <f t="shared" si="213"/>
        <v/>
      </c>
    </row>
    <row r="6750" spans="1:15">
      <c r="A6750" s="20" t="str">
        <f t="shared" si="212"/>
        <v>Lífeyrissjóður starfsmanna ríkisinsA-deild</v>
      </c>
      <c r="B6750" s="20" t="str">
        <f>_xlfn.IFNA(INDEX(Listi!$AI:$AI,MATCH(C6750,Listi!$AJ:$AJ,0)),INDEX(Listi!T:T,MATCH(C6750,Listi!U:U,0)))</f>
        <v>LSR</v>
      </c>
      <c r="C6750" s="20" t="s">
        <v>256</v>
      </c>
      <c r="D6750" s="20" t="s">
        <v>257</v>
      </c>
      <c r="E6750" s="20" t="s">
        <v>275</v>
      </c>
      <c r="F6750" s="20" t="s">
        <v>382</v>
      </c>
      <c r="G6750" s="8" t="s">
        <v>383</v>
      </c>
      <c r="H6750" s="20" t="s">
        <v>384</v>
      </c>
      <c r="I6750" s="7">
        <v>913823030</v>
      </c>
      <c r="L6750" s="7">
        <v>1024402726080</v>
      </c>
      <c r="M6750" s="7">
        <v>38030413328</v>
      </c>
      <c r="N6750" s="7">
        <v>13011563069</v>
      </c>
      <c r="O6750" s="20" t="str">
        <f t="shared" si="213"/>
        <v/>
      </c>
    </row>
    <row r="6751" spans="1:15">
      <c r="A6751" s="20" t="str">
        <f t="shared" si="212"/>
        <v>Lífeyrissjóður starfsmanna ríkisinsB-deild</v>
      </c>
      <c r="B6751" s="20" t="str">
        <f>_xlfn.IFNA(INDEX(Listi!$AI:$AI,MATCH(C6751,Listi!$AJ:$AJ,0)),INDEX(Listi!T:T,MATCH(C6751,Listi!U:U,0)))</f>
        <v>LSR</v>
      </c>
      <c r="C6751" s="20" t="s">
        <v>256</v>
      </c>
      <c r="D6751" s="20" t="s">
        <v>218</v>
      </c>
      <c r="E6751" s="20" t="s">
        <v>275</v>
      </c>
      <c r="F6751" s="20" t="s">
        <v>382</v>
      </c>
      <c r="G6751" s="8" t="s">
        <v>383</v>
      </c>
      <c r="H6751" s="20" t="s">
        <v>384</v>
      </c>
      <c r="I6751" s="7">
        <v>568765400</v>
      </c>
      <c r="L6751" s="7">
        <v>297381500048</v>
      </c>
      <c r="M6751" s="7">
        <v>1364474032</v>
      </c>
      <c r="N6751" s="7">
        <v>62409553231</v>
      </c>
      <c r="O6751" s="20" t="str">
        <f t="shared" si="213"/>
        <v/>
      </c>
    </row>
    <row r="6752" spans="1:15">
      <c r="A6752" s="20" t="str">
        <f t="shared" si="212"/>
        <v>Lífeyrissjóður starfsmanna ríkisinsLeið I</v>
      </c>
      <c r="B6752" s="20" t="str">
        <f>_xlfn.IFNA(INDEX(Listi!$AI:$AI,MATCH(C6752,Listi!$AJ:$AJ,0)),INDEX(Listi!T:T,MATCH(C6752,Listi!U:U,0)))</f>
        <v>LSR</v>
      </c>
      <c r="C6752" s="20" t="s">
        <v>256</v>
      </c>
      <c r="D6752" s="20" t="s">
        <v>258</v>
      </c>
      <c r="E6752" s="20" t="s">
        <v>276</v>
      </c>
      <c r="F6752" s="20" t="s">
        <v>382</v>
      </c>
      <c r="G6752" s="8" t="s">
        <v>383</v>
      </c>
      <c r="H6752" s="20" t="s">
        <v>384</v>
      </c>
      <c r="I6752" s="7">
        <v>8402573.5</v>
      </c>
      <c r="L6752" s="7">
        <v>11704214939</v>
      </c>
      <c r="M6752" s="7">
        <v>547428342</v>
      </c>
      <c r="N6752" s="7">
        <v>195323403</v>
      </c>
      <c r="O6752" s="20" t="str">
        <f t="shared" si="213"/>
        <v/>
      </c>
    </row>
    <row r="6753" spans="1:15">
      <c r="A6753" s="20" t="str">
        <f t="shared" si="212"/>
        <v>Lífeyrissjóður starfsmanna ríkisinsLeið II</v>
      </c>
      <c r="B6753" s="20" t="str">
        <f>_xlfn.IFNA(INDEX(Listi!$AI:$AI,MATCH(C6753,Listi!$AJ:$AJ,0)),INDEX(Listi!T:T,MATCH(C6753,Listi!U:U,0)))</f>
        <v>LSR</v>
      </c>
      <c r="C6753" s="20" t="s">
        <v>256</v>
      </c>
      <c r="D6753" s="20" t="s">
        <v>259</v>
      </c>
      <c r="E6753" s="20" t="s">
        <v>276</v>
      </c>
      <c r="F6753" s="20" t="s">
        <v>382</v>
      </c>
      <c r="G6753" s="8" t="s">
        <v>383</v>
      </c>
      <c r="H6753" s="20" t="s">
        <v>384</v>
      </c>
      <c r="I6753" s="7">
        <v>2411268.9</v>
      </c>
      <c r="L6753" s="7">
        <v>3365164594</v>
      </c>
      <c r="M6753" s="7">
        <v>379849453</v>
      </c>
      <c r="N6753" s="7">
        <v>93142056</v>
      </c>
      <c r="O6753" s="20" t="str">
        <f t="shared" si="213"/>
        <v/>
      </c>
    </row>
    <row r="6754" spans="1:15">
      <c r="A6754" s="20" t="str">
        <f t="shared" si="212"/>
        <v>Lífeyrissjóður starfsmanna ríkisinsLeið III</v>
      </c>
      <c r="B6754" s="20" t="str">
        <f>_xlfn.IFNA(INDEX(Listi!$AI:$AI,MATCH(C6754,Listi!$AJ:$AJ,0)),INDEX(Listi!T:T,MATCH(C6754,Listi!U:U,0)))</f>
        <v>LSR</v>
      </c>
      <c r="C6754" s="20" t="s">
        <v>256</v>
      </c>
      <c r="D6754" s="20" t="s">
        <v>260</v>
      </c>
      <c r="E6754" s="20" t="s">
        <v>276</v>
      </c>
      <c r="F6754" s="20" t="s">
        <v>382</v>
      </c>
      <c r="G6754" s="8" t="s">
        <v>383</v>
      </c>
      <c r="H6754" s="20" t="s">
        <v>384</v>
      </c>
      <c r="I6754" s="7">
        <v>5904689.9000000004</v>
      </c>
      <c r="L6754" s="7">
        <v>9959294621</v>
      </c>
      <c r="M6754" s="7">
        <v>743287481</v>
      </c>
      <c r="N6754" s="7">
        <v>349903833</v>
      </c>
      <c r="O6754" s="20" t="str">
        <f t="shared" si="213"/>
        <v/>
      </c>
    </row>
    <row r="6755" spans="1:15">
      <c r="A6755" s="20" t="str">
        <f t="shared" si="212"/>
        <v>Lífeyrissjóður Tannlæknafél ÍslDeild I/Séreign</v>
      </c>
      <c r="B6755" s="20" t="str">
        <f>_xlfn.IFNA(INDEX(Listi!$AI:$AI,MATCH(C6755,Listi!$AJ:$AJ,0)),INDEX(Listi!T:T,MATCH(C6755,Listi!U:U,0)))</f>
        <v>Lífeyrissj. Tannlækna</v>
      </c>
      <c r="C6755" s="20" t="s">
        <v>261</v>
      </c>
      <c r="D6755" s="20" t="s">
        <v>207</v>
      </c>
      <c r="E6755" s="20" t="s">
        <v>276</v>
      </c>
      <c r="F6755" s="20" t="s">
        <v>382</v>
      </c>
      <c r="G6755" s="8" t="s">
        <v>383</v>
      </c>
      <c r="H6755" s="20" t="s">
        <v>384</v>
      </c>
      <c r="I6755" s="7">
        <v>14375216</v>
      </c>
      <c r="L6755" s="7">
        <v>6768408488</v>
      </c>
      <c r="M6755" s="7">
        <v>272759192</v>
      </c>
      <c r="N6755" s="7">
        <v>153838058</v>
      </c>
      <c r="O6755" s="20" t="str">
        <f t="shared" si="213"/>
        <v/>
      </c>
    </row>
    <row r="6756" spans="1:15">
      <c r="A6756" s="20" t="str">
        <f t="shared" si="212"/>
        <v>Lífeyrissjóður Tannlæknafél ÍslSamtryggingardeild</v>
      </c>
      <c r="B6756" s="20" t="str">
        <f>_xlfn.IFNA(INDEX(Listi!$AI:$AI,MATCH(C6756,Listi!$AJ:$AJ,0)),INDEX(Listi!T:T,MATCH(C6756,Listi!U:U,0)))</f>
        <v>Lífeyrissj. Tannlækna</v>
      </c>
      <c r="C6756" s="20" t="s">
        <v>261</v>
      </c>
      <c r="D6756" s="20" t="s">
        <v>205</v>
      </c>
      <c r="E6756" s="20" t="s">
        <v>275</v>
      </c>
      <c r="F6756" s="20" t="s">
        <v>382</v>
      </c>
      <c r="G6756" s="8" t="s">
        <v>383</v>
      </c>
      <c r="H6756" s="20" t="s">
        <v>384</v>
      </c>
      <c r="I6756" s="7">
        <v>4661839</v>
      </c>
      <c r="L6756" s="7">
        <v>2241251214</v>
      </c>
      <c r="M6756" s="7">
        <v>112827287</v>
      </c>
      <c r="N6756" s="7">
        <v>17930159</v>
      </c>
      <c r="O6756" s="20" t="str">
        <f t="shared" si="213"/>
        <v/>
      </c>
    </row>
    <row r="6757" spans="1:15">
      <c r="A6757" s="20" t="str">
        <f t="shared" si="212"/>
        <v>Lífeyrissjóður verslunarmannaÆvileið 1</v>
      </c>
      <c r="B6757" s="20" t="str">
        <f>_xlfn.IFNA(INDEX(Listi!$AI:$AI,MATCH(C6757,Listi!$AJ:$AJ,0)),INDEX(Listi!T:T,MATCH(C6757,Listi!U:U,0)))</f>
        <v>Lífeyrissj. Verslunarm.</v>
      </c>
      <c r="C6757" s="20" t="s">
        <v>206</v>
      </c>
      <c r="D6757" s="20" t="s">
        <v>310</v>
      </c>
      <c r="E6757" s="20" t="s">
        <v>276</v>
      </c>
      <c r="F6757" s="20" t="s">
        <v>382</v>
      </c>
      <c r="G6757" s="8" t="s">
        <v>383</v>
      </c>
      <c r="H6757" s="20" t="s">
        <v>384</v>
      </c>
      <c r="I6757" s="7">
        <v>4699608</v>
      </c>
      <c r="L6757" s="7">
        <v>2860479562</v>
      </c>
      <c r="M6757" s="7">
        <v>819651283</v>
      </c>
      <c r="N6757" s="7">
        <v>12562366</v>
      </c>
      <c r="O6757" s="20" t="str">
        <f t="shared" si="213"/>
        <v/>
      </c>
    </row>
    <row r="6758" spans="1:15">
      <c r="A6758" s="20" t="str">
        <f t="shared" si="212"/>
        <v>Lífeyrissjóður verslunarmannaÆvileið 2</v>
      </c>
      <c r="B6758" s="20" t="str">
        <f>_xlfn.IFNA(INDEX(Listi!$AI:$AI,MATCH(C6758,Listi!$AJ:$AJ,0)),INDEX(Listi!T:T,MATCH(C6758,Listi!U:U,0)))</f>
        <v>Lífeyrissj. Verslunarm.</v>
      </c>
      <c r="C6758" s="20" t="s">
        <v>206</v>
      </c>
      <c r="D6758" s="20" t="s">
        <v>309</v>
      </c>
      <c r="E6758" s="20" t="s">
        <v>276</v>
      </c>
      <c r="F6758" s="20" t="s">
        <v>382</v>
      </c>
      <c r="G6758" s="8" t="s">
        <v>383</v>
      </c>
      <c r="H6758" s="20" t="s">
        <v>384</v>
      </c>
      <c r="I6758" s="7">
        <v>3874855</v>
      </c>
      <c r="L6758" s="7">
        <v>2325064159</v>
      </c>
      <c r="M6758" s="7">
        <v>465663194</v>
      </c>
      <c r="N6758" s="7">
        <v>32037995</v>
      </c>
      <c r="O6758" s="20" t="str">
        <f t="shared" si="213"/>
        <v/>
      </c>
    </row>
    <row r="6759" spans="1:15">
      <c r="A6759" s="20" t="str">
        <f t="shared" si="212"/>
        <v>Lífeyrissjóður verslunarmannaÆvileið 3</v>
      </c>
      <c r="B6759" s="20" t="str">
        <f>_xlfn.IFNA(INDEX(Listi!$AI:$AI,MATCH(C6759,Listi!$AJ:$AJ,0)),INDEX(Listi!T:T,MATCH(C6759,Listi!U:U,0)))</f>
        <v>Lífeyrissj. Verslunarm.</v>
      </c>
      <c r="C6759" s="20" t="s">
        <v>206</v>
      </c>
      <c r="D6759" s="20" t="s">
        <v>308</v>
      </c>
      <c r="E6759" s="20" t="s">
        <v>276</v>
      </c>
      <c r="F6759" s="20" t="s">
        <v>382</v>
      </c>
      <c r="G6759" s="8" t="s">
        <v>383</v>
      </c>
      <c r="H6759" s="20" t="s">
        <v>384</v>
      </c>
      <c r="I6759" s="7">
        <v>2936611</v>
      </c>
      <c r="L6759" s="7">
        <v>1567402319</v>
      </c>
      <c r="M6759" s="7">
        <v>325961302</v>
      </c>
      <c r="N6759" s="7">
        <v>60283998</v>
      </c>
      <c r="O6759" s="20" t="str">
        <f t="shared" si="213"/>
        <v/>
      </c>
    </row>
    <row r="6760" spans="1:15">
      <c r="A6760" s="20" t="str">
        <f t="shared" si="212"/>
        <v>Lífeyrissjóður verslunarmannaDeild I/Séreign</v>
      </c>
      <c r="B6760" s="20" t="str">
        <f>_xlfn.IFNA(INDEX(Listi!$AI:$AI,MATCH(C6760,Listi!$AJ:$AJ,0)),INDEX(Listi!T:T,MATCH(C6760,Listi!U:U,0)))</f>
        <v>Lífeyrissj. Verslunarm.</v>
      </c>
      <c r="C6760" s="20" t="s">
        <v>206</v>
      </c>
      <c r="D6760" s="20" t="s">
        <v>207</v>
      </c>
      <c r="E6760" s="20" t="s">
        <v>276</v>
      </c>
      <c r="F6760" s="20" t="s">
        <v>382</v>
      </c>
      <c r="G6760" s="8" t="s">
        <v>383</v>
      </c>
      <c r="H6760" s="20" t="s">
        <v>384</v>
      </c>
      <c r="I6760" s="7">
        <v>21428816</v>
      </c>
      <c r="L6760" s="7">
        <v>19785724399</v>
      </c>
      <c r="M6760" s="7">
        <v>729937912</v>
      </c>
      <c r="N6760" s="7">
        <v>458382791</v>
      </c>
      <c r="O6760" s="20" t="str">
        <f t="shared" si="213"/>
        <v/>
      </c>
    </row>
    <row r="6761" spans="1:15">
      <c r="A6761" s="20" t="str">
        <f t="shared" si="212"/>
        <v>Lífeyrissjóður verslunarmannaSamtryggingardeild</v>
      </c>
      <c r="B6761" s="20" t="str">
        <f>_xlfn.IFNA(INDEX(Listi!$AI:$AI,MATCH(C6761,Listi!$AJ:$AJ,0)),INDEX(Listi!T:T,MATCH(C6761,Listi!U:U,0)))</f>
        <v>Lífeyrissj. Verslunarm.</v>
      </c>
      <c r="C6761" s="20" t="s">
        <v>206</v>
      </c>
      <c r="D6761" s="20" t="s">
        <v>205</v>
      </c>
      <c r="E6761" s="20" t="s">
        <v>275</v>
      </c>
      <c r="F6761" s="20" t="s">
        <v>382</v>
      </c>
      <c r="G6761" s="8" t="s">
        <v>383</v>
      </c>
      <c r="H6761" s="20" t="s">
        <v>384</v>
      </c>
      <c r="I6761" s="7">
        <v>1272135773</v>
      </c>
      <c r="L6761" s="7">
        <v>1174592806906</v>
      </c>
      <c r="M6761" s="7">
        <v>35794261112</v>
      </c>
      <c r="N6761" s="7">
        <v>21965137185</v>
      </c>
      <c r="O6761" s="20" t="str">
        <f t="shared" si="213"/>
        <v/>
      </c>
    </row>
    <row r="6762" spans="1:15">
      <c r="A6762" s="20" t="str">
        <f t="shared" si="212"/>
        <v>Lífeyrissjóður VestmannaeyjaSafn I</v>
      </c>
      <c r="B6762" s="20" t="str">
        <f>_xlfn.IFNA(INDEX(Listi!$AI:$AI,MATCH(C6762,Listi!$AJ:$AJ,0)),INDEX(Listi!T:T,MATCH(C6762,Listi!U:U,0)))</f>
        <v>Lífeyrissj. Vestm.</v>
      </c>
      <c r="C6762" s="20" t="s">
        <v>262</v>
      </c>
      <c r="D6762" s="20" t="s">
        <v>210</v>
      </c>
      <c r="E6762" s="20" t="s">
        <v>276</v>
      </c>
      <c r="F6762" s="20" t="s">
        <v>382</v>
      </c>
      <c r="G6762" s="8" t="s">
        <v>383</v>
      </c>
      <c r="H6762" s="20" t="s">
        <v>384</v>
      </c>
      <c r="I6762" s="7">
        <v>0</v>
      </c>
      <c r="L6762" s="7">
        <v>381311221</v>
      </c>
      <c r="M6762" s="7">
        <v>44104006</v>
      </c>
      <c r="N6762" s="7">
        <v>13592960</v>
      </c>
      <c r="O6762" s="20" t="str">
        <f t="shared" si="213"/>
        <v/>
      </c>
    </row>
    <row r="6763" spans="1:15">
      <c r="A6763" s="20" t="str">
        <f t="shared" si="212"/>
        <v>Lífeyrissjóður VestmannaeyjaSafn II</v>
      </c>
      <c r="B6763" s="20" t="str">
        <f>_xlfn.IFNA(INDEX(Listi!$AI:$AI,MATCH(C6763,Listi!$AJ:$AJ,0)),INDEX(Listi!T:T,MATCH(C6763,Listi!U:U,0)))</f>
        <v>Lífeyrissj. Vestm.</v>
      </c>
      <c r="C6763" s="20" t="s">
        <v>262</v>
      </c>
      <c r="D6763" s="20" t="s">
        <v>211</v>
      </c>
      <c r="E6763" s="20" t="s">
        <v>276</v>
      </c>
      <c r="F6763" s="20" t="s">
        <v>382</v>
      </c>
      <c r="G6763" s="8" t="s">
        <v>383</v>
      </c>
      <c r="H6763" s="20" t="s">
        <v>384</v>
      </c>
      <c r="I6763" s="7">
        <v>0</v>
      </c>
      <c r="L6763" s="7">
        <v>571440191</v>
      </c>
      <c r="M6763" s="7">
        <v>40240404</v>
      </c>
      <c r="N6763" s="7">
        <v>18659289</v>
      </c>
      <c r="O6763" s="20" t="str">
        <f t="shared" si="213"/>
        <v/>
      </c>
    </row>
    <row r="6764" spans="1:15">
      <c r="A6764" s="20" t="str">
        <f t="shared" si="212"/>
        <v>Lífeyrissjóður VestmannaeyjaSamtryggingardeild</v>
      </c>
      <c r="B6764" s="20" t="str">
        <f>_xlfn.IFNA(INDEX(Listi!$AI:$AI,MATCH(C6764,Listi!$AJ:$AJ,0)),INDEX(Listi!T:T,MATCH(C6764,Listi!U:U,0)))</f>
        <v>Lífeyrissj. Vestm.</v>
      </c>
      <c r="C6764" s="20" t="s">
        <v>262</v>
      </c>
      <c r="D6764" s="20" t="s">
        <v>205</v>
      </c>
      <c r="E6764" s="20" t="s">
        <v>275</v>
      </c>
      <c r="F6764" s="20" t="s">
        <v>382</v>
      </c>
      <c r="G6764" s="8" t="s">
        <v>383</v>
      </c>
      <c r="H6764" s="20" t="s">
        <v>384</v>
      </c>
      <c r="I6764" s="7">
        <v>118511000</v>
      </c>
      <c r="L6764" s="7">
        <v>85198020532</v>
      </c>
      <c r="M6764" s="7">
        <v>1944643004</v>
      </c>
      <c r="N6764" s="7">
        <v>2198060399</v>
      </c>
      <c r="O6764" s="20" t="str">
        <f t="shared" si="213"/>
        <v/>
      </c>
    </row>
    <row r="6765" spans="1:15">
      <c r="A6765" s="20" t="str">
        <f t="shared" si="212"/>
        <v>Lífsverk lífeyrissjóðurLífsverk I/Séreign</v>
      </c>
      <c r="B6765" s="20" t="str">
        <f>_xlfn.IFNA(INDEX(Listi!$AI:$AI,MATCH(C6765,Listi!$AJ:$AJ,0)),INDEX(Listi!T:T,MATCH(C6765,Listi!U:U,0)))</f>
        <v xml:space="preserve">Lífsverk  </v>
      </c>
      <c r="C6765" s="20" t="s">
        <v>268</v>
      </c>
      <c r="D6765" s="20" t="s">
        <v>269</v>
      </c>
      <c r="E6765" s="20" t="s">
        <v>276</v>
      </c>
      <c r="F6765" s="20" t="s">
        <v>382</v>
      </c>
      <c r="G6765" s="8" t="s">
        <v>383</v>
      </c>
      <c r="H6765" s="20" t="s">
        <v>384</v>
      </c>
      <c r="I6765" s="7">
        <v>6558000</v>
      </c>
      <c r="L6765" s="7">
        <v>4582957000</v>
      </c>
      <c r="M6765" s="7">
        <v>635926000</v>
      </c>
      <c r="N6765" s="7">
        <v>22708000</v>
      </c>
      <c r="O6765" s="20" t="str">
        <f t="shared" si="213"/>
        <v/>
      </c>
    </row>
    <row r="6766" spans="1:15">
      <c r="A6766" s="20" t="str">
        <f t="shared" ref="A6766:A6828" si="214">CONCATENATE(C6766,D6766)</f>
        <v>Lífsverk lífeyrissjóðurLífsverk II/Séreign</v>
      </c>
      <c r="B6766" s="20" t="str">
        <f>_xlfn.IFNA(INDEX(Listi!$AI:$AI,MATCH(C6766,Listi!$AJ:$AJ,0)),INDEX(Listi!T:T,MATCH(C6766,Listi!U:U,0)))</f>
        <v xml:space="preserve">Lífsverk  </v>
      </c>
      <c r="C6766" s="20" t="s">
        <v>268</v>
      </c>
      <c r="D6766" s="20" t="s">
        <v>270</v>
      </c>
      <c r="E6766" s="20" t="s">
        <v>276</v>
      </c>
      <c r="F6766" s="20" t="s">
        <v>382</v>
      </c>
      <c r="G6766" s="8" t="s">
        <v>383</v>
      </c>
      <c r="H6766" s="20" t="s">
        <v>384</v>
      </c>
      <c r="I6766" s="7">
        <v>35845000</v>
      </c>
      <c r="L6766" s="7">
        <v>23735073000</v>
      </c>
      <c r="M6766" s="7">
        <v>2073571000</v>
      </c>
      <c r="N6766" s="7">
        <v>249365000</v>
      </c>
      <c r="O6766" s="20" t="str">
        <f t="shared" si="213"/>
        <v/>
      </c>
    </row>
    <row r="6767" spans="1:15">
      <c r="A6767" s="20" t="str">
        <f t="shared" si="214"/>
        <v>Lífsverk lífeyrissjóðurLífsverk III/Séreign</v>
      </c>
      <c r="B6767" s="20" t="str">
        <f>_xlfn.IFNA(INDEX(Listi!$AI:$AI,MATCH(C6767,Listi!$AJ:$AJ,0)),INDEX(Listi!T:T,MATCH(C6767,Listi!U:U,0)))</f>
        <v xml:space="preserve">Lífsverk  </v>
      </c>
      <c r="C6767" s="20" t="s">
        <v>268</v>
      </c>
      <c r="D6767" s="20" t="s">
        <v>271</v>
      </c>
      <c r="E6767" s="20" t="s">
        <v>276</v>
      </c>
      <c r="F6767" s="8" t="s">
        <v>382</v>
      </c>
      <c r="G6767" s="8" t="s">
        <v>383</v>
      </c>
      <c r="H6767" s="20" t="s">
        <v>384</v>
      </c>
      <c r="I6767" s="7">
        <v>714000</v>
      </c>
      <c r="L6767" s="7">
        <v>653814000</v>
      </c>
      <c r="M6767" s="7">
        <v>105107000</v>
      </c>
      <c r="N6767" s="7">
        <v>2613000</v>
      </c>
      <c r="O6767" s="20" t="str">
        <f t="shared" si="213"/>
        <v/>
      </c>
    </row>
    <row r="6768" spans="1:15">
      <c r="A6768" s="20" t="str">
        <f t="shared" si="214"/>
        <v>Lífsverk lífeyrissjóðurSamtryggingardeild</v>
      </c>
      <c r="B6768" s="20" t="str">
        <f>_xlfn.IFNA(INDEX(Listi!$AI:$AI,MATCH(C6768,Listi!$AJ:$AJ,0)),INDEX(Listi!T:T,MATCH(C6768,Listi!U:U,0)))</f>
        <v xml:space="preserve">Lífsverk  </v>
      </c>
      <c r="C6768" s="20" t="s">
        <v>268</v>
      </c>
      <c r="D6768" s="20" t="s">
        <v>205</v>
      </c>
      <c r="E6768" s="20" t="s">
        <v>275</v>
      </c>
      <c r="F6768" s="8" t="s">
        <v>382</v>
      </c>
      <c r="G6768" s="8" t="s">
        <v>383</v>
      </c>
      <c r="H6768" s="20" t="s">
        <v>384</v>
      </c>
      <c r="I6768" s="7">
        <v>252413000</v>
      </c>
      <c r="L6768" s="7">
        <v>120542527000</v>
      </c>
      <c r="M6768" s="7">
        <v>4397803000</v>
      </c>
      <c r="N6768" s="7">
        <v>1423151000</v>
      </c>
      <c r="O6768" s="20" t="str">
        <f t="shared" si="213"/>
        <v/>
      </c>
    </row>
    <row r="6769" spans="1:15">
      <c r="A6769" s="20" t="str">
        <f t="shared" si="214"/>
        <v>Söfnunarsjóður lífeyrisréttindaDeild I/Innlán</v>
      </c>
      <c r="B6769" s="20" t="str">
        <f>_xlfn.IFNA(INDEX(Listi!$AI:$AI,MATCH(C6769,Listi!$AJ:$AJ,0)),INDEX(Listi!T:T,MATCH(C6769,Listi!U:U,0)))</f>
        <v>Söfnunarsj.</v>
      </c>
      <c r="C6769" s="20" t="s">
        <v>272</v>
      </c>
      <c r="D6769" s="20" t="s">
        <v>273</v>
      </c>
      <c r="E6769" s="20" t="s">
        <v>276</v>
      </c>
      <c r="F6769" s="8" t="s">
        <v>382</v>
      </c>
      <c r="G6769" s="8" t="s">
        <v>383</v>
      </c>
      <c r="H6769" s="20" t="s">
        <v>384</v>
      </c>
      <c r="I6769" s="7">
        <v>8129269</v>
      </c>
      <c r="L6769" s="7">
        <v>2001731914</v>
      </c>
      <c r="M6769" s="7">
        <v>133561634</v>
      </c>
      <c r="N6769" s="7">
        <v>44803565</v>
      </c>
      <c r="O6769" s="20" t="str">
        <f t="shared" si="213"/>
        <v/>
      </c>
    </row>
    <row r="6770" spans="1:15">
      <c r="A6770" s="20" t="str">
        <f t="shared" si="214"/>
        <v>Söfnunarsjóður lífeyrisréttindaDeild III/Séreign</v>
      </c>
      <c r="B6770" s="20" t="str">
        <f>_xlfn.IFNA(INDEX(Listi!$AI:$AI,MATCH(C6770,Listi!$AJ:$AJ,0)),INDEX(Listi!T:T,MATCH(C6770,Listi!U:U,0)))</f>
        <v>Söfnunarsj.</v>
      </c>
      <c r="C6770" s="20" t="s">
        <v>272</v>
      </c>
      <c r="D6770" s="20" t="s">
        <v>599</v>
      </c>
      <c r="E6770" s="20" t="s">
        <v>276</v>
      </c>
      <c r="F6770" s="20" t="s">
        <v>382</v>
      </c>
      <c r="G6770" s="8" t="s">
        <v>383</v>
      </c>
      <c r="H6770" s="20" t="s">
        <v>384</v>
      </c>
      <c r="I6770" s="7">
        <v>99354</v>
      </c>
      <c r="L6770" s="7">
        <v>24413085</v>
      </c>
      <c r="M6770" s="7">
        <v>24697577</v>
      </c>
      <c r="N6770" s="7">
        <v>900000</v>
      </c>
      <c r="O6770" s="20" t="str">
        <f t="shared" si="213"/>
        <v/>
      </c>
    </row>
    <row r="6771" spans="1:15">
      <c r="A6771" s="20" t="str">
        <f t="shared" si="214"/>
        <v>Söfnunarsjóður lífeyrisréttindaDeildII/Séreign</v>
      </c>
      <c r="B6771" s="20" t="str">
        <f>_xlfn.IFNA(INDEX(Listi!$AI:$AI,MATCH(C6771,Listi!$AJ:$AJ,0)),INDEX(Listi!T:T,MATCH(C6771,Listi!U:U,0)))</f>
        <v>Söfnunarsj.</v>
      </c>
      <c r="C6771" s="20" t="s">
        <v>272</v>
      </c>
      <c r="D6771" s="20" t="s">
        <v>586</v>
      </c>
      <c r="E6771" s="20" t="s">
        <v>276</v>
      </c>
      <c r="F6771" s="8" t="s">
        <v>382</v>
      </c>
      <c r="G6771" s="8" t="s">
        <v>383</v>
      </c>
      <c r="H6771" s="20" t="s">
        <v>384</v>
      </c>
      <c r="I6771" s="7">
        <v>6751472</v>
      </c>
      <c r="L6771" s="7">
        <v>1654616477</v>
      </c>
      <c r="M6771" s="7">
        <v>128539213</v>
      </c>
      <c r="N6771" s="7">
        <v>22846291</v>
      </c>
      <c r="O6771" s="20" t="str">
        <f t="shared" si="213"/>
        <v/>
      </c>
    </row>
    <row r="6772" spans="1:15">
      <c r="A6772" s="20" t="str">
        <f t="shared" si="214"/>
        <v>Söfnunarsjóður lífeyrisréttindaSamtryggingardeild</v>
      </c>
      <c r="B6772" s="20" t="str">
        <f>_xlfn.IFNA(INDEX(Listi!$AI:$AI,MATCH(C6772,Listi!$AJ:$AJ,0)),INDEX(Listi!T:T,MATCH(C6772,Listi!U:U,0)))</f>
        <v>Söfnunarsj.</v>
      </c>
      <c r="C6772" s="20" t="s">
        <v>272</v>
      </c>
      <c r="D6772" s="20" t="s">
        <v>205</v>
      </c>
      <c r="E6772" s="20" t="s">
        <v>275</v>
      </c>
      <c r="F6772" s="20" t="s">
        <v>382</v>
      </c>
      <c r="G6772" s="8" t="s">
        <v>383</v>
      </c>
      <c r="H6772" s="20" t="s">
        <v>384</v>
      </c>
      <c r="I6772" s="7">
        <v>471041842</v>
      </c>
      <c r="L6772" s="7">
        <v>238978847889</v>
      </c>
      <c r="M6772" s="7">
        <v>4967193409</v>
      </c>
      <c r="N6772" s="7">
        <v>6076487652</v>
      </c>
      <c r="O6772" s="20" t="str">
        <f t="shared" si="213"/>
        <v/>
      </c>
    </row>
    <row r="6773" spans="1:15">
      <c r="A6773" s="20" t="str">
        <f t="shared" si="214"/>
        <v>Stapi lífeyrissjóðurSafn I</v>
      </c>
      <c r="B6773" s="20" t="str">
        <f>_xlfn.IFNA(INDEX(Listi!$AI:$AI,MATCH(C6773,Listi!$AJ:$AJ,0)),INDEX(Listi!T:T,MATCH(C6773,Listi!U:U,0)))</f>
        <v xml:space="preserve">Stapi  </v>
      </c>
      <c r="C6773" s="20" t="s">
        <v>209</v>
      </c>
      <c r="D6773" s="20" t="s">
        <v>210</v>
      </c>
      <c r="E6773" s="20" t="s">
        <v>276</v>
      </c>
      <c r="F6773" s="20" t="s">
        <v>382</v>
      </c>
      <c r="G6773" s="8" t="s">
        <v>383</v>
      </c>
      <c r="H6773" s="20" t="s">
        <v>384</v>
      </c>
      <c r="I6773" s="7">
        <v>10744887</v>
      </c>
      <c r="L6773" s="7">
        <v>2440828925</v>
      </c>
      <c r="M6773" s="7">
        <v>91567233</v>
      </c>
      <c r="N6773" s="7">
        <v>110755602</v>
      </c>
      <c r="O6773" s="20" t="str">
        <f t="shared" si="213"/>
        <v/>
      </c>
    </row>
    <row r="6774" spans="1:15">
      <c r="A6774" s="20" t="str">
        <f t="shared" si="214"/>
        <v>Stapi lífeyrissjóðurSafn II</v>
      </c>
      <c r="B6774" s="20" t="str">
        <f>_xlfn.IFNA(INDEX(Listi!$AI:$AI,MATCH(C6774,Listi!$AJ:$AJ,0)),INDEX(Listi!T:T,MATCH(C6774,Listi!U:U,0)))</f>
        <v xml:space="preserve">Stapi  </v>
      </c>
      <c r="C6774" s="20" t="s">
        <v>209</v>
      </c>
      <c r="D6774" s="20" t="s">
        <v>211</v>
      </c>
      <c r="E6774" s="20" t="s">
        <v>276</v>
      </c>
      <c r="F6774" s="20" t="s">
        <v>382</v>
      </c>
      <c r="G6774" s="8" t="s">
        <v>383</v>
      </c>
      <c r="H6774" s="20" t="s">
        <v>384</v>
      </c>
      <c r="I6774" s="7">
        <v>26375685</v>
      </c>
      <c r="L6774" s="7">
        <v>5710890273</v>
      </c>
      <c r="M6774" s="7">
        <v>262001316</v>
      </c>
      <c r="N6774" s="7">
        <v>164209410</v>
      </c>
      <c r="O6774" s="20" t="str">
        <f t="shared" si="213"/>
        <v/>
      </c>
    </row>
    <row r="6775" spans="1:15">
      <c r="A6775" s="20" t="str">
        <f t="shared" si="214"/>
        <v>Stapi lífeyrissjóðurSafn III</v>
      </c>
      <c r="B6775" s="20" t="str">
        <f>_xlfn.IFNA(INDEX(Listi!$AI:$AI,MATCH(C6775,Listi!$AJ:$AJ,0)),INDEX(Listi!T:T,MATCH(C6775,Listi!U:U,0)))</f>
        <v xml:space="preserve">Stapi  </v>
      </c>
      <c r="C6775" s="20" t="s">
        <v>209</v>
      </c>
      <c r="D6775" s="20" t="s">
        <v>212</v>
      </c>
      <c r="E6775" s="20" t="s">
        <v>276</v>
      </c>
      <c r="F6775" s="8" t="s">
        <v>382</v>
      </c>
      <c r="G6775" s="8" t="s">
        <v>383</v>
      </c>
      <c r="H6775" s="20" t="s">
        <v>384</v>
      </c>
      <c r="I6775" s="7">
        <v>566976</v>
      </c>
      <c r="L6775" s="7">
        <v>268100084</v>
      </c>
      <c r="M6775" s="7">
        <v>24388890</v>
      </c>
      <c r="N6775" s="7">
        <v>9886128</v>
      </c>
      <c r="O6775" s="20" t="str">
        <f t="shared" si="213"/>
        <v/>
      </c>
    </row>
    <row r="6776" spans="1:15">
      <c r="A6776" s="20" t="str">
        <f t="shared" si="214"/>
        <v>Stapi lífeyrissjóðurTryggingardeild</v>
      </c>
      <c r="B6776" s="20" t="str">
        <f>_xlfn.IFNA(INDEX(Listi!$AI:$AI,MATCH(C6776,Listi!$AJ:$AJ,0)),INDEX(Listi!T:T,MATCH(C6776,Listi!U:U,0)))</f>
        <v xml:space="preserve">Stapi  </v>
      </c>
      <c r="C6776" s="20" t="s">
        <v>209</v>
      </c>
      <c r="D6776" s="20" t="s">
        <v>213</v>
      </c>
      <c r="E6776" s="20" t="s">
        <v>275</v>
      </c>
      <c r="F6776" s="8" t="s">
        <v>382</v>
      </c>
      <c r="G6776" s="8" t="s">
        <v>383</v>
      </c>
      <c r="H6776" s="20" t="s">
        <v>384</v>
      </c>
      <c r="I6776" s="7">
        <v>465009204</v>
      </c>
      <c r="L6776" s="7">
        <v>348661724246</v>
      </c>
      <c r="M6776" s="7">
        <v>13807615154</v>
      </c>
      <c r="N6776" s="7">
        <v>7912918911</v>
      </c>
      <c r="O6776" s="20" t="str">
        <f t="shared" si="213"/>
        <v/>
      </c>
    </row>
    <row r="6777" spans="1:15">
      <c r="A6777" s="20" t="str">
        <f t="shared" si="214"/>
        <v>Stapi lífeyrissjóðurVarfærnasafnið</v>
      </c>
      <c r="B6777" s="20" t="str">
        <f>_xlfn.IFNA(INDEX(Listi!$AI:$AI,MATCH(C6777,Listi!$AJ:$AJ,0)),INDEX(Listi!T:T,MATCH(C6777,Listi!U:U,0)))</f>
        <v xml:space="preserve">Stapi  </v>
      </c>
      <c r="C6777" s="20" t="s">
        <v>209</v>
      </c>
      <c r="D6777" s="20" t="s">
        <v>392</v>
      </c>
      <c r="E6777" s="20" t="s">
        <v>276</v>
      </c>
      <c r="F6777" s="8" t="s">
        <v>382</v>
      </c>
      <c r="G6777" s="8" t="s">
        <v>383</v>
      </c>
      <c r="H6777" s="20" t="s">
        <v>384</v>
      </c>
      <c r="I6777" s="7">
        <v>1873741</v>
      </c>
      <c r="L6777" s="7">
        <v>471986044</v>
      </c>
      <c r="M6777" s="7">
        <v>137399159</v>
      </c>
      <c r="N6777" s="7">
        <v>6994496</v>
      </c>
      <c r="O6777" s="20" t="str">
        <f t="shared" si="213"/>
        <v/>
      </c>
    </row>
    <row r="6778" spans="1:15">
      <c r="A6778" s="20" t="str">
        <f t="shared" si="214"/>
        <v>Almenni lífeyrissjóðurinnÆvisafn I</v>
      </c>
      <c r="B6778" s="20" t="str">
        <f>_xlfn.IFNA(INDEX(Listi!$AI:$AI,MATCH(C6778,Listi!$AJ:$AJ,0)),INDEX(Listi!T:T,MATCH(C6778,Listi!U:U,0)))</f>
        <v xml:space="preserve">Almenni </v>
      </c>
      <c r="C6778" s="20" t="s">
        <v>0</v>
      </c>
      <c r="D6778" s="20" t="s">
        <v>202</v>
      </c>
      <c r="E6778" s="20" t="s">
        <v>276</v>
      </c>
      <c r="F6778" s="8" t="s">
        <v>350</v>
      </c>
      <c r="G6778" s="8" t="s">
        <v>351</v>
      </c>
      <c r="H6778" s="20" t="s">
        <v>352</v>
      </c>
      <c r="I6778" s="7">
        <v>9363060657</v>
      </c>
      <c r="L6778" s="7">
        <v>43068273823</v>
      </c>
      <c r="M6778" s="7">
        <v>4413720640</v>
      </c>
      <c r="N6778" s="7">
        <v>641257097</v>
      </c>
      <c r="O6778" s="20" t="str">
        <f t="shared" si="213"/>
        <v/>
      </c>
    </row>
    <row r="6779" spans="1:15">
      <c r="A6779" s="20" t="str">
        <f t="shared" si="214"/>
        <v>Almenni lífeyrissjóðurinnÆvisafn II</v>
      </c>
      <c r="B6779" s="20" t="str">
        <f>_xlfn.IFNA(INDEX(Listi!$AI:$AI,MATCH(C6779,Listi!$AJ:$AJ,0)),INDEX(Listi!T:T,MATCH(C6779,Listi!U:U,0)))</f>
        <v xml:space="preserve">Almenni </v>
      </c>
      <c r="C6779" s="20" t="s">
        <v>0</v>
      </c>
      <c r="D6779" s="20" t="s">
        <v>203</v>
      </c>
      <c r="E6779" s="20" t="s">
        <v>276</v>
      </c>
      <c r="F6779" s="20" t="s">
        <v>350</v>
      </c>
      <c r="G6779" s="8" t="s">
        <v>351</v>
      </c>
      <c r="H6779" s="20" t="s">
        <v>352</v>
      </c>
      <c r="I6779" s="7">
        <v>13284726676</v>
      </c>
      <c r="L6779" s="7">
        <v>86460235807</v>
      </c>
      <c r="M6779" s="7">
        <v>3970537445</v>
      </c>
      <c r="N6779" s="7">
        <v>1539034493</v>
      </c>
      <c r="O6779" s="20" t="str">
        <f t="shared" si="213"/>
        <v/>
      </c>
    </row>
    <row r="6780" spans="1:15">
      <c r="A6780" s="20" t="str">
        <f t="shared" si="214"/>
        <v>Almenni lífeyrissjóðurinnÆvisafn III</v>
      </c>
      <c r="B6780" s="20" t="str">
        <f>_xlfn.IFNA(INDEX(Listi!$AI:$AI,MATCH(C6780,Listi!$AJ:$AJ,0)),INDEX(Listi!T:T,MATCH(C6780,Listi!U:U,0)))</f>
        <v xml:space="preserve">Almenni </v>
      </c>
      <c r="C6780" s="20" t="s">
        <v>0</v>
      </c>
      <c r="D6780" s="20" t="s">
        <v>204</v>
      </c>
      <c r="E6780" s="20" t="s">
        <v>276</v>
      </c>
      <c r="F6780" s="20" t="s">
        <v>350</v>
      </c>
      <c r="G6780" s="8" t="s">
        <v>351</v>
      </c>
      <c r="H6780" s="20" t="s">
        <v>352</v>
      </c>
      <c r="I6780" s="7">
        <v>6871556291</v>
      </c>
      <c r="L6780" s="7">
        <v>33890180699</v>
      </c>
      <c r="M6780" s="7">
        <v>1571509194</v>
      </c>
      <c r="N6780" s="7">
        <v>920421683</v>
      </c>
      <c r="O6780" s="20" t="str">
        <f t="shared" si="213"/>
        <v/>
      </c>
    </row>
    <row r="6781" spans="1:15">
      <c r="A6781" s="20" t="str">
        <f t="shared" si="214"/>
        <v>Almenni lífeyrissjóðurinnHúsnæðissafn</v>
      </c>
      <c r="B6781" s="20" t="str">
        <f>_xlfn.IFNA(INDEX(Listi!$AI:$AI,MATCH(C6781,Listi!$AJ:$AJ,0)),INDEX(Listi!T:T,MATCH(C6781,Listi!U:U,0)))</f>
        <v xml:space="preserve">Almenni </v>
      </c>
      <c r="C6781" s="20" t="s">
        <v>0</v>
      </c>
      <c r="D6781" s="20" t="s">
        <v>315</v>
      </c>
      <c r="E6781" s="20" t="s">
        <v>276</v>
      </c>
      <c r="F6781" s="20" t="s">
        <v>350</v>
      </c>
      <c r="G6781" s="8" t="s">
        <v>351</v>
      </c>
      <c r="H6781" s="20" t="s">
        <v>352</v>
      </c>
      <c r="I6781" s="7">
        <v>95245518</v>
      </c>
      <c r="L6781" s="7">
        <v>487895879</v>
      </c>
      <c r="M6781" s="7">
        <v>166428361</v>
      </c>
      <c r="N6781" s="7">
        <v>18080096</v>
      </c>
      <c r="O6781" s="20" t="str">
        <f t="shared" si="213"/>
        <v/>
      </c>
    </row>
    <row r="6782" spans="1:15">
      <c r="A6782" s="20" t="str">
        <f t="shared" si="214"/>
        <v>Almenni lífeyrissjóðurinnInnlánssafn</v>
      </c>
      <c r="B6782" s="20" t="str">
        <f>_xlfn.IFNA(INDEX(Listi!$AI:$AI,MATCH(C6782,Listi!$AJ:$AJ,0)),INDEX(Listi!T:T,MATCH(C6782,Listi!U:U,0)))</f>
        <v xml:space="preserve">Almenni </v>
      </c>
      <c r="C6782" s="20" t="s">
        <v>0</v>
      </c>
      <c r="D6782" s="20" t="s">
        <v>1</v>
      </c>
      <c r="E6782" s="20" t="s">
        <v>276</v>
      </c>
      <c r="F6782" s="20" t="s">
        <v>350</v>
      </c>
      <c r="G6782" s="8" t="s">
        <v>351</v>
      </c>
      <c r="H6782" s="20" t="s">
        <v>352</v>
      </c>
      <c r="I6782" s="7">
        <v>389689081</v>
      </c>
      <c r="L6782" s="7">
        <v>26587944379</v>
      </c>
      <c r="M6782" s="7">
        <v>1016779991</v>
      </c>
      <c r="N6782" s="7">
        <v>1031869724</v>
      </c>
      <c r="O6782" s="20" t="str">
        <f t="shared" si="213"/>
        <v/>
      </c>
    </row>
    <row r="6783" spans="1:15">
      <c r="A6783" s="20" t="str">
        <f t="shared" si="214"/>
        <v>Almenni lífeyrissjóðurinnRíkissafn langt</v>
      </c>
      <c r="B6783" s="20" t="str">
        <f>_xlfn.IFNA(INDEX(Listi!$AI:$AI,MATCH(C6783,Listi!$AJ:$AJ,0)),INDEX(Listi!T:T,MATCH(C6783,Listi!U:U,0)))</f>
        <v xml:space="preserve">Almenni </v>
      </c>
      <c r="C6783" s="20" t="s">
        <v>0</v>
      </c>
      <c r="D6783" s="20" t="s">
        <v>199</v>
      </c>
      <c r="E6783" s="20" t="s">
        <v>276</v>
      </c>
      <c r="F6783" s="8" t="s">
        <v>350</v>
      </c>
      <c r="G6783" s="8" t="s">
        <v>351</v>
      </c>
      <c r="H6783" s="20" t="s">
        <v>352</v>
      </c>
      <c r="I6783" s="7">
        <v>-105410997</v>
      </c>
      <c r="L6783" s="7">
        <v>1193680171</v>
      </c>
      <c r="M6783" s="7">
        <v>61272573</v>
      </c>
      <c r="N6783" s="7">
        <v>40105929</v>
      </c>
      <c r="O6783" s="20" t="str">
        <f t="shared" si="213"/>
        <v/>
      </c>
    </row>
    <row r="6784" spans="1:15">
      <c r="A6784" s="20" t="str">
        <f t="shared" si="214"/>
        <v>Almenni lífeyrissjóðurinnRíkissafn stutt</v>
      </c>
      <c r="B6784" s="20" t="str">
        <f>_xlfn.IFNA(INDEX(Listi!$AI:$AI,MATCH(C6784,Listi!$AJ:$AJ,0)),INDEX(Listi!T:T,MATCH(C6784,Listi!U:U,0)))</f>
        <v xml:space="preserve">Almenni </v>
      </c>
      <c r="C6784" s="20" t="s">
        <v>0</v>
      </c>
      <c r="D6784" s="20" t="s">
        <v>200</v>
      </c>
      <c r="E6784" s="20" t="s">
        <v>276</v>
      </c>
      <c r="F6784" s="8" t="s">
        <v>350</v>
      </c>
      <c r="G6784" s="8" t="s">
        <v>351</v>
      </c>
      <c r="H6784" s="20" t="s">
        <v>352</v>
      </c>
      <c r="I6784" s="7">
        <v>-875556</v>
      </c>
      <c r="L6784" s="7">
        <v>541893627</v>
      </c>
      <c r="M6784" s="7">
        <v>20423158</v>
      </c>
      <c r="N6784" s="7">
        <v>14899899</v>
      </c>
      <c r="O6784" s="20" t="str">
        <f t="shared" si="213"/>
        <v/>
      </c>
    </row>
    <row r="6785" spans="1:15">
      <c r="A6785" s="20" t="str">
        <f t="shared" si="214"/>
        <v>Almenni lífeyrissjóðurinnTryggingadeild</v>
      </c>
      <c r="B6785" s="20" t="str">
        <f>_xlfn.IFNA(INDEX(Listi!$AI:$AI,MATCH(C6785,Listi!$AJ:$AJ,0)),INDEX(Listi!T:T,MATCH(C6785,Listi!U:U,0)))</f>
        <v xml:space="preserve">Almenni </v>
      </c>
      <c r="C6785" s="20" t="s">
        <v>0</v>
      </c>
      <c r="D6785" s="20" t="s">
        <v>201</v>
      </c>
      <c r="E6785" s="20" t="s">
        <v>275</v>
      </c>
      <c r="F6785" s="20" t="s">
        <v>350</v>
      </c>
      <c r="G6785" s="8" t="s">
        <v>351</v>
      </c>
      <c r="H6785" s="20" t="s">
        <v>352</v>
      </c>
      <c r="I6785" s="7">
        <v>27556027769</v>
      </c>
      <c r="L6785" s="7">
        <v>174784296254</v>
      </c>
      <c r="M6785" s="7">
        <v>7497244534</v>
      </c>
      <c r="N6785" s="7">
        <v>3057046932</v>
      </c>
      <c r="O6785" s="20" t="str">
        <f t="shared" si="213"/>
        <v/>
      </c>
    </row>
    <row r="6786" spans="1:15">
      <c r="A6786" s="20" t="str">
        <f t="shared" si="214"/>
        <v>Birta lífeyrissjóðurBlönduð leið</v>
      </c>
      <c r="B6786" s="20" t="str">
        <f>_xlfn.IFNA(INDEX(Listi!$AI:$AI,MATCH(C6786,Listi!$AJ:$AJ,0)),INDEX(Listi!T:T,MATCH(C6786,Listi!U:U,0)))</f>
        <v xml:space="preserve">Birta  </v>
      </c>
      <c r="C6786" s="20" t="s">
        <v>298</v>
      </c>
      <c r="D6786" s="20" t="s">
        <v>314</v>
      </c>
      <c r="E6786" s="20" t="s">
        <v>276</v>
      </c>
      <c r="F6786" s="20" t="s">
        <v>350</v>
      </c>
      <c r="G6786" s="8" t="s">
        <v>351</v>
      </c>
      <c r="H6786" s="20" t="s">
        <v>352</v>
      </c>
      <c r="I6786" s="7">
        <v>1259586525</v>
      </c>
      <c r="L6786" s="7">
        <v>6929716201</v>
      </c>
      <c r="M6786" s="7">
        <v>253995298</v>
      </c>
      <c r="N6786" s="7">
        <v>139753585</v>
      </c>
      <c r="O6786" s="20" t="str">
        <f t="shared" ref="O6786:O6849" si="215">IFERROR(VLOOKUP(F6786,EhLykill,3,FALSE),"")</f>
        <v/>
      </c>
    </row>
    <row r="6787" spans="1:15">
      <c r="A6787" s="20" t="str">
        <f t="shared" si="214"/>
        <v>Birta lífeyrissjóðurInnlánsleið</v>
      </c>
      <c r="B6787" s="20" t="str">
        <f>_xlfn.IFNA(INDEX(Listi!$AI:$AI,MATCH(C6787,Listi!$AJ:$AJ,0)),INDEX(Listi!T:T,MATCH(C6787,Listi!U:U,0)))</f>
        <v xml:space="preserve">Birta  </v>
      </c>
      <c r="C6787" s="20" t="s">
        <v>298</v>
      </c>
      <c r="D6787" s="20" t="s">
        <v>208</v>
      </c>
      <c r="E6787" s="20" t="s">
        <v>276</v>
      </c>
      <c r="F6787" s="8" t="s">
        <v>350</v>
      </c>
      <c r="G6787" s="8" t="s">
        <v>351</v>
      </c>
      <c r="H6787" s="20" t="s">
        <v>352</v>
      </c>
      <c r="I6787" s="7">
        <v>197867072</v>
      </c>
      <c r="L6787" s="7">
        <v>4108971332</v>
      </c>
      <c r="M6787" s="7">
        <v>264842424</v>
      </c>
      <c r="N6787" s="7">
        <v>174324836</v>
      </c>
      <c r="O6787" s="20" t="str">
        <f t="shared" si="215"/>
        <v/>
      </c>
    </row>
    <row r="6788" spans="1:15">
      <c r="A6788" s="20" t="str">
        <f t="shared" si="214"/>
        <v>Birta lífeyrissjóðurSamtryggingardeild</v>
      </c>
      <c r="B6788" s="20" t="str">
        <f>_xlfn.IFNA(INDEX(Listi!$AI:$AI,MATCH(C6788,Listi!$AJ:$AJ,0)),INDEX(Listi!T:T,MATCH(C6788,Listi!U:U,0)))</f>
        <v xml:space="preserve">Birta  </v>
      </c>
      <c r="C6788" s="20" t="s">
        <v>298</v>
      </c>
      <c r="D6788" s="20" t="s">
        <v>205</v>
      </c>
      <c r="E6788" s="20" t="s">
        <v>275</v>
      </c>
      <c r="F6788" s="8" t="s">
        <v>350</v>
      </c>
      <c r="G6788" s="8" t="s">
        <v>351</v>
      </c>
      <c r="H6788" s="20" t="s">
        <v>352</v>
      </c>
      <c r="I6788" s="7">
        <v>77665531120</v>
      </c>
      <c r="L6788" s="7">
        <v>549755105944</v>
      </c>
      <c r="M6788" s="7">
        <v>18480897961</v>
      </c>
      <c r="N6788" s="7">
        <v>14075814006</v>
      </c>
      <c r="O6788" s="20" t="str">
        <f t="shared" si="215"/>
        <v/>
      </c>
    </row>
    <row r="6789" spans="1:15">
      <c r="A6789" s="20" t="str">
        <f t="shared" si="214"/>
        <v>Birta lífeyrissjóðurSkuldabréfaleið</v>
      </c>
      <c r="B6789" s="20" t="str">
        <f>_xlfn.IFNA(INDEX(Listi!$AI:$AI,MATCH(C6789,Listi!$AJ:$AJ,0)),INDEX(Listi!T:T,MATCH(C6789,Listi!U:U,0)))</f>
        <v xml:space="preserve">Birta  </v>
      </c>
      <c r="C6789" s="20" t="s">
        <v>298</v>
      </c>
      <c r="D6789" s="20" t="s">
        <v>313</v>
      </c>
      <c r="E6789" s="20" t="s">
        <v>276</v>
      </c>
      <c r="F6789" s="20" t="s">
        <v>350</v>
      </c>
      <c r="G6789" s="8" t="s">
        <v>351</v>
      </c>
      <c r="H6789" s="20" t="s">
        <v>352</v>
      </c>
      <c r="I6789" s="7">
        <v>261465624</v>
      </c>
      <c r="L6789" s="7">
        <v>8522374478</v>
      </c>
      <c r="M6789" s="7">
        <v>391005163</v>
      </c>
      <c r="N6789" s="7">
        <v>218104877</v>
      </c>
      <c r="O6789" s="20" t="str">
        <f t="shared" si="215"/>
        <v/>
      </c>
    </row>
    <row r="6790" spans="1:15">
      <c r="A6790" s="20" t="str">
        <f t="shared" si="214"/>
        <v>Birta lífeyrissjóðurTilgreind séreign</v>
      </c>
      <c r="B6790" s="20" t="str">
        <f>_xlfn.IFNA(INDEX(Listi!$AI:$AI,MATCH(C6790,Listi!$AJ:$AJ,0)),INDEX(Listi!T:T,MATCH(C6790,Listi!U:U,0)))</f>
        <v xml:space="preserve">Birta  </v>
      </c>
      <c r="C6790" s="20" t="s">
        <v>298</v>
      </c>
      <c r="D6790" s="20" t="s">
        <v>312</v>
      </c>
      <c r="E6790" s="20" t="s">
        <v>276</v>
      </c>
      <c r="F6790" s="20" t="s">
        <v>350</v>
      </c>
      <c r="G6790" s="8" t="s">
        <v>351</v>
      </c>
      <c r="H6790" s="20" t="s">
        <v>352</v>
      </c>
      <c r="I6790" s="7">
        <v>672084275</v>
      </c>
      <c r="L6790" s="7">
        <v>2234420297</v>
      </c>
      <c r="M6790" s="7">
        <v>511871981</v>
      </c>
      <c r="N6790" s="7">
        <v>36000223</v>
      </c>
      <c r="O6790" s="20" t="str">
        <f t="shared" si="215"/>
        <v/>
      </c>
    </row>
    <row r="6791" spans="1:15">
      <c r="A6791" s="20" t="str">
        <f t="shared" si="214"/>
        <v>Brú Lífeyrissjóður starfsmanna sveitarfélagaA-deild</v>
      </c>
      <c r="B6791" s="20" t="str">
        <f>_xlfn.IFNA(INDEX(Listi!$AI:$AI,MATCH(C6791,Listi!$AJ:$AJ,0)),INDEX(Listi!T:T,MATCH(C6791,Listi!U:U,0)))</f>
        <v>Brú</v>
      </c>
      <c r="C6791" s="20" t="s">
        <v>217</v>
      </c>
      <c r="D6791" s="20" t="s">
        <v>257</v>
      </c>
      <c r="E6791" s="20" t="s">
        <v>275</v>
      </c>
      <c r="F6791" s="8" t="s">
        <v>350</v>
      </c>
      <c r="G6791" s="8" t="s">
        <v>351</v>
      </c>
      <c r="H6791" s="20" t="s">
        <v>352</v>
      </c>
      <c r="I6791" s="7">
        <v>42780472831</v>
      </c>
      <c r="L6791" s="7">
        <v>270469177889</v>
      </c>
      <c r="M6791" s="7">
        <v>13987858077</v>
      </c>
      <c r="N6791" s="7">
        <v>4793072329</v>
      </c>
      <c r="O6791" s="20" t="str">
        <f t="shared" si="215"/>
        <v/>
      </c>
    </row>
    <row r="6792" spans="1:15">
      <c r="A6792" s="20" t="str">
        <f t="shared" si="214"/>
        <v>Brú Lífeyrissjóður starfsmanna sveitarfélagaB-deild</v>
      </c>
      <c r="B6792" s="20" t="str">
        <f>_xlfn.IFNA(INDEX(Listi!$AI:$AI,MATCH(C6792,Listi!$AJ:$AJ,0)),INDEX(Listi!T:T,MATCH(C6792,Listi!U:U,0)))</f>
        <v>Brú</v>
      </c>
      <c r="C6792" s="20" t="s">
        <v>217</v>
      </c>
      <c r="D6792" s="20" t="s">
        <v>218</v>
      </c>
      <c r="E6792" s="20" t="s">
        <v>275</v>
      </c>
      <c r="F6792" s="8" t="s">
        <v>350</v>
      </c>
      <c r="G6792" s="8" t="s">
        <v>351</v>
      </c>
      <c r="H6792" s="20" t="s">
        <v>352</v>
      </c>
      <c r="I6792" s="7">
        <v>963132190</v>
      </c>
      <c r="L6792" s="7">
        <v>17004783831</v>
      </c>
      <c r="M6792" s="7">
        <v>119747694</v>
      </c>
      <c r="N6792" s="7">
        <v>3424817406</v>
      </c>
      <c r="O6792" s="20" t="str">
        <f t="shared" si="215"/>
        <v/>
      </c>
    </row>
    <row r="6793" spans="1:15">
      <c r="A6793" s="20" t="str">
        <f t="shared" si="214"/>
        <v>Brú Lífeyrissjóður starfsmanna sveitarfélagaV-deild</v>
      </c>
      <c r="B6793" s="20" t="str">
        <f>_xlfn.IFNA(INDEX(Listi!$AI:$AI,MATCH(C6793,Listi!$AJ:$AJ,0)),INDEX(Listi!T:T,MATCH(C6793,Listi!U:U,0)))</f>
        <v>Brú</v>
      </c>
      <c r="C6793" s="20" t="s">
        <v>217</v>
      </c>
      <c r="D6793" s="20" t="s">
        <v>219</v>
      </c>
      <c r="E6793" s="20" t="s">
        <v>275</v>
      </c>
      <c r="F6793" s="20" t="s">
        <v>350</v>
      </c>
      <c r="G6793" s="8" t="s">
        <v>351</v>
      </c>
      <c r="H6793" s="20" t="s">
        <v>352</v>
      </c>
      <c r="I6793" s="7">
        <v>10390895405</v>
      </c>
      <c r="L6793" s="7">
        <v>54501394986</v>
      </c>
      <c r="M6793" s="7">
        <v>4188513374</v>
      </c>
      <c r="N6793" s="7">
        <v>455519059</v>
      </c>
      <c r="O6793" s="20" t="str">
        <f t="shared" si="215"/>
        <v/>
      </c>
    </row>
    <row r="6794" spans="1:15">
      <c r="A6794" s="20" t="str">
        <f t="shared" si="214"/>
        <v>Eftirlaunasj atvinnuflugmannaSamtryggingardeild</v>
      </c>
      <c r="B6794" s="20" t="str">
        <f>_xlfn.IFNA(INDEX(Listi!$AI:$AI,MATCH(C6794,Listi!$AJ:$AJ,0)),INDEX(Listi!T:T,MATCH(C6794,Listi!U:U,0)))</f>
        <v>EFÍA</v>
      </c>
      <c r="C6794" s="20" t="s">
        <v>220</v>
      </c>
      <c r="D6794" s="20" t="s">
        <v>205</v>
      </c>
      <c r="E6794" s="20" t="s">
        <v>275</v>
      </c>
      <c r="F6794" s="20" t="s">
        <v>350</v>
      </c>
      <c r="G6794" s="8" t="s">
        <v>351</v>
      </c>
      <c r="H6794" s="20" t="s">
        <v>352</v>
      </c>
      <c r="I6794" s="7">
        <v>8673658000</v>
      </c>
      <c r="L6794" s="7">
        <v>58542663000</v>
      </c>
      <c r="M6794" s="7">
        <v>1477262000</v>
      </c>
      <c r="N6794" s="7">
        <v>1113313000</v>
      </c>
      <c r="O6794" s="20" t="str">
        <f t="shared" si="215"/>
        <v/>
      </c>
    </row>
    <row r="6795" spans="1:15">
      <c r="A6795" s="20" t="str">
        <f t="shared" si="214"/>
        <v>Festa - lífeyrissjóðurSamtryggingardeild</v>
      </c>
      <c r="B6795" s="20" t="str">
        <f>_xlfn.IFNA(INDEX(Listi!$AI:$AI,MATCH(C6795,Listi!$AJ:$AJ,0)),INDEX(Listi!T:T,MATCH(C6795,Listi!U:U,0)))</f>
        <v xml:space="preserve">Festa </v>
      </c>
      <c r="C6795" s="20" t="s">
        <v>221</v>
      </c>
      <c r="D6795" s="20" t="s">
        <v>205</v>
      </c>
      <c r="E6795" s="20" t="s">
        <v>275</v>
      </c>
      <c r="F6795" s="20" t="s">
        <v>350</v>
      </c>
      <c r="G6795" s="8" t="s">
        <v>351</v>
      </c>
      <c r="H6795" s="20" t="s">
        <v>352</v>
      </c>
      <c r="I6795" s="7">
        <v>40933907859</v>
      </c>
      <c r="L6795" s="7">
        <v>246318113722</v>
      </c>
      <c r="M6795" s="7">
        <v>11138196907</v>
      </c>
      <c r="N6795" s="7">
        <v>5180938287</v>
      </c>
      <c r="O6795" s="20" t="str">
        <f t="shared" si="215"/>
        <v/>
      </c>
    </row>
    <row r="6796" spans="1:15">
      <c r="A6796" s="20" t="str">
        <f t="shared" si="214"/>
        <v>Festa - lífeyrissjóðurSparnaðarleið I</v>
      </c>
      <c r="B6796" s="20" t="str">
        <f>_xlfn.IFNA(INDEX(Listi!$AI:$AI,MATCH(C6796,Listi!$AJ:$AJ,0)),INDEX(Listi!T:T,MATCH(C6796,Listi!U:U,0)))</f>
        <v xml:space="preserve">Festa </v>
      </c>
      <c r="C6796" s="20" t="s">
        <v>221</v>
      </c>
      <c r="D6796" s="20" t="s">
        <v>464</v>
      </c>
      <c r="E6796" s="20" t="s">
        <v>276</v>
      </c>
      <c r="F6796" s="20" t="s">
        <v>350</v>
      </c>
      <c r="G6796" s="8" t="s">
        <v>351</v>
      </c>
      <c r="H6796" s="20" t="s">
        <v>352</v>
      </c>
      <c r="I6796" s="7">
        <v>0</v>
      </c>
      <c r="L6796" s="7">
        <v>75585319</v>
      </c>
      <c r="M6796" s="7">
        <v>37671409</v>
      </c>
      <c r="N6796" s="7">
        <v>2063969</v>
      </c>
      <c r="O6796" s="20" t="str">
        <f t="shared" si="215"/>
        <v/>
      </c>
    </row>
    <row r="6797" spans="1:15">
      <c r="A6797" s="20" t="str">
        <f t="shared" si="214"/>
        <v>Festa - lífeyrissjóðurSparnaðarleið II</v>
      </c>
      <c r="B6797" s="20" t="str">
        <f>_xlfn.IFNA(INDEX(Listi!$AI:$AI,MATCH(C6797,Listi!$AJ:$AJ,0)),INDEX(Listi!T:T,MATCH(C6797,Listi!U:U,0)))</f>
        <v xml:space="preserve">Festa </v>
      </c>
      <c r="C6797" s="20" t="s">
        <v>221</v>
      </c>
      <c r="D6797" s="20" t="s">
        <v>388</v>
      </c>
      <c r="E6797" s="20" t="s">
        <v>276</v>
      </c>
      <c r="F6797" s="8" t="s">
        <v>350</v>
      </c>
      <c r="G6797" s="8" t="s">
        <v>351</v>
      </c>
      <c r="H6797" s="20" t="s">
        <v>352</v>
      </c>
      <c r="I6797" s="7">
        <v>0</v>
      </c>
      <c r="L6797" s="7">
        <v>1113180693</v>
      </c>
      <c r="M6797" s="7">
        <v>134564310</v>
      </c>
      <c r="N6797" s="7">
        <v>19363084</v>
      </c>
      <c r="O6797" s="20" t="str">
        <f t="shared" si="215"/>
        <v/>
      </c>
    </row>
    <row r="6798" spans="1:15">
      <c r="A6798" s="20" t="str">
        <f t="shared" si="214"/>
        <v>Frjálsi lífeyrissjóðurinnDeild/leið I</v>
      </c>
      <c r="B6798" s="20" t="str">
        <f>_xlfn.IFNA(INDEX(Listi!$AI:$AI,MATCH(C6798,Listi!$AJ:$AJ,0)),INDEX(Listi!T:T,MATCH(C6798,Listi!U:U,0)))</f>
        <v xml:space="preserve">Frjálsi </v>
      </c>
      <c r="C6798" s="20" t="s">
        <v>222</v>
      </c>
      <c r="D6798" s="20" t="s">
        <v>223</v>
      </c>
      <c r="E6798" s="20" t="s">
        <v>276</v>
      </c>
      <c r="F6798" s="8" t="s">
        <v>350</v>
      </c>
      <c r="G6798" s="8" t="s">
        <v>351</v>
      </c>
      <c r="H6798" s="20" t="s">
        <v>352</v>
      </c>
      <c r="I6798" s="7">
        <v>35227004000</v>
      </c>
      <c r="L6798" s="7">
        <v>199278730000</v>
      </c>
      <c r="M6798" s="7">
        <v>10813020000</v>
      </c>
      <c r="N6798" s="7">
        <v>2178012000</v>
      </c>
      <c r="O6798" s="20" t="str">
        <f t="shared" si="215"/>
        <v/>
      </c>
    </row>
    <row r="6799" spans="1:15">
      <c r="A6799" s="20" t="str">
        <f t="shared" si="214"/>
        <v>Frjálsi lífeyrissjóðurinnDeild/leið II</v>
      </c>
      <c r="B6799" s="20" t="str">
        <f>_xlfn.IFNA(INDEX(Listi!$AI:$AI,MATCH(C6799,Listi!$AJ:$AJ,0)),INDEX(Listi!T:T,MATCH(C6799,Listi!U:U,0)))</f>
        <v xml:space="preserve">Frjálsi </v>
      </c>
      <c r="C6799" s="20" t="s">
        <v>222</v>
      </c>
      <c r="D6799" s="20" t="s">
        <v>224</v>
      </c>
      <c r="E6799" s="20" t="s">
        <v>276</v>
      </c>
      <c r="F6799" s="20" t="s">
        <v>350</v>
      </c>
      <c r="G6799" s="8" t="s">
        <v>351</v>
      </c>
      <c r="H6799" s="20" t="s">
        <v>352</v>
      </c>
      <c r="I6799" s="7">
        <v>5767358000</v>
      </c>
      <c r="L6799" s="7">
        <v>29681370000</v>
      </c>
      <c r="M6799" s="7">
        <v>1864883000</v>
      </c>
      <c r="N6799" s="7">
        <v>401735000</v>
      </c>
      <c r="O6799" s="20" t="str">
        <f t="shared" si="215"/>
        <v/>
      </c>
    </row>
    <row r="6800" spans="1:15">
      <c r="A6800" s="20" t="str">
        <f t="shared" si="214"/>
        <v>Frjálsi lífeyrissjóðurinnDeild/leið III</v>
      </c>
      <c r="B6800" s="20" t="str">
        <f>_xlfn.IFNA(INDEX(Listi!$AI:$AI,MATCH(C6800,Listi!$AJ:$AJ,0)),INDEX(Listi!T:T,MATCH(C6800,Listi!U:U,0)))</f>
        <v xml:space="preserve">Frjálsi </v>
      </c>
      <c r="C6800" s="20" t="s">
        <v>222</v>
      </c>
      <c r="D6800" s="20" t="s">
        <v>225</v>
      </c>
      <c r="E6800" s="20" t="s">
        <v>276</v>
      </c>
      <c r="F6800" s="20" t="s">
        <v>350</v>
      </c>
      <c r="G6800" s="8" t="s">
        <v>351</v>
      </c>
      <c r="H6800" s="20" t="s">
        <v>352</v>
      </c>
      <c r="I6800" s="7">
        <v>3360392000</v>
      </c>
      <c r="L6800" s="7">
        <v>43554797000</v>
      </c>
      <c r="M6800" s="7">
        <v>2564479000</v>
      </c>
      <c r="N6800" s="7">
        <v>1456678000</v>
      </c>
      <c r="O6800" s="20" t="str">
        <f t="shared" si="215"/>
        <v/>
      </c>
    </row>
    <row r="6801" spans="1:15">
      <c r="A6801" s="20" t="str">
        <f t="shared" si="214"/>
        <v>Frjálsi lífeyrissjóðurinnFrjálsi Áhætta</v>
      </c>
      <c r="B6801" s="20" t="str">
        <f>_xlfn.IFNA(INDEX(Listi!$AI:$AI,MATCH(C6801,Listi!$AJ:$AJ,0)),INDEX(Listi!T:T,MATCH(C6801,Listi!U:U,0)))</f>
        <v xml:space="preserve">Frjálsi </v>
      </c>
      <c r="C6801" s="20" t="s">
        <v>222</v>
      </c>
      <c r="D6801" s="20" t="s">
        <v>226</v>
      </c>
      <c r="E6801" s="20" t="s">
        <v>276</v>
      </c>
      <c r="F6801" s="20" t="s">
        <v>350</v>
      </c>
      <c r="G6801" s="8" t="s">
        <v>351</v>
      </c>
      <c r="H6801" s="20" t="s">
        <v>352</v>
      </c>
      <c r="I6801" s="7">
        <v>1351417000</v>
      </c>
      <c r="L6801" s="7">
        <v>2707615000</v>
      </c>
      <c r="M6801" s="7">
        <v>335331000</v>
      </c>
      <c r="N6801" s="7">
        <v>1872000</v>
      </c>
      <c r="O6801" s="20" t="str">
        <f t="shared" si="215"/>
        <v/>
      </c>
    </row>
    <row r="6802" spans="1:15">
      <c r="A6802" s="20" t="str">
        <f t="shared" si="214"/>
        <v>Frjálsi lífeyrissjóðurinnSameiginleg deild</v>
      </c>
      <c r="B6802" s="20" t="str">
        <f>_xlfn.IFNA(INDEX(Listi!$AI:$AI,MATCH(C6802,Listi!$AJ:$AJ,0)),INDEX(Listi!T:T,MATCH(C6802,Listi!U:U,0)))</f>
        <v xml:space="preserve">Frjálsi </v>
      </c>
      <c r="C6802" s="20" t="s">
        <v>222</v>
      </c>
      <c r="D6802" s="20" t="s">
        <v>311</v>
      </c>
      <c r="E6802" s="20" t="s">
        <v>276</v>
      </c>
      <c r="F6802" s="20" t="s">
        <v>350</v>
      </c>
      <c r="G6802" s="8" t="s">
        <v>351</v>
      </c>
      <c r="H6802" s="20" t="s">
        <v>352</v>
      </c>
      <c r="I6802" s="7">
        <v>0</v>
      </c>
      <c r="L6802" s="7">
        <v>0</v>
      </c>
      <c r="M6802" s="7">
        <v>0</v>
      </c>
      <c r="N6802" s="7">
        <v>0</v>
      </c>
      <c r="O6802" s="20" t="str">
        <f t="shared" si="215"/>
        <v/>
      </c>
    </row>
    <row r="6803" spans="1:15">
      <c r="A6803" s="20" t="str">
        <f t="shared" si="214"/>
        <v>Frjálsi lífeyrissjóðurinnSamtryggingardeild</v>
      </c>
      <c r="B6803" s="20" t="str">
        <f>_xlfn.IFNA(INDEX(Listi!$AI:$AI,MATCH(C6803,Listi!$AJ:$AJ,0)),INDEX(Listi!T:T,MATCH(C6803,Listi!U:U,0)))</f>
        <v xml:space="preserve">Frjálsi </v>
      </c>
      <c r="C6803" s="20" t="s">
        <v>222</v>
      </c>
      <c r="D6803" s="20" t="s">
        <v>205</v>
      </c>
      <c r="E6803" s="20" t="s">
        <v>275</v>
      </c>
      <c r="F6803" s="8" t="s">
        <v>350</v>
      </c>
      <c r="G6803" s="8" t="s">
        <v>351</v>
      </c>
      <c r="H6803" s="20" t="s">
        <v>352</v>
      </c>
      <c r="I6803" s="7">
        <v>22054060000</v>
      </c>
      <c r="L6803" s="7">
        <v>127148465000</v>
      </c>
      <c r="M6803" s="7">
        <v>7524433000</v>
      </c>
      <c r="N6803" s="7">
        <v>1254273000</v>
      </c>
      <c r="O6803" s="20" t="str">
        <f t="shared" si="215"/>
        <v/>
      </c>
    </row>
    <row r="6804" spans="1:15">
      <c r="A6804" s="20" t="str">
        <f t="shared" si="214"/>
        <v>Gildi - lífeyrissjóðurFramtíðarsýn 1</v>
      </c>
      <c r="B6804" s="20" t="str">
        <f>_xlfn.IFNA(INDEX(Listi!$AI:$AI,MATCH(C6804,Listi!$AJ:$AJ,0)),INDEX(Listi!T:T,MATCH(C6804,Listi!U:U,0)))</f>
        <v xml:space="preserve">Gildi  </v>
      </c>
      <c r="C6804" s="20" t="s">
        <v>227</v>
      </c>
      <c r="D6804" s="20" t="s">
        <v>373</v>
      </c>
      <c r="E6804" s="20" t="s">
        <v>276</v>
      </c>
      <c r="F6804" s="8" t="s">
        <v>350</v>
      </c>
      <c r="G6804" s="8" t="s">
        <v>351</v>
      </c>
      <c r="H6804" s="20" t="s">
        <v>352</v>
      </c>
      <c r="I6804" s="7">
        <v>512330057</v>
      </c>
      <c r="L6804" s="7">
        <v>3223959491</v>
      </c>
      <c r="M6804" s="7">
        <v>185065371</v>
      </c>
      <c r="N6804" s="7">
        <v>99697779</v>
      </c>
      <c r="O6804" s="20" t="str">
        <f t="shared" si="215"/>
        <v/>
      </c>
    </row>
    <row r="6805" spans="1:15">
      <c r="A6805" s="20" t="str">
        <f t="shared" si="214"/>
        <v>Gildi - lífeyrissjóðurFramtíðarsýn 2</v>
      </c>
      <c r="B6805" s="20" t="str">
        <f>_xlfn.IFNA(INDEX(Listi!$AI:$AI,MATCH(C6805,Listi!$AJ:$AJ,0)),INDEX(Listi!T:T,MATCH(C6805,Listi!U:U,0)))</f>
        <v xml:space="preserve">Gildi  </v>
      </c>
      <c r="C6805" s="20" t="s">
        <v>227</v>
      </c>
      <c r="D6805" s="20" t="s">
        <v>374</v>
      </c>
      <c r="E6805" s="20" t="s">
        <v>276</v>
      </c>
      <c r="F6805" s="20" t="s">
        <v>350</v>
      </c>
      <c r="G6805" s="8" t="s">
        <v>351</v>
      </c>
      <c r="H6805" s="20" t="s">
        <v>352</v>
      </c>
      <c r="I6805" s="7">
        <v>501241213</v>
      </c>
      <c r="L6805" s="7">
        <v>3172355810</v>
      </c>
      <c r="M6805" s="7">
        <v>227598529</v>
      </c>
      <c r="N6805" s="7">
        <v>70042741</v>
      </c>
      <c r="O6805" s="20" t="str">
        <f t="shared" si="215"/>
        <v/>
      </c>
    </row>
    <row r="6806" spans="1:15">
      <c r="A6806" s="20" t="str">
        <f t="shared" si="214"/>
        <v>Gildi - lífeyrissjóðurFramtíðarsýn 3</v>
      </c>
      <c r="B6806" s="20" t="str">
        <f>_xlfn.IFNA(INDEX(Listi!$AI:$AI,MATCH(C6806,Listi!$AJ:$AJ,0)),INDEX(Listi!T:T,MATCH(C6806,Listi!U:U,0)))</f>
        <v xml:space="preserve">Gildi  </v>
      </c>
      <c r="C6806" s="20" t="s">
        <v>227</v>
      </c>
      <c r="D6806" s="20" t="s">
        <v>380</v>
      </c>
      <c r="E6806" s="20" t="s">
        <v>276</v>
      </c>
      <c r="F6806" s="20" t="s">
        <v>350</v>
      </c>
      <c r="G6806" s="8" t="s">
        <v>351</v>
      </c>
      <c r="H6806" s="20" t="s">
        <v>352</v>
      </c>
      <c r="I6806" s="7">
        <v>96421916</v>
      </c>
      <c r="L6806" s="7">
        <v>1220667693</v>
      </c>
      <c r="M6806" s="7">
        <v>206427664</v>
      </c>
      <c r="N6806" s="7">
        <v>61376636</v>
      </c>
      <c r="O6806" s="20" t="str">
        <f t="shared" si="215"/>
        <v/>
      </c>
    </row>
    <row r="6807" spans="1:15">
      <c r="A6807" s="20" t="str">
        <f t="shared" si="214"/>
        <v>Gildi - lífeyrissjóðurSamtryggingardeild</v>
      </c>
      <c r="B6807" s="20" t="str">
        <f>_xlfn.IFNA(INDEX(Listi!$AI:$AI,MATCH(C6807,Listi!$AJ:$AJ,0)),INDEX(Listi!T:T,MATCH(C6807,Listi!U:U,0)))</f>
        <v xml:space="preserve">Gildi  </v>
      </c>
      <c r="C6807" s="20" t="s">
        <v>227</v>
      </c>
      <c r="D6807" s="20" t="s">
        <v>205</v>
      </c>
      <c r="E6807" s="20" t="s">
        <v>275</v>
      </c>
      <c r="F6807" s="20" t="s">
        <v>350</v>
      </c>
      <c r="G6807" s="8" t="s">
        <v>351</v>
      </c>
      <c r="H6807" s="20" t="s">
        <v>352</v>
      </c>
      <c r="I6807" s="7">
        <v>150847732778</v>
      </c>
      <c r="L6807" s="7">
        <v>908474103084</v>
      </c>
      <c r="M6807" s="7">
        <v>33404441428</v>
      </c>
      <c r="N6807" s="7">
        <v>20772915594</v>
      </c>
      <c r="O6807" s="20" t="str">
        <f t="shared" si="215"/>
        <v/>
      </c>
    </row>
    <row r="6808" spans="1:15">
      <c r="A6808" s="20" t="str">
        <f t="shared" si="214"/>
        <v>Íslenski lífeyrissjóðurinnLíf 1</v>
      </c>
      <c r="B6808" s="20" t="str">
        <f>_xlfn.IFNA(INDEX(Listi!$AI:$AI,MATCH(C6808,Listi!$AJ:$AJ,0)),INDEX(Listi!T:T,MATCH(C6808,Listi!U:U,0)))</f>
        <v xml:space="preserve">Íslenski  </v>
      </c>
      <c r="C6808" s="20" t="s">
        <v>238</v>
      </c>
      <c r="D6808" s="20" t="s">
        <v>239</v>
      </c>
      <c r="E6808" s="20" t="s">
        <v>276</v>
      </c>
      <c r="F6808" s="20" t="s">
        <v>350</v>
      </c>
      <c r="G6808" s="8" t="s">
        <v>351</v>
      </c>
      <c r="H6808" s="20" t="s">
        <v>352</v>
      </c>
      <c r="I6808" s="7">
        <v>5944299646</v>
      </c>
      <c r="L6808" s="7">
        <v>34645188332</v>
      </c>
      <c r="M6808" s="7">
        <v>5859453012</v>
      </c>
      <c r="N6808" s="7">
        <v>977930648</v>
      </c>
      <c r="O6808" s="20" t="str">
        <f t="shared" si="215"/>
        <v/>
      </c>
    </row>
    <row r="6809" spans="1:15">
      <c r="A6809" s="20" t="str">
        <f t="shared" si="214"/>
        <v>Íslenski lífeyrissjóðurinnLíf 2</v>
      </c>
      <c r="B6809" s="20" t="str">
        <f>_xlfn.IFNA(INDEX(Listi!$AI:$AI,MATCH(C6809,Listi!$AJ:$AJ,0)),INDEX(Listi!T:T,MATCH(C6809,Listi!U:U,0)))</f>
        <v xml:space="preserve">Íslenski  </v>
      </c>
      <c r="C6809" s="20" t="s">
        <v>238</v>
      </c>
      <c r="D6809" s="20" t="s">
        <v>240</v>
      </c>
      <c r="E6809" s="20" t="s">
        <v>276</v>
      </c>
      <c r="F6809" s="20" t="s">
        <v>350</v>
      </c>
      <c r="G6809" s="8" t="s">
        <v>351</v>
      </c>
      <c r="H6809" s="20" t="s">
        <v>352</v>
      </c>
      <c r="I6809" s="7">
        <v>4181113372</v>
      </c>
      <c r="L6809" s="7">
        <v>31029129445</v>
      </c>
      <c r="M6809" s="7">
        <v>2139527304</v>
      </c>
      <c r="N6809" s="7">
        <v>531278955</v>
      </c>
      <c r="O6809" s="20" t="str">
        <f t="shared" si="215"/>
        <v/>
      </c>
    </row>
    <row r="6810" spans="1:15">
      <c r="A6810" s="20" t="str">
        <f t="shared" si="214"/>
        <v>Íslenski lífeyrissjóðurinnLíf 3</v>
      </c>
      <c r="B6810" s="20" t="str">
        <f>_xlfn.IFNA(INDEX(Listi!$AI:$AI,MATCH(C6810,Listi!$AJ:$AJ,0)),INDEX(Listi!T:T,MATCH(C6810,Listi!U:U,0)))</f>
        <v xml:space="preserve">Íslenski  </v>
      </c>
      <c r="C6810" s="20" t="s">
        <v>238</v>
      </c>
      <c r="D6810" s="20" t="s">
        <v>241</v>
      </c>
      <c r="E6810" s="20" t="s">
        <v>276</v>
      </c>
      <c r="F6810" s="20" t="s">
        <v>350</v>
      </c>
      <c r="G6810" s="8" t="s">
        <v>351</v>
      </c>
      <c r="H6810" s="20" t="s">
        <v>352</v>
      </c>
      <c r="I6810" s="7">
        <v>4866976593</v>
      </c>
      <c r="L6810" s="7">
        <v>26552298455</v>
      </c>
      <c r="M6810" s="7">
        <v>1349981892</v>
      </c>
      <c r="N6810" s="7">
        <v>474868471</v>
      </c>
      <c r="O6810" s="20" t="str">
        <f t="shared" si="215"/>
        <v/>
      </c>
    </row>
    <row r="6811" spans="1:15">
      <c r="A6811" s="20" t="str">
        <f t="shared" si="214"/>
        <v>Íslenski lífeyrissjóðurinnLíf 4</v>
      </c>
      <c r="B6811" s="20" t="str">
        <f>_xlfn.IFNA(INDEX(Listi!$AI:$AI,MATCH(C6811,Listi!$AJ:$AJ,0)),INDEX(Listi!T:T,MATCH(C6811,Listi!U:U,0)))</f>
        <v xml:space="preserve">Íslenski  </v>
      </c>
      <c r="C6811" s="20" t="s">
        <v>238</v>
      </c>
      <c r="D6811" s="20" t="s">
        <v>242</v>
      </c>
      <c r="E6811" s="20" t="s">
        <v>276</v>
      </c>
      <c r="F6811" s="20" t="s">
        <v>350</v>
      </c>
      <c r="G6811" s="8" t="s">
        <v>351</v>
      </c>
      <c r="H6811" s="20" t="s">
        <v>352</v>
      </c>
      <c r="I6811" s="7">
        <v>1441785096</v>
      </c>
      <c r="L6811" s="7">
        <v>15323468197</v>
      </c>
      <c r="M6811" s="7">
        <v>592019313</v>
      </c>
      <c r="N6811" s="7">
        <v>649721424</v>
      </c>
      <c r="O6811" s="20" t="str">
        <f t="shared" si="215"/>
        <v/>
      </c>
    </row>
    <row r="6812" spans="1:15">
      <c r="A6812" s="20" t="str">
        <f t="shared" si="214"/>
        <v>Íslenski lífeyrissjóðurinnSamtryggingardeild</v>
      </c>
      <c r="B6812" s="20" t="str">
        <f>_xlfn.IFNA(INDEX(Listi!$AI:$AI,MATCH(C6812,Listi!$AJ:$AJ,0)),INDEX(Listi!T:T,MATCH(C6812,Listi!U:U,0)))</f>
        <v xml:space="preserve">Íslenski  </v>
      </c>
      <c r="C6812" s="20" t="s">
        <v>238</v>
      </c>
      <c r="D6812" s="20" t="s">
        <v>205</v>
      </c>
      <c r="E6812" s="20" t="s">
        <v>275</v>
      </c>
      <c r="F6812" s="20" t="s">
        <v>350</v>
      </c>
      <c r="G6812" s="8" t="s">
        <v>351</v>
      </c>
      <c r="H6812" s="20" t="s">
        <v>352</v>
      </c>
      <c r="I6812" s="7">
        <v>5901934864</v>
      </c>
      <c r="L6812" s="7">
        <v>32369481106</v>
      </c>
      <c r="M6812" s="7">
        <v>2513450236</v>
      </c>
      <c r="N6812" s="7">
        <v>182749847</v>
      </c>
      <c r="O6812" s="20" t="str">
        <f t="shared" si="215"/>
        <v/>
      </c>
    </row>
    <row r="6813" spans="1:15">
      <c r="A6813" s="20" t="str">
        <f t="shared" si="214"/>
        <v>Lífeyrissjóður bændaSamtryggingardeild</v>
      </c>
      <c r="B6813" s="20" t="str">
        <f>_xlfn.IFNA(INDEX(Listi!$AI:$AI,MATCH(C6813,Listi!$AJ:$AJ,0)),INDEX(Listi!T:T,MATCH(C6813,Listi!U:U,0)))</f>
        <v>Lífeyrissjóður bænda</v>
      </c>
      <c r="C6813" s="20" t="s">
        <v>252</v>
      </c>
      <c r="D6813" s="20" t="s">
        <v>205</v>
      </c>
      <c r="E6813" s="20" t="s">
        <v>275</v>
      </c>
      <c r="F6813" s="20" t="s">
        <v>350</v>
      </c>
      <c r="G6813" s="8" t="s">
        <v>351</v>
      </c>
      <c r="H6813" s="20" t="s">
        <v>352</v>
      </c>
      <c r="I6813" s="7">
        <v>4730382061</v>
      </c>
      <c r="L6813" s="7">
        <v>45108278171</v>
      </c>
      <c r="M6813" s="7">
        <v>776003397</v>
      </c>
      <c r="N6813" s="7">
        <v>1921473168</v>
      </c>
      <c r="O6813" s="20" t="str">
        <f t="shared" si="215"/>
        <v/>
      </c>
    </row>
    <row r="6814" spans="1:15">
      <c r="A6814" s="20" t="str">
        <f t="shared" si="214"/>
        <v>Lífeyrissjóður bankamannaAldursdeild</v>
      </c>
      <c r="B6814" s="20" t="str">
        <f>_xlfn.IFNA(INDEX(Listi!$AI:$AI,MATCH(C6814,Listi!$AJ:$AJ,0)),INDEX(Listi!T:T,MATCH(C6814,Listi!U:U,0)))</f>
        <v>Lífeyrissjóður bankam.</v>
      </c>
      <c r="C6814" s="20" t="s">
        <v>250</v>
      </c>
      <c r="D6814" s="20" t="s">
        <v>251</v>
      </c>
      <c r="E6814" s="20" t="s">
        <v>275</v>
      </c>
      <c r="F6814" s="8" t="s">
        <v>350</v>
      </c>
      <c r="G6814" s="8" t="s">
        <v>351</v>
      </c>
      <c r="H6814" s="20" t="s">
        <v>352</v>
      </c>
      <c r="I6814" s="7">
        <v>9619331000</v>
      </c>
      <c r="L6814" s="7">
        <v>61369964000</v>
      </c>
      <c r="M6814" s="7">
        <v>1996063000</v>
      </c>
      <c r="N6814" s="7">
        <v>753444000</v>
      </c>
      <c r="O6814" s="20" t="str">
        <f t="shared" si="215"/>
        <v/>
      </c>
    </row>
    <row r="6815" spans="1:15">
      <c r="A6815" s="20" t="str">
        <f t="shared" si="214"/>
        <v>Lífeyrissjóður bankamannaHlutfallsdeild</v>
      </c>
      <c r="B6815" s="20" t="str">
        <f>_xlfn.IFNA(INDEX(Listi!$AI:$AI,MATCH(C6815,Listi!$AJ:$AJ,0)),INDEX(Listi!T:T,MATCH(C6815,Listi!U:U,0)))</f>
        <v>Lífeyrissjóður bankam.</v>
      </c>
      <c r="C6815" s="20" t="s">
        <v>250</v>
      </c>
      <c r="D6815" s="20" t="s">
        <v>467</v>
      </c>
      <c r="E6815" s="20" t="s">
        <v>275</v>
      </c>
      <c r="F6815" s="8" t="s">
        <v>350</v>
      </c>
      <c r="G6815" s="8" t="s">
        <v>351</v>
      </c>
      <c r="H6815" s="20" t="s">
        <v>352</v>
      </c>
      <c r="I6815" s="7">
        <v>947212000</v>
      </c>
      <c r="L6815" s="7">
        <v>40286427000</v>
      </c>
      <c r="M6815" s="7">
        <v>125147000</v>
      </c>
      <c r="N6815" s="7">
        <v>2741197000</v>
      </c>
      <c r="O6815" s="20" t="str">
        <f t="shared" si="215"/>
        <v/>
      </c>
    </row>
    <row r="6816" spans="1:15">
      <c r="A6816" s="20" t="str">
        <f t="shared" si="214"/>
        <v>Lífeyrissjóður RangæingaSamtryggingardeild</v>
      </c>
      <c r="B6816" s="20" t="str">
        <f>_xlfn.IFNA(INDEX(Listi!$AI:$AI,MATCH(C6816,Listi!$AJ:$AJ,0)),INDEX(Listi!T:T,MATCH(C6816,Listi!U:U,0)))</f>
        <v>Lífeyrissjóður Rang.</v>
      </c>
      <c r="C6816" s="20" t="s">
        <v>253</v>
      </c>
      <c r="D6816" s="20" t="s">
        <v>205</v>
      </c>
      <c r="E6816" s="20" t="s">
        <v>275</v>
      </c>
      <c r="F6816" s="20" t="s">
        <v>350</v>
      </c>
      <c r="G6816" s="8" t="s">
        <v>351</v>
      </c>
      <c r="H6816" s="20" t="s">
        <v>352</v>
      </c>
      <c r="I6816" s="7">
        <v>2681241000</v>
      </c>
      <c r="L6816" s="7">
        <v>18949790000</v>
      </c>
      <c r="M6816" s="7">
        <v>835894000</v>
      </c>
      <c r="N6816" s="7">
        <v>386250000</v>
      </c>
      <c r="O6816" s="20" t="str">
        <f t="shared" si="215"/>
        <v/>
      </c>
    </row>
    <row r="6817" spans="1:15">
      <c r="A6817" s="20" t="str">
        <f t="shared" si="214"/>
        <v>Lífeyrissjóður starfsmanna AkureyrarbæjarSamtryggingardeild</v>
      </c>
      <c r="B6817" s="20" t="str">
        <f>_xlfn.IFNA(INDEX(Listi!$AI:$AI,MATCH(C6817,Listi!$AJ:$AJ,0)),INDEX(Listi!T:T,MATCH(C6817,Listi!U:U,0)))</f>
        <v>Lífeyrissj. starfsm. Akureyrarb.</v>
      </c>
      <c r="C6817" s="20" t="s">
        <v>274</v>
      </c>
      <c r="D6817" s="20" t="s">
        <v>205</v>
      </c>
      <c r="E6817" s="20" t="s">
        <v>275</v>
      </c>
      <c r="F6817" s="20" t="s">
        <v>350</v>
      </c>
      <c r="G6817" s="8" t="s">
        <v>351</v>
      </c>
      <c r="H6817" s="20" t="s">
        <v>352</v>
      </c>
      <c r="I6817" s="7">
        <v>1079392467</v>
      </c>
      <c r="L6817" s="7">
        <v>14569496826</v>
      </c>
      <c r="M6817" s="7">
        <v>46271787</v>
      </c>
      <c r="N6817" s="7">
        <v>1160288032</v>
      </c>
      <c r="O6817" s="20" t="str">
        <f t="shared" si="215"/>
        <v/>
      </c>
    </row>
    <row r="6818" spans="1:15">
      <c r="A6818" s="20" t="str">
        <f t="shared" si="214"/>
        <v>Lífeyrissjóður starfsmanna Búnaðarbanka ÍslandsSamtryggingardeild</v>
      </c>
      <c r="B6818" s="20" t="str">
        <f>_xlfn.IFNA(INDEX(Listi!$AI:$AI,MATCH(C6818,Listi!$AJ:$AJ,0)),INDEX(Listi!T:T,MATCH(C6818,Listi!U:U,0)))</f>
        <v>Lífeyrissj. starfsm. Búnaðarb.Ísl.</v>
      </c>
      <c r="C6818" s="20" t="s">
        <v>254</v>
      </c>
      <c r="D6818" s="20" t="s">
        <v>205</v>
      </c>
      <c r="E6818" s="20" t="s">
        <v>275</v>
      </c>
      <c r="F6818" s="20" t="s">
        <v>350</v>
      </c>
      <c r="G6818" s="8" t="s">
        <v>351</v>
      </c>
      <c r="H6818" s="20" t="s">
        <v>352</v>
      </c>
      <c r="I6818" s="7">
        <v>1885960000</v>
      </c>
      <c r="L6818" s="7">
        <v>27921283000</v>
      </c>
      <c r="M6818" s="7">
        <v>7378000</v>
      </c>
      <c r="N6818" s="7">
        <v>1535577000</v>
      </c>
      <c r="O6818" s="20" t="str">
        <f t="shared" si="215"/>
        <v/>
      </c>
    </row>
    <row r="6819" spans="1:15">
      <c r="A6819" s="20" t="str">
        <f t="shared" si="214"/>
        <v>Lífeyrissjóður starfsmanna ReykjavíkurborgarSamtryggingardeild</v>
      </c>
      <c r="B6819" s="20" t="str">
        <f>_xlfn.IFNA(INDEX(Listi!$AI:$AI,MATCH(C6819,Listi!$AJ:$AJ,0)),INDEX(Listi!T:T,MATCH(C6819,Listi!U:U,0)))</f>
        <v>Lífeyrissj. starfsm. Reykjav.</v>
      </c>
      <c r="C6819" s="20" t="s">
        <v>255</v>
      </c>
      <c r="D6819" s="20" t="s">
        <v>205</v>
      </c>
      <c r="E6819" s="20" t="s">
        <v>275</v>
      </c>
      <c r="F6819" s="20" t="s">
        <v>350</v>
      </c>
      <c r="G6819" s="8" t="s">
        <v>351</v>
      </c>
      <c r="H6819" s="20" t="s">
        <v>352</v>
      </c>
      <c r="I6819" s="7">
        <v>5367290715</v>
      </c>
      <c r="L6819" s="7">
        <v>92450251598</v>
      </c>
      <c r="M6819" s="7">
        <v>217604296</v>
      </c>
      <c r="N6819" s="7">
        <v>6195210428</v>
      </c>
      <c r="O6819" s="20" t="str">
        <f t="shared" si="215"/>
        <v/>
      </c>
    </row>
    <row r="6820" spans="1:15">
      <c r="A6820" s="20" t="str">
        <f t="shared" si="214"/>
        <v>Lífeyrissjóður starfsmanna ríkisinsA-deild</v>
      </c>
      <c r="B6820" s="20" t="str">
        <f>_xlfn.IFNA(INDEX(Listi!$AI:$AI,MATCH(C6820,Listi!$AJ:$AJ,0)),INDEX(Listi!T:T,MATCH(C6820,Listi!U:U,0)))</f>
        <v>LSR</v>
      </c>
      <c r="C6820" s="20" t="s">
        <v>256</v>
      </c>
      <c r="D6820" s="20" t="s">
        <v>257</v>
      </c>
      <c r="E6820" s="20" t="s">
        <v>275</v>
      </c>
      <c r="F6820" s="20" t="s">
        <v>350</v>
      </c>
      <c r="G6820" s="8" t="s">
        <v>351</v>
      </c>
      <c r="H6820" s="20" t="s">
        <v>352</v>
      </c>
      <c r="I6820" s="7">
        <v>166476974748</v>
      </c>
      <c r="L6820" s="7">
        <v>1024402726080</v>
      </c>
      <c r="M6820" s="7">
        <v>38030413328</v>
      </c>
      <c r="N6820" s="7">
        <v>13011563069</v>
      </c>
      <c r="O6820" s="20" t="str">
        <f t="shared" si="215"/>
        <v/>
      </c>
    </row>
    <row r="6821" spans="1:15">
      <c r="A6821" s="20" t="str">
        <f t="shared" si="214"/>
        <v>Lífeyrissjóður starfsmanna ríkisinsB-deild</v>
      </c>
      <c r="B6821" s="20" t="str">
        <f>_xlfn.IFNA(INDEX(Listi!$AI:$AI,MATCH(C6821,Listi!$AJ:$AJ,0)),INDEX(Listi!T:T,MATCH(C6821,Listi!U:U,0)))</f>
        <v>LSR</v>
      </c>
      <c r="C6821" s="20" t="s">
        <v>256</v>
      </c>
      <c r="D6821" s="20" t="s">
        <v>218</v>
      </c>
      <c r="E6821" s="20" t="s">
        <v>275</v>
      </c>
      <c r="F6821" s="20" t="s">
        <v>350</v>
      </c>
      <c r="G6821" s="8" t="s">
        <v>351</v>
      </c>
      <c r="H6821" s="20" t="s">
        <v>352</v>
      </c>
      <c r="I6821" s="7">
        <v>13659653429</v>
      </c>
      <c r="L6821" s="7">
        <v>297381500048</v>
      </c>
      <c r="M6821" s="7">
        <v>1364474032</v>
      </c>
      <c r="N6821" s="7">
        <v>62409553231</v>
      </c>
      <c r="O6821" s="20" t="str">
        <f t="shared" si="215"/>
        <v/>
      </c>
    </row>
    <row r="6822" spans="1:15">
      <c r="A6822" s="20" t="str">
        <f t="shared" si="214"/>
        <v>Lífeyrissjóður starfsmanna ríkisinsLeið I</v>
      </c>
      <c r="B6822" s="20" t="str">
        <f>_xlfn.IFNA(INDEX(Listi!$AI:$AI,MATCH(C6822,Listi!$AJ:$AJ,0)),INDEX(Listi!T:T,MATCH(C6822,Listi!U:U,0)))</f>
        <v>LSR</v>
      </c>
      <c r="C6822" s="20" t="s">
        <v>256</v>
      </c>
      <c r="D6822" s="20" t="s">
        <v>258</v>
      </c>
      <c r="E6822" s="20" t="s">
        <v>276</v>
      </c>
      <c r="F6822" s="20" t="s">
        <v>350</v>
      </c>
      <c r="G6822" s="8" t="s">
        <v>351</v>
      </c>
      <c r="H6822" s="20" t="s">
        <v>352</v>
      </c>
      <c r="I6822" s="7">
        <v>1743735381.5999999</v>
      </c>
      <c r="L6822" s="7">
        <v>11704214939</v>
      </c>
      <c r="M6822" s="7">
        <v>547428342</v>
      </c>
      <c r="N6822" s="7">
        <v>195323403</v>
      </c>
      <c r="O6822" s="20" t="str">
        <f t="shared" si="215"/>
        <v/>
      </c>
    </row>
    <row r="6823" spans="1:15">
      <c r="A6823" s="20" t="str">
        <f t="shared" si="214"/>
        <v>Lífeyrissjóður starfsmanna ríkisinsLeið II</v>
      </c>
      <c r="B6823" s="20" t="str">
        <f>_xlfn.IFNA(INDEX(Listi!$AI:$AI,MATCH(C6823,Listi!$AJ:$AJ,0)),INDEX(Listi!T:T,MATCH(C6823,Listi!U:U,0)))</f>
        <v>LSR</v>
      </c>
      <c r="C6823" s="20" t="s">
        <v>256</v>
      </c>
      <c r="D6823" s="20" t="s">
        <v>259</v>
      </c>
      <c r="E6823" s="20" t="s">
        <v>276</v>
      </c>
      <c r="F6823" s="20" t="s">
        <v>350</v>
      </c>
      <c r="G6823" s="8" t="s">
        <v>351</v>
      </c>
      <c r="H6823" s="20" t="s">
        <v>352</v>
      </c>
      <c r="I6823" s="7">
        <v>513107923</v>
      </c>
      <c r="L6823" s="7">
        <v>3365164594</v>
      </c>
      <c r="M6823" s="7">
        <v>379849453</v>
      </c>
      <c r="N6823" s="7">
        <v>93142056</v>
      </c>
      <c r="O6823" s="20" t="str">
        <f t="shared" si="215"/>
        <v/>
      </c>
    </row>
    <row r="6824" spans="1:15">
      <c r="A6824" s="20" t="str">
        <f t="shared" si="214"/>
        <v>Lífeyrissjóður starfsmanna ríkisinsLeið III</v>
      </c>
      <c r="B6824" s="20" t="str">
        <f>_xlfn.IFNA(INDEX(Listi!$AI:$AI,MATCH(C6824,Listi!$AJ:$AJ,0)),INDEX(Listi!T:T,MATCH(C6824,Listi!U:U,0)))</f>
        <v>LSR</v>
      </c>
      <c r="C6824" s="20" t="s">
        <v>256</v>
      </c>
      <c r="D6824" s="20" t="s">
        <v>260</v>
      </c>
      <c r="E6824" s="20" t="s">
        <v>276</v>
      </c>
      <c r="F6824" s="20" t="s">
        <v>350</v>
      </c>
      <c r="G6824" s="8" t="s">
        <v>351</v>
      </c>
      <c r="H6824" s="20" t="s">
        <v>352</v>
      </c>
      <c r="I6824" s="7">
        <v>764647418.20000005</v>
      </c>
      <c r="L6824" s="7">
        <v>9959294621</v>
      </c>
      <c r="M6824" s="7">
        <v>743287481</v>
      </c>
      <c r="N6824" s="7">
        <v>349903833</v>
      </c>
      <c r="O6824" s="20" t="str">
        <f t="shared" si="215"/>
        <v/>
      </c>
    </row>
    <row r="6825" spans="1:15">
      <c r="A6825" s="20" t="str">
        <f t="shared" si="214"/>
        <v>Lífeyrissjóður Tannlæknafél ÍslDeild I/Séreign</v>
      </c>
      <c r="B6825" s="20" t="str">
        <f>_xlfn.IFNA(INDEX(Listi!$AI:$AI,MATCH(C6825,Listi!$AJ:$AJ,0)),INDEX(Listi!T:T,MATCH(C6825,Listi!U:U,0)))</f>
        <v>Lífeyrissj. Tannlækna</v>
      </c>
      <c r="C6825" s="20" t="s">
        <v>261</v>
      </c>
      <c r="D6825" s="20" t="s">
        <v>207</v>
      </c>
      <c r="E6825" s="20" t="s">
        <v>276</v>
      </c>
      <c r="F6825" s="20" t="s">
        <v>350</v>
      </c>
      <c r="G6825" s="8" t="s">
        <v>351</v>
      </c>
      <c r="H6825" s="20" t="s">
        <v>352</v>
      </c>
      <c r="I6825" s="7">
        <v>819607127</v>
      </c>
      <c r="L6825" s="7">
        <v>6768408488</v>
      </c>
      <c r="M6825" s="7">
        <v>272759192</v>
      </c>
      <c r="N6825" s="7">
        <v>153838058</v>
      </c>
      <c r="O6825" s="20" t="str">
        <f t="shared" si="215"/>
        <v/>
      </c>
    </row>
    <row r="6826" spans="1:15">
      <c r="A6826" s="20" t="str">
        <f t="shared" si="214"/>
        <v>Lífeyrissjóður Tannlæknafél ÍslSamtryggingardeild</v>
      </c>
      <c r="B6826" s="20" t="str">
        <f>_xlfn.IFNA(INDEX(Listi!$AI:$AI,MATCH(C6826,Listi!$AJ:$AJ,0)),INDEX(Listi!T:T,MATCH(C6826,Listi!U:U,0)))</f>
        <v>Lífeyrissj. Tannlækna</v>
      </c>
      <c r="C6826" s="20" t="s">
        <v>261</v>
      </c>
      <c r="D6826" s="20" t="s">
        <v>205</v>
      </c>
      <c r="E6826" s="20" t="s">
        <v>275</v>
      </c>
      <c r="F6826" s="20" t="s">
        <v>350</v>
      </c>
      <c r="G6826" s="8" t="s">
        <v>351</v>
      </c>
      <c r="H6826" s="20" t="s">
        <v>352</v>
      </c>
      <c r="I6826" s="7">
        <v>320749457</v>
      </c>
      <c r="L6826" s="7">
        <v>2241251214</v>
      </c>
      <c r="M6826" s="7">
        <v>112827287</v>
      </c>
      <c r="N6826" s="7">
        <v>17930159</v>
      </c>
      <c r="O6826" s="20" t="str">
        <f t="shared" si="215"/>
        <v/>
      </c>
    </row>
    <row r="6827" spans="1:15">
      <c r="A6827" s="20" t="str">
        <f t="shared" si="214"/>
        <v>Lífeyrissjóður verslunarmannaÆvileið 1</v>
      </c>
      <c r="B6827" s="20" t="str">
        <f>_xlfn.IFNA(INDEX(Listi!$AI:$AI,MATCH(C6827,Listi!$AJ:$AJ,0)),INDEX(Listi!T:T,MATCH(C6827,Listi!U:U,0)))</f>
        <v>Lífeyrissj. Verslunarm.</v>
      </c>
      <c r="C6827" s="20" t="s">
        <v>206</v>
      </c>
      <c r="D6827" s="20" t="s">
        <v>310</v>
      </c>
      <c r="E6827" s="20" t="s">
        <v>276</v>
      </c>
      <c r="F6827" s="20" t="s">
        <v>350</v>
      </c>
      <c r="G6827" s="8" t="s">
        <v>351</v>
      </c>
      <c r="H6827" s="20" t="s">
        <v>352</v>
      </c>
      <c r="I6827" s="7">
        <v>995397802</v>
      </c>
      <c r="L6827" s="7">
        <v>2860479562</v>
      </c>
      <c r="M6827" s="7">
        <v>819651283</v>
      </c>
      <c r="N6827" s="7">
        <v>12562366</v>
      </c>
      <c r="O6827" s="20" t="str">
        <f t="shared" si="215"/>
        <v/>
      </c>
    </row>
    <row r="6828" spans="1:15">
      <c r="A6828" s="20" t="str">
        <f t="shared" si="214"/>
        <v>Lífeyrissjóður verslunarmannaÆvileið 2</v>
      </c>
      <c r="B6828" s="20" t="str">
        <f>_xlfn.IFNA(INDEX(Listi!$AI:$AI,MATCH(C6828,Listi!$AJ:$AJ,0)),INDEX(Listi!T:T,MATCH(C6828,Listi!U:U,0)))</f>
        <v>Lífeyrissj. Verslunarm.</v>
      </c>
      <c r="C6828" s="20" t="s">
        <v>206</v>
      </c>
      <c r="D6828" s="20" t="s">
        <v>309</v>
      </c>
      <c r="E6828" s="20" t="s">
        <v>276</v>
      </c>
      <c r="F6828" s="20" t="s">
        <v>350</v>
      </c>
      <c r="G6828" s="8" t="s">
        <v>351</v>
      </c>
      <c r="H6828" s="20" t="s">
        <v>352</v>
      </c>
      <c r="I6828" s="7">
        <v>758498484</v>
      </c>
      <c r="L6828" s="7">
        <v>2325064159</v>
      </c>
      <c r="M6828" s="7">
        <v>465663194</v>
      </c>
      <c r="N6828" s="7">
        <v>32037995</v>
      </c>
      <c r="O6828" s="20" t="str">
        <f t="shared" si="215"/>
        <v/>
      </c>
    </row>
    <row r="6829" spans="1:15">
      <c r="A6829" s="20" t="str">
        <f t="shared" ref="A6829:A6891" si="216">CONCATENATE(C6829,D6829)</f>
        <v>Lífeyrissjóður verslunarmannaÆvileið 3</v>
      </c>
      <c r="B6829" s="20" t="str">
        <f>_xlfn.IFNA(INDEX(Listi!$AI:$AI,MATCH(C6829,Listi!$AJ:$AJ,0)),INDEX(Listi!T:T,MATCH(C6829,Listi!U:U,0)))</f>
        <v>Lífeyrissj. Verslunarm.</v>
      </c>
      <c r="C6829" s="20" t="s">
        <v>206</v>
      </c>
      <c r="D6829" s="20" t="s">
        <v>308</v>
      </c>
      <c r="E6829" s="20" t="s">
        <v>276</v>
      </c>
      <c r="F6829" s="20" t="s">
        <v>350</v>
      </c>
      <c r="G6829" s="8" t="s">
        <v>351</v>
      </c>
      <c r="H6829" s="20" t="s">
        <v>352</v>
      </c>
      <c r="I6829" s="7">
        <v>178306046</v>
      </c>
      <c r="L6829" s="7">
        <v>1567402319</v>
      </c>
      <c r="M6829" s="7">
        <v>325961302</v>
      </c>
      <c r="N6829" s="7">
        <v>60283998</v>
      </c>
      <c r="O6829" s="20" t="str">
        <f t="shared" si="215"/>
        <v/>
      </c>
    </row>
    <row r="6830" spans="1:15">
      <c r="A6830" s="20" t="str">
        <f t="shared" si="216"/>
        <v>Lífeyrissjóður verslunarmannaDeild I/Séreign</v>
      </c>
      <c r="B6830" s="20" t="str">
        <f>_xlfn.IFNA(INDEX(Listi!$AI:$AI,MATCH(C6830,Listi!$AJ:$AJ,0)),INDEX(Listi!T:T,MATCH(C6830,Listi!U:U,0)))</f>
        <v>Lífeyrissj. Verslunarm.</v>
      </c>
      <c r="C6830" s="20" t="s">
        <v>206</v>
      </c>
      <c r="D6830" s="20" t="s">
        <v>207</v>
      </c>
      <c r="E6830" s="20" t="s">
        <v>276</v>
      </c>
      <c r="F6830" s="8" t="s">
        <v>350</v>
      </c>
      <c r="G6830" s="8" t="s">
        <v>351</v>
      </c>
      <c r="H6830" s="20" t="s">
        <v>352</v>
      </c>
      <c r="I6830" s="7">
        <v>2918107403</v>
      </c>
      <c r="L6830" s="7">
        <v>19785724399</v>
      </c>
      <c r="M6830" s="7">
        <v>729937912</v>
      </c>
      <c r="N6830" s="7">
        <v>458382791</v>
      </c>
      <c r="O6830" s="20" t="str">
        <f t="shared" si="215"/>
        <v/>
      </c>
    </row>
    <row r="6831" spans="1:15">
      <c r="A6831" s="20" t="str">
        <f t="shared" si="216"/>
        <v>Lífeyrissjóður verslunarmannaSamtryggingardeild</v>
      </c>
      <c r="B6831" s="20" t="str">
        <f>_xlfn.IFNA(INDEX(Listi!$AI:$AI,MATCH(C6831,Listi!$AJ:$AJ,0)),INDEX(Listi!T:T,MATCH(C6831,Listi!U:U,0)))</f>
        <v>Lífeyrissj. Verslunarm.</v>
      </c>
      <c r="C6831" s="20" t="s">
        <v>206</v>
      </c>
      <c r="D6831" s="20" t="s">
        <v>205</v>
      </c>
      <c r="E6831" s="20" t="s">
        <v>275</v>
      </c>
      <c r="F6831" s="8" t="s">
        <v>350</v>
      </c>
      <c r="G6831" s="8" t="s">
        <v>351</v>
      </c>
      <c r="H6831" s="20" t="s">
        <v>352</v>
      </c>
      <c r="I6831" s="7">
        <v>183052143925</v>
      </c>
      <c r="L6831" s="7">
        <v>1174592806906</v>
      </c>
      <c r="M6831" s="7">
        <v>35794261112</v>
      </c>
      <c r="N6831" s="7">
        <v>21965137185</v>
      </c>
      <c r="O6831" s="20" t="str">
        <f t="shared" si="215"/>
        <v/>
      </c>
    </row>
    <row r="6832" spans="1:15">
      <c r="A6832" s="20" t="str">
        <f t="shared" si="216"/>
        <v>Lífeyrissjóður VestmannaeyjaSafn I</v>
      </c>
      <c r="B6832" s="20" t="str">
        <f>_xlfn.IFNA(INDEX(Listi!$AI:$AI,MATCH(C6832,Listi!$AJ:$AJ,0)),INDEX(Listi!T:T,MATCH(C6832,Listi!U:U,0)))</f>
        <v>Lífeyrissj. Vestm.</v>
      </c>
      <c r="C6832" s="20" t="s">
        <v>262</v>
      </c>
      <c r="D6832" s="20" t="s">
        <v>210</v>
      </c>
      <c r="E6832" s="20" t="s">
        <v>276</v>
      </c>
      <c r="F6832" s="20" t="s">
        <v>350</v>
      </c>
      <c r="G6832" s="8" t="s">
        <v>351</v>
      </c>
      <c r="H6832" s="20" t="s">
        <v>352</v>
      </c>
      <c r="I6832" s="7">
        <v>0</v>
      </c>
      <c r="L6832" s="7">
        <v>381311221</v>
      </c>
      <c r="M6832" s="7">
        <v>44104006</v>
      </c>
      <c r="N6832" s="7">
        <v>13592960</v>
      </c>
      <c r="O6832" s="20" t="str">
        <f t="shared" si="215"/>
        <v/>
      </c>
    </row>
    <row r="6833" spans="1:15">
      <c r="A6833" s="20" t="str">
        <f t="shared" si="216"/>
        <v>Lífeyrissjóður VestmannaeyjaSafn II</v>
      </c>
      <c r="B6833" s="20" t="str">
        <f>_xlfn.IFNA(INDEX(Listi!$AI:$AI,MATCH(C6833,Listi!$AJ:$AJ,0)),INDEX(Listi!T:T,MATCH(C6833,Listi!U:U,0)))</f>
        <v>Lífeyrissj. Vestm.</v>
      </c>
      <c r="C6833" s="20" t="s">
        <v>262</v>
      </c>
      <c r="D6833" s="20" t="s">
        <v>211</v>
      </c>
      <c r="E6833" s="20" t="s">
        <v>276</v>
      </c>
      <c r="F6833" s="20" t="s">
        <v>350</v>
      </c>
      <c r="G6833" s="8" t="s">
        <v>351</v>
      </c>
      <c r="H6833" s="20" t="s">
        <v>352</v>
      </c>
      <c r="I6833" s="7">
        <v>0</v>
      </c>
      <c r="L6833" s="7">
        <v>571440191</v>
      </c>
      <c r="M6833" s="7">
        <v>40240404</v>
      </c>
      <c r="N6833" s="7">
        <v>18659289</v>
      </c>
      <c r="O6833" s="20" t="str">
        <f t="shared" si="215"/>
        <v/>
      </c>
    </row>
    <row r="6834" spans="1:15">
      <c r="A6834" s="20" t="str">
        <f t="shared" si="216"/>
        <v>Lífeyrissjóður VestmannaeyjaSamtryggingardeild</v>
      </c>
      <c r="B6834" s="20" t="str">
        <f>_xlfn.IFNA(INDEX(Listi!$AI:$AI,MATCH(C6834,Listi!$AJ:$AJ,0)),INDEX(Listi!T:T,MATCH(C6834,Listi!U:U,0)))</f>
        <v>Lífeyrissj. Vestm.</v>
      </c>
      <c r="C6834" s="20" t="s">
        <v>262</v>
      </c>
      <c r="D6834" s="20" t="s">
        <v>205</v>
      </c>
      <c r="E6834" s="20" t="s">
        <v>275</v>
      </c>
      <c r="F6834" s="20" t="s">
        <v>350</v>
      </c>
      <c r="G6834" s="8" t="s">
        <v>351</v>
      </c>
      <c r="H6834" s="20" t="s">
        <v>352</v>
      </c>
      <c r="I6834" s="7">
        <v>15766705000</v>
      </c>
      <c r="L6834" s="7">
        <v>85198020532</v>
      </c>
      <c r="M6834" s="7">
        <v>1944643004</v>
      </c>
      <c r="N6834" s="7">
        <v>2198060399</v>
      </c>
      <c r="O6834" s="20" t="str">
        <f t="shared" si="215"/>
        <v/>
      </c>
    </row>
    <row r="6835" spans="1:15">
      <c r="A6835" s="20" t="str">
        <f t="shared" si="216"/>
        <v>Lífsverk lífeyrissjóðurLífsverk I/Séreign</v>
      </c>
      <c r="B6835" s="20" t="str">
        <f>_xlfn.IFNA(INDEX(Listi!$AI:$AI,MATCH(C6835,Listi!$AJ:$AJ,0)),INDEX(Listi!T:T,MATCH(C6835,Listi!U:U,0)))</f>
        <v xml:space="preserve">Lífsverk  </v>
      </c>
      <c r="C6835" s="20" t="s">
        <v>268</v>
      </c>
      <c r="D6835" s="20" t="s">
        <v>269</v>
      </c>
      <c r="E6835" s="20" t="s">
        <v>276</v>
      </c>
      <c r="F6835" s="20" t="s">
        <v>350</v>
      </c>
      <c r="G6835" s="8" t="s">
        <v>351</v>
      </c>
      <c r="H6835" s="20" t="s">
        <v>352</v>
      </c>
      <c r="I6835" s="7">
        <v>1311924000</v>
      </c>
      <c r="L6835" s="7">
        <v>4582957000</v>
      </c>
      <c r="M6835" s="7">
        <v>635926000</v>
      </c>
      <c r="N6835" s="7">
        <v>22708000</v>
      </c>
      <c r="O6835" s="20" t="str">
        <f t="shared" si="215"/>
        <v/>
      </c>
    </row>
    <row r="6836" spans="1:15">
      <c r="A6836" s="20" t="str">
        <f t="shared" si="216"/>
        <v>Lífsverk lífeyrissjóðurLífsverk II/Séreign</v>
      </c>
      <c r="B6836" s="20" t="str">
        <f>_xlfn.IFNA(INDEX(Listi!$AI:$AI,MATCH(C6836,Listi!$AJ:$AJ,0)),INDEX(Listi!T:T,MATCH(C6836,Listi!U:U,0)))</f>
        <v xml:space="preserve">Lífsverk  </v>
      </c>
      <c r="C6836" s="20" t="s">
        <v>268</v>
      </c>
      <c r="D6836" s="20" t="s">
        <v>270</v>
      </c>
      <c r="E6836" s="20" t="s">
        <v>276</v>
      </c>
      <c r="F6836" s="20" t="s">
        <v>350</v>
      </c>
      <c r="G6836" s="8" t="s">
        <v>351</v>
      </c>
      <c r="H6836" s="20" t="s">
        <v>352</v>
      </c>
      <c r="I6836" s="7">
        <v>4629729000</v>
      </c>
      <c r="L6836" s="7">
        <v>23735073000</v>
      </c>
      <c r="M6836" s="7">
        <v>2073571000</v>
      </c>
      <c r="N6836" s="7">
        <v>249365000</v>
      </c>
      <c r="O6836" s="20" t="str">
        <f t="shared" si="215"/>
        <v/>
      </c>
    </row>
    <row r="6837" spans="1:15">
      <c r="A6837" s="20" t="str">
        <f t="shared" si="216"/>
        <v>Lífsverk lífeyrissjóðurLífsverk III/Séreign</v>
      </c>
      <c r="B6837" s="20" t="str">
        <f>_xlfn.IFNA(INDEX(Listi!$AI:$AI,MATCH(C6837,Listi!$AJ:$AJ,0)),INDEX(Listi!T:T,MATCH(C6837,Listi!U:U,0)))</f>
        <v xml:space="preserve">Lífsverk  </v>
      </c>
      <c r="C6837" s="20" t="s">
        <v>268</v>
      </c>
      <c r="D6837" s="20" t="s">
        <v>271</v>
      </c>
      <c r="E6837" s="20" t="s">
        <v>276</v>
      </c>
      <c r="F6837" s="20" t="s">
        <v>350</v>
      </c>
      <c r="G6837" s="8" t="s">
        <v>351</v>
      </c>
      <c r="H6837" s="20" t="s">
        <v>352</v>
      </c>
      <c r="I6837" s="7">
        <v>66647000</v>
      </c>
      <c r="L6837" s="7">
        <v>653814000</v>
      </c>
      <c r="M6837" s="7">
        <v>105107000</v>
      </c>
      <c r="N6837" s="7">
        <v>2613000</v>
      </c>
      <c r="O6837" s="20" t="str">
        <f t="shared" si="215"/>
        <v/>
      </c>
    </row>
    <row r="6838" spans="1:15">
      <c r="A6838" s="20" t="str">
        <f t="shared" si="216"/>
        <v>Lífsverk lífeyrissjóðurSamtryggingardeild</v>
      </c>
      <c r="B6838" s="20" t="str">
        <f>_xlfn.IFNA(INDEX(Listi!$AI:$AI,MATCH(C6838,Listi!$AJ:$AJ,0)),INDEX(Listi!T:T,MATCH(C6838,Listi!U:U,0)))</f>
        <v xml:space="preserve">Lífsverk  </v>
      </c>
      <c r="C6838" s="20" t="s">
        <v>268</v>
      </c>
      <c r="D6838" s="20" t="s">
        <v>205</v>
      </c>
      <c r="E6838" s="20" t="s">
        <v>275</v>
      </c>
      <c r="F6838" s="8" t="s">
        <v>350</v>
      </c>
      <c r="G6838" s="8" t="s">
        <v>351</v>
      </c>
      <c r="H6838" s="20" t="s">
        <v>352</v>
      </c>
      <c r="I6838" s="7">
        <v>20470935000</v>
      </c>
      <c r="L6838" s="7">
        <v>120542527000</v>
      </c>
      <c r="M6838" s="7">
        <v>4397803000</v>
      </c>
      <c r="N6838" s="7">
        <v>1423151000</v>
      </c>
      <c r="O6838" s="20" t="str">
        <f t="shared" si="215"/>
        <v/>
      </c>
    </row>
    <row r="6839" spans="1:15">
      <c r="A6839" s="20" t="str">
        <f t="shared" si="216"/>
        <v>Söfnunarsjóður lífeyrisréttindaDeild I/Innlán</v>
      </c>
      <c r="B6839" s="20" t="str">
        <f>_xlfn.IFNA(INDEX(Listi!$AI:$AI,MATCH(C6839,Listi!$AJ:$AJ,0)),INDEX(Listi!T:T,MATCH(C6839,Listi!U:U,0)))</f>
        <v>Söfnunarsj.</v>
      </c>
      <c r="C6839" s="20" t="s">
        <v>272</v>
      </c>
      <c r="D6839" s="20" t="s">
        <v>273</v>
      </c>
      <c r="E6839" s="20" t="s">
        <v>276</v>
      </c>
      <c r="F6839" s="8" t="s">
        <v>350</v>
      </c>
      <c r="G6839" s="8" t="s">
        <v>351</v>
      </c>
      <c r="H6839" s="20" t="s">
        <v>352</v>
      </c>
      <c r="I6839" s="7">
        <v>167898836</v>
      </c>
      <c r="L6839" s="7">
        <v>2001731914</v>
      </c>
      <c r="M6839" s="7">
        <v>133561634</v>
      </c>
      <c r="N6839" s="7">
        <v>44803565</v>
      </c>
      <c r="O6839" s="20" t="str">
        <f t="shared" si="215"/>
        <v/>
      </c>
    </row>
    <row r="6840" spans="1:15">
      <c r="A6840" s="20" t="str">
        <f t="shared" si="216"/>
        <v>Söfnunarsjóður lífeyrisréttindaDeild III/Séreign</v>
      </c>
      <c r="B6840" s="20" t="str">
        <f>_xlfn.IFNA(INDEX(Listi!$AI:$AI,MATCH(C6840,Listi!$AJ:$AJ,0)),INDEX(Listi!T:T,MATCH(C6840,Listi!U:U,0)))</f>
        <v>Söfnunarsj.</v>
      </c>
      <c r="C6840" s="20" t="s">
        <v>272</v>
      </c>
      <c r="D6840" s="20" t="s">
        <v>599</v>
      </c>
      <c r="E6840" s="20" t="s">
        <v>276</v>
      </c>
      <c r="F6840" s="20" t="s">
        <v>350</v>
      </c>
      <c r="G6840" s="8" t="s">
        <v>351</v>
      </c>
      <c r="H6840" s="20" t="s">
        <v>352</v>
      </c>
      <c r="I6840" s="7">
        <v>25089874</v>
      </c>
      <c r="L6840" s="7">
        <v>24413085</v>
      </c>
      <c r="M6840" s="7">
        <v>24697577</v>
      </c>
      <c r="N6840" s="7">
        <v>900000</v>
      </c>
      <c r="O6840" s="20" t="str">
        <f t="shared" si="215"/>
        <v/>
      </c>
    </row>
    <row r="6841" spans="1:15">
      <c r="A6841" s="20" t="str">
        <f t="shared" si="216"/>
        <v>Söfnunarsjóður lífeyrisréttindaDeildII/Séreign</v>
      </c>
      <c r="B6841" s="20" t="str">
        <f>_xlfn.IFNA(INDEX(Listi!$AI:$AI,MATCH(C6841,Listi!$AJ:$AJ,0)),INDEX(Listi!T:T,MATCH(C6841,Listi!U:U,0)))</f>
        <v>Söfnunarsj.</v>
      </c>
      <c r="C6841" s="20" t="s">
        <v>272</v>
      </c>
      <c r="D6841" s="20" t="s">
        <v>586</v>
      </c>
      <c r="E6841" s="20" t="s">
        <v>276</v>
      </c>
      <c r="F6841" s="20" t="s">
        <v>350</v>
      </c>
      <c r="G6841" s="8" t="s">
        <v>351</v>
      </c>
      <c r="H6841" s="20" t="s">
        <v>352</v>
      </c>
      <c r="I6841" s="7">
        <v>231292885</v>
      </c>
      <c r="L6841" s="7">
        <v>1654616477</v>
      </c>
      <c r="M6841" s="7">
        <v>128539213</v>
      </c>
      <c r="N6841" s="7">
        <v>22846291</v>
      </c>
      <c r="O6841" s="20" t="str">
        <f t="shared" si="215"/>
        <v/>
      </c>
    </row>
    <row r="6842" spans="1:15">
      <c r="A6842" s="20" t="str">
        <f t="shared" si="216"/>
        <v>Söfnunarsjóður lífeyrisréttindaSamtryggingardeild</v>
      </c>
      <c r="B6842" s="20" t="str">
        <f>_xlfn.IFNA(INDEX(Listi!$AI:$AI,MATCH(C6842,Listi!$AJ:$AJ,0)),INDEX(Listi!T:T,MATCH(C6842,Listi!U:U,0)))</f>
        <v>Söfnunarsj.</v>
      </c>
      <c r="C6842" s="20" t="s">
        <v>272</v>
      </c>
      <c r="D6842" s="20" t="s">
        <v>205</v>
      </c>
      <c r="E6842" s="20" t="s">
        <v>275</v>
      </c>
      <c r="F6842" s="20" t="s">
        <v>350</v>
      </c>
      <c r="G6842" s="8" t="s">
        <v>351</v>
      </c>
      <c r="H6842" s="20" t="s">
        <v>352</v>
      </c>
      <c r="I6842" s="7">
        <v>34820592157</v>
      </c>
      <c r="L6842" s="7">
        <v>238978847889</v>
      </c>
      <c r="M6842" s="7">
        <v>4967193409</v>
      </c>
      <c r="N6842" s="7">
        <v>6076487652</v>
      </c>
      <c r="O6842" s="20" t="str">
        <f t="shared" si="215"/>
        <v/>
      </c>
    </row>
    <row r="6843" spans="1:15">
      <c r="A6843" s="20" t="str">
        <f t="shared" si="216"/>
        <v>Stapi lífeyrissjóðurSafn I</v>
      </c>
      <c r="B6843" s="20" t="str">
        <f>_xlfn.IFNA(INDEX(Listi!$AI:$AI,MATCH(C6843,Listi!$AJ:$AJ,0)),INDEX(Listi!T:T,MATCH(C6843,Listi!U:U,0)))</f>
        <v xml:space="preserve">Stapi  </v>
      </c>
      <c r="C6843" s="20" t="s">
        <v>209</v>
      </c>
      <c r="D6843" s="20" t="s">
        <v>210</v>
      </c>
      <c r="E6843" s="20" t="s">
        <v>276</v>
      </c>
      <c r="F6843" s="20" t="s">
        <v>350</v>
      </c>
      <c r="G6843" s="8" t="s">
        <v>351</v>
      </c>
      <c r="H6843" s="20" t="s">
        <v>352</v>
      </c>
      <c r="I6843" s="7">
        <v>635419553</v>
      </c>
      <c r="L6843" s="7">
        <v>2440828925</v>
      </c>
      <c r="M6843" s="7">
        <v>91567233</v>
      </c>
      <c r="N6843" s="7">
        <v>110755602</v>
      </c>
      <c r="O6843" s="20" t="str">
        <f t="shared" si="215"/>
        <v/>
      </c>
    </row>
    <row r="6844" spans="1:15">
      <c r="A6844" s="20" t="str">
        <f t="shared" si="216"/>
        <v>Stapi lífeyrissjóðurSafn II</v>
      </c>
      <c r="B6844" s="20" t="str">
        <f>_xlfn.IFNA(INDEX(Listi!$AI:$AI,MATCH(C6844,Listi!$AJ:$AJ,0)),INDEX(Listi!T:T,MATCH(C6844,Listi!U:U,0)))</f>
        <v xml:space="preserve">Stapi  </v>
      </c>
      <c r="C6844" s="20" t="s">
        <v>209</v>
      </c>
      <c r="D6844" s="20" t="s">
        <v>211</v>
      </c>
      <c r="E6844" s="20" t="s">
        <v>276</v>
      </c>
      <c r="F6844" s="20" t="s">
        <v>350</v>
      </c>
      <c r="G6844" s="8" t="s">
        <v>351</v>
      </c>
      <c r="H6844" s="20" t="s">
        <v>352</v>
      </c>
      <c r="I6844" s="7">
        <v>803161480</v>
      </c>
      <c r="L6844" s="7">
        <v>5710890273</v>
      </c>
      <c r="M6844" s="7">
        <v>262001316</v>
      </c>
      <c r="N6844" s="7">
        <v>164209410</v>
      </c>
      <c r="O6844" s="20" t="str">
        <f t="shared" si="215"/>
        <v/>
      </c>
    </row>
    <row r="6845" spans="1:15">
      <c r="A6845" s="20" t="str">
        <f t="shared" si="216"/>
        <v>Stapi lífeyrissjóðurSafn III</v>
      </c>
      <c r="B6845" s="20" t="str">
        <f>_xlfn.IFNA(INDEX(Listi!$AI:$AI,MATCH(C6845,Listi!$AJ:$AJ,0)),INDEX(Listi!T:T,MATCH(C6845,Listi!U:U,0)))</f>
        <v xml:space="preserve">Stapi  </v>
      </c>
      <c r="C6845" s="20" t="s">
        <v>209</v>
      </c>
      <c r="D6845" s="20" t="s">
        <v>212</v>
      </c>
      <c r="E6845" s="20" t="s">
        <v>276</v>
      </c>
      <c r="F6845" s="20" t="s">
        <v>350</v>
      </c>
      <c r="G6845" s="8" t="s">
        <v>351</v>
      </c>
      <c r="H6845" s="20" t="s">
        <v>352</v>
      </c>
      <c r="I6845" s="7">
        <v>-223034988</v>
      </c>
      <c r="L6845" s="7">
        <v>268100084</v>
      </c>
      <c r="M6845" s="7">
        <v>24388890</v>
      </c>
      <c r="N6845" s="7">
        <v>9886128</v>
      </c>
      <c r="O6845" s="20" t="str">
        <f t="shared" si="215"/>
        <v/>
      </c>
    </row>
    <row r="6846" spans="1:15">
      <c r="A6846" s="20" t="str">
        <f t="shared" si="216"/>
        <v>Stapi lífeyrissjóðurTryggingardeild</v>
      </c>
      <c r="B6846" s="20" t="str">
        <f>_xlfn.IFNA(INDEX(Listi!$AI:$AI,MATCH(C6846,Listi!$AJ:$AJ,0)),INDEX(Listi!T:T,MATCH(C6846,Listi!U:U,0)))</f>
        <v xml:space="preserve">Stapi  </v>
      </c>
      <c r="C6846" s="20" t="s">
        <v>209</v>
      </c>
      <c r="D6846" s="20" t="s">
        <v>213</v>
      </c>
      <c r="E6846" s="20" t="s">
        <v>275</v>
      </c>
      <c r="F6846" s="20" t="s">
        <v>350</v>
      </c>
      <c r="G6846" s="8" t="s">
        <v>351</v>
      </c>
      <c r="H6846" s="20" t="s">
        <v>352</v>
      </c>
      <c r="I6846" s="7">
        <v>60316517502</v>
      </c>
      <c r="L6846" s="7">
        <v>348661724246</v>
      </c>
      <c r="M6846" s="7">
        <v>13807615154</v>
      </c>
      <c r="N6846" s="7">
        <v>7912918911</v>
      </c>
      <c r="O6846" s="20" t="str">
        <f t="shared" si="215"/>
        <v/>
      </c>
    </row>
    <row r="6847" spans="1:15">
      <c r="A6847" s="20" t="str">
        <f t="shared" si="216"/>
        <v>Stapi lífeyrissjóðurVarfærnasafnið</v>
      </c>
      <c r="B6847" s="20" t="str">
        <f>_xlfn.IFNA(INDEX(Listi!$AI:$AI,MATCH(C6847,Listi!$AJ:$AJ,0)),INDEX(Listi!T:T,MATCH(C6847,Listi!U:U,0)))</f>
        <v xml:space="preserve">Stapi  </v>
      </c>
      <c r="C6847" s="20" t="s">
        <v>209</v>
      </c>
      <c r="D6847" s="20" t="s">
        <v>392</v>
      </c>
      <c r="E6847" s="20" t="s">
        <v>276</v>
      </c>
      <c r="F6847" s="20" t="s">
        <v>350</v>
      </c>
      <c r="G6847" s="8" t="s">
        <v>351</v>
      </c>
      <c r="H6847" s="20" t="s">
        <v>352</v>
      </c>
      <c r="I6847" s="7">
        <v>153355263</v>
      </c>
      <c r="L6847" s="7">
        <v>471986044</v>
      </c>
      <c r="M6847" s="7">
        <v>137399159</v>
      </c>
      <c r="N6847" s="7">
        <v>6994496</v>
      </c>
      <c r="O6847" s="20" t="str">
        <f t="shared" si="215"/>
        <v/>
      </c>
    </row>
    <row r="6848" spans="1:15">
      <c r="A6848" s="20" t="str">
        <f t="shared" si="216"/>
        <v>Almenni lífeyrissjóðurinnÆvisafn I</v>
      </c>
      <c r="B6848" s="20" t="str">
        <f>_xlfn.IFNA(INDEX(Listi!$AI:$AI,MATCH(C6848,Listi!$AJ:$AJ,0)),INDEX(Listi!T:T,MATCH(C6848,Listi!U:U,0)))</f>
        <v xml:space="preserve">Almenni </v>
      </c>
      <c r="C6848" s="20" t="s">
        <v>0</v>
      </c>
      <c r="D6848" s="20" t="s">
        <v>202</v>
      </c>
      <c r="E6848" s="20" t="s">
        <v>276</v>
      </c>
      <c r="F6848" s="20" t="s">
        <v>90</v>
      </c>
      <c r="G6848" s="8" t="s">
        <v>414</v>
      </c>
      <c r="H6848" s="20" t="s">
        <v>91</v>
      </c>
      <c r="K6848" s="189">
        <v>23.9</v>
      </c>
      <c r="L6848" s="7">
        <v>43068273823</v>
      </c>
      <c r="M6848" s="7">
        <v>4413720640</v>
      </c>
      <c r="N6848" s="7">
        <v>641257097</v>
      </c>
      <c r="O6848" s="20" t="str">
        <f t="shared" si="215"/>
        <v/>
      </c>
    </row>
    <row r="6849" spans="1:15">
      <c r="A6849" s="20" t="str">
        <f t="shared" si="216"/>
        <v>Almenni lífeyrissjóðurinnÆvisafn II</v>
      </c>
      <c r="B6849" s="20" t="str">
        <f>_xlfn.IFNA(INDEX(Listi!$AI:$AI,MATCH(C6849,Listi!$AJ:$AJ,0)),INDEX(Listi!T:T,MATCH(C6849,Listi!U:U,0)))</f>
        <v xml:space="preserve">Almenni </v>
      </c>
      <c r="C6849" s="20" t="s">
        <v>0</v>
      </c>
      <c r="D6849" s="20" t="s">
        <v>203</v>
      </c>
      <c r="E6849" s="20" t="s">
        <v>276</v>
      </c>
      <c r="F6849" s="20" t="s">
        <v>90</v>
      </c>
      <c r="G6849" s="8" t="s">
        <v>414</v>
      </c>
      <c r="H6849" s="20" t="s">
        <v>91</v>
      </c>
      <c r="K6849" s="20">
        <v>46.4</v>
      </c>
      <c r="L6849" s="7">
        <v>86460235807</v>
      </c>
      <c r="M6849" s="7">
        <v>3970537445</v>
      </c>
      <c r="N6849" s="7">
        <v>1539034493</v>
      </c>
      <c r="O6849" s="20" t="str">
        <f t="shared" si="215"/>
        <v/>
      </c>
    </row>
    <row r="6850" spans="1:15">
      <c r="A6850" s="20" t="str">
        <f t="shared" si="216"/>
        <v>Almenni lífeyrissjóðurinnÆvisafn III</v>
      </c>
      <c r="B6850" s="20" t="str">
        <f>_xlfn.IFNA(INDEX(Listi!$AI:$AI,MATCH(C6850,Listi!$AJ:$AJ,0)),INDEX(Listi!T:T,MATCH(C6850,Listi!U:U,0)))</f>
        <v xml:space="preserve">Almenni </v>
      </c>
      <c r="C6850" s="20" t="s">
        <v>0</v>
      </c>
      <c r="D6850" s="20" t="s">
        <v>204</v>
      </c>
      <c r="E6850" s="20" t="s">
        <v>276</v>
      </c>
      <c r="F6850" s="20" t="s">
        <v>90</v>
      </c>
      <c r="G6850" s="8" t="s">
        <v>414</v>
      </c>
      <c r="H6850" s="20" t="s">
        <v>91</v>
      </c>
      <c r="K6850" s="20">
        <v>66.5</v>
      </c>
      <c r="L6850" s="7">
        <v>33890180699</v>
      </c>
      <c r="M6850" s="7">
        <v>1571509194</v>
      </c>
      <c r="N6850" s="7">
        <v>920421683</v>
      </c>
      <c r="O6850" s="20" t="str">
        <f t="shared" ref="O6850:O6913" si="217">IFERROR(VLOOKUP(F6850,EhLykill,3,FALSE),"")</f>
        <v/>
      </c>
    </row>
    <row r="6851" spans="1:15">
      <c r="A6851" s="20" t="str">
        <f t="shared" si="216"/>
        <v>Almenni lífeyrissjóðurinnHúsnæðissafn</v>
      </c>
      <c r="B6851" s="20" t="str">
        <f>_xlfn.IFNA(INDEX(Listi!$AI:$AI,MATCH(C6851,Listi!$AJ:$AJ,0)),INDEX(Listi!T:T,MATCH(C6851,Listi!U:U,0)))</f>
        <v xml:space="preserve">Almenni </v>
      </c>
      <c r="C6851" s="20" t="s">
        <v>0</v>
      </c>
      <c r="D6851" s="20" t="s">
        <v>315</v>
      </c>
      <c r="E6851" s="20" t="s">
        <v>276</v>
      </c>
      <c r="F6851" s="20" t="s">
        <v>90</v>
      </c>
      <c r="G6851" s="8" t="s">
        <v>414</v>
      </c>
      <c r="H6851" s="20" t="s">
        <v>91</v>
      </c>
      <c r="K6851" s="20">
        <v>56.2</v>
      </c>
      <c r="L6851" s="7">
        <v>487895879</v>
      </c>
      <c r="M6851" s="7">
        <v>166428361</v>
      </c>
      <c r="N6851" s="7">
        <v>18080096</v>
      </c>
      <c r="O6851" s="20" t="str">
        <f t="shared" si="217"/>
        <v/>
      </c>
    </row>
    <row r="6852" spans="1:15">
      <c r="A6852" s="20" t="str">
        <f t="shared" si="216"/>
        <v>Almenni lífeyrissjóðurinnInnlánssafn</v>
      </c>
      <c r="B6852" s="20" t="str">
        <f>_xlfn.IFNA(INDEX(Listi!$AI:$AI,MATCH(C6852,Listi!$AJ:$AJ,0)),INDEX(Listi!T:T,MATCH(C6852,Listi!U:U,0)))</f>
        <v xml:space="preserve">Almenni </v>
      </c>
      <c r="C6852" s="20" t="s">
        <v>0</v>
      </c>
      <c r="D6852" s="20" t="s">
        <v>1</v>
      </c>
      <c r="E6852" s="20" t="s">
        <v>276</v>
      </c>
      <c r="F6852" s="20" t="s">
        <v>90</v>
      </c>
      <c r="G6852" s="8" t="s">
        <v>414</v>
      </c>
      <c r="H6852" s="20" t="s">
        <v>91</v>
      </c>
      <c r="K6852" s="20">
        <v>121.5</v>
      </c>
      <c r="L6852" s="7">
        <v>26587944379</v>
      </c>
      <c r="M6852" s="7">
        <v>1016779991</v>
      </c>
      <c r="N6852" s="7">
        <v>1031869724</v>
      </c>
      <c r="O6852" s="20" t="str">
        <f t="shared" si="217"/>
        <v/>
      </c>
    </row>
    <row r="6853" spans="1:15">
      <c r="A6853" s="20" t="str">
        <f t="shared" si="216"/>
        <v>Almenni lífeyrissjóðurinnRíkissafn langt</v>
      </c>
      <c r="B6853" s="20" t="str">
        <f>_xlfn.IFNA(INDEX(Listi!$AI:$AI,MATCH(C6853,Listi!$AJ:$AJ,0)),INDEX(Listi!T:T,MATCH(C6853,Listi!U:U,0)))</f>
        <v xml:space="preserve">Almenni </v>
      </c>
      <c r="C6853" s="20" t="s">
        <v>0</v>
      </c>
      <c r="D6853" s="20" t="s">
        <v>199</v>
      </c>
      <c r="E6853" s="20" t="s">
        <v>276</v>
      </c>
      <c r="F6853" s="20" t="s">
        <v>90</v>
      </c>
      <c r="G6853" s="8" t="s">
        <v>414</v>
      </c>
      <c r="H6853" s="20" t="s">
        <v>91</v>
      </c>
      <c r="K6853" s="20">
        <v>81.2</v>
      </c>
      <c r="L6853" s="7">
        <v>1193680171</v>
      </c>
      <c r="M6853" s="7">
        <v>61272573</v>
      </c>
      <c r="N6853" s="7">
        <v>40105929</v>
      </c>
      <c r="O6853" s="20" t="str">
        <f t="shared" si="217"/>
        <v/>
      </c>
    </row>
    <row r="6854" spans="1:15">
      <c r="A6854" s="20" t="str">
        <f t="shared" si="216"/>
        <v>Almenni lífeyrissjóðurinnRíkissafn stutt</v>
      </c>
      <c r="B6854" s="20" t="str">
        <f>_xlfn.IFNA(INDEX(Listi!$AI:$AI,MATCH(C6854,Listi!$AJ:$AJ,0)),INDEX(Listi!T:T,MATCH(C6854,Listi!U:U,0)))</f>
        <v xml:space="preserve">Almenni </v>
      </c>
      <c r="C6854" s="20" t="s">
        <v>0</v>
      </c>
      <c r="D6854" s="20" t="s">
        <v>200</v>
      </c>
      <c r="E6854" s="20" t="s">
        <v>276</v>
      </c>
      <c r="F6854" s="20" t="s">
        <v>90</v>
      </c>
      <c r="G6854" s="8" t="s">
        <v>414</v>
      </c>
      <c r="H6854" s="20" t="s">
        <v>91</v>
      </c>
      <c r="K6854" s="20">
        <v>94.8</v>
      </c>
      <c r="L6854" s="7">
        <v>541893627</v>
      </c>
      <c r="M6854" s="7">
        <v>20423158</v>
      </c>
      <c r="N6854" s="7">
        <v>14899899</v>
      </c>
      <c r="O6854" s="20" t="str">
        <f t="shared" si="217"/>
        <v/>
      </c>
    </row>
    <row r="6855" spans="1:15">
      <c r="A6855" s="20" t="str">
        <f t="shared" si="216"/>
        <v>Almenni lífeyrissjóðurinnTryggingadeild</v>
      </c>
      <c r="B6855" s="20" t="str">
        <f>_xlfn.IFNA(INDEX(Listi!$AI:$AI,MATCH(C6855,Listi!$AJ:$AJ,0)),INDEX(Listi!T:T,MATCH(C6855,Listi!U:U,0)))</f>
        <v xml:space="preserve">Almenni </v>
      </c>
      <c r="C6855" s="20" t="s">
        <v>0</v>
      </c>
      <c r="D6855" s="20" t="s">
        <v>201</v>
      </c>
      <c r="E6855" s="20" t="s">
        <v>275</v>
      </c>
      <c r="F6855" s="20" t="s">
        <v>90</v>
      </c>
      <c r="G6855" s="8" t="s">
        <v>414</v>
      </c>
      <c r="H6855" s="20" t="s">
        <v>91</v>
      </c>
      <c r="K6855" s="20">
        <v>40.799999999999997</v>
      </c>
      <c r="L6855" s="7">
        <v>174784296254</v>
      </c>
      <c r="M6855" s="7">
        <v>7497244534</v>
      </c>
      <c r="N6855" s="7">
        <v>3057046932</v>
      </c>
      <c r="O6855" s="20" t="str">
        <f t="shared" si="217"/>
        <v/>
      </c>
    </row>
    <row r="6856" spans="1:15">
      <c r="A6856" s="20" t="str">
        <f t="shared" si="216"/>
        <v>Arion banki hf.Erlend hlutabréf</v>
      </c>
      <c r="B6856" s="20" t="str">
        <f>_xlfn.IFNA(INDEX(Listi!$AI:$AI,MATCH(C6856,Listi!$AJ:$AJ,0)),INDEX(Listi!T:T,MATCH(C6856,Listi!U:U,0)))</f>
        <v xml:space="preserve">Arion banki </v>
      </c>
      <c r="C6856" s="20" t="s">
        <v>214</v>
      </c>
      <c r="D6856" s="20" t="s">
        <v>215</v>
      </c>
      <c r="E6856" s="20" t="s">
        <v>276</v>
      </c>
      <c r="F6856" s="20" t="s">
        <v>90</v>
      </c>
      <c r="G6856" s="8" t="s">
        <v>414</v>
      </c>
      <c r="H6856" s="20" t="s">
        <v>91</v>
      </c>
      <c r="K6856" s="20">
        <v>178.8</v>
      </c>
      <c r="L6856" s="7">
        <v>1149685000</v>
      </c>
      <c r="M6856" s="7">
        <v>49095000</v>
      </c>
      <c r="N6856" s="7">
        <v>10876000</v>
      </c>
      <c r="O6856" s="20" t="str">
        <f t="shared" si="217"/>
        <v/>
      </c>
    </row>
    <row r="6857" spans="1:15">
      <c r="A6857" s="20" t="str">
        <f t="shared" si="216"/>
        <v>Arion banki hf.Innlend skuldabréf</v>
      </c>
      <c r="B6857" s="20" t="str">
        <f>_xlfn.IFNA(INDEX(Listi!$AI:$AI,MATCH(C6857,Listi!$AJ:$AJ,0)),INDEX(Listi!T:T,MATCH(C6857,Listi!U:U,0)))</f>
        <v xml:space="preserve">Arion banki </v>
      </c>
      <c r="C6857" s="20" t="s">
        <v>214</v>
      </c>
      <c r="D6857" s="20" t="s">
        <v>216</v>
      </c>
      <c r="E6857" s="20" t="s">
        <v>276</v>
      </c>
      <c r="F6857" s="20" t="s">
        <v>90</v>
      </c>
      <c r="G6857" s="8" t="s">
        <v>414</v>
      </c>
      <c r="H6857" s="20" t="s">
        <v>91</v>
      </c>
      <c r="K6857" s="189">
        <v>7.6</v>
      </c>
      <c r="L6857" s="7">
        <v>4446434000</v>
      </c>
      <c r="M6857" s="7">
        <v>344234000</v>
      </c>
      <c r="N6857" s="7">
        <v>44793000</v>
      </c>
      <c r="O6857" s="20" t="str">
        <f t="shared" si="217"/>
        <v/>
      </c>
    </row>
    <row r="6858" spans="1:15">
      <c r="A6858" s="20" t="str">
        <f t="shared" si="216"/>
        <v>Arion banki hf.Lífeyrisauki L1</v>
      </c>
      <c r="B6858" s="20" t="str">
        <f>_xlfn.IFNA(INDEX(Listi!$AI:$AI,MATCH(C6858,Listi!$AJ:$AJ,0)),INDEX(Listi!T:T,MATCH(C6858,Listi!U:U,0)))</f>
        <v xml:space="preserve">Arion banki </v>
      </c>
      <c r="C6858" s="20" t="s">
        <v>214</v>
      </c>
      <c r="D6858" s="20" t="s">
        <v>377</v>
      </c>
      <c r="E6858" s="20" t="s">
        <v>276</v>
      </c>
      <c r="F6858" s="20" t="s">
        <v>90</v>
      </c>
      <c r="G6858" s="8" t="s">
        <v>414</v>
      </c>
      <c r="H6858" s="20" t="s">
        <v>91</v>
      </c>
      <c r="K6858" s="20">
        <v>94</v>
      </c>
      <c r="L6858" s="7">
        <v>5887942000</v>
      </c>
      <c r="M6858" s="7">
        <v>1011885000</v>
      </c>
      <c r="N6858" s="7">
        <v>34615000</v>
      </c>
      <c r="O6858" s="20" t="str">
        <f t="shared" si="217"/>
        <v/>
      </c>
    </row>
    <row r="6859" spans="1:15">
      <c r="A6859" s="20" t="str">
        <f t="shared" si="216"/>
        <v>Arion banki hf.Lífeyrisauki L2</v>
      </c>
      <c r="B6859" s="20" t="str">
        <f>_xlfn.IFNA(INDEX(Listi!$AI:$AI,MATCH(C6859,Listi!$AJ:$AJ,0)),INDEX(Listi!T:T,MATCH(C6859,Listi!U:U,0)))</f>
        <v xml:space="preserve">Arion banki </v>
      </c>
      <c r="C6859" s="20" t="s">
        <v>214</v>
      </c>
      <c r="D6859" s="20" t="s">
        <v>372</v>
      </c>
      <c r="E6859" s="20" t="s">
        <v>276</v>
      </c>
      <c r="F6859" s="20" t="s">
        <v>90</v>
      </c>
      <c r="G6859" s="8" t="s">
        <v>414</v>
      </c>
      <c r="H6859" s="20" t="s">
        <v>91</v>
      </c>
      <c r="K6859" s="20">
        <v>89.7</v>
      </c>
      <c r="L6859" s="7">
        <v>21366380000</v>
      </c>
      <c r="M6859" s="7">
        <v>1613513000</v>
      </c>
      <c r="N6859" s="7">
        <v>92085000</v>
      </c>
      <c r="O6859" s="20" t="str">
        <f t="shared" si="217"/>
        <v/>
      </c>
    </row>
    <row r="6860" spans="1:15">
      <c r="A6860" s="20" t="str">
        <f t="shared" si="216"/>
        <v>Arion banki hf.Lífeyrisauki L3</v>
      </c>
      <c r="B6860" s="20" t="str">
        <f>_xlfn.IFNA(INDEX(Listi!$AI:$AI,MATCH(C6860,Listi!$AJ:$AJ,0)),INDEX(Listi!T:T,MATCH(C6860,Listi!U:U,0)))</f>
        <v xml:space="preserve">Arion banki </v>
      </c>
      <c r="C6860" s="20" t="s">
        <v>214</v>
      </c>
      <c r="D6860" s="20" t="s">
        <v>371</v>
      </c>
      <c r="E6860" s="20" t="s">
        <v>276</v>
      </c>
      <c r="F6860" s="20" t="s">
        <v>90</v>
      </c>
      <c r="G6860" s="8" t="s">
        <v>414</v>
      </c>
      <c r="H6860" s="20" t="s">
        <v>91</v>
      </c>
      <c r="K6860" s="20">
        <v>61.7</v>
      </c>
      <c r="L6860" s="7">
        <v>29714848000</v>
      </c>
      <c r="M6860" s="7">
        <v>2122481000</v>
      </c>
      <c r="N6860" s="7">
        <v>129566000</v>
      </c>
      <c r="O6860" s="20" t="str">
        <f t="shared" si="217"/>
        <v/>
      </c>
    </row>
    <row r="6861" spans="1:15">
      <c r="A6861" s="20" t="str">
        <f t="shared" si="216"/>
        <v>Arion banki hf.Lífeyrisauki L4</v>
      </c>
      <c r="B6861" s="20" t="str">
        <f>_xlfn.IFNA(INDEX(Listi!$AI:$AI,MATCH(C6861,Listi!$AJ:$AJ,0)),INDEX(Listi!T:T,MATCH(C6861,Listi!U:U,0)))</f>
        <v xml:space="preserve">Arion banki </v>
      </c>
      <c r="C6861" s="20" t="s">
        <v>214</v>
      </c>
      <c r="D6861" s="20" t="s">
        <v>587</v>
      </c>
      <c r="E6861" s="20" t="s">
        <v>276</v>
      </c>
      <c r="F6861" s="20" t="s">
        <v>90</v>
      </c>
      <c r="G6861" s="8" t="s">
        <v>414</v>
      </c>
      <c r="H6861" s="20" t="s">
        <v>91</v>
      </c>
      <c r="K6861" s="20">
        <v>-2096.5</v>
      </c>
      <c r="L6861" s="7">
        <v>19306242000</v>
      </c>
      <c r="M6861" s="7">
        <v>1346647000</v>
      </c>
      <c r="N6861" s="7">
        <v>388052000</v>
      </c>
      <c r="O6861" s="20" t="str">
        <f t="shared" si="217"/>
        <v/>
      </c>
    </row>
    <row r="6862" spans="1:15">
      <c r="A6862" s="20" t="str">
        <f t="shared" si="216"/>
        <v>Arion banki hf.Lífeyrisauki L5</v>
      </c>
      <c r="B6862" s="20" t="str">
        <f>_xlfn.IFNA(INDEX(Listi!$AI:$AI,MATCH(C6862,Listi!$AJ:$AJ,0)),INDEX(Listi!T:T,MATCH(C6862,Listi!U:U,0)))</f>
        <v xml:space="preserve">Arion banki </v>
      </c>
      <c r="C6862" s="20" t="s">
        <v>214</v>
      </c>
      <c r="D6862" s="20" t="s">
        <v>369</v>
      </c>
      <c r="E6862" s="20" t="s">
        <v>276</v>
      </c>
      <c r="F6862" s="20" t="s">
        <v>90</v>
      </c>
      <c r="G6862" s="8" t="s">
        <v>414</v>
      </c>
      <c r="H6862" s="20" t="s">
        <v>91</v>
      </c>
      <c r="K6862" s="20">
        <v>109.3</v>
      </c>
      <c r="L6862" s="7">
        <v>44858554000</v>
      </c>
      <c r="M6862" s="7">
        <v>4018833000</v>
      </c>
      <c r="N6862" s="7">
        <v>933672000</v>
      </c>
      <c r="O6862" s="20" t="str">
        <f t="shared" si="217"/>
        <v/>
      </c>
    </row>
    <row r="6863" spans="1:15">
      <c r="A6863" s="20" t="str">
        <f t="shared" si="216"/>
        <v>Birta lífeyrissjóðurBlönduð leið</v>
      </c>
      <c r="B6863" s="20" t="str">
        <f>_xlfn.IFNA(INDEX(Listi!$AI:$AI,MATCH(C6863,Listi!$AJ:$AJ,0)),INDEX(Listi!T:T,MATCH(C6863,Listi!U:U,0)))</f>
        <v xml:space="preserve">Birta  </v>
      </c>
      <c r="C6863" s="20" t="s">
        <v>298</v>
      </c>
      <c r="D6863" s="20" t="s">
        <v>314</v>
      </c>
      <c r="E6863" s="20" t="s">
        <v>276</v>
      </c>
      <c r="F6863" s="20" t="s">
        <v>90</v>
      </c>
      <c r="G6863" s="8" t="s">
        <v>414</v>
      </c>
      <c r="H6863" s="20" t="s">
        <v>91</v>
      </c>
      <c r="K6863" s="20">
        <v>50</v>
      </c>
      <c r="L6863" s="7">
        <v>6929716201</v>
      </c>
      <c r="M6863" s="7">
        <v>253995298</v>
      </c>
      <c r="N6863" s="7">
        <v>139753585</v>
      </c>
      <c r="O6863" s="20" t="str">
        <f t="shared" si="217"/>
        <v/>
      </c>
    </row>
    <row r="6864" spans="1:15">
      <c r="A6864" s="20" t="str">
        <f t="shared" si="216"/>
        <v>Birta lífeyrissjóðurInnlánsleið</v>
      </c>
      <c r="B6864" s="20" t="str">
        <f>_xlfn.IFNA(INDEX(Listi!$AI:$AI,MATCH(C6864,Listi!$AJ:$AJ,0)),INDEX(Listi!T:T,MATCH(C6864,Listi!U:U,0)))</f>
        <v xml:space="preserve">Birta  </v>
      </c>
      <c r="C6864" s="20" t="s">
        <v>298</v>
      </c>
      <c r="D6864" s="20" t="s">
        <v>208</v>
      </c>
      <c r="E6864" s="20" t="s">
        <v>276</v>
      </c>
      <c r="F6864" s="20" t="s">
        <v>90</v>
      </c>
      <c r="G6864" s="8" t="s">
        <v>414</v>
      </c>
      <c r="H6864" s="20" t="s">
        <v>91</v>
      </c>
      <c r="K6864" s="20">
        <v>96</v>
      </c>
      <c r="L6864" s="7">
        <v>4108971332</v>
      </c>
      <c r="M6864" s="7">
        <v>264842424</v>
      </c>
      <c r="N6864" s="7">
        <v>174324836</v>
      </c>
      <c r="O6864" s="20" t="str">
        <f t="shared" si="217"/>
        <v/>
      </c>
    </row>
    <row r="6865" spans="1:15">
      <c r="A6865" s="20" t="str">
        <f t="shared" si="216"/>
        <v>Birta lífeyrissjóðurSamtryggingardeild</v>
      </c>
      <c r="B6865" s="20" t="str">
        <f>_xlfn.IFNA(INDEX(Listi!$AI:$AI,MATCH(C6865,Listi!$AJ:$AJ,0)),INDEX(Listi!T:T,MATCH(C6865,Listi!U:U,0)))</f>
        <v xml:space="preserve">Birta  </v>
      </c>
      <c r="C6865" s="20" t="s">
        <v>298</v>
      </c>
      <c r="D6865" s="20" t="s">
        <v>205</v>
      </c>
      <c r="E6865" s="20" t="s">
        <v>275</v>
      </c>
      <c r="F6865" s="20" t="s">
        <v>90</v>
      </c>
      <c r="G6865" s="8" t="s">
        <v>414</v>
      </c>
      <c r="H6865" s="20" t="s">
        <v>91</v>
      </c>
      <c r="K6865" s="20">
        <v>76.260000000000005</v>
      </c>
      <c r="L6865" s="7">
        <v>549755105944</v>
      </c>
      <c r="M6865" s="7">
        <v>18480897961</v>
      </c>
      <c r="N6865" s="7">
        <v>14075814006</v>
      </c>
      <c r="O6865" s="20" t="str">
        <f t="shared" si="217"/>
        <v/>
      </c>
    </row>
    <row r="6866" spans="1:15">
      <c r="A6866" s="20" t="str">
        <f t="shared" si="216"/>
        <v>Birta lífeyrissjóðurSkuldabréfaleið</v>
      </c>
      <c r="B6866" s="20" t="str">
        <f>_xlfn.IFNA(INDEX(Listi!$AI:$AI,MATCH(C6866,Listi!$AJ:$AJ,0)),INDEX(Listi!T:T,MATCH(C6866,Listi!U:U,0)))</f>
        <v xml:space="preserve">Birta  </v>
      </c>
      <c r="C6866" s="20" t="s">
        <v>298</v>
      </c>
      <c r="D6866" s="20" t="s">
        <v>313</v>
      </c>
      <c r="E6866" s="20" t="s">
        <v>276</v>
      </c>
      <c r="F6866" s="20" t="s">
        <v>90</v>
      </c>
      <c r="G6866" s="8" t="s">
        <v>414</v>
      </c>
      <c r="H6866" s="20" t="s">
        <v>91</v>
      </c>
      <c r="K6866" s="20">
        <v>136</v>
      </c>
      <c r="L6866" s="7">
        <v>8522374478</v>
      </c>
      <c r="M6866" s="7">
        <v>391005163</v>
      </c>
      <c r="N6866" s="7">
        <v>218104877</v>
      </c>
      <c r="O6866" s="20" t="str">
        <f t="shared" si="217"/>
        <v/>
      </c>
    </row>
    <row r="6867" spans="1:15">
      <c r="A6867" s="20" t="str">
        <f t="shared" si="216"/>
        <v>Birta lífeyrissjóðurTilgreind séreign</v>
      </c>
      <c r="B6867" s="20" t="str">
        <f>_xlfn.IFNA(INDEX(Listi!$AI:$AI,MATCH(C6867,Listi!$AJ:$AJ,0)),INDEX(Listi!T:T,MATCH(C6867,Listi!U:U,0)))</f>
        <v xml:space="preserve">Birta  </v>
      </c>
      <c r="C6867" s="20" t="s">
        <v>298</v>
      </c>
      <c r="D6867" s="20" t="s">
        <v>312</v>
      </c>
      <c r="E6867" s="20" t="s">
        <v>276</v>
      </c>
      <c r="F6867" s="20" t="s">
        <v>90</v>
      </c>
      <c r="G6867" s="8" t="s">
        <v>414</v>
      </c>
      <c r="H6867" s="20" t="s">
        <v>91</v>
      </c>
      <c r="K6867" s="189">
        <v>7.2</v>
      </c>
      <c r="L6867" s="7">
        <v>2234420297</v>
      </c>
      <c r="M6867" s="7">
        <v>511871981</v>
      </c>
      <c r="N6867" s="7">
        <v>36000223</v>
      </c>
      <c r="O6867" s="20" t="str">
        <f t="shared" si="217"/>
        <v/>
      </c>
    </row>
    <row r="6868" spans="1:15">
      <c r="A6868" s="20" t="str">
        <f t="shared" si="216"/>
        <v>Brú Lífeyrissjóður starfsmanna sveitarfélagaA-deild</v>
      </c>
      <c r="B6868" s="20" t="str">
        <f>_xlfn.IFNA(INDEX(Listi!$AI:$AI,MATCH(C6868,Listi!$AJ:$AJ,0)),INDEX(Listi!T:T,MATCH(C6868,Listi!U:U,0)))</f>
        <v>Brú</v>
      </c>
      <c r="C6868" s="20" t="s">
        <v>217</v>
      </c>
      <c r="D6868" s="20" t="s">
        <v>257</v>
      </c>
      <c r="E6868" s="20" t="s">
        <v>275</v>
      </c>
      <c r="F6868" s="20" t="s">
        <v>90</v>
      </c>
      <c r="G6868" s="8" t="s">
        <v>414</v>
      </c>
      <c r="H6868" s="20" t="s">
        <v>91</v>
      </c>
      <c r="K6868" s="20">
        <v>34.299999999999997</v>
      </c>
      <c r="L6868" s="7">
        <v>270469177889</v>
      </c>
      <c r="M6868" s="7">
        <v>13987858077</v>
      </c>
      <c r="N6868" s="7">
        <v>4793072329</v>
      </c>
      <c r="O6868" s="20" t="str">
        <f t="shared" si="217"/>
        <v/>
      </c>
    </row>
    <row r="6869" spans="1:15">
      <c r="A6869" s="20" t="str">
        <f t="shared" si="216"/>
        <v>Brú Lífeyrissjóður starfsmanna sveitarfélagaB-deild</v>
      </c>
      <c r="B6869" s="20" t="str">
        <f>_xlfn.IFNA(INDEX(Listi!$AI:$AI,MATCH(C6869,Listi!$AJ:$AJ,0)),INDEX(Listi!T:T,MATCH(C6869,Listi!U:U,0)))</f>
        <v>Brú</v>
      </c>
      <c r="C6869" s="20" t="s">
        <v>217</v>
      </c>
      <c r="D6869" s="20" t="s">
        <v>218</v>
      </c>
      <c r="E6869" s="20" t="s">
        <v>275</v>
      </c>
      <c r="F6869" s="20" t="s">
        <v>90</v>
      </c>
      <c r="G6869" s="8" t="s">
        <v>414</v>
      </c>
      <c r="H6869" s="20" t="s">
        <v>91</v>
      </c>
      <c r="K6869" s="20">
        <v>134.69999999999999</v>
      </c>
      <c r="L6869" s="7">
        <v>17004783831</v>
      </c>
      <c r="M6869" s="7">
        <v>119747694</v>
      </c>
      <c r="N6869" s="7">
        <v>3424817406</v>
      </c>
      <c r="O6869" s="20" t="str">
        <f t="shared" si="217"/>
        <v/>
      </c>
    </row>
    <row r="6870" spans="1:15">
      <c r="A6870" s="20" t="str">
        <f t="shared" si="216"/>
        <v>Brú Lífeyrissjóður starfsmanna sveitarfélagaV-deild</v>
      </c>
      <c r="B6870" s="20" t="str">
        <f>_xlfn.IFNA(INDEX(Listi!$AI:$AI,MATCH(C6870,Listi!$AJ:$AJ,0)),INDEX(Listi!T:T,MATCH(C6870,Listi!U:U,0)))</f>
        <v>Brú</v>
      </c>
      <c r="C6870" s="20" t="s">
        <v>217</v>
      </c>
      <c r="D6870" s="20" t="s">
        <v>219</v>
      </c>
      <c r="E6870" s="20" t="s">
        <v>275</v>
      </c>
      <c r="F6870" s="20" t="s">
        <v>90</v>
      </c>
      <c r="G6870" s="8" t="s">
        <v>414</v>
      </c>
      <c r="H6870" s="20" t="s">
        <v>91</v>
      </c>
      <c r="K6870" s="189">
        <v>11.4</v>
      </c>
      <c r="L6870" s="7">
        <v>54501394986</v>
      </c>
      <c r="M6870" s="7">
        <v>4188513374</v>
      </c>
      <c r="N6870" s="7">
        <v>455519059</v>
      </c>
      <c r="O6870" s="20" t="str">
        <f t="shared" si="217"/>
        <v/>
      </c>
    </row>
    <row r="6871" spans="1:15">
      <c r="A6871" s="20" t="str">
        <f t="shared" si="216"/>
        <v>Eftirlaunasj atvinnuflugmannaSamtryggingardeild</v>
      </c>
      <c r="B6871" s="20" t="str">
        <f>_xlfn.IFNA(INDEX(Listi!$AI:$AI,MATCH(C6871,Listi!$AJ:$AJ,0)),INDEX(Listi!T:T,MATCH(C6871,Listi!U:U,0)))</f>
        <v>EFÍA</v>
      </c>
      <c r="C6871" s="20" t="s">
        <v>220</v>
      </c>
      <c r="D6871" s="20" t="s">
        <v>205</v>
      </c>
      <c r="E6871" s="20" t="s">
        <v>275</v>
      </c>
      <c r="F6871" s="20" t="s">
        <v>90</v>
      </c>
      <c r="G6871" s="8" t="s">
        <v>414</v>
      </c>
      <c r="H6871" s="20" t="s">
        <v>91</v>
      </c>
      <c r="K6871" s="20">
        <v>77.599999999999994</v>
      </c>
      <c r="L6871" s="7">
        <v>58542663000</v>
      </c>
      <c r="M6871" s="7">
        <v>1477262000</v>
      </c>
      <c r="N6871" s="7">
        <v>1113313000</v>
      </c>
      <c r="O6871" s="20" t="str">
        <f t="shared" si="217"/>
        <v/>
      </c>
    </row>
    <row r="6872" spans="1:15">
      <c r="A6872" s="20" t="str">
        <f t="shared" si="216"/>
        <v>Festa - lífeyrissjóðurSamtryggingardeild</v>
      </c>
      <c r="B6872" s="20" t="str">
        <f>_xlfn.IFNA(INDEX(Listi!$AI:$AI,MATCH(C6872,Listi!$AJ:$AJ,0)),INDEX(Listi!T:T,MATCH(C6872,Listi!U:U,0)))</f>
        <v xml:space="preserve">Festa </v>
      </c>
      <c r="C6872" s="20" t="s">
        <v>221</v>
      </c>
      <c r="D6872" s="20" t="s">
        <v>205</v>
      </c>
      <c r="E6872" s="20" t="s">
        <v>275</v>
      </c>
      <c r="F6872" s="20" t="s">
        <v>90</v>
      </c>
      <c r="G6872" s="8" t="s">
        <v>414</v>
      </c>
      <c r="H6872" s="20" t="s">
        <v>91</v>
      </c>
      <c r="K6872" s="20">
        <v>44.9</v>
      </c>
      <c r="L6872" s="7">
        <v>246318113722</v>
      </c>
      <c r="M6872" s="7">
        <v>11138196907</v>
      </c>
      <c r="N6872" s="7">
        <v>5180938287</v>
      </c>
      <c r="O6872" s="20" t="str">
        <f t="shared" si="217"/>
        <v/>
      </c>
    </row>
    <row r="6873" spans="1:15">
      <c r="A6873" s="20" t="str">
        <f t="shared" si="216"/>
        <v>Festa - lífeyrissjóðurSparnaðarleið I</v>
      </c>
      <c r="B6873" s="20" t="str">
        <f>_xlfn.IFNA(INDEX(Listi!$AI:$AI,MATCH(C6873,Listi!$AJ:$AJ,0)),INDEX(Listi!T:T,MATCH(C6873,Listi!U:U,0)))</f>
        <v xml:space="preserve">Festa </v>
      </c>
      <c r="C6873" s="20" t="s">
        <v>221</v>
      </c>
      <c r="D6873" s="20" t="s">
        <v>464</v>
      </c>
      <c r="E6873" s="20" t="s">
        <v>276</v>
      </c>
      <c r="F6873" s="20" t="s">
        <v>90</v>
      </c>
      <c r="G6873" s="8" t="s">
        <v>414</v>
      </c>
      <c r="H6873" s="20" t="s">
        <v>91</v>
      </c>
      <c r="K6873" s="20">
        <v>0</v>
      </c>
      <c r="L6873" s="7">
        <v>75585319</v>
      </c>
      <c r="M6873" s="7">
        <v>37671409</v>
      </c>
      <c r="N6873" s="7">
        <v>2063969</v>
      </c>
      <c r="O6873" s="20" t="str">
        <f t="shared" si="217"/>
        <v/>
      </c>
    </row>
    <row r="6874" spans="1:15">
      <c r="A6874" s="20" t="str">
        <f t="shared" si="216"/>
        <v>Festa - lífeyrissjóðurSparnaðarleið II</v>
      </c>
      <c r="B6874" s="20" t="str">
        <f>_xlfn.IFNA(INDEX(Listi!$AI:$AI,MATCH(C6874,Listi!$AJ:$AJ,0)),INDEX(Listi!T:T,MATCH(C6874,Listi!U:U,0)))</f>
        <v xml:space="preserve">Festa </v>
      </c>
      <c r="C6874" s="20" t="s">
        <v>221</v>
      </c>
      <c r="D6874" s="20" t="s">
        <v>388</v>
      </c>
      <c r="E6874" s="20" t="s">
        <v>276</v>
      </c>
      <c r="F6874" s="20" t="s">
        <v>90</v>
      </c>
      <c r="G6874" s="8" t="s">
        <v>414</v>
      </c>
      <c r="H6874" s="20" t="s">
        <v>91</v>
      </c>
      <c r="K6874" s="20">
        <v>0</v>
      </c>
      <c r="L6874" s="7">
        <v>1113180693</v>
      </c>
      <c r="M6874" s="7">
        <v>134564310</v>
      </c>
      <c r="N6874" s="7">
        <v>19363084</v>
      </c>
      <c r="O6874" s="20" t="str">
        <f t="shared" si="217"/>
        <v/>
      </c>
    </row>
    <row r="6875" spans="1:15">
      <c r="A6875" s="20" t="str">
        <f t="shared" si="216"/>
        <v>Frjálsi lífeyrissjóðurinnDeild/leið I</v>
      </c>
      <c r="B6875" s="20" t="str">
        <f>_xlfn.IFNA(INDEX(Listi!$AI:$AI,MATCH(C6875,Listi!$AJ:$AJ,0)),INDEX(Listi!T:T,MATCH(C6875,Listi!U:U,0)))</f>
        <v xml:space="preserve">Frjálsi </v>
      </c>
      <c r="C6875" s="20" t="s">
        <v>222</v>
      </c>
      <c r="D6875" s="20" t="s">
        <v>223</v>
      </c>
      <c r="E6875" s="20" t="s">
        <v>276</v>
      </c>
      <c r="F6875" s="20" t="s">
        <v>90</v>
      </c>
      <c r="G6875" s="8" t="s">
        <v>414</v>
      </c>
      <c r="H6875" s="20" t="s">
        <v>91</v>
      </c>
      <c r="K6875" s="20">
        <v>40</v>
      </c>
      <c r="L6875" s="7">
        <v>199278730000</v>
      </c>
      <c r="M6875" s="7">
        <v>10813020000</v>
      </c>
      <c r="N6875" s="7">
        <v>2178012000</v>
      </c>
      <c r="O6875" s="20" t="str">
        <f t="shared" si="217"/>
        <v/>
      </c>
    </row>
    <row r="6876" spans="1:15">
      <c r="A6876" s="20" t="str">
        <f t="shared" si="216"/>
        <v>Frjálsi lífeyrissjóðurinnDeild/leið II</v>
      </c>
      <c r="B6876" s="20" t="str">
        <f>_xlfn.IFNA(INDEX(Listi!$AI:$AI,MATCH(C6876,Listi!$AJ:$AJ,0)),INDEX(Listi!T:T,MATCH(C6876,Listi!U:U,0)))</f>
        <v xml:space="preserve">Frjálsi </v>
      </c>
      <c r="C6876" s="20" t="s">
        <v>222</v>
      </c>
      <c r="D6876" s="20" t="s">
        <v>224</v>
      </c>
      <c r="E6876" s="20" t="s">
        <v>276</v>
      </c>
      <c r="F6876" s="20" t="s">
        <v>90</v>
      </c>
      <c r="G6876" s="8" t="s">
        <v>414</v>
      </c>
      <c r="H6876" s="20" t="s">
        <v>91</v>
      </c>
      <c r="K6876" s="189">
        <v>17.399999999999999</v>
      </c>
      <c r="L6876" s="7">
        <v>29681370000</v>
      </c>
      <c r="M6876" s="7">
        <v>1864883000</v>
      </c>
      <c r="N6876" s="7">
        <v>401735000</v>
      </c>
      <c r="O6876" s="20" t="str">
        <f t="shared" si="217"/>
        <v/>
      </c>
    </row>
    <row r="6877" spans="1:15">
      <c r="A6877" s="20" t="str">
        <f t="shared" si="216"/>
        <v>Frjálsi lífeyrissjóðurinnDeild/leið III</v>
      </c>
      <c r="B6877" s="20" t="str">
        <f>_xlfn.IFNA(INDEX(Listi!$AI:$AI,MATCH(C6877,Listi!$AJ:$AJ,0)),INDEX(Listi!T:T,MATCH(C6877,Listi!U:U,0)))</f>
        <v xml:space="preserve">Frjálsi </v>
      </c>
      <c r="C6877" s="20" t="s">
        <v>222</v>
      </c>
      <c r="D6877" s="20" t="s">
        <v>225</v>
      </c>
      <c r="E6877" s="20" t="s">
        <v>276</v>
      </c>
      <c r="F6877" s="20" t="s">
        <v>90</v>
      </c>
      <c r="G6877" s="8" t="s">
        <v>414</v>
      </c>
      <c r="H6877" s="20" t="s">
        <v>91</v>
      </c>
      <c r="K6877" s="20">
        <v>82.7</v>
      </c>
      <c r="L6877" s="7">
        <v>43554797000</v>
      </c>
      <c r="M6877" s="7">
        <v>2564479000</v>
      </c>
      <c r="N6877" s="7">
        <v>1456678000</v>
      </c>
      <c r="O6877" s="20" t="str">
        <f t="shared" si="217"/>
        <v/>
      </c>
    </row>
    <row r="6878" spans="1:15">
      <c r="A6878" s="20" t="str">
        <f t="shared" si="216"/>
        <v>Frjálsi lífeyrissjóðurinnFrjálsi Áhætta</v>
      </c>
      <c r="B6878" s="20" t="str">
        <f>_xlfn.IFNA(INDEX(Listi!$AI:$AI,MATCH(C6878,Listi!$AJ:$AJ,0)),INDEX(Listi!T:T,MATCH(C6878,Listi!U:U,0)))</f>
        <v xml:space="preserve">Frjálsi </v>
      </c>
      <c r="C6878" s="20" t="s">
        <v>222</v>
      </c>
      <c r="D6878" s="20" t="s">
        <v>226</v>
      </c>
      <c r="E6878" s="20" t="s">
        <v>276</v>
      </c>
      <c r="F6878" s="20" t="s">
        <v>90</v>
      </c>
      <c r="G6878" s="8" t="s">
        <v>414</v>
      </c>
      <c r="H6878" s="20" t="s">
        <v>91</v>
      </c>
      <c r="K6878" s="189">
        <v>7.5</v>
      </c>
      <c r="L6878" s="7">
        <v>2707615000</v>
      </c>
      <c r="M6878" s="7">
        <v>335331000</v>
      </c>
      <c r="N6878" s="7">
        <v>1872000</v>
      </c>
      <c r="O6878" s="20" t="str">
        <f t="shared" si="217"/>
        <v/>
      </c>
    </row>
    <row r="6879" spans="1:15">
      <c r="A6879" s="20" t="str">
        <f t="shared" si="216"/>
        <v>Frjálsi lífeyrissjóðurinnSameiginleg deild</v>
      </c>
      <c r="B6879" s="20" t="str">
        <f>_xlfn.IFNA(INDEX(Listi!$AI:$AI,MATCH(C6879,Listi!$AJ:$AJ,0)),INDEX(Listi!T:T,MATCH(C6879,Listi!U:U,0)))</f>
        <v xml:space="preserve">Frjálsi </v>
      </c>
      <c r="C6879" s="20" t="s">
        <v>222</v>
      </c>
      <c r="D6879" s="20" t="s">
        <v>311</v>
      </c>
      <c r="E6879" s="20" t="s">
        <v>276</v>
      </c>
      <c r="F6879" s="20" t="s">
        <v>90</v>
      </c>
      <c r="G6879" s="8" t="s">
        <v>414</v>
      </c>
      <c r="H6879" s="20" t="s">
        <v>91</v>
      </c>
      <c r="K6879" s="20">
        <v>0</v>
      </c>
      <c r="L6879" s="7">
        <v>0</v>
      </c>
      <c r="M6879" s="7">
        <v>0</v>
      </c>
      <c r="N6879" s="7">
        <v>0</v>
      </c>
      <c r="O6879" s="20" t="str">
        <f t="shared" si="217"/>
        <v/>
      </c>
    </row>
    <row r="6880" spans="1:15">
      <c r="A6880" s="20" t="str">
        <f t="shared" si="216"/>
        <v>Frjálsi lífeyrissjóðurinnSamtryggingardeild</v>
      </c>
      <c r="B6880" s="20" t="str">
        <f>_xlfn.IFNA(INDEX(Listi!$AI:$AI,MATCH(C6880,Listi!$AJ:$AJ,0)),INDEX(Listi!T:T,MATCH(C6880,Listi!U:U,0)))</f>
        <v xml:space="preserve">Frjálsi </v>
      </c>
      <c r="C6880" s="20" t="s">
        <v>222</v>
      </c>
      <c r="D6880" s="20" t="s">
        <v>205</v>
      </c>
      <c r="E6880" s="20" t="s">
        <v>275</v>
      </c>
      <c r="F6880" s="20" t="s">
        <v>90</v>
      </c>
      <c r="G6880" s="8" t="s">
        <v>414</v>
      </c>
      <c r="H6880" s="20" t="s">
        <v>91</v>
      </c>
      <c r="K6880" s="189">
        <v>18.100000000000001</v>
      </c>
      <c r="L6880" s="7">
        <v>127148465000</v>
      </c>
      <c r="M6880" s="7">
        <v>7524433000</v>
      </c>
      <c r="N6880" s="7">
        <v>1254273000</v>
      </c>
      <c r="O6880" s="20" t="str">
        <f t="shared" si="217"/>
        <v/>
      </c>
    </row>
    <row r="6881" spans="1:15">
      <c r="A6881" s="20" t="str">
        <f t="shared" si="216"/>
        <v>Gildi - lífeyrissjóðurFramtíðarsýn 1</v>
      </c>
      <c r="B6881" s="20" t="str">
        <f>_xlfn.IFNA(INDEX(Listi!$AI:$AI,MATCH(C6881,Listi!$AJ:$AJ,0)),INDEX(Listi!T:T,MATCH(C6881,Listi!U:U,0)))</f>
        <v xml:space="preserve">Gildi  </v>
      </c>
      <c r="C6881" s="20" t="s">
        <v>227</v>
      </c>
      <c r="D6881" s="20" t="s">
        <v>373</v>
      </c>
      <c r="E6881" s="20" t="s">
        <v>276</v>
      </c>
      <c r="F6881" s="20" t="s">
        <v>90</v>
      </c>
      <c r="G6881" s="8" t="s">
        <v>414</v>
      </c>
      <c r="H6881" s="20" t="s">
        <v>91</v>
      </c>
      <c r="K6881" s="20">
        <v>65.2</v>
      </c>
      <c r="L6881" s="7">
        <v>3223959491</v>
      </c>
      <c r="M6881" s="7">
        <v>185065371</v>
      </c>
      <c r="N6881" s="7">
        <v>99697779</v>
      </c>
      <c r="O6881" s="20" t="str">
        <f t="shared" si="217"/>
        <v/>
      </c>
    </row>
    <row r="6882" spans="1:15">
      <c r="A6882" s="20" t="str">
        <f t="shared" si="216"/>
        <v>Gildi - lífeyrissjóðurFramtíðarsýn 2</v>
      </c>
      <c r="B6882" s="20" t="str">
        <f>_xlfn.IFNA(INDEX(Listi!$AI:$AI,MATCH(C6882,Listi!$AJ:$AJ,0)),INDEX(Listi!T:T,MATCH(C6882,Listi!U:U,0)))</f>
        <v xml:space="preserve">Gildi  </v>
      </c>
      <c r="C6882" s="20" t="s">
        <v>227</v>
      </c>
      <c r="D6882" s="20" t="s">
        <v>374</v>
      </c>
      <c r="E6882" s="20" t="s">
        <v>276</v>
      </c>
      <c r="F6882" s="20" t="s">
        <v>90</v>
      </c>
      <c r="G6882" s="8" t="s">
        <v>414</v>
      </c>
      <c r="H6882" s="20" t="s">
        <v>91</v>
      </c>
      <c r="K6882" s="20">
        <v>40.6</v>
      </c>
      <c r="L6882" s="7">
        <v>3172355810</v>
      </c>
      <c r="M6882" s="7">
        <v>227598529</v>
      </c>
      <c r="N6882" s="7">
        <v>70042741</v>
      </c>
      <c r="O6882" s="20" t="str">
        <f t="shared" si="217"/>
        <v/>
      </c>
    </row>
    <row r="6883" spans="1:15">
      <c r="A6883" s="20" t="str">
        <f t="shared" si="216"/>
        <v>Gildi - lífeyrissjóðurFramtíðarsýn 3</v>
      </c>
      <c r="B6883" s="20" t="str">
        <f>_xlfn.IFNA(INDEX(Listi!$AI:$AI,MATCH(C6883,Listi!$AJ:$AJ,0)),INDEX(Listi!T:T,MATCH(C6883,Listi!U:U,0)))</f>
        <v xml:space="preserve">Gildi  </v>
      </c>
      <c r="C6883" s="20" t="s">
        <v>227</v>
      </c>
      <c r="D6883" s="20" t="s">
        <v>380</v>
      </c>
      <c r="E6883" s="20" t="s">
        <v>276</v>
      </c>
      <c r="F6883" s="20" t="s">
        <v>90</v>
      </c>
      <c r="G6883" s="8" t="s">
        <v>414</v>
      </c>
      <c r="H6883" s="20" t="s">
        <v>91</v>
      </c>
      <c r="K6883" s="20">
        <v>60.3</v>
      </c>
      <c r="L6883" s="7">
        <v>1220667693</v>
      </c>
      <c r="M6883" s="7">
        <v>206427664</v>
      </c>
      <c r="N6883" s="7">
        <v>61376636</v>
      </c>
      <c r="O6883" s="20" t="str">
        <f t="shared" si="217"/>
        <v/>
      </c>
    </row>
    <row r="6884" spans="1:15">
      <c r="A6884" s="20" t="str">
        <f t="shared" si="216"/>
        <v>Gildi - lífeyrissjóðurSamtryggingardeild</v>
      </c>
      <c r="B6884" s="20" t="str">
        <f>_xlfn.IFNA(INDEX(Listi!$AI:$AI,MATCH(C6884,Listi!$AJ:$AJ,0)),INDEX(Listi!T:T,MATCH(C6884,Listi!U:U,0)))</f>
        <v xml:space="preserve">Gildi  </v>
      </c>
      <c r="C6884" s="20" t="s">
        <v>227</v>
      </c>
      <c r="D6884" s="20" t="s">
        <v>205</v>
      </c>
      <c r="E6884" s="20" t="s">
        <v>275</v>
      </c>
      <c r="F6884" s="20" t="s">
        <v>90</v>
      </c>
      <c r="G6884" s="8" t="s">
        <v>414</v>
      </c>
      <c r="H6884" s="20" t="s">
        <v>91</v>
      </c>
      <c r="K6884" s="20">
        <v>59.3</v>
      </c>
      <c r="L6884" s="7">
        <v>908474103084</v>
      </c>
      <c r="M6884" s="7">
        <v>33404441428</v>
      </c>
      <c r="N6884" s="7">
        <v>20772915594</v>
      </c>
      <c r="O6884" s="20" t="str">
        <f t="shared" si="217"/>
        <v/>
      </c>
    </row>
    <row r="6885" spans="1:15">
      <c r="A6885" s="20" t="str">
        <f t="shared" si="216"/>
        <v>Íslandsbanki hf.Erlend verðbréf</v>
      </c>
      <c r="B6885" s="20" t="str">
        <f>_xlfn.IFNA(INDEX(Listi!$AI:$AI,MATCH(C6885,Listi!$AJ:$AJ,0)),INDEX(Listi!T:T,MATCH(C6885,Listi!U:U,0)))</f>
        <v>Íslandsbanki</v>
      </c>
      <c r="C6885" s="20" t="s">
        <v>228</v>
      </c>
      <c r="D6885" s="20" t="s">
        <v>229</v>
      </c>
      <c r="E6885" s="20" t="s">
        <v>276</v>
      </c>
      <c r="F6885" s="20" t="s">
        <v>90</v>
      </c>
      <c r="G6885" s="8" t="s">
        <v>414</v>
      </c>
      <c r="H6885" s="20" t="s">
        <v>91</v>
      </c>
      <c r="K6885" s="20">
        <v>97.69</v>
      </c>
      <c r="L6885" s="7">
        <v>1602556114</v>
      </c>
      <c r="M6885" s="7">
        <v>15640340</v>
      </c>
      <c r="N6885" s="7">
        <v>15279587</v>
      </c>
      <c r="O6885" s="20" t="str">
        <f t="shared" si="217"/>
        <v/>
      </c>
    </row>
    <row r="6886" spans="1:15">
      <c r="A6886" s="20" t="str">
        <f t="shared" si="216"/>
        <v>Íslandsbanki hf.Húsnæðisleið</v>
      </c>
      <c r="B6886" s="20" t="str">
        <f>_xlfn.IFNA(INDEX(Listi!$AI:$AI,MATCH(C6886,Listi!$AJ:$AJ,0)),INDEX(Listi!T:T,MATCH(C6886,Listi!U:U,0)))</f>
        <v>Íslandsbanki</v>
      </c>
      <c r="C6886" s="20" t="s">
        <v>228</v>
      </c>
      <c r="D6886" s="20" t="s">
        <v>307</v>
      </c>
      <c r="E6886" s="20" t="s">
        <v>276</v>
      </c>
      <c r="F6886" s="20" t="s">
        <v>90</v>
      </c>
      <c r="G6886" s="8" t="s">
        <v>414</v>
      </c>
      <c r="H6886" s="20" t="s">
        <v>91</v>
      </c>
      <c r="K6886" s="20">
        <v>0.63</v>
      </c>
      <c r="L6886" s="7">
        <v>2334808209</v>
      </c>
      <c r="M6886" s="7">
        <v>1128225985</v>
      </c>
      <c r="N6886" s="7">
        <v>7159457</v>
      </c>
      <c r="O6886" s="20" t="str">
        <f t="shared" si="217"/>
        <v/>
      </c>
    </row>
    <row r="6887" spans="1:15">
      <c r="A6887" s="20" t="str">
        <f t="shared" si="216"/>
        <v>Íslandsbanki hf.Lífeyrisreikningur-óverðtryggður</v>
      </c>
      <c r="B6887" s="20" t="str">
        <f>_xlfn.IFNA(INDEX(Listi!$AI:$AI,MATCH(C6887,Listi!$AJ:$AJ,0)),INDEX(Listi!T:T,MATCH(C6887,Listi!U:U,0)))</f>
        <v>Íslandsbanki</v>
      </c>
      <c r="C6887" s="20" t="s">
        <v>228</v>
      </c>
      <c r="D6887" s="20" t="s">
        <v>231</v>
      </c>
      <c r="E6887" s="20" t="s">
        <v>276</v>
      </c>
      <c r="F6887" s="20" t="s">
        <v>90</v>
      </c>
      <c r="G6887" s="8" t="s">
        <v>414</v>
      </c>
      <c r="H6887" s="20" t="s">
        <v>91</v>
      </c>
      <c r="K6887" s="190">
        <v>10.89</v>
      </c>
      <c r="L6887" s="7">
        <v>2506311736</v>
      </c>
      <c r="M6887" s="7">
        <v>879015901</v>
      </c>
      <c r="N6887" s="7">
        <v>95740979</v>
      </c>
      <c r="O6887" s="20" t="str">
        <f t="shared" si="217"/>
        <v/>
      </c>
    </row>
    <row r="6888" spans="1:15">
      <c r="A6888" s="20" t="str">
        <f t="shared" si="216"/>
        <v>Íslandsbanki hf.Lífeyrisreikningur-verðtryggður</v>
      </c>
      <c r="B6888" s="20" t="str">
        <f>_xlfn.IFNA(INDEX(Listi!$AI:$AI,MATCH(C6888,Listi!$AJ:$AJ,0)),INDEX(Listi!T:T,MATCH(C6888,Listi!U:U,0)))</f>
        <v>Íslandsbanki</v>
      </c>
      <c r="C6888" s="20" t="s">
        <v>228</v>
      </c>
      <c r="D6888" s="20" t="s">
        <v>232</v>
      </c>
      <c r="E6888" s="20" t="s">
        <v>276</v>
      </c>
      <c r="F6888" s="20" t="s">
        <v>90</v>
      </c>
      <c r="G6888" s="8" t="s">
        <v>414</v>
      </c>
      <c r="H6888" s="20" t="s">
        <v>91</v>
      </c>
      <c r="K6888" s="20">
        <v>27.23</v>
      </c>
      <c r="L6888" s="7">
        <v>35933944171</v>
      </c>
      <c r="M6888" s="7">
        <v>3575627585</v>
      </c>
      <c r="N6888" s="7">
        <v>973599891</v>
      </c>
      <c r="O6888" s="20" t="str">
        <f t="shared" si="217"/>
        <v/>
      </c>
    </row>
    <row r="6889" spans="1:15">
      <c r="A6889" s="20" t="str">
        <f t="shared" si="216"/>
        <v>Íslandsbanki hf.Löng ríkisskuldabréf</v>
      </c>
      <c r="B6889" s="20" t="str">
        <f>_xlfn.IFNA(INDEX(Listi!$AI:$AI,MATCH(C6889,Listi!$AJ:$AJ,0)),INDEX(Listi!T:T,MATCH(C6889,Listi!U:U,0)))</f>
        <v>Íslandsbanki</v>
      </c>
      <c r="C6889" s="20" t="s">
        <v>228</v>
      </c>
      <c r="D6889" s="20" t="s">
        <v>233</v>
      </c>
      <c r="E6889" s="20" t="s">
        <v>276</v>
      </c>
      <c r="F6889" s="8" t="s">
        <v>90</v>
      </c>
      <c r="G6889" s="8" t="s">
        <v>414</v>
      </c>
      <c r="H6889" s="20" t="s">
        <v>91</v>
      </c>
      <c r="K6889" s="20">
        <v>48.57</v>
      </c>
      <c r="L6889" s="7">
        <v>753232602</v>
      </c>
      <c r="M6889" s="7">
        <v>52540738</v>
      </c>
      <c r="N6889" s="7">
        <v>25520229</v>
      </c>
      <c r="O6889" s="20" t="str">
        <f t="shared" si="217"/>
        <v/>
      </c>
    </row>
    <row r="6890" spans="1:15">
      <c r="A6890" s="20" t="str">
        <f t="shared" si="216"/>
        <v>Íslandsbanki hf.Stýring A</v>
      </c>
      <c r="B6890" s="20" t="str">
        <f>_xlfn.IFNA(INDEX(Listi!$AI:$AI,MATCH(C6890,Listi!$AJ:$AJ,0)),INDEX(Listi!T:T,MATCH(C6890,Listi!U:U,0)))</f>
        <v>Íslandsbanki</v>
      </c>
      <c r="C6890" s="20" t="s">
        <v>228</v>
      </c>
      <c r="D6890" s="20" t="s">
        <v>234</v>
      </c>
      <c r="E6890" s="20" t="s">
        <v>276</v>
      </c>
      <c r="F6890" s="8" t="s">
        <v>90</v>
      </c>
      <c r="G6890" s="8" t="s">
        <v>414</v>
      </c>
      <c r="H6890" s="20" t="s">
        <v>91</v>
      </c>
      <c r="K6890" s="20">
        <v>57.82</v>
      </c>
      <c r="L6890" s="7">
        <v>4133723797</v>
      </c>
      <c r="M6890" s="7">
        <v>215966902</v>
      </c>
      <c r="N6890" s="7">
        <v>124877843</v>
      </c>
      <c r="O6890" s="20" t="str">
        <f t="shared" si="217"/>
        <v/>
      </c>
    </row>
    <row r="6891" spans="1:15">
      <c r="A6891" s="20" t="str">
        <f t="shared" si="216"/>
        <v>Íslandsbanki hf.Stýring B</v>
      </c>
      <c r="B6891" s="20" t="str">
        <f>_xlfn.IFNA(INDEX(Listi!$AI:$AI,MATCH(C6891,Listi!$AJ:$AJ,0)),INDEX(Listi!T:T,MATCH(C6891,Listi!U:U,0)))</f>
        <v>Íslandsbanki</v>
      </c>
      <c r="C6891" s="20" t="s">
        <v>228</v>
      </c>
      <c r="D6891" s="20" t="s">
        <v>235</v>
      </c>
      <c r="E6891" s="20" t="s">
        <v>276</v>
      </c>
      <c r="F6891" s="8" t="s">
        <v>90</v>
      </c>
      <c r="G6891" s="8" t="s">
        <v>414</v>
      </c>
      <c r="H6891" s="20" t="s">
        <v>91</v>
      </c>
      <c r="K6891" s="20">
        <v>15.32</v>
      </c>
      <c r="L6891" s="7">
        <v>5860247393</v>
      </c>
      <c r="M6891" s="7">
        <v>508591885</v>
      </c>
      <c r="N6891" s="7">
        <v>77897125</v>
      </c>
      <c r="O6891" s="20" t="str">
        <f t="shared" si="217"/>
        <v/>
      </c>
    </row>
    <row r="6892" spans="1:15">
      <c r="A6892" s="20" t="str">
        <f t="shared" ref="A6892:A6953" si="218">CONCATENATE(C6892,D6892)</f>
        <v>Íslandsbanki hf.Stýring C</v>
      </c>
      <c r="B6892" s="20" t="str">
        <f>_xlfn.IFNA(INDEX(Listi!$AI:$AI,MATCH(C6892,Listi!$AJ:$AJ,0)),INDEX(Listi!T:T,MATCH(C6892,Listi!U:U,0)))</f>
        <v>Íslandsbanki</v>
      </c>
      <c r="C6892" s="20" t="s">
        <v>228</v>
      </c>
      <c r="D6892" s="20" t="s">
        <v>236</v>
      </c>
      <c r="E6892" s="20" t="s">
        <v>276</v>
      </c>
      <c r="F6892" s="8" t="s">
        <v>90</v>
      </c>
      <c r="G6892" s="8" t="s">
        <v>414</v>
      </c>
      <c r="H6892" s="20" t="s">
        <v>91</v>
      </c>
      <c r="K6892" s="190">
        <v>7.79</v>
      </c>
      <c r="L6892" s="7">
        <v>8014427899</v>
      </c>
      <c r="M6892" s="7">
        <v>751053797</v>
      </c>
      <c r="N6892" s="7">
        <v>58531298</v>
      </c>
      <c r="O6892" s="20" t="str">
        <f t="shared" si="217"/>
        <v/>
      </c>
    </row>
    <row r="6893" spans="1:15">
      <c r="A6893" s="20" t="str">
        <f t="shared" si="218"/>
        <v>Íslandsbanki hf.Stýring D</v>
      </c>
      <c r="B6893" s="20" t="str">
        <f>_xlfn.IFNA(INDEX(Listi!$AI:$AI,MATCH(C6893,Listi!$AJ:$AJ,0)),INDEX(Listi!T:T,MATCH(C6893,Listi!U:U,0)))</f>
        <v>Íslandsbanki</v>
      </c>
      <c r="C6893" s="20" t="s">
        <v>228</v>
      </c>
      <c r="D6893" s="20" t="s">
        <v>237</v>
      </c>
      <c r="E6893" s="20" t="s">
        <v>276</v>
      </c>
      <c r="F6893" s="20" t="s">
        <v>90</v>
      </c>
      <c r="G6893" s="8" t="s">
        <v>414</v>
      </c>
      <c r="H6893" s="20" t="s">
        <v>91</v>
      </c>
      <c r="K6893" s="190">
        <v>2.69</v>
      </c>
      <c r="L6893" s="7">
        <v>5826614423</v>
      </c>
      <c r="M6893" s="7">
        <v>1371163557</v>
      </c>
      <c r="N6893" s="7">
        <v>36861109</v>
      </c>
      <c r="O6893" s="20" t="str">
        <f t="shared" si="217"/>
        <v/>
      </c>
    </row>
    <row r="6894" spans="1:15">
      <c r="A6894" s="20" t="str">
        <f t="shared" si="218"/>
        <v>Íslandsbanki hf.Stýring E</v>
      </c>
      <c r="B6894" s="20" t="str">
        <f>_xlfn.IFNA(INDEX(Listi!$AI:$AI,MATCH(C6894,Listi!$AJ:$AJ,0)),INDEX(Listi!T:T,MATCH(C6894,Listi!U:U,0)))</f>
        <v>Íslandsbanki</v>
      </c>
      <c r="C6894" s="20" t="s">
        <v>228</v>
      </c>
      <c r="D6894" s="20" t="s">
        <v>580</v>
      </c>
      <c r="E6894" s="20" t="s">
        <v>276</v>
      </c>
      <c r="F6894" s="20" t="s">
        <v>90</v>
      </c>
      <c r="G6894" s="8" t="s">
        <v>414</v>
      </c>
      <c r="H6894" s="20" t="s">
        <v>91</v>
      </c>
      <c r="K6894" s="190">
        <v>8.7200000000000006</v>
      </c>
      <c r="L6894" s="7">
        <v>99567247</v>
      </c>
      <c r="M6894" s="7">
        <v>7691901</v>
      </c>
      <c r="N6894" s="7">
        <v>670647</v>
      </c>
      <c r="O6894" s="20" t="str">
        <f t="shared" si="217"/>
        <v/>
      </c>
    </row>
    <row r="6895" spans="1:15">
      <c r="A6895" s="20" t="str">
        <f t="shared" si="218"/>
        <v>Íslenski lífeyrissjóðurinnLíf 1</v>
      </c>
      <c r="B6895" s="20" t="str">
        <f>_xlfn.IFNA(INDEX(Listi!$AI:$AI,MATCH(C6895,Listi!$AJ:$AJ,0)),INDEX(Listi!T:T,MATCH(C6895,Listi!U:U,0)))</f>
        <v xml:space="preserve">Íslenski  </v>
      </c>
      <c r="C6895" s="20" t="s">
        <v>238</v>
      </c>
      <c r="D6895" s="20" t="s">
        <v>239</v>
      </c>
      <c r="E6895" s="20" t="s">
        <v>276</v>
      </c>
      <c r="F6895" s="20" t="s">
        <v>90</v>
      </c>
      <c r="G6895" s="8" t="s">
        <v>414</v>
      </c>
      <c r="H6895" s="20" t="s">
        <v>91</v>
      </c>
      <c r="K6895" s="20">
        <v>66.08</v>
      </c>
      <c r="L6895" s="7">
        <v>34645188332</v>
      </c>
      <c r="M6895" s="7">
        <v>5859453012</v>
      </c>
      <c r="N6895" s="7">
        <v>977930648</v>
      </c>
      <c r="O6895" s="20" t="str">
        <f t="shared" si="217"/>
        <v/>
      </c>
    </row>
    <row r="6896" spans="1:15">
      <c r="A6896" s="20" t="str">
        <f t="shared" si="218"/>
        <v>Íslenski lífeyrissjóðurinnLíf 2</v>
      </c>
      <c r="B6896" s="20" t="str">
        <f>_xlfn.IFNA(INDEX(Listi!$AI:$AI,MATCH(C6896,Listi!$AJ:$AJ,0)),INDEX(Listi!T:T,MATCH(C6896,Listi!U:U,0)))</f>
        <v xml:space="preserve">Íslenski  </v>
      </c>
      <c r="C6896" s="20" t="s">
        <v>238</v>
      </c>
      <c r="D6896" s="20" t="s">
        <v>240</v>
      </c>
      <c r="E6896" s="20" t="s">
        <v>276</v>
      </c>
      <c r="F6896" s="20" t="s">
        <v>90</v>
      </c>
      <c r="G6896" s="8" t="s">
        <v>414</v>
      </c>
      <c r="H6896" s="20" t="s">
        <v>91</v>
      </c>
      <c r="K6896" s="20">
        <v>58.71</v>
      </c>
      <c r="L6896" s="7">
        <v>31029129445</v>
      </c>
      <c r="M6896" s="7">
        <v>2139527304</v>
      </c>
      <c r="N6896" s="7">
        <v>531278955</v>
      </c>
      <c r="O6896" s="20" t="str">
        <f t="shared" si="217"/>
        <v/>
      </c>
    </row>
    <row r="6897" spans="1:15">
      <c r="A6897" s="20" t="str">
        <f t="shared" si="218"/>
        <v>Íslenski lífeyrissjóðurinnLíf 3</v>
      </c>
      <c r="B6897" s="20" t="str">
        <f>_xlfn.IFNA(INDEX(Listi!$AI:$AI,MATCH(C6897,Listi!$AJ:$AJ,0)),INDEX(Listi!T:T,MATCH(C6897,Listi!U:U,0)))</f>
        <v xml:space="preserve">Íslenski  </v>
      </c>
      <c r="C6897" s="20" t="s">
        <v>238</v>
      </c>
      <c r="D6897" s="20" t="s">
        <v>241</v>
      </c>
      <c r="E6897" s="20" t="s">
        <v>276</v>
      </c>
      <c r="F6897" s="20" t="s">
        <v>90</v>
      </c>
      <c r="G6897" s="8" t="s">
        <v>414</v>
      </c>
      <c r="H6897" s="20" t="s">
        <v>91</v>
      </c>
      <c r="K6897" s="20">
        <v>20.56</v>
      </c>
      <c r="L6897" s="7">
        <v>26552298455</v>
      </c>
      <c r="M6897" s="7">
        <v>1349981892</v>
      </c>
      <c r="N6897" s="7">
        <v>474868471</v>
      </c>
      <c r="O6897" s="20" t="str">
        <f t="shared" si="217"/>
        <v/>
      </c>
    </row>
    <row r="6898" spans="1:15">
      <c r="A6898" s="20" t="str">
        <f t="shared" si="218"/>
        <v>Íslenski lífeyrissjóðurinnLíf 4</v>
      </c>
      <c r="B6898" s="20" t="str">
        <f>_xlfn.IFNA(INDEX(Listi!$AI:$AI,MATCH(C6898,Listi!$AJ:$AJ,0)),INDEX(Listi!T:T,MATCH(C6898,Listi!U:U,0)))</f>
        <v xml:space="preserve">Íslenski  </v>
      </c>
      <c r="C6898" s="20" t="s">
        <v>238</v>
      </c>
      <c r="D6898" s="20" t="s">
        <v>242</v>
      </c>
      <c r="E6898" s="20" t="s">
        <v>276</v>
      </c>
      <c r="F6898" s="20" t="s">
        <v>90</v>
      </c>
      <c r="G6898" s="8" t="s">
        <v>414</v>
      </c>
      <c r="H6898" s="20" t="s">
        <v>91</v>
      </c>
      <c r="K6898" s="20">
        <v>38.4</v>
      </c>
      <c r="L6898" s="7">
        <v>15323468197</v>
      </c>
      <c r="M6898" s="7">
        <v>592019313</v>
      </c>
      <c r="N6898" s="7">
        <v>649721424</v>
      </c>
      <c r="O6898" s="20" t="str">
        <f t="shared" si="217"/>
        <v/>
      </c>
    </row>
    <row r="6899" spans="1:15">
      <c r="A6899" s="20" t="str">
        <f t="shared" si="218"/>
        <v>Íslenski lífeyrissjóðurinnSamtryggingardeild</v>
      </c>
      <c r="B6899" s="20" t="str">
        <f>_xlfn.IFNA(INDEX(Listi!$AI:$AI,MATCH(C6899,Listi!$AJ:$AJ,0)),INDEX(Listi!T:T,MATCH(C6899,Listi!U:U,0)))</f>
        <v xml:space="preserve">Íslenski  </v>
      </c>
      <c r="C6899" s="20" t="s">
        <v>238</v>
      </c>
      <c r="D6899" s="20" t="s">
        <v>205</v>
      </c>
      <c r="E6899" s="20" t="s">
        <v>275</v>
      </c>
      <c r="F6899" s="20" t="s">
        <v>90</v>
      </c>
      <c r="G6899" s="8" t="s">
        <v>414</v>
      </c>
      <c r="H6899" s="20" t="s">
        <v>91</v>
      </c>
      <c r="K6899" s="190">
        <v>8.5500000000000007</v>
      </c>
      <c r="L6899" s="7">
        <v>32369481106</v>
      </c>
      <c r="M6899" s="7">
        <v>2513450236</v>
      </c>
      <c r="N6899" s="7">
        <v>182749847</v>
      </c>
      <c r="O6899" s="20" t="str">
        <f t="shared" si="217"/>
        <v/>
      </c>
    </row>
    <row r="6900" spans="1:15">
      <c r="A6900" s="20" t="str">
        <f t="shared" si="218"/>
        <v>Kvika banki hf.Ævileið</v>
      </c>
      <c r="B6900" s="20" t="str">
        <f>_xlfn.IFNA(INDEX(Listi!$AI:$AI,MATCH(C6900,Listi!$AJ:$AJ,0)),INDEX(Listi!T:T,MATCH(C6900,Listi!U:U,0)))</f>
        <v xml:space="preserve">Kvika banki </v>
      </c>
      <c r="C6900" s="20" t="s">
        <v>243</v>
      </c>
      <c r="D6900" s="20" t="s">
        <v>248</v>
      </c>
      <c r="E6900" s="20" t="s">
        <v>276</v>
      </c>
      <c r="F6900" s="20" t="s">
        <v>90</v>
      </c>
      <c r="G6900" s="8" t="s">
        <v>414</v>
      </c>
      <c r="H6900" s="20" t="s">
        <v>91</v>
      </c>
      <c r="K6900" s="20">
        <v>0</v>
      </c>
      <c r="L6900" s="7">
        <v>83990162</v>
      </c>
      <c r="M6900" s="7">
        <v>9152445</v>
      </c>
      <c r="N6900" s="7">
        <v>0</v>
      </c>
      <c r="O6900" s="20" t="str">
        <f t="shared" si="217"/>
        <v/>
      </c>
    </row>
    <row r="6901" spans="1:15">
      <c r="A6901" s="20" t="str">
        <f t="shared" si="218"/>
        <v>Kvika banki hf.Innlánaleið</v>
      </c>
      <c r="B6901" s="20" t="str">
        <f>_xlfn.IFNA(INDEX(Listi!$AI:$AI,MATCH(C6901,Listi!$AJ:$AJ,0)),INDEX(Listi!T:T,MATCH(C6901,Listi!U:U,0)))</f>
        <v xml:space="preserve">Kvika banki </v>
      </c>
      <c r="C6901" s="20" t="s">
        <v>243</v>
      </c>
      <c r="D6901" s="20" t="s">
        <v>230</v>
      </c>
      <c r="E6901" s="20" t="s">
        <v>276</v>
      </c>
      <c r="F6901" s="20" t="s">
        <v>90</v>
      </c>
      <c r="G6901" s="8" t="s">
        <v>414</v>
      </c>
      <c r="H6901" s="20" t="s">
        <v>91</v>
      </c>
      <c r="K6901" s="189">
        <v>3.1</v>
      </c>
      <c r="L6901" s="7">
        <v>2045925829</v>
      </c>
      <c r="M6901" s="7">
        <v>336947043</v>
      </c>
      <c r="N6901" s="7">
        <v>10453565</v>
      </c>
      <c r="O6901" s="20" t="str">
        <f t="shared" si="217"/>
        <v/>
      </c>
    </row>
    <row r="6902" spans="1:15">
      <c r="A6902" s="20" t="str">
        <f t="shared" si="218"/>
        <v>Kvika banki hf.Kvika Séreignasparnaður 5</v>
      </c>
      <c r="B6902" s="20" t="str">
        <f>_xlfn.IFNA(INDEX(Listi!$AI:$AI,MATCH(C6902,Listi!$AJ:$AJ,0)),INDEX(Listi!T:T,MATCH(C6902,Listi!U:U,0)))</f>
        <v xml:space="preserve">Kvika banki </v>
      </c>
      <c r="C6902" s="20" t="s">
        <v>243</v>
      </c>
      <c r="D6902" s="20" t="s">
        <v>471</v>
      </c>
      <c r="E6902" s="20" t="s">
        <v>276</v>
      </c>
      <c r="F6902" s="20" t="s">
        <v>90</v>
      </c>
      <c r="G6902" s="8" t="s">
        <v>414</v>
      </c>
      <c r="H6902" s="20" t="s">
        <v>91</v>
      </c>
      <c r="K6902" s="20">
        <v>0</v>
      </c>
      <c r="L6902" s="7">
        <v>1146886398</v>
      </c>
      <c r="M6902" s="7">
        <v>0</v>
      </c>
      <c r="N6902" s="7">
        <v>0</v>
      </c>
      <c r="O6902" s="20" t="str">
        <f t="shared" si="217"/>
        <v/>
      </c>
    </row>
    <row r="6903" spans="1:15">
      <c r="A6903" s="20" t="str">
        <f t="shared" si="218"/>
        <v>Kvika banki hf.MP Séreign 1</v>
      </c>
      <c r="B6903" s="20" t="str">
        <f>_xlfn.IFNA(INDEX(Listi!$AI:$AI,MATCH(C6903,Listi!$AJ:$AJ,0)),INDEX(Listi!T:T,MATCH(C6903,Listi!U:U,0)))</f>
        <v xml:space="preserve">Kvika banki </v>
      </c>
      <c r="C6903" s="20" t="s">
        <v>243</v>
      </c>
      <c r="D6903" s="20" t="s">
        <v>244</v>
      </c>
      <c r="E6903" s="20" t="s">
        <v>276</v>
      </c>
      <c r="F6903" s="20" t="s">
        <v>90</v>
      </c>
      <c r="G6903" s="8" t="s">
        <v>414</v>
      </c>
      <c r="H6903" s="20" t="s">
        <v>91</v>
      </c>
      <c r="K6903" s="189">
        <v>20.3</v>
      </c>
      <c r="L6903" s="7">
        <v>706827763</v>
      </c>
      <c r="M6903" s="7">
        <v>48440481</v>
      </c>
      <c r="N6903" s="7">
        <v>9836508</v>
      </c>
      <c r="O6903" s="20" t="str">
        <f t="shared" si="217"/>
        <v/>
      </c>
    </row>
    <row r="6904" spans="1:15">
      <c r="A6904" s="20" t="str">
        <f t="shared" si="218"/>
        <v>Kvika banki hf.MP Séreign 2</v>
      </c>
      <c r="B6904" s="20" t="str">
        <f>_xlfn.IFNA(INDEX(Listi!$AI:$AI,MATCH(C6904,Listi!$AJ:$AJ,0)),INDEX(Listi!T:T,MATCH(C6904,Listi!U:U,0)))</f>
        <v xml:space="preserve">Kvika banki </v>
      </c>
      <c r="C6904" s="20" t="s">
        <v>243</v>
      </c>
      <c r="D6904" s="20" t="s">
        <v>245</v>
      </c>
      <c r="E6904" s="20" t="s">
        <v>276</v>
      </c>
      <c r="F6904" s="20" t="s">
        <v>90</v>
      </c>
      <c r="G6904" s="8" t="s">
        <v>414</v>
      </c>
      <c r="H6904" s="20" t="s">
        <v>91</v>
      </c>
      <c r="K6904" s="20">
        <v>34.5</v>
      </c>
      <c r="L6904" s="7">
        <v>853989181</v>
      </c>
      <c r="M6904" s="7">
        <v>42441382</v>
      </c>
      <c r="N6904" s="7">
        <v>14637701</v>
      </c>
      <c r="O6904" s="20" t="str">
        <f t="shared" si="217"/>
        <v/>
      </c>
    </row>
    <row r="6905" spans="1:15">
      <c r="A6905" s="20" t="str">
        <f t="shared" si="218"/>
        <v>Kvika banki hf.MP Séreign 3</v>
      </c>
      <c r="B6905" s="20" t="str">
        <f>_xlfn.IFNA(INDEX(Listi!$AI:$AI,MATCH(C6905,Listi!$AJ:$AJ,0)),INDEX(Listi!T:T,MATCH(C6905,Listi!U:U,0)))</f>
        <v xml:space="preserve">Kvika banki </v>
      </c>
      <c r="C6905" s="20" t="s">
        <v>243</v>
      </c>
      <c r="D6905" s="20" t="s">
        <v>246</v>
      </c>
      <c r="E6905" s="20" t="s">
        <v>276</v>
      </c>
      <c r="F6905" s="20" t="s">
        <v>90</v>
      </c>
      <c r="G6905" s="8" t="s">
        <v>414</v>
      </c>
      <c r="H6905" s="20" t="s">
        <v>91</v>
      </c>
      <c r="K6905" s="20">
        <v>0</v>
      </c>
      <c r="L6905" s="7">
        <v>141173858</v>
      </c>
      <c r="M6905" s="7">
        <v>3374790</v>
      </c>
      <c r="N6905" s="7">
        <v>0</v>
      </c>
      <c r="O6905" s="20" t="str">
        <f t="shared" si="217"/>
        <v/>
      </c>
    </row>
    <row r="6906" spans="1:15">
      <c r="A6906" s="20" t="str">
        <f t="shared" si="218"/>
        <v>Kvika banki hf.MP Séreign 4</v>
      </c>
      <c r="B6906" s="20" t="str">
        <f>_xlfn.IFNA(INDEX(Listi!$AI:$AI,MATCH(C6906,Listi!$AJ:$AJ,0)),INDEX(Listi!T:T,MATCH(C6906,Listi!U:U,0)))</f>
        <v xml:space="preserve">Kvika banki </v>
      </c>
      <c r="C6906" s="20" t="s">
        <v>243</v>
      </c>
      <c r="D6906" s="20" t="s">
        <v>247</v>
      </c>
      <c r="E6906" s="20" t="s">
        <v>276</v>
      </c>
      <c r="F6906" s="20" t="s">
        <v>90</v>
      </c>
      <c r="G6906" s="8" t="s">
        <v>414</v>
      </c>
      <c r="H6906" s="20" t="s">
        <v>91</v>
      </c>
      <c r="K6906" s="20">
        <v>0</v>
      </c>
      <c r="L6906" s="7">
        <v>55886684</v>
      </c>
      <c r="M6906" s="7">
        <v>2888869</v>
      </c>
      <c r="N6906" s="7">
        <v>0</v>
      </c>
      <c r="O6906" s="20" t="str">
        <f t="shared" si="217"/>
        <v/>
      </c>
    </row>
    <row r="6907" spans="1:15">
      <c r="A6907" s="20" t="str">
        <f t="shared" si="218"/>
        <v>Landsbankinn hf.Landsbankinn Erlend verðbréf</v>
      </c>
      <c r="B6907" s="20" t="str">
        <f>_xlfn.IFNA(INDEX(Listi!$AI:$AI,MATCH(C6907,Listi!$AJ:$AJ,0)),INDEX(Listi!T:T,MATCH(C6907,Listi!U:U,0)))</f>
        <v>Landsbankinn</v>
      </c>
      <c r="C6907" s="20" t="s">
        <v>249</v>
      </c>
      <c r="D6907" s="20" t="s">
        <v>385</v>
      </c>
      <c r="E6907" s="20" t="s">
        <v>276</v>
      </c>
      <c r="F6907" s="8" t="s">
        <v>90</v>
      </c>
      <c r="G6907" s="8" t="s">
        <v>414</v>
      </c>
      <c r="H6907" s="20" t="s">
        <v>91</v>
      </c>
      <c r="K6907" s="20">
        <v>73.209999999999994</v>
      </c>
      <c r="L6907" s="7">
        <v>3705185129</v>
      </c>
      <c r="M6907" s="7">
        <v>119989407</v>
      </c>
      <c r="N6907" s="7">
        <v>87847878</v>
      </c>
      <c r="O6907" s="20" t="str">
        <f t="shared" si="217"/>
        <v/>
      </c>
    </row>
    <row r="6908" spans="1:15">
      <c r="A6908" s="20" t="str">
        <f t="shared" si="218"/>
        <v>Landsbankinn hf.Landsbankinn Lífeyrisbók</v>
      </c>
      <c r="B6908" s="20" t="str">
        <f>_xlfn.IFNA(INDEX(Listi!$AI:$AI,MATCH(C6908,Listi!$AJ:$AJ,0)),INDEX(Listi!T:T,MATCH(C6908,Listi!U:U,0)))</f>
        <v>Landsbankinn</v>
      </c>
      <c r="C6908" s="20" t="s">
        <v>249</v>
      </c>
      <c r="D6908" s="20" t="s">
        <v>367</v>
      </c>
      <c r="E6908" s="20" t="s">
        <v>276</v>
      </c>
      <c r="F6908" s="8" t="s">
        <v>90</v>
      </c>
      <c r="G6908" s="8" t="s">
        <v>414</v>
      </c>
      <c r="H6908" s="20" t="s">
        <v>91</v>
      </c>
      <c r="K6908" s="20">
        <v>67.849999999999994</v>
      </c>
      <c r="L6908" s="7">
        <v>3016213427</v>
      </c>
      <c r="M6908" s="7">
        <v>440353590</v>
      </c>
      <c r="N6908" s="7">
        <v>298769900</v>
      </c>
      <c r="O6908" s="20" t="str">
        <f t="shared" si="217"/>
        <v/>
      </c>
    </row>
    <row r="6909" spans="1:15">
      <c r="A6909" s="20" t="str">
        <f t="shared" si="218"/>
        <v>Landsbankinn hf.Landsbankinn Lífeyrisbók verðtryggð</v>
      </c>
      <c r="B6909" s="20" t="str">
        <f>_xlfn.IFNA(INDEX(Listi!$AI:$AI,MATCH(C6909,Listi!$AJ:$AJ,0)),INDEX(Listi!T:T,MATCH(C6909,Listi!U:U,0)))</f>
        <v>Landsbankinn</v>
      </c>
      <c r="C6909" s="20" t="s">
        <v>249</v>
      </c>
      <c r="D6909" s="20" t="s">
        <v>598</v>
      </c>
      <c r="E6909" s="20" t="s">
        <v>276</v>
      </c>
      <c r="F6909" s="8" t="s">
        <v>90</v>
      </c>
      <c r="G6909" s="8" t="s">
        <v>414</v>
      </c>
      <c r="H6909" s="20" t="s">
        <v>91</v>
      </c>
      <c r="K6909" s="20">
        <v>69.599999999999994</v>
      </c>
      <c r="L6909" s="7">
        <v>66896053137</v>
      </c>
      <c r="M6909" s="7">
        <v>6692476029</v>
      </c>
      <c r="N6909" s="7">
        <v>4680072987</v>
      </c>
      <c r="O6909" s="20" t="str">
        <f t="shared" si="217"/>
        <v/>
      </c>
    </row>
    <row r="6910" spans="1:15">
      <c r="A6910" s="20" t="str">
        <f t="shared" si="218"/>
        <v>Lífeyrissjóður bændaSamtryggingardeild</v>
      </c>
      <c r="B6910" s="20" t="str">
        <f>_xlfn.IFNA(INDEX(Listi!$AI:$AI,MATCH(C6910,Listi!$AJ:$AJ,0)),INDEX(Listi!T:T,MATCH(C6910,Listi!U:U,0)))</f>
        <v>Lífeyrissjóður bænda</v>
      </c>
      <c r="C6910" s="20" t="s">
        <v>252</v>
      </c>
      <c r="D6910" s="20" t="s">
        <v>205</v>
      </c>
      <c r="E6910" s="20" t="s">
        <v>275</v>
      </c>
      <c r="F6910" s="20" t="s">
        <v>90</v>
      </c>
      <c r="G6910" s="8" t="s">
        <v>414</v>
      </c>
      <c r="H6910" s="20" t="s">
        <v>91</v>
      </c>
      <c r="K6910" s="20">
        <v>243.7</v>
      </c>
      <c r="L6910" s="7">
        <v>45108278171</v>
      </c>
      <c r="M6910" s="7">
        <v>776003397</v>
      </c>
      <c r="N6910" s="7">
        <v>1921473168</v>
      </c>
      <c r="O6910" s="20" t="str">
        <f t="shared" si="217"/>
        <v/>
      </c>
    </row>
    <row r="6911" spans="1:15">
      <c r="A6911" s="20" t="str">
        <f t="shared" si="218"/>
        <v>Lífeyrissjóður bankamannaAldursdeild</v>
      </c>
      <c r="B6911" s="20" t="str">
        <f>_xlfn.IFNA(INDEX(Listi!$AI:$AI,MATCH(C6911,Listi!$AJ:$AJ,0)),INDEX(Listi!T:T,MATCH(C6911,Listi!U:U,0)))</f>
        <v>Lífeyrissjóður bankam.</v>
      </c>
      <c r="C6911" s="20" t="s">
        <v>250</v>
      </c>
      <c r="D6911" s="20" t="s">
        <v>251</v>
      </c>
      <c r="E6911" s="20" t="s">
        <v>275</v>
      </c>
      <c r="F6911" s="20" t="s">
        <v>90</v>
      </c>
      <c r="G6911" s="8" t="s">
        <v>414</v>
      </c>
      <c r="H6911" s="20" t="s">
        <v>91</v>
      </c>
      <c r="K6911" s="20">
        <v>38.4</v>
      </c>
      <c r="L6911" s="7">
        <v>61369964000</v>
      </c>
      <c r="M6911" s="7">
        <v>1996063000</v>
      </c>
      <c r="N6911" s="7">
        <v>753444000</v>
      </c>
      <c r="O6911" s="20" t="str">
        <f t="shared" si="217"/>
        <v/>
      </c>
    </row>
    <row r="6912" spans="1:15">
      <c r="A6912" s="20" t="str">
        <f t="shared" si="218"/>
        <v>Lífeyrissjóður bankamannaHlutfallsdeild</v>
      </c>
      <c r="B6912" s="20" t="str">
        <f>_xlfn.IFNA(INDEX(Listi!$AI:$AI,MATCH(C6912,Listi!$AJ:$AJ,0)),INDEX(Listi!T:T,MATCH(C6912,Listi!U:U,0)))</f>
        <v>Lífeyrissjóður bankam.</v>
      </c>
      <c r="C6912" s="20" t="s">
        <v>250</v>
      </c>
      <c r="D6912" s="20" t="s">
        <v>467</v>
      </c>
      <c r="E6912" s="20" t="s">
        <v>275</v>
      </c>
      <c r="F6912" s="20" t="s">
        <v>90</v>
      </c>
      <c r="G6912" s="8" t="s">
        <v>414</v>
      </c>
      <c r="H6912" s="20" t="s">
        <v>91</v>
      </c>
      <c r="K6912" s="20">
        <v>2001.9</v>
      </c>
      <c r="L6912" s="7">
        <v>40286427000</v>
      </c>
      <c r="M6912" s="7">
        <v>125147000</v>
      </c>
      <c r="N6912" s="7">
        <v>2741197000</v>
      </c>
      <c r="O6912" s="20" t="str">
        <f t="shared" si="217"/>
        <v/>
      </c>
    </row>
    <row r="6913" spans="1:15">
      <c r="A6913" s="20" t="str">
        <f t="shared" si="218"/>
        <v>Lífeyrissjóður RangæingaSamtryggingardeild</v>
      </c>
      <c r="B6913" s="20" t="str">
        <f>_xlfn.IFNA(INDEX(Listi!$AI:$AI,MATCH(C6913,Listi!$AJ:$AJ,0)),INDEX(Listi!T:T,MATCH(C6913,Listi!U:U,0)))</f>
        <v>Lífeyrissjóður Rang.</v>
      </c>
      <c r="C6913" s="20" t="s">
        <v>253</v>
      </c>
      <c r="D6913" s="20" t="s">
        <v>205</v>
      </c>
      <c r="E6913" s="20" t="s">
        <v>275</v>
      </c>
      <c r="F6913" s="20" t="s">
        <v>90</v>
      </c>
      <c r="G6913" s="8" t="s">
        <v>414</v>
      </c>
      <c r="H6913" s="20" t="s">
        <v>91</v>
      </c>
      <c r="K6913" s="20">
        <v>43.7</v>
      </c>
      <c r="L6913" s="7">
        <v>18949790000</v>
      </c>
      <c r="M6913" s="7">
        <v>835894000</v>
      </c>
      <c r="N6913" s="7">
        <v>386250000</v>
      </c>
      <c r="O6913" s="20" t="str">
        <f t="shared" si="217"/>
        <v/>
      </c>
    </row>
    <row r="6914" spans="1:15">
      <c r="A6914" s="20" t="str">
        <f t="shared" si="218"/>
        <v>Lífeyrissjóður starfsmanna AkureyrarbæjarSamtryggingardeild</v>
      </c>
      <c r="B6914" s="20" t="str">
        <f>_xlfn.IFNA(INDEX(Listi!$AI:$AI,MATCH(C6914,Listi!$AJ:$AJ,0)),INDEX(Listi!T:T,MATCH(C6914,Listi!U:U,0)))</f>
        <v>Lífeyrissj. starfsm. Akureyrarb.</v>
      </c>
      <c r="C6914" s="20" t="s">
        <v>274</v>
      </c>
      <c r="D6914" s="20" t="s">
        <v>205</v>
      </c>
      <c r="E6914" s="20" t="s">
        <v>275</v>
      </c>
      <c r="F6914" s="20" t="s">
        <v>90</v>
      </c>
      <c r="G6914" s="8" t="s">
        <v>414</v>
      </c>
      <c r="H6914" s="20" t="s">
        <v>91</v>
      </c>
      <c r="K6914" s="20">
        <v>251</v>
      </c>
      <c r="L6914" s="7">
        <v>14569496826</v>
      </c>
      <c r="M6914" s="7">
        <v>46271787</v>
      </c>
      <c r="N6914" s="7">
        <v>1160288032</v>
      </c>
      <c r="O6914" s="20" t="str">
        <f t="shared" ref="O6914:O6977" si="219">IFERROR(VLOOKUP(F6914,EhLykill,3,FALSE),"")</f>
        <v/>
      </c>
    </row>
    <row r="6915" spans="1:15">
      <c r="A6915" s="20" t="str">
        <f t="shared" si="218"/>
        <v>Lífeyrissjóður starfsmanna Búnaðarbanka ÍslandsSamtryggingardeild</v>
      </c>
      <c r="B6915" s="20" t="str">
        <f>_xlfn.IFNA(INDEX(Listi!$AI:$AI,MATCH(C6915,Listi!$AJ:$AJ,0)),INDEX(Listi!T:T,MATCH(C6915,Listi!U:U,0)))</f>
        <v>Lífeyrissj. starfsm. Búnaðarb.Ísl.</v>
      </c>
      <c r="C6915" s="20" t="s">
        <v>254</v>
      </c>
      <c r="D6915" s="20" t="s">
        <v>205</v>
      </c>
      <c r="E6915" s="20" t="s">
        <v>275</v>
      </c>
      <c r="F6915" s="20" t="s">
        <v>90</v>
      </c>
      <c r="G6915" s="8" t="s">
        <v>414</v>
      </c>
      <c r="H6915" s="20" t="s">
        <v>91</v>
      </c>
      <c r="K6915" s="20">
        <v>13946.4</v>
      </c>
      <c r="L6915" s="7">
        <v>27921283000</v>
      </c>
      <c r="M6915" s="7">
        <v>7378000</v>
      </c>
      <c r="N6915" s="7">
        <v>1535577000</v>
      </c>
      <c r="O6915" s="20" t="str">
        <f t="shared" si="219"/>
        <v/>
      </c>
    </row>
    <row r="6916" spans="1:15">
      <c r="A6916" s="20" t="str">
        <f t="shared" si="218"/>
        <v>Lífeyrissjóður starfsmanna ReykjavíkurborgarSamtryggingardeild</v>
      </c>
      <c r="B6916" s="20" t="str">
        <f>_xlfn.IFNA(INDEX(Listi!$AI:$AI,MATCH(C6916,Listi!$AJ:$AJ,0)),INDEX(Listi!T:T,MATCH(C6916,Listi!U:U,0)))</f>
        <v>Lífeyrissj. starfsm. Reykjav.</v>
      </c>
      <c r="C6916" s="20" t="s">
        <v>255</v>
      </c>
      <c r="D6916" s="20" t="s">
        <v>205</v>
      </c>
      <c r="E6916" s="20" t="s">
        <v>275</v>
      </c>
      <c r="F6916" s="20" t="s">
        <v>90</v>
      </c>
      <c r="G6916" s="8" t="s">
        <v>414</v>
      </c>
      <c r="H6916" s="20" t="s">
        <v>91</v>
      </c>
      <c r="K6916" s="20">
        <v>234</v>
      </c>
      <c r="L6916" s="7">
        <v>92450251598</v>
      </c>
      <c r="M6916" s="7">
        <v>217604296</v>
      </c>
      <c r="N6916" s="7">
        <v>6195210428</v>
      </c>
      <c r="O6916" s="20" t="str">
        <f t="shared" si="219"/>
        <v/>
      </c>
    </row>
    <row r="6917" spans="1:15">
      <c r="A6917" s="20" t="str">
        <f t="shared" si="218"/>
        <v>Lífeyrissjóður starfsmanna ríkisinsA-deild</v>
      </c>
      <c r="B6917" s="20" t="str">
        <f>_xlfn.IFNA(INDEX(Listi!$AI:$AI,MATCH(C6917,Listi!$AJ:$AJ,0)),INDEX(Listi!T:T,MATCH(C6917,Listi!U:U,0)))</f>
        <v>LSR</v>
      </c>
      <c r="C6917" s="20" t="s">
        <v>256</v>
      </c>
      <c r="D6917" s="20" t="s">
        <v>257</v>
      </c>
      <c r="E6917" s="20" t="s">
        <v>275</v>
      </c>
      <c r="F6917" s="20" t="s">
        <v>90</v>
      </c>
      <c r="G6917" s="8" t="s">
        <v>414</v>
      </c>
      <c r="H6917" s="20" t="s">
        <v>91</v>
      </c>
      <c r="K6917" s="20">
        <v>34.6</v>
      </c>
      <c r="L6917" s="7">
        <v>1024402726080</v>
      </c>
      <c r="M6917" s="7">
        <v>38030413328</v>
      </c>
      <c r="N6917" s="7">
        <v>13011563069</v>
      </c>
      <c r="O6917" s="20" t="str">
        <f t="shared" si="219"/>
        <v/>
      </c>
    </row>
    <row r="6918" spans="1:15">
      <c r="A6918" s="20" t="str">
        <f t="shared" si="218"/>
        <v>Lífeyrissjóður starfsmanna ríkisinsB-deild</v>
      </c>
      <c r="B6918" s="20" t="str">
        <f>_xlfn.IFNA(INDEX(Listi!$AI:$AI,MATCH(C6918,Listi!$AJ:$AJ,0)),INDEX(Listi!T:T,MATCH(C6918,Listi!U:U,0)))</f>
        <v>LSR</v>
      </c>
      <c r="C6918" s="20" t="s">
        <v>256</v>
      </c>
      <c r="D6918" s="20" t="s">
        <v>218</v>
      </c>
      <c r="E6918" s="20" t="s">
        <v>275</v>
      </c>
      <c r="F6918" s="20" t="s">
        <v>90</v>
      </c>
      <c r="G6918" s="8" t="s">
        <v>414</v>
      </c>
      <c r="H6918" s="20" t="s">
        <v>91</v>
      </c>
      <c r="K6918" s="20">
        <v>172.7</v>
      </c>
      <c r="L6918" s="7">
        <v>297381500048</v>
      </c>
      <c r="M6918" s="7">
        <v>1364474032</v>
      </c>
      <c r="N6918" s="7">
        <v>62409553231</v>
      </c>
      <c r="O6918" s="20" t="str">
        <f t="shared" si="219"/>
        <v/>
      </c>
    </row>
    <row r="6919" spans="1:15">
      <c r="A6919" s="20" t="str">
        <f t="shared" si="218"/>
        <v>Lífeyrissjóður starfsmanna ríkisinsLeið I</v>
      </c>
      <c r="B6919" s="20" t="str">
        <f>_xlfn.IFNA(INDEX(Listi!$AI:$AI,MATCH(C6919,Listi!$AJ:$AJ,0)),INDEX(Listi!T:T,MATCH(C6919,Listi!U:U,0)))</f>
        <v>LSR</v>
      </c>
      <c r="C6919" s="20" t="s">
        <v>256</v>
      </c>
      <c r="D6919" s="20" t="s">
        <v>258</v>
      </c>
      <c r="E6919" s="20" t="s">
        <v>276</v>
      </c>
      <c r="F6919" s="20" t="s">
        <v>90</v>
      </c>
      <c r="G6919" s="8" t="s">
        <v>414</v>
      </c>
      <c r="H6919" s="20" t="s">
        <v>91</v>
      </c>
      <c r="K6919" s="20">
        <v>61.7</v>
      </c>
      <c r="L6919" s="7">
        <v>11704214939</v>
      </c>
      <c r="M6919" s="7">
        <v>547428342</v>
      </c>
      <c r="N6919" s="7">
        <v>195323403</v>
      </c>
      <c r="O6919" s="20" t="str">
        <f t="shared" si="219"/>
        <v/>
      </c>
    </row>
    <row r="6920" spans="1:15">
      <c r="A6920" s="20" t="str">
        <f t="shared" si="218"/>
        <v>Lífeyrissjóður starfsmanna ríkisinsLeið II</v>
      </c>
      <c r="B6920" s="20" t="str">
        <f>_xlfn.IFNA(INDEX(Listi!$AI:$AI,MATCH(C6920,Listi!$AJ:$AJ,0)),INDEX(Listi!T:T,MATCH(C6920,Listi!U:U,0)))</f>
        <v>LSR</v>
      </c>
      <c r="C6920" s="20" t="s">
        <v>256</v>
      </c>
      <c r="D6920" s="20" t="s">
        <v>259</v>
      </c>
      <c r="E6920" s="20" t="s">
        <v>276</v>
      </c>
      <c r="F6920" s="20" t="s">
        <v>90</v>
      </c>
      <c r="G6920" s="8" t="s">
        <v>414</v>
      </c>
      <c r="H6920" s="20" t="s">
        <v>91</v>
      </c>
      <c r="K6920" s="20">
        <v>34.299999999999997</v>
      </c>
      <c r="L6920" s="7">
        <v>3365164594</v>
      </c>
      <c r="M6920" s="7">
        <v>379849453</v>
      </c>
      <c r="N6920" s="7">
        <v>93142056</v>
      </c>
      <c r="O6920" s="20" t="str">
        <f t="shared" si="219"/>
        <v/>
      </c>
    </row>
    <row r="6921" spans="1:15">
      <c r="A6921" s="20" t="str">
        <f t="shared" si="218"/>
        <v>Lífeyrissjóður starfsmanna ríkisinsLeið III</v>
      </c>
      <c r="B6921" s="20" t="str">
        <f>_xlfn.IFNA(INDEX(Listi!$AI:$AI,MATCH(C6921,Listi!$AJ:$AJ,0)),INDEX(Listi!T:T,MATCH(C6921,Listi!U:U,0)))</f>
        <v>LSR</v>
      </c>
      <c r="C6921" s="20" t="s">
        <v>256</v>
      </c>
      <c r="D6921" s="20" t="s">
        <v>260</v>
      </c>
      <c r="E6921" s="20" t="s">
        <v>276</v>
      </c>
      <c r="F6921" s="20" t="s">
        <v>90</v>
      </c>
      <c r="G6921" s="8" t="s">
        <v>414</v>
      </c>
      <c r="H6921" s="20" t="s">
        <v>91</v>
      </c>
      <c r="K6921" s="20">
        <v>53.8</v>
      </c>
      <c r="L6921" s="7">
        <v>9959294621</v>
      </c>
      <c r="M6921" s="7">
        <v>743287481</v>
      </c>
      <c r="N6921" s="7">
        <v>349903833</v>
      </c>
      <c r="O6921" s="20" t="str">
        <f t="shared" si="219"/>
        <v/>
      </c>
    </row>
    <row r="6922" spans="1:15">
      <c r="A6922" s="20" t="str">
        <f t="shared" si="218"/>
        <v>Lífeyrissjóður Tannlæknafél ÍslDeild I/Séreign</v>
      </c>
      <c r="B6922" s="20" t="str">
        <f>_xlfn.IFNA(INDEX(Listi!$AI:$AI,MATCH(C6922,Listi!$AJ:$AJ,0)),INDEX(Listi!T:T,MATCH(C6922,Listi!U:U,0)))</f>
        <v>Lífeyrissj. Tannlækna</v>
      </c>
      <c r="C6922" s="20" t="s">
        <v>261</v>
      </c>
      <c r="D6922" s="20" t="s">
        <v>207</v>
      </c>
      <c r="E6922" s="20" t="s">
        <v>276</v>
      </c>
      <c r="F6922" s="20" t="s">
        <v>90</v>
      </c>
      <c r="G6922" s="8" t="s">
        <v>414</v>
      </c>
      <c r="H6922" s="20" t="s">
        <v>91</v>
      </c>
      <c r="K6922" s="20">
        <v>59.08</v>
      </c>
      <c r="L6922" s="7">
        <v>6768408488</v>
      </c>
      <c r="M6922" s="7">
        <v>272759192</v>
      </c>
      <c r="N6922" s="7">
        <v>153838058</v>
      </c>
      <c r="O6922" s="20" t="str">
        <f t="shared" si="219"/>
        <v/>
      </c>
    </row>
    <row r="6923" spans="1:15">
      <c r="A6923" s="20" t="str">
        <f t="shared" si="218"/>
        <v>Lífeyrissjóður Tannlæknafél ÍslSamtryggingardeild</v>
      </c>
      <c r="B6923" s="20" t="str">
        <f>_xlfn.IFNA(INDEX(Listi!$AI:$AI,MATCH(C6923,Listi!$AJ:$AJ,0)),INDEX(Listi!T:T,MATCH(C6923,Listi!U:U,0)))</f>
        <v>Lífeyrissj. Tannlækna</v>
      </c>
      <c r="C6923" s="20" t="s">
        <v>261</v>
      </c>
      <c r="D6923" s="20" t="s">
        <v>205</v>
      </c>
      <c r="E6923" s="20" t="s">
        <v>275</v>
      </c>
      <c r="F6923" s="20" t="s">
        <v>90</v>
      </c>
      <c r="G6923" s="8" t="s">
        <v>414</v>
      </c>
      <c r="H6923" s="20" t="s">
        <v>91</v>
      </c>
      <c r="K6923" s="20">
        <v>17.309999999999999</v>
      </c>
      <c r="L6923" s="7">
        <v>2241251214</v>
      </c>
      <c r="M6923" s="7">
        <v>112827287</v>
      </c>
      <c r="N6923" s="7">
        <v>17930159</v>
      </c>
      <c r="O6923" s="20" t="str">
        <f t="shared" si="219"/>
        <v/>
      </c>
    </row>
    <row r="6924" spans="1:15">
      <c r="A6924" s="20" t="str">
        <f t="shared" si="218"/>
        <v>Lífeyrissjóður verslunarmannaÆvileið 1</v>
      </c>
      <c r="B6924" s="20" t="str">
        <f>_xlfn.IFNA(INDEX(Listi!$AI:$AI,MATCH(C6924,Listi!$AJ:$AJ,0)),INDEX(Listi!T:T,MATCH(C6924,Listi!U:U,0)))</f>
        <v>Lífeyrissj. Verslunarm.</v>
      </c>
      <c r="C6924" s="20" t="s">
        <v>206</v>
      </c>
      <c r="D6924" s="20" t="s">
        <v>310</v>
      </c>
      <c r="E6924" s="20" t="s">
        <v>276</v>
      </c>
      <c r="F6924" s="20" t="s">
        <v>90</v>
      </c>
      <c r="G6924" s="8" t="s">
        <v>414</v>
      </c>
      <c r="H6924" s="20" t="s">
        <v>91</v>
      </c>
      <c r="K6924" s="189">
        <v>16.2</v>
      </c>
      <c r="L6924" s="7">
        <v>2860479562</v>
      </c>
      <c r="M6924" s="7">
        <v>819651283</v>
      </c>
      <c r="N6924" s="7">
        <v>12562366</v>
      </c>
      <c r="O6924" s="20" t="str">
        <f t="shared" si="219"/>
        <v/>
      </c>
    </row>
    <row r="6925" spans="1:15">
      <c r="A6925" s="20" t="str">
        <f t="shared" si="218"/>
        <v>Lífeyrissjóður verslunarmannaÆvileið 2</v>
      </c>
      <c r="B6925" s="20" t="str">
        <f>_xlfn.IFNA(INDEX(Listi!$AI:$AI,MATCH(C6925,Listi!$AJ:$AJ,0)),INDEX(Listi!T:T,MATCH(C6925,Listi!U:U,0)))</f>
        <v>Lífeyrissj. Verslunarm.</v>
      </c>
      <c r="C6925" s="20" t="s">
        <v>206</v>
      </c>
      <c r="D6925" s="20" t="s">
        <v>309</v>
      </c>
      <c r="E6925" s="20" t="s">
        <v>276</v>
      </c>
      <c r="F6925" s="20" t="s">
        <v>90</v>
      </c>
      <c r="G6925" s="8" t="s">
        <v>414</v>
      </c>
      <c r="H6925" s="20" t="s">
        <v>91</v>
      </c>
      <c r="K6925" s="189">
        <v>8.6</v>
      </c>
      <c r="L6925" s="7">
        <v>2325064159</v>
      </c>
      <c r="M6925" s="7">
        <v>465663194</v>
      </c>
      <c r="N6925" s="7">
        <v>32037995</v>
      </c>
      <c r="O6925" s="20" t="str">
        <f t="shared" si="219"/>
        <v/>
      </c>
    </row>
    <row r="6926" spans="1:15">
      <c r="A6926" s="20" t="str">
        <f t="shared" si="218"/>
        <v>Lífeyrissjóður verslunarmannaÆvileið 3</v>
      </c>
      <c r="B6926" s="20" t="str">
        <f>_xlfn.IFNA(INDEX(Listi!$AI:$AI,MATCH(C6926,Listi!$AJ:$AJ,0)),INDEX(Listi!T:T,MATCH(C6926,Listi!U:U,0)))</f>
        <v>Lífeyrissj. Verslunarm.</v>
      </c>
      <c r="C6926" s="20" t="s">
        <v>206</v>
      </c>
      <c r="D6926" s="20" t="s">
        <v>308</v>
      </c>
      <c r="E6926" s="20" t="s">
        <v>276</v>
      </c>
      <c r="F6926" s="20" t="s">
        <v>90</v>
      </c>
      <c r="G6926" s="8" t="s">
        <v>414</v>
      </c>
      <c r="H6926" s="20" t="s">
        <v>91</v>
      </c>
      <c r="K6926" s="20">
        <v>43.3</v>
      </c>
      <c r="L6926" s="7">
        <v>1567402319</v>
      </c>
      <c r="M6926" s="7">
        <v>325961302</v>
      </c>
      <c r="N6926" s="7">
        <v>60283998</v>
      </c>
      <c r="O6926" s="20" t="str">
        <f t="shared" si="219"/>
        <v/>
      </c>
    </row>
    <row r="6927" spans="1:15">
      <c r="A6927" s="20" t="str">
        <f t="shared" si="218"/>
        <v>Lífeyrissjóður verslunarmannaDeild I/Séreign</v>
      </c>
      <c r="B6927" s="20" t="str">
        <f>_xlfn.IFNA(INDEX(Listi!$AI:$AI,MATCH(C6927,Listi!$AJ:$AJ,0)),INDEX(Listi!T:T,MATCH(C6927,Listi!U:U,0)))</f>
        <v>Lífeyrissj. Verslunarm.</v>
      </c>
      <c r="C6927" s="20" t="s">
        <v>206</v>
      </c>
      <c r="D6927" s="20" t="s">
        <v>207</v>
      </c>
      <c r="E6927" s="20" t="s">
        <v>276</v>
      </c>
      <c r="F6927" s="20" t="s">
        <v>90</v>
      </c>
      <c r="G6927" s="8" t="s">
        <v>414</v>
      </c>
      <c r="H6927" s="20" t="s">
        <v>91</v>
      </c>
      <c r="K6927" s="20">
        <v>93</v>
      </c>
      <c r="L6927" s="7">
        <v>19785724399</v>
      </c>
      <c r="M6927" s="7">
        <v>729937912</v>
      </c>
      <c r="N6927" s="7">
        <v>458382791</v>
      </c>
      <c r="O6927" s="20" t="str">
        <f t="shared" si="219"/>
        <v/>
      </c>
    </row>
    <row r="6928" spans="1:15">
      <c r="A6928" s="20" t="str">
        <f t="shared" si="218"/>
        <v>Lífeyrissjóður verslunarmannaSamtryggingardeild</v>
      </c>
      <c r="B6928" s="20" t="str">
        <f>_xlfn.IFNA(INDEX(Listi!$AI:$AI,MATCH(C6928,Listi!$AJ:$AJ,0)),INDEX(Listi!T:T,MATCH(C6928,Listi!U:U,0)))</f>
        <v>Lífeyrissj. Verslunarm.</v>
      </c>
      <c r="C6928" s="20" t="s">
        <v>206</v>
      </c>
      <c r="D6928" s="20" t="s">
        <v>205</v>
      </c>
      <c r="E6928" s="20" t="s">
        <v>275</v>
      </c>
      <c r="F6928" s="20" t="s">
        <v>90</v>
      </c>
      <c r="G6928" s="8" t="s">
        <v>414</v>
      </c>
      <c r="H6928" s="20" t="s">
        <v>91</v>
      </c>
      <c r="K6928" s="20">
        <v>61.5</v>
      </c>
      <c r="L6928" s="7">
        <v>1174592806906</v>
      </c>
      <c r="M6928" s="7">
        <v>35794261112</v>
      </c>
      <c r="N6928" s="7">
        <v>21965137185</v>
      </c>
      <c r="O6928" s="20" t="str">
        <f t="shared" si="219"/>
        <v/>
      </c>
    </row>
    <row r="6929" spans="1:15">
      <c r="A6929" s="20" t="str">
        <f t="shared" si="218"/>
        <v>Lífeyrissjóður VestmannaeyjaSafn I</v>
      </c>
      <c r="B6929" s="20" t="str">
        <f>_xlfn.IFNA(INDEX(Listi!$AI:$AI,MATCH(C6929,Listi!$AJ:$AJ,0)),INDEX(Listi!T:T,MATCH(C6929,Listi!U:U,0)))</f>
        <v>Lífeyrissj. Vestm.</v>
      </c>
      <c r="C6929" s="20" t="s">
        <v>262</v>
      </c>
      <c r="D6929" s="20" t="s">
        <v>210</v>
      </c>
      <c r="E6929" s="20" t="s">
        <v>276</v>
      </c>
      <c r="F6929" s="20" t="s">
        <v>90</v>
      </c>
      <c r="G6929" s="8" t="s">
        <v>414</v>
      </c>
      <c r="H6929" s="20" t="s">
        <v>91</v>
      </c>
      <c r="K6929" s="20">
        <v>0</v>
      </c>
      <c r="L6929" s="7">
        <v>381311221</v>
      </c>
      <c r="M6929" s="7">
        <v>44104006</v>
      </c>
      <c r="N6929" s="7">
        <v>13592960</v>
      </c>
      <c r="O6929" s="20" t="str">
        <f t="shared" si="219"/>
        <v/>
      </c>
    </row>
    <row r="6930" spans="1:15">
      <c r="A6930" s="20" t="str">
        <f t="shared" si="218"/>
        <v>Lífeyrissjóður VestmannaeyjaSafn II</v>
      </c>
      <c r="B6930" s="20" t="str">
        <f>_xlfn.IFNA(INDEX(Listi!$AI:$AI,MATCH(C6930,Listi!$AJ:$AJ,0)),INDEX(Listi!T:T,MATCH(C6930,Listi!U:U,0)))</f>
        <v>Lífeyrissj. Vestm.</v>
      </c>
      <c r="C6930" s="20" t="s">
        <v>262</v>
      </c>
      <c r="D6930" s="20" t="s">
        <v>211</v>
      </c>
      <c r="E6930" s="20" t="s">
        <v>276</v>
      </c>
      <c r="F6930" s="20" t="s">
        <v>90</v>
      </c>
      <c r="G6930" s="8" t="s">
        <v>414</v>
      </c>
      <c r="H6930" s="20" t="s">
        <v>91</v>
      </c>
      <c r="K6930" s="20">
        <v>0</v>
      </c>
      <c r="L6930" s="7">
        <v>571440191</v>
      </c>
      <c r="M6930" s="7">
        <v>40240404</v>
      </c>
      <c r="N6930" s="7">
        <v>18659289</v>
      </c>
      <c r="O6930" s="20" t="str">
        <f t="shared" si="219"/>
        <v/>
      </c>
    </row>
    <row r="6931" spans="1:15">
      <c r="A6931" s="20" t="str">
        <f t="shared" si="218"/>
        <v>Lífeyrissjóður VestmannaeyjaSamtryggingardeild</v>
      </c>
      <c r="B6931" s="20" t="str">
        <f>_xlfn.IFNA(INDEX(Listi!$AI:$AI,MATCH(C6931,Listi!$AJ:$AJ,0)),INDEX(Listi!T:T,MATCH(C6931,Listi!U:U,0)))</f>
        <v>Lífeyrissj. Vestm.</v>
      </c>
      <c r="C6931" s="20" t="s">
        <v>262</v>
      </c>
      <c r="D6931" s="20" t="s">
        <v>205</v>
      </c>
      <c r="E6931" s="20" t="s">
        <v>275</v>
      </c>
      <c r="F6931" s="20" t="s">
        <v>90</v>
      </c>
      <c r="G6931" s="8" t="s">
        <v>414</v>
      </c>
      <c r="H6931" s="20" t="s">
        <v>91</v>
      </c>
      <c r="K6931" s="20">
        <v>106.5</v>
      </c>
      <c r="L6931" s="7">
        <v>85198020532</v>
      </c>
      <c r="M6931" s="7">
        <v>1944643004</v>
      </c>
      <c r="N6931" s="7">
        <v>2198060399</v>
      </c>
      <c r="O6931" s="20" t="str">
        <f t="shared" si="219"/>
        <v/>
      </c>
    </row>
    <row r="6932" spans="1:15">
      <c r="A6932" s="20" t="str">
        <f t="shared" si="218"/>
        <v>Lífsval - lífeyrissparnaðurLífsval 1</v>
      </c>
      <c r="B6932" s="20" t="str">
        <f>_xlfn.IFNA(INDEX(Listi!$AI:$AI,MATCH(C6932,Listi!$AJ:$AJ,0)),INDEX(Listi!T:T,MATCH(C6932,Listi!U:U,0)))</f>
        <v>Lífsval</v>
      </c>
      <c r="C6932" s="20" t="s">
        <v>263</v>
      </c>
      <c r="D6932" s="20" t="s">
        <v>264</v>
      </c>
      <c r="E6932" s="20" t="s">
        <v>276</v>
      </c>
      <c r="F6932" s="20" t="s">
        <v>90</v>
      </c>
      <c r="G6932" s="8" t="s">
        <v>414</v>
      </c>
      <c r="H6932" s="20" t="s">
        <v>91</v>
      </c>
      <c r="K6932" s="189">
        <v>25.7</v>
      </c>
      <c r="L6932" s="7">
        <v>1792991246</v>
      </c>
      <c r="M6932" s="7">
        <v>203244065</v>
      </c>
      <c r="N6932" s="7">
        <v>81003579</v>
      </c>
      <c r="O6932" s="20" t="str">
        <f t="shared" si="219"/>
        <v/>
      </c>
    </row>
    <row r="6933" spans="1:15">
      <c r="A6933" s="20" t="str">
        <f t="shared" si="218"/>
        <v>Lífsval - lífeyrissparnaðurLífsval 2</v>
      </c>
      <c r="B6933" s="20" t="str">
        <f>_xlfn.IFNA(INDEX(Listi!$AI:$AI,MATCH(C6933,Listi!$AJ:$AJ,0)),INDEX(Listi!T:T,MATCH(C6933,Listi!U:U,0)))</f>
        <v>Lífsval</v>
      </c>
      <c r="C6933" s="20" t="s">
        <v>263</v>
      </c>
      <c r="D6933" s="20" t="s">
        <v>265</v>
      </c>
      <c r="E6933" s="20" t="s">
        <v>276</v>
      </c>
      <c r="F6933" s="20" t="s">
        <v>90</v>
      </c>
      <c r="G6933" s="8" t="s">
        <v>414</v>
      </c>
      <c r="H6933" s="20" t="s">
        <v>91</v>
      </c>
      <c r="K6933" s="20">
        <v>14.93</v>
      </c>
      <c r="L6933" s="7">
        <v>79660340</v>
      </c>
      <c r="M6933" s="7">
        <v>14369045</v>
      </c>
      <c r="N6933" s="7">
        <v>2695304</v>
      </c>
      <c r="O6933" s="20" t="str">
        <f t="shared" si="219"/>
        <v/>
      </c>
    </row>
    <row r="6934" spans="1:15">
      <c r="A6934" s="20" t="str">
        <f t="shared" si="218"/>
        <v>Lífsval - lífeyrissparnaðurLífsval 3</v>
      </c>
      <c r="B6934" s="20" t="str">
        <f>_xlfn.IFNA(INDEX(Listi!$AI:$AI,MATCH(C6934,Listi!$AJ:$AJ,0)),INDEX(Listi!T:T,MATCH(C6934,Listi!U:U,0)))</f>
        <v>Lífsval</v>
      </c>
      <c r="C6934" s="20" t="s">
        <v>263</v>
      </c>
      <c r="D6934" s="20" t="s">
        <v>266</v>
      </c>
      <c r="E6934" s="20" t="s">
        <v>276</v>
      </c>
      <c r="F6934" s="20" t="s">
        <v>90</v>
      </c>
      <c r="G6934" s="8" t="s">
        <v>414</v>
      </c>
      <c r="H6934" s="20" t="s">
        <v>91</v>
      </c>
      <c r="K6934" s="190">
        <v>7.37</v>
      </c>
      <c r="L6934" s="7">
        <v>131239774</v>
      </c>
      <c r="M6934" s="7">
        <v>16635787</v>
      </c>
      <c r="N6934" s="7">
        <v>3548138</v>
      </c>
      <c r="O6934" s="20" t="str">
        <f t="shared" si="219"/>
        <v/>
      </c>
    </row>
    <row r="6935" spans="1:15">
      <c r="A6935" s="20" t="str">
        <f t="shared" si="218"/>
        <v>Lífsval - lífeyrissparnaðurLífsval 4</v>
      </c>
      <c r="B6935" s="20" t="str">
        <f>_xlfn.IFNA(INDEX(Listi!$AI:$AI,MATCH(C6935,Listi!$AJ:$AJ,0)),INDEX(Listi!T:T,MATCH(C6935,Listi!U:U,0)))</f>
        <v>Lífsval</v>
      </c>
      <c r="C6935" s="20" t="s">
        <v>263</v>
      </c>
      <c r="D6935" s="20" t="s">
        <v>267</v>
      </c>
      <c r="E6935" s="20" t="s">
        <v>276</v>
      </c>
      <c r="F6935" s="20" t="s">
        <v>90</v>
      </c>
      <c r="G6935" s="8" t="s">
        <v>414</v>
      </c>
      <c r="H6935" s="20" t="s">
        <v>91</v>
      </c>
      <c r="K6935" s="20">
        <v>0</v>
      </c>
      <c r="L6935" s="7">
        <v>71752064</v>
      </c>
      <c r="M6935" s="7">
        <v>15238959</v>
      </c>
      <c r="N6935" s="7">
        <v>2058992</v>
      </c>
      <c r="O6935" s="20" t="str">
        <f t="shared" si="219"/>
        <v/>
      </c>
    </row>
    <row r="6936" spans="1:15">
      <c r="A6936" s="20" t="str">
        <f t="shared" si="218"/>
        <v>Lífsverk lífeyrissjóðurLífsverk I/Séreign</v>
      </c>
      <c r="B6936" s="20" t="str">
        <f>_xlfn.IFNA(INDEX(Listi!$AI:$AI,MATCH(C6936,Listi!$AJ:$AJ,0)),INDEX(Listi!T:T,MATCH(C6936,Listi!U:U,0)))</f>
        <v xml:space="preserve">Lífsverk  </v>
      </c>
      <c r="C6936" s="20" t="s">
        <v>268</v>
      </c>
      <c r="D6936" s="20" t="s">
        <v>269</v>
      </c>
      <c r="E6936" s="20" t="s">
        <v>276</v>
      </c>
      <c r="F6936" s="20" t="s">
        <v>90</v>
      </c>
      <c r="G6936" s="8" t="s">
        <v>414</v>
      </c>
      <c r="H6936" s="20" t="s">
        <v>91</v>
      </c>
      <c r="K6936" s="189">
        <v>4.0999999999999996</v>
      </c>
      <c r="L6936" s="7">
        <v>4582957000</v>
      </c>
      <c r="M6936" s="7">
        <v>635926000</v>
      </c>
      <c r="N6936" s="7">
        <v>22708000</v>
      </c>
      <c r="O6936" s="20" t="str">
        <f t="shared" si="219"/>
        <v/>
      </c>
    </row>
    <row r="6937" spans="1:15">
      <c r="A6937" s="20" t="str">
        <f t="shared" si="218"/>
        <v>Lífsverk lífeyrissjóðurLífsverk II/Séreign</v>
      </c>
      <c r="B6937" s="20" t="str">
        <f>_xlfn.IFNA(INDEX(Listi!$AI:$AI,MATCH(C6937,Listi!$AJ:$AJ,0)),INDEX(Listi!T:T,MATCH(C6937,Listi!U:U,0)))</f>
        <v xml:space="preserve">Lífsverk  </v>
      </c>
      <c r="C6937" s="20" t="s">
        <v>268</v>
      </c>
      <c r="D6937" s="20" t="s">
        <v>270</v>
      </c>
      <c r="E6937" s="20" t="s">
        <v>276</v>
      </c>
      <c r="F6937" s="20" t="s">
        <v>90</v>
      </c>
      <c r="G6937" s="8" t="s">
        <v>414</v>
      </c>
      <c r="H6937" s="20" t="s">
        <v>91</v>
      </c>
      <c r="K6937" s="189">
        <v>12.7</v>
      </c>
      <c r="L6937" s="7">
        <v>23735073000</v>
      </c>
      <c r="M6937" s="7">
        <v>2073571000</v>
      </c>
      <c r="N6937" s="7">
        <v>249365000</v>
      </c>
      <c r="O6937" s="20" t="str">
        <f t="shared" si="219"/>
        <v/>
      </c>
    </row>
    <row r="6938" spans="1:15">
      <c r="A6938" s="20" t="str">
        <f t="shared" si="218"/>
        <v>Lífsverk lífeyrissjóðurLífsverk III/Séreign</v>
      </c>
      <c r="B6938" s="20" t="str">
        <f>_xlfn.IFNA(INDEX(Listi!$AI:$AI,MATCH(C6938,Listi!$AJ:$AJ,0)),INDEX(Listi!T:T,MATCH(C6938,Listi!U:U,0)))</f>
        <v xml:space="preserve">Lífsverk  </v>
      </c>
      <c r="C6938" s="20" t="s">
        <v>268</v>
      </c>
      <c r="D6938" s="20" t="s">
        <v>271</v>
      </c>
      <c r="E6938" s="20" t="s">
        <v>276</v>
      </c>
      <c r="F6938" s="20" t="s">
        <v>90</v>
      </c>
      <c r="G6938" s="8" t="s">
        <v>414</v>
      </c>
      <c r="H6938" s="20" t="s">
        <v>91</v>
      </c>
      <c r="K6938" s="189">
        <v>5.0999999999999996</v>
      </c>
      <c r="L6938" s="7">
        <v>653814000</v>
      </c>
      <c r="M6938" s="7">
        <v>105107000</v>
      </c>
      <c r="N6938" s="7">
        <v>2613000</v>
      </c>
      <c r="O6938" s="20" t="str">
        <f t="shared" si="219"/>
        <v/>
      </c>
    </row>
    <row r="6939" spans="1:15">
      <c r="A6939" s="20" t="str">
        <f t="shared" si="218"/>
        <v>Lífsverk lífeyrissjóðurSamtryggingardeild</v>
      </c>
      <c r="B6939" s="20" t="str">
        <f>_xlfn.IFNA(INDEX(Listi!$AI:$AI,MATCH(C6939,Listi!$AJ:$AJ,0)),INDEX(Listi!T:T,MATCH(C6939,Listi!U:U,0)))</f>
        <v xml:space="preserve">Lífsverk  </v>
      </c>
      <c r="C6939" s="20" t="s">
        <v>268</v>
      </c>
      <c r="D6939" s="20" t="s">
        <v>205</v>
      </c>
      <c r="E6939" s="20" t="s">
        <v>275</v>
      </c>
      <c r="F6939" s="20" t="s">
        <v>90</v>
      </c>
      <c r="G6939" s="8" t="s">
        <v>414</v>
      </c>
      <c r="H6939" s="20" t="s">
        <v>91</v>
      </c>
      <c r="K6939" s="20">
        <v>33.299999999999997</v>
      </c>
      <c r="L6939" s="7">
        <v>120542527000</v>
      </c>
      <c r="M6939" s="7">
        <v>4397803000</v>
      </c>
      <c r="N6939" s="7">
        <v>1423151000</v>
      </c>
      <c r="O6939" s="20" t="str">
        <f t="shared" si="219"/>
        <v/>
      </c>
    </row>
    <row r="6940" spans="1:15">
      <c r="A6940" s="20" t="str">
        <f t="shared" si="218"/>
        <v>Söfnunarsjóður lífeyrisréttindaDeild I/Innlán</v>
      </c>
      <c r="B6940" s="20" t="str">
        <f>_xlfn.IFNA(INDEX(Listi!$AI:$AI,MATCH(C6940,Listi!$AJ:$AJ,0)),INDEX(Listi!T:T,MATCH(C6940,Listi!U:U,0)))</f>
        <v>Söfnunarsj.</v>
      </c>
      <c r="C6940" s="20" t="s">
        <v>272</v>
      </c>
      <c r="D6940" s="20" t="s">
        <v>273</v>
      </c>
      <c r="E6940" s="20" t="s">
        <v>276</v>
      </c>
      <c r="F6940" s="20" t="s">
        <v>90</v>
      </c>
      <c r="G6940" s="8" t="s">
        <v>414</v>
      </c>
      <c r="H6940" s="20" t="s">
        <v>91</v>
      </c>
      <c r="K6940" s="20">
        <v>41.7</v>
      </c>
      <c r="L6940" s="7">
        <v>2001731914</v>
      </c>
      <c r="M6940" s="7">
        <v>133561634</v>
      </c>
      <c r="N6940" s="7">
        <v>44803565</v>
      </c>
      <c r="O6940" s="20" t="str">
        <f t="shared" si="219"/>
        <v/>
      </c>
    </row>
    <row r="6941" spans="1:15">
      <c r="A6941" s="20" t="str">
        <f t="shared" si="218"/>
        <v>Söfnunarsjóður lífeyrisréttindaDeild III/Séreign</v>
      </c>
      <c r="B6941" s="20" t="str">
        <f>_xlfn.IFNA(INDEX(Listi!$AI:$AI,MATCH(C6941,Listi!$AJ:$AJ,0)),INDEX(Listi!T:T,MATCH(C6941,Listi!U:U,0)))</f>
        <v>Söfnunarsj.</v>
      </c>
      <c r="C6941" s="20" t="s">
        <v>272</v>
      </c>
      <c r="D6941" s="20" t="s">
        <v>599</v>
      </c>
      <c r="E6941" s="20" t="s">
        <v>276</v>
      </c>
      <c r="F6941" s="20" t="s">
        <v>90</v>
      </c>
      <c r="G6941" s="8" t="s">
        <v>414</v>
      </c>
      <c r="H6941" s="20" t="s">
        <v>91</v>
      </c>
      <c r="K6941" s="189">
        <v>3.8</v>
      </c>
      <c r="L6941" s="7">
        <v>24413085</v>
      </c>
      <c r="M6941" s="7">
        <v>24697577</v>
      </c>
      <c r="N6941" s="7">
        <v>900000</v>
      </c>
      <c r="O6941" s="20" t="str">
        <f t="shared" si="219"/>
        <v/>
      </c>
    </row>
    <row r="6942" spans="1:15">
      <c r="A6942" s="20" t="str">
        <f t="shared" si="218"/>
        <v>Söfnunarsjóður lífeyrisréttindaDeildII/Séreign</v>
      </c>
      <c r="B6942" s="20" t="str">
        <f>_xlfn.IFNA(INDEX(Listi!$AI:$AI,MATCH(C6942,Listi!$AJ:$AJ,0)),INDEX(Listi!T:T,MATCH(C6942,Listi!U:U,0)))</f>
        <v>Söfnunarsj.</v>
      </c>
      <c r="C6942" s="20" t="s">
        <v>272</v>
      </c>
      <c r="D6942" s="20" t="s">
        <v>586</v>
      </c>
      <c r="E6942" s="20" t="s">
        <v>276</v>
      </c>
      <c r="F6942" s="20" t="s">
        <v>90</v>
      </c>
      <c r="G6942" s="8" t="s">
        <v>414</v>
      </c>
      <c r="H6942" s="20" t="s">
        <v>91</v>
      </c>
      <c r="K6942" s="189">
        <v>23.2</v>
      </c>
      <c r="L6942" s="7">
        <v>1654616477</v>
      </c>
      <c r="M6942" s="7">
        <v>128539213</v>
      </c>
      <c r="N6942" s="7">
        <v>22846291</v>
      </c>
      <c r="O6942" s="20" t="str">
        <f t="shared" si="219"/>
        <v/>
      </c>
    </row>
    <row r="6943" spans="1:15">
      <c r="A6943" s="20" t="str">
        <f t="shared" si="218"/>
        <v>Söfnunarsjóður lífeyrisréttindaSamtryggingardeild</v>
      </c>
      <c r="B6943" s="20" t="str">
        <f>_xlfn.IFNA(INDEX(Listi!$AI:$AI,MATCH(C6943,Listi!$AJ:$AJ,0)),INDEX(Listi!T:T,MATCH(C6943,Listi!U:U,0)))</f>
        <v>Söfnunarsj.</v>
      </c>
      <c r="C6943" s="20" t="s">
        <v>272</v>
      </c>
      <c r="D6943" s="20" t="s">
        <v>205</v>
      </c>
      <c r="E6943" s="20" t="s">
        <v>275</v>
      </c>
      <c r="F6943" s="20" t="s">
        <v>90</v>
      </c>
      <c r="G6943" s="8" t="s">
        <v>414</v>
      </c>
      <c r="H6943" s="20" t="s">
        <v>91</v>
      </c>
      <c r="K6943" s="20">
        <v>121.9</v>
      </c>
      <c r="L6943" s="7">
        <v>238978847889</v>
      </c>
      <c r="M6943" s="7">
        <v>4967193409</v>
      </c>
      <c r="N6943" s="7">
        <v>6076487652</v>
      </c>
      <c r="O6943" s="20" t="str">
        <f t="shared" si="219"/>
        <v/>
      </c>
    </row>
    <row r="6944" spans="1:15">
      <c r="A6944" s="20" t="str">
        <f t="shared" si="218"/>
        <v>Stapi lífeyrissjóðurSafn I</v>
      </c>
      <c r="B6944" s="20" t="str">
        <f>_xlfn.IFNA(INDEX(Listi!$AI:$AI,MATCH(C6944,Listi!$AJ:$AJ,0)),INDEX(Listi!T:T,MATCH(C6944,Listi!U:U,0)))</f>
        <v xml:space="preserve">Stapi  </v>
      </c>
      <c r="C6944" s="20" t="s">
        <v>209</v>
      </c>
      <c r="D6944" s="20" t="s">
        <v>210</v>
      </c>
      <c r="E6944" s="20" t="s">
        <v>276</v>
      </c>
      <c r="F6944" s="20" t="s">
        <v>90</v>
      </c>
      <c r="G6944" s="8" t="s">
        <v>414</v>
      </c>
      <c r="H6944" s="20" t="s">
        <v>91</v>
      </c>
      <c r="K6944" s="189">
        <v>24.6</v>
      </c>
      <c r="L6944" s="7">
        <v>2440828925</v>
      </c>
      <c r="M6944" s="7">
        <v>91567233</v>
      </c>
      <c r="N6944" s="7">
        <v>110755602</v>
      </c>
      <c r="O6944" s="20" t="str">
        <f t="shared" si="219"/>
        <v/>
      </c>
    </row>
    <row r="6945" spans="1:15">
      <c r="A6945" s="20" t="str">
        <f t="shared" si="218"/>
        <v>Stapi lífeyrissjóðurSafn II</v>
      </c>
      <c r="B6945" s="20" t="str">
        <f>_xlfn.IFNA(INDEX(Listi!$AI:$AI,MATCH(C6945,Listi!$AJ:$AJ,0)),INDEX(Listi!T:T,MATCH(C6945,Listi!U:U,0)))</f>
        <v xml:space="preserve">Stapi  </v>
      </c>
      <c r="C6945" s="20" t="s">
        <v>209</v>
      </c>
      <c r="D6945" s="20" t="s">
        <v>211</v>
      </c>
      <c r="E6945" s="20" t="s">
        <v>276</v>
      </c>
      <c r="F6945" s="20" t="s">
        <v>90</v>
      </c>
      <c r="G6945" s="8" t="s">
        <v>414</v>
      </c>
      <c r="H6945" s="20" t="s">
        <v>91</v>
      </c>
      <c r="K6945" s="20">
        <v>382.6</v>
      </c>
      <c r="L6945" s="7">
        <v>5710890273</v>
      </c>
      <c r="M6945" s="7">
        <v>262001316</v>
      </c>
      <c r="N6945" s="7">
        <v>164209410</v>
      </c>
      <c r="O6945" s="20" t="str">
        <f t="shared" si="219"/>
        <v/>
      </c>
    </row>
    <row r="6946" spans="1:15">
      <c r="A6946" s="20" t="str">
        <f t="shared" si="218"/>
        <v>Stapi lífeyrissjóðurSafn III</v>
      </c>
      <c r="B6946" s="20" t="str">
        <f>_xlfn.IFNA(INDEX(Listi!$AI:$AI,MATCH(C6946,Listi!$AJ:$AJ,0)),INDEX(Listi!T:T,MATCH(C6946,Listi!U:U,0)))</f>
        <v xml:space="preserve">Stapi  </v>
      </c>
      <c r="C6946" s="20" t="s">
        <v>209</v>
      </c>
      <c r="D6946" s="20" t="s">
        <v>212</v>
      </c>
      <c r="E6946" s="20" t="s">
        <v>276</v>
      </c>
      <c r="F6946" s="20" t="s">
        <v>90</v>
      </c>
      <c r="G6946" s="8" t="s">
        <v>414</v>
      </c>
      <c r="H6946" s="20" t="s">
        <v>91</v>
      </c>
      <c r="K6946" s="20">
        <v>-4.5999999999999996</v>
      </c>
      <c r="L6946" s="7">
        <v>268100084</v>
      </c>
      <c r="M6946" s="7">
        <v>24388890</v>
      </c>
      <c r="N6946" s="7">
        <v>9886128</v>
      </c>
      <c r="O6946" s="20" t="str">
        <f t="shared" si="219"/>
        <v/>
      </c>
    </row>
    <row r="6947" spans="1:15">
      <c r="A6947" s="20" t="str">
        <f t="shared" si="218"/>
        <v>Stapi lífeyrissjóðurTryggingardeild</v>
      </c>
      <c r="B6947" s="20" t="str">
        <f>_xlfn.IFNA(INDEX(Listi!$AI:$AI,MATCH(C6947,Listi!$AJ:$AJ,0)),INDEX(Listi!T:T,MATCH(C6947,Listi!U:U,0)))</f>
        <v xml:space="preserve">Stapi  </v>
      </c>
      <c r="C6947" s="20" t="s">
        <v>209</v>
      </c>
      <c r="D6947" s="20" t="s">
        <v>213</v>
      </c>
      <c r="E6947" s="20" t="s">
        <v>275</v>
      </c>
      <c r="F6947" s="8" t="s">
        <v>90</v>
      </c>
      <c r="G6947" s="8" t="s">
        <v>414</v>
      </c>
      <c r="H6947" s="20" t="s">
        <v>91</v>
      </c>
      <c r="K6947" s="20">
        <v>55.9</v>
      </c>
      <c r="L6947" s="7">
        <v>348661724246</v>
      </c>
      <c r="M6947" s="7">
        <v>13807615154</v>
      </c>
      <c r="N6947" s="7">
        <v>7912918911</v>
      </c>
      <c r="O6947" s="20" t="str">
        <f t="shared" si="219"/>
        <v/>
      </c>
    </row>
    <row r="6948" spans="1:15">
      <c r="A6948" s="20" t="str">
        <f t="shared" si="218"/>
        <v>Stapi lífeyrissjóðurVarfærnasafnið</v>
      </c>
      <c r="B6948" s="20" t="str">
        <f>_xlfn.IFNA(INDEX(Listi!$AI:$AI,MATCH(C6948,Listi!$AJ:$AJ,0)),INDEX(Listi!T:T,MATCH(C6948,Listi!U:U,0)))</f>
        <v xml:space="preserve">Stapi  </v>
      </c>
      <c r="C6948" s="20" t="s">
        <v>209</v>
      </c>
      <c r="D6948" s="20" t="s">
        <v>392</v>
      </c>
      <c r="E6948" s="20" t="s">
        <v>276</v>
      </c>
      <c r="F6948" s="8" t="s">
        <v>90</v>
      </c>
      <c r="G6948" s="8" t="s">
        <v>414</v>
      </c>
      <c r="H6948" s="20" t="s">
        <v>91</v>
      </c>
      <c r="K6948" s="189">
        <v>6.2</v>
      </c>
      <c r="L6948" s="7">
        <v>471986044</v>
      </c>
      <c r="M6948" s="7">
        <v>137399159</v>
      </c>
      <c r="N6948" s="7">
        <v>6994496</v>
      </c>
      <c r="O6948" s="20" t="str">
        <f t="shared" si="219"/>
        <v/>
      </c>
    </row>
    <row r="6949" spans="1:15">
      <c r="A6949" s="20" t="str">
        <f t="shared" si="218"/>
        <v>Almenni lífeyrissjóðurinnÆvisafn I</v>
      </c>
      <c r="B6949" s="20" t="str">
        <f>_xlfn.IFNA(INDEX(Listi!$AI:$AI,MATCH(C6949,Listi!$AJ:$AJ,0)),INDEX(Listi!T:T,MATCH(C6949,Listi!U:U,0)))</f>
        <v xml:space="preserve">Almenni </v>
      </c>
      <c r="C6949" s="20" t="s">
        <v>0</v>
      </c>
      <c r="D6949" s="20" t="s">
        <v>202</v>
      </c>
      <c r="E6949" s="20" t="s">
        <v>276</v>
      </c>
      <c r="F6949" s="8" t="s">
        <v>92</v>
      </c>
      <c r="G6949" s="8" t="s">
        <v>413</v>
      </c>
      <c r="H6949" s="20" t="s">
        <v>93</v>
      </c>
      <c r="K6949" s="189">
        <v>2.9</v>
      </c>
      <c r="L6949" s="7">
        <v>43068273823</v>
      </c>
      <c r="M6949" s="7">
        <v>4413720640</v>
      </c>
      <c r="N6949" s="7">
        <v>641257097</v>
      </c>
      <c r="O6949" s="20" t="str">
        <f t="shared" si="219"/>
        <v/>
      </c>
    </row>
    <row r="6950" spans="1:15">
      <c r="A6950" s="20" t="str">
        <f t="shared" si="218"/>
        <v>Almenni lífeyrissjóðurinnÆvisafn II</v>
      </c>
      <c r="B6950" s="20" t="str">
        <f>_xlfn.IFNA(INDEX(Listi!$AI:$AI,MATCH(C6950,Listi!$AJ:$AJ,0)),INDEX(Listi!T:T,MATCH(C6950,Listi!U:U,0)))</f>
        <v xml:space="preserve">Almenni </v>
      </c>
      <c r="C6950" s="20" t="s">
        <v>0</v>
      </c>
      <c r="D6950" s="20" t="s">
        <v>203</v>
      </c>
      <c r="E6950" s="20" t="s">
        <v>276</v>
      </c>
      <c r="F6950" s="8" t="s">
        <v>92</v>
      </c>
      <c r="G6950" s="8" t="s">
        <v>413</v>
      </c>
      <c r="H6950" s="20" t="s">
        <v>93</v>
      </c>
      <c r="K6950" s="189">
        <v>6.9</v>
      </c>
      <c r="L6950" s="7">
        <v>86460235807</v>
      </c>
      <c r="M6950" s="7">
        <v>3970537445</v>
      </c>
      <c r="N6950" s="7">
        <v>1539034493</v>
      </c>
      <c r="O6950" s="20" t="str">
        <f t="shared" si="219"/>
        <v/>
      </c>
    </row>
    <row r="6951" spans="1:15">
      <c r="A6951" s="20" t="str">
        <f t="shared" si="218"/>
        <v>Almenni lífeyrissjóðurinnÆvisafn III</v>
      </c>
      <c r="B6951" s="20" t="str">
        <f>_xlfn.IFNA(INDEX(Listi!$AI:$AI,MATCH(C6951,Listi!$AJ:$AJ,0)),INDEX(Listi!T:T,MATCH(C6951,Listi!U:U,0)))</f>
        <v xml:space="preserve">Almenni </v>
      </c>
      <c r="C6951" s="20" t="s">
        <v>0</v>
      </c>
      <c r="D6951" s="20" t="s">
        <v>204</v>
      </c>
      <c r="E6951" s="20" t="s">
        <v>276</v>
      </c>
      <c r="F6951" s="8" t="s">
        <v>92</v>
      </c>
      <c r="G6951" s="8" t="s">
        <v>413</v>
      </c>
      <c r="H6951" s="20" t="s">
        <v>93</v>
      </c>
      <c r="K6951" s="189">
        <v>1.5</v>
      </c>
      <c r="L6951" s="7">
        <v>33890180699</v>
      </c>
      <c r="M6951" s="7">
        <v>1571509194</v>
      </c>
      <c r="N6951" s="7">
        <v>920421683</v>
      </c>
      <c r="O6951" s="20" t="str">
        <f t="shared" si="219"/>
        <v/>
      </c>
    </row>
    <row r="6952" spans="1:15">
      <c r="A6952" s="20" t="str">
        <f t="shared" si="218"/>
        <v>Almenni lífeyrissjóðurinnHúsnæðissafn</v>
      </c>
      <c r="B6952" s="20" t="str">
        <f>_xlfn.IFNA(INDEX(Listi!$AI:$AI,MATCH(C6952,Listi!$AJ:$AJ,0)),INDEX(Listi!T:T,MATCH(C6952,Listi!U:U,0)))</f>
        <v xml:space="preserve">Almenni </v>
      </c>
      <c r="C6952" s="20" t="s">
        <v>0</v>
      </c>
      <c r="D6952" s="20" t="s">
        <v>315</v>
      </c>
      <c r="E6952" s="20" t="s">
        <v>276</v>
      </c>
      <c r="F6952" s="8" t="s">
        <v>92</v>
      </c>
      <c r="G6952" s="8" t="s">
        <v>413</v>
      </c>
      <c r="H6952" s="20" t="s">
        <v>93</v>
      </c>
      <c r="K6952" s="20">
        <v>0.6</v>
      </c>
      <c r="L6952" s="7">
        <v>487895879</v>
      </c>
      <c r="M6952" s="7">
        <v>166428361</v>
      </c>
      <c r="N6952" s="7">
        <v>18080096</v>
      </c>
      <c r="O6952" s="20" t="str">
        <f t="shared" si="219"/>
        <v/>
      </c>
    </row>
    <row r="6953" spans="1:15">
      <c r="A6953" s="20" t="str">
        <f t="shared" si="218"/>
        <v>Almenni lífeyrissjóðurinnInnlánssafn</v>
      </c>
      <c r="B6953" s="20" t="str">
        <f>_xlfn.IFNA(INDEX(Listi!$AI:$AI,MATCH(C6953,Listi!$AJ:$AJ,0)),INDEX(Listi!T:T,MATCH(C6953,Listi!U:U,0)))</f>
        <v xml:space="preserve">Almenni </v>
      </c>
      <c r="C6953" s="20" t="s">
        <v>0</v>
      </c>
      <c r="D6953" s="20" t="s">
        <v>1</v>
      </c>
      <c r="E6953" s="20" t="s">
        <v>276</v>
      </c>
      <c r="F6953" s="8" t="s">
        <v>92</v>
      </c>
      <c r="G6953" s="8" t="s">
        <v>413</v>
      </c>
      <c r="H6953" s="20" t="s">
        <v>93</v>
      </c>
      <c r="K6953" s="189">
        <v>16.8</v>
      </c>
      <c r="L6953" s="7">
        <v>26587944379</v>
      </c>
      <c r="M6953" s="7">
        <v>1016779991</v>
      </c>
      <c r="N6953" s="7">
        <v>1031869724</v>
      </c>
      <c r="O6953" s="20" t="str">
        <f t="shared" si="219"/>
        <v/>
      </c>
    </row>
    <row r="6954" spans="1:15">
      <c r="A6954" s="20" t="str">
        <f t="shared" ref="A6954:A7016" si="220">CONCATENATE(C6954,D6954)</f>
        <v>Almenni lífeyrissjóðurinnRíkissafn langt</v>
      </c>
      <c r="B6954" s="20" t="str">
        <f>_xlfn.IFNA(INDEX(Listi!$AI:$AI,MATCH(C6954,Listi!$AJ:$AJ,0)),INDEX(Listi!T:T,MATCH(C6954,Listi!U:U,0)))</f>
        <v xml:space="preserve">Almenni </v>
      </c>
      <c r="C6954" s="20" t="s">
        <v>0</v>
      </c>
      <c r="D6954" s="20" t="s">
        <v>199</v>
      </c>
      <c r="E6954" s="20" t="s">
        <v>276</v>
      </c>
      <c r="F6954" s="8" t="s">
        <v>92</v>
      </c>
      <c r="G6954" s="8" t="s">
        <v>413</v>
      </c>
      <c r="H6954" s="20" t="s">
        <v>93</v>
      </c>
      <c r="K6954" s="20">
        <v>-2.4</v>
      </c>
      <c r="L6954" s="7">
        <v>1193680171</v>
      </c>
      <c r="M6954" s="7">
        <v>61272573</v>
      </c>
      <c r="N6954" s="7">
        <v>40105929</v>
      </c>
      <c r="O6954" s="20" t="str">
        <f t="shared" si="219"/>
        <v/>
      </c>
    </row>
    <row r="6955" spans="1:15">
      <c r="A6955" s="20" t="str">
        <f t="shared" si="220"/>
        <v>Almenni lífeyrissjóðurinnRíkissafn stutt</v>
      </c>
      <c r="B6955" s="20" t="str">
        <f>_xlfn.IFNA(INDEX(Listi!$AI:$AI,MATCH(C6955,Listi!$AJ:$AJ,0)),INDEX(Listi!T:T,MATCH(C6955,Listi!U:U,0)))</f>
        <v xml:space="preserve">Almenni </v>
      </c>
      <c r="C6955" s="20" t="s">
        <v>0</v>
      </c>
      <c r="D6955" s="20" t="s">
        <v>200</v>
      </c>
      <c r="E6955" s="20" t="s">
        <v>276</v>
      </c>
      <c r="F6955" s="20" t="s">
        <v>92</v>
      </c>
      <c r="G6955" s="8" t="s">
        <v>413</v>
      </c>
      <c r="H6955" s="20" t="s">
        <v>93</v>
      </c>
      <c r="K6955" s="189">
        <v>7.9</v>
      </c>
      <c r="L6955" s="7">
        <v>541893627</v>
      </c>
      <c r="M6955" s="7">
        <v>20423158</v>
      </c>
      <c r="N6955" s="7">
        <v>14899899</v>
      </c>
      <c r="O6955" s="20" t="str">
        <f t="shared" si="219"/>
        <v/>
      </c>
    </row>
    <row r="6956" spans="1:15">
      <c r="A6956" s="20" t="str">
        <f t="shared" si="220"/>
        <v>Almenni lífeyrissjóðurinnTryggingadeild</v>
      </c>
      <c r="B6956" s="20" t="str">
        <f>_xlfn.IFNA(INDEX(Listi!$AI:$AI,MATCH(C6956,Listi!$AJ:$AJ,0)),INDEX(Listi!T:T,MATCH(C6956,Listi!U:U,0)))</f>
        <v xml:space="preserve">Almenni </v>
      </c>
      <c r="C6956" s="20" t="s">
        <v>0</v>
      </c>
      <c r="D6956" s="20" t="s">
        <v>201</v>
      </c>
      <c r="E6956" s="20" t="s">
        <v>275</v>
      </c>
      <c r="F6956" s="20" t="s">
        <v>92</v>
      </c>
      <c r="G6956" s="8" t="s">
        <v>413</v>
      </c>
      <c r="H6956" s="20" t="s">
        <v>93</v>
      </c>
      <c r="K6956" s="189">
        <v>5.3</v>
      </c>
      <c r="L6956" s="7">
        <v>174784296254</v>
      </c>
      <c r="M6956" s="7">
        <v>7497244534</v>
      </c>
      <c r="N6956" s="7">
        <v>3057046932</v>
      </c>
      <c r="O6956" s="20" t="str">
        <f t="shared" si="219"/>
        <v/>
      </c>
    </row>
    <row r="6957" spans="1:15">
      <c r="A6957" s="20" t="str">
        <f t="shared" si="220"/>
        <v>Arion banki hf.Erlend hlutabréf</v>
      </c>
      <c r="B6957" s="20" t="str">
        <f>_xlfn.IFNA(INDEX(Listi!$AI:$AI,MATCH(C6957,Listi!$AJ:$AJ,0)),INDEX(Listi!T:T,MATCH(C6957,Listi!U:U,0)))</f>
        <v xml:space="preserve">Arion banki </v>
      </c>
      <c r="C6957" s="20" t="s">
        <v>214</v>
      </c>
      <c r="D6957" s="20" t="s">
        <v>215</v>
      </c>
      <c r="E6957" s="20" t="s">
        <v>276</v>
      </c>
      <c r="F6957" s="20" t="s">
        <v>92</v>
      </c>
      <c r="G6957" s="8" t="s">
        <v>413</v>
      </c>
      <c r="H6957" s="20" t="s">
        <v>93</v>
      </c>
      <c r="K6957" s="189">
        <v>14.1</v>
      </c>
      <c r="L6957" s="7">
        <v>1149685000</v>
      </c>
      <c r="M6957" s="7">
        <v>49095000</v>
      </c>
      <c r="N6957" s="7">
        <v>10876000</v>
      </c>
      <c r="O6957" s="20" t="str">
        <f t="shared" si="219"/>
        <v/>
      </c>
    </row>
    <row r="6958" spans="1:15">
      <c r="A6958" s="20" t="str">
        <f t="shared" si="220"/>
        <v>Arion banki hf.Innlend skuldabréf</v>
      </c>
      <c r="B6958" s="20" t="str">
        <f>_xlfn.IFNA(INDEX(Listi!$AI:$AI,MATCH(C6958,Listi!$AJ:$AJ,0)),INDEX(Listi!T:T,MATCH(C6958,Listi!U:U,0)))</f>
        <v xml:space="preserve">Arion banki </v>
      </c>
      <c r="C6958" s="20" t="s">
        <v>214</v>
      </c>
      <c r="D6958" s="20" t="s">
        <v>216</v>
      </c>
      <c r="E6958" s="20" t="s">
        <v>276</v>
      </c>
      <c r="F6958" s="20" t="s">
        <v>92</v>
      </c>
      <c r="G6958" s="8" t="s">
        <v>413</v>
      </c>
      <c r="H6958" s="20" t="s">
        <v>93</v>
      </c>
      <c r="K6958" s="20">
        <v>0.3</v>
      </c>
      <c r="L6958" s="7">
        <v>4446434000</v>
      </c>
      <c r="M6958" s="7">
        <v>344234000</v>
      </c>
      <c r="N6958" s="7">
        <v>44793000</v>
      </c>
      <c r="O6958" s="20" t="str">
        <f t="shared" si="219"/>
        <v/>
      </c>
    </row>
    <row r="6959" spans="1:15">
      <c r="A6959" s="20" t="str">
        <f t="shared" si="220"/>
        <v>Arion banki hf.Lífeyrisauki L1</v>
      </c>
      <c r="B6959" s="20" t="str">
        <f>_xlfn.IFNA(INDEX(Listi!$AI:$AI,MATCH(C6959,Listi!$AJ:$AJ,0)),INDEX(Listi!T:T,MATCH(C6959,Listi!U:U,0)))</f>
        <v xml:space="preserve">Arion banki </v>
      </c>
      <c r="C6959" s="20" t="s">
        <v>214</v>
      </c>
      <c r="D6959" s="20" t="s">
        <v>377</v>
      </c>
      <c r="E6959" s="20" t="s">
        <v>276</v>
      </c>
      <c r="F6959" s="20" t="s">
        <v>92</v>
      </c>
      <c r="G6959" s="8" t="s">
        <v>413</v>
      </c>
      <c r="H6959" s="20" t="s">
        <v>93</v>
      </c>
      <c r="K6959" s="189">
        <v>2.1</v>
      </c>
      <c r="L6959" s="7">
        <v>5887942000</v>
      </c>
      <c r="M6959" s="7">
        <v>1011885000</v>
      </c>
      <c r="N6959" s="7">
        <v>34615000</v>
      </c>
      <c r="O6959" s="20" t="str">
        <f t="shared" si="219"/>
        <v/>
      </c>
    </row>
    <row r="6960" spans="1:15">
      <c r="A6960" s="20" t="str">
        <f t="shared" si="220"/>
        <v>Arion banki hf.Lífeyrisauki L2</v>
      </c>
      <c r="B6960" s="20" t="str">
        <f>_xlfn.IFNA(INDEX(Listi!$AI:$AI,MATCH(C6960,Listi!$AJ:$AJ,0)),INDEX(Listi!T:T,MATCH(C6960,Listi!U:U,0)))</f>
        <v xml:space="preserve">Arion banki </v>
      </c>
      <c r="C6960" s="20" t="s">
        <v>214</v>
      </c>
      <c r="D6960" s="20" t="s">
        <v>372</v>
      </c>
      <c r="E6960" s="20" t="s">
        <v>276</v>
      </c>
      <c r="F6960" s="20" t="s">
        <v>92</v>
      </c>
      <c r="G6960" s="8" t="s">
        <v>413</v>
      </c>
      <c r="H6960" s="20" t="s">
        <v>93</v>
      </c>
      <c r="K6960" s="189">
        <v>3.9</v>
      </c>
      <c r="L6960" s="7">
        <v>21366380000</v>
      </c>
      <c r="M6960" s="7">
        <v>1613513000</v>
      </c>
      <c r="N6960" s="7">
        <v>92085000</v>
      </c>
      <c r="O6960" s="20" t="str">
        <f t="shared" si="219"/>
        <v/>
      </c>
    </row>
    <row r="6961" spans="1:15">
      <c r="A6961" s="20" t="str">
        <f t="shared" si="220"/>
        <v>Arion banki hf.Lífeyrisauki L3</v>
      </c>
      <c r="B6961" s="20" t="str">
        <f>_xlfn.IFNA(INDEX(Listi!$AI:$AI,MATCH(C6961,Listi!$AJ:$AJ,0)),INDEX(Listi!T:T,MATCH(C6961,Listi!U:U,0)))</f>
        <v xml:space="preserve">Arion banki </v>
      </c>
      <c r="C6961" s="20" t="s">
        <v>214</v>
      </c>
      <c r="D6961" s="20" t="s">
        <v>371</v>
      </c>
      <c r="E6961" s="20" t="s">
        <v>276</v>
      </c>
      <c r="F6961" s="20" t="s">
        <v>92</v>
      </c>
      <c r="G6961" s="8" t="s">
        <v>413</v>
      </c>
      <c r="H6961" s="20" t="s">
        <v>93</v>
      </c>
      <c r="K6961" s="189">
        <v>3.9</v>
      </c>
      <c r="L6961" s="7">
        <v>29714848000</v>
      </c>
      <c r="M6961" s="7">
        <v>2122481000</v>
      </c>
      <c r="N6961" s="7">
        <v>129566000</v>
      </c>
      <c r="O6961" s="20" t="str">
        <f t="shared" si="219"/>
        <v/>
      </c>
    </row>
    <row r="6962" spans="1:15">
      <c r="A6962" s="20" t="str">
        <f t="shared" si="220"/>
        <v>Arion banki hf.Lífeyrisauki L4</v>
      </c>
      <c r="B6962" s="20" t="str">
        <f>_xlfn.IFNA(INDEX(Listi!$AI:$AI,MATCH(C6962,Listi!$AJ:$AJ,0)),INDEX(Listi!T:T,MATCH(C6962,Listi!U:U,0)))</f>
        <v xml:space="preserve">Arion banki </v>
      </c>
      <c r="C6962" s="20" t="s">
        <v>214</v>
      </c>
      <c r="D6962" s="20" t="s">
        <v>587</v>
      </c>
      <c r="E6962" s="20" t="s">
        <v>276</v>
      </c>
      <c r="F6962" s="20" t="s">
        <v>92</v>
      </c>
      <c r="G6962" s="8" t="s">
        <v>413</v>
      </c>
      <c r="H6962" s="20" t="s">
        <v>93</v>
      </c>
      <c r="K6962" s="20">
        <v>-119.7</v>
      </c>
      <c r="L6962" s="7">
        <v>19306242000</v>
      </c>
      <c r="M6962" s="7">
        <v>1346647000</v>
      </c>
      <c r="N6962" s="7">
        <v>388052000</v>
      </c>
      <c r="O6962" s="20" t="str">
        <f t="shared" si="219"/>
        <v/>
      </c>
    </row>
    <row r="6963" spans="1:15">
      <c r="A6963" s="20" t="str">
        <f t="shared" si="220"/>
        <v>Arion banki hf.Lífeyrisauki L5</v>
      </c>
      <c r="B6963" s="20" t="str">
        <f>_xlfn.IFNA(INDEX(Listi!$AI:$AI,MATCH(C6963,Listi!$AJ:$AJ,0)),INDEX(Listi!T:T,MATCH(C6963,Listi!U:U,0)))</f>
        <v xml:space="preserve">Arion banki </v>
      </c>
      <c r="C6963" s="20" t="s">
        <v>214</v>
      </c>
      <c r="D6963" s="20" t="s">
        <v>369</v>
      </c>
      <c r="E6963" s="20" t="s">
        <v>276</v>
      </c>
      <c r="F6963" s="20" t="s">
        <v>92</v>
      </c>
      <c r="G6963" s="8" t="s">
        <v>413</v>
      </c>
      <c r="H6963" s="20" t="s">
        <v>93</v>
      </c>
      <c r="K6963" s="189">
        <v>4.3</v>
      </c>
      <c r="L6963" s="7">
        <v>44858554000</v>
      </c>
      <c r="M6963" s="7">
        <v>4018833000</v>
      </c>
      <c r="N6963" s="7">
        <v>933672000</v>
      </c>
      <c r="O6963" s="20" t="str">
        <f t="shared" si="219"/>
        <v/>
      </c>
    </row>
    <row r="6964" spans="1:15">
      <c r="A6964" s="20" t="str">
        <f t="shared" si="220"/>
        <v>Birta lífeyrissjóðurBlönduð leið</v>
      </c>
      <c r="B6964" s="20" t="str">
        <f>_xlfn.IFNA(INDEX(Listi!$AI:$AI,MATCH(C6964,Listi!$AJ:$AJ,0)),INDEX(Listi!T:T,MATCH(C6964,Listi!U:U,0)))</f>
        <v xml:space="preserve">Birta  </v>
      </c>
      <c r="C6964" s="20" t="s">
        <v>298</v>
      </c>
      <c r="D6964" s="20" t="s">
        <v>314</v>
      </c>
      <c r="E6964" s="20" t="s">
        <v>276</v>
      </c>
      <c r="F6964" s="20" t="s">
        <v>92</v>
      </c>
      <c r="G6964" s="8" t="s">
        <v>413</v>
      </c>
      <c r="H6964" s="20" t="s">
        <v>93</v>
      </c>
      <c r="K6964" s="189">
        <v>4.3</v>
      </c>
      <c r="L6964" s="7">
        <v>6929716201</v>
      </c>
      <c r="M6964" s="7">
        <v>253995298</v>
      </c>
      <c r="N6964" s="7">
        <v>139753585</v>
      </c>
      <c r="O6964" s="20" t="str">
        <f t="shared" si="219"/>
        <v/>
      </c>
    </row>
    <row r="6965" spans="1:15">
      <c r="A6965" s="20" t="str">
        <f t="shared" si="220"/>
        <v>Birta lífeyrissjóðurInnlánsleið</v>
      </c>
      <c r="B6965" s="20" t="str">
        <f>_xlfn.IFNA(INDEX(Listi!$AI:$AI,MATCH(C6965,Listi!$AJ:$AJ,0)),INDEX(Listi!T:T,MATCH(C6965,Listi!U:U,0)))</f>
        <v xml:space="preserve">Birta  </v>
      </c>
      <c r="C6965" s="20" t="s">
        <v>298</v>
      </c>
      <c r="D6965" s="20" t="s">
        <v>208</v>
      </c>
      <c r="E6965" s="20" t="s">
        <v>276</v>
      </c>
      <c r="F6965" s="20" t="s">
        <v>92</v>
      </c>
      <c r="G6965" s="8" t="s">
        <v>413</v>
      </c>
      <c r="H6965" s="20" t="s">
        <v>93</v>
      </c>
      <c r="K6965" s="189">
        <v>4.4000000000000004</v>
      </c>
      <c r="L6965" s="7">
        <v>4108971332</v>
      </c>
      <c r="M6965" s="7">
        <v>264842424</v>
      </c>
      <c r="N6965" s="7">
        <v>174324836</v>
      </c>
      <c r="O6965" s="20" t="str">
        <f t="shared" si="219"/>
        <v/>
      </c>
    </row>
    <row r="6966" spans="1:15">
      <c r="A6966" s="20" t="str">
        <f t="shared" si="220"/>
        <v>Birta lífeyrissjóðurSamtryggingardeild</v>
      </c>
      <c r="B6966" s="20" t="str">
        <f>_xlfn.IFNA(INDEX(Listi!$AI:$AI,MATCH(C6966,Listi!$AJ:$AJ,0)),INDEX(Listi!T:T,MATCH(C6966,Listi!U:U,0)))</f>
        <v xml:space="preserve">Birta  </v>
      </c>
      <c r="C6966" s="20" t="s">
        <v>298</v>
      </c>
      <c r="D6966" s="20" t="s">
        <v>205</v>
      </c>
      <c r="E6966" s="20" t="s">
        <v>275</v>
      </c>
      <c r="F6966" s="20" t="s">
        <v>92</v>
      </c>
      <c r="G6966" s="8" t="s">
        <v>413</v>
      </c>
      <c r="H6966" s="20" t="s">
        <v>93</v>
      </c>
      <c r="K6966" s="190">
        <v>4.17</v>
      </c>
      <c r="L6966" s="7">
        <v>549755105944</v>
      </c>
      <c r="M6966" s="7">
        <v>18480897961</v>
      </c>
      <c r="N6966" s="7">
        <v>14075814006</v>
      </c>
      <c r="O6966" s="20" t="str">
        <f t="shared" si="219"/>
        <v/>
      </c>
    </row>
    <row r="6967" spans="1:15">
      <c r="A6967" s="20" t="str">
        <f t="shared" si="220"/>
        <v>Birta lífeyrissjóðurSkuldabréfaleið</v>
      </c>
      <c r="B6967" s="20" t="str">
        <f>_xlfn.IFNA(INDEX(Listi!$AI:$AI,MATCH(C6967,Listi!$AJ:$AJ,0)),INDEX(Listi!T:T,MATCH(C6967,Listi!U:U,0)))</f>
        <v xml:space="preserve">Birta  </v>
      </c>
      <c r="C6967" s="20" t="s">
        <v>298</v>
      </c>
      <c r="D6967" s="20" t="s">
        <v>313</v>
      </c>
      <c r="E6967" s="20" t="s">
        <v>276</v>
      </c>
      <c r="F6967" s="8" t="s">
        <v>92</v>
      </c>
      <c r="G6967" s="8" t="s">
        <v>413</v>
      </c>
      <c r="H6967" s="20" t="s">
        <v>93</v>
      </c>
      <c r="K6967" s="189">
        <v>11.3</v>
      </c>
      <c r="L6967" s="7">
        <v>8522374478</v>
      </c>
      <c r="M6967" s="7">
        <v>391005163</v>
      </c>
      <c r="N6967" s="7">
        <v>218104877</v>
      </c>
      <c r="O6967" s="20" t="str">
        <f t="shared" si="219"/>
        <v/>
      </c>
    </row>
    <row r="6968" spans="1:15">
      <c r="A6968" s="20" t="str">
        <f t="shared" si="220"/>
        <v>Birta lífeyrissjóðurTilgreind séreign</v>
      </c>
      <c r="B6968" s="20" t="str">
        <f>_xlfn.IFNA(INDEX(Listi!$AI:$AI,MATCH(C6968,Listi!$AJ:$AJ,0)),INDEX(Listi!T:T,MATCH(C6968,Listi!U:U,0)))</f>
        <v xml:space="preserve">Birta  </v>
      </c>
      <c r="C6968" s="20" t="s">
        <v>298</v>
      </c>
      <c r="D6968" s="20" t="s">
        <v>312</v>
      </c>
      <c r="E6968" s="20" t="s">
        <v>276</v>
      </c>
      <c r="F6968" s="8" t="s">
        <v>92</v>
      </c>
      <c r="G6968" s="8" t="s">
        <v>413</v>
      </c>
      <c r="H6968" s="20" t="s">
        <v>93</v>
      </c>
      <c r="K6968" s="189">
        <v>1.1000000000000001</v>
      </c>
      <c r="L6968" s="7">
        <v>2234420297</v>
      </c>
      <c r="M6968" s="7">
        <v>511871981</v>
      </c>
      <c r="N6968" s="7">
        <v>36000223</v>
      </c>
      <c r="O6968" s="20" t="str">
        <f t="shared" si="219"/>
        <v/>
      </c>
    </row>
    <row r="6969" spans="1:15">
      <c r="A6969" s="20" t="str">
        <f t="shared" si="220"/>
        <v>Brú Lífeyrissjóður starfsmanna sveitarfélagaA-deild</v>
      </c>
      <c r="B6969" s="20" t="str">
        <f>_xlfn.IFNA(INDEX(Listi!$AI:$AI,MATCH(C6969,Listi!$AJ:$AJ,0)),INDEX(Listi!T:T,MATCH(C6969,Listi!U:U,0)))</f>
        <v>Brú</v>
      </c>
      <c r="C6969" s="20" t="s">
        <v>217</v>
      </c>
      <c r="D6969" s="20" t="s">
        <v>257</v>
      </c>
      <c r="E6969" s="20" t="s">
        <v>275</v>
      </c>
      <c r="F6969" s="20" t="s">
        <v>92</v>
      </c>
      <c r="G6969" s="8" t="s">
        <v>413</v>
      </c>
      <c r="H6969" s="20" t="s">
        <v>93</v>
      </c>
      <c r="K6969" s="189">
        <v>2.8</v>
      </c>
      <c r="L6969" s="7">
        <v>270469177889</v>
      </c>
      <c r="M6969" s="7">
        <v>13987858077</v>
      </c>
      <c r="N6969" s="7">
        <v>4793072329</v>
      </c>
      <c r="O6969" s="20" t="str">
        <f t="shared" si="219"/>
        <v/>
      </c>
    </row>
    <row r="6970" spans="1:15">
      <c r="A6970" s="20" t="str">
        <f t="shared" si="220"/>
        <v>Brú Lífeyrissjóður starfsmanna sveitarfélagaB-deild</v>
      </c>
      <c r="B6970" s="20" t="str">
        <f>_xlfn.IFNA(INDEX(Listi!$AI:$AI,MATCH(C6970,Listi!$AJ:$AJ,0)),INDEX(Listi!T:T,MATCH(C6970,Listi!U:U,0)))</f>
        <v>Brú</v>
      </c>
      <c r="C6970" s="20" t="s">
        <v>217</v>
      </c>
      <c r="D6970" s="20" t="s">
        <v>218</v>
      </c>
      <c r="E6970" s="20" t="s">
        <v>275</v>
      </c>
      <c r="F6970" s="20" t="s">
        <v>92</v>
      </c>
      <c r="G6970" s="8" t="s">
        <v>413</v>
      </c>
      <c r="H6970" s="20" t="s">
        <v>93</v>
      </c>
      <c r="K6970" s="189">
        <v>4.3</v>
      </c>
      <c r="L6970" s="7">
        <v>17004783831</v>
      </c>
      <c r="M6970" s="7">
        <v>119747694</v>
      </c>
      <c r="N6970" s="7">
        <v>3424817406</v>
      </c>
      <c r="O6970" s="20" t="str">
        <f t="shared" si="219"/>
        <v/>
      </c>
    </row>
    <row r="6971" spans="1:15">
      <c r="A6971" s="20" t="str">
        <f t="shared" si="220"/>
        <v>Brú Lífeyrissjóður starfsmanna sveitarfélagaV-deild</v>
      </c>
      <c r="B6971" s="20" t="str">
        <f>_xlfn.IFNA(INDEX(Listi!$AI:$AI,MATCH(C6971,Listi!$AJ:$AJ,0)),INDEX(Listi!T:T,MATCH(C6971,Listi!U:U,0)))</f>
        <v>Brú</v>
      </c>
      <c r="C6971" s="20" t="s">
        <v>217</v>
      </c>
      <c r="D6971" s="20" t="s">
        <v>219</v>
      </c>
      <c r="E6971" s="20" t="s">
        <v>275</v>
      </c>
      <c r="F6971" s="20" t="s">
        <v>92</v>
      </c>
      <c r="G6971" s="8" t="s">
        <v>413</v>
      </c>
      <c r="H6971" s="20" t="s">
        <v>93</v>
      </c>
      <c r="K6971" s="189">
        <v>1.7</v>
      </c>
      <c r="L6971" s="7">
        <v>54501394986</v>
      </c>
      <c r="M6971" s="7">
        <v>4188513374</v>
      </c>
      <c r="N6971" s="7">
        <v>455519059</v>
      </c>
      <c r="O6971" s="20" t="str">
        <f t="shared" si="219"/>
        <v/>
      </c>
    </row>
    <row r="6972" spans="1:15">
      <c r="A6972" s="20" t="str">
        <f t="shared" si="220"/>
        <v>Eftirlaunasj atvinnuflugmannaSamtryggingardeild</v>
      </c>
      <c r="B6972" s="20" t="str">
        <f>_xlfn.IFNA(INDEX(Listi!$AI:$AI,MATCH(C6972,Listi!$AJ:$AJ,0)),INDEX(Listi!T:T,MATCH(C6972,Listi!U:U,0)))</f>
        <v>EFÍA</v>
      </c>
      <c r="C6972" s="20" t="s">
        <v>220</v>
      </c>
      <c r="D6972" s="20" t="s">
        <v>205</v>
      </c>
      <c r="E6972" s="20" t="s">
        <v>275</v>
      </c>
      <c r="F6972" s="20" t="s">
        <v>92</v>
      </c>
      <c r="G6972" s="8" t="s">
        <v>413</v>
      </c>
      <c r="H6972" s="20" t="s">
        <v>93</v>
      </c>
      <c r="K6972" s="189">
        <v>6.1</v>
      </c>
      <c r="L6972" s="7">
        <v>58542663000</v>
      </c>
      <c r="M6972" s="7">
        <v>1477262000</v>
      </c>
      <c r="N6972" s="7">
        <v>1113313000</v>
      </c>
      <c r="O6972" s="20" t="str">
        <f t="shared" si="219"/>
        <v/>
      </c>
    </row>
    <row r="6973" spans="1:15">
      <c r="A6973" s="20" t="str">
        <f t="shared" si="220"/>
        <v>Festa - lífeyrissjóðurSamtryggingardeild</v>
      </c>
      <c r="B6973" s="20" t="str">
        <f>_xlfn.IFNA(INDEX(Listi!$AI:$AI,MATCH(C6973,Listi!$AJ:$AJ,0)),INDEX(Listi!T:T,MATCH(C6973,Listi!U:U,0)))</f>
        <v xml:space="preserve">Festa </v>
      </c>
      <c r="C6973" s="20" t="s">
        <v>221</v>
      </c>
      <c r="D6973" s="20" t="s">
        <v>205</v>
      </c>
      <c r="E6973" s="20" t="s">
        <v>275</v>
      </c>
      <c r="F6973" s="20" t="s">
        <v>92</v>
      </c>
      <c r="G6973" s="8" t="s">
        <v>413</v>
      </c>
      <c r="H6973" s="20" t="s">
        <v>93</v>
      </c>
      <c r="K6973" s="20">
        <v>3</v>
      </c>
      <c r="L6973" s="7">
        <v>246318113722</v>
      </c>
      <c r="M6973" s="7">
        <v>11138196907</v>
      </c>
      <c r="N6973" s="7">
        <v>5180938287</v>
      </c>
      <c r="O6973" s="20" t="str">
        <f t="shared" si="219"/>
        <v/>
      </c>
    </row>
    <row r="6974" spans="1:15">
      <c r="A6974" s="20" t="str">
        <f t="shared" si="220"/>
        <v>Festa - lífeyrissjóðurSparnaðarleið I</v>
      </c>
      <c r="B6974" s="20" t="str">
        <f>_xlfn.IFNA(INDEX(Listi!$AI:$AI,MATCH(C6974,Listi!$AJ:$AJ,0)),INDEX(Listi!T:T,MATCH(C6974,Listi!U:U,0)))</f>
        <v xml:space="preserve">Festa </v>
      </c>
      <c r="C6974" s="20" t="s">
        <v>221</v>
      </c>
      <c r="D6974" s="20" t="s">
        <v>464</v>
      </c>
      <c r="E6974" s="20" t="s">
        <v>276</v>
      </c>
      <c r="F6974" s="20" t="s">
        <v>92</v>
      </c>
      <c r="G6974" s="8" t="s">
        <v>413</v>
      </c>
      <c r="H6974" s="20" t="s">
        <v>93</v>
      </c>
      <c r="K6974" s="20">
        <v>0</v>
      </c>
      <c r="L6974" s="7">
        <v>75585319</v>
      </c>
      <c r="M6974" s="7">
        <v>37671409</v>
      </c>
      <c r="N6974" s="7">
        <v>2063969</v>
      </c>
      <c r="O6974" s="20" t="str">
        <f t="shared" si="219"/>
        <v/>
      </c>
    </row>
    <row r="6975" spans="1:15">
      <c r="A6975" s="20" t="str">
        <f t="shared" si="220"/>
        <v>Festa - lífeyrissjóðurSparnaðarleið II</v>
      </c>
      <c r="B6975" s="20" t="str">
        <f>_xlfn.IFNA(INDEX(Listi!$AI:$AI,MATCH(C6975,Listi!$AJ:$AJ,0)),INDEX(Listi!T:T,MATCH(C6975,Listi!U:U,0)))</f>
        <v xml:space="preserve">Festa </v>
      </c>
      <c r="C6975" s="20" t="s">
        <v>221</v>
      </c>
      <c r="D6975" s="20" t="s">
        <v>388</v>
      </c>
      <c r="E6975" s="20" t="s">
        <v>276</v>
      </c>
      <c r="F6975" s="20" t="s">
        <v>92</v>
      </c>
      <c r="G6975" s="8" t="s">
        <v>413</v>
      </c>
      <c r="H6975" s="20" t="s">
        <v>93</v>
      </c>
      <c r="K6975" s="20">
        <v>0</v>
      </c>
      <c r="L6975" s="7">
        <v>1113180693</v>
      </c>
      <c r="M6975" s="7">
        <v>134564310</v>
      </c>
      <c r="N6975" s="7">
        <v>19363084</v>
      </c>
      <c r="O6975" s="20" t="str">
        <f t="shared" si="219"/>
        <v/>
      </c>
    </row>
    <row r="6976" spans="1:15">
      <c r="A6976" s="20" t="str">
        <f t="shared" si="220"/>
        <v>Frjálsi lífeyrissjóðurinnDeild/leið I</v>
      </c>
      <c r="B6976" s="20" t="str">
        <f>_xlfn.IFNA(INDEX(Listi!$AI:$AI,MATCH(C6976,Listi!$AJ:$AJ,0)),INDEX(Listi!T:T,MATCH(C6976,Listi!U:U,0)))</f>
        <v xml:space="preserve">Frjálsi </v>
      </c>
      <c r="C6976" s="20" t="s">
        <v>222</v>
      </c>
      <c r="D6976" s="20" t="s">
        <v>223</v>
      </c>
      <c r="E6976" s="20" t="s">
        <v>276</v>
      </c>
      <c r="F6976" s="20" t="s">
        <v>92</v>
      </c>
      <c r="G6976" s="8" t="s">
        <v>413</v>
      </c>
      <c r="H6976" s="20" t="s">
        <v>93</v>
      </c>
      <c r="K6976" s="189">
        <v>2.8</v>
      </c>
      <c r="L6976" s="7">
        <v>199278730000</v>
      </c>
      <c r="M6976" s="7">
        <v>10813020000</v>
      </c>
      <c r="N6976" s="7">
        <v>2178012000</v>
      </c>
      <c r="O6976" s="20" t="str">
        <f t="shared" si="219"/>
        <v/>
      </c>
    </row>
    <row r="6977" spans="1:15">
      <c r="A6977" s="20" t="str">
        <f t="shared" si="220"/>
        <v>Frjálsi lífeyrissjóðurinnDeild/leið II</v>
      </c>
      <c r="B6977" s="20" t="str">
        <f>_xlfn.IFNA(INDEX(Listi!$AI:$AI,MATCH(C6977,Listi!$AJ:$AJ,0)),INDEX(Listi!T:T,MATCH(C6977,Listi!U:U,0)))</f>
        <v xml:space="preserve">Frjálsi </v>
      </c>
      <c r="C6977" s="20" t="s">
        <v>222</v>
      </c>
      <c r="D6977" s="20" t="s">
        <v>224</v>
      </c>
      <c r="E6977" s="20" t="s">
        <v>276</v>
      </c>
      <c r="F6977" s="20" t="s">
        <v>92</v>
      </c>
      <c r="G6977" s="8" t="s">
        <v>413</v>
      </c>
      <c r="H6977" s="20" t="s">
        <v>93</v>
      </c>
      <c r="K6977" s="189">
        <v>1.2</v>
      </c>
      <c r="L6977" s="7">
        <v>29681370000</v>
      </c>
      <c r="M6977" s="7">
        <v>1864883000</v>
      </c>
      <c r="N6977" s="7">
        <v>401735000</v>
      </c>
      <c r="O6977" s="20" t="str">
        <f t="shared" si="219"/>
        <v/>
      </c>
    </row>
    <row r="6978" spans="1:15">
      <c r="A6978" s="20" t="str">
        <f t="shared" si="220"/>
        <v>Frjálsi lífeyrissjóðurinnDeild/leið III</v>
      </c>
      <c r="B6978" s="20" t="str">
        <f>_xlfn.IFNA(INDEX(Listi!$AI:$AI,MATCH(C6978,Listi!$AJ:$AJ,0)),INDEX(Listi!T:T,MATCH(C6978,Listi!U:U,0)))</f>
        <v xml:space="preserve">Frjálsi </v>
      </c>
      <c r="C6978" s="20" t="s">
        <v>222</v>
      </c>
      <c r="D6978" s="20" t="s">
        <v>225</v>
      </c>
      <c r="E6978" s="20" t="s">
        <v>276</v>
      </c>
      <c r="F6978" s="20" t="s">
        <v>92</v>
      </c>
      <c r="G6978" s="8" t="s">
        <v>413</v>
      </c>
      <c r="H6978" s="20" t="s">
        <v>93</v>
      </c>
      <c r="K6978" s="189">
        <v>2.9</v>
      </c>
      <c r="L6978" s="7">
        <v>43554797000</v>
      </c>
      <c r="M6978" s="7">
        <v>2564479000</v>
      </c>
      <c r="N6978" s="7">
        <v>1456678000</v>
      </c>
      <c r="O6978" s="20" t="str">
        <f t="shared" ref="O6978:O7041" si="221">IFERROR(VLOOKUP(F6978,EhLykill,3,FALSE),"")</f>
        <v/>
      </c>
    </row>
    <row r="6979" spans="1:15">
      <c r="A6979" s="20" t="str">
        <f t="shared" si="220"/>
        <v>Frjálsi lífeyrissjóðurinnFrjálsi Áhætta</v>
      </c>
      <c r="B6979" s="20" t="str">
        <f>_xlfn.IFNA(INDEX(Listi!$AI:$AI,MATCH(C6979,Listi!$AJ:$AJ,0)),INDEX(Listi!T:T,MATCH(C6979,Listi!U:U,0)))</f>
        <v xml:space="preserve">Frjálsi </v>
      </c>
      <c r="C6979" s="20" t="s">
        <v>222</v>
      </c>
      <c r="D6979" s="20" t="s">
        <v>226</v>
      </c>
      <c r="E6979" s="20" t="s">
        <v>276</v>
      </c>
      <c r="F6979" s="20" t="s">
        <v>92</v>
      </c>
      <c r="G6979" s="8" t="s">
        <v>413</v>
      </c>
      <c r="H6979" s="20" t="s">
        <v>93</v>
      </c>
      <c r="K6979" s="20">
        <v>0.3</v>
      </c>
      <c r="L6979" s="7">
        <v>2707615000</v>
      </c>
      <c r="M6979" s="7">
        <v>335331000</v>
      </c>
      <c r="N6979" s="7">
        <v>1872000</v>
      </c>
      <c r="O6979" s="20" t="str">
        <f t="shared" si="221"/>
        <v/>
      </c>
    </row>
    <row r="6980" spans="1:15">
      <c r="A6980" s="20" t="str">
        <f t="shared" si="220"/>
        <v>Frjálsi lífeyrissjóðurinnSameiginleg deild</v>
      </c>
      <c r="B6980" s="20" t="str">
        <f>_xlfn.IFNA(INDEX(Listi!$AI:$AI,MATCH(C6980,Listi!$AJ:$AJ,0)),INDEX(Listi!T:T,MATCH(C6980,Listi!U:U,0)))</f>
        <v xml:space="preserve">Frjálsi </v>
      </c>
      <c r="C6980" s="20" t="s">
        <v>222</v>
      </c>
      <c r="D6980" s="20" t="s">
        <v>311</v>
      </c>
      <c r="E6980" s="20" t="s">
        <v>276</v>
      </c>
      <c r="F6980" s="20" t="s">
        <v>92</v>
      </c>
      <c r="G6980" s="8" t="s">
        <v>413</v>
      </c>
      <c r="H6980" s="20" t="s">
        <v>93</v>
      </c>
      <c r="K6980" s="20">
        <v>0</v>
      </c>
      <c r="L6980" s="7">
        <v>0</v>
      </c>
      <c r="M6980" s="7">
        <v>0</v>
      </c>
      <c r="N6980" s="7">
        <v>0</v>
      </c>
      <c r="O6980" s="20" t="str">
        <f t="shared" si="221"/>
        <v/>
      </c>
    </row>
    <row r="6981" spans="1:15">
      <c r="A6981" s="20" t="str">
        <f t="shared" si="220"/>
        <v>Frjálsi lífeyrissjóðurinnSamtryggingardeild</v>
      </c>
      <c r="B6981" s="20" t="str">
        <f>_xlfn.IFNA(INDEX(Listi!$AI:$AI,MATCH(C6981,Listi!$AJ:$AJ,0)),INDEX(Listi!T:T,MATCH(C6981,Listi!U:U,0)))</f>
        <v xml:space="preserve">Frjálsi </v>
      </c>
      <c r="C6981" s="20" t="s">
        <v>222</v>
      </c>
      <c r="D6981" s="20" t="s">
        <v>205</v>
      </c>
      <c r="E6981" s="20" t="s">
        <v>275</v>
      </c>
      <c r="F6981" s="20" t="s">
        <v>92</v>
      </c>
      <c r="G6981" s="8" t="s">
        <v>413</v>
      </c>
      <c r="H6981" s="20" t="s">
        <v>93</v>
      </c>
      <c r="K6981" s="189">
        <v>2.2999999999999998</v>
      </c>
      <c r="L6981" s="7">
        <v>127148465000</v>
      </c>
      <c r="M6981" s="7">
        <v>7524433000</v>
      </c>
      <c r="N6981" s="7">
        <v>1254273000</v>
      </c>
      <c r="O6981" s="20" t="str">
        <f t="shared" si="221"/>
        <v/>
      </c>
    </row>
    <row r="6982" spans="1:15">
      <c r="A6982" s="20" t="str">
        <f t="shared" si="220"/>
        <v>Gildi - lífeyrissjóðurFramtíðarsýn 1</v>
      </c>
      <c r="B6982" s="20" t="str">
        <f>_xlfn.IFNA(INDEX(Listi!$AI:$AI,MATCH(C6982,Listi!$AJ:$AJ,0)),INDEX(Listi!T:T,MATCH(C6982,Listi!U:U,0)))</f>
        <v xml:space="preserve">Gildi  </v>
      </c>
      <c r="C6982" s="20" t="s">
        <v>227</v>
      </c>
      <c r="D6982" s="20" t="s">
        <v>373</v>
      </c>
      <c r="E6982" s="20" t="s">
        <v>276</v>
      </c>
      <c r="F6982" s="20" t="s">
        <v>92</v>
      </c>
      <c r="G6982" s="8" t="s">
        <v>413</v>
      </c>
      <c r="H6982" s="20" t="s">
        <v>93</v>
      </c>
      <c r="K6982" s="189">
        <v>7.4</v>
      </c>
      <c r="L6982" s="7">
        <v>3223959491</v>
      </c>
      <c r="M6982" s="7">
        <v>185065371</v>
      </c>
      <c r="N6982" s="7">
        <v>99697779</v>
      </c>
      <c r="O6982" s="20" t="str">
        <f t="shared" si="221"/>
        <v/>
      </c>
    </row>
    <row r="6983" spans="1:15">
      <c r="A6983" s="20" t="str">
        <f t="shared" si="220"/>
        <v>Gildi - lífeyrissjóðurFramtíðarsýn 2</v>
      </c>
      <c r="B6983" s="20" t="str">
        <f>_xlfn.IFNA(INDEX(Listi!$AI:$AI,MATCH(C6983,Listi!$AJ:$AJ,0)),INDEX(Listi!T:T,MATCH(C6983,Listi!U:U,0)))</f>
        <v xml:space="preserve">Gildi  </v>
      </c>
      <c r="C6983" s="20" t="s">
        <v>227</v>
      </c>
      <c r="D6983" s="20" t="s">
        <v>374</v>
      </c>
      <c r="E6983" s="20" t="s">
        <v>276</v>
      </c>
      <c r="F6983" s="20" t="s">
        <v>92</v>
      </c>
      <c r="G6983" s="8" t="s">
        <v>413</v>
      </c>
      <c r="H6983" s="20" t="s">
        <v>93</v>
      </c>
      <c r="K6983" s="189">
        <v>4.5</v>
      </c>
      <c r="L6983" s="7">
        <v>3172355810</v>
      </c>
      <c r="M6983" s="7">
        <v>227598529</v>
      </c>
      <c r="N6983" s="7">
        <v>70042741</v>
      </c>
      <c r="O6983" s="20" t="str">
        <f t="shared" si="221"/>
        <v/>
      </c>
    </row>
    <row r="6984" spans="1:15">
      <c r="A6984" s="20" t="str">
        <f t="shared" si="220"/>
        <v>Gildi - lífeyrissjóðurFramtíðarsýn 3</v>
      </c>
      <c r="B6984" s="20" t="str">
        <f>_xlfn.IFNA(INDEX(Listi!$AI:$AI,MATCH(C6984,Listi!$AJ:$AJ,0)),INDEX(Listi!T:T,MATCH(C6984,Listi!U:U,0)))</f>
        <v xml:space="preserve">Gildi  </v>
      </c>
      <c r="C6984" s="20" t="s">
        <v>227</v>
      </c>
      <c r="D6984" s="20" t="s">
        <v>380</v>
      </c>
      <c r="E6984" s="20" t="s">
        <v>276</v>
      </c>
      <c r="F6984" s="20" t="s">
        <v>92</v>
      </c>
      <c r="G6984" s="8" t="s">
        <v>413</v>
      </c>
      <c r="H6984" s="20" t="s">
        <v>93</v>
      </c>
      <c r="K6984" s="189">
        <v>3.9</v>
      </c>
      <c r="L6984" s="7">
        <v>1220667693</v>
      </c>
      <c r="M6984" s="7">
        <v>206427664</v>
      </c>
      <c r="N6984" s="7">
        <v>61376636</v>
      </c>
      <c r="O6984" s="20" t="str">
        <f t="shared" si="221"/>
        <v/>
      </c>
    </row>
    <row r="6985" spans="1:15">
      <c r="A6985" s="20" t="str">
        <f t="shared" si="220"/>
        <v>Gildi - lífeyrissjóðurSamtryggingardeild</v>
      </c>
      <c r="B6985" s="20" t="str">
        <f>_xlfn.IFNA(INDEX(Listi!$AI:$AI,MATCH(C6985,Listi!$AJ:$AJ,0)),INDEX(Listi!T:T,MATCH(C6985,Listi!U:U,0)))</f>
        <v xml:space="preserve">Gildi  </v>
      </c>
      <c r="C6985" s="20" t="s">
        <v>227</v>
      </c>
      <c r="D6985" s="20" t="s">
        <v>205</v>
      </c>
      <c r="E6985" s="20" t="s">
        <v>275</v>
      </c>
      <c r="F6985" s="20" t="s">
        <v>92</v>
      </c>
      <c r="G6985" s="8" t="s">
        <v>413</v>
      </c>
      <c r="H6985" s="20" t="s">
        <v>93</v>
      </c>
      <c r="K6985" s="189">
        <v>3.2</v>
      </c>
      <c r="L6985" s="7">
        <v>908474103084</v>
      </c>
      <c r="M6985" s="7">
        <v>33404441428</v>
      </c>
      <c r="N6985" s="7">
        <v>20772915594</v>
      </c>
      <c r="O6985" s="20" t="str">
        <f t="shared" si="221"/>
        <v/>
      </c>
    </row>
    <row r="6986" spans="1:15">
      <c r="A6986" s="20" t="str">
        <f t="shared" si="220"/>
        <v>Íslandsbanki hf.Erlend verðbréf</v>
      </c>
      <c r="B6986" s="20" t="str">
        <f>_xlfn.IFNA(INDEX(Listi!$AI:$AI,MATCH(C6986,Listi!$AJ:$AJ,0)),INDEX(Listi!T:T,MATCH(C6986,Listi!U:U,0)))</f>
        <v>Íslandsbanki</v>
      </c>
      <c r="C6986" s="20" t="s">
        <v>228</v>
      </c>
      <c r="D6986" s="20" t="s">
        <v>229</v>
      </c>
      <c r="E6986" s="20" t="s">
        <v>276</v>
      </c>
      <c r="F6986" s="20" t="s">
        <v>92</v>
      </c>
      <c r="G6986" s="8" t="s">
        <v>413</v>
      </c>
      <c r="H6986" s="20" t="s">
        <v>93</v>
      </c>
      <c r="K6986" s="20">
        <v>47.71</v>
      </c>
      <c r="L6986" s="7">
        <v>1602556114</v>
      </c>
      <c r="M6986" s="7">
        <v>15640340</v>
      </c>
      <c r="N6986" s="7">
        <v>15279587</v>
      </c>
      <c r="O6986" s="20" t="str">
        <f t="shared" si="221"/>
        <v/>
      </c>
    </row>
    <row r="6987" spans="1:15">
      <c r="A6987" s="20" t="str">
        <f t="shared" si="220"/>
        <v>Íslandsbanki hf.Húsnæðisleið</v>
      </c>
      <c r="B6987" s="20" t="str">
        <f>_xlfn.IFNA(INDEX(Listi!$AI:$AI,MATCH(C6987,Listi!$AJ:$AJ,0)),INDEX(Listi!T:T,MATCH(C6987,Listi!U:U,0)))</f>
        <v>Íslandsbanki</v>
      </c>
      <c r="C6987" s="20" t="s">
        <v>228</v>
      </c>
      <c r="D6987" s="20" t="s">
        <v>307</v>
      </c>
      <c r="E6987" s="20" t="s">
        <v>276</v>
      </c>
      <c r="F6987" s="20" t="s">
        <v>92</v>
      </c>
      <c r="G6987" s="8" t="s">
        <v>413</v>
      </c>
      <c r="H6987" s="20" t="s">
        <v>93</v>
      </c>
      <c r="K6987" s="20">
        <v>0.93</v>
      </c>
      <c r="L6987" s="7">
        <v>2334808209</v>
      </c>
      <c r="M6987" s="7">
        <v>1128225985</v>
      </c>
      <c r="N6987" s="7">
        <v>7159457</v>
      </c>
      <c r="O6987" s="20" t="str">
        <f t="shared" si="221"/>
        <v/>
      </c>
    </row>
    <row r="6988" spans="1:15">
      <c r="A6988" s="20" t="str">
        <f t="shared" si="220"/>
        <v>Íslandsbanki hf.Lífeyrisreikningur-óverðtryggður</v>
      </c>
      <c r="B6988" s="20" t="str">
        <f>_xlfn.IFNA(INDEX(Listi!$AI:$AI,MATCH(C6988,Listi!$AJ:$AJ,0)),INDEX(Listi!T:T,MATCH(C6988,Listi!U:U,0)))</f>
        <v>Íslandsbanki</v>
      </c>
      <c r="C6988" s="20" t="s">
        <v>228</v>
      </c>
      <c r="D6988" s="20" t="s">
        <v>231</v>
      </c>
      <c r="E6988" s="20" t="s">
        <v>276</v>
      </c>
      <c r="F6988" s="20" t="s">
        <v>92</v>
      </c>
      <c r="G6988" s="8" t="s">
        <v>413</v>
      </c>
      <c r="H6988" s="20" t="s">
        <v>93</v>
      </c>
      <c r="K6988" s="190">
        <v>2.3199999999999998</v>
      </c>
      <c r="L6988" s="7">
        <v>2506311736</v>
      </c>
      <c r="M6988" s="7">
        <v>879015901</v>
      </c>
      <c r="N6988" s="7">
        <v>95740979</v>
      </c>
      <c r="O6988" s="20" t="str">
        <f t="shared" si="221"/>
        <v/>
      </c>
    </row>
    <row r="6989" spans="1:15">
      <c r="A6989" s="20" t="str">
        <f t="shared" si="220"/>
        <v>Íslandsbanki hf.Lífeyrisreikningur-verðtryggður</v>
      </c>
      <c r="B6989" s="20" t="str">
        <f>_xlfn.IFNA(INDEX(Listi!$AI:$AI,MATCH(C6989,Listi!$AJ:$AJ,0)),INDEX(Listi!T:T,MATCH(C6989,Listi!U:U,0)))</f>
        <v>Íslandsbanki</v>
      </c>
      <c r="C6989" s="20" t="s">
        <v>228</v>
      </c>
      <c r="D6989" s="20" t="s">
        <v>232</v>
      </c>
      <c r="E6989" s="20" t="s">
        <v>276</v>
      </c>
      <c r="F6989" s="20" t="s">
        <v>92</v>
      </c>
      <c r="G6989" s="8" t="s">
        <v>413</v>
      </c>
      <c r="H6989" s="20" t="s">
        <v>93</v>
      </c>
      <c r="K6989" s="189">
        <v>8.3000000000000007</v>
      </c>
      <c r="L6989" s="7">
        <v>35933944171</v>
      </c>
      <c r="M6989" s="7">
        <v>3575627585</v>
      </c>
      <c r="N6989" s="7">
        <v>973599891</v>
      </c>
      <c r="O6989" s="20" t="str">
        <f t="shared" si="221"/>
        <v/>
      </c>
    </row>
    <row r="6990" spans="1:15">
      <c r="A6990" s="20" t="str">
        <f t="shared" si="220"/>
        <v>Íslandsbanki hf.Löng ríkisskuldabréf</v>
      </c>
      <c r="B6990" s="20" t="str">
        <f>_xlfn.IFNA(INDEX(Listi!$AI:$AI,MATCH(C6990,Listi!$AJ:$AJ,0)),INDEX(Listi!T:T,MATCH(C6990,Listi!U:U,0)))</f>
        <v>Íslandsbanki</v>
      </c>
      <c r="C6990" s="20" t="s">
        <v>228</v>
      </c>
      <c r="D6990" s="20" t="s">
        <v>233</v>
      </c>
      <c r="E6990" s="20" t="s">
        <v>276</v>
      </c>
      <c r="F6990" s="20" t="s">
        <v>92</v>
      </c>
      <c r="G6990" s="8" t="s">
        <v>413</v>
      </c>
      <c r="H6990" s="20" t="s">
        <v>93</v>
      </c>
      <c r="K6990" s="189">
        <v>7.03</v>
      </c>
      <c r="L6990" s="7">
        <v>753232602</v>
      </c>
      <c r="M6990" s="7">
        <v>52540738</v>
      </c>
      <c r="N6990" s="7">
        <v>25520229</v>
      </c>
      <c r="O6990" s="20" t="str">
        <f t="shared" si="221"/>
        <v/>
      </c>
    </row>
    <row r="6991" spans="1:15">
      <c r="A6991" s="20" t="str">
        <f t="shared" si="220"/>
        <v>Íslandsbanki hf.Stýring A</v>
      </c>
      <c r="B6991" s="20" t="str">
        <f>_xlfn.IFNA(INDEX(Listi!$AI:$AI,MATCH(C6991,Listi!$AJ:$AJ,0)),INDEX(Listi!T:T,MATCH(C6991,Listi!U:U,0)))</f>
        <v>Íslandsbanki</v>
      </c>
      <c r="C6991" s="20" t="s">
        <v>228</v>
      </c>
      <c r="D6991" s="20" t="s">
        <v>234</v>
      </c>
      <c r="E6991" s="20" t="s">
        <v>276</v>
      </c>
      <c r="F6991" s="20" t="s">
        <v>92</v>
      </c>
      <c r="G6991" s="8" t="s">
        <v>413</v>
      </c>
      <c r="H6991" s="20" t="s">
        <v>93</v>
      </c>
      <c r="K6991" s="189">
        <v>9.1</v>
      </c>
      <c r="L6991" s="7">
        <v>4133723797</v>
      </c>
      <c r="M6991" s="7">
        <v>215966902</v>
      </c>
      <c r="N6991" s="7">
        <v>124877843</v>
      </c>
      <c r="O6991" s="20" t="str">
        <f t="shared" si="221"/>
        <v/>
      </c>
    </row>
    <row r="6992" spans="1:15">
      <c r="A6992" s="20" t="str">
        <f t="shared" si="220"/>
        <v>Íslandsbanki hf.Stýring B</v>
      </c>
      <c r="B6992" s="20" t="str">
        <f>_xlfn.IFNA(INDEX(Listi!$AI:$AI,MATCH(C6992,Listi!$AJ:$AJ,0)),INDEX(Listi!T:T,MATCH(C6992,Listi!U:U,0)))</f>
        <v>Íslandsbanki</v>
      </c>
      <c r="C6992" s="20" t="s">
        <v>228</v>
      </c>
      <c r="D6992" s="20" t="s">
        <v>235</v>
      </c>
      <c r="E6992" s="20" t="s">
        <v>276</v>
      </c>
      <c r="F6992" s="20" t="s">
        <v>92</v>
      </c>
      <c r="G6992" s="8" t="s">
        <v>413</v>
      </c>
      <c r="H6992" s="20" t="s">
        <v>93</v>
      </c>
      <c r="K6992" s="190">
        <v>5.24</v>
      </c>
      <c r="L6992" s="7">
        <v>5860247393</v>
      </c>
      <c r="M6992" s="7">
        <v>508591885</v>
      </c>
      <c r="N6992" s="7">
        <v>77897125</v>
      </c>
      <c r="O6992" s="20" t="str">
        <f t="shared" si="221"/>
        <v/>
      </c>
    </row>
    <row r="6993" spans="1:15">
      <c r="A6993" s="20" t="str">
        <f t="shared" si="220"/>
        <v>Íslandsbanki hf.Stýring C</v>
      </c>
      <c r="B6993" s="20" t="str">
        <f>_xlfn.IFNA(INDEX(Listi!$AI:$AI,MATCH(C6993,Listi!$AJ:$AJ,0)),INDEX(Listi!T:T,MATCH(C6993,Listi!U:U,0)))</f>
        <v>Íslandsbanki</v>
      </c>
      <c r="C6993" s="20" t="s">
        <v>228</v>
      </c>
      <c r="D6993" s="20" t="s">
        <v>236</v>
      </c>
      <c r="E6993" s="20" t="s">
        <v>276</v>
      </c>
      <c r="F6993" s="20" t="s">
        <v>92</v>
      </c>
      <c r="G6993" s="8" t="s">
        <v>413</v>
      </c>
      <c r="H6993" s="20" t="s">
        <v>93</v>
      </c>
      <c r="K6993" s="189">
        <v>5.03</v>
      </c>
      <c r="L6993" s="7">
        <v>8014427899</v>
      </c>
      <c r="M6993" s="7">
        <v>751053797</v>
      </c>
      <c r="N6993" s="7">
        <v>58531298</v>
      </c>
      <c r="O6993" s="20" t="str">
        <f t="shared" si="221"/>
        <v/>
      </c>
    </row>
    <row r="6994" spans="1:15">
      <c r="A6994" s="20" t="str">
        <f t="shared" si="220"/>
        <v>Íslandsbanki hf.Stýring D</v>
      </c>
      <c r="B6994" s="20" t="str">
        <f>_xlfn.IFNA(INDEX(Listi!$AI:$AI,MATCH(C6994,Listi!$AJ:$AJ,0)),INDEX(Listi!T:T,MATCH(C6994,Listi!U:U,0)))</f>
        <v>Íslandsbanki</v>
      </c>
      <c r="C6994" s="20" t="s">
        <v>228</v>
      </c>
      <c r="D6994" s="20" t="s">
        <v>237</v>
      </c>
      <c r="E6994" s="20" t="s">
        <v>276</v>
      </c>
      <c r="F6994" s="20" t="s">
        <v>92</v>
      </c>
      <c r="G6994" s="8" t="s">
        <v>413</v>
      </c>
      <c r="H6994" s="20" t="s">
        <v>93</v>
      </c>
      <c r="K6994" s="190">
        <v>1.85</v>
      </c>
      <c r="L6994" s="7">
        <v>5826614423</v>
      </c>
      <c r="M6994" s="7">
        <v>1371163557</v>
      </c>
      <c r="N6994" s="7">
        <v>36861109</v>
      </c>
      <c r="O6994" s="20" t="str">
        <f t="shared" si="221"/>
        <v/>
      </c>
    </row>
    <row r="6995" spans="1:15">
      <c r="A6995" s="20" t="str">
        <f t="shared" si="220"/>
        <v>Íslandsbanki hf.Stýring E</v>
      </c>
      <c r="B6995" s="20" t="str">
        <f>_xlfn.IFNA(INDEX(Listi!$AI:$AI,MATCH(C6995,Listi!$AJ:$AJ,0)),INDEX(Listi!T:T,MATCH(C6995,Listi!U:U,0)))</f>
        <v>Íslandsbanki</v>
      </c>
      <c r="C6995" s="20" t="s">
        <v>228</v>
      </c>
      <c r="D6995" s="20" t="s">
        <v>580</v>
      </c>
      <c r="E6995" s="20" t="s">
        <v>276</v>
      </c>
      <c r="F6995" s="20" t="s">
        <v>92</v>
      </c>
      <c r="G6995" s="8" t="s">
        <v>413</v>
      </c>
      <c r="H6995" s="20" t="s">
        <v>93</v>
      </c>
      <c r="K6995" s="189">
        <v>3.6</v>
      </c>
      <c r="L6995" s="7">
        <v>99567247</v>
      </c>
      <c r="M6995" s="7">
        <v>7691901</v>
      </c>
      <c r="N6995" s="7">
        <v>670647</v>
      </c>
      <c r="O6995" s="20" t="str">
        <f t="shared" si="221"/>
        <v/>
      </c>
    </row>
    <row r="6996" spans="1:15">
      <c r="A6996" s="20" t="str">
        <f t="shared" si="220"/>
        <v>Íslenski lífeyrissjóðurinnLíf 1</v>
      </c>
      <c r="B6996" s="20" t="str">
        <f>_xlfn.IFNA(INDEX(Listi!$AI:$AI,MATCH(C6996,Listi!$AJ:$AJ,0)),INDEX(Listi!T:T,MATCH(C6996,Listi!U:U,0)))</f>
        <v xml:space="preserve">Íslenski  </v>
      </c>
      <c r="C6996" s="20" t="s">
        <v>238</v>
      </c>
      <c r="D6996" s="20" t="s">
        <v>239</v>
      </c>
      <c r="E6996" s="20" t="s">
        <v>276</v>
      </c>
      <c r="F6996" s="20" t="s">
        <v>92</v>
      </c>
      <c r="G6996" s="8" t="s">
        <v>413</v>
      </c>
      <c r="H6996" s="20" t="s">
        <v>93</v>
      </c>
      <c r="K6996" s="190">
        <v>2.14</v>
      </c>
      <c r="L6996" s="7">
        <v>34645188332</v>
      </c>
      <c r="M6996" s="7">
        <v>5859453012</v>
      </c>
      <c r="N6996" s="7">
        <v>977930648</v>
      </c>
      <c r="O6996" s="20" t="str">
        <f t="shared" si="221"/>
        <v/>
      </c>
    </row>
    <row r="6997" spans="1:15">
      <c r="A6997" s="20" t="str">
        <f t="shared" si="220"/>
        <v>Íslenski lífeyrissjóðurinnLíf 2</v>
      </c>
      <c r="B6997" s="20" t="str">
        <f>_xlfn.IFNA(INDEX(Listi!$AI:$AI,MATCH(C6997,Listi!$AJ:$AJ,0)),INDEX(Listi!T:T,MATCH(C6997,Listi!U:U,0)))</f>
        <v xml:space="preserve">Íslenski  </v>
      </c>
      <c r="C6997" s="20" t="s">
        <v>238</v>
      </c>
      <c r="D6997" s="20" t="s">
        <v>240</v>
      </c>
      <c r="E6997" s="20" t="s">
        <v>276</v>
      </c>
      <c r="F6997" s="20" t="s">
        <v>92</v>
      </c>
      <c r="G6997" s="8" t="s">
        <v>413</v>
      </c>
      <c r="H6997" s="20" t="s">
        <v>93</v>
      </c>
      <c r="K6997" s="189">
        <v>5.5</v>
      </c>
      <c r="L6997" s="7">
        <v>31029129445</v>
      </c>
      <c r="M6997" s="7">
        <v>2139527304</v>
      </c>
      <c r="N6997" s="7">
        <v>531278955</v>
      </c>
      <c r="O6997" s="20" t="str">
        <f t="shared" si="221"/>
        <v/>
      </c>
    </row>
    <row r="6998" spans="1:15">
      <c r="A6998" s="20" t="str">
        <f t="shared" si="220"/>
        <v>Íslenski lífeyrissjóðurinnLíf 3</v>
      </c>
      <c r="B6998" s="20" t="str">
        <f>_xlfn.IFNA(INDEX(Listi!$AI:$AI,MATCH(C6998,Listi!$AJ:$AJ,0)),INDEX(Listi!T:T,MATCH(C6998,Listi!U:U,0)))</f>
        <v xml:space="preserve">Íslenski  </v>
      </c>
      <c r="C6998" s="20" t="s">
        <v>238</v>
      </c>
      <c r="D6998" s="20" t="s">
        <v>241</v>
      </c>
      <c r="E6998" s="20" t="s">
        <v>276</v>
      </c>
      <c r="F6998" s="20" t="s">
        <v>92</v>
      </c>
      <c r="G6998" s="8" t="s">
        <v>413</v>
      </c>
      <c r="H6998" s="20" t="s">
        <v>93</v>
      </c>
      <c r="K6998" s="20">
        <v>2</v>
      </c>
      <c r="L6998" s="7">
        <v>26552298455</v>
      </c>
      <c r="M6998" s="7">
        <v>1349981892</v>
      </c>
      <c r="N6998" s="7">
        <v>474868471</v>
      </c>
      <c r="O6998" s="20" t="str">
        <f t="shared" si="221"/>
        <v/>
      </c>
    </row>
    <row r="6999" spans="1:15">
      <c r="A6999" s="20" t="str">
        <f t="shared" si="220"/>
        <v>Íslenski lífeyrissjóðurinnLíf 4</v>
      </c>
      <c r="B6999" s="20" t="str">
        <f>_xlfn.IFNA(INDEX(Listi!$AI:$AI,MATCH(C6999,Listi!$AJ:$AJ,0)),INDEX(Listi!T:T,MATCH(C6999,Listi!U:U,0)))</f>
        <v xml:space="preserve">Íslenski  </v>
      </c>
      <c r="C6999" s="20" t="s">
        <v>238</v>
      </c>
      <c r="D6999" s="20" t="s">
        <v>242</v>
      </c>
      <c r="E6999" s="20" t="s">
        <v>276</v>
      </c>
      <c r="F6999" s="20" t="s">
        <v>92</v>
      </c>
      <c r="G6999" s="8" t="s">
        <v>413</v>
      </c>
      <c r="H6999" s="20" t="s">
        <v>93</v>
      </c>
      <c r="K6999" s="190">
        <v>1.93</v>
      </c>
      <c r="L6999" s="7">
        <v>15323468197</v>
      </c>
      <c r="M6999" s="7">
        <v>592019313</v>
      </c>
      <c r="N6999" s="7">
        <v>649721424</v>
      </c>
      <c r="O6999" s="20" t="str">
        <f t="shared" si="221"/>
        <v/>
      </c>
    </row>
    <row r="7000" spans="1:15">
      <c r="A7000" s="20" t="str">
        <f t="shared" si="220"/>
        <v>Íslenski lífeyrissjóðurinnSamtryggingardeild</v>
      </c>
      <c r="B7000" s="20" t="str">
        <f>_xlfn.IFNA(INDEX(Listi!$AI:$AI,MATCH(C7000,Listi!$AJ:$AJ,0)),INDEX(Listi!T:T,MATCH(C7000,Listi!U:U,0)))</f>
        <v xml:space="preserve">Íslenski  </v>
      </c>
      <c r="C7000" s="20" t="s">
        <v>238</v>
      </c>
      <c r="D7000" s="20" t="s">
        <v>205</v>
      </c>
      <c r="E7000" s="20" t="s">
        <v>275</v>
      </c>
      <c r="F7000" s="20" t="s">
        <v>92</v>
      </c>
      <c r="G7000" s="8" t="s">
        <v>413</v>
      </c>
      <c r="H7000" s="20" t="s">
        <v>93</v>
      </c>
      <c r="K7000" s="190">
        <v>2.78</v>
      </c>
      <c r="L7000" s="7">
        <v>32369481106</v>
      </c>
      <c r="M7000" s="7">
        <v>2513450236</v>
      </c>
      <c r="N7000" s="7">
        <v>182749847</v>
      </c>
      <c r="O7000" s="20" t="str">
        <f t="shared" si="221"/>
        <v/>
      </c>
    </row>
    <row r="7001" spans="1:15">
      <c r="A7001" s="20" t="str">
        <f t="shared" si="220"/>
        <v>Kvika banki hf.Ævileið</v>
      </c>
      <c r="B7001" s="20" t="str">
        <f>_xlfn.IFNA(INDEX(Listi!$AI:$AI,MATCH(C7001,Listi!$AJ:$AJ,0)),INDEX(Listi!T:T,MATCH(C7001,Listi!U:U,0)))</f>
        <v xml:space="preserve">Kvika banki </v>
      </c>
      <c r="C7001" s="20" t="s">
        <v>243</v>
      </c>
      <c r="D7001" s="20" t="s">
        <v>248</v>
      </c>
      <c r="E7001" s="20" t="s">
        <v>276</v>
      </c>
      <c r="F7001" s="20" t="s">
        <v>92</v>
      </c>
      <c r="G7001" s="8" t="s">
        <v>413</v>
      </c>
      <c r="H7001" s="20" t="s">
        <v>93</v>
      </c>
      <c r="K7001" s="20">
        <v>0</v>
      </c>
      <c r="L7001" s="7">
        <v>83990162</v>
      </c>
      <c r="M7001" s="7">
        <v>9152445</v>
      </c>
      <c r="N7001" s="7">
        <v>0</v>
      </c>
      <c r="O7001" s="20" t="str">
        <f t="shared" si="221"/>
        <v/>
      </c>
    </row>
    <row r="7002" spans="1:15">
      <c r="A7002" s="20" t="str">
        <f t="shared" si="220"/>
        <v>Kvika banki hf.Innlánaleið</v>
      </c>
      <c r="B7002" s="20" t="str">
        <f>_xlfn.IFNA(INDEX(Listi!$AI:$AI,MATCH(C7002,Listi!$AJ:$AJ,0)),INDEX(Listi!T:T,MATCH(C7002,Listi!U:U,0)))</f>
        <v xml:space="preserve">Kvika banki </v>
      </c>
      <c r="C7002" s="20" t="s">
        <v>243</v>
      </c>
      <c r="D7002" s="20" t="s">
        <v>230</v>
      </c>
      <c r="E7002" s="20" t="s">
        <v>276</v>
      </c>
      <c r="F7002" s="20" t="s">
        <v>92</v>
      </c>
      <c r="G7002" s="8" t="s">
        <v>413</v>
      </c>
      <c r="H7002" s="20" t="s">
        <v>93</v>
      </c>
      <c r="K7002" s="20">
        <v>0</v>
      </c>
      <c r="L7002" s="7">
        <v>2045925829</v>
      </c>
      <c r="M7002" s="7">
        <v>336947043</v>
      </c>
      <c r="N7002" s="7">
        <v>10453565</v>
      </c>
      <c r="O7002" s="20" t="str">
        <f t="shared" si="221"/>
        <v/>
      </c>
    </row>
    <row r="7003" spans="1:15">
      <c r="A7003" s="20" t="str">
        <f t="shared" si="220"/>
        <v>Kvika banki hf.Kvika Séreignasparnaður 5</v>
      </c>
      <c r="B7003" s="20" t="str">
        <f>_xlfn.IFNA(INDEX(Listi!$AI:$AI,MATCH(C7003,Listi!$AJ:$AJ,0)),INDEX(Listi!T:T,MATCH(C7003,Listi!U:U,0)))</f>
        <v xml:space="preserve">Kvika banki </v>
      </c>
      <c r="C7003" s="20" t="s">
        <v>243</v>
      </c>
      <c r="D7003" s="20" t="s">
        <v>471</v>
      </c>
      <c r="E7003" s="20" t="s">
        <v>276</v>
      </c>
      <c r="F7003" s="20" t="s">
        <v>92</v>
      </c>
      <c r="G7003" s="8" t="s">
        <v>413</v>
      </c>
      <c r="H7003" s="20" t="s">
        <v>93</v>
      </c>
      <c r="K7003" s="20">
        <v>0</v>
      </c>
      <c r="L7003" s="7">
        <v>1146886398</v>
      </c>
      <c r="M7003" s="7">
        <v>0</v>
      </c>
      <c r="N7003" s="7">
        <v>0</v>
      </c>
      <c r="O7003" s="20" t="str">
        <f t="shared" si="221"/>
        <v/>
      </c>
    </row>
    <row r="7004" spans="1:15">
      <c r="A7004" s="20" t="str">
        <f t="shared" si="220"/>
        <v>Kvika banki hf.MP Séreign 1</v>
      </c>
      <c r="B7004" s="20" t="str">
        <f>_xlfn.IFNA(INDEX(Listi!$AI:$AI,MATCH(C7004,Listi!$AJ:$AJ,0)),INDEX(Listi!T:T,MATCH(C7004,Listi!U:U,0)))</f>
        <v xml:space="preserve">Kvika banki </v>
      </c>
      <c r="C7004" s="20" t="s">
        <v>243</v>
      </c>
      <c r="D7004" s="20" t="s">
        <v>244</v>
      </c>
      <c r="E7004" s="20" t="s">
        <v>276</v>
      </c>
      <c r="F7004" s="20" t="s">
        <v>92</v>
      </c>
      <c r="G7004" s="8" t="s">
        <v>413</v>
      </c>
      <c r="H7004" s="20" t="s">
        <v>93</v>
      </c>
      <c r="K7004" s="20">
        <v>0</v>
      </c>
      <c r="L7004" s="7">
        <v>706827763</v>
      </c>
      <c r="M7004" s="7">
        <v>48440481</v>
      </c>
      <c r="N7004" s="7">
        <v>9836508</v>
      </c>
      <c r="O7004" s="20" t="str">
        <f t="shared" si="221"/>
        <v/>
      </c>
    </row>
    <row r="7005" spans="1:15">
      <c r="A7005" s="20" t="str">
        <f t="shared" si="220"/>
        <v>Kvika banki hf.MP Séreign 2</v>
      </c>
      <c r="B7005" s="20" t="str">
        <f>_xlfn.IFNA(INDEX(Listi!$AI:$AI,MATCH(C7005,Listi!$AJ:$AJ,0)),INDEX(Listi!T:T,MATCH(C7005,Listi!U:U,0)))</f>
        <v xml:space="preserve">Kvika banki </v>
      </c>
      <c r="C7005" s="20" t="s">
        <v>243</v>
      </c>
      <c r="D7005" s="20" t="s">
        <v>245</v>
      </c>
      <c r="E7005" s="20" t="s">
        <v>276</v>
      </c>
      <c r="F7005" s="20" t="s">
        <v>92</v>
      </c>
      <c r="G7005" s="8" t="s">
        <v>413</v>
      </c>
      <c r="H7005" s="20" t="s">
        <v>93</v>
      </c>
      <c r="K7005" s="20">
        <v>0</v>
      </c>
      <c r="L7005" s="7">
        <v>853989181</v>
      </c>
      <c r="M7005" s="7">
        <v>42441382</v>
      </c>
      <c r="N7005" s="7">
        <v>14637701</v>
      </c>
      <c r="O7005" s="20" t="str">
        <f t="shared" si="221"/>
        <v/>
      </c>
    </row>
    <row r="7006" spans="1:15">
      <c r="A7006" s="20" t="str">
        <f t="shared" si="220"/>
        <v>Kvika banki hf.MP Séreign 3</v>
      </c>
      <c r="B7006" s="20" t="str">
        <f>_xlfn.IFNA(INDEX(Listi!$AI:$AI,MATCH(C7006,Listi!$AJ:$AJ,0)),INDEX(Listi!T:T,MATCH(C7006,Listi!U:U,0)))</f>
        <v xml:space="preserve">Kvika banki </v>
      </c>
      <c r="C7006" s="20" t="s">
        <v>243</v>
      </c>
      <c r="D7006" s="20" t="s">
        <v>246</v>
      </c>
      <c r="E7006" s="20" t="s">
        <v>276</v>
      </c>
      <c r="F7006" s="20" t="s">
        <v>92</v>
      </c>
      <c r="G7006" s="8" t="s">
        <v>413</v>
      </c>
      <c r="H7006" s="20" t="s">
        <v>93</v>
      </c>
      <c r="K7006" s="20">
        <v>0</v>
      </c>
      <c r="L7006" s="7">
        <v>141173858</v>
      </c>
      <c r="M7006" s="7">
        <v>3374790</v>
      </c>
      <c r="N7006" s="7">
        <v>0</v>
      </c>
      <c r="O7006" s="20" t="str">
        <f t="shared" si="221"/>
        <v/>
      </c>
    </row>
    <row r="7007" spans="1:15">
      <c r="A7007" s="20" t="str">
        <f t="shared" si="220"/>
        <v>Kvika banki hf.MP Séreign 4</v>
      </c>
      <c r="B7007" s="20" t="str">
        <f>_xlfn.IFNA(INDEX(Listi!$AI:$AI,MATCH(C7007,Listi!$AJ:$AJ,0)),INDEX(Listi!T:T,MATCH(C7007,Listi!U:U,0)))</f>
        <v xml:space="preserve">Kvika banki </v>
      </c>
      <c r="C7007" s="20" t="s">
        <v>243</v>
      </c>
      <c r="D7007" s="20" t="s">
        <v>247</v>
      </c>
      <c r="E7007" s="20" t="s">
        <v>276</v>
      </c>
      <c r="F7007" s="20" t="s">
        <v>92</v>
      </c>
      <c r="G7007" s="8" t="s">
        <v>413</v>
      </c>
      <c r="H7007" s="20" t="s">
        <v>93</v>
      </c>
      <c r="K7007" s="20">
        <v>0</v>
      </c>
      <c r="L7007" s="7">
        <v>55886684</v>
      </c>
      <c r="M7007" s="7">
        <v>2888869</v>
      </c>
      <c r="N7007" s="7">
        <v>0</v>
      </c>
      <c r="O7007" s="20" t="str">
        <f t="shared" si="221"/>
        <v/>
      </c>
    </row>
    <row r="7008" spans="1:15">
      <c r="A7008" s="20" t="str">
        <f t="shared" si="220"/>
        <v>Landsbankinn hf.Landsbankinn Erlend verðbréf</v>
      </c>
      <c r="B7008" s="20" t="str">
        <f>_xlfn.IFNA(INDEX(Listi!$AI:$AI,MATCH(C7008,Listi!$AJ:$AJ,0)),INDEX(Listi!T:T,MATCH(C7008,Listi!U:U,0)))</f>
        <v>Landsbankinn</v>
      </c>
      <c r="C7008" s="20" t="s">
        <v>249</v>
      </c>
      <c r="D7008" s="20" t="s">
        <v>385</v>
      </c>
      <c r="E7008" s="20" t="s">
        <v>276</v>
      </c>
      <c r="F7008" s="20" t="s">
        <v>92</v>
      </c>
      <c r="G7008" s="8" t="s">
        <v>413</v>
      </c>
      <c r="H7008" s="20" t="s">
        <v>93</v>
      </c>
      <c r="K7008" s="190">
        <v>11.41</v>
      </c>
      <c r="L7008" s="7">
        <v>3705185129</v>
      </c>
      <c r="M7008" s="7">
        <v>119989407</v>
      </c>
      <c r="N7008" s="7">
        <v>87847878</v>
      </c>
      <c r="O7008" s="20" t="str">
        <f t="shared" si="221"/>
        <v/>
      </c>
    </row>
    <row r="7009" spans="1:15">
      <c r="A7009" s="20" t="str">
        <f t="shared" si="220"/>
        <v>Landsbankinn hf.Landsbankinn Lífeyrisbók</v>
      </c>
      <c r="B7009" s="20" t="str">
        <f>_xlfn.IFNA(INDEX(Listi!$AI:$AI,MATCH(C7009,Listi!$AJ:$AJ,0)),INDEX(Listi!T:T,MATCH(C7009,Listi!U:U,0)))</f>
        <v>Landsbankinn</v>
      </c>
      <c r="C7009" s="20" t="s">
        <v>249</v>
      </c>
      <c r="D7009" s="20" t="s">
        <v>367</v>
      </c>
      <c r="E7009" s="20" t="s">
        <v>276</v>
      </c>
      <c r="F7009" s="20" t="s">
        <v>92</v>
      </c>
      <c r="G7009" s="8" t="s">
        <v>413</v>
      </c>
      <c r="H7009" s="20" t="s">
        <v>93</v>
      </c>
      <c r="K7009" s="20">
        <v>0</v>
      </c>
      <c r="L7009" s="7">
        <v>3016213427</v>
      </c>
      <c r="M7009" s="7">
        <v>440353590</v>
      </c>
      <c r="N7009" s="7">
        <v>298769900</v>
      </c>
      <c r="O7009" s="20" t="str">
        <f t="shared" si="221"/>
        <v/>
      </c>
    </row>
    <row r="7010" spans="1:15">
      <c r="A7010" s="20" t="str">
        <f t="shared" si="220"/>
        <v>Landsbankinn hf.Landsbankinn Lífeyrisbók verðtryggð</v>
      </c>
      <c r="B7010" s="20" t="str">
        <f>_xlfn.IFNA(INDEX(Listi!$AI:$AI,MATCH(C7010,Listi!$AJ:$AJ,0)),INDEX(Listi!T:T,MATCH(C7010,Listi!U:U,0)))</f>
        <v>Landsbankinn</v>
      </c>
      <c r="C7010" s="20" t="s">
        <v>249</v>
      </c>
      <c r="D7010" s="20" t="s">
        <v>598</v>
      </c>
      <c r="E7010" s="20" t="s">
        <v>276</v>
      </c>
      <c r="F7010" s="8" t="s">
        <v>92</v>
      </c>
      <c r="G7010" s="8" t="s">
        <v>413</v>
      </c>
      <c r="H7010" s="20" t="s">
        <v>93</v>
      </c>
      <c r="K7010" s="20">
        <v>0</v>
      </c>
      <c r="L7010" s="7">
        <v>66896053137</v>
      </c>
      <c r="M7010" s="7">
        <v>6692476029</v>
      </c>
      <c r="N7010" s="7">
        <v>4680072987</v>
      </c>
      <c r="O7010" s="20" t="str">
        <f t="shared" si="221"/>
        <v/>
      </c>
    </row>
    <row r="7011" spans="1:15">
      <c r="A7011" s="20" t="str">
        <f t="shared" si="220"/>
        <v>Lífeyrissjóður bændaSamtryggingardeild</v>
      </c>
      <c r="B7011" s="20" t="str">
        <f>_xlfn.IFNA(INDEX(Listi!$AI:$AI,MATCH(C7011,Listi!$AJ:$AJ,0)),INDEX(Listi!T:T,MATCH(C7011,Listi!U:U,0)))</f>
        <v>Lífeyrissjóður bænda</v>
      </c>
      <c r="C7011" s="20" t="s">
        <v>252</v>
      </c>
      <c r="D7011" s="20" t="s">
        <v>205</v>
      </c>
      <c r="E7011" s="20" t="s">
        <v>275</v>
      </c>
      <c r="F7011" s="8" t="s">
        <v>92</v>
      </c>
      <c r="G7011" s="8" t="s">
        <v>413</v>
      </c>
      <c r="H7011" s="20" t="s">
        <v>93</v>
      </c>
      <c r="K7011" s="189">
        <v>17.7</v>
      </c>
      <c r="L7011" s="7">
        <v>45108278171</v>
      </c>
      <c r="M7011" s="7">
        <v>776003397</v>
      </c>
      <c r="N7011" s="7">
        <v>1921473168</v>
      </c>
      <c r="O7011" s="20" t="str">
        <f t="shared" si="221"/>
        <v/>
      </c>
    </row>
    <row r="7012" spans="1:15">
      <c r="A7012" s="20" t="str">
        <f t="shared" si="220"/>
        <v>Lífeyrissjóður bankamannaAldursdeild</v>
      </c>
      <c r="B7012" s="20" t="str">
        <f>_xlfn.IFNA(INDEX(Listi!$AI:$AI,MATCH(C7012,Listi!$AJ:$AJ,0)),INDEX(Listi!T:T,MATCH(C7012,Listi!U:U,0)))</f>
        <v>Lífeyrissjóður bankam.</v>
      </c>
      <c r="C7012" s="20" t="s">
        <v>250</v>
      </c>
      <c r="D7012" s="20" t="s">
        <v>251</v>
      </c>
      <c r="E7012" s="20" t="s">
        <v>275</v>
      </c>
      <c r="F7012" s="20" t="s">
        <v>92</v>
      </c>
      <c r="G7012" s="8" t="s">
        <v>413</v>
      </c>
      <c r="H7012" s="20" t="s">
        <v>93</v>
      </c>
      <c r="K7012" s="189">
        <v>5.2</v>
      </c>
      <c r="L7012" s="7">
        <v>61369964000</v>
      </c>
      <c r="M7012" s="7">
        <v>1996063000</v>
      </c>
      <c r="N7012" s="7">
        <v>753444000</v>
      </c>
      <c r="O7012" s="20" t="str">
        <f t="shared" si="221"/>
        <v/>
      </c>
    </row>
    <row r="7013" spans="1:15">
      <c r="A7013" s="20" t="str">
        <f t="shared" si="220"/>
        <v>Lífeyrissjóður bankamannaHlutfallsdeild</v>
      </c>
      <c r="B7013" s="20" t="str">
        <f>_xlfn.IFNA(INDEX(Listi!$AI:$AI,MATCH(C7013,Listi!$AJ:$AJ,0)),INDEX(Listi!T:T,MATCH(C7013,Listi!U:U,0)))</f>
        <v>Lífeyrissjóður bankam.</v>
      </c>
      <c r="C7013" s="20" t="s">
        <v>250</v>
      </c>
      <c r="D7013" s="20" t="s">
        <v>467</v>
      </c>
      <c r="E7013" s="20" t="s">
        <v>275</v>
      </c>
      <c r="F7013" s="20" t="s">
        <v>92</v>
      </c>
      <c r="G7013" s="8" t="s">
        <v>413</v>
      </c>
      <c r="H7013" s="20" t="s">
        <v>93</v>
      </c>
      <c r="K7013" s="20">
        <v>33.5</v>
      </c>
      <c r="L7013" s="7">
        <v>40286427000</v>
      </c>
      <c r="M7013" s="7">
        <v>125147000</v>
      </c>
      <c r="N7013" s="7">
        <v>2741197000</v>
      </c>
      <c r="O7013" s="20" t="str">
        <f t="shared" si="221"/>
        <v/>
      </c>
    </row>
    <row r="7014" spans="1:15">
      <c r="A7014" s="20" t="str">
        <f t="shared" si="220"/>
        <v>Lífeyrissjóður RangæingaSamtryggingardeild</v>
      </c>
      <c r="B7014" s="20" t="str">
        <f>_xlfn.IFNA(INDEX(Listi!$AI:$AI,MATCH(C7014,Listi!$AJ:$AJ,0)),INDEX(Listi!T:T,MATCH(C7014,Listi!U:U,0)))</f>
        <v>Lífeyrissjóður Rang.</v>
      </c>
      <c r="C7014" s="20" t="s">
        <v>253</v>
      </c>
      <c r="D7014" s="20" t="s">
        <v>205</v>
      </c>
      <c r="E7014" s="20" t="s">
        <v>275</v>
      </c>
      <c r="F7014" s="8" t="s">
        <v>92</v>
      </c>
      <c r="G7014" s="8" t="s">
        <v>413</v>
      </c>
      <c r="H7014" s="20" t="s">
        <v>93</v>
      </c>
      <c r="K7014" s="189">
        <v>7.6</v>
      </c>
      <c r="L7014" s="7">
        <v>18949790000</v>
      </c>
      <c r="M7014" s="7">
        <v>835894000</v>
      </c>
      <c r="N7014" s="7">
        <v>386250000</v>
      </c>
      <c r="O7014" s="20" t="str">
        <f t="shared" si="221"/>
        <v/>
      </c>
    </row>
    <row r="7015" spans="1:15">
      <c r="A7015" s="20" t="str">
        <f t="shared" si="220"/>
        <v>Lífeyrissjóður starfsmanna AkureyrarbæjarSamtryggingardeild</v>
      </c>
      <c r="B7015" s="20" t="str">
        <f>_xlfn.IFNA(INDEX(Listi!$AI:$AI,MATCH(C7015,Listi!$AJ:$AJ,0)),INDEX(Listi!T:T,MATCH(C7015,Listi!U:U,0)))</f>
        <v>Lífeyrissj. starfsm. Akureyrarb.</v>
      </c>
      <c r="C7015" s="20" t="s">
        <v>274</v>
      </c>
      <c r="D7015" s="20" t="s">
        <v>205</v>
      </c>
      <c r="E7015" s="20" t="s">
        <v>275</v>
      </c>
      <c r="F7015" s="8" t="s">
        <v>92</v>
      </c>
      <c r="G7015" s="8" t="s">
        <v>413</v>
      </c>
      <c r="H7015" s="20" t="s">
        <v>93</v>
      </c>
      <c r="K7015" s="20">
        <v>10</v>
      </c>
      <c r="L7015" s="7">
        <v>14569496826</v>
      </c>
      <c r="M7015" s="7">
        <v>46271787</v>
      </c>
      <c r="N7015" s="7">
        <v>1160288032</v>
      </c>
      <c r="O7015" s="20" t="str">
        <f t="shared" si="221"/>
        <v/>
      </c>
    </row>
    <row r="7016" spans="1:15">
      <c r="A7016" s="20" t="str">
        <f t="shared" si="220"/>
        <v>Lífeyrissjóður starfsmanna Búnaðarbanka ÍslandsSamtryggingardeild</v>
      </c>
      <c r="B7016" s="20" t="str">
        <f>_xlfn.IFNA(INDEX(Listi!$AI:$AI,MATCH(C7016,Listi!$AJ:$AJ,0)),INDEX(Listi!T:T,MATCH(C7016,Listi!U:U,0)))</f>
        <v>Lífeyrissj. starfsm. Búnaðarb.Ísl.</v>
      </c>
      <c r="C7016" s="20" t="s">
        <v>254</v>
      </c>
      <c r="D7016" s="20" t="s">
        <v>205</v>
      </c>
      <c r="E7016" s="20" t="s">
        <v>275</v>
      </c>
      <c r="F7016" s="20" t="s">
        <v>92</v>
      </c>
      <c r="G7016" s="8" t="s">
        <v>413</v>
      </c>
      <c r="H7016" s="20" t="s">
        <v>93</v>
      </c>
      <c r="K7016" s="20">
        <v>218.7</v>
      </c>
      <c r="L7016" s="7">
        <v>27921283000</v>
      </c>
      <c r="M7016" s="7">
        <v>7378000</v>
      </c>
      <c r="N7016" s="7">
        <v>1535577000</v>
      </c>
      <c r="O7016" s="20" t="str">
        <f t="shared" si="221"/>
        <v/>
      </c>
    </row>
    <row r="7017" spans="1:15">
      <c r="A7017" s="20" t="str">
        <f t="shared" ref="A7017:A7079" si="222">CONCATENATE(C7017,D7017)</f>
        <v>Lífeyrissjóður starfsmanna ReykjavíkurborgarSamtryggingardeild</v>
      </c>
      <c r="B7017" s="20" t="str">
        <f>_xlfn.IFNA(INDEX(Listi!$AI:$AI,MATCH(C7017,Listi!$AJ:$AJ,0)),INDEX(Listi!T:T,MATCH(C7017,Listi!U:U,0)))</f>
        <v>Lífeyrissj. starfsm. Reykjav.</v>
      </c>
      <c r="C7017" s="20" t="s">
        <v>255</v>
      </c>
      <c r="D7017" s="20" t="s">
        <v>205</v>
      </c>
      <c r="E7017" s="20" t="s">
        <v>275</v>
      </c>
      <c r="F7017" s="20" t="s">
        <v>92</v>
      </c>
      <c r="G7017" s="8" t="s">
        <v>413</v>
      </c>
      <c r="H7017" s="20" t="s">
        <v>93</v>
      </c>
      <c r="K7017" s="189">
        <v>7.2</v>
      </c>
      <c r="L7017" s="7">
        <v>92450251598</v>
      </c>
      <c r="M7017" s="7">
        <v>217604296</v>
      </c>
      <c r="N7017" s="7">
        <v>6195210428</v>
      </c>
      <c r="O7017" s="20" t="str">
        <f t="shared" si="221"/>
        <v/>
      </c>
    </row>
    <row r="7018" spans="1:15">
      <c r="A7018" s="20" t="str">
        <f t="shared" si="222"/>
        <v>Lífeyrissjóður starfsmanna ríkisinsA-deild</v>
      </c>
      <c r="B7018" s="20" t="str">
        <f>_xlfn.IFNA(INDEX(Listi!$AI:$AI,MATCH(C7018,Listi!$AJ:$AJ,0)),INDEX(Listi!T:T,MATCH(C7018,Listi!U:U,0)))</f>
        <v>LSR</v>
      </c>
      <c r="C7018" s="20" t="s">
        <v>256</v>
      </c>
      <c r="D7018" s="20" t="s">
        <v>257</v>
      </c>
      <c r="E7018" s="20" t="s">
        <v>275</v>
      </c>
      <c r="F7018" s="8" t="s">
        <v>92</v>
      </c>
      <c r="G7018" s="8" t="s">
        <v>413</v>
      </c>
      <c r="H7018" s="20" t="s">
        <v>93</v>
      </c>
      <c r="K7018" s="189">
        <v>2.2999999999999998</v>
      </c>
      <c r="L7018" s="7">
        <v>1024402726080</v>
      </c>
      <c r="M7018" s="7">
        <v>38030413328</v>
      </c>
      <c r="N7018" s="7">
        <v>13011563069</v>
      </c>
      <c r="O7018" s="20" t="str">
        <f t="shared" si="221"/>
        <v/>
      </c>
    </row>
    <row r="7019" spans="1:15">
      <c r="A7019" s="20" t="str">
        <f t="shared" si="222"/>
        <v>Lífeyrissjóður starfsmanna ríkisinsB-deild</v>
      </c>
      <c r="B7019" s="20" t="str">
        <f>_xlfn.IFNA(INDEX(Listi!$AI:$AI,MATCH(C7019,Listi!$AJ:$AJ,0)),INDEX(Listi!T:T,MATCH(C7019,Listi!U:U,0)))</f>
        <v>LSR</v>
      </c>
      <c r="C7019" s="20" t="s">
        <v>256</v>
      </c>
      <c r="D7019" s="20" t="s">
        <v>218</v>
      </c>
      <c r="E7019" s="20" t="s">
        <v>275</v>
      </c>
      <c r="F7019" s="20" t="s">
        <v>92</v>
      </c>
      <c r="G7019" s="8" t="s">
        <v>413</v>
      </c>
      <c r="H7019" s="20" t="s">
        <v>93</v>
      </c>
      <c r="K7019" s="189">
        <v>1.5</v>
      </c>
      <c r="L7019" s="7">
        <v>297381500048</v>
      </c>
      <c r="M7019" s="7">
        <v>1364474032</v>
      </c>
      <c r="N7019" s="7">
        <v>62409553231</v>
      </c>
      <c r="O7019" s="20" t="str">
        <f t="shared" si="221"/>
        <v/>
      </c>
    </row>
    <row r="7020" spans="1:15">
      <c r="A7020" s="20" t="str">
        <f t="shared" si="222"/>
        <v>Lífeyrissjóður starfsmanna ríkisinsLeið I</v>
      </c>
      <c r="B7020" s="20" t="str">
        <f>_xlfn.IFNA(INDEX(Listi!$AI:$AI,MATCH(C7020,Listi!$AJ:$AJ,0)),INDEX(Listi!T:T,MATCH(C7020,Listi!U:U,0)))</f>
        <v>LSR</v>
      </c>
      <c r="C7020" s="20" t="s">
        <v>256</v>
      </c>
      <c r="D7020" s="20" t="s">
        <v>258</v>
      </c>
      <c r="E7020" s="20" t="s">
        <v>276</v>
      </c>
      <c r="F7020" s="8" t="s">
        <v>92</v>
      </c>
      <c r="G7020" s="8" t="s">
        <v>413</v>
      </c>
      <c r="H7020" s="20" t="s">
        <v>93</v>
      </c>
      <c r="K7020" s="189">
        <v>2.6</v>
      </c>
      <c r="L7020" s="7">
        <v>11704214939</v>
      </c>
      <c r="M7020" s="7">
        <v>547428342</v>
      </c>
      <c r="N7020" s="7">
        <v>195323403</v>
      </c>
      <c r="O7020" s="20" t="str">
        <f t="shared" si="221"/>
        <v/>
      </c>
    </row>
    <row r="7021" spans="1:15">
      <c r="A7021" s="20" t="str">
        <f t="shared" si="222"/>
        <v>Lífeyrissjóður starfsmanna ríkisinsLeið II</v>
      </c>
      <c r="B7021" s="20" t="str">
        <f>_xlfn.IFNA(INDEX(Listi!$AI:$AI,MATCH(C7021,Listi!$AJ:$AJ,0)),INDEX(Listi!T:T,MATCH(C7021,Listi!U:U,0)))</f>
        <v>LSR</v>
      </c>
      <c r="C7021" s="20" t="s">
        <v>256</v>
      </c>
      <c r="D7021" s="20" t="s">
        <v>259</v>
      </c>
      <c r="E7021" s="20" t="s">
        <v>276</v>
      </c>
      <c r="F7021" s="20" t="s">
        <v>92</v>
      </c>
      <c r="G7021" s="8" t="s">
        <v>413</v>
      </c>
      <c r="H7021" s="20" t="s">
        <v>93</v>
      </c>
      <c r="K7021" s="20">
        <v>0.9</v>
      </c>
      <c r="L7021" s="7">
        <v>3365164594</v>
      </c>
      <c r="M7021" s="7">
        <v>379849453</v>
      </c>
      <c r="N7021" s="7">
        <v>93142056</v>
      </c>
      <c r="O7021" s="20" t="str">
        <f t="shared" si="221"/>
        <v/>
      </c>
    </row>
    <row r="7022" spans="1:15">
      <c r="A7022" s="20" t="str">
        <f t="shared" si="222"/>
        <v>Lífeyrissjóður starfsmanna ríkisinsLeið III</v>
      </c>
      <c r="B7022" s="20" t="str">
        <f>_xlfn.IFNA(INDEX(Listi!$AI:$AI,MATCH(C7022,Listi!$AJ:$AJ,0)),INDEX(Listi!T:T,MATCH(C7022,Listi!U:U,0)))</f>
        <v>LSR</v>
      </c>
      <c r="C7022" s="20" t="s">
        <v>256</v>
      </c>
      <c r="D7022" s="20" t="s">
        <v>260</v>
      </c>
      <c r="E7022" s="20" t="s">
        <v>276</v>
      </c>
      <c r="F7022" s="8" t="s">
        <v>92</v>
      </c>
      <c r="G7022" s="8" t="s">
        <v>413</v>
      </c>
      <c r="H7022" s="20" t="s">
        <v>93</v>
      </c>
      <c r="K7022" s="20">
        <v>0.9</v>
      </c>
      <c r="L7022" s="7">
        <v>9959294621</v>
      </c>
      <c r="M7022" s="7">
        <v>743287481</v>
      </c>
      <c r="N7022" s="7">
        <v>349903833</v>
      </c>
      <c r="O7022" s="20" t="str">
        <f t="shared" si="221"/>
        <v/>
      </c>
    </row>
    <row r="7023" spans="1:15">
      <c r="A7023" s="20" t="str">
        <f t="shared" si="222"/>
        <v>Lífeyrissjóður Tannlæknafél ÍslDeild I/Séreign</v>
      </c>
      <c r="B7023" s="20" t="str">
        <f>_xlfn.IFNA(INDEX(Listi!$AI:$AI,MATCH(C7023,Listi!$AJ:$AJ,0)),INDEX(Listi!T:T,MATCH(C7023,Listi!U:U,0)))</f>
        <v>Lífeyrissj. Tannlækna</v>
      </c>
      <c r="C7023" s="20" t="s">
        <v>261</v>
      </c>
      <c r="D7023" s="20" t="s">
        <v>207</v>
      </c>
      <c r="E7023" s="20" t="s">
        <v>276</v>
      </c>
      <c r="F7023" s="20" t="s">
        <v>92</v>
      </c>
      <c r="G7023" s="8" t="s">
        <v>413</v>
      </c>
      <c r="H7023" s="20" t="s">
        <v>93</v>
      </c>
      <c r="K7023" s="190">
        <v>5.27</v>
      </c>
      <c r="L7023" s="7">
        <v>6768408488</v>
      </c>
      <c r="M7023" s="7">
        <v>272759192</v>
      </c>
      <c r="N7023" s="7">
        <v>153838058</v>
      </c>
      <c r="O7023" s="20" t="str">
        <f t="shared" si="221"/>
        <v/>
      </c>
    </row>
    <row r="7024" spans="1:15">
      <c r="A7024" s="20" t="str">
        <f t="shared" si="222"/>
        <v>Lífeyrissjóður Tannlæknafél ÍslSamtryggingardeild</v>
      </c>
      <c r="B7024" s="20" t="str">
        <f>_xlfn.IFNA(INDEX(Listi!$AI:$AI,MATCH(C7024,Listi!$AJ:$AJ,0)),INDEX(Listi!T:T,MATCH(C7024,Listi!U:U,0)))</f>
        <v>Lífeyrissj. Tannlækna</v>
      </c>
      <c r="C7024" s="20" t="s">
        <v>261</v>
      </c>
      <c r="D7024" s="20" t="s">
        <v>205</v>
      </c>
      <c r="E7024" s="20" t="s">
        <v>275</v>
      </c>
      <c r="F7024" s="20" t="s">
        <v>92</v>
      </c>
      <c r="G7024" s="8" t="s">
        <v>413</v>
      </c>
      <c r="H7024" s="20" t="s">
        <v>93</v>
      </c>
      <c r="K7024" s="189">
        <v>4.03</v>
      </c>
      <c r="L7024" s="7">
        <v>2241251214</v>
      </c>
      <c r="M7024" s="7">
        <v>112827287</v>
      </c>
      <c r="N7024" s="7">
        <v>17930159</v>
      </c>
      <c r="O7024" s="20" t="str">
        <f t="shared" si="221"/>
        <v/>
      </c>
    </row>
    <row r="7025" spans="1:15">
      <c r="A7025" s="20" t="str">
        <f t="shared" si="222"/>
        <v>Lífeyrissjóður verslunarmannaÆvileið 1</v>
      </c>
      <c r="B7025" s="20" t="str">
        <f>_xlfn.IFNA(INDEX(Listi!$AI:$AI,MATCH(C7025,Listi!$AJ:$AJ,0)),INDEX(Listi!T:T,MATCH(C7025,Listi!U:U,0)))</f>
        <v>Lífeyrissj. Verslunarm.</v>
      </c>
      <c r="C7025" s="20" t="s">
        <v>206</v>
      </c>
      <c r="D7025" s="20" t="s">
        <v>310</v>
      </c>
      <c r="E7025" s="20" t="s">
        <v>276</v>
      </c>
      <c r="F7025" s="8" t="s">
        <v>92</v>
      </c>
      <c r="G7025" s="8" t="s">
        <v>413</v>
      </c>
      <c r="H7025" s="20" t="s">
        <v>93</v>
      </c>
      <c r="K7025" s="20">
        <v>0.6</v>
      </c>
      <c r="L7025" s="7">
        <v>2860479562</v>
      </c>
      <c r="M7025" s="7">
        <v>819651283</v>
      </c>
      <c r="N7025" s="7">
        <v>12562366</v>
      </c>
      <c r="O7025" s="20" t="str">
        <f t="shared" si="221"/>
        <v/>
      </c>
    </row>
    <row r="7026" spans="1:15">
      <c r="A7026" s="20" t="str">
        <f t="shared" si="222"/>
        <v>Lífeyrissjóður verslunarmannaÆvileið 2</v>
      </c>
      <c r="B7026" s="20" t="str">
        <f>_xlfn.IFNA(INDEX(Listi!$AI:$AI,MATCH(C7026,Listi!$AJ:$AJ,0)),INDEX(Listi!T:T,MATCH(C7026,Listi!U:U,0)))</f>
        <v>Lífeyrissj. Verslunarm.</v>
      </c>
      <c r="C7026" s="20" t="s">
        <v>206</v>
      </c>
      <c r="D7026" s="20" t="s">
        <v>309</v>
      </c>
      <c r="E7026" s="20" t="s">
        <v>276</v>
      </c>
      <c r="F7026" s="20" t="s">
        <v>92</v>
      </c>
      <c r="G7026" s="8" t="s">
        <v>413</v>
      </c>
      <c r="H7026" s="20" t="s">
        <v>93</v>
      </c>
      <c r="K7026" s="20">
        <v>0.6</v>
      </c>
      <c r="L7026" s="7">
        <v>2325064159</v>
      </c>
      <c r="M7026" s="7">
        <v>465663194</v>
      </c>
      <c r="N7026" s="7">
        <v>32037995</v>
      </c>
      <c r="O7026" s="20" t="str">
        <f t="shared" si="221"/>
        <v/>
      </c>
    </row>
    <row r="7027" spans="1:15">
      <c r="A7027" s="20" t="str">
        <f t="shared" si="222"/>
        <v>Lífeyrissjóður verslunarmannaÆvileið 3</v>
      </c>
      <c r="B7027" s="20" t="str">
        <f>_xlfn.IFNA(INDEX(Listi!$AI:$AI,MATCH(C7027,Listi!$AJ:$AJ,0)),INDEX(Listi!T:T,MATCH(C7027,Listi!U:U,0)))</f>
        <v>Lífeyrissj. Verslunarm.</v>
      </c>
      <c r="C7027" s="20" t="s">
        <v>206</v>
      </c>
      <c r="D7027" s="20" t="s">
        <v>308</v>
      </c>
      <c r="E7027" s="20" t="s">
        <v>276</v>
      </c>
      <c r="F7027" s="20" t="s">
        <v>92</v>
      </c>
      <c r="G7027" s="8" t="s">
        <v>413</v>
      </c>
      <c r="H7027" s="20" t="s">
        <v>93</v>
      </c>
      <c r="K7027" s="189">
        <v>1.1000000000000001</v>
      </c>
      <c r="L7027" s="7">
        <v>1567402319</v>
      </c>
      <c r="M7027" s="7">
        <v>325961302</v>
      </c>
      <c r="N7027" s="7">
        <v>60283998</v>
      </c>
      <c r="O7027" s="20" t="str">
        <f t="shared" si="221"/>
        <v/>
      </c>
    </row>
    <row r="7028" spans="1:15">
      <c r="A7028" s="20" t="str">
        <f t="shared" si="222"/>
        <v>Lífeyrissjóður verslunarmannaDeild I/Séreign</v>
      </c>
      <c r="B7028" s="20" t="str">
        <f>_xlfn.IFNA(INDEX(Listi!$AI:$AI,MATCH(C7028,Listi!$AJ:$AJ,0)),INDEX(Listi!T:T,MATCH(C7028,Listi!U:U,0)))</f>
        <v>Lífeyrissj. Verslunarm.</v>
      </c>
      <c r="C7028" s="20" t="s">
        <v>206</v>
      </c>
      <c r="D7028" s="20" t="s">
        <v>207</v>
      </c>
      <c r="E7028" s="20" t="s">
        <v>276</v>
      </c>
      <c r="F7028" s="8" t="s">
        <v>92</v>
      </c>
      <c r="G7028" s="8" t="s">
        <v>413</v>
      </c>
      <c r="H7028" s="20" t="s">
        <v>93</v>
      </c>
      <c r="K7028" s="20">
        <v>3</v>
      </c>
      <c r="L7028" s="7">
        <v>19785724399</v>
      </c>
      <c r="M7028" s="7">
        <v>729937912</v>
      </c>
      <c r="N7028" s="7">
        <v>458382791</v>
      </c>
      <c r="O7028" s="20" t="str">
        <f t="shared" si="221"/>
        <v/>
      </c>
    </row>
    <row r="7029" spans="1:15">
      <c r="A7029" s="20" t="str">
        <f t="shared" si="222"/>
        <v>Lífeyrissjóður verslunarmannaSamtryggingardeild</v>
      </c>
      <c r="B7029" s="20" t="str">
        <f>_xlfn.IFNA(INDEX(Listi!$AI:$AI,MATCH(C7029,Listi!$AJ:$AJ,0)),INDEX(Listi!T:T,MATCH(C7029,Listi!U:U,0)))</f>
        <v>Lífeyrissj. Verslunarm.</v>
      </c>
      <c r="C7029" s="20" t="s">
        <v>206</v>
      </c>
      <c r="D7029" s="20" t="s">
        <v>205</v>
      </c>
      <c r="E7029" s="20" t="s">
        <v>275</v>
      </c>
      <c r="F7029" s="20" t="s">
        <v>92</v>
      </c>
      <c r="G7029" s="8" t="s">
        <v>413</v>
      </c>
      <c r="H7029" s="20" t="s">
        <v>93</v>
      </c>
      <c r="K7029" s="189">
        <v>3.5</v>
      </c>
      <c r="L7029" s="7">
        <v>1174592806906</v>
      </c>
      <c r="M7029" s="7">
        <v>35794261112</v>
      </c>
      <c r="N7029" s="7">
        <v>21965137185</v>
      </c>
      <c r="O7029" s="20" t="str">
        <f t="shared" si="221"/>
        <v/>
      </c>
    </row>
    <row r="7030" spans="1:15">
      <c r="A7030" s="20" t="str">
        <f t="shared" si="222"/>
        <v>Lífeyrissjóður VestmannaeyjaSafn I</v>
      </c>
      <c r="B7030" s="20" t="str">
        <f>_xlfn.IFNA(INDEX(Listi!$AI:$AI,MATCH(C7030,Listi!$AJ:$AJ,0)),INDEX(Listi!T:T,MATCH(C7030,Listi!U:U,0)))</f>
        <v>Lífeyrissj. Vestm.</v>
      </c>
      <c r="C7030" s="20" t="s">
        <v>262</v>
      </c>
      <c r="D7030" s="20" t="s">
        <v>210</v>
      </c>
      <c r="E7030" s="20" t="s">
        <v>276</v>
      </c>
      <c r="F7030" s="20" t="s">
        <v>92</v>
      </c>
      <c r="G7030" s="8" t="s">
        <v>413</v>
      </c>
      <c r="H7030" s="20" t="s">
        <v>93</v>
      </c>
      <c r="K7030" s="20">
        <v>0</v>
      </c>
      <c r="L7030" s="7">
        <v>381311221</v>
      </c>
      <c r="M7030" s="7">
        <v>44104006</v>
      </c>
      <c r="N7030" s="7">
        <v>13592960</v>
      </c>
      <c r="O7030" s="20" t="str">
        <f t="shared" si="221"/>
        <v/>
      </c>
    </row>
    <row r="7031" spans="1:15">
      <c r="A7031" s="20" t="str">
        <f t="shared" si="222"/>
        <v>Lífeyrissjóður VestmannaeyjaSafn II</v>
      </c>
      <c r="B7031" s="20" t="str">
        <f>_xlfn.IFNA(INDEX(Listi!$AI:$AI,MATCH(C7031,Listi!$AJ:$AJ,0)),INDEX(Listi!T:T,MATCH(C7031,Listi!U:U,0)))</f>
        <v>Lífeyrissj. Vestm.</v>
      </c>
      <c r="C7031" s="20" t="s">
        <v>262</v>
      </c>
      <c r="D7031" s="20" t="s">
        <v>211</v>
      </c>
      <c r="E7031" s="20" t="s">
        <v>276</v>
      </c>
      <c r="F7031" s="20" t="s">
        <v>92</v>
      </c>
      <c r="G7031" s="8" t="s">
        <v>413</v>
      </c>
      <c r="H7031" s="20" t="s">
        <v>93</v>
      </c>
      <c r="K7031" s="20">
        <v>0</v>
      </c>
      <c r="L7031" s="7">
        <v>571440191</v>
      </c>
      <c r="M7031" s="7">
        <v>40240404</v>
      </c>
      <c r="N7031" s="7">
        <v>18659289</v>
      </c>
      <c r="O7031" s="20" t="str">
        <f t="shared" si="221"/>
        <v/>
      </c>
    </row>
    <row r="7032" spans="1:15">
      <c r="A7032" s="20" t="str">
        <f t="shared" si="222"/>
        <v>Lífeyrissjóður VestmannaeyjaSamtryggingardeild</v>
      </c>
      <c r="B7032" s="20" t="str">
        <f>_xlfn.IFNA(INDEX(Listi!$AI:$AI,MATCH(C7032,Listi!$AJ:$AJ,0)),INDEX(Listi!T:T,MATCH(C7032,Listi!U:U,0)))</f>
        <v>Lífeyrissj. Vestm.</v>
      </c>
      <c r="C7032" s="20" t="s">
        <v>262</v>
      </c>
      <c r="D7032" s="20" t="s">
        <v>205</v>
      </c>
      <c r="E7032" s="20" t="s">
        <v>275</v>
      </c>
      <c r="F7032" s="20" t="s">
        <v>92</v>
      </c>
      <c r="G7032" s="8" t="s">
        <v>413</v>
      </c>
      <c r="H7032" s="20" t="s">
        <v>93</v>
      </c>
      <c r="K7032" s="20">
        <v>0.14000000000000001</v>
      </c>
      <c r="L7032" s="7">
        <v>85198020532</v>
      </c>
      <c r="M7032" s="7">
        <v>1944643004</v>
      </c>
      <c r="N7032" s="7">
        <v>2198060399</v>
      </c>
      <c r="O7032" s="20" t="str">
        <f t="shared" si="221"/>
        <v/>
      </c>
    </row>
    <row r="7033" spans="1:15">
      <c r="A7033" s="20" t="str">
        <f t="shared" si="222"/>
        <v>Lífsval - lífeyrissparnaðurLífsval 1</v>
      </c>
      <c r="B7033" s="20" t="str">
        <f>_xlfn.IFNA(INDEX(Listi!$AI:$AI,MATCH(C7033,Listi!$AJ:$AJ,0)),INDEX(Listi!T:T,MATCH(C7033,Listi!U:U,0)))</f>
        <v>Lífsval</v>
      </c>
      <c r="C7033" s="20" t="s">
        <v>263</v>
      </c>
      <c r="D7033" s="20" t="s">
        <v>264</v>
      </c>
      <c r="E7033" s="20" t="s">
        <v>276</v>
      </c>
      <c r="F7033" s="20" t="s">
        <v>92</v>
      </c>
      <c r="G7033" s="8" t="s">
        <v>413</v>
      </c>
      <c r="H7033" s="20" t="s">
        <v>93</v>
      </c>
      <c r="K7033" s="20">
        <v>0</v>
      </c>
      <c r="L7033" s="7">
        <v>1792991246</v>
      </c>
      <c r="M7033" s="7">
        <v>203244065</v>
      </c>
      <c r="N7033" s="7">
        <v>81003579</v>
      </c>
      <c r="O7033" s="20" t="str">
        <f t="shared" si="221"/>
        <v/>
      </c>
    </row>
    <row r="7034" spans="1:15">
      <c r="A7034" s="20" t="str">
        <f t="shared" si="222"/>
        <v>Lífsval - lífeyrissparnaðurLífsval 2</v>
      </c>
      <c r="B7034" s="20" t="str">
        <f>_xlfn.IFNA(INDEX(Listi!$AI:$AI,MATCH(C7034,Listi!$AJ:$AJ,0)),INDEX(Listi!T:T,MATCH(C7034,Listi!U:U,0)))</f>
        <v>Lífsval</v>
      </c>
      <c r="C7034" s="20" t="s">
        <v>263</v>
      </c>
      <c r="D7034" s="20" t="s">
        <v>265</v>
      </c>
      <c r="E7034" s="20" t="s">
        <v>276</v>
      </c>
      <c r="F7034" s="8" t="s">
        <v>92</v>
      </c>
      <c r="G7034" s="8" t="s">
        <v>413</v>
      </c>
      <c r="H7034" s="20" t="s">
        <v>93</v>
      </c>
      <c r="K7034" s="189">
        <v>2.7</v>
      </c>
      <c r="L7034" s="7">
        <v>79660340</v>
      </c>
      <c r="M7034" s="7">
        <v>14369045</v>
      </c>
      <c r="N7034" s="7">
        <v>2695304</v>
      </c>
      <c r="O7034" s="20" t="str">
        <f t="shared" si="221"/>
        <v/>
      </c>
    </row>
    <row r="7035" spans="1:15">
      <c r="A7035" s="20" t="str">
        <f t="shared" si="222"/>
        <v>Lífsval - lífeyrissparnaðurLífsval 3</v>
      </c>
      <c r="B7035" s="20" t="str">
        <f>_xlfn.IFNA(INDEX(Listi!$AI:$AI,MATCH(C7035,Listi!$AJ:$AJ,0)),INDEX(Listi!T:T,MATCH(C7035,Listi!U:U,0)))</f>
        <v>Lífsval</v>
      </c>
      <c r="C7035" s="20" t="s">
        <v>263</v>
      </c>
      <c r="D7035" s="20" t="s">
        <v>266</v>
      </c>
      <c r="E7035" s="20" t="s">
        <v>276</v>
      </c>
      <c r="F7035" s="20" t="s">
        <v>92</v>
      </c>
      <c r="G7035" s="8" t="s">
        <v>413</v>
      </c>
      <c r="H7035" s="20" t="s">
        <v>93</v>
      </c>
      <c r="K7035" s="20">
        <v>4</v>
      </c>
      <c r="L7035" s="7">
        <v>131239774</v>
      </c>
      <c r="M7035" s="7">
        <v>16635787</v>
      </c>
      <c r="N7035" s="7">
        <v>3548138</v>
      </c>
      <c r="O7035" s="20" t="str">
        <f t="shared" si="221"/>
        <v/>
      </c>
    </row>
    <row r="7036" spans="1:15">
      <c r="A7036" s="20" t="str">
        <f t="shared" si="222"/>
        <v>Lífsval - lífeyrissparnaðurLífsval 4</v>
      </c>
      <c r="B7036" s="20" t="str">
        <f>_xlfn.IFNA(INDEX(Listi!$AI:$AI,MATCH(C7036,Listi!$AJ:$AJ,0)),INDEX(Listi!T:T,MATCH(C7036,Listi!U:U,0)))</f>
        <v>Lífsval</v>
      </c>
      <c r="C7036" s="20" t="s">
        <v>263</v>
      </c>
      <c r="D7036" s="20" t="s">
        <v>267</v>
      </c>
      <c r="E7036" s="20" t="s">
        <v>276</v>
      </c>
      <c r="F7036" s="20" t="s">
        <v>92</v>
      </c>
      <c r="G7036" s="8" t="s">
        <v>413</v>
      </c>
      <c r="H7036" s="20" t="s">
        <v>93</v>
      </c>
      <c r="K7036" s="189">
        <v>2.2999999999999998</v>
      </c>
      <c r="L7036" s="7">
        <v>71752064</v>
      </c>
      <c r="M7036" s="7">
        <v>15238959</v>
      </c>
      <c r="N7036" s="7">
        <v>2058992</v>
      </c>
      <c r="O7036" s="20" t="str">
        <f t="shared" si="221"/>
        <v/>
      </c>
    </row>
    <row r="7037" spans="1:15">
      <c r="A7037" s="20" t="str">
        <f t="shared" si="222"/>
        <v>Lífsverk lífeyrissjóðurLífsverk I/Séreign</v>
      </c>
      <c r="B7037" s="20" t="str">
        <f>_xlfn.IFNA(INDEX(Listi!$AI:$AI,MATCH(C7037,Listi!$AJ:$AJ,0)),INDEX(Listi!T:T,MATCH(C7037,Listi!U:U,0)))</f>
        <v xml:space="preserve">Lífsverk  </v>
      </c>
      <c r="C7037" s="20" t="s">
        <v>268</v>
      </c>
      <c r="D7037" s="20" t="s">
        <v>269</v>
      </c>
      <c r="E7037" s="20" t="s">
        <v>276</v>
      </c>
      <c r="F7037" s="20" t="s">
        <v>92</v>
      </c>
      <c r="G7037" s="8" t="s">
        <v>413</v>
      </c>
      <c r="H7037" s="20" t="s">
        <v>93</v>
      </c>
      <c r="K7037" s="189">
        <v>1.2</v>
      </c>
      <c r="L7037" s="7">
        <v>4582957000</v>
      </c>
      <c r="M7037" s="7">
        <v>635926000</v>
      </c>
      <c r="N7037" s="7">
        <v>22708000</v>
      </c>
      <c r="O7037" s="20" t="str">
        <f t="shared" si="221"/>
        <v/>
      </c>
    </row>
    <row r="7038" spans="1:15">
      <c r="A7038" s="20" t="str">
        <f t="shared" si="222"/>
        <v>Lífsverk lífeyrissjóðurLífsverk II/Séreign</v>
      </c>
      <c r="B7038" s="20" t="str">
        <f>_xlfn.IFNA(INDEX(Listi!$AI:$AI,MATCH(C7038,Listi!$AJ:$AJ,0)),INDEX(Listi!T:T,MATCH(C7038,Listi!U:U,0)))</f>
        <v xml:space="preserve">Lífsverk  </v>
      </c>
      <c r="C7038" s="20" t="s">
        <v>268</v>
      </c>
      <c r="D7038" s="20" t="s">
        <v>270</v>
      </c>
      <c r="E7038" s="20" t="s">
        <v>276</v>
      </c>
      <c r="F7038" s="20" t="s">
        <v>92</v>
      </c>
      <c r="G7038" s="8" t="s">
        <v>413</v>
      </c>
      <c r="H7038" s="20" t="s">
        <v>93</v>
      </c>
      <c r="K7038" s="189">
        <v>1.8</v>
      </c>
      <c r="L7038" s="7">
        <v>23735073000</v>
      </c>
      <c r="M7038" s="7">
        <v>2073571000</v>
      </c>
      <c r="N7038" s="7">
        <v>249365000</v>
      </c>
      <c r="O7038" s="20" t="str">
        <f t="shared" si="221"/>
        <v/>
      </c>
    </row>
    <row r="7039" spans="1:15">
      <c r="A7039" s="20" t="str">
        <f t="shared" si="222"/>
        <v>Lífsverk lífeyrissjóðurLífsverk III/Séreign</v>
      </c>
      <c r="B7039" s="20" t="str">
        <f>_xlfn.IFNA(INDEX(Listi!$AI:$AI,MATCH(C7039,Listi!$AJ:$AJ,0)),INDEX(Listi!T:T,MATCH(C7039,Listi!U:U,0)))</f>
        <v xml:space="preserve">Lífsverk  </v>
      </c>
      <c r="C7039" s="20" t="s">
        <v>268</v>
      </c>
      <c r="D7039" s="20" t="s">
        <v>271</v>
      </c>
      <c r="E7039" s="20" t="s">
        <v>276</v>
      </c>
      <c r="F7039" s="20" t="s">
        <v>92</v>
      </c>
      <c r="G7039" s="8" t="s">
        <v>413</v>
      </c>
      <c r="H7039" s="20" t="s">
        <v>93</v>
      </c>
      <c r="K7039" s="189">
        <v>1.4</v>
      </c>
      <c r="L7039" s="7">
        <v>653814000</v>
      </c>
      <c r="M7039" s="7">
        <v>105107000</v>
      </c>
      <c r="N7039" s="7">
        <v>2613000</v>
      </c>
      <c r="O7039" s="20" t="str">
        <f t="shared" si="221"/>
        <v/>
      </c>
    </row>
    <row r="7040" spans="1:15">
      <c r="A7040" s="20" t="str">
        <f t="shared" si="222"/>
        <v>Lífsverk lífeyrissjóðurSamtryggingardeild</v>
      </c>
      <c r="B7040" s="20" t="str">
        <f>_xlfn.IFNA(INDEX(Listi!$AI:$AI,MATCH(C7040,Listi!$AJ:$AJ,0)),INDEX(Listi!T:T,MATCH(C7040,Listi!U:U,0)))</f>
        <v xml:space="preserve">Lífsverk  </v>
      </c>
      <c r="C7040" s="20" t="s">
        <v>268</v>
      </c>
      <c r="D7040" s="20" t="s">
        <v>205</v>
      </c>
      <c r="E7040" s="20" t="s">
        <v>275</v>
      </c>
      <c r="F7040" s="20" t="s">
        <v>92</v>
      </c>
      <c r="G7040" s="8" t="s">
        <v>413</v>
      </c>
      <c r="H7040" s="20" t="s">
        <v>93</v>
      </c>
      <c r="K7040" s="190">
        <v>5.74</v>
      </c>
      <c r="L7040" s="7">
        <v>120542527000</v>
      </c>
      <c r="M7040" s="7">
        <v>4397803000</v>
      </c>
      <c r="N7040" s="7">
        <v>1423151000</v>
      </c>
      <c r="O7040" s="20" t="str">
        <f t="shared" si="221"/>
        <v/>
      </c>
    </row>
    <row r="7041" spans="1:15">
      <c r="A7041" s="20" t="str">
        <f t="shared" si="222"/>
        <v>Söfnunarsjóður lífeyrisréttindaDeild I/Innlán</v>
      </c>
      <c r="B7041" s="20" t="str">
        <f>_xlfn.IFNA(INDEX(Listi!$AI:$AI,MATCH(C7041,Listi!$AJ:$AJ,0)),INDEX(Listi!T:T,MATCH(C7041,Listi!U:U,0)))</f>
        <v>Söfnunarsj.</v>
      </c>
      <c r="C7041" s="20" t="s">
        <v>272</v>
      </c>
      <c r="D7041" s="20" t="s">
        <v>273</v>
      </c>
      <c r="E7041" s="20" t="s">
        <v>276</v>
      </c>
      <c r="F7041" s="20" t="s">
        <v>92</v>
      </c>
      <c r="G7041" s="8" t="s">
        <v>413</v>
      </c>
      <c r="H7041" s="20" t="s">
        <v>93</v>
      </c>
      <c r="K7041" s="189">
        <v>7.4</v>
      </c>
      <c r="L7041" s="7">
        <v>2001731914</v>
      </c>
      <c r="M7041" s="7">
        <v>133561634</v>
      </c>
      <c r="N7041" s="7">
        <v>44803565</v>
      </c>
      <c r="O7041" s="20" t="str">
        <f t="shared" si="221"/>
        <v/>
      </c>
    </row>
    <row r="7042" spans="1:15">
      <c r="A7042" s="20" t="str">
        <f t="shared" si="222"/>
        <v>Söfnunarsjóður lífeyrisréttindaDeild III/Séreign</v>
      </c>
      <c r="B7042" s="20" t="str">
        <f>_xlfn.IFNA(INDEX(Listi!$AI:$AI,MATCH(C7042,Listi!$AJ:$AJ,0)),INDEX(Listi!T:T,MATCH(C7042,Listi!U:U,0)))</f>
        <v>Söfnunarsj.</v>
      </c>
      <c r="C7042" s="20" t="s">
        <v>272</v>
      </c>
      <c r="D7042" s="20" t="s">
        <v>599</v>
      </c>
      <c r="E7042" s="20" t="s">
        <v>276</v>
      </c>
      <c r="F7042" s="8" t="s">
        <v>92</v>
      </c>
      <c r="G7042" s="8" t="s">
        <v>413</v>
      </c>
      <c r="H7042" s="20" t="s">
        <v>93</v>
      </c>
      <c r="K7042" s="20">
        <v>0.41</v>
      </c>
      <c r="L7042" s="7">
        <v>24413085</v>
      </c>
      <c r="M7042" s="7">
        <v>24697577</v>
      </c>
      <c r="N7042" s="7">
        <v>900000</v>
      </c>
      <c r="O7042" s="20" t="str">
        <f t="shared" ref="O7042:O7105" si="223">IFERROR(VLOOKUP(F7042,EhLykill,3,FALSE),"")</f>
        <v/>
      </c>
    </row>
    <row r="7043" spans="1:15">
      <c r="A7043" s="20" t="str">
        <f t="shared" si="222"/>
        <v>Söfnunarsjóður lífeyrisréttindaDeildII/Séreign</v>
      </c>
      <c r="B7043" s="20" t="str">
        <f>_xlfn.IFNA(INDEX(Listi!$AI:$AI,MATCH(C7043,Listi!$AJ:$AJ,0)),INDEX(Listi!T:T,MATCH(C7043,Listi!U:U,0)))</f>
        <v>Söfnunarsj.</v>
      </c>
      <c r="C7043" s="20" t="s">
        <v>272</v>
      </c>
      <c r="D7043" s="20" t="s">
        <v>586</v>
      </c>
      <c r="E7043" s="20" t="s">
        <v>276</v>
      </c>
      <c r="F7043" s="20" t="s">
        <v>92</v>
      </c>
      <c r="G7043" s="8" t="s">
        <v>413</v>
      </c>
      <c r="H7043" s="20" t="s">
        <v>93</v>
      </c>
      <c r="K7043" s="189">
        <v>6.6</v>
      </c>
      <c r="L7043" s="7">
        <v>1654616477</v>
      </c>
      <c r="M7043" s="7">
        <v>128539213</v>
      </c>
      <c r="N7043" s="7">
        <v>22846291</v>
      </c>
      <c r="O7043" s="20" t="str">
        <f t="shared" si="223"/>
        <v/>
      </c>
    </row>
    <row r="7044" spans="1:15">
      <c r="A7044" s="20" t="str">
        <f t="shared" si="222"/>
        <v>Söfnunarsjóður lífeyrisréttindaSamtryggingardeild</v>
      </c>
      <c r="B7044" s="20" t="str">
        <f>_xlfn.IFNA(INDEX(Listi!$AI:$AI,MATCH(C7044,Listi!$AJ:$AJ,0)),INDEX(Listi!T:T,MATCH(C7044,Listi!U:U,0)))</f>
        <v>Söfnunarsj.</v>
      </c>
      <c r="C7044" s="20" t="s">
        <v>272</v>
      </c>
      <c r="D7044" s="20" t="s">
        <v>205</v>
      </c>
      <c r="E7044" s="20" t="s">
        <v>275</v>
      </c>
      <c r="F7044" s="20" t="s">
        <v>92</v>
      </c>
      <c r="G7044" s="8" t="s">
        <v>413</v>
      </c>
      <c r="H7044" s="20" t="s">
        <v>93</v>
      </c>
      <c r="K7044" s="189">
        <v>9.1999999999999993</v>
      </c>
      <c r="L7044" s="7">
        <v>238978847889</v>
      </c>
      <c r="M7044" s="7">
        <v>4967193409</v>
      </c>
      <c r="N7044" s="7">
        <v>6076487652</v>
      </c>
      <c r="O7044" s="20" t="str">
        <f t="shared" si="223"/>
        <v/>
      </c>
    </row>
    <row r="7045" spans="1:15">
      <c r="A7045" s="20" t="str">
        <f t="shared" si="222"/>
        <v>Stapi lífeyrissjóðurSafn I</v>
      </c>
      <c r="B7045" s="20" t="str">
        <f>_xlfn.IFNA(INDEX(Listi!$AI:$AI,MATCH(C7045,Listi!$AJ:$AJ,0)),INDEX(Listi!T:T,MATCH(C7045,Listi!U:U,0)))</f>
        <v xml:space="preserve">Stapi  </v>
      </c>
      <c r="C7045" s="20" t="s">
        <v>209</v>
      </c>
      <c r="D7045" s="20" t="s">
        <v>210</v>
      </c>
      <c r="E7045" s="20" t="s">
        <v>276</v>
      </c>
      <c r="F7045" s="8" t="s">
        <v>92</v>
      </c>
      <c r="G7045" s="8" t="s">
        <v>413</v>
      </c>
      <c r="H7045" s="20" t="s">
        <v>93</v>
      </c>
      <c r="K7045" s="189">
        <v>2.4</v>
      </c>
      <c r="L7045" s="7">
        <v>2440828925</v>
      </c>
      <c r="M7045" s="7">
        <v>91567233</v>
      </c>
      <c r="N7045" s="7">
        <v>110755602</v>
      </c>
      <c r="O7045" s="20" t="str">
        <f t="shared" si="223"/>
        <v/>
      </c>
    </row>
    <row r="7046" spans="1:15">
      <c r="A7046" s="20" t="str">
        <f t="shared" si="222"/>
        <v>Stapi lífeyrissjóðurSafn II</v>
      </c>
      <c r="B7046" s="20" t="str">
        <f>_xlfn.IFNA(INDEX(Listi!$AI:$AI,MATCH(C7046,Listi!$AJ:$AJ,0)),INDEX(Listi!T:T,MATCH(C7046,Listi!U:U,0)))</f>
        <v xml:space="preserve">Stapi  </v>
      </c>
      <c r="C7046" s="20" t="s">
        <v>209</v>
      </c>
      <c r="D7046" s="20" t="s">
        <v>211</v>
      </c>
      <c r="E7046" s="20" t="s">
        <v>276</v>
      </c>
      <c r="F7046" s="20" t="s">
        <v>92</v>
      </c>
      <c r="G7046" s="8" t="s">
        <v>413</v>
      </c>
      <c r="H7046" s="20" t="s">
        <v>93</v>
      </c>
      <c r="K7046" s="20">
        <v>61.5</v>
      </c>
      <c r="L7046" s="7">
        <v>5710890273</v>
      </c>
      <c r="M7046" s="7">
        <v>262001316</v>
      </c>
      <c r="N7046" s="7">
        <v>164209410</v>
      </c>
      <c r="O7046" s="20" t="str">
        <f t="shared" si="223"/>
        <v/>
      </c>
    </row>
    <row r="7047" spans="1:15">
      <c r="A7047" s="20" t="str">
        <f t="shared" si="222"/>
        <v>Stapi lífeyrissjóðurSafn III</v>
      </c>
      <c r="B7047" s="20" t="str">
        <f>_xlfn.IFNA(INDEX(Listi!$AI:$AI,MATCH(C7047,Listi!$AJ:$AJ,0)),INDEX(Listi!T:T,MATCH(C7047,Listi!U:U,0)))</f>
        <v xml:space="preserve">Stapi  </v>
      </c>
      <c r="C7047" s="20" t="s">
        <v>209</v>
      </c>
      <c r="D7047" s="20" t="s">
        <v>212</v>
      </c>
      <c r="E7047" s="20" t="s">
        <v>276</v>
      </c>
      <c r="F7047" s="20" t="s">
        <v>92</v>
      </c>
      <c r="G7047" s="8" t="s">
        <v>413</v>
      </c>
      <c r="H7047" s="20" t="s">
        <v>93</v>
      </c>
      <c r="K7047" s="20">
        <v>-0.3</v>
      </c>
      <c r="L7047" s="7">
        <v>268100084</v>
      </c>
      <c r="M7047" s="7">
        <v>24388890</v>
      </c>
      <c r="N7047" s="7">
        <v>9886128</v>
      </c>
      <c r="O7047" s="20" t="str">
        <f t="shared" si="223"/>
        <v/>
      </c>
    </row>
    <row r="7048" spans="1:15">
      <c r="A7048" s="20" t="str">
        <f t="shared" si="222"/>
        <v>Stapi lífeyrissjóðurTryggingardeild</v>
      </c>
      <c r="B7048" s="20" t="str">
        <f>_xlfn.IFNA(INDEX(Listi!$AI:$AI,MATCH(C7048,Listi!$AJ:$AJ,0)),INDEX(Listi!T:T,MATCH(C7048,Listi!U:U,0)))</f>
        <v xml:space="preserve">Stapi  </v>
      </c>
      <c r="C7048" s="20" t="s">
        <v>209</v>
      </c>
      <c r="D7048" s="20" t="s">
        <v>213</v>
      </c>
      <c r="E7048" s="20" t="s">
        <v>275</v>
      </c>
      <c r="F7048" s="20" t="s">
        <v>92</v>
      </c>
      <c r="G7048" s="8" t="s">
        <v>413</v>
      </c>
      <c r="H7048" s="20" t="s">
        <v>93</v>
      </c>
      <c r="K7048" s="189">
        <v>3.2</v>
      </c>
      <c r="L7048" s="7">
        <v>348661724246</v>
      </c>
      <c r="M7048" s="7">
        <v>13807615154</v>
      </c>
      <c r="N7048" s="7">
        <v>7912918911</v>
      </c>
      <c r="O7048" s="20" t="str">
        <f t="shared" si="223"/>
        <v/>
      </c>
    </row>
    <row r="7049" spans="1:15">
      <c r="A7049" s="20" t="str">
        <f t="shared" si="222"/>
        <v>Stapi lífeyrissjóðurVarfærnasafnið</v>
      </c>
      <c r="B7049" s="20" t="str">
        <f>_xlfn.IFNA(INDEX(Listi!$AI:$AI,MATCH(C7049,Listi!$AJ:$AJ,0)),INDEX(Listi!T:T,MATCH(C7049,Listi!U:U,0)))</f>
        <v xml:space="preserve">Stapi  </v>
      </c>
      <c r="C7049" s="20" t="s">
        <v>209</v>
      </c>
      <c r="D7049" s="20" t="s">
        <v>392</v>
      </c>
      <c r="E7049" s="20" t="s">
        <v>276</v>
      </c>
      <c r="F7049" s="20" t="s">
        <v>92</v>
      </c>
      <c r="G7049" s="8" t="s">
        <v>413</v>
      </c>
      <c r="H7049" s="20" t="s">
        <v>93</v>
      </c>
      <c r="K7049" s="189">
        <v>1.7</v>
      </c>
      <c r="L7049" s="7">
        <v>471986044</v>
      </c>
      <c r="M7049" s="7">
        <v>137399159</v>
      </c>
      <c r="N7049" s="7">
        <v>6994496</v>
      </c>
      <c r="O7049" s="20" t="str">
        <f t="shared" si="223"/>
        <v/>
      </c>
    </row>
    <row r="7050" spans="1:15">
      <c r="A7050" s="20" t="str">
        <f t="shared" si="222"/>
        <v>Almenni lífeyrissjóðurinnÆvisafn I</v>
      </c>
      <c r="B7050" s="20" t="str">
        <f>_xlfn.IFNA(INDEX(Listi!$AI:$AI,MATCH(C7050,Listi!$AJ:$AJ,0)),INDEX(Listi!T:T,MATCH(C7050,Listi!U:U,0)))</f>
        <v xml:space="preserve">Almenni </v>
      </c>
      <c r="C7050" s="20" t="s">
        <v>0</v>
      </c>
      <c r="D7050" s="20" t="s">
        <v>202</v>
      </c>
      <c r="E7050" s="20" t="s">
        <v>276</v>
      </c>
      <c r="F7050" s="20" t="s">
        <v>94</v>
      </c>
      <c r="G7050" s="8" t="s">
        <v>412</v>
      </c>
      <c r="H7050" s="20" t="s">
        <v>95</v>
      </c>
      <c r="K7050" s="189">
        <v>19.100000000000001</v>
      </c>
      <c r="L7050" s="7">
        <v>43068273823</v>
      </c>
      <c r="M7050" s="7">
        <v>4413720640</v>
      </c>
      <c r="N7050" s="7">
        <v>641257097</v>
      </c>
      <c r="O7050" s="20" t="str">
        <f t="shared" si="223"/>
        <v/>
      </c>
    </row>
    <row r="7051" spans="1:15">
      <c r="A7051" s="20" t="str">
        <f t="shared" si="222"/>
        <v>Almenni lífeyrissjóðurinnÆvisafn II</v>
      </c>
      <c r="B7051" s="20" t="str">
        <f>_xlfn.IFNA(INDEX(Listi!$AI:$AI,MATCH(C7051,Listi!$AJ:$AJ,0)),INDEX(Listi!T:T,MATCH(C7051,Listi!U:U,0)))</f>
        <v xml:space="preserve">Almenni </v>
      </c>
      <c r="C7051" s="20" t="s">
        <v>0</v>
      </c>
      <c r="D7051" s="20" t="s">
        <v>203</v>
      </c>
      <c r="E7051" s="20" t="s">
        <v>276</v>
      </c>
      <c r="F7051" s="20" t="s">
        <v>94</v>
      </c>
      <c r="G7051" s="8" t="s">
        <v>412</v>
      </c>
      <c r="H7051" s="20" t="s">
        <v>95</v>
      </c>
      <c r="K7051" s="189">
        <v>15.7</v>
      </c>
      <c r="L7051" s="7">
        <v>86460235807</v>
      </c>
      <c r="M7051" s="7">
        <v>3970537445</v>
      </c>
      <c r="N7051" s="7">
        <v>1539034493</v>
      </c>
      <c r="O7051" s="20" t="str">
        <f t="shared" si="223"/>
        <v/>
      </c>
    </row>
    <row r="7052" spans="1:15">
      <c r="A7052" s="20" t="str">
        <f t="shared" si="222"/>
        <v>Almenni lífeyrissjóðurinnÆvisafn III</v>
      </c>
      <c r="B7052" s="20" t="str">
        <f>_xlfn.IFNA(INDEX(Listi!$AI:$AI,MATCH(C7052,Listi!$AJ:$AJ,0)),INDEX(Listi!T:T,MATCH(C7052,Listi!U:U,0)))</f>
        <v xml:space="preserve">Almenni </v>
      </c>
      <c r="C7052" s="20" t="s">
        <v>0</v>
      </c>
      <c r="D7052" s="20" t="s">
        <v>204</v>
      </c>
      <c r="E7052" s="20" t="s">
        <v>276</v>
      </c>
      <c r="F7052" s="20" t="s">
        <v>94</v>
      </c>
      <c r="G7052" s="8" t="s">
        <v>412</v>
      </c>
      <c r="H7052" s="20" t="s">
        <v>95</v>
      </c>
      <c r="K7052" s="20">
        <v>10</v>
      </c>
      <c r="L7052" s="7">
        <v>33890180699</v>
      </c>
      <c r="M7052" s="7">
        <v>1571509194</v>
      </c>
      <c r="N7052" s="7">
        <v>920421683</v>
      </c>
      <c r="O7052" s="20" t="str">
        <f t="shared" si="223"/>
        <v/>
      </c>
    </row>
    <row r="7053" spans="1:15">
      <c r="A7053" s="20" t="str">
        <f t="shared" si="222"/>
        <v>Almenni lífeyrissjóðurinnHúsnæðissafn</v>
      </c>
      <c r="B7053" s="20" t="str">
        <f>_xlfn.IFNA(INDEX(Listi!$AI:$AI,MATCH(C7053,Listi!$AJ:$AJ,0)),INDEX(Listi!T:T,MATCH(C7053,Listi!U:U,0)))</f>
        <v xml:space="preserve">Almenni </v>
      </c>
      <c r="C7053" s="20" t="s">
        <v>0</v>
      </c>
      <c r="D7053" s="20" t="s">
        <v>315</v>
      </c>
      <c r="E7053" s="20" t="s">
        <v>276</v>
      </c>
      <c r="F7053" s="20" t="s">
        <v>94</v>
      </c>
      <c r="G7053" s="8" t="s">
        <v>412</v>
      </c>
      <c r="H7053" s="20" t="s">
        <v>95</v>
      </c>
      <c r="K7053" s="189">
        <v>5.2</v>
      </c>
      <c r="L7053" s="7">
        <v>487895879</v>
      </c>
      <c r="M7053" s="7">
        <v>166428361</v>
      </c>
      <c r="N7053" s="7">
        <v>18080096</v>
      </c>
      <c r="O7053" s="20" t="str">
        <f t="shared" si="223"/>
        <v/>
      </c>
    </row>
    <row r="7054" spans="1:15">
      <c r="A7054" s="20" t="str">
        <f t="shared" si="222"/>
        <v>Almenni lífeyrissjóðurinnInnlánssafn</v>
      </c>
      <c r="B7054" s="20" t="str">
        <f>_xlfn.IFNA(INDEX(Listi!$AI:$AI,MATCH(C7054,Listi!$AJ:$AJ,0)),INDEX(Listi!T:T,MATCH(C7054,Listi!U:U,0)))</f>
        <v xml:space="preserve">Almenni </v>
      </c>
      <c r="C7054" s="20" t="s">
        <v>0</v>
      </c>
      <c r="D7054" s="20" t="s">
        <v>1</v>
      </c>
      <c r="E7054" s="20" t="s">
        <v>276</v>
      </c>
      <c r="F7054" s="20" t="s">
        <v>94</v>
      </c>
      <c r="G7054" s="8" t="s">
        <v>412</v>
      </c>
      <c r="H7054" s="20" t="s">
        <v>95</v>
      </c>
      <c r="K7054" s="189">
        <v>4.9000000000000004</v>
      </c>
      <c r="L7054" s="7">
        <v>26587944379</v>
      </c>
      <c r="M7054" s="7">
        <v>1016779991</v>
      </c>
      <c r="N7054" s="7">
        <v>1031869724</v>
      </c>
      <c r="O7054" s="20" t="str">
        <f t="shared" si="223"/>
        <v/>
      </c>
    </row>
    <row r="7055" spans="1:15">
      <c r="A7055" s="20" t="str">
        <f t="shared" si="222"/>
        <v>Almenni lífeyrissjóðurinnRíkissafn langt</v>
      </c>
      <c r="B7055" s="20" t="str">
        <f>_xlfn.IFNA(INDEX(Listi!$AI:$AI,MATCH(C7055,Listi!$AJ:$AJ,0)),INDEX(Listi!T:T,MATCH(C7055,Listi!U:U,0)))</f>
        <v xml:space="preserve">Almenni </v>
      </c>
      <c r="C7055" s="20" t="s">
        <v>0</v>
      </c>
      <c r="D7055" s="20" t="s">
        <v>199</v>
      </c>
      <c r="E7055" s="20" t="s">
        <v>276</v>
      </c>
      <c r="F7055" s="20" t="s">
        <v>94</v>
      </c>
      <c r="G7055" s="8" t="s">
        <v>412</v>
      </c>
      <c r="H7055" s="20" t="s">
        <v>95</v>
      </c>
      <c r="K7055" s="189">
        <v>6.3</v>
      </c>
      <c r="L7055" s="7">
        <v>1193680171</v>
      </c>
      <c r="M7055" s="7">
        <v>61272573</v>
      </c>
      <c r="N7055" s="7">
        <v>40105929</v>
      </c>
      <c r="O7055" s="20" t="str">
        <f t="shared" si="223"/>
        <v/>
      </c>
    </row>
    <row r="7056" spans="1:15">
      <c r="A7056" s="20" t="str">
        <f t="shared" si="222"/>
        <v>Almenni lífeyrissjóðurinnRíkissafn stutt</v>
      </c>
      <c r="B7056" s="20" t="str">
        <f>_xlfn.IFNA(INDEX(Listi!$AI:$AI,MATCH(C7056,Listi!$AJ:$AJ,0)),INDEX(Listi!T:T,MATCH(C7056,Listi!U:U,0)))</f>
        <v xml:space="preserve">Almenni </v>
      </c>
      <c r="C7056" s="20" t="s">
        <v>0</v>
      </c>
      <c r="D7056" s="20" t="s">
        <v>200</v>
      </c>
      <c r="E7056" s="20" t="s">
        <v>276</v>
      </c>
      <c r="F7056" s="20" t="s">
        <v>94</v>
      </c>
      <c r="G7056" s="8" t="s">
        <v>412</v>
      </c>
      <c r="H7056" s="20" t="s">
        <v>95</v>
      </c>
      <c r="K7056" s="20">
        <v>0.5</v>
      </c>
      <c r="L7056" s="7">
        <v>541893627</v>
      </c>
      <c r="M7056" s="7">
        <v>20423158</v>
      </c>
      <c r="N7056" s="7">
        <v>14899899</v>
      </c>
      <c r="O7056" s="20" t="str">
        <f t="shared" si="223"/>
        <v/>
      </c>
    </row>
    <row r="7057" spans="1:15">
      <c r="A7057" s="20" t="str">
        <f t="shared" si="222"/>
        <v>Almenni lífeyrissjóðurinnTryggingadeild</v>
      </c>
      <c r="B7057" s="20" t="str">
        <f>_xlfn.IFNA(INDEX(Listi!$AI:$AI,MATCH(C7057,Listi!$AJ:$AJ,0)),INDEX(Listi!T:T,MATCH(C7057,Listi!U:U,0)))</f>
        <v xml:space="preserve">Almenni </v>
      </c>
      <c r="C7057" s="20" t="s">
        <v>0</v>
      </c>
      <c r="D7057" s="20" t="s">
        <v>201</v>
      </c>
      <c r="E7057" s="20" t="s">
        <v>275</v>
      </c>
      <c r="F7057" s="20" t="s">
        <v>94</v>
      </c>
      <c r="G7057" s="8" t="s">
        <v>412</v>
      </c>
      <c r="H7057" s="20" t="s">
        <v>95</v>
      </c>
      <c r="K7057" s="189">
        <v>14.7</v>
      </c>
      <c r="L7057" s="7">
        <v>174784296254</v>
      </c>
      <c r="M7057" s="7">
        <v>7497244534</v>
      </c>
      <c r="N7057" s="7">
        <v>3057046932</v>
      </c>
      <c r="O7057" s="20" t="str">
        <f t="shared" si="223"/>
        <v/>
      </c>
    </row>
    <row r="7058" spans="1:15">
      <c r="A7058" s="20" t="str">
        <f t="shared" si="222"/>
        <v>Arion banki hf.Erlend hlutabréf</v>
      </c>
      <c r="B7058" s="20" t="str">
        <f>_xlfn.IFNA(INDEX(Listi!$AI:$AI,MATCH(C7058,Listi!$AJ:$AJ,0)),INDEX(Listi!T:T,MATCH(C7058,Listi!U:U,0)))</f>
        <v xml:space="preserve">Arion banki </v>
      </c>
      <c r="C7058" s="20" t="s">
        <v>214</v>
      </c>
      <c r="D7058" s="20" t="s">
        <v>215</v>
      </c>
      <c r="E7058" s="20" t="s">
        <v>276</v>
      </c>
      <c r="F7058" s="20" t="s">
        <v>94</v>
      </c>
      <c r="G7058" s="8" t="s">
        <v>412</v>
      </c>
      <c r="H7058" s="20" t="s">
        <v>95</v>
      </c>
      <c r="K7058" s="189">
        <v>13.5</v>
      </c>
      <c r="L7058" s="7">
        <v>1149685000</v>
      </c>
      <c r="M7058" s="7">
        <v>49095000</v>
      </c>
      <c r="N7058" s="7">
        <v>10876000</v>
      </c>
      <c r="O7058" s="20" t="str">
        <f t="shared" si="223"/>
        <v/>
      </c>
    </row>
    <row r="7059" spans="1:15">
      <c r="A7059" s="20" t="str">
        <f t="shared" si="222"/>
        <v>Arion banki hf.Innlend skuldabréf</v>
      </c>
      <c r="B7059" s="20" t="str">
        <f>_xlfn.IFNA(INDEX(Listi!$AI:$AI,MATCH(C7059,Listi!$AJ:$AJ,0)),INDEX(Listi!T:T,MATCH(C7059,Listi!U:U,0)))</f>
        <v xml:space="preserve">Arion banki </v>
      </c>
      <c r="C7059" s="20" t="s">
        <v>214</v>
      </c>
      <c r="D7059" s="20" t="s">
        <v>216</v>
      </c>
      <c r="E7059" s="20" t="s">
        <v>276</v>
      </c>
      <c r="F7059" s="20" t="s">
        <v>94</v>
      </c>
      <c r="G7059" s="8" t="s">
        <v>412</v>
      </c>
      <c r="H7059" s="20" t="s">
        <v>95</v>
      </c>
      <c r="K7059" s="189">
        <v>6.6</v>
      </c>
      <c r="L7059" s="7">
        <v>4446434000</v>
      </c>
      <c r="M7059" s="7">
        <v>344234000</v>
      </c>
      <c r="N7059" s="7">
        <v>44793000</v>
      </c>
      <c r="O7059" s="20" t="str">
        <f t="shared" si="223"/>
        <v/>
      </c>
    </row>
    <row r="7060" spans="1:15">
      <c r="A7060" s="20" t="str">
        <f t="shared" si="222"/>
        <v>Arion banki hf.Lífeyrisauki L1</v>
      </c>
      <c r="B7060" s="20" t="str">
        <f>_xlfn.IFNA(INDEX(Listi!$AI:$AI,MATCH(C7060,Listi!$AJ:$AJ,0)),INDEX(Listi!T:T,MATCH(C7060,Listi!U:U,0)))</f>
        <v xml:space="preserve">Arion banki </v>
      </c>
      <c r="C7060" s="20" t="s">
        <v>214</v>
      </c>
      <c r="D7060" s="20" t="s">
        <v>377</v>
      </c>
      <c r="E7060" s="20" t="s">
        <v>276</v>
      </c>
      <c r="F7060" s="20" t="s">
        <v>94</v>
      </c>
      <c r="G7060" s="8" t="s">
        <v>412</v>
      </c>
      <c r="H7060" s="20" t="s">
        <v>95</v>
      </c>
      <c r="K7060" s="189">
        <v>19.3</v>
      </c>
      <c r="L7060" s="7">
        <v>5887942000</v>
      </c>
      <c r="M7060" s="7">
        <v>1011885000</v>
      </c>
      <c r="N7060" s="7">
        <v>34615000</v>
      </c>
      <c r="O7060" s="20" t="str">
        <f t="shared" si="223"/>
        <v/>
      </c>
    </row>
    <row r="7061" spans="1:15">
      <c r="A7061" s="20" t="str">
        <f t="shared" si="222"/>
        <v>Arion banki hf.Lífeyrisauki L2</v>
      </c>
      <c r="B7061" s="20" t="str">
        <f>_xlfn.IFNA(INDEX(Listi!$AI:$AI,MATCH(C7061,Listi!$AJ:$AJ,0)),INDEX(Listi!T:T,MATCH(C7061,Listi!U:U,0)))</f>
        <v xml:space="preserve">Arion banki </v>
      </c>
      <c r="C7061" s="20" t="s">
        <v>214</v>
      </c>
      <c r="D7061" s="20" t="s">
        <v>372</v>
      </c>
      <c r="E7061" s="20" t="s">
        <v>276</v>
      </c>
      <c r="F7061" s="20" t="s">
        <v>94</v>
      </c>
      <c r="G7061" s="8" t="s">
        <v>412</v>
      </c>
      <c r="H7061" s="20" t="s">
        <v>95</v>
      </c>
      <c r="K7061" s="20">
        <v>18</v>
      </c>
      <c r="L7061" s="7">
        <v>21366380000</v>
      </c>
      <c r="M7061" s="7">
        <v>1613513000</v>
      </c>
      <c r="N7061" s="7">
        <v>92085000</v>
      </c>
      <c r="O7061" s="20" t="str">
        <f t="shared" si="223"/>
        <v/>
      </c>
    </row>
    <row r="7062" spans="1:15">
      <c r="A7062" s="20" t="str">
        <f t="shared" si="222"/>
        <v>Arion banki hf.Lífeyrisauki L3</v>
      </c>
      <c r="B7062" s="20" t="str">
        <f>_xlfn.IFNA(INDEX(Listi!$AI:$AI,MATCH(C7062,Listi!$AJ:$AJ,0)),INDEX(Listi!T:T,MATCH(C7062,Listi!U:U,0)))</f>
        <v xml:space="preserve">Arion banki </v>
      </c>
      <c r="C7062" s="20" t="s">
        <v>214</v>
      </c>
      <c r="D7062" s="20" t="s">
        <v>371</v>
      </c>
      <c r="E7062" s="20" t="s">
        <v>276</v>
      </c>
      <c r="F7062" s="20" t="s">
        <v>94</v>
      </c>
      <c r="G7062" s="8" t="s">
        <v>412</v>
      </c>
      <c r="H7062" s="20" t="s">
        <v>95</v>
      </c>
      <c r="K7062" s="189">
        <v>13.6</v>
      </c>
      <c r="L7062" s="7">
        <v>29714848000</v>
      </c>
      <c r="M7062" s="7">
        <v>2122481000</v>
      </c>
      <c r="N7062" s="7">
        <v>129566000</v>
      </c>
      <c r="O7062" s="20" t="str">
        <f t="shared" si="223"/>
        <v/>
      </c>
    </row>
    <row r="7063" spans="1:15">
      <c r="A7063" s="20" t="str">
        <f t="shared" si="222"/>
        <v>Arion banki hf.Lífeyrisauki L4</v>
      </c>
      <c r="B7063" s="20" t="str">
        <f>_xlfn.IFNA(INDEX(Listi!$AI:$AI,MATCH(C7063,Listi!$AJ:$AJ,0)),INDEX(Listi!T:T,MATCH(C7063,Listi!U:U,0)))</f>
        <v xml:space="preserve">Arion banki </v>
      </c>
      <c r="C7063" s="20" t="s">
        <v>214</v>
      </c>
      <c r="D7063" s="20" t="s">
        <v>587</v>
      </c>
      <c r="E7063" s="20" t="s">
        <v>276</v>
      </c>
      <c r="F7063" s="20" t="s">
        <v>94</v>
      </c>
      <c r="G7063" s="8" t="s">
        <v>412</v>
      </c>
      <c r="H7063" s="20" t="s">
        <v>95</v>
      </c>
      <c r="K7063" s="189">
        <v>10.5</v>
      </c>
      <c r="L7063" s="7">
        <v>19306242000</v>
      </c>
      <c r="M7063" s="7">
        <v>1346647000</v>
      </c>
      <c r="N7063" s="7">
        <v>388052000</v>
      </c>
      <c r="O7063" s="20" t="str">
        <f t="shared" si="223"/>
        <v/>
      </c>
    </row>
    <row r="7064" spans="1:15">
      <c r="A7064" s="20" t="str">
        <f t="shared" si="222"/>
        <v>Arion banki hf.Lífeyrisauki L5</v>
      </c>
      <c r="B7064" s="20" t="str">
        <f>_xlfn.IFNA(INDEX(Listi!$AI:$AI,MATCH(C7064,Listi!$AJ:$AJ,0)),INDEX(Listi!T:T,MATCH(C7064,Listi!U:U,0)))</f>
        <v xml:space="preserve">Arion banki </v>
      </c>
      <c r="C7064" s="20" t="s">
        <v>214</v>
      </c>
      <c r="D7064" s="20" t="s">
        <v>369</v>
      </c>
      <c r="E7064" s="20" t="s">
        <v>276</v>
      </c>
      <c r="F7064" s="20" t="s">
        <v>94</v>
      </c>
      <c r="G7064" s="8" t="s">
        <v>412</v>
      </c>
      <c r="H7064" s="20" t="s">
        <v>95</v>
      </c>
      <c r="K7064" s="20">
        <v>5</v>
      </c>
      <c r="L7064" s="7">
        <v>44858554000</v>
      </c>
      <c r="M7064" s="7">
        <v>4018833000</v>
      </c>
      <c r="N7064" s="7">
        <v>933672000</v>
      </c>
      <c r="O7064" s="20" t="str">
        <f t="shared" si="223"/>
        <v/>
      </c>
    </row>
    <row r="7065" spans="1:15">
      <c r="A7065" s="20" t="str">
        <f t="shared" si="222"/>
        <v>Birta lífeyrissjóðurBlönduð leið</v>
      </c>
      <c r="B7065" s="20" t="str">
        <f>_xlfn.IFNA(INDEX(Listi!$AI:$AI,MATCH(C7065,Listi!$AJ:$AJ,0)),INDEX(Listi!T:T,MATCH(C7065,Listi!U:U,0)))</f>
        <v xml:space="preserve">Birta  </v>
      </c>
      <c r="C7065" s="20" t="s">
        <v>298</v>
      </c>
      <c r="D7065" s="20" t="s">
        <v>314</v>
      </c>
      <c r="E7065" s="20" t="s">
        <v>276</v>
      </c>
      <c r="F7065" s="20" t="s">
        <v>94</v>
      </c>
      <c r="G7065" s="8" t="s">
        <v>412</v>
      </c>
      <c r="H7065" s="20" t="s">
        <v>95</v>
      </c>
      <c r="K7065" s="189">
        <v>16.8</v>
      </c>
      <c r="L7065" s="7">
        <v>6929716201</v>
      </c>
      <c r="M7065" s="7">
        <v>253995298</v>
      </c>
      <c r="N7065" s="7">
        <v>139753585</v>
      </c>
      <c r="O7065" s="20" t="str">
        <f t="shared" si="223"/>
        <v/>
      </c>
    </row>
    <row r="7066" spans="1:15">
      <c r="A7066" s="20" t="str">
        <f t="shared" si="222"/>
        <v>Birta lífeyrissjóðurInnlánsleið</v>
      </c>
      <c r="B7066" s="20" t="str">
        <f>_xlfn.IFNA(INDEX(Listi!$AI:$AI,MATCH(C7066,Listi!$AJ:$AJ,0)),INDEX(Listi!T:T,MATCH(C7066,Listi!U:U,0)))</f>
        <v xml:space="preserve">Birta  </v>
      </c>
      <c r="C7066" s="20" t="s">
        <v>298</v>
      </c>
      <c r="D7066" s="20" t="s">
        <v>208</v>
      </c>
      <c r="E7066" s="20" t="s">
        <v>276</v>
      </c>
      <c r="F7066" s="20" t="s">
        <v>94</v>
      </c>
      <c r="G7066" s="8" t="s">
        <v>412</v>
      </c>
      <c r="H7066" s="20" t="s">
        <v>95</v>
      </c>
      <c r="K7066" s="20">
        <v>5</v>
      </c>
      <c r="L7066" s="7">
        <v>4108971332</v>
      </c>
      <c r="M7066" s="7">
        <v>264842424</v>
      </c>
      <c r="N7066" s="7">
        <v>174324836</v>
      </c>
      <c r="O7066" s="20" t="str">
        <f t="shared" si="223"/>
        <v/>
      </c>
    </row>
    <row r="7067" spans="1:15">
      <c r="A7067" s="20" t="str">
        <f t="shared" si="222"/>
        <v>Birta lífeyrissjóðurSamtryggingardeild</v>
      </c>
      <c r="B7067" s="20" t="str">
        <f>_xlfn.IFNA(INDEX(Listi!$AI:$AI,MATCH(C7067,Listi!$AJ:$AJ,0)),INDEX(Listi!T:T,MATCH(C7067,Listi!U:U,0)))</f>
        <v xml:space="preserve">Birta  </v>
      </c>
      <c r="C7067" s="20" t="s">
        <v>298</v>
      </c>
      <c r="D7067" s="20" t="s">
        <v>205</v>
      </c>
      <c r="E7067" s="20" t="s">
        <v>275</v>
      </c>
      <c r="F7067" s="20" t="s">
        <v>94</v>
      </c>
      <c r="G7067" s="8" t="s">
        <v>412</v>
      </c>
      <c r="H7067" s="20" t="s">
        <v>95</v>
      </c>
      <c r="K7067" s="20">
        <v>14.49</v>
      </c>
      <c r="L7067" s="7">
        <v>549755105944</v>
      </c>
      <c r="M7067" s="7">
        <v>18480897961</v>
      </c>
      <c r="N7067" s="7">
        <v>14075814006</v>
      </c>
      <c r="O7067" s="20" t="str">
        <f t="shared" si="223"/>
        <v/>
      </c>
    </row>
    <row r="7068" spans="1:15">
      <c r="A7068" s="20" t="str">
        <f t="shared" si="222"/>
        <v>Birta lífeyrissjóðurSkuldabréfaleið</v>
      </c>
      <c r="B7068" s="20" t="str">
        <f>_xlfn.IFNA(INDEX(Listi!$AI:$AI,MATCH(C7068,Listi!$AJ:$AJ,0)),INDEX(Listi!T:T,MATCH(C7068,Listi!U:U,0)))</f>
        <v xml:space="preserve">Birta  </v>
      </c>
      <c r="C7068" s="20" t="s">
        <v>298</v>
      </c>
      <c r="D7068" s="20" t="s">
        <v>313</v>
      </c>
      <c r="E7068" s="20" t="s">
        <v>276</v>
      </c>
      <c r="F7068" s="20" t="s">
        <v>94</v>
      </c>
      <c r="G7068" s="8" t="s">
        <v>412</v>
      </c>
      <c r="H7068" s="20" t="s">
        <v>95</v>
      </c>
      <c r="K7068" s="189">
        <v>5.6</v>
      </c>
      <c r="L7068" s="7">
        <v>8522374478</v>
      </c>
      <c r="M7068" s="7">
        <v>391005163</v>
      </c>
      <c r="N7068" s="7">
        <v>218104877</v>
      </c>
      <c r="O7068" s="20" t="str">
        <f t="shared" si="223"/>
        <v/>
      </c>
    </row>
    <row r="7069" spans="1:15">
      <c r="A7069" s="20" t="str">
        <f t="shared" si="222"/>
        <v>Birta lífeyrissjóðurTilgreind séreign</v>
      </c>
      <c r="B7069" s="20" t="str">
        <f>_xlfn.IFNA(INDEX(Listi!$AI:$AI,MATCH(C7069,Listi!$AJ:$AJ,0)),INDEX(Listi!T:T,MATCH(C7069,Listi!U:U,0)))</f>
        <v xml:space="preserve">Birta  </v>
      </c>
      <c r="C7069" s="20" t="s">
        <v>298</v>
      </c>
      <c r="D7069" s="20" t="s">
        <v>312</v>
      </c>
      <c r="E7069" s="20" t="s">
        <v>276</v>
      </c>
      <c r="F7069" s="20" t="s">
        <v>94</v>
      </c>
      <c r="G7069" s="8" t="s">
        <v>412</v>
      </c>
      <c r="H7069" s="20" t="s">
        <v>95</v>
      </c>
      <c r="K7069" s="189">
        <v>11.2</v>
      </c>
      <c r="L7069" s="7">
        <v>2234420297</v>
      </c>
      <c r="M7069" s="7">
        <v>511871981</v>
      </c>
      <c r="N7069" s="7">
        <v>36000223</v>
      </c>
      <c r="O7069" s="20" t="str">
        <f t="shared" si="223"/>
        <v/>
      </c>
    </row>
    <row r="7070" spans="1:15">
      <c r="A7070" s="20" t="str">
        <f t="shared" si="222"/>
        <v>Brú Lífeyrissjóður starfsmanna sveitarfélagaA-deild</v>
      </c>
      <c r="B7070" s="20" t="str">
        <f>_xlfn.IFNA(INDEX(Listi!$AI:$AI,MATCH(C7070,Listi!$AJ:$AJ,0)),INDEX(Listi!T:T,MATCH(C7070,Listi!U:U,0)))</f>
        <v>Brú</v>
      </c>
      <c r="C7070" s="20" t="s">
        <v>217</v>
      </c>
      <c r="D7070" s="20" t="s">
        <v>257</v>
      </c>
      <c r="E7070" s="20" t="s">
        <v>275</v>
      </c>
      <c r="F7070" s="20" t="s">
        <v>94</v>
      </c>
      <c r="G7070" s="8" t="s">
        <v>412</v>
      </c>
      <c r="H7070" s="20" t="s">
        <v>95</v>
      </c>
      <c r="K7070" s="189">
        <v>13.5</v>
      </c>
      <c r="L7070" s="7">
        <v>270469177889</v>
      </c>
      <c r="M7070" s="7">
        <v>13987858077</v>
      </c>
      <c r="N7070" s="7">
        <v>4793072329</v>
      </c>
      <c r="O7070" s="20" t="str">
        <f t="shared" si="223"/>
        <v/>
      </c>
    </row>
    <row r="7071" spans="1:15">
      <c r="A7071" s="20" t="str">
        <f t="shared" si="222"/>
        <v>Brú Lífeyrissjóður starfsmanna sveitarfélagaB-deild</v>
      </c>
      <c r="B7071" s="20" t="str">
        <f>_xlfn.IFNA(INDEX(Listi!$AI:$AI,MATCH(C7071,Listi!$AJ:$AJ,0)),INDEX(Listi!T:T,MATCH(C7071,Listi!U:U,0)))</f>
        <v>Brú</v>
      </c>
      <c r="C7071" s="20" t="s">
        <v>217</v>
      </c>
      <c r="D7071" s="20" t="s">
        <v>218</v>
      </c>
      <c r="E7071" s="20" t="s">
        <v>275</v>
      </c>
      <c r="F7071" s="8" t="s">
        <v>94</v>
      </c>
      <c r="G7071" s="8" t="s">
        <v>412</v>
      </c>
      <c r="H7071" s="20" t="s">
        <v>95</v>
      </c>
      <c r="K7071" s="189">
        <v>11.7</v>
      </c>
      <c r="L7071" s="7">
        <v>17004783831</v>
      </c>
      <c r="M7071" s="7">
        <v>119747694</v>
      </c>
      <c r="N7071" s="7">
        <v>3424817406</v>
      </c>
      <c r="O7071" s="20" t="str">
        <f t="shared" si="223"/>
        <v/>
      </c>
    </row>
    <row r="7072" spans="1:15">
      <c r="A7072" s="20" t="str">
        <f t="shared" si="222"/>
        <v>Brú Lífeyrissjóður starfsmanna sveitarfélagaV-deild</v>
      </c>
      <c r="B7072" s="20" t="str">
        <f>_xlfn.IFNA(INDEX(Listi!$AI:$AI,MATCH(C7072,Listi!$AJ:$AJ,0)),INDEX(Listi!T:T,MATCH(C7072,Listi!U:U,0)))</f>
        <v>Brú</v>
      </c>
      <c r="C7072" s="20" t="s">
        <v>217</v>
      </c>
      <c r="D7072" s="20" t="s">
        <v>219</v>
      </c>
      <c r="E7072" s="20" t="s">
        <v>275</v>
      </c>
      <c r="F7072" s="8" t="s">
        <v>94</v>
      </c>
      <c r="G7072" s="8" t="s">
        <v>412</v>
      </c>
      <c r="H7072" s="20" t="s">
        <v>95</v>
      </c>
      <c r="K7072" s="189">
        <v>13.5</v>
      </c>
      <c r="L7072" s="7">
        <v>54501394986</v>
      </c>
      <c r="M7072" s="7">
        <v>4188513374</v>
      </c>
      <c r="N7072" s="7">
        <v>455519059</v>
      </c>
      <c r="O7072" s="20" t="str">
        <f t="shared" si="223"/>
        <v/>
      </c>
    </row>
    <row r="7073" spans="1:15">
      <c r="A7073" s="20" t="str">
        <f t="shared" si="222"/>
        <v>Eftirlaunasj atvinnuflugmannaSamtryggingardeild</v>
      </c>
      <c r="B7073" s="20" t="str">
        <f>_xlfn.IFNA(INDEX(Listi!$AI:$AI,MATCH(C7073,Listi!$AJ:$AJ,0)),INDEX(Listi!T:T,MATCH(C7073,Listi!U:U,0)))</f>
        <v>EFÍA</v>
      </c>
      <c r="C7073" s="20" t="s">
        <v>220</v>
      </c>
      <c r="D7073" s="20" t="s">
        <v>205</v>
      </c>
      <c r="E7073" s="20" t="s">
        <v>275</v>
      </c>
      <c r="F7073" s="20" t="s">
        <v>94</v>
      </c>
      <c r="G7073" s="8" t="s">
        <v>412</v>
      </c>
      <c r="H7073" s="20" t="s">
        <v>95</v>
      </c>
      <c r="K7073" s="189">
        <v>15.5</v>
      </c>
      <c r="L7073" s="7">
        <v>58542663000</v>
      </c>
      <c r="M7073" s="7">
        <v>1477262000</v>
      </c>
      <c r="N7073" s="7">
        <v>1113313000</v>
      </c>
      <c r="O7073" s="20" t="str">
        <f t="shared" si="223"/>
        <v/>
      </c>
    </row>
    <row r="7074" spans="1:15">
      <c r="A7074" s="20" t="str">
        <f t="shared" si="222"/>
        <v>Festa - lífeyrissjóðurSamtryggingardeild</v>
      </c>
      <c r="B7074" s="20" t="str">
        <f>_xlfn.IFNA(INDEX(Listi!$AI:$AI,MATCH(C7074,Listi!$AJ:$AJ,0)),INDEX(Listi!T:T,MATCH(C7074,Listi!U:U,0)))</f>
        <v xml:space="preserve">Festa </v>
      </c>
      <c r="C7074" s="20" t="s">
        <v>221</v>
      </c>
      <c r="D7074" s="20" t="s">
        <v>205</v>
      </c>
      <c r="E7074" s="20" t="s">
        <v>275</v>
      </c>
      <c r="F7074" s="20" t="s">
        <v>94</v>
      </c>
      <c r="G7074" s="8" t="s">
        <v>412</v>
      </c>
      <c r="H7074" s="20" t="s">
        <v>95</v>
      </c>
      <c r="K7074" s="189">
        <v>15.3</v>
      </c>
      <c r="L7074" s="7">
        <v>246318113722</v>
      </c>
      <c r="M7074" s="7">
        <v>11138196907</v>
      </c>
      <c r="N7074" s="7">
        <v>5180938287</v>
      </c>
      <c r="O7074" s="20" t="str">
        <f t="shared" si="223"/>
        <v/>
      </c>
    </row>
    <row r="7075" spans="1:15">
      <c r="A7075" s="20" t="str">
        <f t="shared" si="222"/>
        <v>Festa - lífeyrissjóðurSparnaðarleið I</v>
      </c>
      <c r="B7075" s="20" t="str">
        <f>_xlfn.IFNA(INDEX(Listi!$AI:$AI,MATCH(C7075,Listi!$AJ:$AJ,0)),INDEX(Listi!T:T,MATCH(C7075,Listi!U:U,0)))</f>
        <v xml:space="preserve">Festa </v>
      </c>
      <c r="C7075" s="20" t="s">
        <v>221</v>
      </c>
      <c r="D7075" s="20" t="s">
        <v>464</v>
      </c>
      <c r="E7075" s="20" t="s">
        <v>276</v>
      </c>
      <c r="F7075" s="20" t="s">
        <v>94</v>
      </c>
      <c r="G7075" s="8" t="s">
        <v>412</v>
      </c>
      <c r="H7075" s="20" t="s">
        <v>95</v>
      </c>
      <c r="K7075" s="20">
        <v>0</v>
      </c>
      <c r="L7075" s="7">
        <v>75585319</v>
      </c>
      <c r="M7075" s="7">
        <v>37671409</v>
      </c>
      <c r="N7075" s="7">
        <v>2063969</v>
      </c>
      <c r="O7075" s="20" t="str">
        <f t="shared" si="223"/>
        <v/>
      </c>
    </row>
    <row r="7076" spans="1:15">
      <c r="A7076" s="20" t="str">
        <f t="shared" si="222"/>
        <v>Festa - lífeyrissjóðurSparnaðarleið II</v>
      </c>
      <c r="B7076" s="20" t="str">
        <f>_xlfn.IFNA(INDEX(Listi!$AI:$AI,MATCH(C7076,Listi!$AJ:$AJ,0)),INDEX(Listi!T:T,MATCH(C7076,Listi!U:U,0)))</f>
        <v xml:space="preserve">Festa </v>
      </c>
      <c r="C7076" s="20" t="s">
        <v>221</v>
      </c>
      <c r="D7076" s="20" t="s">
        <v>388</v>
      </c>
      <c r="E7076" s="20" t="s">
        <v>276</v>
      </c>
      <c r="F7076" s="20" t="s">
        <v>94</v>
      </c>
      <c r="G7076" s="8" t="s">
        <v>412</v>
      </c>
      <c r="H7076" s="20" t="s">
        <v>95</v>
      </c>
      <c r="K7076" s="20">
        <v>0</v>
      </c>
      <c r="L7076" s="7">
        <v>1113180693</v>
      </c>
      <c r="M7076" s="7">
        <v>134564310</v>
      </c>
      <c r="N7076" s="7">
        <v>19363084</v>
      </c>
      <c r="O7076" s="20" t="str">
        <f t="shared" si="223"/>
        <v/>
      </c>
    </row>
    <row r="7077" spans="1:15">
      <c r="A7077" s="20" t="str">
        <f t="shared" si="222"/>
        <v>Frjálsi lífeyrissjóðurinnDeild/leið I</v>
      </c>
      <c r="B7077" s="20" t="str">
        <f>_xlfn.IFNA(INDEX(Listi!$AI:$AI,MATCH(C7077,Listi!$AJ:$AJ,0)),INDEX(Listi!T:T,MATCH(C7077,Listi!U:U,0)))</f>
        <v xml:space="preserve">Frjálsi </v>
      </c>
      <c r="C7077" s="20" t="s">
        <v>222</v>
      </c>
      <c r="D7077" s="20" t="s">
        <v>223</v>
      </c>
      <c r="E7077" s="20" t="s">
        <v>276</v>
      </c>
      <c r="F7077" s="20" t="s">
        <v>94</v>
      </c>
      <c r="G7077" s="8" t="s">
        <v>412</v>
      </c>
      <c r="H7077" s="20" t="s">
        <v>95</v>
      </c>
      <c r="K7077" s="189">
        <v>16.399999999999999</v>
      </c>
      <c r="L7077" s="7">
        <v>199278730000</v>
      </c>
      <c r="M7077" s="7">
        <v>10813020000</v>
      </c>
      <c r="N7077" s="7">
        <v>2178012000</v>
      </c>
      <c r="O7077" s="20" t="str">
        <f t="shared" si="223"/>
        <v/>
      </c>
    </row>
    <row r="7078" spans="1:15">
      <c r="A7078" s="20" t="str">
        <f t="shared" si="222"/>
        <v>Frjálsi lífeyrissjóðurinnDeild/leið II</v>
      </c>
      <c r="B7078" s="20" t="str">
        <f>_xlfn.IFNA(INDEX(Listi!$AI:$AI,MATCH(C7078,Listi!$AJ:$AJ,0)),INDEX(Listi!T:T,MATCH(C7078,Listi!U:U,0)))</f>
        <v xml:space="preserve">Frjálsi </v>
      </c>
      <c r="C7078" s="20" t="s">
        <v>222</v>
      </c>
      <c r="D7078" s="20" t="s">
        <v>224</v>
      </c>
      <c r="E7078" s="20" t="s">
        <v>276</v>
      </c>
      <c r="F7078" s="20" t="s">
        <v>94</v>
      </c>
      <c r="G7078" s="8" t="s">
        <v>412</v>
      </c>
      <c r="H7078" s="20" t="s">
        <v>95</v>
      </c>
      <c r="K7078" s="189">
        <v>11.6</v>
      </c>
      <c r="L7078" s="7">
        <v>29681370000</v>
      </c>
      <c r="M7078" s="7">
        <v>1864883000</v>
      </c>
      <c r="N7078" s="7">
        <v>401735000</v>
      </c>
      <c r="O7078" s="20" t="str">
        <f t="shared" si="223"/>
        <v/>
      </c>
    </row>
    <row r="7079" spans="1:15">
      <c r="A7079" s="20" t="str">
        <f t="shared" si="222"/>
        <v>Frjálsi lífeyrissjóðurinnDeild/leið III</v>
      </c>
      <c r="B7079" s="20" t="str">
        <f>_xlfn.IFNA(INDEX(Listi!$AI:$AI,MATCH(C7079,Listi!$AJ:$AJ,0)),INDEX(Listi!T:T,MATCH(C7079,Listi!U:U,0)))</f>
        <v xml:space="preserve">Frjálsi </v>
      </c>
      <c r="C7079" s="20" t="s">
        <v>222</v>
      </c>
      <c r="D7079" s="20" t="s">
        <v>225</v>
      </c>
      <c r="E7079" s="20" t="s">
        <v>276</v>
      </c>
      <c r="F7079" s="20" t="s">
        <v>94</v>
      </c>
      <c r="G7079" s="8" t="s">
        <v>412</v>
      </c>
      <c r="H7079" s="20" t="s">
        <v>95</v>
      </c>
      <c r="K7079" s="189">
        <v>7.3</v>
      </c>
      <c r="L7079" s="7">
        <v>43554797000</v>
      </c>
      <c r="M7079" s="7">
        <v>2564479000</v>
      </c>
      <c r="N7079" s="7">
        <v>1456678000</v>
      </c>
      <c r="O7079" s="20" t="str">
        <f t="shared" si="223"/>
        <v/>
      </c>
    </row>
    <row r="7080" spans="1:15">
      <c r="A7080" s="20" t="str">
        <f t="shared" ref="A7080:A7141" si="224">CONCATENATE(C7080,D7080)</f>
        <v>Frjálsi lífeyrissjóðurinnFrjálsi Áhætta</v>
      </c>
      <c r="B7080" s="20" t="str">
        <f>_xlfn.IFNA(INDEX(Listi!$AI:$AI,MATCH(C7080,Listi!$AJ:$AJ,0)),INDEX(Listi!T:T,MATCH(C7080,Listi!U:U,0)))</f>
        <v xml:space="preserve">Frjálsi </v>
      </c>
      <c r="C7080" s="20" t="s">
        <v>222</v>
      </c>
      <c r="D7080" s="20" t="s">
        <v>226</v>
      </c>
      <c r="E7080" s="20" t="s">
        <v>276</v>
      </c>
      <c r="F7080" s="8" t="s">
        <v>94</v>
      </c>
      <c r="G7080" s="8" t="s">
        <v>412</v>
      </c>
      <c r="H7080" s="20" t="s">
        <v>95</v>
      </c>
      <c r="K7080" s="189">
        <v>19.600000000000001</v>
      </c>
      <c r="L7080" s="7">
        <v>2707615000</v>
      </c>
      <c r="M7080" s="7">
        <v>335331000</v>
      </c>
      <c r="N7080" s="7">
        <v>1872000</v>
      </c>
      <c r="O7080" s="20" t="str">
        <f t="shared" si="223"/>
        <v/>
      </c>
    </row>
    <row r="7081" spans="1:15">
      <c r="A7081" s="20" t="str">
        <f t="shared" si="224"/>
        <v>Frjálsi lífeyrissjóðurinnSameiginleg deild</v>
      </c>
      <c r="B7081" s="20" t="str">
        <f>_xlfn.IFNA(INDEX(Listi!$AI:$AI,MATCH(C7081,Listi!$AJ:$AJ,0)),INDEX(Listi!T:T,MATCH(C7081,Listi!U:U,0)))</f>
        <v xml:space="preserve">Frjálsi </v>
      </c>
      <c r="C7081" s="20" t="s">
        <v>222</v>
      </c>
      <c r="D7081" s="20" t="s">
        <v>311</v>
      </c>
      <c r="E7081" s="20" t="s">
        <v>276</v>
      </c>
      <c r="F7081" s="8" t="s">
        <v>94</v>
      </c>
      <c r="G7081" s="8" t="s">
        <v>412</v>
      </c>
      <c r="H7081" s="20" t="s">
        <v>95</v>
      </c>
      <c r="K7081" s="20">
        <v>0</v>
      </c>
      <c r="L7081" s="7">
        <v>0</v>
      </c>
      <c r="M7081" s="7">
        <v>0</v>
      </c>
      <c r="N7081" s="7">
        <v>0</v>
      </c>
      <c r="O7081" s="20" t="str">
        <f t="shared" si="223"/>
        <v/>
      </c>
    </row>
    <row r="7082" spans="1:15">
      <c r="A7082" s="20" t="str">
        <f t="shared" si="224"/>
        <v>Frjálsi lífeyrissjóðurinnSamtryggingardeild</v>
      </c>
      <c r="B7082" s="20" t="str">
        <f>_xlfn.IFNA(INDEX(Listi!$AI:$AI,MATCH(C7082,Listi!$AJ:$AJ,0)),INDEX(Listi!T:T,MATCH(C7082,Listi!U:U,0)))</f>
        <v xml:space="preserve">Frjálsi </v>
      </c>
      <c r="C7082" s="20" t="s">
        <v>222</v>
      </c>
      <c r="D7082" s="20" t="s">
        <v>205</v>
      </c>
      <c r="E7082" s="20" t="s">
        <v>275</v>
      </c>
      <c r="F7082" s="20" t="s">
        <v>94</v>
      </c>
      <c r="G7082" s="8" t="s">
        <v>412</v>
      </c>
      <c r="H7082" s="20" t="s">
        <v>95</v>
      </c>
      <c r="K7082" s="189">
        <v>13.7</v>
      </c>
      <c r="L7082" s="7">
        <v>127148465000</v>
      </c>
      <c r="M7082" s="7">
        <v>7524433000</v>
      </c>
      <c r="N7082" s="7">
        <v>1254273000</v>
      </c>
      <c r="O7082" s="20" t="str">
        <f t="shared" si="223"/>
        <v/>
      </c>
    </row>
    <row r="7083" spans="1:15">
      <c r="A7083" s="20" t="str">
        <f t="shared" si="224"/>
        <v>Gildi - lífeyrissjóðurFramtíðarsýn 1</v>
      </c>
      <c r="B7083" s="20" t="str">
        <f>_xlfn.IFNA(INDEX(Listi!$AI:$AI,MATCH(C7083,Listi!$AJ:$AJ,0)),INDEX(Listi!T:T,MATCH(C7083,Listi!U:U,0)))</f>
        <v xml:space="preserve">Gildi  </v>
      </c>
      <c r="C7083" s="20" t="s">
        <v>227</v>
      </c>
      <c r="D7083" s="20" t="s">
        <v>373</v>
      </c>
      <c r="E7083" s="20" t="s">
        <v>276</v>
      </c>
      <c r="F7083" s="20" t="s">
        <v>94</v>
      </c>
      <c r="G7083" s="8" t="s">
        <v>412</v>
      </c>
      <c r="H7083" s="20" t="s">
        <v>95</v>
      </c>
      <c r="K7083" s="189">
        <v>15.9</v>
      </c>
      <c r="L7083" s="7">
        <v>3223959491</v>
      </c>
      <c r="M7083" s="7">
        <v>185065371</v>
      </c>
      <c r="N7083" s="7">
        <v>99697779</v>
      </c>
      <c r="O7083" s="20" t="str">
        <f t="shared" si="223"/>
        <v/>
      </c>
    </row>
    <row r="7084" spans="1:15">
      <c r="A7084" s="20" t="str">
        <f t="shared" si="224"/>
        <v>Gildi - lífeyrissjóðurFramtíðarsýn 2</v>
      </c>
      <c r="B7084" s="20" t="str">
        <f>_xlfn.IFNA(INDEX(Listi!$AI:$AI,MATCH(C7084,Listi!$AJ:$AJ,0)),INDEX(Listi!T:T,MATCH(C7084,Listi!U:U,0)))</f>
        <v xml:space="preserve">Gildi  </v>
      </c>
      <c r="C7084" s="20" t="s">
        <v>227</v>
      </c>
      <c r="D7084" s="20" t="s">
        <v>374</v>
      </c>
      <c r="E7084" s="20" t="s">
        <v>276</v>
      </c>
      <c r="F7084" s="20" t="s">
        <v>94</v>
      </c>
      <c r="G7084" s="8" t="s">
        <v>412</v>
      </c>
      <c r="H7084" s="20" t="s">
        <v>95</v>
      </c>
      <c r="K7084" s="189">
        <v>11.5</v>
      </c>
      <c r="L7084" s="7">
        <v>3172355810</v>
      </c>
      <c r="M7084" s="7">
        <v>227598529</v>
      </c>
      <c r="N7084" s="7">
        <v>70042741</v>
      </c>
      <c r="O7084" s="20" t="str">
        <f t="shared" si="223"/>
        <v/>
      </c>
    </row>
    <row r="7085" spans="1:15">
      <c r="A7085" s="20" t="str">
        <f t="shared" si="224"/>
        <v>Gildi - lífeyrissjóðurFramtíðarsýn 3</v>
      </c>
      <c r="B7085" s="20" t="str">
        <f>_xlfn.IFNA(INDEX(Listi!$AI:$AI,MATCH(C7085,Listi!$AJ:$AJ,0)),INDEX(Listi!T:T,MATCH(C7085,Listi!U:U,0)))</f>
        <v xml:space="preserve">Gildi  </v>
      </c>
      <c r="C7085" s="20" t="s">
        <v>227</v>
      </c>
      <c r="D7085" s="20" t="s">
        <v>380</v>
      </c>
      <c r="E7085" s="20" t="s">
        <v>276</v>
      </c>
      <c r="F7085" s="20" t="s">
        <v>94</v>
      </c>
      <c r="G7085" s="8" t="s">
        <v>412</v>
      </c>
      <c r="H7085" s="20" t="s">
        <v>95</v>
      </c>
      <c r="K7085" s="189">
        <v>5.0999999999999996</v>
      </c>
      <c r="L7085" s="7">
        <v>1220667693</v>
      </c>
      <c r="M7085" s="7">
        <v>206427664</v>
      </c>
      <c r="N7085" s="7">
        <v>61376636</v>
      </c>
      <c r="O7085" s="20" t="str">
        <f t="shared" si="223"/>
        <v/>
      </c>
    </row>
    <row r="7086" spans="1:15">
      <c r="A7086" s="20" t="str">
        <f t="shared" si="224"/>
        <v>Gildi - lífeyrissjóðurSamtryggingardeild</v>
      </c>
      <c r="B7086" s="20" t="str">
        <f>_xlfn.IFNA(INDEX(Listi!$AI:$AI,MATCH(C7086,Listi!$AJ:$AJ,0)),INDEX(Listi!T:T,MATCH(C7086,Listi!U:U,0)))</f>
        <v xml:space="preserve">Gildi  </v>
      </c>
      <c r="C7086" s="20" t="s">
        <v>227</v>
      </c>
      <c r="D7086" s="20" t="s">
        <v>205</v>
      </c>
      <c r="E7086" s="20" t="s">
        <v>275</v>
      </c>
      <c r="F7086" s="20" t="s">
        <v>94</v>
      </c>
      <c r="G7086" s="8" t="s">
        <v>412</v>
      </c>
      <c r="H7086" s="20" t="s">
        <v>95</v>
      </c>
      <c r="K7086" s="189">
        <v>17.2</v>
      </c>
      <c r="L7086" s="7">
        <v>908474103084</v>
      </c>
      <c r="M7086" s="7">
        <v>33404441428</v>
      </c>
      <c r="N7086" s="7">
        <v>20772915594</v>
      </c>
      <c r="O7086" s="20" t="str">
        <f t="shared" si="223"/>
        <v/>
      </c>
    </row>
    <row r="7087" spans="1:15">
      <c r="A7087" s="20" t="str">
        <f t="shared" si="224"/>
        <v>Íslandsbanki hf.Erlend verðbréf</v>
      </c>
      <c r="B7087" s="20" t="str">
        <f>_xlfn.IFNA(INDEX(Listi!$AI:$AI,MATCH(C7087,Listi!$AJ:$AJ,0)),INDEX(Listi!T:T,MATCH(C7087,Listi!U:U,0)))</f>
        <v>Íslandsbanki</v>
      </c>
      <c r="C7087" s="20" t="s">
        <v>228</v>
      </c>
      <c r="D7087" s="20" t="s">
        <v>229</v>
      </c>
      <c r="E7087" s="20" t="s">
        <v>276</v>
      </c>
      <c r="F7087" s="20" t="s">
        <v>94</v>
      </c>
      <c r="G7087" s="8" t="s">
        <v>412</v>
      </c>
      <c r="H7087" s="20" t="s">
        <v>95</v>
      </c>
      <c r="K7087" s="189">
        <v>14.03</v>
      </c>
      <c r="L7087" s="7">
        <v>1602556114</v>
      </c>
      <c r="M7087" s="7">
        <v>15640340</v>
      </c>
      <c r="N7087" s="7">
        <v>15279587</v>
      </c>
      <c r="O7087" s="20" t="str">
        <f t="shared" si="223"/>
        <v/>
      </c>
    </row>
    <row r="7088" spans="1:15">
      <c r="A7088" s="20" t="str">
        <f t="shared" si="224"/>
        <v>Íslandsbanki hf.Húsnæðisleið</v>
      </c>
      <c r="B7088" s="20" t="str">
        <f>_xlfn.IFNA(INDEX(Listi!$AI:$AI,MATCH(C7088,Listi!$AJ:$AJ,0)),INDEX(Listi!T:T,MATCH(C7088,Listi!U:U,0)))</f>
        <v>Íslandsbanki</v>
      </c>
      <c r="C7088" s="20" t="s">
        <v>228</v>
      </c>
      <c r="D7088" s="20" t="s">
        <v>307</v>
      </c>
      <c r="E7088" s="20" t="s">
        <v>276</v>
      </c>
      <c r="F7088" s="20" t="s">
        <v>94</v>
      </c>
      <c r="G7088" s="8" t="s">
        <v>412</v>
      </c>
      <c r="H7088" s="20" t="s">
        <v>95</v>
      </c>
      <c r="K7088" s="189">
        <v>1.7</v>
      </c>
      <c r="L7088" s="7">
        <v>2334808209</v>
      </c>
      <c r="M7088" s="7">
        <v>1128225985</v>
      </c>
      <c r="N7088" s="7">
        <v>7159457</v>
      </c>
      <c r="O7088" s="20" t="str">
        <f t="shared" si="223"/>
        <v/>
      </c>
    </row>
    <row r="7089" spans="1:15">
      <c r="A7089" s="20" t="str">
        <f t="shared" si="224"/>
        <v>Íslandsbanki hf.Lífeyrisreikningur-óverðtryggður</v>
      </c>
      <c r="B7089" s="20" t="str">
        <f>_xlfn.IFNA(INDEX(Listi!$AI:$AI,MATCH(C7089,Listi!$AJ:$AJ,0)),INDEX(Listi!T:T,MATCH(C7089,Listi!U:U,0)))</f>
        <v>Íslandsbanki</v>
      </c>
      <c r="C7089" s="20" t="s">
        <v>228</v>
      </c>
      <c r="D7089" s="20" t="s">
        <v>231</v>
      </c>
      <c r="E7089" s="20" t="s">
        <v>276</v>
      </c>
      <c r="F7089" s="20" t="s">
        <v>94</v>
      </c>
      <c r="G7089" s="8" t="s">
        <v>412</v>
      </c>
      <c r="H7089" s="20" t="s">
        <v>95</v>
      </c>
      <c r="K7089" s="190">
        <v>1.49</v>
      </c>
      <c r="L7089" s="7">
        <v>2506311736</v>
      </c>
      <c r="M7089" s="7">
        <v>879015901</v>
      </c>
      <c r="N7089" s="7">
        <v>95740979</v>
      </c>
      <c r="O7089" s="20" t="str">
        <f t="shared" si="223"/>
        <v/>
      </c>
    </row>
    <row r="7090" spans="1:15">
      <c r="A7090" s="20" t="str">
        <f t="shared" si="224"/>
        <v>Íslandsbanki hf.Lífeyrisreikningur-verðtryggður</v>
      </c>
      <c r="B7090" s="20" t="str">
        <f>_xlfn.IFNA(INDEX(Listi!$AI:$AI,MATCH(C7090,Listi!$AJ:$AJ,0)),INDEX(Listi!T:T,MATCH(C7090,Listi!U:U,0)))</f>
        <v>Íslandsbanki</v>
      </c>
      <c r="C7090" s="20" t="s">
        <v>228</v>
      </c>
      <c r="D7090" s="20" t="s">
        <v>232</v>
      </c>
      <c r="E7090" s="20" t="s">
        <v>276</v>
      </c>
      <c r="F7090" s="20" t="s">
        <v>94</v>
      </c>
      <c r="G7090" s="8" t="s">
        <v>412</v>
      </c>
      <c r="H7090" s="20" t="s">
        <v>95</v>
      </c>
      <c r="K7090" s="189">
        <v>5.0999999999999996</v>
      </c>
      <c r="L7090" s="7">
        <v>35933944171</v>
      </c>
      <c r="M7090" s="7">
        <v>3575627585</v>
      </c>
      <c r="N7090" s="7">
        <v>973599891</v>
      </c>
      <c r="O7090" s="20" t="str">
        <f t="shared" si="223"/>
        <v/>
      </c>
    </row>
    <row r="7091" spans="1:15">
      <c r="A7091" s="20" t="str">
        <f t="shared" si="224"/>
        <v>Íslandsbanki hf.Löng ríkisskuldabréf</v>
      </c>
      <c r="B7091" s="20" t="str">
        <f>_xlfn.IFNA(INDEX(Listi!$AI:$AI,MATCH(C7091,Listi!$AJ:$AJ,0)),INDEX(Listi!T:T,MATCH(C7091,Listi!U:U,0)))</f>
        <v>Íslandsbanki</v>
      </c>
      <c r="C7091" s="20" t="s">
        <v>228</v>
      </c>
      <c r="D7091" s="20" t="s">
        <v>233</v>
      </c>
      <c r="E7091" s="20" t="s">
        <v>276</v>
      </c>
      <c r="F7091" s="20" t="s">
        <v>94</v>
      </c>
      <c r="G7091" s="8" t="s">
        <v>412</v>
      </c>
      <c r="H7091" s="20" t="s">
        <v>95</v>
      </c>
      <c r="K7091" s="190">
        <v>3.73</v>
      </c>
      <c r="L7091" s="7">
        <v>753232602</v>
      </c>
      <c r="M7091" s="7">
        <v>52540738</v>
      </c>
      <c r="N7091" s="7">
        <v>25520229</v>
      </c>
      <c r="O7091" s="20" t="str">
        <f t="shared" si="223"/>
        <v/>
      </c>
    </row>
    <row r="7092" spans="1:15">
      <c r="A7092" s="20" t="str">
        <f t="shared" si="224"/>
        <v>Íslandsbanki hf.Stýring A</v>
      </c>
      <c r="B7092" s="20" t="str">
        <f>_xlfn.IFNA(INDEX(Listi!$AI:$AI,MATCH(C7092,Listi!$AJ:$AJ,0)),INDEX(Listi!T:T,MATCH(C7092,Listi!U:U,0)))</f>
        <v>Íslandsbanki</v>
      </c>
      <c r="C7092" s="20" t="s">
        <v>228</v>
      </c>
      <c r="D7092" s="20" t="s">
        <v>234</v>
      </c>
      <c r="E7092" s="20" t="s">
        <v>276</v>
      </c>
      <c r="F7092" s="20" t="s">
        <v>94</v>
      </c>
      <c r="G7092" s="8" t="s">
        <v>412</v>
      </c>
      <c r="H7092" s="20" t="s">
        <v>95</v>
      </c>
      <c r="K7092" s="189">
        <v>4.05</v>
      </c>
      <c r="L7092" s="7">
        <v>4133723797</v>
      </c>
      <c r="M7092" s="7">
        <v>215966902</v>
      </c>
      <c r="N7092" s="7">
        <v>124877843</v>
      </c>
      <c r="O7092" s="20" t="str">
        <f t="shared" si="223"/>
        <v/>
      </c>
    </row>
    <row r="7093" spans="1:15">
      <c r="A7093" s="20" t="str">
        <f t="shared" si="224"/>
        <v>Íslandsbanki hf.Stýring B</v>
      </c>
      <c r="B7093" s="20" t="str">
        <f>_xlfn.IFNA(INDEX(Listi!$AI:$AI,MATCH(C7093,Listi!$AJ:$AJ,0)),INDEX(Listi!T:T,MATCH(C7093,Listi!U:U,0)))</f>
        <v>Íslandsbanki</v>
      </c>
      <c r="C7093" s="20" t="s">
        <v>228</v>
      </c>
      <c r="D7093" s="20" t="s">
        <v>235</v>
      </c>
      <c r="E7093" s="20" t="s">
        <v>276</v>
      </c>
      <c r="F7093" s="20" t="s">
        <v>94</v>
      </c>
      <c r="G7093" s="8" t="s">
        <v>412</v>
      </c>
      <c r="H7093" s="20" t="s">
        <v>95</v>
      </c>
      <c r="K7093" s="20">
        <v>7</v>
      </c>
      <c r="L7093" s="7">
        <v>5860247393</v>
      </c>
      <c r="M7093" s="7">
        <v>508591885</v>
      </c>
      <c r="N7093" s="7">
        <v>77897125</v>
      </c>
      <c r="O7093" s="20" t="str">
        <f t="shared" si="223"/>
        <v/>
      </c>
    </row>
    <row r="7094" spans="1:15">
      <c r="A7094" s="20" t="str">
        <f t="shared" si="224"/>
        <v>Íslandsbanki hf.Stýring C</v>
      </c>
      <c r="B7094" s="20" t="str">
        <f>_xlfn.IFNA(INDEX(Listi!$AI:$AI,MATCH(C7094,Listi!$AJ:$AJ,0)),INDEX(Listi!T:T,MATCH(C7094,Listi!U:U,0)))</f>
        <v>Íslandsbanki</v>
      </c>
      <c r="C7094" s="20" t="s">
        <v>228</v>
      </c>
      <c r="D7094" s="20" t="s">
        <v>236</v>
      </c>
      <c r="E7094" s="20" t="s">
        <v>276</v>
      </c>
      <c r="F7094" s="20" t="s">
        <v>94</v>
      </c>
      <c r="G7094" s="8" t="s">
        <v>412</v>
      </c>
      <c r="H7094" s="20" t="s">
        <v>95</v>
      </c>
      <c r="K7094" s="190">
        <v>10.28</v>
      </c>
      <c r="L7094" s="7">
        <v>8014427899</v>
      </c>
      <c r="M7094" s="7">
        <v>751053797</v>
      </c>
      <c r="N7094" s="7">
        <v>58531298</v>
      </c>
      <c r="O7094" s="20" t="str">
        <f t="shared" si="223"/>
        <v/>
      </c>
    </row>
    <row r="7095" spans="1:15">
      <c r="A7095" s="20" t="str">
        <f t="shared" si="224"/>
        <v>Íslandsbanki hf.Stýring D</v>
      </c>
      <c r="B7095" s="20" t="str">
        <f>_xlfn.IFNA(INDEX(Listi!$AI:$AI,MATCH(C7095,Listi!$AJ:$AJ,0)),INDEX(Listi!T:T,MATCH(C7095,Listi!U:U,0)))</f>
        <v>Íslandsbanki</v>
      </c>
      <c r="C7095" s="20" t="s">
        <v>228</v>
      </c>
      <c r="D7095" s="20" t="s">
        <v>237</v>
      </c>
      <c r="E7095" s="20" t="s">
        <v>276</v>
      </c>
      <c r="F7095" s="20" t="s">
        <v>94</v>
      </c>
      <c r="G7095" s="8" t="s">
        <v>412</v>
      </c>
      <c r="H7095" s="20" t="s">
        <v>95</v>
      </c>
      <c r="K7095" s="20">
        <v>13.91</v>
      </c>
      <c r="L7095" s="7">
        <v>5826614423</v>
      </c>
      <c r="M7095" s="7">
        <v>1371163557</v>
      </c>
      <c r="N7095" s="7">
        <v>36861109</v>
      </c>
      <c r="O7095" s="20" t="str">
        <f t="shared" si="223"/>
        <v/>
      </c>
    </row>
    <row r="7096" spans="1:15">
      <c r="A7096" s="20" t="str">
        <f t="shared" si="224"/>
        <v>Íslandsbanki hf.Stýring E</v>
      </c>
      <c r="B7096" s="20" t="str">
        <f>_xlfn.IFNA(INDEX(Listi!$AI:$AI,MATCH(C7096,Listi!$AJ:$AJ,0)),INDEX(Listi!T:T,MATCH(C7096,Listi!U:U,0)))</f>
        <v>Íslandsbanki</v>
      </c>
      <c r="C7096" s="20" t="s">
        <v>228</v>
      </c>
      <c r="D7096" s="20" t="s">
        <v>580</v>
      </c>
      <c r="E7096" s="20" t="s">
        <v>276</v>
      </c>
      <c r="F7096" s="20" t="s">
        <v>94</v>
      </c>
      <c r="G7096" s="8" t="s">
        <v>412</v>
      </c>
      <c r="H7096" s="20" t="s">
        <v>95</v>
      </c>
      <c r="K7096" s="20">
        <v>15.55</v>
      </c>
      <c r="L7096" s="7">
        <v>99567247</v>
      </c>
      <c r="M7096" s="7">
        <v>7691901</v>
      </c>
      <c r="N7096" s="7">
        <v>670647</v>
      </c>
      <c r="O7096" s="20" t="str">
        <f t="shared" si="223"/>
        <v/>
      </c>
    </row>
    <row r="7097" spans="1:15">
      <c r="A7097" s="20" t="str">
        <f t="shared" si="224"/>
        <v>Íslenski lífeyrissjóðurinnLíf 1</v>
      </c>
      <c r="B7097" s="20" t="str">
        <f>_xlfn.IFNA(INDEX(Listi!$AI:$AI,MATCH(C7097,Listi!$AJ:$AJ,0)),INDEX(Listi!T:T,MATCH(C7097,Listi!U:U,0)))</f>
        <v xml:space="preserve">Íslenski  </v>
      </c>
      <c r="C7097" s="20" t="s">
        <v>238</v>
      </c>
      <c r="D7097" s="20" t="s">
        <v>239</v>
      </c>
      <c r="E7097" s="20" t="s">
        <v>276</v>
      </c>
      <c r="F7097" s="20" t="s">
        <v>94</v>
      </c>
      <c r="G7097" s="8" t="s">
        <v>412</v>
      </c>
      <c r="H7097" s="20" t="s">
        <v>95</v>
      </c>
      <c r="K7097" s="20">
        <v>14.51</v>
      </c>
      <c r="L7097" s="7">
        <v>34645188332</v>
      </c>
      <c r="M7097" s="7">
        <v>5859453012</v>
      </c>
      <c r="N7097" s="7">
        <v>977930648</v>
      </c>
      <c r="O7097" s="20" t="str">
        <f t="shared" si="223"/>
        <v/>
      </c>
    </row>
    <row r="7098" spans="1:15">
      <c r="A7098" s="20" t="str">
        <f t="shared" si="224"/>
        <v>Íslenski lífeyrissjóðurinnLíf 2</v>
      </c>
      <c r="B7098" s="20" t="str">
        <f>_xlfn.IFNA(INDEX(Listi!$AI:$AI,MATCH(C7098,Listi!$AJ:$AJ,0)),INDEX(Listi!T:T,MATCH(C7098,Listi!U:U,0)))</f>
        <v xml:space="preserve">Íslenski  </v>
      </c>
      <c r="C7098" s="20" t="s">
        <v>238</v>
      </c>
      <c r="D7098" s="20" t="s">
        <v>240</v>
      </c>
      <c r="E7098" s="20" t="s">
        <v>276</v>
      </c>
      <c r="F7098" s="20" t="s">
        <v>94</v>
      </c>
      <c r="G7098" s="8" t="s">
        <v>412</v>
      </c>
      <c r="H7098" s="20" t="s">
        <v>95</v>
      </c>
      <c r="K7098" s="190">
        <v>12.58</v>
      </c>
      <c r="L7098" s="7">
        <v>31029129445</v>
      </c>
      <c r="M7098" s="7">
        <v>2139527304</v>
      </c>
      <c r="N7098" s="7">
        <v>531278955</v>
      </c>
      <c r="O7098" s="20" t="str">
        <f t="shared" si="223"/>
        <v/>
      </c>
    </row>
    <row r="7099" spans="1:15">
      <c r="A7099" s="20" t="str">
        <f t="shared" si="224"/>
        <v>Íslenski lífeyrissjóðurinnLíf 3</v>
      </c>
      <c r="B7099" s="20" t="str">
        <f>_xlfn.IFNA(INDEX(Listi!$AI:$AI,MATCH(C7099,Listi!$AJ:$AJ,0)),INDEX(Listi!T:T,MATCH(C7099,Listi!U:U,0)))</f>
        <v xml:space="preserve">Íslenski  </v>
      </c>
      <c r="C7099" s="20" t="s">
        <v>238</v>
      </c>
      <c r="D7099" s="20" t="s">
        <v>241</v>
      </c>
      <c r="E7099" s="20" t="s">
        <v>276</v>
      </c>
      <c r="F7099" s="20" t="s">
        <v>94</v>
      </c>
      <c r="G7099" s="8" t="s">
        <v>412</v>
      </c>
      <c r="H7099" s="20" t="s">
        <v>95</v>
      </c>
      <c r="K7099" s="190">
        <v>10.16</v>
      </c>
      <c r="L7099" s="7">
        <v>26552298455</v>
      </c>
      <c r="M7099" s="7">
        <v>1349981892</v>
      </c>
      <c r="N7099" s="7">
        <v>474868471</v>
      </c>
      <c r="O7099" s="20" t="str">
        <f t="shared" si="223"/>
        <v/>
      </c>
    </row>
    <row r="7100" spans="1:15">
      <c r="A7100" s="20" t="str">
        <f t="shared" si="224"/>
        <v>Íslenski lífeyrissjóðurinnLíf 4</v>
      </c>
      <c r="B7100" s="20" t="str">
        <f>_xlfn.IFNA(INDEX(Listi!$AI:$AI,MATCH(C7100,Listi!$AJ:$AJ,0)),INDEX(Listi!T:T,MATCH(C7100,Listi!U:U,0)))</f>
        <v xml:space="preserve">Íslenski  </v>
      </c>
      <c r="C7100" s="20" t="s">
        <v>238</v>
      </c>
      <c r="D7100" s="20" t="s">
        <v>242</v>
      </c>
      <c r="E7100" s="20" t="s">
        <v>276</v>
      </c>
      <c r="F7100" s="20" t="s">
        <v>94</v>
      </c>
      <c r="G7100" s="8" t="s">
        <v>412</v>
      </c>
      <c r="H7100" s="20" t="s">
        <v>95</v>
      </c>
      <c r="K7100" s="189">
        <v>2.04</v>
      </c>
      <c r="L7100" s="7">
        <v>15323468197</v>
      </c>
      <c r="M7100" s="7">
        <v>592019313</v>
      </c>
      <c r="N7100" s="7">
        <v>649721424</v>
      </c>
      <c r="O7100" s="20" t="str">
        <f t="shared" si="223"/>
        <v/>
      </c>
    </row>
    <row r="7101" spans="1:15">
      <c r="A7101" s="20" t="str">
        <f t="shared" si="224"/>
        <v>Íslenski lífeyrissjóðurinnSamtryggingardeild</v>
      </c>
      <c r="B7101" s="20" t="str">
        <f>_xlfn.IFNA(INDEX(Listi!$AI:$AI,MATCH(C7101,Listi!$AJ:$AJ,0)),INDEX(Listi!T:T,MATCH(C7101,Listi!U:U,0)))</f>
        <v xml:space="preserve">Íslenski  </v>
      </c>
      <c r="C7101" s="20" t="s">
        <v>238</v>
      </c>
      <c r="D7101" s="20" t="s">
        <v>205</v>
      </c>
      <c r="E7101" s="20" t="s">
        <v>275</v>
      </c>
      <c r="F7101" s="8" t="s">
        <v>94</v>
      </c>
      <c r="G7101" s="8" t="s">
        <v>412</v>
      </c>
      <c r="H7101" s="20" t="s">
        <v>95</v>
      </c>
      <c r="K7101" s="190">
        <v>12.34</v>
      </c>
      <c r="L7101" s="7">
        <v>32369481106</v>
      </c>
      <c r="M7101" s="7">
        <v>2513450236</v>
      </c>
      <c r="N7101" s="7">
        <v>182749847</v>
      </c>
      <c r="O7101" s="20" t="str">
        <f t="shared" si="223"/>
        <v/>
      </c>
    </row>
    <row r="7102" spans="1:15">
      <c r="A7102" s="20" t="str">
        <f t="shared" si="224"/>
        <v>Kvika banki hf.Ævileið</v>
      </c>
      <c r="B7102" s="20" t="str">
        <f>_xlfn.IFNA(INDEX(Listi!$AI:$AI,MATCH(C7102,Listi!$AJ:$AJ,0)),INDEX(Listi!T:T,MATCH(C7102,Listi!U:U,0)))</f>
        <v xml:space="preserve">Kvika banki </v>
      </c>
      <c r="C7102" s="20" t="s">
        <v>243</v>
      </c>
      <c r="D7102" s="20" t="s">
        <v>248</v>
      </c>
      <c r="E7102" s="20" t="s">
        <v>276</v>
      </c>
      <c r="F7102" s="8" t="s">
        <v>94</v>
      </c>
      <c r="G7102" s="8" t="s">
        <v>412</v>
      </c>
      <c r="H7102" s="20" t="s">
        <v>95</v>
      </c>
      <c r="K7102" s="189">
        <v>18.8</v>
      </c>
      <c r="L7102" s="7">
        <v>83990162</v>
      </c>
      <c r="M7102" s="7">
        <v>9152445</v>
      </c>
      <c r="N7102" s="7">
        <v>0</v>
      </c>
      <c r="O7102" s="20" t="str">
        <f t="shared" si="223"/>
        <v/>
      </c>
    </row>
    <row r="7103" spans="1:15">
      <c r="A7103" s="20" t="str">
        <f t="shared" si="224"/>
        <v>Kvika banki hf.Innlánaleið</v>
      </c>
      <c r="B7103" s="20" t="str">
        <f>_xlfn.IFNA(INDEX(Listi!$AI:$AI,MATCH(C7103,Listi!$AJ:$AJ,0)),INDEX(Listi!T:T,MATCH(C7103,Listi!U:U,0)))</f>
        <v xml:space="preserve">Kvika banki </v>
      </c>
      <c r="C7103" s="20" t="s">
        <v>243</v>
      </c>
      <c r="D7103" s="20" t="s">
        <v>230</v>
      </c>
      <c r="E7103" s="20" t="s">
        <v>276</v>
      </c>
      <c r="F7103" s="8" t="s">
        <v>94</v>
      </c>
      <c r="G7103" s="8" t="s">
        <v>412</v>
      </c>
      <c r="H7103" s="20" t="s">
        <v>95</v>
      </c>
      <c r="K7103" s="189">
        <v>4.5</v>
      </c>
      <c r="L7103" s="7">
        <v>2045925829</v>
      </c>
      <c r="M7103" s="7">
        <v>336947043</v>
      </c>
      <c r="N7103" s="7">
        <v>10453565</v>
      </c>
      <c r="O7103" s="20" t="str">
        <f t="shared" si="223"/>
        <v/>
      </c>
    </row>
    <row r="7104" spans="1:15">
      <c r="A7104" s="20" t="str">
        <f t="shared" si="224"/>
        <v>Kvika banki hf.Kvika Séreignasparnaður 5</v>
      </c>
      <c r="B7104" s="20" t="str">
        <f>_xlfn.IFNA(INDEX(Listi!$AI:$AI,MATCH(C7104,Listi!$AJ:$AJ,0)),INDEX(Listi!T:T,MATCH(C7104,Listi!U:U,0)))</f>
        <v xml:space="preserve">Kvika banki </v>
      </c>
      <c r="C7104" s="20" t="s">
        <v>243</v>
      </c>
      <c r="D7104" s="20" t="s">
        <v>471</v>
      </c>
      <c r="E7104" s="20" t="s">
        <v>276</v>
      </c>
      <c r="F7104" s="20" t="s">
        <v>94</v>
      </c>
      <c r="G7104" s="8" t="s">
        <v>412</v>
      </c>
      <c r="H7104" s="20" t="s">
        <v>95</v>
      </c>
      <c r="K7104" s="189">
        <v>11.2</v>
      </c>
      <c r="L7104" s="7">
        <v>1146886398</v>
      </c>
      <c r="M7104" s="7">
        <v>0</v>
      </c>
      <c r="N7104" s="7">
        <v>0</v>
      </c>
      <c r="O7104" s="20" t="str">
        <f t="shared" si="223"/>
        <v/>
      </c>
    </row>
    <row r="7105" spans="1:15">
      <c r="A7105" s="20" t="str">
        <f t="shared" si="224"/>
        <v>Kvika banki hf.MP Séreign 1</v>
      </c>
      <c r="B7105" s="20" t="str">
        <f>_xlfn.IFNA(INDEX(Listi!$AI:$AI,MATCH(C7105,Listi!$AJ:$AJ,0)),INDEX(Listi!T:T,MATCH(C7105,Listi!U:U,0)))</f>
        <v xml:space="preserve">Kvika banki </v>
      </c>
      <c r="C7105" s="20" t="s">
        <v>243</v>
      </c>
      <c r="D7105" s="20" t="s">
        <v>244</v>
      </c>
      <c r="E7105" s="20" t="s">
        <v>276</v>
      </c>
      <c r="F7105" s="20" t="s">
        <v>94</v>
      </c>
      <c r="G7105" s="8" t="s">
        <v>412</v>
      </c>
      <c r="H7105" s="20" t="s">
        <v>95</v>
      </c>
      <c r="K7105" s="189">
        <v>4.3</v>
      </c>
      <c r="L7105" s="7">
        <v>706827763</v>
      </c>
      <c r="M7105" s="7">
        <v>48440481</v>
      </c>
      <c r="N7105" s="7">
        <v>9836508</v>
      </c>
      <c r="O7105" s="20" t="str">
        <f t="shared" si="223"/>
        <v/>
      </c>
    </row>
    <row r="7106" spans="1:15">
      <c r="A7106" s="20" t="str">
        <f t="shared" si="224"/>
        <v>Kvika banki hf.MP Séreign 2</v>
      </c>
      <c r="B7106" s="20" t="str">
        <f>_xlfn.IFNA(INDEX(Listi!$AI:$AI,MATCH(C7106,Listi!$AJ:$AJ,0)),INDEX(Listi!T:T,MATCH(C7106,Listi!U:U,0)))</f>
        <v xml:space="preserve">Kvika banki </v>
      </c>
      <c r="C7106" s="20" t="s">
        <v>243</v>
      </c>
      <c r="D7106" s="20" t="s">
        <v>245</v>
      </c>
      <c r="E7106" s="20" t="s">
        <v>276</v>
      </c>
      <c r="F7106" s="20" t="s">
        <v>94</v>
      </c>
      <c r="G7106" s="8" t="s">
        <v>412</v>
      </c>
      <c r="H7106" s="20" t="s">
        <v>95</v>
      </c>
      <c r="K7106" s="189">
        <v>11.7</v>
      </c>
      <c r="L7106" s="7">
        <v>853989181</v>
      </c>
      <c r="M7106" s="7">
        <v>42441382</v>
      </c>
      <c r="N7106" s="7">
        <v>14637701</v>
      </c>
      <c r="O7106" s="20" t="str">
        <f t="shared" ref="O7106:O7169" si="225">IFERROR(VLOOKUP(F7106,EhLykill,3,FALSE),"")</f>
        <v/>
      </c>
    </row>
    <row r="7107" spans="1:15">
      <c r="A7107" s="20" t="str">
        <f t="shared" si="224"/>
        <v>Kvika banki hf.MP Séreign 3</v>
      </c>
      <c r="B7107" s="20" t="str">
        <f>_xlfn.IFNA(INDEX(Listi!$AI:$AI,MATCH(C7107,Listi!$AJ:$AJ,0)),INDEX(Listi!T:T,MATCH(C7107,Listi!U:U,0)))</f>
        <v xml:space="preserve">Kvika banki </v>
      </c>
      <c r="C7107" s="20" t="s">
        <v>243</v>
      </c>
      <c r="D7107" s="20" t="s">
        <v>246</v>
      </c>
      <c r="E7107" s="20" t="s">
        <v>276</v>
      </c>
      <c r="F7107" s="20" t="s">
        <v>94</v>
      </c>
      <c r="G7107" s="8" t="s">
        <v>412</v>
      </c>
      <c r="H7107" s="20" t="s">
        <v>95</v>
      </c>
      <c r="K7107" s="189">
        <v>15.9</v>
      </c>
      <c r="L7107" s="7">
        <v>141173858</v>
      </c>
      <c r="M7107" s="7">
        <v>3374790</v>
      </c>
      <c r="N7107" s="7">
        <v>0</v>
      </c>
      <c r="O7107" s="20" t="str">
        <f t="shared" si="225"/>
        <v/>
      </c>
    </row>
    <row r="7108" spans="1:15">
      <c r="A7108" s="20" t="str">
        <f t="shared" si="224"/>
        <v>Kvika banki hf.MP Séreign 4</v>
      </c>
      <c r="B7108" s="20" t="str">
        <f>_xlfn.IFNA(INDEX(Listi!$AI:$AI,MATCH(C7108,Listi!$AJ:$AJ,0)),INDEX(Listi!T:T,MATCH(C7108,Listi!U:U,0)))</f>
        <v xml:space="preserve">Kvika banki </v>
      </c>
      <c r="C7108" s="20" t="s">
        <v>243</v>
      </c>
      <c r="D7108" s="20" t="s">
        <v>247</v>
      </c>
      <c r="E7108" s="20" t="s">
        <v>276</v>
      </c>
      <c r="F7108" s="20" t="s">
        <v>94</v>
      </c>
      <c r="G7108" s="8" t="s">
        <v>412</v>
      </c>
      <c r="H7108" s="20" t="s">
        <v>95</v>
      </c>
      <c r="K7108" s="189">
        <v>20.2</v>
      </c>
      <c r="L7108" s="7">
        <v>55886684</v>
      </c>
      <c r="M7108" s="7">
        <v>2888869</v>
      </c>
      <c r="N7108" s="7">
        <v>0</v>
      </c>
      <c r="O7108" s="20" t="str">
        <f t="shared" si="225"/>
        <v/>
      </c>
    </row>
    <row r="7109" spans="1:15">
      <c r="A7109" s="20" t="str">
        <f t="shared" si="224"/>
        <v>Landsbankinn hf.Landsbankinn Erlend verðbréf</v>
      </c>
      <c r="B7109" s="20" t="str">
        <f>_xlfn.IFNA(INDEX(Listi!$AI:$AI,MATCH(C7109,Listi!$AJ:$AJ,0)),INDEX(Listi!T:T,MATCH(C7109,Listi!U:U,0)))</f>
        <v>Landsbankinn</v>
      </c>
      <c r="C7109" s="20" t="s">
        <v>249</v>
      </c>
      <c r="D7109" s="20" t="s">
        <v>385</v>
      </c>
      <c r="E7109" s="20" t="s">
        <v>276</v>
      </c>
      <c r="F7109" s="20" t="s">
        <v>94</v>
      </c>
      <c r="G7109" s="8" t="s">
        <v>412</v>
      </c>
      <c r="H7109" s="20" t="s">
        <v>95</v>
      </c>
      <c r="K7109" s="189">
        <v>13.1</v>
      </c>
      <c r="L7109" s="7">
        <v>3705185129</v>
      </c>
      <c r="M7109" s="7">
        <v>119989407</v>
      </c>
      <c r="N7109" s="7">
        <v>87847878</v>
      </c>
      <c r="O7109" s="20" t="str">
        <f t="shared" si="225"/>
        <v/>
      </c>
    </row>
    <row r="7110" spans="1:15">
      <c r="A7110" s="20" t="str">
        <f t="shared" si="224"/>
        <v>Landsbankinn hf.Landsbankinn Lífeyrisbók</v>
      </c>
      <c r="B7110" s="20" t="str">
        <f>_xlfn.IFNA(INDEX(Listi!$AI:$AI,MATCH(C7110,Listi!$AJ:$AJ,0)),INDEX(Listi!T:T,MATCH(C7110,Listi!U:U,0)))</f>
        <v>Landsbankinn</v>
      </c>
      <c r="C7110" s="20" t="s">
        <v>249</v>
      </c>
      <c r="D7110" s="20" t="s">
        <v>367</v>
      </c>
      <c r="E7110" s="20" t="s">
        <v>276</v>
      </c>
      <c r="F7110" s="8" t="s">
        <v>94</v>
      </c>
      <c r="G7110" s="8" t="s">
        <v>412</v>
      </c>
      <c r="H7110" s="20" t="s">
        <v>95</v>
      </c>
      <c r="K7110" s="20">
        <v>2</v>
      </c>
      <c r="L7110" s="7">
        <v>3016213427</v>
      </c>
      <c r="M7110" s="7">
        <v>440353590</v>
      </c>
      <c r="N7110" s="7">
        <v>298769900</v>
      </c>
      <c r="O7110" s="20" t="str">
        <f t="shared" si="225"/>
        <v/>
      </c>
    </row>
    <row r="7111" spans="1:15">
      <c r="A7111" s="20" t="str">
        <f t="shared" si="224"/>
        <v>Landsbankinn hf.Landsbankinn Lífeyrisbók verðtryggð</v>
      </c>
      <c r="B7111" s="20" t="str">
        <f>_xlfn.IFNA(INDEX(Listi!$AI:$AI,MATCH(C7111,Listi!$AJ:$AJ,0)),INDEX(Listi!T:T,MATCH(C7111,Listi!U:U,0)))</f>
        <v>Landsbankinn</v>
      </c>
      <c r="C7111" s="20" t="s">
        <v>249</v>
      </c>
      <c r="D7111" s="20" t="s">
        <v>598</v>
      </c>
      <c r="E7111" s="20" t="s">
        <v>276</v>
      </c>
      <c r="F7111" s="20" t="s">
        <v>94</v>
      </c>
      <c r="G7111" s="8" t="s">
        <v>412</v>
      </c>
      <c r="H7111" s="20" t="s">
        <v>95</v>
      </c>
      <c r="K7111" s="20">
        <v>5</v>
      </c>
      <c r="L7111" s="7">
        <v>66896053137</v>
      </c>
      <c r="M7111" s="7">
        <v>6692476029</v>
      </c>
      <c r="N7111" s="7">
        <v>4680072987</v>
      </c>
      <c r="O7111" s="20" t="str">
        <f t="shared" si="225"/>
        <v/>
      </c>
    </row>
    <row r="7112" spans="1:15">
      <c r="A7112" s="20" t="str">
        <f t="shared" si="224"/>
        <v>Lífeyrissjóður bændaSamtryggingardeild</v>
      </c>
      <c r="B7112" s="20" t="str">
        <f>_xlfn.IFNA(INDEX(Listi!$AI:$AI,MATCH(C7112,Listi!$AJ:$AJ,0)),INDEX(Listi!T:T,MATCH(C7112,Listi!U:U,0)))</f>
        <v>Lífeyrissjóður bænda</v>
      </c>
      <c r="C7112" s="20" t="s">
        <v>252</v>
      </c>
      <c r="D7112" s="20" t="s">
        <v>205</v>
      </c>
      <c r="E7112" s="20" t="s">
        <v>275</v>
      </c>
      <c r="F7112" s="20" t="s">
        <v>94</v>
      </c>
      <c r="G7112" s="8" t="s">
        <v>412</v>
      </c>
      <c r="H7112" s="20" t="s">
        <v>95</v>
      </c>
      <c r="K7112" s="189">
        <v>14.1</v>
      </c>
      <c r="L7112" s="7">
        <v>45108278171</v>
      </c>
      <c r="M7112" s="7">
        <v>776003397</v>
      </c>
      <c r="N7112" s="7">
        <v>1921473168</v>
      </c>
      <c r="O7112" s="20" t="str">
        <f t="shared" si="225"/>
        <v/>
      </c>
    </row>
    <row r="7113" spans="1:15">
      <c r="A7113" s="20" t="str">
        <f t="shared" si="224"/>
        <v>Lífeyrissjóður bankamannaAldursdeild</v>
      </c>
      <c r="B7113" s="20" t="str">
        <f>_xlfn.IFNA(INDEX(Listi!$AI:$AI,MATCH(C7113,Listi!$AJ:$AJ,0)),INDEX(Listi!T:T,MATCH(C7113,Listi!U:U,0)))</f>
        <v>Lífeyrissjóður bankam.</v>
      </c>
      <c r="C7113" s="20" t="s">
        <v>250</v>
      </c>
      <c r="D7113" s="20" t="s">
        <v>251</v>
      </c>
      <c r="E7113" s="20" t="s">
        <v>275</v>
      </c>
      <c r="F7113" s="20" t="s">
        <v>94</v>
      </c>
      <c r="G7113" s="8" t="s">
        <v>412</v>
      </c>
      <c r="H7113" s="20" t="s">
        <v>95</v>
      </c>
      <c r="K7113" s="20">
        <v>15</v>
      </c>
      <c r="L7113" s="7">
        <v>61369964000</v>
      </c>
      <c r="M7113" s="7">
        <v>1996063000</v>
      </c>
      <c r="N7113" s="7">
        <v>753444000</v>
      </c>
      <c r="O7113" s="20" t="str">
        <f t="shared" si="225"/>
        <v/>
      </c>
    </row>
    <row r="7114" spans="1:15">
      <c r="A7114" s="20" t="str">
        <f t="shared" si="224"/>
        <v>Lífeyrissjóður bankamannaHlutfallsdeild</v>
      </c>
      <c r="B7114" s="20" t="str">
        <f>_xlfn.IFNA(INDEX(Listi!$AI:$AI,MATCH(C7114,Listi!$AJ:$AJ,0)),INDEX(Listi!T:T,MATCH(C7114,Listi!U:U,0)))</f>
        <v>Lífeyrissjóður bankam.</v>
      </c>
      <c r="C7114" s="20" t="s">
        <v>250</v>
      </c>
      <c r="D7114" s="20" t="s">
        <v>467</v>
      </c>
      <c r="E7114" s="20" t="s">
        <v>275</v>
      </c>
      <c r="F7114" s="20" t="s">
        <v>94</v>
      </c>
      <c r="G7114" s="8" t="s">
        <v>412</v>
      </c>
      <c r="H7114" s="20" t="s">
        <v>95</v>
      </c>
      <c r="K7114" s="20">
        <v>9</v>
      </c>
      <c r="L7114" s="7">
        <v>40286427000</v>
      </c>
      <c r="M7114" s="7">
        <v>125147000</v>
      </c>
      <c r="N7114" s="7">
        <v>2741197000</v>
      </c>
      <c r="O7114" s="20" t="str">
        <f t="shared" si="225"/>
        <v/>
      </c>
    </row>
    <row r="7115" spans="1:15">
      <c r="A7115" s="20" t="str">
        <f t="shared" si="224"/>
        <v>Lífeyrissjóður RangæingaSamtryggingardeild</v>
      </c>
      <c r="B7115" s="20" t="str">
        <f>_xlfn.IFNA(INDEX(Listi!$AI:$AI,MATCH(C7115,Listi!$AJ:$AJ,0)),INDEX(Listi!T:T,MATCH(C7115,Listi!U:U,0)))</f>
        <v>Lífeyrissjóður Rang.</v>
      </c>
      <c r="C7115" s="20" t="s">
        <v>253</v>
      </c>
      <c r="D7115" s="20" t="s">
        <v>205</v>
      </c>
      <c r="E7115" s="20" t="s">
        <v>275</v>
      </c>
      <c r="F7115" s="20" t="s">
        <v>94</v>
      </c>
      <c r="G7115" s="8" t="s">
        <v>412</v>
      </c>
      <c r="H7115" s="20" t="s">
        <v>95</v>
      </c>
      <c r="K7115" s="189">
        <v>12.8</v>
      </c>
      <c r="L7115" s="7">
        <v>18949790000</v>
      </c>
      <c r="M7115" s="7">
        <v>835894000</v>
      </c>
      <c r="N7115" s="7">
        <v>386250000</v>
      </c>
      <c r="O7115" s="20" t="str">
        <f t="shared" si="225"/>
        <v/>
      </c>
    </row>
    <row r="7116" spans="1:15">
      <c r="A7116" s="20" t="str">
        <f t="shared" si="224"/>
        <v>Lífeyrissjóður starfsmanna AkureyrarbæjarSamtryggingardeild</v>
      </c>
      <c r="B7116" s="20" t="str">
        <f>_xlfn.IFNA(INDEX(Listi!$AI:$AI,MATCH(C7116,Listi!$AJ:$AJ,0)),INDEX(Listi!T:T,MATCH(C7116,Listi!U:U,0)))</f>
        <v>Lífeyrissj. starfsm. Akureyrarb.</v>
      </c>
      <c r="C7116" s="20" t="s">
        <v>274</v>
      </c>
      <c r="D7116" s="20" t="s">
        <v>205</v>
      </c>
      <c r="E7116" s="20" t="s">
        <v>275</v>
      </c>
      <c r="F7116" s="20" t="s">
        <v>94</v>
      </c>
      <c r="G7116" s="8" t="s">
        <v>412</v>
      </c>
      <c r="H7116" s="20" t="s">
        <v>95</v>
      </c>
      <c r="K7116" s="189">
        <v>13.5</v>
      </c>
      <c r="L7116" s="7">
        <v>14569496826</v>
      </c>
      <c r="M7116" s="7">
        <v>46271787</v>
      </c>
      <c r="N7116" s="7">
        <v>1160288032</v>
      </c>
      <c r="O7116" s="20" t="str">
        <f t="shared" si="225"/>
        <v/>
      </c>
    </row>
    <row r="7117" spans="1:15">
      <c r="A7117" s="20" t="str">
        <f t="shared" si="224"/>
        <v>Lífeyrissjóður starfsmanna Búnaðarbanka ÍslandsSamtryggingardeild</v>
      </c>
      <c r="B7117" s="20" t="str">
        <f>_xlfn.IFNA(INDEX(Listi!$AI:$AI,MATCH(C7117,Listi!$AJ:$AJ,0)),INDEX(Listi!T:T,MATCH(C7117,Listi!U:U,0)))</f>
        <v>Lífeyrissj. starfsm. Búnaðarb.Ísl.</v>
      </c>
      <c r="C7117" s="20" t="s">
        <v>254</v>
      </c>
      <c r="D7117" s="20" t="s">
        <v>205</v>
      </c>
      <c r="E7117" s="20" t="s">
        <v>275</v>
      </c>
      <c r="F7117" s="20" t="s">
        <v>94</v>
      </c>
      <c r="G7117" s="8" t="s">
        <v>412</v>
      </c>
      <c r="H7117" s="20" t="s">
        <v>95</v>
      </c>
      <c r="K7117" s="189">
        <v>12.7</v>
      </c>
      <c r="L7117" s="7">
        <v>27921283000</v>
      </c>
      <c r="M7117" s="7">
        <v>7378000</v>
      </c>
      <c r="N7117" s="7">
        <v>1535577000</v>
      </c>
      <c r="O7117" s="20" t="str">
        <f t="shared" si="225"/>
        <v/>
      </c>
    </row>
    <row r="7118" spans="1:15">
      <c r="A7118" s="20" t="str">
        <f t="shared" si="224"/>
        <v>Lífeyrissjóður starfsmanna ReykjavíkurborgarSamtryggingardeild</v>
      </c>
      <c r="B7118" s="20" t="str">
        <f>_xlfn.IFNA(INDEX(Listi!$AI:$AI,MATCH(C7118,Listi!$AJ:$AJ,0)),INDEX(Listi!T:T,MATCH(C7118,Listi!U:U,0)))</f>
        <v>Lífeyrissj. starfsm. Reykjav.</v>
      </c>
      <c r="C7118" s="20" t="s">
        <v>255</v>
      </c>
      <c r="D7118" s="20" t="s">
        <v>205</v>
      </c>
      <c r="E7118" s="20" t="s">
        <v>275</v>
      </c>
      <c r="F7118" s="20" t="s">
        <v>94</v>
      </c>
      <c r="G7118" s="8" t="s">
        <v>412</v>
      </c>
      <c r="H7118" s="20" t="s">
        <v>95</v>
      </c>
      <c r="K7118" s="189">
        <v>10.1</v>
      </c>
      <c r="L7118" s="7">
        <v>92450251598</v>
      </c>
      <c r="M7118" s="7">
        <v>217604296</v>
      </c>
      <c r="N7118" s="7">
        <v>6195210428</v>
      </c>
      <c r="O7118" s="20" t="str">
        <f t="shared" si="225"/>
        <v/>
      </c>
    </row>
    <row r="7119" spans="1:15">
      <c r="A7119" s="20" t="str">
        <f t="shared" si="224"/>
        <v>Lífeyrissjóður starfsmanna ríkisinsA-deild</v>
      </c>
      <c r="B7119" s="20" t="str">
        <f>_xlfn.IFNA(INDEX(Listi!$AI:$AI,MATCH(C7119,Listi!$AJ:$AJ,0)),INDEX(Listi!T:T,MATCH(C7119,Listi!U:U,0)))</f>
        <v>LSR</v>
      </c>
      <c r="C7119" s="20" t="s">
        <v>256</v>
      </c>
      <c r="D7119" s="20" t="s">
        <v>257</v>
      </c>
      <c r="E7119" s="20" t="s">
        <v>275</v>
      </c>
      <c r="F7119" s="20" t="s">
        <v>94</v>
      </c>
      <c r="G7119" s="8" t="s">
        <v>412</v>
      </c>
      <c r="H7119" s="20" t="s">
        <v>95</v>
      </c>
      <c r="K7119" s="189">
        <v>14.7</v>
      </c>
      <c r="L7119" s="7">
        <v>1024402726080</v>
      </c>
      <c r="M7119" s="7">
        <v>38030413328</v>
      </c>
      <c r="N7119" s="7">
        <v>13011563069</v>
      </c>
      <c r="O7119" s="20" t="str">
        <f t="shared" si="225"/>
        <v/>
      </c>
    </row>
    <row r="7120" spans="1:15">
      <c r="A7120" s="20" t="str">
        <f t="shared" si="224"/>
        <v>Lífeyrissjóður starfsmanna ríkisinsB-deild</v>
      </c>
      <c r="B7120" s="20" t="str">
        <f>_xlfn.IFNA(INDEX(Listi!$AI:$AI,MATCH(C7120,Listi!$AJ:$AJ,0)),INDEX(Listi!T:T,MATCH(C7120,Listi!U:U,0)))</f>
        <v>LSR</v>
      </c>
      <c r="C7120" s="20" t="s">
        <v>256</v>
      </c>
      <c r="D7120" s="20" t="s">
        <v>218</v>
      </c>
      <c r="E7120" s="20" t="s">
        <v>275</v>
      </c>
      <c r="F7120" s="20" t="s">
        <v>94</v>
      </c>
      <c r="G7120" s="8" t="s">
        <v>412</v>
      </c>
      <c r="H7120" s="20" t="s">
        <v>95</v>
      </c>
      <c r="K7120" s="189">
        <v>13.8</v>
      </c>
      <c r="L7120" s="7">
        <v>297381500048</v>
      </c>
      <c r="M7120" s="7">
        <v>1364474032</v>
      </c>
      <c r="N7120" s="7">
        <v>62409553231</v>
      </c>
      <c r="O7120" s="20" t="str">
        <f t="shared" si="225"/>
        <v/>
      </c>
    </row>
    <row r="7121" spans="1:15">
      <c r="A7121" s="20" t="str">
        <f t="shared" si="224"/>
        <v>Lífeyrissjóður starfsmanna ríkisinsLeið I</v>
      </c>
      <c r="B7121" s="20" t="str">
        <f>_xlfn.IFNA(INDEX(Listi!$AI:$AI,MATCH(C7121,Listi!$AJ:$AJ,0)),INDEX(Listi!T:T,MATCH(C7121,Listi!U:U,0)))</f>
        <v>LSR</v>
      </c>
      <c r="C7121" s="20" t="s">
        <v>256</v>
      </c>
      <c r="D7121" s="20" t="s">
        <v>258</v>
      </c>
      <c r="E7121" s="20" t="s">
        <v>276</v>
      </c>
      <c r="F7121" s="20" t="s">
        <v>94</v>
      </c>
      <c r="G7121" s="8" t="s">
        <v>412</v>
      </c>
      <c r="H7121" s="20" t="s">
        <v>95</v>
      </c>
      <c r="K7121" s="189">
        <v>14.7</v>
      </c>
      <c r="L7121" s="7">
        <v>11704214939</v>
      </c>
      <c r="M7121" s="7">
        <v>547428342</v>
      </c>
      <c r="N7121" s="7">
        <v>195323403</v>
      </c>
      <c r="O7121" s="20" t="str">
        <f t="shared" si="225"/>
        <v/>
      </c>
    </row>
    <row r="7122" spans="1:15">
      <c r="A7122" s="20" t="str">
        <f t="shared" si="224"/>
        <v>Lífeyrissjóður starfsmanna ríkisinsLeið II</v>
      </c>
      <c r="B7122" s="20" t="str">
        <f>_xlfn.IFNA(INDEX(Listi!$AI:$AI,MATCH(C7122,Listi!$AJ:$AJ,0)),INDEX(Listi!T:T,MATCH(C7122,Listi!U:U,0)))</f>
        <v>LSR</v>
      </c>
      <c r="C7122" s="20" t="s">
        <v>256</v>
      </c>
      <c r="D7122" s="20" t="s">
        <v>259</v>
      </c>
      <c r="E7122" s="20" t="s">
        <v>276</v>
      </c>
      <c r="F7122" s="20" t="s">
        <v>94</v>
      </c>
      <c r="G7122" s="8" t="s">
        <v>412</v>
      </c>
      <c r="H7122" s="20" t="s">
        <v>95</v>
      </c>
      <c r="K7122" s="189">
        <v>10.4</v>
      </c>
      <c r="L7122" s="7">
        <v>3365164594</v>
      </c>
      <c r="M7122" s="7">
        <v>379849453</v>
      </c>
      <c r="N7122" s="7">
        <v>93142056</v>
      </c>
      <c r="O7122" s="20" t="str">
        <f t="shared" si="225"/>
        <v/>
      </c>
    </row>
    <row r="7123" spans="1:15">
      <c r="A7123" s="20" t="str">
        <f t="shared" si="224"/>
        <v>Lífeyrissjóður starfsmanna ríkisinsLeið III</v>
      </c>
      <c r="B7123" s="20" t="str">
        <f>_xlfn.IFNA(INDEX(Listi!$AI:$AI,MATCH(C7123,Listi!$AJ:$AJ,0)),INDEX(Listi!T:T,MATCH(C7123,Listi!U:U,0)))</f>
        <v>LSR</v>
      </c>
      <c r="C7123" s="20" t="s">
        <v>256</v>
      </c>
      <c r="D7123" s="20" t="s">
        <v>260</v>
      </c>
      <c r="E7123" s="20" t="s">
        <v>276</v>
      </c>
      <c r="F7123" s="20" t="s">
        <v>94</v>
      </c>
      <c r="G7123" s="8" t="s">
        <v>412</v>
      </c>
      <c r="H7123" s="20" t="s">
        <v>95</v>
      </c>
      <c r="K7123" s="189">
        <v>4.7</v>
      </c>
      <c r="L7123" s="7">
        <v>9959294621</v>
      </c>
      <c r="M7123" s="7">
        <v>743287481</v>
      </c>
      <c r="N7123" s="7">
        <v>349903833</v>
      </c>
      <c r="O7123" s="20" t="str">
        <f t="shared" si="225"/>
        <v/>
      </c>
    </row>
    <row r="7124" spans="1:15">
      <c r="A7124" s="20" t="str">
        <f t="shared" si="224"/>
        <v>Lífeyrissjóður Tannlæknafél ÍslDeild I/Séreign</v>
      </c>
      <c r="B7124" s="20" t="str">
        <f>_xlfn.IFNA(INDEX(Listi!$AI:$AI,MATCH(C7124,Listi!$AJ:$AJ,0)),INDEX(Listi!T:T,MATCH(C7124,Listi!U:U,0)))</f>
        <v>Lífeyrissj. Tannlækna</v>
      </c>
      <c r="C7124" s="20" t="s">
        <v>261</v>
      </c>
      <c r="D7124" s="20" t="s">
        <v>207</v>
      </c>
      <c r="E7124" s="20" t="s">
        <v>276</v>
      </c>
      <c r="F7124" s="20" t="s">
        <v>94</v>
      </c>
      <c r="G7124" s="8" t="s">
        <v>412</v>
      </c>
      <c r="H7124" s="20" t="s">
        <v>95</v>
      </c>
      <c r="K7124" s="190">
        <v>11.36</v>
      </c>
      <c r="L7124" s="7">
        <v>6768408488</v>
      </c>
      <c r="M7124" s="7">
        <v>272759192</v>
      </c>
      <c r="N7124" s="7">
        <v>153838058</v>
      </c>
      <c r="O7124" s="20" t="str">
        <f t="shared" si="225"/>
        <v/>
      </c>
    </row>
    <row r="7125" spans="1:15">
      <c r="A7125" s="20" t="str">
        <f t="shared" si="224"/>
        <v>Lífeyrissjóður Tannlæknafél ÍslSamtryggingardeild</v>
      </c>
      <c r="B7125" s="20" t="str">
        <f>_xlfn.IFNA(INDEX(Listi!$AI:$AI,MATCH(C7125,Listi!$AJ:$AJ,0)),INDEX(Listi!T:T,MATCH(C7125,Listi!U:U,0)))</f>
        <v>Lífeyrissj. Tannlækna</v>
      </c>
      <c r="C7125" s="20" t="s">
        <v>261</v>
      </c>
      <c r="D7125" s="20" t="s">
        <v>205</v>
      </c>
      <c r="E7125" s="20" t="s">
        <v>275</v>
      </c>
      <c r="F7125" s="20" t="s">
        <v>94</v>
      </c>
      <c r="G7125" s="8" t="s">
        <v>412</v>
      </c>
      <c r="H7125" s="20" t="s">
        <v>95</v>
      </c>
      <c r="K7125" s="189">
        <v>11.05</v>
      </c>
      <c r="L7125" s="7">
        <v>2241251214</v>
      </c>
      <c r="M7125" s="7">
        <v>112827287</v>
      </c>
      <c r="N7125" s="7">
        <v>17930159</v>
      </c>
      <c r="O7125" s="20" t="str">
        <f t="shared" si="225"/>
        <v/>
      </c>
    </row>
    <row r="7126" spans="1:15">
      <c r="A7126" s="20" t="str">
        <f t="shared" si="224"/>
        <v>Lífeyrissjóður verslunarmannaÆvileið 1</v>
      </c>
      <c r="B7126" s="20" t="str">
        <f>_xlfn.IFNA(INDEX(Listi!$AI:$AI,MATCH(C7126,Listi!$AJ:$AJ,0)),INDEX(Listi!T:T,MATCH(C7126,Listi!U:U,0)))</f>
        <v>Lífeyrissj. Verslunarm.</v>
      </c>
      <c r="C7126" s="20" t="s">
        <v>206</v>
      </c>
      <c r="D7126" s="20" t="s">
        <v>310</v>
      </c>
      <c r="E7126" s="20" t="s">
        <v>276</v>
      </c>
      <c r="F7126" s="20" t="s">
        <v>94</v>
      </c>
      <c r="G7126" s="8" t="s">
        <v>412</v>
      </c>
      <c r="H7126" s="20" t="s">
        <v>95</v>
      </c>
      <c r="K7126" s="189">
        <v>16.2</v>
      </c>
      <c r="L7126" s="7">
        <v>2860479562</v>
      </c>
      <c r="M7126" s="7">
        <v>819651283</v>
      </c>
      <c r="N7126" s="7">
        <v>12562366</v>
      </c>
      <c r="O7126" s="20" t="str">
        <f t="shared" si="225"/>
        <v/>
      </c>
    </row>
    <row r="7127" spans="1:15">
      <c r="A7127" s="20" t="str">
        <f t="shared" si="224"/>
        <v>Lífeyrissjóður verslunarmannaÆvileið 2</v>
      </c>
      <c r="B7127" s="20" t="str">
        <f>_xlfn.IFNA(INDEX(Listi!$AI:$AI,MATCH(C7127,Listi!$AJ:$AJ,0)),INDEX(Listi!T:T,MATCH(C7127,Listi!U:U,0)))</f>
        <v>Lífeyrissj. Verslunarm.</v>
      </c>
      <c r="C7127" s="20" t="s">
        <v>206</v>
      </c>
      <c r="D7127" s="20" t="s">
        <v>309</v>
      </c>
      <c r="E7127" s="20" t="s">
        <v>276</v>
      </c>
      <c r="F7127" s="20" t="s">
        <v>94</v>
      </c>
      <c r="G7127" s="8" t="s">
        <v>412</v>
      </c>
      <c r="H7127" s="20" t="s">
        <v>95</v>
      </c>
      <c r="K7127" s="189">
        <v>10.4</v>
      </c>
      <c r="L7127" s="7">
        <v>2325064159</v>
      </c>
      <c r="M7127" s="7">
        <v>465663194</v>
      </c>
      <c r="N7127" s="7">
        <v>32037995</v>
      </c>
      <c r="O7127" s="20" t="str">
        <f t="shared" si="225"/>
        <v/>
      </c>
    </row>
    <row r="7128" spans="1:15">
      <c r="A7128" s="20" t="str">
        <f t="shared" si="224"/>
        <v>Lífeyrissjóður verslunarmannaÆvileið 3</v>
      </c>
      <c r="B7128" s="20" t="str">
        <f>_xlfn.IFNA(INDEX(Listi!$AI:$AI,MATCH(C7128,Listi!$AJ:$AJ,0)),INDEX(Listi!T:T,MATCH(C7128,Listi!U:U,0)))</f>
        <v>Lífeyrissj. Verslunarm.</v>
      </c>
      <c r="C7128" s="20" t="s">
        <v>206</v>
      </c>
      <c r="D7128" s="20" t="s">
        <v>308</v>
      </c>
      <c r="E7128" s="20" t="s">
        <v>276</v>
      </c>
      <c r="F7128" s="20" t="s">
        <v>94</v>
      </c>
      <c r="G7128" s="8" t="s">
        <v>412</v>
      </c>
      <c r="H7128" s="20" t="s">
        <v>95</v>
      </c>
      <c r="K7128" s="189">
        <v>1.9</v>
      </c>
      <c r="L7128" s="7">
        <v>1567402319</v>
      </c>
      <c r="M7128" s="7">
        <v>325961302</v>
      </c>
      <c r="N7128" s="7">
        <v>60283998</v>
      </c>
      <c r="O7128" s="20" t="str">
        <f t="shared" si="225"/>
        <v/>
      </c>
    </row>
    <row r="7129" spans="1:15">
      <c r="A7129" s="20" t="str">
        <f t="shared" si="224"/>
        <v>Lífeyrissjóður verslunarmannaDeild I/Séreign</v>
      </c>
      <c r="B7129" s="20" t="str">
        <f>_xlfn.IFNA(INDEX(Listi!$AI:$AI,MATCH(C7129,Listi!$AJ:$AJ,0)),INDEX(Listi!T:T,MATCH(C7129,Listi!U:U,0)))</f>
        <v>Lífeyrissj. Verslunarm.</v>
      </c>
      <c r="C7129" s="20" t="s">
        <v>206</v>
      </c>
      <c r="D7129" s="20" t="s">
        <v>207</v>
      </c>
      <c r="E7129" s="20" t="s">
        <v>276</v>
      </c>
      <c r="F7129" s="20" t="s">
        <v>94</v>
      </c>
      <c r="G7129" s="8" t="s">
        <v>412</v>
      </c>
      <c r="H7129" s="20" t="s">
        <v>95</v>
      </c>
      <c r="K7129" s="189">
        <v>15.8</v>
      </c>
      <c r="L7129" s="7">
        <v>19785724399</v>
      </c>
      <c r="M7129" s="7">
        <v>729937912</v>
      </c>
      <c r="N7129" s="7">
        <v>458382791</v>
      </c>
      <c r="O7129" s="20" t="str">
        <f t="shared" si="225"/>
        <v/>
      </c>
    </row>
    <row r="7130" spans="1:15">
      <c r="A7130" s="20" t="str">
        <f t="shared" si="224"/>
        <v>Lífeyrissjóður verslunarmannaSamtryggingardeild</v>
      </c>
      <c r="B7130" s="20" t="str">
        <f>_xlfn.IFNA(INDEX(Listi!$AI:$AI,MATCH(C7130,Listi!$AJ:$AJ,0)),INDEX(Listi!T:T,MATCH(C7130,Listi!U:U,0)))</f>
        <v>Lífeyrissj. Verslunarm.</v>
      </c>
      <c r="C7130" s="20" t="s">
        <v>206</v>
      </c>
      <c r="D7130" s="20" t="s">
        <v>205</v>
      </c>
      <c r="E7130" s="20" t="s">
        <v>275</v>
      </c>
      <c r="F7130" s="20" t="s">
        <v>94</v>
      </c>
      <c r="G7130" s="8" t="s">
        <v>412</v>
      </c>
      <c r="H7130" s="20" t="s">
        <v>95</v>
      </c>
      <c r="K7130" s="189">
        <v>15.7</v>
      </c>
      <c r="L7130" s="7">
        <v>1174592806906</v>
      </c>
      <c r="M7130" s="7">
        <v>35794261112</v>
      </c>
      <c r="N7130" s="7">
        <v>21965137185</v>
      </c>
      <c r="O7130" s="20" t="str">
        <f t="shared" si="225"/>
        <v/>
      </c>
    </row>
    <row r="7131" spans="1:15">
      <c r="A7131" s="20" t="str">
        <f t="shared" si="224"/>
        <v>Lífeyrissjóður VestmannaeyjaSafn I</v>
      </c>
      <c r="B7131" s="20" t="str">
        <f>_xlfn.IFNA(INDEX(Listi!$AI:$AI,MATCH(C7131,Listi!$AJ:$AJ,0)),INDEX(Listi!T:T,MATCH(C7131,Listi!U:U,0)))</f>
        <v>Lífeyrissj. Vestm.</v>
      </c>
      <c r="C7131" s="20" t="s">
        <v>262</v>
      </c>
      <c r="D7131" s="20" t="s">
        <v>210</v>
      </c>
      <c r="E7131" s="20" t="s">
        <v>276</v>
      </c>
      <c r="F7131" s="20" t="s">
        <v>94</v>
      </c>
      <c r="G7131" s="8" t="s">
        <v>412</v>
      </c>
      <c r="H7131" s="20" t="s">
        <v>95</v>
      </c>
      <c r="K7131" s="20">
        <v>0</v>
      </c>
      <c r="L7131" s="7">
        <v>381311221</v>
      </c>
      <c r="M7131" s="7">
        <v>44104006</v>
      </c>
      <c r="N7131" s="7">
        <v>13592960</v>
      </c>
      <c r="O7131" s="20" t="str">
        <f t="shared" si="225"/>
        <v/>
      </c>
    </row>
    <row r="7132" spans="1:15">
      <c r="A7132" s="20" t="str">
        <f t="shared" si="224"/>
        <v>Lífeyrissjóður VestmannaeyjaSafn II</v>
      </c>
      <c r="B7132" s="20" t="str">
        <f>_xlfn.IFNA(INDEX(Listi!$AI:$AI,MATCH(C7132,Listi!$AJ:$AJ,0)),INDEX(Listi!T:T,MATCH(C7132,Listi!U:U,0)))</f>
        <v>Lífeyrissj. Vestm.</v>
      </c>
      <c r="C7132" s="20" t="s">
        <v>262</v>
      </c>
      <c r="D7132" s="20" t="s">
        <v>211</v>
      </c>
      <c r="E7132" s="20" t="s">
        <v>276</v>
      </c>
      <c r="F7132" s="8" t="s">
        <v>94</v>
      </c>
      <c r="G7132" s="8" t="s">
        <v>412</v>
      </c>
      <c r="H7132" s="20" t="s">
        <v>95</v>
      </c>
      <c r="K7132" s="20">
        <v>0</v>
      </c>
      <c r="L7132" s="7">
        <v>571440191</v>
      </c>
      <c r="M7132" s="7">
        <v>40240404</v>
      </c>
      <c r="N7132" s="7">
        <v>18659289</v>
      </c>
      <c r="O7132" s="20" t="str">
        <f t="shared" si="225"/>
        <v/>
      </c>
    </row>
    <row r="7133" spans="1:15">
      <c r="A7133" s="20" t="str">
        <f t="shared" si="224"/>
        <v>Lífeyrissjóður VestmannaeyjaSamtryggingardeild</v>
      </c>
      <c r="B7133" s="20" t="str">
        <f>_xlfn.IFNA(INDEX(Listi!$AI:$AI,MATCH(C7133,Listi!$AJ:$AJ,0)),INDEX(Listi!T:T,MATCH(C7133,Listi!U:U,0)))</f>
        <v>Lífeyrissj. Vestm.</v>
      </c>
      <c r="C7133" s="20" t="s">
        <v>262</v>
      </c>
      <c r="D7133" s="20" t="s">
        <v>205</v>
      </c>
      <c r="E7133" s="20" t="s">
        <v>275</v>
      </c>
      <c r="F7133" s="8" t="s">
        <v>94</v>
      </c>
      <c r="G7133" s="8" t="s">
        <v>412</v>
      </c>
      <c r="H7133" s="20" t="s">
        <v>95</v>
      </c>
      <c r="K7133" s="189">
        <v>20.5</v>
      </c>
      <c r="L7133" s="7">
        <v>85198020532</v>
      </c>
      <c r="M7133" s="7">
        <v>1944643004</v>
      </c>
      <c r="N7133" s="7">
        <v>2198060399</v>
      </c>
      <c r="O7133" s="20" t="str">
        <f t="shared" si="225"/>
        <v/>
      </c>
    </row>
    <row r="7134" spans="1:15">
      <c r="A7134" s="20" t="str">
        <f t="shared" si="224"/>
        <v>Lífsval - lífeyrissparnaðurLífsval 1</v>
      </c>
      <c r="B7134" s="20" t="str">
        <f>_xlfn.IFNA(INDEX(Listi!$AI:$AI,MATCH(C7134,Listi!$AJ:$AJ,0)),INDEX(Listi!T:T,MATCH(C7134,Listi!U:U,0)))</f>
        <v>Lífsval</v>
      </c>
      <c r="C7134" s="20" t="s">
        <v>263</v>
      </c>
      <c r="D7134" s="20" t="s">
        <v>264</v>
      </c>
      <c r="E7134" s="20" t="s">
        <v>276</v>
      </c>
      <c r="F7134" s="20" t="s">
        <v>94</v>
      </c>
      <c r="G7134" s="8" t="s">
        <v>412</v>
      </c>
      <c r="H7134" s="20" t="s">
        <v>95</v>
      </c>
      <c r="K7134" s="189">
        <v>5.2</v>
      </c>
      <c r="L7134" s="7">
        <v>1792991246</v>
      </c>
      <c r="M7134" s="7">
        <v>203244065</v>
      </c>
      <c r="N7134" s="7">
        <v>81003579</v>
      </c>
      <c r="O7134" s="20" t="str">
        <f t="shared" si="225"/>
        <v/>
      </c>
    </row>
    <row r="7135" spans="1:15">
      <c r="A7135" s="20" t="str">
        <f t="shared" si="224"/>
        <v>Lífsval - lífeyrissparnaðurLífsval 2</v>
      </c>
      <c r="B7135" s="20" t="str">
        <f>_xlfn.IFNA(INDEX(Listi!$AI:$AI,MATCH(C7135,Listi!$AJ:$AJ,0)),INDEX(Listi!T:T,MATCH(C7135,Listi!U:U,0)))</f>
        <v>Lífsval</v>
      </c>
      <c r="C7135" s="20" t="s">
        <v>263</v>
      </c>
      <c r="D7135" s="20" t="s">
        <v>265</v>
      </c>
      <c r="E7135" s="20" t="s">
        <v>276</v>
      </c>
      <c r="F7135" s="20" t="s">
        <v>94</v>
      </c>
      <c r="G7135" s="8" t="s">
        <v>412</v>
      </c>
      <c r="H7135" s="20" t="s">
        <v>95</v>
      </c>
      <c r="K7135" s="190">
        <v>10.56</v>
      </c>
      <c r="L7135" s="7">
        <v>79660340</v>
      </c>
      <c r="M7135" s="7">
        <v>14369045</v>
      </c>
      <c r="N7135" s="7">
        <v>2695304</v>
      </c>
      <c r="O7135" s="20" t="str">
        <f t="shared" si="225"/>
        <v/>
      </c>
    </row>
    <row r="7136" spans="1:15">
      <c r="A7136" s="20" t="str">
        <f t="shared" si="224"/>
        <v>Lífsval - lífeyrissparnaðurLífsval 3</v>
      </c>
      <c r="B7136" s="20" t="str">
        <f>_xlfn.IFNA(INDEX(Listi!$AI:$AI,MATCH(C7136,Listi!$AJ:$AJ,0)),INDEX(Listi!T:T,MATCH(C7136,Listi!U:U,0)))</f>
        <v>Lífsval</v>
      </c>
      <c r="C7136" s="20" t="s">
        <v>263</v>
      </c>
      <c r="D7136" s="20" t="s">
        <v>266</v>
      </c>
      <c r="E7136" s="20" t="s">
        <v>276</v>
      </c>
      <c r="F7136" s="8" t="s">
        <v>94</v>
      </c>
      <c r="G7136" s="8" t="s">
        <v>412</v>
      </c>
      <c r="H7136" s="20" t="s">
        <v>95</v>
      </c>
      <c r="K7136" s="20">
        <v>17.36</v>
      </c>
      <c r="L7136" s="7">
        <v>131239774</v>
      </c>
      <c r="M7136" s="7">
        <v>16635787</v>
      </c>
      <c r="N7136" s="7">
        <v>3548138</v>
      </c>
      <c r="O7136" s="20" t="str">
        <f t="shared" si="225"/>
        <v/>
      </c>
    </row>
    <row r="7137" spans="1:15">
      <c r="A7137" s="20" t="str">
        <f t="shared" si="224"/>
        <v>Lífsval - lífeyrissparnaðurLífsval 4</v>
      </c>
      <c r="B7137" s="20" t="str">
        <f>_xlfn.IFNA(INDEX(Listi!$AI:$AI,MATCH(C7137,Listi!$AJ:$AJ,0)),INDEX(Listi!T:T,MATCH(C7137,Listi!U:U,0)))</f>
        <v>Lífsval</v>
      </c>
      <c r="C7137" s="20" t="s">
        <v>263</v>
      </c>
      <c r="D7137" s="20" t="s">
        <v>267</v>
      </c>
      <c r="E7137" s="20" t="s">
        <v>276</v>
      </c>
      <c r="F7137" s="8" t="s">
        <v>94</v>
      </c>
      <c r="G7137" s="8" t="s">
        <v>412</v>
      </c>
      <c r="H7137" s="20" t="s">
        <v>95</v>
      </c>
      <c r="K7137" s="20">
        <v>21.76</v>
      </c>
      <c r="L7137" s="7">
        <v>71752064</v>
      </c>
      <c r="M7137" s="7">
        <v>15238959</v>
      </c>
      <c r="N7137" s="7">
        <v>2058992</v>
      </c>
      <c r="O7137" s="20" t="str">
        <f t="shared" si="225"/>
        <v/>
      </c>
    </row>
    <row r="7138" spans="1:15">
      <c r="A7138" s="20" t="str">
        <f t="shared" si="224"/>
        <v>Lífsverk lífeyrissjóðurLífsverk I/Séreign</v>
      </c>
      <c r="B7138" s="20" t="str">
        <f>_xlfn.IFNA(INDEX(Listi!$AI:$AI,MATCH(C7138,Listi!$AJ:$AJ,0)),INDEX(Listi!T:T,MATCH(C7138,Listi!U:U,0)))</f>
        <v xml:space="preserve">Lífsverk  </v>
      </c>
      <c r="C7138" s="20" t="s">
        <v>268</v>
      </c>
      <c r="D7138" s="20" t="s">
        <v>269</v>
      </c>
      <c r="E7138" s="20" t="s">
        <v>276</v>
      </c>
      <c r="F7138" s="20" t="s">
        <v>94</v>
      </c>
      <c r="G7138" s="8" t="s">
        <v>412</v>
      </c>
      <c r="H7138" s="20" t="s">
        <v>95</v>
      </c>
      <c r="K7138" s="20">
        <v>14</v>
      </c>
      <c r="L7138" s="7">
        <v>4582957000</v>
      </c>
      <c r="M7138" s="7">
        <v>635926000</v>
      </c>
      <c r="N7138" s="7">
        <v>22708000</v>
      </c>
      <c r="O7138" s="20" t="str">
        <f t="shared" si="225"/>
        <v/>
      </c>
    </row>
    <row r="7139" spans="1:15">
      <c r="A7139" s="20" t="str">
        <f t="shared" si="224"/>
        <v>Lífsverk lífeyrissjóðurLífsverk II/Séreign</v>
      </c>
      <c r="B7139" s="20" t="str">
        <f>_xlfn.IFNA(INDEX(Listi!$AI:$AI,MATCH(C7139,Listi!$AJ:$AJ,0)),INDEX(Listi!T:T,MATCH(C7139,Listi!U:U,0)))</f>
        <v xml:space="preserve">Lífsverk  </v>
      </c>
      <c r="C7139" s="20" t="s">
        <v>268</v>
      </c>
      <c r="D7139" s="20" t="s">
        <v>270</v>
      </c>
      <c r="E7139" s="20" t="s">
        <v>276</v>
      </c>
      <c r="F7139" s="20" t="s">
        <v>94</v>
      </c>
      <c r="G7139" s="8" t="s">
        <v>412</v>
      </c>
      <c r="H7139" s="20" t="s">
        <v>95</v>
      </c>
      <c r="K7139" s="189">
        <v>16.899999999999999</v>
      </c>
      <c r="L7139" s="7">
        <v>23735073000</v>
      </c>
      <c r="M7139" s="7">
        <v>2073571000</v>
      </c>
      <c r="N7139" s="7">
        <v>249365000</v>
      </c>
      <c r="O7139" s="20" t="str">
        <f t="shared" si="225"/>
        <v/>
      </c>
    </row>
    <row r="7140" spans="1:15">
      <c r="A7140" s="20" t="str">
        <f t="shared" si="224"/>
        <v>Lífsverk lífeyrissjóðurLífsverk III/Séreign</v>
      </c>
      <c r="B7140" s="20" t="str">
        <f>_xlfn.IFNA(INDEX(Listi!$AI:$AI,MATCH(C7140,Listi!$AJ:$AJ,0)),INDEX(Listi!T:T,MATCH(C7140,Listi!U:U,0)))</f>
        <v xml:space="preserve">Lífsverk  </v>
      </c>
      <c r="C7140" s="20" t="s">
        <v>268</v>
      </c>
      <c r="D7140" s="20" t="s">
        <v>271</v>
      </c>
      <c r="E7140" s="20" t="s">
        <v>276</v>
      </c>
      <c r="F7140" s="8" t="s">
        <v>94</v>
      </c>
      <c r="G7140" s="8" t="s">
        <v>412</v>
      </c>
      <c r="H7140" s="20" t="s">
        <v>95</v>
      </c>
      <c r="K7140" s="20">
        <v>3</v>
      </c>
      <c r="L7140" s="7">
        <v>653814000</v>
      </c>
      <c r="M7140" s="7">
        <v>105107000</v>
      </c>
      <c r="N7140" s="7">
        <v>2613000</v>
      </c>
      <c r="O7140" s="20" t="str">
        <f t="shared" si="225"/>
        <v/>
      </c>
    </row>
    <row r="7141" spans="1:15">
      <c r="A7141" s="20" t="str">
        <f t="shared" si="224"/>
        <v>Lífsverk lífeyrissjóðurSamtryggingardeild</v>
      </c>
      <c r="B7141" s="20" t="str">
        <f>_xlfn.IFNA(INDEX(Listi!$AI:$AI,MATCH(C7141,Listi!$AJ:$AJ,0)),INDEX(Listi!T:T,MATCH(C7141,Listi!U:U,0)))</f>
        <v xml:space="preserve">Lífsverk  </v>
      </c>
      <c r="C7141" s="20" t="s">
        <v>268</v>
      </c>
      <c r="D7141" s="20" t="s">
        <v>205</v>
      </c>
      <c r="E7141" s="20" t="s">
        <v>275</v>
      </c>
      <c r="F7141" s="20" t="s">
        <v>94</v>
      </c>
      <c r="G7141" s="8" t="s">
        <v>412</v>
      </c>
      <c r="H7141" s="20" t="s">
        <v>95</v>
      </c>
      <c r="K7141" s="189">
        <v>16.100000000000001</v>
      </c>
      <c r="L7141" s="7">
        <v>120542527000</v>
      </c>
      <c r="M7141" s="7">
        <v>4397803000</v>
      </c>
      <c r="N7141" s="7">
        <v>1423151000</v>
      </c>
      <c r="O7141" s="20" t="str">
        <f t="shared" si="225"/>
        <v/>
      </c>
    </row>
    <row r="7142" spans="1:15">
      <c r="A7142" s="20" t="str">
        <f t="shared" ref="A7142:A7204" si="226">CONCATENATE(C7142,D7142)</f>
        <v>Söfnunarsjóður lífeyrisréttindaDeild I/Innlán</v>
      </c>
      <c r="B7142" s="20" t="str">
        <f>_xlfn.IFNA(INDEX(Listi!$AI:$AI,MATCH(C7142,Listi!$AJ:$AJ,0)),INDEX(Listi!T:T,MATCH(C7142,Listi!U:U,0)))</f>
        <v>Söfnunarsj.</v>
      </c>
      <c r="C7142" s="20" t="s">
        <v>272</v>
      </c>
      <c r="D7142" s="20" t="s">
        <v>273</v>
      </c>
      <c r="E7142" s="20" t="s">
        <v>276</v>
      </c>
      <c r="F7142" s="20" t="s">
        <v>94</v>
      </c>
      <c r="G7142" s="8" t="s">
        <v>412</v>
      </c>
      <c r="H7142" s="20" t="s">
        <v>95</v>
      </c>
      <c r="K7142" s="189">
        <v>5.7</v>
      </c>
      <c r="L7142" s="7">
        <v>2001731914</v>
      </c>
      <c r="M7142" s="7">
        <v>133561634</v>
      </c>
      <c r="N7142" s="7">
        <v>44803565</v>
      </c>
      <c r="O7142" s="20" t="str">
        <f t="shared" si="225"/>
        <v/>
      </c>
    </row>
    <row r="7143" spans="1:15">
      <c r="A7143" s="20" t="str">
        <f t="shared" si="226"/>
        <v>Söfnunarsjóður lífeyrisréttindaDeild III/Séreign</v>
      </c>
      <c r="B7143" s="20" t="str">
        <f>_xlfn.IFNA(INDEX(Listi!$AI:$AI,MATCH(C7143,Listi!$AJ:$AJ,0)),INDEX(Listi!T:T,MATCH(C7143,Listi!U:U,0)))</f>
        <v>Söfnunarsj.</v>
      </c>
      <c r="C7143" s="20" t="s">
        <v>272</v>
      </c>
      <c r="D7143" s="20" t="s">
        <v>599</v>
      </c>
      <c r="E7143" s="20" t="s">
        <v>276</v>
      </c>
      <c r="F7143" s="8" t="s">
        <v>94</v>
      </c>
      <c r="G7143" s="8" t="s">
        <v>412</v>
      </c>
      <c r="H7143" s="20" t="s">
        <v>95</v>
      </c>
      <c r="K7143" s="189">
        <v>13.8</v>
      </c>
      <c r="L7143" s="7">
        <v>24413085</v>
      </c>
      <c r="M7143" s="7">
        <v>24697577</v>
      </c>
      <c r="N7143" s="7">
        <v>900000</v>
      </c>
      <c r="O7143" s="20" t="str">
        <f t="shared" si="225"/>
        <v/>
      </c>
    </row>
    <row r="7144" spans="1:15">
      <c r="A7144" s="20" t="str">
        <f t="shared" si="226"/>
        <v>Söfnunarsjóður lífeyrisréttindaDeildII/Séreign</v>
      </c>
      <c r="B7144" s="20" t="str">
        <f>_xlfn.IFNA(INDEX(Listi!$AI:$AI,MATCH(C7144,Listi!$AJ:$AJ,0)),INDEX(Listi!T:T,MATCH(C7144,Listi!U:U,0)))</f>
        <v>Söfnunarsj.</v>
      </c>
      <c r="C7144" s="20" t="s">
        <v>272</v>
      </c>
      <c r="D7144" s="20" t="s">
        <v>586</v>
      </c>
      <c r="E7144" s="20" t="s">
        <v>276</v>
      </c>
      <c r="F7144" s="20" t="s">
        <v>94</v>
      </c>
      <c r="G7144" s="8" t="s">
        <v>412</v>
      </c>
      <c r="H7144" s="20" t="s">
        <v>95</v>
      </c>
      <c r="K7144" s="189">
        <v>10.1</v>
      </c>
      <c r="L7144" s="7">
        <v>1654616477</v>
      </c>
      <c r="M7144" s="7">
        <v>128539213</v>
      </c>
      <c r="N7144" s="7">
        <v>22846291</v>
      </c>
      <c r="O7144" s="20" t="str">
        <f t="shared" si="225"/>
        <v/>
      </c>
    </row>
    <row r="7145" spans="1:15">
      <c r="A7145" s="20" t="str">
        <f t="shared" si="226"/>
        <v>Söfnunarsjóður lífeyrisréttindaSamtryggingardeild</v>
      </c>
      <c r="B7145" s="20" t="str">
        <f>_xlfn.IFNA(INDEX(Listi!$AI:$AI,MATCH(C7145,Listi!$AJ:$AJ,0)),INDEX(Listi!T:T,MATCH(C7145,Listi!U:U,0)))</f>
        <v>Söfnunarsj.</v>
      </c>
      <c r="C7145" s="20" t="s">
        <v>272</v>
      </c>
      <c r="D7145" s="20" t="s">
        <v>205</v>
      </c>
      <c r="E7145" s="20" t="s">
        <v>275</v>
      </c>
      <c r="F7145" s="20" t="s">
        <v>94</v>
      </c>
      <c r="G7145" s="8" t="s">
        <v>412</v>
      </c>
      <c r="H7145" s="20" t="s">
        <v>95</v>
      </c>
      <c r="K7145" s="20">
        <v>16</v>
      </c>
      <c r="L7145" s="7">
        <v>238978847889</v>
      </c>
      <c r="M7145" s="7">
        <v>4967193409</v>
      </c>
      <c r="N7145" s="7">
        <v>6076487652</v>
      </c>
      <c r="O7145" s="20" t="str">
        <f t="shared" si="225"/>
        <v/>
      </c>
    </row>
    <row r="7146" spans="1:15">
      <c r="A7146" s="20" t="str">
        <f t="shared" si="226"/>
        <v>Stapi lífeyrissjóðurSafn I</v>
      </c>
      <c r="B7146" s="20" t="str">
        <f>_xlfn.IFNA(INDEX(Listi!$AI:$AI,MATCH(C7146,Listi!$AJ:$AJ,0)),INDEX(Listi!T:T,MATCH(C7146,Listi!U:U,0)))</f>
        <v xml:space="preserve">Stapi  </v>
      </c>
      <c r="C7146" s="20" t="s">
        <v>209</v>
      </c>
      <c r="D7146" s="20" t="s">
        <v>210</v>
      </c>
      <c r="E7146" s="20" t="s">
        <v>276</v>
      </c>
      <c r="F7146" s="8" t="s">
        <v>94</v>
      </c>
      <c r="G7146" s="8" t="s">
        <v>412</v>
      </c>
      <c r="H7146" s="20" t="s">
        <v>95</v>
      </c>
      <c r="K7146" s="189">
        <v>14.2</v>
      </c>
      <c r="L7146" s="7">
        <v>2440828925</v>
      </c>
      <c r="M7146" s="7">
        <v>91567233</v>
      </c>
      <c r="N7146" s="7">
        <v>110755602</v>
      </c>
      <c r="O7146" s="20" t="str">
        <f t="shared" si="225"/>
        <v/>
      </c>
    </row>
    <row r="7147" spans="1:15">
      <c r="A7147" s="20" t="str">
        <f t="shared" si="226"/>
        <v>Stapi lífeyrissjóðurSafn II</v>
      </c>
      <c r="B7147" s="20" t="str">
        <f>_xlfn.IFNA(INDEX(Listi!$AI:$AI,MATCH(C7147,Listi!$AJ:$AJ,0)),INDEX(Listi!T:T,MATCH(C7147,Listi!U:U,0)))</f>
        <v xml:space="preserve">Stapi  </v>
      </c>
      <c r="C7147" s="20" t="s">
        <v>209</v>
      </c>
      <c r="D7147" s="20" t="s">
        <v>211</v>
      </c>
      <c r="E7147" s="20" t="s">
        <v>276</v>
      </c>
      <c r="F7147" s="20" t="s">
        <v>94</v>
      </c>
      <c r="G7147" s="8" t="s">
        <v>412</v>
      </c>
      <c r="H7147" s="20" t="s">
        <v>95</v>
      </c>
      <c r="K7147" s="189">
        <v>17.600000000000001</v>
      </c>
      <c r="L7147" s="7">
        <v>5710890273</v>
      </c>
      <c r="M7147" s="7">
        <v>262001316</v>
      </c>
      <c r="N7147" s="7">
        <v>164209410</v>
      </c>
      <c r="O7147" s="20" t="str">
        <f t="shared" si="225"/>
        <v/>
      </c>
    </row>
    <row r="7148" spans="1:15">
      <c r="A7148" s="20" t="str">
        <f t="shared" si="226"/>
        <v>Stapi lífeyrissjóðurSafn III</v>
      </c>
      <c r="B7148" s="20" t="str">
        <f>_xlfn.IFNA(INDEX(Listi!$AI:$AI,MATCH(C7148,Listi!$AJ:$AJ,0)),INDEX(Listi!T:T,MATCH(C7148,Listi!U:U,0)))</f>
        <v xml:space="preserve">Stapi  </v>
      </c>
      <c r="C7148" s="20" t="s">
        <v>209</v>
      </c>
      <c r="D7148" s="20" t="s">
        <v>212</v>
      </c>
      <c r="E7148" s="20" t="s">
        <v>276</v>
      </c>
      <c r="F7148" s="20" t="s">
        <v>94</v>
      </c>
      <c r="G7148" s="8" t="s">
        <v>412</v>
      </c>
      <c r="H7148" s="20" t="s">
        <v>95</v>
      </c>
      <c r="K7148" s="20">
        <v>0.2</v>
      </c>
      <c r="L7148" s="7">
        <v>268100084</v>
      </c>
      <c r="M7148" s="7">
        <v>24388890</v>
      </c>
      <c r="N7148" s="7">
        <v>9886128</v>
      </c>
      <c r="O7148" s="20" t="str">
        <f t="shared" si="225"/>
        <v/>
      </c>
    </row>
    <row r="7149" spans="1:15">
      <c r="A7149" s="20" t="str">
        <f t="shared" si="226"/>
        <v>Stapi lífeyrissjóðurTryggingardeild</v>
      </c>
      <c r="B7149" s="20" t="str">
        <f>_xlfn.IFNA(INDEX(Listi!$AI:$AI,MATCH(C7149,Listi!$AJ:$AJ,0)),INDEX(Listi!T:T,MATCH(C7149,Listi!U:U,0)))</f>
        <v xml:space="preserve">Stapi  </v>
      </c>
      <c r="C7149" s="20" t="s">
        <v>209</v>
      </c>
      <c r="D7149" s="20" t="s">
        <v>213</v>
      </c>
      <c r="E7149" s="20" t="s">
        <v>275</v>
      </c>
      <c r="F7149" s="8" t="s">
        <v>94</v>
      </c>
      <c r="G7149" s="8" t="s">
        <v>412</v>
      </c>
      <c r="H7149" s="20" t="s">
        <v>95</v>
      </c>
      <c r="K7149" s="189">
        <v>16.7</v>
      </c>
      <c r="L7149" s="7">
        <v>348661724246</v>
      </c>
      <c r="M7149" s="7">
        <v>13807615154</v>
      </c>
      <c r="N7149" s="7">
        <v>7912918911</v>
      </c>
      <c r="O7149" s="20" t="str">
        <f t="shared" si="225"/>
        <v/>
      </c>
    </row>
    <row r="7150" spans="1:15">
      <c r="A7150" s="20" t="str">
        <f t="shared" si="226"/>
        <v>Stapi lífeyrissjóðurVarfærnasafnið</v>
      </c>
      <c r="B7150" s="20" t="str">
        <f>_xlfn.IFNA(INDEX(Listi!$AI:$AI,MATCH(C7150,Listi!$AJ:$AJ,0)),INDEX(Listi!T:T,MATCH(C7150,Listi!U:U,0)))</f>
        <v xml:space="preserve">Stapi  </v>
      </c>
      <c r="C7150" s="20" t="s">
        <v>209</v>
      </c>
      <c r="D7150" s="20" t="s">
        <v>392</v>
      </c>
      <c r="E7150" s="20" t="s">
        <v>276</v>
      </c>
      <c r="F7150" s="20" t="s">
        <v>94</v>
      </c>
      <c r="G7150" s="8" t="s">
        <v>412</v>
      </c>
      <c r="H7150" s="20" t="s">
        <v>95</v>
      </c>
      <c r="K7150" s="189">
        <v>12.4</v>
      </c>
      <c r="L7150" s="7">
        <v>471986044</v>
      </c>
      <c r="M7150" s="7">
        <v>137399159</v>
      </c>
      <c r="N7150" s="7">
        <v>6994496</v>
      </c>
      <c r="O7150" s="20" t="str">
        <f t="shared" si="225"/>
        <v/>
      </c>
    </row>
    <row r="7151" spans="1:15">
      <c r="A7151" s="20" t="str">
        <f t="shared" si="226"/>
        <v>Almenni lífeyrissjóðurinnÆvisafn I</v>
      </c>
      <c r="B7151" s="20" t="str">
        <f>_xlfn.IFNA(INDEX(Listi!$AI:$AI,MATCH(C7151,Listi!$AJ:$AJ,0)),INDEX(Listi!T:T,MATCH(C7151,Listi!U:U,0)))</f>
        <v xml:space="preserve">Almenni </v>
      </c>
      <c r="C7151" s="20" t="s">
        <v>0</v>
      </c>
      <c r="D7151" s="20" t="s">
        <v>202</v>
      </c>
      <c r="E7151" s="20" t="s">
        <v>276</v>
      </c>
      <c r="F7151" s="20" t="s">
        <v>96</v>
      </c>
      <c r="G7151" s="8" t="s">
        <v>421</v>
      </c>
      <c r="H7151" s="20" t="s">
        <v>97</v>
      </c>
      <c r="K7151" s="20">
        <v>0.24</v>
      </c>
      <c r="L7151" s="7">
        <v>43068273823</v>
      </c>
      <c r="M7151" s="7">
        <v>4413720640</v>
      </c>
      <c r="N7151" s="7">
        <v>641257097</v>
      </c>
      <c r="O7151" s="20" t="str">
        <f t="shared" si="225"/>
        <v/>
      </c>
    </row>
    <row r="7152" spans="1:15">
      <c r="A7152" s="20" t="str">
        <f t="shared" si="226"/>
        <v>Almenni lífeyrissjóðurinnÆvisafn II</v>
      </c>
      <c r="B7152" s="20" t="str">
        <f>_xlfn.IFNA(INDEX(Listi!$AI:$AI,MATCH(C7152,Listi!$AJ:$AJ,0)),INDEX(Listi!T:T,MATCH(C7152,Listi!U:U,0)))</f>
        <v xml:space="preserve">Almenni </v>
      </c>
      <c r="C7152" s="20" t="s">
        <v>0</v>
      </c>
      <c r="D7152" s="20" t="s">
        <v>203</v>
      </c>
      <c r="E7152" s="20" t="s">
        <v>276</v>
      </c>
      <c r="F7152" s="20" t="s">
        <v>96</v>
      </c>
      <c r="G7152" s="8" t="s">
        <v>421</v>
      </c>
      <c r="H7152" s="20" t="s">
        <v>97</v>
      </c>
      <c r="K7152" s="20">
        <v>0.24</v>
      </c>
      <c r="L7152" s="7">
        <v>86460235807</v>
      </c>
      <c r="M7152" s="7">
        <v>3970537445</v>
      </c>
      <c r="N7152" s="7">
        <v>1539034493</v>
      </c>
      <c r="O7152" s="20" t="str">
        <f t="shared" si="225"/>
        <v/>
      </c>
    </row>
    <row r="7153" spans="1:15">
      <c r="A7153" s="20" t="str">
        <f t="shared" si="226"/>
        <v>Almenni lífeyrissjóðurinnÆvisafn III</v>
      </c>
      <c r="B7153" s="20" t="str">
        <f>_xlfn.IFNA(INDEX(Listi!$AI:$AI,MATCH(C7153,Listi!$AJ:$AJ,0)),INDEX(Listi!T:T,MATCH(C7153,Listi!U:U,0)))</f>
        <v xml:space="preserve">Almenni </v>
      </c>
      <c r="C7153" s="20" t="s">
        <v>0</v>
      </c>
      <c r="D7153" s="20" t="s">
        <v>204</v>
      </c>
      <c r="E7153" s="20" t="s">
        <v>276</v>
      </c>
      <c r="F7153" s="20" t="s">
        <v>96</v>
      </c>
      <c r="G7153" s="8" t="s">
        <v>421</v>
      </c>
      <c r="H7153" s="20" t="s">
        <v>97</v>
      </c>
      <c r="K7153" s="20">
        <v>0.24</v>
      </c>
      <c r="L7153" s="7">
        <v>33890180699</v>
      </c>
      <c r="M7153" s="7">
        <v>1571509194</v>
      </c>
      <c r="N7153" s="7">
        <v>920421683</v>
      </c>
      <c r="O7153" s="20" t="str">
        <f t="shared" si="225"/>
        <v/>
      </c>
    </row>
    <row r="7154" spans="1:15">
      <c r="A7154" s="20" t="str">
        <f t="shared" si="226"/>
        <v>Almenni lífeyrissjóðurinnHúsnæðissafn</v>
      </c>
      <c r="B7154" s="20" t="str">
        <f>_xlfn.IFNA(INDEX(Listi!$AI:$AI,MATCH(C7154,Listi!$AJ:$AJ,0)),INDEX(Listi!T:T,MATCH(C7154,Listi!U:U,0)))</f>
        <v xml:space="preserve">Almenni </v>
      </c>
      <c r="C7154" s="20" t="s">
        <v>0</v>
      </c>
      <c r="D7154" s="20" t="s">
        <v>315</v>
      </c>
      <c r="E7154" s="20" t="s">
        <v>276</v>
      </c>
      <c r="F7154" s="20" t="s">
        <v>96</v>
      </c>
      <c r="G7154" s="8" t="s">
        <v>421</v>
      </c>
      <c r="H7154" s="20" t="s">
        <v>97</v>
      </c>
      <c r="K7154" s="20">
        <v>0.24</v>
      </c>
      <c r="L7154" s="7">
        <v>487895879</v>
      </c>
      <c r="M7154" s="7">
        <v>166428361</v>
      </c>
      <c r="N7154" s="7">
        <v>18080096</v>
      </c>
      <c r="O7154" s="20" t="str">
        <f t="shared" si="225"/>
        <v/>
      </c>
    </row>
    <row r="7155" spans="1:15">
      <c r="A7155" s="20" t="str">
        <f t="shared" si="226"/>
        <v>Almenni lífeyrissjóðurinnInnlánssafn</v>
      </c>
      <c r="B7155" s="20" t="str">
        <f>_xlfn.IFNA(INDEX(Listi!$AI:$AI,MATCH(C7155,Listi!$AJ:$AJ,0)),INDEX(Listi!T:T,MATCH(C7155,Listi!U:U,0)))</f>
        <v xml:space="preserve">Almenni </v>
      </c>
      <c r="C7155" s="20" t="s">
        <v>0</v>
      </c>
      <c r="D7155" s="20" t="s">
        <v>1</v>
      </c>
      <c r="E7155" s="20" t="s">
        <v>276</v>
      </c>
      <c r="F7155" s="8" t="s">
        <v>96</v>
      </c>
      <c r="G7155" s="8" t="s">
        <v>421</v>
      </c>
      <c r="H7155" s="20" t="s">
        <v>97</v>
      </c>
      <c r="K7155" s="20">
        <v>0.25</v>
      </c>
      <c r="L7155" s="7">
        <v>26587944379</v>
      </c>
      <c r="M7155" s="7">
        <v>1016779991</v>
      </c>
      <c r="N7155" s="7">
        <v>1031869724</v>
      </c>
      <c r="O7155" s="20" t="str">
        <f t="shared" si="225"/>
        <v/>
      </c>
    </row>
    <row r="7156" spans="1:15">
      <c r="A7156" s="20" t="str">
        <f t="shared" si="226"/>
        <v>Almenni lífeyrissjóðurinnRíkissafn langt</v>
      </c>
      <c r="B7156" s="20" t="str">
        <f>_xlfn.IFNA(INDEX(Listi!$AI:$AI,MATCH(C7156,Listi!$AJ:$AJ,0)),INDEX(Listi!T:T,MATCH(C7156,Listi!U:U,0)))</f>
        <v xml:space="preserve">Almenni </v>
      </c>
      <c r="C7156" s="20" t="s">
        <v>0</v>
      </c>
      <c r="D7156" s="20" t="s">
        <v>199</v>
      </c>
      <c r="E7156" s="20" t="s">
        <v>276</v>
      </c>
      <c r="F7156" s="20" t="s">
        <v>96</v>
      </c>
      <c r="G7156" s="8" t="s">
        <v>421</v>
      </c>
      <c r="H7156" s="20" t="s">
        <v>97</v>
      </c>
      <c r="K7156" s="20">
        <v>0.25</v>
      </c>
      <c r="L7156" s="7">
        <v>1193680171</v>
      </c>
      <c r="M7156" s="7">
        <v>61272573</v>
      </c>
      <c r="N7156" s="7">
        <v>40105929</v>
      </c>
      <c r="O7156" s="20" t="str">
        <f t="shared" si="225"/>
        <v/>
      </c>
    </row>
    <row r="7157" spans="1:15">
      <c r="A7157" s="20" t="str">
        <f t="shared" si="226"/>
        <v>Almenni lífeyrissjóðurinnRíkissafn stutt</v>
      </c>
      <c r="B7157" s="20" t="str">
        <f>_xlfn.IFNA(INDEX(Listi!$AI:$AI,MATCH(C7157,Listi!$AJ:$AJ,0)),INDEX(Listi!T:T,MATCH(C7157,Listi!U:U,0)))</f>
        <v xml:space="preserve">Almenni </v>
      </c>
      <c r="C7157" s="20" t="s">
        <v>0</v>
      </c>
      <c r="D7157" s="20" t="s">
        <v>200</v>
      </c>
      <c r="E7157" s="20" t="s">
        <v>276</v>
      </c>
      <c r="F7157" s="20" t="s">
        <v>96</v>
      </c>
      <c r="G7157" s="8" t="s">
        <v>421</v>
      </c>
      <c r="H7157" s="20" t="s">
        <v>97</v>
      </c>
      <c r="K7157" s="20">
        <v>0.25</v>
      </c>
      <c r="L7157" s="7">
        <v>541893627</v>
      </c>
      <c r="M7157" s="7">
        <v>20423158</v>
      </c>
      <c r="N7157" s="7">
        <v>14899899</v>
      </c>
      <c r="O7157" s="20" t="str">
        <f t="shared" si="225"/>
        <v/>
      </c>
    </row>
    <row r="7158" spans="1:15">
      <c r="A7158" s="20" t="str">
        <f t="shared" si="226"/>
        <v>Almenni lífeyrissjóðurinnTryggingadeild</v>
      </c>
      <c r="B7158" s="20" t="str">
        <f>_xlfn.IFNA(INDEX(Listi!$AI:$AI,MATCH(C7158,Listi!$AJ:$AJ,0)),INDEX(Listi!T:T,MATCH(C7158,Listi!U:U,0)))</f>
        <v xml:space="preserve">Almenni </v>
      </c>
      <c r="C7158" s="20" t="s">
        <v>0</v>
      </c>
      <c r="D7158" s="20" t="s">
        <v>201</v>
      </c>
      <c r="E7158" s="20" t="s">
        <v>275</v>
      </c>
      <c r="F7158" s="20" t="s">
        <v>96</v>
      </c>
      <c r="G7158" s="8" t="s">
        <v>421</v>
      </c>
      <c r="H7158" s="20" t="s">
        <v>97</v>
      </c>
      <c r="K7158" s="20">
        <v>0.25</v>
      </c>
      <c r="L7158" s="7">
        <v>174784296254</v>
      </c>
      <c r="M7158" s="7">
        <v>7497244534</v>
      </c>
      <c r="N7158" s="7">
        <v>3057046932</v>
      </c>
      <c r="O7158" s="20" t="str">
        <f t="shared" si="225"/>
        <v/>
      </c>
    </row>
    <row r="7159" spans="1:15">
      <c r="A7159" s="20" t="str">
        <f t="shared" si="226"/>
        <v>Arion banki hf.Erlend hlutabréf</v>
      </c>
      <c r="B7159" s="20" t="str">
        <f>_xlfn.IFNA(INDEX(Listi!$AI:$AI,MATCH(C7159,Listi!$AJ:$AJ,0)),INDEX(Listi!T:T,MATCH(C7159,Listi!U:U,0)))</f>
        <v xml:space="preserve">Arion banki </v>
      </c>
      <c r="C7159" s="20" t="s">
        <v>214</v>
      </c>
      <c r="D7159" s="20" t="s">
        <v>215</v>
      </c>
      <c r="E7159" s="20" t="s">
        <v>276</v>
      </c>
      <c r="F7159" s="20" t="s">
        <v>96</v>
      </c>
      <c r="G7159" s="8" t="s">
        <v>421</v>
      </c>
      <c r="H7159" s="20" t="s">
        <v>97</v>
      </c>
      <c r="K7159" s="20">
        <v>0.3</v>
      </c>
      <c r="L7159" s="7">
        <v>1149685000</v>
      </c>
      <c r="M7159" s="7">
        <v>49095000</v>
      </c>
      <c r="N7159" s="7">
        <v>10876000</v>
      </c>
      <c r="O7159" s="20" t="str">
        <f t="shared" si="225"/>
        <v/>
      </c>
    </row>
    <row r="7160" spans="1:15">
      <c r="A7160" s="20" t="str">
        <f t="shared" si="226"/>
        <v>Arion banki hf.Innlend skuldabréf</v>
      </c>
      <c r="B7160" s="20" t="str">
        <f>_xlfn.IFNA(INDEX(Listi!$AI:$AI,MATCH(C7160,Listi!$AJ:$AJ,0)),INDEX(Listi!T:T,MATCH(C7160,Listi!U:U,0)))</f>
        <v xml:space="preserve">Arion banki </v>
      </c>
      <c r="C7160" s="20" t="s">
        <v>214</v>
      </c>
      <c r="D7160" s="20" t="s">
        <v>216</v>
      </c>
      <c r="E7160" s="20" t="s">
        <v>276</v>
      </c>
      <c r="F7160" s="20" t="s">
        <v>96</v>
      </c>
      <c r="G7160" s="8" t="s">
        <v>421</v>
      </c>
      <c r="H7160" s="20" t="s">
        <v>97</v>
      </c>
      <c r="K7160" s="20">
        <v>0.3</v>
      </c>
      <c r="L7160" s="7">
        <v>4446434000</v>
      </c>
      <c r="M7160" s="7">
        <v>344234000</v>
      </c>
      <c r="N7160" s="7">
        <v>44793000</v>
      </c>
      <c r="O7160" s="20" t="str">
        <f t="shared" si="225"/>
        <v/>
      </c>
    </row>
    <row r="7161" spans="1:15">
      <c r="A7161" s="20" t="str">
        <f t="shared" si="226"/>
        <v>Arion banki hf.Lífeyrisauki L1</v>
      </c>
      <c r="B7161" s="20" t="str">
        <f>_xlfn.IFNA(INDEX(Listi!$AI:$AI,MATCH(C7161,Listi!$AJ:$AJ,0)),INDEX(Listi!T:T,MATCH(C7161,Listi!U:U,0)))</f>
        <v xml:space="preserve">Arion banki </v>
      </c>
      <c r="C7161" s="20" t="s">
        <v>214</v>
      </c>
      <c r="D7161" s="20" t="s">
        <v>377</v>
      </c>
      <c r="E7161" s="20" t="s">
        <v>276</v>
      </c>
      <c r="F7161" s="20" t="s">
        <v>96</v>
      </c>
      <c r="G7161" s="8" t="s">
        <v>421</v>
      </c>
      <c r="H7161" s="20" t="s">
        <v>97</v>
      </c>
      <c r="K7161" s="20">
        <v>0.3</v>
      </c>
      <c r="L7161" s="7">
        <v>5887942000</v>
      </c>
      <c r="M7161" s="7">
        <v>1011885000</v>
      </c>
      <c r="N7161" s="7">
        <v>34615000</v>
      </c>
      <c r="O7161" s="20" t="str">
        <f t="shared" si="225"/>
        <v/>
      </c>
    </row>
    <row r="7162" spans="1:15">
      <c r="A7162" s="20" t="str">
        <f t="shared" si="226"/>
        <v>Arion banki hf.Lífeyrisauki L2</v>
      </c>
      <c r="B7162" s="20" t="str">
        <f>_xlfn.IFNA(INDEX(Listi!$AI:$AI,MATCH(C7162,Listi!$AJ:$AJ,0)),INDEX(Listi!T:T,MATCH(C7162,Listi!U:U,0)))</f>
        <v xml:space="preserve">Arion banki </v>
      </c>
      <c r="C7162" s="20" t="s">
        <v>214</v>
      </c>
      <c r="D7162" s="20" t="s">
        <v>372</v>
      </c>
      <c r="E7162" s="20" t="s">
        <v>276</v>
      </c>
      <c r="F7162" s="20" t="s">
        <v>96</v>
      </c>
      <c r="G7162" s="8" t="s">
        <v>421</v>
      </c>
      <c r="H7162" s="20" t="s">
        <v>97</v>
      </c>
      <c r="K7162" s="20">
        <v>0.3</v>
      </c>
      <c r="L7162" s="7">
        <v>21366380000</v>
      </c>
      <c r="M7162" s="7">
        <v>1613513000</v>
      </c>
      <c r="N7162" s="7">
        <v>92085000</v>
      </c>
      <c r="O7162" s="20" t="str">
        <f t="shared" si="225"/>
        <v/>
      </c>
    </row>
    <row r="7163" spans="1:15">
      <c r="A7163" s="20" t="str">
        <f t="shared" si="226"/>
        <v>Arion banki hf.Lífeyrisauki L3</v>
      </c>
      <c r="B7163" s="20" t="str">
        <f>_xlfn.IFNA(INDEX(Listi!$AI:$AI,MATCH(C7163,Listi!$AJ:$AJ,0)),INDEX(Listi!T:T,MATCH(C7163,Listi!U:U,0)))</f>
        <v xml:space="preserve">Arion banki </v>
      </c>
      <c r="C7163" s="20" t="s">
        <v>214</v>
      </c>
      <c r="D7163" s="20" t="s">
        <v>371</v>
      </c>
      <c r="E7163" s="20" t="s">
        <v>276</v>
      </c>
      <c r="F7163" s="8" t="s">
        <v>96</v>
      </c>
      <c r="G7163" s="8" t="s">
        <v>421</v>
      </c>
      <c r="H7163" s="20" t="s">
        <v>97</v>
      </c>
      <c r="K7163" s="20">
        <v>0.3</v>
      </c>
      <c r="L7163" s="7">
        <v>29714848000</v>
      </c>
      <c r="M7163" s="7">
        <v>2122481000</v>
      </c>
      <c r="N7163" s="7">
        <v>129566000</v>
      </c>
      <c r="O7163" s="20" t="str">
        <f t="shared" si="225"/>
        <v/>
      </c>
    </row>
    <row r="7164" spans="1:15">
      <c r="A7164" s="20" t="str">
        <f t="shared" si="226"/>
        <v>Arion banki hf.Lífeyrisauki L4</v>
      </c>
      <c r="B7164" s="20" t="str">
        <f>_xlfn.IFNA(INDEX(Listi!$AI:$AI,MATCH(C7164,Listi!$AJ:$AJ,0)),INDEX(Listi!T:T,MATCH(C7164,Listi!U:U,0)))</f>
        <v xml:space="preserve">Arion banki </v>
      </c>
      <c r="C7164" s="20" t="s">
        <v>214</v>
      </c>
      <c r="D7164" s="20" t="s">
        <v>587</v>
      </c>
      <c r="E7164" s="20" t="s">
        <v>276</v>
      </c>
      <c r="F7164" s="20" t="s">
        <v>96</v>
      </c>
      <c r="G7164" s="8" t="s">
        <v>421</v>
      </c>
      <c r="H7164" s="20" t="s">
        <v>97</v>
      </c>
      <c r="K7164" s="20">
        <v>0.3</v>
      </c>
      <c r="L7164" s="7">
        <v>19306242000</v>
      </c>
      <c r="M7164" s="7">
        <v>1346647000</v>
      </c>
      <c r="N7164" s="7">
        <v>388052000</v>
      </c>
      <c r="O7164" s="20" t="str">
        <f t="shared" si="225"/>
        <v/>
      </c>
    </row>
    <row r="7165" spans="1:15">
      <c r="A7165" s="20" t="str">
        <f t="shared" si="226"/>
        <v>Arion banki hf.Lífeyrisauki L5</v>
      </c>
      <c r="B7165" s="20" t="str">
        <f>_xlfn.IFNA(INDEX(Listi!$AI:$AI,MATCH(C7165,Listi!$AJ:$AJ,0)),INDEX(Listi!T:T,MATCH(C7165,Listi!U:U,0)))</f>
        <v xml:space="preserve">Arion banki </v>
      </c>
      <c r="C7165" s="20" t="s">
        <v>214</v>
      </c>
      <c r="D7165" s="20" t="s">
        <v>369</v>
      </c>
      <c r="E7165" s="20" t="s">
        <v>276</v>
      </c>
      <c r="F7165" s="20" t="s">
        <v>96</v>
      </c>
      <c r="G7165" s="8" t="s">
        <v>421</v>
      </c>
      <c r="H7165" s="20" t="s">
        <v>97</v>
      </c>
      <c r="K7165" s="20">
        <v>0.3</v>
      </c>
      <c r="L7165" s="7">
        <v>44858554000</v>
      </c>
      <c r="M7165" s="7">
        <v>4018833000</v>
      </c>
      <c r="N7165" s="7">
        <v>933672000</v>
      </c>
      <c r="O7165" s="20" t="str">
        <f t="shared" si="225"/>
        <v/>
      </c>
    </row>
    <row r="7166" spans="1:15">
      <c r="A7166" s="20" t="str">
        <f t="shared" si="226"/>
        <v>Birta lífeyrissjóðurBlönduð leið</v>
      </c>
      <c r="B7166" s="20" t="str">
        <f>_xlfn.IFNA(INDEX(Listi!$AI:$AI,MATCH(C7166,Listi!$AJ:$AJ,0)),INDEX(Listi!T:T,MATCH(C7166,Listi!U:U,0)))</f>
        <v xml:space="preserve">Birta  </v>
      </c>
      <c r="C7166" s="20" t="s">
        <v>298</v>
      </c>
      <c r="D7166" s="20" t="s">
        <v>314</v>
      </c>
      <c r="E7166" s="20" t="s">
        <v>276</v>
      </c>
      <c r="F7166" s="20" t="s">
        <v>96</v>
      </c>
      <c r="G7166" s="8" t="s">
        <v>421</v>
      </c>
      <c r="H7166" s="20" t="s">
        <v>97</v>
      </c>
      <c r="K7166" s="20">
        <v>0.3</v>
      </c>
      <c r="L7166" s="7">
        <v>6929716201</v>
      </c>
      <c r="M7166" s="7">
        <v>253995298</v>
      </c>
      <c r="N7166" s="7">
        <v>139753585</v>
      </c>
      <c r="O7166" s="20" t="str">
        <f t="shared" si="225"/>
        <v/>
      </c>
    </row>
    <row r="7167" spans="1:15">
      <c r="A7167" s="20" t="str">
        <f t="shared" si="226"/>
        <v>Birta lífeyrissjóðurInnlánsleið</v>
      </c>
      <c r="B7167" s="20" t="str">
        <f>_xlfn.IFNA(INDEX(Listi!$AI:$AI,MATCH(C7167,Listi!$AJ:$AJ,0)),INDEX(Listi!T:T,MATCH(C7167,Listi!U:U,0)))</f>
        <v xml:space="preserve">Birta  </v>
      </c>
      <c r="C7167" s="20" t="s">
        <v>298</v>
      </c>
      <c r="D7167" s="20" t="s">
        <v>208</v>
      </c>
      <c r="E7167" s="20" t="s">
        <v>276</v>
      </c>
      <c r="F7167" s="8" t="s">
        <v>96</v>
      </c>
      <c r="G7167" s="8" t="s">
        <v>421</v>
      </c>
      <c r="H7167" s="20" t="s">
        <v>97</v>
      </c>
      <c r="K7167" s="20">
        <v>0.3</v>
      </c>
      <c r="L7167" s="7">
        <v>4108971332</v>
      </c>
      <c r="M7167" s="7">
        <v>264842424</v>
      </c>
      <c r="N7167" s="7">
        <v>174324836</v>
      </c>
      <c r="O7167" s="20" t="str">
        <f t="shared" si="225"/>
        <v/>
      </c>
    </row>
    <row r="7168" spans="1:15">
      <c r="A7168" s="20" t="str">
        <f t="shared" si="226"/>
        <v>Birta lífeyrissjóðurSamtryggingardeild</v>
      </c>
      <c r="B7168" s="20" t="str">
        <f>_xlfn.IFNA(INDEX(Listi!$AI:$AI,MATCH(C7168,Listi!$AJ:$AJ,0)),INDEX(Listi!T:T,MATCH(C7168,Listi!U:U,0)))</f>
        <v xml:space="preserve">Birta  </v>
      </c>
      <c r="C7168" s="20" t="s">
        <v>298</v>
      </c>
      <c r="D7168" s="20" t="s">
        <v>205</v>
      </c>
      <c r="E7168" s="20" t="s">
        <v>275</v>
      </c>
      <c r="F7168" s="20" t="s">
        <v>96</v>
      </c>
      <c r="G7168" s="8" t="s">
        <v>421</v>
      </c>
      <c r="H7168" s="20" t="s">
        <v>97</v>
      </c>
      <c r="K7168" s="20">
        <v>0.15</v>
      </c>
      <c r="L7168" s="7">
        <v>549755105944</v>
      </c>
      <c r="M7168" s="7">
        <v>18480897961</v>
      </c>
      <c r="N7168" s="7">
        <v>14075814006</v>
      </c>
      <c r="O7168" s="20" t="str">
        <f t="shared" si="225"/>
        <v/>
      </c>
    </row>
    <row r="7169" spans="1:15">
      <c r="A7169" s="20" t="str">
        <f t="shared" si="226"/>
        <v>Birta lífeyrissjóðurSkuldabréfaleið</v>
      </c>
      <c r="B7169" s="20" t="str">
        <f>_xlfn.IFNA(INDEX(Listi!$AI:$AI,MATCH(C7169,Listi!$AJ:$AJ,0)),INDEX(Listi!T:T,MATCH(C7169,Listi!U:U,0)))</f>
        <v xml:space="preserve">Birta  </v>
      </c>
      <c r="C7169" s="20" t="s">
        <v>298</v>
      </c>
      <c r="D7169" s="20" t="s">
        <v>313</v>
      </c>
      <c r="E7169" s="20" t="s">
        <v>276</v>
      </c>
      <c r="F7169" s="20" t="s">
        <v>96</v>
      </c>
      <c r="G7169" s="8" t="s">
        <v>421</v>
      </c>
      <c r="H7169" s="20" t="s">
        <v>97</v>
      </c>
      <c r="K7169" s="20">
        <v>0.3</v>
      </c>
      <c r="L7169" s="7">
        <v>8522374478</v>
      </c>
      <c r="M7169" s="7">
        <v>391005163</v>
      </c>
      <c r="N7169" s="7">
        <v>218104877</v>
      </c>
      <c r="O7169" s="20" t="str">
        <f t="shared" si="225"/>
        <v/>
      </c>
    </row>
    <row r="7170" spans="1:15">
      <c r="A7170" s="20" t="str">
        <f t="shared" si="226"/>
        <v>Birta lífeyrissjóðurTilgreind séreign</v>
      </c>
      <c r="B7170" s="20" t="str">
        <f>_xlfn.IFNA(INDEX(Listi!$AI:$AI,MATCH(C7170,Listi!$AJ:$AJ,0)),INDEX(Listi!T:T,MATCH(C7170,Listi!U:U,0)))</f>
        <v xml:space="preserve">Birta  </v>
      </c>
      <c r="C7170" s="20" t="s">
        <v>298</v>
      </c>
      <c r="D7170" s="20" t="s">
        <v>312</v>
      </c>
      <c r="E7170" s="20" t="s">
        <v>276</v>
      </c>
      <c r="F7170" s="20" t="s">
        <v>96</v>
      </c>
      <c r="G7170" s="8" t="s">
        <v>421</v>
      </c>
      <c r="H7170" s="20" t="s">
        <v>97</v>
      </c>
      <c r="K7170" s="20">
        <v>0.3</v>
      </c>
      <c r="L7170" s="7">
        <v>2234420297</v>
      </c>
      <c r="M7170" s="7">
        <v>511871981</v>
      </c>
      <c r="N7170" s="7">
        <v>36000223</v>
      </c>
      <c r="O7170" s="20" t="str">
        <f t="shared" ref="O7170:O7233" si="227">IFERROR(VLOOKUP(F7170,EhLykill,3,FALSE),"")</f>
        <v/>
      </c>
    </row>
    <row r="7171" spans="1:15">
      <c r="A7171" s="20" t="str">
        <f t="shared" si="226"/>
        <v>Brú Lífeyrissjóður starfsmanna sveitarfélagaA-deild</v>
      </c>
      <c r="B7171" s="20" t="str">
        <f>_xlfn.IFNA(INDEX(Listi!$AI:$AI,MATCH(C7171,Listi!$AJ:$AJ,0)),INDEX(Listi!T:T,MATCH(C7171,Listi!U:U,0)))</f>
        <v>Brú</v>
      </c>
      <c r="C7171" s="20" t="s">
        <v>217</v>
      </c>
      <c r="D7171" s="20" t="s">
        <v>257</v>
      </c>
      <c r="E7171" s="20" t="s">
        <v>275</v>
      </c>
      <c r="F7171" s="20" t="s">
        <v>96</v>
      </c>
      <c r="G7171" s="8" t="s">
        <v>421</v>
      </c>
      <c r="H7171" s="20" t="s">
        <v>97</v>
      </c>
      <c r="K7171" s="20">
        <v>0.2</v>
      </c>
      <c r="L7171" s="7">
        <v>270469177889</v>
      </c>
      <c r="M7171" s="7">
        <v>13987858077</v>
      </c>
      <c r="N7171" s="7">
        <v>4793072329</v>
      </c>
      <c r="O7171" s="20" t="str">
        <f t="shared" si="227"/>
        <v/>
      </c>
    </row>
    <row r="7172" spans="1:15">
      <c r="A7172" s="20" t="str">
        <f t="shared" si="226"/>
        <v>Brú Lífeyrissjóður starfsmanna sveitarfélagaB-deild</v>
      </c>
      <c r="B7172" s="20" t="str">
        <f>_xlfn.IFNA(INDEX(Listi!$AI:$AI,MATCH(C7172,Listi!$AJ:$AJ,0)),INDEX(Listi!T:T,MATCH(C7172,Listi!U:U,0)))</f>
        <v>Brú</v>
      </c>
      <c r="C7172" s="20" t="s">
        <v>217</v>
      </c>
      <c r="D7172" s="20" t="s">
        <v>218</v>
      </c>
      <c r="E7172" s="20" t="s">
        <v>275</v>
      </c>
      <c r="F7172" s="20" t="s">
        <v>96</v>
      </c>
      <c r="G7172" s="8" t="s">
        <v>421</v>
      </c>
      <c r="H7172" s="20" t="s">
        <v>97</v>
      </c>
      <c r="K7172" s="20">
        <v>0.7</v>
      </c>
      <c r="L7172" s="7">
        <v>17004783831</v>
      </c>
      <c r="M7172" s="7">
        <v>119747694</v>
      </c>
      <c r="N7172" s="7">
        <v>3424817406</v>
      </c>
      <c r="O7172" s="20" t="str">
        <f t="shared" si="227"/>
        <v/>
      </c>
    </row>
    <row r="7173" spans="1:15">
      <c r="A7173" s="20" t="str">
        <f t="shared" si="226"/>
        <v>Brú Lífeyrissjóður starfsmanna sveitarfélagaV-deild</v>
      </c>
      <c r="B7173" s="20" t="str">
        <f>_xlfn.IFNA(INDEX(Listi!$AI:$AI,MATCH(C7173,Listi!$AJ:$AJ,0)),INDEX(Listi!T:T,MATCH(C7173,Listi!U:U,0)))</f>
        <v>Brú</v>
      </c>
      <c r="C7173" s="20" t="s">
        <v>217</v>
      </c>
      <c r="D7173" s="20" t="s">
        <v>219</v>
      </c>
      <c r="E7173" s="20" t="s">
        <v>275</v>
      </c>
      <c r="F7173" s="20" t="s">
        <v>96</v>
      </c>
      <c r="G7173" s="8" t="s">
        <v>421</v>
      </c>
      <c r="H7173" s="20" t="s">
        <v>97</v>
      </c>
      <c r="K7173" s="20">
        <v>0.1</v>
      </c>
      <c r="L7173" s="7">
        <v>54501394986</v>
      </c>
      <c r="M7173" s="7">
        <v>4188513374</v>
      </c>
      <c r="N7173" s="7">
        <v>455519059</v>
      </c>
      <c r="O7173" s="20" t="str">
        <f t="shared" si="227"/>
        <v/>
      </c>
    </row>
    <row r="7174" spans="1:15">
      <c r="A7174" s="20" t="str">
        <f t="shared" si="226"/>
        <v>Eftirlaunasj atvinnuflugmannaSamtryggingardeild</v>
      </c>
      <c r="B7174" s="20" t="str">
        <f>_xlfn.IFNA(INDEX(Listi!$AI:$AI,MATCH(C7174,Listi!$AJ:$AJ,0)),INDEX(Listi!T:T,MATCH(C7174,Listi!U:U,0)))</f>
        <v>EFÍA</v>
      </c>
      <c r="C7174" s="20" t="s">
        <v>220</v>
      </c>
      <c r="D7174" s="20" t="s">
        <v>205</v>
      </c>
      <c r="E7174" s="20" t="s">
        <v>275</v>
      </c>
      <c r="F7174" s="20" t="s">
        <v>96</v>
      </c>
      <c r="G7174" s="8" t="s">
        <v>421</v>
      </c>
      <c r="H7174" s="20" t="s">
        <v>97</v>
      </c>
      <c r="K7174" s="20">
        <v>0.2</v>
      </c>
      <c r="L7174" s="7">
        <v>58542663000</v>
      </c>
      <c r="M7174" s="7">
        <v>1477262000</v>
      </c>
      <c r="N7174" s="7">
        <v>1113313000</v>
      </c>
      <c r="O7174" s="20" t="str">
        <f t="shared" si="227"/>
        <v/>
      </c>
    </row>
    <row r="7175" spans="1:15">
      <c r="A7175" s="20" t="str">
        <f t="shared" si="226"/>
        <v>Festa - lífeyrissjóðurSamtryggingardeild</v>
      </c>
      <c r="B7175" s="20" t="str">
        <f>_xlfn.IFNA(INDEX(Listi!$AI:$AI,MATCH(C7175,Listi!$AJ:$AJ,0)),INDEX(Listi!T:T,MATCH(C7175,Listi!U:U,0)))</f>
        <v xml:space="preserve">Festa </v>
      </c>
      <c r="C7175" s="20" t="s">
        <v>221</v>
      </c>
      <c r="D7175" s="20" t="s">
        <v>205</v>
      </c>
      <c r="E7175" s="20" t="s">
        <v>275</v>
      </c>
      <c r="F7175" s="20" t="s">
        <v>96</v>
      </c>
      <c r="G7175" s="8" t="s">
        <v>421</v>
      </c>
      <c r="H7175" s="20" t="s">
        <v>97</v>
      </c>
      <c r="K7175" s="20">
        <v>0.16</v>
      </c>
      <c r="L7175" s="7">
        <v>246318113722</v>
      </c>
      <c r="M7175" s="7">
        <v>11138196907</v>
      </c>
      <c r="N7175" s="7">
        <v>5180938287</v>
      </c>
      <c r="O7175" s="20" t="str">
        <f t="shared" si="227"/>
        <v/>
      </c>
    </row>
    <row r="7176" spans="1:15">
      <c r="A7176" s="20" t="str">
        <f t="shared" si="226"/>
        <v>Festa - lífeyrissjóðurSparnaðarleið I</v>
      </c>
      <c r="B7176" s="20" t="str">
        <f>_xlfn.IFNA(INDEX(Listi!$AI:$AI,MATCH(C7176,Listi!$AJ:$AJ,0)),INDEX(Listi!T:T,MATCH(C7176,Listi!U:U,0)))</f>
        <v xml:space="preserve">Festa </v>
      </c>
      <c r="C7176" s="20" t="s">
        <v>221</v>
      </c>
      <c r="D7176" s="20" t="s">
        <v>464</v>
      </c>
      <c r="E7176" s="20" t="s">
        <v>276</v>
      </c>
      <c r="F7176" s="20" t="s">
        <v>96</v>
      </c>
      <c r="G7176" s="8" t="s">
        <v>421</v>
      </c>
      <c r="H7176" s="20" t="s">
        <v>97</v>
      </c>
      <c r="K7176" s="20">
        <v>0</v>
      </c>
      <c r="L7176" s="7">
        <v>75585319</v>
      </c>
      <c r="M7176" s="7">
        <v>37671409</v>
      </c>
      <c r="N7176" s="7">
        <v>2063969</v>
      </c>
      <c r="O7176" s="20" t="str">
        <f t="shared" si="227"/>
        <v/>
      </c>
    </row>
    <row r="7177" spans="1:15">
      <c r="A7177" s="20" t="str">
        <f t="shared" si="226"/>
        <v>Festa - lífeyrissjóðurSparnaðarleið II</v>
      </c>
      <c r="B7177" s="20" t="str">
        <f>_xlfn.IFNA(INDEX(Listi!$AI:$AI,MATCH(C7177,Listi!$AJ:$AJ,0)),INDEX(Listi!T:T,MATCH(C7177,Listi!U:U,0)))</f>
        <v xml:space="preserve">Festa </v>
      </c>
      <c r="C7177" s="20" t="s">
        <v>221</v>
      </c>
      <c r="D7177" s="20" t="s">
        <v>388</v>
      </c>
      <c r="E7177" s="20" t="s">
        <v>276</v>
      </c>
      <c r="F7177" s="20" t="s">
        <v>96</v>
      </c>
      <c r="G7177" s="8" t="s">
        <v>421</v>
      </c>
      <c r="H7177" s="20" t="s">
        <v>97</v>
      </c>
      <c r="K7177" s="20">
        <v>0</v>
      </c>
      <c r="L7177" s="7">
        <v>1113180693</v>
      </c>
      <c r="M7177" s="7">
        <v>134564310</v>
      </c>
      <c r="N7177" s="7">
        <v>19363084</v>
      </c>
      <c r="O7177" s="20" t="str">
        <f t="shared" si="227"/>
        <v/>
      </c>
    </row>
    <row r="7178" spans="1:15">
      <c r="A7178" s="20" t="str">
        <f t="shared" si="226"/>
        <v>Frjálsi lífeyrissjóðurinnDeild/leið I</v>
      </c>
      <c r="B7178" s="20" t="str">
        <f>_xlfn.IFNA(INDEX(Listi!$AI:$AI,MATCH(C7178,Listi!$AJ:$AJ,0)),INDEX(Listi!T:T,MATCH(C7178,Listi!U:U,0)))</f>
        <v xml:space="preserve">Frjálsi </v>
      </c>
      <c r="C7178" s="20" t="s">
        <v>222</v>
      </c>
      <c r="D7178" s="20" t="s">
        <v>223</v>
      </c>
      <c r="E7178" s="20" t="s">
        <v>276</v>
      </c>
      <c r="F7178" s="20" t="s">
        <v>96</v>
      </c>
      <c r="G7178" s="8" t="s">
        <v>421</v>
      </c>
      <c r="H7178" s="20" t="s">
        <v>97</v>
      </c>
      <c r="K7178" s="20">
        <v>0.1</v>
      </c>
      <c r="L7178" s="7">
        <v>199278730000</v>
      </c>
      <c r="M7178" s="7">
        <v>10813020000</v>
      </c>
      <c r="N7178" s="7">
        <v>2178012000</v>
      </c>
      <c r="O7178" s="20" t="str">
        <f t="shared" si="227"/>
        <v/>
      </c>
    </row>
    <row r="7179" spans="1:15">
      <c r="A7179" s="20" t="str">
        <f t="shared" si="226"/>
        <v>Frjálsi lífeyrissjóðurinnDeild/leið II</v>
      </c>
      <c r="B7179" s="20" t="str">
        <f>_xlfn.IFNA(INDEX(Listi!$AI:$AI,MATCH(C7179,Listi!$AJ:$AJ,0)),INDEX(Listi!T:T,MATCH(C7179,Listi!U:U,0)))</f>
        <v xml:space="preserve">Frjálsi </v>
      </c>
      <c r="C7179" s="20" t="s">
        <v>222</v>
      </c>
      <c r="D7179" s="20" t="s">
        <v>224</v>
      </c>
      <c r="E7179" s="20" t="s">
        <v>276</v>
      </c>
      <c r="F7179" s="20" t="s">
        <v>96</v>
      </c>
      <c r="G7179" s="8" t="s">
        <v>421</v>
      </c>
      <c r="H7179" s="20" t="s">
        <v>97</v>
      </c>
      <c r="K7179" s="20">
        <v>0.1</v>
      </c>
      <c r="L7179" s="7">
        <v>29681370000</v>
      </c>
      <c r="M7179" s="7">
        <v>1864883000</v>
      </c>
      <c r="N7179" s="7">
        <v>401735000</v>
      </c>
      <c r="O7179" s="20" t="str">
        <f t="shared" si="227"/>
        <v/>
      </c>
    </row>
    <row r="7180" spans="1:15">
      <c r="A7180" s="20" t="str">
        <f t="shared" si="226"/>
        <v>Frjálsi lífeyrissjóðurinnDeild/leið III</v>
      </c>
      <c r="B7180" s="20" t="str">
        <f>_xlfn.IFNA(INDEX(Listi!$AI:$AI,MATCH(C7180,Listi!$AJ:$AJ,0)),INDEX(Listi!T:T,MATCH(C7180,Listi!U:U,0)))</f>
        <v xml:space="preserve">Frjálsi </v>
      </c>
      <c r="C7180" s="20" t="s">
        <v>222</v>
      </c>
      <c r="D7180" s="20" t="s">
        <v>225</v>
      </c>
      <c r="E7180" s="20" t="s">
        <v>276</v>
      </c>
      <c r="F7180" s="20" t="s">
        <v>96</v>
      </c>
      <c r="G7180" s="8" t="s">
        <v>421</v>
      </c>
      <c r="H7180" s="20" t="s">
        <v>97</v>
      </c>
      <c r="K7180" s="20">
        <v>0.1</v>
      </c>
      <c r="L7180" s="7">
        <v>43554797000</v>
      </c>
      <c r="M7180" s="7">
        <v>2564479000</v>
      </c>
      <c r="N7180" s="7">
        <v>1456678000</v>
      </c>
      <c r="O7180" s="20" t="str">
        <f t="shared" si="227"/>
        <v/>
      </c>
    </row>
    <row r="7181" spans="1:15">
      <c r="A7181" s="20" t="str">
        <f t="shared" si="226"/>
        <v>Frjálsi lífeyrissjóðurinnFrjálsi Áhætta</v>
      </c>
      <c r="B7181" s="20" t="str">
        <f>_xlfn.IFNA(INDEX(Listi!$AI:$AI,MATCH(C7181,Listi!$AJ:$AJ,0)),INDEX(Listi!T:T,MATCH(C7181,Listi!U:U,0)))</f>
        <v xml:space="preserve">Frjálsi </v>
      </c>
      <c r="C7181" s="20" t="s">
        <v>222</v>
      </c>
      <c r="D7181" s="20" t="s">
        <v>226</v>
      </c>
      <c r="E7181" s="20" t="s">
        <v>276</v>
      </c>
      <c r="F7181" s="20" t="s">
        <v>96</v>
      </c>
      <c r="G7181" s="8" t="s">
        <v>421</v>
      </c>
      <c r="H7181" s="20" t="s">
        <v>97</v>
      </c>
      <c r="K7181" s="20">
        <v>0.1</v>
      </c>
      <c r="L7181" s="7">
        <v>2707615000</v>
      </c>
      <c r="M7181" s="7">
        <v>335331000</v>
      </c>
      <c r="N7181" s="7">
        <v>1872000</v>
      </c>
      <c r="O7181" s="20" t="str">
        <f t="shared" si="227"/>
        <v/>
      </c>
    </row>
    <row r="7182" spans="1:15">
      <c r="A7182" s="20" t="str">
        <f t="shared" si="226"/>
        <v>Frjálsi lífeyrissjóðurinnSameiginleg deild</v>
      </c>
      <c r="B7182" s="20" t="str">
        <f>_xlfn.IFNA(INDEX(Listi!$AI:$AI,MATCH(C7182,Listi!$AJ:$AJ,0)),INDEX(Listi!T:T,MATCH(C7182,Listi!U:U,0)))</f>
        <v xml:space="preserve">Frjálsi </v>
      </c>
      <c r="C7182" s="20" t="s">
        <v>222</v>
      </c>
      <c r="D7182" s="20" t="s">
        <v>311</v>
      </c>
      <c r="E7182" s="20" t="s">
        <v>276</v>
      </c>
      <c r="F7182" s="20" t="s">
        <v>96</v>
      </c>
      <c r="G7182" s="8" t="s">
        <v>421</v>
      </c>
      <c r="H7182" s="20" t="s">
        <v>97</v>
      </c>
      <c r="K7182" s="20">
        <v>0</v>
      </c>
      <c r="L7182" s="7">
        <v>0</v>
      </c>
      <c r="M7182" s="7">
        <v>0</v>
      </c>
      <c r="N7182" s="7">
        <v>0</v>
      </c>
      <c r="O7182" s="20" t="str">
        <f t="shared" si="227"/>
        <v/>
      </c>
    </row>
    <row r="7183" spans="1:15">
      <c r="A7183" s="20" t="str">
        <f t="shared" si="226"/>
        <v>Frjálsi lífeyrissjóðurinnSamtryggingardeild</v>
      </c>
      <c r="B7183" s="20" t="str">
        <f>_xlfn.IFNA(INDEX(Listi!$AI:$AI,MATCH(C7183,Listi!$AJ:$AJ,0)),INDEX(Listi!T:T,MATCH(C7183,Listi!U:U,0)))</f>
        <v xml:space="preserve">Frjálsi </v>
      </c>
      <c r="C7183" s="20" t="s">
        <v>222</v>
      </c>
      <c r="D7183" s="20" t="s">
        <v>205</v>
      </c>
      <c r="E7183" s="20" t="s">
        <v>275</v>
      </c>
      <c r="F7183" s="20" t="s">
        <v>96</v>
      </c>
      <c r="G7183" s="8" t="s">
        <v>421</v>
      </c>
      <c r="H7183" s="20" t="s">
        <v>97</v>
      </c>
      <c r="K7183" s="20">
        <v>0.1</v>
      </c>
      <c r="L7183" s="7">
        <v>127148465000</v>
      </c>
      <c r="M7183" s="7">
        <v>7524433000</v>
      </c>
      <c r="N7183" s="7">
        <v>1254273000</v>
      </c>
      <c r="O7183" s="20" t="str">
        <f t="shared" si="227"/>
        <v/>
      </c>
    </row>
    <row r="7184" spans="1:15">
      <c r="A7184" s="20" t="str">
        <f t="shared" si="226"/>
        <v>Gildi - lífeyrissjóðurFramtíðarsýn 1</v>
      </c>
      <c r="B7184" s="20" t="str">
        <f>_xlfn.IFNA(INDEX(Listi!$AI:$AI,MATCH(C7184,Listi!$AJ:$AJ,0)),INDEX(Listi!T:T,MATCH(C7184,Listi!U:U,0)))</f>
        <v xml:space="preserve">Gildi  </v>
      </c>
      <c r="C7184" s="20" t="s">
        <v>227</v>
      </c>
      <c r="D7184" s="20" t="s">
        <v>373</v>
      </c>
      <c r="E7184" s="20" t="s">
        <v>276</v>
      </c>
      <c r="F7184" s="20" t="s">
        <v>96</v>
      </c>
      <c r="G7184" s="8" t="s">
        <v>421</v>
      </c>
      <c r="H7184" s="20" t="s">
        <v>97</v>
      </c>
      <c r="K7184" s="20">
        <v>0.38</v>
      </c>
      <c r="L7184" s="7">
        <v>3223959491</v>
      </c>
      <c r="M7184" s="7">
        <v>185065371</v>
      </c>
      <c r="N7184" s="7">
        <v>99697779</v>
      </c>
      <c r="O7184" s="20" t="str">
        <f t="shared" si="227"/>
        <v/>
      </c>
    </row>
    <row r="7185" spans="1:15">
      <c r="A7185" s="20" t="str">
        <f t="shared" si="226"/>
        <v>Gildi - lífeyrissjóðurFramtíðarsýn 2</v>
      </c>
      <c r="B7185" s="20" t="str">
        <f>_xlfn.IFNA(INDEX(Listi!$AI:$AI,MATCH(C7185,Listi!$AJ:$AJ,0)),INDEX(Listi!T:T,MATCH(C7185,Listi!U:U,0)))</f>
        <v xml:space="preserve">Gildi  </v>
      </c>
      <c r="C7185" s="20" t="s">
        <v>227</v>
      </c>
      <c r="D7185" s="20" t="s">
        <v>374</v>
      </c>
      <c r="E7185" s="20" t="s">
        <v>276</v>
      </c>
      <c r="F7185" s="20" t="s">
        <v>96</v>
      </c>
      <c r="G7185" s="8" t="s">
        <v>421</v>
      </c>
      <c r="H7185" s="20" t="s">
        <v>97</v>
      </c>
      <c r="K7185" s="20">
        <v>0.38</v>
      </c>
      <c r="L7185" s="7">
        <v>3172355810</v>
      </c>
      <c r="M7185" s="7">
        <v>227598529</v>
      </c>
      <c r="N7185" s="7">
        <v>70042741</v>
      </c>
      <c r="O7185" s="20" t="str">
        <f t="shared" si="227"/>
        <v/>
      </c>
    </row>
    <row r="7186" spans="1:15">
      <c r="A7186" s="20" t="str">
        <f t="shared" si="226"/>
        <v>Gildi - lífeyrissjóðurFramtíðarsýn 3</v>
      </c>
      <c r="B7186" s="20" t="str">
        <f>_xlfn.IFNA(INDEX(Listi!$AI:$AI,MATCH(C7186,Listi!$AJ:$AJ,0)),INDEX(Listi!T:T,MATCH(C7186,Listi!U:U,0)))</f>
        <v xml:space="preserve">Gildi  </v>
      </c>
      <c r="C7186" s="20" t="s">
        <v>227</v>
      </c>
      <c r="D7186" s="20" t="s">
        <v>380</v>
      </c>
      <c r="E7186" s="20" t="s">
        <v>276</v>
      </c>
      <c r="F7186" s="20" t="s">
        <v>96</v>
      </c>
      <c r="G7186" s="8" t="s">
        <v>421</v>
      </c>
      <c r="H7186" s="20" t="s">
        <v>97</v>
      </c>
      <c r="K7186" s="20">
        <v>0.34</v>
      </c>
      <c r="L7186" s="7">
        <v>1220667693</v>
      </c>
      <c r="M7186" s="7">
        <v>206427664</v>
      </c>
      <c r="N7186" s="7">
        <v>61376636</v>
      </c>
      <c r="O7186" s="20" t="str">
        <f t="shared" si="227"/>
        <v/>
      </c>
    </row>
    <row r="7187" spans="1:15">
      <c r="A7187" s="20" t="str">
        <f t="shared" si="226"/>
        <v>Gildi - lífeyrissjóðurSamtryggingardeild</v>
      </c>
      <c r="B7187" s="20" t="str">
        <f>_xlfn.IFNA(INDEX(Listi!$AI:$AI,MATCH(C7187,Listi!$AJ:$AJ,0)),INDEX(Listi!T:T,MATCH(C7187,Listi!U:U,0)))</f>
        <v xml:space="preserve">Gildi  </v>
      </c>
      <c r="C7187" s="20" t="s">
        <v>227</v>
      </c>
      <c r="D7187" s="20" t="s">
        <v>205</v>
      </c>
      <c r="E7187" s="20" t="s">
        <v>275</v>
      </c>
      <c r="F7187" s="20" t="s">
        <v>96</v>
      </c>
      <c r="G7187" s="8" t="s">
        <v>421</v>
      </c>
      <c r="H7187" s="20" t="s">
        <v>97</v>
      </c>
      <c r="K7187" s="20">
        <v>0.14000000000000001</v>
      </c>
      <c r="L7187" s="7">
        <v>908474103084</v>
      </c>
      <c r="M7187" s="7">
        <v>33404441428</v>
      </c>
      <c r="N7187" s="7">
        <v>20772915594</v>
      </c>
      <c r="O7187" s="20" t="str">
        <f t="shared" si="227"/>
        <v/>
      </c>
    </row>
    <row r="7188" spans="1:15">
      <c r="A7188" s="20" t="str">
        <f t="shared" si="226"/>
        <v>Íslandsbanki hf.Erlend verðbréf</v>
      </c>
      <c r="B7188" s="20" t="str">
        <f>_xlfn.IFNA(INDEX(Listi!$AI:$AI,MATCH(C7188,Listi!$AJ:$AJ,0)),INDEX(Listi!T:T,MATCH(C7188,Listi!U:U,0)))</f>
        <v>Íslandsbanki</v>
      </c>
      <c r="C7188" s="20" t="s">
        <v>228</v>
      </c>
      <c r="D7188" s="20" t="s">
        <v>229</v>
      </c>
      <c r="E7188" s="20" t="s">
        <v>276</v>
      </c>
      <c r="F7188" s="20" t="s">
        <v>96</v>
      </c>
      <c r="G7188" s="8" t="s">
        <v>421</v>
      </c>
      <c r="H7188" s="20" t="s">
        <v>97</v>
      </c>
      <c r="K7188" s="20">
        <v>0.49</v>
      </c>
      <c r="L7188" s="7">
        <v>1602556114</v>
      </c>
      <c r="M7188" s="7">
        <v>15640340</v>
      </c>
      <c r="N7188" s="7">
        <v>15279587</v>
      </c>
      <c r="O7188" s="20" t="str">
        <f t="shared" si="227"/>
        <v/>
      </c>
    </row>
    <row r="7189" spans="1:15">
      <c r="A7189" s="20" t="str">
        <f t="shared" si="226"/>
        <v>Íslandsbanki hf.Húsnæðisleið</v>
      </c>
      <c r="B7189" s="20" t="str">
        <f>_xlfn.IFNA(INDEX(Listi!$AI:$AI,MATCH(C7189,Listi!$AJ:$AJ,0)),INDEX(Listi!T:T,MATCH(C7189,Listi!U:U,0)))</f>
        <v>Íslandsbanki</v>
      </c>
      <c r="C7189" s="20" t="s">
        <v>228</v>
      </c>
      <c r="D7189" s="20" t="s">
        <v>307</v>
      </c>
      <c r="E7189" s="20" t="s">
        <v>276</v>
      </c>
      <c r="F7189" s="20" t="s">
        <v>96</v>
      </c>
      <c r="G7189" s="8" t="s">
        <v>421</v>
      </c>
      <c r="H7189" s="20" t="s">
        <v>97</v>
      </c>
      <c r="K7189" s="20">
        <v>0.5</v>
      </c>
      <c r="L7189" s="7">
        <v>2334808209</v>
      </c>
      <c r="M7189" s="7">
        <v>1128225985</v>
      </c>
      <c r="N7189" s="7">
        <v>7159457</v>
      </c>
      <c r="O7189" s="20" t="str">
        <f t="shared" si="227"/>
        <v/>
      </c>
    </row>
    <row r="7190" spans="1:15">
      <c r="A7190" s="20" t="str">
        <f t="shared" si="226"/>
        <v>Íslandsbanki hf.Lífeyrisreikningur-óverðtryggður</v>
      </c>
      <c r="B7190" s="20" t="str">
        <f>_xlfn.IFNA(INDEX(Listi!$AI:$AI,MATCH(C7190,Listi!$AJ:$AJ,0)),INDEX(Listi!T:T,MATCH(C7190,Listi!U:U,0)))</f>
        <v>Íslandsbanki</v>
      </c>
      <c r="C7190" s="20" t="s">
        <v>228</v>
      </c>
      <c r="D7190" s="20" t="s">
        <v>231</v>
      </c>
      <c r="E7190" s="20" t="s">
        <v>276</v>
      </c>
      <c r="F7190" s="20" t="s">
        <v>96</v>
      </c>
      <c r="G7190" s="8" t="s">
        <v>421</v>
      </c>
      <c r="H7190" s="20" t="s">
        <v>97</v>
      </c>
      <c r="K7190" s="20">
        <v>0.85</v>
      </c>
      <c r="L7190" s="7">
        <v>2506311736</v>
      </c>
      <c r="M7190" s="7">
        <v>879015901</v>
      </c>
      <c r="N7190" s="7">
        <v>95740979</v>
      </c>
      <c r="O7190" s="20" t="str">
        <f t="shared" si="227"/>
        <v/>
      </c>
    </row>
    <row r="7191" spans="1:15">
      <c r="A7191" s="20" t="str">
        <f t="shared" si="226"/>
        <v>Íslandsbanki hf.Lífeyrisreikningur-verðtryggður</v>
      </c>
      <c r="B7191" s="20" t="str">
        <f>_xlfn.IFNA(INDEX(Listi!$AI:$AI,MATCH(C7191,Listi!$AJ:$AJ,0)),INDEX(Listi!T:T,MATCH(C7191,Listi!U:U,0)))</f>
        <v>Íslandsbanki</v>
      </c>
      <c r="C7191" s="20" t="s">
        <v>228</v>
      </c>
      <c r="D7191" s="20" t="s">
        <v>232</v>
      </c>
      <c r="E7191" s="20" t="s">
        <v>276</v>
      </c>
      <c r="F7191" s="20" t="s">
        <v>96</v>
      </c>
      <c r="G7191" s="8" t="s">
        <v>421</v>
      </c>
      <c r="H7191" s="20" t="s">
        <v>97</v>
      </c>
      <c r="K7191" s="20">
        <v>0.85</v>
      </c>
      <c r="L7191" s="7">
        <v>35933944171</v>
      </c>
      <c r="M7191" s="7">
        <v>3575627585</v>
      </c>
      <c r="N7191" s="7">
        <v>973599891</v>
      </c>
      <c r="O7191" s="20" t="str">
        <f t="shared" si="227"/>
        <v/>
      </c>
    </row>
    <row r="7192" spans="1:15">
      <c r="A7192" s="20" t="str">
        <f t="shared" si="226"/>
        <v>Íslandsbanki hf.Löng ríkisskuldabréf</v>
      </c>
      <c r="B7192" s="20" t="str">
        <f>_xlfn.IFNA(INDEX(Listi!$AI:$AI,MATCH(C7192,Listi!$AJ:$AJ,0)),INDEX(Listi!T:T,MATCH(C7192,Listi!U:U,0)))</f>
        <v>Íslandsbanki</v>
      </c>
      <c r="C7192" s="20" t="s">
        <v>228</v>
      </c>
      <c r="D7192" s="20" t="s">
        <v>233</v>
      </c>
      <c r="E7192" s="20" t="s">
        <v>276</v>
      </c>
      <c r="F7192" s="20" t="s">
        <v>96</v>
      </c>
      <c r="G7192" s="8" t="s">
        <v>421</v>
      </c>
      <c r="H7192" s="20" t="s">
        <v>97</v>
      </c>
      <c r="K7192" s="20">
        <v>0.49</v>
      </c>
      <c r="L7192" s="7">
        <v>753232602</v>
      </c>
      <c r="M7192" s="7">
        <v>52540738</v>
      </c>
      <c r="N7192" s="7">
        <v>25520229</v>
      </c>
      <c r="O7192" s="20" t="str">
        <f t="shared" si="227"/>
        <v/>
      </c>
    </row>
    <row r="7193" spans="1:15">
      <c r="A7193" s="20" t="str">
        <f t="shared" si="226"/>
        <v>Íslandsbanki hf.Stýring A</v>
      </c>
      <c r="B7193" s="20" t="str">
        <f>_xlfn.IFNA(INDEX(Listi!$AI:$AI,MATCH(C7193,Listi!$AJ:$AJ,0)),INDEX(Listi!T:T,MATCH(C7193,Listi!U:U,0)))</f>
        <v>Íslandsbanki</v>
      </c>
      <c r="C7193" s="20" t="s">
        <v>228</v>
      </c>
      <c r="D7193" s="20" t="s">
        <v>234</v>
      </c>
      <c r="E7193" s="20" t="s">
        <v>276</v>
      </c>
      <c r="F7193" s="8" t="s">
        <v>96</v>
      </c>
      <c r="G7193" s="8" t="s">
        <v>421</v>
      </c>
      <c r="H7193" s="20" t="s">
        <v>97</v>
      </c>
      <c r="K7193" s="20">
        <v>0.49</v>
      </c>
      <c r="L7193" s="7">
        <v>4133723797</v>
      </c>
      <c r="M7193" s="7">
        <v>215966902</v>
      </c>
      <c r="N7193" s="7">
        <v>124877843</v>
      </c>
      <c r="O7193" s="20" t="str">
        <f t="shared" si="227"/>
        <v/>
      </c>
    </row>
    <row r="7194" spans="1:15">
      <c r="A7194" s="20" t="str">
        <f t="shared" si="226"/>
        <v>Íslandsbanki hf.Stýring B</v>
      </c>
      <c r="B7194" s="20" t="str">
        <f>_xlfn.IFNA(INDEX(Listi!$AI:$AI,MATCH(C7194,Listi!$AJ:$AJ,0)),INDEX(Listi!T:T,MATCH(C7194,Listi!U:U,0)))</f>
        <v>Íslandsbanki</v>
      </c>
      <c r="C7194" s="20" t="s">
        <v>228</v>
      </c>
      <c r="D7194" s="20" t="s">
        <v>235</v>
      </c>
      <c r="E7194" s="20" t="s">
        <v>276</v>
      </c>
      <c r="F7194" s="8" t="s">
        <v>96</v>
      </c>
      <c r="G7194" s="8" t="s">
        <v>421</v>
      </c>
      <c r="H7194" s="20" t="s">
        <v>97</v>
      </c>
      <c r="K7194" s="20">
        <v>0.5</v>
      </c>
      <c r="L7194" s="7">
        <v>5860247393</v>
      </c>
      <c r="M7194" s="7">
        <v>508591885</v>
      </c>
      <c r="N7194" s="7">
        <v>77897125</v>
      </c>
      <c r="O7194" s="20" t="str">
        <f t="shared" si="227"/>
        <v/>
      </c>
    </row>
    <row r="7195" spans="1:15">
      <c r="A7195" s="20" t="str">
        <f t="shared" si="226"/>
        <v>Íslandsbanki hf.Stýring C</v>
      </c>
      <c r="B7195" s="20" t="str">
        <f>_xlfn.IFNA(INDEX(Listi!$AI:$AI,MATCH(C7195,Listi!$AJ:$AJ,0)),INDEX(Listi!T:T,MATCH(C7195,Listi!U:U,0)))</f>
        <v>Íslandsbanki</v>
      </c>
      <c r="C7195" s="20" t="s">
        <v>228</v>
      </c>
      <c r="D7195" s="20" t="s">
        <v>236</v>
      </c>
      <c r="E7195" s="20" t="s">
        <v>276</v>
      </c>
      <c r="F7195" s="20" t="s">
        <v>96</v>
      </c>
      <c r="G7195" s="8" t="s">
        <v>421</v>
      </c>
      <c r="H7195" s="20" t="s">
        <v>97</v>
      </c>
      <c r="K7195" s="20">
        <v>0.5</v>
      </c>
      <c r="L7195" s="7">
        <v>8014427899</v>
      </c>
      <c r="M7195" s="7">
        <v>751053797</v>
      </c>
      <c r="N7195" s="7">
        <v>58531298</v>
      </c>
      <c r="O7195" s="20" t="str">
        <f t="shared" si="227"/>
        <v/>
      </c>
    </row>
    <row r="7196" spans="1:15">
      <c r="A7196" s="20" t="str">
        <f t="shared" si="226"/>
        <v>Íslandsbanki hf.Stýring D</v>
      </c>
      <c r="B7196" s="20" t="str">
        <f>_xlfn.IFNA(INDEX(Listi!$AI:$AI,MATCH(C7196,Listi!$AJ:$AJ,0)),INDEX(Listi!T:T,MATCH(C7196,Listi!U:U,0)))</f>
        <v>Íslandsbanki</v>
      </c>
      <c r="C7196" s="20" t="s">
        <v>228</v>
      </c>
      <c r="D7196" s="20" t="s">
        <v>237</v>
      </c>
      <c r="E7196" s="20" t="s">
        <v>276</v>
      </c>
      <c r="F7196" s="20" t="s">
        <v>96</v>
      </c>
      <c r="G7196" s="8" t="s">
        <v>421</v>
      </c>
      <c r="H7196" s="20" t="s">
        <v>97</v>
      </c>
      <c r="K7196" s="20">
        <v>0.49</v>
      </c>
      <c r="L7196" s="7">
        <v>5826614423</v>
      </c>
      <c r="M7196" s="7">
        <v>1371163557</v>
      </c>
      <c r="N7196" s="7">
        <v>36861109</v>
      </c>
      <c r="O7196" s="20" t="str">
        <f t="shared" si="227"/>
        <v/>
      </c>
    </row>
    <row r="7197" spans="1:15">
      <c r="A7197" s="20" t="str">
        <f t="shared" si="226"/>
        <v>Íslandsbanki hf.Stýring E</v>
      </c>
      <c r="B7197" s="20" t="str">
        <f>_xlfn.IFNA(INDEX(Listi!$AI:$AI,MATCH(C7197,Listi!$AJ:$AJ,0)),INDEX(Listi!T:T,MATCH(C7197,Listi!U:U,0)))</f>
        <v>Íslandsbanki</v>
      </c>
      <c r="C7197" s="20" t="s">
        <v>228</v>
      </c>
      <c r="D7197" s="20" t="s">
        <v>580</v>
      </c>
      <c r="E7197" s="20" t="s">
        <v>276</v>
      </c>
      <c r="F7197" s="20" t="s">
        <v>96</v>
      </c>
      <c r="G7197" s="8" t="s">
        <v>421</v>
      </c>
      <c r="H7197" s="20" t="s">
        <v>97</v>
      </c>
      <c r="K7197" s="20">
        <v>0.5</v>
      </c>
      <c r="L7197" s="7">
        <v>99567247</v>
      </c>
      <c r="M7197" s="7">
        <v>7691901</v>
      </c>
      <c r="N7197" s="7">
        <v>670647</v>
      </c>
      <c r="O7197" s="20" t="str">
        <f t="shared" si="227"/>
        <v/>
      </c>
    </row>
    <row r="7198" spans="1:15">
      <c r="A7198" s="20" t="str">
        <f t="shared" si="226"/>
        <v>Íslenski lífeyrissjóðurinnLíf 1</v>
      </c>
      <c r="B7198" s="20" t="str">
        <f>_xlfn.IFNA(INDEX(Listi!$AI:$AI,MATCH(C7198,Listi!$AJ:$AJ,0)),INDEX(Listi!T:T,MATCH(C7198,Listi!U:U,0)))</f>
        <v xml:space="preserve">Íslenski  </v>
      </c>
      <c r="C7198" s="20" t="s">
        <v>238</v>
      </c>
      <c r="D7198" s="20" t="s">
        <v>239</v>
      </c>
      <c r="E7198" s="20" t="s">
        <v>276</v>
      </c>
      <c r="F7198" s="20" t="s">
        <v>96</v>
      </c>
      <c r="G7198" s="8" t="s">
        <v>421</v>
      </c>
      <c r="H7198" s="20" t="s">
        <v>97</v>
      </c>
      <c r="K7198" s="20">
        <v>0.28999999999999998</v>
      </c>
      <c r="L7198" s="7">
        <v>34645188332</v>
      </c>
      <c r="M7198" s="7">
        <v>5859453012</v>
      </c>
      <c r="N7198" s="7">
        <v>977930648</v>
      </c>
      <c r="O7198" s="20" t="str">
        <f t="shared" si="227"/>
        <v/>
      </c>
    </row>
    <row r="7199" spans="1:15">
      <c r="A7199" s="20" t="str">
        <f t="shared" si="226"/>
        <v>Íslenski lífeyrissjóðurinnLíf 2</v>
      </c>
      <c r="B7199" s="20" t="str">
        <f>_xlfn.IFNA(INDEX(Listi!$AI:$AI,MATCH(C7199,Listi!$AJ:$AJ,0)),INDEX(Listi!T:T,MATCH(C7199,Listi!U:U,0)))</f>
        <v xml:space="preserve">Íslenski  </v>
      </c>
      <c r="C7199" s="20" t="s">
        <v>238</v>
      </c>
      <c r="D7199" s="20" t="s">
        <v>240</v>
      </c>
      <c r="E7199" s="20" t="s">
        <v>276</v>
      </c>
      <c r="F7199" s="20" t="s">
        <v>96</v>
      </c>
      <c r="G7199" s="8" t="s">
        <v>421</v>
      </c>
      <c r="H7199" s="20" t="s">
        <v>97</v>
      </c>
      <c r="K7199" s="20">
        <v>0.28999999999999998</v>
      </c>
      <c r="L7199" s="7">
        <v>31029129445</v>
      </c>
      <c r="M7199" s="7">
        <v>2139527304</v>
      </c>
      <c r="N7199" s="7">
        <v>531278955</v>
      </c>
      <c r="O7199" s="20" t="str">
        <f t="shared" si="227"/>
        <v/>
      </c>
    </row>
    <row r="7200" spans="1:15">
      <c r="A7200" s="20" t="str">
        <f t="shared" si="226"/>
        <v>Íslenski lífeyrissjóðurinnLíf 3</v>
      </c>
      <c r="B7200" s="20" t="str">
        <f>_xlfn.IFNA(INDEX(Listi!$AI:$AI,MATCH(C7200,Listi!$AJ:$AJ,0)),INDEX(Listi!T:T,MATCH(C7200,Listi!U:U,0)))</f>
        <v xml:space="preserve">Íslenski  </v>
      </c>
      <c r="C7200" s="20" t="s">
        <v>238</v>
      </c>
      <c r="D7200" s="20" t="s">
        <v>241</v>
      </c>
      <c r="E7200" s="20" t="s">
        <v>276</v>
      </c>
      <c r="F7200" s="20" t="s">
        <v>96</v>
      </c>
      <c r="G7200" s="8" t="s">
        <v>421</v>
      </c>
      <c r="H7200" s="20" t="s">
        <v>97</v>
      </c>
      <c r="K7200" s="20">
        <v>0.26</v>
      </c>
      <c r="L7200" s="7">
        <v>26552298455</v>
      </c>
      <c r="M7200" s="7">
        <v>1349981892</v>
      </c>
      <c r="N7200" s="7">
        <v>474868471</v>
      </c>
      <c r="O7200" s="20" t="str">
        <f t="shared" si="227"/>
        <v/>
      </c>
    </row>
    <row r="7201" spans="1:15">
      <c r="A7201" s="20" t="str">
        <f t="shared" si="226"/>
        <v>Íslenski lífeyrissjóðurinnLíf 4</v>
      </c>
      <c r="B7201" s="20" t="str">
        <f>_xlfn.IFNA(INDEX(Listi!$AI:$AI,MATCH(C7201,Listi!$AJ:$AJ,0)),INDEX(Listi!T:T,MATCH(C7201,Listi!U:U,0)))</f>
        <v xml:space="preserve">Íslenski  </v>
      </c>
      <c r="C7201" s="20" t="s">
        <v>238</v>
      </c>
      <c r="D7201" s="20" t="s">
        <v>242</v>
      </c>
      <c r="E7201" s="20" t="s">
        <v>276</v>
      </c>
      <c r="F7201" s="8" t="s">
        <v>96</v>
      </c>
      <c r="G7201" s="8" t="s">
        <v>421</v>
      </c>
      <c r="H7201" s="20" t="s">
        <v>97</v>
      </c>
      <c r="K7201" s="20">
        <v>0.25</v>
      </c>
      <c r="L7201" s="7">
        <v>15323468197</v>
      </c>
      <c r="M7201" s="7">
        <v>592019313</v>
      </c>
      <c r="N7201" s="7">
        <v>649721424</v>
      </c>
      <c r="O7201" s="20" t="str">
        <f t="shared" si="227"/>
        <v/>
      </c>
    </row>
    <row r="7202" spans="1:15">
      <c r="A7202" s="20" t="str">
        <f t="shared" si="226"/>
        <v>Íslenski lífeyrissjóðurinnSamtryggingardeild</v>
      </c>
      <c r="B7202" s="20" t="str">
        <f>_xlfn.IFNA(INDEX(Listi!$AI:$AI,MATCH(C7202,Listi!$AJ:$AJ,0)),INDEX(Listi!T:T,MATCH(C7202,Listi!U:U,0)))</f>
        <v xml:space="preserve">Íslenski  </v>
      </c>
      <c r="C7202" s="20" t="s">
        <v>238</v>
      </c>
      <c r="D7202" s="20" t="s">
        <v>205</v>
      </c>
      <c r="E7202" s="20" t="s">
        <v>275</v>
      </c>
      <c r="F7202" s="8" t="s">
        <v>96</v>
      </c>
      <c r="G7202" s="8" t="s">
        <v>421</v>
      </c>
      <c r="H7202" s="20" t="s">
        <v>97</v>
      </c>
      <c r="K7202" s="20">
        <v>0.24</v>
      </c>
      <c r="L7202" s="7">
        <v>32369481106</v>
      </c>
      <c r="M7202" s="7">
        <v>2513450236</v>
      </c>
      <c r="N7202" s="7">
        <v>182749847</v>
      </c>
      <c r="O7202" s="20" t="str">
        <f t="shared" si="227"/>
        <v/>
      </c>
    </row>
    <row r="7203" spans="1:15">
      <c r="A7203" s="20" t="str">
        <f t="shared" si="226"/>
        <v>Kvika banki hf.Ævileið</v>
      </c>
      <c r="B7203" s="20" t="str">
        <f>_xlfn.IFNA(INDEX(Listi!$AI:$AI,MATCH(C7203,Listi!$AJ:$AJ,0)),INDEX(Listi!T:T,MATCH(C7203,Listi!U:U,0)))</f>
        <v xml:space="preserve">Kvika banki </v>
      </c>
      <c r="C7203" s="20" t="s">
        <v>243</v>
      </c>
      <c r="D7203" s="20" t="s">
        <v>248</v>
      </c>
      <c r="E7203" s="20" t="s">
        <v>276</v>
      </c>
      <c r="F7203" s="20" t="s">
        <v>96</v>
      </c>
      <c r="G7203" s="8" t="s">
        <v>421</v>
      </c>
      <c r="H7203" s="20" t="s">
        <v>97</v>
      </c>
      <c r="K7203" s="20">
        <v>0</v>
      </c>
      <c r="L7203" s="7">
        <v>83990162</v>
      </c>
      <c r="M7203" s="7">
        <v>9152445</v>
      </c>
      <c r="N7203" s="7">
        <v>0</v>
      </c>
      <c r="O7203" s="20" t="str">
        <f t="shared" si="227"/>
        <v/>
      </c>
    </row>
    <row r="7204" spans="1:15">
      <c r="A7204" s="20" t="str">
        <f t="shared" si="226"/>
        <v>Kvika banki hf.Innlánaleið</v>
      </c>
      <c r="B7204" s="20" t="str">
        <f>_xlfn.IFNA(INDEX(Listi!$AI:$AI,MATCH(C7204,Listi!$AJ:$AJ,0)),INDEX(Listi!T:T,MATCH(C7204,Listi!U:U,0)))</f>
        <v xml:space="preserve">Kvika banki </v>
      </c>
      <c r="C7204" s="20" t="s">
        <v>243</v>
      </c>
      <c r="D7204" s="20" t="s">
        <v>230</v>
      </c>
      <c r="E7204" s="20" t="s">
        <v>276</v>
      </c>
      <c r="F7204" s="20" t="s">
        <v>96</v>
      </c>
      <c r="G7204" s="8" t="s">
        <v>421</v>
      </c>
      <c r="H7204" s="20" t="s">
        <v>97</v>
      </c>
      <c r="K7204" s="20">
        <v>0</v>
      </c>
      <c r="L7204" s="7">
        <v>2045925829</v>
      </c>
      <c r="M7204" s="7">
        <v>336947043</v>
      </c>
      <c r="N7204" s="7">
        <v>10453565</v>
      </c>
      <c r="O7204" s="20" t="str">
        <f t="shared" si="227"/>
        <v/>
      </c>
    </row>
    <row r="7205" spans="1:15">
      <c r="A7205" s="20" t="str">
        <f t="shared" ref="A7205:A7267" si="228">CONCATENATE(C7205,D7205)</f>
        <v>Kvika banki hf.Kvika Séreignasparnaður 5</v>
      </c>
      <c r="B7205" s="20" t="str">
        <f>_xlfn.IFNA(INDEX(Listi!$AI:$AI,MATCH(C7205,Listi!$AJ:$AJ,0)),INDEX(Listi!T:T,MATCH(C7205,Listi!U:U,0)))</f>
        <v xml:space="preserve">Kvika banki </v>
      </c>
      <c r="C7205" s="20" t="s">
        <v>243</v>
      </c>
      <c r="D7205" s="20" t="s">
        <v>471</v>
      </c>
      <c r="E7205" s="20" t="s">
        <v>276</v>
      </c>
      <c r="F7205" s="20" t="s">
        <v>96</v>
      </c>
      <c r="G7205" s="8" t="s">
        <v>421</v>
      </c>
      <c r="H7205" s="20" t="s">
        <v>97</v>
      </c>
      <c r="K7205" s="20">
        <v>0</v>
      </c>
      <c r="L7205" s="7">
        <v>1146886398</v>
      </c>
      <c r="M7205" s="7">
        <v>0</v>
      </c>
      <c r="N7205" s="7">
        <v>0</v>
      </c>
      <c r="O7205" s="20" t="str">
        <f t="shared" si="227"/>
        <v/>
      </c>
    </row>
    <row r="7206" spans="1:15">
      <c r="A7206" s="20" t="str">
        <f t="shared" si="228"/>
        <v>Kvika banki hf.MP Séreign 1</v>
      </c>
      <c r="B7206" s="20" t="str">
        <f>_xlfn.IFNA(INDEX(Listi!$AI:$AI,MATCH(C7206,Listi!$AJ:$AJ,0)),INDEX(Listi!T:T,MATCH(C7206,Listi!U:U,0)))</f>
        <v xml:space="preserve">Kvika banki </v>
      </c>
      <c r="C7206" s="20" t="s">
        <v>243</v>
      </c>
      <c r="D7206" s="20" t="s">
        <v>244</v>
      </c>
      <c r="E7206" s="20" t="s">
        <v>276</v>
      </c>
      <c r="F7206" s="20" t="s">
        <v>96</v>
      </c>
      <c r="G7206" s="8" t="s">
        <v>421</v>
      </c>
      <c r="H7206" s="20" t="s">
        <v>97</v>
      </c>
      <c r="K7206" s="20">
        <v>0</v>
      </c>
      <c r="L7206" s="7">
        <v>706827763</v>
      </c>
      <c r="M7206" s="7">
        <v>48440481</v>
      </c>
      <c r="N7206" s="7">
        <v>9836508</v>
      </c>
      <c r="O7206" s="20" t="str">
        <f t="shared" si="227"/>
        <v/>
      </c>
    </row>
    <row r="7207" spans="1:15">
      <c r="A7207" s="20" t="str">
        <f t="shared" si="228"/>
        <v>Kvika banki hf.MP Séreign 2</v>
      </c>
      <c r="B7207" s="20" t="str">
        <f>_xlfn.IFNA(INDEX(Listi!$AI:$AI,MATCH(C7207,Listi!$AJ:$AJ,0)),INDEX(Listi!T:T,MATCH(C7207,Listi!U:U,0)))</f>
        <v xml:space="preserve">Kvika banki </v>
      </c>
      <c r="C7207" s="20" t="s">
        <v>243</v>
      </c>
      <c r="D7207" s="20" t="s">
        <v>245</v>
      </c>
      <c r="E7207" s="20" t="s">
        <v>276</v>
      </c>
      <c r="F7207" s="20" t="s">
        <v>96</v>
      </c>
      <c r="G7207" s="8" t="s">
        <v>421</v>
      </c>
      <c r="H7207" s="20" t="s">
        <v>97</v>
      </c>
      <c r="K7207" s="20">
        <v>0</v>
      </c>
      <c r="L7207" s="7">
        <v>853989181</v>
      </c>
      <c r="M7207" s="7">
        <v>42441382</v>
      </c>
      <c r="N7207" s="7">
        <v>14637701</v>
      </c>
      <c r="O7207" s="20" t="str">
        <f t="shared" si="227"/>
        <v/>
      </c>
    </row>
    <row r="7208" spans="1:15">
      <c r="A7208" s="20" t="str">
        <f t="shared" si="228"/>
        <v>Kvika banki hf.MP Séreign 3</v>
      </c>
      <c r="B7208" s="20" t="str">
        <f>_xlfn.IFNA(INDEX(Listi!$AI:$AI,MATCH(C7208,Listi!$AJ:$AJ,0)),INDEX(Listi!T:T,MATCH(C7208,Listi!U:U,0)))</f>
        <v xml:space="preserve">Kvika banki </v>
      </c>
      <c r="C7208" s="20" t="s">
        <v>243</v>
      </c>
      <c r="D7208" s="20" t="s">
        <v>246</v>
      </c>
      <c r="E7208" s="20" t="s">
        <v>276</v>
      </c>
      <c r="F7208" s="20" t="s">
        <v>96</v>
      </c>
      <c r="G7208" s="8" t="s">
        <v>421</v>
      </c>
      <c r="H7208" s="20" t="s">
        <v>97</v>
      </c>
      <c r="K7208" s="20">
        <v>0</v>
      </c>
      <c r="L7208" s="7">
        <v>141173858</v>
      </c>
      <c r="M7208" s="7">
        <v>3374790</v>
      </c>
      <c r="N7208" s="7">
        <v>0</v>
      </c>
      <c r="O7208" s="20" t="str">
        <f t="shared" si="227"/>
        <v/>
      </c>
    </row>
    <row r="7209" spans="1:15">
      <c r="A7209" s="20" t="str">
        <f t="shared" si="228"/>
        <v>Kvika banki hf.MP Séreign 4</v>
      </c>
      <c r="B7209" s="20" t="str">
        <f>_xlfn.IFNA(INDEX(Listi!$AI:$AI,MATCH(C7209,Listi!$AJ:$AJ,0)),INDEX(Listi!T:T,MATCH(C7209,Listi!U:U,0)))</f>
        <v xml:space="preserve">Kvika banki </v>
      </c>
      <c r="C7209" s="20" t="s">
        <v>243</v>
      </c>
      <c r="D7209" s="20" t="s">
        <v>247</v>
      </c>
      <c r="E7209" s="20" t="s">
        <v>276</v>
      </c>
      <c r="F7209" s="20" t="s">
        <v>96</v>
      </c>
      <c r="G7209" s="8" t="s">
        <v>421</v>
      </c>
      <c r="H7209" s="20" t="s">
        <v>97</v>
      </c>
      <c r="K7209" s="20">
        <v>0</v>
      </c>
      <c r="L7209" s="7">
        <v>55886684</v>
      </c>
      <c r="M7209" s="7">
        <v>2888869</v>
      </c>
      <c r="N7209" s="7">
        <v>0</v>
      </c>
      <c r="O7209" s="20" t="str">
        <f t="shared" si="227"/>
        <v/>
      </c>
    </row>
    <row r="7210" spans="1:15">
      <c r="A7210" s="20" t="str">
        <f t="shared" si="228"/>
        <v>Landsbankinn hf.Landsbankinn Erlend verðbréf</v>
      </c>
      <c r="B7210" s="20" t="str">
        <f>_xlfn.IFNA(INDEX(Listi!$AI:$AI,MATCH(C7210,Listi!$AJ:$AJ,0)),INDEX(Listi!T:T,MATCH(C7210,Listi!U:U,0)))</f>
        <v>Landsbankinn</v>
      </c>
      <c r="C7210" s="20" t="s">
        <v>249</v>
      </c>
      <c r="D7210" s="20" t="s">
        <v>385</v>
      </c>
      <c r="E7210" s="20" t="s">
        <v>276</v>
      </c>
      <c r="F7210" s="20" t="s">
        <v>96</v>
      </c>
      <c r="G7210" s="8" t="s">
        <v>421</v>
      </c>
      <c r="H7210" s="20" t="s">
        <v>97</v>
      </c>
      <c r="K7210" s="20">
        <v>0.39</v>
      </c>
      <c r="L7210" s="7">
        <v>3705185129</v>
      </c>
      <c r="M7210" s="7">
        <v>119989407</v>
      </c>
      <c r="N7210" s="7">
        <v>87847878</v>
      </c>
      <c r="O7210" s="20" t="str">
        <f t="shared" si="227"/>
        <v/>
      </c>
    </row>
    <row r="7211" spans="1:15">
      <c r="A7211" s="20" t="str">
        <f t="shared" si="228"/>
        <v>Landsbankinn hf.Landsbankinn Lífeyrisbók</v>
      </c>
      <c r="B7211" s="20" t="str">
        <f>_xlfn.IFNA(INDEX(Listi!$AI:$AI,MATCH(C7211,Listi!$AJ:$AJ,0)),INDEX(Listi!T:T,MATCH(C7211,Listi!U:U,0)))</f>
        <v>Landsbankinn</v>
      </c>
      <c r="C7211" s="20" t="s">
        <v>249</v>
      </c>
      <c r="D7211" s="20" t="s">
        <v>367</v>
      </c>
      <c r="E7211" s="20" t="s">
        <v>276</v>
      </c>
      <c r="F7211" s="20" t="s">
        <v>96</v>
      </c>
      <c r="G7211" s="8" t="s">
        <v>421</v>
      </c>
      <c r="H7211" s="20" t="s">
        <v>97</v>
      </c>
      <c r="K7211" s="20">
        <v>0</v>
      </c>
      <c r="L7211" s="7">
        <v>3016213427</v>
      </c>
      <c r="M7211" s="7">
        <v>440353590</v>
      </c>
      <c r="N7211" s="7">
        <v>298769900</v>
      </c>
      <c r="O7211" s="20" t="str">
        <f t="shared" si="227"/>
        <v/>
      </c>
    </row>
    <row r="7212" spans="1:15">
      <c r="A7212" s="20" t="str">
        <f t="shared" si="228"/>
        <v>Landsbankinn hf.Landsbankinn Lífeyrisbók verðtryggð</v>
      </c>
      <c r="B7212" s="20" t="str">
        <f>_xlfn.IFNA(INDEX(Listi!$AI:$AI,MATCH(C7212,Listi!$AJ:$AJ,0)),INDEX(Listi!T:T,MATCH(C7212,Listi!U:U,0)))</f>
        <v>Landsbankinn</v>
      </c>
      <c r="C7212" s="20" t="s">
        <v>249</v>
      </c>
      <c r="D7212" s="20" t="s">
        <v>598</v>
      </c>
      <c r="E7212" s="20" t="s">
        <v>276</v>
      </c>
      <c r="F7212" s="20" t="s">
        <v>96</v>
      </c>
      <c r="G7212" s="8" t="s">
        <v>421</v>
      </c>
      <c r="H7212" s="20" t="s">
        <v>97</v>
      </c>
      <c r="K7212" s="20">
        <v>0</v>
      </c>
      <c r="L7212" s="7">
        <v>66896053137</v>
      </c>
      <c r="M7212" s="7">
        <v>6692476029</v>
      </c>
      <c r="N7212" s="7">
        <v>4680072987</v>
      </c>
      <c r="O7212" s="20" t="str">
        <f t="shared" si="227"/>
        <v/>
      </c>
    </row>
    <row r="7213" spans="1:15">
      <c r="A7213" s="20" t="str">
        <f t="shared" si="228"/>
        <v>Lífeyrissjóður bændaSamtryggingardeild</v>
      </c>
      <c r="B7213" s="20" t="str">
        <f>_xlfn.IFNA(INDEX(Listi!$AI:$AI,MATCH(C7213,Listi!$AJ:$AJ,0)),INDEX(Listi!T:T,MATCH(C7213,Listi!U:U,0)))</f>
        <v>Lífeyrissjóður bænda</v>
      </c>
      <c r="C7213" s="20" t="s">
        <v>252</v>
      </c>
      <c r="D7213" s="20" t="s">
        <v>205</v>
      </c>
      <c r="E7213" s="20" t="s">
        <v>275</v>
      </c>
      <c r="F7213" s="20" t="s">
        <v>96</v>
      </c>
      <c r="G7213" s="8" t="s">
        <v>421</v>
      </c>
      <c r="H7213" s="20" t="s">
        <v>97</v>
      </c>
      <c r="K7213" s="20">
        <v>0.3</v>
      </c>
      <c r="L7213" s="7">
        <v>45108278171</v>
      </c>
      <c r="M7213" s="7">
        <v>776003397</v>
      </c>
      <c r="N7213" s="7">
        <v>1921473168</v>
      </c>
      <c r="O7213" s="20" t="str">
        <f t="shared" si="227"/>
        <v/>
      </c>
    </row>
    <row r="7214" spans="1:15">
      <c r="A7214" s="20" t="str">
        <f t="shared" si="228"/>
        <v>Lífeyrissjóður bankamannaAldursdeild</v>
      </c>
      <c r="B7214" s="20" t="str">
        <f>_xlfn.IFNA(INDEX(Listi!$AI:$AI,MATCH(C7214,Listi!$AJ:$AJ,0)),INDEX(Listi!T:T,MATCH(C7214,Listi!U:U,0)))</f>
        <v>Lífeyrissjóður bankam.</v>
      </c>
      <c r="C7214" s="20" t="s">
        <v>250</v>
      </c>
      <c r="D7214" s="20" t="s">
        <v>251</v>
      </c>
      <c r="E7214" s="20" t="s">
        <v>275</v>
      </c>
      <c r="F7214" s="20" t="s">
        <v>96</v>
      </c>
      <c r="G7214" s="8" t="s">
        <v>421</v>
      </c>
      <c r="H7214" s="20" t="s">
        <v>97</v>
      </c>
      <c r="K7214" s="20">
        <v>0.2</v>
      </c>
      <c r="L7214" s="7">
        <v>61369964000</v>
      </c>
      <c r="M7214" s="7">
        <v>1996063000</v>
      </c>
      <c r="N7214" s="7">
        <v>753444000</v>
      </c>
      <c r="O7214" s="20" t="str">
        <f t="shared" si="227"/>
        <v/>
      </c>
    </row>
    <row r="7215" spans="1:15">
      <c r="A7215" s="20" t="str">
        <f t="shared" si="228"/>
        <v>Lífeyrissjóður bankamannaHlutfallsdeild</v>
      </c>
      <c r="B7215" s="20" t="str">
        <f>_xlfn.IFNA(INDEX(Listi!$AI:$AI,MATCH(C7215,Listi!$AJ:$AJ,0)),INDEX(Listi!T:T,MATCH(C7215,Listi!U:U,0)))</f>
        <v>Lífeyrissjóður bankam.</v>
      </c>
      <c r="C7215" s="20" t="s">
        <v>250</v>
      </c>
      <c r="D7215" s="20" t="s">
        <v>467</v>
      </c>
      <c r="E7215" s="20" t="s">
        <v>275</v>
      </c>
      <c r="F7215" s="20" t="s">
        <v>96</v>
      </c>
      <c r="G7215" s="8" t="s">
        <v>421</v>
      </c>
      <c r="H7215" s="20" t="s">
        <v>97</v>
      </c>
      <c r="K7215" s="20">
        <v>0.1</v>
      </c>
      <c r="L7215" s="7">
        <v>40286427000</v>
      </c>
      <c r="M7215" s="7">
        <v>125147000</v>
      </c>
      <c r="N7215" s="7">
        <v>2741197000</v>
      </c>
      <c r="O7215" s="20" t="str">
        <f t="shared" si="227"/>
        <v/>
      </c>
    </row>
    <row r="7216" spans="1:15">
      <c r="A7216" s="20" t="str">
        <f t="shared" si="228"/>
        <v>Lífeyrissjóður RangæingaSamtryggingardeild</v>
      </c>
      <c r="B7216" s="20" t="str">
        <f>_xlfn.IFNA(INDEX(Listi!$AI:$AI,MATCH(C7216,Listi!$AJ:$AJ,0)),INDEX(Listi!T:T,MATCH(C7216,Listi!U:U,0)))</f>
        <v>Lífeyrissjóður Rang.</v>
      </c>
      <c r="C7216" s="20" t="s">
        <v>253</v>
      </c>
      <c r="D7216" s="20" t="s">
        <v>205</v>
      </c>
      <c r="E7216" s="20" t="s">
        <v>275</v>
      </c>
      <c r="F7216" s="20" t="s">
        <v>96</v>
      </c>
      <c r="G7216" s="8" t="s">
        <v>421</v>
      </c>
      <c r="H7216" s="20" t="s">
        <v>97</v>
      </c>
      <c r="K7216" s="20">
        <v>0.4</v>
      </c>
      <c r="L7216" s="7">
        <v>18949790000</v>
      </c>
      <c r="M7216" s="7">
        <v>835894000</v>
      </c>
      <c r="N7216" s="7">
        <v>386250000</v>
      </c>
      <c r="O7216" s="20" t="str">
        <f t="shared" si="227"/>
        <v/>
      </c>
    </row>
    <row r="7217" spans="1:15">
      <c r="A7217" s="20" t="str">
        <f t="shared" si="228"/>
        <v>Lífeyrissjóður starfsmanna AkureyrarbæjarSamtryggingardeild</v>
      </c>
      <c r="B7217" s="20" t="str">
        <f>_xlfn.IFNA(INDEX(Listi!$AI:$AI,MATCH(C7217,Listi!$AJ:$AJ,0)),INDEX(Listi!T:T,MATCH(C7217,Listi!U:U,0)))</f>
        <v>Lífeyrissj. starfsm. Akureyrarb.</v>
      </c>
      <c r="C7217" s="20" t="s">
        <v>274</v>
      </c>
      <c r="D7217" s="20" t="s">
        <v>205</v>
      </c>
      <c r="E7217" s="20" t="s">
        <v>275</v>
      </c>
      <c r="F7217" s="20" t="s">
        <v>96</v>
      </c>
      <c r="G7217" s="8" t="s">
        <v>421</v>
      </c>
      <c r="H7217" s="20" t="s">
        <v>97</v>
      </c>
      <c r="K7217" s="20">
        <v>0.3</v>
      </c>
      <c r="L7217" s="7">
        <v>14569496826</v>
      </c>
      <c r="M7217" s="7">
        <v>46271787</v>
      </c>
      <c r="N7217" s="7">
        <v>1160288032</v>
      </c>
      <c r="O7217" s="20" t="str">
        <f t="shared" si="227"/>
        <v/>
      </c>
    </row>
    <row r="7218" spans="1:15">
      <c r="A7218" s="20" t="str">
        <f t="shared" si="228"/>
        <v>Lífeyrissjóður starfsmanna Búnaðarbanka ÍslandsSamtryggingardeild</v>
      </c>
      <c r="B7218" s="20" t="str">
        <f>_xlfn.IFNA(INDEX(Listi!$AI:$AI,MATCH(C7218,Listi!$AJ:$AJ,0)),INDEX(Listi!T:T,MATCH(C7218,Listi!U:U,0)))</f>
        <v>Lífeyrissj. starfsm. Búnaðarb.Ísl.</v>
      </c>
      <c r="C7218" s="20" t="s">
        <v>254</v>
      </c>
      <c r="D7218" s="20" t="s">
        <v>205</v>
      </c>
      <c r="E7218" s="20" t="s">
        <v>275</v>
      </c>
      <c r="F7218" s="20" t="s">
        <v>96</v>
      </c>
      <c r="G7218" s="8" t="s">
        <v>421</v>
      </c>
      <c r="H7218" s="20" t="s">
        <v>97</v>
      </c>
      <c r="K7218" s="20">
        <v>0.1</v>
      </c>
      <c r="L7218" s="7">
        <v>27921283000</v>
      </c>
      <c r="M7218" s="7">
        <v>7378000</v>
      </c>
      <c r="N7218" s="7">
        <v>1535577000</v>
      </c>
      <c r="O7218" s="20" t="str">
        <f t="shared" si="227"/>
        <v/>
      </c>
    </row>
    <row r="7219" spans="1:15">
      <c r="A7219" s="20" t="str">
        <f t="shared" si="228"/>
        <v>Lífeyrissjóður starfsmanna ReykjavíkurborgarSamtryggingardeild</v>
      </c>
      <c r="B7219" s="20" t="str">
        <f>_xlfn.IFNA(INDEX(Listi!$AI:$AI,MATCH(C7219,Listi!$AJ:$AJ,0)),INDEX(Listi!T:T,MATCH(C7219,Listi!U:U,0)))</f>
        <v>Lífeyrissj. starfsm. Reykjav.</v>
      </c>
      <c r="C7219" s="20" t="s">
        <v>255</v>
      </c>
      <c r="D7219" s="20" t="s">
        <v>205</v>
      </c>
      <c r="E7219" s="20" t="s">
        <v>275</v>
      </c>
      <c r="F7219" s="20" t="s">
        <v>96</v>
      </c>
      <c r="G7219" s="8" t="s">
        <v>421</v>
      </c>
      <c r="H7219" s="20" t="s">
        <v>97</v>
      </c>
      <c r="K7219" s="20">
        <v>0.2</v>
      </c>
      <c r="L7219" s="7">
        <v>92450251598</v>
      </c>
      <c r="M7219" s="7">
        <v>217604296</v>
      </c>
      <c r="N7219" s="7">
        <v>6195210428</v>
      </c>
      <c r="O7219" s="20" t="str">
        <f t="shared" si="227"/>
        <v/>
      </c>
    </row>
    <row r="7220" spans="1:15">
      <c r="A7220" s="20" t="str">
        <f t="shared" si="228"/>
        <v>Lífeyrissjóður starfsmanna ríkisinsA-deild</v>
      </c>
      <c r="B7220" s="20" t="str">
        <f>_xlfn.IFNA(INDEX(Listi!$AI:$AI,MATCH(C7220,Listi!$AJ:$AJ,0)),INDEX(Listi!T:T,MATCH(C7220,Listi!U:U,0)))</f>
        <v>LSR</v>
      </c>
      <c r="C7220" s="20" t="s">
        <v>256</v>
      </c>
      <c r="D7220" s="20" t="s">
        <v>257</v>
      </c>
      <c r="E7220" s="20" t="s">
        <v>275</v>
      </c>
      <c r="F7220" s="20" t="s">
        <v>96</v>
      </c>
      <c r="G7220" s="8" t="s">
        <v>421</v>
      </c>
      <c r="H7220" s="20" t="s">
        <v>97</v>
      </c>
      <c r="K7220" s="20">
        <v>0.09</v>
      </c>
      <c r="L7220" s="7">
        <v>1024402726080</v>
      </c>
      <c r="M7220" s="7">
        <v>38030413328</v>
      </c>
      <c r="N7220" s="7">
        <v>13011563069</v>
      </c>
      <c r="O7220" s="20" t="str">
        <f t="shared" si="227"/>
        <v/>
      </c>
    </row>
    <row r="7221" spans="1:15">
      <c r="A7221" s="20" t="str">
        <f t="shared" si="228"/>
        <v>Lífeyrissjóður starfsmanna ríkisinsB-deild</v>
      </c>
      <c r="B7221" s="20" t="str">
        <f>_xlfn.IFNA(INDEX(Listi!$AI:$AI,MATCH(C7221,Listi!$AJ:$AJ,0)),INDEX(Listi!T:T,MATCH(C7221,Listi!U:U,0)))</f>
        <v>LSR</v>
      </c>
      <c r="C7221" s="20" t="s">
        <v>256</v>
      </c>
      <c r="D7221" s="20" t="s">
        <v>218</v>
      </c>
      <c r="E7221" s="20" t="s">
        <v>275</v>
      </c>
      <c r="F7221" s="20" t="s">
        <v>96</v>
      </c>
      <c r="G7221" s="8" t="s">
        <v>421</v>
      </c>
      <c r="H7221" s="20" t="s">
        <v>97</v>
      </c>
      <c r="K7221" s="20">
        <v>0.19</v>
      </c>
      <c r="L7221" s="7">
        <v>297381500048</v>
      </c>
      <c r="M7221" s="7">
        <v>1364474032</v>
      </c>
      <c r="N7221" s="7">
        <v>62409553231</v>
      </c>
      <c r="O7221" s="20" t="str">
        <f t="shared" si="227"/>
        <v/>
      </c>
    </row>
    <row r="7222" spans="1:15">
      <c r="A7222" s="20" t="str">
        <f t="shared" si="228"/>
        <v>Lífeyrissjóður starfsmanna ríkisinsLeið I</v>
      </c>
      <c r="B7222" s="20" t="str">
        <f>_xlfn.IFNA(INDEX(Listi!$AI:$AI,MATCH(C7222,Listi!$AJ:$AJ,0)),INDEX(Listi!T:T,MATCH(C7222,Listi!U:U,0)))</f>
        <v>LSR</v>
      </c>
      <c r="C7222" s="20" t="s">
        <v>256</v>
      </c>
      <c r="D7222" s="20" t="s">
        <v>258</v>
      </c>
      <c r="E7222" s="20" t="s">
        <v>276</v>
      </c>
      <c r="F7222" s="8" t="s">
        <v>96</v>
      </c>
      <c r="G7222" s="8" t="s">
        <v>421</v>
      </c>
      <c r="H7222" s="20" t="s">
        <v>97</v>
      </c>
      <c r="K7222" s="20">
        <v>0.08</v>
      </c>
      <c r="L7222" s="7">
        <v>11704214939</v>
      </c>
      <c r="M7222" s="7">
        <v>547428342</v>
      </c>
      <c r="N7222" s="7">
        <v>195323403</v>
      </c>
      <c r="O7222" s="20" t="str">
        <f t="shared" si="227"/>
        <v/>
      </c>
    </row>
    <row r="7223" spans="1:15">
      <c r="A7223" s="20" t="str">
        <f t="shared" si="228"/>
        <v>Lífeyrissjóður starfsmanna ríkisinsLeið II</v>
      </c>
      <c r="B7223" s="20" t="str">
        <f>_xlfn.IFNA(INDEX(Listi!$AI:$AI,MATCH(C7223,Listi!$AJ:$AJ,0)),INDEX(Listi!T:T,MATCH(C7223,Listi!U:U,0)))</f>
        <v>LSR</v>
      </c>
      <c r="C7223" s="20" t="s">
        <v>256</v>
      </c>
      <c r="D7223" s="20" t="s">
        <v>259</v>
      </c>
      <c r="E7223" s="20" t="s">
        <v>276</v>
      </c>
      <c r="F7223" s="8" t="s">
        <v>96</v>
      </c>
      <c r="G7223" s="8" t="s">
        <v>421</v>
      </c>
      <c r="H7223" s="20" t="s">
        <v>97</v>
      </c>
      <c r="K7223" s="20">
        <v>0.08</v>
      </c>
      <c r="L7223" s="7">
        <v>3365164594</v>
      </c>
      <c r="M7223" s="7">
        <v>379849453</v>
      </c>
      <c r="N7223" s="7">
        <v>93142056</v>
      </c>
      <c r="O7223" s="20" t="str">
        <f t="shared" si="227"/>
        <v/>
      </c>
    </row>
    <row r="7224" spans="1:15">
      <c r="A7224" s="20" t="str">
        <f t="shared" si="228"/>
        <v>Lífeyrissjóður starfsmanna ríkisinsLeið III</v>
      </c>
      <c r="B7224" s="20" t="str">
        <f>_xlfn.IFNA(INDEX(Listi!$AI:$AI,MATCH(C7224,Listi!$AJ:$AJ,0)),INDEX(Listi!T:T,MATCH(C7224,Listi!U:U,0)))</f>
        <v>LSR</v>
      </c>
      <c r="C7224" s="20" t="s">
        <v>256</v>
      </c>
      <c r="D7224" s="20" t="s">
        <v>260</v>
      </c>
      <c r="E7224" s="20" t="s">
        <v>276</v>
      </c>
      <c r="F7224" s="8" t="s">
        <v>96</v>
      </c>
      <c r="G7224" s="8" t="s">
        <v>421</v>
      </c>
      <c r="H7224" s="20" t="s">
        <v>97</v>
      </c>
      <c r="K7224" s="20">
        <v>0.06</v>
      </c>
      <c r="L7224" s="7">
        <v>9959294621</v>
      </c>
      <c r="M7224" s="7">
        <v>743287481</v>
      </c>
      <c r="N7224" s="7">
        <v>349903833</v>
      </c>
      <c r="O7224" s="20" t="str">
        <f t="shared" si="227"/>
        <v/>
      </c>
    </row>
    <row r="7225" spans="1:15">
      <c r="A7225" s="20" t="str">
        <f t="shared" si="228"/>
        <v>Lífeyrissjóður Tannlæknafél ÍslDeild I/Séreign</v>
      </c>
      <c r="B7225" s="20" t="str">
        <f>_xlfn.IFNA(INDEX(Listi!$AI:$AI,MATCH(C7225,Listi!$AJ:$AJ,0)),INDEX(Listi!T:T,MATCH(C7225,Listi!U:U,0)))</f>
        <v>Lífeyrissj. Tannlækna</v>
      </c>
      <c r="C7225" s="20" t="s">
        <v>261</v>
      </c>
      <c r="D7225" s="20" t="s">
        <v>207</v>
      </c>
      <c r="E7225" s="20" t="s">
        <v>276</v>
      </c>
      <c r="F7225" s="8" t="s">
        <v>96</v>
      </c>
      <c r="G7225" s="8" t="s">
        <v>421</v>
      </c>
      <c r="H7225" s="20" t="s">
        <v>97</v>
      </c>
      <c r="K7225" s="20">
        <v>0.23</v>
      </c>
      <c r="L7225" s="7">
        <v>6768408488</v>
      </c>
      <c r="M7225" s="7">
        <v>272759192</v>
      </c>
      <c r="N7225" s="7">
        <v>153838058</v>
      </c>
      <c r="O7225" s="20" t="str">
        <f t="shared" si="227"/>
        <v/>
      </c>
    </row>
    <row r="7226" spans="1:15">
      <c r="A7226" s="20" t="str">
        <f t="shared" si="228"/>
        <v>Lífeyrissjóður Tannlæknafél ÍslSamtryggingardeild</v>
      </c>
      <c r="B7226" s="20" t="str">
        <f>_xlfn.IFNA(INDEX(Listi!$AI:$AI,MATCH(C7226,Listi!$AJ:$AJ,0)),INDEX(Listi!T:T,MATCH(C7226,Listi!U:U,0)))</f>
        <v>Lífeyrissj. Tannlækna</v>
      </c>
      <c r="C7226" s="20" t="s">
        <v>261</v>
      </c>
      <c r="D7226" s="20" t="s">
        <v>205</v>
      </c>
      <c r="E7226" s="20" t="s">
        <v>275</v>
      </c>
      <c r="F7226" s="20" t="s">
        <v>96</v>
      </c>
      <c r="G7226" s="8" t="s">
        <v>421</v>
      </c>
      <c r="H7226" s="20" t="s">
        <v>97</v>
      </c>
      <c r="K7226" s="20">
        <v>0.22</v>
      </c>
      <c r="L7226" s="7">
        <v>2241251214</v>
      </c>
      <c r="M7226" s="7">
        <v>112827287</v>
      </c>
      <c r="N7226" s="7">
        <v>17930159</v>
      </c>
      <c r="O7226" s="20" t="str">
        <f t="shared" si="227"/>
        <v/>
      </c>
    </row>
    <row r="7227" spans="1:15">
      <c r="A7227" s="20" t="str">
        <f t="shared" si="228"/>
        <v>Lífeyrissjóður verslunarmannaÆvileið 1</v>
      </c>
      <c r="B7227" s="20" t="str">
        <f>_xlfn.IFNA(INDEX(Listi!$AI:$AI,MATCH(C7227,Listi!$AJ:$AJ,0)),INDEX(Listi!T:T,MATCH(C7227,Listi!U:U,0)))</f>
        <v>Lífeyrissj. Verslunarm.</v>
      </c>
      <c r="C7227" s="20" t="s">
        <v>206</v>
      </c>
      <c r="D7227" s="20" t="s">
        <v>310</v>
      </c>
      <c r="E7227" s="20" t="s">
        <v>276</v>
      </c>
      <c r="F7227" s="20" t="s">
        <v>96</v>
      </c>
      <c r="G7227" s="8" t="s">
        <v>421</v>
      </c>
      <c r="H7227" s="20" t="s">
        <v>97</v>
      </c>
      <c r="K7227" s="20">
        <v>0.2</v>
      </c>
      <c r="L7227" s="7">
        <v>2860479562</v>
      </c>
      <c r="M7227" s="7">
        <v>819651283</v>
      </c>
      <c r="N7227" s="7">
        <v>12562366</v>
      </c>
      <c r="O7227" s="20" t="str">
        <f t="shared" si="227"/>
        <v/>
      </c>
    </row>
    <row r="7228" spans="1:15">
      <c r="A7228" s="20" t="str">
        <f t="shared" si="228"/>
        <v>Lífeyrissjóður verslunarmannaÆvileið 2</v>
      </c>
      <c r="B7228" s="20" t="str">
        <f>_xlfn.IFNA(INDEX(Listi!$AI:$AI,MATCH(C7228,Listi!$AJ:$AJ,0)),INDEX(Listi!T:T,MATCH(C7228,Listi!U:U,0)))</f>
        <v>Lífeyrissj. Verslunarm.</v>
      </c>
      <c r="C7228" s="20" t="s">
        <v>206</v>
      </c>
      <c r="D7228" s="20" t="s">
        <v>309</v>
      </c>
      <c r="E7228" s="20" t="s">
        <v>276</v>
      </c>
      <c r="F7228" s="20" t="s">
        <v>96</v>
      </c>
      <c r="G7228" s="8" t="s">
        <v>421</v>
      </c>
      <c r="H7228" s="20" t="s">
        <v>97</v>
      </c>
      <c r="K7228" s="20">
        <v>0.2</v>
      </c>
      <c r="L7228" s="7">
        <v>2325064159</v>
      </c>
      <c r="M7228" s="7">
        <v>465663194</v>
      </c>
      <c r="N7228" s="7">
        <v>32037995</v>
      </c>
      <c r="O7228" s="20" t="str">
        <f t="shared" si="227"/>
        <v/>
      </c>
    </row>
    <row r="7229" spans="1:15">
      <c r="A7229" s="20" t="str">
        <f t="shared" si="228"/>
        <v>Lífeyrissjóður verslunarmannaÆvileið 3</v>
      </c>
      <c r="B7229" s="20" t="str">
        <f>_xlfn.IFNA(INDEX(Listi!$AI:$AI,MATCH(C7229,Listi!$AJ:$AJ,0)),INDEX(Listi!T:T,MATCH(C7229,Listi!U:U,0)))</f>
        <v>Lífeyrissj. Verslunarm.</v>
      </c>
      <c r="C7229" s="20" t="s">
        <v>206</v>
      </c>
      <c r="D7229" s="20" t="s">
        <v>308</v>
      </c>
      <c r="E7229" s="20" t="s">
        <v>276</v>
      </c>
      <c r="F7229" s="20" t="s">
        <v>96</v>
      </c>
      <c r="G7229" s="8" t="s">
        <v>421</v>
      </c>
      <c r="H7229" s="20" t="s">
        <v>97</v>
      </c>
      <c r="K7229" s="20">
        <v>0.2</v>
      </c>
      <c r="L7229" s="7">
        <v>1567402319</v>
      </c>
      <c r="M7229" s="7">
        <v>325961302</v>
      </c>
      <c r="N7229" s="7">
        <v>60283998</v>
      </c>
      <c r="O7229" s="20" t="str">
        <f t="shared" si="227"/>
        <v/>
      </c>
    </row>
    <row r="7230" spans="1:15">
      <c r="A7230" s="20" t="str">
        <f t="shared" si="228"/>
        <v>Lífeyrissjóður verslunarmannaDeild I/Séreign</v>
      </c>
      <c r="B7230" s="20" t="str">
        <f>_xlfn.IFNA(INDEX(Listi!$AI:$AI,MATCH(C7230,Listi!$AJ:$AJ,0)),INDEX(Listi!T:T,MATCH(C7230,Listi!U:U,0)))</f>
        <v>Lífeyrissj. Verslunarm.</v>
      </c>
      <c r="C7230" s="20" t="s">
        <v>206</v>
      </c>
      <c r="D7230" s="20" t="s">
        <v>207</v>
      </c>
      <c r="E7230" s="20" t="s">
        <v>276</v>
      </c>
      <c r="F7230" s="20" t="s">
        <v>96</v>
      </c>
      <c r="G7230" s="8" t="s">
        <v>421</v>
      </c>
      <c r="H7230" s="20" t="s">
        <v>97</v>
      </c>
      <c r="K7230" s="20">
        <v>0.12</v>
      </c>
      <c r="L7230" s="7">
        <v>19785724399</v>
      </c>
      <c r="M7230" s="7">
        <v>729937912</v>
      </c>
      <c r="N7230" s="7">
        <v>458382791</v>
      </c>
      <c r="O7230" s="20" t="str">
        <f t="shared" si="227"/>
        <v/>
      </c>
    </row>
    <row r="7231" spans="1:15">
      <c r="A7231" s="20" t="str">
        <f t="shared" si="228"/>
        <v>Lífeyrissjóður verslunarmannaSamtryggingardeild</v>
      </c>
      <c r="B7231" s="20" t="str">
        <f>_xlfn.IFNA(INDEX(Listi!$AI:$AI,MATCH(C7231,Listi!$AJ:$AJ,0)),INDEX(Listi!T:T,MATCH(C7231,Listi!U:U,0)))</f>
        <v>Lífeyrissj. Verslunarm.</v>
      </c>
      <c r="C7231" s="20" t="s">
        <v>206</v>
      </c>
      <c r="D7231" s="20" t="s">
        <v>205</v>
      </c>
      <c r="E7231" s="20" t="s">
        <v>275</v>
      </c>
      <c r="F7231" s="20" t="s">
        <v>96</v>
      </c>
      <c r="G7231" s="8" t="s">
        <v>421</v>
      </c>
      <c r="H7231" s="20" t="s">
        <v>97</v>
      </c>
      <c r="K7231" s="20">
        <v>0.12</v>
      </c>
      <c r="L7231" s="7">
        <v>1174592806906</v>
      </c>
      <c r="M7231" s="7">
        <v>35794261112</v>
      </c>
      <c r="N7231" s="7">
        <v>21965137185</v>
      </c>
      <c r="O7231" s="20" t="str">
        <f t="shared" si="227"/>
        <v/>
      </c>
    </row>
    <row r="7232" spans="1:15">
      <c r="A7232" s="20" t="str">
        <f t="shared" si="228"/>
        <v>Lífeyrissjóður VestmannaeyjaSafn I</v>
      </c>
      <c r="B7232" s="20" t="str">
        <f>_xlfn.IFNA(INDEX(Listi!$AI:$AI,MATCH(C7232,Listi!$AJ:$AJ,0)),INDEX(Listi!T:T,MATCH(C7232,Listi!U:U,0)))</f>
        <v>Lífeyrissj. Vestm.</v>
      </c>
      <c r="C7232" s="20" t="s">
        <v>262</v>
      </c>
      <c r="D7232" s="20" t="s">
        <v>210</v>
      </c>
      <c r="E7232" s="20" t="s">
        <v>276</v>
      </c>
      <c r="F7232" s="8" t="s">
        <v>96</v>
      </c>
      <c r="G7232" s="8" t="s">
        <v>421</v>
      </c>
      <c r="H7232" s="20" t="s">
        <v>97</v>
      </c>
      <c r="K7232" s="20">
        <v>0</v>
      </c>
      <c r="L7232" s="7">
        <v>381311221</v>
      </c>
      <c r="M7232" s="7">
        <v>44104006</v>
      </c>
      <c r="N7232" s="7">
        <v>13592960</v>
      </c>
      <c r="O7232" s="20" t="str">
        <f t="shared" si="227"/>
        <v/>
      </c>
    </row>
    <row r="7233" spans="1:15">
      <c r="A7233" s="20" t="str">
        <f t="shared" si="228"/>
        <v>Lífeyrissjóður VestmannaeyjaSafn II</v>
      </c>
      <c r="B7233" s="20" t="str">
        <f>_xlfn.IFNA(INDEX(Listi!$AI:$AI,MATCH(C7233,Listi!$AJ:$AJ,0)),INDEX(Listi!T:T,MATCH(C7233,Listi!U:U,0)))</f>
        <v>Lífeyrissj. Vestm.</v>
      </c>
      <c r="C7233" s="20" t="s">
        <v>262</v>
      </c>
      <c r="D7233" s="20" t="s">
        <v>211</v>
      </c>
      <c r="E7233" s="20" t="s">
        <v>276</v>
      </c>
      <c r="F7233" s="20" t="s">
        <v>96</v>
      </c>
      <c r="G7233" s="8" t="s">
        <v>421</v>
      </c>
      <c r="H7233" s="20" t="s">
        <v>97</v>
      </c>
      <c r="K7233" s="20">
        <v>0</v>
      </c>
      <c r="L7233" s="7">
        <v>571440191</v>
      </c>
      <c r="M7233" s="7">
        <v>40240404</v>
      </c>
      <c r="N7233" s="7">
        <v>18659289</v>
      </c>
      <c r="O7233" s="20" t="str">
        <f t="shared" si="227"/>
        <v/>
      </c>
    </row>
    <row r="7234" spans="1:15">
      <c r="A7234" s="20" t="str">
        <f t="shared" si="228"/>
        <v>Lífeyrissjóður VestmannaeyjaSamtryggingardeild</v>
      </c>
      <c r="B7234" s="20" t="str">
        <f>_xlfn.IFNA(INDEX(Listi!$AI:$AI,MATCH(C7234,Listi!$AJ:$AJ,0)),INDEX(Listi!T:T,MATCH(C7234,Listi!U:U,0)))</f>
        <v>Lífeyrissj. Vestm.</v>
      </c>
      <c r="C7234" s="20" t="s">
        <v>262</v>
      </c>
      <c r="D7234" s="20" t="s">
        <v>205</v>
      </c>
      <c r="E7234" s="20" t="s">
        <v>275</v>
      </c>
      <c r="F7234" s="20" t="s">
        <v>96</v>
      </c>
      <c r="G7234" s="8" t="s">
        <v>421</v>
      </c>
      <c r="H7234" s="20" t="s">
        <v>97</v>
      </c>
      <c r="K7234" s="20">
        <v>0.14000000000000001</v>
      </c>
      <c r="L7234" s="7">
        <v>85198020532</v>
      </c>
      <c r="M7234" s="7">
        <v>1944643004</v>
      </c>
      <c r="N7234" s="7">
        <v>2198060399</v>
      </c>
      <c r="O7234" s="20" t="str">
        <f t="shared" ref="O7234:O7297" si="229">IFERROR(VLOOKUP(F7234,EhLykill,3,FALSE),"")</f>
        <v/>
      </c>
    </row>
    <row r="7235" spans="1:15">
      <c r="A7235" s="20" t="str">
        <f t="shared" si="228"/>
        <v>Lífsval - lífeyrissparnaðurLífsval 1</v>
      </c>
      <c r="B7235" s="20" t="str">
        <f>_xlfn.IFNA(INDEX(Listi!$AI:$AI,MATCH(C7235,Listi!$AJ:$AJ,0)),INDEX(Listi!T:T,MATCH(C7235,Listi!U:U,0)))</f>
        <v>Lífsval</v>
      </c>
      <c r="C7235" s="20" t="s">
        <v>263</v>
      </c>
      <c r="D7235" s="20" t="s">
        <v>264</v>
      </c>
      <c r="E7235" s="20" t="s">
        <v>276</v>
      </c>
      <c r="F7235" s="20" t="s">
        <v>96</v>
      </c>
      <c r="G7235" s="8" t="s">
        <v>421</v>
      </c>
      <c r="H7235" s="20" t="s">
        <v>97</v>
      </c>
      <c r="K7235" s="20">
        <v>0</v>
      </c>
      <c r="L7235" s="7">
        <v>1792991246</v>
      </c>
      <c r="M7235" s="7">
        <v>203244065</v>
      </c>
      <c r="N7235" s="7">
        <v>81003579</v>
      </c>
      <c r="O7235" s="20" t="str">
        <f t="shared" si="229"/>
        <v/>
      </c>
    </row>
    <row r="7236" spans="1:15">
      <c r="A7236" s="20" t="str">
        <f t="shared" si="228"/>
        <v>Lífsval - lífeyrissparnaðurLífsval 2</v>
      </c>
      <c r="B7236" s="20" t="str">
        <f>_xlfn.IFNA(INDEX(Listi!$AI:$AI,MATCH(C7236,Listi!$AJ:$AJ,0)),INDEX(Listi!T:T,MATCH(C7236,Listi!U:U,0)))</f>
        <v>Lífsval</v>
      </c>
      <c r="C7236" s="20" t="s">
        <v>263</v>
      </c>
      <c r="D7236" s="20" t="s">
        <v>265</v>
      </c>
      <c r="E7236" s="20" t="s">
        <v>276</v>
      </c>
      <c r="F7236" s="20" t="s">
        <v>96</v>
      </c>
      <c r="G7236" s="8" t="s">
        <v>421</v>
      </c>
      <c r="H7236" s="20" t="s">
        <v>97</v>
      </c>
      <c r="K7236" s="20">
        <v>0.5</v>
      </c>
      <c r="L7236" s="7">
        <v>79660340</v>
      </c>
      <c r="M7236" s="7">
        <v>14369045</v>
      </c>
      <c r="N7236" s="7">
        <v>2695304</v>
      </c>
      <c r="O7236" s="20" t="str">
        <f t="shared" si="229"/>
        <v/>
      </c>
    </row>
    <row r="7237" spans="1:15">
      <c r="A7237" s="20" t="str">
        <f t="shared" si="228"/>
        <v>Lífsval - lífeyrissparnaðurLífsval 3</v>
      </c>
      <c r="B7237" s="20" t="str">
        <f>_xlfn.IFNA(INDEX(Listi!$AI:$AI,MATCH(C7237,Listi!$AJ:$AJ,0)),INDEX(Listi!T:T,MATCH(C7237,Listi!U:U,0)))</f>
        <v>Lífsval</v>
      </c>
      <c r="C7237" s="20" t="s">
        <v>263</v>
      </c>
      <c r="D7237" s="20" t="s">
        <v>266</v>
      </c>
      <c r="E7237" s="20" t="s">
        <v>276</v>
      </c>
      <c r="F7237" s="20" t="s">
        <v>96</v>
      </c>
      <c r="G7237" s="8" t="s">
        <v>421</v>
      </c>
      <c r="H7237" s="20" t="s">
        <v>97</v>
      </c>
      <c r="K7237" s="20">
        <v>0.5</v>
      </c>
      <c r="L7237" s="7">
        <v>131239774</v>
      </c>
      <c r="M7237" s="7">
        <v>16635787</v>
      </c>
      <c r="N7237" s="7">
        <v>3548138</v>
      </c>
      <c r="O7237" s="20" t="str">
        <f t="shared" si="229"/>
        <v/>
      </c>
    </row>
    <row r="7238" spans="1:15">
      <c r="A7238" s="20" t="str">
        <f t="shared" si="228"/>
        <v>Lífsval - lífeyrissparnaðurLífsval 4</v>
      </c>
      <c r="B7238" s="20" t="str">
        <f>_xlfn.IFNA(INDEX(Listi!$AI:$AI,MATCH(C7238,Listi!$AJ:$AJ,0)),INDEX(Listi!T:T,MATCH(C7238,Listi!U:U,0)))</f>
        <v>Lífsval</v>
      </c>
      <c r="C7238" s="20" t="s">
        <v>263</v>
      </c>
      <c r="D7238" s="20" t="s">
        <v>267</v>
      </c>
      <c r="E7238" s="20" t="s">
        <v>276</v>
      </c>
      <c r="F7238" s="20" t="s">
        <v>96</v>
      </c>
      <c r="G7238" s="8" t="s">
        <v>421</v>
      </c>
      <c r="H7238" s="20" t="s">
        <v>97</v>
      </c>
      <c r="K7238" s="20">
        <v>0.5</v>
      </c>
      <c r="L7238" s="7">
        <v>71752064</v>
      </c>
      <c r="M7238" s="7">
        <v>15238959</v>
      </c>
      <c r="N7238" s="7">
        <v>2058992</v>
      </c>
      <c r="O7238" s="20" t="str">
        <f t="shared" si="229"/>
        <v/>
      </c>
    </row>
    <row r="7239" spans="1:15">
      <c r="A7239" s="20" t="str">
        <f t="shared" si="228"/>
        <v>Lífsverk lífeyrissjóðurLífsverk I/Séreign</v>
      </c>
      <c r="B7239" s="20" t="str">
        <f>_xlfn.IFNA(INDEX(Listi!$AI:$AI,MATCH(C7239,Listi!$AJ:$AJ,0)),INDEX(Listi!T:T,MATCH(C7239,Listi!U:U,0)))</f>
        <v xml:space="preserve">Lífsverk  </v>
      </c>
      <c r="C7239" s="20" t="s">
        <v>268</v>
      </c>
      <c r="D7239" s="20" t="s">
        <v>269</v>
      </c>
      <c r="E7239" s="20" t="s">
        <v>276</v>
      </c>
      <c r="F7239" s="20" t="s">
        <v>96</v>
      </c>
      <c r="G7239" s="8" t="s">
        <v>421</v>
      </c>
      <c r="H7239" s="20" t="s">
        <v>97</v>
      </c>
      <c r="K7239" s="20">
        <v>0.2</v>
      </c>
      <c r="L7239" s="7">
        <v>4582957000</v>
      </c>
      <c r="M7239" s="7">
        <v>635926000</v>
      </c>
      <c r="N7239" s="7">
        <v>22708000</v>
      </c>
      <c r="O7239" s="20" t="str">
        <f t="shared" si="229"/>
        <v/>
      </c>
    </row>
    <row r="7240" spans="1:15">
      <c r="A7240" s="20" t="str">
        <f t="shared" si="228"/>
        <v>Lífsverk lífeyrissjóðurLífsverk II/Séreign</v>
      </c>
      <c r="B7240" s="20" t="str">
        <f>_xlfn.IFNA(INDEX(Listi!$AI:$AI,MATCH(C7240,Listi!$AJ:$AJ,0)),INDEX(Listi!T:T,MATCH(C7240,Listi!U:U,0)))</f>
        <v xml:space="preserve">Lífsverk  </v>
      </c>
      <c r="C7240" s="20" t="s">
        <v>268</v>
      </c>
      <c r="D7240" s="20" t="s">
        <v>270</v>
      </c>
      <c r="E7240" s="20" t="s">
        <v>276</v>
      </c>
      <c r="F7240" s="20" t="s">
        <v>96</v>
      </c>
      <c r="G7240" s="8" t="s">
        <v>421</v>
      </c>
      <c r="H7240" s="20" t="s">
        <v>97</v>
      </c>
      <c r="K7240" s="20">
        <v>0.2</v>
      </c>
      <c r="L7240" s="7">
        <v>23735073000</v>
      </c>
      <c r="M7240" s="7">
        <v>2073571000</v>
      </c>
      <c r="N7240" s="7">
        <v>249365000</v>
      </c>
      <c r="O7240" s="20" t="str">
        <f t="shared" si="229"/>
        <v/>
      </c>
    </row>
    <row r="7241" spans="1:15">
      <c r="A7241" s="20" t="str">
        <f t="shared" si="228"/>
        <v>Lífsverk lífeyrissjóðurLífsverk III/Séreign</v>
      </c>
      <c r="B7241" s="20" t="str">
        <f>_xlfn.IFNA(INDEX(Listi!$AI:$AI,MATCH(C7241,Listi!$AJ:$AJ,0)),INDEX(Listi!T:T,MATCH(C7241,Listi!U:U,0)))</f>
        <v xml:space="preserve">Lífsverk  </v>
      </c>
      <c r="C7241" s="20" t="s">
        <v>268</v>
      </c>
      <c r="D7241" s="20" t="s">
        <v>271</v>
      </c>
      <c r="E7241" s="20" t="s">
        <v>276</v>
      </c>
      <c r="F7241" s="20" t="s">
        <v>96</v>
      </c>
      <c r="G7241" s="8" t="s">
        <v>421</v>
      </c>
      <c r="H7241" s="20" t="s">
        <v>97</v>
      </c>
      <c r="K7241" s="20">
        <v>0.1</v>
      </c>
      <c r="L7241" s="7">
        <v>653814000</v>
      </c>
      <c r="M7241" s="7">
        <v>105107000</v>
      </c>
      <c r="N7241" s="7">
        <v>2613000</v>
      </c>
      <c r="O7241" s="20" t="str">
        <f t="shared" si="229"/>
        <v/>
      </c>
    </row>
    <row r="7242" spans="1:15">
      <c r="A7242" s="20" t="str">
        <f t="shared" si="228"/>
        <v>Lífsverk lífeyrissjóðurSamtryggingardeild</v>
      </c>
      <c r="B7242" s="20" t="str">
        <f>_xlfn.IFNA(INDEX(Listi!$AI:$AI,MATCH(C7242,Listi!$AJ:$AJ,0)),INDEX(Listi!T:T,MATCH(C7242,Listi!U:U,0)))</f>
        <v xml:space="preserve">Lífsverk  </v>
      </c>
      <c r="C7242" s="20" t="s">
        <v>268</v>
      </c>
      <c r="D7242" s="20" t="s">
        <v>205</v>
      </c>
      <c r="E7242" s="20" t="s">
        <v>275</v>
      </c>
      <c r="F7242" s="20" t="s">
        <v>96</v>
      </c>
      <c r="G7242" s="8" t="s">
        <v>421</v>
      </c>
      <c r="H7242" s="20" t="s">
        <v>97</v>
      </c>
      <c r="K7242" s="20">
        <v>0.23</v>
      </c>
      <c r="L7242" s="7">
        <v>120542527000</v>
      </c>
      <c r="M7242" s="7">
        <v>4397803000</v>
      </c>
      <c r="N7242" s="7">
        <v>1423151000</v>
      </c>
      <c r="O7242" s="20" t="str">
        <f t="shared" si="229"/>
        <v/>
      </c>
    </row>
    <row r="7243" spans="1:15">
      <c r="A7243" s="20" t="str">
        <f t="shared" si="228"/>
        <v>Söfnunarsjóður lífeyrisréttindaDeild I/Innlán</v>
      </c>
      <c r="B7243" s="20" t="str">
        <f>_xlfn.IFNA(INDEX(Listi!$AI:$AI,MATCH(C7243,Listi!$AJ:$AJ,0)),INDEX(Listi!T:T,MATCH(C7243,Listi!U:U,0)))</f>
        <v>Söfnunarsj.</v>
      </c>
      <c r="C7243" s="20" t="s">
        <v>272</v>
      </c>
      <c r="D7243" s="20" t="s">
        <v>273</v>
      </c>
      <c r="E7243" s="20" t="s">
        <v>276</v>
      </c>
      <c r="F7243" s="20" t="s">
        <v>96</v>
      </c>
      <c r="G7243" s="8" t="s">
        <v>421</v>
      </c>
      <c r="H7243" s="20" t="s">
        <v>97</v>
      </c>
      <c r="K7243" s="20">
        <v>0.4</v>
      </c>
      <c r="L7243" s="7">
        <v>2001731914</v>
      </c>
      <c r="M7243" s="7">
        <v>133561634</v>
      </c>
      <c r="N7243" s="7">
        <v>44803565</v>
      </c>
      <c r="O7243" s="20" t="str">
        <f t="shared" si="229"/>
        <v/>
      </c>
    </row>
    <row r="7244" spans="1:15">
      <c r="A7244" s="20" t="str">
        <f t="shared" si="228"/>
        <v>Söfnunarsjóður lífeyrisréttindaDeild III/Séreign</v>
      </c>
      <c r="B7244" s="20" t="str">
        <f>_xlfn.IFNA(INDEX(Listi!$AI:$AI,MATCH(C7244,Listi!$AJ:$AJ,0)),INDEX(Listi!T:T,MATCH(C7244,Listi!U:U,0)))</f>
        <v>Söfnunarsj.</v>
      </c>
      <c r="C7244" s="20" t="s">
        <v>272</v>
      </c>
      <c r="D7244" s="20" t="s">
        <v>599</v>
      </c>
      <c r="E7244" s="20" t="s">
        <v>276</v>
      </c>
      <c r="F7244" s="20" t="s">
        <v>96</v>
      </c>
      <c r="G7244" s="8" t="s">
        <v>421</v>
      </c>
      <c r="H7244" s="20" t="s">
        <v>97</v>
      </c>
      <c r="K7244" s="20">
        <v>0.79</v>
      </c>
      <c r="L7244" s="7">
        <v>24413085</v>
      </c>
      <c r="M7244" s="7">
        <v>24697577</v>
      </c>
      <c r="N7244" s="7">
        <v>900000</v>
      </c>
      <c r="O7244" s="20" t="str">
        <f t="shared" si="229"/>
        <v/>
      </c>
    </row>
    <row r="7245" spans="1:15">
      <c r="A7245" s="20" t="str">
        <f t="shared" si="228"/>
        <v>Söfnunarsjóður lífeyrisréttindaDeildII/Séreign</v>
      </c>
      <c r="B7245" s="20" t="str">
        <f>_xlfn.IFNA(INDEX(Listi!$AI:$AI,MATCH(C7245,Listi!$AJ:$AJ,0)),INDEX(Listi!T:T,MATCH(C7245,Listi!U:U,0)))</f>
        <v>Söfnunarsj.</v>
      </c>
      <c r="C7245" s="20" t="s">
        <v>272</v>
      </c>
      <c r="D7245" s="20" t="s">
        <v>586</v>
      </c>
      <c r="E7245" s="20" t="s">
        <v>276</v>
      </c>
      <c r="F7245" s="20" t="s">
        <v>96</v>
      </c>
      <c r="G7245" s="8" t="s">
        <v>421</v>
      </c>
      <c r="H7245" s="20" t="s">
        <v>97</v>
      </c>
      <c r="K7245" s="20">
        <v>0.4</v>
      </c>
      <c r="L7245" s="7">
        <v>1654616477</v>
      </c>
      <c r="M7245" s="7">
        <v>128539213</v>
      </c>
      <c r="N7245" s="7">
        <v>22846291</v>
      </c>
      <c r="O7245" s="20" t="str">
        <f t="shared" si="229"/>
        <v/>
      </c>
    </row>
    <row r="7246" spans="1:15">
      <c r="A7246" s="20" t="str">
        <f t="shared" si="228"/>
        <v>Söfnunarsjóður lífeyrisréttindaSamtryggingardeild</v>
      </c>
      <c r="B7246" s="20" t="str">
        <f>_xlfn.IFNA(INDEX(Listi!$AI:$AI,MATCH(C7246,Listi!$AJ:$AJ,0)),INDEX(Listi!T:T,MATCH(C7246,Listi!U:U,0)))</f>
        <v>Söfnunarsj.</v>
      </c>
      <c r="C7246" s="20" t="s">
        <v>272</v>
      </c>
      <c r="D7246" s="20" t="s">
        <v>205</v>
      </c>
      <c r="E7246" s="20" t="s">
        <v>275</v>
      </c>
      <c r="F7246" s="20" t="s">
        <v>96</v>
      </c>
      <c r="G7246" s="8" t="s">
        <v>421</v>
      </c>
      <c r="H7246" s="20" t="s">
        <v>97</v>
      </c>
      <c r="K7246" s="20">
        <v>0.2</v>
      </c>
      <c r="L7246" s="7">
        <v>238978847889</v>
      </c>
      <c r="M7246" s="7">
        <v>4967193409</v>
      </c>
      <c r="N7246" s="7">
        <v>6076487652</v>
      </c>
      <c r="O7246" s="20" t="str">
        <f t="shared" si="229"/>
        <v/>
      </c>
    </row>
    <row r="7247" spans="1:15">
      <c r="A7247" s="20" t="str">
        <f t="shared" si="228"/>
        <v>Stapi lífeyrissjóðurSafn I</v>
      </c>
      <c r="B7247" s="20" t="str">
        <f>_xlfn.IFNA(INDEX(Listi!$AI:$AI,MATCH(C7247,Listi!$AJ:$AJ,0)),INDEX(Listi!T:T,MATCH(C7247,Listi!U:U,0)))</f>
        <v xml:space="preserve">Stapi  </v>
      </c>
      <c r="C7247" s="20" t="s">
        <v>209</v>
      </c>
      <c r="D7247" s="20" t="s">
        <v>210</v>
      </c>
      <c r="E7247" s="20" t="s">
        <v>276</v>
      </c>
      <c r="F7247" s="20" t="s">
        <v>96</v>
      </c>
      <c r="G7247" s="8" t="s">
        <v>421</v>
      </c>
      <c r="H7247" s="20" t="s">
        <v>97</v>
      </c>
      <c r="K7247" s="20">
        <v>0.5</v>
      </c>
      <c r="L7247" s="7">
        <v>2440828925</v>
      </c>
      <c r="M7247" s="7">
        <v>91567233</v>
      </c>
      <c r="N7247" s="7">
        <v>110755602</v>
      </c>
      <c r="O7247" s="20" t="str">
        <f t="shared" si="229"/>
        <v/>
      </c>
    </row>
    <row r="7248" spans="1:15">
      <c r="A7248" s="20" t="str">
        <f t="shared" si="228"/>
        <v>Stapi lífeyrissjóðurSafn II</v>
      </c>
      <c r="B7248" s="20" t="str">
        <f>_xlfn.IFNA(INDEX(Listi!$AI:$AI,MATCH(C7248,Listi!$AJ:$AJ,0)),INDEX(Listi!T:T,MATCH(C7248,Listi!U:U,0)))</f>
        <v xml:space="preserve">Stapi  </v>
      </c>
      <c r="C7248" s="20" t="s">
        <v>209</v>
      </c>
      <c r="D7248" s="20" t="s">
        <v>211</v>
      </c>
      <c r="E7248" s="20" t="s">
        <v>276</v>
      </c>
      <c r="F7248" s="20" t="s">
        <v>96</v>
      </c>
      <c r="G7248" s="8" t="s">
        <v>421</v>
      </c>
      <c r="H7248" s="20" t="s">
        <v>97</v>
      </c>
      <c r="K7248" s="20">
        <v>0.5</v>
      </c>
      <c r="L7248" s="7">
        <v>5710890273</v>
      </c>
      <c r="M7248" s="7">
        <v>262001316</v>
      </c>
      <c r="N7248" s="7">
        <v>164209410</v>
      </c>
      <c r="O7248" s="20" t="str">
        <f t="shared" si="229"/>
        <v/>
      </c>
    </row>
    <row r="7249" spans="1:15">
      <c r="A7249" s="20" t="str">
        <f t="shared" si="228"/>
        <v>Stapi lífeyrissjóðurSafn III</v>
      </c>
      <c r="B7249" s="20" t="str">
        <f>_xlfn.IFNA(INDEX(Listi!$AI:$AI,MATCH(C7249,Listi!$AJ:$AJ,0)),INDEX(Listi!T:T,MATCH(C7249,Listi!U:U,0)))</f>
        <v xml:space="preserve">Stapi  </v>
      </c>
      <c r="C7249" s="20" t="s">
        <v>209</v>
      </c>
      <c r="D7249" s="20" t="s">
        <v>212</v>
      </c>
      <c r="E7249" s="20" t="s">
        <v>276</v>
      </c>
      <c r="F7249" s="20" t="s">
        <v>96</v>
      </c>
      <c r="G7249" s="8" t="s">
        <v>421</v>
      </c>
      <c r="H7249" s="20" t="s">
        <v>97</v>
      </c>
      <c r="K7249" s="20">
        <v>0.1</v>
      </c>
      <c r="L7249" s="7">
        <v>268100084</v>
      </c>
      <c r="M7249" s="7">
        <v>24388890</v>
      </c>
      <c r="N7249" s="7">
        <v>9886128</v>
      </c>
      <c r="O7249" s="20" t="str">
        <f t="shared" si="229"/>
        <v/>
      </c>
    </row>
    <row r="7250" spans="1:15">
      <c r="A7250" s="20" t="str">
        <f t="shared" si="228"/>
        <v>Stapi lífeyrissjóðurTryggingardeild</v>
      </c>
      <c r="B7250" s="20" t="str">
        <f>_xlfn.IFNA(INDEX(Listi!$AI:$AI,MATCH(C7250,Listi!$AJ:$AJ,0)),INDEX(Listi!T:T,MATCH(C7250,Listi!U:U,0)))</f>
        <v xml:space="preserve">Stapi  </v>
      </c>
      <c r="C7250" s="20" t="s">
        <v>209</v>
      </c>
      <c r="D7250" s="20" t="s">
        <v>213</v>
      </c>
      <c r="E7250" s="20" t="s">
        <v>275</v>
      </c>
      <c r="F7250" s="20" t="s">
        <v>96</v>
      </c>
      <c r="G7250" s="8" t="s">
        <v>421</v>
      </c>
      <c r="H7250" s="20" t="s">
        <v>97</v>
      </c>
      <c r="K7250" s="20">
        <v>0.14000000000000001</v>
      </c>
      <c r="L7250" s="7">
        <v>348661724246</v>
      </c>
      <c r="M7250" s="7">
        <v>13807615154</v>
      </c>
      <c r="N7250" s="7">
        <v>7912918911</v>
      </c>
      <c r="O7250" s="20" t="str">
        <f t="shared" si="229"/>
        <v/>
      </c>
    </row>
    <row r="7251" spans="1:15">
      <c r="A7251" s="20" t="str">
        <f t="shared" si="228"/>
        <v>Stapi lífeyrissjóðurVarfærnasafnið</v>
      </c>
      <c r="B7251" s="20" t="str">
        <f>_xlfn.IFNA(INDEX(Listi!$AI:$AI,MATCH(C7251,Listi!$AJ:$AJ,0)),INDEX(Listi!T:T,MATCH(C7251,Listi!U:U,0)))</f>
        <v xml:space="preserve">Stapi  </v>
      </c>
      <c r="C7251" s="20" t="s">
        <v>209</v>
      </c>
      <c r="D7251" s="20" t="s">
        <v>392</v>
      </c>
      <c r="E7251" s="20" t="s">
        <v>276</v>
      </c>
      <c r="F7251" s="20" t="s">
        <v>96</v>
      </c>
      <c r="G7251" s="8" t="s">
        <v>421</v>
      </c>
      <c r="H7251" s="20" t="s">
        <v>97</v>
      </c>
      <c r="K7251" s="20">
        <v>0.5</v>
      </c>
      <c r="L7251" s="7">
        <v>471986044</v>
      </c>
      <c r="M7251" s="7">
        <v>137399159</v>
      </c>
      <c r="N7251" s="7">
        <v>6994496</v>
      </c>
      <c r="O7251" s="20" t="str">
        <f t="shared" si="229"/>
        <v/>
      </c>
    </row>
    <row r="7252" spans="1:15">
      <c r="A7252" s="20" t="str">
        <f t="shared" si="228"/>
        <v>Almenni lífeyrissjóðurinnÆvisafn I</v>
      </c>
      <c r="B7252" s="20" t="str">
        <f>_xlfn.IFNA(INDEX(Listi!$AI:$AI,MATCH(C7252,Listi!$AJ:$AJ,0)),INDEX(Listi!T:T,MATCH(C7252,Listi!U:U,0)))</f>
        <v xml:space="preserve">Almenni </v>
      </c>
      <c r="C7252" s="20" t="s">
        <v>0</v>
      </c>
      <c r="D7252" s="20" t="s">
        <v>202</v>
      </c>
      <c r="E7252" s="20" t="s">
        <v>276</v>
      </c>
      <c r="F7252" s="20" t="s">
        <v>99</v>
      </c>
      <c r="G7252" s="8" t="s">
        <v>357</v>
      </c>
      <c r="H7252" s="20" t="s">
        <v>100</v>
      </c>
      <c r="I7252" s="7">
        <v>3205889407</v>
      </c>
      <c r="L7252" s="7">
        <v>43068273823</v>
      </c>
      <c r="M7252" s="7">
        <v>4413720640</v>
      </c>
      <c r="N7252" s="7">
        <v>641257097</v>
      </c>
      <c r="O7252" s="20" t="str">
        <f t="shared" si="229"/>
        <v/>
      </c>
    </row>
    <row r="7253" spans="1:15">
      <c r="A7253" s="20" t="str">
        <f t="shared" si="228"/>
        <v>Almenni lífeyrissjóðurinnÆvisafn II</v>
      </c>
      <c r="B7253" s="20" t="str">
        <f>_xlfn.IFNA(INDEX(Listi!$AI:$AI,MATCH(C7253,Listi!$AJ:$AJ,0)),INDEX(Listi!T:T,MATCH(C7253,Listi!U:U,0)))</f>
        <v xml:space="preserve">Almenni </v>
      </c>
      <c r="C7253" s="20" t="s">
        <v>0</v>
      </c>
      <c r="D7253" s="20" t="s">
        <v>203</v>
      </c>
      <c r="E7253" s="20" t="s">
        <v>276</v>
      </c>
      <c r="F7253" s="8" t="s">
        <v>99</v>
      </c>
      <c r="G7253" s="8" t="s">
        <v>357</v>
      </c>
      <c r="H7253" s="20" t="s">
        <v>100</v>
      </c>
      <c r="I7253" s="7">
        <v>2818415158</v>
      </c>
      <c r="L7253" s="7">
        <v>86460235807</v>
      </c>
      <c r="M7253" s="7">
        <v>3970537445</v>
      </c>
      <c r="N7253" s="7">
        <v>1539034493</v>
      </c>
      <c r="O7253" s="20" t="str">
        <f t="shared" si="229"/>
        <v/>
      </c>
    </row>
    <row r="7254" spans="1:15">
      <c r="A7254" s="20" t="str">
        <f t="shared" si="228"/>
        <v>Almenni lífeyrissjóðurinnÆvisafn III</v>
      </c>
      <c r="B7254" s="20" t="str">
        <f>_xlfn.IFNA(INDEX(Listi!$AI:$AI,MATCH(C7254,Listi!$AJ:$AJ,0)),INDEX(Listi!T:T,MATCH(C7254,Listi!U:U,0)))</f>
        <v xml:space="preserve">Almenni </v>
      </c>
      <c r="C7254" s="20" t="s">
        <v>0</v>
      </c>
      <c r="D7254" s="20" t="s">
        <v>204</v>
      </c>
      <c r="E7254" s="20" t="s">
        <v>276</v>
      </c>
      <c r="F7254" s="8" t="s">
        <v>99</v>
      </c>
      <c r="G7254" s="8" t="s">
        <v>357</v>
      </c>
      <c r="H7254" s="20" t="s">
        <v>100</v>
      </c>
      <c r="I7254" s="7">
        <v>4929088768</v>
      </c>
      <c r="L7254" s="7">
        <v>33890180699</v>
      </c>
      <c r="M7254" s="7">
        <v>1571509194</v>
      </c>
      <c r="N7254" s="7">
        <v>920421683</v>
      </c>
      <c r="O7254" s="20" t="str">
        <f t="shared" si="229"/>
        <v/>
      </c>
    </row>
    <row r="7255" spans="1:15">
      <c r="A7255" s="20" t="str">
        <f t="shared" si="228"/>
        <v>Almenni lífeyrissjóðurinnHúsnæðissafn</v>
      </c>
      <c r="B7255" s="20" t="str">
        <f>_xlfn.IFNA(INDEX(Listi!$AI:$AI,MATCH(C7255,Listi!$AJ:$AJ,0)),INDEX(Listi!T:T,MATCH(C7255,Listi!U:U,0)))</f>
        <v xml:space="preserve">Almenni </v>
      </c>
      <c r="C7255" s="20" t="s">
        <v>0</v>
      </c>
      <c r="D7255" s="20" t="s">
        <v>315</v>
      </c>
      <c r="E7255" s="20" t="s">
        <v>276</v>
      </c>
      <c r="F7255" s="20" t="s">
        <v>99</v>
      </c>
      <c r="G7255" s="8" t="s">
        <v>357</v>
      </c>
      <c r="H7255" s="20" t="s">
        <v>100</v>
      </c>
      <c r="I7255" s="7">
        <v>166852909</v>
      </c>
      <c r="L7255" s="7">
        <v>487895879</v>
      </c>
      <c r="M7255" s="7">
        <v>166428361</v>
      </c>
      <c r="N7255" s="7">
        <v>18080096</v>
      </c>
      <c r="O7255" s="20" t="str">
        <f t="shared" si="229"/>
        <v/>
      </c>
    </row>
    <row r="7256" spans="1:15">
      <c r="A7256" s="20" t="str">
        <f t="shared" si="228"/>
        <v>Almenni lífeyrissjóðurinnInnlánssafn</v>
      </c>
      <c r="B7256" s="20" t="str">
        <f>_xlfn.IFNA(INDEX(Listi!$AI:$AI,MATCH(C7256,Listi!$AJ:$AJ,0)),INDEX(Listi!T:T,MATCH(C7256,Listi!U:U,0)))</f>
        <v xml:space="preserve">Almenni </v>
      </c>
      <c r="C7256" s="20" t="s">
        <v>0</v>
      </c>
      <c r="D7256" s="20" t="s">
        <v>1</v>
      </c>
      <c r="E7256" s="20" t="s">
        <v>276</v>
      </c>
      <c r="F7256" s="20" t="s">
        <v>99</v>
      </c>
      <c r="G7256" s="8" t="s">
        <v>357</v>
      </c>
      <c r="H7256" s="20" t="s">
        <v>100</v>
      </c>
      <c r="I7256" s="7">
        <v>387794870</v>
      </c>
      <c r="L7256" s="7">
        <v>26587944379</v>
      </c>
      <c r="M7256" s="7">
        <v>1016779991</v>
      </c>
      <c r="N7256" s="7">
        <v>1031869724</v>
      </c>
      <c r="O7256" s="20" t="str">
        <f t="shared" si="229"/>
        <v/>
      </c>
    </row>
    <row r="7257" spans="1:15">
      <c r="A7257" s="20" t="str">
        <f t="shared" si="228"/>
        <v>Almenni lífeyrissjóðurinnRíkissafn langt</v>
      </c>
      <c r="B7257" s="20" t="str">
        <f>_xlfn.IFNA(INDEX(Listi!$AI:$AI,MATCH(C7257,Listi!$AJ:$AJ,0)),INDEX(Listi!T:T,MATCH(C7257,Listi!U:U,0)))</f>
        <v xml:space="preserve">Almenni </v>
      </c>
      <c r="C7257" s="20" t="s">
        <v>0</v>
      </c>
      <c r="D7257" s="20" t="s">
        <v>199</v>
      </c>
      <c r="E7257" s="20" t="s">
        <v>276</v>
      </c>
      <c r="F7257" s="8" t="s">
        <v>99</v>
      </c>
      <c r="G7257" s="8" t="s">
        <v>357</v>
      </c>
      <c r="H7257" s="20" t="s">
        <v>100</v>
      </c>
      <c r="I7257" s="7">
        <v>-128688875</v>
      </c>
      <c r="L7257" s="7">
        <v>1193680171</v>
      </c>
      <c r="M7257" s="7">
        <v>61272573</v>
      </c>
      <c r="N7257" s="7">
        <v>40105929</v>
      </c>
      <c r="O7257" s="20" t="str">
        <f t="shared" si="229"/>
        <v/>
      </c>
    </row>
    <row r="7258" spans="1:15">
      <c r="A7258" s="20" t="str">
        <f t="shared" si="228"/>
        <v>Almenni lífeyrissjóðurinnRíkissafn stutt</v>
      </c>
      <c r="B7258" s="20" t="str">
        <f>_xlfn.IFNA(INDEX(Listi!$AI:$AI,MATCH(C7258,Listi!$AJ:$AJ,0)),INDEX(Listi!T:T,MATCH(C7258,Listi!U:U,0)))</f>
        <v xml:space="preserve">Almenni </v>
      </c>
      <c r="C7258" s="20" t="s">
        <v>0</v>
      </c>
      <c r="D7258" s="20" t="s">
        <v>200</v>
      </c>
      <c r="E7258" s="20" t="s">
        <v>276</v>
      </c>
      <c r="F7258" s="8" t="s">
        <v>99</v>
      </c>
      <c r="G7258" s="8" t="s">
        <v>357</v>
      </c>
      <c r="H7258" s="20" t="s">
        <v>100</v>
      </c>
      <c r="I7258" s="7">
        <v>16963960</v>
      </c>
      <c r="L7258" s="7">
        <v>541893627</v>
      </c>
      <c r="M7258" s="7">
        <v>20423158</v>
      </c>
      <c r="N7258" s="7">
        <v>14899899</v>
      </c>
      <c r="O7258" s="20" t="str">
        <f t="shared" si="229"/>
        <v/>
      </c>
    </row>
    <row r="7259" spans="1:15">
      <c r="A7259" s="20" t="str">
        <f t="shared" si="228"/>
        <v>Almenni lífeyrissjóðurinnTryggingadeild</v>
      </c>
      <c r="B7259" s="20" t="str">
        <f>_xlfn.IFNA(INDEX(Listi!$AI:$AI,MATCH(C7259,Listi!$AJ:$AJ,0)),INDEX(Listi!T:T,MATCH(C7259,Listi!U:U,0)))</f>
        <v xml:space="preserve">Almenni </v>
      </c>
      <c r="C7259" s="20" t="s">
        <v>0</v>
      </c>
      <c r="D7259" s="20" t="s">
        <v>201</v>
      </c>
      <c r="E7259" s="20" t="s">
        <v>275</v>
      </c>
      <c r="F7259" s="20" t="s">
        <v>99</v>
      </c>
      <c r="G7259" s="8" t="s">
        <v>357</v>
      </c>
      <c r="H7259" s="20" t="s">
        <v>100</v>
      </c>
      <c r="I7259" s="7">
        <v>7428403109</v>
      </c>
      <c r="L7259" s="7">
        <v>174784296254</v>
      </c>
      <c r="M7259" s="7">
        <v>7497244534</v>
      </c>
      <c r="N7259" s="7">
        <v>3057046932</v>
      </c>
      <c r="O7259" s="20" t="str">
        <f t="shared" si="229"/>
        <v/>
      </c>
    </row>
    <row r="7260" spans="1:15">
      <c r="A7260" s="20" t="str">
        <f t="shared" si="228"/>
        <v>Arion banki hf.Erlend hlutabréf</v>
      </c>
      <c r="B7260" s="20" t="str">
        <f>_xlfn.IFNA(INDEX(Listi!$AI:$AI,MATCH(C7260,Listi!$AJ:$AJ,0)),INDEX(Listi!T:T,MATCH(C7260,Listi!U:U,0)))</f>
        <v xml:space="preserve">Arion banki </v>
      </c>
      <c r="C7260" s="20" t="s">
        <v>214</v>
      </c>
      <c r="D7260" s="20" t="s">
        <v>215</v>
      </c>
      <c r="E7260" s="20" t="s">
        <v>276</v>
      </c>
      <c r="F7260" s="20" t="s">
        <v>99</v>
      </c>
      <c r="G7260" s="8" t="s">
        <v>357</v>
      </c>
      <c r="H7260" s="20" t="s">
        <v>100</v>
      </c>
      <c r="I7260" s="7">
        <v>22748000</v>
      </c>
      <c r="L7260" s="7">
        <v>1149685000</v>
      </c>
      <c r="M7260" s="7">
        <v>49095000</v>
      </c>
      <c r="N7260" s="7">
        <v>10876000</v>
      </c>
      <c r="O7260" s="20" t="str">
        <f t="shared" si="229"/>
        <v/>
      </c>
    </row>
    <row r="7261" spans="1:15">
      <c r="A7261" s="20" t="str">
        <f t="shared" si="228"/>
        <v>Arion banki hf.Innlend skuldabréf</v>
      </c>
      <c r="B7261" s="20" t="str">
        <f>_xlfn.IFNA(INDEX(Listi!$AI:$AI,MATCH(C7261,Listi!$AJ:$AJ,0)),INDEX(Listi!T:T,MATCH(C7261,Listi!U:U,0)))</f>
        <v xml:space="preserve">Arion banki </v>
      </c>
      <c r="C7261" s="20" t="s">
        <v>214</v>
      </c>
      <c r="D7261" s="20" t="s">
        <v>216</v>
      </c>
      <c r="E7261" s="20" t="s">
        <v>276</v>
      </c>
      <c r="F7261" s="8" t="s">
        <v>99</v>
      </c>
      <c r="G7261" s="8" t="s">
        <v>357</v>
      </c>
      <c r="H7261" s="20" t="s">
        <v>100</v>
      </c>
      <c r="I7261" s="7">
        <v>2875461000</v>
      </c>
      <c r="L7261" s="7">
        <v>4446434000</v>
      </c>
      <c r="M7261" s="7">
        <v>344234000</v>
      </c>
      <c r="N7261" s="7">
        <v>44793000</v>
      </c>
      <c r="O7261" s="20" t="str">
        <f t="shared" si="229"/>
        <v/>
      </c>
    </row>
    <row r="7262" spans="1:15">
      <c r="A7262" s="20" t="str">
        <f t="shared" si="228"/>
        <v>Arion banki hf.Lífeyrisauki L1</v>
      </c>
      <c r="B7262" s="20" t="str">
        <f>_xlfn.IFNA(INDEX(Listi!$AI:$AI,MATCH(C7262,Listi!$AJ:$AJ,0)),INDEX(Listi!T:T,MATCH(C7262,Listi!U:U,0)))</f>
        <v xml:space="preserve">Arion banki </v>
      </c>
      <c r="C7262" s="20" t="s">
        <v>214</v>
      </c>
      <c r="D7262" s="20" t="s">
        <v>377</v>
      </c>
      <c r="E7262" s="20" t="s">
        <v>276</v>
      </c>
      <c r="F7262" s="20" t="s">
        <v>99</v>
      </c>
      <c r="G7262" s="8" t="s">
        <v>357</v>
      </c>
      <c r="H7262" s="20" t="s">
        <v>100</v>
      </c>
      <c r="I7262" s="7">
        <v>756857000</v>
      </c>
      <c r="L7262" s="7">
        <v>5887942000</v>
      </c>
      <c r="M7262" s="7">
        <v>1011885000</v>
      </c>
      <c r="N7262" s="7">
        <v>34615000</v>
      </c>
      <c r="O7262" s="20" t="str">
        <f t="shared" si="229"/>
        <v/>
      </c>
    </row>
    <row r="7263" spans="1:15">
      <c r="A7263" s="20" t="str">
        <f t="shared" si="228"/>
        <v>Arion banki hf.Lífeyrisauki L2</v>
      </c>
      <c r="B7263" s="20" t="str">
        <f>_xlfn.IFNA(INDEX(Listi!$AI:$AI,MATCH(C7263,Listi!$AJ:$AJ,0)),INDEX(Listi!T:T,MATCH(C7263,Listi!U:U,0)))</f>
        <v xml:space="preserve">Arion banki </v>
      </c>
      <c r="C7263" s="20" t="s">
        <v>214</v>
      </c>
      <c r="D7263" s="20" t="s">
        <v>372</v>
      </c>
      <c r="E7263" s="20" t="s">
        <v>276</v>
      </c>
      <c r="F7263" s="8" t="s">
        <v>99</v>
      </c>
      <c r="G7263" s="8" t="s">
        <v>357</v>
      </c>
      <c r="H7263" s="20" t="s">
        <v>100</v>
      </c>
      <c r="I7263" s="7">
        <v>1498012000</v>
      </c>
      <c r="L7263" s="7">
        <v>21366380000</v>
      </c>
      <c r="M7263" s="7">
        <v>1613513000</v>
      </c>
      <c r="N7263" s="7">
        <v>92085000</v>
      </c>
      <c r="O7263" s="20" t="str">
        <f t="shared" si="229"/>
        <v/>
      </c>
    </row>
    <row r="7264" spans="1:15">
      <c r="A7264" s="20" t="str">
        <f t="shared" si="228"/>
        <v>Arion banki hf.Lífeyrisauki L3</v>
      </c>
      <c r="B7264" s="20" t="str">
        <f>_xlfn.IFNA(INDEX(Listi!$AI:$AI,MATCH(C7264,Listi!$AJ:$AJ,0)),INDEX(Listi!T:T,MATCH(C7264,Listi!U:U,0)))</f>
        <v xml:space="preserve">Arion banki </v>
      </c>
      <c r="C7264" s="20" t="s">
        <v>214</v>
      </c>
      <c r="D7264" s="20" t="s">
        <v>371</v>
      </c>
      <c r="E7264" s="20" t="s">
        <v>276</v>
      </c>
      <c r="F7264" s="20" t="s">
        <v>99</v>
      </c>
      <c r="G7264" s="8" t="s">
        <v>357</v>
      </c>
      <c r="H7264" s="20" t="s">
        <v>100</v>
      </c>
      <c r="I7264" s="7">
        <v>2147331000</v>
      </c>
      <c r="L7264" s="7">
        <v>29714848000</v>
      </c>
      <c r="M7264" s="7">
        <v>2122481000</v>
      </c>
      <c r="N7264" s="7">
        <v>129566000</v>
      </c>
      <c r="O7264" s="20" t="str">
        <f t="shared" si="229"/>
        <v/>
      </c>
    </row>
    <row r="7265" spans="1:15">
      <c r="A7265" s="20" t="str">
        <f t="shared" si="228"/>
        <v>Arion banki hf.Lífeyrisauki L4</v>
      </c>
      <c r="B7265" s="20" t="str">
        <f>_xlfn.IFNA(INDEX(Listi!$AI:$AI,MATCH(C7265,Listi!$AJ:$AJ,0)),INDEX(Listi!T:T,MATCH(C7265,Listi!U:U,0)))</f>
        <v xml:space="preserve">Arion banki </v>
      </c>
      <c r="C7265" s="20" t="s">
        <v>214</v>
      </c>
      <c r="D7265" s="20" t="s">
        <v>587</v>
      </c>
      <c r="E7265" s="20" t="s">
        <v>276</v>
      </c>
      <c r="F7265" s="8" t="s">
        <v>99</v>
      </c>
      <c r="G7265" s="8" t="s">
        <v>357</v>
      </c>
      <c r="H7265" s="20" t="s">
        <v>100</v>
      </c>
      <c r="I7265" s="7">
        <v>-47457000</v>
      </c>
      <c r="L7265" s="7">
        <v>19306242000</v>
      </c>
      <c r="M7265" s="7">
        <v>1346647000</v>
      </c>
      <c r="N7265" s="7">
        <v>388052000</v>
      </c>
      <c r="O7265" s="20" t="str">
        <f t="shared" si="229"/>
        <v/>
      </c>
    </row>
    <row r="7266" spans="1:15">
      <c r="A7266" s="20" t="str">
        <f t="shared" si="228"/>
        <v>Arion banki hf.Lífeyrisauki L5</v>
      </c>
      <c r="B7266" s="20" t="str">
        <f>_xlfn.IFNA(INDEX(Listi!$AI:$AI,MATCH(C7266,Listi!$AJ:$AJ,0)),INDEX(Listi!T:T,MATCH(C7266,Listi!U:U,0)))</f>
        <v xml:space="preserve">Arion banki </v>
      </c>
      <c r="C7266" s="20" t="s">
        <v>214</v>
      </c>
      <c r="D7266" s="20" t="s">
        <v>369</v>
      </c>
      <c r="E7266" s="20" t="s">
        <v>276</v>
      </c>
      <c r="F7266" s="20" t="s">
        <v>99</v>
      </c>
      <c r="G7266" s="8" t="s">
        <v>357</v>
      </c>
      <c r="H7266" s="20" t="s">
        <v>100</v>
      </c>
      <c r="I7266" s="7">
        <v>3040644000</v>
      </c>
      <c r="L7266" s="7">
        <v>44858554000</v>
      </c>
      <c r="M7266" s="7">
        <v>4018833000</v>
      </c>
      <c r="N7266" s="7">
        <v>933672000</v>
      </c>
      <c r="O7266" s="20" t="str">
        <f t="shared" si="229"/>
        <v/>
      </c>
    </row>
    <row r="7267" spans="1:15">
      <c r="A7267" s="20" t="str">
        <f t="shared" si="228"/>
        <v>Birta lífeyrissjóðurBlönduð leið</v>
      </c>
      <c r="B7267" s="20" t="str">
        <f>_xlfn.IFNA(INDEX(Listi!$AI:$AI,MATCH(C7267,Listi!$AJ:$AJ,0)),INDEX(Listi!T:T,MATCH(C7267,Listi!U:U,0)))</f>
        <v xml:space="preserve">Birta  </v>
      </c>
      <c r="C7267" s="20" t="s">
        <v>298</v>
      </c>
      <c r="D7267" s="20" t="s">
        <v>314</v>
      </c>
      <c r="E7267" s="20" t="s">
        <v>276</v>
      </c>
      <c r="F7267" s="20" t="s">
        <v>99</v>
      </c>
      <c r="G7267" s="8" t="s">
        <v>357</v>
      </c>
      <c r="H7267" s="20" t="s">
        <v>100</v>
      </c>
      <c r="I7267" s="7">
        <v>464301738</v>
      </c>
      <c r="L7267" s="7">
        <v>6929716201</v>
      </c>
      <c r="M7267" s="7">
        <v>253995298</v>
      </c>
      <c r="N7267" s="7">
        <v>139753585</v>
      </c>
      <c r="O7267" s="20" t="str">
        <f t="shared" si="229"/>
        <v/>
      </c>
    </row>
    <row r="7268" spans="1:15">
      <c r="A7268" s="20" t="str">
        <f t="shared" ref="A7268:A7330" si="230">CONCATENATE(C7268,D7268)</f>
        <v>Birta lífeyrissjóðurInnlánsleið</v>
      </c>
      <c r="B7268" s="20" t="str">
        <f>_xlfn.IFNA(INDEX(Listi!$AI:$AI,MATCH(C7268,Listi!$AJ:$AJ,0)),INDEX(Listi!T:T,MATCH(C7268,Listi!U:U,0)))</f>
        <v xml:space="preserve">Birta  </v>
      </c>
      <c r="C7268" s="20" t="s">
        <v>298</v>
      </c>
      <c r="D7268" s="20" t="s">
        <v>208</v>
      </c>
      <c r="E7268" s="20" t="s">
        <v>276</v>
      </c>
      <c r="F7268" s="8" t="s">
        <v>99</v>
      </c>
      <c r="G7268" s="8" t="s">
        <v>357</v>
      </c>
      <c r="H7268" s="20" t="s">
        <v>100</v>
      </c>
      <c r="I7268" s="7">
        <v>240586564</v>
      </c>
      <c r="L7268" s="7">
        <v>4108971332</v>
      </c>
      <c r="M7268" s="7">
        <v>264842424</v>
      </c>
      <c r="N7268" s="7">
        <v>174324836</v>
      </c>
      <c r="O7268" s="20" t="str">
        <f t="shared" si="229"/>
        <v/>
      </c>
    </row>
    <row r="7269" spans="1:15">
      <c r="A7269" s="20" t="str">
        <f t="shared" si="230"/>
        <v>Birta lífeyrissjóðurSamtryggingardeild</v>
      </c>
      <c r="B7269" s="20" t="str">
        <f>_xlfn.IFNA(INDEX(Listi!$AI:$AI,MATCH(C7269,Listi!$AJ:$AJ,0)),INDEX(Listi!T:T,MATCH(C7269,Listi!U:U,0)))</f>
        <v xml:space="preserve">Birta  </v>
      </c>
      <c r="C7269" s="20" t="s">
        <v>298</v>
      </c>
      <c r="D7269" s="20" t="s">
        <v>205</v>
      </c>
      <c r="E7269" s="20" t="s">
        <v>275</v>
      </c>
      <c r="F7269" s="20" t="s">
        <v>99</v>
      </c>
      <c r="G7269" s="8" t="s">
        <v>357</v>
      </c>
      <c r="H7269" s="20" t="s">
        <v>100</v>
      </c>
      <c r="I7269" s="7">
        <v>18755832003</v>
      </c>
      <c r="L7269" s="7">
        <v>549755105944</v>
      </c>
      <c r="M7269" s="7">
        <v>18480897961</v>
      </c>
      <c r="N7269" s="7">
        <v>14075814006</v>
      </c>
      <c r="O7269" s="20" t="str">
        <f t="shared" si="229"/>
        <v/>
      </c>
    </row>
    <row r="7270" spans="1:15">
      <c r="A7270" s="20" t="str">
        <f t="shared" si="230"/>
        <v>Birta lífeyrissjóðurSkuldabréfaleið</v>
      </c>
      <c r="B7270" s="20" t="str">
        <f>_xlfn.IFNA(INDEX(Listi!$AI:$AI,MATCH(C7270,Listi!$AJ:$AJ,0)),INDEX(Listi!T:T,MATCH(C7270,Listi!U:U,0)))</f>
        <v xml:space="preserve">Birta  </v>
      </c>
      <c r="C7270" s="20" t="s">
        <v>298</v>
      </c>
      <c r="D7270" s="20" t="s">
        <v>313</v>
      </c>
      <c r="E7270" s="20" t="s">
        <v>276</v>
      </c>
      <c r="F7270" s="20" t="s">
        <v>99</v>
      </c>
      <c r="G7270" s="8" t="s">
        <v>357</v>
      </c>
      <c r="H7270" s="20" t="s">
        <v>100</v>
      </c>
      <c r="I7270" s="7">
        <v>209606427</v>
      </c>
      <c r="L7270" s="7">
        <v>8522374478</v>
      </c>
      <c r="M7270" s="7">
        <v>391005163</v>
      </c>
      <c r="N7270" s="7">
        <v>218104877</v>
      </c>
      <c r="O7270" s="20" t="str">
        <f t="shared" si="229"/>
        <v/>
      </c>
    </row>
    <row r="7271" spans="1:15">
      <c r="A7271" s="20" t="str">
        <f t="shared" si="230"/>
        <v>Birta lífeyrissjóðurTilgreind séreign</v>
      </c>
      <c r="B7271" s="20" t="str">
        <f>_xlfn.IFNA(INDEX(Listi!$AI:$AI,MATCH(C7271,Listi!$AJ:$AJ,0)),INDEX(Listi!T:T,MATCH(C7271,Listi!U:U,0)))</f>
        <v xml:space="preserve">Birta  </v>
      </c>
      <c r="C7271" s="20" t="s">
        <v>298</v>
      </c>
      <c r="D7271" s="20" t="s">
        <v>312</v>
      </c>
      <c r="E7271" s="20" t="s">
        <v>276</v>
      </c>
      <c r="F7271" s="8" t="s">
        <v>99</v>
      </c>
      <c r="G7271" s="8" t="s">
        <v>357</v>
      </c>
      <c r="H7271" s="20" t="s">
        <v>100</v>
      </c>
      <c r="I7271" s="7">
        <v>504057994</v>
      </c>
      <c r="L7271" s="7">
        <v>2234420297</v>
      </c>
      <c r="M7271" s="7">
        <v>511871981</v>
      </c>
      <c r="N7271" s="7">
        <v>36000223</v>
      </c>
      <c r="O7271" s="20" t="str">
        <f t="shared" si="229"/>
        <v/>
      </c>
    </row>
    <row r="7272" spans="1:15">
      <c r="A7272" s="20" t="str">
        <f t="shared" si="230"/>
        <v>Brú Lífeyrissjóður starfsmanna sveitarfélagaA-deild</v>
      </c>
      <c r="B7272" s="20" t="str">
        <f>_xlfn.IFNA(INDEX(Listi!$AI:$AI,MATCH(C7272,Listi!$AJ:$AJ,0)),INDEX(Listi!T:T,MATCH(C7272,Listi!U:U,0)))</f>
        <v>Brú</v>
      </c>
      <c r="C7272" s="20" t="s">
        <v>217</v>
      </c>
      <c r="D7272" s="20" t="s">
        <v>257</v>
      </c>
      <c r="E7272" s="20" t="s">
        <v>275</v>
      </c>
      <c r="F7272" s="20" t="s">
        <v>99</v>
      </c>
      <c r="G7272" s="8" t="s">
        <v>357</v>
      </c>
      <c r="H7272" s="20" t="s">
        <v>100</v>
      </c>
      <c r="I7272" s="7">
        <v>14133628455</v>
      </c>
      <c r="L7272" s="7">
        <v>270469177889</v>
      </c>
      <c r="M7272" s="7">
        <v>13987858077</v>
      </c>
      <c r="N7272" s="7">
        <v>4793072329</v>
      </c>
      <c r="O7272" s="20" t="str">
        <f t="shared" si="229"/>
        <v/>
      </c>
    </row>
    <row r="7273" spans="1:15">
      <c r="A7273" s="20" t="str">
        <f t="shared" si="230"/>
        <v>Brú Lífeyrissjóður starfsmanna sveitarfélagaB-deild</v>
      </c>
      <c r="B7273" s="20" t="str">
        <f>_xlfn.IFNA(INDEX(Listi!$AI:$AI,MATCH(C7273,Listi!$AJ:$AJ,0)),INDEX(Listi!T:T,MATCH(C7273,Listi!U:U,0)))</f>
        <v>Brú</v>
      </c>
      <c r="C7273" s="20" t="s">
        <v>217</v>
      </c>
      <c r="D7273" s="20" t="s">
        <v>218</v>
      </c>
      <c r="E7273" s="20" t="s">
        <v>275</v>
      </c>
      <c r="F7273" s="20" t="s">
        <v>99</v>
      </c>
      <c r="G7273" s="8" t="s">
        <v>357</v>
      </c>
      <c r="H7273" s="20" t="s">
        <v>100</v>
      </c>
      <c r="I7273" s="7">
        <v>2546020102</v>
      </c>
      <c r="L7273" s="7">
        <v>17004783831</v>
      </c>
      <c r="M7273" s="7">
        <v>119747694</v>
      </c>
      <c r="N7273" s="7">
        <v>3424817406</v>
      </c>
      <c r="O7273" s="20" t="str">
        <f t="shared" si="229"/>
        <v/>
      </c>
    </row>
    <row r="7274" spans="1:15">
      <c r="A7274" s="20" t="str">
        <f t="shared" si="230"/>
        <v>Brú Lífeyrissjóður starfsmanna sveitarfélagaV-deild</v>
      </c>
      <c r="B7274" s="20" t="str">
        <f>_xlfn.IFNA(INDEX(Listi!$AI:$AI,MATCH(C7274,Listi!$AJ:$AJ,0)),INDEX(Listi!T:T,MATCH(C7274,Listi!U:U,0)))</f>
        <v>Brú</v>
      </c>
      <c r="C7274" s="20" t="s">
        <v>217</v>
      </c>
      <c r="D7274" s="20" t="s">
        <v>219</v>
      </c>
      <c r="E7274" s="20" t="s">
        <v>275</v>
      </c>
      <c r="F7274" s="20" t="s">
        <v>99</v>
      </c>
      <c r="G7274" s="8" t="s">
        <v>357</v>
      </c>
      <c r="H7274" s="20" t="s">
        <v>100</v>
      </c>
      <c r="I7274" s="7">
        <v>4229675926</v>
      </c>
      <c r="L7274" s="7">
        <v>54501394986</v>
      </c>
      <c r="M7274" s="7">
        <v>4188513374</v>
      </c>
      <c r="N7274" s="7">
        <v>455519059</v>
      </c>
      <c r="O7274" s="20" t="str">
        <f t="shared" si="229"/>
        <v/>
      </c>
    </row>
    <row r="7275" spans="1:15">
      <c r="A7275" s="20" t="str">
        <f t="shared" si="230"/>
        <v>Eftirlaunasj atvinnuflugmannaSamtryggingardeild</v>
      </c>
      <c r="B7275" s="20" t="str">
        <f>_xlfn.IFNA(INDEX(Listi!$AI:$AI,MATCH(C7275,Listi!$AJ:$AJ,0)),INDEX(Listi!T:T,MATCH(C7275,Listi!U:U,0)))</f>
        <v>EFÍA</v>
      </c>
      <c r="C7275" s="20" t="s">
        <v>220</v>
      </c>
      <c r="D7275" s="20" t="s">
        <v>205</v>
      </c>
      <c r="E7275" s="20" t="s">
        <v>275</v>
      </c>
      <c r="F7275" s="20" t="s">
        <v>99</v>
      </c>
      <c r="G7275" s="8" t="s">
        <v>357</v>
      </c>
      <c r="H7275" s="20" t="s">
        <v>100</v>
      </c>
      <c r="I7275" s="7">
        <v>1471291000</v>
      </c>
      <c r="L7275" s="7">
        <v>58542663000</v>
      </c>
      <c r="M7275" s="7">
        <v>1477262000</v>
      </c>
      <c r="N7275" s="7">
        <v>1113313000</v>
      </c>
      <c r="O7275" s="20" t="str">
        <f t="shared" si="229"/>
        <v/>
      </c>
    </row>
    <row r="7276" spans="1:15">
      <c r="A7276" s="20" t="str">
        <f t="shared" si="230"/>
        <v>Festa - lífeyrissjóðurSamtryggingardeild</v>
      </c>
      <c r="B7276" s="20" t="str">
        <f>_xlfn.IFNA(INDEX(Listi!$AI:$AI,MATCH(C7276,Listi!$AJ:$AJ,0)),INDEX(Listi!T:T,MATCH(C7276,Listi!U:U,0)))</f>
        <v xml:space="preserve">Festa </v>
      </c>
      <c r="C7276" s="20" t="s">
        <v>221</v>
      </c>
      <c r="D7276" s="20" t="s">
        <v>205</v>
      </c>
      <c r="E7276" s="20" t="s">
        <v>275</v>
      </c>
      <c r="F7276" s="20" t="s">
        <v>99</v>
      </c>
      <c r="G7276" s="8" t="s">
        <v>357</v>
      </c>
      <c r="H7276" s="20" t="s">
        <v>100</v>
      </c>
      <c r="I7276" s="7">
        <v>11192162693</v>
      </c>
      <c r="L7276" s="7">
        <v>246318113722</v>
      </c>
      <c r="M7276" s="7">
        <v>11138196907</v>
      </c>
      <c r="N7276" s="7">
        <v>5180938287</v>
      </c>
      <c r="O7276" s="20" t="str">
        <f t="shared" si="229"/>
        <v/>
      </c>
    </row>
    <row r="7277" spans="1:15">
      <c r="A7277" s="20" t="str">
        <f t="shared" si="230"/>
        <v>Festa - lífeyrissjóðurSparnaðarleið I</v>
      </c>
      <c r="B7277" s="20" t="str">
        <f>_xlfn.IFNA(INDEX(Listi!$AI:$AI,MATCH(C7277,Listi!$AJ:$AJ,0)),INDEX(Listi!T:T,MATCH(C7277,Listi!U:U,0)))</f>
        <v xml:space="preserve">Festa </v>
      </c>
      <c r="C7277" s="20" t="s">
        <v>221</v>
      </c>
      <c r="D7277" s="20" t="s">
        <v>464</v>
      </c>
      <c r="E7277" s="20" t="s">
        <v>276</v>
      </c>
      <c r="F7277" s="8" t="s">
        <v>99</v>
      </c>
      <c r="G7277" s="8" t="s">
        <v>357</v>
      </c>
      <c r="H7277" s="20" t="s">
        <v>100</v>
      </c>
      <c r="I7277" s="7">
        <v>30650706</v>
      </c>
      <c r="L7277" s="7">
        <v>75585319</v>
      </c>
      <c r="M7277" s="7">
        <v>37671409</v>
      </c>
      <c r="N7277" s="7">
        <v>2063969</v>
      </c>
      <c r="O7277" s="20" t="str">
        <f t="shared" si="229"/>
        <v/>
      </c>
    </row>
    <row r="7278" spans="1:15">
      <c r="A7278" s="20" t="str">
        <f t="shared" si="230"/>
        <v>Festa - lífeyrissjóðurSparnaðarleið II</v>
      </c>
      <c r="B7278" s="20" t="str">
        <f>_xlfn.IFNA(INDEX(Listi!$AI:$AI,MATCH(C7278,Listi!$AJ:$AJ,0)),INDEX(Listi!T:T,MATCH(C7278,Listi!U:U,0)))</f>
        <v xml:space="preserve">Festa </v>
      </c>
      <c r="C7278" s="20" t="s">
        <v>221</v>
      </c>
      <c r="D7278" s="20" t="s">
        <v>388</v>
      </c>
      <c r="E7278" s="20" t="s">
        <v>276</v>
      </c>
      <c r="F7278" s="20" t="s">
        <v>99</v>
      </c>
      <c r="G7278" s="8" t="s">
        <v>357</v>
      </c>
      <c r="H7278" s="20" t="s">
        <v>100</v>
      </c>
      <c r="I7278" s="7">
        <v>138951736</v>
      </c>
      <c r="L7278" s="7">
        <v>1113180693</v>
      </c>
      <c r="M7278" s="7">
        <v>134564310</v>
      </c>
      <c r="N7278" s="7">
        <v>19363084</v>
      </c>
      <c r="O7278" s="20" t="str">
        <f t="shared" si="229"/>
        <v/>
      </c>
    </row>
    <row r="7279" spans="1:15">
      <c r="A7279" s="20" t="str">
        <f t="shared" si="230"/>
        <v>Frjálsi lífeyrissjóðurinnDeild/leið I</v>
      </c>
      <c r="B7279" s="20" t="str">
        <f>_xlfn.IFNA(INDEX(Listi!$AI:$AI,MATCH(C7279,Listi!$AJ:$AJ,0)),INDEX(Listi!T:T,MATCH(C7279,Listi!U:U,0)))</f>
        <v xml:space="preserve">Frjálsi </v>
      </c>
      <c r="C7279" s="20" t="s">
        <v>222</v>
      </c>
      <c r="D7279" s="20" t="s">
        <v>223</v>
      </c>
      <c r="E7279" s="20" t="s">
        <v>276</v>
      </c>
      <c r="F7279" s="20" t="s">
        <v>99</v>
      </c>
      <c r="G7279" s="8" t="s">
        <v>357</v>
      </c>
      <c r="H7279" s="20" t="s">
        <v>100</v>
      </c>
      <c r="I7279" s="7">
        <v>9524773000</v>
      </c>
      <c r="L7279" s="7">
        <v>199278730000</v>
      </c>
      <c r="M7279" s="7">
        <v>10813020000</v>
      </c>
      <c r="N7279" s="7">
        <v>2178012000</v>
      </c>
      <c r="O7279" s="20" t="str">
        <f t="shared" si="229"/>
        <v/>
      </c>
    </row>
    <row r="7280" spans="1:15">
      <c r="A7280" s="20" t="str">
        <f t="shared" si="230"/>
        <v>Frjálsi lífeyrissjóðurinnDeild/leið II</v>
      </c>
      <c r="B7280" s="20" t="str">
        <f>_xlfn.IFNA(INDEX(Listi!$AI:$AI,MATCH(C7280,Listi!$AJ:$AJ,0)),INDEX(Listi!T:T,MATCH(C7280,Listi!U:U,0)))</f>
        <v xml:space="preserve">Frjálsi </v>
      </c>
      <c r="C7280" s="20" t="s">
        <v>222</v>
      </c>
      <c r="D7280" s="20" t="s">
        <v>224</v>
      </c>
      <c r="E7280" s="20" t="s">
        <v>276</v>
      </c>
      <c r="F7280" s="20" t="s">
        <v>99</v>
      </c>
      <c r="G7280" s="8" t="s">
        <v>357</v>
      </c>
      <c r="H7280" s="20" t="s">
        <v>100</v>
      </c>
      <c r="I7280" s="7">
        <v>3255112000</v>
      </c>
      <c r="L7280" s="7">
        <v>29681370000</v>
      </c>
      <c r="M7280" s="7">
        <v>1864883000</v>
      </c>
      <c r="N7280" s="7">
        <v>401735000</v>
      </c>
      <c r="O7280" s="20" t="str">
        <f t="shared" si="229"/>
        <v/>
      </c>
    </row>
    <row r="7281" spans="1:15">
      <c r="A7281" s="20" t="str">
        <f t="shared" si="230"/>
        <v>Frjálsi lífeyrissjóðurinnDeild/leið III</v>
      </c>
      <c r="B7281" s="20" t="str">
        <f>_xlfn.IFNA(INDEX(Listi!$AI:$AI,MATCH(C7281,Listi!$AJ:$AJ,0)),INDEX(Listi!T:T,MATCH(C7281,Listi!U:U,0)))</f>
        <v xml:space="preserve">Frjálsi </v>
      </c>
      <c r="C7281" s="20" t="s">
        <v>222</v>
      </c>
      <c r="D7281" s="20" t="s">
        <v>225</v>
      </c>
      <c r="E7281" s="20" t="s">
        <v>276</v>
      </c>
      <c r="F7281" s="20" t="s">
        <v>99</v>
      </c>
      <c r="G7281" s="8" t="s">
        <v>357</v>
      </c>
      <c r="H7281" s="20" t="s">
        <v>100</v>
      </c>
      <c r="I7281" s="7">
        <v>2094201000</v>
      </c>
      <c r="L7281" s="7">
        <v>43554797000</v>
      </c>
      <c r="M7281" s="7">
        <v>2564479000</v>
      </c>
      <c r="N7281" s="7">
        <v>1456678000</v>
      </c>
      <c r="O7281" s="20" t="str">
        <f t="shared" si="229"/>
        <v/>
      </c>
    </row>
    <row r="7282" spans="1:15">
      <c r="A7282" s="20" t="str">
        <f t="shared" si="230"/>
        <v>Frjálsi lífeyrissjóðurinnFrjálsi Áhætta</v>
      </c>
      <c r="B7282" s="20" t="str">
        <f>_xlfn.IFNA(INDEX(Listi!$AI:$AI,MATCH(C7282,Listi!$AJ:$AJ,0)),INDEX(Listi!T:T,MATCH(C7282,Listi!U:U,0)))</f>
        <v xml:space="preserve">Frjálsi </v>
      </c>
      <c r="C7282" s="20" t="s">
        <v>222</v>
      </c>
      <c r="D7282" s="20" t="s">
        <v>226</v>
      </c>
      <c r="E7282" s="20" t="s">
        <v>276</v>
      </c>
      <c r="F7282" s="20" t="s">
        <v>99</v>
      </c>
      <c r="G7282" s="8" t="s">
        <v>357</v>
      </c>
      <c r="H7282" s="20" t="s">
        <v>100</v>
      </c>
      <c r="I7282" s="7">
        <v>1032310000</v>
      </c>
      <c r="L7282" s="7">
        <v>2707615000</v>
      </c>
      <c r="M7282" s="7">
        <v>335331000</v>
      </c>
      <c r="N7282" s="7">
        <v>1872000</v>
      </c>
      <c r="O7282" s="20" t="str">
        <f t="shared" si="229"/>
        <v/>
      </c>
    </row>
    <row r="7283" spans="1:15">
      <c r="A7283" s="20" t="str">
        <f t="shared" si="230"/>
        <v>Frjálsi lífeyrissjóðurinnSameiginleg deild</v>
      </c>
      <c r="B7283" s="20" t="str">
        <f>_xlfn.IFNA(INDEX(Listi!$AI:$AI,MATCH(C7283,Listi!$AJ:$AJ,0)),INDEX(Listi!T:T,MATCH(C7283,Listi!U:U,0)))</f>
        <v xml:space="preserve">Frjálsi </v>
      </c>
      <c r="C7283" s="20" t="s">
        <v>222</v>
      </c>
      <c r="D7283" s="20" t="s">
        <v>311</v>
      </c>
      <c r="E7283" s="20" t="s">
        <v>276</v>
      </c>
      <c r="F7283" s="20" t="s">
        <v>99</v>
      </c>
      <c r="G7283" s="8" t="s">
        <v>357</v>
      </c>
      <c r="H7283" s="20" t="s">
        <v>100</v>
      </c>
      <c r="I7283" s="7">
        <v>61170000</v>
      </c>
      <c r="L7283" s="7">
        <v>0</v>
      </c>
      <c r="M7283" s="7">
        <v>0</v>
      </c>
      <c r="N7283" s="7">
        <v>0</v>
      </c>
      <c r="O7283" s="20" t="str">
        <f t="shared" si="229"/>
        <v/>
      </c>
    </row>
    <row r="7284" spans="1:15">
      <c r="A7284" s="20" t="str">
        <f t="shared" si="230"/>
        <v>Frjálsi lífeyrissjóðurinnSamtryggingardeild</v>
      </c>
      <c r="B7284" s="20" t="str">
        <f>_xlfn.IFNA(INDEX(Listi!$AI:$AI,MATCH(C7284,Listi!$AJ:$AJ,0)),INDEX(Listi!T:T,MATCH(C7284,Listi!U:U,0)))</f>
        <v xml:space="preserve">Frjálsi </v>
      </c>
      <c r="C7284" s="20" t="s">
        <v>222</v>
      </c>
      <c r="D7284" s="20" t="s">
        <v>205</v>
      </c>
      <c r="E7284" s="20" t="s">
        <v>275</v>
      </c>
      <c r="F7284" s="20" t="s">
        <v>99</v>
      </c>
      <c r="G7284" s="8" t="s">
        <v>357</v>
      </c>
      <c r="H7284" s="20" t="s">
        <v>100</v>
      </c>
      <c r="I7284" s="7">
        <v>7654087000</v>
      </c>
      <c r="L7284" s="7">
        <v>127148465000</v>
      </c>
      <c r="M7284" s="7">
        <v>7524433000</v>
      </c>
      <c r="N7284" s="7">
        <v>1254273000</v>
      </c>
      <c r="O7284" s="20" t="str">
        <f t="shared" si="229"/>
        <v/>
      </c>
    </row>
    <row r="7285" spans="1:15">
      <c r="A7285" s="20" t="str">
        <f t="shared" si="230"/>
        <v>Gildi - lífeyrissjóðurFramtíðarsýn 1</v>
      </c>
      <c r="B7285" s="20" t="str">
        <f>_xlfn.IFNA(INDEX(Listi!$AI:$AI,MATCH(C7285,Listi!$AJ:$AJ,0)),INDEX(Listi!T:T,MATCH(C7285,Listi!U:U,0)))</f>
        <v xml:space="preserve">Gildi  </v>
      </c>
      <c r="C7285" s="20" t="s">
        <v>227</v>
      </c>
      <c r="D7285" s="20" t="s">
        <v>373</v>
      </c>
      <c r="E7285" s="20" t="s">
        <v>276</v>
      </c>
      <c r="F7285" s="8" t="s">
        <v>99</v>
      </c>
      <c r="G7285" s="8" t="s">
        <v>357</v>
      </c>
      <c r="H7285" s="20" t="s">
        <v>100</v>
      </c>
      <c r="I7285" s="7">
        <v>148925657</v>
      </c>
      <c r="L7285" s="7">
        <v>3223959491</v>
      </c>
      <c r="M7285" s="7">
        <v>185065371</v>
      </c>
      <c r="N7285" s="7">
        <v>99697779</v>
      </c>
      <c r="O7285" s="20" t="str">
        <f t="shared" si="229"/>
        <v/>
      </c>
    </row>
    <row r="7286" spans="1:15">
      <c r="A7286" s="20" t="str">
        <f t="shared" si="230"/>
        <v>Gildi - lífeyrissjóðurFramtíðarsýn 2</v>
      </c>
      <c r="B7286" s="20" t="str">
        <f>_xlfn.IFNA(INDEX(Listi!$AI:$AI,MATCH(C7286,Listi!$AJ:$AJ,0)),INDEX(Listi!T:T,MATCH(C7286,Listi!U:U,0)))</f>
        <v xml:space="preserve">Gildi  </v>
      </c>
      <c r="C7286" s="20" t="s">
        <v>227</v>
      </c>
      <c r="D7286" s="20" t="s">
        <v>374</v>
      </c>
      <c r="E7286" s="20" t="s">
        <v>276</v>
      </c>
      <c r="F7286" s="20" t="s">
        <v>99</v>
      </c>
      <c r="G7286" s="8" t="s">
        <v>357</v>
      </c>
      <c r="H7286" s="20" t="s">
        <v>100</v>
      </c>
      <c r="I7286" s="7">
        <v>240598001</v>
      </c>
      <c r="L7286" s="7">
        <v>3172355810</v>
      </c>
      <c r="M7286" s="7">
        <v>227598529</v>
      </c>
      <c r="N7286" s="7">
        <v>70042741</v>
      </c>
      <c r="O7286" s="20" t="str">
        <f t="shared" si="229"/>
        <v/>
      </c>
    </row>
    <row r="7287" spans="1:15">
      <c r="A7287" s="20" t="str">
        <f t="shared" si="230"/>
        <v>Gildi - lífeyrissjóðurFramtíðarsýn 3</v>
      </c>
      <c r="B7287" s="20" t="str">
        <f>_xlfn.IFNA(INDEX(Listi!$AI:$AI,MATCH(C7287,Listi!$AJ:$AJ,0)),INDEX(Listi!T:T,MATCH(C7287,Listi!U:U,0)))</f>
        <v xml:space="preserve">Gildi  </v>
      </c>
      <c r="C7287" s="20" t="s">
        <v>227</v>
      </c>
      <c r="D7287" s="20" t="s">
        <v>380</v>
      </c>
      <c r="E7287" s="20" t="s">
        <v>276</v>
      </c>
      <c r="F7287" s="20" t="s">
        <v>99</v>
      </c>
      <c r="G7287" s="8" t="s">
        <v>357</v>
      </c>
      <c r="H7287" s="20" t="s">
        <v>100</v>
      </c>
      <c r="I7287" s="7">
        <v>99834263</v>
      </c>
      <c r="L7287" s="7">
        <v>1220667693</v>
      </c>
      <c r="M7287" s="7">
        <v>206427664</v>
      </c>
      <c r="N7287" s="7">
        <v>61376636</v>
      </c>
      <c r="O7287" s="20" t="str">
        <f t="shared" si="229"/>
        <v/>
      </c>
    </row>
    <row r="7288" spans="1:15">
      <c r="A7288" s="20" t="str">
        <f t="shared" si="230"/>
        <v>Gildi - lífeyrissjóðurSamtryggingardeild</v>
      </c>
      <c r="B7288" s="20" t="str">
        <f>_xlfn.IFNA(INDEX(Listi!$AI:$AI,MATCH(C7288,Listi!$AJ:$AJ,0)),INDEX(Listi!T:T,MATCH(C7288,Listi!U:U,0)))</f>
        <v xml:space="preserve">Gildi  </v>
      </c>
      <c r="C7288" s="20" t="s">
        <v>227</v>
      </c>
      <c r="D7288" s="20" t="s">
        <v>205</v>
      </c>
      <c r="E7288" s="20" t="s">
        <v>275</v>
      </c>
      <c r="F7288" s="20" t="s">
        <v>99</v>
      </c>
      <c r="G7288" s="8" t="s">
        <v>357</v>
      </c>
      <c r="H7288" s="20" t="s">
        <v>100</v>
      </c>
      <c r="I7288" s="7">
        <v>34947102136</v>
      </c>
      <c r="L7288" s="7">
        <v>908474103084</v>
      </c>
      <c r="M7288" s="7">
        <v>33404441428</v>
      </c>
      <c r="N7288" s="7">
        <v>20772915594</v>
      </c>
      <c r="O7288" s="20" t="str">
        <f t="shared" si="229"/>
        <v/>
      </c>
    </row>
    <row r="7289" spans="1:15">
      <c r="A7289" s="20" t="str">
        <f t="shared" si="230"/>
        <v>Íslandsbanki hf.Erlend verðbréf</v>
      </c>
      <c r="B7289" s="20" t="str">
        <f>_xlfn.IFNA(INDEX(Listi!$AI:$AI,MATCH(C7289,Listi!$AJ:$AJ,0)),INDEX(Listi!T:T,MATCH(C7289,Listi!U:U,0)))</f>
        <v>Íslandsbanki</v>
      </c>
      <c r="C7289" s="20" t="s">
        <v>228</v>
      </c>
      <c r="D7289" s="20" t="s">
        <v>229</v>
      </c>
      <c r="E7289" s="20" t="s">
        <v>276</v>
      </c>
      <c r="F7289" s="8" t="s">
        <v>99</v>
      </c>
      <c r="G7289" s="8" t="s">
        <v>357</v>
      </c>
      <c r="H7289" s="20" t="s">
        <v>100</v>
      </c>
      <c r="I7289" s="7">
        <v>15640340</v>
      </c>
      <c r="L7289" s="7">
        <v>1602556114</v>
      </c>
      <c r="M7289" s="7">
        <v>15640340</v>
      </c>
      <c r="N7289" s="7">
        <v>15279587</v>
      </c>
      <c r="O7289" s="20" t="str">
        <f t="shared" si="229"/>
        <v/>
      </c>
    </row>
    <row r="7290" spans="1:15">
      <c r="A7290" s="20" t="str">
        <f t="shared" si="230"/>
        <v>Íslandsbanki hf.Húsnæðisleið</v>
      </c>
      <c r="B7290" s="20" t="str">
        <f>_xlfn.IFNA(INDEX(Listi!$AI:$AI,MATCH(C7290,Listi!$AJ:$AJ,0)),INDEX(Listi!T:T,MATCH(C7290,Listi!U:U,0)))</f>
        <v>Íslandsbanki</v>
      </c>
      <c r="C7290" s="20" t="s">
        <v>228</v>
      </c>
      <c r="D7290" s="20" t="s">
        <v>307</v>
      </c>
      <c r="E7290" s="20" t="s">
        <v>276</v>
      </c>
      <c r="F7290" s="20" t="s">
        <v>99</v>
      </c>
      <c r="G7290" s="8" t="s">
        <v>357</v>
      </c>
      <c r="H7290" s="20" t="s">
        <v>100</v>
      </c>
      <c r="I7290" s="7">
        <v>1119777287</v>
      </c>
      <c r="L7290" s="7">
        <v>2334808209</v>
      </c>
      <c r="M7290" s="7">
        <v>1128225985</v>
      </c>
      <c r="N7290" s="7">
        <v>7159457</v>
      </c>
      <c r="O7290" s="20" t="str">
        <f t="shared" si="229"/>
        <v/>
      </c>
    </row>
    <row r="7291" spans="1:15">
      <c r="A7291" s="20" t="str">
        <f t="shared" si="230"/>
        <v>Íslandsbanki hf.Lífeyrisreikningur-óverðtryggður</v>
      </c>
      <c r="B7291" s="20" t="str">
        <f>_xlfn.IFNA(INDEX(Listi!$AI:$AI,MATCH(C7291,Listi!$AJ:$AJ,0)),INDEX(Listi!T:T,MATCH(C7291,Listi!U:U,0)))</f>
        <v>Íslandsbanki</v>
      </c>
      <c r="C7291" s="20" t="s">
        <v>228</v>
      </c>
      <c r="D7291" s="20" t="s">
        <v>231</v>
      </c>
      <c r="E7291" s="20" t="s">
        <v>276</v>
      </c>
      <c r="F7291" s="20" t="s">
        <v>99</v>
      </c>
      <c r="G7291" s="8" t="s">
        <v>357</v>
      </c>
      <c r="H7291" s="20" t="s">
        <v>100</v>
      </c>
      <c r="I7291" s="7">
        <v>879015901</v>
      </c>
      <c r="L7291" s="7">
        <v>2506311736</v>
      </c>
      <c r="M7291" s="7">
        <v>879015901</v>
      </c>
      <c r="N7291" s="7">
        <v>95740979</v>
      </c>
      <c r="O7291" s="20" t="str">
        <f t="shared" si="229"/>
        <v/>
      </c>
    </row>
    <row r="7292" spans="1:15">
      <c r="A7292" s="20" t="str">
        <f t="shared" si="230"/>
        <v>Íslandsbanki hf.Lífeyrisreikningur-verðtryggður</v>
      </c>
      <c r="B7292" s="20" t="str">
        <f>_xlfn.IFNA(INDEX(Listi!$AI:$AI,MATCH(C7292,Listi!$AJ:$AJ,0)),INDEX(Listi!T:T,MATCH(C7292,Listi!U:U,0)))</f>
        <v>Íslandsbanki</v>
      </c>
      <c r="C7292" s="20" t="s">
        <v>228</v>
      </c>
      <c r="D7292" s="20" t="s">
        <v>232</v>
      </c>
      <c r="E7292" s="20" t="s">
        <v>276</v>
      </c>
      <c r="F7292" s="20" t="s">
        <v>99</v>
      </c>
      <c r="G7292" s="8" t="s">
        <v>357</v>
      </c>
      <c r="H7292" s="20" t="s">
        <v>100</v>
      </c>
      <c r="I7292" s="7">
        <v>3575627585</v>
      </c>
      <c r="L7292" s="7">
        <v>35933944171</v>
      </c>
      <c r="M7292" s="7">
        <v>3575627585</v>
      </c>
      <c r="N7292" s="7">
        <v>973599891</v>
      </c>
      <c r="O7292" s="20" t="str">
        <f t="shared" si="229"/>
        <v/>
      </c>
    </row>
    <row r="7293" spans="1:15">
      <c r="A7293" s="20" t="str">
        <f t="shared" si="230"/>
        <v>Íslandsbanki hf.Löng ríkisskuldabréf</v>
      </c>
      <c r="B7293" s="20" t="str">
        <f>_xlfn.IFNA(INDEX(Listi!$AI:$AI,MATCH(C7293,Listi!$AJ:$AJ,0)),INDEX(Listi!T:T,MATCH(C7293,Listi!U:U,0)))</f>
        <v>Íslandsbanki</v>
      </c>
      <c r="C7293" s="20" t="s">
        <v>228</v>
      </c>
      <c r="D7293" s="20" t="s">
        <v>233</v>
      </c>
      <c r="E7293" s="20" t="s">
        <v>276</v>
      </c>
      <c r="F7293" s="20" t="s">
        <v>99</v>
      </c>
      <c r="G7293" s="8" t="s">
        <v>357</v>
      </c>
      <c r="H7293" s="20" t="s">
        <v>100</v>
      </c>
      <c r="I7293" s="7">
        <v>35140705</v>
      </c>
      <c r="L7293" s="7">
        <v>753232602</v>
      </c>
      <c r="M7293" s="7">
        <v>52540738</v>
      </c>
      <c r="N7293" s="7">
        <v>25520229</v>
      </c>
      <c r="O7293" s="20" t="str">
        <f t="shared" si="229"/>
        <v/>
      </c>
    </row>
    <row r="7294" spans="1:15">
      <c r="A7294" s="20" t="str">
        <f t="shared" si="230"/>
        <v>Íslandsbanki hf.Stýring A</v>
      </c>
      <c r="B7294" s="20" t="str">
        <f>_xlfn.IFNA(INDEX(Listi!$AI:$AI,MATCH(C7294,Listi!$AJ:$AJ,0)),INDEX(Listi!T:T,MATCH(C7294,Listi!U:U,0)))</f>
        <v>Íslandsbanki</v>
      </c>
      <c r="C7294" s="20" t="s">
        <v>228</v>
      </c>
      <c r="D7294" s="20" t="s">
        <v>234</v>
      </c>
      <c r="E7294" s="20" t="s">
        <v>276</v>
      </c>
      <c r="F7294" s="20" t="s">
        <v>99</v>
      </c>
      <c r="G7294" s="8" t="s">
        <v>357</v>
      </c>
      <c r="H7294" s="20" t="s">
        <v>100</v>
      </c>
      <c r="I7294" s="7">
        <v>374916054</v>
      </c>
      <c r="L7294" s="7">
        <v>4133723797</v>
      </c>
      <c r="M7294" s="7">
        <v>215966902</v>
      </c>
      <c r="N7294" s="7">
        <v>124877843</v>
      </c>
      <c r="O7294" s="20" t="str">
        <f t="shared" si="229"/>
        <v/>
      </c>
    </row>
    <row r="7295" spans="1:15">
      <c r="A7295" s="20" t="str">
        <f t="shared" si="230"/>
        <v>Íslandsbanki hf.Stýring B</v>
      </c>
      <c r="B7295" s="20" t="str">
        <f>_xlfn.IFNA(INDEX(Listi!$AI:$AI,MATCH(C7295,Listi!$AJ:$AJ,0)),INDEX(Listi!T:T,MATCH(C7295,Listi!U:U,0)))</f>
        <v>Íslandsbanki</v>
      </c>
      <c r="C7295" s="20" t="s">
        <v>228</v>
      </c>
      <c r="D7295" s="20" t="s">
        <v>235</v>
      </c>
      <c r="E7295" s="20" t="s">
        <v>276</v>
      </c>
      <c r="F7295" s="20" t="s">
        <v>99</v>
      </c>
      <c r="G7295" s="8" t="s">
        <v>357</v>
      </c>
      <c r="H7295" s="20" t="s">
        <v>100</v>
      </c>
      <c r="I7295" s="7">
        <v>889233418</v>
      </c>
      <c r="L7295" s="7">
        <v>5860247393</v>
      </c>
      <c r="M7295" s="7">
        <v>508591885</v>
      </c>
      <c r="N7295" s="7">
        <v>77897125</v>
      </c>
      <c r="O7295" s="20" t="str">
        <f t="shared" si="229"/>
        <v/>
      </c>
    </row>
    <row r="7296" spans="1:15">
      <c r="A7296" s="20" t="str">
        <f t="shared" si="230"/>
        <v>Íslandsbanki hf.Stýring C</v>
      </c>
      <c r="B7296" s="20" t="str">
        <f>_xlfn.IFNA(INDEX(Listi!$AI:$AI,MATCH(C7296,Listi!$AJ:$AJ,0)),INDEX(Listi!T:T,MATCH(C7296,Listi!U:U,0)))</f>
        <v>Íslandsbanki</v>
      </c>
      <c r="C7296" s="20" t="s">
        <v>228</v>
      </c>
      <c r="D7296" s="20" t="s">
        <v>236</v>
      </c>
      <c r="E7296" s="20" t="s">
        <v>276</v>
      </c>
      <c r="F7296" s="20" t="s">
        <v>99</v>
      </c>
      <c r="G7296" s="8" t="s">
        <v>357</v>
      </c>
      <c r="H7296" s="20" t="s">
        <v>100</v>
      </c>
      <c r="I7296" s="7">
        <v>634783632</v>
      </c>
      <c r="L7296" s="7">
        <v>8014427899</v>
      </c>
      <c r="M7296" s="7">
        <v>751053797</v>
      </c>
      <c r="N7296" s="7">
        <v>58531298</v>
      </c>
      <c r="O7296" s="20" t="str">
        <f t="shared" si="229"/>
        <v/>
      </c>
    </row>
    <row r="7297" spans="1:15">
      <c r="A7297" s="20" t="str">
        <f t="shared" si="230"/>
        <v>Íslandsbanki hf.Stýring D</v>
      </c>
      <c r="B7297" s="20" t="str">
        <f>_xlfn.IFNA(INDEX(Listi!$AI:$AI,MATCH(C7297,Listi!$AJ:$AJ,0)),INDEX(Listi!T:T,MATCH(C7297,Listi!U:U,0)))</f>
        <v>Íslandsbanki</v>
      </c>
      <c r="C7297" s="20" t="s">
        <v>228</v>
      </c>
      <c r="D7297" s="20" t="s">
        <v>237</v>
      </c>
      <c r="E7297" s="20" t="s">
        <v>276</v>
      </c>
      <c r="F7297" s="20" t="s">
        <v>99</v>
      </c>
      <c r="G7297" s="8" t="s">
        <v>357</v>
      </c>
      <c r="H7297" s="20" t="s">
        <v>100</v>
      </c>
      <c r="I7297" s="7">
        <v>1398792654</v>
      </c>
      <c r="L7297" s="7">
        <v>5826614423</v>
      </c>
      <c r="M7297" s="7">
        <v>1371163557</v>
      </c>
      <c r="N7297" s="7">
        <v>36861109</v>
      </c>
      <c r="O7297" s="20" t="str">
        <f t="shared" si="229"/>
        <v/>
      </c>
    </row>
    <row r="7298" spans="1:15">
      <c r="A7298" s="20" t="str">
        <f t="shared" si="230"/>
        <v>Íslandsbanki hf.Stýring E</v>
      </c>
      <c r="B7298" s="20" t="str">
        <f>_xlfn.IFNA(INDEX(Listi!$AI:$AI,MATCH(C7298,Listi!$AJ:$AJ,0)),INDEX(Listi!T:T,MATCH(C7298,Listi!U:U,0)))</f>
        <v>Íslandsbanki</v>
      </c>
      <c r="C7298" s="20" t="s">
        <v>228</v>
      </c>
      <c r="D7298" s="20" t="s">
        <v>580</v>
      </c>
      <c r="E7298" s="20" t="s">
        <v>276</v>
      </c>
      <c r="F7298" s="20" t="s">
        <v>99</v>
      </c>
      <c r="G7298" s="8" t="s">
        <v>357</v>
      </c>
      <c r="H7298" s="20" t="s">
        <v>100</v>
      </c>
      <c r="I7298" s="7">
        <v>82897470</v>
      </c>
      <c r="L7298" s="7">
        <v>99567247</v>
      </c>
      <c r="M7298" s="7">
        <v>7691901</v>
      </c>
      <c r="N7298" s="7">
        <v>670647</v>
      </c>
      <c r="O7298" s="20" t="str">
        <f t="shared" ref="O7298:O7361" si="231">IFERROR(VLOOKUP(F7298,EhLykill,3,FALSE),"")</f>
        <v/>
      </c>
    </row>
    <row r="7299" spans="1:15">
      <c r="A7299" s="20" t="str">
        <f t="shared" si="230"/>
        <v>Íslenski lífeyrissjóðurinnLíf 1</v>
      </c>
      <c r="B7299" s="20" t="str">
        <f>_xlfn.IFNA(INDEX(Listi!$AI:$AI,MATCH(C7299,Listi!$AJ:$AJ,0)),INDEX(Listi!T:T,MATCH(C7299,Listi!U:U,0)))</f>
        <v xml:space="preserve">Íslenski  </v>
      </c>
      <c r="C7299" s="20" t="s">
        <v>238</v>
      </c>
      <c r="D7299" s="20" t="s">
        <v>239</v>
      </c>
      <c r="E7299" s="20" t="s">
        <v>276</v>
      </c>
      <c r="F7299" s="20" t="s">
        <v>99</v>
      </c>
      <c r="G7299" s="8" t="s">
        <v>357</v>
      </c>
      <c r="H7299" s="20" t="s">
        <v>100</v>
      </c>
      <c r="I7299" s="7">
        <v>4242036260</v>
      </c>
      <c r="L7299" s="7">
        <v>34645188332</v>
      </c>
      <c r="M7299" s="7">
        <v>5859453012</v>
      </c>
      <c r="N7299" s="7">
        <v>977930648</v>
      </c>
      <c r="O7299" s="20" t="str">
        <f t="shared" si="231"/>
        <v/>
      </c>
    </row>
    <row r="7300" spans="1:15">
      <c r="A7300" s="20" t="str">
        <f t="shared" si="230"/>
        <v>Íslenski lífeyrissjóðurinnLíf 2</v>
      </c>
      <c r="B7300" s="20" t="str">
        <f>_xlfn.IFNA(INDEX(Listi!$AI:$AI,MATCH(C7300,Listi!$AJ:$AJ,0)),INDEX(Listi!T:T,MATCH(C7300,Listi!U:U,0)))</f>
        <v xml:space="preserve">Íslenski  </v>
      </c>
      <c r="C7300" s="20" t="s">
        <v>238</v>
      </c>
      <c r="D7300" s="20" t="s">
        <v>240</v>
      </c>
      <c r="E7300" s="20" t="s">
        <v>276</v>
      </c>
      <c r="F7300" s="20" t="s">
        <v>99</v>
      </c>
      <c r="G7300" s="8" t="s">
        <v>357</v>
      </c>
      <c r="H7300" s="20" t="s">
        <v>100</v>
      </c>
      <c r="I7300" s="7">
        <v>1509377534</v>
      </c>
      <c r="L7300" s="7">
        <v>31029129445</v>
      </c>
      <c r="M7300" s="7">
        <v>2139527304</v>
      </c>
      <c r="N7300" s="7">
        <v>531278955</v>
      </c>
      <c r="O7300" s="20" t="str">
        <f t="shared" si="231"/>
        <v/>
      </c>
    </row>
    <row r="7301" spans="1:15">
      <c r="A7301" s="20" t="str">
        <f t="shared" si="230"/>
        <v>Íslenski lífeyrissjóðurinnLíf 3</v>
      </c>
      <c r="B7301" s="20" t="str">
        <f>_xlfn.IFNA(INDEX(Listi!$AI:$AI,MATCH(C7301,Listi!$AJ:$AJ,0)),INDEX(Listi!T:T,MATCH(C7301,Listi!U:U,0)))</f>
        <v xml:space="preserve">Íslenski  </v>
      </c>
      <c r="C7301" s="20" t="s">
        <v>238</v>
      </c>
      <c r="D7301" s="20" t="s">
        <v>241</v>
      </c>
      <c r="E7301" s="20" t="s">
        <v>276</v>
      </c>
      <c r="F7301" s="20" t="s">
        <v>99</v>
      </c>
      <c r="G7301" s="8" t="s">
        <v>357</v>
      </c>
      <c r="H7301" s="20" t="s">
        <v>100</v>
      </c>
      <c r="I7301" s="7">
        <v>3120564880</v>
      </c>
      <c r="L7301" s="7">
        <v>26552298455</v>
      </c>
      <c r="M7301" s="7">
        <v>1349981892</v>
      </c>
      <c r="N7301" s="7">
        <v>474868471</v>
      </c>
      <c r="O7301" s="20" t="str">
        <f t="shared" si="231"/>
        <v/>
      </c>
    </row>
    <row r="7302" spans="1:15">
      <c r="A7302" s="20" t="str">
        <f t="shared" si="230"/>
        <v>Íslenski lífeyrissjóðurinnLíf 4</v>
      </c>
      <c r="B7302" s="20" t="str">
        <f>_xlfn.IFNA(INDEX(Listi!$AI:$AI,MATCH(C7302,Listi!$AJ:$AJ,0)),INDEX(Listi!T:T,MATCH(C7302,Listi!U:U,0)))</f>
        <v xml:space="preserve">Íslenski  </v>
      </c>
      <c r="C7302" s="20" t="s">
        <v>238</v>
      </c>
      <c r="D7302" s="20" t="s">
        <v>242</v>
      </c>
      <c r="E7302" s="20" t="s">
        <v>276</v>
      </c>
      <c r="F7302" s="20" t="s">
        <v>99</v>
      </c>
      <c r="G7302" s="8" t="s">
        <v>357</v>
      </c>
      <c r="H7302" s="20" t="s">
        <v>100</v>
      </c>
      <c r="I7302" s="7">
        <v>1917940890</v>
      </c>
      <c r="L7302" s="7">
        <v>15323468197</v>
      </c>
      <c r="M7302" s="7">
        <v>592019313</v>
      </c>
      <c r="N7302" s="7">
        <v>649721424</v>
      </c>
      <c r="O7302" s="20" t="str">
        <f t="shared" si="231"/>
        <v/>
      </c>
    </row>
    <row r="7303" spans="1:15">
      <c r="A7303" s="20" t="str">
        <f t="shared" si="230"/>
        <v>Íslenski lífeyrissjóðurinnSamtryggingardeild</v>
      </c>
      <c r="B7303" s="20" t="str">
        <f>_xlfn.IFNA(INDEX(Listi!$AI:$AI,MATCH(C7303,Listi!$AJ:$AJ,0)),INDEX(Listi!T:T,MATCH(C7303,Listi!U:U,0)))</f>
        <v xml:space="preserve">Íslenski  </v>
      </c>
      <c r="C7303" s="20" t="s">
        <v>238</v>
      </c>
      <c r="D7303" s="20" t="s">
        <v>205</v>
      </c>
      <c r="E7303" s="20" t="s">
        <v>275</v>
      </c>
      <c r="F7303" s="20" t="s">
        <v>99</v>
      </c>
      <c r="G7303" s="8" t="s">
        <v>357</v>
      </c>
      <c r="H7303" s="20" t="s">
        <v>100</v>
      </c>
      <c r="I7303" s="7">
        <v>2525868348</v>
      </c>
      <c r="L7303" s="7">
        <v>32369481106</v>
      </c>
      <c r="M7303" s="7">
        <v>2513450236</v>
      </c>
      <c r="N7303" s="7">
        <v>182749847</v>
      </c>
      <c r="O7303" s="20" t="str">
        <f t="shared" si="231"/>
        <v/>
      </c>
    </row>
    <row r="7304" spans="1:15">
      <c r="A7304" s="20" t="str">
        <f t="shared" si="230"/>
        <v>Kvika banki hf.Ævileið</v>
      </c>
      <c r="B7304" s="20" t="str">
        <f>_xlfn.IFNA(INDEX(Listi!$AI:$AI,MATCH(C7304,Listi!$AJ:$AJ,0)),INDEX(Listi!T:T,MATCH(C7304,Listi!U:U,0)))</f>
        <v xml:space="preserve">Kvika banki </v>
      </c>
      <c r="C7304" s="20" t="s">
        <v>243</v>
      </c>
      <c r="D7304" s="20" t="s">
        <v>248</v>
      </c>
      <c r="E7304" s="20" t="s">
        <v>276</v>
      </c>
      <c r="F7304" s="20" t="s">
        <v>99</v>
      </c>
      <c r="G7304" s="8" t="s">
        <v>357</v>
      </c>
      <c r="H7304" s="20" t="s">
        <v>100</v>
      </c>
      <c r="I7304" s="7">
        <v>9152445</v>
      </c>
      <c r="L7304" s="7">
        <v>83990162</v>
      </c>
      <c r="M7304" s="7">
        <v>9152445</v>
      </c>
      <c r="N7304" s="7">
        <v>0</v>
      </c>
      <c r="O7304" s="20" t="str">
        <f t="shared" si="231"/>
        <v/>
      </c>
    </row>
    <row r="7305" spans="1:15">
      <c r="A7305" s="20" t="str">
        <f t="shared" si="230"/>
        <v>Kvika banki hf.Innlánaleið</v>
      </c>
      <c r="B7305" s="20" t="str">
        <f>_xlfn.IFNA(INDEX(Listi!$AI:$AI,MATCH(C7305,Listi!$AJ:$AJ,0)),INDEX(Listi!T:T,MATCH(C7305,Listi!U:U,0)))</f>
        <v xml:space="preserve">Kvika banki </v>
      </c>
      <c r="C7305" s="20" t="s">
        <v>243</v>
      </c>
      <c r="D7305" s="20" t="s">
        <v>230</v>
      </c>
      <c r="E7305" s="20" t="s">
        <v>276</v>
      </c>
      <c r="F7305" s="20" t="s">
        <v>99</v>
      </c>
      <c r="G7305" s="8" t="s">
        <v>357</v>
      </c>
      <c r="H7305" s="20" t="s">
        <v>100</v>
      </c>
      <c r="I7305" s="7">
        <v>336947043</v>
      </c>
      <c r="L7305" s="7">
        <v>2045925829</v>
      </c>
      <c r="M7305" s="7">
        <v>336947043</v>
      </c>
      <c r="N7305" s="7">
        <v>10453565</v>
      </c>
      <c r="O7305" s="20" t="str">
        <f t="shared" si="231"/>
        <v/>
      </c>
    </row>
    <row r="7306" spans="1:15">
      <c r="A7306" s="20" t="str">
        <f t="shared" si="230"/>
        <v>Kvika banki hf.Kvika Séreignasparnaður 5</v>
      </c>
      <c r="B7306" s="20" t="str">
        <f>_xlfn.IFNA(INDEX(Listi!$AI:$AI,MATCH(C7306,Listi!$AJ:$AJ,0)),INDEX(Listi!T:T,MATCH(C7306,Listi!U:U,0)))</f>
        <v xml:space="preserve">Kvika banki </v>
      </c>
      <c r="C7306" s="20" t="s">
        <v>243</v>
      </c>
      <c r="D7306" s="20" t="s">
        <v>471</v>
      </c>
      <c r="E7306" s="20" t="s">
        <v>276</v>
      </c>
      <c r="F7306" s="20" t="s">
        <v>99</v>
      </c>
      <c r="G7306" s="8" t="s">
        <v>357</v>
      </c>
      <c r="H7306" s="20" t="s">
        <v>100</v>
      </c>
      <c r="I7306" s="7">
        <v>0</v>
      </c>
      <c r="L7306" s="7">
        <v>1146886398</v>
      </c>
      <c r="M7306" s="7">
        <v>0</v>
      </c>
      <c r="N7306" s="7">
        <v>0</v>
      </c>
      <c r="O7306" s="20" t="str">
        <f t="shared" si="231"/>
        <v/>
      </c>
    </row>
    <row r="7307" spans="1:15">
      <c r="A7307" s="20" t="str">
        <f t="shared" si="230"/>
        <v>Kvika banki hf.MP Séreign 1</v>
      </c>
      <c r="B7307" s="20" t="str">
        <f>_xlfn.IFNA(INDEX(Listi!$AI:$AI,MATCH(C7307,Listi!$AJ:$AJ,0)),INDEX(Listi!T:T,MATCH(C7307,Listi!U:U,0)))</f>
        <v xml:space="preserve">Kvika banki </v>
      </c>
      <c r="C7307" s="20" t="s">
        <v>243</v>
      </c>
      <c r="D7307" s="20" t="s">
        <v>244</v>
      </c>
      <c r="E7307" s="20" t="s">
        <v>276</v>
      </c>
      <c r="F7307" s="20" t="s">
        <v>99</v>
      </c>
      <c r="G7307" s="8" t="s">
        <v>357</v>
      </c>
      <c r="H7307" s="20" t="s">
        <v>100</v>
      </c>
      <c r="I7307" s="7">
        <v>48440481</v>
      </c>
      <c r="L7307" s="7">
        <v>706827763</v>
      </c>
      <c r="M7307" s="7">
        <v>48440481</v>
      </c>
      <c r="N7307" s="7">
        <v>9836508</v>
      </c>
      <c r="O7307" s="20" t="str">
        <f t="shared" si="231"/>
        <v/>
      </c>
    </row>
    <row r="7308" spans="1:15">
      <c r="A7308" s="20" t="str">
        <f t="shared" si="230"/>
        <v>Kvika banki hf.MP Séreign 2</v>
      </c>
      <c r="B7308" s="20" t="str">
        <f>_xlfn.IFNA(INDEX(Listi!$AI:$AI,MATCH(C7308,Listi!$AJ:$AJ,0)),INDEX(Listi!T:T,MATCH(C7308,Listi!U:U,0)))</f>
        <v xml:space="preserve">Kvika banki </v>
      </c>
      <c r="C7308" s="20" t="s">
        <v>243</v>
      </c>
      <c r="D7308" s="20" t="s">
        <v>245</v>
      </c>
      <c r="E7308" s="20" t="s">
        <v>276</v>
      </c>
      <c r="F7308" s="20" t="s">
        <v>99</v>
      </c>
      <c r="G7308" s="8" t="s">
        <v>357</v>
      </c>
      <c r="H7308" s="20" t="s">
        <v>100</v>
      </c>
      <c r="I7308" s="7">
        <v>42441382</v>
      </c>
      <c r="L7308" s="7">
        <v>853989181</v>
      </c>
      <c r="M7308" s="7">
        <v>42441382</v>
      </c>
      <c r="N7308" s="7">
        <v>14637701</v>
      </c>
      <c r="O7308" s="20" t="str">
        <f t="shared" si="231"/>
        <v/>
      </c>
    </row>
    <row r="7309" spans="1:15">
      <c r="A7309" s="20" t="str">
        <f t="shared" si="230"/>
        <v>Kvika banki hf.MP Séreign 3</v>
      </c>
      <c r="B7309" s="20" t="str">
        <f>_xlfn.IFNA(INDEX(Listi!$AI:$AI,MATCH(C7309,Listi!$AJ:$AJ,0)),INDEX(Listi!T:T,MATCH(C7309,Listi!U:U,0)))</f>
        <v xml:space="preserve">Kvika banki </v>
      </c>
      <c r="C7309" s="20" t="s">
        <v>243</v>
      </c>
      <c r="D7309" s="20" t="s">
        <v>246</v>
      </c>
      <c r="E7309" s="20" t="s">
        <v>276</v>
      </c>
      <c r="F7309" s="20" t="s">
        <v>99</v>
      </c>
      <c r="G7309" s="8" t="s">
        <v>357</v>
      </c>
      <c r="H7309" s="20" t="s">
        <v>100</v>
      </c>
      <c r="I7309" s="7">
        <v>3374790</v>
      </c>
      <c r="L7309" s="7">
        <v>141173858</v>
      </c>
      <c r="M7309" s="7">
        <v>3374790</v>
      </c>
      <c r="N7309" s="7">
        <v>0</v>
      </c>
      <c r="O7309" s="20" t="str">
        <f t="shared" si="231"/>
        <v/>
      </c>
    </row>
    <row r="7310" spans="1:15">
      <c r="A7310" s="20" t="str">
        <f t="shared" si="230"/>
        <v>Kvika banki hf.MP Séreign 4</v>
      </c>
      <c r="B7310" s="20" t="str">
        <f>_xlfn.IFNA(INDEX(Listi!$AI:$AI,MATCH(C7310,Listi!$AJ:$AJ,0)),INDEX(Listi!T:T,MATCH(C7310,Listi!U:U,0)))</f>
        <v xml:space="preserve">Kvika banki </v>
      </c>
      <c r="C7310" s="20" t="s">
        <v>243</v>
      </c>
      <c r="D7310" s="20" t="s">
        <v>247</v>
      </c>
      <c r="E7310" s="20" t="s">
        <v>276</v>
      </c>
      <c r="F7310" s="20" t="s">
        <v>99</v>
      </c>
      <c r="G7310" s="8" t="s">
        <v>357</v>
      </c>
      <c r="H7310" s="20" t="s">
        <v>100</v>
      </c>
      <c r="I7310" s="7">
        <v>2888869</v>
      </c>
      <c r="L7310" s="7">
        <v>55886684</v>
      </c>
      <c r="M7310" s="7">
        <v>2888869</v>
      </c>
      <c r="N7310" s="7">
        <v>0</v>
      </c>
      <c r="O7310" s="20" t="str">
        <f t="shared" si="231"/>
        <v/>
      </c>
    </row>
    <row r="7311" spans="1:15">
      <c r="A7311" s="20" t="str">
        <f t="shared" si="230"/>
        <v>Landsbankinn hf.Landsbankinn Erlend verðbréf</v>
      </c>
      <c r="B7311" s="20" t="str">
        <f>_xlfn.IFNA(INDEX(Listi!$AI:$AI,MATCH(C7311,Listi!$AJ:$AJ,0)),INDEX(Listi!T:T,MATCH(C7311,Listi!U:U,0)))</f>
        <v>Landsbankinn</v>
      </c>
      <c r="C7311" s="20" t="s">
        <v>249</v>
      </c>
      <c r="D7311" s="20" t="s">
        <v>385</v>
      </c>
      <c r="E7311" s="20" t="s">
        <v>276</v>
      </c>
      <c r="F7311" s="20" t="s">
        <v>99</v>
      </c>
      <c r="G7311" s="8" t="s">
        <v>357</v>
      </c>
      <c r="H7311" s="20" t="s">
        <v>100</v>
      </c>
      <c r="I7311" s="7">
        <v>112064450</v>
      </c>
      <c r="L7311" s="7">
        <v>3705185129</v>
      </c>
      <c r="M7311" s="7">
        <v>119989407</v>
      </c>
      <c r="N7311" s="7">
        <v>87847878</v>
      </c>
      <c r="O7311" s="20" t="str">
        <f t="shared" si="231"/>
        <v/>
      </c>
    </row>
    <row r="7312" spans="1:15">
      <c r="A7312" s="20" t="str">
        <f t="shared" si="230"/>
        <v>Landsbankinn hf.Landsbankinn Lífeyrisbók</v>
      </c>
      <c r="B7312" s="20" t="str">
        <f>_xlfn.IFNA(INDEX(Listi!$AI:$AI,MATCH(C7312,Listi!$AJ:$AJ,0)),INDEX(Listi!T:T,MATCH(C7312,Listi!U:U,0)))</f>
        <v>Landsbankinn</v>
      </c>
      <c r="C7312" s="20" t="s">
        <v>249</v>
      </c>
      <c r="D7312" s="20" t="s">
        <v>367</v>
      </c>
      <c r="E7312" s="20" t="s">
        <v>276</v>
      </c>
      <c r="F7312" s="20" t="s">
        <v>99</v>
      </c>
      <c r="G7312" s="8" t="s">
        <v>357</v>
      </c>
      <c r="H7312" s="20" t="s">
        <v>100</v>
      </c>
      <c r="I7312" s="7">
        <v>440353590</v>
      </c>
      <c r="L7312" s="7">
        <v>3016213427</v>
      </c>
      <c r="M7312" s="7">
        <v>440353590</v>
      </c>
      <c r="N7312" s="7">
        <v>298769900</v>
      </c>
      <c r="O7312" s="20" t="str">
        <f t="shared" si="231"/>
        <v/>
      </c>
    </row>
    <row r="7313" spans="1:15">
      <c r="A7313" s="20" t="str">
        <f t="shared" si="230"/>
        <v>Landsbankinn hf.Landsbankinn Lífeyrisbók verðtryggð</v>
      </c>
      <c r="B7313" s="20" t="str">
        <f>_xlfn.IFNA(INDEX(Listi!$AI:$AI,MATCH(C7313,Listi!$AJ:$AJ,0)),INDEX(Listi!T:T,MATCH(C7313,Listi!U:U,0)))</f>
        <v>Landsbankinn</v>
      </c>
      <c r="C7313" s="20" t="s">
        <v>249</v>
      </c>
      <c r="D7313" s="20" t="s">
        <v>598</v>
      </c>
      <c r="E7313" s="20" t="s">
        <v>276</v>
      </c>
      <c r="F7313" s="20" t="s">
        <v>99</v>
      </c>
      <c r="G7313" s="8" t="s">
        <v>357</v>
      </c>
      <c r="H7313" s="20" t="s">
        <v>100</v>
      </c>
      <c r="I7313" s="7">
        <v>6692476029</v>
      </c>
      <c r="L7313" s="7">
        <v>66896053137</v>
      </c>
      <c r="M7313" s="7">
        <v>6692476029</v>
      </c>
      <c r="N7313" s="7">
        <v>4680072987</v>
      </c>
      <c r="O7313" s="20" t="str">
        <f t="shared" si="231"/>
        <v/>
      </c>
    </row>
    <row r="7314" spans="1:15">
      <c r="A7314" s="20" t="str">
        <f t="shared" si="230"/>
        <v>Lífeyrissjóður bændaSamtryggingardeild</v>
      </c>
      <c r="B7314" s="20" t="str">
        <f>_xlfn.IFNA(INDEX(Listi!$AI:$AI,MATCH(C7314,Listi!$AJ:$AJ,0)),INDEX(Listi!T:T,MATCH(C7314,Listi!U:U,0)))</f>
        <v>Lífeyrissjóður bænda</v>
      </c>
      <c r="C7314" s="20" t="s">
        <v>252</v>
      </c>
      <c r="D7314" s="20" t="s">
        <v>205</v>
      </c>
      <c r="E7314" s="20" t="s">
        <v>275</v>
      </c>
      <c r="F7314" s="8" t="s">
        <v>99</v>
      </c>
      <c r="G7314" s="8" t="s">
        <v>357</v>
      </c>
      <c r="H7314" s="20" t="s">
        <v>100</v>
      </c>
      <c r="I7314" s="7">
        <v>796147275</v>
      </c>
      <c r="L7314" s="7">
        <v>45108278171</v>
      </c>
      <c r="M7314" s="7">
        <v>776003397</v>
      </c>
      <c r="N7314" s="7">
        <v>1921473168</v>
      </c>
      <c r="O7314" s="20" t="str">
        <f t="shared" si="231"/>
        <v/>
      </c>
    </row>
    <row r="7315" spans="1:15">
      <c r="A7315" s="20" t="str">
        <f t="shared" si="230"/>
        <v>Lífeyrissjóður bankamannaAldursdeild</v>
      </c>
      <c r="B7315" s="20" t="str">
        <f>_xlfn.IFNA(INDEX(Listi!$AI:$AI,MATCH(C7315,Listi!$AJ:$AJ,0)),INDEX(Listi!T:T,MATCH(C7315,Listi!U:U,0)))</f>
        <v>Lífeyrissjóður bankam.</v>
      </c>
      <c r="C7315" s="20" t="s">
        <v>250</v>
      </c>
      <c r="D7315" s="20" t="s">
        <v>251</v>
      </c>
      <c r="E7315" s="20" t="s">
        <v>275</v>
      </c>
      <c r="F7315" s="8" t="s">
        <v>99</v>
      </c>
      <c r="G7315" s="8" t="s">
        <v>357</v>
      </c>
      <c r="H7315" s="20" t="s">
        <v>100</v>
      </c>
      <c r="I7315" s="7">
        <v>2012100000</v>
      </c>
      <c r="L7315" s="7">
        <v>61369964000</v>
      </c>
      <c r="M7315" s="7">
        <v>1996063000</v>
      </c>
      <c r="N7315" s="7">
        <v>753444000</v>
      </c>
      <c r="O7315" s="20" t="str">
        <f t="shared" si="231"/>
        <v/>
      </c>
    </row>
    <row r="7316" spans="1:15">
      <c r="A7316" s="20" t="str">
        <f t="shared" si="230"/>
        <v>Lífeyrissjóður bankamannaHlutfallsdeild</v>
      </c>
      <c r="B7316" s="20" t="str">
        <f>_xlfn.IFNA(INDEX(Listi!$AI:$AI,MATCH(C7316,Listi!$AJ:$AJ,0)),INDEX(Listi!T:T,MATCH(C7316,Listi!U:U,0)))</f>
        <v>Lífeyrissjóður bankam.</v>
      </c>
      <c r="C7316" s="20" t="s">
        <v>250</v>
      </c>
      <c r="D7316" s="20" t="s">
        <v>467</v>
      </c>
      <c r="E7316" s="20" t="s">
        <v>275</v>
      </c>
      <c r="F7316" s="20" t="s">
        <v>99</v>
      </c>
      <c r="G7316" s="8" t="s">
        <v>357</v>
      </c>
      <c r="H7316" s="20" t="s">
        <v>100</v>
      </c>
      <c r="I7316" s="7">
        <v>137386000</v>
      </c>
      <c r="L7316" s="7">
        <v>40286427000</v>
      </c>
      <c r="M7316" s="7">
        <v>125147000</v>
      </c>
      <c r="N7316" s="7">
        <v>2741197000</v>
      </c>
      <c r="O7316" s="20" t="str">
        <f t="shared" si="231"/>
        <v/>
      </c>
    </row>
    <row r="7317" spans="1:15">
      <c r="A7317" s="20" t="str">
        <f t="shared" si="230"/>
        <v>Lífeyrissjóður RangæingaSamtryggingardeild</v>
      </c>
      <c r="B7317" s="20" t="str">
        <f>_xlfn.IFNA(INDEX(Listi!$AI:$AI,MATCH(C7317,Listi!$AJ:$AJ,0)),INDEX(Listi!T:T,MATCH(C7317,Listi!U:U,0)))</f>
        <v>Lífeyrissjóður Rang.</v>
      </c>
      <c r="C7317" s="20" t="s">
        <v>253</v>
      </c>
      <c r="D7317" s="20" t="s">
        <v>205</v>
      </c>
      <c r="E7317" s="20" t="s">
        <v>275</v>
      </c>
      <c r="F7317" s="20" t="s">
        <v>99</v>
      </c>
      <c r="G7317" s="8" t="s">
        <v>357</v>
      </c>
      <c r="H7317" s="20" t="s">
        <v>100</v>
      </c>
      <c r="I7317" s="7">
        <v>850629000</v>
      </c>
      <c r="L7317" s="7">
        <v>18949790000</v>
      </c>
      <c r="M7317" s="7">
        <v>835894000</v>
      </c>
      <c r="N7317" s="7">
        <v>386250000</v>
      </c>
      <c r="O7317" s="20" t="str">
        <f t="shared" si="231"/>
        <v/>
      </c>
    </row>
    <row r="7318" spans="1:15">
      <c r="A7318" s="20" t="str">
        <f t="shared" si="230"/>
        <v>Lífeyrissjóður starfsmanna AkureyrarbæjarSamtryggingardeild</v>
      </c>
      <c r="B7318" s="20" t="str">
        <f>_xlfn.IFNA(INDEX(Listi!$AI:$AI,MATCH(C7318,Listi!$AJ:$AJ,0)),INDEX(Listi!T:T,MATCH(C7318,Listi!U:U,0)))</f>
        <v>Lífeyrissj. starfsm. Akureyrarb.</v>
      </c>
      <c r="C7318" s="20" t="s">
        <v>274</v>
      </c>
      <c r="D7318" s="20" t="s">
        <v>205</v>
      </c>
      <c r="E7318" s="20" t="s">
        <v>275</v>
      </c>
      <c r="F7318" s="20" t="s">
        <v>99</v>
      </c>
      <c r="G7318" s="8" t="s">
        <v>357</v>
      </c>
      <c r="H7318" s="20" t="s">
        <v>100</v>
      </c>
      <c r="I7318" s="7">
        <v>38686686</v>
      </c>
      <c r="L7318" s="7">
        <v>14569496826</v>
      </c>
      <c r="M7318" s="7">
        <v>46271787</v>
      </c>
      <c r="N7318" s="7">
        <v>1160288032</v>
      </c>
      <c r="O7318" s="20" t="str">
        <f t="shared" si="231"/>
        <v/>
      </c>
    </row>
    <row r="7319" spans="1:15">
      <c r="A7319" s="20" t="str">
        <f t="shared" si="230"/>
        <v>Lífeyrissjóður starfsmanna Búnaðarbanka ÍslandsSamtryggingardeild</v>
      </c>
      <c r="B7319" s="20" t="str">
        <f>_xlfn.IFNA(INDEX(Listi!$AI:$AI,MATCH(C7319,Listi!$AJ:$AJ,0)),INDEX(Listi!T:T,MATCH(C7319,Listi!U:U,0)))</f>
        <v>Lífeyrissj. starfsm. Búnaðarb.Ísl.</v>
      </c>
      <c r="C7319" s="20" t="s">
        <v>254</v>
      </c>
      <c r="D7319" s="20" t="s">
        <v>205</v>
      </c>
      <c r="E7319" s="20" t="s">
        <v>275</v>
      </c>
      <c r="F7319" s="20" t="s">
        <v>99</v>
      </c>
      <c r="G7319" s="8" t="s">
        <v>357</v>
      </c>
      <c r="H7319" s="20" t="s">
        <v>100</v>
      </c>
      <c r="I7319" s="7">
        <v>11333000</v>
      </c>
      <c r="L7319" s="7">
        <v>27921283000</v>
      </c>
      <c r="M7319" s="7">
        <v>7378000</v>
      </c>
      <c r="N7319" s="7">
        <v>1535577000</v>
      </c>
      <c r="O7319" s="20" t="str">
        <f t="shared" si="231"/>
        <v/>
      </c>
    </row>
    <row r="7320" spans="1:15">
      <c r="A7320" s="20" t="str">
        <f t="shared" si="230"/>
        <v>Lífeyrissjóður starfsmanna ReykjavíkurborgarSamtryggingardeild</v>
      </c>
      <c r="B7320" s="20" t="str">
        <f>_xlfn.IFNA(INDEX(Listi!$AI:$AI,MATCH(C7320,Listi!$AJ:$AJ,0)),INDEX(Listi!T:T,MATCH(C7320,Listi!U:U,0)))</f>
        <v>Lífeyrissj. starfsm. Reykjav.</v>
      </c>
      <c r="C7320" s="20" t="s">
        <v>255</v>
      </c>
      <c r="D7320" s="20" t="s">
        <v>205</v>
      </c>
      <c r="E7320" s="20" t="s">
        <v>275</v>
      </c>
      <c r="F7320" s="20" t="s">
        <v>99</v>
      </c>
      <c r="G7320" s="8" t="s">
        <v>357</v>
      </c>
      <c r="H7320" s="20" t="s">
        <v>100</v>
      </c>
      <c r="I7320" s="7">
        <v>2647404947</v>
      </c>
      <c r="L7320" s="7">
        <v>92450251598</v>
      </c>
      <c r="M7320" s="7">
        <v>217604296</v>
      </c>
      <c r="N7320" s="7">
        <v>6195210428</v>
      </c>
      <c r="O7320" s="20" t="str">
        <f t="shared" si="231"/>
        <v/>
      </c>
    </row>
    <row r="7321" spans="1:15">
      <c r="A7321" s="20" t="str">
        <f t="shared" si="230"/>
        <v>Lífeyrissjóður starfsmanna ríkisinsA-deild</v>
      </c>
      <c r="B7321" s="20" t="str">
        <f>_xlfn.IFNA(INDEX(Listi!$AI:$AI,MATCH(C7321,Listi!$AJ:$AJ,0)),INDEX(Listi!T:T,MATCH(C7321,Listi!U:U,0)))</f>
        <v>LSR</v>
      </c>
      <c r="C7321" s="20" t="s">
        <v>256</v>
      </c>
      <c r="D7321" s="20" t="s">
        <v>257</v>
      </c>
      <c r="E7321" s="20" t="s">
        <v>275</v>
      </c>
      <c r="F7321" s="20" t="s">
        <v>99</v>
      </c>
      <c r="G7321" s="8" t="s">
        <v>357</v>
      </c>
      <c r="H7321" s="20" t="s">
        <v>100</v>
      </c>
      <c r="I7321" s="7">
        <v>38403058858</v>
      </c>
      <c r="L7321" s="7">
        <v>1024402726080</v>
      </c>
      <c r="M7321" s="7">
        <v>38030413328</v>
      </c>
      <c r="N7321" s="7">
        <v>13011563069</v>
      </c>
      <c r="O7321" s="20" t="str">
        <f t="shared" si="231"/>
        <v/>
      </c>
    </row>
    <row r="7322" spans="1:15">
      <c r="A7322" s="20" t="str">
        <f t="shared" si="230"/>
        <v>Lífeyrissjóður starfsmanna ríkisinsB-deild</v>
      </c>
      <c r="B7322" s="20" t="str">
        <f>_xlfn.IFNA(INDEX(Listi!$AI:$AI,MATCH(C7322,Listi!$AJ:$AJ,0)),INDEX(Listi!T:T,MATCH(C7322,Listi!U:U,0)))</f>
        <v>LSR</v>
      </c>
      <c r="C7322" s="20" t="s">
        <v>256</v>
      </c>
      <c r="D7322" s="20" t="s">
        <v>218</v>
      </c>
      <c r="E7322" s="20" t="s">
        <v>275</v>
      </c>
      <c r="F7322" s="20" t="s">
        <v>99</v>
      </c>
      <c r="G7322" s="8" t="s">
        <v>357</v>
      </c>
      <c r="H7322" s="20" t="s">
        <v>100</v>
      </c>
      <c r="I7322" s="7">
        <v>36231991549</v>
      </c>
      <c r="L7322" s="7">
        <v>297381500048</v>
      </c>
      <c r="M7322" s="7">
        <v>1364474032</v>
      </c>
      <c r="N7322" s="7">
        <v>62409553231</v>
      </c>
      <c r="O7322" s="20" t="str">
        <f t="shared" si="231"/>
        <v/>
      </c>
    </row>
    <row r="7323" spans="1:15">
      <c r="A7323" s="20" t="str">
        <f t="shared" si="230"/>
        <v>Lífeyrissjóður starfsmanna ríkisinsLeið I</v>
      </c>
      <c r="B7323" s="20" t="str">
        <f>_xlfn.IFNA(INDEX(Listi!$AI:$AI,MATCH(C7323,Listi!$AJ:$AJ,0)),INDEX(Listi!T:T,MATCH(C7323,Listi!U:U,0)))</f>
        <v>LSR</v>
      </c>
      <c r="C7323" s="20" t="s">
        <v>256</v>
      </c>
      <c r="D7323" s="20" t="s">
        <v>258</v>
      </c>
      <c r="E7323" s="20" t="s">
        <v>276</v>
      </c>
      <c r="F7323" s="8" t="s">
        <v>99</v>
      </c>
      <c r="G7323" s="8" t="s">
        <v>357</v>
      </c>
      <c r="H7323" s="20" t="s">
        <v>100</v>
      </c>
      <c r="I7323" s="7">
        <v>316255687</v>
      </c>
      <c r="L7323" s="7">
        <v>11704214939</v>
      </c>
      <c r="M7323" s="7">
        <v>547428342</v>
      </c>
      <c r="N7323" s="7">
        <v>195323403</v>
      </c>
      <c r="O7323" s="20" t="str">
        <f t="shared" si="231"/>
        <v/>
      </c>
    </row>
    <row r="7324" spans="1:15">
      <c r="A7324" s="20" t="str">
        <f t="shared" si="230"/>
        <v>Lífeyrissjóður starfsmanna ríkisinsLeið II</v>
      </c>
      <c r="B7324" s="20" t="str">
        <f>_xlfn.IFNA(INDEX(Listi!$AI:$AI,MATCH(C7324,Listi!$AJ:$AJ,0)),INDEX(Listi!T:T,MATCH(C7324,Listi!U:U,0)))</f>
        <v>LSR</v>
      </c>
      <c r="C7324" s="20" t="s">
        <v>256</v>
      </c>
      <c r="D7324" s="20" t="s">
        <v>259</v>
      </c>
      <c r="E7324" s="20" t="s">
        <v>276</v>
      </c>
      <c r="F7324" s="8" t="s">
        <v>99</v>
      </c>
      <c r="G7324" s="8" t="s">
        <v>357</v>
      </c>
      <c r="H7324" s="20" t="s">
        <v>100</v>
      </c>
      <c r="I7324" s="7">
        <v>271853065</v>
      </c>
      <c r="L7324" s="7">
        <v>3365164594</v>
      </c>
      <c r="M7324" s="7">
        <v>379849453</v>
      </c>
      <c r="N7324" s="7">
        <v>93142056</v>
      </c>
      <c r="O7324" s="20" t="str">
        <f t="shared" si="231"/>
        <v/>
      </c>
    </row>
    <row r="7325" spans="1:15">
      <c r="A7325" s="20" t="str">
        <f t="shared" si="230"/>
        <v>Lífeyrissjóður starfsmanna ríkisinsLeið III</v>
      </c>
      <c r="B7325" s="20" t="str">
        <f>_xlfn.IFNA(INDEX(Listi!$AI:$AI,MATCH(C7325,Listi!$AJ:$AJ,0)),INDEX(Listi!T:T,MATCH(C7325,Listi!U:U,0)))</f>
        <v>LSR</v>
      </c>
      <c r="C7325" s="20" t="s">
        <v>256</v>
      </c>
      <c r="D7325" s="20" t="s">
        <v>260</v>
      </c>
      <c r="E7325" s="20" t="s">
        <v>276</v>
      </c>
      <c r="F7325" s="20" t="s">
        <v>99</v>
      </c>
      <c r="G7325" s="8" t="s">
        <v>357</v>
      </c>
      <c r="H7325" s="20" t="s">
        <v>100</v>
      </c>
      <c r="I7325" s="7">
        <v>648977479</v>
      </c>
      <c r="L7325" s="7">
        <v>9959294621</v>
      </c>
      <c r="M7325" s="7">
        <v>743287481</v>
      </c>
      <c r="N7325" s="7">
        <v>349903833</v>
      </c>
      <c r="O7325" s="20" t="str">
        <f t="shared" si="231"/>
        <v/>
      </c>
    </row>
    <row r="7326" spans="1:15">
      <c r="A7326" s="20" t="str">
        <f t="shared" si="230"/>
        <v>Lífeyrissjóður Tannlæknafél ÍslDeild I/Séreign</v>
      </c>
      <c r="B7326" s="20" t="str">
        <f>_xlfn.IFNA(INDEX(Listi!$AI:$AI,MATCH(C7326,Listi!$AJ:$AJ,0)),INDEX(Listi!T:T,MATCH(C7326,Listi!U:U,0)))</f>
        <v>Lífeyrissj. Tannlækna</v>
      </c>
      <c r="C7326" s="20" t="s">
        <v>261</v>
      </c>
      <c r="D7326" s="20" t="s">
        <v>207</v>
      </c>
      <c r="E7326" s="20" t="s">
        <v>276</v>
      </c>
      <c r="F7326" s="20" t="s">
        <v>99</v>
      </c>
      <c r="G7326" s="8" t="s">
        <v>357</v>
      </c>
      <c r="H7326" s="20" t="s">
        <v>100</v>
      </c>
      <c r="I7326" s="7">
        <v>272759192</v>
      </c>
      <c r="L7326" s="7">
        <v>6768408488</v>
      </c>
      <c r="M7326" s="7">
        <v>272759192</v>
      </c>
      <c r="N7326" s="7">
        <v>153838058</v>
      </c>
      <c r="O7326" s="20" t="str">
        <f t="shared" si="231"/>
        <v/>
      </c>
    </row>
    <row r="7327" spans="1:15">
      <c r="A7327" s="20" t="str">
        <f t="shared" si="230"/>
        <v>Lífeyrissjóður Tannlæknafél ÍslSamtryggingardeild</v>
      </c>
      <c r="B7327" s="20" t="str">
        <f>_xlfn.IFNA(INDEX(Listi!$AI:$AI,MATCH(C7327,Listi!$AJ:$AJ,0)),INDEX(Listi!T:T,MATCH(C7327,Listi!U:U,0)))</f>
        <v>Lífeyrissj. Tannlækna</v>
      </c>
      <c r="C7327" s="20" t="s">
        <v>261</v>
      </c>
      <c r="D7327" s="20" t="s">
        <v>205</v>
      </c>
      <c r="E7327" s="20" t="s">
        <v>275</v>
      </c>
      <c r="F7327" s="20" t="s">
        <v>99</v>
      </c>
      <c r="G7327" s="8" t="s">
        <v>357</v>
      </c>
      <c r="H7327" s="20" t="s">
        <v>100</v>
      </c>
      <c r="I7327" s="7">
        <v>112085554</v>
      </c>
      <c r="L7327" s="7">
        <v>2241251214</v>
      </c>
      <c r="M7327" s="7">
        <v>112827287</v>
      </c>
      <c r="N7327" s="7">
        <v>17930159</v>
      </c>
      <c r="O7327" s="20" t="str">
        <f t="shared" si="231"/>
        <v/>
      </c>
    </row>
    <row r="7328" spans="1:15">
      <c r="A7328" s="20" t="str">
        <f t="shared" si="230"/>
        <v>Lífeyrissjóður verslunarmannaÆvileið 1</v>
      </c>
      <c r="B7328" s="20" t="str">
        <f>_xlfn.IFNA(INDEX(Listi!$AI:$AI,MATCH(C7328,Listi!$AJ:$AJ,0)),INDEX(Listi!T:T,MATCH(C7328,Listi!U:U,0)))</f>
        <v>Lífeyrissj. Verslunarm.</v>
      </c>
      <c r="C7328" s="20" t="s">
        <v>206</v>
      </c>
      <c r="D7328" s="20" t="s">
        <v>310</v>
      </c>
      <c r="E7328" s="20" t="s">
        <v>276</v>
      </c>
      <c r="F7328" s="20" t="s">
        <v>99</v>
      </c>
      <c r="G7328" s="8" t="s">
        <v>357</v>
      </c>
      <c r="H7328" s="20" t="s">
        <v>100</v>
      </c>
      <c r="I7328" s="7">
        <v>735652596</v>
      </c>
      <c r="L7328" s="7">
        <v>2860479562</v>
      </c>
      <c r="M7328" s="7">
        <v>819651283</v>
      </c>
      <c r="N7328" s="7">
        <v>12562366</v>
      </c>
      <c r="O7328" s="20" t="str">
        <f t="shared" si="231"/>
        <v/>
      </c>
    </row>
    <row r="7329" spans="1:15">
      <c r="A7329" s="20" t="str">
        <f t="shared" si="230"/>
        <v>Lífeyrissjóður verslunarmannaÆvileið 2</v>
      </c>
      <c r="B7329" s="20" t="str">
        <f>_xlfn.IFNA(INDEX(Listi!$AI:$AI,MATCH(C7329,Listi!$AJ:$AJ,0)),INDEX(Listi!T:T,MATCH(C7329,Listi!U:U,0)))</f>
        <v>Lífeyrissj. Verslunarm.</v>
      </c>
      <c r="C7329" s="20" t="s">
        <v>206</v>
      </c>
      <c r="D7329" s="20" t="s">
        <v>309</v>
      </c>
      <c r="E7329" s="20" t="s">
        <v>276</v>
      </c>
      <c r="F7329" s="20" t="s">
        <v>99</v>
      </c>
      <c r="G7329" s="8" t="s">
        <v>357</v>
      </c>
      <c r="H7329" s="20" t="s">
        <v>100</v>
      </c>
      <c r="I7329" s="7">
        <v>612858679</v>
      </c>
      <c r="L7329" s="7">
        <v>2325064159</v>
      </c>
      <c r="M7329" s="7">
        <v>465663194</v>
      </c>
      <c r="N7329" s="7">
        <v>32037995</v>
      </c>
      <c r="O7329" s="20" t="str">
        <f t="shared" si="231"/>
        <v/>
      </c>
    </row>
    <row r="7330" spans="1:15">
      <c r="A7330" s="20" t="str">
        <f t="shared" si="230"/>
        <v>Lífeyrissjóður verslunarmannaÆvileið 3</v>
      </c>
      <c r="B7330" s="20" t="str">
        <f>_xlfn.IFNA(INDEX(Listi!$AI:$AI,MATCH(C7330,Listi!$AJ:$AJ,0)),INDEX(Listi!T:T,MATCH(C7330,Listi!U:U,0)))</f>
        <v>Lífeyrissj. Verslunarm.</v>
      </c>
      <c r="C7330" s="20" t="s">
        <v>206</v>
      </c>
      <c r="D7330" s="20" t="s">
        <v>308</v>
      </c>
      <c r="E7330" s="20" t="s">
        <v>276</v>
      </c>
      <c r="F7330" s="20" t="s">
        <v>99</v>
      </c>
      <c r="G7330" s="8" t="s">
        <v>357</v>
      </c>
      <c r="H7330" s="20" t="s">
        <v>100</v>
      </c>
      <c r="I7330" s="7">
        <v>271255352</v>
      </c>
      <c r="L7330" s="7">
        <v>1567402319</v>
      </c>
      <c r="M7330" s="7">
        <v>325961302</v>
      </c>
      <c r="N7330" s="7">
        <v>60283998</v>
      </c>
      <c r="O7330" s="20" t="str">
        <f t="shared" si="231"/>
        <v/>
      </c>
    </row>
    <row r="7331" spans="1:15">
      <c r="A7331" s="20" t="str">
        <f t="shared" ref="A7331:A7392" si="232">CONCATENATE(C7331,D7331)</f>
        <v>Lífeyrissjóður verslunarmannaDeild I/Séreign</v>
      </c>
      <c r="B7331" s="20" t="str">
        <f>_xlfn.IFNA(INDEX(Listi!$AI:$AI,MATCH(C7331,Listi!$AJ:$AJ,0)),INDEX(Listi!T:T,MATCH(C7331,Listi!U:U,0)))</f>
        <v>Lífeyrissj. Verslunarm.</v>
      </c>
      <c r="C7331" s="20" t="s">
        <v>206</v>
      </c>
      <c r="D7331" s="20" t="s">
        <v>207</v>
      </c>
      <c r="E7331" s="20" t="s">
        <v>276</v>
      </c>
      <c r="F7331" s="20" t="s">
        <v>99</v>
      </c>
      <c r="G7331" s="8" t="s">
        <v>357</v>
      </c>
      <c r="H7331" s="20" t="s">
        <v>100</v>
      </c>
      <c r="I7331" s="7">
        <v>704401189</v>
      </c>
      <c r="L7331" s="7">
        <v>19785724399</v>
      </c>
      <c r="M7331" s="7">
        <v>729937912</v>
      </c>
      <c r="N7331" s="7">
        <v>458382791</v>
      </c>
      <c r="O7331" s="20" t="str">
        <f t="shared" si="231"/>
        <v/>
      </c>
    </row>
    <row r="7332" spans="1:15">
      <c r="A7332" s="20" t="str">
        <f t="shared" si="232"/>
        <v>Lífeyrissjóður verslunarmannaSamtryggingardeild</v>
      </c>
      <c r="B7332" s="20" t="str">
        <f>_xlfn.IFNA(INDEX(Listi!$AI:$AI,MATCH(C7332,Listi!$AJ:$AJ,0)),INDEX(Listi!T:T,MATCH(C7332,Listi!U:U,0)))</f>
        <v>Lífeyrissj. Verslunarm.</v>
      </c>
      <c r="C7332" s="20" t="s">
        <v>206</v>
      </c>
      <c r="D7332" s="20" t="s">
        <v>205</v>
      </c>
      <c r="E7332" s="20" t="s">
        <v>275</v>
      </c>
      <c r="F7332" s="20" t="s">
        <v>99</v>
      </c>
      <c r="G7332" s="8" t="s">
        <v>357</v>
      </c>
      <c r="H7332" s="20" t="s">
        <v>100</v>
      </c>
      <c r="I7332" s="7">
        <v>36119282711</v>
      </c>
      <c r="L7332" s="7">
        <v>1174592806906</v>
      </c>
      <c r="M7332" s="7">
        <v>35794261112</v>
      </c>
      <c r="N7332" s="7">
        <v>21965137185</v>
      </c>
      <c r="O7332" s="20" t="str">
        <f t="shared" si="231"/>
        <v/>
      </c>
    </row>
    <row r="7333" spans="1:15">
      <c r="A7333" s="20" t="str">
        <f t="shared" si="232"/>
        <v>Lífeyrissjóður VestmannaeyjaSafn I</v>
      </c>
      <c r="B7333" s="20" t="str">
        <f>_xlfn.IFNA(INDEX(Listi!$AI:$AI,MATCH(C7333,Listi!$AJ:$AJ,0)),INDEX(Listi!T:T,MATCH(C7333,Listi!U:U,0)))</f>
        <v>Lífeyrissj. Vestm.</v>
      </c>
      <c r="C7333" s="20" t="s">
        <v>262</v>
      </c>
      <c r="D7333" s="20" t="s">
        <v>210</v>
      </c>
      <c r="E7333" s="20" t="s">
        <v>276</v>
      </c>
      <c r="F7333" s="20" t="s">
        <v>99</v>
      </c>
      <c r="G7333" s="8" t="s">
        <v>357</v>
      </c>
      <c r="H7333" s="20" t="s">
        <v>100</v>
      </c>
      <c r="I7333" s="7">
        <v>41772987</v>
      </c>
      <c r="L7333" s="7">
        <v>381311221</v>
      </c>
      <c r="M7333" s="7">
        <v>44104006</v>
      </c>
      <c r="N7333" s="7">
        <v>13592960</v>
      </c>
      <c r="O7333" s="20" t="str">
        <f t="shared" si="231"/>
        <v/>
      </c>
    </row>
    <row r="7334" spans="1:15">
      <c r="A7334" s="20" t="str">
        <f t="shared" si="232"/>
        <v>Lífeyrissjóður VestmannaeyjaSafn II</v>
      </c>
      <c r="B7334" s="20" t="str">
        <f>_xlfn.IFNA(INDEX(Listi!$AI:$AI,MATCH(C7334,Listi!$AJ:$AJ,0)),INDEX(Listi!T:T,MATCH(C7334,Listi!U:U,0)))</f>
        <v>Lífeyrissj. Vestm.</v>
      </c>
      <c r="C7334" s="20" t="s">
        <v>262</v>
      </c>
      <c r="D7334" s="20" t="s">
        <v>211</v>
      </c>
      <c r="E7334" s="20" t="s">
        <v>276</v>
      </c>
      <c r="F7334" s="20" t="s">
        <v>99</v>
      </c>
      <c r="G7334" s="8" t="s">
        <v>357</v>
      </c>
      <c r="H7334" s="20" t="s">
        <v>100</v>
      </c>
      <c r="I7334" s="7">
        <v>20314572</v>
      </c>
      <c r="L7334" s="7">
        <v>571440191</v>
      </c>
      <c r="M7334" s="7">
        <v>40240404</v>
      </c>
      <c r="N7334" s="7">
        <v>18659289</v>
      </c>
      <c r="O7334" s="20" t="str">
        <f t="shared" si="231"/>
        <v/>
      </c>
    </row>
    <row r="7335" spans="1:15">
      <c r="A7335" s="20" t="str">
        <f t="shared" si="232"/>
        <v>Lífeyrissjóður VestmannaeyjaSamtryggingardeild</v>
      </c>
      <c r="B7335" s="20" t="str">
        <f>_xlfn.IFNA(INDEX(Listi!$AI:$AI,MATCH(C7335,Listi!$AJ:$AJ,0)),INDEX(Listi!T:T,MATCH(C7335,Listi!U:U,0)))</f>
        <v>Lífeyrissj. Vestm.</v>
      </c>
      <c r="C7335" s="20" t="s">
        <v>262</v>
      </c>
      <c r="D7335" s="20" t="s">
        <v>205</v>
      </c>
      <c r="E7335" s="20" t="s">
        <v>275</v>
      </c>
      <c r="F7335" s="20" t="s">
        <v>99</v>
      </c>
      <c r="G7335" s="8" t="s">
        <v>357</v>
      </c>
      <c r="H7335" s="20" t="s">
        <v>100</v>
      </c>
      <c r="I7335" s="7">
        <v>1889579502</v>
      </c>
      <c r="L7335" s="7">
        <v>85198020532</v>
      </c>
      <c r="M7335" s="7">
        <v>1944643004</v>
      </c>
      <c r="N7335" s="7">
        <v>2198060399</v>
      </c>
      <c r="O7335" s="20" t="str">
        <f t="shared" si="231"/>
        <v/>
      </c>
    </row>
    <row r="7336" spans="1:15">
      <c r="A7336" s="20" t="str">
        <f t="shared" si="232"/>
        <v>Lífsval - lífeyrissparnaðurLífsval 1</v>
      </c>
      <c r="B7336" s="20" t="str">
        <f>_xlfn.IFNA(INDEX(Listi!$AI:$AI,MATCH(C7336,Listi!$AJ:$AJ,0)),INDEX(Listi!T:T,MATCH(C7336,Listi!U:U,0)))</f>
        <v>Lífsval</v>
      </c>
      <c r="C7336" s="20" t="s">
        <v>263</v>
      </c>
      <c r="D7336" s="20" t="s">
        <v>264</v>
      </c>
      <c r="E7336" s="20" t="s">
        <v>276</v>
      </c>
      <c r="F7336" s="20" t="s">
        <v>99</v>
      </c>
      <c r="G7336" s="8" t="s">
        <v>357</v>
      </c>
      <c r="H7336" s="20" t="s">
        <v>100</v>
      </c>
      <c r="I7336" s="7">
        <v>203244065</v>
      </c>
      <c r="L7336" s="7">
        <v>1792991246</v>
      </c>
      <c r="M7336" s="7">
        <v>203244065</v>
      </c>
      <c r="N7336" s="7">
        <v>81003579</v>
      </c>
      <c r="O7336" s="20" t="str">
        <f t="shared" si="231"/>
        <v/>
      </c>
    </row>
    <row r="7337" spans="1:15">
      <c r="A7337" s="20" t="str">
        <f t="shared" si="232"/>
        <v>Lífsval - lífeyrissparnaðurLífsval 2</v>
      </c>
      <c r="B7337" s="20" t="str">
        <f>_xlfn.IFNA(INDEX(Listi!$AI:$AI,MATCH(C7337,Listi!$AJ:$AJ,0)),INDEX(Listi!T:T,MATCH(C7337,Listi!U:U,0)))</f>
        <v>Lífsval</v>
      </c>
      <c r="C7337" s="20" t="s">
        <v>263</v>
      </c>
      <c r="D7337" s="20" t="s">
        <v>265</v>
      </c>
      <c r="E7337" s="20" t="s">
        <v>276</v>
      </c>
      <c r="F7337" s="20" t="s">
        <v>99</v>
      </c>
      <c r="G7337" s="8" t="s">
        <v>357</v>
      </c>
      <c r="H7337" s="20" t="s">
        <v>100</v>
      </c>
      <c r="I7337" s="7">
        <v>14369045</v>
      </c>
      <c r="L7337" s="7">
        <v>79660340</v>
      </c>
      <c r="M7337" s="7">
        <v>14369045</v>
      </c>
      <c r="N7337" s="7">
        <v>2695304</v>
      </c>
      <c r="O7337" s="20" t="str">
        <f t="shared" si="231"/>
        <v/>
      </c>
    </row>
    <row r="7338" spans="1:15">
      <c r="A7338" s="20" t="str">
        <f t="shared" si="232"/>
        <v>Lífsval - lífeyrissparnaðurLífsval 3</v>
      </c>
      <c r="B7338" s="20" t="str">
        <f>_xlfn.IFNA(INDEX(Listi!$AI:$AI,MATCH(C7338,Listi!$AJ:$AJ,0)),INDEX(Listi!T:T,MATCH(C7338,Listi!U:U,0)))</f>
        <v>Lífsval</v>
      </c>
      <c r="C7338" s="20" t="s">
        <v>263</v>
      </c>
      <c r="D7338" s="20" t="s">
        <v>266</v>
      </c>
      <c r="E7338" s="20" t="s">
        <v>276</v>
      </c>
      <c r="F7338" s="20" t="s">
        <v>99</v>
      </c>
      <c r="G7338" s="8" t="s">
        <v>357</v>
      </c>
      <c r="H7338" s="20" t="s">
        <v>100</v>
      </c>
      <c r="I7338" s="7">
        <v>16635787</v>
      </c>
      <c r="L7338" s="7">
        <v>131239774</v>
      </c>
      <c r="M7338" s="7">
        <v>16635787</v>
      </c>
      <c r="N7338" s="7">
        <v>3548138</v>
      </c>
      <c r="O7338" s="20" t="str">
        <f t="shared" si="231"/>
        <v/>
      </c>
    </row>
    <row r="7339" spans="1:15">
      <c r="A7339" s="20" t="str">
        <f t="shared" si="232"/>
        <v>Lífsval - lífeyrissparnaðurLífsval 4</v>
      </c>
      <c r="B7339" s="20" t="str">
        <f>_xlfn.IFNA(INDEX(Listi!$AI:$AI,MATCH(C7339,Listi!$AJ:$AJ,0)),INDEX(Listi!T:T,MATCH(C7339,Listi!U:U,0)))</f>
        <v>Lífsval</v>
      </c>
      <c r="C7339" s="20" t="s">
        <v>263</v>
      </c>
      <c r="D7339" s="20" t="s">
        <v>267</v>
      </c>
      <c r="E7339" s="20" t="s">
        <v>276</v>
      </c>
      <c r="F7339" s="20" t="s">
        <v>99</v>
      </c>
      <c r="G7339" s="8" t="s">
        <v>357</v>
      </c>
      <c r="H7339" s="20" t="s">
        <v>100</v>
      </c>
      <c r="I7339" s="7">
        <v>15238959</v>
      </c>
      <c r="L7339" s="7">
        <v>71752064</v>
      </c>
      <c r="M7339" s="7">
        <v>15238959</v>
      </c>
      <c r="N7339" s="7">
        <v>2058992</v>
      </c>
      <c r="O7339" s="20" t="str">
        <f t="shared" si="231"/>
        <v/>
      </c>
    </row>
    <row r="7340" spans="1:15">
      <c r="A7340" s="20" t="str">
        <f t="shared" si="232"/>
        <v>Lífsverk lífeyrissjóðurLífsverk I/Séreign</v>
      </c>
      <c r="B7340" s="20" t="str">
        <f>_xlfn.IFNA(INDEX(Listi!$AI:$AI,MATCH(C7340,Listi!$AJ:$AJ,0)),INDEX(Listi!T:T,MATCH(C7340,Listi!U:U,0)))</f>
        <v xml:space="preserve">Lífsverk  </v>
      </c>
      <c r="C7340" s="20" t="s">
        <v>268</v>
      </c>
      <c r="D7340" s="20" t="s">
        <v>269</v>
      </c>
      <c r="E7340" s="20" t="s">
        <v>276</v>
      </c>
      <c r="F7340" s="20" t="s">
        <v>99</v>
      </c>
      <c r="G7340" s="8" t="s">
        <v>357</v>
      </c>
      <c r="H7340" s="20" t="s">
        <v>100</v>
      </c>
      <c r="I7340" s="7">
        <v>548167000</v>
      </c>
      <c r="L7340" s="7">
        <v>4582957000</v>
      </c>
      <c r="M7340" s="7">
        <v>635926000</v>
      </c>
      <c r="N7340" s="7">
        <v>22708000</v>
      </c>
      <c r="O7340" s="20" t="str">
        <f t="shared" si="231"/>
        <v/>
      </c>
    </row>
    <row r="7341" spans="1:15">
      <c r="A7341" s="20" t="str">
        <f t="shared" si="232"/>
        <v>Lífsverk lífeyrissjóðurLífsverk II/Séreign</v>
      </c>
      <c r="B7341" s="20" t="str">
        <f>_xlfn.IFNA(INDEX(Listi!$AI:$AI,MATCH(C7341,Listi!$AJ:$AJ,0)),INDEX(Listi!T:T,MATCH(C7341,Listi!U:U,0)))</f>
        <v xml:space="preserve">Lífsverk  </v>
      </c>
      <c r="C7341" s="20" t="s">
        <v>268</v>
      </c>
      <c r="D7341" s="20" t="s">
        <v>270</v>
      </c>
      <c r="E7341" s="20" t="s">
        <v>276</v>
      </c>
      <c r="F7341" s="20" t="s">
        <v>99</v>
      </c>
      <c r="G7341" s="8" t="s">
        <v>357</v>
      </c>
      <c r="H7341" s="20" t="s">
        <v>100</v>
      </c>
      <c r="I7341" s="7">
        <v>1956962000</v>
      </c>
      <c r="L7341" s="7">
        <v>23735073000</v>
      </c>
      <c r="M7341" s="7">
        <v>2073571000</v>
      </c>
      <c r="N7341" s="7">
        <v>249365000</v>
      </c>
      <c r="O7341" s="20" t="str">
        <f t="shared" si="231"/>
        <v/>
      </c>
    </row>
    <row r="7342" spans="1:15">
      <c r="A7342" s="20" t="str">
        <f t="shared" si="232"/>
        <v>Lífsverk lífeyrissjóðurLífsverk III/Séreign</v>
      </c>
      <c r="B7342" s="20" t="str">
        <f>_xlfn.IFNA(INDEX(Listi!$AI:$AI,MATCH(C7342,Listi!$AJ:$AJ,0)),INDEX(Listi!T:T,MATCH(C7342,Listi!U:U,0)))</f>
        <v xml:space="preserve">Lífsverk  </v>
      </c>
      <c r="C7342" s="20" t="s">
        <v>268</v>
      </c>
      <c r="D7342" s="20" t="s">
        <v>271</v>
      </c>
      <c r="E7342" s="20" t="s">
        <v>276</v>
      </c>
      <c r="F7342" s="20" t="s">
        <v>99</v>
      </c>
      <c r="G7342" s="8" t="s">
        <v>357</v>
      </c>
      <c r="H7342" s="20" t="s">
        <v>100</v>
      </c>
      <c r="I7342" s="7">
        <v>51512000</v>
      </c>
      <c r="L7342" s="7">
        <v>653814000</v>
      </c>
      <c r="M7342" s="7">
        <v>105107000</v>
      </c>
      <c r="N7342" s="7">
        <v>2613000</v>
      </c>
      <c r="O7342" s="20" t="str">
        <f t="shared" si="231"/>
        <v/>
      </c>
    </row>
    <row r="7343" spans="1:15">
      <c r="A7343" s="20" t="str">
        <f t="shared" si="232"/>
        <v>Lífsverk lífeyrissjóðurSamtryggingardeild</v>
      </c>
      <c r="B7343" s="20" t="str">
        <f>_xlfn.IFNA(INDEX(Listi!$AI:$AI,MATCH(C7343,Listi!$AJ:$AJ,0)),INDEX(Listi!T:T,MATCH(C7343,Listi!U:U,0)))</f>
        <v xml:space="preserve">Lífsverk  </v>
      </c>
      <c r="C7343" s="20" t="s">
        <v>268</v>
      </c>
      <c r="D7343" s="20" t="s">
        <v>205</v>
      </c>
      <c r="E7343" s="20" t="s">
        <v>275</v>
      </c>
      <c r="F7343" s="8" t="s">
        <v>99</v>
      </c>
      <c r="G7343" s="8" t="s">
        <v>357</v>
      </c>
      <c r="H7343" s="20" t="s">
        <v>100</v>
      </c>
      <c r="I7343" s="7">
        <v>4372322000</v>
      </c>
      <c r="L7343" s="7">
        <v>120542527000</v>
      </c>
      <c r="M7343" s="7">
        <v>4397803000</v>
      </c>
      <c r="N7343" s="7">
        <v>1423151000</v>
      </c>
      <c r="O7343" s="20" t="str">
        <f t="shared" si="231"/>
        <v/>
      </c>
    </row>
    <row r="7344" spans="1:15">
      <c r="A7344" s="20" t="str">
        <f t="shared" si="232"/>
        <v>Söfnunarsjóður lífeyrisréttindaDeild I/Innlán</v>
      </c>
      <c r="B7344" s="20" t="str">
        <f>_xlfn.IFNA(INDEX(Listi!$AI:$AI,MATCH(C7344,Listi!$AJ:$AJ,0)),INDEX(Listi!T:T,MATCH(C7344,Listi!U:U,0)))</f>
        <v>Söfnunarsj.</v>
      </c>
      <c r="C7344" s="20" t="s">
        <v>272</v>
      </c>
      <c r="D7344" s="20" t="s">
        <v>273</v>
      </c>
      <c r="E7344" s="20" t="s">
        <v>276</v>
      </c>
      <c r="F7344" s="8" t="s">
        <v>99</v>
      </c>
      <c r="G7344" s="8" t="s">
        <v>357</v>
      </c>
      <c r="H7344" s="20" t="s">
        <v>100</v>
      </c>
      <c r="I7344" s="7">
        <v>122495597</v>
      </c>
      <c r="L7344" s="7">
        <v>2001731914</v>
      </c>
      <c r="M7344" s="7">
        <v>133561634</v>
      </c>
      <c r="N7344" s="7">
        <v>44803565</v>
      </c>
      <c r="O7344" s="20" t="str">
        <f t="shared" si="231"/>
        <v/>
      </c>
    </row>
    <row r="7345" spans="1:15">
      <c r="A7345" s="20" t="str">
        <f t="shared" si="232"/>
        <v>Söfnunarsjóður lífeyrisréttindaDeild III/Séreign</v>
      </c>
      <c r="B7345" s="20" t="str">
        <f>_xlfn.IFNA(INDEX(Listi!$AI:$AI,MATCH(C7345,Listi!$AJ:$AJ,0)),INDEX(Listi!T:T,MATCH(C7345,Listi!U:U,0)))</f>
        <v>Söfnunarsj.</v>
      </c>
      <c r="C7345" s="20" t="s">
        <v>272</v>
      </c>
      <c r="D7345" s="20" t="s">
        <v>599</v>
      </c>
      <c r="E7345" s="20" t="s">
        <v>276</v>
      </c>
      <c r="F7345" s="8" t="s">
        <v>99</v>
      </c>
      <c r="G7345" s="8" t="s">
        <v>357</v>
      </c>
      <c r="H7345" s="20" t="s">
        <v>100</v>
      </c>
      <c r="I7345" s="7">
        <v>23032158</v>
      </c>
      <c r="L7345" s="7">
        <v>24413085</v>
      </c>
      <c r="M7345" s="7">
        <v>24697577</v>
      </c>
      <c r="N7345" s="7">
        <v>900000</v>
      </c>
      <c r="O7345" s="20" t="str">
        <f t="shared" si="231"/>
        <v/>
      </c>
    </row>
    <row r="7346" spans="1:15">
      <c r="A7346" s="20" t="str">
        <f t="shared" si="232"/>
        <v>Söfnunarsjóður lífeyrisréttindaDeildII/Séreign</v>
      </c>
      <c r="B7346" s="20" t="str">
        <f>_xlfn.IFNA(INDEX(Listi!$AI:$AI,MATCH(C7346,Listi!$AJ:$AJ,0)),INDEX(Listi!T:T,MATCH(C7346,Listi!U:U,0)))</f>
        <v>Söfnunarsj.</v>
      </c>
      <c r="C7346" s="20" t="s">
        <v>272</v>
      </c>
      <c r="D7346" s="20" t="s">
        <v>586</v>
      </c>
      <c r="E7346" s="20" t="s">
        <v>276</v>
      </c>
      <c r="F7346" s="8" t="s">
        <v>99</v>
      </c>
      <c r="G7346" s="8" t="s">
        <v>357</v>
      </c>
      <c r="H7346" s="20" t="s">
        <v>100</v>
      </c>
      <c r="I7346" s="7">
        <v>96589534</v>
      </c>
      <c r="L7346" s="7">
        <v>1654616477</v>
      </c>
      <c r="M7346" s="7">
        <v>128539213</v>
      </c>
      <c r="N7346" s="7">
        <v>22846291</v>
      </c>
      <c r="O7346" s="20" t="str">
        <f t="shared" si="231"/>
        <v/>
      </c>
    </row>
    <row r="7347" spans="1:15">
      <c r="A7347" s="20" t="str">
        <f t="shared" si="232"/>
        <v>Söfnunarsjóður lífeyrisréttindaSamtryggingardeild</v>
      </c>
      <c r="B7347" s="20" t="str">
        <f>_xlfn.IFNA(INDEX(Listi!$AI:$AI,MATCH(C7347,Listi!$AJ:$AJ,0)),INDEX(Listi!T:T,MATCH(C7347,Listi!U:U,0)))</f>
        <v>Söfnunarsj.</v>
      </c>
      <c r="C7347" s="20" t="s">
        <v>272</v>
      </c>
      <c r="D7347" s="20" t="s">
        <v>205</v>
      </c>
      <c r="E7347" s="20" t="s">
        <v>275</v>
      </c>
      <c r="F7347" s="20" t="s">
        <v>99</v>
      </c>
      <c r="G7347" s="8" t="s">
        <v>357</v>
      </c>
      <c r="H7347" s="20" t="s">
        <v>100</v>
      </c>
      <c r="I7347" s="7">
        <v>5021346757</v>
      </c>
      <c r="L7347" s="7">
        <v>238978847889</v>
      </c>
      <c r="M7347" s="7">
        <v>4967193409</v>
      </c>
      <c r="N7347" s="7">
        <v>6076487652</v>
      </c>
      <c r="O7347" s="20" t="str">
        <f t="shared" si="231"/>
        <v/>
      </c>
    </row>
    <row r="7348" spans="1:15">
      <c r="A7348" s="20" t="str">
        <f t="shared" si="232"/>
        <v>Stapi lífeyrissjóðurSafn I</v>
      </c>
      <c r="B7348" s="20" t="str">
        <f>_xlfn.IFNA(INDEX(Listi!$AI:$AI,MATCH(C7348,Listi!$AJ:$AJ,0)),INDEX(Listi!T:T,MATCH(C7348,Listi!U:U,0)))</f>
        <v xml:space="preserve">Stapi  </v>
      </c>
      <c r="C7348" s="20" t="s">
        <v>209</v>
      </c>
      <c r="D7348" s="20" t="s">
        <v>210</v>
      </c>
      <c r="E7348" s="20" t="s">
        <v>276</v>
      </c>
      <c r="F7348" s="20" t="s">
        <v>99</v>
      </c>
      <c r="G7348" s="8" t="s">
        <v>357</v>
      </c>
      <c r="H7348" s="20" t="s">
        <v>100</v>
      </c>
      <c r="I7348" s="7">
        <v>426896515</v>
      </c>
      <c r="L7348" s="7">
        <v>2440828925</v>
      </c>
      <c r="M7348" s="7">
        <v>91567233</v>
      </c>
      <c r="N7348" s="7">
        <v>110755602</v>
      </c>
      <c r="O7348" s="20" t="str">
        <f t="shared" si="231"/>
        <v/>
      </c>
    </row>
    <row r="7349" spans="1:15">
      <c r="A7349" s="20" t="str">
        <f t="shared" si="232"/>
        <v>Stapi lífeyrissjóðurSafn II</v>
      </c>
      <c r="B7349" s="20" t="str">
        <f>_xlfn.IFNA(INDEX(Listi!$AI:$AI,MATCH(C7349,Listi!$AJ:$AJ,0)),INDEX(Listi!T:T,MATCH(C7349,Listi!U:U,0)))</f>
        <v xml:space="preserve">Stapi  </v>
      </c>
      <c r="C7349" s="20" t="s">
        <v>209</v>
      </c>
      <c r="D7349" s="20" t="s">
        <v>211</v>
      </c>
      <c r="E7349" s="20" t="s">
        <v>276</v>
      </c>
      <c r="F7349" s="20" t="s">
        <v>99</v>
      </c>
      <c r="G7349" s="8" t="s">
        <v>357</v>
      </c>
      <c r="H7349" s="20" t="s">
        <v>100</v>
      </c>
      <c r="I7349" s="7">
        <v>22492576</v>
      </c>
      <c r="L7349" s="7">
        <v>5710890273</v>
      </c>
      <c r="M7349" s="7">
        <v>262001316</v>
      </c>
      <c r="N7349" s="7">
        <v>164209410</v>
      </c>
      <c r="O7349" s="20" t="str">
        <f t="shared" si="231"/>
        <v/>
      </c>
    </row>
    <row r="7350" spans="1:15">
      <c r="A7350" s="20" t="str">
        <f t="shared" si="232"/>
        <v>Stapi lífeyrissjóðurSafn III</v>
      </c>
      <c r="B7350" s="20" t="str">
        <f>_xlfn.IFNA(INDEX(Listi!$AI:$AI,MATCH(C7350,Listi!$AJ:$AJ,0)),INDEX(Listi!T:T,MATCH(C7350,Listi!U:U,0)))</f>
        <v xml:space="preserve">Stapi  </v>
      </c>
      <c r="C7350" s="20" t="s">
        <v>209</v>
      </c>
      <c r="D7350" s="20" t="s">
        <v>212</v>
      </c>
      <c r="E7350" s="20" t="s">
        <v>276</v>
      </c>
      <c r="F7350" s="20" t="s">
        <v>99</v>
      </c>
      <c r="G7350" s="8" t="s">
        <v>357</v>
      </c>
      <c r="H7350" s="20" t="s">
        <v>100</v>
      </c>
      <c r="I7350" s="7">
        <v>-154645701</v>
      </c>
      <c r="L7350" s="7">
        <v>268100084</v>
      </c>
      <c r="M7350" s="7">
        <v>24388890</v>
      </c>
      <c r="N7350" s="7">
        <v>9886128</v>
      </c>
      <c r="O7350" s="20" t="str">
        <f t="shared" si="231"/>
        <v/>
      </c>
    </row>
    <row r="7351" spans="1:15">
      <c r="A7351" s="20" t="str">
        <f t="shared" si="232"/>
        <v>Stapi lífeyrissjóðurTryggingardeild</v>
      </c>
      <c r="B7351" s="20" t="str">
        <f>_xlfn.IFNA(INDEX(Listi!$AI:$AI,MATCH(C7351,Listi!$AJ:$AJ,0)),INDEX(Listi!T:T,MATCH(C7351,Listi!U:U,0)))</f>
        <v xml:space="preserve">Stapi  </v>
      </c>
      <c r="C7351" s="20" t="s">
        <v>209</v>
      </c>
      <c r="D7351" s="20" t="s">
        <v>213</v>
      </c>
      <c r="E7351" s="20" t="s">
        <v>275</v>
      </c>
      <c r="F7351" s="20" t="s">
        <v>99</v>
      </c>
      <c r="G7351" s="8" t="s">
        <v>357</v>
      </c>
      <c r="H7351" s="20" t="s">
        <v>100</v>
      </c>
      <c r="I7351" s="7">
        <v>14343718466</v>
      </c>
      <c r="L7351" s="7">
        <v>348661724246</v>
      </c>
      <c r="M7351" s="7">
        <v>13807615154</v>
      </c>
      <c r="N7351" s="7">
        <v>7912918911</v>
      </c>
      <c r="O7351" s="20" t="str">
        <f t="shared" si="231"/>
        <v/>
      </c>
    </row>
    <row r="7352" spans="1:15">
      <c r="A7352" s="20" t="str">
        <f t="shared" si="232"/>
        <v>Stapi lífeyrissjóðurVarfærnasafnið</v>
      </c>
      <c r="B7352" s="20" t="str">
        <f>_xlfn.IFNA(INDEX(Listi!$AI:$AI,MATCH(C7352,Listi!$AJ:$AJ,0)),INDEX(Listi!T:T,MATCH(C7352,Listi!U:U,0)))</f>
        <v xml:space="preserve">Stapi  </v>
      </c>
      <c r="C7352" s="20" t="s">
        <v>209</v>
      </c>
      <c r="D7352" s="20" t="s">
        <v>392</v>
      </c>
      <c r="E7352" s="20" t="s">
        <v>276</v>
      </c>
      <c r="F7352" s="20" t="s">
        <v>99</v>
      </c>
      <c r="G7352" s="8" t="s">
        <v>357</v>
      </c>
      <c r="H7352" s="20" t="s">
        <v>100</v>
      </c>
      <c r="I7352" s="7">
        <v>104191592</v>
      </c>
      <c r="L7352" s="7">
        <v>471986044</v>
      </c>
      <c r="M7352" s="7">
        <v>137399159</v>
      </c>
      <c r="N7352" s="7">
        <v>6994496</v>
      </c>
      <c r="O7352" s="20" t="str">
        <f t="shared" si="231"/>
        <v/>
      </c>
    </row>
    <row r="7353" spans="1:15">
      <c r="A7353" s="20" t="str">
        <f t="shared" si="232"/>
        <v>Almenni lífeyrissjóðurinnÆvisafn I</v>
      </c>
      <c r="B7353" s="20" t="str">
        <f>_xlfn.IFNA(INDEX(Listi!$AI:$AI,MATCH(C7353,Listi!$AJ:$AJ,0)),INDEX(Listi!T:T,MATCH(C7353,Listi!U:U,0)))</f>
        <v xml:space="preserve">Almenni </v>
      </c>
      <c r="C7353" s="20" t="s">
        <v>0</v>
      </c>
      <c r="D7353" s="20" t="s">
        <v>202</v>
      </c>
      <c r="E7353" s="20" t="s">
        <v>276</v>
      </c>
      <c r="F7353" s="8" t="s">
        <v>101</v>
      </c>
      <c r="G7353" s="8" t="s">
        <v>386</v>
      </c>
      <c r="H7353" s="20" t="s">
        <v>102</v>
      </c>
      <c r="I7353" s="7">
        <v>5343910</v>
      </c>
      <c r="L7353" s="7">
        <v>43068273823</v>
      </c>
      <c r="M7353" s="7">
        <v>4413720640</v>
      </c>
      <c r="N7353" s="7">
        <v>641257097</v>
      </c>
      <c r="O7353" s="20" t="str">
        <f t="shared" si="231"/>
        <v/>
      </c>
    </row>
    <row r="7354" spans="1:15">
      <c r="A7354" s="20" t="str">
        <f t="shared" si="232"/>
        <v>Almenni lífeyrissjóðurinnÆvisafn II</v>
      </c>
      <c r="B7354" s="20" t="str">
        <f>_xlfn.IFNA(INDEX(Listi!$AI:$AI,MATCH(C7354,Listi!$AJ:$AJ,0)),INDEX(Listi!T:T,MATCH(C7354,Listi!U:U,0)))</f>
        <v xml:space="preserve">Almenni </v>
      </c>
      <c r="C7354" s="20" t="s">
        <v>0</v>
      </c>
      <c r="D7354" s="20" t="s">
        <v>203</v>
      </c>
      <c r="E7354" s="20" t="s">
        <v>276</v>
      </c>
      <c r="F7354" s="20" t="s">
        <v>101</v>
      </c>
      <c r="G7354" s="8" t="s">
        <v>386</v>
      </c>
      <c r="H7354" s="20" t="s">
        <v>102</v>
      </c>
      <c r="I7354" s="7">
        <v>17238521</v>
      </c>
      <c r="L7354" s="7">
        <v>86460235807</v>
      </c>
      <c r="M7354" s="7">
        <v>3970537445</v>
      </c>
      <c r="N7354" s="7">
        <v>1539034493</v>
      </c>
      <c r="O7354" s="20" t="str">
        <f t="shared" si="231"/>
        <v/>
      </c>
    </row>
    <row r="7355" spans="1:15">
      <c r="A7355" s="20" t="str">
        <f t="shared" si="232"/>
        <v>Almenni lífeyrissjóðurinnÆvisafn III</v>
      </c>
      <c r="B7355" s="20" t="str">
        <f>_xlfn.IFNA(INDEX(Listi!$AI:$AI,MATCH(C7355,Listi!$AJ:$AJ,0)),INDEX(Listi!T:T,MATCH(C7355,Listi!U:U,0)))</f>
        <v xml:space="preserve">Almenni </v>
      </c>
      <c r="C7355" s="20" t="s">
        <v>0</v>
      </c>
      <c r="D7355" s="20" t="s">
        <v>204</v>
      </c>
      <c r="E7355" s="20" t="s">
        <v>276</v>
      </c>
      <c r="F7355" s="20" t="s">
        <v>101</v>
      </c>
      <c r="G7355" s="8" t="s">
        <v>386</v>
      </c>
      <c r="H7355" s="20" t="s">
        <v>102</v>
      </c>
      <c r="I7355" s="7">
        <v>13669989</v>
      </c>
      <c r="L7355" s="7">
        <v>33890180699</v>
      </c>
      <c r="M7355" s="7">
        <v>1571509194</v>
      </c>
      <c r="N7355" s="7">
        <v>920421683</v>
      </c>
      <c r="O7355" s="20" t="str">
        <f t="shared" si="231"/>
        <v/>
      </c>
    </row>
    <row r="7356" spans="1:15">
      <c r="A7356" s="20" t="str">
        <f t="shared" si="232"/>
        <v>Almenni lífeyrissjóðurinnHúsnæðissafn</v>
      </c>
      <c r="B7356" s="20" t="str">
        <f>_xlfn.IFNA(INDEX(Listi!$AI:$AI,MATCH(C7356,Listi!$AJ:$AJ,0)),INDEX(Listi!T:T,MATCH(C7356,Listi!U:U,0)))</f>
        <v xml:space="preserve">Almenni </v>
      </c>
      <c r="C7356" s="20" t="s">
        <v>0</v>
      </c>
      <c r="D7356" s="20" t="s">
        <v>315</v>
      </c>
      <c r="E7356" s="20" t="s">
        <v>276</v>
      </c>
      <c r="F7356" s="20" t="s">
        <v>101</v>
      </c>
      <c r="G7356" s="8" t="s">
        <v>386</v>
      </c>
      <c r="H7356" s="20" t="s">
        <v>102</v>
      </c>
      <c r="I7356" s="7">
        <v>140402</v>
      </c>
      <c r="L7356" s="7">
        <v>487895879</v>
      </c>
      <c r="M7356" s="7">
        <v>166428361</v>
      </c>
      <c r="N7356" s="7">
        <v>18080096</v>
      </c>
      <c r="O7356" s="20" t="str">
        <f t="shared" si="231"/>
        <v/>
      </c>
    </row>
    <row r="7357" spans="1:15">
      <c r="A7357" s="20" t="str">
        <f t="shared" si="232"/>
        <v>Almenni lífeyrissjóðurinnInnlánssafn</v>
      </c>
      <c r="B7357" s="20" t="str">
        <f>_xlfn.IFNA(INDEX(Listi!$AI:$AI,MATCH(C7357,Listi!$AJ:$AJ,0)),INDEX(Listi!T:T,MATCH(C7357,Listi!U:U,0)))</f>
        <v xml:space="preserve">Almenni </v>
      </c>
      <c r="C7357" s="20" t="s">
        <v>0</v>
      </c>
      <c r="D7357" s="20" t="s">
        <v>1</v>
      </c>
      <c r="E7357" s="20" t="s">
        <v>276</v>
      </c>
      <c r="F7357" s="20" t="s">
        <v>101</v>
      </c>
      <c r="G7357" s="8" t="s">
        <v>386</v>
      </c>
      <c r="H7357" s="20" t="s">
        <v>102</v>
      </c>
      <c r="I7357" s="7">
        <v>8070664</v>
      </c>
      <c r="L7357" s="7">
        <v>26587944379</v>
      </c>
      <c r="M7357" s="7">
        <v>1016779991</v>
      </c>
      <c r="N7357" s="7">
        <v>1031869724</v>
      </c>
      <c r="O7357" s="20" t="str">
        <f t="shared" si="231"/>
        <v/>
      </c>
    </row>
    <row r="7358" spans="1:15">
      <c r="A7358" s="20" t="str">
        <f t="shared" si="232"/>
        <v>Almenni lífeyrissjóðurinnRíkissafn langt</v>
      </c>
      <c r="B7358" s="20" t="str">
        <f>_xlfn.IFNA(INDEX(Listi!$AI:$AI,MATCH(C7358,Listi!$AJ:$AJ,0)),INDEX(Listi!T:T,MATCH(C7358,Listi!U:U,0)))</f>
        <v xml:space="preserve">Almenni </v>
      </c>
      <c r="C7358" s="20" t="s">
        <v>0</v>
      </c>
      <c r="D7358" s="20" t="s">
        <v>199</v>
      </c>
      <c r="E7358" s="20" t="s">
        <v>276</v>
      </c>
      <c r="F7358" s="20" t="s">
        <v>101</v>
      </c>
      <c r="G7358" s="8" t="s">
        <v>386</v>
      </c>
      <c r="H7358" s="20" t="s">
        <v>102</v>
      </c>
      <c r="I7358" s="7">
        <v>229362</v>
      </c>
      <c r="L7358" s="7">
        <v>1193680171</v>
      </c>
      <c r="M7358" s="7">
        <v>61272573</v>
      </c>
      <c r="N7358" s="7">
        <v>40105929</v>
      </c>
      <c r="O7358" s="20" t="str">
        <f t="shared" si="231"/>
        <v/>
      </c>
    </row>
    <row r="7359" spans="1:15">
      <c r="A7359" s="20" t="str">
        <f t="shared" si="232"/>
        <v>Almenni lífeyrissjóðurinnRíkissafn stutt</v>
      </c>
      <c r="B7359" s="20" t="str">
        <f>_xlfn.IFNA(INDEX(Listi!$AI:$AI,MATCH(C7359,Listi!$AJ:$AJ,0)),INDEX(Listi!T:T,MATCH(C7359,Listi!U:U,0)))</f>
        <v xml:space="preserve">Almenni </v>
      </c>
      <c r="C7359" s="20" t="s">
        <v>0</v>
      </c>
      <c r="D7359" s="20" t="s">
        <v>200</v>
      </c>
      <c r="E7359" s="20" t="s">
        <v>276</v>
      </c>
      <c r="F7359" s="20" t="s">
        <v>101</v>
      </c>
      <c r="G7359" s="8" t="s">
        <v>386</v>
      </c>
      <c r="H7359" s="20" t="s">
        <v>102</v>
      </c>
      <c r="I7359" s="7">
        <v>229756</v>
      </c>
      <c r="L7359" s="7">
        <v>541893627</v>
      </c>
      <c r="M7359" s="7">
        <v>20423158</v>
      </c>
      <c r="N7359" s="7">
        <v>14899899</v>
      </c>
      <c r="O7359" s="20" t="str">
        <f t="shared" si="231"/>
        <v/>
      </c>
    </row>
    <row r="7360" spans="1:15">
      <c r="A7360" s="20" t="str">
        <f t="shared" si="232"/>
        <v>Almenni lífeyrissjóðurinnTryggingadeild</v>
      </c>
      <c r="B7360" s="20" t="str">
        <f>_xlfn.IFNA(INDEX(Listi!$AI:$AI,MATCH(C7360,Listi!$AJ:$AJ,0)),INDEX(Listi!T:T,MATCH(C7360,Listi!U:U,0)))</f>
        <v xml:space="preserve">Almenni </v>
      </c>
      <c r="C7360" s="20" t="s">
        <v>0</v>
      </c>
      <c r="D7360" s="20" t="s">
        <v>201</v>
      </c>
      <c r="E7360" s="20" t="s">
        <v>275</v>
      </c>
      <c r="F7360" s="20" t="s">
        <v>101</v>
      </c>
      <c r="G7360" s="8" t="s">
        <v>386</v>
      </c>
      <c r="H7360" s="20" t="s">
        <v>102</v>
      </c>
      <c r="I7360" s="7">
        <v>29055563</v>
      </c>
      <c r="L7360" s="7">
        <v>174784296254</v>
      </c>
      <c r="M7360" s="7">
        <v>7497244534</v>
      </c>
      <c r="N7360" s="7">
        <v>3057046932</v>
      </c>
      <c r="O7360" s="20" t="str">
        <f t="shared" si="231"/>
        <v/>
      </c>
    </row>
    <row r="7361" spans="1:15">
      <c r="A7361" s="20" t="str">
        <f t="shared" si="232"/>
        <v>Arion banki hf.Erlend hlutabréf</v>
      </c>
      <c r="B7361" s="20" t="str">
        <f>_xlfn.IFNA(INDEX(Listi!$AI:$AI,MATCH(C7361,Listi!$AJ:$AJ,0)),INDEX(Listi!T:T,MATCH(C7361,Listi!U:U,0)))</f>
        <v xml:space="preserve">Arion banki </v>
      </c>
      <c r="C7361" s="20" t="s">
        <v>214</v>
      </c>
      <c r="D7361" s="20" t="s">
        <v>215</v>
      </c>
      <c r="E7361" s="20" t="s">
        <v>276</v>
      </c>
      <c r="F7361" s="20" t="s">
        <v>101</v>
      </c>
      <c r="G7361" s="8" t="s">
        <v>386</v>
      </c>
      <c r="H7361" s="20" t="s">
        <v>102</v>
      </c>
      <c r="I7361" s="7">
        <v>22000</v>
      </c>
      <c r="L7361" s="7">
        <v>1149685000</v>
      </c>
      <c r="M7361" s="7">
        <v>49095000</v>
      </c>
      <c r="N7361" s="7">
        <v>10876000</v>
      </c>
      <c r="O7361" s="20" t="str">
        <f t="shared" si="231"/>
        <v/>
      </c>
    </row>
    <row r="7362" spans="1:15">
      <c r="A7362" s="20" t="str">
        <f t="shared" si="232"/>
        <v>Arion banki hf.Innlend skuldabréf</v>
      </c>
      <c r="B7362" s="20" t="str">
        <f>_xlfn.IFNA(INDEX(Listi!$AI:$AI,MATCH(C7362,Listi!$AJ:$AJ,0)),INDEX(Listi!T:T,MATCH(C7362,Listi!U:U,0)))</f>
        <v xml:space="preserve">Arion banki </v>
      </c>
      <c r="C7362" s="20" t="s">
        <v>214</v>
      </c>
      <c r="D7362" s="20" t="s">
        <v>216</v>
      </c>
      <c r="E7362" s="20" t="s">
        <v>276</v>
      </c>
      <c r="F7362" s="20" t="s">
        <v>101</v>
      </c>
      <c r="G7362" s="8" t="s">
        <v>386</v>
      </c>
      <c r="H7362" s="20" t="s">
        <v>102</v>
      </c>
      <c r="I7362" s="7">
        <v>65000</v>
      </c>
      <c r="L7362" s="7">
        <v>4446434000</v>
      </c>
      <c r="M7362" s="7">
        <v>344234000</v>
      </c>
      <c r="N7362" s="7">
        <v>44793000</v>
      </c>
      <c r="O7362" s="20" t="str">
        <f t="shared" ref="O7362:O7425" si="233">IFERROR(VLOOKUP(F7362,EhLykill,3,FALSE),"")</f>
        <v/>
      </c>
    </row>
    <row r="7363" spans="1:15">
      <c r="A7363" s="20" t="str">
        <f t="shared" si="232"/>
        <v>Arion banki hf.Lífeyrisauki L1</v>
      </c>
      <c r="B7363" s="20" t="str">
        <f>_xlfn.IFNA(INDEX(Listi!$AI:$AI,MATCH(C7363,Listi!$AJ:$AJ,0)),INDEX(Listi!T:T,MATCH(C7363,Listi!U:U,0)))</f>
        <v xml:space="preserve">Arion banki </v>
      </c>
      <c r="C7363" s="20" t="s">
        <v>214</v>
      </c>
      <c r="D7363" s="20" t="s">
        <v>377</v>
      </c>
      <c r="E7363" s="20" t="s">
        <v>276</v>
      </c>
      <c r="F7363" s="20" t="s">
        <v>101</v>
      </c>
      <c r="G7363" s="8" t="s">
        <v>386</v>
      </c>
      <c r="H7363" s="20" t="s">
        <v>102</v>
      </c>
      <c r="I7363" s="7">
        <v>481000</v>
      </c>
      <c r="L7363" s="7">
        <v>5887942000</v>
      </c>
      <c r="M7363" s="7">
        <v>1011885000</v>
      </c>
      <c r="N7363" s="7">
        <v>34615000</v>
      </c>
      <c r="O7363" s="20" t="str">
        <f t="shared" si="233"/>
        <v/>
      </c>
    </row>
    <row r="7364" spans="1:15">
      <c r="A7364" s="20" t="str">
        <f t="shared" si="232"/>
        <v>Arion banki hf.Lífeyrisauki L2</v>
      </c>
      <c r="B7364" s="20" t="str">
        <f>_xlfn.IFNA(INDEX(Listi!$AI:$AI,MATCH(C7364,Listi!$AJ:$AJ,0)),INDEX(Listi!T:T,MATCH(C7364,Listi!U:U,0)))</f>
        <v xml:space="preserve">Arion banki </v>
      </c>
      <c r="C7364" s="20" t="s">
        <v>214</v>
      </c>
      <c r="D7364" s="20" t="s">
        <v>372</v>
      </c>
      <c r="E7364" s="20" t="s">
        <v>276</v>
      </c>
      <c r="F7364" s="20" t="s">
        <v>101</v>
      </c>
      <c r="G7364" s="8" t="s">
        <v>386</v>
      </c>
      <c r="H7364" s="20" t="s">
        <v>102</v>
      </c>
      <c r="I7364" s="7">
        <v>2905000</v>
      </c>
      <c r="L7364" s="7">
        <v>21366380000</v>
      </c>
      <c r="M7364" s="7">
        <v>1613513000</v>
      </c>
      <c r="N7364" s="7">
        <v>92085000</v>
      </c>
      <c r="O7364" s="20" t="str">
        <f t="shared" si="233"/>
        <v/>
      </c>
    </row>
    <row r="7365" spans="1:15">
      <c r="A7365" s="20" t="str">
        <f t="shared" si="232"/>
        <v>Arion banki hf.Lífeyrisauki L3</v>
      </c>
      <c r="B7365" s="20" t="str">
        <f>_xlfn.IFNA(INDEX(Listi!$AI:$AI,MATCH(C7365,Listi!$AJ:$AJ,0)),INDEX(Listi!T:T,MATCH(C7365,Listi!U:U,0)))</f>
        <v xml:space="preserve">Arion banki </v>
      </c>
      <c r="C7365" s="20" t="s">
        <v>214</v>
      </c>
      <c r="D7365" s="20" t="s">
        <v>371</v>
      </c>
      <c r="E7365" s="20" t="s">
        <v>276</v>
      </c>
      <c r="F7365" s="20" t="s">
        <v>101</v>
      </c>
      <c r="G7365" s="8" t="s">
        <v>386</v>
      </c>
      <c r="H7365" s="20" t="s">
        <v>102</v>
      </c>
      <c r="I7365" s="7">
        <v>2346000</v>
      </c>
      <c r="L7365" s="7">
        <v>29714848000</v>
      </c>
      <c r="M7365" s="7">
        <v>2122481000</v>
      </c>
      <c r="N7365" s="7">
        <v>129566000</v>
      </c>
      <c r="O7365" s="20" t="str">
        <f t="shared" si="233"/>
        <v/>
      </c>
    </row>
    <row r="7366" spans="1:15">
      <c r="A7366" s="20" t="str">
        <f t="shared" si="232"/>
        <v>Arion banki hf.Lífeyrisauki L4</v>
      </c>
      <c r="B7366" s="20" t="str">
        <f>_xlfn.IFNA(INDEX(Listi!$AI:$AI,MATCH(C7366,Listi!$AJ:$AJ,0)),INDEX(Listi!T:T,MATCH(C7366,Listi!U:U,0)))</f>
        <v xml:space="preserve">Arion banki </v>
      </c>
      <c r="C7366" s="20" t="s">
        <v>214</v>
      </c>
      <c r="D7366" s="20" t="s">
        <v>587</v>
      </c>
      <c r="E7366" s="20" t="s">
        <v>276</v>
      </c>
      <c r="F7366" s="20" t="s">
        <v>101</v>
      </c>
      <c r="G7366" s="8" t="s">
        <v>386</v>
      </c>
      <c r="H7366" s="20" t="s">
        <v>102</v>
      </c>
      <c r="I7366" s="7">
        <v>1128000</v>
      </c>
      <c r="L7366" s="7">
        <v>19306242000</v>
      </c>
      <c r="M7366" s="7">
        <v>1346647000</v>
      </c>
      <c r="N7366" s="7">
        <v>388052000</v>
      </c>
      <c r="O7366" s="20" t="str">
        <f t="shared" si="233"/>
        <v/>
      </c>
    </row>
    <row r="7367" spans="1:15">
      <c r="A7367" s="20" t="str">
        <f t="shared" si="232"/>
        <v>Arion banki hf.Lífeyrisauki L5</v>
      </c>
      <c r="B7367" s="20" t="str">
        <f>_xlfn.IFNA(INDEX(Listi!$AI:$AI,MATCH(C7367,Listi!$AJ:$AJ,0)),INDEX(Listi!T:T,MATCH(C7367,Listi!U:U,0)))</f>
        <v xml:space="preserve">Arion banki </v>
      </c>
      <c r="C7367" s="20" t="s">
        <v>214</v>
      </c>
      <c r="D7367" s="20" t="s">
        <v>369</v>
      </c>
      <c r="E7367" s="20" t="s">
        <v>276</v>
      </c>
      <c r="F7367" s="20" t="s">
        <v>101</v>
      </c>
      <c r="G7367" s="8" t="s">
        <v>386</v>
      </c>
      <c r="H7367" s="20" t="s">
        <v>102</v>
      </c>
      <c r="I7367" s="7">
        <v>2184607000</v>
      </c>
      <c r="L7367" s="7">
        <v>44858554000</v>
      </c>
      <c r="M7367" s="7">
        <v>4018833000</v>
      </c>
      <c r="N7367" s="7">
        <v>933672000</v>
      </c>
      <c r="O7367" s="20" t="str">
        <f t="shared" si="233"/>
        <v/>
      </c>
    </row>
    <row r="7368" spans="1:15">
      <c r="A7368" s="20" t="str">
        <f t="shared" si="232"/>
        <v>Birta lífeyrissjóðurBlönduð leið</v>
      </c>
      <c r="B7368" s="20" t="str">
        <f>_xlfn.IFNA(INDEX(Listi!$AI:$AI,MATCH(C7368,Listi!$AJ:$AJ,0)),INDEX(Listi!T:T,MATCH(C7368,Listi!U:U,0)))</f>
        <v xml:space="preserve">Birta  </v>
      </c>
      <c r="C7368" s="20" t="s">
        <v>298</v>
      </c>
      <c r="D7368" s="20" t="s">
        <v>314</v>
      </c>
      <c r="E7368" s="20" t="s">
        <v>276</v>
      </c>
      <c r="F7368" s="20" t="s">
        <v>101</v>
      </c>
      <c r="G7368" s="8" t="s">
        <v>386</v>
      </c>
      <c r="H7368" s="20" t="s">
        <v>102</v>
      </c>
      <c r="I7368" s="7">
        <v>876721</v>
      </c>
      <c r="L7368" s="7">
        <v>6929716201</v>
      </c>
      <c r="M7368" s="7">
        <v>253995298</v>
      </c>
      <c r="N7368" s="7">
        <v>139753585</v>
      </c>
      <c r="O7368" s="20" t="str">
        <f t="shared" si="233"/>
        <v/>
      </c>
    </row>
    <row r="7369" spans="1:15">
      <c r="A7369" s="20" t="str">
        <f t="shared" si="232"/>
        <v>Birta lífeyrissjóðurInnlánsleið</v>
      </c>
      <c r="B7369" s="20" t="str">
        <f>_xlfn.IFNA(INDEX(Listi!$AI:$AI,MATCH(C7369,Listi!$AJ:$AJ,0)),INDEX(Listi!T:T,MATCH(C7369,Listi!U:U,0)))</f>
        <v xml:space="preserve">Birta  </v>
      </c>
      <c r="C7369" s="20" t="s">
        <v>298</v>
      </c>
      <c r="D7369" s="20" t="s">
        <v>208</v>
      </c>
      <c r="E7369" s="20" t="s">
        <v>276</v>
      </c>
      <c r="F7369" s="20" t="s">
        <v>101</v>
      </c>
      <c r="G7369" s="8" t="s">
        <v>386</v>
      </c>
      <c r="H7369" s="20" t="s">
        <v>102</v>
      </c>
      <c r="I7369" s="7">
        <v>199156681</v>
      </c>
      <c r="L7369" s="7">
        <v>4108971332</v>
      </c>
      <c r="M7369" s="7">
        <v>264842424</v>
      </c>
      <c r="N7369" s="7">
        <v>174324836</v>
      </c>
      <c r="O7369" s="20" t="str">
        <f t="shared" si="233"/>
        <v/>
      </c>
    </row>
    <row r="7370" spans="1:15">
      <c r="A7370" s="20" t="str">
        <f t="shared" si="232"/>
        <v>Birta lífeyrissjóðurSamtryggingardeild</v>
      </c>
      <c r="B7370" s="20" t="str">
        <f>_xlfn.IFNA(INDEX(Listi!$AI:$AI,MATCH(C7370,Listi!$AJ:$AJ,0)),INDEX(Listi!T:T,MATCH(C7370,Listi!U:U,0)))</f>
        <v xml:space="preserve">Birta  </v>
      </c>
      <c r="C7370" s="20" t="s">
        <v>298</v>
      </c>
      <c r="D7370" s="20" t="s">
        <v>205</v>
      </c>
      <c r="E7370" s="20" t="s">
        <v>275</v>
      </c>
      <c r="F7370" s="20" t="s">
        <v>101</v>
      </c>
      <c r="G7370" s="8" t="s">
        <v>386</v>
      </c>
      <c r="H7370" s="20" t="s">
        <v>102</v>
      </c>
      <c r="I7370" s="7">
        <v>93666421</v>
      </c>
      <c r="L7370" s="7">
        <v>549755105944</v>
      </c>
      <c r="M7370" s="7">
        <v>18480897961</v>
      </c>
      <c r="N7370" s="7">
        <v>14075814006</v>
      </c>
      <c r="O7370" s="20" t="str">
        <f t="shared" si="233"/>
        <v/>
      </c>
    </row>
    <row r="7371" spans="1:15">
      <c r="A7371" s="20" t="str">
        <f t="shared" si="232"/>
        <v>Birta lífeyrissjóðurSkuldabréfaleið</v>
      </c>
      <c r="B7371" s="20" t="str">
        <f>_xlfn.IFNA(INDEX(Listi!$AI:$AI,MATCH(C7371,Listi!$AJ:$AJ,0)),INDEX(Listi!T:T,MATCH(C7371,Listi!U:U,0)))</f>
        <v xml:space="preserve">Birta  </v>
      </c>
      <c r="C7371" s="20" t="s">
        <v>298</v>
      </c>
      <c r="D7371" s="20" t="s">
        <v>313</v>
      </c>
      <c r="E7371" s="20" t="s">
        <v>276</v>
      </c>
      <c r="F7371" s="20" t="s">
        <v>101</v>
      </c>
      <c r="G7371" s="8" t="s">
        <v>386</v>
      </c>
      <c r="H7371" s="20" t="s">
        <v>102</v>
      </c>
      <c r="I7371" s="7">
        <v>1492792</v>
      </c>
      <c r="L7371" s="7">
        <v>8522374478</v>
      </c>
      <c r="M7371" s="7">
        <v>391005163</v>
      </c>
      <c r="N7371" s="7">
        <v>218104877</v>
      </c>
      <c r="O7371" s="20" t="str">
        <f t="shared" si="233"/>
        <v/>
      </c>
    </row>
    <row r="7372" spans="1:15">
      <c r="A7372" s="20" t="str">
        <f t="shared" si="232"/>
        <v>Birta lífeyrissjóðurTilgreind séreign</v>
      </c>
      <c r="B7372" s="20" t="str">
        <f>_xlfn.IFNA(INDEX(Listi!$AI:$AI,MATCH(C7372,Listi!$AJ:$AJ,0)),INDEX(Listi!T:T,MATCH(C7372,Listi!U:U,0)))</f>
        <v xml:space="preserve">Birta  </v>
      </c>
      <c r="C7372" s="20" t="s">
        <v>298</v>
      </c>
      <c r="D7372" s="20" t="s">
        <v>312</v>
      </c>
      <c r="E7372" s="20" t="s">
        <v>276</v>
      </c>
      <c r="F7372" s="20" t="s">
        <v>101</v>
      </c>
      <c r="G7372" s="8" t="s">
        <v>386</v>
      </c>
      <c r="H7372" s="20" t="s">
        <v>102</v>
      </c>
      <c r="I7372" s="7">
        <v>1204933</v>
      </c>
      <c r="L7372" s="7">
        <v>2234420297</v>
      </c>
      <c r="M7372" s="7">
        <v>511871981</v>
      </c>
      <c r="N7372" s="7">
        <v>36000223</v>
      </c>
      <c r="O7372" s="20" t="str">
        <f t="shared" si="233"/>
        <v/>
      </c>
    </row>
    <row r="7373" spans="1:15">
      <c r="A7373" s="20" t="str">
        <f t="shared" si="232"/>
        <v>Brú Lífeyrissjóður starfsmanna sveitarfélagaA-deild</v>
      </c>
      <c r="B7373" s="20" t="str">
        <f>_xlfn.IFNA(INDEX(Listi!$AI:$AI,MATCH(C7373,Listi!$AJ:$AJ,0)),INDEX(Listi!T:T,MATCH(C7373,Listi!U:U,0)))</f>
        <v>Brú</v>
      </c>
      <c r="C7373" s="20" t="s">
        <v>217</v>
      </c>
      <c r="D7373" s="20" t="s">
        <v>257</v>
      </c>
      <c r="E7373" s="20" t="s">
        <v>275</v>
      </c>
      <c r="F7373" s="20" t="s">
        <v>101</v>
      </c>
      <c r="G7373" s="8" t="s">
        <v>386</v>
      </c>
      <c r="H7373" s="20" t="s">
        <v>102</v>
      </c>
      <c r="I7373" s="7">
        <v>1875627</v>
      </c>
      <c r="L7373" s="7">
        <v>270469177889</v>
      </c>
      <c r="M7373" s="7">
        <v>13987858077</v>
      </c>
      <c r="N7373" s="7">
        <v>4793072329</v>
      </c>
      <c r="O7373" s="20" t="str">
        <f t="shared" si="233"/>
        <v/>
      </c>
    </row>
    <row r="7374" spans="1:15">
      <c r="A7374" s="20" t="str">
        <f t="shared" si="232"/>
        <v>Brú Lífeyrissjóður starfsmanna sveitarfélagaB-deild</v>
      </c>
      <c r="B7374" s="20" t="str">
        <f>_xlfn.IFNA(INDEX(Listi!$AI:$AI,MATCH(C7374,Listi!$AJ:$AJ,0)),INDEX(Listi!T:T,MATCH(C7374,Listi!U:U,0)))</f>
        <v>Brú</v>
      </c>
      <c r="C7374" s="20" t="s">
        <v>217</v>
      </c>
      <c r="D7374" s="20" t="s">
        <v>218</v>
      </c>
      <c r="E7374" s="20" t="s">
        <v>275</v>
      </c>
      <c r="F7374" s="20" t="s">
        <v>101</v>
      </c>
      <c r="G7374" s="8" t="s">
        <v>386</v>
      </c>
      <c r="H7374" s="20" t="s">
        <v>102</v>
      </c>
      <c r="I7374" s="7">
        <v>5454514</v>
      </c>
      <c r="L7374" s="7">
        <v>17004783831</v>
      </c>
      <c r="M7374" s="7">
        <v>119747694</v>
      </c>
      <c r="N7374" s="7">
        <v>3424817406</v>
      </c>
      <c r="O7374" s="20" t="str">
        <f t="shared" si="233"/>
        <v/>
      </c>
    </row>
    <row r="7375" spans="1:15">
      <c r="A7375" s="20" t="str">
        <f t="shared" si="232"/>
        <v>Brú Lífeyrissjóður starfsmanna sveitarfélagaV-deild</v>
      </c>
      <c r="B7375" s="20" t="str">
        <f>_xlfn.IFNA(INDEX(Listi!$AI:$AI,MATCH(C7375,Listi!$AJ:$AJ,0)),INDEX(Listi!T:T,MATCH(C7375,Listi!U:U,0)))</f>
        <v>Brú</v>
      </c>
      <c r="C7375" s="20" t="s">
        <v>217</v>
      </c>
      <c r="D7375" s="20" t="s">
        <v>219</v>
      </c>
      <c r="E7375" s="20" t="s">
        <v>275</v>
      </c>
      <c r="F7375" s="8" t="s">
        <v>101</v>
      </c>
      <c r="G7375" s="8" t="s">
        <v>386</v>
      </c>
      <c r="H7375" s="20" t="s">
        <v>102</v>
      </c>
      <c r="I7375" s="7">
        <v>-6177</v>
      </c>
      <c r="L7375" s="7">
        <v>54501394986</v>
      </c>
      <c r="M7375" s="7">
        <v>4188513374</v>
      </c>
      <c r="N7375" s="7">
        <v>455519059</v>
      </c>
      <c r="O7375" s="20" t="str">
        <f t="shared" si="233"/>
        <v/>
      </c>
    </row>
    <row r="7376" spans="1:15">
      <c r="A7376" s="20" t="str">
        <f t="shared" si="232"/>
        <v>Eftirlaunasj atvinnuflugmannaSamtryggingardeild</v>
      </c>
      <c r="B7376" s="20" t="str">
        <f>_xlfn.IFNA(INDEX(Listi!$AI:$AI,MATCH(C7376,Listi!$AJ:$AJ,0)),INDEX(Listi!T:T,MATCH(C7376,Listi!U:U,0)))</f>
        <v>EFÍA</v>
      </c>
      <c r="C7376" s="20" t="s">
        <v>220</v>
      </c>
      <c r="D7376" s="20" t="s">
        <v>205</v>
      </c>
      <c r="E7376" s="20" t="s">
        <v>275</v>
      </c>
      <c r="F7376" s="8" t="s">
        <v>101</v>
      </c>
      <c r="G7376" s="8" t="s">
        <v>386</v>
      </c>
      <c r="H7376" s="20" t="s">
        <v>102</v>
      </c>
      <c r="I7376" s="7">
        <v>2646000</v>
      </c>
      <c r="L7376" s="7">
        <v>58542663000</v>
      </c>
      <c r="M7376" s="7">
        <v>1477262000</v>
      </c>
      <c r="N7376" s="7">
        <v>1113313000</v>
      </c>
      <c r="O7376" s="20" t="str">
        <f t="shared" si="233"/>
        <v/>
      </c>
    </row>
    <row r="7377" spans="1:15">
      <c r="A7377" s="20" t="str">
        <f t="shared" si="232"/>
        <v>Festa - lífeyrissjóðurSamtryggingardeild</v>
      </c>
      <c r="B7377" s="20" t="str">
        <f>_xlfn.IFNA(INDEX(Listi!$AI:$AI,MATCH(C7377,Listi!$AJ:$AJ,0)),INDEX(Listi!T:T,MATCH(C7377,Listi!U:U,0)))</f>
        <v xml:space="preserve">Festa </v>
      </c>
      <c r="C7377" s="20" t="s">
        <v>221</v>
      </c>
      <c r="D7377" s="20" t="s">
        <v>205</v>
      </c>
      <c r="E7377" s="20" t="s">
        <v>275</v>
      </c>
      <c r="F7377" s="20" t="s">
        <v>101</v>
      </c>
      <c r="G7377" s="8" t="s">
        <v>386</v>
      </c>
      <c r="H7377" s="20" t="s">
        <v>102</v>
      </c>
      <c r="I7377" s="7">
        <v>39229431</v>
      </c>
      <c r="L7377" s="7">
        <v>246318113722</v>
      </c>
      <c r="M7377" s="7">
        <v>11138196907</v>
      </c>
      <c r="N7377" s="7">
        <v>5180938287</v>
      </c>
      <c r="O7377" s="20" t="str">
        <f t="shared" si="233"/>
        <v/>
      </c>
    </row>
    <row r="7378" spans="1:15">
      <c r="A7378" s="20" t="str">
        <f t="shared" si="232"/>
        <v>Festa - lífeyrissjóðurSparnaðarleið I</v>
      </c>
      <c r="B7378" s="20" t="str">
        <f>_xlfn.IFNA(INDEX(Listi!$AI:$AI,MATCH(C7378,Listi!$AJ:$AJ,0)),INDEX(Listi!T:T,MATCH(C7378,Listi!U:U,0)))</f>
        <v xml:space="preserve">Festa </v>
      </c>
      <c r="C7378" s="20" t="s">
        <v>221</v>
      </c>
      <c r="D7378" s="20" t="s">
        <v>464</v>
      </c>
      <c r="E7378" s="20" t="s">
        <v>276</v>
      </c>
      <c r="F7378" s="20" t="s">
        <v>101</v>
      </c>
      <c r="G7378" s="8" t="s">
        <v>386</v>
      </c>
      <c r="H7378" s="20" t="s">
        <v>102</v>
      </c>
      <c r="I7378" s="7">
        <v>-153265</v>
      </c>
      <c r="L7378" s="7">
        <v>75585319</v>
      </c>
      <c r="M7378" s="7">
        <v>37671409</v>
      </c>
      <c r="N7378" s="7">
        <v>2063969</v>
      </c>
      <c r="O7378" s="20" t="str">
        <f t="shared" si="233"/>
        <v/>
      </c>
    </row>
    <row r="7379" spans="1:15">
      <c r="A7379" s="20" t="str">
        <f t="shared" si="232"/>
        <v>Festa - lífeyrissjóðurSparnaðarleið II</v>
      </c>
      <c r="B7379" s="20" t="str">
        <f>_xlfn.IFNA(INDEX(Listi!$AI:$AI,MATCH(C7379,Listi!$AJ:$AJ,0)),INDEX(Listi!T:T,MATCH(C7379,Listi!U:U,0)))</f>
        <v xml:space="preserve">Festa </v>
      </c>
      <c r="C7379" s="20" t="s">
        <v>221</v>
      </c>
      <c r="D7379" s="20" t="s">
        <v>388</v>
      </c>
      <c r="E7379" s="20" t="s">
        <v>276</v>
      </c>
      <c r="F7379" s="8" t="s">
        <v>101</v>
      </c>
      <c r="G7379" s="8" t="s">
        <v>386</v>
      </c>
      <c r="H7379" s="20" t="s">
        <v>102</v>
      </c>
      <c r="I7379" s="7">
        <v>196597</v>
      </c>
      <c r="L7379" s="7">
        <v>1113180693</v>
      </c>
      <c r="M7379" s="7">
        <v>134564310</v>
      </c>
      <c r="N7379" s="7">
        <v>19363084</v>
      </c>
      <c r="O7379" s="20" t="str">
        <f t="shared" si="233"/>
        <v/>
      </c>
    </row>
    <row r="7380" spans="1:15">
      <c r="A7380" s="20" t="str">
        <f t="shared" si="232"/>
        <v>Frjálsi lífeyrissjóðurinnDeild/leið I</v>
      </c>
      <c r="B7380" s="20" t="str">
        <f>_xlfn.IFNA(INDEX(Listi!$AI:$AI,MATCH(C7380,Listi!$AJ:$AJ,0)),INDEX(Listi!T:T,MATCH(C7380,Listi!U:U,0)))</f>
        <v xml:space="preserve">Frjálsi </v>
      </c>
      <c r="C7380" s="20" t="s">
        <v>222</v>
      </c>
      <c r="D7380" s="20" t="s">
        <v>223</v>
      </c>
      <c r="E7380" s="20" t="s">
        <v>276</v>
      </c>
      <c r="F7380" s="8" t="s">
        <v>101</v>
      </c>
      <c r="G7380" s="8" t="s">
        <v>386</v>
      </c>
      <c r="H7380" s="20" t="s">
        <v>102</v>
      </c>
      <c r="I7380" s="7">
        <v>12884000</v>
      </c>
      <c r="L7380" s="7">
        <v>199278730000</v>
      </c>
      <c r="M7380" s="7">
        <v>10813020000</v>
      </c>
      <c r="N7380" s="7">
        <v>2178012000</v>
      </c>
      <c r="O7380" s="20" t="str">
        <f t="shared" si="233"/>
        <v/>
      </c>
    </row>
    <row r="7381" spans="1:15">
      <c r="A7381" s="20" t="str">
        <f t="shared" si="232"/>
        <v>Frjálsi lífeyrissjóðurinnDeild/leið II</v>
      </c>
      <c r="B7381" s="20" t="str">
        <f>_xlfn.IFNA(INDEX(Listi!$AI:$AI,MATCH(C7381,Listi!$AJ:$AJ,0)),INDEX(Listi!T:T,MATCH(C7381,Listi!U:U,0)))</f>
        <v xml:space="preserve">Frjálsi </v>
      </c>
      <c r="C7381" s="20" t="s">
        <v>222</v>
      </c>
      <c r="D7381" s="20" t="s">
        <v>224</v>
      </c>
      <c r="E7381" s="20" t="s">
        <v>276</v>
      </c>
      <c r="F7381" s="20" t="s">
        <v>101</v>
      </c>
      <c r="G7381" s="8" t="s">
        <v>386</v>
      </c>
      <c r="H7381" s="20" t="s">
        <v>102</v>
      </c>
      <c r="I7381" s="7">
        <v>1497000</v>
      </c>
      <c r="L7381" s="7">
        <v>29681370000</v>
      </c>
      <c r="M7381" s="7">
        <v>1864883000</v>
      </c>
      <c r="N7381" s="7">
        <v>401735000</v>
      </c>
      <c r="O7381" s="20" t="str">
        <f t="shared" si="233"/>
        <v/>
      </c>
    </row>
    <row r="7382" spans="1:15">
      <c r="A7382" s="20" t="str">
        <f t="shared" si="232"/>
        <v>Frjálsi lífeyrissjóðurinnDeild/leið III</v>
      </c>
      <c r="B7382" s="20" t="str">
        <f>_xlfn.IFNA(INDEX(Listi!$AI:$AI,MATCH(C7382,Listi!$AJ:$AJ,0)),INDEX(Listi!T:T,MATCH(C7382,Listi!U:U,0)))</f>
        <v xml:space="preserve">Frjálsi </v>
      </c>
      <c r="C7382" s="20" t="s">
        <v>222</v>
      </c>
      <c r="D7382" s="20" t="s">
        <v>225</v>
      </c>
      <c r="E7382" s="20" t="s">
        <v>276</v>
      </c>
      <c r="F7382" s="20" t="s">
        <v>101</v>
      </c>
      <c r="G7382" s="8" t="s">
        <v>386</v>
      </c>
      <c r="H7382" s="20" t="s">
        <v>102</v>
      </c>
      <c r="I7382" s="7">
        <v>839000</v>
      </c>
      <c r="L7382" s="7">
        <v>43554797000</v>
      </c>
      <c r="M7382" s="7">
        <v>2564479000</v>
      </c>
      <c r="N7382" s="7">
        <v>1456678000</v>
      </c>
      <c r="O7382" s="20" t="str">
        <f t="shared" si="233"/>
        <v/>
      </c>
    </row>
    <row r="7383" spans="1:15">
      <c r="A7383" s="20" t="str">
        <f t="shared" si="232"/>
        <v>Frjálsi lífeyrissjóðurinnFrjálsi Áhætta</v>
      </c>
      <c r="B7383" s="20" t="str">
        <f>_xlfn.IFNA(INDEX(Listi!$AI:$AI,MATCH(C7383,Listi!$AJ:$AJ,0)),INDEX(Listi!T:T,MATCH(C7383,Listi!U:U,0)))</f>
        <v xml:space="preserve">Frjálsi </v>
      </c>
      <c r="C7383" s="20" t="s">
        <v>222</v>
      </c>
      <c r="D7383" s="20" t="s">
        <v>226</v>
      </c>
      <c r="E7383" s="20" t="s">
        <v>276</v>
      </c>
      <c r="F7383" s="8" t="s">
        <v>101</v>
      </c>
      <c r="G7383" s="8" t="s">
        <v>386</v>
      </c>
      <c r="H7383" s="20" t="s">
        <v>102</v>
      </c>
      <c r="I7383" s="7">
        <v>484000</v>
      </c>
      <c r="L7383" s="7">
        <v>2707615000</v>
      </c>
      <c r="M7383" s="7">
        <v>335331000</v>
      </c>
      <c r="N7383" s="7">
        <v>1872000</v>
      </c>
      <c r="O7383" s="20" t="str">
        <f t="shared" si="233"/>
        <v/>
      </c>
    </row>
    <row r="7384" spans="1:15">
      <c r="A7384" s="20" t="str">
        <f t="shared" si="232"/>
        <v>Frjálsi lífeyrissjóðurinnSameiginleg deild</v>
      </c>
      <c r="B7384" s="20" t="str">
        <f>_xlfn.IFNA(INDEX(Listi!$AI:$AI,MATCH(C7384,Listi!$AJ:$AJ,0)),INDEX(Listi!T:T,MATCH(C7384,Listi!U:U,0)))</f>
        <v xml:space="preserve">Frjálsi </v>
      </c>
      <c r="C7384" s="20" t="s">
        <v>222</v>
      </c>
      <c r="D7384" s="20" t="s">
        <v>311</v>
      </c>
      <c r="E7384" s="20" t="s">
        <v>276</v>
      </c>
      <c r="F7384" s="20" t="s">
        <v>101</v>
      </c>
      <c r="G7384" s="8" t="s">
        <v>386</v>
      </c>
      <c r="H7384" s="20" t="s">
        <v>102</v>
      </c>
      <c r="I7384" s="7">
        <v>0</v>
      </c>
      <c r="L7384" s="7">
        <v>0</v>
      </c>
      <c r="M7384" s="7">
        <v>0</v>
      </c>
      <c r="N7384" s="7">
        <v>0</v>
      </c>
      <c r="O7384" s="20" t="str">
        <f t="shared" si="233"/>
        <v/>
      </c>
    </row>
    <row r="7385" spans="1:15">
      <c r="A7385" s="20" t="str">
        <f t="shared" si="232"/>
        <v>Frjálsi lífeyrissjóðurinnSamtryggingardeild</v>
      </c>
      <c r="B7385" s="20" t="str">
        <f>_xlfn.IFNA(INDEX(Listi!$AI:$AI,MATCH(C7385,Listi!$AJ:$AJ,0)),INDEX(Listi!T:T,MATCH(C7385,Listi!U:U,0)))</f>
        <v xml:space="preserve">Frjálsi </v>
      </c>
      <c r="C7385" s="20" t="s">
        <v>222</v>
      </c>
      <c r="D7385" s="20" t="s">
        <v>205</v>
      </c>
      <c r="E7385" s="20" t="s">
        <v>275</v>
      </c>
      <c r="F7385" s="8" t="s">
        <v>101</v>
      </c>
      <c r="G7385" s="8" t="s">
        <v>386</v>
      </c>
      <c r="H7385" s="20" t="s">
        <v>102</v>
      </c>
      <c r="I7385" s="7">
        <v>10749000</v>
      </c>
      <c r="L7385" s="7">
        <v>127148465000</v>
      </c>
      <c r="M7385" s="7">
        <v>7524433000</v>
      </c>
      <c r="N7385" s="7">
        <v>1254273000</v>
      </c>
      <c r="O7385" s="20" t="str">
        <f t="shared" si="233"/>
        <v/>
      </c>
    </row>
    <row r="7386" spans="1:15">
      <c r="A7386" s="20" t="str">
        <f t="shared" si="232"/>
        <v>Gildi - lífeyrissjóðurFramtíðarsýn 1</v>
      </c>
      <c r="B7386" s="20" t="str">
        <f>_xlfn.IFNA(INDEX(Listi!$AI:$AI,MATCH(C7386,Listi!$AJ:$AJ,0)),INDEX(Listi!T:T,MATCH(C7386,Listi!U:U,0)))</f>
        <v xml:space="preserve">Gildi  </v>
      </c>
      <c r="C7386" s="20" t="s">
        <v>227</v>
      </c>
      <c r="D7386" s="20" t="s">
        <v>373</v>
      </c>
      <c r="E7386" s="20" t="s">
        <v>276</v>
      </c>
      <c r="F7386" s="20" t="s">
        <v>101</v>
      </c>
      <c r="G7386" s="8" t="s">
        <v>386</v>
      </c>
      <c r="H7386" s="20" t="s">
        <v>102</v>
      </c>
      <c r="I7386" s="7">
        <v>377102</v>
      </c>
      <c r="L7386" s="7">
        <v>3223959491</v>
      </c>
      <c r="M7386" s="7">
        <v>185065371</v>
      </c>
      <c r="N7386" s="7">
        <v>99697779</v>
      </c>
      <c r="O7386" s="20" t="str">
        <f t="shared" si="233"/>
        <v/>
      </c>
    </row>
    <row r="7387" spans="1:15">
      <c r="A7387" s="20" t="str">
        <f t="shared" si="232"/>
        <v>Gildi - lífeyrissjóðurFramtíðarsýn 2</v>
      </c>
      <c r="B7387" s="20" t="str">
        <f>_xlfn.IFNA(INDEX(Listi!$AI:$AI,MATCH(C7387,Listi!$AJ:$AJ,0)),INDEX(Listi!T:T,MATCH(C7387,Listi!U:U,0)))</f>
        <v xml:space="preserve">Gildi  </v>
      </c>
      <c r="C7387" s="20" t="s">
        <v>227</v>
      </c>
      <c r="D7387" s="20" t="s">
        <v>374</v>
      </c>
      <c r="E7387" s="20" t="s">
        <v>276</v>
      </c>
      <c r="F7387" s="8" t="s">
        <v>101</v>
      </c>
      <c r="G7387" s="8" t="s">
        <v>386</v>
      </c>
      <c r="H7387" s="20" t="s">
        <v>102</v>
      </c>
      <c r="I7387" s="7">
        <v>431556</v>
      </c>
      <c r="L7387" s="7">
        <v>3172355810</v>
      </c>
      <c r="M7387" s="7">
        <v>227598529</v>
      </c>
      <c r="N7387" s="7">
        <v>70042741</v>
      </c>
      <c r="O7387" s="20" t="str">
        <f t="shared" si="233"/>
        <v/>
      </c>
    </row>
    <row r="7388" spans="1:15">
      <c r="A7388" s="20" t="str">
        <f t="shared" si="232"/>
        <v>Gildi - lífeyrissjóðurFramtíðarsýn 3</v>
      </c>
      <c r="B7388" s="20" t="str">
        <f>_xlfn.IFNA(INDEX(Listi!$AI:$AI,MATCH(C7388,Listi!$AJ:$AJ,0)),INDEX(Listi!T:T,MATCH(C7388,Listi!U:U,0)))</f>
        <v xml:space="preserve">Gildi  </v>
      </c>
      <c r="C7388" s="20" t="s">
        <v>227</v>
      </c>
      <c r="D7388" s="20" t="s">
        <v>380</v>
      </c>
      <c r="E7388" s="20" t="s">
        <v>276</v>
      </c>
      <c r="F7388" s="20" t="s">
        <v>101</v>
      </c>
      <c r="G7388" s="8" t="s">
        <v>386</v>
      </c>
      <c r="H7388" s="20" t="s">
        <v>102</v>
      </c>
      <c r="I7388" s="7">
        <v>175794</v>
      </c>
      <c r="L7388" s="7">
        <v>1220667693</v>
      </c>
      <c r="M7388" s="7">
        <v>206427664</v>
      </c>
      <c r="N7388" s="7">
        <v>61376636</v>
      </c>
      <c r="O7388" s="20" t="str">
        <f t="shared" si="233"/>
        <v/>
      </c>
    </row>
    <row r="7389" spans="1:15">
      <c r="A7389" s="20" t="str">
        <f t="shared" si="232"/>
        <v>Gildi - lífeyrissjóðurSamtryggingardeild</v>
      </c>
      <c r="B7389" s="20" t="str">
        <f>_xlfn.IFNA(INDEX(Listi!$AI:$AI,MATCH(C7389,Listi!$AJ:$AJ,0)),INDEX(Listi!T:T,MATCH(C7389,Listi!U:U,0)))</f>
        <v xml:space="preserve">Gildi  </v>
      </c>
      <c r="C7389" s="20" t="s">
        <v>227</v>
      </c>
      <c r="D7389" s="20" t="s">
        <v>205</v>
      </c>
      <c r="E7389" s="20" t="s">
        <v>275</v>
      </c>
      <c r="F7389" s="20" t="s">
        <v>101</v>
      </c>
      <c r="G7389" s="8" t="s">
        <v>386</v>
      </c>
      <c r="H7389" s="20" t="s">
        <v>102</v>
      </c>
      <c r="I7389" s="7">
        <v>266778086</v>
      </c>
      <c r="L7389" s="7">
        <v>908474103084</v>
      </c>
      <c r="M7389" s="7">
        <v>33404441428</v>
      </c>
      <c r="N7389" s="7">
        <v>20772915594</v>
      </c>
      <c r="O7389" s="20" t="str">
        <f t="shared" si="233"/>
        <v/>
      </c>
    </row>
    <row r="7390" spans="1:15">
      <c r="A7390" s="20" t="str">
        <f t="shared" si="232"/>
        <v>Íslandsbanki hf.Erlend verðbréf</v>
      </c>
      <c r="B7390" s="20" t="str">
        <f>_xlfn.IFNA(INDEX(Listi!$AI:$AI,MATCH(C7390,Listi!$AJ:$AJ,0)),INDEX(Listi!T:T,MATCH(C7390,Listi!U:U,0)))</f>
        <v>Íslandsbanki</v>
      </c>
      <c r="C7390" s="20" t="s">
        <v>228</v>
      </c>
      <c r="D7390" s="20" t="s">
        <v>229</v>
      </c>
      <c r="E7390" s="20" t="s">
        <v>276</v>
      </c>
      <c r="F7390" s="8" t="s">
        <v>101</v>
      </c>
      <c r="G7390" s="8" t="s">
        <v>386</v>
      </c>
      <c r="H7390" s="20" t="s">
        <v>102</v>
      </c>
      <c r="I7390" s="7">
        <v>2088547</v>
      </c>
      <c r="L7390" s="7">
        <v>1602556114</v>
      </c>
      <c r="M7390" s="7">
        <v>15640340</v>
      </c>
      <c r="N7390" s="7">
        <v>15279587</v>
      </c>
      <c r="O7390" s="20" t="str">
        <f t="shared" si="233"/>
        <v/>
      </c>
    </row>
    <row r="7391" spans="1:15">
      <c r="A7391" s="20" t="str">
        <f t="shared" si="232"/>
        <v>Íslandsbanki hf.Húsnæðisleið</v>
      </c>
      <c r="B7391" s="20" t="str">
        <f>_xlfn.IFNA(INDEX(Listi!$AI:$AI,MATCH(C7391,Listi!$AJ:$AJ,0)),INDEX(Listi!T:T,MATCH(C7391,Listi!U:U,0)))</f>
        <v>Íslandsbanki</v>
      </c>
      <c r="C7391" s="20" t="s">
        <v>228</v>
      </c>
      <c r="D7391" s="20" t="s">
        <v>307</v>
      </c>
      <c r="E7391" s="20" t="s">
        <v>276</v>
      </c>
      <c r="F7391" s="20" t="s">
        <v>101</v>
      </c>
      <c r="G7391" s="8" t="s">
        <v>386</v>
      </c>
      <c r="H7391" s="20" t="s">
        <v>102</v>
      </c>
      <c r="I7391" s="7">
        <v>923125</v>
      </c>
      <c r="L7391" s="7">
        <v>2334808209</v>
      </c>
      <c r="M7391" s="7">
        <v>1128225985</v>
      </c>
      <c r="N7391" s="7">
        <v>7159457</v>
      </c>
      <c r="O7391" s="20" t="str">
        <f t="shared" si="233"/>
        <v/>
      </c>
    </row>
    <row r="7392" spans="1:15">
      <c r="A7392" s="20" t="str">
        <f t="shared" si="232"/>
        <v>Íslandsbanki hf.Lífeyrisreikningur-óverðtryggður</v>
      </c>
      <c r="B7392" s="20" t="str">
        <f>_xlfn.IFNA(INDEX(Listi!$AI:$AI,MATCH(C7392,Listi!$AJ:$AJ,0)),INDEX(Listi!T:T,MATCH(C7392,Listi!U:U,0)))</f>
        <v>Íslandsbanki</v>
      </c>
      <c r="C7392" s="20" t="s">
        <v>228</v>
      </c>
      <c r="D7392" s="20" t="s">
        <v>231</v>
      </c>
      <c r="E7392" s="20" t="s">
        <v>276</v>
      </c>
      <c r="F7392" s="20" t="s">
        <v>101</v>
      </c>
      <c r="G7392" s="8" t="s">
        <v>386</v>
      </c>
      <c r="H7392" s="20" t="s">
        <v>102</v>
      </c>
      <c r="I7392" s="7">
        <v>35472282</v>
      </c>
      <c r="L7392" s="7">
        <v>2506311736</v>
      </c>
      <c r="M7392" s="7">
        <v>879015901</v>
      </c>
      <c r="N7392" s="7">
        <v>95740979</v>
      </c>
      <c r="O7392" s="20" t="str">
        <f t="shared" si="233"/>
        <v/>
      </c>
    </row>
    <row r="7393" spans="1:15">
      <c r="A7393" s="20" t="str">
        <f t="shared" ref="A7393:A7455" si="234">CONCATENATE(C7393,D7393)</f>
        <v>Íslandsbanki hf.Lífeyrisreikningur-verðtryggður</v>
      </c>
      <c r="B7393" s="20" t="str">
        <f>_xlfn.IFNA(INDEX(Listi!$AI:$AI,MATCH(C7393,Listi!$AJ:$AJ,0)),INDEX(Listi!T:T,MATCH(C7393,Listi!U:U,0)))</f>
        <v>Íslandsbanki</v>
      </c>
      <c r="C7393" s="20" t="s">
        <v>228</v>
      </c>
      <c r="D7393" s="20" t="s">
        <v>232</v>
      </c>
      <c r="E7393" s="20" t="s">
        <v>276</v>
      </c>
      <c r="F7393" s="20" t="s">
        <v>101</v>
      </c>
      <c r="G7393" s="8" t="s">
        <v>386</v>
      </c>
      <c r="H7393" s="20" t="s">
        <v>102</v>
      </c>
      <c r="I7393" s="7">
        <v>1779278787</v>
      </c>
      <c r="L7393" s="7">
        <v>35933944171</v>
      </c>
      <c r="M7393" s="7">
        <v>3575627585</v>
      </c>
      <c r="N7393" s="7">
        <v>973599891</v>
      </c>
      <c r="O7393" s="20" t="str">
        <f t="shared" si="233"/>
        <v/>
      </c>
    </row>
    <row r="7394" spans="1:15">
      <c r="A7394" s="20" t="str">
        <f t="shared" si="234"/>
        <v>Íslandsbanki hf.Löng ríkisskuldabréf</v>
      </c>
      <c r="B7394" s="20" t="str">
        <f>_xlfn.IFNA(INDEX(Listi!$AI:$AI,MATCH(C7394,Listi!$AJ:$AJ,0)),INDEX(Listi!T:T,MATCH(C7394,Listi!U:U,0)))</f>
        <v>Íslandsbanki</v>
      </c>
      <c r="C7394" s="20" t="s">
        <v>228</v>
      </c>
      <c r="D7394" s="20" t="s">
        <v>233</v>
      </c>
      <c r="E7394" s="20" t="s">
        <v>276</v>
      </c>
      <c r="F7394" s="20" t="s">
        <v>101</v>
      </c>
      <c r="G7394" s="8" t="s">
        <v>386</v>
      </c>
      <c r="H7394" s="20" t="s">
        <v>102</v>
      </c>
      <c r="I7394" s="7">
        <v>9115</v>
      </c>
      <c r="L7394" s="7">
        <v>753232602</v>
      </c>
      <c r="M7394" s="7">
        <v>52540738</v>
      </c>
      <c r="N7394" s="7">
        <v>25520229</v>
      </c>
      <c r="O7394" s="20" t="str">
        <f t="shared" si="233"/>
        <v/>
      </c>
    </row>
    <row r="7395" spans="1:15">
      <c r="A7395" s="20" t="str">
        <f t="shared" si="234"/>
        <v>Íslandsbanki hf.Stýring A</v>
      </c>
      <c r="B7395" s="20" t="str">
        <f>_xlfn.IFNA(INDEX(Listi!$AI:$AI,MATCH(C7395,Listi!$AJ:$AJ,0)),INDEX(Listi!T:T,MATCH(C7395,Listi!U:U,0)))</f>
        <v>Íslandsbanki</v>
      </c>
      <c r="C7395" s="20" t="s">
        <v>228</v>
      </c>
      <c r="D7395" s="20" t="s">
        <v>234</v>
      </c>
      <c r="E7395" s="20" t="s">
        <v>276</v>
      </c>
      <c r="F7395" s="20" t="s">
        <v>101</v>
      </c>
      <c r="G7395" s="8" t="s">
        <v>386</v>
      </c>
      <c r="H7395" s="20" t="s">
        <v>102</v>
      </c>
      <c r="I7395" s="7">
        <v>65808</v>
      </c>
      <c r="L7395" s="7">
        <v>4133723797</v>
      </c>
      <c r="M7395" s="7">
        <v>215966902</v>
      </c>
      <c r="N7395" s="7">
        <v>124877843</v>
      </c>
      <c r="O7395" s="20" t="str">
        <f t="shared" si="233"/>
        <v/>
      </c>
    </row>
    <row r="7396" spans="1:15">
      <c r="A7396" s="20" t="str">
        <f t="shared" si="234"/>
        <v>Íslandsbanki hf.Stýring B</v>
      </c>
      <c r="B7396" s="20" t="str">
        <f>_xlfn.IFNA(INDEX(Listi!$AI:$AI,MATCH(C7396,Listi!$AJ:$AJ,0)),INDEX(Listi!T:T,MATCH(C7396,Listi!U:U,0)))</f>
        <v>Íslandsbanki</v>
      </c>
      <c r="C7396" s="20" t="s">
        <v>228</v>
      </c>
      <c r="D7396" s="20" t="s">
        <v>235</v>
      </c>
      <c r="E7396" s="20" t="s">
        <v>276</v>
      </c>
      <c r="F7396" s="20" t="s">
        <v>101</v>
      </c>
      <c r="G7396" s="8" t="s">
        <v>386</v>
      </c>
      <c r="H7396" s="20" t="s">
        <v>102</v>
      </c>
      <c r="I7396" s="7">
        <v>366633</v>
      </c>
      <c r="L7396" s="7">
        <v>5860247393</v>
      </c>
      <c r="M7396" s="7">
        <v>508591885</v>
      </c>
      <c r="N7396" s="7">
        <v>77897125</v>
      </c>
      <c r="O7396" s="20" t="str">
        <f t="shared" si="233"/>
        <v/>
      </c>
    </row>
    <row r="7397" spans="1:15">
      <c r="A7397" s="20" t="str">
        <f t="shared" si="234"/>
        <v>Íslandsbanki hf.Stýring C</v>
      </c>
      <c r="B7397" s="20" t="str">
        <f>_xlfn.IFNA(INDEX(Listi!$AI:$AI,MATCH(C7397,Listi!$AJ:$AJ,0)),INDEX(Listi!T:T,MATCH(C7397,Listi!U:U,0)))</f>
        <v>Íslandsbanki</v>
      </c>
      <c r="C7397" s="20" t="s">
        <v>228</v>
      </c>
      <c r="D7397" s="20" t="s">
        <v>236</v>
      </c>
      <c r="E7397" s="20" t="s">
        <v>276</v>
      </c>
      <c r="F7397" s="20" t="s">
        <v>101</v>
      </c>
      <c r="G7397" s="8" t="s">
        <v>386</v>
      </c>
      <c r="H7397" s="20" t="s">
        <v>102</v>
      </c>
      <c r="I7397" s="7">
        <v>773793</v>
      </c>
      <c r="L7397" s="7">
        <v>8014427899</v>
      </c>
      <c r="M7397" s="7">
        <v>751053797</v>
      </c>
      <c r="N7397" s="7">
        <v>58531298</v>
      </c>
      <c r="O7397" s="20" t="str">
        <f t="shared" si="233"/>
        <v/>
      </c>
    </row>
    <row r="7398" spans="1:15">
      <c r="A7398" s="20" t="str">
        <f t="shared" si="234"/>
        <v>Íslandsbanki hf.Stýring D</v>
      </c>
      <c r="B7398" s="20" t="str">
        <f>_xlfn.IFNA(INDEX(Listi!$AI:$AI,MATCH(C7398,Listi!$AJ:$AJ,0)),INDEX(Listi!T:T,MATCH(C7398,Listi!U:U,0)))</f>
        <v>Íslandsbanki</v>
      </c>
      <c r="C7398" s="20" t="s">
        <v>228</v>
      </c>
      <c r="D7398" s="20" t="s">
        <v>237</v>
      </c>
      <c r="E7398" s="20" t="s">
        <v>276</v>
      </c>
      <c r="F7398" s="8" t="s">
        <v>101</v>
      </c>
      <c r="G7398" s="8" t="s">
        <v>386</v>
      </c>
      <c r="H7398" s="20" t="s">
        <v>102</v>
      </c>
      <c r="I7398" s="7">
        <v>833599</v>
      </c>
      <c r="L7398" s="7">
        <v>5826614423</v>
      </c>
      <c r="M7398" s="7">
        <v>1371163557</v>
      </c>
      <c r="N7398" s="7">
        <v>36861109</v>
      </c>
      <c r="O7398" s="20" t="str">
        <f t="shared" si="233"/>
        <v/>
      </c>
    </row>
    <row r="7399" spans="1:15">
      <c r="A7399" s="20" t="str">
        <f t="shared" si="234"/>
        <v>Íslandsbanki hf.Stýring E</v>
      </c>
      <c r="B7399" s="20" t="str">
        <f>_xlfn.IFNA(INDEX(Listi!$AI:$AI,MATCH(C7399,Listi!$AJ:$AJ,0)),INDEX(Listi!T:T,MATCH(C7399,Listi!U:U,0)))</f>
        <v>Íslandsbanki</v>
      </c>
      <c r="C7399" s="20" t="s">
        <v>228</v>
      </c>
      <c r="D7399" s="20" t="s">
        <v>580</v>
      </c>
      <c r="E7399" s="20" t="s">
        <v>276</v>
      </c>
      <c r="F7399" s="20" t="s">
        <v>101</v>
      </c>
      <c r="G7399" s="8" t="s">
        <v>386</v>
      </c>
      <c r="H7399" s="20" t="s">
        <v>102</v>
      </c>
      <c r="I7399" s="7">
        <v>9572</v>
      </c>
      <c r="L7399" s="7">
        <v>99567247</v>
      </c>
      <c r="M7399" s="7">
        <v>7691901</v>
      </c>
      <c r="N7399" s="7">
        <v>670647</v>
      </c>
      <c r="O7399" s="20" t="str">
        <f t="shared" si="233"/>
        <v/>
      </c>
    </row>
    <row r="7400" spans="1:15">
      <c r="A7400" s="20" t="str">
        <f t="shared" si="234"/>
        <v>Íslenski lífeyrissjóðurinnLíf 1</v>
      </c>
      <c r="B7400" s="20" t="str">
        <f>_xlfn.IFNA(INDEX(Listi!$AI:$AI,MATCH(C7400,Listi!$AJ:$AJ,0)),INDEX(Listi!T:T,MATCH(C7400,Listi!U:U,0)))</f>
        <v xml:space="preserve">Íslenski  </v>
      </c>
      <c r="C7400" s="20" t="s">
        <v>238</v>
      </c>
      <c r="D7400" s="20" t="s">
        <v>239</v>
      </c>
      <c r="E7400" s="20" t="s">
        <v>276</v>
      </c>
      <c r="F7400" s="20" t="s">
        <v>101</v>
      </c>
      <c r="G7400" s="8" t="s">
        <v>386</v>
      </c>
      <c r="H7400" s="20" t="s">
        <v>102</v>
      </c>
      <c r="I7400" s="7">
        <v>3006776</v>
      </c>
      <c r="L7400" s="7">
        <v>34645188332</v>
      </c>
      <c r="M7400" s="7">
        <v>5859453012</v>
      </c>
      <c r="N7400" s="7">
        <v>977930648</v>
      </c>
      <c r="O7400" s="20" t="str">
        <f t="shared" si="233"/>
        <v/>
      </c>
    </row>
    <row r="7401" spans="1:15">
      <c r="A7401" s="20" t="str">
        <f t="shared" si="234"/>
        <v>Íslenski lífeyrissjóðurinnLíf 2</v>
      </c>
      <c r="B7401" s="20" t="str">
        <f>_xlfn.IFNA(INDEX(Listi!$AI:$AI,MATCH(C7401,Listi!$AJ:$AJ,0)),INDEX(Listi!T:T,MATCH(C7401,Listi!U:U,0)))</f>
        <v xml:space="preserve">Íslenski  </v>
      </c>
      <c r="C7401" s="20" t="s">
        <v>238</v>
      </c>
      <c r="D7401" s="20" t="s">
        <v>240</v>
      </c>
      <c r="E7401" s="20" t="s">
        <v>276</v>
      </c>
      <c r="F7401" s="20" t="s">
        <v>101</v>
      </c>
      <c r="G7401" s="8" t="s">
        <v>386</v>
      </c>
      <c r="H7401" s="20" t="s">
        <v>102</v>
      </c>
      <c r="I7401" s="7">
        <v>1938717</v>
      </c>
      <c r="L7401" s="7">
        <v>31029129445</v>
      </c>
      <c r="M7401" s="7">
        <v>2139527304</v>
      </c>
      <c r="N7401" s="7">
        <v>531278955</v>
      </c>
      <c r="O7401" s="20" t="str">
        <f t="shared" si="233"/>
        <v/>
      </c>
    </row>
    <row r="7402" spans="1:15">
      <c r="A7402" s="20" t="str">
        <f t="shared" si="234"/>
        <v>Íslenski lífeyrissjóðurinnLíf 3</v>
      </c>
      <c r="B7402" s="20" t="str">
        <f>_xlfn.IFNA(INDEX(Listi!$AI:$AI,MATCH(C7402,Listi!$AJ:$AJ,0)),INDEX(Listi!T:T,MATCH(C7402,Listi!U:U,0)))</f>
        <v xml:space="preserve">Íslenski  </v>
      </c>
      <c r="C7402" s="20" t="s">
        <v>238</v>
      </c>
      <c r="D7402" s="20" t="s">
        <v>241</v>
      </c>
      <c r="E7402" s="20" t="s">
        <v>276</v>
      </c>
      <c r="F7402" s="20" t="s">
        <v>101</v>
      </c>
      <c r="G7402" s="8" t="s">
        <v>386</v>
      </c>
      <c r="H7402" s="20" t="s">
        <v>102</v>
      </c>
      <c r="I7402" s="7">
        <v>3179784</v>
      </c>
      <c r="L7402" s="7">
        <v>26552298455</v>
      </c>
      <c r="M7402" s="7">
        <v>1349981892</v>
      </c>
      <c r="N7402" s="7">
        <v>474868471</v>
      </c>
      <c r="O7402" s="20" t="str">
        <f t="shared" si="233"/>
        <v/>
      </c>
    </row>
    <row r="7403" spans="1:15">
      <c r="A7403" s="20" t="str">
        <f t="shared" si="234"/>
        <v>Íslenski lífeyrissjóðurinnLíf 4</v>
      </c>
      <c r="B7403" s="20" t="str">
        <f>_xlfn.IFNA(INDEX(Listi!$AI:$AI,MATCH(C7403,Listi!$AJ:$AJ,0)),INDEX(Listi!T:T,MATCH(C7403,Listi!U:U,0)))</f>
        <v xml:space="preserve">Íslenski  </v>
      </c>
      <c r="C7403" s="20" t="s">
        <v>238</v>
      </c>
      <c r="D7403" s="20" t="s">
        <v>242</v>
      </c>
      <c r="E7403" s="20" t="s">
        <v>276</v>
      </c>
      <c r="F7403" s="20" t="s">
        <v>101</v>
      </c>
      <c r="G7403" s="8" t="s">
        <v>386</v>
      </c>
      <c r="H7403" s="20" t="s">
        <v>102</v>
      </c>
      <c r="I7403" s="7">
        <v>1121445</v>
      </c>
      <c r="L7403" s="7">
        <v>15323468197</v>
      </c>
      <c r="M7403" s="7">
        <v>592019313</v>
      </c>
      <c r="N7403" s="7">
        <v>649721424</v>
      </c>
      <c r="O7403" s="20" t="str">
        <f t="shared" si="233"/>
        <v/>
      </c>
    </row>
    <row r="7404" spans="1:15">
      <c r="A7404" s="20" t="str">
        <f t="shared" si="234"/>
        <v>Íslenski lífeyrissjóðurinnSamtryggingardeild</v>
      </c>
      <c r="B7404" s="20" t="str">
        <f>_xlfn.IFNA(INDEX(Listi!$AI:$AI,MATCH(C7404,Listi!$AJ:$AJ,0)),INDEX(Listi!T:T,MATCH(C7404,Listi!U:U,0)))</f>
        <v xml:space="preserve">Íslenski  </v>
      </c>
      <c r="C7404" s="20" t="s">
        <v>238</v>
      </c>
      <c r="D7404" s="20" t="s">
        <v>205</v>
      </c>
      <c r="E7404" s="20" t="s">
        <v>275</v>
      </c>
      <c r="F7404" s="20" t="s">
        <v>101</v>
      </c>
      <c r="G7404" s="8" t="s">
        <v>386</v>
      </c>
      <c r="H7404" s="20" t="s">
        <v>102</v>
      </c>
      <c r="I7404" s="7">
        <v>7657558</v>
      </c>
      <c r="L7404" s="7">
        <v>32369481106</v>
      </c>
      <c r="M7404" s="7">
        <v>2513450236</v>
      </c>
      <c r="N7404" s="7">
        <v>182749847</v>
      </c>
      <c r="O7404" s="20" t="str">
        <f t="shared" si="233"/>
        <v/>
      </c>
    </row>
    <row r="7405" spans="1:15">
      <c r="A7405" s="20" t="str">
        <f t="shared" si="234"/>
        <v>Kvika banki hf.Ævileið</v>
      </c>
      <c r="B7405" s="20" t="str">
        <f>_xlfn.IFNA(INDEX(Listi!$AI:$AI,MATCH(C7405,Listi!$AJ:$AJ,0)),INDEX(Listi!T:T,MATCH(C7405,Listi!U:U,0)))</f>
        <v xml:space="preserve">Kvika banki </v>
      </c>
      <c r="C7405" s="20" t="s">
        <v>243</v>
      </c>
      <c r="D7405" s="20" t="s">
        <v>248</v>
      </c>
      <c r="E7405" s="20" t="s">
        <v>276</v>
      </c>
      <c r="F7405" s="20" t="s">
        <v>101</v>
      </c>
      <c r="G7405" s="8" t="s">
        <v>386</v>
      </c>
      <c r="H7405" s="20" t="s">
        <v>102</v>
      </c>
      <c r="I7405" s="7">
        <v>4589</v>
      </c>
      <c r="L7405" s="7">
        <v>83990162</v>
      </c>
      <c r="M7405" s="7">
        <v>9152445</v>
      </c>
      <c r="N7405" s="7">
        <v>0</v>
      </c>
      <c r="O7405" s="20" t="str">
        <f t="shared" si="233"/>
        <v/>
      </c>
    </row>
    <row r="7406" spans="1:15">
      <c r="A7406" s="20" t="str">
        <f t="shared" si="234"/>
        <v>Kvika banki hf.Innlánaleið</v>
      </c>
      <c r="B7406" s="20" t="str">
        <f>_xlfn.IFNA(INDEX(Listi!$AI:$AI,MATCH(C7406,Listi!$AJ:$AJ,0)),INDEX(Listi!T:T,MATCH(C7406,Listi!U:U,0)))</f>
        <v xml:space="preserve">Kvika banki </v>
      </c>
      <c r="C7406" s="20" t="s">
        <v>243</v>
      </c>
      <c r="D7406" s="20" t="s">
        <v>230</v>
      </c>
      <c r="E7406" s="20" t="s">
        <v>276</v>
      </c>
      <c r="F7406" s="8" t="s">
        <v>101</v>
      </c>
      <c r="G7406" s="8" t="s">
        <v>386</v>
      </c>
      <c r="H7406" s="20" t="s">
        <v>102</v>
      </c>
      <c r="I7406" s="7">
        <v>99036486</v>
      </c>
      <c r="L7406" s="7">
        <v>2045925829</v>
      </c>
      <c r="M7406" s="7">
        <v>336947043</v>
      </c>
      <c r="N7406" s="7">
        <v>10453565</v>
      </c>
      <c r="O7406" s="20" t="str">
        <f t="shared" si="233"/>
        <v/>
      </c>
    </row>
    <row r="7407" spans="1:15">
      <c r="A7407" s="20" t="str">
        <f t="shared" si="234"/>
        <v>Kvika banki hf.Kvika Séreignasparnaður 5</v>
      </c>
      <c r="B7407" s="20" t="str">
        <f>_xlfn.IFNA(INDEX(Listi!$AI:$AI,MATCH(C7407,Listi!$AJ:$AJ,0)),INDEX(Listi!T:T,MATCH(C7407,Listi!U:U,0)))</f>
        <v xml:space="preserve">Kvika banki </v>
      </c>
      <c r="C7407" s="20" t="s">
        <v>243</v>
      </c>
      <c r="D7407" s="20" t="s">
        <v>471</v>
      </c>
      <c r="E7407" s="20" t="s">
        <v>276</v>
      </c>
      <c r="F7407" s="20" t="s">
        <v>101</v>
      </c>
      <c r="G7407" s="8" t="s">
        <v>386</v>
      </c>
      <c r="H7407" s="20" t="s">
        <v>102</v>
      </c>
      <c r="I7407" s="7">
        <v>8392</v>
      </c>
      <c r="L7407" s="7">
        <v>1146886398</v>
      </c>
      <c r="M7407" s="7">
        <v>0</v>
      </c>
      <c r="N7407" s="7">
        <v>0</v>
      </c>
      <c r="O7407" s="20" t="str">
        <f t="shared" si="233"/>
        <v/>
      </c>
    </row>
    <row r="7408" spans="1:15">
      <c r="A7408" s="20" t="str">
        <f t="shared" si="234"/>
        <v>Kvika banki hf.MP Séreign 1</v>
      </c>
      <c r="B7408" s="20" t="str">
        <f>_xlfn.IFNA(INDEX(Listi!$AI:$AI,MATCH(C7408,Listi!$AJ:$AJ,0)),INDEX(Listi!T:T,MATCH(C7408,Listi!U:U,0)))</f>
        <v xml:space="preserve">Kvika banki </v>
      </c>
      <c r="C7408" s="20" t="s">
        <v>243</v>
      </c>
      <c r="D7408" s="20" t="s">
        <v>244</v>
      </c>
      <c r="E7408" s="20" t="s">
        <v>276</v>
      </c>
      <c r="F7408" s="20" t="s">
        <v>101</v>
      </c>
      <c r="G7408" s="8" t="s">
        <v>386</v>
      </c>
      <c r="H7408" s="20" t="s">
        <v>102</v>
      </c>
      <c r="I7408" s="7">
        <v>33764881</v>
      </c>
      <c r="L7408" s="7">
        <v>706827763</v>
      </c>
      <c r="M7408" s="7">
        <v>48440481</v>
      </c>
      <c r="N7408" s="7">
        <v>9836508</v>
      </c>
      <c r="O7408" s="20" t="str">
        <f t="shared" si="233"/>
        <v/>
      </c>
    </row>
    <row r="7409" spans="1:15">
      <c r="A7409" s="20" t="str">
        <f t="shared" si="234"/>
        <v>Kvika banki hf.MP Séreign 2</v>
      </c>
      <c r="B7409" s="20" t="str">
        <f>_xlfn.IFNA(INDEX(Listi!$AI:$AI,MATCH(C7409,Listi!$AJ:$AJ,0)),INDEX(Listi!T:T,MATCH(C7409,Listi!U:U,0)))</f>
        <v xml:space="preserve">Kvika banki </v>
      </c>
      <c r="C7409" s="20" t="s">
        <v>243</v>
      </c>
      <c r="D7409" s="20" t="s">
        <v>245</v>
      </c>
      <c r="E7409" s="20" t="s">
        <v>276</v>
      </c>
      <c r="F7409" s="20" t="s">
        <v>101</v>
      </c>
      <c r="G7409" s="8" t="s">
        <v>386</v>
      </c>
      <c r="H7409" s="20" t="s">
        <v>102</v>
      </c>
      <c r="I7409" s="7">
        <v>8486</v>
      </c>
      <c r="L7409" s="7">
        <v>853989181</v>
      </c>
      <c r="M7409" s="7">
        <v>42441382</v>
      </c>
      <c r="N7409" s="7">
        <v>14637701</v>
      </c>
      <c r="O7409" s="20" t="str">
        <f t="shared" si="233"/>
        <v/>
      </c>
    </row>
    <row r="7410" spans="1:15">
      <c r="A7410" s="20" t="str">
        <f t="shared" si="234"/>
        <v>Kvika banki hf.MP Séreign 3</v>
      </c>
      <c r="B7410" s="20" t="str">
        <f>_xlfn.IFNA(INDEX(Listi!$AI:$AI,MATCH(C7410,Listi!$AJ:$AJ,0)),INDEX(Listi!T:T,MATCH(C7410,Listi!U:U,0)))</f>
        <v xml:space="preserve">Kvika banki </v>
      </c>
      <c r="C7410" s="20" t="s">
        <v>243</v>
      </c>
      <c r="D7410" s="20" t="s">
        <v>246</v>
      </c>
      <c r="E7410" s="20" t="s">
        <v>276</v>
      </c>
      <c r="F7410" s="8" t="s">
        <v>101</v>
      </c>
      <c r="G7410" s="8" t="s">
        <v>386</v>
      </c>
      <c r="H7410" s="20" t="s">
        <v>102</v>
      </c>
      <c r="I7410" s="7">
        <v>4003</v>
      </c>
      <c r="L7410" s="7">
        <v>141173858</v>
      </c>
      <c r="M7410" s="7">
        <v>3374790</v>
      </c>
      <c r="N7410" s="7">
        <v>0</v>
      </c>
      <c r="O7410" s="20" t="str">
        <f t="shared" si="233"/>
        <v/>
      </c>
    </row>
    <row r="7411" spans="1:15">
      <c r="A7411" s="20" t="str">
        <f t="shared" si="234"/>
        <v>Kvika banki hf.MP Séreign 4</v>
      </c>
      <c r="B7411" s="20" t="str">
        <f>_xlfn.IFNA(INDEX(Listi!$AI:$AI,MATCH(C7411,Listi!$AJ:$AJ,0)),INDEX(Listi!T:T,MATCH(C7411,Listi!U:U,0)))</f>
        <v xml:space="preserve">Kvika banki </v>
      </c>
      <c r="C7411" s="20" t="s">
        <v>243</v>
      </c>
      <c r="D7411" s="20" t="s">
        <v>247</v>
      </c>
      <c r="E7411" s="20" t="s">
        <v>276</v>
      </c>
      <c r="F7411" s="20" t="s">
        <v>101</v>
      </c>
      <c r="G7411" s="8" t="s">
        <v>386</v>
      </c>
      <c r="H7411" s="20" t="s">
        <v>102</v>
      </c>
      <c r="I7411" s="7">
        <v>3570</v>
      </c>
      <c r="L7411" s="7">
        <v>55886684</v>
      </c>
      <c r="M7411" s="7">
        <v>2888869</v>
      </c>
      <c r="N7411" s="7">
        <v>0</v>
      </c>
      <c r="O7411" s="20" t="str">
        <f t="shared" si="233"/>
        <v/>
      </c>
    </row>
    <row r="7412" spans="1:15">
      <c r="A7412" s="20" t="str">
        <f t="shared" si="234"/>
        <v>Landsbankinn hf.Landsbankinn Erlend verðbréf</v>
      </c>
      <c r="B7412" s="20" t="str">
        <f>_xlfn.IFNA(INDEX(Listi!$AI:$AI,MATCH(C7412,Listi!$AJ:$AJ,0)),INDEX(Listi!T:T,MATCH(C7412,Listi!U:U,0)))</f>
        <v>Landsbankinn</v>
      </c>
      <c r="C7412" s="20" t="s">
        <v>249</v>
      </c>
      <c r="D7412" s="20" t="s">
        <v>385</v>
      </c>
      <c r="E7412" s="20" t="s">
        <v>276</v>
      </c>
      <c r="F7412" s="20" t="s">
        <v>101</v>
      </c>
      <c r="G7412" s="8" t="s">
        <v>386</v>
      </c>
      <c r="H7412" s="20" t="s">
        <v>102</v>
      </c>
      <c r="I7412" s="7">
        <v>1365502</v>
      </c>
      <c r="L7412" s="7">
        <v>3705185129</v>
      </c>
      <c r="M7412" s="7">
        <v>119989407</v>
      </c>
      <c r="N7412" s="7">
        <v>87847878</v>
      </c>
      <c r="O7412" s="20" t="str">
        <f t="shared" si="233"/>
        <v/>
      </c>
    </row>
    <row r="7413" spans="1:15">
      <c r="A7413" s="20" t="str">
        <f t="shared" si="234"/>
        <v>Landsbankinn hf.Landsbankinn Lífeyrisbók</v>
      </c>
      <c r="B7413" s="20" t="str">
        <f>_xlfn.IFNA(INDEX(Listi!$AI:$AI,MATCH(C7413,Listi!$AJ:$AJ,0)),INDEX(Listi!T:T,MATCH(C7413,Listi!U:U,0)))</f>
        <v>Landsbankinn</v>
      </c>
      <c r="C7413" s="20" t="s">
        <v>249</v>
      </c>
      <c r="D7413" s="20" t="s">
        <v>367</v>
      </c>
      <c r="E7413" s="20" t="s">
        <v>276</v>
      </c>
      <c r="F7413" s="20" t="s">
        <v>101</v>
      </c>
      <c r="G7413" s="8" t="s">
        <v>386</v>
      </c>
      <c r="H7413" s="20" t="s">
        <v>102</v>
      </c>
      <c r="I7413" s="7">
        <v>59469117</v>
      </c>
      <c r="L7413" s="7">
        <v>3016213427</v>
      </c>
      <c r="M7413" s="7">
        <v>440353590</v>
      </c>
      <c r="N7413" s="7">
        <v>298769900</v>
      </c>
      <c r="O7413" s="20" t="str">
        <f t="shared" si="233"/>
        <v/>
      </c>
    </row>
    <row r="7414" spans="1:15">
      <c r="A7414" s="20" t="str">
        <f t="shared" si="234"/>
        <v>Landsbankinn hf.Landsbankinn Lífeyrisbók verðtryggð</v>
      </c>
      <c r="B7414" s="20" t="str">
        <f>_xlfn.IFNA(INDEX(Listi!$AI:$AI,MATCH(C7414,Listi!$AJ:$AJ,0)),INDEX(Listi!T:T,MATCH(C7414,Listi!U:U,0)))</f>
        <v>Landsbankinn</v>
      </c>
      <c r="C7414" s="20" t="s">
        <v>249</v>
      </c>
      <c r="D7414" s="20" t="s">
        <v>598</v>
      </c>
      <c r="E7414" s="20" t="s">
        <v>276</v>
      </c>
      <c r="F7414" s="20" t="s">
        <v>101</v>
      </c>
      <c r="G7414" s="8" t="s">
        <v>386</v>
      </c>
      <c r="H7414" s="20" t="s">
        <v>102</v>
      </c>
      <c r="I7414" s="7">
        <v>3236381102</v>
      </c>
      <c r="L7414" s="7">
        <v>66896053137</v>
      </c>
      <c r="M7414" s="7">
        <v>6692476029</v>
      </c>
      <c r="N7414" s="7">
        <v>4680072987</v>
      </c>
      <c r="O7414" s="20" t="str">
        <f t="shared" si="233"/>
        <v/>
      </c>
    </row>
    <row r="7415" spans="1:15">
      <c r="A7415" s="20" t="str">
        <f t="shared" si="234"/>
        <v>Lífeyrissjóður bændaSamtryggingardeild</v>
      </c>
      <c r="B7415" s="20" t="str">
        <f>_xlfn.IFNA(INDEX(Listi!$AI:$AI,MATCH(C7415,Listi!$AJ:$AJ,0)),INDEX(Listi!T:T,MATCH(C7415,Listi!U:U,0)))</f>
        <v>Lífeyrissjóður bænda</v>
      </c>
      <c r="C7415" s="20" t="s">
        <v>252</v>
      </c>
      <c r="D7415" s="20" t="s">
        <v>205</v>
      </c>
      <c r="E7415" s="20" t="s">
        <v>275</v>
      </c>
      <c r="F7415" s="20" t="s">
        <v>101</v>
      </c>
      <c r="G7415" s="8" t="s">
        <v>386</v>
      </c>
      <c r="H7415" s="20" t="s">
        <v>102</v>
      </c>
      <c r="I7415" s="7">
        <v>12105542</v>
      </c>
      <c r="L7415" s="7">
        <v>45108278171</v>
      </c>
      <c r="M7415" s="7">
        <v>776003397</v>
      </c>
      <c r="N7415" s="7">
        <v>1921473168</v>
      </c>
      <c r="O7415" s="20" t="str">
        <f t="shared" si="233"/>
        <v/>
      </c>
    </row>
    <row r="7416" spans="1:15">
      <c r="A7416" s="20" t="str">
        <f t="shared" si="234"/>
        <v>Lífeyrissjóður bankamannaAldursdeild</v>
      </c>
      <c r="B7416" s="20" t="str">
        <f>_xlfn.IFNA(INDEX(Listi!$AI:$AI,MATCH(C7416,Listi!$AJ:$AJ,0)),INDEX(Listi!T:T,MATCH(C7416,Listi!U:U,0)))</f>
        <v>Lífeyrissjóður bankam.</v>
      </c>
      <c r="C7416" s="20" t="s">
        <v>250</v>
      </c>
      <c r="D7416" s="20" t="s">
        <v>251</v>
      </c>
      <c r="E7416" s="20" t="s">
        <v>275</v>
      </c>
      <c r="F7416" s="20" t="s">
        <v>101</v>
      </c>
      <c r="G7416" s="8" t="s">
        <v>386</v>
      </c>
      <c r="H7416" s="20" t="s">
        <v>102</v>
      </c>
      <c r="I7416" s="7">
        <v>-11452000</v>
      </c>
      <c r="L7416" s="7">
        <v>61369964000</v>
      </c>
      <c r="M7416" s="7">
        <v>1996063000</v>
      </c>
      <c r="N7416" s="7">
        <v>753444000</v>
      </c>
      <c r="O7416" s="20" t="str">
        <f t="shared" si="233"/>
        <v/>
      </c>
    </row>
    <row r="7417" spans="1:15">
      <c r="A7417" s="20" t="str">
        <f t="shared" si="234"/>
        <v>Lífeyrissjóður bankamannaHlutfallsdeild</v>
      </c>
      <c r="B7417" s="20" t="str">
        <f>_xlfn.IFNA(INDEX(Listi!$AI:$AI,MATCH(C7417,Listi!$AJ:$AJ,0)),INDEX(Listi!T:T,MATCH(C7417,Listi!U:U,0)))</f>
        <v>Lífeyrissjóður bankam.</v>
      </c>
      <c r="C7417" s="20" t="s">
        <v>250</v>
      </c>
      <c r="D7417" s="20" t="s">
        <v>467</v>
      </c>
      <c r="E7417" s="20" t="s">
        <v>275</v>
      </c>
      <c r="F7417" s="20" t="s">
        <v>101</v>
      </c>
      <c r="G7417" s="8" t="s">
        <v>386</v>
      </c>
      <c r="H7417" s="20" t="s">
        <v>102</v>
      </c>
      <c r="I7417" s="7">
        <v>1285000</v>
      </c>
      <c r="L7417" s="7">
        <v>40286427000</v>
      </c>
      <c r="M7417" s="7">
        <v>125147000</v>
      </c>
      <c r="N7417" s="7">
        <v>2741197000</v>
      </c>
      <c r="O7417" s="20" t="str">
        <f t="shared" si="233"/>
        <v/>
      </c>
    </row>
    <row r="7418" spans="1:15">
      <c r="A7418" s="20" t="str">
        <f t="shared" si="234"/>
        <v>Lífeyrissjóður RangæingaSamtryggingardeild</v>
      </c>
      <c r="B7418" s="20" t="str">
        <f>_xlfn.IFNA(INDEX(Listi!$AI:$AI,MATCH(C7418,Listi!$AJ:$AJ,0)),INDEX(Listi!T:T,MATCH(C7418,Listi!U:U,0)))</f>
        <v>Lífeyrissjóður Rang.</v>
      </c>
      <c r="C7418" s="20" t="s">
        <v>253</v>
      </c>
      <c r="D7418" s="20" t="s">
        <v>205</v>
      </c>
      <c r="E7418" s="20" t="s">
        <v>275</v>
      </c>
      <c r="F7418" s="20" t="s">
        <v>101</v>
      </c>
      <c r="G7418" s="8" t="s">
        <v>386</v>
      </c>
      <c r="H7418" s="20" t="s">
        <v>102</v>
      </c>
      <c r="I7418" s="7">
        <v>1976000</v>
      </c>
      <c r="L7418" s="7">
        <v>18949790000</v>
      </c>
      <c r="M7418" s="7">
        <v>835894000</v>
      </c>
      <c r="N7418" s="7">
        <v>386250000</v>
      </c>
      <c r="O7418" s="20" t="str">
        <f t="shared" si="233"/>
        <v/>
      </c>
    </row>
    <row r="7419" spans="1:15">
      <c r="A7419" s="20" t="str">
        <f t="shared" si="234"/>
        <v>Lífeyrissjóður starfsmanna AkureyrarbæjarSamtryggingardeild</v>
      </c>
      <c r="B7419" s="20" t="str">
        <f>_xlfn.IFNA(INDEX(Listi!$AI:$AI,MATCH(C7419,Listi!$AJ:$AJ,0)),INDEX(Listi!T:T,MATCH(C7419,Listi!U:U,0)))</f>
        <v>Lífeyrissj. starfsm. Akureyrarb.</v>
      </c>
      <c r="C7419" s="20" t="s">
        <v>274</v>
      </c>
      <c r="D7419" s="20" t="s">
        <v>205</v>
      </c>
      <c r="E7419" s="20" t="s">
        <v>275</v>
      </c>
      <c r="F7419" s="20" t="s">
        <v>101</v>
      </c>
      <c r="G7419" s="8" t="s">
        <v>386</v>
      </c>
      <c r="H7419" s="20" t="s">
        <v>102</v>
      </c>
      <c r="I7419" s="7">
        <v>608383</v>
      </c>
      <c r="L7419" s="7">
        <v>14569496826</v>
      </c>
      <c r="M7419" s="7">
        <v>46271787</v>
      </c>
      <c r="N7419" s="7">
        <v>1160288032</v>
      </c>
      <c r="O7419" s="20" t="str">
        <f t="shared" si="233"/>
        <v/>
      </c>
    </row>
    <row r="7420" spans="1:15">
      <c r="A7420" s="20" t="str">
        <f t="shared" si="234"/>
        <v>Lífeyrissjóður starfsmanna Búnaðarbanka ÍslandsSamtryggingardeild</v>
      </c>
      <c r="B7420" s="20" t="str">
        <f>_xlfn.IFNA(INDEX(Listi!$AI:$AI,MATCH(C7420,Listi!$AJ:$AJ,0)),INDEX(Listi!T:T,MATCH(C7420,Listi!U:U,0)))</f>
        <v>Lífeyrissj. starfsm. Búnaðarb.Ísl.</v>
      </c>
      <c r="C7420" s="20" t="s">
        <v>254</v>
      </c>
      <c r="D7420" s="20" t="s">
        <v>205</v>
      </c>
      <c r="E7420" s="20" t="s">
        <v>275</v>
      </c>
      <c r="F7420" s="20" t="s">
        <v>101</v>
      </c>
      <c r="G7420" s="8" t="s">
        <v>386</v>
      </c>
      <c r="H7420" s="20" t="s">
        <v>102</v>
      </c>
      <c r="I7420" s="7">
        <v>1758000</v>
      </c>
      <c r="L7420" s="7">
        <v>27921283000</v>
      </c>
      <c r="M7420" s="7">
        <v>7378000</v>
      </c>
      <c r="N7420" s="7">
        <v>1535577000</v>
      </c>
      <c r="O7420" s="20" t="str">
        <f t="shared" si="233"/>
        <v/>
      </c>
    </row>
    <row r="7421" spans="1:15">
      <c r="A7421" s="20" t="str">
        <f t="shared" si="234"/>
        <v>Lífeyrissjóður starfsmanna ReykjavíkurborgarSamtryggingardeild</v>
      </c>
      <c r="B7421" s="20" t="str">
        <f>_xlfn.IFNA(INDEX(Listi!$AI:$AI,MATCH(C7421,Listi!$AJ:$AJ,0)),INDEX(Listi!T:T,MATCH(C7421,Listi!U:U,0)))</f>
        <v>Lífeyrissj. starfsm. Reykjav.</v>
      </c>
      <c r="C7421" s="20" t="s">
        <v>255</v>
      </c>
      <c r="D7421" s="20" t="s">
        <v>205</v>
      </c>
      <c r="E7421" s="20" t="s">
        <v>275</v>
      </c>
      <c r="F7421" s="20" t="s">
        <v>101</v>
      </c>
      <c r="G7421" s="8" t="s">
        <v>386</v>
      </c>
      <c r="H7421" s="20" t="s">
        <v>102</v>
      </c>
      <c r="I7421" s="7">
        <v>337960</v>
      </c>
      <c r="L7421" s="7">
        <v>92450251598</v>
      </c>
      <c r="M7421" s="7">
        <v>217604296</v>
      </c>
      <c r="N7421" s="7">
        <v>6195210428</v>
      </c>
      <c r="O7421" s="20" t="str">
        <f t="shared" si="233"/>
        <v/>
      </c>
    </row>
    <row r="7422" spans="1:15">
      <c r="A7422" s="20" t="str">
        <f t="shared" si="234"/>
        <v>Lífeyrissjóður starfsmanna ríkisinsA-deild</v>
      </c>
      <c r="B7422" s="20" t="str">
        <f>_xlfn.IFNA(INDEX(Listi!$AI:$AI,MATCH(C7422,Listi!$AJ:$AJ,0)),INDEX(Listi!T:T,MATCH(C7422,Listi!U:U,0)))</f>
        <v>LSR</v>
      </c>
      <c r="C7422" s="20" t="s">
        <v>256</v>
      </c>
      <c r="D7422" s="20" t="s">
        <v>257</v>
      </c>
      <c r="E7422" s="20" t="s">
        <v>275</v>
      </c>
      <c r="F7422" s="20" t="s">
        <v>101</v>
      </c>
      <c r="G7422" s="8" t="s">
        <v>386</v>
      </c>
      <c r="H7422" s="20" t="s">
        <v>102</v>
      </c>
      <c r="I7422" s="7">
        <v>24079199</v>
      </c>
      <c r="L7422" s="7">
        <v>1024402726080</v>
      </c>
      <c r="M7422" s="7">
        <v>38030413328</v>
      </c>
      <c r="N7422" s="7">
        <v>13011563069</v>
      </c>
      <c r="O7422" s="20" t="str">
        <f t="shared" si="233"/>
        <v/>
      </c>
    </row>
    <row r="7423" spans="1:15">
      <c r="A7423" s="20" t="str">
        <f t="shared" si="234"/>
        <v>Lífeyrissjóður starfsmanna ríkisinsB-deild</v>
      </c>
      <c r="B7423" s="20" t="str">
        <f>_xlfn.IFNA(INDEX(Listi!$AI:$AI,MATCH(C7423,Listi!$AJ:$AJ,0)),INDEX(Listi!T:T,MATCH(C7423,Listi!U:U,0)))</f>
        <v>LSR</v>
      </c>
      <c r="C7423" s="20" t="s">
        <v>256</v>
      </c>
      <c r="D7423" s="20" t="s">
        <v>218</v>
      </c>
      <c r="E7423" s="20" t="s">
        <v>275</v>
      </c>
      <c r="F7423" s="20" t="s">
        <v>101</v>
      </c>
      <c r="G7423" s="8" t="s">
        <v>386</v>
      </c>
      <c r="H7423" s="20" t="s">
        <v>102</v>
      </c>
      <c r="I7423" s="7">
        <v>31832138</v>
      </c>
      <c r="L7423" s="7">
        <v>297381500048</v>
      </c>
      <c r="M7423" s="7">
        <v>1364474032</v>
      </c>
      <c r="N7423" s="7">
        <v>62409553231</v>
      </c>
      <c r="O7423" s="20" t="str">
        <f t="shared" si="233"/>
        <v/>
      </c>
    </row>
    <row r="7424" spans="1:15">
      <c r="A7424" s="20" t="str">
        <f t="shared" si="234"/>
        <v>Lífeyrissjóður starfsmanna ríkisinsLeið I</v>
      </c>
      <c r="B7424" s="20" t="str">
        <f>_xlfn.IFNA(INDEX(Listi!$AI:$AI,MATCH(C7424,Listi!$AJ:$AJ,0)),INDEX(Listi!T:T,MATCH(C7424,Listi!U:U,0)))</f>
        <v>LSR</v>
      </c>
      <c r="C7424" s="20" t="s">
        <v>256</v>
      </c>
      <c r="D7424" s="20" t="s">
        <v>258</v>
      </c>
      <c r="E7424" s="20" t="s">
        <v>276</v>
      </c>
      <c r="F7424" s="20" t="s">
        <v>101</v>
      </c>
      <c r="G7424" s="8" t="s">
        <v>386</v>
      </c>
      <c r="H7424" s="20" t="s">
        <v>102</v>
      </c>
      <c r="I7424" s="7">
        <v>952652</v>
      </c>
      <c r="L7424" s="7">
        <v>11704214939</v>
      </c>
      <c r="M7424" s="7">
        <v>547428342</v>
      </c>
      <c r="N7424" s="7">
        <v>195323403</v>
      </c>
      <c r="O7424" s="20" t="str">
        <f t="shared" si="233"/>
        <v/>
      </c>
    </row>
    <row r="7425" spans="1:15">
      <c r="A7425" s="20" t="str">
        <f t="shared" si="234"/>
        <v>Lífeyrissjóður starfsmanna ríkisinsLeið II</v>
      </c>
      <c r="B7425" s="20" t="str">
        <f>_xlfn.IFNA(INDEX(Listi!$AI:$AI,MATCH(C7425,Listi!$AJ:$AJ,0)),INDEX(Listi!T:T,MATCH(C7425,Listi!U:U,0)))</f>
        <v>LSR</v>
      </c>
      <c r="C7425" s="20" t="s">
        <v>256</v>
      </c>
      <c r="D7425" s="20" t="s">
        <v>259</v>
      </c>
      <c r="E7425" s="20" t="s">
        <v>276</v>
      </c>
      <c r="F7425" s="20" t="s">
        <v>101</v>
      </c>
      <c r="G7425" s="8" t="s">
        <v>386</v>
      </c>
      <c r="H7425" s="20" t="s">
        <v>102</v>
      </c>
      <c r="I7425" s="7">
        <v>454934</v>
      </c>
      <c r="L7425" s="7">
        <v>3365164594</v>
      </c>
      <c r="M7425" s="7">
        <v>379849453</v>
      </c>
      <c r="N7425" s="7">
        <v>93142056</v>
      </c>
      <c r="O7425" s="20" t="str">
        <f t="shared" si="233"/>
        <v/>
      </c>
    </row>
    <row r="7426" spans="1:15">
      <c r="A7426" s="20" t="str">
        <f t="shared" si="234"/>
        <v>Lífeyrissjóður starfsmanna ríkisinsLeið III</v>
      </c>
      <c r="B7426" s="20" t="str">
        <f>_xlfn.IFNA(INDEX(Listi!$AI:$AI,MATCH(C7426,Listi!$AJ:$AJ,0)),INDEX(Listi!T:T,MATCH(C7426,Listi!U:U,0)))</f>
        <v>LSR</v>
      </c>
      <c r="C7426" s="20" t="s">
        <v>256</v>
      </c>
      <c r="D7426" s="20" t="s">
        <v>260</v>
      </c>
      <c r="E7426" s="20" t="s">
        <v>276</v>
      </c>
      <c r="F7426" s="20" t="s">
        <v>101</v>
      </c>
      <c r="G7426" s="8" t="s">
        <v>386</v>
      </c>
      <c r="H7426" s="20" t="s">
        <v>102</v>
      </c>
      <c r="I7426" s="7">
        <v>447959</v>
      </c>
      <c r="L7426" s="7">
        <v>9959294621</v>
      </c>
      <c r="M7426" s="7">
        <v>743287481</v>
      </c>
      <c r="N7426" s="7">
        <v>349903833</v>
      </c>
      <c r="O7426" s="20" t="str">
        <f t="shared" ref="O7426:O7489" si="235">IFERROR(VLOOKUP(F7426,EhLykill,3,FALSE),"")</f>
        <v/>
      </c>
    </row>
    <row r="7427" spans="1:15">
      <c r="A7427" s="20" t="str">
        <f t="shared" si="234"/>
        <v>Lífeyrissjóður Tannlæknafél ÍslDeild I/Séreign</v>
      </c>
      <c r="B7427" s="20" t="str">
        <f>_xlfn.IFNA(INDEX(Listi!$AI:$AI,MATCH(C7427,Listi!$AJ:$AJ,0)),INDEX(Listi!T:T,MATCH(C7427,Listi!U:U,0)))</f>
        <v>Lífeyrissj. Tannlækna</v>
      </c>
      <c r="C7427" s="20" t="s">
        <v>261</v>
      </c>
      <c r="D7427" s="20" t="s">
        <v>207</v>
      </c>
      <c r="E7427" s="20" t="s">
        <v>276</v>
      </c>
      <c r="F7427" s="20" t="s">
        <v>101</v>
      </c>
      <c r="G7427" s="8" t="s">
        <v>386</v>
      </c>
      <c r="H7427" s="20" t="s">
        <v>102</v>
      </c>
      <c r="I7427" s="7">
        <v>60649</v>
      </c>
      <c r="L7427" s="7">
        <v>6768408488</v>
      </c>
      <c r="M7427" s="7">
        <v>272759192</v>
      </c>
      <c r="N7427" s="7">
        <v>153838058</v>
      </c>
      <c r="O7427" s="20" t="str">
        <f t="shared" si="235"/>
        <v/>
      </c>
    </row>
    <row r="7428" spans="1:15">
      <c r="A7428" s="20" t="str">
        <f t="shared" si="234"/>
        <v>Lífeyrissjóður Tannlæknafél ÍslSamtryggingardeild</v>
      </c>
      <c r="B7428" s="20" t="str">
        <f>_xlfn.IFNA(INDEX(Listi!$AI:$AI,MATCH(C7428,Listi!$AJ:$AJ,0)),INDEX(Listi!T:T,MATCH(C7428,Listi!U:U,0)))</f>
        <v>Lífeyrissj. Tannlækna</v>
      </c>
      <c r="C7428" s="20" t="s">
        <v>261</v>
      </c>
      <c r="D7428" s="20" t="s">
        <v>205</v>
      </c>
      <c r="E7428" s="20" t="s">
        <v>275</v>
      </c>
      <c r="F7428" s="20" t="s">
        <v>101</v>
      </c>
      <c r="G7428" s="8" t="s">
        <v>386</v>
      </c>
      <c r="H7428" s="20" t="s">
        <v>102</v>
      </c>
      <c r="I7428" s="7">
        <v>434303</v>
      </c>
      <c r="L7428" s="7">
        <v>2241251214</v>
      </c>
      <c r="M7428" s="7">
        <v>112827287</v>
      </c>
      <c r="N7428" s="7">
        <v>17930159</v>
      </c>
      <c r="O7428" s="20" t="str">
        <f t="shared" si="235"/>
        <v/>
      </c>
    </row>
    <row r="7429" spans="1:15">
      <c r="A7429" s="20" t="str">
        <f t="shared" si="234"/>
        <v>Lífeyrissjóður verslunarmannaÆvileið 1</v>
      </c>
      <c r="B7429" s="20" t="str">
        <f>_xlfn.IFNA(INDEX(Listi!$AI:$AI,MATCH(C7429,Listi!$AJ:$AJ,0)),INDEX(Listi!T:T,MATCH(C7429,Listi!U:U,0)))</f>
        <v>Lífeyrissj. Verslunarm.</v>
      </c>
      <c r="C7429" s="20" t="s">
        <v>206</v>
      </c>
      <c r="D7429" s="20" t="s">
        <v>310</v>
      </c>
      <c r="E7429" s="20" t="s">
        <v>276</v>
      </c>
      <c r="F7429" s="20" t="s">
        <v>101</v>
      </c>
      <c r="G7429" s="8" t="s">
        <v>386</v>
      </c>
      <c r="H7429" s="20" t="s">
        <v>102</v>
      </c>
      <c r="I7429" s="7">
        <v>1042596</v>
      </c>
      <c r="L7429" s="7">
        <v>2860479562</v>
      </c>
      <c r="M7429" s="7">
        <v>819651283</v>
      </c>
      <c r="N7429" s="7">
        <v>12562366</v>
      </c>
      <c r="O7429" s="20" t="str">
        <f t="shared" si="235"/>
        <v/>
      </c>
    </row>
    <row r="7430" spans="1:15">
      <c r="A7430" s="20" t="str">
        <f t="shared" si="234"/>
        <v>Lífeyrissjóður verslunarmannaÆvileið 2</v>
      </c>
      <c r="B7430" s="20" t="str">
        <f>_xlfn.IFNA(INDEX(Listi!$AI:$AI,MATCH(C7430,Listi!$AJ:$AJ,0)),INDEX(Listi!T:T,MATCH(C7430,Listi!U:U,0)))</f>
        <v>Lífeyrissj. Verslunarm.</v>
      </c>
      <c r="C7430" s="20" t="s">
        <v>206</v>
      </c>
      <c r="D7430" s="20" t="s">
        <v>309</v>
      </c>
      <c r="E7430" s="20" t="s">
        <v>276</v>
      </c>
      <c r="F7430" s="20" t="s">
        <v>101</v>
      </c>
      <c r="G7430" s="8" t="s">
        <v>386</v>
      </c>
      <c r="H7430" s="20" t="s">
        <v>102</v>
      </c>
      <c r="I7430" s="7">
        <v>516916</v>
      </c>
      <c r="L7430" s="7">
        <v>2325064159</v>
      </c>
      <c r="M7430" s="7">
        <v>465663194</v>
      </c>
      <c r="N7430" s="7">
        <v>32037995</v>
      </c>
      <c r="O7430" s="20" t="str">
        <f t="shared" si="235"/>
        <v/>
      </c>
    </row>
    <row r="7431" spans="1:15">
      <c r="A7431" s="20" t="str">
        <f t="shared" si="234"/>
        <v>Lífeyrissjóður verslunarmannaÆvileið 3</v>
      </c>
      <c r="B7431" s="20" t="str">
        <f>_xlfn.IFNA(INDEX(Listi!$AI:$AI,MATCH(C7431,Listi!$AJ:$AJ,0)),INDEX(Listi!T:T,MATCH(C7431,Listi!U:U,0)))</f>
        <v>Lífeyrissj. Verslunarm.</v>
      </c>
      <c r="C7431" s="20" t="s">
        <v>206</v>
      </c>
      <c r="D7431" s="20" t="s">
        <v>308</v>
      </c>
      <c r="E7431" s="20" t="s">
        <v>276</v>
      </c>
      <c r="F7431" s="20" t="s">
        <v>101</v>
      </c>
      <c r="G7431" s="8" t="s">
        <v>386</v>
      </c>
      <c r="H7431" s="20" t="s">
        <v>102</v>
      </c>
      <c r="I7431" s="7">
        <v>538175</v>
      </c>
      <c r="L7431" s="7">
        <v>1567402319</v>
      </c>
      <c r="M7431" s="7">
        <v>325961302</v>
      </c>
      <c r="N7431" s="7">
        <v>60283998</v>
      </c>
      <c r="O7431" s="20" t="str">
        <f t="shared" si="235"/>
        <v/>
      </c>
    </row>
    <row r="7432" spans="1:15">
      <c r="A7432" s="20" t="str">
        <f t="shared" si="234"/>
        <v>Lífeyrissjóður verslunarmannaDeild I/Séreign</v>
      </c>
      <c r="B7432" s="20" t="str">
        <f>_xlfn.IFNA(INDEX(Listi!$AI:$AI,MATCH(C7432,Listi!$AJ:$AJ,0)),INDEX(Listi!T:T,MATCH(C7432,Listi!U:U,0)))</f>
        <v>Lífeyrissj. Verslunarm.</v>
      </c>
      <c r="C7432" s="20" t="s">
        <v>206</v>
      </c>
      <c r="D7432" s="20" t="s">
        <v>207</v>
      </c>
      <c r="E7432" s="20" t="s">
        <v>276</v>
      </c>
      <c r="F7432" s="20" t="s">
        <v>101</v>
      </c>
      <c r="G7432" s="8" t="s">
        <v>386</v>
      </c>
      <c r="H7432" s="20" t="s">
        <v>102</v>
      </c>
      <c r="I7432" s="7">
        <v>1458954</v>
      </c>
      <c r="L7432" s="7">
        <v>19785724399</v>
      </c>
      <c r="M7432" s="7">
        <v>729937912</v>
      </c>
      <c r="N7432" s="7">
        <v>458382791</v>
      </c>
      <c r="O7432" s="20" t="str">
        <f t="shared" si="235"/>
        <v/>
      </c>
    </row>
    <row r="7433" spans="1:15">
      <c r="A7433" s="20" t="str">
        <f t="shared" si="234"/>
        <v>Lífeyrissjóður verslunarmannaSamtryggingardeild</v>
      </c>
      <c r="B7433" s="20" t="str">
        <f>_xlfn.IFNA(INDEX(Listi!$AI:$AI,MATCH(C7433,Listi!$AJ:$AJ,0)),INDEX(Listi!T:T,MATCH(C7433,Listi!U:U,0)))</f>
        <v>Lífeyrissj. Verslunarm.</v>
      </c>
      <c r="C7433" s="20" t="s">
        <v>206</v>
      </c>
      <c r="D7433" s="20" t="s">
        <v>205</v>
      </c>
      <c r="E7433" s="20" t="s">
        <v>275</v>
      </c>
      <c r="F7433" s="20" t="s">
        <v>101</v>
      </c>
      <c r="G7433" s="8" t="s">
        <v>386</v>
      </c>
      <c r="H7433" s="20" t="s">
        <v>102</v>
      </c>
      <c r="I7433" s="7">
        <v>86611789</v>
      </c>
      <c r="L7433" s="7">
        <v>1174592806906</v>
      </c>
      <c r="M7433" s="7">
        <v>35794261112</v>
      </c>
      <c r="N7433" s="7">
        <v>21965137185</v>
      </c>
      <c r="O7433" s="20" t="str">
        <f t="shared" si="235"/>
        <v/>
      </c>
    </row>
    <row r="7434" spans="1:15">
      <c r="A7434" s="20" t="str">
        <f t="shared" si="234"/>
        <v>Lífeyrissjóður VestmannaeyjaSafn I</v>
      </c>
      <c r="B7434" s="20" t="str">
        <f>_xlfn.IFNA(INDEX(Listi!$AI:$AI,MATCH(C7434,Listi!$AJ:$AJ,0)),INDEX(Listi!T:T,MATCH(C7434,Listi!U:U,0)))</f>
        <v>Lífeyrissj. Vestm.</v>
      </c>
      <c r="C7434" s="20" t="s">
        <v>262</v>
      </c>
      <c r="D7434" s="20" t="s">
        <v>210</v>
      </c>
      <c r="E7434" s="20" t="s">
        <v>276</v>
      </c>
      <c r="F7434" s="20" t="s">
        <v>101</v>
      </c>
      <c r="G7434" s="8" t="s">
        <v>386</v>
      </c>
      <c r="H7434" s="20" t="s">
        <v>102</v>
      </c>
      <c r="I7434" s="7">
        <v>56838</v>
      </c>
      <c r="L7434" s="7">
        <v>381311221</v>
      </c>
      <c r="M7434" s="7">
        <v>44104006</v>
      </c>
      <c r="N7434" s="7">
        <v>13592960</v>
      </c>
      <c r="O7434" s="20" t="str">
        <f t="shared" si="235"/>
        <v/>
      </c>
    </row>
    <row r="7435" spans="1:15">
      <c r="A7435" s="20" t="str">
        <f t="shared" si="234"/>
        <v>Lífeyrissjóður VestmannaeyjaSafn II</v>
      </c>
      <c r="B7435" s="20" t="str">
        <f>_xlfn.IFNA(INDEX(Listi!$AI:$AI,MATCH(C7435,Listi!$AJ:$AJ,0)),INDEX(Listi!T:T,MATCH(C7435,Listi!U:U,0)))</f>
        <v>Lífeyrissj. Vestm.</v>
      </c>
      <c r="C7435" s="20" t="s">
        <v>262</v>
      </c>
      <c r="D7435" s="20" t="s">
        <v>211</v>
      </c>
      <c r="E7435" s="20" t="s">
        <v>276</v>
      </c>
      <c r="F7435" s="20" t="s">
        <v>101</v>
      </c>
      <c r="G7435" s="8" t="s">
        <v>386</v>
      </c>
      <c r="H7435" s="20" t="s">
        <v>102</v>
      </c>
      <c r="I7435" s="7">
        <v>-7844</v>
      </c>
      <c r="L7435" s="7">
        <v>571440191</v>
      </c>
      <c r="M7435" s="7">
        <v>40240404</v>
      </c>
      <c r="N7435" s="7">
        <v>18659289</v>
      </c>
      <c r="O7435" s="20" t="str">
        <f t="shared" si="235"/>
        <v/>
      </c>
    </row>
    <row r="7436" spans="1:15">
      <c r="A7436" s="20" t="str">
        <f t="shared" si="234"/>
        <v>Lífeyrissjóður VestmannaeyjaSamtryggingardeild</v>
      </c>
      <c r="B7436" s="20" t="str">
        <f>_xlfn.IFNA(INDEX(Listi!$AI:$AI,MATCH(C7436,Listi!$AJ:$AJ,0)),INDEX(Listi!T:T,MATCH(C7436,Listi!U:U,0)))</f>
        <v>Lífeyrissj. Vestm.</v>
      </c>
      <c r="C7436" s="20" t="s">
        <v>262</v>
      </c>
      <c r="D7436" s="20" t="s">
        <v>205</v>
      </c>
      <c r="E7436" s="20" t="s">
        <v>275</v>
      </c>
      <c r="F7436" s="8" t="s">
        <v>101</v>
      </c>
      <c r="G7436" s="8" t="s">
        <v>386</v>
      </c>
      <c r="H7436" s="20" t="s">
        <v>102</v>
      </c>
      <c r="I7436" s="7">
        <v>-19260994</v>
      </c>
      <c r="L7436" s="7">
        <v>85198020532</v>
      </c>
      <c r="M7436" s="7">
        <v>1944643004</v>
      </c>
      <c r="N7436" s="7">
        <v>2198060399</v>
      </c>
      <c r="O7436" s="20" t="str">
        <f t="shared" si="235"/>
        <v/>
      </c>
    </row>
    <row r="7437" spans="1:15">
      <c r="A7437" s="20" t="str">
        <f t="shared" si="234"/>
        <v>Lífsval - lífeyrissparnaðurLífsval 1</v>
      </c>
      <c r="B7437" s="20" t="str">
        <f>_xlfn.IFNA(INDEX(Listi!$AI:$AI,MATCH(C7437,Listi!$AJ:$AJ,0)),INDEX(Listi!T:T,MATCH(C7437,Listi!U:U,0)))</f>
        <v>Lífsval</v>
      </c>
      <c r="C7437" s="20" t="s">
        <v>263</v>
      </c>
      <c r="D7437" s="20" t="s">
        <v>264</v>
      </c>
      <c r="E7437" s="20" t="s">
        <v>276</v>
      </c>
      <c r="F7437" s="8" t="s">
        <v>101</v>
      </c>
      <c r="G7437" s="8" t="s">
        <v>386</v>
      </c>
      <c r="H7437" s="20" t="s">
        <v>102</v>
      </c>
      <c r="I7437" s="7">
        <v>87334607</v>
      </c>
      <c r="L7437" s="7">
        <v>1792991246</v>
      </c>
      <c r="M7437" s="7">
        <v>203244065</v>
      </c>
      <c r="N7437" s="7">
        <v>81003579</v>
      </c>
      <c r="O7437" s="20" t="str">
        <f t="shared" si="235"/>
        <v/>
      </c>
    </row>
    <row r="7438" spans="1:15">
      <c r="A7438" s="20" t="str">
        <f t="shared" si="234"/>
        <v>Lífsval - lífeyrissparnaðurLífsval 2</v>
      </c>
      <c r="B7438" s="20" t="str">
        <f>_xlfn.IFNA(INDEX(Listi!$AI:$AI,MATCH(C7438,Listi!$AJ:$AJ,0)),INDEX(Listi!T:T,MATCH(C7438,Listi!U:U,0)))</f>
        <v>Lífsval</v>
      </c>
      <c r="C7438" s="20" t="s">
        <v>263</v>
      </c>
      <c r="D7438" s="20" t="s">
        <v>265</v>
      </c>
      <c r="E7438" s="20" t="s">
        <v>276</v>
      </c>
      <c r="F7438" s="20" t="s">
        <v>101</v>
      </c>
      <c r="G7438" s="8" t="s">
        <v>386</v>
      </c>
      <c r="H7438" s="20" t="s">
        <v>102</v>
      </c>
      <c r="I7438" s="7">
        <v>331716</v>
      </c>
      <c r="L7438" s="7">
        <v>79660340</v>
      </c>
      <c r="M7438" s="7">
        <v>14369045</v>
      </c>
      <c r="N7438" s="7">
        <v>2695304</v>
      </c>
      <c r="O7438" s="20" t="str">
        <f t="shared" si="235"/>
        <v/>
      </c>
    </row>
    <row r="7439" spans="1:15">
      <c r="A7439" s="20" t="str">
        <f t="shared" si="234"/>
        <v>Lífsval - lífeyrissparnaðurLífsval 3</v>
      </c>
      <c r="B7439" s="20" t="str">
        <f>_xlfn.IFNA(INDEX(Listi!$AI:$AI,MATCH(C7439,Listi!$AJ:$AJ,0)),INDEX(Listi!T:T,MATCH(C7439,Listi!U:U,0)))</f>
        <v>Lífsval</v>
      </c>
      <c r="C7439" s="20" t="s">
        <v>263</v>
      </c>
      <c r="D7439" s="20" t="s">
        <v>266</v>
      </c>
      <c r="E7439" s="20" t="s">
        <v>276</v>
      </c>
      <c r="F7439" s="20" t="s">
        <v>101</v>
      </c>
      <c r="G7439" s="8" t="s">
        <v>386</v>
      </c>
      <c r="H7439" s="20" t="s">
        <v>102</v>
      </c>
      <c r="I7439" s="7">
        <v>280463</v>
      </c>
      <c r="L7439" s="7">
        <v>131239774</v>
      </c>
      <c r="M7439" s="7">
        <v>16635787</v>
      </c>
      <c r="N7439" s="7">
        <v>3548138</v>
      </c>
      <c r="O7439" s="20" t="str">
        <f t="shared" si="235"/>
        <v/>
      </c>
    </row>
    <row r="7440" spans="1:15">
      <c r="A7440" s="20" t="str">
        <f t="shared" si="234"/>
        <v>Lífsval - lífeyrissparnaðurLífsval 4</v>
      </c>
      <c r="B7440" s="20" t="str">
        <f>_xlfn.IFNA(INDEX(Listi!$AI:$AI,MATCH(C7440,Listi!$AJ:$AJ,0)),INDEX(Listi!T:T,MATCH(C7440,Listi!U:U,0)))</f>
        <v>Lífsval</v>
      </c>
      <c r="C7440" s="20" t="s">
        <v>263</v>
      </c>
      <c r="D7440" s="20" t="s">
        <v>267</v>
      </c>
      <c r="E7440" s="20" t="s">
        <v>276</v>
      </c>
      <c r="F7440" s="20" t="s">
        <v>101</v>
      </c>
      <c r="G7440" s="8" t="s">
        <v>386</v>
      </c>
      <c r="H7440" s="20" t="s">
        <v>102</v>
      </c>
      <c r="I7440" s="7">
        <v>162892</v>
      </c>
      <c r="L7440" s="7">
        <v>71752064</v>
      </c>
      <c r="M7440" s="7">
        <v>15238959</v>
      </c>
      <c r="N7440" s="7">
        <v>2058992</v>
      </c>
      <c r="O7440" s="20" t="str">
        <f t="shared" si="235"/>
        <v/>
      </c>
    </row>
    <row r="7441" spans="1:15">
      <c r="A7441" s="20" t="str">
        <f t="shared" si="234"/>
        <v>Lífsverk lífeyrissjóðurLífsverk I/Séreign</v>
      </c>
      <c r="B7441" s="20" t="str">
        <f>_xlfn.IFNA(INDEX(Listi!$AI:$AI,MATCH(C7441,Listi!$AJ:$AJ,0)),INDEX(Listi!T:T,MATCH(C7441,Listi!U:U,0)))</f>
        <v xml:space="preserve">Lífsverk  </v>
      </c>
      <c r="C7441" s="20" t="s">
        <v>268</v>
      </c>
      <c r="D7441" s="20" t="s">
        <v>269</v>
      </c>
      <c r="E7441" s="20" t="s">
        <v>276</v>
      </c>
      <c r="F7441" s="20" t="s">
        <v>101</v>
      </c>
      <c r="G7441" s="8" t="s">
        <v>386</v>
      </c>
      <c r="H7441" s="20" t="s">
        <v>102</v>
      </c>
      <c r="I7441" s="7">
        <v>165000</v>
      </c>
      <c r="L7441" s="7">
        <v>4582957000</v>
      </c>
      <c r="M7441" s="7">
        <v>635926000</v>
      </c>
      <c r="N7441" s="7">
        <v>22708000</v>
      </c>
      <c r="O7441" s="20" t="str">
        <f t="shared" si="235"/>
        <v/>
      </c>
    </row>
    <row r="7442" spans="1:15">
      <c r="A7442" s="20" t="str">
        <f t="shared" si="234"/>
        <v>Lífsverk lífeyrissjóðurLífsverk II/Séreign</v>
      </c>
      <c r="B7442" s="20" t="str">
        <f>_xlfn.IFNA(INDEX(Listi!$AI:$AI,MATCH(C7442,Listi!$AJ:$AJ,0)),INDEX(Listi!T:T,MATCH(C7442,Listi!U:U,0)))</f>
        <v xml:space="preserve">Lífsverk  </v>
      </c>
      <c r="C7442" s="20" t="s">
        <v>268</v>
      </c>
      <c r="D7442" s="20" t="s">
        <v>270</v>
      </c>
      <c r="E7442" s="20" t="s">
        <v>276</v>
      </c>
      <c r="F7442" s="20" t="s">
        <v>101</v>
      </c>
      <c r="G7442" s="8" t="s">
        <v>386</v>
      </c>
      <c r="H7442" s="20" t="s">
        <v>102</v>
      </c>
      <c r="I7442" s="7">
        <v>1395000</v>
      </c>
      <c r="L7442" s="7">
        <v>23735073000</v>
      </c>
      <c r="M7442" s="7">
        <v>2073571000</v>
      </c>
      <c r="N7442" s="7">
        <v>249365000</v>
      </c>
      <c r="O7442" s="20" t="str">
        <f t="shared" si="235"/>
        <v/>
      </c>
    </row>
    <row r="7443" spans="1:15">
      <c r="A7443" s="20" t="str">
        <f t="shared" si="234"/>
        <v>Lífsverk lífeyrissjóðurLífsverk III/Séreign</v>
      </c>
      <c r="B7443" s="20" t="str">
        <f>_xlfn.IFNA(INDEX(Listi!$AI:$AI,MATCH(C7443,Listi!$AJ:$AJ,0)),INDEX(Listi!T:T,MATCH(C7443,Listi!U:U,0)))</f>
        <v xml:space="preserve">Lífsverk  </v>
      </c>
      <c r="C7443" s="20" t="s">
        <v>268</v>
      </c>
      <c r="D7443" s="20" t="s">
        <v>271</v>
      </c>
      <c r="E7443" s="20" t="s">
        <v>276</v>
      </c>
      <c r="F7443" s="20" t="s">
        <v>101</v>
      </c>
      <c r="G7443" s="8" t="s">
        <v>386</v>
      </c>
      <c r="H7443" s="20" t="s">
        <v>102</v>
      </c>
      <c r="I7443" s="7">
        <v>61000</v>
      </c>
      <c r="L7443" s="7">
        <v>653814000</v>
      </c>
      <c r="M7443" s="7">
        <v>105107000</v>
      </c>
      <c r="N7443" s="7">
        <v>2613000</v>
      </c>
      <c r="O7443" s="20" t="str">
        <f t="shared" si="235"/>
        <v/>
      </c>
    </row>
    <row r="7444" spans="1:15">
      <c r="A7444" s="20" t="str">
        <f t="shared" si="234"/>
        <v>Lífsverk lífeyrissjóðurSamtryggingardeild</v>
      </c>
      <c r="B7444" s="20" t="str">
        <f>_xlfn.IFNA(INDEX(Listi!$AI:$AI,MATCH(C7444,Listi!$AJ:$AJ,0)),INDEX(Listi!T:T,MATCH(C7444,Listi!U:U,0)))</f>
        <v xml:space="preserve">Lífsverk  </v>
      </c>
      <c r="C7444" s="20" t="s">
        <v>268</v>
      </c>
      <c r="D7444" s="20" t="s">
        <v>205</v>
      </c>
      <c r="E7444" s="20" t="s">
        <v>275</v>
      </c>
      <c r="F7444" s="8" t="s">
        <v>101</v>
      </c>
      <c r="G7444" s="8" t="s">
        <v>386</v>
      </c>
      <c r="H7444" s="20" t="s">
        <v>102</v>
      </c>
      <c r="I7444" s="7">
        <v>8325000</v>
      </c>
      <c r="L7444" s="7">
        <v>120542527000</v>
      </c>
      <c r="M7444" s="7">
        <v>4397803000</v>
      </c>
      <c r="N7444" s="7">
        <v>1423151000</v>
      </c>
      <c r="O7444" s="20" t="str">
        <f t="shared" si="235"/>
        <v/>
      </c>
    </row>
    <row r="7445" spans="1:15">
      <c r="A7445" s="20" t="str">
        <f t="shared" si="234"/>
        <v>Söfnunarsjóður lífeyrisréttindaDeild I/Innlán</v>
      </c>
      <c r="B7445" s="20" t="str">
        <f>_xlfn.IFNA(INDEX(Listi!$AI:$AI,MATCH(C7445,Listi!$AJ:$AJ,0)),INDEX(Listi!T:T,MATCH(C7445,Listi!U:U,0)))</f>
        <v>Söfnunarsj.</v>
      </c>
      <c r="C7445" s="20" t="s">
        <v>272</v>
      </c>
      <c r="D7445" s="20" t="s">
        <v>273</v>
      </c>
      <c r="E7445" s="20" t="s">
        <v>276</v>
      </c>
      <c r="F7445" s="8" t="s">
        <v>101</v>
      </c>
      <c r="G7445" s="8" t="s">
        <v>386</v>
      </c>
      <c r="H7445" s="20" t="s">
        <v>102</v>
      </c>
      <c r="I7445" s="7">
        <v>80124</v>
      </c>
      <c r="L7445" s="7">
        <v>2001731914</v>
      </c>
      <c r="M7445" s="7">
        <v>133561634</v>
      </c>
      <c r="N7445" s="7">
        <v>44803565</v>
      </c>
      <c r="O7445" s="20" t="str">
        <f t="shared" si="235"/>
        <v/>
      </c>
    </row>
    <row r="7446" spans="1:15">
      <c r="A7446" s="20" t="str">
        <f t="shared" si="234"/>
        <v>Söfnunarsjóður lífeyrisréttindaDeild III/Séreign</v>
      </c>
      <c r="B7446" s="20" t="str">
        <f>_xlfn.IFNA(INDEX(Listi!$AI:$AI,MATCH(C7446,Listi!$AJ:$AJ,0)),INDEX(Listi!T:T,MATCH(C7446,Listi!U:U,0)))</f>
        <v>Söfnunarsj.</v>
      </c>
      <c r="C7446" s="20" t="s">
        <v>272</v>
      </c>
      <c r="D7446" s="20" t="s">
        <v>599</v>
      </c>
      <c r="E7446" s="20" t="s">
        <v>276</v>
      </c>
      <c r="F7446" s="20" t="s">
        <v>101</v>
      </c>
      <c r="G7446" s="8" t="s">
        <v>386</v>
      </c>
      <c r="H7446" s="20" t="s">
        <v>102</v>
      </c>
      <c r="I7446" s="7">
        <v>3667</v>
      </c>
      <c r="L7446" s="7">
        <v>24413085</v>
      </c>
      <c r="M7446" s="7">
        <v>24697577</v>
      </c>
      <c r="N7446" s="7">
        <v>900000</v>
      </c>
      <c r="O7446" s="20" t="str">
        <f t="shared" si="235"/>
        <v/>
      </c>
    </row>
    <row r="7447" spans="1:15">
      <c r="A7447" s="20" t="str">
        <f t="shared" si="234"/>
        <v>Söfnunarsjóður lífeyrisréttindaDeildII/Séreign</v>
      </c>
      <c r="B7447" s="20" t="str">
        <f>_xlfn.IFNA(INDEX(Listi!$AI:$AI,MATCH(C7447,Listi!$AJ:$AJ,0)),INDEX(Listi!T:T,MATCH(C7447,Listi!U:U,0)))</f>
        <v>Söfnunarsj.</v>
      </c>
      <c r="C7447" s="20" t="s">
        <v>272</v>
      </c>
      <c r="D7447" s="20" t="s">
        <v>586</v>
      </c>
      <c r="E7447" s="20" t="s">
        <v>276</v>
      </c>
      <c r="F7447" s="20" t="s">
        <v>101</v>
      </c>
      <c r="G7447" s="8" t="s">
        <v>386</v>
      </c>
      <c r="H7447" s="20" t="s">
        <v>102</v>
      </c>
      <c r="I7447" s="7">
        <v>192388</v>
      </c>
      <c r="L7447" s="7">
        <v>1654616477</v>
      </c>
      <c r="M7447" s="7">
        <v>128539213</v>
      </c>
      <c r="N7447" s="7">
        <v>22846291</v>
      </c>
      <c r="O7447" s="20" t="str">
        <f t="shared" si="235"/>
        <v/>
      </c>
    </row>
    <row r="7448" spans="1:15">
      <c r="A7448" s="20" t="str">
        <f t="shared" si="234"/>
        <v>Söfnunarsjóður lífeyrisréttindaSamtryggingardeild</v>
      </c>
      <c r="B7448" s="20" t="str">
        <f>_xlfn.IFNA(INDEX(Listi!$AI:$AI,MATCH(C7448,Listi!$AJ:$AJ,0)),INDEX(Listi!T:T,MATCH(C7448,Listi!U:U,0)))</f>
        <v>Söfnunarsj.</v>
      </c>
      <c r="C7448" s="20" t="s">
        <v>272</v>
      </c>
      <c r="D7448" s="20" t="s">
        <v>205</v>
      </c>
      <c r="E7448" s="20" t="s">
        <v>275</v>
      </c>
      <c r="F7448" s="20" t="s">
        <v>101</v>
      </c>
      <c r="G7448" s="8" t="s">
        <v>386</v>
      </c>
      <c r="H7448" s="20" t="s">
        <v>102</v>
      </c>
      <c r="I7448" s="7">
        <v>61959138</v>
      </c>
      <c r="L7448" s="7">
        <v>238978847889</v>
      </c>
      <c r="M7448" s="7">
        <v>4967193409</v>
      </c>
      <c r="N7448" s="7">
        <v>6076487652</v>
      </c>
      <c r="O7448" s="20" t="str">
        <f t="shared" si="235"/>
        <v/>
      </c>
    </row>
    <row r="7449" spans="1:15">
      <c r="A7449" s="20" t="str">
        <f t="shared" si="234"/>
        <v>Stapi lífeyrissjóðurSafn I</v>
      </c>
      <c r="B7449" s="20" t="str">
        <f>_xlfn.IFNA(INDEX(Listi!$AI:$AI,MATCH(C7449,Listi!$AJ:$AJ,0)),INDEX(Listi!T:T,MATCH(C7449,Listi!U:U,0)))</f>
        <v xml:space="preserve">Stapi  </v>
      </c>
      <c r="C7449" s="20" t="s">
        <v>209</v>
      </c>
      <c r="D7449" s="20" t="s">
        <v>210</v>
      </c>
      <c r="E7449" s="20" t="s">
        <v>276</v>
      </c>
      <c r="F7449" s="20" t="s">
        <v>101</v>
      </c>
      <c r="G7449" s="8" t="s">
        <v>386</v>
      </c>
      <c r="H7449" s="20" t="s">
        <v>102</v>
      </c>
      <c r="I7449" s="7">
        <v>264269</v>
      </c>
      <c r="L7449" s="7">
        <v>2440828925</v>
      </c>
      <c r="M7449" s="7">
        <v>91567233</v>
      </c>
      <c r="N7449" s="7">
        <v>110755602</v>
      </c>
      <c r="O7449" s="20" t="str">
        <f t="shared" si="235"/>
        <v/>
      </c>
    </row>
    <row r="7450" spans="1:15">
      <c r="A7450" s="20" t="str">
        <f t="shared" si="234"/>
        <v>Stapi lífeyrissjóðurSafn II</v>
      </c>
      <c r="B7450" s="20" t="str">
        <f>_xlfn.IFNA(INDEX(Listi!$AI:$AI,MATCH(C7450,Listi!$AJ:$AJ,0)),INDEX(Listi!T:T,MATCH(C7450,Listi!U:U,0)))</f>
        <v xml:space="preserve">Stapi  </v>
      </c>
      <c r="C7450" s="20" t="s">
        <v>209</v>
      </c>
      <c r="D7450" s="20" t="s">
        <v>211</v>
      </c>
      <c r="E7450" s="20" t="s">
        <v>276</v>
      </c>
      <c r="F7450" s="20" t="s">
        <v>101</v>
      </c>
      <c r="G7450" s="8" t="s">
        <v>386</v>
      </c>
      <c r="H7450" s="20" t="s">
        <v>102</v>
      </c>
      <c r="I7450" s="7">
        <v>-58941</v>
      </c>
      <c r="L7450" s="7">
        <v>5710890273</v>
      </c>
      <c r="M7450" s="7">
        <v>262001316</v>
      </c>
      <c r="N7450" s="7">
        <v>164209410</v>
      </c>
      <c r="O7450" s="20" t="str">
        <f t="shared" si="235"/>
        <v/>
      </c>
    </row>
    <row r="7451" spans="1:15">
      <c r="A7451" s="20" t="str">
        <f t="shared" si="234"/>
        <v>Stapi lífeyrissjóðurSafn III</v>
      </c>
      <c r="B7451" s="20" t="str">
        <f>_xlfn.IFNA(INDEX(Listi!$AI:$AI,MATCH(C7451,Listi!$AJ:$AJ,0)),INDEX(Listi!T:T,MATCH(C7451,Listi!U:U,0)))</f>
        <v xml:space="preserve">Stapi  </v>
      </c>
      <c r="C7451" s="20" t="s">
        <v>209</v>
      </c>
      <c r="D7451" s="20" t="s">
        <v>212</v>
      </c>
      <c r="E7451" s="20" t="s">
        <v>276</v>
      </c>
      <c r="F7451" s="20" t="s">
        <v>101</v>
      </c>
      <c r="G7451" s="8" t="s">
        <v>386</v>
      </c>
      <c r="H7451" s="20" t="s">
        <v>102</v>
      </c>
      <c r="I7451" s="7">
        <v>714876</v>
      </c>
      <c r="L7451" s="7">
        <v>268100084</v>
      </c>
      <c r="M7451" s="7">
        <v>24388890</v>
      </c>
      <c r="N7451" s="7">
        <v>9886128</v>
      </c>
      <c r="O7451" s="20" t="str">
        <f t="shared" si="235"/>
        <v/>
      </c>
    </row>
    <row r="7452" spans="1:15">
      <c r="A7452" s="20" t="str">
        <f t="shared" si="234"/>
        <v>Stapi lífeyrissjóðurTryggingardeild</v>
      </c>
      <c r="B7452" s="20" t="str">
        <f>_xlfn.IFNA(INDEX(Listi!$AI:$AI,MATCH(C7452,Listi!$AJ:$AJ,0)),INDEX(Listi!T:T,MATCH(C7452,Listi!U:U,0)))</f>
        <v xml:space="preserve">Stapi  </v>
      </c>
      <c r="C7452" s="20" t="s">
        <v>209</v>
      </c>
      <c r="D7452" s="20" t="s">
        <v>213</v>
      </c>
      <c r="E7452" s="20" t="s">
        <v>275</v>
      </c>
      <c r="F7452" s="20" t="s">
        <v>101</v>
      </c>
      <c r="G7452" s="8" t="s">
        <v>386</v>
      </c>
      <c r="H7452" s="20" t="s">
        <v>102</v>
      </c>
      <c r="I7452" s="7">
        <v>26369476</v>
      </c>
      <c r="L7452" s="7">
        <v>348661724246</v>
      </c>
      <c r="M7452" s="7">
        <v>13807615154</v>
      </c>
      <c r="N7452" s="7">
        <v>7912918911</v>
      </c>
      <c r="O7452" s="20" t="str">
        <f t="shared" si="235"/>
        <v/>
      </c>
    </row>
    <row r="7453" spans="1:15">
      <c r="A7453" s="20" t="str">
        <f t="shared" si="234"/>
        <v>Stapi lífeyrissjóðurVarfærnasafnið</v>
      </c>
      <c r="B7453" s="20" t="str">
        <f>_xlfn.IFNA(INDEX(Listi!$AI:$AI,MATCH(C7453,Listi!$AJ:$AJ,0)),INDEX(Listi!T:T,MATCH(C7453,Listi!U:U,0)))</f>
        <v xml:space="preserve">Stapi  </v>
      </c>
      <c r="C7453" s="20" t="s">
        <v>209</v>
      </c>
      <c r="D7453" s="20" t="s">
        <v>392</v>
      </c>
      <c r="E7453" s="20" t="s">
        <v>276</v>
      </c>
      <c r="F7453" s="20" t="s">
        <v>101</v>
      </c>
      <c r="G7453" s="8" t="s">
        <v>386</v>
      </c>
      <c r="H7453" s="20" t="s">
        <v>102</v>
      </c>
      <c r="I7453" s="7">
        <v>-28866</v>
      </c>
      <c r="L7453" s="7">
        <v>471986044</v>
      </c>
      <c r="M7453" s="7">
        <v>137399159</v>
      </c>
      <c r="N7453" s="7">
        <v>6994496</v>
      </c>
      <c r="O7453" s="20" t="str">
        <f t="shared" si="235"/>
        <v/>
      </c>
    </row>
    <row r="7454" spans="1:15">
      <c r="A7454" s="20" t="str">
        <f t="shared" si="234"/>
        <v>Almenni lífeyrissjóðurinnÆvisafn I</v>
      </c>
      <c r="B7454" s="20" t="str">
        <f>_xlfn.IFNA(INDEX(Listi!$AI:$AI,MATCH(C7454,Listi!$AJ:$AJ,0)),INDEX(Listi!T:T,MATCH(C7454,Listi!U:U,0)))</f>
        <v xml:space="preserve">Almenni </v>
      </c>
      <c r="C7454" s="20" t="s">
        <v>0</v>
      </c>
      <c r="D7454" s="20" t="s">
        <v>202</v>
      </c>
      <c r="E7454" s="20" t="s">
        <v>276</v>
      </c>
      <c r="F7454" s="20" t="s">
        <v>103</v>
      </c>
      <c r="G7454" s="8" t="s">
        <v>381</v>
      </c>
      <c r="H7454" s="20" t="s">
        <v>104</v>
      </c>
      <c r="I7454" s="7">
        <v>539442</v>
      </c>
      <c r="L7454" s="7">
        <v>43068273823</v>
      </c>
      <c r="M7454" s="7">
        <v>4413720640</v>
      </c>
      <c r="N7454" s="7">
        <v>641257097</v>
      </c>
      <c r="O7454" s="20" t="str">
        <f t="shared" si="235"/>
        <v/>
      </c>
    </row>
    <row r="7455" spans="1:15">
      <c r="A7455" s="20" t="str">
        <f t="shared" si="234"/>
        <v>Almenni lífeyrissjóðurinnÆvisafn II</v>
      </c>
      <c r="B7455" s="20" t="str">
        <f>_xlfn.IFNA(INDEX(Listi!$AI:$AI,MATCH(C7455,Listi!$AJ:$AJ,0)),INDEX(Listi!T:T,MATCH(C7455,Listi!U:U,0)))</f>
        <v xml:space="preserve">Almenni </v>
      </c>
      <c r="C7455" s="20" t="s">
        <v>0</v>
      </c>
      <c r="D7455" s="20" t="s">
        <v>203</v>
      </c>
      <c r="E7455" s="20" t="s">
        <v>276</v>
      </c>
      <c r="F7455" s="20" t="s">
        <v>103</v>
      </c>
      <c r="G7455" s="8" t="s">
        <v>381</v>
      </c>
      <c r="H7455" s="20" t="s">
        <v>104</v>
      </c>
      <c r="I7455" s="7">
        <v>1128224</v>
      </c>
      <c r="L7455" s="7">
        <v>86460235807</v>
      </c>
      <c r="M7455" s="7">
        <v>3970537445</v>
      </c>
      <c r="N7455" s="7">
        <v>1539034493</v>
      </c>
      <c r="O7455" s="20" t="str">
        <f t="shared" si="235"/>
        <v/>
      </c>
    </row>
    <row r="7456" spans="1:15">
      <c r="A7456" s="20" t="str">
        <f t="shared" ref="A7456:A7518" si="236">CONCATENATE(C7456,D7456)</f>
        <v>Almenni lífeyrissjóðurinnÆvisafn III</v>
      </c>
      <c r="B7456" s="20" t="str">
        <f>_xlfn.IFNA(INDEX(Listi!$AI:$AI,MATCH(C7456,Listi!$AJ:$AJ,0)),INDEX(Listi!T:T,MATCH(C7456,Listi!U:U,0)))</f>
        <v xml:space="preserve">Almenni </v>
      </c>
      <c r="C7456" s="20" t="s">
        <v>0</v>
      </c>
      <c r="D7456" s="20" t="s">
        <v>204</v>
      </c>
      <c r="E7456" s="20" t="s">
        <v>276</v>
      </c>
      <c r="F7456" s="20" t="s">
        <v>103</v>
      </c>
      <c r="G7456" s="8" t="s">
        <v>381</v>
      </c>
      <c r="H7456" s="20" t="s">
        <v>104</v>
      </c>
      <c r="I7456" s="7">
        <v>426506</v>
      </c>
      <c r="L7456" s="7">
        <v>33890180699</v>
      </c>
      <c r="M7456" s="7">
        <v>1571509194</v>
      </c>
      <c r="N7456" s="7">
        <v>920421683</v>
      </c>
      <c r="O7456" s="20" t="str">
        <f t="shared" si="235"/>
        <v/>
      </c>
    </row>
    <row r="7457" spans="1:15">
      <c r="A7457" s="20" t="str">
        <f t="shared" si="236"/>
        <v>Almenni lífeyrissjóðurinnHúsnæðissafn</v>
      </c>
      <c r="B7457" s="20" t="str">
        <f>_xlfn.IFNA(INDEX(Listi!$AI:$AI,MATCH(C7457,Listi!$AJ:$AJ,0)),INDEX(Listi!T:T,MATCH(C7457,Listi!U:U,0)))</f>
        <v xml:space="preserve">Almenni </v>
      </c>
      <c r="C7457" s="20" t="s">
        <v>0</v>
      </c>
      <c r="D7457" s="20" t="s">
        <v>315</v>
      </c>
      <c r="E7457" s="20" t="s">
        <v>276</v>
      </c>
      <c r="F7457" s="20" t="s">
        <v>103</v>
      </c>
      <c r="G7457" s="8" t="s">
        <v>381</v>
      </c>
      <c r="H7457" s="20" t="s">
        <v>104</v>
      </c>
      <c r="I7457" s="7">
        <v>6236</v>
      </c>
      <c r="L7457" s="7">
        <v>487895879</v>
      </c>
      <c r="M7457" s="7">
        <v>166428361</v>
      </c>
      <c r="N7457" s="7">
        <v>18080096</v>
      </c>
      <c r="O7457" s="20" t="str">
        <f t="shared" si="235"/>
        <v/>
      </c>
    </row>
    <row r="7458" spans="1:15">
      <c r="A7458" s="20" t="str">
        <f t="shared" si="236"/>
        <v>Almenni lífeyrissjóðurinnInnlánssafn</v>
      </c>
      <c r="B7458" s="20" t="str">
        <f>_xlfn.IFNA(INDEX(Listi!$AI:$AI,MATCH(C7458,Listi!$AJ:$AJ,0)),INDEX(Listi!T:T,MATCH(C7458,Listi!U:U,0)))</f>
        <v xml:space="preserve">Almenni </v>
      </c>
      <c r="C7458" s="20" t="s">
        <v>0</v>
      </c>
      <c r="D7458" s="20" t="s">
        <v>1</v>
      </c>
      <c r="E7458" s="20" t="s">
        <v>276</v>
      </c>
      <c r="F7458" s="20" t="s">
        <v>103</v>
      </c>
      <c r="G7458" s="8" t="s">
        <v>381</v>
      </c>
      <c r="H7458" s="20" t="s">
        <v>104</v>
      </c>
      <c r="I7458" s="7">
        <v>382287</v>
      </c>
      <c r="L7458" s="7">
        <v>26587944379</v>
      </c>
      <c r="M7458" s="7">
        <v>1016779991</v>
      </c>
      <c r="N7458" s="7">
        <v>1031869724</v>
      </c>
      <c r="O7458" s="20" t="str">
        <f t="shared" si="235"/>
        <v/>
      </c>
    </row>
    <row r="7459" spans="1:15">
      <c r="A7459" s="20" t="str">
        <f t="shared" si="236"/>
        <v>Almenni lífeyrissjóðurinnRíkissafn langt</v>
      </c>
      <c r="B7459" s="20" t="str">
        <f>_xlfn.IFNA(INDEX(Listi!$AI:$AI,MATCH(C7459,Listi!$AJ:$AJ,0)),INDEX(Listi!T:T,MATCH(C7459,Listi!U:U,0)))</f>
        <v xml:space="preserve">Almenni </v>
      </c>
      <c r="C7459" s="20" t="s">
        <v>0</v>
      </c>
      <c r="D7459" s="20" t="s">
        <v>199</v>
      </c>
      <c r="E7459" s="20" t="s">
        <v>276</v>
      </c>
      <c r="F7459" s="20" t="s">
        <v>103</v>
      </c>
      <c r="G7459" s="8" t="s">
        <v>381</v>
      </c>
      <c r="H7459" s="20" t="s">
        <v>104</v>
      </c>
      <c r="I7459" s="7">
        <v>17961</v>
      </c>
      <c r="L7459" s="7">
        <v>1193680171</v>
      </c>
      <c r="M7459" s="7">
        <v>61272573</v>
      </c>
      <c r="N7459" s="7">
        <v>40105929</v>
      </c>
      <c r="O7459" s="20" t="str">
        <f t="shared" si="235"/>
        <v/>
      </c>
    </row>
    <row r="7460" spans="1:15">
      <c r="A7460" s="20" t="str">
        <f t="shared" si="236"/>
        <v>Almenni lífeyrissjóðurinnRíkissafn stutt</v>
      </c>
      <c r="B7460" s="20" t="str">
        <f>_xlfn.IFNA(INDEX(Listi!$AI:$AI,MATCH(C7460,Listi!$AJ:$AJ,0)),INDEX(Listi!T:T,MATCH(C7460,Listi!U:U,0)))</f>
        <v xml:space="preserve">Almenni </v>
      </c>
      <c r="C7460" s="20" t="s">
        <v>0</v>
      </c>
      <c r="D7460" s="20" t="s">
        <v>200</v>
      </c>
      <c r="E7460" s="20" t="s">
        <v>276</v>
      </c>
      <c r="F7460" s="20" t="s">
        <v>103</v>
      </c>
      <c r="G7460" s="8" t="s">
        <v>381</v>
      </c>
      <c r="H7460" s="20" t="s">
        <v>104</v>
      </c>
      <c r="I7460" s="7">
        <v>7867</v>
      </c>
      <c r="L7460" s="7">
        <v>541893627</v>
      </c>
      <c r="M7460" s="7">
        <v>20423158</v>
      </c>
      <c r="N7460" s="7">
        <v>14899899</v>
      </c>
      <c r="O7460" s="20" t="str">
        <f t="shared" si="235"/>
        <v/>
      </c>
    </row>
    <row r="7461" spans="1:15">
      <c r="A7461" s="20" t="str">
        <f t="shared" si="236"/>
        <v>Almenni lífeyrissjóðurinnTryggingadeild</v>
      </c>
      <c r="B7461" s="20" t="str">
        <f>_xlfn.IFNA(INDEX(Listi!$AI:$AI,MATCH(C7461,Listi!$AJ:$AJ,0)),INDEX(Listi!T:T,MATCH(C7461,Listi!U:U,0)))</f>
        <v xml:space="preserve">Almenni </v>
      </c>
      <c r="C7461" s="20" t="s">
        <v>0</v>
      </c>
      <c r="D7461" s="20" t="s">
        <v>201</v>
      </c>
      <c r="E7461" s="20" t="s">
        <v>275</v>
      </c>
      <c r="F7461" s="20" t="s">
        <v>103</v>
      </c>
      <c r="G7461" s="8" t="s">
        <v>381</v>
      </c>
      <c r="H7461" s="20" t="s">
        <v>104</v>
      </c>
      <c r="I7461" s="7">
        <v>2269213</v>
      </c>
      <c r="L7461" s="7">
        <v>174784296254</v>
      </c>
      <c r="M7461" s="7">
        <v>7497244534</v>
      </c>
      <c r="N7461" s="7">
        <v>3057046932</v>
      </c>
      <c r="O7461" s="20" t="str">
        <f t="shared" si="235"/>
        <v/>
      </c>
    </row>
    <row r="7462" spans="1:15">
      <c r="A7462" s="20" t="str">
        <f t="shared" si="236"/>
        <v>Arion banki hf.Erlend hlutabréf</v>
      </c>
      <c r="B7462" s="20" t="str">
        <f>_xlfn.IFNA(INDEX(Listi!$AI:$AI,MATCH(C7462,Listi!$AJ:$AJ,0)),INDEX(Listi!T:T,MATCH(C7462,Listi!U:U,0)))</f>
        <v xml:space="preserve">Arion banki </v>
      </c>
      <c r="C7462" s="20" t="s">
        <v>214</v>
      </c>
      <c r="D7462" s="20" t="s">
        <v>215</v>
      </c>
      <c r="E7462" s="20" t="s">
        <v>276</v>
      </c>
      <c r="F7462" s="20" t="s">
        <v>103</v>
      </c>
      <c r="G7462" s="8" t="s">
        <v>381</v>
      </c>
      <c r="H7462" s="20" t="s">
        <v>104</v>
      </c>
      <c r="I7462" s="7">
        <v>0</v>
      </c>
      <c r="L7462" s="7">
        <v>1149685000</v>
      </c>
      <c r="M7462" s="7">
        <v>49095000</v>
      </c>
      <c r="N7462" s="7">
        <v>10876000</v>
      </c>
      <c r="O7462" s="20" t="str">
        <f t="shared" si="235"/>
        <v/>
      </c>
    </row>
    <row r="7463" spans="1:15">
      <c r="A7463" s="20" t="str">
        <f t="shared" si="236"/>
        <v>Arion banki hf.Innlend skuldabréf</v>
      </c>
      <c r="B7463" s="20" t="str">
        <f>_xlfn.IFNA(INDEX(Listi!$AI:$AI,MATCH(C7463,Listi!$AJ:$AJ,0)),INDEX(Listi!T:T,MATCH(C7463,Listi!U:U,0)))</f>
        <v xml:space="preserve">Arion banki </v>
      </c>
      <c r="C7463" s="20" t="s">
        <v>214</v>
      </c>
      <c r="D7463" s="20" t="s">
        <v>216</v>
      </c>
      <c r="E7463" s="20" t="s">
        <v>276</v>
      </c>
      <c r="F7463" s="20" t="s">
        <v>103</v>
      </c>
      <c r="G7463" s="8" t="s">
        <v>381</v>
      </c>
      <c r="H7463" s="20" t="s">
        <v>104</v>
      </c>
      <c r="I7463" s="7">
        <v>0</v>
      </c>
      <c r="L7463" s="7">
        <v>4446434000</v>
      </c>
      <c r="M7463" s="7">
        <v>344234000</v>
      </c>
      <c r="N7463" s="7">
        <v>44793000</v>
      </c>
      <c r="O7463" s="20" t="str">
        <f t="shared" si="235"/>
        <v/>
      </c>
    </row>
    <row r="7464" spans="1:15">
      <c r="A7464" s="20" t="str">
        <f t="shared" si="236"/>
        <v>Arion banki hf.Lífeyrisauki L1</v>
      </c>
      <c r="B7464" s="20" t="str">
        <f>_xlfn.IFNA(INDEX(Listi!$AI:$AI,MATCH(C7464,Listi!$AJ:$AJ,0)),INDEX(Listi!T:T,MATCH(C7464,Listi!U:U,0)))</f>
        <v xml:space="preserve">Arion banki </v>
      </c>
      <c r="C7464" s="20" t="s">
        <v>214</v>
      </c>
      <c r="D7464" s="20" t="s">
        <v>377</v>
      </c>
      <c r="E7464" s="20" t="s">
        <v>276</v>
      </c>
      <c r="F7464" s="20" t="s">
        <v>103</v>
      </c>
      <c r="G7464" s="8" t="s">
        <v>381</v>
      </c>
      <c r="H7464" s="20" t="s">
        <v>104</v>
      </c>
      <c r="I7464" s="7">
        <v>0</v>
      </c>
      <c r="L7464" s="7">
        <v>5887942000</v>
      </c>
      <c r="M7464" s="7">
        <v>1011885000</v>
      </c>
      <c r="N7464" s="7">
        <v>34615000</v>
      </c>
      <c r="O7464" s="20" t="str">
        <f t="shared" si="235"/>
        <v/>
      </c>
    </row>
    <row r="7465" spans="1:15">
      <c r="A7465" s="20" t="str">
        <f t="shared" si="236"/>
        <v>Arion banki hf.Lífeyrisauki L2</v>
      </c>
      <c r="B7465" s="20" t="str">
        <f>_xlfn.IFNA(INDEX(Listi!$AI:$AI,MATCH(C7465,Listi!$AJ:$AJ,0)),INDEX(Listi!T:T,MATCH(C7465,Listi!U:U,0)))</f>
        <v xml:space="preserve">Arion banki </v>
      </c>
      <c r="C7465" s="20" t="s">
        <v>214</v>
      </c>
      <c r="D7465" s="20" t="s">
        <v>372</v>
      </c>
      <c r="E7465" s="20" t="s">
        <v>276</v>
      </c>
      <c r="F7465" s="8" t="s">
        <v>103</v>
      </c>
      <c r="G7465" s="8" t="s">
        <v>381</v>
      </c>
      <c r="H7465" s="20" t="s">
        <v>104</v>
      </c>
      <c r="I7465" s="7">
        <v>0</v>
      </c>
      <c r="L7465" s="7">
        <v>21366380000</v>
      </c>
      <c r="M7465" s="7">
        <v>1613513000</v>
      </c>
      <c r="N7465" s="7">
        <v>92085000</v>
      </c>
      <c r="O7465" s="20" t="str">
        <f t="shared" si="235"/>
        <v/>
      </c>
    </row>
    <row r="7466" spans="1:15">
      <c r="A7466" s="20" t="str">
        <f t="shared" si="236"/>
        <v>Arion banki hf.Lífeyrisauki L3</v>
      </c>
      <c r="B7466" s="20" t="str">
        <f>_xlfn.IFNA(INDEX(Listi!$AI:$AI,MATCH(C7466,Listi!$AJ:$AJ,0)),INDEX(Listi!T:T,MATCH(C7466,Listi!U:U,0)))</f>
        <v xml:space="preserve">Arion banki </v>
      </c>
      <c r="C7466" s="20" t="s">
        <v>214</v>
      </c>
      <c r="D7466" s="20" t="s">
        <v>371</v>
      </c>
      <c r="E7466" s="20" t="s">
        <v>276</v>
      </c>
      <c r="F7466" s="8" t="s">
        <v>103</v>
      </c>
      <c r="G7466" s="8" t="s">
        <v>381</v>
      </c>
      <c r="H7466" s="20" t="s">
        <v>104</v>
      </c>
      <c r="I7466" s="7">
        <v>0</v>
      </c>
      <c r="L7466" s="7">
        <v>29714848000</v>
      </c>
      <c r="M7466" s="7">
        <v>2122481000</v>
      </c>
      <c r="N7466" s="7">
        <v>129566000</v>
      </c>
      <c r="O7466" s="20" t="str">
        <f t="shared" si="235"/>
        <v/>
      </c>
    </row>
    <row r="7467" spans="1:15">
      <c r="A7467" s="20" t="str">
        <f t="shared" si="236"/>
        <v>Arion banki hf.Lífeyrisauki L4</v>
      </c>
      <c r="B7467" s="20" t="str">
        <f>_xlfn.IFNA(INDEX(Listi!$AI:$AI,MATCH(C7467,Listi!$AJ:$AJ,0)),INDEX(Listi!T:T,MATCH(C7467,Listi!U:U,0)))</f>
        <v xml:space="preserve">Arion banki </v>
      </c>
      <c r="C7467" s="20" t="s">
        <v>214</v>
      </c>
      <c r="D7467" s="20" t="s">
        <v>587</v>
      </c>
      <c r="E7467" s="20" t="s">
        <v>276</v>
      </c>
      <c r="F7467" s="8" t="s">
        <v>103</v>
      </c>
      <c r="G7467" s="8" t="s">
        <v>381</v>
      </c>
      <c r="H7467" s="20" t="s">
        <v>104</v>
      </c>
      <c r="I7467" s="7">
        <v>0</v>
      </c>
      <c r="L7467" s="7">
        <v>19306242000</v>
      </c>
      <c r="M7467" s="7">
        <v>1346647000</v>
      </c>
      <c r="N7467" s="7">
        <v>388052000</v>
      </c>
      <c r="O7467" s="20" t="str">
        <f t="shared" si="235"/>
        <v/>
      </c>
    </row>
    <row r="7468" spans="1:15">
      <c r="A7468" s="20" t="str">
        <f t="shared" si="236"/>
        <v>Arion banki hf.Lífeyrisauki L5</v>
      </c>
      <c r="B7468" s="20" t="str">
        <f>_xlfn.IFNA(INDEX(Listi!$AI:$AI,MATCH(C7468,Listi!$AJ:$AJ,0)),INDEX(Listi!T:T,MATCH(C7468,Listi!U:U,0)))</f>
        <v xml:space="preserve">Arion banki </v>
      </c>
      <c r="C7468" s="20" t="s">
        <v>214</v>
      </c>
      <c r="D7468" s="20" t="s">
        <v>369</v>
      </c>
      <c r="E7468" s="20" t="s">
        <v>276</v>
      </c>
      <c r="F7468" s="8" t="s">
        <v>103</v>
      </c>
      <c r="G7468" s="8" t="s">
        <v>381</v>
      </c>
      <c r="H7468" s="20" t="s">
        <v>104</v>
      </c>
      <c r="I7468" s="7">
        <v>0</v>
      </c>
      <c r="L7468" s="7">
        <v>44858554000</v>
      </c>
      <c r="M7468" s="7">
        <v>4018833000</v>
      </c>
      <c r="N7468" s="7">
        <v>933672000</v>
      </c>
      <c r="O7468" s="20" t="str">
        <f t="shared" si="235"/>
        <v/>
      </c>
    </row>
    <row r="7469" spans="1:15">
      <c r="A7469" s="20" t="str">
        <f t="shared" si="236"/>
        <v>Birta lífeyrissjóðurBlönduð leið</v>
      </c>
      <c r="B7469" s="20" t="str">
        <f>_xlfn.IFNA(INDEX(Listi!$AI:$AI,MATCH(C7469,Listi!$AJ:$AJ,0)),INDEX(Listi!T:T,MATCH(C7469,Listi!U:U,0)))</f>
        <v xml:space="preserve">Birta  </v>
      </c>
      <c r="C7469" s="20" t="s">
        <v>298</v>
      </c>
      <c r="D7469" s="20" t="s">
        <v>314</v>
      </c>
      <c r="E7469" s="20" t="s">
        <v>276</v>
      </c>
      <c r="F7469" s="20" t="s">
        <v>103</v>
      </c>
      <c r="G7469" s="8" t="s">
        <v>381</v>
      </c>
      <c r="H7469" s="20" t="s">
        <v>104</v>
      </c>
      <c r="I7469" s="7">
        <v>0</v>
      </c>
      <c r="L7469" s="7">
        <v>6929716201</v>
      </c>
      <c r="M7469" s="7">
        <v>253995298</v>
      </c>
      <c r="N7469" s="7">
        <v>139753585</v>
      </c>
      <c r="O7469" s="20" t="str">
        <f t="shared" si="235"/>
        <v/>
      </c>
    </row>
    <row r="7470" spans="1:15">
      <c r="A7470" s="20" t="str">
        <f t="shared" si="236"/>
        <v>Birta lífeyrissjóðurInnlánsleið</v>
      </c>
      <c r="B7470" s="20" t="str">
        <f>_xlfn.IFNA(INDEX(Listi!$AI:$AI,MATCH(C7470,Listi!$AJ:$AJ,0)),INDEX(Listi!T:T,MATCH(C7470,Listi!U:U,0)))</f>
        <v xml:space="preserve">Birta  </v>
      </c>
      <c r="C7470" s="20" t="s">
        <v>298</v>
      </c>
      <c r="D7470" s="20" t="s">
        <v>208</v>
      </c>
      <c r="E7470" s="20" t="s">
        <v>276</v>
      </c>
      <c r="F7470" s="20" t="s">
        <v>103</v>
      </c>
      <c r="G7470" s="8" t="s">
        <v>381</v>
      </c>
      <c r="H7470" s="20" t="s">
        <v>104</v>
      </c>
      <c r="I7470" s="7">
        <v>0</v>
      </c>
      <c r="L7470" s="7">
        <v>4108971332</v>
      </c>
      <c r="M7470" s="7">
        <v>264842424</v>
      </c>
      <c r="N7470" s="7">
        <v>174324836</v>
      </c>
      <c r="O7470" s="20" t="str">
        <f t="shared" si="235"/>
        <v/>
      </c>
    </row>
    <row r="7471" spans="1:15">
      <c r="A7471" s="20" t="str">
        <f t="shared" si="236"/>
        <v>Birta lífeyrissjóðurSamtryggingardeild</v>
      </c>
      <c r="B7471" s="20" t="str">
        <f>_xlfn.IFNA(INDEX(Listi!$AI:$AI,MATCH(C7471,Listi!$AJ:$AJ,0)),INDEX(Listi!T:T,MATCH(C7471,Listi!U:U,0)))</f>
        <v xml:space="preserve">Birta  </v>
      </c>
      <c r="C7471" s="20" t="s">
        <v>298</v>
      </c>
      <c r="D7471" s="20" t="s">
        <v>205</v>
      </c>
      <c r="E7471" s="20" t="s">
        <v>275</v>
      </c>
      <c r="F7471" s="20" t="s">
        <v>103</v>
      </c>
      <c r="G7471" s="8" t="s">
        <v>381</v>
      </c>
      <c r="H7471" s="20" t="s">
        <v>104</v>
      </c>
      <c r="I7471" s="7">
        <v>109233583</v>
      </c>
      <c r="L7471" s="7">
        <v>549755105944</v>
      </c>
      <c r="M7471" s="7">
        <v>18480897961</v>
      </c>
      <c r="N7471" s="7">
        <v>14075814006</v>
      </c>
      <c r="O7471" s="20" t="str">
        <f t="shared" si="235"/>
        <v/>
      </c>
    </row>
    <row r="7472" spans="1:15">
      <c r="A7472" s="20" t="str">
        <f t="shared" si="236"/>
        <v>Birta lífeyrissjóðurSkuldabréfaleið</v>
      </c>
      <c r="B7472" s="20" t="str">
        <f>_xlfn.IFNA(INDEX(Listi!$AI:$AI,MATCH(C7472,Listi!$AJ:$AJ,0)),INDEX(Listi!T:T,MATCH(C7472,Listi!U:U,0)))</f>
        <v xml:space="preserve">Birta  </v>
      </c>
      <c r="C7472" s="20" t="s">
        <v>298</v>
      </c>
      <c r="D7472" s="20" t="s">
        <v>313</v>
      </c>
      <c r="E7472" s="20" t="s">
        <v>276</v>
      </c>
      <c r="F7472" s="20" t="s">
        <v>103</v>
      </c>
      <c r="G7472" s="8" t="s">
        <v>381</v>
      </c>
      <c r="H7472" s="20" t="s">
        <v>104</v>
      </c>
      <c r="I7472" s="7">
        <v>0</v>
      </c>
      <c r="L7472" s="7">
        <v>8522374478</v>
      </c>
      <c r="M7472" s="7">
        <v>391005163</v>
      </c>
      <c r="N7472" s="7">
        <v>218104877</v>
      </c>
      <c r="O7472" s="20" t="str">
        <f t="shared" si="235"/>
        <v/>
      </c>
    </row>
    <row r="7473" spans="1:15">
      <c r="A7473" s="20" t="str">
        <f t="shared" si="236"/>
        <v>Birta lífeyrissjóðurTilgreind séreign</v>
      </c>
      <c r="B7473" s="20" t="str">
        <f>_xlfn.IFNA(INDEX(Listi!$AI:$AI,MATCH(C7473,Listi!$AJ:$AJ,0)),INDEX(Listi!T:T,MATCH(C7473,Listi!U:U,0)))</f>
        <v xml:space="preserve">Birta  </v>
      </c>
      <c r="C7473" s="20" t="s">
        <v>298</v>
      </c>
      <c r="D7473" s="20" t="s">
        <v>312</v>
      </c>
      <c r="E7473" s="20" t="s">
        <v>276</v>
      </c>
      <c r="F7473" s="20" t="s">
        <v>103</v>
      </c>
      <c r="G7473" s="8" t="s">
        <v>381</v>
      </c>
      <c r="H7473" s="20" t="s">
        <v>104</v>
      </c>
      <c r="I7473" s="7">
        <v>0</v>
      </c>
      <c r="L7473" s="7">
        <v>2234420297</v>
      </c>
      <c r="M7473" s="7">
        <v>511871981</v>
      </c>
      <c r="N7473" s="7">
        <v>36000223</v>
      </c>
      <c r="O7473" s="20" t="str">
        <f t="shared" si="235"/>
        <v/>
      </c>
    </row>
    <row r="7474" spans="1:15">
      <c r="A7474" s="20" t="str">
        <f t="shared" si="236"/>
        <v>Brú Lífeyrissjóður starfsmanna sveitarfélagaA-deild</v>
      </c>
      <c r="B7474" s="20" t="str">
        <f>_xlfn.IFNA(INDEX(Listi!$AI:$AI,MATCH(C7474,Listi!$AJ:$AJ,0)),INDEX(Listi!T:T,MATCH(C7474,Listi!U:U,0)))</f>
        <v>Brú</v>
      </c>
      <c r="C7474" s="20" t="s">
        <v>217</v>
      </c>
      <c r="D7474" s="20" t="s">
        <v>257</v>
      </c>
      <c r="E7474" s="20" t="s">
        <v>275</v>
      </c>
      <c r="F7474" s="20" t="s">
        <v>103</v>
      </c>
      <c r="G7474" s="8" t="s">
        <v>381</v>
      </c>
      <c r="H7474" s="20" t="s">
        <v>104</v>
      </c>
      <c r="I7474" s="7">
        <v>207967034</v>
      </c>
      <c r="L7474" s="7">
        <v>270469177889</v>
      </c>
      <c r="M7474" s="7">
        <v>13987858077</v>
      </c>
      <c r="N7474" s="7">
        <v>4793072329</v>
      </c>
      <c r="O7474" s="20" t="str">
        <f t="shared" si="235"/>
        <v/>
      </c>
    </row>
    <row r="7475" spans="1:15">
      <c r="A7475" s="20" t="str">
        <f t="shared" si="236"/>
        <v>Brú Lífeyrissjóður starfsmanna sveitarfélagaB-deild</v>
      </c>
      <c r="B7475" s="20" t="str">
        <f>_xlfn.IFNA(INDEX(Listi!$AI:$AI,MATCH(C7475,Listi!$AJ:$AJ,0)),INDEX(Listi!T:T,MATCH(C7475,Listi!U:U,0)))</f>
        <v>Brú</v>
      </c>
      <c r="C7475" s="20" t="s">
        <v>217</v>
      </c>
      <c r="D7475" s="20" t="s">
        <v>218</v>
      </c>
      <c r="E7475" s="20" t="s">
        <v>275</v>
      </c>
      <c r="F7475" s="8" t="s">
        <v>103</v>
      </c>
      <c r="G7475" s="8" t="s">
        <v>381</v>
      </c>
      <c r="H7475" s="20" t="s">
        <v>104</v>
      </c>
      <c r="I7475" s="7">
        <v>16565650</v>
      </c>
      <c r="L7475" s="7">
        <v>17004783831</v>
      </c>
      <c r="M7475" s="7">
        <v>119747694</v>
      </c>
      <c r="N7475" s="7">
        <v>3424817406</v>
      </c>
      <c r="O7475" s="20" t="str">
        <f t="shared" si="235"/>
        <v/>
      </c>
    </row>
    <row r="7476" spans="1:15">
      <c r="A7476" s="20" t="str">
        <f t="shared" si="236"/>
        <v>Brú Lífeyrissjóður starfsmanna sveitarfélagaV-deild</v>
      </c>
      <c r="B7476" s="20" t="str">
        <f>_xlfn.IFNA(INDEX(Listi!$AI:$AI,MATCH(C7476,Listi!$AJ:$AJ,0)),INDEX(Listi!T:T,MATCH(C7476,Listi!U:U,0)))</f>
        <v>Brú</v>
      </c>
      <c r="C7476" s="20" t="s">
        <v>217</v>
      </c>
      <c r="D7476" s="20" t="s">
        <v>219</v>
      </c>
      <c r="E7476" s="20" t="s">
        <v>275</v>
      </c>
      <c r="F7476" s="20" t="s">
        <v>103</v>
      </c>
      <c r="G7476" s="8" t="s">
        <v>381</v>
      </c>
      <c r="H7476" s="20" t="s">
        <v>104</v>
      </c>
      <c r="I7476" s="7">
        <v>39033284</v>
      </c>
      <c r="L7476" s="7">
        <v>54501394986</v>
      </c>
      <c r="M7476" s="7">
        <v>4188513374</v>
      </c>
      <c r="N7476" s="7">
        <v>455519059</v>
      </c>
      <c r="O7476" s="20" t="str">
        <f t="shared" si="235"/>
        <v/>
      </c>
    </row>
    <row r="7477" spans="1:15">
      <c r="A7477" s="20" t="str">
        <f t="shared" si="236"/>
        <v>Eftirlaunasj atvinnuflugmannaSamtryggingardeild</v>
      </c>
      <c r="B7477" s="20" t="str">
        <f>_xlfn.IFNA(INDEX(Listi!$AI:$AI,MATCH(C7477,Listi!$AJ:$AJ,0)),INDEX(Listi!T:T,MATCH(C7477,Listi!U:U,0)))</f>
        <v>EFÍA</v>
      </c>
      <c r="C7477" s="20" t="s">
        <v>220</v>
      </c>
      <c r="D7477" s="20" t="s">
        <v>205</v>
      </c>
      <c r="E7477" s="20" t="s">
        <v>275</v>
      </c>
      <c r="F7477" s="20" t="s">
        <v>103</v>
      </c>
      <c r="G7477" s="8" t="s">
        <v>381</v>
      </c>
      <c r="H7477" s="20" t="s">
        <v>104</v>
      </c>
      <c r="I7477" s="7">
        <v>5709000</v>
      </c>
      <c r="L7477" s="7">
        <v>58542663000</v>
      </c>
      <c r="M7477" s="7">
        <v>1477262000</v>
      </c>
      <c r="N7477" s="7">
        <v>1113313000</v>
      </c>
      <c r="O7477" s="20" t="str">
        <f t="shared" si="235"/>
        <v/>
      </c>
    </row>
    <row r="7478" spans="1:15">
      <c r="A7478" s="20" t="str">
        <f t="shared" si="236"/>
        <v>Festa - lífeyrissjóðurSamtryggingardeild</v>
      </c>
      <c r="B7478" s="20" t="str">
        <f>_xlfn.IFNA(INDEX(Listi!$AI:$AI,MATCH(C7478,Listi!$AJ:$AJ,0)),INDEX(Listi!T:T,MATCH(C7478,Listi!U:U,0)))</f>
        <v xml:space="preserve">Festa </v>
      </c>
      <c r="C7478" s="20" t="s">
        <v>221</v>
      </c>
      <c r="D7478" s="20" t="s">
        <v>205</v>
      </c>
      <c r="E7478" s="20" t="s">
        <v>275</v>
      </c>
      <c r="F7478" s="20" t="s">
        <v>103</v>
      </c>
      <c r="G7478" s="8" t="s">
        <v>381</v>
      </c>
      <c r="H7478" s="20" t="s">
        <v>104</v>
      </c>
      <c r="I7478" s="7">
        <v>631319613</v>
      </c>
      <c r="L7478" s="7">
        <v>246318113722</v>
      </c>
      <c r="M7478" s="7">
        <v>11138196907</v>
      </c>
      <c r="N7478" s="7">
        <v>5180938287</v>
      </c>
      <c r="O7478" s="20" t="str">
        <f t="shared" si="235"/>
        <v/>
      </c>
    </row>
    <row r="7479" spans="1:15">
      <c r="A7479" s="20" t="str">
        <f t="shared" si="236"/>
        <v>Festa - lífeyrissjóðurSparnaðarleið I</v>
      </c>
      <c r="B7479" s="20" t="str">
        <f>_xlfn.IFNA(INDEX(Listi!$AI:$AI,MATCH(C7479,Listi!$AJ:$AJ,0)),INDEX(Listi!T:T,MATCH(C7479,Listi!U:U,0)))</f>
        <v xml:space="preserve">Festa </v>
      </c>
      <c r="C7479" s="20" t="s">
        <v>221</v>
      </c>
      <c r="D7479" s="20" t="s">
        <v>464</v>
      </c>
      <c r="E7479" s="20" t="s">
        <v>276</v>
      </c>
      <c r="F7479" s="20" t="s">
        <v>103</v>
      </c>
      <c r="G7479" s="8" t="s">
        <v>381</v>
      </c>
      <c r="H7479" s="20" t="s">
        <v>104</v>
      </c>
      <c r="I7479" s="7">
        <v>-1735416</v>
      </c>
      <c r="L7479" s="7">
        <v>75585319</v>
      </c>
      <c r="M7479" s="7">
        <v>37671409</v>
      </c>
      <c r="N7479" s="7">
        <v>2063969</v>
      </c>
      <c r="O7479" s="20" t="str">
        <f t="shared" si="235"/>
        <v/>
      </c>
    </row>
    <row r="7480" spans="1:15">
      <c r="A7480" s="20" t="str">
        <f t="shared" si="236"/>
        <v>Festa - lífeyrissjóðurSparnaðarleið II</v>
      </c>
      <c r="B7480" s="20" t="str">
        <f>_xlfn.IFNA(INDEX(Listi!$AI:$AI,MATCH(C7480,Listi!$AJ:$AJ,0)),INDEX(Listi!T:T,MATCH(C7480,Listi!U:U,0)))</f>
        <v xml:space="preserve">Festa </v>
      </c>
      <c r="C7480" s="20" t="s">
        <v>221</v>
      </c>
      <c r="D7480" s="20" t="s">
        <v>388</v>
      </c>
      <c r="E7480" s="20" t="s">
        <v>276</v>
      </c>
      <c r="F7480" s="20" t="s">
        <v>103</v>
      </c>
      <c r="G7480" s="8" t="s">
        <v>381</v>
      </c>
      <c r="H7480" s="20" t="s">
        <v>104</v>
      </c>
      <c r="I7480" s="7">
        <v>-1709510</v>
      </c>
      <c r="L7480" s="7">
        <v>1113180693</v>
      </c>
      <c r="M7480" s="7">
        <v>134564310</v>
      </c>
      <c r="N7480" s="7">
        <v>19363084</v>
      </c>
      <c r="O7480" s="20" t="str">
        <f t="shared" si="235"/>
        <v/>
      </c>
    </row>
    <row r="7481" spans="1:15">
      <c r="A7481" s="20" t="str">
        <f t="shared" si="236"/>
        <v>Frjálsi lífeyrissjóðurinnDeild/leið I</v>
      </c>
      <c r="B7481" s="20" t="str">
        <f>_xlfn.IFNA(INDEX(Listi!$AI:$AI,MATCH(C7481,Listi!$AJ:$AJ,0)),INDEX(Listi!T:T,MATCH(C7481,Listi!U:U,0)))</f>
        <v xml:space="preserve">Frjálsi </v>
      </c>
      <c r="C7481" s="20" t="s">
        <v>222</v>
      </c>
      <c r="D7481" s="20" t="s">
        <v>223</v>
      </c>
      <c r="E7481" s="20" t="s">
        <v>276</v>
      </c>
      <c r="F7481" s="20" t="s">
        <v>103</v>
      </c>
      <c r="G7481" s="8" t="s">
        <v>381</v>
      </c>
      <c r="H7481" s="20" t="s">
        <v>104</v>
      </c>
      <c r="I7481" s="7">
        <v>42000</v>
      </c>
      <c r="L7481" s="7">
        <v>199278730000</v>
      </c>
      <c r="M7481" s="7">
        <v>10813020000</v>
      </c>
      <c r="N7481" s="7">
        <v>2178012000</v>
      </c>
      <c r="O7481" s="20" t="str">
        <f t="shared" si="235"/>
        <v/>
      </c>
    </row>
    <row r="7482" spans="1:15">
      <c r="A7482" s="20" t="str">
        <f t="shared" si="236"/>
        <v>Frjálsi lífeyrissjóðurinnDeild/leið II</v>
      </c>
      <c r="B7482" s="20" t="str">
        <f>_xlfn.IFNA(INDEX(Listi!$AI:$AI,MATCH(C7482,Listi!$AJ:$AJ,0)),INDEX(Listi!T:T,MATCH(C7482,Listi!U:U,0)))</f>
        <v xml:space="preserve">Frjálsi </v>
      </c>
      <c r="C7482" s="20" t="s">
        <v>222</v>
      </c>
      <c r="D7482" s="20" t="s">
        <v>224</v>
      </c>
      <c r="E7482" s="20" t="s">
        <v>276</v>
      </c>
      <c r="F7482" s="20" t="s">
        <v>103</v>
      </c>
      <c r="G7482" s="8" t="s">
        <v>381</v>
      </c>
      <c r="H7482" s="20" t="s">
        <v>104</v>
      </c>
      <c r="I7482" s="7">
        <v>6000</v>
      </c>
      <c r="L7482" s="7">
        <v>29681370000</v>
      </c>
      <c r="M7482" s="7">
        <v>1864883000</v>
      </c>
      <c r="N7482" s="7">
        <v>401735000</v>
      </c>
      <c r="O7482" s="20" t="str">
        <f t="shared" si="235"/>
        <v/>
      </c>
    </row>
    <row r="7483" spans="1:15">
      <c r="A7483" s="20" t="str">
        <f t="shared" si="236"/>
        <v>Frjálsi lífeyrissjóðurinnDeild/leið III</v>
      </c>
      <c r="B7483" s="20" t="str">
        <f>_xlfn.IFNA(INDEX(Listi!$AI:$AI,MATCH(C7483,Listi!$AJ:$AJ,0)),INDEX(Listi!T:T,MATCH(C7483,Listi!U:U,0)))</f>
        <v xml:space="preserve">Frjálsi </v>
      </c>
      <c r="C7483" s="20" t="s">
        <v>222</v>
      </c>
      <c r="D7483" s="20" t="s">
        <v>225</v>
      </c>
      <c r="E7483" s="20" t="s">
        <v>276</v>
      </c>
      <c r="F7483" s="20" t="s">
        <v>103</v>
      </c>
      <c r="G7483" s="8" t="s">
        <v>381</v>
      </c>
      <c r="H7483" s="20" t="s">
        <v>104</v>
      </c>
      <c r="I7483" s="7">
        <v>10919000</v>
      </c>
      <c r="L7483" s="7">
        <v>43554797000</v>
      </c>
      <c r="M7483" s="7">
        <v>2564479000</v>
      </c>
      <c r="N7483" s="7">
        <v>1456678000</v>
      </c>
      <c r="O7483" s="20" t="str">
        <f t="shared" si="235"/>
        <v/>
      </c>
    </row>
    <row r="7484" spans="1:15">
      <c r="A7484" s="20" t="str">
        <f t="shared" si="236"/>
        <v>Frjálsi lífeyrissjóðurinnFrjálsi Áhætta</v>
      </c>
      <c r="B7484" s="20" t="str">
        <f>_xlfn.IFNA(INDEX(Listi!$AI:$AI,MATCH(C7484,Listi!$AJ:$AJ,0)),INDEX(Listi!T:T,MATCH(C7484,Listi!U:U,0)))</f>
        <v xml:space="preserve">Frjálsi </v>
      </c>
      <c r="C7484" s="20" t="s">
        <v>222</v>
      </c>
      <c r="D7484" s="20" t="s">
        <v>226</v>
      </c>
      <c r="E7484" s="20" t="s">
        <v>276</v>
      </c>
      <c r="F7484" s="20" t="s">
        <v>103</v>
      </c>
      <c r="G7484" s="8" t="s">
        <v>381</v>
      </c>
      <c r="H7484" s="20" t="s">
        <v>104</v>
      </c>
      <c r="I7484" s="7">
        <v>0</v>
      </c>
      <c r="L7484" s="7">
        <v>2707615000</v>
      </c>
      <c r="M7484" s="7">
        <v>335331000</v>
      </c>
      <c r="N7484" s="7">
        <v>1872000</v>
      </c>
      <c r="O7484" s="20" t="str">
        <f t="shared" si="235"/>
        <v/>
      </c>
    </row>
    <row r="7485" spans="1:15">
      <c r="A7485" s="20" t="str">
        <f t="shared" si="236"/>
        <v>Frjálsi lífeyrissjóðurinnSameiginleg deild</v>
      </c>
      <c r="B7485" s="20" t="str">
        <f>_xlfn.IFNA(INDEX(Listi!$AI:$AI,MATCH(C7485,Listi!$AJ:$AJ,0)),INDEX(Listi!T:T,MATCH(C7485,Listi!U:U,0)))</f>
        <v xml:space="preserve">Frjálsi </v>
      </c>
      <c r="C7485" s="20" t="s">
        <v>222</v>
      </c>
      <c r="D7485" s="20" t="s">
        <v>311</v>
      </c>
      <c r="E7485" s="20" t="s">
        <v>276</v>
      </c>
      <c r="F7485" s="20" t="s">
        <v>103</v>
      </c>
      <c r="G7485" s="8" t="s">
        <v>381</v>
      </c>
      <c r="H7485" s="20" t="s">
        <v>104</v>
      </c>
      <c r="I7485" s="7">
        <v>0</v>
      </c>
      <c r="L7485" s="7">
        <v>0</v>
      </c>
      <c r="M7485" s="7">
        <v>0</v>
      </c>
      <c r="N7485" s="7">
        <v>0</v>
      </c>
      <c r="O7485" s="20" t="str">
        <f t="shared" si="235"/>
        <v/>
      </c>
    </row>
    <row r="7486" spans="1:15">
      <c r="A7486" s="20" t="str">
        <f t="shared" si="236"/>
        <v>Frjálsi lífeyrissjóðurinnSamtryggingardeild</v>
      </c>
      <c r="B7486" s="20" t="str">
        <f>_xlfn.IFNA(INDEX(Listi!$AI:$AI,MATCH(C7486,Listi!$AJ:$AJ,0)),INDEX(Listi!T:T,MATCH(C7486,Listi!U:U,0)))</f>
        <v xml:space="preserve">Frjálsi </v>
      </c>
      <c r="C7486" s="20" t="s">
        <v>222</v>
      </c>
      <c r="D7486" s="20" t="s">
        <v>205</v>
      </c>
      <c r="E7486" s="20" t="s">
        <v>275</v>
      </c>
      <c r="F7486" s="20" t="s">
        <v>103</v>
      </c>
      <c r="G7486" s="8" t="s">
        <v>381</v>
      </c>
      <c r="H7486" s="20" t="s">
        <v>104</v>
      </c>
      <c r="I7486" s="7">
        <v>16957000</v>
      </c>
      <c r="L7486" s="7">
        <v>127148465000</v>
      </c>
      <c r="M7486" s="7">
        <v>7524433000</v>
      </c>
      <c r="N7486" s="7">
        <v>1254273000</v>
      </c>
      <c r="O7486" s="20" t="str">
        <f t="shared" si="235"/>
        <v/>
      </c>
    </row>
    <row r="7487" spans="1:15">
      <c r="A7487" s="20" t="str">
        <f t="shared" si="236"/>
        <v>Gildi - lífeyrissjóðurFramtíðarsýn 1</v>
      </c>
      <c r="B7487" s="20" t="str">
        <f>_xlfn.IFNA(INDEX(Listi!$AI:$AI,MATCH(C7487,Listi!$AJ:$AJ,0)),INDEX(Listi!T:T,MATCH(C7487,Listi!U:U,0)))</f>
        <v xml:space="preserve">Gildi  </v>
      </c>
      <c r="C7487" s="20" t="s">
        <v>227</v>
      </c>
      <c r="D7487" s="20" t="s">
        <v>373</v>
      </c>
      <c r="E7487" s="20" t="s">
        <v>276</v>
      </c>
      <c r="F7487" s="20" t="s">
        <v>103</v>
      </c>
      <c r="G7487" s="8" t="s">
        <v>381</v>
      </c>
      <c r="H7487" s="20" t="s">
        <v>104</v>
      </c>
      <c r="I7487" s="7">
        <v>0</v>
      </c>
      <c r="L7487" s="7">
        <v>3223959491</v>
      </c>
      <c r="M7487" s="7">
        <v>185065371</v>
      </c>
      <c r="N7487" s="7">
        <v>99697779</v>
      </c>
      <c r="O7487" s="20" t="str">
        <f t="shared" si="235"/>
        <v/>
      </c>
    </row>
    <row r="7488" spans="1:15">
      <c r="A7488" s="20" t="str">
        <f t="shared" si="236"/>
        <v>Gildi - lífeyrissjóðurFramtíðarsýn 2</v>
      </c>
      <c r="B7488" s="20" t="str">
        <f>_xlfn.IFNA(INDEX(Listi!$AI:$AI,MATCH(C7488,Listi!$AJ:$AJ,0)),INDEX(Listi!T:T,MATCH(C7488,Listi!U:U,0)))</f>
        <v xml:space="preserve">Gildi  </v>
      </c>
      <c r="C7488" s="20" t="s">
        <v>227</v>
      </c>
      <c r="D7488" s="20" t="s">
        <v>374</v>
      </c>
      <c r="E7488" s="20" t="s">
        <v>276</v>
      </c>
      <c r="F7488" s="20" t="s">
        <v>103</v>
      </c>
      <c r="G7488" s="8" t="s">
        <v>381</v>
      </c>
      <c r="H7488" s="20" t="s">
        <v>104</v>
      </c>
      <c r="I7488" s="7">
        <v>0</v>
      </c>
      <c r="L7488" s="7">
        <v>3172355810</v>
      </c>
      <c r="M7488" s="7">
        <v>227598529</v>
      </c>
      <c r="N7488" s="7">
        <v>70042741</v>
      </c>
      <c r="O7488" s="20" t="str">
        <f t="shared" si="235"/>
        <v/>
      </c>
    </row>
    <row r="7489" spans="1:15">
      <c r="A7489" s="20" t="str">
        <f t="shared" si="236"/>
        <v>Gildi - lífeyrissjóðurFramtíðarsýn 3</v>
      </c>
      <c r="B7489" s="20" t="str">
        <f>_xlfn.IFNA(INDEX(Listi!$AI:$AI,MATCH(C7489,Listi!$AJ:$AJ,0)),INDEX(Listi!T:T,MATCH(C7489,Listi!U:U,0)))</f>
        <v xml:space="preserve">Gildi  </v>
      </c>
      <c r="C7489" s="20" t="s">
        <v>227</v>
      </c>
      <c r="D7489" s="20" t="s">
        <v>380</v>
      </c>
      <c r="E7489" s="20" t="s">
        <v>276</v>
      </c>
      <c r="F7489" s="20" t="s">
        <v>103</v>
      </c>
      <c r="G7489" s="8" t="s">
        <v>381</v>
      </c>
      <c r="H7489" s="20" t="s">
        <v>104</v>
      </c>
      <c r="I7489" s="7">
        <v>0</v>
      </c>
      <c r="L7489" s="7">
        <v>1220667693</v>
      </c>
      <c r="M7489" s="7">
        <v>206427664</v>
      </c>
      <c r="N7489" s="7">
        <v>61376636</v>
      </c>
      <c r="O7489" s="20" t="str">
        <f t="shared" si="235"/>
        <v/>
      </c>
    </row>
    <row r="7490" spans="1:15">
      <c r="A7490" s="20" t="str">
        <f t="shared" si="236"/>
        <v>Gildi - lífeyrissjóðurSamtryggingardeild</v>
      </c>
      <c r="B7490" s="20" t="str">
        <f>_xlfn.IFNA(INDEX(Listi!$AI:$AI,MATCH(C7490,Listi!$AJ:$AJ,0)),INDEX(Listi!T:T,MATCH(C7490,Listi!U:U,0)))</f>
        <v xml:space="preserve">Gildi  </v>
      </c>
      <c r="C7490" s="20" t="s">
        <v>227</v>
      </c>
      <c r="D7490" s="20" t="s">
        <v>205</v>
      </c>
      <c r="E7490" s="20" t="s">
        <v>275</v>
      </c>
      <c r="F7490" s="20" t="s">
        <v>103</v>
      </c>
      <c r="G7490" s="8" t="s">
        <v>381</v>
      </c>
      <c r="H7490" s="20" t="s">
        <v>104</v>
      </c>
      <c r="I7490" s="7">
        <v>20500</v>
      </c>
      <c r="L7490" s="7">
        <v>908474103084</v>
      </c>
      <c r="M7490" s="7">
        <v>33404441428</v>
      </c>
      <c r="N7490" s="7">
        <v>20772915594</v>
      </c>
      <c r="O7490" s="20" t="str">
        <f t="shared" ref="O7490:O7553" si="237">IFERROR(VLOOKUP(F7490,EhLykill,3,FALSE),"")</f>
        <v/>
      </c>
    </row>
    <row r="7491" spans="1:15">
      <c r="A7491" s="20" t="str">
        <f t="shared" si="236"/>
        <v>Íslandsbanki hf.Erlend verðbréf</v>
      </c>
      <c r="B7491" s="20" t="str">
        <f>_xlfn.IFNA(INDEX(Listi!$AI:$AI,MATCH(C7491,Listi!$AJ:$AJ,0)),INDEX(Listi!T:T,MATCH(C7491,Listi!U:U,0)))</f>
        <v>Íslandsbanki</v>
      </c>
      <c r="C7491" s="20" t="s">
        <v>228</v>
      </c>
      <c r="D7491" s="20" t="s">
        <v>229</v>
      </c>
      <c r="E7491" s="20" t="s">
        <v>276</v>
      </c>
      <c r="F7491" s="20" t="s">
        <v>103</v>
      </c>
      <c r="G7491" s="8" t="s">
        <v>381</v>
      </c>
      <c r="H7491" s="20" t="s">
        <v>104</v>
      </c>
      <c r="I7491" s="7">
        <v>-38256452</v>
      </c>
      <c r="L7491" s="7">
        <v>1602556114</v>
      </c>
      <c r="M7491" s="7">
        <v>15640340</v>
      </c>
      <c r="N7491" s="7">
        <v>15279587</v>
      </c>
      <c r="O7491" s="20" t="str">
        <f t="shared" si="237"/>
        <v/>
      </c>
    </row>
    <row r="7492" spans="1:15">
      <c r="A7492" s="20" t="str">
        <f t="shared" si="236"/>
        <v>Íslandsbanki hf.Húsnæðisleið</v>
      </c>
      <c r="B7492" s="20" t="str">
        <f>_xlfn.IFNA(INDEX(Listi!$AI:$AI,MATCH(C7492,Listi!$AJ:$AJ,0)),INDEX(Listi!T:T,MATCH(C7492,Listi!U:U,0)))</f>
        <v>Íslandsbanki</v>
      </c>
      <c r="C7492" s="20" t="s">
        <v>228</v>
      </c>
      <c r="D7492" s="20" t="s">
        <v>307</v>
      </c>
      <c r="E7492" s="20" t="s">
        <v>276</v>
      </c>
      <c r="F7492" s="20" t="s">
        <v>103</v>
      </c>
      <c r="G7492" s="8" t="s">
        <v>381</v>
      </c>
      <c r="H7492" s="20" t="s">
        <v>104</v>
      </c>
      <c r="I7492" s="7">
        <v>0</v>
      </c>
      <c r="L7492" s="7">
        <v>2334808209</v>
      </c>
      <c r="M7492" s="7">
        <v>1128225985</v>
      </c>
      <c r="N7492" s="7">
        <v>7159457</v>
      </c>
      <c r="O7492" s="20" t="str">
        <f t="shared" si="237"/>
        <v/>
      </c>
    </row>
    <row r="7493" spans="1:15">
      <c r="A7493" s="20" t="str">
        <f t="shared" si="236"/>
        <v>Íslandsbanki hf.Lífeyrisreikningur-óverðtryggður</v>
      </c>
      <c r="B7493" s="20" t="str">
        <f>_xlfn.IFNA(INDEX(Listi!$AI:$AI,MATCH(C7493,Listi!$AJ:$AJ,0)),INDEX(Listi!T:T,MATCH(C7493,Listi!U:U,0)))</f>
        <v>Íslandsbanki</v>
      </c>
      <c r="C7493" s="20" t="s">
        <v>228</v>
      </c>
      <c r="D7493" s="20" t="s">
        <v>231</v>
      </c>
      <c r="E7493" s="20" t="s">
        <v>276</v>
      </c>
      <c r="F7493" s="20" t="s">
        <v>103</v>
      </c>
      <c r="G7493" s="8" t="s">
        <v>381</v>
      </c>
      <c r="H7493" s="20" t="s">
        <v>104</v>
      </c>
      <c r="I7493" s="7">
        <v>0</v>
      </c>
      <c r="L7493" s="7">
        <v>2506311736</v>
      </c>
      <c r="M7493" s="7">
        <v>879015901</v>
      </c>
      <c r="N7493" s="7">
        <v>95740979</v>
      </c>
      <c r="O7493" s="20" t="str">
        <f t="shared" si="237"/>
        <v/>
      </c>
    </row>
    <row r="7494" spans="1:15">
      <c r="A7494" s="20" t="str">
        <f t="shared" si="236"/>
        <v>Íslandsbanki hf.Lífeyrisreikningur-verðtryggður</v>
      </c>
      <c r="B7494" s="20" t="str">
        <f>_xlfn.IFNA(INDEX(Listi!$AI:$AI,MATCH(C7494,Listi!$AJ:$AJ,0)),INDEX(Listi!T:T,MATCH(C7494,Listi!U:U,0)))</f>
        <v>Íslandsbanki</v>
      </c>
      <c r="C7494" s="20" t="s">
        <v>228</v>
      </c>
      <c r="D7494" s="20" t="s">
        <v>232</v>
      </c>
      <c r="E7494" s="20" t="s">
        <v>276</v>
      </c>
      <c r="F7494" s="20" t="s">
        <v>103</v>
      </c>
      <c r="G7494" s="8" t="s">
        <v>381</v>
      </c>
      <c r="H7494" s="20" t="s">
        <v>104</v>
      </c>
      <c r="I7494" s="7">
        <v>0</v>
      </c>
      <c r="L7494" s="7">
        <v>35933944171</v>
      </c>
      <c r="M7494" s="7">
        <v>3575627585</v>
      </c>
      <c r="N7494" s="7">
        <v>973599891</v>
      </c>
      <c r="O7494" s="20" t="str">
        <f t="shared" si="237"/>
        <v/>
      </c>
    </row>
    <row r="7495" spans="1:15">
      <c r="A7495" s="20" t="str">
        <f t="shared" si="236"/>
        <v>Íslandsbanki hf.Löng ríkisskuldabréf</v>
      </c>
      <c r="B7495" s="20" t="str">
        <f>_xlfn.IFNA(INDEX(Listi!$AI:$AI,MATCH(C7495,Listi!$AJ:$AJ,0)),INDEX(Listi!T:T,MATCH(C7495,Listi!U:U,0)))</f>
        <v>Íslandsbanki</v>
      </c>
      <c r="C7495" s="20" t="s">
        <v>228</v>
      </c>
      <c r="D7495" s="20" t="s">
        <v>233</v>
      </c>
      <c r="E7495" s="20" t="s">
        <v>276</v>
      </c>
      <c r="F7495" s="20" t="s">
        <v>103</v>
      </c>
      <c r="G7495" s="8" t="s">
        <v>381</v>
      </c>
      <c r="H7495" s="20" t="s">
        <v>104</v>
      </c>
      <c r="I7495" s="7">
        <v>0</v>
      </c>
      <c r="L7495" s="7">
        <v>753232602</v>
      </c>
      <c r="M7495" s="7">
        <v>52540738</v>
      </c>
      <c r="N7495" s="7">
        <v>25520229</v>
      </c>
      <c r="O7495" s="20" t="str">
        <f t="shared" si="237"/>
        <v/>
      </c>
    </row>
    <row r="7496" spans="1:15">
      <c r="A7496" s="20" t="str">
        <f t="shared" si="236"/>
        <v>Íslandsbanki hf.Stýring A</v>
      </c>
      <c r="B7496" s="20" t="str">
        <f>_xlfn.IFNA(INDEX(Listi!$AI:$AI,MATCH(C7496,Listi!$AJ:$AJ,0)),INDEX(Listi!T:T,MATCH(C7496,Listi!U:U,0)))</f>
        <v>Íslandsbanki</v>
      </c>
      <c r="C7496" s="20" t="s">
        <v>228</v>
      </c>
      <c r="D7496" s="20" t="s">
        <v>234</v>
      </c>
      <c r="E7496" s="20" t="s">
        <v>276</v>
      </c>
      <c r="F7496" s="8" t="s">
        <v>103</v>
      </c>
      <c r="G7496" s="8" t="s">
        <v>381</v>
      </c>
      <c r="H7496" s="20" t="s">
        <v>104</v>
      </c>
      <c r="I7496" s="7">
        <v>0</v>
      </c>
      <c r="L7496" s="7">
        <v>4133723797</v>
      </c>
      <c r="M7496" s="7">
        <v>215966902</v>
      </c>
      <c r="N7496" s="7">
        <v>124877843</v>
      </c>
      <c r="O7496" s="20" t="str">
        <f t="shared" si="237"/>
        <v/>
      </c>
    </row>
    <row r="7497" spans="1:15">
      <c r="A7497" s="20" t="str">
        <f t="shared" si="236"/>
        <v>Íslandsbanki hf.Stýring B</v>
      </c>
      <c r="B7497" s="20" t="str">
        <f>_xlfn.IFNA(INDEX(Listi!$AI:$AI,MATCH(C7497,Listi!$AJ:$AJ,0)),INDEX(Listi!T:T,MATCH(C7497,Listi!U:U,0)))</f>
        <v>Íslandsbanki</v>
      </c>
      <c r="C7497" s="20" t="s">
        <v>228</v>
      </c>
      <c r="D7497" s="20" t="s">
        <v>235</v>
      </c>
      <c r="E7497" s="20" t="s">
        <v>276</v>
      </c>
      <c r="F7497" s="8" t="s">
        <v>103</v>
      </c>
      <c r="G7497" s="8" t="s">
        <v>381</v>
      </c>
      <c r="H7497" s="20" t="s">
        <v>104</v>
      </c>
      <c r="I7497" s="7">
        <v>0</v>
      </c>
      <c r="L7497" s="7">
        <v>5860247393</v>
      </c>
      <c r="M7497" s="7">
        <v>508591885</v>
      </c>
      <c r="N7497" s="7">
        <v>77897125</v>
      </c>
      <c r="O7497" s="20" t="str">
        <f t="shared" si="237"/>
        <v/>
      </c>
    </row>
    <row r="7498" spans="1:15">
      <c r="A7498" s="20" t="str">
        <f t="shared" si="236"/>
        <v>Íslandsbanki hf.Stýring C</v>
      </c>
      <c r="B7498" s="20" t="str">
        <f>_xlfn.IFNA(INDEX(Listi!$AI:$AI,MATCH(C7498,Listi!$AJ:$AJ,0)),INDEX(Listi!T:T,MATCH(C7498,Listi!U:U,0)))</f>
        <v>Íslandsbanki</v>
      </c>
      <c r="C7498" s="20" t="s">
        <v>228</v>
      </c>
      <c r="D7498" s="20" t="s">
        <v>236</v>
      </c>
      <c r="E7498" s="20" t="s">
        <v>276</v>
      </c>
      <c r="F7498" s="8" t="s">
        <v>103</v>
      </c>
      <c r="G7498" s="8" t="s">
        <v>381</v>
      </c>
      <c r="H7498" s="20" t="s">
        <v>104</v>
      </c>
      <c r="I7498" s="7">
        <v>0</v>
      </c>
      <c r="L7498" s="7">
        <v>8014427899</v>
      </c>
      <c r="M7498" s="7">
        <v>751053797</v>
      </c>
      <c r="N7498" s="7">
        <v>58531298</v>
      </c>
      <c r="O7498" s="20" t="str">
        <f t="shared" si="237"/>
        <v/>
      </c>
    </row>
    <row r="7499" spans="1:15">
      <c r="A7499" s="20" t="str">
        <f t="shared" si="236"/>
        <v>Íslandsbanki hf.Stýring D</v>
      </c>
      <c r="B7499" s="20" t="str">
        <f>_xlfn.IFNA(INDEX(Listi!$AI:$AI,MATCH(C7499,Listi!$AJ:$AJ,0)),INDEX(Listi!T:T,MATCH(C7499,Listi!U:U,0)))</f>
        <v>Íslandsbanki</v>
      </c>
      <c r="C7499" s="20" t="s">
        <v>228</v>
      </c>
      <c r="D7499" s="20" t="s">
        <v>237</v>
      </c>
      <c r="E7499" s="20" t="s">
        <v>276</v>
      </c>
      <c r="F7499" s="8" t="s">
        <v>103</v>
      </c>
      <c r="G7499" s="8" t="s">
        <v>381</v>
      </c>
      <c r="H7499" s="20" t="s">
        <v>104</v>
      </c>
      <c r="I7499" s="7">
        <v>0</v>
      </c>
      <c r="L7499" s="7">
        <v>5826614423</v>
      </c>
      <c r="M7499" s="7">
        <v>1371163557</v>
      </c>
      <c r="N7499" s="7">
        <v>36861109</v>
      </c>
      <c r="O7499" s="20" t="str">
        <f t="shared" si="237"/>
        <v/>
      </c>
    </row>
    <row r="7500" spans="1:15">
      <c r="A7500" s="20" t="str">
        <f t="shared" si="236"/>
        <v>Íslandsbanki hf.Stýring E</v>
      </c>
      <c r="B7500" s="20" t="str">
        <f>_xlfn.IFNA(INDEX(Listi!$AI:$AI,MATCH(C7500,Listi!$AJ:$AJ,0)),INDEX(Listi!T:T,MATCH(C7500,Listi!U:U,0)))</f>
        <v>Íslandsbanki</v>
      </c>
      <c r="C7500" s="20" t="s">
        <v>228</v>
      </c>
      <c r="D7500" s="20" t="s">
        <v>580</v>
      </c>
      <c r="E7500" s="20" t="s">
        <v>276</v>
      </c>
      <c r="F7500" s="8" t="s">
        <v>103</v>
      </c>
      <c r="G7500" s="8" t="s">
        <v>381</v>
      </c>
      <c r="H7500" s="20" t="s">
        <v>104</v>
      </c>
      <c r="I7500" s="7">
        <v>0</v>
      </c>
      <c r="L7500" s="7">
        <v>99567247</v>
      </c>
      <c r="M7500" s="7">
        <v>7691901</v>
      </c>
      <c r="N7500" s="7">
        <v>670647</v>
      </c>
      <c r="O7500" s="20" t="str">
        <f t="shared" si="237"/>
        <v/>
      </c>
    </row>
    <row r="7501" spans="1:15">
      <c r="A7501" s="20" t="str">
        <f t="shared" si="236"/>
        <v>Íslenski lífeyrissjóðurinnLíf 1</v>
      </c>
      <c r="B7501" s="20" t="str">
        <f>_xlfn.IFNA(INDEX(Listi!$AI:$AI,MATCH(C7501,Listi!$AJ:$AJ,0)),INDEX(Listi!T:T,MATCH(C7501,Listi!U:U,0)))</f>
        <v xml:space="preserve">Íslenski  </v>
      </c>
      <c r="C7501" s="20" t="s">
        <v>238</v>
      </c>
      <c r="D7501" s="20" t="s">
        <v>239</v>
      </c>
      <c r="E7501" s="20" t="s">
        <v>276</v>
      </c>
      <c r="F7501" s="8" t="s">
        <v>103</v>
      </c>
      <c r="G7501" s="8" t="s">
        <v>381</v>
      </c>
      <c r="H7501" s="20" t="s">
        <v>104</v>
      </c>
      <c r="I7501" s="7">
        <v>0</v>
      </c>
      <c r="L7501" s="7">
        <v>34645188332</v>
      </c>
      <c r="M7501" s="7">
        <v>5859453012</v>
      </c>
      <c r="N7501" s="7">
        <v>977930648</v>
      </c>
      <c r="O7501" s="20" t="str">
        <f t="shared" si="237"/>
        <v/>
      </c>
    </row>
    <row r="7502" spans="1:15">
      <c r="A7502" s="20" t="str">
        <f t="shared" si="236"/>
        <v>Íslenski lífeyrissjóðurinnLíf 2</v>
      </c>
      <c r="B7502" s="20" t="str">
        <f>_xlfn.IFNA(INDEX(Listi!$AI:$AI,MATCH(C7502,Listi!$AJ:$AJ,0)),INDEX(Listi!T:T,MATCH(C7502,Listi!U:U,0)))</f>
        <v xml:space="preserve">Íslenski  </v>
      </c>
      <c r="C7502" s="20" t="s">
        <v>238</v>
      </c>
      <c r="D7502" s="20" t="s">
        <v>240</v>
      </c>
      <c r="E7502" s="20" t="s">
        <v>276</v>
      </c>
      <c r="F7502" s="20" t="s">
        <v>103</v>
      </c>
      <c r="G7502" s="8" t="s">
        <v>381</v>
      </c>
      <c r="H7502" s="20" t="s">
        <v>104</v>
      </c>
      <c r="I7502" s="7">
        <v>0</v>
      </c>
      <c r="L7502" s="7">
        <v>31029129445</v>
      </c>
      <c r="M7502" s="7">
        <v>2139527304</v>
      </c>
      <c r="N7502" s="7">
        <v>531278955</v>
      </c>
      <c r="O7502" s="20" t="str">
        <f t="shared" si="237"/>
        <v/>
      </c>
    </row>
    <row r="7503" spans="1:15">
      <c r="A7503" s="20" t="str">
        <f t="shared" si="236"/>
        <v>Íslenski lífeyrissjóðurinnLíf 3</v>
      </c>
      <c r="B7503" s="20" t="str">
        <f>_xlfn.IFNA(INDEX(Listi!$AI:$AI,MATCH(C7503,Listi!$AJ:$AJ,0)),INDEX(Listi!T:T,MATCH(C7503,Listi!U:U,0)))</f>
        <v xml:space="preserve">Íslenski  </v>
      </c>
      <c r="C7503" s="20" t="s">
        <v>238</v>
      </c>
      <c r="D7503" s="20" t="s">
        <v>241</v>
      </c>
      <c r="E7503" s="20" t="s">
        <v>276</v>
      </c>
      <c r="F7503" s="8" t="s">
        <v>103</v>
      </c>
      <c r="G7503" s="8" t="s">
        <v>381</v>
      </c>
      <c r="H7503" s="20" t="s">
        <v>104</v>
      </c>
      <c r="I7503" s="7">
        <v>0</v>
      </c>
      <c r="L7503" s="7">
        <v>26552298455</v>
      </c>
      <c r="M7503" s="7">
        <v>1349981892</v>
      </c>
      <c r="N7503" s="7">
        <v>474868471</v>
      </c>
      <c r="O7503" s="20" t="str">
        <f t="shared" si="237"/>
        <v/>
      </c>
    </row>
    <row r="7504" spans="1:15">
      <c r="A7504" s="20" t="str">
        <f t="shared" si="236"/>
        <v>Íslenski lífeyrissjóðurinnLíf 4</v>
      </c>
      <c r="B7504" s="20" t="str">
        <f>_xlfn.IFNA(INDEX(Listi!$AI:$AI,MATCH(C7504,Listi!$AJ:$AJ,0)),INDEX(Listi!T:T,MATCH(C7504,Listi!U:U,0)))</f>
        <v xml:space="preserve">Íslenski  </v>
      </c>
      <c r="C7504" s="20" t="s">
        <v>238</v>
      </c>
      <c r="D7504" s="20" t="s">
        <v>242</v>
      </c>
      <c r="E7504" s="20" t="s">
        <v>276</v>
      </c>
      <c r="F7504" s="20" t="s">
        <v>103</v>
      </c>
      <c r="G7504" s="8" t="s">
        <v>381</v>
      </c>
      <c r="H7504" s="20" t="s">
        <v>104</v>
      </c>
      <c r="I7504" s="7">
        <v>17272</v>
      </c>
      <c r="L7504" s="7">
        <v>15323468197</v>
      </c>
      <c r="M7504" s="7">
        <v>592019313</v>
      </c>
      <c r="N7504" s="7">
        <v>649721424</v>
      </c>
      <c r="O7504" s="20" t="str">
        <f t="shared" si="237"/>
        <v/>
      </c>
    </row>
    <row r="7505" spans="1:15">
      <c r="A7505" s="20" t="str">
        <f t="shared" si="236"/>
        <v>Íslenski lífeyrissjóðurinnSamtryggingardeild</v>
      </c>
      <c r="B7505" s="20" t="str">
        <f>_xlfn.IFNA(INDEX(Listi!$AI:$AI,MATCH(C7505,Listi!$AJ:$AJ,0)),INDEX(Listi!T:T,MATCH(C7505,Listi!U:U,0)))</f>
        <v xml:space="preserve">Íslenski  </v>
      </c>
      <c r="C7505" s="20" t="s">
        <v>238</v>
      </c>
      <c r="D7505" s="20" t="s">
        <v>205</v>
      </c>
      <c r="E7505" s="20" t="s">
        <v>275</v>
      </c>
      <c r="F7505" s="8" t="s">
        <v>103</v>
      </c>
      <c r="G7505" s="8" t="s">
        <v>381</v>
      </c>
      <c r="H7505" s="20" t="s">
        <v>104</v>
      </c>
      <c r="I7505" s="7">
        <v>0</v>
      </c>
      <c r="L7505" s="7">
        <v>32369481106</v>
      </c>
      <c r="M7505" s="7">
        <v>2513450236</v>
      </c>
      <c r="N7505" s="7">
        <v>182749847</v>
      </c>
      <c r="O7505" s="20" t="str">
        <f t="shared" si="237"/>
        <v/>
      </c>
    </row>
    <row r="7506" spans="1:15">
      <c r="A7506" s="20" t="str">
        <f t="shared" si="236"/>
        <v>Kvika banki hf.Ævileið</v>
      </c>
      <c r="B7506" s="20" t="str">
        <f>_xlfn.IFNA(INDEX(Listi!$AI:$AI,MATCH(C7506,Listi!$AJ:$AJ,0)),INDEX(Listi!T:T,MATCH(C7506,Listi!U:U,0)))</f>
        <v xml:space="preserve">Kvika banki </v>
      </c>
      <c r="C7506" s="20" t="s">
        <v>243</v>
      </c>
      <c r="D7506" s="20" t="s">
        <v>248</v>
      </c>
      <c r="E7506" s="20" t="s">
        <v>276</v>
      </c>
      <c r="F7506" s="20" t="s">
        <v>103</v>
      </c>
      <c r="G7506" s="8" t="s">
        <v>381</v>
      </c>
      <c r="H7506" s="20" t="s">
        <v>104</v>
      </c>
      <c r="I7506" s="7">
        <v>0</v>
      </c>
      <c r="L7506" s="7">
        <v>83990162</v>
      </c>
      <c r="M7506" s="7">
        <v>9152445</v>
      </c>
      <c r="N7506" s="7">
        <v>0</v>
      </c>
      <c r="O7506" s="20" t="str">
        <f t="shared" si="237"/>
        <v/>
      </c>
    </row>
    <row r="7507" spans="1:15">
      <c r="A7507" s="20" t="str">
        <f t="shared" si="236"/>
        <v>Kvika banki hf.Innlánaleið</v>
      </c>
      <c r="B7507" s="20" t="str">
        <f>_xlfn.IFNA(INDEX(Listi!$AI:$AI,MATCH(C7507,Listi!$AJ:$AJ,0)),INDEX(Listi!T:T,MATCH(C7507,Listi!U:U,0)))</f>
        <v xml:space="preserve">Kvika banki </v>
      </c>
      <c r="C7507" s="20" t="s">
        <v>243</v>
      </c>
      <c r="D7507" s="20" t="s">
        <v>230</v>
      </c>
      <c r="E7507" s="20" t="s">
        <v>276</v>
      </c>
      <c r="F7507" s="8" t="s">
        <v>103</v>
      </c>
      <c r="G7507" s="8" t="s">
        <v>381</v>
      </c>
      <c r="H7507" s="20" t="s">
        <v>104</v>
      </c>
      <c r="I7507" s="7">
        <v>0</v>
      </c>
      <c r="L7507" s="7">
        <v>2045925829</v>
      </c>
      <c r="M7507" s="7">
        <v>336947043</v>
      </c>
      <c r="N7507" s="7">
        <v>10453565</v>
      </c>
      <c r="O7507" s="20" t="str">
        <f t="shared" si="237"/>
        <v/>
      </c>
    </row>
    <row r="7508" spans="1:15">
      <c r="A7508" s="20" t="str">
        <f t="shared" si="236"/>
        <v>Kvika banki hf.Kvika Séreignasparnaður 5</v>
      </c>
      <c r="B7508" s="20" t="str">
        <f>_xlfn.IFNA(INDEX(Listi!$AI:$AI,MATCH(C7508,Listi!$AJ:$AJ,0)),INDEX(Listi!T:T,MATCH(C7508,Listi!U:U,0)))</f>
        <v xml:space="preserve">Kvika banki </v>
      </c>
      <c r="C7508" s="20" t="s">
        <v>243</v>
      </c>
      <c r="D7508" s="20" t="s">
        <v>471</v>
      </c>
      <c r="E7508" s="20" t="s">
        <v>276</v>
      </c>
      <c r="F7508" s="20" t="s">
        <v>103</v>
      </c>
      <c r="G7508" s="8" t="s">
        <v>381</v>
      </c>
      <c r="H7508" s="20" t="s">
        <v>104</v>
      </c>
      <c r="I7508" s="7">
        <v>0</v>
      </c>
      <c r="L7508" s="7">
        <v>1146886398</v>
      </c>
      <c r="M7508" s="7">
        <v>0</v>
      </c>
      <c r="N7508" s="7">
        <v>0</v>
      </c>
      <c r="O7508" s="20" t="str">
        <f t="shared" si="237"/>
        <v/>
      </c>
    </row>
    <row r="7509" spans="1:15">
      <c r="A7509" s="20" t="str">
        <f t="shared" si="236"/>
        <v>Kvika banki hf.MP Séreign 1</v>
      </c>
      <c r="B7509" s="20" t="str">
        <f>_xlfn.IFNA(INDEX(Listi!$AI:$AI,MATCH(C7509,Listi!$AJ:$AJ,0)),INDEX(Listi!T:T,MATCH(C7509,Listi!U:U,0)))</f>
        <v xml:space="preserve">Kvika banki </v>
      </c>
      <c r="C7509" s="20" t="s">
        <v>243</v>
      </c>
      <c r="D7509" s="20" t="s">
        <v>244</v>
      </c>
      <c r="E7509" s="20" t="s">
        <v>276</v>
      </c>
      <c r="F7509" s="8" t="s">
        <v>103</v>
      </c>
      <c r="G7509" s="8" t="s">
        <v>381</v>
      </c>
      <c r="H7509" s="20" t="s">
        <v>104</v>
      </c>
      <c r="I7509" s="7">
        <v>0</v>
      </c>
      <c r="L7509" s="7">
        <v>706827763</v>
      </c>
      <c r="M7509" s="7">
        <v>48440481</v>
      </c>
      <c r="N7509" s="7">
        <v>9836508</v>
      </c>
      <c r="O7509" s="20" t="str">
        <f t="shared" si="237"/>
        <v/>
      </c>
    </row>
    <row r="7510" spans="1:15">
      <c r="A7510" s="20" t="str">
        <f t="shared" si="236"/>
        <v>Kvika banki hf.MP Séreign 2</v>
      </c>
      <c r="B7510" s="20" t="str">
        <f>_xlfn.IFNA(INDEX(Listi!$AI:$AI,MATCH(C7510,Listi!$AJ:$AJ,0)),INDEX(Listi!T:T,MATCH(C7510,Listi!U:U,0)))</f>
        <v xml:space="preserve">Kvika banki </v>
      </c>
      <c r="C7510" s="20" t="s">
        <v>243</v>
      </c>
      <c r="D7510" s="20" t="s">
        <v>245</v>
      </c>
      <c r="E7510" s="20" t="s">
        <v>276</v>
      </c>
      <c r="F7510" s="20" t="s">
        <v>103</v>
      </c>
      <c r="G7510" s="8" t="s">
        <v>381</v>
      </c>
      <c r="H7510" s="20" t="s">
        <v>104</v>
      </c>
      <c r="I7510" s="7">
        <v>0</v>
      </c>
      <c r="L7510" s="7">
        <v>853989181</v>
      </c>
      <c r="M7510" s="7">
        <v>42441382</v>
      </c>
      <c r="N7510" s="7">
        <v>14637701</v>
      </c>
      <c r="O7510" s="20" t="str">
        <f t="shared" si="237"/>
        <v/>
      </c>
    </row>
    <row r="7511" spans="1:15">
      <c r="A7511" s="20" t="str">
        <f t="shared" si="236"/>
        <v>Kvika banki hf.MP Séreign 3</v>
      </c>
      <c r="B7511" s="20" t="str">
        <f>_xlfn.IFNA(INDEX(Listi!$AI:$AI,MATCH(C7511,Listi!$AJ:$AJ,0)),INDEX(Listi!T:T,MATCH(C7511,Listi!U:U,0)))</f>
        <v xml:space="preserve">Kvika banki </v>
      </c>
      <c r="C7511" s="20" t="s">
        <v>243</v>
      </c>
      <c r="D7511" s="20" t="s">
        <v>246</v>
      </c>
      <c r="E7511" s="20" t="s">
        <v>276</v>
      </c>
      <c r="F7511" s="20" t="s">
        <v>103</v>
      </c>
      <c r="G7511" s="8" t="s">
        <v>381</v>
      </c>
      <c r="H7511" s="20" t="s">
        <v>104</v>
      </c>
      <c r="I7511" s="7">
        <v>1828274</v>
      </c>
      <c r="L7511" s="7">
        <v>141173858</v>
      </c>
      <c r="M7511" s="7">
        <v>3374790</v>
      </c>
      <c r="N7511" s="7">
        <v>0</v>
      </c>
      <c r="O7511" s="20" t="str">
        <f t="shared" si="237"/>
        <v/>
      </c>
    </row>
    <row r="7512" spans="1:15">
      <c r="A7512" s="20" t="str">
        <f t="shared" si="236"/>
        <v>Kvika banki hf.MP Séreign 4</v>
      </c>
      <c r="B7512" s="20" t="str">
        <f>_xlfn.IFNA(INDEX(Listi!$AI:$AI,MATCH(C7512,Listi!$AJ:$AJ,0)),INDEX(Listi!T:T,MATCH(C7512,Listi!U:U,0)))</f>
        <v xml:space="preserve">Kvika banki </v>
      </c>
      <c r="C7512" s="20" t="s">
        <v>243</v>
      </c>
      <c r="D7512" s="20" t="s">
        <v>247</v>
      </c>
      <c r="E7512" s="20" t="s">
        <v>276</v>
      </c>
      <c r="F7512" s="20" t="s">
        <v>103</v>
      </c>
      <c r="G7512" s="8" t="s">
        <v>381</v>
      </c>
      <c r="H7512" s="20" t="s">
        <v>104</v>
      </c>
      <c r="I7512" s="7">
        <v>1161564</v>
      </c>
      <c r="L7512" s="7">
        <v>55886684</v>
      </c>
      <c r="M7512" s="7">
        <v>2888869</v>
      </c>
      <c r="N7512" s="7">
        <v>0</v>
      </c>
      <c r="O7512" s="20" t="str">
        <f t="shared" si="237"/>
        <v/>
      </c>
    </row>
    <row r="7513" spans="1:15">
      <c r="A7513" s="20" t="str">
        <f t="shared" si="236"/>
        <v>Landsbankinn hf.Landsbankinn Erlend verðbréf</v>
      </c>
      <c r="B7513" s="20" t="str">
        <f>_xlfn.IFNA(INDEX(Listi!$AI:$AI,MATCH(C7513,Listi!$AJ:$AJ,0)),INDEX(Listi!T:T,MATCH(C7513,Listi!U:U,0)))</f>
        <v>Landsbankinn</v>
      </c>
      <c r="C7513" s="20" t="s">
        <v>249</v>
      </c>
      <c r="D7513" s="20" t="s">
        <v>385</v>
      </c>
      <c r="E7513" s="20" t="s">
        <v>276</v>
      </c>
      <c r="F7513" s="20" t="s">
        <v>103</v>
      </c>
      <c r="G7513" s="8" t="s">
        <v>381</v>
      </c>
      <c r="H7513" s="20" t="s">
        <v>104</v>
      </c>
      <c r="I7513" s="7">
        <v>0</v>
      </c>
      <c r="L7513" s="7">
        <v>3705185129</v>
      </c>
      <c r="M7513" s="7">
        <v>119989407</v>
      </c>
      <c r="N7513" s="7">
        <v>87847878</v>
      </c>
      <c r="O7513" s="20" t="str">
        <f t="shared" si="237"/>
        <v/>
      </c>
    </row>
    <row r="7514" spans="1:15">
      <c r="A7514" s="20" t="str">
        <f t="shared" si="236"/>
        <v>Landsbankinn hf.Landsbankinn Lífeyrisbók</v>
      </c>
      <c r="B7514" s="20" t="str">
        <f>_xlfn.IFNA(INDEX(Listi!$AI:$AI,MATCH(C7514,Listi!$AJ:$AJ,0)),INDEX(Listi!T:T,MATCH(C7514,Listi!U:U,0)))</f>
        <v>Landsbankinn</v>
      </c>
      <c r="C7514" s="20" t="s">
        <v>249</v>
      </c>
      <c r="D7514" s="20" t="s">
        <v>367</v>
      </c>
      <c r="E7514" s="20" t="s">
        <v>276</v>
      </c>
      <c r="F7514" s="20" t="s">
        <v>103</v>
      </c>
      <c r="G7514" s="8" t="s">
        <v>381</v>
      </c>
      <c r="H7514" s="20" t="s">
        <v>104</v>
      </c>
      <c r="I7514" s="7">
        <v>0</v>
      </c>
      <c r="L7514" s="7">
        <v>3016213427</v>
      </c>
      <c r="M7514" s="7">
        <v>440353590</v>
      </c>
      <c r="N7514" s="7">
        <v>298769900</v>
      </c>
      <c r="O7514" s="20" t="str">
        <f t="shared" si="237"/>
        <v/>
      </c>
    </row>
    <row r="7515" spans="1:15">
      <c r="A7515" s="20" t="str">
        <f t="shared" si="236"/>
        <v>Landsbankinn hf.Landsbankinn Lífeyrisbók verðtryggð</v>
      </c>
      <c r="B7515" s="20" t="str">
        <f>_xlfn.IFNA(INDEX(Listi!$AI:$AI,MATCH(C7515,Listi!$AJ:$AJ,0)),INDEX(Listi!T:T,MATCH(C7515,Listi!U:U,0)))</f>
        <v>Landsbankinn</v>
      </c>
      <c r="C7515" s="20" t="s">
        <v>249</v>
      </c>
      <c r="D7515" s="20" t="s">
        <v>598</v>
      </c>
      <c r="E7515" s="20" t="s">
        <v>276</v>
      </c>
      <c r="F7515" s="20" t="s">
        <v>103</v>
      </c>
      <c r="G7515" s="8" t="s">
        <v>381</v>
      </c>
      <c r="H7515" s="20" t="s">
        <v>104</v>
      </c>
      <c r="I7515" s="7">
        <v>0</v>
      </c>
      <c r="L7515" s="7">
        <v>66896053137</v>
      </c>
      <c r="M7515" s="7">
        <v>6692476029</v>
      </c>
      <c r="N7515" s="7">
        <v>4680072987</v>
      </c>
      <c r="O7515" s="20" t="str">
        <f t="shared" si="237"/>
        <v/>
      </c>
    </row>
    <row r="7516" spans="1:15">
      <c r="A7516" s="20" t="str">
        <f t="shared" si="236"/>
        <v>Lífeyrissjóður bændaSamtryggingardeild</v>
      </c>
      <c r="B7516" s="20" t="str">
        <f>_xlfn.IFNA(INDEX(Listi!$AI:$AI,MATCH(C7516,Listi!$AJ:$AJ,0)),INDEX(Listi!T:T,MATCH(C7516,Listi!U:U,0)))</f>
        <v>Lífeyrissjóður bænda</v>
      </c>
      <c r="C7516" s="20" t="s">
        <v>252</v>
      </c>
      <c r="D7516" s="20" t="s">
        <v>205</v>
      </c>
      <c r="E7516" s="20" t="s">
        <v>275</v>
      </c>
      <c r="F7516" s="8" t="s">
        <v>103</v>
      </c>
      <c r="G7516" s="8" t="s">
        <v>381</v>
      </c>
      <c r="H7516" s="20" t="s">
        <v>104</v>
      </c>
      <c r="I7516" s="7">
        <v>5558765</v>
      </c>
      <c r="L7516" s="7">
        <v>45108278171</v>
      </c>
      <c r="M7516" s="7">
        <v>776003397</v>
      </c>
      <c r="N7516" s="7">
        <v>1921473168</v>
      </c>
      <c r="O7516" s="20" t="str">
        <f t="shared" si="237"/>
        <v/>
      </c>
    </row>
    <row r="7517" spans="1:15">
      <c r="A7517" s="20" t="str">
        <f t="shared" si="236"/>
        <v>Lífeyrissjóður bankamannaAldursdeild</v>
      </c>
      <c r="B7517" s="20" t="str">
        <f>_xlfn.IFNA(INDEX(Listi!$AI:$AI,MATCH(C7517,Listi!$AJ:$AJ,0)),INDEX(Listi!T:T,MATCH(C7517,Listi!U:U,0)))</f>
        <v>Lífeyrissjóður bankam.</v>
      </c>
      <c r="C7517" s="20" t="s">
        <v>250</v>
      </c>
      <c r="D7517" s="20" t="s">
        <v>251</v>
      </c>
      <c r="E7517" s="20" t="s">
        <v>275</v>
      </c>
      <c r="F7517" s="8" t="s">
        <v>103</v>
      </c>
      <c r="G7517" s="8" t="s">
        <v>381</v>
      </c>
      <c r="H7517" s="20" t="s">
        <v>104</v>
      </c>
      <c r="I7517" s="7">
        <v>0</v>
      </c>
      <c r="L7517" s="7">
        <v>61369964000</v>
      </c>
      <c r="M7517" s="7">
        <v>1996063000</v>
      </c>
      <c r="N7517" s="7">
        <v>753444000</v>
      </c>
      <c r="O7517" s="20" t="str">
        <f t="shared" si="237"/>
        <v/>
      </c>
    </row>
    <row r="7518" spans="1:15">
      <c r="A7518" s="20" t="str">
        <f t="shared" si="236"/>
        <v>Lífeyrissjóður bankamannaHlutfallsdeild</v>
      </c>
      <c r="B7518" s="20" t="str">
        <f>_xlfn.IFNA(INDEX(Listi!$AI:$AI,MATCH(C7518,Listi!$AJ:$AJ,0)),INDEX(Listi!T:T,MATCH(C7518,Listi!U:U,0)))</f>
        <v>Lífeyrissjóður bankam.</v>
      </c>
      <c r="C7518" s="20" t="s">
        <v>250</v>
      </c>
      <c r="D7518" s="20" t="s">
        <v>467</v>
      </c>
      <c r="E7518" s="20" t="s">
        <v>275</v>
      </c>
      <c r="F7518" s="8" t="s">
        <v>103</v>
      </c>
      <c r="G7518" s="8" t="s">
        <v>381</v>
      </c>
      <c r="H7518" s="20" t="s">
        <v>104</v>
      </c>
      <c r="I7518" s="7">
        <v>49146000</v>
      </c>
      <c r="L7518" s="7">
        <v>40286427000</v>
      </c>
      <c r="M7518" s="7">
        <v>125147000</v>
      </c>
      <c r="N7518" s="7">
        <v>2741197000</v>
      </c>
      <c r="O7518" s="20" t="str">
        <f t="shared" si="237"/>
        <v/>
      </c>
    </row>
    <row r="7519" spans="1:15">
      <c r="A7519" s="20" t="str">
        <f t="shared" ref="A7519:A7581" si="238">CONCATENATE(C7519,D7519)</f>
        <v>Lífeyrissjóður RangæingaSamtryggingardeild</v>
      </c>
      <c r="B7519" s="20" t="str">
        <f>_xlfn.IFNA(INDEX(Listi!$AI:$AI,MATCH(C7519,Listi!$AJ:$AJ,0)),INDEX(Listi!T:T,MATCH(C7519,Listi!U:U,0)))</f>
        <v>Lífeyrissjóður Rang.</v>
      </c>
      <c r="C7519" s="20" t="s">
        <v>253</v>
      </c>
      <c r="D7519" s="20" t="s">
        <v>205</v>
      </c>
      <c r="E7519" s="20" t="s">
        <v>275</v>
      </c>
      <c r="F7519" s="8" t="s">
        <v>103</v>
      </c>
      <c r="G7519" s="8" t="s">
        <v>381</v>
      </c>
      <c r="H7519" s="20" t="s">
        <v>104</v>
      </c>
      <c r="I7519" s="7">
        <v>13785000</v>
      </c>
      <c r="L7519" s="7">
        <v>18949790000</v>
      </c>
      <c r="M7519" s="7">
        <v>835894000</v>
      </c>
      <c r="N7519" s="7">
        <v>386250000</v>
      </c>
      <c r="O7519" s="20" t="str">
        <f t="shared" si="237"/>
        <v/>
      </c>
    </row>
    <row r="7520" spans="1:15">
      <c r="A7520" s="20" t="str">
        <f t="shared" si="238"/>
        <v>Lífeyrissjóður starfsmanna AkureyrarbæjarSamtryggingardeild</v>
      </c>
      <c r="B7520" s="20" t="str">
        <f>_xlfn.IFNA(INDEX(Listi!$AI:$AI,MATCH(C7520,Listi!$AJ:$AJ,0)),INDEX(Listi!T:T,MATCH(C7520,Listi!U:U,0)))</f>
        <v>Lífeyrissj. starfsm. Akureyrarb.</v>
      </c>
      <c r="C7520" s="20" t="s">
        <v>274</v>
      </c>
      <c r="D7520" s="20" t="s">
        <v>205</v>
      </c>
      <c r="E7520" s="20" t="s">
        <v>275</v>
      </c>
      <c r="F7520" s="8" t="s">
        <v>103</v>
      </c>
      <c r="G7520" s="8" t="s">
        <v>381</v>
      </c>
      <c r="H7520" s="20" t="s">
        <v>104</v>
      </c>
      <c r="I7520" s="7">
        <v>418007023</v>
      </c>
      <c r="L7520" s="7">
        <v>14569496826</v>
      </c>
      <c r="M7520" s="7">
        <v>46271787</v>
      </c>
      <c r="N7520" s="7">
        <v>1160288032</v>
      </c>
      <c r="O7520" s="20" t="str">
        <f t="shared" si="237"/>
        <v/>
      </c>
    </row>
    <row r="7521" spans="1:15">
      <c r="A7521" s="20" t="str">
        <f t="shared" si="238"/>
        <v>Lífeyrissjóður starfsmanna Búnaðarbanka ÍslandsSamtryggingardeild</v>
      </c>
      <c r="B7521" s="20" t="str">
        <f>_xlfn.IFNA(INDEX(Listi!$AI:$AI,MATCH(C7521,Listi!$AJ:$AJ,0)),INDEX(Listi!T:T,MATCH(C7521,Listi!U:U,0)))</f>
        <v>Lífeyrissj. starfsm. Búnaðarb.Ísl.</v>
      </c>
      <c r="C7521" s="20" t="s">
        <v>254</v>
      </c>
      <c r="D7521" s="20" t="s">
        <v>205</v>
      </c>
      <c r="E7521" s="20" t="s">
        <v>275</v>
      </c>
      <c r="F7521" s="8" t="s">
        <v>103</v>
      </c>
      <c r="G7521" s="8" t="s">
        <v>381</v>
      </c>
      <c r="H7521" s="20" t="s">
        <v>104</v>
      </c>
      <c r="I7521" s="7">
        <v>155000</v>
      </c>
      <c r="L7521" s="7">
        <v>27921283000</v>
      </c>
      <c r="M7521" s="7">
        <v>7378000</v>
      </c>
      <c r="N7521" s="7">
        <v>1535577000</v>
      </c>
      <c r="O7521" s="20" t="str">
        <f t="shared" si="237"/>
        <v/>
      </c>
    </row>
    <row r="7522" spans="1:15">
      <c r="A7522" s="20" t="str">
        <f t="shared" si="238"/>
        <v>Lífeyrissjóður starfsmanna ReykjavíkurborgarSamtryggingardeild</v>
      </c>
      <c r="B7522" s="20" t="str">
        <f>_xlfn.IFNA(INDEX(Listi!$AI:$AI,MATCH(C7522,Listi!$AJ:$AJ,0)),INDEX(Listi!T:T,MATCH(C7522,Listi!U:U,0)))</f>
        <v>Lífeyrissj. starfsm. Reykjav.</v>
      </c>
      <c r="C7522" s="20" t="s">
        <v>255</v>
      </c>
      <c r="D7522" s="20" t="s">
        <v>205</v>
      </c>
      <c r="E7522" s="20" t="s">
        <v>275</v>
      </c>
      <c r="F7522" s="8" t="s">
        <v>103</v>
      </c>
      <c r="G7522" s="8" t="s">
        <v>381</v>
      </c>
      <c r="H7522" s="20" t="s">
        <v>104</v>
      </c>
      <c r="I7522" s="7">
        <v>247284261</v>
      </c>
      <c r="L7522" s="7">
        <v>92450251598</v>
      </c>
      <c r="M7522" s="7">
        <v>217604296</v>
      </c>
      <c r="N7522" s="7">
        <v>6195210428</v>
      </c>
      <c r="O7522" s="20" t="str">
        <f t="shared" si="237"/>
        <v/>
      </c>
    </row>
    <row r="7523" spans="1:15">
      <c r="A7523" s="20" t="str">
        <f t="shared" si="238"/>
        <v>Lífeyrissjóður starfsmanna ríkisinsA-deild</v>
      </c>
      <c r="B7523" s="20" t="str">
        <f>_xlfn.IFNA(INDEX(Listi!$AI:$AI,MATCH(C7523,Listi!$AJ:$AJ,0)),INDEX(Listi!T:T,MATCH(C7523,Listi!U:U,0)))</f>
        <v>LSR</v>
      </c>
      <c r="C7523" s="20" t="s">
        <v>256</v>
      </c>
      <c r="D7523" s="20" t="s">
        <v>257</v>
      </c>
      <c r="E7523" s="20" t="s">
        <v>275</v>
      </c>
      <c r="F7523" s="8" t="s">
        <v>103</v>
      </c>
      <c r="G7523" s="8" t="s">
        <v>381</v>
      </c>
      <c r="H7523" s="20" t="s">
        <v>104</v>
      </c>
      <c r="I7523" s="7">
        <v>48244423</v>
      </c>
      <c r="L7523" s="7">
        <v>1024402726080</v>
      </c>
      <c r="M7523" s="7">
        <v>38030413328</v>
      </c>
      <c r="N7523" s="7">
        <v>13011563069</v>
      </c>
      <c r="O7523" s="20" t="str">
        <f t="shared" si="237"/>
        <v/>
      </c>
    </row>
    <row r="7524" spans="1:15">
      <c r="A7524" s="20" t="str">
        <f t="shared" si="238"/>
        <v>Lífeyrissjóður starfsmanna ríkisinsB-deild</v>
      </c>
      <c r="B7524" s="20" t="str">
        <f>_xlfn.IFNA(INDEX(Listi!$AI:$AI,MATCH(C7524,Listi!$AJ:$AJ,0)),INDEX(Listi!T:T,MATCH(C7524,Listi!U:U,0)))</f>
        <v>LSR</v>
      </c>
      <c r="C7524" s="20" t="s">
        <v>256</v>
      </c>
      <c r="D7524" s="20" t="s">
        <v>218</v>
      </c>
      <c r="E7524" s="20" t="s">
        <v>275</v>
      </c>
      <c r="F7524" s="8" t="s">
        <v>103</v>
      </c>
      <c r="G7524" s="8" t="s">
        <v>381</v>
      </c>
      <c r="H7524" s="20" t="s">
        <v>104</v>
      </c>
      <c r="I7524" s="7">
        <v>11014470</v>
      </c>
      <c r="L7524" s="7">
        <v>297381500048</v>
      </c>
      <c r="M7524" s="7">
        <v>1364474032</v>
      </c>
      <c r="N7524" s="7">
        <v>62409553231</v>
      </c>
      <c r="O7524" s="20" t="str">
        <f t="shared" si="237"/>
        <v/>
      </c>
    </row>
    <row r="7525" spans="1:15">
      <c r="A7525" s="20" t="str">
        <f t="shared" si="238"/>
        <v>Lífeyrissjóður starfsmanna ríkisinsLeið I</v>
      </c>
      <c r="B7525" s="20" t="str">
        <f>_xlfn.IFNA(INDEX(Listi!$AI:$AI,MATCH(C7525,Listi!$AJ:$AJ,0)),INDEX(Listi!T:T,MATCH(C7525,Listi!U:U,0)))</f>
        <v>LSR</v>
      </c>
      <c r="C7525" s="20" t="s">
        <v>256</v>
      </c>
      <c r="D7525" s="20" t="s">
        <v>258</v>
      </c>
      <c r="E7525" s="20" t="s">
        <v>276</v>
      </c>
      <c r="F7525" s="8" t="s">
        <v>103</v>
      </c>
      <c r="G7525" s="8" t="s">
        <v>381</v>
      </c>
      <c r="H7525" s="20" t="s">
        <v>104</v>
      </c>
      <c r="I7525" s="7">
        <v>0</v>
      </c>
      <c r="L7525" s="7">
        <v>11704214939</v>
      </c>
      <c r="M7525" s="7">
        <v>547428342</v>
      </c>
      <c r="N7525" s="7">
        <v>195323403</v>
      </c>
      <c r="O7525" s="20" t="str">
        <f t="shared" si="237"/>
        <v/>
      </c>
    </row>
    <row r="7526" spans="1:15">
      <c r="A7526" s="20" t="str">
        <f t="shared" si="238"/>
        <v>Lífeyrissjóður starfsmanna ríkisinsLeið II</v>
      </c>
      <c r="B7526" s="20" t="str">
        <f>_xlfn.IFNA(INDEX(Listi!$AI:$AI,MATCH(C7526,Listi!$AJ:$AJ,0)),INDEX(Listi!T:T,MATCH(C7526,Listi!U:U,0)))</f>
        <v>LSR</v>
      </c>
      <c r="C7526" s="20" t="s">
        <v>256</v>
      </c>
      <c r="D7526" s="20" t="s">
        <v>259</v>
      </c>
      <c r="E7526" s="20" t="s">
        <v>276</v>
      </c>
      <c r="F7526" s="20" t="s">
        <v>103</v>
      </c>
      <c r="G7526" s="8" t="s">
        <v>381</v>
      </c>
      <c r="H7526" s="20" t="s">
        <v>104</v>
      </c>
      <c r="I7526" s="7">
        <v>0</v>
      </c>
      <c r="L7526" s="7">
        <v>3365164594</v>
      </c>
      <c r="M7526" s="7">
        <v>379849453</v>
      </c>
      <c r="N7526" s="7">
        <v>93142056</v>
      </c>
      <c r="O7526" s="20" t="str">
        <f t="shared" si="237"/>
        <v/>
      </c>
    </row>
    <row r="7527" spans="1:15">
      <c r="A7527" s="20" t="str">
        <f t="shared" si="238"/>
        <v>Lífeyrissjóður starfsmanna ríkisinsLeið III</v>
      </c>
      <c r="B7527" s="20" t="str">
        <f>_xlfn.IFNA(INDEX(Listi!$AI:$AI,MATCH(C7527,Listi!$AJ:$AJ,0)),INDEX(Listi!T:T,MATCH(C7527,Listi!U:U,0)))</f>
        <v>LSR</v>
      </c>
      <c r="C7527" s="20" t="s">
        <v>256</v>
      </c>
      <c r="D7527" s="20" t="s">
        <v>260</v>
      </c>
      <c r="E7527" s="20" t="s">
        <v>276</v>
      </c>
      <c r="F7527" s="20" t="s">
        <v>103</v>
      </c>
      <c r="G7527" s="8" t="s">
        <v>381</v>
      </c>
      <c r="H7527" s="20" t="s">
        <v>104</v>
      </c>
      <c r="I7527" s="7">
        <v>0</v>
      </c>
      <c r="L7527" s="7">
        <v>9959294621</v>
      </c>
      <c r="M7527" s="7">
        <v>743287481</v>
      </c>
      <c r="N7527" s="7">
        <v>349903833</v>
      </c>
      <c r="O7527" s="20" t="str">
        <f t="shared" si="237"/>
        <v/>
      </c>
    </row>
    <row r="7528" spans="1:15">
      <c r="A7528" s="20" t="str">
        <f t="shared" si="238"/>
        <v>Lífeyrissjóður Tannlæknafél ÍslDeild I/Séreign</v>
      </c>
      <c r="B7528" s="20" t="str">
        <f>_xlfn.IFNA(INDEX(Listi!$AI:$AI,MATCH(C7528,Listi!$AJ:$AJ,0)),INDEX(Listi!T:T,MATCH(C7528,Listi!U:U,0)))</f>
        <v>Lífeyrissj. Tannlækna</v>
      </c>
      <c r="C7528" s="20" t="s">
        <v>261</v>
      </c>
      <c r="D7528" s="20" t="s">
        <v>207</v>
      </c>
      <c r="E7528" s="20" t="s">
        <v>276</v>
      </c>
      <c r="F7528" s="20" t="s">
        <v>103</v>
      </c>
      <c r="G7528" s="8" t="s">
        <v>381</v>
      </c>
      <c r="H7528" s="20" t="s">
        <v>104</v>
      </c>
      <c r="I7528" s="7">
        <v>0</v>
      </c>
      <c r="L7528" s="7">
        <v>6768408488</v>
      </c>
      <c r="M7528" s="7">
        <v>272759192</v>
      </c>
      <c r="N7528" s="7">
        <v>153838058</v>
      </c>
      <c r="O7528" s="20" t="str">
        <f t="shared" si="237"/>
        <v/>
      </c>
    </row>
    <row r="7529" spans="1:15">
      <c r="A7529" s="20" t="str">
        <f t="shared" si="238"/>
        <v>Lífeyrissjóður Tannlæknafél ÍslSamtryggingardeild</v>
      </c>
      <c r="B7529" s="20" t="str">
        <f>_xlfn.IFNA(INDEX(Listi!$AI:$AI,MATCH(C7529,Listi!$AJ:$AJ,0)),INDEX(Listi!T:T,MATCH(C7529,Listi!U:U,0)))</f>
        <v>Lífeyrissj. Tannlækna</v>
      </c>
      <c r="C7529" s="20" t="s">
        <v>261</v>
      </c>
      <c r="D7529" s="20" t="s">
        <v>205</v>
      </c>
      <c r="E7529" s="20" t="s">
        <v>275</v>
      </c>
      <c r="F7529" s="20" t="s">
        <v>103</v>
      </c>
      <c r="G7529" s="8" t="s">
        <v>381</v>
      </c>
      <c r="H7529" s="20" t="s">
        <v>104</v>
      </c>
      <c r="I7529" s="7">
        <v>1319809</v>
      </c>
      <c r="L7529" s="7">
        <v>2241251214</v>
      </c>
      <c r="M7529" s="7">
        <v>112827287</v>
      </c>
      <c r="N7529" s="7">
        <v>17930159</v>
      </c>
      <c r="O7529" s="20" t="str">
        <f t="shared" si="237"/>
        <v/>
      </c>
    </row>
    <row r="7530" spans="1:15">
      <c r="A7530" s="20" t="str">
        <f t="shared" si="238"/>
        <v>Lífeyrissjóður verslunarmannaÆvileið 1</v>
      </c>
      <c r="B7530" s="20" t="str">
        <f>_xlfn.IFNA(INDEX(Listi!$AI:$AI,MATCH(C7530,Listi!$AJ:$AJ,0)),INDEX(Listi!T:T,MATCH(C7530,Listi!U:U,0)))</f>
        <v>Lífeyrissj. Verslunarm.</v>
      </c>
      <c r="C7530" s="20" t="s">
        <v>206</v>
      </c>
      <c r="D7530" s="20" t="s">
        <v>310</v>
      </c>
      <c r="E7530" s="20" t="s">
        <v>276</v>
      </c>
      <c r="F7530" s="20" t="s">
        <v>103</v>
      </c>
      <c r="G7530" s="8" t="s">
        <v>381</v>
      </c>
      <c r="H7530" s="20" t="s">
        <v>104</v>
      </c>
      <c r="I7530" s="7">
        <v>468291</v>
      </c>
      <c r="L7530" s="7">
        <v>2860479562</v>
      </c>
      <c r="M7530" s="7">
        <v>819651283</v>
      </c>
      <c r="N7530" s="7">
        <v>12562366</v>
      </c>
      <c r="O7530" s="20" t="str">
        <f t="shared" si="237"/>
        <v/>
      </c>
    </row>
    <row r="7531" spans="1:15">
      <c r="A7531" s="20" t="str">
        <f t="shared" si="238"/>
        <v>Lífeyrissjóður verslunarmannaÆvileið 2</v>
      </c>
      <c r="B7531" s="20" t="str">
        <f>_xlfn.IFNA(INDEX(Listi!$AI:$AI,MATCH(C7531,Listi!$AJ:$AJ,0)),INDEX(Listi!T:T,MATCH(C7531,Listi!U:U,0)))</f>
        <v>Lífeyrissj. Verslunarm.</v>
      </c>
      <c r="C7531" s="20" t="s">
        <v>206</v>
      </c>
      <c r="D7531" s="20" t="s">
        <v>309</v>
      </c>
      <c r="E7531" s="20" t="s">
        <v>276</v>
      </c>
      <c r="F7531" s="20" t="s">
        <v>103</v>
      </c>
      <c r="G7531" s="8" t="s">
        <v>381</v>
      </c>
      <c r="H7531" s="20" t="s">
        <v>104</v>
      </c>
      <c r="I7531" s="7">
        <v>382907</v>
      </c>
      <c r="L7531" s="7">
        <v>2325064159</v>
      </c>
      <c r="M7531" s="7">
        <v>465663194</v>
      </c>
      <c r="N7531" s="7">
        <v>32037995</v>
      </c>
      <c r="O7531" s="20" t="str">
        <f t="shared" si="237"/>
        <v/>
      </c>
    </row>
    <row r="7532" spans="1:15">
      <c r="A7532" s="20" t="str">
        <f t="shared" si="238"/>
        <v>Lífeyrissjóður verslunarmannaÆvileið 3</v>
      </c>
      <c r="B7532" s="20" t="str">
        <f>_xlfn.IFNA(INDEX(Listi!$AI:$AI,MATCH(C7532,Listi!$AJ:$AJ,0)),INDEX(Listi!T:T,MATCH(C7532,Listi!U:U,0)))</f>
        <v>Lífeyrissj. Verslunarm.</v>
      </c>
      <c r="C7532" s="20" t="s">
        <v>206</v>
      </c>
      <c r="D7532" s="20" t="s">
        <v>308</v>
      </c>
      <c r="E7532" s="20" t="s">
        <v>276</v>
      </c>
      <c r="F7532" s="20" t="s">
        <v>103</v>
      </c>
      <c r="G7532" s="8" t="s">
        <v>381</v>
      </c>
      <c r="H7532" s="20" t="s">
        <v>104</v>
      </c>
      <c r="I7532" s="7">
        <v>258798</v>
      </c>
      <c r="L7532" s="7">
        <v>1567402319</v>
      </c>
      <c r="M7532" s="7">
        <v>325961302</v>
      </c>
      <c r="N7532" s="7">
        <v>60283998</v>
      </c>
      <c r="O7532" s="20" t="str">
        <f t="shared" si="237"/>
        <v/>
      </c>
    </row>
    <row r="7533" spans="1:15">
      <c r="A7533" s="20" t="str">
        <f t="shared" si="238"/>
        <v>Lífeyrissjóður verslunarmannaDeild I/Séreign</v>
      </c>
      <c r="B7533" s="20" t="str">
        <f>_xlfn.IFNA(INDEX(Listi!$AI:$AI,MATCH(C7533,Listi!$AJ:$AJ,0)),INDEX(Listi!T:T,MATCH(C7533,Listi!U:U,0)))</f>
        <v>Lífeyrissj. Verslunarm.</v>
      </c>
      <c r="C7533" s="20" t="s">
        <v>206</v>
      </c>
      <c r="D7533" s="20" t="s">
        <v>207</v>
      </c>
      <c r="E7533" s="20" t="s">
        <v>276</v>
      </c>
      <c r="F7533" s="20" t="s">
        <v>103</v>
      </c>
      <c r="G7533" s="8" t="s">
        <v>381</v>
      </c>
      <c r="H7533" s="20" t="s">
        <v>104</v>
      </c>
      <c r="I7533" s="7">
        <v>3146241</v>
      </c>
      <c r="L7533" s="7">
        <v>19785724399</v>
      </c>
      <c r="M7533" s="7">
        <v>729937912</v>
      </c>
      <c r="N7533" s="7">
        <v>458382791</v>
      </c>
      <c r="O7533" s="20" t="str">
        <f t="shared" si="237"/>
        <v/>
      </c>
    </row>
    <row r="7534" spans="1:15">
      <c r="A7534" s="20" t="str">
        <f t="shared" si="238"/>
        <v>Lífeyrissjóður verslunarmannaSamtryggingardeild</v>
      </c>
      <c r="B7534" s="20" t="str">
        <f>_xlfn.IFNA(INDEX(Listi!$AI:$AI,MATCH(C7534,Listi!$AJ:$AJ,0)),INDEX(Listi!T:T,MATCH(C7534,Listi!U:U,0)))</f>
        <v>Lífeyrissj. Verslunarm.</v>
      </c>
      <c r="C7534" s="20" t="s">
        <v>206</v>
      </c>
      <c r="D7534" s="20" t="s">
        <v>205</v>
      </c>
      <c r="E7534" s="20" t="s">
        <v>275</v>
      </c>
      <c r="F7534" s="20" t="s">
        <v>103</v>
      </c>
      <c r="G7534" s="8" t="s">
        <v>381</v>
      </c>
      <c r="H7534" s="20" t="s">
        <v>104</v>
      </c>
      <c r="I7534" s="7">
        <v>186778703</v>
      </c>
      <c r="L7534" s="7">
        <v>1174592806906</v>
      </c>
      <c r="M7534" s="7">
        <v>35794261112</v>
      </c>
      <c r="N7534" s="7">
        <v>21965137185</v>
      </c>
      <c r="O7534" s="20" t="str">
        <f t="shared" si="237"/>
        <v/>
      </c>
    </row>
    <row r="7535" spans="1:15">
      <c r="A7535" s="20" t="str">
        <f t="shared" si="238"/>
        <v>Lífeyrissjóður VestmannaeyjaSafn I</v>
      </c>
      <c r="B7535" s="20" t="str">
        <f>_xlfn.IFNA(INDEX(Listi!$AI:$AI,MATCH(C7535,Listi!$AJ:$AJ,0)),INDEX(Listi!T:T,MATCH(C7535,Listi!U:U,0)))</f>
        <v>Lífeyrissj. Vestm.</v>
      </c>
      <c r="C7535" s="20" t="s">
        <v>262</v>
      </c>
      <c r="D7535" s="20" t="s">
        <v>210</v>
      </c>
      <c r="E7535" s="20" t="s">
        <v>276</v>
      </c>
      <c r="F7535" s="20" t="s">
        <v>103</v>
      </c>
      <c r="G7535" s="8" t="s">
        <v>381</v>
      </c>
      <c r="H7535" s="20" t="s">
        <v>104</v>
      </c>
      <c r="I7535" s="7">
        <v>0</v>
      </c>
      <c r="L7535" s="7">
        <v>381311221</v>
      </c>
      <c r="M7535" s="7">
        <v>44104006</v>
      </c>
      <c r="N7535" s="7">
        <v>13592960</v>
      </c>
      <c r="O7535" s="20" t="str">
        <f t="shared" si="237"/>
        <v/>
      </c>
    </row>
    <row r="7536" spans="1:15">
      <c r="A7536" s="20" t="str">
        <f t="shared" si="238"/>
        <v>Lífeyrissjóður VestmannaeyjaSafn II</v>
      </c>
      <c r="B7536" s="20" t="str">
        <f>_xlfn.IFNA(INDEX(Listi!$AI:$AI,MATCH(C7536,Listi!$AJ:$AJ,0)),INDEX(Listi!T:T,MATCH(C7536,Listi!U:U,0)))</f>
        <v>Lífeyrissj. Vestm.</v>
      </c>
      <c r="C7536" s="20" t="s">
        <v>262</v>
      </c>
      <c r="D7536" s="20" t="s">
        <v>211</v>
      </c>
      <c r="E7536" s="20" t="s">
        <v>276</v>
      </c>
      <c r="F7536" s="8" t="s">
        <v>103</v>
      </c>
      <c r="G7536" s="8" t="s">
        <v>381</v>
      </c>
      <c r="H7536" s="20" t="s">
        <v>104</v>
      </c>
      <c r="I7536" s="7">
        <v>0</v>
      </c>
      <c r="L7536" s="7">
        <v>571440191</v>
      </c>
      <c r="M7536" s="7">
        <v>40240404</v>
      </c>
      <c r="N7536" s="7">
        <v>18659289</v>
      </c>
      <c r="O7536" s="20" t="str">
        <f t="shared" si="237"/>
        <v/>
      </c>
    </row>
    <row r="7537" spans="1:15">
      <c r="A7537" s="20" t="str">
        <f t="shared" si="238"/>
        <v>Lífeyrissjóður VestmannaeyjaSamtryggingardeild</v>
      </c>
      <c r="B7537" s="20" t="str">
        <f>_xlfn.IFNA(INDEX(Listi!$AI:$AI,MATCH(C7537,Listi!$AJ:$AJ,0)),INDEX(Listi!T:T,MATCH(C7537,Listi!U:U,0)))</f>
        <v>Lífeyrissj. Vestm.</v>
      </c>
      <c r="C7537" s="20" t="s">
        <v>262</v>
      </c>
      <c r="D7537" s="20" t="s">
        <v>205</v>
      </c>
      <c r="E7537" s="20" t="s">
        <v>275</v>
      </c>
      <c r="F7537" s="8" t="s">
        <v>103</v>
      </c>
      <c r="G7537" s="8" t="s">
        <v>381</v>
      </c>
      <c r="H7537" s="20" t="s">
        <v>104</v>
      </c>
      <c r="I7537" s="7">
        <v>111506531</v>
      </c>
      <c r="L7537" s="7">
        <v>85198020532</v>
      </c>
      <c r="M7537" s="7">
        <v>1944643004</v>
      </c>
      <c r="N7537" s="7">
        <v>2198060399</v>
      </c>
      <c r="O7537" s="20" t="str">
        <f t="shared" si="237"/>
        <v/>
      </c>
    </row>
    <row r="7538" spans="1:15">
      <c r="A7538" s="20" t="str">
        <f t="shared" si="238"/>
        <v>Lífsval - lífeyrissparnaðurLífsval 1</v>
      </c>
      <c r="B7538" s="20" t="str">
        <f>_xlfn.IFNA(INDEX(Listi!$AI:$AI,MATCH(C7538,Listi!$AJ:$AJ,0)),INDEX(Listi!T:T,MATCH(C7538,Listi!U:U,0)))</f>
        <v>Lífsval</v>
      </c>
      <c r="C7538" s="20" t="s">
        <v>263</v>
      </c>
      <c r="D7538" s="20" t="s">
        <v>264</v>
      </c>
      <c r="E7538" s="20" t="s">
        <v>276</v>
      </c>
      <c r="F7538" s="8" t="s">
        <v>103</v>
      </c>
      <c r="G7538" s="8" t="s">
        <v>381</v>
      </c>
      <c r="H7538" s="20" t="s">
        <v>104</v>
      </c>
      <c r="I7538" s="7">
        <v>8027320</v>
      </c>
      <c r="L7538" s="7">
        <v>1792991246</v>
      </c>
      <c r="M7538" s="7">
        <v>203244065</v>
      </c>
      <c r="N7538" s="7">
        <v>81003579</v>
      </c>
      <c r="O7538" s="20" t="str">
        <f t="shared" si="237"/>
        <v/>
      </c>
    </row>
    <row r="7539" spans="1:15">
      <c r="A7539" s="20" t="str">
        <f t="shared" si="238"/>
        <v>Lífsval - lífeyrissparnaðurLífsval 2</v>
      </c>
      <c r="B7539" s="20" t="str">
        <f>_xlfn.IFNA(INDEX(Listi!$AI:$AI,MATCH(C7539,Listi!$AJ:$AJ,0)),INDEX(Listi!T:T,MATCH(C7539,Listi!U:U,0)))</f>
        <v>Lífsval</v>
      </c>
      <c r="C7539" s="20" t="s">
        <v>263</v>
      </c>
      <c r="D7539" s="20" t="s">
        <v>265</v>
      </c>
      <c r="E7539" s="20" t="s">
        <v>276</v>
      </c>
      <c r="F7539" s="8" t="s">
        <v>103</v>
      </c>
      <c r="G7539" s="8" t="s">
        <v>381</v>
      </c>
      <c r="H7539" s="20" t="s">
        <v>104</v>
      </c>
      <c r="I7539" s="7">
        <v>0</v>
      </c>
      <c r="L7539" s="7">
        <v>79660340</v>
      </c>
      <c r="M7539" s="7">
        <v>14369045</v>
      </c>
      <c r="N7539" s="7">
        <v>2695304</v>
      </c>
      <c r="O7539" s="20" t="str">
        <f t="shared" si="237"/>
        <v/>
      </c>
    </row>
    <row r="7540" spans="1:15">
      <c r="A7540" s="20" t="str">
        <f t="shared" si="238"/>
        <v>Lífsval - lífeyrissparnaðurLífsval 3</v>
      </c>
      <c r="B7540" s="20" t="str">
        <f>_xlfn.IFNA(INDEX(Listi!$AI:$AI,MATCH(C7540,Listi!$AJ:$AJ,0)),INDEX(Listi!T:T,MATCH(C7540,Listi!U:U,0)))</f>
        <v>Lífsval</v>
      </c>
      <c r="C7540" s="20" t="s">
        <v>263</v>
      </c>
      <c r="D7540" s="20" t="s">
        <v>266</v>
      </c>
      <c r="E7540" s="20" t="s">
        <v>276</v>
      </c>
      <c r="F7540" s="20" t="s">
        <v>103</v>
      </c>
      <c r="G7540" s="8" t="s">
        <v>381</v>
      </c>
      <c r="H7540" s="20" t="s">
        <v>104</v>
      </c>
      <c r="I7540" s="7">
        <v>122745</v>
      </c>
      <c r="L7540" s="7">
        <v>131239774</v>
      </c>
      <c r="M7540" s="7">
        <v>16635787</v>
      </c>
      <c r="N7540" s="7">
        <v>3548138</v>
      </c>
      <c r="O7540" s="20" t="str">
        <f t="shared" si="237"/>
        <v/>
      </c>
    </row>
    <row r="7541" spans="1:15">
      <c r="A7541" s="20" t="str">
        <f t="shared" si="238"/>
        <v>Lífsval - lífeyrissparnaðurLífsval 4</v>
      </c>
      <c r="B7541" s="20" t="str">
        <f>_xlfn.IFNA(INDEX(Listi!$AI:$AI,MATCH(C7541,Listi!$AJ:$AJ,0)),INDEX(Listi!T:T,MATCH(C7541,Listi!U:U,0)))</f>
        <v>Lífsval</v>
      </c>
      <c r="C7541" s="20" t="s">
        <v>263</v>
      </c>
      <c r="D7541" s="20" t="s">
        <v>267</v>
      </c>
      <c r="E7541" s="20" t="s">
        <v>276</v>
      </c>
      <c r="F7541" s="20" t="s">
        <v>103</v>
      </c>
      <c r="G7541" s="8" t="s">
        <v>381</v>
      </c>
      <c r="H7541" s="20" t="s">
        <v>104</v>
      </c>
      <c r="I7541" s="7">
        <v>0</v>
      </c>
      <c r="L7541" s="7">
        <v>71752064</v>
      </c>
      <c r="M7541" s="7">
        <v>15238959</v>
      </c>
      <c r="N7541" s="7">
        <v>2058992</v>
      </c>
      <c r="O7541" s="20" t="str">
        <f t="shared" si="237"/>
        <v/>
      </c>
    </row>
    <row r="7542" spans="1:15">
      <c r="A7542" s="20" t="str">
        <f t="shared" si="238"/>
        <v>Lífsverk lífeyrissjóðurLífsverk I/Séreign</v>
      </c>
      <c r="B7542" s="20" t="str">
        <f>_xlfn.IFNA(INDEX(Listi!$AI:$AI,MATCH(C7542,Listi!$AJ:$AJ,0)),INDEX(Listi!T:T,MATCH(C7542,Listi!U:U,0)))</f>
        <v xml:space="preserve">Lífsverk  </v>
      </c>
      <c r="C7542" s="20" t="s">
        <v>268</v>
      </c>
      <c r="D7542" s="20" t="s">
        <v>269</v>
      </c>
      <c r="E7542" s="20" t="s">
        <v>276</v>
      </c>
      <c r="F7542" s="20" t="s">
        <v>103</v>
      </c>
      <c r="G7542" s="8" t="s">
        <v>381</v>
      </c>
      <c r="H7542" s="20" t="s">
        <v>104</v>
      </c>
      <c r="I7542" s="7">
        <v>0</v>
      </c>
      <c r="L7542" s="7">
        <v>4582957000</v>
      </c>
      <c r="M7542" s="7">
        <v>635926000</v>
      </c>
      <c r="N7542" s="7">
        <v>22708000</v>
      </c>
      <c r="O7542" s="20" t="str">
        <f t="shared" si="237"/>
        <v/>
      </c>
    </row>
    <row r="7543" spans="1:15">
      <c r="A7543" s="20" t="str">
        <f t="shared" si="238"/>
        <v>Lífsverk lífeyrissjóðurLífsverk II/Séreign</v>
      </c>
      <c r="B7543" s="20" t="str">
        <f>_xlfn.IFNA(INDEX(Listi!$AI:$AI,MATCH(C7543,Listi!$AJ:$AJ,0)),INDEX(Listi!T:T,MATCH(C7543,Listi!U:U,0)))</f>
        <v xml:space="preserve">Lífsverk  </v>
      </c>
      <c r="C7543" s="20" t="s">
        <v>268</v>
      </c>
      <c r="D7543" s="20" t="s">
        <v>270</v>
      </c>
      <c r="E7543" s="20" t="s">
        <v>276</v>
      </c>
      <c r="F7543" s="20" t="s">
        <v>103</v>
      </c>
      <c r="G7543" s="8" t="s">
        <v>381</v>
      </c>
      <c r="H7543" s="20" t="s">
        <v>104</v>
      </c>
      <c r="I7543" s="7">
        <v>10528000</v>
      </c>
      <c r="L7543" s="7">
        <v>23735073000</v>
      </c>
      <c r="M7543" s="7">
        <v>2073571000</v>
      </c>
      <c r="N7543" s="7">
        <v>249365000</v>
      </c>
      <c r="O7543" s="20" t="str">
        <f t="shared" si="237"/>
        <v/>
      </c>
    </row>
    <row r="7544" spans="1:15">
      <c r="A7544" s="20" t="str">
        <f t="shared" si="238"/>
        <v>Lífsverk lífeyrissjóðurLífsverk III/Séreign</v>
      </c>
      <c r="B7544" s="20" t="str">
        <f>_xlfn.IFNA(INDEX(Listi!$AI:$AI,MATCH(C7544,Listi!$AJ:$AJ,0)),INDEX(Listi!T:T,MATCH(C7544,Listi!U:U,0)))</f>
        <v xml:space="preserve">Lífsverk  </v>
      </c>
      <c r="C7544" s="20" t="s">
        <v>268</v>
      </c>
      <c r="D7544" s="20" t="s">
        <v>271</v>
      </c>
      <c r="E7544" s="20" t="s">
        <v>276</v>
      </c>
      <c r="F7544" s="20" t="s">
        <v>103</v>
      </c>
      <c r="G7544" s="8" t="s">
        <v>381</v>
      </c>
      <c r="H7544" s="20" t="s">
        <v>104</v>
      </c>
      <c r="I7544" s="7">
        <v>0</v>
      </c>
      <c r="L7544" s="7">
        <v>653814000</v>
      </c>
      <c r="M7544" s="7">
        <v>105107000</v>
      </c>
      <c r="N7544" s="7">
        <v>2613000</v>
      </c>
      <c r="O7544" s="20" t="str">
        <f t="shared" si="237"/>
        <v/>
      </c>
    </row>
    <row r="7545" spans="1:15">
      <c r="A7545" s="20" t="str">
        <f t="shared" si="238"/>
        <v>Lífsverk lífeyrissjóðurSamtryggingardeild</v>
      </c>
      <c r="B7545" s="20" t="str">
        <f>_xlfn.IFNA(INDEX(Listi!$AI:$AI,MATCH(C7545,Listi!$AJ:$AJ,0)),INDEX(Listi!T:T,MATCH(C7545,Listi!U:U,0)))</f>
        <v xml:space="preserve">Lífsverk  </v>
      </c>
      <c r="C7545" s="20" t="s">
        <v>268</v>
      </c>
      <c r="D7545" s="20" t="s">
        <v>205</v>
      </c>
      <c r="E7545" s="20" t="s">
        <v>275</v>
      </c>
      <c r="F7545" s="8" t="s">
        <v>103</v>
      </c>
      <c r="G7545" s="8" t="s">
        <v>381</v>
      </c>
      <c r="H7545" s="20" t="s">
        <v>104</v>
      </c>
      <c r="I7545" s="7">
        <v>350000</v>
      </c>
      <c r="L7545" s="7">
        <v>120542527000</v>
      </c>
      <c r="M7545" s="7">
        <v>4397803000</v>
      </c>
      <c r="N7545" s="7">
        <v>1423151000</v>
      </c>
      <c r="O7545" s="20" t="str">
        <f t="shared" si="237"/>
        <v/>
      </c>
    </row>
    <row r="7546" spans="1:15">
      <c r="A7546" s="20" t="str">
        <f t="shared" si="238"/>
        <v>Söfnunarsjóður lífeyrisréttindaDeild I/Innlán</v>
      </c>
      <c r="B7546" s="20" t="str">
        <f>_xlfn.IFNA(INDEX(Listi!$AI:$AI,MATCH(C7546,Listi!$AJ:$AJ,0)),INDEX(Listi!T:T,MATCH(C7546,Listi!U:U,0)))</f>
        <v>Söfnunarsj.</v>
      </c>
      <c r="C7546" s="20" t="s">
        <v>272</v>
      </c>
      <c r="D7546" s="20" t="s">
        <v>273</v>
      </c>
      <c r="E7546" s="20" t="s">
        <v>276</v>
      </c>
      <c r="F7546" s="8" t="s">
        <v>103</v>
      </c>
      <c r="G7546" s="8" t="s">
        <v>381</v>
      </c>
      <c r="H7546" s="20" t="s">
        <v>104</v>
      </c>
      <c r="I7546" s="7">
        <v>10915769</v>
      </c>
      <c r="L7546" s="7">
        <v>2001731914</v>
      </c>
      <c r="M7546" s="7">
        <v>133561634</v>
      </c>
      <c r="N7546" s="7">
        <v>44803565</v>
      </c>
      <c r="O7546" s="20" t="str">
        <f t="shared" si="237"/>
        <v/>
      </c>
    </row>
    <row r="7547" spans="1:15">
      <c r="A7547" s="20" t="str">
        <f t="shared" si="238"/>
        <v>Söfnunarsjóður lífeyrisréttindaDeild III/Séreign</v>
      </c>
      <c r="B7547" s="20" t="str">
        <f>_xlfn.IFNA(INDEX(Listi!$AI:$AI,MATCH(C7547,Listi!$AJ:$AJ,0)),INDEX(Listi!T:T,MATCH(C7547,Listi!U:U,0)))</f>
        <v>Söfnunarsj.</v>
      </c>
      <c r="C7547" s="20" t="s">
        <v>272</v>
      </c>
      <c r="D7547" s="20" t="s">
        <v>599</v>
      </c>
      <c r="E7547" s="20" t="s">
        <v>276</v>
      </c>
      <c r="F7547" s="8" t="s">
        <v>103</v>
      </c>
      <c r="G7547" s="8" t="s">
        <v>381</v>
      </c>
      <c r="H7547" s="20" t="s">
        <v>104</v>
      </c>
      <c r="I7547" s="7">
        <v>-4709</v>
      </c>
      <c r="L7547" s="7">
        <v>24413085</v>
      </c>
      <c r="M7547" s="7">
        <v>24697577</v>
      </c>
      <c r="N7547" s="7">
        <v>900000</v>
      </c>
      <c r="O7547" s="20" t="str">
        <f t="shared" si="237"/>
        <v/>
      </c>
    </row>
    <row r="7548" spans="1:15">
      <c r="A7548" s="20" t="str">
        <f t="shared" si="238"/>
        <v>Söfnunarsjóður lífeyrisréttindaDeildII/Séreign</v>
      </c>
      <c r="B7548" s="20" t="str">
        <f>_xlfn.IFNA(INDEX(Listi!$AI:$AI,MATCH(C7548,Listi!$AJ:$AJ,0)),INDEX(Listi!T:T,MATCH(C7548,Listi!U:U,0)))</f>
        <v>Söfnunarsj.</v>
      </c>
      <c r="C7548" s="20" t="s">
        <v>272</v>
      </c>
      <c r="D7548" s="20" t="s">
        <v>586</v>
      </c>
      <c r="E7548" s="20" t="s">
        <v>276</v>
      </c>
      <c r="F7548" s="8" t="s">
        <v>103</v>
      </c>
      <c r="G7548" s="8" t="s">
        <v>381</v>
      </c>
      <c r="H7548" s="20" t="s">
        <v>104</v>
      </c>
      <c r="I7548" s="7">
        <v>147103</v>
      </c>
      <c r="L7548" s="7">
        <v>1654616477</v>
      </c>
      <c r="M7548" s="7">
        <v>128539213</v>
      </c>
      <c r="N7548" s="7">
        <v>22846291</v>
      </c>
      <c r="O7548" s="20" t="str">
        <f t="shared" si="237"/>
        <v/>
      </c>
    </row>
    <row r="7549" spans="1:15">
      <c r="A7549" s="20" t="str">
        <f t="shared" si="238"/>
        <v>Söfnunarsjóður lífeyrisréttindaSamtryggingardeild</v>
      </c>
      <c r="B7549" s="20" t="str">
        <f>_xlfn.IFNA(INDEX(Listi!$AI:$AI,MATCH(C7549,Listi!$AJ:$AJ,0)),INDEX(Listi!T:T,MATCH(C7549,Listi!U:U,0)))</f>
        <v>Söfnunarsj.</v>
      </c>
      <c r="C7549" s="20" t="s">
        <v>272</v>
      </c>
      <c r="D7549" s="20" t="s">
        <v>205</v>
      </c>
      <c r="E7549" s="20" t="s">
        <v>275</v>
      </c>
      <c r="F7549" s="8" t="s">
        <v>103</v>
      </c>
      <c r="G7549" s="8" t="s">
        <v>381</v>
      </c>
      <c r="H7549" s="20" t="s">
        <v>104</v>
      </c>
      <c r="I7549" s="7">
        <v>21317121</v>
      </c>
      <c r="L7549" s="7">
        <v>238978847889</v>
      </c>
      <c r="M7549" s="7">
        <v>4967193409</v>
      </c>
      <c r="N7549" s="7">
        <v>6076487652</v>
      </c>
      <c r="O7549" s="20" t="str">
        <f t="shared" si="237"/>
        <v/>
      </c>
    </row>
    <row r="7550" spans="1:15">
      <c r="A7550" s="20" t="str">
        <f t="shared" si="238"/>
        <v>Stapi lífeyrissjóðurSafn I</v>
      </c>
      <c r="B7550" s="20" t="str">
        <f>_xlfn.IFNA(INDEX(Listi!$AI:$AI,MATCH(C7550,Listi!$AJ:$AJ,0)),INDEX(Listi!T:T,MATCH(C7550,Listi!U:U,0)))</f>
        <v xml:space="preserve">Stapi  </v>
      </c>
      <c r="C7550" s="20" t="s">
        <v>209</v>
      </c>
      <c r="D7550" s="20" t="s">
        <v>210</v>
      </c>
      <c r="E7550" s="20" t="s">
        <v>276</v>
      </c>
      <c r="F7550" s="20" t="s">
        <v>103</v>
      </c>
      <c r="G7550" s="8" t="s">
        <v>381</v>
      </c>
      <c r="H7550" s="20" t="s">
        <v>104</v>
      </c>
      <c r="I7550" s="7">
        <v>0</v>
      </c>
      <c r="L7550" s="7">
        <v>2440828925</v>
      </c>
      <c r="M7550" s="7">
        <v>91567233</v>
      </c>
      <c r="N7550" s="7">
        <v>110755602</v>
      </c>
      <c r="O7550" s="20" t="str">
        <f t="shared" si="237"/>
        <v/>
      </c>
    </row>
    <row r="7551" spans="1:15">
      <c r="A7551" s="20" t="str">
        <f t="shared" si="238"/>
        <v>Stapi lífeyrissjóðurSafn II</v>
      </c>
      <c r="B7551" s="20" t="str">
        <f>_xlfn.IFNA(INDEX(Listi!$AI:$AI,MATCH(C7551,Listi!$AJ:$AJ,0)),INDEX(Listi!T:T,MATCH(C7551,Listi!U:U,0)))</f>
        <v xml:space="preserve">Stapi  </v>
      </c>
      <c r="C7551" s="20" t="s">
        <v>209</v>
      </c>
      <c r="D7551" s="20" t="s">
        <v>211</v>
      </c>
      <c r="E7551" s="20" t="s">
        <v>276</v>
      </c>
      <c r="F7551" s="20" t="s">
        <v>103</v>
      </c>
      <c r="G7551" s="8" t="s">
        <v>381</v>
      </c>
      <c r="H7551" s="20" t="s">
        <v>104</v>
      </c>
      <c r="I7551" s="7">
        <v>0</v>
      </c>
      <c r="L7551" s="7">
        <v>5710890273</v>
      </c>
      <c r="M7551" s="7">
        <v>262001316</v>
      </c>
      <c r="N7551" s="7">
        <v>164209410</v>
      </c>
      <c r="O7551" s="20" t="str">
        <f t="shared" si="237"/>
        <v/>
      </c>
    </row>
    <row r="7552" spans="1:15">
      <c r="A7552" s="20" t="str">
        <f t="shared" si="238"/>
        <v>Stapi lífeyrissjóðurSafn III</v>
      </c>
      <c r="B7552" s="20" t="str">
        <f>_xlfn.IFNA(INDEX(Listi!$AI:$AI,MATCH(C7552,Listi!$AJ:$AJ,0)),INDEX(Listi!T:T,MATCH(C7552,Listi!U:U,0)))</f>
        <v xml:space="preserve">Stapi  </v>
      </c>
      <c r="C7552" s="20" t="s">
        <v>209</v>
      </c>
      <c r="D7552" s="20" t="s">
        <v>212</v>
      </c>
      <c r="E7552" s="20" t="s">
        <v>276</v>
      </c>
      <c r="F7552" s="20" t="s">
        <v>103</v>
      </c>
      <c r="G7552" s="8" t="s">
        <v>381</v>
      </c>
      <c r="H7552" s="20" t="s">
        <v>104</v>
      </c>
      <c r="I7552" s="7">
        <v>0</v>
      </c>
      <c r="L7552" s="7">
        <v>268100084</v>
      </c>
      <c r="M7552" s="7">
        <v>24388890</v>
      </c>
      <c r="N7552" s="7">
        <v>9886128</v>
      </c>
      <c r="O7552" s="20" t="str">
        <f t="shared" si="237"/>
        <v/>
      </c>
    </row>
    <row r="7553" spans="1:15">
      <c r="A7553" s="20" t="str">
        <f t="shared" si="238"/>
        <v>Stapi lífeyrissjóðurTryggingardeild</v>
      </c>
      <c r="B7553" s="20" t="str">
        <f>_xlfn.IFNA(INDEX(Listi!$AI:$AI,MATCH(C7553,Listi!$AJ:$AJ,0)),INDEX(Listi!T:T,MATCH(C7553,Listi!U:U,0)))</f>
        <v xml:space="preserve">Stapi  </v>
      </c>
      <c r="C7553" s="20" t="s">
        <v>209</v>
      </c>
      <c r="D7553" s="20" t="s">
        <v>213</v>
      </c>
      <c r="E7553" s="20" t="s">
        <v>275</v>
      </c>
      <c r="F7553" s="20" t="s">
        <v>103</v>
      </c>
      <c r="G7553" s="8" t="s">
        <v>381</v>
      </c>
      <c r="H7553" s="20" t="s">
        <v>104</v>
      </c>
      <c r="I7553" s="7">
        <v>0</v>
      </c>
      <c r="L7553" s="7">
        <v>348661724246</v>
      </c>
      <c r="M7553" s="7">
        <v>13807615154</v>
      </c>
      <c r="N7553" s="7">
        <v>7912918911</v>
      </c>
      <c r="O7553" s="20" t="str">
        <f t="shared" si="237"/>
        <v/>
      </c>
    </row>
    <row r="7554" spans="1:15">
      <c r="A7554" s="20" t="str">
        <f t="shared" si="238"/>
        <v>Stapi lífeyrissjóðurVarfærnasafnið</v>
      </c>
      <c r="B7554" s="20" t="str">
        <f>_xlfn.IFNA(INDEX(Listi!$AI:$AI,MATCH(C7554,Listi!$AJ:$AJ,0)),INDEX(Listi!T:T,MATCH(C7554,Listi!U:U,0)))</f>
        <v xml:space="preserve">Stapi  </v>
      </c>
      <c r="C7554" s="20" t="s">
        <v>209</v>
      </c>
      <c r="D7554" s="20" t="s">
        <v>392</v>
      </c>
      <c r="E7554" s="20" t="s">
        <v>276</v>
      </c>
      <c r="F7554" s="20" t="s">
        <v>103</v>
      </c>
      <c r="G7554" s="8" t="s">
        <v>381</v>
      </c>
      <c r="H7554" s="20" t="s">
        <v>104</v>
      </c>
      <c r="I7554" s="7">
        <v>223533</v>
      </c>
      <c r="L7554" s="7">
        <v>471986044</v>
      </c>
      <c r="M7554" s="7">
        <v>137399159</v>
      </c>
      <c r="N7554" s="7">
        <v>6994496</v>
      </c>
      <c r="O7554" s="20" t="str">
        <f t="shared" ref="O7554:O7617" si="239">IFERROR(VLOOKUP(F7554,EhLykill,3,FALSE),"")</f>
        <v/>
      </c>
    </row>
    <row r="7555" spans="1:15">
      <c r="A7555" s="20" t="str">
        <f t="shared" si="238"/>
        <v>Almenni lífeyrissjóðurinnÆvisafn I</v>
      </c>
      <c r="B7555" s="20" t="str">
        <f>_xlfn.IFNA(INDEX(Listi!$AI:$AI,MATCH(C7555,Listi!$AJ:$AJ,0)),INDEX(Listi!T:T,MATCH(C7555,Listi!U:U,0)))</f>
        <v xml:space="preserve">Almenni </v>
      </c>
      <c r="C7555" s="20" t="s">
        <v>0</v>
      </c>
      <c r="D7555" s="20" t="s">
        <v>202</v>
      </c>
      <c r="E7555" s="20" t="s">
        <v>276</v>
      </c>
      <c r="F7555" s="8" t="s">
        <v>106</v>
      </c>
      <c r="G7555" s="8" t="s">
        <v>365</v>
      </c>
      <c r="H7555" s="20" t="s">
        <v>107</v>
      </c>
      <c r="I7555" s="7">
        <v>1068175266</v>
      </c>
      <c r="L7555" s="7">
        <v>43068273823</v>
      </c>
      <c r="M7555" s="7">
        <v>4413720640</v>
      </c>
      <c r="N7555" s="7">
        <v>641257097</v>
      </c>
      <c r="O7555" s="20" t="str">
        <f t="shared" si="239"/>
        <v/>
      </c>
    </row>
    <row r="7556" spans="1:15">
      <c r="A7556" s="20" t="str">
        <f t="shared" si="238"/>
        <v>Almenni lífeyrissjóðurinnÆvisafn II</v>
      </c>
      <c r="B7556" s="20" t="str">
        <f>_xlfn.IFNA(INDEX(Listi!$AI:$AI,MATCH(C7556,Listi!$AJ:$AJ,0)),INDEX(Listi!T:T,MATCH(C7556,Listi!U:U,0)))</f>
        <v xml:space="preserve">Almenni </v>
      </c>
      <c r="C7556" s="20" t="s">
        <v>0</v>
      </c>
      <c r="D7556" s="20" t="s">
        <v>203</v>
      </c>
      <c r="E7556" s="20" t="s">
        <v>276</v>
      </c>
      <c r="F7556" s="8" t="s">
        <v>106</v>
      </c>
      <c r="G7556" s="8" t="s">
        <v>365</v>
      </c>
      <c r="H7556" s="20" t="s">
        <v>107</v>
      </c>
      <c r="I7556" s="7">
        <v>1825700618</v>
      </c>
      <c r="L7556" s="7">
        <v>86460235807</v>
      </c>
      <c r="M7556" s="7">
        <v>3970537445</v>
      </c>
      <c r="N7556" s="7">
        <v>1539034493</v>
      </c>
      <c r="O7556" s="20" t="str">
        <f t="shared" si="239"/>
        <v/>
      </c>
    </row>
    <row r="7557" spans="1:15">
      <c r="A7557" s="20" t="str">
        <f t="shared" si="238"/>
        <v>Almenni lífeyrissjóðurinnÆvisafn III</v>
      </c>
      <c r="B7557" s="20" t="str">
        <f>_xlfn.IFNA(INDEX(Listi!$AI:$AI,MATCH(C7557,Listi!$AJ:$AJ,0)),INDEX(Listi!T:T,MATCH(C7557,Listi!U:U,0)))</f>
        <v xml:space="preserve">Almenni </v>
      </c>
      <c r="C7557" s="20" t="s">
        <v>0</v>
      </c>
      <c r="D7557" s="20" t="s">
        <v>204</v>
      </c>
      <c r="E7557" s="20" t="s">
        <v>276</v>
      </c>
      <c r="F7557" s="8" t="s">
        <v>106</v>
      </c>
      <c r="G7557" s="8" t="s">
        <v>365</v>
      </c>
      <c r="H7557" s="20" t="s">
        <v>107</v>
      </c>
      <c r="I7557" s="7">
        <v>1038500083</v>
      </c>
      <c r="L7557" s="7">
        <v>33890180699</v>
      </c>
      <c r="M7557" s="7">
        <v>1571509194</v>
      </c>
      <c r="N7557" s="7">
        <v>920421683</v>
      </c>
      <c r="O7557" s="20" t="str">
        <f t="shared" si="239"/>
        <v/>
      </c>
    </row>
    <row r="7558" spans="1:15">
      <c r="A7558" s="20" t="str">
        <f t="shared" si="238"/>
        <v>Almenni lífeyrissjóðurinnHúsnæðissafn</v>
      </c>
      <c r="B7558" s="20" t="str">
        <f>_xlfn.IFNA(INDEX(Listi!$AI:$AI,MATCH(C7558,Listi!$AJ:$AJ,0)),INDEX(Listi!T:T,MATCH(C7558,Listi!U:U,0)))</f>
        <v xml:space="preserve">Almenni </v>
      </c>
      <c r="C7558" s="20" t="s">
        <v>0</v>
      </c>
      <c r="D7558" s="20" t="s">
        <v>315</v>
      </c>
      <c r="E7558" s="20" t="s">
        <v>276</v>
      </c>
      <c r="F7558" s="8" t="s">
        <v>106</v>
      </c>
      <c r="G7558" s="8" t="s">
        <v>365</v>
      </c>
      <c r="H7558" s="20" t="s">
        <v>107</v>
      </c>
      <c r="I7558" s="7">
        <v>92988490</v>
      </c>
      <c r="L7558" s="7">
        <v>487895879</v>
      </c>
      <c r="M7558" s="7">
        <v>166428361</v>
      </c>
      <c r="N7558" s="7">
        <v>18080096</v>
      </c>
      <c r="O7558" s="20" t="str">
        <f t="shared" si="239"/>
        <v/>
      </c>
    </row>
    <row r="7559" spans="1:15">
      <c r="A7559" s="20" t="str">
        <f t="shared" si="238"/>
        <v>Almenni lífeyrissjóðurinnInnlánssafn</v>
      </c>
      <c r="B7559" s="20" t="str">
        <f>_xlfn.IFNA(INDEX(Listi!$AI:$AI,MATCH(C7559,Listi!$AJ:$AJ,0)),INDEX(Listi!T:T,MATCH(C7559,Listi!U:U,0)))</f>
        <v xml:space="preserve">Almenni </v>
      </c>
      <c r="C7559" s="20" t="s">
        <v>0</v>
      </c>
      <c r="D7559" s="20" t="s">
        <v>1</v>
      </c>
      <c r="E7559" s="20" t="s">
        <v>276</v>
      </c>
      <c r="F7559" s="8" t="s">
        <v>106</v>
      </c>
      <c r="G7559" s="8" t="s">
        <v>365</v>
      </c>
      <c r="H7559" s="20" t="s">
        <v>107</v>
      </c>
      <c r="I7559" s="7">
        <v>1235284712</v>
      </c>
      <c r="L7559" s="7">
        <v>26587944379</v>
      </c>
      <c r="M7559" s="7">
        <v>1016779991</v>
      </c>
      <c r="N7559" s="7">
        <v>1031869724</v>
      </c>
      <c r="O7559" s="20" t="str">
        <f t="shared" si="239"/>
        <v/>
      </c>
    </row>
    <row r="7560" spans="1:15">
      <c r="A7560" s="20" t="str">
        <f t="shared" si="238"/>
        <v>Almenni lífeyrissjóðurinnRíkissafn langt</v>
      </c>
      <c r="B7560" s="20" t="str">
        <f>_xlfn.IFNA(INDEX(Listi!$AI:$AI,MATCH(C7560,Listi!$AJ:$AJ,0)),INDEX(Listi!T:T,MATCH(C7560,Listi!U:U,0)))</f>
        <v xml:space="preserve">Almenni </v>
      </c>
      <c r="C7560" s="20" t="s">
        <v>0</v>
      </c>
      <c r="D7560" s="20" t="s">
        <v>199</v>
      </c>
      <c r="E7560" s="20" t="s">
        <v>276</v>
      </c>
      <c r="F7560" s="20" t="s">
        <v>106</v>
      </c>
      <c r="G7560" s="8" t="s">
        <v>365</v>
      </c>
      <c r="H7560" s="20" t="s">
        <v>107</v>
      </c>
      <c r="I7560" s="7">
        <v>50944516</v>
      </c>
      <c r="L7560" s="7">
        <v>1193680171</v>
      </c>
      <c r="M7560" s="7">
        <v>61272573</v>
      </c>
      <c r="N7560" s="7">
        <v>40105929</v>
      </c>
      <c r="O7560" s="20" t="str">
        <f t="shared" si="239"/>
        <v/>
      </c>
    </row>
    <row r="7561" spans="1:15">
      <c r="A7561" s="20" t="str">
        <f t="shared" si="238"/>
        <v>Almenni lífeyrissjóðurinnRíkissafn stutt</v>
      </c>
      <c r="B7561" s="20" t="str">
        <f>_xlfn.IFNA(INDEX(Listi!$AI:$AI,MATCH(C7561,Listi!$AJ:$AJ,0)),INDEX(Listi!T:T,MATCH(C7561,Listi!U:U,0)))</f>
        <v xml:space="preserve">Almenni </v>
      </c>
      <c r="C7561" s="20" t="s">
        <v>0</v>
      </c>
      <c r="D7561" s="20" t="s">
        <v>200</v>
      </c>
      <c r="E7561" s="20" t="s">
        <v>276</v>
      </c>
      <c r="F7561" s="20" t="s">
        <v>106</v>
      </c>
      <c r="G7561" s="8" t="s">
        <v>365</v>
      </c>
      <c r="H7561" s="20" t="s">
        <v>107</v>
      </c>
      <c r="I7561" s="7">
        <v>19077937</v>
      </c>
      <c r="L7561" s="7">
        <v>541893627</v>
      </c>
      <c r="M7561" s="7">
        <v>20423158</v>
      </c>
      <c r="N7561" s="7">
        <v>14899899</v>
      </c>
      <c r="O7561" s="20" t="str">
        <f t="shared" si="239"/>
        <v/>
      </c>
    </row>
    <row r="7562" spans="1:15">
      <c r="A7562" s="20" t="str">
        <f t="shared" si="238"/>
        <v>Almenni lífeyrissjóðurinnTryggingadeild</v>
      </c>
      <c r="B7562" s="20" t="str">
        <f>_xlfn.IFNA(INDEX(Listi!$AI:$AI,MATCH(C7562,Listi!$AJ:$AJ,0)),INDEX(Listi!T:T,MATCH(C7562,Listi!U:U,0)))</f>
        <v xml:space="preserve">Almenni </v>
      </c>
      <c r="C7562" s="20" t="s">
        <v>0</v>
      </c>
      <c r="D7562" s="20" t="s">
        <v>201</v>
      </c>
      <c r="E7562" s="20" t="s">
        <v>275</v>
      </c>
      <c r="F7562" s="20" t="s">
        <v>106</v>
      </c>
      <c r="G7562" s="8" t="s">
        <v>365</v>
      </c>
      <c r="H7562" s="20" t="s">
        <v>107</v>
      </c>
      <c r="I7562" s="7">
        <v>3136574990</v>
      </c>
      <c r="L7562" s="7">
        <v>174784296254</v>
      </c>
      <c r="M7562" s="7">
        <v>7497244534</v>
      </c>
      <c r="N7562" s="7">
        <v>3057046932</v>
      </c>
      <c r="O7562" s="20" t="str">
        <f t="shared" si="239"/>
        <v/>
      </c>
    </row>
    <row r="7563" spans="1:15">
      <c r="A7563" s="20" t="str">
        <f t="shared" si="238"/>
        <v>Arion banki hf.Erlend hlutabréf</v>
      </c>
      <c r="B7563" s="20" t="str">
        <f>_xlfn.IFNA(INDEX(Listi!$AI:$AI,MATCH(C7563,Listi!$AJ:$AJ,0)),INDEX(Listi!T:T,MATCH(C7563,Listi!U:U,0)))</f>
        <v xml:space="preserve">Arion banki </v>
      </c>
      <c r="C7563" s="20" t="s">
        <v>214</v>
      </c>
      <c r="D7563" s="20" t="s">
        <v>215</v>
      </c>
      <c r="E7563" s="20" t="s">
        <v>276</v>
      </c>
      <c r="F7563" s="20" t="s">
        <v>106</v>
      </c>
      <c r="G7563" s="8" t="s">
        <v>365</v>
      </c>
      <c r="H7563" s="20" t="s">
        <v>107</v>
      </c>
      <c r="I7563" s="7">
        <v>40671000</v>
      </c>
      <c r="L7563" s="7">
        <v>1149685000</v>
      </c>
      <c r="M7563" s="7">
        <v>49095000</v>
      </c>
      <c r="N7563" s="7">
        <v>10876000</v>
      </c>
      <c r="O7563" s="20" t="str">
        <f t="shared" si="239"/>
        <v/>
      </c>
    </row>
    <row r="7564" spans="1:15">
      <c r="A7564" s="20" t="str">
        <f t="shared" si="238"/>
        <v>Arion banki hf.Innlend skuldabréf</v>
      </c>
      <c r="B7564" s="20" t="str">
        <f>_xlfn.IFNA(INDEX(Listi!$AI:$AI,MATCH(C7564,Listi!$AJ:$AJ,0)),INDEX(Listi!T:T,MATCH(C7564,Listi!U:U,0)))</f>
        <v xml:space="preserve">Arion banki </v>
      </c>
      <c r="C7564" s="20" t="s">
        <v>214</v>
      </c>
      <c r="D7564" s="20" t="s">
        <v>216</v>
      </c>
      <c r="E7564" s="20" t="s">
        <v>276</v>
      </c>
      <c r="F7564" s="20" t="s">
        <v>106</v>
      </c>
      <c r="G7564" s="8" t="s">
        <v>365</v>
      </c>
      <c r="H7564" s="20" t="s">
        <v>107</v>
      </c>
      <c r="I7564" s="7">
        <v>217926000</v>
      </c>
      <c r="L7564" s="7">
        <v>4446434000</v>
      </c>
      <c r="M7564" s="7">
        <v>344234000</v>
      </c>
      <c r="N7564" s="7">
        <v>44793000</v>
      </c>
      <c r="O7564" s="20" t="str">
        <f t="shared" si="239"/>
        <v/>
      </c>
    </row>
    <row r="7565" spans="1:15">
      <c r="A7565" s="20" t="str">
        <f t="shared" si="238"/>
        <v>Arion banki hf.Lífeyrisauki L1</v>
      </c>
      <c r="B7565" s="20" t="str">
        <f>_xlfn.IFNA(INDEX(Listi!$AI:$AI,MATCH(C7565,Listi!$AJ:$AJ,0)),INDEX(Listi!T:T,MATCH(C7565,Listi!U:U,0)))</f>
        <v xml:space="preserve">Arion banki </v>
      </c>
      <c r="C7565" s="20" t="s">
        <v>214</v>
      </c>
      <c r="D7565" s="20" t="s">
        <v>377</v>
      </c>
      <c r="E7565" s="20" t="s">
        <v>276</v>
      </c>
      <c r="F7565" s="20" t="s">
        <v>106</v>
      </c>
      <c r="G7565" s="8" t="s">
        <v>365</v>
      </c>
      <c r="H7565" s="20" t="s">
        <v>107</v>
      </c>
      <c r="I7565" s="7">
        <v>711373000</v>
      </c>
      <c r="L7565" s="7">
        <v>5887942000</v>
      </c>
      <c r="M7565" s="7">
        <v>1011885000</v>
      </c>
      <c r="N7565" s="7">
        <v>34615000</v>
      </c>
      <c r="O7565" s="20" t="str">
        <f t="shared" si="239"/>
        <v/>
      </c>
    </row>
    <row r="7566" spans="1:15">
      <c r="A7566" s="20" t="str">
        <f t="shared" si="238"/>
        <v>Arion banki hf.Lífeyrisauki L2</v>
      </c>
      <c r="B7566" s="20" t="str">
        <f>_xlfn.IFNA(INDEX(Listi!$AI:$AI,MATCH(C7566,Listi!$AJ:$AJ,0)),INDEX(Listi!T:T,MATCH(C7566,Listi!U:U,0)))</f>
        <v xml:space="preserve">Arion banki </v>
      </c>
      <c r="C7566" s="20" t="s">
        <v>214</v>
      </c>
      <c r="D7566" s="20" t="s">
        <v>372</v>
      </c>
      <c r="E7566" s="20" t="s">
        <v>276</v>
      </c>
      <c r="F7566" s="20" t="s">
        <v>106</v>
      </c>
      <c r="G7566" s="8" t="s">
        <v>365</v>
      </c>
      <c r="H7566" s="20" t="s">
        <v>107</v>
      </c>
      <c r="I7566" s="7">
        <v>1343191000</v>
      </c>
      <c r="L7566" s="7">
        <v>21366380000</v>
      </c>
      <c r="M7566" s="7">
        <v>1613513000</v>
      </c>
      <c r="N7566" s="7">
        <v>92085000</v>
      </c>
      <c r="O7566" s="20" t="str">
        <f t="shared" si="239"/>
        <v/>
      </c>
    </row>
    <row r="7567" spans="1:15">
      <c r="A7567" s="20" t="str">
        <f t="shared" si="238"/>
        <v>Arion banki hf.Lífeyrisauki L3</v>
      </c>
      <c r="B7567" s="20" t="str">
        <f>_xlfn.IFNA(INDEX(Listi!$AI:$AI,MATCH(C7567,Listi!$AJ:$AJ,0)),INDEX(Listi!T:T,MATCH(C7567,Listi!U:U,0)))</f>
        <v xml:space="preserve">Arion banki </v>
      </c>
      <c r="C7567" s="20" t="s">
        <v>214</v>
      </c>
      <c r="D7567" s="20" t="s">
        <v>371</v>
      </c>
      <c r="E7567" s="20" t="s">
        <v>276</v>
      </c>
      <c r="F7567" s="20" t="s">
        <v>106</v>
      </c>
      <c r="G7567" s="8" t="s">
        <v>365</v>
      </c>
      <c r="H7567" s="20" t="s">
        <v>107</v>
      </c>
      <c r="I7567" s="7">
        <v>1324886000</v>
      </c>
      <c r="L7567" s="7">
        <v>29714848000</v>
      </c>
      <c r="M7567" s="7">
        <v>2122481000</v>
      </c>
      <c r="N7567" s="7">
        <v>129566000</v>
      </c>
      <c r="O7567" s="20" t="str">
        <f t="shared" si="239"/>
        <v/>
      </c>
    </row>
    <row r="7568" spans="1:15">
      <c r="A7568" s="20" t="str">
        <f t="shared" si="238"/>
        <v>Arion banki hf.Lífeyrisauki L4</v>
      </c>
      <c r="B7568" s="20" t="str">
        <f>_xlfn.IFNA(INDEX(Listi!$AI:$AI,MATCH(C7568,Listi!$AJ:$AJ,0)),INDEX(Listi!T:T,MATCH(C7568,Listi!U:U,0)))</f>
        <v xml:space="preserve">Arion banki </v>
      </c>
      <c r="C7568" s="20" t="s">
        <v>214</v>
      </c>
      <c r="D7568" s="20" t="s">
        <v>587</v>
      </c>
      <c r="E7568" s="20" t="s">
        <v>276</v>
      </c>
      <c r="F7568" s="20" t="s">
        <v>106</v>
      </c>
      <c r="G7568" s="8" t="s">
        <v>365</v>
      </c>
      <c r="H7568" s="20" t="s">
        <v>107</v>
      </c>
      <c r="I7568" s="7">
        <v>994937000</v>
      </c>
      <c r="L7568" s="7">
        <v>19306242000</v>
      </c>
      <c r="M7568" s="7">
        <v>1346647000</v>
      </c>
      <c r="N7568" s="7">
        <v>388052000</v>
      </c>
      <c r="O7568" s="20" t="str">
        <f t="shared" si="239"/>
        <v/>
      </c>
    </row>
    <row r="7569" spans="1:15">
      <c r="A7569" s="20" t="str">
        <f t="shared" si="238"/>
        <v>Arion banki hf.Lífeyrisauki L5</v>
      </c>
      <c r="B7569" s="20" t="str">
        <f>_xlfn.IFNA(INDEX(Listi!$AI:$AI,MATCH(C7569,Listi!$AJ:$AJ,0)),INDEX(Listi!T:T,MATCH(C7569,Listi!U:U,0)))</f>
        <v xml:space="preserve">Arion banki </v>
      </c>
      <c r="C7569" s="20" t="s">
        <v>214</v>
      </c>
      <c r="D7569" s="20" t="s">
        <v>369</v>
      </c>
      <c r="E7569" s="20" t="s">
        <v>276</v>
      </c>
      <c r="F7569" s="20" t="s">
        <v>106</v>
      </c>
      <c r="G7569" s="8" t="s">
        <v>365</v>
      </c>
      <c r="H7569" s="20" t="s">
        <v>107</v>
      </c>
      <c r="I7569" s="7">
        <v>3323415000</v>
      </c>
      <c r="L7569" s="7">
        <v>44858554000</v>
      </c>
      <c r="M7569" s="7">
        <v>4018833000</v>
      </c>
      <c r="N7569" s="7">
        <v>933672000</v>
      </c>
      <c r="O7569" s="20" t="str">
        <f t="shared" si="239"/>
        <v/>
      </c>
    </row>
    <row r="7570" spans="1:15">
      <c r="A7570" s="20" t="str">
        <f t="shared" si="238"/>
        <v>Birta lífeyrissjóðurBlönduð leið</v>
      </c>
      <c r="B7570" s="20" t="str">
        <f>_xlfn.IFNA(INDEX(Listi!$AI:$AI,MATCH(C7570,Listi!$AJ:$AJ,0)),INDEX(Listi!T:T,MATCH(C7570,Listi!U:U,0)))</f>
        <v xml:space="preserve">Birta  </v>
      </c>
      <c r="C7570" s="20" t="s">
        <v>298</v>
      </c>
      <c r="D7570" s="20" t="s">
        <v>314</v>
      </c>
      <c r="E7570" s="20" t="s">
        <v>276</v>
      </c>
      <c r="F7570" s="8" t="s">
        <v>106</v>
      </c>
      <c r="G7570" s="8" t="s">
        <v>365</v>
      </c>
      <c r="H7570" s="20" t="s">
        <v>107</v>
      </c>
      <c r="I7570" s="7">
        <v>221355739</v>
      </c>
      <c r="L7570" s="7">
        <v>6929716201</v>
      </c>
      <c r="M7570" s="7">
        <v>253995298</v>
      </c>
      <c r="N7570" s="7">
        <v>139753585</v>
      </c>
      <c r="O7570" s="20" t="str">
        <f t="shared" si="239"/>
        <v/>
      </c>
    </row>
    <row r="7571" spans="1:15">
      <c r="A7571" s="20" t="str">
        <f t="shared" si="238"/>
        <v>Birta lífeyrissjóðurInnlánsleið</v>
      </c>
      <c r="B7571" s="20" t="str">
        <f>_xlfn.IFNA(INDEX(Listi!$AI:$AI,MATCH(C7571,Listi!$AJ:$AJ,0)),INDEX(Listi!T:T,MATCH(C7571,Listi!U:U,0)))</f>
        <v xml:space="preserve">Birta  </v>
      </c>
      <c r="C7571" s="20" t="s">
        <v>298</v>
      </c>
      <c r="D7571" s="20" t="s">
        <v>208</v>
      </c>
      <c r="E7571" s="20" t="s">
        <v>276</v>
      </c>
      <c r="F7571" s="8" t="s">
        <v>106</v>
      </c>
      <c r="G7571" s="8" t="s">
        <v>365</v>
      </c>
      <c r="H7571" s="20" t="s">
        <v>107</v>
      </c>
      <c r="I7571" s="7">
        <v>263323181</v>
      </c>
      <c r="L7571" s="7">
        <v>4108971332</v>
      </c>
      <c r="M7571" s="7">
        <v>264842424</v>
      </c>
      <c r="N7571" s="7">
        <v>174324836</v>
      </c>
      <c r="O7571" s="20" t="str">
        <f t="shared" si="239"/>
        <v/>
      </c>
    </row>
    <row r="7572" spans="1:15">
      <c r="A7572" s="20" t="str">
        <f t="shared" si="238"/>
        <v>Birta lífeyrissjóðurSamtryggingardeild</v>
      </c>
      <c r="B7572" s="20" t="str">
        <f>_xlfn.IFNA(INDEX(Listi!$AI:$AI,MATCH(C7572,Listi!$AJ:$AJ,0)),INDEX(Listi!T:T,MATCH(C7572,Listi!U:U,0)))</f>
        <v xml:space="preserve">Birta  </v>
      </c>
      <c r="C7572" s="20" t="s">
        <v>298</v>
      </c>
      <c r="D7572" s="20" t="s">
        <v>205</v>
      </c>
      <c r="E7572" s="20" t="s">
        <v>275</v>
      </c>
      <c r="F7572" s="8" t="s">
        <v>106</v>
      </c>
      <c r="G7572" s="8" t="s">
        <v>365</v>
      </c>
      <c r="H7572" s="20" t="s">
        <v>107</v>
      </c>
      <c r="I7572" s="7">
        <v>14196580668</v>
      </c>
      <c r="L7572" s="7">
        <v>549755105944</v>
      </c>
      <c r="M7572" s="7">
        <v>18480897961</v>
      </c>
      <c r="N7572" s="7">
        <v>14075814006</v>
      </c>
      <c r="O7572" s="20" t="str">
        <f t="shared" si="239"/>
        <v/>
      </c>
    </row>
    <row r="7573" spans="1:15">
      <c r="A7573" s="20" t="str">
        <f t="shared" si="238"/>
        <v>Birta lífeyrissjóðurSkuldabréfaleið</v>
      </c>
      <c r="B7573" s="20" t="str">
        <f>_xlfn.IFNA(INDEX(Listi!$AI:$AI,MATCH(C7573,Listi!$AJ:$AJ,0)),INDEX(Listi!T:T,MATCH(C7573,Listi!U:U,0)))</f>
        <v xml:space="preserve">Birta  </v>
      </c>
      <c r="C7573" s="20" t="s">
        <v>298</v>
      </c>
      <c r="D7573" s="20" t="s">
        <v>313</v>
      </c>
      <c r="E7573" s="20" t="s">
        <v>276</v>
      </c>
      <c r="F7573" s="8" t="s">
        <v>106</v>
      </c>
      <c r="G7573" s="8" t="s">
        <v>365</v>
      </c>
      <c r="H7573" s="20" t="s">
        <v>107</v>
      </c>
      <c r="I7573" s="7">
        <v>302930184</v>
      </c>
      <c r="L7573" s="7">
        <v>8522374478</v>
      </c>
      <c r="M7573" s="7">
        <v>391005163</v>
      </c>
      <c r="N7573" s="7">
        <v>218104877</v>
      </c>
      <c r="O7573" s="20" t="str">
        <f t="shared" si="239"/>
        <v/>
      </c>
    </row>
    <row r="7574" spans="1:15">
      <c r="A7574" s="20" t="str">
        <f t="shared" si="238"/>
        <v>Birta lífeyrissjóðurTilgreind séreign</v>
      </c>
      <c r="B7574" s="20" t="str">
        <f>_xlfn.IFNA(INDEX(Listi!$AI:$AI,MATCH(C7574,Listi!$AJ:$AJ,0)),INDEX(Listi!T:T,MATCH(C7574,Listi!U:U,0)))</f>
        <v xml:space="preserve">Birta  </v>
      </c>
      <c r="C7574" s="20" t="s">
        <v>298</v>
      </c>
      <c r="D7574" s="20" t="s">
        <v>312</v>
      </c>
      <c r="E7574" s="20" t="s">
        <v>276</v>
      </c>
      <c r="F7574" s="8" t="s">
        <v>106</v>
      </c>
      <c r="G7574" s="8" t="s">
        <v>365</v>
      </c>
      <c r="H7574" s="20" t="s">
        <v>107</v>
      </c>
      <c r="I7574" s="7">
        <v>35475614</v>
      </c>
      <c r="L7574" s="7">
        <v>2234420297</v>
      </c>
      <c r="M7574" s="7">
        <v>511871981</v>
      </c>
      <c r="N7574" s="7">
        <v>36000223</v>
      </c>
      <c r="O7574" s="20" t="str">
        <f t="shared" si="239"/>
        <v/>
      </c>
    </row>
    <row r="7575" spans="1:15">
      <c r="A7575" s="20" t="str">
        <f t="shared" si="238"/>
        <v>Brú Lífeyrissjóður starfsmanna sveitarfélagaA-deild</v>
      </c>
      <c r="B7575" s="20" t="str">
        <f>_xlfn.IFNA(INDEX(Listi!$AI:$AI,MATCH(C7575,Listi!$AJ:$AJ,0)),INDEX(Listi!T:T,MATCH(C7575,Listi!U:U,0)))</f>
        <v>Brú</v>
      </c>
      <c r="C7575" s="20" t="s">
        <v>217</v>
      </c>
      <c r="D7575" s="20" t="s">
        <v>257</v>
      </c>
      <c r="E7575" s="20" t="s">
        <v>275</v>
      </c>
      <c r="F7575" s="20" t="s">
        <v>106</v>
      </c>
      <c r="G7575" s="8" t="s">
        <v>365</v>
      </c>
      <c r="H7575" s="20" t="s">
        <v>107</v>
      </c>
      <c r="I7575" s="7">
        <v>4886346150</v>
      </c>
      <c r="L7575" s="7">
        <v>270469177889</v>
      </c>
      <c r="M7575" s="7">
        <v>13987858077</v>
      </c>
      <c r="N7575" s="7">
        <v>4793072329</v>
      </c>
      <c r="O7575" s="20" t="str">
        <f t="shared" si="239"/>
        <v/>
      </c>
    </row>
    <row r="7576" spans="1:15">
      <c r="A7576" s="20" t="str">
        <f t="shared" si="238"/>
        <v>Brú Lífeyrissjóður starfsmanna sveitarfélagaB-deild</v>
      </c>
      <c r="B7576" s="20" t="str">
        <f>_xlfn.IFNA(INDEX(Listi!$AI:$AI,MATCH(C7576,Listi!$AJ:$AJ,0)),INDEX(Listi!T:T,MATCH(C7576,Listi!U:U,0)))</f>
        <v>Brú</v>
      </c>
      <c r="C7576" s="20" t="s">
        <v>217</v>
      </c>
      <c r="D7576" s="20" t="s">
        <v>218</v>
      </c>
      <c r="E7576" s="20" t="s">
        <v>275</v>
      </c>
      <c r="F7576" s="20" t="s">
        <v>106</v>
      </c>
      <c r="G7576" s="8" t="s">
        <v>365</v>
      </c>
      <c r="H7576" s="20" t="s">
        <v>107</v>
      </c>
      <c r="I7576" s="7">
        <v>3426173431</v>
      </c>
      <c r="L7576" s="7">
        <v>17004783831</v>
      </c>
      <c r="M7576" s="7">
        <v>119747694</v>
      </c>
      <c r="N7576" s="7">
        <v>3424817406</v>
      </c>
      <c r="O7576" s="20" t="str">
        <f t="shared" si="239"/>
        <v/>
      </c>
    </row>
    <row r="7577" spans="1:15">
      <c r="A7577" s="20" t="str">
        <f t="shared" si="238"/>
        <v>Brú Lífeyrissjóður starfsmanna sveitarfélagaV-deild</v>
      </c>
      <c r="B7577" s="20" t="str">
        <f>_xlfn.IFNA(INDEX(Listi!$AI:$AI,MATCH(C7577,Listi!$AJ:$AJ,0)),INDEX(Listi!T:T,MATCH(C7577,Listi!U:U,0)))</f>
        <v>Brú</v>
      </c>
      <c r="C7577" s="20" t="s">
        <v>217</v>
      </c>
      <c r="D7577" s="20" t="s">
        <v>219</v>
      </c>
      <c r="E7577" s="20" t="s">
        <v>275</v>
      </c>
      <c r="F7577" s="20" t="s">
        <v>106</v>
      </c>
      <c r="G7577" s="8" t="s">
        <v>365</v>
      </c>
      <c r="H7577" s="20" t="s">
        <v>107</v>
      </c>
      <c r="I7577" s="7">
        <v>485557904</v>
      </c>
      <c r="L7577" s="7">
        <v>54501394986</v>
      </c>
      <c r="M7577" s="7">
        <v>4188513374</v>
      </c>
      <c r="N7577" s="7">
        <v>455519059</v>
      </c>
      <c r="O7577" s="20" t="str">
        <f t="shared" si="239"/>
        <v/>
      </c>
    </row>
    <row r="7578" spans="1:15">
      <c r="A7578" s="20" t="str">
        <f t="shared" si="238"/>
        <v>Eftirlaunasj atvinnuflugmannaSamtryggingardeild</v>
      </c>
      <c r="B7578" s="20" t="str">
        <f>_xlfn.IFNA(INDEX(Listi!$AI:$AI,MATCH(C7578,Listi!$AJ:$AJ,0)),INDEX(Listi!T:T,MATCH(C7578,Listi!U:U,0)))</f>
        <v>EFÍA</v>
      </c>
      <c r="C7578" s="20" t="s">
        <v>220</v>
      </c>
      <c r="D7578" s="20" t="s">
        <v>205</v>
      </c>
      <c r="E7578" s="20" t="s">
        <v>275</v>
      </c>
      <c r="F7578" s="20" t="s">
        <v>106</v>
      </c>
      <c r="G7578" s="8" t="s">
        <v>365</v>
      </c>
      <c r="H7578" s="20" t="s">
        <v>107</v>
      </c>
      <c r="I7578" s="7">
        <v>1142629000</v>
      </c>
      <c r="L7578" s="7">
        <v>58542663000</v>
      </c>
      <c r="M7578" s="7">
        <v>1477262000</v>
      </c>
      <c r="N7578" s="7">
        <v>1113313000</v>
      </c>
      <c r="O7578" s="20" t="str">
        <f t="shared" si="239"/>
        <v/>
      </c>
    </row>
    <row r="7579" spans="1:15">
      <c r="A7579" s="20" t="str">
        <f t="shared" si="238"/>
        <v>Festa - lífeyrissjóðurSamtryggingardeild</v>
      </c>
      <c r="B7579" s="20" t="str">
        <f>_xlfn.IFNA(INDEX(Listi!$AI:$AI,MATCH(C7579,Listi!$AJ:$AJ,0)),INDEX(Listi!T:T,MATCH(C7579,Listi!U:U,0)))</f>
        <v xml:space="preserve">Festa </v>
      </c>
      <c r="C7579" s="20" t="s">
        <v>221</v>
      </c>
      <c r="D7579" s="20" t="s">
        <v>205</v>
      </c>
      <c r="E7579" s="20" t="s">
        <v>275</v>
      </c>
      <c r="F7579" s="20" t="s">
        <v>106</v>
      </c>
      <c r="G7579" s="8" t="s">
        <v>365</v>
      </c>
      <c r="H7579" s="20" t="s">
        <v>107</v>
      </c>
      <c r="I7579" s="7">
        <v>5254747709</v>
      </c>
      <c r="L7579" s="7">
        <v>246318113722</v>
      </c>
      <c r="M7579" s="7">
        <v>11138196907</v>
      </c>
      <c r="N7579" s="7">
        <v>5180938287</v>
      </c>
      <c r="O7579" s="20" t="str">
        <f t="shared" si="239"/>
        <v/>
      </c>
    </row>
    <row r="7580" spans="1:15">
      <c r="A7580" s="20" t="str">
        <f t="shared" si="238"/>
        <v>Festa - lífeyrissjóðurSparnaðarleið I</v>
      </c>
      <c r="B7580" s="20" t="str">
        <f>_xlfn.IFNA(INDEX(Listi!$AI:$AI,MATCH(C7580,Listi!$AJ:$AJ,0)),INDEX(Listi!T:T,MATCH(C7580,Listi!U:U,0)))</f>
        <v xml:space="preserve">Festa </v>
      </c>
      <c r="C7580" s="20" t="s">
        <v>221</v>
      </c>
      <c r="D7580" s="20" t="s">
        <v>464</v>
      </c>
      <c r="E7580" s="20" t="s">
        <v>276</v>
      </c>
      <c r="F7580" s="20" t="s">
        <v>106</v>
      </c>
      <c r="G7580" s="8" t="s">
        <v>365</v>
      </c>
      <c r="H7580" s="20" t="s">
        <v>107</v>
      </c>
      <c r="I7580" s="7">
        <v>6919007</v>
      </c>
      <c r="L7580" s="7">
        <v>75585319</v>
      </c>
      <c r="M7580" s="7">
        <v>37671409</v>
      </c>
      <c r="N7580" s="7">
        <v>2063969</v>
      </c>
      <c r="O7580" s="20" t="str">
        <f t="shared" si="239"/>
        <v/>
      </c>
    </row>
    <row r="7581" spans="1:15">
      <c r="A7581" s="20" t="str">
        <f t="shared" si="238"/>
        <v>Festa - lífeyrissjóðurSparnaðarleið II</v>
      </c>
      <c r="B7581" s="20" t="str">
        <f>_xlfn.IFNA(INDEX(Listi!$AI:$AI,MATCH(C7581,Listi!$AJ:$AJ,0)),INDEX(Listi!T:T,MATCH(C7581,Listi!U:U,0)))</f>
        <v xml:space="preserve">Festa </v>
      </c>
      <c r="C7581" s="20" t="s">
        <v>221</v>
      </c>
      <c r="D7581" s="20" t="s">
        <v>388</v>
      </c>
      <c r="E7581" s="20" t="s">
        <v>276</v>
      </c>
      <c r="F7581" s="20" t="s">
        <v>106</v>
      </c>
      <c r="G7581" s="8" t="s">
        <v>365</v>
      </c>
      <c r="H7581" s="20" t="s">
        <v>107</v>
      </c>
      <c r="I7581" s="7">
        <v>27726715</v>
      </c>
      <c r="L7581" s="7">
        <v>1113180693</v>
      </c>
      <c r="M7581" s="7">
        <v>134564310</v>
      </c>
      <c r="N7581" s="7">
        <v>19363084</v>
      </c>
      <c r="O7581" s="20" t="str">
        <f t="shared" si="239"/>
        <v/>
      </c>
    </row>
    <row r="7582" spans="1:15">
      <c r="A7582" s="20" t="str">
        <f t="shared" ref="A7582:A7643" si="240">CONCATENATE(C7582,D7582)</f>
        <v>Frjálsi lífeyrissjóðurinnDeild/leið I</v>
      </c>
      <c r="B7582" s="20" t="str">
        <f>_xlfn.IFNA(INDEX(Listi!$AI:$AI,MATCH(C7582,Listi!$AJ:$AJ,0)),INDEX(Listi!T:T,MATCH(C7582,Listi!U:U,0)))</f>
        <v xml:space="preserve">Frjálsi </v>
      </c>
      <c r="C7582" s="20" t="s">
        <v>222</v>
      </c>
      <c r="D7582" s="20" t="s">
        <v>223</v>
      </c>
      <c r="E7582" s="20" t="s">
        <v>276</v>
      </c>
      <c r="F7582" s="20" t="s">
        <v>106</v>
      </c>
      <c r="G7582" s="8" t="s">
        <v>365</v>
      </c>
      <c r="H7582" s="20" t="s">
        <v>107</v>
      </c>
      <c r="I7582" s="7">
        <v>3812258000</v>
      </c>
      <c r="L7582" s="7">
        <v>199278730000</v>
      </c>
      <c r="M7582" s="7">
        <v>10813020000</v>
      </c>
      <c r="N7582" s="7">
        <v>2178012000</v>
      </c>
      <c r="O7582" s="20" t="str">
        <f t="shared" si="239"/>
        <v/>
      </c>
    </row>
    <row r="7583" spans="1:15">
      <c r="A7583" s="20" t="str">
        <f t="shared" si="240"/>
        <v>Frjálsi lífeyrissjóðurinnDeild/leið II</v>
      </c>
      <c r="B7583" s="20" t="str">
        <f>_xlfn.IFNA(INDEX(Listi!$AI:$AI,MATCH(C7583,Listi!$AJ:$AJ,0)),INDEX(Listi!T:T,MATCH(C7583,Listi!U:U,0)))</f>
        <v xml:space="preserve">Frjálsi </v>
      </c>
      <c r="C7583" s="20" t="s">
        <v>222</v>
      </c>
      <c r="D7583" s="20" t="s">
        <v>224</v>
      </c>
      <c r="E7583" s="20" t="s">
        <v>276</v>
      </c>
      <c r="F7583" s="20" t="s">
        <v>106</v>
      </c>
      <c r="G7583" s="8" t="s">
        <v>365</v>
      </c>
      <c r="H7583" s="20" t="s">
        <v>107</v>
      </c>
      <c r="I7583" s="7">
        <v>567115000</v>
      </c>
      <c r="L7583" s="7">
        <v>29681370000</v>
      </c>
      <c r="M7583" s="7">
        <v>1864883000</v>
      </c>
      <c r="N7583" s="7">
        <v>401735000</v>
      </c>
      <c r="O7583" s="20" t="str">
        <f t="shared" si="239"/>
        <v/>
      </c>
    </row>
    <row r="7584" spans="1:15">
      <c r="A7584" s="20" t="str">
        <f t="shared" si="240"/>
        <v>Frjálsi lífeyrissjóðurinnDeild/leið III</v>
      </c>
      <c r="B7584" s="20" t="str">
        <f>_xlfn.IFNA(INDEX(Listi!$AI:$AI,MATCH(C7584,Listi!$AJ:$AJ,0)),INDEX(Listi!T:T,MATCH(C7584,Listi!U:U,0)))</f>
        <v xml:space="preserve">Frjálsi </v>
      </c>
      <c r="C7584" s="20" t="s">
        <v>222</v>
      </c>
      <c r="D7584" s="20" t="s">
        <v>225</v>
      </c>
      <c r="E7584" s="20" t="s">
        <v>276</v>
      </c>
      <c r="F7584" s="20" t="s">
        <v>106</v>
      </c>
      <c r="G7584" s="8" t="s">
        <v>365</v>
      </c>
      <c r="H7584" s="20" t="s">
        <v>107</v>
      </c>
      <c r="I7584" s="7">
        <v>1733995000</v>
      </c>
      <c r="L7584" s="7">
        <v>43554797000</v>
      </c>
      <c r="M7584" s="7">
        <v>2564479000</v>
      </c>
      <c r="N7584" s="7">
        <v>1456678000</v>
      </c>
      <c r="O7584" s="20" t="str">
        <f t="shared" si="239"/>
        <v/>
      </c>
    </row>
    <row r="7585" spans="1:15">
      <c r="A7585" s="20" t="str">
        <f t="shared" si="240"/>
        <v>Frjálsi lífeyrissjóðurinnFrjálsi Áhætta</v>
      </c>
      <c r="B7585" s="20" t="str">
        <f>_xlfn.IFNA(INDEX(Listi!$AI:$AI,MATCH(C7585,Listi!$AJ:$AJ,0)),INDEX(Listi!T:T,MATCH(C7585,Listi!U:U,0)))</f>
        <v xml:space="preserve">Frjálsi </v>
      </c>
      <c r="C7585" s="20" t="s">
        <v>222</v>
      </c>
      <c r="D7585" s="20" t="s">
        <v>226</v>
      </c>
      <c r="E7585" s="20" t="s">
        <v>276</v>
      </c>
      <c r="F7585" s="8" t="s">
        <v>106</v>
      </c>
      <c r="G7585" s="8" t="s">
        <v>365</v>
      </c>
      <c r="H7585" s="20" t="s">
        <v>107</v>
      </c>
      <c r="I7585" s="7">
        <v>77151000</v>
      </c>
      <c r="L7585" s="7">
        <v>2707615000</v>
      </c>
      <c r="M7585" s="7">
        <v>335331000</v>
      </c>
      <c r="N7585" s="7">
        <v>1872000</v>
      </c>
      <c r="O7585" s="20" t="str">
        <f t="shared" si="239"/>
        <v/>
      </c>
    </row>
    <row r="7586" spans="1:15">
      <c r="A7586" s="20" t="str">
        <f t="shared" si="240"/>
        <v>Frjálsi lífeyrissjóðurinnSameiginleg deild</v>
      </c>
      <c r="B7586" s="20" t="str">
        <f>_xlfn.IFNA(INDEX(Listi!$AI:$AI,MATCH(C7586,Listi!$AJ:$AJ,0)),INDEX(Listi!T:T,MATCH(C7586,Listi!U:U,0)))</f>
        <v xml:space="preserve">Frjálsi </v>
      </c>
      <c r="C7586" s="20" t="s">
        <v>222</v>
      </c>
      <c r="D7586" s="20" t="s">
        <v>311</v>
      </c>
      <c r="E7586" s="20" t="s">
        <v>276</v>
      </c>
      <c r="F7586" s="8" t="s">
        <v>106</v>
      </c>
      <c r="G7586" s="8" t="s">
        <v>365</v>
      </c>
      <c r="H7586" s="20" t="s">
        <v>107</v>
      </c>
      <c r="I7586" s="7">
        <v>-17013000</v>
      </c>
      <c r="L7586" s="7">
        <v>0</v>
      </c>
      <c r="M7586" s="7">
        <v>0</v>
      </c>
      <c r="N7586" s="7">
        <v>0</v>
      </c>
      <c r="O7586" s="20" t="str">
        <f t="shared" si="239"/>
        <v/>
      </c>
    </row>
    <row r="7587" spans="1:15">
      <c r="A7587" s="20" t="str">
        <f t="shared" si="240"/>
        <v>Frjálsi lífeyrissjóðurinnSamtryggingardeild</v>
      </c>
      <c r="B7587" s="20" t="str">
        <f>_xlfn.IFNA(INDEX(Listi!$AI:$AI,MATCH(C7587,Listi!$AJ:$AJ,0)),INDEX(Listi!T:T,MATCH(C7587,Listi!U:U,0)))</f>
        <v xml:space="preserve">Frjálsi </v>
      </c>
      <c r="C7587" s="20" t="s">
        <v>222</v>
      </c>
      <c r="D7587" s="20" t="s">
        <v>205</v>
      </c>
      <c r="E7587" s="20" t="s">
        <v>275</v>
      </c>
      <c r="F7587" s="8" t="s">
        <v>106</v>
      </c>
      <c r="G7587" s="8" t="s">
        <v>365</v>
      </c>
      <c r="H7587" s="20" t="s">
        <v>107</v>
      </c>
      <c r="I7587" s="7">
        <v>1384439000</v>
      </c>
      <c r="L7587" s="7">
        <v>127148465000</v>
      </c>
      <c r="M7587" s="7">
        <v>7524433000</v>
      </c>
      <c r="N7587" s="7">
        <v>1254273000</v>
      </c>
      <c r="O7587" s="20" t="str">
        <f t="shared" si="239"/>
        <v/>
      </c>
    </row>
    <row r="7588" spans="1:15">
      <c r="A7588" s="20" t="str">
        <f t="shared" si="240"/>
        <v>Gildi - lífeyrissjóðurFramtíðarsýn 1</v>
      </c>
      <c r="B7588" s="20" t="str">
        <f>_xlfn.IFNA(INDEX(Listi!$AI:$AI,MATCH(C7588,Listi!$AJ:$AJ,0)),INDEX(Listi!T:T,MATCH(C7588,Listi!U:U,0)))</f>
        <v xml:space="preserve">Gildi  </v>
      </c>
      <c r="C7588" s="20" t="s">
        <v>227</v>
      </c>
      <c r="D7588" s="20" t="s">
        <v>373</v>
      </c>
      <c r="E7588" s="20" t="s">
        <v>276</v>
      </c>
      <c r="F7588" s="8" t="s">
        <v>106</v>
      </c>
      <c r="G7588" s="8" t="s">
        <v>365</v>
      </c>
      <c r="H7588" s="20" t="s">
        <v>107</v>
      </c>
      <c r="I7588" s="7">
        <v>99697779</v>
      </c>
      <c r="L7588" s="7">
        <v>3223959491</v>
      </c>
      <c r="M7588" s="7">
        <v>185065371</v>
      </c>
      <c r="N7588" s="7">
        <v>99697779</v>
      </c>
      <c r="O7588" s="20" t="str">
        <f t="shared" si="239"/>
        <v/>
      </c>
    </row>
    <row r="7589" spans="1:15">
      <c r="A7589" s="20" t="str">
        <f t="shared" si="240"/>
        <v>Gildi - lífeyrissjóðurFramtíðarsýn 2</v>
      </c>
      <c r="B7589" s="20" t="str">
        <f>_xlfn.IFNA(INDEX(Listi!$AI:$AI,MATCH(C7589,Listi!$AJ:$AJ,0)),INDEX(Listi!T:T,MATCH(C7589,Listi!U:U,0)))</f>
        <v xml:space="preserve">Gildi  </v>
      </c>
      <c r="C7589" s="20" t="s">
        <v>227</v>
      </c>
      <c r="D7589" s="20" t="s">
        <v>374</v>
      </c>
      <c r="E7589" s="20" t="s">
        <v>276</v>
      </c>
      <c r="F7589" s="20" t="s">
        <v>106</v>
      </c>
      <c r="G7589" s="8" t="s">
        <v>365</v>
      </c>
      <c r="H7589" s="20" t="s">
        <v>107</v>
      </c>
      <c r="I7589" s="7">
        <v>70042741</v>
      </c>
      <c r="L7589" s="7">
        <v>3172355810</v>
      </c>
      <c r="M7589" s="7">
        <v>227598529</v>
      </c>
      <c r="N7589" s="7">
        <v>70042741</v>
      </c>
      <c r="O7589" s="20" t="str">
        <f t="shared" si="239"/>
        <v/>
      </c>
    </row>
    <row r="7590" spans="1:15">
      <c r="A7590" s="20" t="str">
        <f t="shared" si="240"/>
        <v>Gildi - lífeyrissjóðurFramtíðarsýn 3</v>
      </c>
      <c r="B7590" s="20" t="str">
        <f>_xlfn.IFNA(INDEX(Listi!$AI:$AI,MATCH(C7590,Listi!$AJ:$AJ,0)),INDEX(Listi!T:T,MATCH(C7590,Listi!U:U,0)))</f>
        <v xml:space="preserve">Gildi  </v>
      </c>
      <c r="C7590" s="20" t="s">
        <v>227</v>
      </c>
      <c r="D7590" s="20" t="s">
        <v>380</v>
      </c>
      <c r="E7590" s="20" t="s">
        <v>276</v>
      </c>
      <c r="F7590" s="20" t="s">
        <v>106</v>
      </c>
      <c r="G7590" s="8" t="s">
        <v>365</v>
      </c>
      <c r="H7590" s="20" t="s">
        <v>107</v>
      </c>
      <c r="I7590" s="7">
        <v>61376636</v>
      </c>
      <c r="L7590" s="7">
        <v>1220667693</v>
      </c>
      <c r="M7590" s="7">
        <v>206427664</v>
      </c>
      <c r="N7590" s="7">
        <v>61376636</v>
      </c>
      <c r="O7590" s="20" t="str">
        <f t="shared" si="239"/>
        <v/>
      </c>
    </row>
    <row r="7591" spans="1:15">
      <c r="A7591" s="20" t="str">
        <f t="shared" si="240"/>
        <v>Gildi - lífeyrissjóðurSamtryggingardeild</v>
      </c>
      <c r="B7591" s="20" t="str">
        <f>_xlfn.IFNA(INDEX(Listi!$AI:$AI,MATCH(C7591,Listi!$AJ:$AJ,0)),INDEX(Listi!T:T,MATCH(C7591,Listi!U:U,0)))</f>
        <v xml:space="preserve">Gildi  </v>
      </c>
      <c r="C7591" s="20" t="s">
        <v>227</v>
      </c>
      <c r="D7591" s="20" t="s">
        <v>205</v>
      </c>
      <c r="E7591" s="20" t="s">
        <v>275</v>
      </c>
      <c r="F7591" s="20" t="s">
        <v>106</v>
      </c>
      <c r="G7591" s="8" t="s">
        <v>365</v>
      </c>
      <c r="H7591" s="20" t="s">
        <v>107</v>
      </c>
      <c r="I7591" s="7">
        <v>20985942396</v>
      </c>
      <c r="L7591" s="7">
        <v>908474103084</v>
      </c>
      <c r="M7591" s="7">
        <v>33404441428</v>
      </c>
      <c r="N7591" s="7">
        <v>20772915594</v>
      </c>
      <c r="O7591" s="20" t="str">
        <f t="shared" si="239"/>
        <v/>
      </c>
    </row>
    <row r="7592" spans="1:15">
      <c r="A7592" s="20" t="str">
        <f t="shared" si="240"/>
        <v>Íslandsbanki hf.Erlend verðbréf</v>
      </c>
      <c r="B7592" s="20" t="str">
        <f>_xlfn.IFNA(INDEX(Listi!$AI:$AI,MATCH(C7592,Listi!$AJ:$AJ,0)),INDEX(Listi!T:T,MATCH(C7592,Listi!U:U,0)))</f>
        <v>Íslandsbanki</v>
      </c>
      <c r="C7592" s="20" t="s">
        <v>228</v>
      </c>
      <c r="D7592" s="20" t="s">
        <v>229</v>
      </c>
      <c r="E7592" s="20" t="s">
        <v>276</v>
      </c>
      <c r="F7592" s="20" t="s">
        <v>106</v>
      </c>
      <c r="G7592" s="8" t="s">
        <v>365</v>
      </c>
      <c r="H7592" s="20" t="s">
        <v>107</v>
      </c>
      <c r="I7592" s="7">
        <v>15279587</v>
      </c>
      <c r="L7592" s="7">
        <v>1602556114</v>
      </c>
      <c r="M7592" s="7">
        <v>15640340</v>
      </c>
      <c r="N7592" s="7">
        <v>15279587</v>
      </c>
      <c r="O7592" s="20" t="str">
        <f t="shared" si="239"/>
        <v/>
      </c>
    </row>
    <row r="7593" spans="1:15">
      <c r="A7593" s="20" t="str">
        <f t="shared" si="240"/>
        <v>Íslandsbanki hf.Húsnæðisleið</v>
      </c>
      <c r="B7593" s="20" t="str">
        <f>_xlfn.IFNA(INDEX(Listi!$AI:$AI,MATCH(C7593,Listi!$AJ:$AJ,0)),INDEX(Listi!T:T,MATCH(C7593,Listi!U:U,0)))</f>
        <v>Íslandsbanki</v>
      </c>
      <c r="C7593" s="20" t="s">
        <v>228</v>
      </c>
      <c r="D7593" s="20" t="s">
        <v>307</v>
      </c>
      <c r="E7593" s="20" t="s">
        <v>276</v>
      </c>
      <c r="F7593" s="20" t="s">
        <v>106</v>
      </c>
      <c r="G7593" s="8" t="s">
        <v>365</v>
      </c>
      <c r="H7593" s="20" t="s">
        <v>107</v>
      </c>
      <c r="I7593" s="7">
        <v>7159457</v>
      </c>
      <c r="L7593" s="7">
        <v>2334808209</v>
      </c>
      <c r="M7593" s="7">
        <v>1128225985</v>
      </c>
      <c r="N7593" s="7">
        <v>7159457</v>
      </c>
      <c r="O7593" s="20" t="str">
        <f t="shared" si="239"/>
        <v/>
      </c>
    </row>
    <row r="7594" spans="1:15">
      <c r="A7594" s="20" t="str">
        <f t="shared" si="240"/>
        <v>Íslandsbanki hf.Lífeyrisreikningur-óverðtryggður</v>
      </c>
      <c r="B7594" s="20" t="str">
        <f>_xlfn.IFNA(INDEX(Listi!$AI:$AI,MATCH(C7594,Listi!$AJ:$AJ,0)),INDEX(Listi!T:T,MATCH(C7594,Listi!U:U,0)))</f>
        <v>Íslandsbanki</v>
      </c>
      <c r="C7594" s="20" t="s">
        <v>228</v>
      </c>
      <c r="D7594" s="20" t="s">
        <v>231</v>
      </c>
      <c r="E7594" s="20" t="s">
        <v>276</v>
      </c>
      <c r="F7594" s="20" t="s">
        <v>106</v>
      </c>
      <c r="G7594" s="8" t="s">
        <v>365</v>
      </c>
      <c r="H7594" s="20" t="s">
        <v>107</v>
      </c>
      <c r="I7594" s="7">
        <v>95740979</v>
      </c>
      <c r="L7594" s="7">
        <v>2506311736</v>
      </c>
      <c r="M7594" s="7">
        <v>879015901</v>
      </c>
      <c r="N7594" s="7">
        <v>95740979</v>
      </c>
      <c r="O7594" s="20" t="str">
        <f t="shared" si="239"/>
        <v/>
      </c>
    </row>
    <row r="7595" spans="1:15">
      <c r="A7595" s="20" t="str">
        <f t="shared" si="240"/>
        <v>Íslandsbanki hf.Lífeyrisreikningur-verðtryggður</v>
      </c>
      <c r="B7595" s="20" t="str">
        <f>_xlfn.IFNA(INDEX(Listi!$AI:$AI,MATCH(C7595,Listi!$AJ:$AJ,0)),INDEX(Listi!T:T,MATCH(C7595,Listi!U:U,0)))</f>
        <v>Íslandsbanki</v>
      </c>
      <c r="C7595" s="20" t="s">
        <v>228</v>
      </c>
      <c r="D7595" s="20" t="s">
        <v>232</v>
      </c>
      <c r="E7595" s="20" t="s">
        <v>276</v>
      </c>
      <c r="F7595" s="20" t="s">
        <v>106</v>
      </c>
      <c r="G7595" s="8" t="s">
        <v>365</v>
      </c>
      <c r="H7595" s="20" t="s">
        <v>107</v>
      </c>
      <c r="I7595" s="7">
        <v>973599891</v>
      </c>
      <c r="L7595" s="7">
        <v>35933944171</v>
      </c>
      <c r="M7595" s="7">
        <v>3575627585</v>
      </c>
      <c r="N7595" s="7">
        <v>973599891</v>
      </c>
      <c r="O7595" s="20" t="str">
        <f t="shared" si="239"/>
        <v/>
      </c>
    </row>
    <row r="7596" spans="1:15">
      <c r="A7596" s="20" t="str">
        <f t="shared" si="240"/>
        <v>Íslandsbanki hf.Löng ríkisskuldabréf</v>
      </c>
      <c r="B7596" s="20" t="str">
        <f>_xlfn.IFNA(INDEX(Listi!$AI:$AI,MATCH(C7596,Listi!$AJ:$AJ,0)),INDEX(Listi!T:T,MATCH(C7596,Listi!U:U,0)))</f>
        <v>Íslandsbanki</v>
      </c>
      <c r="C7596" s="20" t="s">
        <v>228</v>
      </c>
      <c r="D7596" s="20" t="s">
        <v>233</v>
      </c>
      <c r="E7596" s="20" t="s">
        <v>276</v>
      </c>
      <c r="F7596" s="20" t="s">
        <v>106</v>
      </c>
      <c r="G7596" s="8" t="s">
        <v>365</v>
      </c>
      <c r="H7596" s="20" t="s">
        <v>107</v>
      </c>
      <c r="I7596" s="7">
        <v>25520229</v>
      </c>
      <c r="L7596" s="7">
        <v>753232602</v>
      </c>
      <c r="M7596" s="7">
        <v>52540738</v>
      </c>
      <c r="N7596" s="7">
        <v>25520229</v>
      </c>
      <c r="O7596" s="20" t="str">
        <f t="shared" si="239"/>
        <v/>
      </c>
    </row>
    <row r="7597" spans="1:15">
      <c r="A7597" s="20" t="str">
        <f t="shared" si="240"/>
        <v>Íslandsbanki hf.Stýring A</v>
      </c>
      <c r="B7597" s="20" t="str">
        <f>_xlfn.IFNA(INDEX(Listi!$AI:$AI,MATCH(C7597,Listi!$AJ:$AJ,0)),INDEX(Listi!T:T,MATCH(C7597,Listi!U:U,0)))</f>
        <v>Íslandsbanki</v>
      </c>
      <c r="C7597" s="20" t="s">
        <v>228</v>
      </c>
      <c r="D7597" s="20" t="s">
        <v>234</v>
      </c>
      <c r="E7597" s="20" t="s">
        <v>276</v>
      </c>
      <c r="F7597" s="20" t="s">
        <v>106</v>
      </c>
      <c r="G7597" s="8" t="s">
        <v>365</v>
      </c>
      <c r="H7597" s="20" t="s">
        <v>107</v>
      </c>
      <c r="I7597" s="7">
        <v>124877843</v>
      </c>
      <c r="L7597" s="7">
        <v>4133723797</v>
      </c>
      <c r="M7597" s="7">
        <v>215966902</v>
      </c>
      <c r="N7597" s="7">
        <v>124877843</v>
      </c>
      <c r="O7597" s="20" t="str">
        <f t="shared" si="239"/>
        <v/>
      </c>
    </row>
    <row r="7598" spans="1:15">
      <c r="A7598" s="20" t="str">
        <f t="shared" si="240"/>
        <v>Íslandsbanki hf.Stýring B</v>
      </c>
      <c r="B7598" s="20" t="str">
        <f>_xlfn.IFNA(INDEX(Listi!$AI:$AI,MATCH(C7598,Listi!$AJ:$AJ,0)),INDEX(Listi!T:T,MATCH(C7598,Listi!U:U,0)))</f>
        <v>Íslandsbanki</v>
      </c>
      <c r="C7598" s="20" t="s">
        <v>228</v>
      </c>
      <c r="D7598" s="20" t="s">
        <v>235</v>
      </c>
      <c r="E7598" s="20" t="s">
        <v>276</v>
      </c>
      <c r="F7598" s="20" t="s">
        <v>106</v>
      </c>
      <c r="G7598" s="8" t="s">
        <v>365</v>
      </c>
      <c r="H7598" s="20" t="s">
        <v>107</v>
      </c>
      <c r="I7598" s="7">
        <v>77897125</v>
      </c>
      <c r="L7598" s="7">
        <v>5860247393</v>
      </c>
      <c r="M7598" s="7">
        <v>508591885</v>
      </c>
      <c r="N7598" s="7">
        <v>77897125</v>
      </c>
      <c r="O7598" s="20" t="str">
        <f t="shared" si="239"/>
        <v/>
      </c>
    </row>
    <row r="7599" spans="1:15">
      <c r="A7599" s="20" t="str">
        <f t="shared" si="240"/>
        <v>Íslandsbanki hf.Stýring C</v>
      </c>
      <c r="B7599" s="20" t="str">
        <f>_xlfn.IFNA(INDEX(Listi!$AI:$AI,MATCH(C7599,Listi!$AJ:$AJ,0)),INDEX(Listi!T:T,MATCH(C7599,Listi!U:U,0)))</f>
        <v>Íslandsbanki</v>
      </c>
      <c r="C7599" s="20" t="s">
        <v>228</v>
      </c>
      <c r="D7599" s="20" t="s">
        <v>236</v>
      </c>
      <c r="E7599" s="20" t="s">
        <v>276</v>
      </c>
      <c r="F7599" s="20" t="s">
        <v>106</v>
      </c>
      <c r="G7599" s="8" t="s">
        <v>365</v>
      </c>
      <c r="H7599" s="20" t="s">
        <v>107</v>
      </c>
      <c r="I7599" s="7">
        <v>58531298</v>
      </c>
      <c r="L7599" s="7">
        <v>8014427899</v>
      </c>
      <c r="M7599" s="7">
        <v>751053797</v>
      </c>
      <c r="N7599" s="7">
        <v>58531298</v>
      </c>
      <c r="O7599" s="20" t="str">
        <f t="shared" si="239"/>
        <v/>
      </c>
    </row>
    <row r="7600" spans="1:15">
      <c r="A7600" s="20" t="str">
        <f t="shared" si="240"/>
        <v>Íslandsbanki hf.Stýring D</v>
      </c>
      <c r="B7600" s="20" t="str">
        <f>_xlfn.IFNA(INDEX(Listi!$AI:$AI,MATCH(C7600,Listi!$AJ:$AJ,0)),INDEX(Listi!T:T,MATCH(C7600,Listi!U:U,0)))</f>
        <v>Íslandsbanki</v>
      </c>
      <c r="C7600" s="20" t="s">
        <v>228</v>
      </c>
      <c r="D7600" s="20" t="s">
        <v>237</v>
      </c>
      <c r="E7600" s="20" t="s">
        <v>276</v>
      </c>
      <c r="F7600" s="20" t="s">
        <v>106</v>
      </c>
      <c r="G7600" s="8" t="s">
        <v>365</v>
      </c>
      <c r="H7600" s="20" t="s">
        <v>107</v>
      </c>
      <c r="I7600" s="7">
        <v>36861109</v>
      </c>
      <c r="L7600" s="7">
        <v>5826614423</v>
      </c>
      <c r="M7600" s="7">
        <v>1371163557</v>
      </c>
      <c r="N7600" s="7">
        <v>36861109</v>
      </c>
      <c r="O7600" s="20" t="str">
        <f t="shared" si="239"/>
        <v/>
      </c>
    </row>
    <row r="7601" spans="1:15">
      <c r="A7601" s="20" t="str">
        <f t="shared" si="240"/>
        <v>Íslandsbanki hf.Stýring E</v>
      </c>
      <c r="B7601" s="20" t="str">
        <f>_xlfn.IFNA(INDEX(Listi!$AI:$AI,MATCH(C7601,Listi!$AJ:$AJ,0)),INDEX(Listi!T:T,MATCH(C7601,Listi!U:U,0)))</f>
        <v>Íslandsbanki</v>
      </c>
      <c r="C7601" s="20" t="s">
        <v>228</v>
      </c>
      <c r="D7601" s="20" t="s">
        <v>580</v>
      </c>
      <c r="E7601" s="20" t="s">
        <v>276</v>
      </c>
      <c r="F7601" s="20" t="s">
        <v>106</v>
      </c>
      <c r="G7601" s="8" t="s">
        <v>365</v>
      </c>
      <c r="H7601" s="20" t="s">
        <v>107</v>
      </c>
      <c r="I7601" s="7">
        <v>670647</v>
      </c>
      <c r="L7601" s="7">
        <v>99567247</v>
      </c>
      <c r="M7601" s="7">
        <v>7691901</v>
      </c>
      <c r="N7601" s="7">
        <v>670647</v>
      </c>
      <c r="O7601" s="20" t="str">
        <f t="shared" si="239"/>
        <v/>
      </c>
    </row>
    <row r="7602" spans="1:15">
      <c r="A7602" s="20" t="str">
        <f t="shared" si="240"/>
        <v>Íslenski lífeyrissjóðurinnLíf 1</v>
      </c>
      <c r="B7602" s="20" t="str">
        <f>_xlfn.IFNA(INDEX(Listi!$AI:$AI,MATCH(C7602,Listi!$AJ:$AJ,0)),INDEX(Listi!T:T,MATCH(C7602,Listi!U:U,0)))</f>
        <v xml:space="preserve">Íslenski  </v>
      </c>
      <c r="C7602" s="20" t="s">
        <v>238</v>
      </c>
      <c r="D7602" s="20" t="s">
        <v>239</v>
      </c>
      <c r="E7602" s="20" t="s">
        <v>276</v>
      </c>
      <c r="F7602" s="20" t="s">
        <v>106</v>
      </c>
      <c r="G7602" s="8" t="s">
        <v>365</v>
      </c>
      <c r="H7602" s="20" t="s">
        <v>107</v>
      </c>
      <c r="I7602" s="7">
        <v>2781745913</v>
      </c>
      <c r="L7602" s="7">
        <v>34645188332</v>
      </c>
      <c r="M7602" s="7">
        <v>5859453012</v>
      </c>
      <c r="N7602" s="7">
        <v>977930648</v>
      </c>
      <c r="O7602" s="20" t="str">
        <f t="shared" si="239"/>
        <v/>
      </c>
    </row>
    <row r="7603" spans="1:15">
      <c r="A7603" s="20" t="str">
        <f t="shared" si="240"/>
        <v>Íslenski lífeyrissjóðurinnLíf 2</v>
      </c>
      <c r="B7603" s="20" t="str">
        <f>_xlfn.IFNA(INDEX(Listi!$AI:$AI,MATCH(C7603,Listi!$AJ:$AJ,0)),INDEX(Listi!T:T,MATCH(C7603,Listi!U:U,0)))</f>
        <v xml:space="preserve">Íslenski  </v>
      </c>
      <c r="C7603" s="20" t="s">
        <v>238</v>
      </c>
      <c r="D7603" s="20" t="s">
        <v>240</v>
      </c>
      <c r="E7603" s="20" t="s">
        <v>276</v>
      </c>
      <c r="F7603" s="20" t="s">
        <v>106</v>
      </c>
      <c r="G7603" s="8" t="s">
        <v>365</v>
      </c>
      <c r="H7603" s="20" t="s">
        <v>107</v>
      </c>
      <c r="I7603" s="7">
        <v>886045331</v>
      </c>
      <c r="L7603" s="7">
        <v>31029129445</v>
      </c>
      <c r="M7603" s="7">
        <v>2139527304</v>
      </c>
      <c r="N7603" s="7">
        <v>531278955</v>
      </c>
      <c r="O7603" s="20" t="str">
        <f t="shared" si="239"/>
        <v/>
      </c>
    </row>
    <row r="7604" spans="1:15">
      <c r="A7604" s="20" t="str">
        <f t="shared" si="240"/>
        <v>Íslenski lífeyrissjóðurinnLíf 3</v>
      </c>
      <c r="B7604" s="20" t="str">
        <f>_xlfn.IFNA(INDEX(Listi!$AI:$AI,MATCH(C7604,Listi!$AJ:$AJ,0)),INDEX(Listi!T:T,MATCH(C7604,Listi!U:U,0)))</f>
        <v xml:space="preserve">Íslenski  </v>
      </c>
      <c r="C7604" s="20" t="s">
        <v>238</v>
      </c>
      <c r="D7604" s="20" t="s">
        <v>241</v>
      </c>
      <c r="E7604" s="20" t="s">
        <v>276</v>
      </c>
      <c r="F7604" s="20" t="s">
        <v>106</v>
      </c>
      <c r="G7604" s="8" t="s">
        <v>365</v>
      </c>
      <c r="H7604" s="20" t="s">
        <v>107</v>
      </c>
      <c r="I7604" s="7">
        <v>641369127</v>
      </c>
      <c r="L7604" s="7">
        <v>26552298455</v>
      </c>
      <c r="M7604" s="7">
        <v>1349981892</v>
      </c>
      <c r="N7604" s="7">
        <v>474868471</v>
      </c>
      <c r="O7604" s="20" t="str">
        <f t="shared" si="239"/>
        <v/>
      </c>
    </row>
    <row r="7605" spans="1:15">
      <c r="A7605" s="20" t="str">
        <f t="shared" si="240"/>
        <v>Íslenski lífeyrissjóðurinnLíf 4</v>
      </c>
      <c r="B7605" s="20" t="str">
        <f>_xlfn.IFNA(INDEX(Listi!$AI:$AI,MATCH(C7605,Listi!$AJ:$AJ,0)),INDEX(Listi!T:T,MATCH(C7605,Listi!U:U,0)))</f>
        <v xml:space="preserve">Íslenski  </v>
      </c>
      <c r="C7605" s="20" t="s">
        <v>238</v>
      </c>
      <c r="D7605" s="20" t="s">
        <v>242</v>
      </c>
      <c r="E7605" s="20" t="s">
        <v>276</v>
      </c>
      <c r="F7605" s="20" t="s">
        <v>106</v>
      </c>
      <c r="G7605" s="8" t="s">
        <v>365</v>
      </c>
      <c r="H7605" s="20" t="s">
        <v>107</v>
      </c>
      <c r="I7605" s="7">
        <v>736483556</v>
      </c>
      <c r="L7605" s="7">
        <v>15323468197</v>
      </c>
      <c r="M7605" s="7">
        <v>592019313</v>
      </c>
      <c r="N7605" s="7">
        <v>649721424</v>
      </c>
      <c r="O7605" s="20" t="str">
        <f t="shared" si="239"/>
        <v/>
      </c>
    </row>
    <row r="7606" spans="1:15">
      <c r="A7606" s="20" t="str">
        <f t="shared" si="240"/>
        <v>Íslenski lífeyrissjóðurinnSamtryggingardeild</v>
      </c>
      <c r="B7606" s="20" t="str">
        <f>_xlfn.IFNA(INDEX(Listi!$AI:$AI,MATCH(C7606,Listi!$AJ:$AJ,0)),INDEX(Listi!T:T,MATCH(C7606,Listi!U:U,0)))</f>
        <v xml:space="preserve">Íslenski  </v>
      </c>
      <c r="C7606" s="20" t="s">
        <v>238</v>
      </c>
      <c r="D7606" s="20" t="s">
        <v>205</v>
      </c>
      <c r="E7606" s="20" t="s">
        <v>275</v>
      </c>
      <c r="F7606" s="20" t="s">
        <v>106</v>
      </c>
      <c r="G7606" s="8" t="s">
        <v>365</v>
      </c>
      <c r="H7606" s="20" t="s">
        <v>107</v>
      </c>
      <c r="I7606" s="7">
        <v>214851616</v>
      </c>
      <c r="L7606" s="7">
        <v>32369481106</v>
      </c>
      <c r="M7606" s="7">
        <v>2513450236</v>
      </c>
      <c r="N7606" s="7">
        <v>182749847</v>
      </c>
      <c r="O7606" s="20" t="str">
        <f t="shared" si="239"/>
        <v/>
      </c>
    </row>
    <row r="7607" spans="1:15">
      <c r="A7607" s="20" t="str">
        <f t="shared" si="240"/>
        <v>Kvika banki hf.Ævileið</v>
      </c>
      <c r="B7607" s="20" t="str">
        <f>_xlfn.IFNA(INDEX(Listi!$AI:$AI,MATCH(C7607,Listi!$AJ:$AJ,0)),INDEX(Listi!T:T,MATCH(C7607,Listi!U:U,0)))</f>
        <v xml:space="preserve">Kvika banki </v>
      </c>
      <c r="C7607" s="20" t="s">
        <v>243</v>
      </c>
      <c r="D7607" s="20" t="s">
        <v>248</v>
      </c>
      <c r="E7607" s="20" t="s">
        <v>276</v>
      </c>
      <c r="F7607" s="20" t="s">
        <v>106</v>
      </c>
      <c r="G7607" s="8" t="s">
        <v>365</v>
      </c>
      <c r="H7607" s="20" t="s">
        <v>107</v>
      </c>
      <c r="I7607" s="7">
        <v>0</v>
      </c>
      <c r="L7607" s="7">
        <v>83990162</v>
      </c>
      <c r="M7607" s="7">
        <v>9152445</v>
      </c>
      <c r="N7607" s="7">
        <v>0</v>
      </c>
      <c r="O7607" s="20" t="str">
        <f t="shared" si="239"/>
        <v/>
      </c>
    </row>
    <row r="7608" spans="1:15">
      <c r="A7608" s="20" t="str">
        <f t="shared" si="240"/>
        <v>Kvika banki hf.Innlánaleið</v>
      </c>
      <c r="B7608" s="20" t="str">
        <f>_xlfn.IFNA(INDEX(Listi!$AI:$AI,MATCH(C7608,Listi!$AJ:$AJ,0)),INDEX(Listi!T:T,MATCH(C7608,Listi!U:U,0)))</f>
        <v xml:space="preserve">Kvika banki </v>
      </c>
      <c r="C7608" s="20" t="s">
        <v>243</v>
      </c>
      <c r="D7608" s="20" t="s">
        <v>230</v>
      </c>
      <c r="E7608" s="20" t="s">
        <v>276</v>
      </c>
      <c r="F7608" s="20" t="s">
        <v>106</v>
      </c>
      <c r="G7608" s="8" t="s">
        <v>365</v>
      </c>
      <c r="H7608" s="20" t="s">
        <v>107</v>
      </c>
      <c r="I7608" s="7">
        <v>10453565</v>
      </c>
      <c r="L7608" s="7">
        <v>2045925829</v>
      </c>
      <c r="M7608" s="7">
        <v>336947043</v>
      </c>
      <c r="N7608" s="7">
        <v>10453565</v>
      </c>
      <c r="O7608" s="20" t="str">
        <f t="shared" si="239"/>
        <v/>
      </c>
    </row>
    <row r="7609" spans="1:15">
      <c r="A7609" s="20" t="str">
        <f t="shared" si="240"/>
        <v>Kvika banki hf.Kvika Séreignasparnaður 5</v>
      </c>
      <c r="B7609" s="20" t="str">
        <f>_xlfn.IFNA(INDEX(Listi!$AI:$AI,MATCH(C7609,Listi!$AJ:$AJ,0)),INDEX(Listi!T:T,MATCH(C7609,Listi!U:U,0)))</f>
        <v xml:space="preserve">Kvika banki </v>
      </c>
      <c r="C7609" s="20" t="s">
        <v>243</v>
      </c>
      <c r="D7609" s="20" t="s">
        <v>471</v>
      </c>
      <c r="E7609" s="20" t="s">
        <v>276</v>
      </c>
      <c r="F7609" s="20" t="s">
        <v>106</v>
      </c>
      <c r="G7609" s="8" t="s">
        <v>365</v>
      </c>
      <c r="H7609" s="20" t="s">
        <v>107</v>
      </c>
      <c r="I7609" s="7">
        <v>0</v>
      </c>
      <c r="L7609" s="7">
        <v>1146886398</v>
      </c>
      <c r="M7609" s="7">
        <v>0</v>
      </c>
      <c r="N7609" s="7">
        <v>0</v>
      </c>
      <c r="O7609" s="20" t="str">
        <f t="shared" si="239"/>
        <v/>
      </c>
    </row>
    <row r="7610" spans="1:15">
      <c r="A7610" s="20" t="str">
        <f t="shared" si="240"/>
        <v>Kvika banki hf.MP Séreign 1</v>
      </c>
      <c r="B7610" s="20" t="str">
        <f>_xlfn.IFNA(INDEX(Listi!$AI:$AI,MATCH(C7610,Listi!$AJ:$AJ,0)),INDEX(Listi!T:T,MATCH(C7610,Listi!U:U,0)))</f>
        <v xml:space="preserve">Kvika banki </v>
      </c>
      <c r="C7610" s="20" t="s">
        <v>243</v>
      </c>
      <c r="D7610" s="20" t="s">
        <v>244</v>
      </c>
      <c r="E7610" s="20" t="s">
        <v>276</v>
      </c>
      <c r="F7610" s="20" t="s">
        <v>106</v>
      </c>
      <c r="G7610" s="8" t="s">
        <v>365</v>
      </c>
      <c r="H7610" s="20" t="s">
        <v>107</v>
      </c>
      <c r="I7610" s="7">
        <v>9836508</v>
      </c>
      <c r="L7610" s="7">
        <v>706827763</v>
      </c>
      <c r="M7610" s="7">
        <v>48440481</v>
      </c>
      <c r="N7610" s="7">
        <v>9836508</v>
      </c>
      <c r="O7610" s="20" t="str">
        <f t="shared" si="239"/>
        <v/>
      </c>
    </row>
    <row r="7611" spans="1:15">
      <c r="A7611" s="20" t="str">
        <f t="shared" si="240"/>
        <v>Kvika banki hf.MP Séreign 2</v>
      </c>
      <c r="B7611" s="20" t="str">
        <f>_xlfn.IFNA(INDEX(Listi!$AI:$AI,MATCH(C7611,Listi!$AJ:$AJ,0)),INDEX(Listi!T:T,MATCH(C7611,Listi!U:U,0)))</f>
        <v xml:space="preserve">Kvika banki </v>
      </c>
      <c r="C7611" s="20" t="s">
        <v>243</v>
      </c>
      <c r="D7611" s="20" t="s">
        <v>245</v>
      </c>
      <c r="E7611" s="20" t="s">
        <v>276</v>
      </c>
      <c r="F7611" s="20" t="s">
        <v>106</v>
      </c>
      <c r="G7611" s="8" t="s">
        <v>365</v>
      </c>
      <c r="H7611" s="20" t="s">
        <v>107</v>
      </c>
      <c r="I7611" s="7">
        <v>14637701</v>
      </c>
      <c r="L7611" s="7">
        <v>853989181</v>
      </c>
      <c r="M7611" s="7">
        <v>42441382</v>
      </c>
      <c r="N7611" s="7">
        <v>14637701</v>
      </c>
      <c r="O7611" s="20" t="str">
        <f t="shared" si="239"/>
        <v/>
      </c>
    </row>
    <row r="7612" spans="1:15">
      <c r="A7612" s="20" t="str">
        <f t="shared" si="240"/>
        <v>Kvika banki hf.MP Séreign 3</v>
      </c>
      <c r="B7612" s="20" t="str">
        <f>_xlfn.IFNA(INDEX(Listi!$AI:$AI,MATCH(C7612,Listi!$AJ:$AJ,0)),INDEX(Listi!T:T,MATCH(C7612,Listi!U:U,0)))</f>
        <v xml:space="preserve">Kvika banki </v>
      </c>
      <c r="C7612" s="20" t="s">
        <v>243</v>
      </c>
      <c r="D7612" s="20" t="s">
        <v>246</v>
      </c>
      <c r="E7612" s="20" t="s">
        <v>276</v>
      </c>
      <c r="F7612" s="20" t="s">
        <v>106</v>
      </c>
      <c r="G7612" s="8" t="s">
        <v>365</v>
      </c>
      <c r="H7612" s="20" t="s">
        <v>107</v>
      </c>
      <c r="I7612" s="7">
        <v>0</v>
      </c>
      <c r="L7612" s="7">
        <v>141173858</v>
      </c>
      <c r="M7612" s="7">
        <v>3374790</v>
      </c>
      <c r="N7612" s="7">
        <v>0</v>
      </c>
      <c r="O7612" s="20" t="str">
        <f t="shared" si="239"/>
        <v/>
      </c>
    </row>
    <row r="7613" spans="1:15">
      <c r="A7613" s="20" t="str">
        <f t="shared" si="240"/>
        <v>Kvika banki hf.MP Séreign 4</v>
      </c>
      <c r="B7613" s="20" t="str">
        <f>_xlfn.IFNA(INDEX(Listi!$AI:$AI,MATCH(C7613,Listi!$AJ:$AJ,0)),INDEX(Listi!T:T,MATCH(C7613,Listi!U:U,0)))</f>
        <v xml:space="preserve">Kvika banki </v>
      </c>
      <c r="C7613" s="20" t="s">
        <v>243</v>
      </c>
      <c r="D7613" s="20" t="s">
        <v>247</v>
      </c>
      <c r="E7613" s="20" t="s">
        <v>276</v>
      </c>
      <c r="F7613" s="20" t="s">
        <v>106</v>
      </c>
      <c r="G7613" s="8" t="s">
        <v>365</v>
      </c>
      <c r="H7613" s="20" t="s">
        <v>107</v>
      </c>
      <c r="I7613" s="7">
        <v>0</v>
      </c>
      <c r="L7613" s="7">
        <v>55886684</v>
      </c>
      <c r="M7613" s="7">
        <v>2888869</v>
      </c>
      <c r="N7613" s="7">
        <v>0</v>
      </c>
      <c r="O7613" s="20" t="str">
        <f t="shared" si="239"/>
        <v/>
      </c>
    </row>
    <row r="7614" spans="1:15">
      <c r="A7614" s="20" t="str">
        <f t="shared" si="240"/>
        <v>Landsbankinn hf.Landsbankinn Erlend verðbréf</v>
      </c>
      <c r="B7614" s="20" t="str">
        <f>_xlfn.IFNA(INDEX(Listi!$AI:$AI,MATCH(C7614,Listi!$AJ:$AJ,0)),INDEX(Listi!T:T,MATCH(C7614,Listi!U:U,0)))</f>
        <v>Landsbankinn</v>
      </c>
      <c r="C7614" s="20" t="s">
        <v>249</v>
      </c>
      <c r="D7614" s="20" t="s">
        <v>385</v>
      </c>
      <c r="E7614" s="20" t="s">
        <v>276</v>
      </c>
      <c r="F7614" s="8" t="s">
        <v>106</v>
      </c>
      <c r="G7614" s="8" t="s">
        <v>365</v>
      </c>
      <c r="H7614" s="20" t="s">
        <v>107</v>
      </c>
      <c r="I7614" s="7">
        <v>110859811</v>
      </c>
      <c r="L7614" s="7">
        <v>3705185129</v>
      </c>
      <c r="M7614" s="7">
        <v>119989407</v>
      </c>
      <c r="N7614" s="7">
        <v>87847878</v>
      </c>
      <c r="O7614" s="20" t="str">
        <f t="shared" si="239"/>
        <v/>
      </c>
    </row>
    <row r="7615" spans="1:15">
      <c r="A7615" s="20" t="str">
        <f t="shared" si="240"/>
        <v>Landsbankinn hf.Landsbankinn Lífeyrisbók</v>
      </c>
      <c r="B7615" s="20" t="str">
        <f>_xlfn.IFNA(INDEX(Listi!$AI:$AI,MATCH(C7615,Listi!$AJ:$AJ,0)),INDEX(Listi!T:T,MATCH(C7615,Listi!U:U,0)))</f>
        <v>Landsbankinn</v>
      </c>
      <c r="C7615" s="20" t="s">
        <v>249</v>
      </c>
      <c r="D7615" s="20" t="s">
        <v>367</v>
      </c>
      <c r="E7615" s="20" t="s">
        <v>276</v>
      </c>
      <c r="F7615" s="8" t="s">
        <v>106</v>
      </c>
      <c r="G7615" s="8" t="s">
        <v>365</v>
      </c>
      <c r="H7615" s="20" t="s">
        <v>107</v>
      </c>
      <c r="I7615" s="7">
        <v>335736756</v>
      </c>
      <c r="L7615" s="7">
        <v>3016213427</v>
      </c>
      <c r="M7615" s="7">
        <v>440353590</v>
      </c>
      <c r="N7615" s="7">
        <v>298769900</v>
      </c>
      <c r="O7615" s="20" t="str">
        <f t="shared" si="239"/>
        <v/>
      </c>
    </row>
    <row r="7616" spans="1:15">
      <c r="A7616" s="20" t="str">
        <f t="shared" si="240"/>
        <v>Landsbankinn hf.Landsbankinn Lífeyrisbók verðtryggð</v>
      </c>
      <c r="B7616" s="20" t="str">
        <f>_xlfn.IFNA(INDEX(Listi!$AI:$AI,MATCH(C7616,Listi!$AJ:$AJ,0)),INDEX(Listi!T:T,MATCH(C7616,Listi!U:U,0)))</f>
        <v>Landsbankinn</v>
      </c>
      <c r="C7616" s="20" t="s">
        <v>249</v>
      </c>
      <c r="D7616" s="20" t="s">
        <v>598</v>
      </c>
      <c r="E7616" s="20" t="s">
        <v>276</v>
      </c>
      <c r="F7616" s="8" t="s">
        <v>106</v>
      </c>
      <c r="G7616" s="8" t="s">
        <v>365</v>
      </c>
      <c r="H7616" s="20" t="s">
        <v>107</v>
      </c>
      <c r="I7616" s="7">
        <v>5148458990</v>
      </c>
      <c r="L7616" s="7">
        <v>66896053137</v>
      </c>
      <c r="M7616" s="7">
        <v>6692476029</v>
      </c>
      <c r="N7616" s="7">
        <v>4680072987</v>
      </c>
      <c r="O7616" s="20" t="str">
        <f t="shared" si="239"/>
        <v/>
      </c>
    </row>
    <row r="7617" spans="1:15">
      <c r="A7617" s="20" t="str">
        <f t="shared" si="240"/>
        <v>Lífeyrissjóður bændaSamtryggingardeild</v>
      </c>
      <c r="B7617" s="20" t="str">
        <f>_xlfn.IFNA(INDEX(Listi!$AI:$AI,MATCH(C7617,Listi!$AJ:$AJ,0)),INDEX(Listi!T:T,MATCH(C7617,Listi!U:U,0)))</f>
        <v>Lífeyrissjóður bænda</v>
      </c>
      <c r="C7617" s="20" t="s">
        <v>252</v>
      </c>
      <c r="D7617" s="20" t="s">
        <v>205</v>
      </c>
      <c r="E7617" s="20" t="s">
        <v>275</v>
      </c>
      <c r="F7617" s="8" t="s">
        <v>106</v>
      </c>
      <c r="G7617" s="8" t="s">
        <v>365</v>
      </c>
      <c r="H7617" s="20" t="s">
        <v>107</v>
      </c>
      <c r="I7617" s="7">
        <v>1924699862</v>
      </c>
      <c r="L7617" s="7">
        <v>45108278171</v>
      </c>
      <c r="M7617" s="7">
        <v>776003397</v>
      </c>
      <c r="N7617" s="7">
        <v>1921473168</v>
      </c>
      <c r="O7617" s="20" t="str">
        <f t="shared" si="239"/>
        <v/>
      </c>
    </row>
    <row r="7618" spans="1:15">
      <c r="A7618" s="20" t="str">
        <f t="shared" si="240"/>
        <v>Lífeyrissjóður bankamannaAldursdeild</v>
      </c>
      <c r="B7618" s="20" t="str">
        <f>_xlfn.IFNA(INDEX(Listi!$AI:$AI,MATCH(C7618,Listi!$AJ:$AJ,0)),INDEX(Listi!T:T,MATCH(C7618,Listi!U:U,0)))</f>
        <v>Lífeyrissjóður bankam.</v>
      </c>
      <c r="C7618" s="20" t="s">
        <v>250</v>
      </c>
      <c r="D7618" s="20" t="s">
        <v>251</v>
      </c>
      <c r="E7618" s="20" t="s">
        <v>275</v>
      </c>
      <c r="F7618" s="8" t="s">
        <v>106</v>
      </c>
      <c r="G7618" s="8" t="s">
        <v>365</v>
      </c>
      <c r="H7618" s="20" t="s">
        <v>107</v>
      </c>
      <c r="I7618" s="7">
        <v>779077000</v>
      </c>
      <c r="L7618" s="7">
        <v>61369964000</v>
      </c>
      <c r="M7618" s="7">
        <v>1996063000</v>
      </c>
      <c r="N7618" s="7">
        <v>753444000</v>
      </c>
      <c r="O7618" s="20" t="str">
        <f t="shared" ref="O7618:O7681" si="241">IFERROR(VLOOKUP(F7618,EhLykill,3,FALSE),"")</f>
        <v/>
      </c>
    </row>
    <row r="7619" spans="1:15">
      <c r="A7619" s="20" t="str">
        <f t="shared" si="240"/>
        <v>Lífeyrissjóður bankamannaHlutfallsdeild</v>
      </c>
      <c r="B7619" s="20" t="str">
        <f>_xlfn.IFNA(INDEX(Listi!$AI:$AI,MATCH(C7619,Listi!$AJ:$AJ,0)),INDEX(Listi!T:T,MATCH(C7619,Listi!U:U,0)))</f>
        <v>Lífeyrissjóður bankam.</v>
      </c>
      <c r="C7619" s="20" t="s">
        <v>250</v>
      </c>
      <c r="D7619" s="20" t="s">
        <v>467</v>
      </c>
      <c r="E7619" s="20" t="s">
        <v>275</v>
      </c>
      <c r="F7619" s="20" t="s">
        <v>106</v>
      </c>
      <c r="G7619" s="8" t="s">
        <v>365</v>
      </c>
      <c r="H7619" s="20" t="s">
        <v>107</v>
      </c>
      <c r="I7619" s="7">
        <v>2761615000</v>
      </c>
      <c r="L7619" s="7">
        <v>40286427000</v>
      </c>
      <c r="M7619" s="7">
        <v>125147000</v>
      </c>
      <c r="N7619" s="7">
        <v>2741197000</v>
      </c>
      <c r="O7619" s="20" t="str">
        <f t="shared" si="241"/>
        <v/>
      </c>
    </row>
    <row r="7620" spans="1:15">
      <c r="A7620" s="20" t="str">
        <f t="shared" si="240"/>
        <v>Lífeyrissjóður RangæingaSamtryggingardeild</v>
      </c>
      <c r="B7620" s="20" t="str">
        <f>_xlfn.IFNA(INDEX(Listi!$AI:$AI,MATCH(C7620,Listi!$AJ:$AJ,0)),INDEX(Listi!T:T,MATCH(C7620,Listi!U:U,0)))</f>
        <v>Lífeyrissjóður Rang.</v>
      </c>
      <c r="C7620" s="20" t="s">
        <v>253</v>
      </c>
      <c r="D7620" s="20" t="s">
        <v>205</v>
      </c>
      <c r="E7620" s="20" t="s">
        <v>275</v>
      </c>
      <c r="F7620" s="20" t="s">
        <v>106</v>
      </c>
      <c r="G7620" s="8" t="s">
        <v>365</v>
      </c>
      <c r="H7620" s="20" t="s">
        <v>107</v>
      </c>
      <c r="I7620" s="7">
        <v>378024000</v>
      </c>
      <c r="L7620" s="7">
        <v>18949790000</v>
      </c>
      <c r="M7620" s="7">
        <v>835894000</v>
      </c>
      <c r="N7620" s="7">
        <v>386250000</v>
      </c>
      <c r="O7620" s="20" t="str">
        <f t="shared" si="241"/>
        <v/>
      </c>
    </row>
    <row r="7621" spans="1:15">
      <c r="A7621" s="20" t="str">
        <f t="shared" si="240"/>
        <v>Lífeyrissjóður starfsmanna AkureyrarbæjarSamtryggingardeild</v>
      </c>
      <c r="B7621" s="20" t="str">
        <f>_xlfn.IFNA(INDEX(Listi!$AI:$AI,MATCH(C7621,Listi!$AJ:$AJ,0)),INDEX(Listi!T:T,MATCH(C7621,Listi!U:U,0)))</f>
        <v>Lífeyrissj. starfsm. Akureyrarb.</v>
      </c>
      <c r="C7621" s="20" t="s">
        <v>274</v>
      </c>
      <c r="D7621" s="20" t="s">
        <v>205</v>
      </c>
      <c r="E7621" s="20" t="s">
        <v>275</v>
      </c>
      <c r="F7621" s="20" t="s">
        <v>106</v>
      </c>
      <c r="G7621" s="8" t="s">
        <v>365</v>
      </c>
      <c r="H7621" s="20" t="s">
        <v>107</v>
      </c>
      <c r="I7621" s="7">
        <v>1160288032</v>
      </c>
      <c r="L7621" s="7">
        <v>14569496826</v>
      </c>
      <c r="M7621" s="7">
        <v>46271787</v>
      </c>
      <c r="N7621" s="7">
        <v>1160288032</v>
      </c>
      <c r="O7621" s="20" t="str">
        <f t="shared" si="241"/>
        <v/>
      </c>
    </row>
    <row r="7622" spans="1:15">
      <c r="A7622" s="20" t="str">
        <f t="shared" si="240"/>
        <v>Lífeyrissjóður starfsmanna Búnaðarbanka ÍslandsSamtryggingardeild</v>
      </c>
      <c r="B7622" s="20" t="str">
        <f>_xlfn.IFNA(INDEX(Listi!$AI:$AI,MATCH(C7622,Listi!$AJ:$AJ,0)),INDEX(Listi!T:T,MATCH(C7622,Listi!U:U,0)))</f>
        <v>Lífeyrissj. starfsm. Búnaðarb.Ísl.</v>
      </c>
      <c r="C7622" s="20" t="s">
        <v>254</v>
      </c>
      <c r="D7622" s="20" t="s">
        <v>205</v>
      </c>
      <c r="E7622" s="20" t="s">
        <v>275</v>
      </c>
      <c r="F7622" s="20" t="s">
        <v>106</v>
      </c>
      <c r="G7622" s="8" t="s">
        <v>365</v>
      </c>
      <c r="H7622" s="20" t="s">
        <v>107</v>
      </c>
      <c r="I7622" s="7">
        <v>1514034000</v>
      </c>
      <c r="L7622" s="7">
        <v>27921283000</v>
      </c>
      <c r="M7622" s="7">
        <v>7378000</v>
      </c>
      <c r="N7622" s="7">
        <v>1535577000</v>
      </c>
      <c r="O7622" s="20" t="str">
        <f t="shared" si="241"/>
        <v/>
      </c>
    </row>
    <row r="7623" spans="1:15">
      <c r="A7623" s="20" t="str">
        <f t="shared" si="240"/>
        <v>Lífeyrissjóður starfsmanna ReykjavíkurborgarSamtryggingardeild</v>
      </c>
      <c r="B7623" s="20" t="str">
        <f>_xlfn.IFNA(INDEX(Listi!$AI:$AI,MATCH(C7623,Listi!$AJ:$AJ,0)),INDEX(Listi!T:T,MATCH(C7623,Listi!U:U,0)))</f>
        <v>Lífeyrissj. starfsm. Reykjav.</v>
      </c>
      <c r="C7623" s="20" t="s">
        <v>255</v>
      </c>
      <c r="D7623" s="20" t="s">
        <v>205</v>
      </c>
      <c r="E7623" s="20" t="s">
        <v>275</v>
      </c>
      <c r="F7623" s="20" t="s">
        <v>106</v>
      </c>
      <c r="G7623" s="8" t="s">
        <v>365</v>
      </c>
      <c r="H7623" s="20" t="s">
        <v>107</v>
      </c>
      <c r="I7623" s="7">
        <v>6197319175</v>
      </c>
      <c r="L7623" s="7">
        <v>92450251598</v>
      </c>
      <c r="M7623" s="7">
        <v>217604296</v>
      </c>
      <c r="N7623" s="7">
        <v>6195210428</v>
      </c>
      <c r="O7623" s="20" t="str">
        <f t="shared" si="241"/>
        <v/>
      </c>
    </row>
    <row r="7624" spans="1:15">
      <c r="A7624" s="20" t="str">
        <f t="shared" si="240"/>
        <v>Lífeyrissjóður starfsmanna ríkisinsA-deild</v>
      </c>
      <c r="B7624" s="20" t="str">
        <f>_xlfn.IFNA(INDEX(Listi!$AI:$AI,MATCH(C7624,Listi!$AJ:$AJ,0)),INDEX(Listi!T:T,MATCH(C7624,Listi!U:U,0)))</f>
        <v>LSR</v>
      </c>
      <c r="C7624" s="20" t="s">
        <v>256</v>
      </c>
      <c r="D7624" s="20" t="s">
        <v>257</v>
      </c>
      <c r="E7624" s="20" t="s">
        <v>275</v>
      </c>
      <c r="F7624" s="20" t="s">
        <v>106</v>
      </c>
      <c r="G7624" s="8" t="s">
        <v>365</v>
      </c>
      <c r="H7624" s="20" t="s">
        <v>107</v>
      </c>
      <c r="I7624" s="7">
        <v>13213951767</v>
      </c>
      <c r="L7624" s="7">
        <v>1024402726080</v>
      </c>
      <c r="M7624" s="7">
        <v>38030413328</v>
      </c>
      <c r="N7624" s="7">
        <v>13011563069</v>
      </c>
      <c r="O7624" s="20" t="str">
        <f t="shared" si="241"/>
        <v/>
      </c>
    </row>
    <row r="7625" spans="1:15">
      <c r="A7625" s="20" t="str">
        <f t="shared" si="240"/>
        <v>Lífeyrissjóður starfsmanna ríkisinsB-deild</v>
      </c>
      <c r="B7625" s="20" t="str">
        <f>_xlfn.IFNA(INDEX(Listi!$AI:$AI,MATCH(C7625,Listi!$AJ:$AJ,0)),INDEX(Listi!T:T,MATCH(C7625,Listi!U:U,0)))</f>
        <v>LSR</v>
      </c>
      <c r="C7625" s="20" t="s">
        <v>256</v>
      </c>
      <c r="D7625" s="20" t="s">
        <v>218</v>
      </c>
      <c r="E7625" s="20" t="s">
        <v>275</v>
      </c>
      <c r="F7625" s="20" t="s">
        <v>106</v>
      </c>
      <c r="G7625" s="8" t="s">
        <v>365</v>
      </c>
      <c r="H7625" s="20" t="s">
        <v>107</v>
      </c>
      <c r="I7625" s="7">
        <v>62405334428</v>
      </c>
      <c r="L7625" s="7">
        <v>297381500048</v>
      </c>
      <c r="M7625" s="7">
        <v>1364474032</v>
      </c>
      <c r="N7625" s="7">
        <v>62409553231</v>
      </c>
      <c r="O7625" s="20" t="str">
        <f t="shared" si="241"/>
        <v/>
      </c>
    </row>
    <row r="7626" spans="1:15">
      <c r="A7626" s="20" t="str">
        <f t="shared" si="240"/>
        <v>Lífeyrissjóður starfsmanna ríkisinsLeið I</v>
      </c>
      <c r="B7626" s="20" t="str">
        <f>_xlfn.IFNA(INDEX(Listi!$AI:$AI,MATCH(C7626,Listi!$AJ:$AJ,0)),INDEX(Listi!T:T,MATCH(C7626,Listi!U:U,0)))</f>
        <v>LSR</v>
      </c>
      <c r="C7626" s="20" t="s">
        <v>256</v>
      </c>
      <c r="D7626" s="20" t="s">
        <v>258</v>
      </c>
      <c r="E7626" s="20" t="s">
        <v>276</v>
      </c>
      <c r="F7626" s="20" t="s">
        <v>106</v>
      </c>
      <c r="G7626" s="8" t="s">
        <v>365</v>
      </c>
      <c r="H7626" s="20" t="s">
        <v>107</v>
      </c>
      <c r="I7626" s="7">
        <v>194625781</v>
      </c>
      <c r="L7626" s="7">
        <v>11704214939</v>
      </c>
      <c r="M7626" s="7">
        <v>547428342</v>
      </c>
      <c r="N7626" s="7">
        <v>195323403</v>
      </c>
      <c r="O7626" s="20" t="str">
        <f t="shared" si="241"/>
        <v/>
      </c>
    </row>
    <row r="7627" spans="1:15">
      <c r="A7627" s="20" t="str">
        <f t="shared" si="240"/>
        <v>Lífeyrissjóður starfsmanna ríkisinsLeið II</v>
      </c>
      <c r="B7627" s="20" t="str">
        <f>_xlfn.IFNA(INDEX(Listi!$AI:$AI,MATCH(C7627,Listi!$AJ:$AJ,0)),INDEX(Listi!T:T,MATCH(C7627,Listi!U:U,0)))</f>
        <v>LSR</v>
      </c>
      <c r="C7627" s="20" t="s">
        <v>256</v>
      </c>
      <c r="D7627" s="20" t="s">
        <v>259</v>
      </c>
      <c r="E7627" s="20" t="s">
        <v>276</v>
      </c>
      <c r="F7627" s="20" t="s">
        <v>106</v>
      </c>
      <c r="G7627" s="8" t="s">
        <v>365</v>
      </c>
      <c r="H7627" s="20" t="s">
        <v>107</v>
      </c>
      <c r="I7627" s="7">
        <v>92655781</v>
      </c>
      <c r="L7627" s="7">
        <v>3365164594</v>
      </c>
      <c r="M7627" s="7">
        <v>379849453</v>
      </c>
      <c r="N7627" s="7">
        <v>93142056</v>
      </c>
      <c r="O7627" s="20" t="str">
        <f t="shared" si="241"/>
        <v/>
      </c>
    </row>
    <row r="7628" spans="1:15">
      <c r="A7628" s="20" t="str">
        <f t="shared" si="240"/>
        <v>Lífeyrissjóður starfsmanna ríkisinsLeið III</v>
      </c>
      <c r="B7628" s="20" t="str">
        <f>_xlfn.IFNA(INDEX(Listi!$AI:$AI,MATCH(C7628,Listi!$AJ:$AJ,0)),INDEX(Listi!T:T,MATCH(C7628,Listi!U:U,0)))</f>
        <v>LSR</v>
      </c>
      <c r="C7628" s="20" t="s">
        <v>256</v>
      </c>
      <c r="D7628" s="20" t="s">
        <v>260</v>
      </c>
      <c r="E7628" s="20" t="s">
        <v>276</v>
      </c>
      <c r="F7628" s="20" t="s">
        <v>106</v>
      </c>
      <c r="G7628" s="8" t="s">
        <v>365</v>
      </c>
      <c r="H7628" s="20" t="s">
        <v>107</v>
      </c>
      <c r="I7628" s="7">
        <v>346017694</v>
      </c>
      <c r="L7628" s="7">
        <v>9959294621</v>
      </c>
      <c r="M7628" s="7">
        <v>743287481</v>
      </c>
      <c r="N7628" s="7">
        <v>349903833</v>
      </c>
      <c r="O7628" s="20" t="str">
        <f t="shared" si="241"/>
        <v/>
      </c>
    </row>
    <row r="7629" spans="1:15">
      <c r="A7629" s="20" t="str">
        <f t="shared" si="240"/>
        <v>Lífeyrissjóður Tannlæknafél ÍslDeild I/Séreign</v>
      </c>
      <c r="B7629" s="20" t="str">
        <f>_xlfn.IFNA(INDEX(Listi!$AI:$AI,MATCH(C7629,Listi!$AJ:$AJ,0)),INDEX(Listi!T:T,MATCH(C7629,Listi!U:U,0)))</f>
        <v>Lífeyrissj. Tannlækna</v>
      </c>
      <c r="C7629" s="20" t="s">
        <v>261</v>
      </c>
      <c r="D7629" s="20" t="s">
        <v>207</v>
      </c>
      <c r="E7629" s="20" t="s">
        <v>276</v>
      </c>
      <c r="F7629" s="20" t="s">
        <v>106</v>
      </c>
      <c r="G7629" s="8" t="s">
        <v>365</v>
      </c>
      <c r="H7629" s="20" t="s">
        <v>107</v>
      </c>
      <c r="I7629" s="7">
        <v>149256283</v>
      </c>
      <c r="L7629" s="7">
        <v>6768408488</v>
      </c>
      <c r="M7629" s="7">
        <v>272759192</v>
      </c>
      <c r="N7629" s="7">
        <v>153838058</v>
      </c>
      <c r="O7629" s="20" t="str">
        <f t="shared" si="241"/>
        <v/>
      </c>
    </row>
    <row r="7630" spans="1:15">
      <c r="A7630" s="20" t="str">
        <f t="shared" si="240"/>
        <v>Lífeyrissjóður Tannlæknafél ÍslSamtryggingardeild</v>
      </c>
      <c r="B7630" s="20" t="str">
        <f>_xlfn.IFNA(INDEX(Listi!$AI:$AI,MATCH(C7630,Listi!$AJ:$AJ,0)),INDEX(Listi!T:T,MATCH(C7630,Listi!U:U,0)))</f>
        <v>Lífeyrissj. Tannlækna</v>
      </c>
      <c r="C7630" s="20" t="s">
        <v>261</v>
      </c>
      <c r="D7630" s="20" t="s">
        <v>205</v>
      </c>
      <c r="E7630" s="20" t="s">
        <v>275</v>
      </c>
      <c r="F7630" s="20" t="s">
        <v>106</v>
      </c>
      <c r="G7630" s="8" t="s">
        <v>365</v>
      </c>
      <c r="H7630" s="20" t="s">
        <v>107</v>
      </c>
      <c r="I7630" s="7">
        <v>20013453</v>
      </c>
      <c r="L7630" s="7">
        <v>2241251214</v>
      </c>
      <c r="M7630" s="7">
        <v>112827287</v>
      </c>
      <c r="N7630" s="7">
        <v>17930159</v>
      </c>
      <c r="O7630" s="20" t="str">
        <f t="shared" si="241"/>
        <v/>
      </c>
    </row>
    <row r="7631" spans="1:15">
      <c r="A7631" s="20" t="str">
        <f t="shared" si="240"/>
        <v>Lífeyrissjóður verslunarmannaÆvileið 1</v>
      </c>
      <c r="B7631" s="20" t="str">
        <f>_xlfn.IFNA(INDEX(Listi!$AI:$AI,MATCH(C7631,Listi!$AJ:$AJ,0)),INDEX(Listi!T:T,MATCH(C7631,Listi!U:U,0)))</f>
        <v>Lífeyrissj. Verslunarm.</v>
      </c>
      <c r="C7631" s="20" t="s">
        <v>206</v>
      </c>
      <c r="D7631" s="20" t="s">
        <v>310</v>
      </c>
      <c r="E7631" s="20" t="s">
        <v>276</v>
      </c>
      <c r="F7631" s="20" t="s">
        <v>106</v>
      </c>
      <c r="G7631" s="8" t="s">
        <v>365</v>
      </c>
      <c r="H7631" s="20" t="s">
        <v>107</v>
      </c>
      <c r="I7631" s="7">
        <v>118894449</v>
      </c>
      <c r="L7631" s="7">
        <v>2860479562</v>
      </c>
      <c r="M7631" s="7">
        <v>819651283</v>
      </c>
      <c r="N7631" s="7">
        <v>12562366</v>
      </c>
      <c r="O7631" s="20" t="str">
        <f t="shared" si="241"/>
        <v/>
      </c>
    </row>
    <row r="7632" spans="1:15">
      <c r="A7632" s="20" t="str">
        <f t="shared" si="240"/>
        <v>Lífeyrissjóður verslunarmannaÆvileið 2</v>
      </c>
      <c r="B7632" s="20" t="str">
        <f>_xlfn.IFNA(INDEX(Listi!$AI:$AI,MATCH(C7632,Listi!$AJ:$AJ,0)),INDEX(Listi!T:T,MATCH(C7632,Listi!U:U,0)))</f>
        <v>Lífeyrissj. Verslunarm.</v>
      </c>
      <c r="C7632" s="20" t="s">
        <v>206</v>
      </c>
      <c r="D7632" s="20" t="s">
        <v>309</v>
      </c>
      <c r="E7632" s="20" t="s">
        <v>276</v>
      </c>
      <c r="F7632" s="20" t="s">
        <v>106</v>
      </c>
      <c r="G7632" s="8" t="s">
        <v>365</v>
      </c>
      <c r="H7632" s="20" t="s">
        <v>107</v>
      </c>
      <c r="I7632" s="7">
        <v>52863437</v>
      </c>
      <c r="L7632" s="7">
        <v>2325064159</v>
      </c>
      <c r="M7632" s="7">
        <v>465663194</v>
      </c>
      <c r="N7632" s="7">
        <v>32037995</v>
      </c>
      <c r="O7632" s="20" t="str">
        <f t="shared" si="241"/>
        <v/>
      </c>
    </row>
    <row r="7633" spans="1:15">
      <c r="A7633" s="20" t="str">
        <f t="shared" si="240"/>
        <v>Lífeyrissjóður verslunarmannaÆvileið 3</v>
      </c>
      <c r="B7633" s="20" t="str">
        <f>_xlfn.IFNA(INDEX(Listi!$AI:$AI,MATCH(C7633,Listi!$AJ:$AJ,0)),INDEX(Listi!T:T,MATCH(C7633,Listi!U:U,0)))</f>
        <v>Lífeyrissj. Verslunarm.</v>
      </c>
      <c r="C7633" s="20" t="s">
        <v>206</v>
      </c>
      <c r="D7633" s="20" t="s">
        <v>308</v>
      </c>
      <c r="E7633" s="20" t="s">
        <v>276</v>
      </c>
      <c r="F7633" s="20" t="s">
        <v>106</v>
      </c>
      <c r="G7633" s="8" t="s">
        <v>365</v>
      </c>
      <c r="H7633" s="20" t="s">
        <v>107</v>
      </c>
      <c r="I7633" s="7">
        <v>117399427</v>
      </c>
      <c r="L7633" s="7">
        <v>1567402319</v>
      </c>
      <c r="M7633" s="7">
        <v>325961302</v>
      </c>
      <c r="N7633" s="7">
        <v>60283998</v>
      </c>
      <c r="O7633" s="20" t="str">
        <f t="shared" si="241"/>
        <v/>
      </c>
    </row>
    <row r="7634" spans="1:15">
      <c r="A7634" s="20" t="str">
        <f t="shared" si="240"/>
        <v>Lífeyrissjóður verslunarmannaDeild I/Séreign</v>
      </c>
      <c r="B7634" s="20" t="str">
        <f>_xlfn.IFNA(INDEX(Listi!$AI:$AI,MATCH(C7634,Listi!$AJ:$AJ,0)),INDEX(Listi!T:T,MATCH(C7634,Listi!U:U,0)))</f>
        <v>Lífeyrissj. Verslunarm.</v>
      </c>
      <c r="C7634" s="20" t="s">
        <v>206</v>
      </c>
      <c r="D7634" s="20" t="s">
        <v>207</v>
      </c>
      <c r="E7634" s="20" t="s">
        <v>276</v>
      </c>
      <c r="F7634" s="20" t="s">
        <v>106</v>
      </c>
      <c r="G7634" s="8" t="s">
        <v>365</v>
      </c>
      <c r="H7634" s="20" t="s">
        <v>107</v>
      </c>
      <c r="I7634" s="7">
        <v>654915285</v>
      </c>
      <c r="L7634" s="7">
        <v>19785724399</v>
      </c>
      <c r="M7634" s="7">
        <v>729937912</v>
      </c>
      <c r="N7634" s="7">
        <v>458382791</v>
      </c>
      <c r="O7634" s="20" t="str">
        <f t="shared" si="241"/>
        <v/>
      </c>
    </row>
    <row r="7635" spans="1:15">
      <c r="A7635" s="20" t="str">
        <f t="shared" si="240"/>
        <v>Lífeyrissjóður verslunarmannaSamtryggingardeild</v>
      </c>
      <c r="B7635" s="20" t="str">
        <f>_xlfn.IFNA(INDEX(Listi!$AI:$AI,MATCH(C7635,Listi!$AJ:$AJ,0)),INDEX(Listi!T:T,MATCH(C7635,Listi!U:U,0)))</f>
        <v>Lífeyrissj. Verslunarm.</v>
      </c>
      <c r="C7635" s="20" t="s">
        <v>206</v>
      </c>
      <c r="D7635" s="20" t="s">
        <v>205</v>
      </c>
      <c r="E7635" s="20" t="s">
        <v>275</v>
      </c>
      <c r="F7635" s="20" t="s">
        <v>106</v>
      </c>
      <c r="G7635" s="8" t="s">
        <v>365</v>
      </c>
      <c r="H7635" s="20" t="s">
        <v>107</v>
      </c>
      <c r="I7635" s="7">
        <v>22207307995</v>
      </c>
      <c r="L7635" s="7">
        <v>1174592806906</v>
      </c>
      <c r="M7635" s="7">
        <v>35794261112</v>
      </c>
      <c r="N7635" s="7">
        <v>21965137185</v>
      </c>
      <c r="O7635" s="20" t="str">
        <f t="shared" si="241"/>
        <v/>
      </c>
    </row>
    <row r="7636" spans="1:15">
      <c r="A7636" s="20" t="str">
        <f t="shared" si="240"/>
        <v>Lífeyrissjóður VestmannaeyjaSafn I</v>
      </c>
      <c r="B7636" s="20" t="str">
        <f>_xlfn.IFNA(INDEX(Listi!$AI:$AI,MATCH(C7636,Listi!$AJ:$AJ,0)),INDEX(Listi!T:T,MATCH(C7636,Listi!U:U,0)))</f>
        <v>Lífeyrissj. Vestm.</v>
      </c>
      <c r="C7636" s="20" t="s">
        <v>262</v>
      </c>
      <c r="D7636" s="20" t="s">
        <v>210</v>
      </c>
      <c r="E7636" s="20" t="s">
        <v>276</v>
      </c>
      <c r="F7636" s="20" t="s">
        <v>106</v>
      </c>
      <c r="G7636" s="8" t="s">
        <v>365</v>
      </c>
      <c r="H7636" s="20" t="s">
        <v>107</v>
      </c>
      <c r="I7636" s="7">
        <v>13592960</v>
      </c>
      <c r="L7636" s="7">
        <v>381311221</v>
      </c>
      <c r="M7636" s="7">
        <v>44104006</v>
      </c>
      <c r="N7636" s="7">
        <v>13592960</v>
      </c>
      <c r="O7636" s="20" t="str">
        <f t="shared" si="241"/>
        <v/>
      </c>
    </row>
    <row r="7637" spans="1:15">
      <c r="A7637" s="20" t="str">
        <f t="shared" si="240"/>
        <v>Lífeyrissjóður VestmannaeyjaSafn II</v>
      </c>
      <c r="B7637" s="20" t="str">
        <f>_xlfn.IFNA(INDEX(Listi!$AI:$AI,MATCH(C7637,Listi!$AJ:$AJ,0)),INDEX(Listi!T:T,MATCH(C7637,Listi!U:U,0)))</f>
        <v>Lífeyrissj. Vestm.</v>
      </c>
      <c r="C7637" s="20" t="s">
        <v>262</v>
      </c>
      <c r="D7637" s="20" t="s">
        <v>211</v>
      </c>
      <c r="E7637" s="20" t="s">
        <v>276</v>
      </c>
      <c r="F7637" s="20" t="s">
        <v>106</v>
      </c>
      <c r="G7637" s="8" t="s">
        <v>365</v>
      </c>
      <c r="H7637" s="20" t="s">
        <v>107</v>
      </c>
      <c r="I7637" s="7">
        <v>18659289</v>
      </c>
      <c r="L7637" s="7">
        <v>571440191</v>
      </c>
      <c r="M7637" s="7">
        <v>40240404</v>
      </c>
      <c r="N7637" s="7">
        <v>18659289</v>
      </c>
      <c r="O7637" s="20" t="str">
        <f t="shared" si="241"/>
        <v/>
      </c>
    </row>
    <row r="7638" spans="1:15">
      <c r="A7638" s="20" t="str">
        <f t="shared" si="240"/>
        <v>Lífeyrissjóður VestmannaeyjaSamtryggingardeild</v>
      </c>
      <c r="B7638" s="20" t="str">
        <f>_xlfn.IFNA(INDEX(Listi!$AI:$AI,MATCH(C7638,Listi!$AJ:$AJ,0)),INDEX(Listi!T:T,MATCH(C7638,Listi!U:U,0)))</f>
        <v>Lífeyrissj. Vestm.</v>
      </c>
      <c r="C7638" s="20" t="s">
        <v>262</v>
      </c>
      <c r="D7638" s="20" t="s">
        <v>205</v>
      </c>
      <c r="E7638" s="20" t="s">
        <v>275</v>
      </c>
      <c r="F7638" s="20" t="s">
        <v>106</v>
      </c>
      <c r="G7638" s="8" t="s">
        <v>365</v>
      </c>
      <c r="H7638" s="20" t="s">
        <v>107</v>
      </c>
      <c r="I7638" s="7">
        <v>2210619911</v>
      </c>
      <c r="L7638" s="7">
        <v>85198020532</v>
      </c>
      <c r="M7638" s="7">
        <v>1944643004</v>
      </c>
      <c r="N7638" s="7">
        <v>2198060399</v>
      </c>
      <c r="O7638" s="20" t="str">
        <f t="shared" si="241"/>
        <v/>
      </c>
    </row>
    <row r="7639" spans="1:15">
      <c r="A7639" s="20" t="str">
        <f t="shared" si="240"/>
        <v>Lífsval - lífeyrissparnaðurLífsval 1</v>
      </c>
      <c r="B7639" s="20" t="str">
        <f>_xlfn.IFNA(INDEX(Listi!$AI:$AI,MATCH(C7639,Listi!$AJ:$AJ,0)),INDEX(Listi!T:T,MATCH(C7639,Listi!U:U,0)))</f>
        <v>Lífsval</v>
      </c>
      <c r="C7639" s="20" t="s">
        <v>263</v>
      </c>
      <c r="D7639" s="20" t="s">
        <v>264</v>
      </c>
      <c r="E7639" s="20" t="s">
        <v>276</v>
      </c>
      <c r="F7639" s="20" t="s">
        <v>106</v>
      </c>
      <c r="G7639" s="8" t="s">
        <v>365</v>
      </c>
      <c r="H7639" s="20" t="s">
        <v>107</v>
      </c>
      <c r="I7639" s="7">
        <v>81003579</v>
      </c>
      <c r="L7639" s="7">
        <v>1792991246</v>
      </c>
      <c r="M7639" s="7">
        <v>203244065</v>
      </c>
      <c r="N7639" s="7">
        <v>81003579</v>
      </c>
      <c r="O7639" s="20" t="str">
        <f t="shared" si="241"/>
        <v/>
      </c>
    </row>
    <row r="7640" spans="1:15">
      <c r="A7640" s="20" t="str">
        <f t="shared" si="240"/>
        <v>Lífsval - lífeyrissparnaðurLífsval 2</v>
      </c>
      <c r="B7640" s="20" t="str">
        <f>_xlfn.IFNA(INDEX(Listi!$AI:$AI,MATCH(C7640,Listi!$AJ:$AJ,0)),INDEX(Listi!T:T,MATCH(C7640,Listi!U:U,0)))</f>
        <v>Lífsval</v>
      </c>
      <c r="C7640" s="20" t="s">
        <v>263</v>
      </c>
      <c r="D7640" s="20" t="s">
        <v>265</v>
      </c>
      <c r="E7640" s="20" t="s">
        <v>276</v>
      </c>
      <c r="F7640" s="20" t="s">
        <v>106</v>
      </c>
      <c r="G7640" s="8" t="s">
        <v>365</v>
      </c>
      <c r="H7640" s="20" t="s">
        <v>107</v>
      </c>
      <c r="I7640" s="7">
        <v>2695304</v>
      </c>
      <c r="L7640" s="7">
        <v>79660340</v>
      </c>
      <c r="M7640" s="7">
        <v>14369045</v>
      </c>
      <c r="N7640" s="7">
        <v>2695304</v>
      </c>
      <c r="O7640" s="20" t="str">
        <f t="shared" si="241"/>
        <v/>
      </c>
    </row>
    <row r="7641" spans="1:15">
      <c r="A7641" s="20" t="str">
        <f t="shared" si="240"/>
        <v>Lífsval - lífeyrissparnaðurLífsval 3</v>
      </c>
      <c r="B7641" s="20" t="str">
        <f>_xlfn.IFNA(INDEX(Listi!$AI:$AI,MATCH(C7641,Listi!$AJ:$AJ,0)),INDEX(Listi!T:T,MATCH(C7641,Listi!U:U,0)))</f>
        <v>Lífsval</v>
      </c>
      <c r="C7641" s="20" t="s">
        <v>263</v>
      </c>
      <c r="D7641" s="20" t="s">
        <v>266</v>
      </c>
      <c r="E7641" s="20" t="s">
        <v>276</v>
      </c>
      <c r="F7641" s="20" t="s">
        <v>106</v>
      </c>
      <c r="G7641" s="8" t="s">
        <v>365</v>
      </c>
      <c r="H7641" s="20" t="s">
        <v>107</v>
      </c>
      <c r="I7641" s="7">
        <v>3548138</v>
      </c>
      <c r="L7641" s="7">
        <v>131239774</v>
      </c>
      <c r="M7641" s="7">
        <v>16635787</v>
      </c>
      <c r="N7641" s="7">
        <v>3548138</v>
      </c>
      <c r="O7641" s="20" t="str">
        <f t="shared" si="241"/>
        <v/>
      </c>
    </row>
    <row r="7642" spans="1:15">
      <c r="A7642" s="20" t="str">
        <f t="shared" si="240"/>
        <v>Lífsval - lífeyrissparnaðurLífsval 4</v>
      </c>
      <c r="B7642" s="20" t="str">
        <f>_xlfn.IFNA(INDEX(Listi!$AI:$AI,MATCH(C7642,Listi!$AJ:$AJ,0)),INDEX(Listi!T:T,MATCH(C7642,Listi!U:U,0)))</f>
        <v>Lífsval</v>
      </c>
      <c r="C7642" s="20" t="s">
        <v>263</v>
      </c>
      <c r="D7642" s="20" t="s">
        <v>267</v>
      </c>
      <c r="E7642" s="20" t="s">
        <v>276</v>
      </c>
      <c r="F7642" s="20" t="s">
        <v>106</v>
      </c>
      <c r="G7642" s="8" t="s">
        <v>365</v>
      </c>
      <c r="H7642" s="20" t="s">
        <v>107</v>
      </c>
      <c r="I7642" s="7">
        <v>2058992</v>
      </c>
      <c r="L7642" s="7">
        <v>71752064</v>
      </c>
      <c r="M7642" s="7">
        <v>15238959</v>
      </c>
      <c r="N7642" s="7">
        <v>2058992</v>
      </c>
      <c r="O7642" s="20" t="str">
        <f t="shared" si="241"/>
        <v/>
      </c>
    </row>
    <row r="7643" spans="1:15">
      <c r="A7643" s="20" t="str">
        <f t="shared" si="240"/>
        <v>Lífsverk lífeyrissjóðurLífsverk I/Séreign</v>
      </c>
      <c r="B7643" s="20" t="str">
        <f>_xlfn.IFNA(INDEX(Listi!$AI:$AI,MATCH(C7643,Listi!$AJ:$AJ,0)),INDEX(Listi!T:T,MATCH(C7643,Listi!U:U,0)))</f>
        <v xml:space="preserve">Lífsverk  </v>
      </c>
      <c r="C7643" s="20" t="s">
        <v>268</v>
      </c>
      <c r="D7643" s="20" t="s">
        <v>269</v>
      </c>
      <c r="E7643" s="20" t="s">
        <v>276</v>
      </c>
      <c r="F7643" s="20" t="s">
        <v>106</v>
      </c>
      <c r="G7643" s="8" t="s">
        <v>365</v>
      </c>
      <c r="H7643" s="20" t="s">
        <v>107</v>
      </c>
      <c r="I7643" s="7">
        <v>22708000</v>
      </c>
      <c r="L7643" s="7">
        <v>4582957000</v>
      </c>
      <c r="M7643" s="7">
        <v>635926000</v>
      </c>
      <c r="N7643" s="7">
        <v>22708000</v>
      </c>
      <c r="O7643" s="20" t="str">
        <f t="shared" si="241"/>
        <v/>
      </c>
    </row>
    <row r="7644" spans="1:15">
      <c r="A7644" s="20" t="str">
        <f t="shared" ref="A7644:A7706" si="242">CONCATENATE(C7644,D7644)</f>
        <v>Lífsverk lífeyrissjóðurLífsverk II/Séreign</v>
      </c>
      <c r="B7644" s="20" t="str">
        <f>_xlfn.IFNA(INDEX(Listi!$AI:$AI,MATCH(C7644,Listi!$AJ:$AJ,0)),INDEX(Listi!T:T,MATCH(C7644,Listi!U:U,0)))</f>
        <v xml:space="preserve">Lífsverk  </v>
      </c>
      <c r="C7644" s="20" t="s">
        <v>268</v>
      </c>
      <c r="D7644" s="20" t="s">
        <v>270</v>
      </c>
      <c r="E7644" s="20" t="s">
        <v>276</v>
      </c>
      <c r="F7644" s="20" t="s">
        <v>106</v>
      </c>
      <c r="G7644" s="8" t="s">
        <v>365</v>
      </c>
      <c r="H7644" s="20" t="s">
        <v>107</v>
      </c>
      <c r="I7644" s="7">
        <v>249365000</v>
      </c>
      <c r="L7644" s="7">
        <v>23735073000</v>
      </c>
      <c r="M7644" s="7">
        <v>2073571000</v>
      </c>
      <c r="N7644" s="7">
        <v>249365000</v>
      </c>
      <c r="O7644" s="20" t="str">
        <f t="shared" si="241"/>
        <v/>
      </c>
    </row>
    <row r="7645" spans="1:15">
      <c r="A7645" s="20" t="str">
        <f t="shared" si="242"/>
        <v>Lífsverk lífeyrissjóðurLífsverk III/Séreign</v>
      </c>
      <c r="B7645" s="20" t="str">
        <f>_xlfn.IFNA(INDEX(Listi!$AI:$AI,MATCH(C7645,Listi!$AJ:$AJ,0)),INDEX(Listi!T:T,MATCH(C7645,Listi!U:U,0)))</f>
        <v xml:space="preserve">Lífsverk  </v>
      </c>
      <c r="C7645" s="20" t="s">
        <v>268</v>
      </c>
      <c r="D7645" s="20" t="s">
        <v>271</v>
      </c>
      <c r="E7645" s="20" t="s">
        <v>276</v>
      </c>
      <c r="F7645" s="20" t="s">
        <v>106</v>
      </c>
      <c r="G7645" s="8" t="s">
        <v>365</v>
      </c>
      <c r="H7645" s="20" t="s">
        <v>107</v>
      </c>
      <c r="I7645" s="7">
        <v>2613000</v>
      </c>
      <c r="L7645" s="7">
        <v>653814000</v>
      </c>
      <c r="M7645" s="7">
        <v>105107000</v>
      </c>
      <c r="N7645" s="7">
        <v>2613000</v>
      </c>
      <c r="O7645" s="20" t="str">
        <f t="shared" si="241"/>
        <v/>
      </c>
    </row>
    <row r="7646" spans="1:15">
      <c r="A7646" s="20" t="str">
        <f t="shared" si="242"/>
        <v>Lífsverk lífeyrissjóðurSamtryggingardeild</v>
      </c>
      <c r="B7646" s="20" t="str">
        <f>_xlfn.IFNA(INDEX(Listi!$AI:$AI,MATCH(C7646,Listi!$AJ:$AJ,0)),INDEX(Listi!T:T,MATCH(C7646,Listi!U:U,0)))</f>
        <v xml:space="preserve">Lífsverk  </v>
      </c>
      <c r="C7646" s="20" t="s">
        <v>268</v>
      </c>
      <c r="D7646" s="20" t="s">
        <v>205</v>
      </c>
      <c r="E7646" s="20" t="s">
        <v>275</v>
      </c>
      <c r="F7646" s="20" t="s">
        <v>106</v>
      </c>
      <c r="G7646" s="8" t="s">
        <v>365</v>
      </c>
      <c r="H7646" s="20" t="s">
        <v>107</v>
      </c>
      <c r="I7646" s="7">
        <v>1465371000</v>
      </c>
      <c r="L7646" s="7">
        <v>120542527000</v>
      </c>
      <c r="M7646" s="7">
        <v>4397803000</v>
      </c>
      <c r="N7646" s="7">
        <v>1423151000</v>
      </c>
      <c r="O7646" s="20" t="str">
        <f t="shared" si="241"/>
        <v/>
      </c>
    </row>
    <row r="7647" spans="1:15">
      <c r="A7647" s="20" t="str">
        <f t="shared" si="242"/>
        <v>Söfnunarsjóður lífeyrisréttindaDeild I/Innlán</v>
      </c>
      <c r="B7647" s="20" t="str">
        <f>_xlfn.IFNA(INDEX(Listi!$AI:$AI,MATCH(C7647,Listi!$AJ:$AJ,0)),INDEX(Listi!T:T,MATCH(C7647,Listi!U:U,0)))</f>
        <v>Söfnunarsj.</v>
      </c>
      <c r="C7647" s="20" t="s">
        <v>272</v>
      </c>
      <c r="D7647" s="20" t="s">
        <v>273</v>
      </c>
      <c r="E7647" s="20" t="s">
        <v>276</v>
      </c>
      <c r="F7647" s="20" t="s">
        <v>106</v>
      </c>
      <c r="G7647" s="8" t="s">
        <v>365</v>
      </c>
      <c r="H7647" s="20" t="s">
        <v>107</v>
      </c>
      <c r="I7647" s="7">
        <v>44803565</v>
      </c>
      <c r="L7647" s="7">
        <v>2001731914</v>
      </c>
      <c r="M7647" s="7">
        <v>133561634</v>
      </c>
      <c r="N7647" s="7">
        <v>44803565</v>
      </c>
      <c r="O7647" s="20" t="str">
        <f t="shared" si="241"/>
        <v/>
      </c>
    </row>
    <row r="7648" spans="1:15">
      <c r="A7648" s="20" t="str">
        <f t="shared" si="242"/>
        <v>Söfnunarsjóður lífeyrisréttindaDeild III/Séreign</v>
      </c>
      <c r="B7648" s="20" t="str">
        <f>_xlfn.IFNA(INDEX(Listi!$AI:$AI,MATCH(C7648,Listi!$AJ:$AJ,0)),INDEX(Listi!T:T,MATCH(C7648,Listi!U:U,0)))</f>
        <v>Söfnunarsj.</v>
      </c>
      <c r="C7648" s="20" t="s">
        <v>272</v>
      </c>
      <c r="D7648" s="20" t="s">
        <v>599</v>
      </c>
      <c r="E7648" s="20" t="s">
        <v>276</v>
      </c>
      <c r="F7648" s="20" t="s">
        <v>106</v>
      </c>
      <c r="G7648" s="8" t="s">
        <v>365</v>
      </c>
      <c r="H7648" s="20" t="s">
        <v>107</v>
      </c>
      <c r="I7648" s="7">
        <v>900000</v>
      </c>
      <c r="L7648" s="7">
        <v>24413085</v>
      </c>
      <c r="M7648" s="7">
        <v>24697577</v>
      </c>
      <c r="N7648" s="7">
        <v>900000</v>
      </c>
      <c r="O7648" s="20" t="str">
        <f t="shared" si="241"/>
        <v/>
      </c>
    </row>
    <row r="7649" spans="1:15">
      <c r="A7649" s="20" t="str">
        <f t="shared" si="242"/>
        <v>Söfnunarsjóður lífeyrisréttindaDeildII/Séreign</v>
      </c>
      <c r="B7649" s="20" t="str">
        <f>_xlfn.IFNA(INDEX(Listi!$AI:$AI,MATCH(C7649,Listi!$AJ:$AJ,0)),INDEX(Listi!T:T,MATCH(C7649,Listi!U:U,0)))</f>
        <v>Söfnunarsj.</v>
      </c>
      <c r="C7649" s="20" t="s">
        <v>272</v>
      </c>
      <c r="D7649" s="20" t="s">
        <v>586</v>
      </c>
      <c r="E7649" s="20" t="s">
        <v>276</v>
      </c>
      <c r="F7649" s="20" t="s">
        <v>106</v>
      </c>
      <c r="G7649" s="8" t="s">
        <v>365</v>
      </c>
      <c r="H7649" s="20" t="s">
        <v>107</v>
      </c>
      <c r="I7649" s="7">
        <v>25483656</v>
      </c>
      <c r="L7649" s="7">
        <v>1654616477</v>
      </c>
      <c r="M7649" s="7">
        <v>128539213</v>
      </c>
      <c r="N7649" s="7">
        <v>22846291</v>
      </c>
      <c r="O7649" s="20" t="str">
        <f t="shared" si="241"/>
        <v/>
      </c>
    </row>
    <row r="7650" spans="1:15">
      <c r="A7650" s="20" t="str">
        <f t="shared" si="242"/>
        <v>Söfnunarsjóður lífeyrisréttindaSamtryggingardeild</v>
      </c>
      <c r="B7650" s="20" t="str">
        <f>_xlfn.IFNA(INDEX(Listi!$AI:$AI,MATCH(C7650,Listi!$AJ:$AJ,0)),INDEX(Listi!T:T,MATCH(C7650,Listi!U:U,0)))</f>
        <v>Söfnunarsj.</v>
      </c>
      <c r="C7650" s="20" t="s">
        <v>272</v>
      </c>
      <c r="D7650" s="20" t="s">
        <v>205</v>
      </c>
      <c r="E7650" s="20" t="s">
        <v>275</v>
      </c>
      <c r="F7650" s="20" t="s">
        <v>106</v>
      </c>
      <c r="G7650" s="8" t="s">
        <v>365</v>
      </c>
      <c r="H7650" s="20" t="s">
        <v>107</v>
      </c>
      <c r="I7650" s="7">
        <v>6116977249</v>
      </c>
      <c r="L7650" s="7">
        <v>238978847889</v>
      </c>
      <c r="M7650" s="7">
        <v>4967193409</v>
      </c>
      <c r="N7650" s="7">
        <v>6076487652</v>
      </c>
      <c r="O7650" s="20" t="str">
        <f t="shared" si="241"/>
        <v/>
      </c>
    </row>
    <row r="7651" spans="1:15">
      <c r="A7651" s="20" t="str">
        <f t="shared" si="242"/>
        <v>Stapi lífeyrissjóðurSafn I</v>
      </c>
      <c r="B7651" s="20" t="str">
        <f>_xlfn.IFNA(INDEX(Listi!$AI:$AI,MATCH(C7651,Listi!$AJ:$AJ,0)),INDEX(Listi!T:T,MATCH(C7651,Listi!U:U,0)))</f>
        <v xml:space="preserve">Stapi  </v>
      </c>
      <c r="C7651" s="20" t="s">
        <v>209</v>
      </c>
      <c r="D7651" s="20" t="s">
        <v>210</v>
      </c>
      <c r="E7651" s="20" t="s">
        <v>276</v>
      </c>
      <c r="F7651" s="20" t="s">
        <v>106</v>
      </c>
      <c r="G7651" s="8" t="s">
        <v>365</v>
      </c>
      <c r="H7651" s="20" t="s">
        <v>107</v>
      </c>
      <c r="I7651" s="7">
        <v>110755602</v>
      </c>
      <c r="L7651" s="7">
        <v>2440828925</v>
      </c>
      <c r="M7651" s="7">
        <v>91567233</v>
      </c>
      <c r="N7651" s="7">
        <v>110755602</v>
      </c>
      <c r="O7651" s="20" t="str">
        <f t="shared" si="241"/>
        <v/>
      </c>
    </row>
    <row r="7652" spans="1:15">
      <c r="A7652" s="20" t="str">
        <f t="shared" si="242"/>
        <v>Stapi lífeyrissjóðurSafn II</v>
      </c>
      <c r="B7652" s="20" t="str">
        <f>_xlfn.IFNA(INDEX(Listi!$AI:$AI,MATCH(C7652,Listi!$AJ:$AJ,0)),INDEX(Listi!T:T,MATCH(C7652,Listi!U:U,0)))</f>
        <v xml:space="preserve">Stapi  </v>
      </c>
      <c r="C7652" s="20" t="s">
        <v>209</v>
      </c>
      <c r="D7652" s="20" t="s">
        <v>211</v>
      </c>
      <c r="E7652" s="20" t="s">
        <v>276</v>
      </c>
      <c r="F7652" s="20" t="s">
        <v>106</v>
      </c>
      <c r="G7652" s="8" t="s">
        <v>365</v>
      </c>
      <c r="H7652" s="20" t="s">
        <v>107</v>
      </c>
      <c r="I7652" s="7">
        <v>164209410</v>
      </c>
      <c r="L7652" s="7">
        <v>5710890273</v>
      </c>
      <c r="M7652" s="7">
        <v>262001316</v>
      </c>
      <c r="N7652" s="7">
        <v>164209410</v>
      </c>
      <c r="O7652" s="20" t="str">
        <f t="shared" si="241"/>
        <v/>
      </c>
    </row>
    <row r="7653" spans="1:15">
      <c r="A7653" s="20" t="str">
        <f t="shared" si="242"/>
        <v>Stapi lífeyrissjóðurSafn III</v>
      </c>
      <c r="B7653" s="20" t="str">
        <f>_xlfn.IFNA(INDEX(Listi!$AI:$AI,MATCH(C7653,Listi!$AJ:$AJ,0)),INDEX(Listi!T:T,MATCH(C7653,Listi!U:U,0)))</f>
        <v xml:space="preserve">Stapi  </v>
      </c>
      <c r="C7653" s="20" t="s">
        <v>209</v>
      </c>
      <c r="D7653" s="20" t="s">
        <v>212</v>
      </c>
      <c r="E7653" s="20" t="s">
        <v>276</v>
      </c>
      <c r="F7653" s="8" t="s">
        <v>106</v>
      </c>
      <c r="G7653" s="8" t="s">
        <v>365</v>
      </c>
      <c r="H7653" s="20" t="s">
        <v>107</v>
      </c>
      <c r="I7653" s="7">
        <v>9886128</v>
      </c>
      <c r="L7653" s="7">
        <v>268100084</v>
      </c>
      <c r="M7653" s="7">
        <v>24388890</v>
      </c>
      <c r="N7653" s="7">
        <v>9886128</v>
      </c>
      <c r="O7653" s="20" t="str">
        <f t="shared" si="241"/>
        <v/>
      </c>
    </row>
    <row r="7654" spans="1:15">
      <c r="A7654" s="20" t="str">
        <f t="shared" si="242"/>
        <v>Stapi lífeyrissjóðurTryggingardeild</v>
      </c>
      <c r="B7654" s="20" t="str">
        <f>_xlfn.IFNA(INDEX(Listi!$AI:$AI,MATCH(C7654,Listi!$AJ:$AJ,0)),INDEX(Listi!T:T,MATCH(C7654,Listi!U:U,0)))</f>
        <v xml:space="preserve">Stapi  </v>
      </c>
      <c r="C7654" s="20" t="s">
        <v>209</v>
      </c>
      <c r="D7654" s="20" t="s">
        <v>213</v>
      </c>
      <c r="E7654" s="20" t="s">
        <v>275</v>
      </c>
      <c r="F7654" s="8" t="s">
        <v>106</v>
      </c>
      <c r="G7654" s="8" t="s">
        <v>365</v>
      </c>
      <c r="H7654" s="20" t="s">
        <v>107</v>
      </c>
      <c r="I7654" s="7">
        <v>8002746727</v>
      </c>
      <c r="L7654" s="7">
        <v>348661724246</v>
      </c>
      <c r="M7654" s="7">
        <v>13807615154</v>
      </c>
      <c r="N7654" s="7">
        <v>7912918911</v>
      </c>
      <c r="O7654" s="20" t="str">
        <f t="shared" si="241"/>
        <v/>
      </c>
    </row>
    <row r="7655" spans="1:15">
      <c r="A7655" s="20" t="str">
        <f t="shared" si="242"/>
        <v>Stapi lífeyrissjóðurVarfærnasafnið</v>
      </c>
      <c r="B7655" s="20" t="str">
        <f>_xlfn.IFNA(INDEX(Listi!$AI:$AI,MATCH(C7655,Listi!$AJ:$AJ,0)),INDEX(Listi!T:T,MATCH(C7655,Listi!U:U,0)))</f>
        <v xml:space="preserve">Stapi  </v>
      </c>
      <c r="C7655" s="20" t="s">
        <v>209</v>
      </c>
      <c r="D7655" s="20" t="s">
        <v>392</v>
      </c>
      <c r="E7655" s="20" t="s">
        <v>276</v>
      </c>
      <c r="F7655" s="8" t="s">
        <v>106</v>
      </c>
      <c r="G7655" s="8" t="s">
        <v>365</v>
      </c>
      <c r="H7655" s="20" t="s">
        <v>107</v>
      </c>
      <c r="I7655" s="7">
        <v>6994496</v>
      </c>
      <c r="L7655" s="7">
        <v>471986044</v>
      </c>
      <c r="M7655" s="7">
        <v>137399159</v>
      </c>
      <c r="N7655" s="7">
        <v>6994496</v>
      </c>
      <c r="O7655" s="20" t="str">
        <f t="shared" si="241"/>
        <v/>
      </c>
    </row>
    <row r="7656" spans="1:15">
      <c r="A7656" s="20" t="str">
        <f t="shared" si="242"/>
        <v>Almenni lífeyrissjóðurinnÆvisafn I</v>
      </c>
      <c r="B7656" s="20" t="str">
        <f>_xlfn.IFNA(INDEX(Listi!$AI:$AI,MATCH(C7656,Listi!$AJ:$AJ,0)),INDEX(Listi!T:T,MATCH(C7656,Listi!U:U,0)))</f>
        <v xml:space="preserve">Almenni </v>
      </c>
      <c r="C7656" s="20" t="s">
        <v>0</v>
      </c>
      <c r="D7656" s="20" t="s">
        <v>202</v>
      </c>
      <c r="E7656" s="20" t="s">
        <v>276</v>
      </c>
      <c r="F7656" s="8" t="s">
        <v>108</v>
      </c>
      <c r="G7656" s="8" t="s">
        <v>379</v>
      </c>
      <c r="H7656" s="20" t="s">
        <v>109</v>
      </c>
      <c r="I7656" s="7">
        <v>92868025</v>
      </c>
      <c r="L7656" s="7">
        <v>43068273823</v>
      </c>
      <c r="M7656" s="7">
        <v>4413720640</v>
      </c>
      <c r="N7656" s="7">
        <v>641257097</v>
      </c>
      <c r="O7656" s="20" t="str">
        <f t="shared" si="241"/>
        <v/>
      </c>
    </row>
    <row r="7657" spans="1:15">
      <c r="A7657" s="20" t="str">
        <f t="shared" si="242"/>
        <v>Almenni lífeyrissjóðurinnÆvisafn II</v>
      </c>
      <c r="B7657" s="20" t="str">
        <f>_xlfn.IFNA(INDEX(Listi!$AI:$AI,MATCH(C7657,Listi!$AJ:$AJ,0)),INDEX(Listi!T:T,MATCH(C7657,Listi!U:U,0)))</f>
        <v xml:space="preserve">Almenni </v>
      </c>
      <c r="C7657" s="20" t="s">
        <v>0</v>
      </c>
      <c r="D7657" s="20" t="s">
        <v>203</v>
      </c>
      <c r="E7657" s="20" t="s">
        <v>276</v>
      </c>
      <c r="F7657" s="8" t="s">
        <v>108</v>
      </c>
      <c r="G7657" s="8" t="s">
        <v>379</v>
      </c>
      <c r="H7657" s="20" t="s">
        <v>109</v>
      </c>
      <c r="I7657" s="7">
        <v>193865992</v>
      </c>
      <c r="L7657" s="7">
        <v>86460235807</v>
      </c>
      <c r="M7657" s="7">
        <v>3970537445</v>
      </c>
      <c r="N7657" s="7">
        <v>1539034493</v>
      </c>
      <c r="O7657" s="20" t="str">
        <f t="shared" si="241"/>
        <v/>
      </c>
    </row>
    <row r="7658" spans="1:15">
      <c r="A7658" s="20" t="str">
        <f t="shared" si="242"/>
        <v>Almenni lífeyrissjóðurinnÆvisafn III</v>
      </c>
      <c r="B7658" s="20" t="str">
        <f>_xlfn.IFNA(INDEX(Listi!$AI:$AI,MATCH(C7658,Listi!$AJ:$AJ,0)),INDEX(Listi!T:T,MATCH(C7658,Listi!U:U,0)))</f>
        <v xml:space="preserve">Almenni </v>
      </c>
      <c r="C7658" s="20" t="s">
        <v>0</v>
      </c>
      <c r="D7658" s="20" t="s">
        <v>204</v>
      </c>
      <c r="E7658" s="20" t="s">
        <v>276</v>
      </c>
      <c r="F7658" s="20" t="s">
        <v>108</v>
      </c>
      <c r="G7658" s="8" t="s">
        <v>379</v>
      </c>
      <c r="H7658" s="20" t="s">
        <v>109</v>
      </c>
      <c r="I7658" s="7">
        <v>73448058</v>
      </c>
      <c r="L7658" s="7">
        <v>33890180699</v>
      </c>
      <c r="M7658" s="7">
        <v>1571509194</v>
      </c>
      <c r="N7658" s="7">
        <v>920421683</v>
      </c>
      <c r="O7658" s="20" t="str">
        <f t="shared" si="241"/>
        <v/>
      </c>
    </row>
    <row r="7659" spans="1:15">
      <c r="A7659" s="20" t="str">
        <f t="shared" si="242"/>
        <v>Almenni lífeyrissjóðurinnHúsnæðissafn</v>
      </c>
      <c r="B7659" s="20" t="str">
        <f>_xlfn.IFNA(INDEX(Listi!$AI:$AI,MATCH(C7659,Listi!$AJ:$AJ,0)),INDEX(Listi!T:T,MATCH(C7659,Listi!U:U,0)))</f>
        <v xml:space="preserve">Almenni </v>
      </c>
      <c r="C7659" s="20" t="s">
        <v>0</v>
      </c>
      <c r="D7659" s="20" t="s">
        <v>315</v>
      </c>
      <c r="E7659" s="20" t="s">
        <v>276</v>
      </c>
      <c r="F7659" s="20" t="s">
        <v>108</v>
      </c>
      <c r="G7659" s="8" t="s">
        <v>379</v>
      </c>
      <c r="H7659" s="20" t="s">
        <v>109</v>
      </c>
      <c r="I7659" s="7">
        <v>1064527</v>
      </c>
      <c r="L7659" s="7">
        <v>487895879</v>
      </c>
      <c r="M7659" s="7">
        <v>166428361</v>
      </c>
      <c r="N7659" s="7">
        <v>18080096</v>
      </c>
      <c r="O7659" s="20" t="str">
        <f t="shared" si="241"/>
        <v/>
      </c>
    </row>
    <row r="7660" spans="1:15">
      <c r="A7660" s="20" t="str">
        <f t="shared" si="242"/>
        <v>Almenni lífeyrissjóðurinnInnlánssafn</v>
      </c>
      <c r="B7660" s="20" t="str">
        <f>_xlfn.IFNA(INDEX(Listi!$AI:$AI,MATCH(C7660,Listi!$AJ:$AJ,0)),INDEX(Listi!T:T,MATCH(C7660,Listi!U:U,0)))</f>
        <v xml:space="preserve">Almenni </v>
      </c>
      <c r="C7660" s="20" t="s">
        <v>0</v>
      </c>
      <c r="D7660" s="20" t="s">
        <v>1</v>
      </c>
      <c r="E7660" s="20" t="s">
        <v>276</v>
      </c>
      <c r="F7660" s="20" t="s">
        <v>108</v>
      </c>
      <c r="G7660" s="8" t="s">
        <v>379</v>
      </c>
      <c r="H7660" s="20" t="s">
        <v>109</v>
      </c>
      <c r="I7660" s="7">
        <v>64061982</v>
      </c>
      <c r="L7660" s="7">
        <v>26587944379</v>
      </c>
      <c r="M7660" s="7">
        <v>1016779991</v>
      </c>
      <c r="N7660" s="7">
        <v>1031869724</v>
      </c>
      <c r="O7660" s="20" t="str">
        <f t="shared" si="241"/>
        <v/>
      </c>
    </row>
    <row r="7661" spans="1:15">
      <c r="A7661" s="20" t="str">
        <f t="shared" si="242"/>
        <v>Almenni lífeyrissjóðurinnRíkissafn langt</v>
      </c>
      <c r="B7661" s="20" t="str">
        <f>_xlfn.IFNA(INDEX(Listi!$AI:$AI,MATCH(C7661,Listi!$AJ:$AJ,0)),INDEX(Listi!T:T,MATCH(C7661,Listi!U:U,0)))</f>
        <v xml:space="preserve">Almenni </v>
      </c>
      <c r="C7661" s="20" t="s">
        <v>0</v>
      </c>
      <c r="D7661" s="20" t="s">
        <v>199</v>
      </c>
      <c r="E7661" s="20" t="s">
        <v>276</v>
      </c>
      <c r="F7661" s="20" t="s">
        <v>108</v>
      </c>
      <c r="G7661" s="8" t="s">
        <v>379</v>
      </c>
      <c r="H7661" s="20" t="s">
        <v>109</v>
      </c>
      <c r="I7661" s="7">
        <v>3078698</v>
      </c>
      <c r="L7661" s="7">
        <v>1193680171</v>
      </c>
      <c r="M7661" s="7">
        <v>61272573</v>
      </c>
      <c r="N7661" s="7">
        <v>40105929</v>
      </c>
      <c r="O7661" s="20" t="str">
        <f t="shared" si="241"/>
        <v/>
      </c>
    </row>
    <row r="7662" spans="1:15">
      <c r="A7662" s="20" t="str">
        <f t="shared" si="242"/>
        <v>Almenni lífeyrissjóðurinnRíkissafn stutt</v>
      </c>
      <c r="B7662" s="20" t="str">
        <f>_xlfn.IFNA(INDEX(Listi!$AI:$AI,MATCH(C7662,Listi!$AJ:$AJ,0)),INDEX(Listi!T:T,MATCH(C7662,Listi!U:U,0)))</f>
        <v xml:space="preserve">Almenni </v>
      </c>
      <c r="C7662" s="20" t="s">
        <v>0</v>
      </c>
      <c r="D7662" s="20" t="s">
        <v>200</v>
      </c>
      <c r="E7662" s="20" t="s">
        <v>276</v>
      </c>
      <c r="F7662" s="20" t="s">
        <v>108</v>
      </c>
      <c r="G7662" s="8" t="s">
        <v>379</v>
      </c>
      <c r="H7662" s="20" t="s">
        <v>109</v>
      </c>
      <c r="I7662" s="7">
        <v>1348949</v>
      </c>
      <c r="L7662" s="7">
        <v>541893627</v>
      </c>
      <c r="M7662" s="7">
        <v>20423158</v>
      </c>
      <c r="N7662" s="7">
        <v>14899899</v>
      </c>
      <c r="O7662" s="20" t="str">
        <f t="shared" si="241"/>
        <v/>
      </c>
    </row>
    <row r="7663" spans="1:15">
      <c r="A7663" s="20" t="str">
        <f t="shared" si="242"/>
        <v>Almenni lífeyrissjóðurinnTryggingadeild</v>
      </c>
      <c r="B7663" s="20" t="str">
        <f>_xlfn.IFNA(INDEX(Listi!$AI:$AI,MATCH(C7663,Listi!$AJ:$AJ,0)),INDEX(Listi!T:T,MATCH(C7663,Listi!U:U,0)))</f>
        <v xml:space="preserve">Almenni </v>
      </c>
      <c r="C7663" s="20" t="s">
        <v>0</v>
      </c>
      <c r="D7663" s="20" t="s">
        <v>201</v>
      </c>
      <c r="E7663" s="20" t="s">
        <v>275</v>
      </c>
      <c r="F7663" s="20" t="s">
        <v>108</v>
      </c>
      <c r="G7663" s="8" t="s">
        <v>379</v>
      </c>
      <c r="H7663" s="20" t="s">
        <v>109</v>
      </c>
      <c r="I7663" s="7">
        <v>397817616</v>
      </c>
      <c r="L7663" s="7">
        <v>174784296254</v>
      </c>
      <c r="M7663" s="7">
        <v>7497244534</v>
      </c>
      <c r="N7663" s="7">
        <v>3057046932</v>
      </c>
      <c r="O7663" s="20" t="str">
        <f t="shared" si="241"/>
        <v/>
      </c>
    </row>
    <row r="7664" spans="1:15">
      <c r="A7664" s="20" t="str">
        <f t="shared" si="242"/>
        <v>Arion banki hf.Erlend hlutabréf</v>
      </c>
      <c r="B7664" s="20" t="str">
        <f>_xlfn.IFNA(INDEX(Listi!$AI:$AI,MATCH(C7664,Listi!$AJ:$AJ,0)),INDEX(Listi!T:T,MATCH(C7664,Listi!U:U,0)))</f>
        <v xml:space="preserve">Arion banki </v>
      </c>
      <c r="C7664" s="20" t="s">
        <v>214</v>
      </c>
      <c r="D7664" s="20" t="s">
        <v>215</v>
      </c>
      <c r="E7664" s="20" t="s">
        <v>276</v>
      </c>
      <c r="F7664" s="20" t="s">
        <v>108</v>
      </c>
      <c r="G7664" s="8" t="s">
        <v>379</v>
      </c>
      <c r="H7664" s="20" t="s">
        <v>109</v>
      </c>
      <c r="I7664" s="7">
        <v>0</v>
      </c>
      <c r="L7664" s="7">
        <v>1149685000</v>
      </c>
      <c r="M7664" s="7">
        <v>49095000</v>
      </c>
      <c r="N7664" s="7">
        <v>10876000</v>
      </c>
      <c r="O7664" s="20" t="str">
        <f t="shared" si="241"/>
        <v/>
      </c>
    </row>
    <row r="7665" spans="1:15">
      <c r="A7665" s="20" t="str">
        <f t="shared" si="242"/>
        <v>Arion banki hf.Innlend skuldabréf</v>
      </c>
      <c r="B7665" s="20" t="str">
        <f>_xlfn.IFNA(INDEX(Listi!$AI:$AI,MATCH(C7665,Listi!$AJ:$AJ,0)),INDEX(Listi!T:T,MATCH(C7665,Listi!U:U,0)))</f>
        <v xml:space="preserve">Arion banki </v>
      </c>
      <c r="C7665" s="20" t="s">
        <v>214</v>
      </c>
      <c r="D7665" s="20" t="s">
        <v>216</v>
      </c>
      <c r="E7665" s="20" t="s">
        <v>276</v>
      </c>
      <c r="F7665" s="20" t="s">
        <v>108</v>
      </c>
      <c r="G7665" s="8" t="s">
        <v>379</v>
      </c>
      <c r="H7665" s="20" t="s">
        <v>109</v>
      </c>
      <c r="I7665" s="7">
        <v>0</v>
      </c>
      <c r="L7665" s="7">
        <v>4446434000</v>
      </c>
      <c r="M7665" s="7">
        <v>344234000</v>
      </c>
      <c r="N7665" s="7">
        <v>44793000</v>
      </c>
      <c r="O7665" s="20" t="str">
        <f t="shared" si="241"/>
        <v/>
      </c>
    </row>
    <row r="7666" spans="1:15">
      <c r="A7666" s="20" t="str">
        <f t="shared" si="242"/>
        <v>Arion banki hf.Lífeyrisauki L1</v>
      </c>
      <c r="B7666" s="20" t="str">
        <f>_xlfn.IFNA(INDEX(Listi!$AI:$AI,MATCH(C7666,Listi!$AJ:$AJ,0)),INDEX(Listi!T:T,MATCH(C7666,Listi!U:U,0)))</f>
        <v xml:space="preserve">Arion banki </v>
      </c>
      <c r="C7666" s="20" t="s">
        <v>214</v>
      </c>
      <c r="D7666" s="20" t="s">
        <v>377</v>
      </c>
      <c r="E7666" s="20" t="s">
        <v>276</v>
      </c>
      <c r="F7666" s="20" t="s">
        <v>108</v>
      </c>
      <c r="G7666" s="8" t="s">
        <v>379</v>
      </c>
      <c r="H7666" s="20" t="s">
        <v>109</v>
      </c>
      <c r="I7666" s="7">
        <v>0</v>
      </c>
      <c r="L7666" s="7">
        <v>5887942000</v>
      </c>
      <c r="M7666" s="7">
        <v>1011885000</v>
      </c>
      <c r="N7666" s="7">
        <v>34615000</v>
      </c>
      <c r="O7666" s="20" t="str">
        <f t="shared" si="241"/>
        <v/>
      </c>
    </row>
    <row r="7667" spans="1:15">
      <c r="A7667" s="20" t="str">
        <f t="shared" si="242"/>
        <v>Arion banki hf.Lífeyrisauki L2</v>
      </c>
      <c r="B7667" s="20" t="str">
        <f>_xlfn.IFNA(INDEX(Listi!$AI:$AI,MATCH(C7667,Listi!$AJ:$AJ,0)),INDEX(Listi!T:T,MATCH(C7667,Listi!U:U,0)))</f>
        <v xml:space="preserve">Arion banki </v>
      </c>
      <c r="C7667" s="20" t="s">
        <v>214</v>
      </c>
      <c r="D7667" s="20" t="s">
        <v>372</v>
      </c>
      <c r="E7667" s="20" t="s">
        <v>276</v>
      </c>
      <c r="F7667" s="20" t="s">
        <v>108</v>
      </c>
      <c r="G7667" s="8" t="s">
        <v>379</v>
      </c>
      <c r="H7667" s="20" t="s">
        <v>109</v>
      </c>
      <c r="I7667" s="7">
        <v>0</v>
      </c>
      <c r="L7667" s="7">
        <v>21366380000</v>
      </c>
      <c r="M7667" s="7">
        <v>1613513000</v>
      </c>
      <c r="N7667" s="7">
        <v>92085000</v>
      </c>
      <c r="O7667" s="20" t="str">
        <f t="shared" si="241"/>
        <v/>
      </c>
    </row>
    <row r="7668" spans="1:15">
      <c r="A7668" s="20" t="str">
        <f t="shared" si="242"/>
        <v>Arion banki hf.Lífeyrisauki L3</v>
      </c>
      <c r="B7668" s="20" t="str">
        <f>_xlfn.IFNA(INDEX(Listi!$AI:$AI,MATCH(C7668,Listi!$AJ:$AJ,0)),INDEX(Listi!T:T,MATCH(C7668,Listi!U:U,0)))</f>
        <v xml:space="preserve">Arion banki </v>
      </c>
      <c r="C7668" s="20" t="s">
        <v>214</v>
      </c>
      <c r="D7668" s="20" t="s">
        <v>371</v>
      </c>
      <c r="E7668" s="20" t="s">
        <v>276</v>
      </c>
      <c r="F7668" s="20" t="s">
        <v>108</v>
      </c>
      <c r="G7668" s="8" t="s">
        <v>379</v>
      </c>
      <c r="H7668" s="20" t="s">
        <v>109</v>
      </c>
      <c r="I7668" s="7">
        <v>0</v>
      </c>
      <c r="L7668" s="7">
        <v>29714848000</v>
      </c>
      <c r="M7668" s="7">
        <v>2122481000</v>
      </c>
      <c r="N7668" s="7">
        <v>129566000</v>
      </c>
      <c r="O7668" s="20" t="str">
        <f t="shared" si="241"/>
        <v/>
      </c>
    </row>
    <row r="7669" spans="1:15">
      <c r="A7669" s="20" t="str">
        <f t="shared" si="242"/>
        <v>Arion banki hf.Lífeyrisauki L4</v>
      </c>
      <c r="B7669" s="20" t="str">
        <f>_xlfn.IFNA(INDEX(Listi!$AI:$AI,MATCH(C7669,Listi!$AJ:$AJ,0)),INDEX(Listi!T:T,MATCH(C7669,Listi!U:U,0)))</f>
        <v xml:space="preserve">Arion banki </v>
      </c>
      <c r="C7669" s="20" t="s">
        <v>214</v>
      </c>
      <c r="D7669" s="20" t="s">
        <v>587</v>
      </c>
      <c r="E7669" s="20" t="s">
        <v>276</v>
      </c>
      <c r="F7669" s="20" t="s">
        <v>108</v>
      </c>
      <c r="G7669" s="8" t="s">
        <v>379</v>
      </c>
      <c r="H7669" s="20" t="s">
        <v>109</v>
      </c>
      <c r="I7669" s="7">
        <v>0</v>
      </c>
      <c r="L7669" s="7">
        <v>19306242000</v>
      </c>
      <c r="M7669" s="7">
        <v>1346647000</v>
      </c>
      <c r="N7669" s="7">
        <v>388052000</v>
      </c>
      <c r="O7669" s="20" t="str">
        <f t="shared" si="241"/>
        <v/>
      </c>
    </row>
    <row r="7670" spans="1:15">
      <c r="A7670" s="20" t="str">
        <f t="shared" si="242"/>
        <v>Arion banki hf.Lífeyrisauki L5</v>
      </c>
      <c r="B7670" s="20" t="str">
        <f>_xlfn.IFNA(INDEX(Listi!$AI:$AI,MATCH(C7670,Listi!$AJ:$AJ,0)),INDEX(Listi!T:T,MATCH(C7670,Listi!U:U,0)))</f>
        <v xml:space="preserve">Arion banki </v>
      </c>
      <c r="C7670" s="20" t="s">
        <v>214</v>
      </c>
      <c r="D7670" s="20" t="s">
        <v>369</v>
      </c>
      <c r="E7670" s="20" t="s">
        <v>276</v>
      </c>
      <c r="F7670" s="20" t="s">
        <v>108</v>
      </c>
      <c r="G7670" s="8" t="s">
        <v>379</v>
      </c>
      <c r="H7670" s="20" t="s">
        <v>109</v>
      </c>
      <c r="I7670" s="7">
        <v>0</v>
      </c>
      <c r="L7670" s="7">
        <v>44858554000</v>
      </c>
      <c r="M7670" s="7">
        <v>4018833000</v>
      </c>
      <c r="N7670" s="7">
        <v>933672000</v>
      </c>
      <c r="O7670" s="20" t="str">
        <f t="shared" si="241"/>
        <v/>
      </c>
    </row>
    <row r="7671" spans="1:15">
      <c r="A7671" s="20" t="str">
        <f t="shared" si="242"/>
        <v>Birta lífeyrissjóðurBlönduð leið</v>
      </c>
      <c r="B7671" s="20" t="str">
        <f>_xlfn.IFNA(INDEX(Listi!$AI:$AI,MATCH(C7671,Listi!$AJ:$AJ,0)),INDEX(Listi!T:T,MATCH(C7671,Listi!U:U,0)))</f>
        <v xml:space="preserve">Birta  </v>
      </c>
      <c r="C7671" s="20" t="s">
        <v>298</v>
      </c>
      <c r="D7671" s="20" t="s">
        <v>314</v>
      </c>
      <c r="E7671" s="20" t="s">
        <v>276</v>
      </c>
      <c r="F7671" s="20" t="s">
        <v>108</v>
      </c>
      <c r="G7671" s="8" t="s">
        <v>379</v>
      </c>
      <c r="H7671" s="20" t="s">
        <v>109</v>
      </c>
      <c r="I7671" s="7">
        <v>18682192</v>
      </c>
      <c r="L7671" s="7">
        <v>6929716201</v>
      </c>
      <c r="M7671" s="7">
        <v>253995298</v>
      </c>
      <c r="N7671" s="7">
        <v>139753585</v>
      </c>
      <c r="O7671" s="20" t="str">
        <f t="shared" si="241"/>
        <v/>
      </c>
    </row>
    <row r="7672" spans="1:15">
      <c r="A7672" s="20" t="str">
        <f t="shared" si="242"/>
        <v>Birta lífeyrissjóðurInnlánsleið</v>
      </c>
      <c r="B7672" s="20" t="str">
        <f>_xlfn.IFNA(INDEX(Listi!$AI:$AI,MATCH(C7672,Listi!$AJ:$AJ,0)),INDEX(Listi!T:T,MATCH(C7672,Listi!U:U,0)))</f>
        <v xml:space="preserve">Birta  </v>
      </c>
      <c r="C7672" s="20" t="s">
        <v>298</v>
      </c>
      <c r="D7672" s="20" t="s">
        <v>208</v>
      </c>
      <c r="E7672" s="20" t="s">
        <v>276</v>
      </c>
      <c r="F7672" s="20" t="s">
        <v>108</v>
      </c>
      <c r="G7672" s="8" t="s">
        <v>379</v>
      </c>
      <c r="H7672" s="20" t="s">
        <v>109</v>
      </c>
      <c r="I7672" s="7">
        <v>11882769</v>
      </c>
      <c r="L7672" s="7">
        <v>4108971332</v>
      </c>
      <c r="M7672" s="7">
        <v>264842424</v>
      </c>
      <c r="N7672" s="7">
        <v>174324836</v>
      </c>
      <c r="O7672" s="20" t="str">
        <f t="shared" si="241"/>
        <v/>
      </c>
    </row>
    <row r="7673" spans="1:15">
      <c r="A7673" s="20" t="str">
        <f t="shared" si="242"/>
        <v>Birta lífeyrissjóðurSamtryggingardeild</v>
      </c>
      <c r="B7673" s="20" t="str">
        <f>_xlfn.IFNA(INDEX(Listi!$AI:$AI,MATCH(C7673,Listi!$AJ:$AJ,0)),INDEX(Listi!T:T,MATCH(C7673,Listi!U:U,0)))</f>
        <v xml:space="preserve">Birta  </v>
      </c>
      <c r="C7673" s="20" t="s">
        <v>298</v>
      </c>
      <c r="D7673" s="20" t="s">
        <v>205</v>
      </c>
      <c r="E7673" s="20" t="s">
        <v>275</v>
      </c>
      <c r="F7673" s="8" t="s">
        <v>108</v>
      </c>
      <c r="G7673" s="8" t="s">
        <v>379</v>
      </c>
      <c r="H7673" s="20" t="s">
        <v>109</v>
      </c>
      <c r="I7673" s="7">
        <v>773470520</v>
      </c>
      <c r="L7673" s="7">
        <v>549755105944</v>
      </c>
      <c r="M7673" s="7">
        <v>18480897961</v>
      </c>
      <c r="N7673" s="7">
        <v>14075814006</v>
      </c>
      <c r="O7673" s="20" t="str">
        <f t="shared" si="241"/>
        <v/>
      </c>
    </row>
    <row r="7674" spans="1:15">
      <c r="A7674" s="20" t="str">
        <f t="shared" si="242"/>
        <v>Birta lífeyrissjóðurSkuldabréfaleið</v>
      </c>
      <c r="B7674" s="20" t="str">
        <f>_xlfn.IFNA(INDEX(Listi!$AI:$AI,MATCH(C7674,Listi!$AJ:$AJ,0)),INDEX(Listi!T:T,MATCH(C7674,Listi!U:U,0)))</f>
        <v xml:space="preserve">Birta  </v>
      </c>
      <c r="C7674" s="20" t="s">
        <v>298</v>
      </c>
      <c r="D7674" s="20" t="s">
        <v>313</v>
      </c>
      <c r="E7674" s="20" t="s">
        <v>276</v>
      </c>
      <c r="F7674" s="8" t="s">
        <v>108</v>
      </c>
      <c r="G7674" s="8" t="s">
        <v>379</v>
      </c>
      <c r="H7674" s="20" t="s">
        <v>109</v>
      </c>
      <c r="I7674" s="7">
        <v>24920295</v>
      </c>
      <c r="L7674" s="7">
        <v>8522374478</v>
      </c>
      <c r="M7674" s="7">
        <v>391005163</v>
      </c>
      <c r="N7674" s="7">
        <v>218104877</v>
      </c>
      <c r="O7674" s="20" t="str">
        <f t="shared" si="241"/>
        <v/>
      </c>
    </row>
    <row r="7675" spans="1:15">
      <c r="A7675" s="20" t="str">
        <f t="shared" si="242"/>
        <v>Birta lífeyrissjóðurTilgreind séreign</v>
      </c>
      <c r="B7675" s="20" t="str">
        <f>_xlfn.IFNA(INDEX(Listi!$AI:$AI,MATCH(C7675,Listi!$AJ:$AJ,0)),INDEX(Listi!T:T,MATCH(C7675,Listi!U:U,0)))</f>
        <v xml:space="preserve">Birta  </v>
      </c>
      <c r="C7675" s="20" t="s">
        <v>298</v>
      </c>
      <c r="D7675" s="20" t="s">
        <v>312</v>
      </c>
      <c r="E7675" s="20" t="s">
        <v>276</v>
      </c>
      <c r="F7675" s="8" t="s">
        <v>108</v>
      </c>
      <c r="G7675" s="8" t="s">
        <v>379</v>
      </c>
      <c r="H7675" s="20" t="s">
        <v>109</v>
      </c>
      <c r="I7675" s="7">
        <v>5594171</v>
      </c>
      <c r="L7675" s="7">
        <v>2234420297</v>
      </c>
      <c r="M7675" s="7">
        <v>511871981</v>
      </c>
      <c r="N7675" s="7">
        <v>36000223</v>
      </c>
      <c r="O7675" s="20" t="str">
        <f t="shared" si="241"/>
        <v/>
      </c>
    </row>
    <row r="7676" spans="1:15">
      <c r="A7676" s="20" t="str">
        <f t="shared" si="242"/>
        <v>Brú Lífeyrissjóður starfsmanna sveitarfélagaA-deild</v>
      </c>
      <c r="B7676" s="20" t="str">
        <f>_xlfn.IFNA(INDEX(Listi!$AI:$AI,MATCH(C7676,Listi!$AJ:$AJ,0)),INDEX(Listi!T:T,MATCH(C7676,Listi!U:U,0)))</f>
        <v>Brú</v>
      </c>
      <c r="C7676" s="20" t="s">
        <v>217</v>
      </c>
      <c r="D7676" s="20" t="s">
        <v>257</v>
      </c>
      <c r="E7676" s="20" t="s">
        <v>275</v>
      </c>
      <c r="F7676" s="8" t="s">
        <v>108</v>
      </c>
      <c r="G7676" s="8" t="s">
        <v>379</v>
      </c>
      <c r="H7676" s="20" t="s">
        <v>109</v>
      </c>
      <c r="I7676" s="7">
        <v>404935817</v>
      </c>
      <c r="L7676" s="7">
        <v>270469177889</v>
      </c>
      <c r="M7676" s="7">
        <v>13987858077</v>
      </c>
      <c r="N7676" s="7">
        <v>4793072329</v>
      </c>
      <c r="O7676" s="20" t="str">
        <f t="shared" si="241"/>
        <v/>
      </c>
    </row>
    <row r="7677" spans="1:15">
      <c r="A7677" s="20" t="str">
        <f t="shared" si="242"/>
        <v>Brú Lífeyrissjóður starfsmanna sveitarfélagaB-deild</v>
      </c>
      <c r="B7677" s="20" t="str">
        <f>_xlfn.IFNA(INDEX(Listi!$AI:$AI,MATCH(C7677,Listi!$AJ:$AJ,0)),INDEX(Listi!T:T,MATCH(C7677,Listi!U:U,0)))</f>
        <v>Brú</v>
      </c>
      <c r="C7677" s="20" t="s">
        <v>217</v>
      </c>
      <c r="D7677" s="20" t="s">
        <v>218</v>
      </c>
      <c r="E7677" s="20" t="s">
        <v>275</v>
      </c>
      <c r="F7677" s="8" t="s">
        <v>108</v>
      </c>
      <c r="G7677" s="8" t="s">
        <v>379</v>
      </c>
      <c r="H7677" s="20" t="s">
        <v>109</v>
      </c>
      <c r="I7677" s="7">
        <v>110272728</v>
      </c>
      <c r="L7677" s="7">
        <v>17004783831</v>
      </c>
      <c r="M7677" s="7">
        <v>119747694</v>
      </c>
      <c r="N7677" s="7">
        <v>3424817406</v>
      </c>
      <c r="O7677" s="20" t="str">
        <f t="shared" si="241"/>
        <v/>
      </c>
    </row>
    <row r="7678" spans="1:15">
      <c r="A7678" s="20" t="str">
        <f t="shared" si="242"/>
        <v>Brú Lífeyrissjóður starfsmanna sveitarfélagaV-deild</v>
      </c>
      <c r="B7678" s="20" t="str">
        <f>_xlfn.IFNA(INDEX(Listi!$AI:$AI,MATCH(C7678,Listi!$AJ:$AJ,0)),INDEX(Listi!T:T,MATCH(C7678,Listi!U:U,0)))</f>
        <v>Brú</v>
      </c>
      <c r="C7678" s="20" t="s">
        <v>217</v>
      </c>
      <c r="D7678" s="20" t="s">
        <v>219</v>
      </c>
      <c r="E7678" s="20" t="s">
        <v>275</v>
      </c>
      <c r="F7678" s="20" t="s">
        <v>108</v>
      </c>
      <c r="G7678" s="8" t="s">
        <v>379</v>
      </c>
      <c r="H7678" s="20" t="s">
        <v>109</v>
      </c>
      <c r="I7678" s="7">
        <v>73987421</v>
      </c>
      <c r="L7678" s="7">
        <v>54501394986</v>
      </c>
      <c r="M7678" s="7">
        <v>4188513374</v>
      </c>
      <c r="N7678" s="7">
        <v>455519059</v>
      </c>
      <c r="O7678" s="20" t="str">
        <f t="shared" si="241"/>
        <v/>
      </c>
    </row>
    <row r="7679" spans="1:15">
      <c r="A7679" s="20" t="str">
        <f t="shared" si="242"/>
        <v>Eftirlaunasj atvinnuflugmannaSamtryggingardeild</v>
      </c>
      <c r="B7679" s="20" t="str">
        <f>_xlfn.IFNA(INDEX(Listi!$AI:$AI,MATCH(C7679,Listi!$AJ:$AJ,0)),INDEX(Listi!T:T,MATCH(C7679,Listi!U:U,0)))</f>
        <v>EFÍA</v>
      </c>
      <c r="C7679" s="20" t="s">
        <v>220</v>
      </c>
      <c r="D7679" s="20" t="s">
        <v>205</v>
      </c>
      <c r="E7679" s="20" t="s">
        <v>275</v>
      </c>
      <c r="F7679" s="20" t="s">
        <v>108</v>
      </c>
      <c r="G7679" s="8" t="s">
        <v>379</v>
      </c>
      <c r="H7679" s="20" t="s">
        <v>109</v>
      </c>
      <c r="I7679" s="7">
        <v>92497000</v>
      </c>
      <c r="L7679" s="7">
        <v>58542663000</v>
      </c>
      <c r="M7679" s="7">
        <v>1477262000</v>
      </c>
      <c r="N7679" s="7">
        <v>1113313000</v>
      </c>
      <c r="O7679" s="20" t="str">
        <f t="shared" si="241"/>
        <v/>
      </c>
    </row>
    <row r="7680" spans="1:15">
      <c r="A7680" s="20" t="str">
        <f t="shared" si="242"/>
        <v>Festa - lífeyrissjóðurSamtryggingardeild</v>
      </c>
      <c r="B7680" s="20" t="str">
        <f>_xlfn.IFNA(INDEX(Listi!$AI:$AI,MATCH(C7680,Listi!$AJ:$AJ,0)),INDEX(Listi!T:T,MATCH(C7680,Listi!U:U,0)))</f>
        <v xml:space="preserve">Festa </v>
      </c>
      <c r="C7680" s="20" t="s">
        <v>221</v>
      </c>
      <c r="D7680" s="20" t="s">
        <v>205</v>
      </c>
      <c r="E7680" s="20" t="s">
        <v>275</v>
      </c>
      <c r="F7680" s="20" t="s">
        <v>108</v>
      </c>
      <c r="G7680" s="8" t="s">
        <v>379</v>
      </c>
      <c r="H7680" s="20" t="s">
        <v>109</v>
      </c>
      <c r="I7680" s="7">
        <v>361882862</v>
      </c>
      <c r="L7680" s="7">
        <v>246318113722</v>
      </c>
      <c r="M7680" s="7">
        <v>11138196907</v>
      </c>
      <c r="N7680" s="7">
        <v>5180938287</v>
      </c>
      <c r="O7680" s="20" t="str">
        <f t="shared" si="241"/>
        <v/>
      </c>
    </row>
    <row r="7681" spans="1:15">
      <c r="A7681" s="20" t="str">
        <f t="shared" si="242"/>
        <v>Festa - lífeyrissjóðurSparnaðarleið I</v>
      </c>
      <c r="B7681" s="20" t="str">
        <f>_xlfn.IFNA(INDEX(Listi!$AI:$AI,MATCH(C7681,Listi!$AJ:$AJ,0)),INDEX(Listi!T:T,MATCH(C7681,Listi!U:U,0)))</f>
        <v xml:space="preserve">Festa </v>
      </c>
      <c r="C7681" s="20" t="s">
        <v>221</v>
      </c>
      <c r="D7681" s="20" t="s">
        <v>464</v>
      </c>
      <c r="E7681" s="20" t="s">
        <v>276</v>
      </c>
      <c r="F7681" s="20" t="s">
        <v>108</v>
      </c>
      <c r="G7681" s="8" t="s">
        <v>379</v>
      </c>
      <c r="H7681" s="20" t="s">
        <v>109</v>
      </c>
      <c r="I7681" s="7">
        <v>45492</v>
      </c>
      <c r="L7681" s="7">
        <v>75585319</v>
      </c>
      <c r="M7681" s="7">
        <v>37671409</v>
      </c>
      <c r="N7681" s="7">
        <v>2063969</v>
      </c>
      <c r="O7681" s="20" t="str">
        <f t="shared" si="241"/>
        <v/>
      </c>
    </row>
    <row r="7682" spans="1:15">
      <c r="A7682" s="20" t="str">
        <f t="shared" si="242"/>
        <v>Festa - lífeyrissjóðurSparnaðarleið II</v>
      </c>
      <c r="B7682" s="20" t="str">
        <f>_xlfn.IFNA(INDEX(Listi!$AI:$AI,MATCH(C7682,Listi!$AJ:$AJ,0)),INDEX(Listi!T:T,MATCH(C7682,Listi!U:U,0)))</f>
        <v xml:space="preserve">Festa </v>
      </c>
      <c r="C7682" s="20" t="s">
        <v>221</v>
      </c>
      <c r="D7682" s="20" t="s">
        <v>388</v>
      </c>
      <c r="E7682" s="20" t="s">
        <v>276</v>
      </c>
      <c r="F7682" s="20" t="s">
        <v>108</v>
      </c>
      <c r="G7682" s="8" t="s">
        <v>379</v>
      </c>
      <c r="H7682" s="20" t="s">
        <v>109</v>
      </c>
      <c r="I7682" s="7">
        <v>799716</v>
      </c>
      <c r="L7682" s="7">
        <v>1113180693</v>
      </c>
      <c r="M7682" s="7">
        <v>134564310</v>
      </c>
      <c r="N7682" s="7">
        <v>19363084</v>
      </c>
      <c r="O7682" s="20" t="str">
        <f t="shared" ref="O7682:O7745" si="243">IFERROR(VLOOKUP(F7682,EhLykill,3,FALSE),"")</f>
        <v/>
      </c>
    </row>
    <row r="7683" spans="1:15">
      <c r="A7683" s="20" t="str">
        <f t="shared" si="242"/>
        <v>Frjálsi lífeyrissjóðurinnDeild/leið I</v>
      </c>
      <c r="B7683" s="20" t="str">
        <f>_xlfn.IFNA(INDEX(Listi!$AI:$AI,MATCH(C7683,Listi!$AJ:$AJ,0)),INDEX(Listi!T:T,MATCH(C7683,Listi!U:U,0)))</f>
        <v xml:space="preserve">Frjálsi </v>
      </c>
      <c r="C7683" s="20" t="s">
        <v>222</v>
      </c>
      <c r="D7683" s="20" t="s">
        <v>223</v>
      </c>
      <c r="E7683" s="20" t="s">
        <v>276</v>
      </c>
      <c r="F7683" s="20" t="s">
        <v>108</v>
      </c>
      <c r="G7683" s="8" t="s">
        <v>379</v>
      </c>
      <c r="H7683" s="20" t="s">
        <v>109</v>
      </c>
      <c r="I7683" s="7">
        <v>314731000</v>
      </c>
      <c r="L7683" s="7">
        <v>199278730000</v>
      </c>
      <c r="M7683" s="7">
        <v>10813020000</v>
      </c>
      <c r="N7683" s="7">
        <v>2178012000</v>
      </c>
      <c r="O7683" s="20" t="str">
        <f t="shared" si="243"/>
        <v/>
      </c>
    </row>
    <row r="7684" spans="1:15">
      <c r="A7684" s="20" t="str">
        <f t="shared" si="242"/>
        <v>Frjálsi lífeyrissjóðurinnDeild/leið II</v>
      </c>
      <c r="B7684" s="20" t="str">
        <f>_xlfn.IFNA(INDEX(Listi!$AI:$AI,MATCH(C7684,Listi!$AJ:$AJ,0)),INDEX(Listi!T:T,MATCH(C7684,Listi!U:U,0)))</f>
        <v xml:space="preserve">Frjálsi </v>
      </c>
      <c r="C7684" s="20" t="s">
        <v>222</v>
      </c>
      <c r="D7684" s="20" t="s">
        <v>224</v>
      </c>
      <c r="E7684" s="20" t="s">
        <v>276</v>
      </c>
      <c r="F7684" s="20" t="s">
        <v>108</v>
      </c>
      <c r="G7684" s="8" t="s">
        <v>379</v>
      </c>
      <c r="H7684" s="20" t="s">
        <v>109</v>
      </c>
      <c r="I7684" s="7">
        <v>42169000</v>
      </c>
      <c r="L7684" s="7">
        <v>29681370000</v>
      </c>
      <c r="M7684" s="7">
        <v>1864883000</v>
      </c>
      <c r="N7684" s="7">
        <v>401735000</v>
      </c>
      <c r="O7684" s="20" t="str">
        <f t="shared" si="243"/>
        <v/>
      </c>
    </row>
    <row r="7685" spans="1:15">
      <c r="A7685" s="20" t="str">
        <f t="shared" si="242"/>
        <v>Frjálsi lífeyrissjóðurinnDeild/leið III</v>
      </c>
      <c r="B7685" s="20" t="str">
        <f>_xlfn.IFNA(INDEX(Listi!$AI:$AI,MATCH(C7685,Listi!$AJ:$AJ,0)),INDEX(Listi!T:T,MATCH(C7685,Listi!U:U,0)))</f>
        <v xml:space="preserve">Frjálsi </v>
      </c>
      <c r="C7685" s="20" t="s">
        <v>222</v>
      </c>
      <c r="D7685" s="20" t="s">
        <v>225</v>
      </c>
      <c r="E7685" s="20" t="s">
        <v>276</v>
      </c>
      <c r="F7685" s="20" t="s">
        <v>108</v>
      </c>
      <c r="G7685" s="8" t="s">
        <v>379</v>
      </c>
      <c r="H7685" s="20" t="s">
        <v>109</v>
      </c>
      <c r="I7685" s="7">
        <v>60013000</v>
      </c>
      <c r="L7685" s="7">
        <v>43554797000</v>
      </c>
      <c r="M7685" s="7">
        <v>2564479000</v>
      </c>
      <c r="N7685" s="7">
        <v>1456678000</v>
      </c>
      <c r="O7685" s="20" t="str">
        <f t="shared" si="243"/>
        <v/>
      </c>
    </row>
    <row r="7686" spans="1:15">
      <c r="A7686" s="20" t="str">
        <f t="shared" si="242"/>
        <v>Frjálsi lífeyrissjóðurinnFrjálsi Áhætta</v>
      </c>
      <c r="B7686" s="20" t="str">
        <f>_xlfn.IFNA(INDEX(Listi!$AI:$AI,MATCH(C7686,Listi!$AJ:$AJ,0)),INDEX(Listi!T:T,MATCH(C7686,Listi!U:U,0)))</f>
        <v xml:space="preserve">Frjálsi </v>
      </c>
      <c r="C7686" s="20" t="s">
        <v>222</v>
      </c>
      <c r="D7686" s="20" t="s">
        <v>226</v>
      </c>
      <c r="E7686" s="20" t="s">
        <v>276</v>
      </c>
      <c r="F7686" s="20" t="s">
        <v>108</v>
      </c>
      <c r="G7686" s="8" t="s">
        <v>379</v>
      </c>
      <c r="H7686" s="20" t="s">
        <v>109</v>
      </c>
      <c r="I7686" s="7">
        <v>3737000</v>
      </c>
      <c r="L7686" s="7">
        <v>2707615000</v>
      </c>
      <c r="M7686" s="7">
        <v>335331000</v>
      </c>
      <c r="N7686" s="7">
        <v>1872000</v>
      </c>
      <c r="O7686" s="20" t="str">
        <f t="shared" si="243"/>
        <v/>
      </c>
    </row>
    <row r="7687" spans="1:15">
      <c r="A7687" s="20" t="str">
        <f t="shared" si="242"/>
        <v>Frjálsi lífeyrissjóðurinnSameiginleg deild</v>
      </c>
      <c r="B7687" s="20" t="str">
        <f>_xlfn.IFNA(INDEX(Listi!$AI:$AI,MATCH(C7687,Listi!$AJ:$AJ,0)),INDEX(Listi!T:T,MATCH(C7687,Listi!U:U,0)))</f>
        <v xml:space="preserve">Frjálsi </v>
      </c>
      <c r="C7687" s="20" t="s">
        <v>222</v>
      </c>
      <c r="D7687" s="20" t="s">
        <v>311</v>
      </c>
      <c r="E7687" s="20" t="s">
        <v>276</v>
      </c>
      <c r="F7687" s="20" t="s">
        <v>108</v>
      </c>
      <c r="G7687" s="8" t="s">
        <v>379</v>
      </c>
      <c r="H7687" s="20" t="s">
        <v>109</v>
      </c>
      <c r="I7687" s="7">
        <v>0</v>
      </c>
      <c r="L7687" s="7">
        <v>0</v>
      </c>
      <c r="M7687" s="7">
        <v>0</v>
      </c>
      <c r="N7687" s="7">
        <v>0</v>
      </c>
      <c r="O7687" s="20" t="str">
        <f t="shared" si="243"/>
        <v/>
      </c>
    </row>
    <row r="7688" spans="1:15">
      <c r="A7688" s="20" t="str">
        <f t="shared" si="242"/>
        <v>Frjálsi lífeyrissjóðurinnSamtryggingardeild</v>
      </c>
      <c r="B7688" s="20" t="str">
        <f>_xlfn.IFNA(INDEX(Listi!$AI:$AI,MATCH(C7688,Listi!$AJ:$AJ,0)),INDEX(Listi!T:T,MATCH(C7688,Listi!U:U,0)))</f>
        <v xml:space="preserve">Frjálsi </v>
      </c>
      <c r="C7688" s="20" t="s">
        <v>222</v>
      </c>
      <c r="D7688" s="20" t="s">
        <v>205</v>
      </c>
      <c r="E7688" s="20" t="s">
        <v>275</v>
      </c>
      <c r="F7688" s="20" t="s">
        <v>108</v>
      </c>
      <c r="G7688" s="8" t="s">
        <v>379</v>
      </c>
      <c r="H7688" s="20" t="s">
        <v>109</v>
      </c>
      <c r="I7688" s="7">
        <v>194214000</v>
      </c>
      <c r="L7688" s="7">
        <v>127148465000</v>
      </c>
      <c r="M7688" s="7">
        <v>7524433000</v>
      </c>
      <c r="N7688" s="7">
        <v>1254273000</v>
      </c>
      <c r="O7688" s="20" t="str">
        <f t="shared" si="243"/>
        <v/>
      </c>
    </row>
    <row r="7689" spans="1:15">
      <c r="A7689" s="20" t="str">
        <f t="shared" si="242"/>
        <v>Gildi - lífeyrissjóðurFramtíðarsýn 1</v>
      </c>
      <c r="B7689" s="20" t="str">
        <f>_xlfn.IFNA(INDEX(Listi!$AI:$AI,MATCH(C7689,Listi!$AJ:$AJ,0)),INDEX(Listi!T:T,MATCH(C7689,Listi!U:U,0)))</f>
        <v xml:space="preserve">Gildi  </v>
      </c>
      <c r="C7689" s="20" t="s">
        <v>227</v>
      </c>
      <c r="D7689" s="20" t="s">
        <v>373</v>
      </c>
      <c r="E7689" s="20" t="s">
        <v>276</v>
      </c>
      <c r="F7689" s="20" t="s">
        <v>108</v>
      </c>
      <c r="G7689" s="8" t="s">
        <v>379</v>
      </c>
      <c r="H7689" s="20" t="s">
        <v>109</v>
      </c>
      <c r="I7689" s="7">
        <v>11322917</v>
      </c>
      <c r="L7689" s="7">
        <v>3223959491</v>
      </c>
      <c r="M7689" s="7">
        <v>185065371</v>
      </c>
      <c r="N7689" s="7">
        <v>99697779</v>
      </c>
      <c r="O7689" s="20" t="str">
        <f t="shared" si="243"/>
        <v/>
      </c>
    </row>
    <row r="7690" spans="1:15">
      <c r="A7690" s="20" t="str">
        <f t="shared" si="242"/>
        <v>Gildi - lífeyrissjóðurFramtíðarsýn 2</v>
      </c>
      <c r="B7690" s="20" t="str">
        <f>_xlfn.IFNA(INDEX(Listi!$AI:$AI,MATCH(C7690,Listi!$AJ:$AJ,0)),INDEX(Listi!T:T,MATCH(C7690,Listi!U:U,0)))</f>
        <v xml:space="preserve">Gildi  </v>
      </c>
      <c r="C7690" s="20" t="s">
        <v>227</v>
      </c>
      <c r="D7690" s="20" t="s">
        <v>374</v>
      </c>
      <c r="E7690" s="20" t="s">
        <v>276</v>
      </c>
      <c r="F7690" s="20" t="s">
        <v>108</v>
      </c>
      <c r="G7690" s="8" t="s">
        <v>379</v>
      </c>
      <c r="H7690" s="20" t="s">
        <v>109</v>
      </c>
      <c r="I7690" s="7">
        <v>10969605</v>
      </c>
      <c r="L7690" s="7">
        <v>3172355810</v>
      </c>
      <c r="M7690" s="7">
        <v>227598529</v>
      </c>
      <c r="N7690" s="7">
        <v>70042741</v>
      </c>
      <c r="O7690" s="20" t="str">
        <f t="shared" si="243"/>
        <v/>
      </c>
    </row>
    <row r="7691" spans="1:15">
      <c r="A7691" s="20" t="str">
        <f t="shared" si="242"/>
        <v>Gildi - lífeyrissjóðurFramtíðarsýn 3</v>
      </c>
      <c r="B7691" s="20" t="str">
        <f>_xlfn.IFNA(INDEX(Listi!$AI:$AI,MATCH(C7691,Listi!$AJ:$AJ,0)),INDEX(Listi!T:T,MATCH(C7691,Listi!U:U,0)))</f>
        <v xml:space="preserve">Gildi  </v>
      </c>
      <c r="C7691" s="20" t="s">
        <v>227</v>
      </c>
      <c r="D7691" s="20" t="s">
        <v>380</v>
      </c>
      <c r="E7691" s="20" t="s">
        <v>276</v>
      </c>
      <c r="F7691" s="20" t="s">
        <v>108</v>
      </c>
      <c r="G7691" s="8" t="s">
        <v>379</v>
      </c>
      <c r="H7691" s="20" t="s">
        <v>109</v>
      </c>
      <c r="I7691" s="7">
        <v>4004350</v>
      </c>
      <c r="L7691" s="7">
        <v>1220667693</v>
      </c>
      <c r="M7691" s="7">
        <v>206427664</v>
      </c>
      <c r="N7691" s="7">
        <v>61376636</v>
      </c>
      <c r="O7691" s="20" t="str">
        <f t="shared" si="243"/>
        <v/>
      </c>
    </row>
    <row r="7692" spans="1:15">
      <c r="A7692" s="20" t="str">
        <f t="shared" si="242"/>
        <v>Gildi - lífeyrissjóðurSamtryggingardeild</v>
      </c>
      <c r="B7692" s="20" t="str">
        <f>_xlfn.IFNA(INDEX(Listi!$AI:$AI,MATCH(C7692,Listi!$AJ:$AJ,0)),INDEX(Listi!T:T,MATCH(C7692,Listi!U:U,0)))</f>
        <v xml:space="preserve">Gildi  </v>
      </c>
      <c r="C7692" s="20" t="s">
        <v>227</v>
      </c>
      <c r="D7692" s="20" t="s">
        <v>205</v>
      </c>
      <c r="E7692" s="20" t="s">
        <v>275</v>
      </c>
      <c r="F7692" s="20" t="s">
        <v>108</v>
      </c>
      <c r="G7692" s="8" t="s">
        <v>379</v>
      </c>
      <c r="H7692" s="20" t="s">
        <v>109</v>
      </c>
      <c r="I7692" s="7">
        <v>1131455352</v>
      </c>
      <c r="L7692" s="7">
        <v>908474103084</v>
      </c>
      <c r="M7692" s="7">
        <v>33404441428</v>
      </c>
      <c r="N7692" s="7">
        <v>20772915594</v>
      </c>
      <c r="O7692" s="20" t="str">
        <f t="shared" si="243"/>
        <v/>
      </c>
    </row>
    <row r="7693" spans="1:15">
      <c r="A7693" s="20" t="str">
        <f t="shared" si="242"/>
        <v>Íslandsbanki hf.Erlend verðbréf</v>
      </c>
      <c r="B7693" s="20" t="str">
        <f>_xlfn.IFNA(INDEX(Listi!$AI:$AI,MATCH(C7693,Listi!$AJ:$AJ,0)),INDEX(Listi!T:T,MATCH(C7693,Listi!U:U,0)))</f>
        <v>Íslandsbanki</v>
      </c>
      <c r="C7693" s="20" t="s">
        <v>228</v>
      </c>
      <c r="D7693" s="20" t="s">
        <v>229</v>
      </c>
      <c r="E7693" s="20" t="s">
        <v>276</v>
      </c>
      <c r="F7693" s="20" t="s">
        <v>108</v>
      </c>
      <c r="G7693" s="8" t="s">
        <v>379</v>
      </c>
      <c r="H7693" s="20" t="s">
        <v>109</v>
      </c>
      <c r="I7693" s="7">
        <v>981462</v>
      </c>
      <c r="L7693" s="7">
        <v>1602556114</v>
      </c>
      <c r="M7693" s="7">
        <v>15640340</v>
      </c>
      <c r="N7693" s="7">
        <v>15279587</v>
      </c>
      <c r="O7693" s="20" t="str">
        <f t="shared" si="243"/>
        <v/>
      </c>
    </row>
    <row r="7694" spans="1:15">
      <c r="A7694" s="20" t="str">
        <f t="shared" si="242"/>
        <v>Íslandsbanki hf.Húsnæðisleið</v>
      </c>
      <c r="B7694" s="20" t="str">
        <f>_xlfn.IFNA(INDEX(Listi!$AI:$AI,MATCH(C7694,Listi!$AJ:$AJ,0)),INDEX(Listi!T:T,MATCH(C7694,Listi!U:U,0)))</f>
        <v>Íslandsbanki</v>
      </c>
      <c r="C7694" s="20" t="s">
        <v>228</v>
      </c>
      <c r="D7694" s="20" t="s">
        <v>307</v>
      </c>
      <c r="E7694" s="20" t="s">
        <v>276</v>
      </c>
      <c r="F7694" s="20" t="s">
        <v>108</v>
      </c>
      <c r="G7694" s="8" t="s">
        <v>379</v>
      </c>
      <c r="H7694" s="20" t="s">
        <v>109</v>
      </c>
      <c r="I7694" s="7">
        <v>1149529</v>
      </c>
      <c r="L7694" s="7">
        <v>2334808209</v>
      </c>
      <c r="M7694" s="7">
        <v>1128225985</v>
      </c>
      <c r="N7694" s="7">
        <v>7159457</v>
      </c>
      <c r="O7694" s="20" t="str">
        <f t="shared" si="243"/>
        <v/>
      </c>
    </row>
    <row r="7695" spans="1:15">
      <c r="A7695" s="20" t="str">
        <f t="shared" si="242"/>
        <v>Íslandsbanki hf.Lífeyrisreikningur-óverðtryggður</v>
      </c>
      <c r="B7695" s="20" t="str">
        <f>_xlfn.IFNA(INDEX(Listi!$AI:$AI,MATCH(C7695,Listi!$AJ:$AJ,0)),INDEX(Listi!T:T,MATCH(C7695,Listi!U:U,0)))</f>
        <v>Íslandsbanki</v>
      </c>
      <c r="C7695" s="20" t="s">
        <v>228</v>
      </c>
      <c r="D7695" s="20" t="s">
        <v>231</v>
      </c>
      <c r="E7695" s="20" t="s">
        <v>276</v>
      </c>
      <c r="F7695" s="20" t="s">
        <v>108</v>
      </c>
      <c r="G7695" s="8" t="s">
        <v>379</v>
      </c>
      <c r="H7695" s="20" t="s">
        <v>109</v>
      </c>
      <c r="I7695" s="7">
        <v>0</v>
      </c>
      <c r="L7695" s="7">
        <v>2506311736</v>
      </c>
      <c r="M7695" s="7">
        <v>879015901</v>
      </c>
      <c r="N7695" s="7">
        <v>95740979</v>
      </c>
      <c r="O7695" s="20" t="str">
        <f t="shared" si="243"/>
        <v/>
      </c>
    </row>
    <row r="7696" spans="1:15">
      <c r="A7696" s="20" t="str">
        <f t="shared" si="242"/>
        <v>Íslandsbanki hf.Lífeyrisreikningur-verðtryggður</v>
      </c>
      <c r="B7696" s="20" t="str">
        <f>_xlfn.IFNA(INDEX(Listi!$AI:$AI,MATCH(C7696,Listi!$AJ:$AJ,0)),INDEX(Listi!T:T,MATCH(C7696,Listi!U:U,0)))</f>
        <v>Íslandsbanki</v>
      </c>
      <c r="C7696" s="20" t="s">
        <v>228</v>
      </c>
      <c r="D7696" s="20" t="s">
        <v>232</v>
      </c>
      <c r="E7696" s="20" t="s">
        <v>276</v>
      </c>
      <c r="F7696" s="20" t="s">
        <v>108</v>
      </c>
      <c r="G7696" s="8" t="s">
        <v>379</v>
      </c>
      <c r="H7696" s="20" t="s">
        <v>109</v>
      </c>
      <c r="I7696" s="7">
        <v>0</v>
      </c>
      <c r="L7696" s="7">
        <v>35933944171</v>
      </c>
      <c r="M7696" s="7">
        <v>3575627585</v>
      </c>
      <c r="N7696" s="7">
        <v>973599891</v>
      </c>
      <c r="O7696" s="20" t="str">
        <f t="shared" si="243"/>
        <v/>
      </c>
    </row>
    <row r="7697" spans="1:15">
      <c r="A7697" s="20" t="str">
        <f t="shared" si="242"/>
        <v>Íslandsbanki hf.Löng ríkisskuldabréf</v>
      </c>
      <c r="B7697" s="20" t="str">
        <f>_xlfn.IFNA(INDEX(Listi!$AI:$AI,MATCH(C7697,Listi!$AJ:$AJ,0)),INDEX(Listi!T:T,MATCH(C7697,Listi!U:U,0)))</f>
        <v>Íslandsbanki</v>
      </c>
      <c r="C7697" s="20" t="s">
        <v>228</v>
      </c>
      <c r="D7697" s="20" t="s">
        <v>233</v>
      </c>
      <c r="E7697" s="20" t="s">
        <v>276</v>
      </c>
      <c r="F7697" s="20" t="s">
        <v>108</v>
      </c>
      <c r="G7697" s="8" t="s">
        <v>379</v>
      </c>
      <c r="H7697" s="20" t="s">
        <v>109</v>
      </c>
      <c r="I7697" s="7">
        <v>3691776</v>
      </c>
      <c r="L7697" s="7">
        <v>753232602</v>
      </c>
      <c r="M7697" s="7">
        <v>52540738</v>
      </c>
      <c r="N7697" s="7">
        <v>25520229</v>
      </c>
      <c r="O7697" s="20" t="str">
        <f t="shared" si="243"/>
        <v/>
      </c>
    </row>
    <row r="7698" spans="1:15">
      <c r="A7698" s="20" t="str">
        <f t="shared" si="242"/>
        <v>Íslandsbanki hf.Stýring A</v>
      </c>
      <c r="B7698" s="20" t="str">
        <f>_xlfn.IFNA(INDEX(Listi!$AI:$AI,MATCH(C7698,Listi!$AJ:$AJ,0)),INDEX(Listi!T:T,MATCH(C7698,Listi!U:U,0)))</f>
        <v>Íslandsbanki</v>
      </c>
      <c r="C7698" s="20" t="s">
        <v>228</v>
      </c>
      <c r="D7698" s="20" t="s">
        <v>234</v>
      </c>
      <c r="E7698" s="20" t="s">
        <v>276</v>
      </c>
      <c r="F7698" s="20" t="s">
        <v>108</v>
      </c>
      <c r="G7698" s="8" t="s">
        <v>379</v>
      </c>
      <c r="H7698" s="20" t="s">
        <v>109</v>
      </c>
      <c r="I7698" s="7">
        <v>21763134</v>
      </c>
      <c r="L7698" s="7">
        <v>4133723797</v>
      </c>
      <c r="M7698" s="7">
        <v>215966902</v>
      </c>
      <c r="N7698" s="7">
        <v>124877843</v>
      </c>
      <c r="O7698" s="20" t="str">
        <f t="shared" si="243"/>
        <v/>
      </c>
    </row>
    <row r="7699" spans="1:15">
      <c r="A7699" s="20" t="str">
        <f t="shared" si="242"/>
        <v>Íslandsbanki hf.Stýring B</v>
      </c>
      <c r="B7699" s="20" t="str">
        <f>_xlfn.IFNA(INDEX(Listi!$AI:$AI,MATCH(C7699,Listi!$AJ:$AJ,0)),INDEX(Listi!T:T,MATCH(C7699,Listi!U:U,0)))</f>
        <v>Íslandsbanki</v>
      </c>
      <c r="C7699" s="20" t="s">
        <v>228</v>
      </c>
      <c r="D7699" s="20" t="s">
        <v>235</v>
      </c>
      <c r="E7699" s="20" t="s">
        <v>276</v>
      </c>
      <c r="F7699" s="20" t="s">
        <v>108</v>
      </c>
      <c r="G7699" s="8" t="s">
        <v>379</v>
      </c>
      <c r="H7699" s="20" t="s">
        <v>109</v>
      </c>
      <c r="I7699" s="7">
        <v>3130322</v>
      </c>
      <c r="L7699" s="7">
        <v>5860247393</v>
      </c>
      <c r="M7699" s="7">
        <v>508591885</v>
      </c>
      <c r="N7699" s="7">
        <v>77897125</v>
      </c>
      <c r="O7699" s="20" t="str">
        <f t="shared" si="243"/>
        <v/>
      </c>
    </row>
    <row r="7700" spans="1:15">
      <c r="A7700" s="20" t="str">
        <f t="shared" si="242"/>
        <v>Íslandsbanki hf.Stýring C</v>
      </c>
      <c r="B7700" s="20" t="str">
        <f>_xlfn.IFNA(INDEX(Listi!$AI:$AI,MATCH(C7700,Listi!$AJ:$AJ,0)),INDEX(Listi!T:T,MATCH(C7700,Listi!U:U,0)))</f>
        <v>Íslandsbanki</v>
      </c>
      <c r="C7700" s="20" t="s">
        <v>228</v>
      </c>
      <c r="D7700" s="20" t="s">
        <v>236</v>
      </c>
      <c r="E7700" s="20" t="s">
        <v>276</v>
      </c>
      <c r="F7700" s="20" t="s">
        <v>108</v>
      </c>
      <c r="G7700" s="8" t="s">
        <v>379</v>
      </c>
      <c r="H7700" s="20" t="s">
        <v>109</v>
      </c>
      <c r="I7700" s="7">
        <v>4626647</v>
      </c>
      <c r="L7700" s="7">
        <v>8014427899</v>
      </c>
      <c r="M7700" s="7">
        <v>751053797</v>
      </c>
      <c r="N7700" s="7">
        <v>58531298</v>
      </c>
      <c r="O7700" s="20" t="str">
        <f t="shared" si="243"/>
        <v/>
      </c>
    </row>
    <row r="7701" spans="1:15">
      <c r="A7701" s="20" t="str">
        <f t="shared" si="242"/>
        <v>Íslandsbanki hf.Stýring D</v>
      </c>
      <c r="B7701" s="20" t="str">
        <f>_xlfn.IFNA(INDEX(Listi!$AI:$AI,MATCH(C7701,Listi!$AJ:$AJ,0)),INDEX(Listi!T:T,MATCH(C7701,Listi!U:U,0)))</f>
        <v>Íslandsbanki</v>
      </c>
      <c r="C7701" s="20" t="s">
        <v>228</v>
      </c>
      <c r="D7701" s="20" t="s">
        <v>237</v>
      </c>
      <c r="E7701" s="20" t="s">
        <v>276</v>
      </c>
      <c r="F7701" s="20" t="s">
        <v>108</v>
      </c>
      <c r="G7701" s="8" t="s">
        <v>379</v>
      </c>
      <c r="H7701" s="20" t="s">
        <v>109</v>
      </c>
      <c r="I7701" s="7">
        <v>3224296</v>
      </c>
      <c r="L7701" s="7">
        <v>5826614423</v>
      </c>
      <c r="M7701" s="7">
        <v>1371163557</v>
      </c>
      <c r="N7701" s="7">
        <v>36861109</v>
      </c>
      <c r="O7701" s="20" t="str">
        <f t="shared" si="243"/>
        <v/>
      </c>
    </row>
    <row r="7702" spans="1:15">
      <c r="A7702" s="20" t="str">
        <f t="shared" si="242"/>
        <v>Íslandsbanki hf.Stýring E</v>
      </c>
      <c r="B7702" s="20" t="str">
        <f>_xlfn.IFNA(INDEX(Listi!$AI:$AI,MATCH(C7702,Listi!$AJ:$AJ,0)),INDEX(Listi!T:T,MATCH(C7702,Listi!U:U,0)))</f>
        <v>Íslandsbanki</v>
      </c>
      <c r="C7702" s="20" t="s">
        <v>228</v>
      </c>
      <c r="D7702" s="20" t="s">
        <v>580</v>
      </c>
      <c r="E7702" s="20" t="s">
        <v>276</v>
      </c>
      <c r="F7702" s="20" t="s">
        <v>108</v>
      </c>
      <c r="G7702" s="8" t="s">
        <v>379</v>
      </c>
      <c r="H7702" s="20" t="s">
        <v>109</v>
      </c>
      <c r="I7702" s="7">
        <v>106034</v>
      </c>
      <c r="L7702" s="7">
        <v>99567247</v>
      </c>
      <c r="M7702" s="7">
        <v>7691901</v>
      </c>
      <c r="N7702" s="7">
        <v>670647</v>
      </c>
      <c r="O7702" s="20" t="str">
        <f t="shared" si="243"/>
        <v/>
      </c>
    </row>
    <row r="7703" spans="1:15">
      <c r="A7703" s="20" t="str">
        <f t="shared" si="242"/>
        <v>Íslenski lífeyrissjóðurinnLíf 1</v>
      </c>
      <c r="B7703" s="20" t="str">
        <f>_xlfn.IFNA(INDEX(Listi!$AI:$AI,MATCH(C7703,Listi!$AJ:$AJ,0)),INDEX(Listi!T:T,MATCH(C7703,Listi!U:U,0)))</f>
        <v xml:space="preserve">Íslenski  </v>
      </c>
      <c r="C7703" s="20" t="s">
        <v>238</v>
      </c>
      <c r="D7703" s="20" t="s">
        <v>239</v>
      </c>
      <c r="E7703" s="20" t="s">
        <v>276</v>
      </c>
      <c r="F7703" s="20" t="s">
        <v>108</v>
      </c>
      <c r="G7703" s="8" t="s">
        <v>379</v>
      </c>
      <c r="H7703" s="20" t="s">
        <v>109</v>
      </c>
      <c r="I7703" s="7">
        <v>72577909</v>
      </c>
      <c r="L7703" s="7">
        <v>34645188332</v>
      </c>
      <c r="M7703" s="7">
        <v>5859453012</v>
      </c>
      <c r="N7703" s="7">
        <v>977930648</v>
      </c>
      <c r="O7703" s="20" t="str">
        <f t="shared" si="243"/>
        <v/>
      </c>
    </row>
    <row r="7704" spans="1:15">
      <c r="A7704" s="20" t="str">
        <f t="shared" si="242"/>
        <v>Íslenski lífeyrissjóðurinnLíf 2</v>
      </c>
      <c r="B7704" s="20" t="str">
        <f>_xlfn.IFNA(INDEX(Listi!$AI:$AI,MATCH(C7704,Listi!$AJ:$AJ,0)),INDEX(Listi!T:T,MATCH(C7704,Listi!U:U,0)))</f>
        <v xml:space="preserve">Íslenski  </v>
      </c>
      <c r="C7704" s="20" t="s">
        <v>238</v>
      </c>
      <c r="D7704" s="20" t="s">
        <v>240</v>
      </c>
      <c r="E7704" s="20" t="s">
        <v>276</v>
      </c>
      <c r="F7704" s="20" t="s">
        <v>108</v>
      </c>
      <c r="G7704" s="8" t="s">
        <v>379</v>
      </c>
      <c r="H7704" s="20" t="s">
        <v>109</v>
      </c>
      <c r="I7704" s="7">
        <v>66715991</v>
      </c>
      <c r="L7704" s="7">
        <v>31029129445</v>
      </c>
      <c r="M7704" s="7">
        <v>2139527304</v>
      </c>
      <c r="N7704" s="7">
        <v>531278955</v>
      </c>
      <c r="O7704" s="20" t="str">
        <f t="shared" si="243"/>
        <v/>
      </c>
    </row>
    <row r="7705" spans="1:15">
      <c r="A7705" s="20" t="str">
        <f t="shared" si="242"/>
        <v>Íslenski lífeyrissjóðurinnLíf 3</v>
      </c>
      <c r="B7705" s="20" t="str">
        <f>_xlfn.IFNA(INDEX(Listi!$AI:$AI,MATCH(C7705,Listi!$AJ:$AJ,0)),INDEX(Listi!T:T,MATCH(C7705,Listi!U:U,0)))</f>
        <v xml:space="preserve">Íslenski  </v>
      </c>
      <c r="C7705" s="20" t="s">
        <v>238</v>
      </c>
      <c r="D7705" s="20" t="s">
        <v>241</v>
      </c>
      <c r="E7705" s="20" t="s">
        <v>276</v>
      </c>
      <c r="F7705" s="20" t="s">
        <v>108</v>
      </c>
      <c r="G7705" s="8" t="s">
        <v>379</v>
      </c>
      <c r="H7705" s="20" t="s">
        <v>109</v>
      </c>
      <c r="I7705" s="7">
        <v>57566221</v>
      </c>
      <c r="L7705" s="7">
        <v>26552298455</v>
      </c>
      <c r="M7705" s="7">
        <v>1349981892</v>
      </c>
      <c r="N7705" s="7">
        <v>474868471</v>
      </c>
      <c r="O7705" s="20" t="str">
        <f t="shared" si="243"/>
        <v/>
      </c>
    </row>
    <row r="7706" spans="1:15">
      <c r="A7706" s="20" t="str">
        <f t="shared" si="242"/>
        <v>Íslenski lífeyrissjóðurinnLíf 4</v>
      </c>
      <c r="B7706" s="20" t="str">
        <f>_xlfn.IFNA(INDEX(Listi!$AI:$AI,MATCH(C7706,Listi!$AJ:$AJ,0)),INDEX(Listi!T:T,MATCH(C7706,Listi!U:U,0)))</f>
        <v xml:space="preserve">Íslenski  </v>
      </c>
      <c r="C7706" s="20" t="s">
        <v>238</v>
      </c>
      <c r="D7706" s="20" t="s">
        <v>242</v>
      </c>
      <c r="E7706" s="20" t="s">
        <v>276</v>
      </c>
      <c r="F7706" s="20" t="s">
        <v>108</v>
      </c>
      <c r="G7706" s="8" t="s">
        <v>379</v>
      </c>
      <c r="H7706" s="20" t="s">
        <v>109</v>
      </c>
      <c r="I7706" s="7">
        <v>35774488</v>
      </c>
      <c r="L7706" s="7">
        <v>15323468197</v>
      </c>
      <c r="M7706" s="7">
        <v>592019313</v>
      </c>
      <c r="N7706" s="7">
        <v>649721424</v>
      </c>
      <c r="O7706" s="20" t="str">
        <f t="shared" si="243"/>
        <v/>
      </c>
    </row>
    <row r="7707" spans="1:15">
      <c r="A7707" s="20" t="str">
        <f t="shared" ref="A7707:A7769" si="244">CONCATENATE(C7707,D7707)</f>
        <v>Íslenski lífeyrissjóðurinnSamtryggingardeild</v>
      </c>
      <c r="B7707" s="20" t="str">
        <f>_xlfn.IFNA(INDEX(Listi!$AI:$AI,MATCH(C7707,Listi!$AJ:$AJ,0)),INDEX(Listi!T:T,MATCH(C7707,Listi!U:U,0)))</f>
        <v xml:space="preserve">Íslenski  </v>
      </c>
      <c r="C7707" s="20" t="s">
        <v>238</v>
      </c>
      <c r="D7707" s="20" t="s">
        <v>205</v>
      </c>
      <c r="E7707" s="20" t="s">
        <v>275</v>
      </c>
      <c r="F7707" s="20" t="s">
        <v>108</v>
      </c>
      <c r="G7707" s="8" t="s">
        <v>379</v>
      </c>
      <c r="H7707" s="20" t="s">
        <v>109</v>
      </c>
      <c r="I7707" s="7">
        <v>61694474</v>
      </c>
      <c r="L7707" s="7">
        <v>32369481106</v>
      </c>
      <c r="M7707" s="7">
        <v>2513450236</v>
      </c>
      <c r="N7707" s="7">
        <v>182749847</v>
      </c>
      <c r="O7707" s="20" t="str">
        <f t="shared" si="243"/>
        <v/>
      </c>
    </row>
    <row r="7708" spans="1:15">
      <c r="A7708" s="20" t="str">
        <f t="shared" si="244"/>
        <v>Kvika banki hf.Ævileið</v>
      </c>
      <c r="B7708" s="20" t="str">
        <f>_xlfn.IFNA(INDEX(Listi!$AI:$AI,MATCH(C7708,Listi!$AJ:$AJ,0)),INDEX(Listi!T:T,MATCH(C7708,Listi!U:U,0)))</f>
        <v xml:space="preserve">Kvika banki </v>
      </c>
      <c r="C7708" s="20" t="s">
        <v>243</v>
      </c>
      <c r="D7708" s="20" t="s">
        <v>248</v>
      </c>
      <c r="E7708" s="20" t="s">
        <v>276</v>
      </c>
      <c r="F7708" s="20" t="s">
        <v>108</v>
      </c>
      <c r="G7708" s="8" t="s">
        <v>379</v>
      </c>
      <c r="H7708" s="20" t="s">
        <v>109</v>
      </c>
      <c r="I7708" s="7">
        <v>0</v>
      </c>
      <c r="L7708" s="7">
        <v>83990162</v>
      </c>
      <c r="M7708" s="7">
        <v>9152445</v>
      </c>
      <c r="N7708" s="7">
        <v>0</v>
      </c>
      <c r="O7708" s="20" t="str">
        <f t="shared" si="243"/>
        <v/>
      </c>
    </row>
    <row r="7709" spans="1:15">
      <c r="A7709" s="20" t="str">
        <f t="shared" si="244"/>
        <v>Kvika banki hf.Innlánaleið</v>
      </c>
      <c r="B7709" s="20" t="str">
        <f>_xlfn.IFNA(INDEX(Listi!$AI:$AI,MATCH(C7709,Listi!$AJ:$AJ,0)),INDEX(Listi!T:T,MATCH(C7709,Listi!U:U,0)))</f>
        <v xml:space="preserve">Kvika banki </v>
      </c>
      <c r="C7709" s="20" t="s">
        <v>243</v>
      </c>
      <c r="D7709" s="20" t="s">
        <v>230</v>
      </c>
      <c r="E7709" s="20" t="s">
        <v>276</v>
      </c>
      <c r="F7709" s="20" t="s">
        <v>108</v>
      </c>
      <c r="G7709" s="8" t="s">
        <v>379</v>
      </c>
      <c r="H7709" s="20" t="s">
        <v>109</v>
      </c>
      <c r="I7709" s="7">
        <v>0</v>
      </c>
      <c r="L7709" s="7">
        <v>2045925829</v>
      </c>
      <c r="M7709" s="7">
        <v>336947043</v>
      </c>
      <c r="N7709" s="7">
        <v>10453565</v>
      </c>
      <c r="O7709" s="20" t="str">
        <f t="shared" si="243"/>
        <v/>
      </c>
    </row>
    <row r="7710" spans="1:15">
      <c r="A7710" s="20" t="str">
        <f t="shared" si="244"/>
        <v>Kvika banki hf.Kvika Séreignasparnaður 5</v>
      </c>
      <c r="B7710" s="20" t="str">
        <f>_xlfn.IFNA(INDEX(Listi!$AI:$AI,MATCH(C7710,Listi!$AJ:$AJ,0)),INDEX(Listi!T:T,MATCH(C7710,Listi!U:U,0)))</f>
        <v xml:space="preserve">Kvika banki </v>
      </c>
      <c r="C7710" s="20" t="s">
        <v>243</v>
      </c>
      <c r="D7710" s="20" t="s">
        <v>471</v>
      </c>
      <c r="E7710" s="20" t="s">
        <v>276</v>
      </c>
      <c r="F7710" s="20" t="s">
        <v>108</v>
      </c>
      <c r="G7710" s="8" t="s">
        <v>379</v>
      </c>
      <c r="H7710" s="20" t="s">
        <v>109</v>
      </c>
      <c r="I7710" s="7">
        <v>0</v>
      </c>
      <c r="L7710" s="7">
        <v>1146886398</v>
      </c>
      <c r="M7710" s="7">
        <v>0</v>
      </c>
      <c r="N7710" s="7">
        <v>0</v>
      </c>
      <c r="O7710" s="20" t="str">
        <f t="shared" si="243"/>
        <v/>
      </c>
    </row>
    <row r="7711" spans="1:15">
      <c r="A7711" s="20" t="str">
        <f t="shared" si="244"/>
        <v>Kvika banki hf.MP Séreign 1</v>
      </c>
      <c r="B7711" s="20" t="str">
        <f>_xlfn.IFNA(INDEX(Listi!$AI:$AI,MATCH(C7711,Listi!$AJ:$AJ,0)),INDEX(Listi!T:T,MATCH(C7711,Listi!U:U,0)))</f>
        <v xml:space="preserve">Kvika banki </v>
      </c>
      <c r="C7711" s="20" t="s">
        <v>243</v>
      </c>
      <c r="D7711" s="20" t="s">
        <v>244</v>
      </c>
      <c r="E7711" s="20" t="s">
        <v>276</v>
      </c>
      <c r="F7711" s="20" t="s">
        <v>108</v>
      </c>
      <c r="G7711" s="8" t="s">
        <v>379</v>
      </c>
      <c r="H7711" s="20" t="s">
        <v>109</v>
      </c>
      <c r="I7711" s="7">
        <v>0</v>
      </c>
      <c r="L7711" s="7">
        <v>706827763</v>
      </c>
      <c r="M7711" s="7">
        <v>48440481</v>
      </c>
      <c r="N7711" s="7">
        <v>9836508</v>
      </c>
      <c r="O7711" s="20" t="str">
        <f t="shared" si="243"/>
        <v/>
      </c>
    </row>
    <row r="7712" spans="1:15">
      <c r="A7712" s="20" t="str">
        <f t="shared" si="244"/>
        <v>Kvika banki hf.MP Séreign 2</v>
      </c>
      <c r="B7712" s="20" t="str">
        <f>_xlfn.IFNA(INDEX(Listi!$AI:$AI,MATCH(C7712,Listi!$AJ:$AJ,0)),INDEX(Listi!T:T,MATCH(C7712,Listi!U:U,0)))</f>
        <v xml:space="preserve">Kvika banki </v>
      </c>
      <c r="C7712" s="20" t="s">
        <v>243</v>
      </c>
      <c r="D7712" s="20" t="s">
        <v>245</v>
      </c>
      <c r="E7712" s="20" t="s">
        <v>276</v>
      </c>
      <c r="F7712" s="20" t="s">
        <v>108</v>
      </c>
      <c r="G7712" s="8" t="s">
        <v>379</v>
      </c>
      <c r="H7712" s="20" t="s">
        <v>109</v>
      </c>
      <c r="I7712" s="7">
        <v>0</v>
      </c>
      <c r="L7712" s="7">
        <v>853989181</v>
      </c>
      <c r="M7712" s="7">
        <v>42441382</v>
      </c>
      <c r="N7712" s="7">
        <v>14637701</v>
      </c>
      <c r="O7712" s="20" t="str">
        <f t="shared" si="243"/>
        <v/>
      </c>
    </row>
    <row r="7713" spans="1:15">
      <c r="A7713" s="20" t="str">
        <f t="shared" si="244"/>
        <v>Kvika banki hf.MP Séreign 3</v>
      </c>
      <c r="B7713" s="20" t="str">
        <f>_xlfn.IFNA(INDEX(Listi!$AI:$AI,MATCH(C7713,Listi!$AJ:$AJ,0)),INDEX(Listi!T:T,MATCH(C7713,Listi!U:U,0)))</f>
        <v xml:space="preserve">Kvika banki </v>
      </c>
      <c r="C7713" s="20" t="s">
        <v>243</v>
      </c>
      <c r="D7713" s="20" t="s">
        <v>246</v>
      </c>
      <c r="E7713" s="20" t="s">
        <v>276</v>
      </c>
      <c r="F7713" s="20" t="s">
        <v>108</v>
      </c>
      <c r="G7713" s="8" t="s">
        <v>379</v>
      </c>
      <c r="H7713" s="20" t="s">
        <v>109</v>
      </c>
      <c r="I7713" s="7">
        <v>0</v>
      </c>
      <c r="L7713" s="7">
        <v>141173858</v>
      </c>
      <c r="M7713" s="7">
        <v>3374790</v>
      </c>
      <c r="N7713" s="7">
        <v>0</v>
      </c>
      <c r="O7713" s="20" t="str">
        <f t="shared" si="243"/>
        <v/>
      </c>
    </row>
    <row r="7714" spans="1:15">
      <c r="A7714" s="20" t="str">
        <f t="shared" si="244"/>
        <v>Kvika banki hf.MP Séreign 4</v>
      </c>
      <c r="B7714" s="20" t="str">
        <f>_xlfn.IFNA(INDEX(Listi!$AI:$AI,MATCH(C7714,Listi!$AJ:$AJ,0)),INDEX(Listi!T:T,MATCH(C7714,Listi!U:U,0)))</f>
        <v xml:space="preserve">Kvika banki </v>
      </c>
      <c r="C7714" s="20" t="s">
        <v>243</v>
      </c>
      <c r="D7714" s="20" t="s">
        <v>247</v>
      </c>
      <c r="E7714" s="20" t="s">
        <v>276</v>
      </c>
      <c r="F7714" s="20" t="s">
        <v>108</v>
      </c>
      <c r="G7714" s="8" t="s">
        <v>379</v>
      </c>
      <c r="H7714" s="20" t="s">
        <v>109</v>
      </c>
      <c r="I7714" s="7">
        <v>0</v>
      </c>
      <c r="L7714" s="7">
        <v>55886684</v>
      </c>
      <c r="M7714" s="7">
        <v>2888869</v>
      </c>
      <c r="N7714" s="7">
        <v>0</v>
      </c>
      <c r="O7714" s="20" t="str">
        <f t="shared" si="243"/>
        <v/>
      </c>
    </row>
    <row r="7715" spans="1:15">
      <c r="A7715" s="20" t="str">
        <f t="shared" si="244"/>
        <v>Landsbankinn hf.Landsbankinn Erlend verðbréf</v>
      </c>
      <c r="B7715" s="20" t="str">
        <f>_xlfn.IFNA(INDEX(Listi!$AI:$AI,MATCH(C7715,Listi!$AJ:$AJ,0)),INDEX(Listi!T:T,MATCH(C7715,Listi!U:U,0)))</f>
        <v>Landsbankinn</v>
      </c>
      <c r="C7715" s="20" t="s">
        <v>249</v>
      </c>
      <c r="D7715" s="20" t="s">
        <v>385</v>
      </c>
      <c r="E7715" s="20" t="s">
        <v>276</v>
      </c>
      <c r="F7715" s="20" t="s">
        <v>108</v>
      </c>
      <c r="G7715" s="8" t="s">
        <v>379</v>
      </c>
      <c r="H7715" s="20" t="s">
        <v>109</v>
      </c>
      <c r="I7715" s="7">
        <v>17142180</v>
      </c>
      <c r="L7715" s="7">
        <v>3705185129</v>
      </c>
      <c r="M7715" s="7">
        <v>119989407</v>
      </c>
      <c r="N7715" s="7">
        <v>87847878</v>
      </c>
      <c r="O7715" s="20" t="str">
        <f t="shared" si="243"/>
        <v/>
      </c>
    </row>
    <row r="7716" spans="1:15">
      <c r="A7716" s="20" t="str">
        <f t="shared" si="244"/>
        <v>Landsbankinn hf.Landsbankinn Lífeyrisbók</v>
      </c>
      <c r="B7716" s="20" t="str">
        <f>_xlfn.IFNA(INDEX(Listi!$AI:$AI,MATCH(C7716,Listi!$AJ:$AJ,0)),INDEX(Listi!T:T,MATCH(C7716,Listi!U:U,0)))</f>
        <v>Landsbankinn</v>
      </c>
      <c r="C7716" s="20" t="s">
        <v>249</v>
      </c>
      <c r="D7716" s="20" t="s">
        <v>367</v>
      </c>
      <c r="E7716" s="20" t="s">
        <v>276</v>
      </c>
      <c r="F7716" s="20" t="s">
        <v>108</v>
      </c>
      <c r="G7716" s="8" t="s">
        <v>379</v>
      </c>
      <c r="H7716" s="20" t="s">
        <v>109</v>
      </c>
      <c r="I7716" s="7">
        <v>0</v>
      </c>
      <c r="L7716" s="7">
        <v>3016213427</v>
      </c>
      <c r="M7716" s="7">
        <v>440353590</v>
      </c>
      <c r="N7716" s="7">
        <v>298769900</v>
      </c>
      <c r="O7716" s="20" t="str">
        <f t="shared" si="243"/>
        <v/>
      </c>
    </row>
    <row r="7717" spans="1:15">
      <c r="A7717" s="20" t="str">
        <f t="shared" si="244"/>
        <v>Landsbankinn hf.Landsbankinn Lífeyrisbók verðtryggð</v>
      </c>
      <c r="B7717" s="20" t="str">
        <f>_xlfn.IFNA(INDEX(Listi!$AI:$AI,MATCH(C7717,Listi!$AJ:$AJ,0)),INDEX(Listi!T:T,MATCH(C7717,Listi!U:U,0)))</f>
        <v>Landsbankinn</v>
      </c>
      <c r="C7717" s="20" t="s">
        <v>249</v>
      </c>
      <c r="D7717" s="20" t="s">
        <v>598</v>
      </c>
      <c r="E7717" s="20" t="s">
        <v>276</v>
      </c>
      <c r="F7717" s="20" t="s">
        <v>108</v>
      </c>
      <c r="G7717" s="8" t="s">
        <v>379</v>
      </c>
      <c r="H7717" s="20" t="s">
        <v>109</v>
      </c>
      <c r="I7717" s="7">
        <v>0</v>
      </c>
      <c r="L7717" s="7">
        <v>66896053137</v>
      </c>
      <c r="M7717" s="7">
        <v>6692476029</v>
      </c>
      <c r="N7717" s="7">
        <v>4680072987</v>
      </c>
      <c r="O7717" s="20" t="str">
        <f t="shared" si="243"/>
        <v/>
      </c>
    </row>
    <row r="7718" spans="1:15">
      <c r="A7718" s="20" t="str">
        <f t="shared" si="244"/>
        <v>Lífeyrissjóður bændaSamtryggingardeild</v>
      </c>
      <c r="B7718" s="20" t="str">
        <f>_xlfn.IFNA(INDEX(Listi!$AI:$AI,MATCH(C7718,Listi!$AJ:$AJ,0)),INDEX(Listi!T:T,MATCH(C7718,Listi!U:U,0)))</f>
        <v>Lífeyrissjóður bænda</v>
      </c>
      <c r="C7718" s="20" t="s">
        <v>252</v>
      </c>
      <c r="D7718" s="20" t="s">
        <v>205</v>
      </c>
      <c r="E7718" s="20" t="s">
        <v>275</v>
      </c>
      <c r="F7718" s="20" t="s">
        <v>108</v>
      </c>
      <c r="G7718" s="8" t="s">
        <v>379</v>
      </c>
      <c r="H7718" s="20" t="s">
        <v>109</v>
      </c>
      <c r="I7718" s="7">
        <v>130420751</v>
      </c>
      <c r="L7718" s="7">
        <v>45108278171</v>
      </c>
      <c r="M7718" s="7">
        <v>776003397</v>
      </c>
      <c r="N7718" s="7">
        <v>1921473168</v>
      </c>
      <c r="O7718" s="20" t="str">
        <f t="shared" si="243"/>
        <v/>
      </c>
    </row>
    <row r="7719" spans="1:15">
      <c r="A7719" s="20" t="str">
        <f t="shared" si="244"/>
        <v>Lífeyrissjóður bankamannaAldursdeild</v>
      </c>
      <c r="B7719" s="20" t="str">
        <f>_xlfn.IFNA(INDEX(Listi!$AI:$AI,MATCH(C7719,Listi!$AJ:$AJ,0)),INDEX(Listi!T:T,MATCH(C7719,Listi!U:U,0)))</f>
        <v>Lífeyrissjóður bankam.</v>
      </c>
      <c r="C7719" s="20" t="s">
        <v>250</v>
      </c>
      <c r="D7719" s="20" t="s">
        <v>251</v>
      </c>
      <c r="E7719" s="20" t="s">
        <v>275</v>
      </c>
      <c r="F7719" s="20" t="s">
        <v>108</v>
      </c>
      <c r="G7719" s="8" t="s">
        <v>379</v>
      </c>
      <c r="H7719" s="20" t="s">
        <v>109</v>
      </c>
      <c r="I7719" s="7">
        <v>108913000</v>
      </c>
      <c r="L7719" s="7">
        <v>61369964000</v>
      </c>
      <c r="M7719" s="7">
        <v>1996063000</v>
      </c>
      <c r="N7719" s="7">
        <v>753444000</v>
      </c>
      <c r="O7719" s="20" t="str">
        <f t="shared" si="243"/>
        <v/>
      </c>
    </row>
    <row r="7720" spans="1:15">
      <c r="A7720" s="20" t="str">
        <f t="shared" si="244"/>
        <v>Lífeyrissjóður bankamannaHlutfallsdeild</v>
      </c>
      <c r="B7720" s="20" t="str">
        <f>_xlfn.IFNA(INDEX(Listi!$AI:$AI,MATCH(C7720,Listi!$AJ:$AJ,0)),INDEX(Listi!T:T,MATCH(C7720,Listi!U:U,0)))</f>
        <v>Lífeyrissjóður bankam.</v>
      </c>
      <c r="C7720" s="20" t="s">
        <v>250</v>
      </c>
      <c r="D7720" s="20" t="s">
        <v>467</v>
      </c>
      <c r="E7720" s="20" t="s">
        <v>275</v>
      </c>
      <c r="F7720" s="20" t="s">
        <v>108</v>
      </c>
      <c r="G7720" s="8" t="s">
        <v>379</v>
      </c>
      <c r="H7720" s="20" t="s">
        <v>109</v>
      </c>
      <c r="I7720" s="7">
        <v>94443000</v>
      </c>
      <c r="L7720" s="7">
        <v>40286427000</v>
      </c>
      <c r="M7720" s="7">
        <v>125147000</v>
      </c>
      <c r="N7720" s="7">
        <v>2741197000</v>
      </c>
      <c r="O7720" s="20" t="str">
        <f t="shared" si="243"/>
        <v/>
      </c>
    </row>
    <row r="7721" spans="1:15">
      <c r="A7721" s="20" t="str">
        <f t="shared" si="244"/>
        <v>Lífeyrissjóður RangæingaSamtryggingardeild</v>
      </c>
      <c r="B7721" s="20" t="str">
        <f>_xlfn.IFNA(INDEX(Listi!$AI:$AI,MATCH(C7721,Listi!$AJ:$AJ,0)),INDEX(Listi!T:T,MATCH(C7721,Listi!U:U,0)))</f>
        <v>Lífeyrissjóður Rang.</v>
      </c>
      <c r="C7721" s="20" t="s">
        <v>253</v>
      </c>
      <c r="D7721" s="20" t="s">
        <v>205</v>
      </c>
      <c r="E7721" s="20" t="s">
        <v>275</v>
      </c>
      <c r="F7721" s="20" t="s">
        <v>108</v>
      </c>
      <c r="G7721" s="8" t="s">
        <v>379</v>
      </c>
      <c r="H7721" s="20" t="s">
        <v>109</v>
      </c>
      <c r="I7721" s="7">
        <v>67257000</v>
      </c>
      <c r="L7721" s="7">
        <v>18949790000</v>
      </c>
      <c r="M7721" s="7">
        <v>835894000</v>
      </c>
      <c r="N7721" s="7">
        <v>386250000</v>
      </c>
      <c r="O7721" s="20" t="str">
        <f t="shared" si="243"/>
        <v/>
      </c>
    </row>
    <row r="7722" spans="1:15">
      <c r="A7722" s="20" t="str">
        <f t="shared" si="244"/>
        <v>Lífeyrissjóður starfsmanna AkureyrarbæjarSamtryggingardeild</v>
      </c>
      <c r="B7722" s="20" t="str">
        <f>_xlfn.IFNA(INDEX(Listi!$AI:$AI,MATCH(C7722,Listi!$AJ:$AJ,0)),INDEX(Listi!T:T,MATCH(C7722,Listi!U:U,0)))</f>
        <v>Lífeyrissj. starfsm. Akureyrarb.</v>
      </c>
      <c r="C7722" s="20" t="s">
        <v>274</v>
      </c>
      <c r="D7722" s="20" t="s">
        <v>205</v>
      </c>
      <c r="E7722" s="20" t="s">
        <v>275</v>
      </c>
      <c r="F7722" s="20" t="s">
        <v>108</v>
      </c>
      <c r="G7722" s="8" t="s">
        <v>379</v>
      </c>
      <c r="H7722" s="20" t="s">
        <v>109</v>
      </c>
      <c r="I7722" s="7">
        <v>46137453</v>
      </c>
      <c r="L7722" s="7">
        <v>14569496826</v>
      </c>
      <c r="M7722" s="7">
        <v>46271787</v>
      </c>
      <c r="N7722" s="7">
        <v>1160288032</v>
      </c>
      <c r="O7722" s="20" t="str">
        <f t="shared" si="243"/>
        <v/>
      </c>
    </row>
    <row r="7723" spans="1:15">
      <c r="A7723" s="20" t="str">
        <f t="shared" si="244"/>
        <v>Lífeyrissjóður starfsmanna Búnaðarbanka ÍslandsSamtryggingardeild</v>
      </c>
      <c r="B7723" s="20" t="str">
        <f>_xlfn.IFNA(INDEX(Listi!$AI:$AI,MATCH(C7723,Listi!$AJ:$AJ,0)),INDEX(Listi!T:T,MATCH(C7723,Listi!U:U,0)))</f>
        <v>Lífeyrissj. starfsm. Búnaðarb.Ísl.</v>
      </c>
      <c r="C7723" s="20" t="s">
        <v>254</v>
      </c>
      <c r="D7723" s="20" t="s">
        <v>205</v>
      </c>
      <c r="E7723" s="20" t="s">
        <v>275</v>
      </c>
      <c r="F7723" s="20" t="s">
        <v>108</v>
      </c>
      <c r="G7723" s="8" t="s">
        <v>379</v>
      </c>
      <c r="H7723" s="20" t="s">
        <v>109</v>
      </c>
      <c r="I7723" s="7">
        <v>21716000</v>
      </c>
      <c r="L7723" s="7">
        <v>27921283000</v>
      </c>
      <c r="M7723" s="7">
        <v>7378000</v>
      </c>
      <c r="N7723" s="7">
        <v>1535577000</v>
      </c>
      <c r="O7723" s="20" t="str">
        <f t="shared" si="243"/>
        <v/>
      </c>
    </row>
    <row r="7724" spans="1:15">
      <c r="A7724" s="20" t="str">
        <f t="shared" si="244"/>
        <v>Lífeyrissjóður starfsmanna ReykjavíkurborgarSamtryggingardeild</v>
      </c>
      <c r="B7724" s="20" t="str">
        <f>_xlfn.IFNA(INDEX(Listi!$AI:$AI,MATCH(C7724,Listi!$AJ:$AJ,0)),INDEX(Listi!T:T,MATCH(C7724,Listi!U:U,0)))</f>
        <v>Lífeyrissj. starfsm. Reykjav.</v>
      </c>
      <c r="C7724" s="20" t="s">
        <v>255</v>
      </c>
      <c r="D7724" s="20" t="s">
        <v>205</v>
      </c>
      <c r="E7724" s="20" t="s">
        <v>275</v>
      </c>
      <c r="F7724" s="20" t="s">
        <v>108</v>
      </c>
      <c r="G7724" s="8" t="s">
        <v>379</v>
      </c>
      <c r="H7724" s="20" t="s">
        <v>109</v>
      </c>
      <c r="I7724" s="7">
        <v>191966860</v>
      </c>
      <c r="L7724" s="7">
        <v>92450251598</v>
      </c>
      <c r="M7724" s="7">
        <v>217604296</v>
      </c>
      <c r="N7724" s="7">
        <v>6195210428</v>
      </c>
      <c r="O7724" s="20" t="str">
        <f t="shared" si="243"/>
        <v/>
      </c>
    </row>
    <row r="7725" spans="1:15">
      <c r="A7725" s="20" t="str">
        <f t="shared" si="244"/>
        <v>Lífeyrissjóður starfsmanna ríkisinsA-deild</v>
      </c>
      <c r="B7725" s="20" t="str">
        <f>_xlfn.IFNA(INDEX(Listi!$AI:$AI,MATCH(C7725,Listi!$AJ:$AJ,0)),INDEX(Listi!T:T,MATCH(C7725,Listi!U:U,0)))</f>
        <v>LSR</v>
      </c>
      <c r="C7725" s="20" t="s">
        <v>256</v>
      </c>
      <c r="D7725" s="20" t="s">
        <v>257</v>
      </c>
      <c r="E7725" s="20" t="s">
        <v>275</v>
      </c>
      <c r="F7725" s="20" t="s">
        <v>108</v>
      </c>
      <c r="G7725" s="8" t="s">
        <v>379</v>
      </c>
      <c r="H7725" s="20" t="s">
        <v>109</v>
      </c>
      <c r="I7725" s="7">
        <v>836409061</v>
      </c>
      <c r="L7725" s="7">
        <v>1024402726080</v>
      </c>
      <c r="M7725" s="7">
        <v>38030413328</v>
      </c>
      <c r="N7725" s="7">
        <v>13011563069</v>
      </c>
      <c r="O7725" s="20" t="str">
        <f t="shared" si="243"/>
        <v/>
      </c>
    </row>
    <row r="7726" spans="1:15">
      <c r="A7726" s="20" t="str">
        <f t="shared" si="244"/>
        <v>Lífeyrissjóður starfsmanna ríkisinsB-deild</v>
      </c>
      <c r="B7726" s="20" t="str">
        <f>_xlfn.IFNA(INDEX(Listi!$AI:$AI,MATCH(C7726,Listi!$AJ:$AJ,0)),INDEX(Listi!T:T,MATCH(C7726,Listi!U:U,0)))</f>
        <v>LSR</v>
      </c>
      <c r="C7726" s="20" t="s">
        <v>256</v>
      </c>
      <c r="D7726" s="20" t="s">
        <v>218</v>
      </c>
      <c r="E7726" s="20" t="s">
        <v>275</v>
      </c>
      <c r="F7726" s="20" t="s">
        <v>108</v>
      </c>
      <c r="G7726" s="8" t="s">
        <v>379</v>
      </c>
      <c r="H7726" s="20" t="s">
        <v>109</v>
      </c>
      <c r="I7726" s="7">
        <v>535920724</v>
      </c>
      <c r="L7726" s="7">
        <v>297381500048</v>
      </c>
      <c r="M7726" s="7">
        <v>1364474032</v>
      </c>
      <c r="N7726" s="7">
        <v>62409553231</v>
      </c>
      <c r="O7726" s="20" t="str">
        <f t="shared" si="243"/>
        <v/>
      </c>
    </row>
    <row r="7727" spans="1:15">
      <c r="A7727" s="20" t="str">
        <f t="shared" si="244"/>
        <v>Lífeyrissjóður starfsmanna ríkisinsLeið I</v>
      </c>
      <c r="B7727" s="20" t="str">
        <f>_xlfn.IFNA(INDEX(Listi!$AI:$AI,MATCH(C7727,Listi!$AJ:$AJ,0)),INDEX(Listi!T:T,MATCH(C7727,Listi!U:U,0)))</f>
        <v>LSR</v>
      </c>
      <c r="C7727" s="20" t="s">
        <v>256</v>
      </c>
      <c r="D7727" s="20" t="s">
        <v>258</v>
      </c>
      <c r="E7727" s="20" t="s">
        <v>276</v>
      </c>
      <c r="F7727" s="20" t="s">
        <v>108</v>
      </c>
      <c r="G7727" s="8" t="s">
        <v>379</v>
      </c>
      <c r="H7727" s="20" t="s">
        <v>109</v>
      </c>
      <c r="I7727" s="7">
        <v>11199240</v>
      </c>
      <c r="L7727" s="7">
        <v>11704214939</v>
      </c>
      <c r="M7727" s="7">
        <v>547428342</v>
      </c>
      <c r="N7727" s="7">
        <v>195323403</v>
      </c>
      <c r="O7727" s="20" t="str">
        <f t="shared" si="243"/>
        <v/>
      </c>
    </row>
    <row r="7728" spans="1:15">
      <c r="A7728" s="20" t="str">
        <f t="shared" si="244"/>
        <v>Lífeyrissjóður starfsmanna ríkisinsLeið II</v>
      </c>
      <c r="B7728" s="20" t="str">
        <f>_xlfn.IFNA(INDEX(Listi!$AI:$AI,MATCH(C7728,Listi!$AJ:$AJ,0)),INDEX(Listi!T:T,MATCH(C7728,Listi!U:U,0)))</f>
        <v>LSR</v>
      </c>
      <c r="C7728" s="20" t="s">
        <v>256</v>
      </c>
      <c r="D7728" s="20" t="s">
        <v>259</v>
      </c>
      <c r="E7728" s="20" t="s">
        <v>276</v>
      </c>
      <c r="F7728" s="20" t="s">
        <v>108</v>
      </c>
      <c r="G7728" s="8" t="s">
        <v>379</v>
      </c>
      <c r="H7728" s="20" t="s">
        <v>109</v>
      </c>
      <c r="I7728" s="7">
        <v>3200268</v>
      </c>
      <c r="L7728" s="7">
        <v>3365164594</v>
      </c>
      <c r="M7728" s="7">
        <v>379849453</v>
      </c>
      <c r="N7728" s="7">
        <v>93142056</v>
      </c>
      <c r="O7728" s="20" t="str">
        <f t="shared" si="243"/>
        <v/>
      </c>
    </row>
    <row r="7729" spans="1:15">
      <c r="A7729" s="20" t="str">
        <f t="shared" si="244"/>
        <v>Lífeyrissjóður starfsmanna ríkisinsLeið III</v>
      </c>
      <c r="B7729" s="20" t="str">
        <f>_xlfn.IFNA(INDEX(Listi!$AI:$AI,MATCH(C7729,Listi!$AJ:$AJ,0)),INDEX(Listi!T:T,MATCH(C7729,Listi!U:U,0)))</f>
        <v>LSR</v>
      </c>
      <c r="C7729" s="20" t="s">
        <v>256</v>
      </c>
      <c r="D7729" s="20" t="s">
        <v>260</v>
      </c>
      <c r="E7729" s="20" t="s">
        <v>276</v>
      </c>
      <c r="F7729" s="20" t="s">
        <v>108</v>
      </c>
      <c r="G7729" s="8" t="s">
        <v>379</v>
      </c>
      <c r="H7729" s="20" t="s">
        <v>109</v>
      </c>
      <c r="I7729" s="7">
        <v>8120166</v>
      </c>
      <c r="L7729" s="7">
        <v>9959294621</v>
      </c>
      <c r="M7729" s="7">
        <v>743287481</v>
      </c>
      <c r="N7729" s="7">
        <v>349903833</v>
      </c>
      <c r="O7729" s="20" t="str">
        <f t="shared" si="243"/>
        <v/>
      </c>
    </row>
    <row r="7730" spans="1:15">
      <c r="A7730" s="20" t="str">
        <f t="shared" si="244"/>
        <v>Lífeyrissjóður Tannlæknafél ÍslDeild I/Séreign</v>
      </c>
      <c r="B7730" s="20" t="str">
        <f>_xlfn.IFNA(INDEX(Listi!$AI:$AI,MATCH(C7730,Listi!$AJ:$AJ,0)),INDEX(Listi!T:T,MATCH(C7730,Listi!U:U,0)))</f>
        <v>Lífeyrissj. Tannlækna</v>
      </c>
      <c r="C7730" s="20" t="s">
        <v>261</v>
      </c>
      <c r="D7730" s="20" t="s">
        <v>207</v>
      </c>
      <c r="E7730" s="20" t="s">
        <v>276</v>
      </c>
      <c r="F7730" s="20" t="s">
        <v>108</v>
      </c>
      <c r="G7730" s="8" t="s">
        <v>379</v>
      </c>
      <c r="H7730" s="20" t="s">
        <v>109</v>
      </c>
      <c r="I7730" s="7">
        <v>14215643</v>
      </c>
      <c r="L7730" s="7">
        <v>6768408488</v>
      </c>
      <c r="M7730" s="7">
        <v>272759192</v>
      </c>
      <c r="N7730" s="7">
        <v>153838058</v>
      </c>
      <c r="O7730" s="20" t="str">
        <f t="shared" si="243"/>
        <v/>
      </c>
    </row>
    <row r="7731" spans="1:15">
      <c r="A7731" s="20" t="str">
        <f t="shared" si="244"/>
        <v>Lífeyrissjóður Tannlæknafél ÍslSamtryggingardeild</v>
      </c>
      <c r="B7731" s="20" t="str">
        <f>_xlfn.IFNA(INDEX(Listi!$AI:$AI,MATCH(C7731,Listi!$AJ:$AJ,0)),INDEX(Listi!T:T,MATCH(C7731,Listi!U:U,0)))</f>
        <v>Lífeyrissj. Tannlækna</v>
      </c>
      <c r="C7731" s="20" t="s">
        <v>261</v>
      </c>
      <c r="D7731" s="20" t="s">
        <v>205</v>
      </c>
      <c r="E7731" s="20" t="s">
        <v>275</v>
      </c>
      <c r="F7731" s="20" t="s">
        <v>108</v>
      </c>
      <c r="G7731" s="8" t="s">
        <v>379</v>
      </c>
      <c r="H7731" s="20" t="s">
        <v>109</v>
      </c>
      <c r="I7731" s="7">
        <v>4635025</v>
      </c>
      <c r="L7731" s="7">
        <v>2241251214</v>
      </c>
      <c r="M7731" s="7">
        <v>112827287</v>
      </c>
      <c r="N7731" s="7">
        <v>17930159</v>
      </c>
      <c r="O7731" s="20" t="str">
        <f t="shared" si="243"/>
        <v/>
      </c>
    </row>
    <row r="7732" spans="1:15">
      <c r="A7732" s="20" t="str">
        <f t="shared" si="244"/>
        <v>Lífeyrissjóður verslunarmannaÆvileið 1</v>
      </c>
      <c r="B7732" s="20" t="str">
        <f>_xlfn.IFNA(INDEX(Listi!$AI:$AI,MATCH(C7732,Listi!$AJ:$AJ,0)),INDEX(Listi!T:T,MATCH(C7732,Listi!U:U,0)))</f>
        <v>Lífeyrissj. Verslunarm.</v>
      </c>
      <c r="C7732" s="20" t="s">
        <v>206</v>
      </c>
      <c r="D7732" s="20" t="s">
        <v>310</v>
      </c>
      <c r="E7732" s="20" t="s">
        <v>276</v>
      </c>
      <c r="F7732" s="20" t="s">
        <v>108</v>
      </c>
      <c r="G7732" s="8" t="s">
        <v>379</v>
      </c>
      <c r="H7732" s="20" t="s">
        <v>109</v>
      </c>
      <c r="I7732" s="7">
        <v>4699608</v>
      </c>
      <c r="L7732" s="7">
        <v>2860479562</v>
      </c>
      <c r="M7732" s="7">
        <v>819651283</v>
      </c>
      <c r="N7732" s="7">
        <v>12562366</v>
      </c>
      <c r="O7732" s="20" t="str">
        <f t="shared" si="243"/>
        <v/>
      </c>
    </row>
    <row r="7733" spans="1:15">
      <c r="A7733" s="20" t="str">
        <f t="shared" si="244"/>
        <v>Lífeyrissjóður verslunarmannaÆvileið 2</v>
      </c>
      <c r="B7733" s="20" t="str">
        <f>_xlfn.IFNA(INDEX(Listi!$AI:$AI,MATCH(C7733,Listi!$AJ:$AJ,0)),INDEX(Listi!T:T,MATCH(C7733,Listi!U:U,0)))</f>
        <v>Lífeyrissj. Verslunarm.</v>
      </c>
      <c r="C7733" s="20" t="s">
        <v>206</v>
      </c>
      <c r="D7733" s="20" t="s">
        <v>309</v>
      </c>
      <c r="E7733" s="20" t="s">
        <v>276</v>
      </c>
      <c r="F7733" s="20" t="s">
        <v>108</v>
      </c>
      <c r="G7733" s="8" t="s">
        <v>379</v>
      </c>
      <c r="H7733" s="20" t="s">
        <v>109</v>
      </c>
      <c r="I7733" s="7">
        <v>3874855</v>
      </c>
      <c r="L7733" s="7">
        <v>2325064159</v>
      </c>
      <c r="M7733" s="7">
        <v>465663194</v>
      </c>
      <c r="N7733" s="7">
        <v>32037995</v>
      </c>
      <c r="O7733" s="20" t="str">
        <f t="shared" si="243"/>
        <v/>
      </c>
    </row>
    <row r="7734" spans="1:15">
      <c r="A7734" s="20" t="str">
        <f t="shared" si="244"/>
        <v>Lífeyrissjóður verslunarmannaÆvileið 3</v>
      </c>
      <c r="B7734" s="20" t="str">
        <f>_xlfn.IFNA(INDEX(Listi!$AI:$AI,MATCH(C7734,Listi!$AJ:$AJ,0)),INDEX(Listi!T:T,MATCH(C7734,Listi!U:U,0)))</f>
        <v>Lífeyrissj. Verslunarm.</v>
      </c>
      <c r="C7734" s="20" t="s">
        <v>206</v>
      </c>
      <c r="D7734" s="20" t="s">
        <v>308</v>
      </c>
      <c r="E7734" s="20" t="s">
        <v>276</v>
      </c>
      <c r="F7734" s="20" t="s">
        <v>108</v>
      </c>
      <c r="G7734" s="8" t="s">
        <v>379</v>
      </c>
      <c r="H7734" s="20" t="s">
        <v>109</v>
      </c>
      <c r="I7734" s="7">
        <v>2936611</v>
      </c>
      <c r="L7734" s="7">
        <v>1567402319</v>
      </c>
      <c r="M7734" s="7">
        <v>325961302</v>
      </c>
      <c r="N7734" s="7">
        <v>60283998</v>
      </c>
      <c r="O7734" s="20" t="str">
        <f t="shared" si="243"/>
        <v/>
      </c>
    </row>
    <row r="7735" spans="1:15">
      <c r="A7735" s="20" t="str">
        <f t="shared" si="244"/>
        <v>Lífeyrissjóður verslunarmannaDeild I/Séreign</v>
      </c>
      <c r="B7735" s="20" t="str">
        <f>_xlfn.IFNA(INDEX(Listi!$AI:$AI,MATCH(C7735,Listi!$AJ:$AJ,0)),INDEX(Listi!T:T,MATCH(C7735,Listi!U:U,0)))</f>
        <v>Lífeyrissj. Verslunarm.</v>
      </c>
      <c r="C7735" s="20" t="s">
        <v>206</v>
      </c>
      <c r="D7735" s="20" t="s">
        <v>207</v>
      </c>
      <c r="E7735" s="20" t="s">
        <v>276</v>
      </c>
      <c r="F7735" s="20" t="s">
        <v>108</v>
      </c>
      <c r="G7735" s="8" t="s">
        <v>379</v>
      </c>
      <c r="H7735" s="20" t="s">
        <v>109</v>
      </c>
      <c r="I7735" s="7">
        <v>20333005</v>
      </c>
      <c r="L7735" s="7">
        <v>19785724399</v>
      </c>
      <c r="M7735" s="7">
        <v>729937912</v>
      </c>
      <c r="N7735" s="7">
        <v>458382791</v>
      </c>
      <c r="O7735" s="20" t="str">
        <f t="shared" si="243"/>
        <v/>
      </c>
    </row>
    <row r="7736" spans="1:15">
      <c r="A7736" s="20" t="str">
        <f t="shared" si="244"/>
        <v>Lífeyrissjóður verslunarmannaSamtryggingardeild</v>
      </c>
      <c r="B7736" s="20" t="str">
        <f>_xlfn.IFNA(INDEX(Listi!$AI:$AI,MATCH(C7736,Listi!$AJ:$AJ,0)),INDEX(Listi!T:T,MATCH(C7736,Listi!U:U,0)))</f>
        <v>Lífeyrissj. Verslunarm.</v>
      </c>
      <c r="C7736" s="20" t="s">
        <v>206</v>
      </c>
      <c r="D7736" s="20" t="s">
        <v>205</v>
      </c>
      <c r="E7736" s="20" t="s">
        <v>275</v>
      </c>
      <c r="F7736" s="20" t="s">
        <v>108</v>
      </c>
      <c r="G7736" s="8" t="s">
        <v>379</v>
      </c>
      <c r="H7736" s="20" t="s">
        <v>109</v>
      </c>
      <c r="I7736" s="7">
        <v>1207082491</v>
      </c>
      <c r="L7736" s="7">
        <v>1174592806906</v>
      </c>
      <c r="M7736" s="7">
        <v>35794261112</v>
      </c>
      <c r="N7736" s="7">
        <v>21965137185</v>
      </c>
      <c r="O7736" s="20" t="str">
        <f t="shared" si="243"/>
        <v/>
      </c>
    </row>
    <row r="7737" spans="1:15">
      <c r="A7737" s="20" t="str">
        <f t="shared" si="244"/>
        <v>Lífeyrissjóður VestmannaeyjaSafn I</v>
      </c>
      <c r="B7737" s="20" t="str">
        <f>_xlfn.IFNA(INDEX(Listi!$AI:$AI,MATCH(C7737,Listi!$AJ:$AJ,0)),INDEX(Listi!T:T,MATCH(C7737,Listi!U:U,0)))</f>
        <v>Lífeyrissj. Vestm.</v>
      </c>
      <c r="C7737" s="20" t="s">
        <v>262</v>
      </c>
      <c r="D7737" s="20" t="s">
        <v>210</v>
      </c>
      <c r="E7737" s="20" t="s">
        <v>276</v>
      </c>
      <c r="F7737" s="20" t="s">
        <v>108</v>
      </c>
      <c r="G7737" s="8" t="s">
        <v>379</v>
      </c>
      <c r="H7737" s="20" t="s">
        <v>109</v>
      </c>
      <c r="I7737" s="7">
        <v>2125821</v>
      </c>
      <c r="L7737" s="7">
        <v>381311221</v>
      </c>
      <c r="M7737" s="7">
        <v>44104006</v>
      </c>
      <c r="N7737" s="7">
        <v>13592960</v>
      </c>
      <c r="O7737" s="20" t="str">
        <f t="shared" si="243"/>
        <v/>
      </c>
    </row>
    <row r="7738" spans="1:15">
      <c r="A7738" s="20" t="str">
        <f t="shared" si="244"/>
        <v>Lífeyrissjóður VestmannaeyjaSafn II</v>
      </c>
      <c r="B7738" s="20" t="str">
        <f>_xlfn.IFNA(INDEX(Listi!$AI:$AI,MATCH(C7738,Listi!$AJ:$AJ,0)),INDEX(Listi!T:T,MATCH(C7738,Listi!U:U,0)))</f>
        <v>Lífeyrissj. Vestm.</v>
      </c>
      <c r="C7738" s="20" t="s">
        <v>262</v>
      </c>
      <c r="D7738" s="20" t="s">
        <v>211</v>
      </c>
      <c r="E7738" s="20" t="s">
        <v>276</v>
      </c>
      <c r="F7738" s="20" t="s">
        <v>108</v>
      </c>
      <c r="G7738" s="8" t="s">
        <v>379</v>
      </c>
      <c r="H7738" s="20" t="s">
        <v>109</v>
      </c>
      <c r="I7738" s="7">
        <v>3190229</v>
      </c>
      <c r="L7738" s="7">
        <v>571440191</v>
      </c>
      <c r="M7738" s="7">
        <v>40240404</v>
      </c>
      <c r="N7738" s="7">
        <v>18659289</v>
      </c>
      <c r="O7738" s="20" t="str">
        <f t="shared" si="243"/>
        <v/>
      </c>
    </row>
    <row r="7739" spans="1:15">
      <c r="A7739" s="20" t="str">
        <f t="shared" si="244"/>
        <v>Lífeyrissjóður VestmannaeyjaSamtryggingardeild</v>
      </c>
      <c r="B7739" s="20" t="str">
        <f>_xlfn.IFNA(INDEX(Listi!$AI:$AI,MATCH(C7739,Listi!$AJ:$AJ,0)),INDEX(Listi!T:T,MATCH(C7739,Listi!U:U,0)))</f>
        <v>Lífeyrissj. Vestm.</v>
      </c>
      <c r="C7739" s="20" t="s">
        <v>262</v>
      </c>
      <c r="D7739" s="20" t="s">
        <v>205</v>
      </c>
      <c r="E7739" s="20" t="s">
        <v>275</v>
      </c>
      <c r="F7739" s="20" t="s">
        <v>108</v>
      </c>
      <c r="G7739" s="8" t="s">
        <v>379</v>
      </c>
      <c r="H7739" s="20" t="s">
        <v>109</v>
      </c>
      <c r="I7739" s="7">
        <v>111449849</v>
      </c>
      <c r="L7739" s="7">
        <v>85198020532</v>
      </c>
      <c r="M7739" s="7">
        <v>1944643004</v>
      </c>
      <c r="N7739" s="7">
        <v>2198060399</v>
      </c>
      <c r="O7739" s="20" t="str">
        <f t="shared" si="243"/>
        <v/>
      </c>
    </row>
    <row r="7740" spans="1:15">
      <c r="A7740" s="20" t="str">
        <f t="shared" si="244"/>
        <v>Lífsval - lífeyrissparnaðurLífsval 1</v>
      </c>
      <c r="B7740" s="20" t="str">
        <f>_xlfn.IFNA(INDEX(Listi!$AI:$AI,MATCH(C7740,Listi!$AJ:$AJ,0)),INDEX(Listi!T:T,MATCH(C7740,Listi!U:U,0)))</f>
        <v>Lífsval</v>
      </c>
      <c r="C7740" s="20" t="s">
        <v>263</v>
      </c>
      <c r="D7740" s="20" t="s">
        <v>264</v>
      </c>
      <c r="E7740" s="20" t="s">
        <v>276</v>
      </c>
      <c r="F7740" s="20" t="s">
        <v>108</v>
      </c>
      <c r="G7740" s="8" t="s">
        <v>379</v>
      </c>
      <c r="H7740" s="20" t="s">
        <v>109</v>
      </c>
      <c r="I7740" s="7">
        <v>0</v>
      </c>
      <c r="L7740" s="7">
        <v>1792991246</v>
      </c>
      <c r="M7740" s="7">
        <v>203244065</v>
      </c>
      <c r="N7740" s="7">
        <v>81003579</v>
      </c>
      <c r="O7740" s="20" t="str">
        <f t="shared" si="243"/>
        <v/>
      </c>
    </row>
    <row r="7741" spans="1:15">
      <c r="A7741" s="20" t="str">
        <f t="shared" si="244"/>
        <v>Lífsval - lífeyrissparnaðurLífsval 2</v>
      </c>
      <c r="B7741" s="20" t="str">
        <f>_xlfn.IFNA(INDEX(Listi!$AI:$AI,MATCH(C7741,Listi!$AJ:$AJ,0)),INDEX(Listi!T:T,MATCH(C7741,Listi!U:U,0)))</f>
        <v>Lífsval</v>
      </c>
      <c r="C7741" s="20" t="s">
        <v>263</v>
      </c>
      <c r="D7741" s="20" t="s">
        <v>265</v>
      </c>
      <c r="E7741" s="20" t="s">
        <v>276</v>
      </c>
      <c r="F7741" s="20" t="s">
        <v>108</v>
      </c>
      <c r="G7741" s="8" t="s">
        <v>379</v>
      </c>
      <c r="H7741" s="20" t="s">
        <v>109</v>
      </c>
      <c r="I7741" s="7">
        <v>387384</v>
      </c>
      <c r="L7741" s="7">
        <v>79660340</v>
      </c>
      <c r="M7741" s="7">
        <v>14369045</v>
      </c>
      <c r="N7741" s="7">
        <v>2695304</v>
      </c>
      <c r="O7741" s="20" t="str">
        <f t="shared" si="243"/>
        <v/>
      </c>
    </row>
    <row r="7742" spans="1:15">
      <c r="A7742" s="20" t="str">
        <f t="shared" si="244"/>
        <v>Lífsval - lífeyrissparnaðurLífsval 3</v>
      </c>
      <c r="B7742" s="20" t="str">
        <f>_xlfn.IFNA(INDEX(Listi!$AI:$AI,MATCH(C7742,Listi!$AJ:$AJ,0)),INDEX(Listi!T:T,MATCH(C7742,Listi!U:U,0)))</f>
        <v>Lífsval</v>
      </c>
      <c r="C7742" s="20" t="s">
        <v>263</v>
      </c>
      <c r="D7742" s="20" t="s">
        <v>266</v>
      </c>
      <c r="E7742" s="20" t="s">
        <v>276</v>
      </c>
      <c r="F7742" s="20" t="s">
        <v>108</v>
      </c>
      <c r="G7742" s="8" t="s">
        <v>379</v>
      </c>
      <c r="H7742" s="20" t="s">
        <v>109</v>
      </c>
      <c r="I7742" s="7">
        <v>664197</v>
      </c>
      <c r="L7742" s="7">
        <v>131239774</v>
      </c>
      <c r="M7742" s="7">
        <v>16635787</v>
      </c>
      <c r="N7742" s="7">
        <v>3548138</v>
      </c>
      <c r="O7742" s="20" t="str">
        <f t="shared" si="243"/>
        <v/>
      </c>
    </row>
    <row r="7743" spans="1:15">
      <c r="A7743" s="20" t="str">
        <f t="shared" si="244"/>
        <v>Lífsval - lífeyrissparnaðurLífsval 4</v>
      </c>
      <c r="B7743" s="20" t="str">
        <f>_xlfn.IFNA(INDEX(Listi!$AI:$AI,MATCH(C7743,Listi!$AJ:$AJ,0)),INDEX(Listi!T:T,MATCH(C7743,Listi!U:U,0)))</f>
        <v>Lífsval</v>
      </c>
      <c r="C7743" s="20" t="s">
        <v>263</v>
      </c>
      <c r="D7743" s="20" t="s">
        <v>267</v>
      </c>
      <c r="E7743" s="20" t="s">
        <v>276</v>
      </c>
      <c r="F7743" s="20" t="s">
        <v>108</v>
      </c>
      <c r="G7743" s="8" t="s">
        <v>379</v>
      </c>
      <c r="H7743" s="20" t="s">
        <v>109</v>
      </c>
      <c r="I7743" s="7">
        <v>348476</v>
      </c>
      <c r="L7743" s="7">
        <v>71752064</v>
      </c>
      <c r="M7743" s="7">
        <v>15238959</v>
      </c>
      <c r="N7743" s="7">
        <v>2058992</v>
      </c>
      <c r="O7743" s="20" t="str">
        <f t="shared" si="243"/>
        <v/>
      </c>
    </row>
    <row r="7744" spans="1:15">
      <c r="A7744" s="20" t="str">
        <f t="shared" si="244"/>
        <v>Lífsverk lífeyrissjóðurLífsverk I/Séreign</v>
      </c>
      <c r="B7744" s="20" t="str">
        <f>_xlfn.IFNA(INDEX(Listi!$AI:$AI,MATCH(C7744,Listi!$AJ:$AJ,0)),INDEX(Listi!T:T,MATCH(C7744,Listi!U:U,0)))</f>
        <v xml:space="preserve">Lífsverk  </v>
      </c>
      <c r="C7744" s="20" t="s">
        <v>268</v>
      </c>
      <c r="D7744" s="20" t="s">
        <v>269</v>
      </c>
      <c r="E7744" s="20" t="s">
        <v>276</v>
      </c>
      <c r="F7744" s="20" t="s">
        <v>108</v>
      </c>
      <c r="G7744" s="8" t="s">
        <v>379</v>
      </c>
      <c r="H7744" s="20" t="s">
        <v>109</v>
      </c>
      <c r="I7744" s="7">
        <v>6558000</v>
      </c>
      <c r="L7744" s="7">
        <v>4582957000</v>
      </c>
      <c r="M7744" s="7">
        <v>635926000</v>
      </c>
      <c r="N7744" s="7">
        <v>22708000</v>
      </c>
      <c r="O7744" s="20" t="str">
        <f t="shared" si="243"/>
        <v/>
      </c>
    </row>
    <row r="7745" spans="1:15">
      <c r="A7745" s="20" t="str">
        <f t="shared" si="244"/>
        <v>Lífsverk lífeyrissjóðurLífsverk II/Séreign</v>
      </c>
      <c r="B7745" s="20" t="str">
        <f>_xlfn.IFNA(INDEX(Listi!$AI:$AI,MATCH(C7745,Listi!$AJ:$AJ,0)),INDEX(Listi!T:T,MATCH(C7745,Listi!U:U,0)))</f>
        <v xml:space="preserve">Lífsverk  </v>
      </c>
      <c r="C7745" s="20" t="s">
        <v>268</v>
      </c>
      <c r="D7745" s="20" t="s">
        <v>270</v>
      </c>
      <c r="E7745" s="20" t="s">
        <v>276</v>
      </c>
      <c r="F7745" s="20" t="s">
        <v>108</v>
      </c>
      <c r="G7745" s="8" t="s">
        <v>379</v>
      </c>
      <c r="H7745" s="20" t="s">
        <v>109</v>
      </c>
      <c r="I7745" s="7">
        <v>35845000</v>
      </c>
      <c r="L7745" s="7">
        <v>23735073000</v>
      </c>
      <c r="M7745" s="7">
        <v>2073571000</v>
      </c>
      <c r="N7745" s="7">
        <v>249365000</v>
      </c>
      <c r="O7745" s="20" t="str">
        <f t="shared" si="243"/>
        <v/>
      </c>
    </row>
    <row r="7746" spans="1:15">
      <c r="A7746" s="20" t="str">
        <f t="shared" si="244"/>
        <v>Lífsverk lífeyrissjóðurLífsverk III/Séreign</v>
      </c>
      <c r="B7746" s="20" t="str">
        <f>_xlfn.IFNA(INDEX(Listi!$AI:$AI,MATCH(C7746,Listi!$AJ:$AJ,0)),INDEX(Listi!T:T,MATCH(C7746,Listi!U:U,0)))</f>
        <v xml:space="preserve">Lífsverk  </v>
      </c>
      <c r="C7746" s="20" t="s">
        <v>268</v>
      </c>
      <c r="D7746" s="20" t="s">
        <v>271</v>
      </c>
      <c r="E7746" s="20" t="s">
        <v>276</v>
      </c>
      <c r="F7746" s="20" t="s">
        <v>108</v>
      </c>
      <c r="G7746" s="8" t="s">
        <v>379</v>
      </c>
      <c r="H7746" s="20" t="s">
        <v>109</v>
      </c>
      <c r="I7746" s="7">
        <v>714000</v>
      </c>
      <c r="L7746" s="7">
        <v>653814000</v>
      </c>
      <c r="M7746" s="7">
        <v>105107000</v>
      </c>
      <c r="N7746" s="7">
        <v>2613000</v>
      </c>
      <c r="O7746" s="20" t="str">
        <f t="shared" ref="O7746:O7809" si="245">IFERROR(VLOOKUP(F7746,EhLykill,3,FALSE),"")</f>
        <v/>
      </c>
    </row>
    <row r="7747" spans="1:15">
      <c r="A7747" s="20" t="str">
        <f t="shared" si="244"/>
        <v>Lífsverk lífeyrissjóðurSamtryggingardeild</v>
      </c>
      <c r="B7747" s="20" t="str">
        <f>_xlfn.IFNA(INDEX(Listi!$AI:$AI,MATCH(C7747,Listi!$AJ:$AJ,0)),INDEX(Listi!T:T,MATCH(C7747,Listi!U:U,0)))</f>
        <v xml:space="preserve">Lífsverk  </v>
      </c>
      <c r="C7747" s="20" t="s">
        <v>268</v>
      </c>
      <c r="D7747" s="20" t="s">
        <v>205</v>
      </c>
      <c r="E7747" s="20" t="s">
        <v>275</v>
      </c>
      <c r="F7747" s="20" t="s">
        <v>108</v>
      </c>
      <c r="G7747" s="8" t="s">
        <v>379</v>
      </c>
      <c r="H7747" s="20" t="s">
        <v>109</v>
      </c>
      <c r="I7747" s="7">
        <v>242905000</v>
      </c>
      <c r="L7747" s="7">
        <v>120542527000</v>
      </c>
      <c r="M7747" s="7">
        <v>4397803000</v>
      </c>
      <c r="N7747" s="7">
        <v>1423151000</v>
      </c>
      <c r="O7747" s="20" t="str">
        <f t="shared" si="245"/>
        <v/>
      </c>
    </row>
    <row r="7748" spans="1:15">
      <c r="A7748" s="20" t="str">
        <f t="shared" si="244"/>
        <v>Söfnunarsjóður lífeyrisréttindaDeild I/Innlán</v>
      </c>
      <c r="B7748" s="20" t="str">
        <f>_xlfn.IFNA(INDEX(Listi!$AI:$AI,MATCH(C7748,Listi!$AJ:$AJ,0)),INDEX(Listi!T:T,MATCH(C7748,Listi!U:U,0)))</f>
        <v>Söfnunarsj.</v>
      </c>
      <c r="C7748" s="20" t="s">
        <v>272</v>
      </c>
      <c r="D7748" s="20" t="s">
        <v>273</v>
      </c>
      <c r="E7748" s="20" t="s">
        <v>276</v>
      </c>
      <c r="F7748" s="20" t="s">
        <v>108</v>
      </c>
      <c r="G7748" s="8" t="s">
        <v>379</v>
      </c>
      <c r="H7748" s="20" t="s">
        <v>109</v>
      </c>
      <c r="I7748" s="7">
        <v>7909985</v>
      </c>
      <c r="L7748" s="7">
        <v>2001731914</v>
      </c>
      <c r="M7748" s="7">
        <v>133561634</v>
      </c>
      <c r="N7748" s="7">
        <v>44803565</v>
      </c>
      <c r="O7748" s="20" t="str">
        <f t="shared" si="245"/>
        <v/>
      </c>
    </row>
    <row r="7749" spans="1:15">
      <c r="A7749" s="20" t="str">
        <f t="shared" si="244"/>
        <v>Söfnunarsjóður lífeyrisréttindaDeild III/Séreign</v>
      </c>
      <c r="B7749" s="20" t="str">
        <f>_xlfn.IFNA(INDEX(Listi!$AI:$AI,MATCH(C7749,Listi!$AJ:$AJ,0)),INDEX(Listi!T:T,MATCH(C7749,Listi!U:U,0)))</f>
        <v>Söfnunarsj.</v>
      </c>
      <c r="C7749" s="20" t="s">
        <v>272</v>
      </c>
      <c r="D7749" s="20" t="s">
        <v>599</v>
      </c>
      <c r="E7749" s="20" t="s">
        <v>276</v>
      </c>
      <c r="F7749" s="20" t="s">
        <v>108</v>
      </c>
      <c r="G7749" s="8" t="s">
        <v>379</v>
      </c>
      <c r="H7749" s="20" t="s">
        <v>109</v>
      </c>
      <c r="I7749" s="7">
        <v>96674</v>
      </c>
      <c r="L7749" s="7">
        <v>24413085</v>
      </c>
      <c r="M7749" s="7">
        <v>24697577</v>
      </c>
      <c r="N7749" s="7">
        <v>900000</v>
      </c>
      <c r="O7749" s="20" t="str">
        <f t="shared" si="245"/>
        <v/>
      </c>
    </row>
    <row r="7750" spans="1:15">
      <c r="A7750" s="20" t="str">
        <f t="shared" si="244"/>
        <v>Söfnunarsjóður lífeyrisréttindaDeildII/Séreign</v>
      </c>
      <c r="B7750" s="20" t="str">
        <f>_xlfn.IFNA(INDEX(Listi!$AI:$AI,MATCH(C7750,Listi!$AJ:$AJ,0)),INDEX(Listi!T:T,MATCH(C7750,Listi!U:U,0)))</f>
        <v>Söfnunarsj.</v>
      </c>
      <c r="C7750" s="20" t="s">
        <v>272</v>
      </c>
      <c r="D7750" s="20" t="s">
        <v>586</v>
      </c>
      <c r="E7750" s="20" t="s">
        <v>276</v>
      </c>
      <c r="F7750" s="20" t="s">
        <v>108</v>
      </c>
      <c r="G7750" s="8" t="s">
        <v>379</v>
      </c>
      <c r="H7750" s="20" t="s">
        <v>109</v>
      </c>
      <c r="I7750" s="7">
        <v>6569354</v>
      </c>
      <c r="L7750" s="7">
        <v>1654616477</v>
      </c>
      <c r="M7750" s="7">
        <v>128539213</v>
      </c>
      <c r="N7750" s="7">
        <v>22846291</v>
      </c>
      <c r="O7750" s="20" t="str">
        <f t="shared" si="245"/>
        <v/>
      </c>
    </row>
    <row r="7751" spans="1:15">
      <c r="A7751" s="20" t="str">
        <f t="shared" si="244"/>
        <v>Söfnunarsjóður lífeyrisréttindaSamtryggingardeild</v>
      </c>
      <c r="B7751" s="20" t="str">
        <f>_xlfn.IFNA(INDEX(Listi!$AI:$AI,MATCH(C7751,Listi!$AJ:$AJ,0)),INDEX(Listi!T:T,MATCH(C7751,Listi!U:U,0)))</f>
        <v>Söfnunarsj.</v>
      </c>
      <c r="C7751" s="20" t="s">
        <v>272</v>
      </c>
      <c r="D7751" s="20" t="s">
        <v>205</v>
      </c>
      <c r="E7751" s="20" t="s">
        <v>275</v>
      </c>
      <c r="F7751" s="20" t="s">
        <v>108</v>
      </c>
      <c r="G7751" s="8" t="s">
        <v>379</v>
      </c>
      <c r="H7751" s="20" t="s">
        <v>109</v>
      </c>
      <c r="I7751" s="7">
        <v>444619305</v>
      </c>
      <c r="L7751" s="7">
        <v>238978847889</v>
      </c>
      <c r="M7751" s="7">
        <v>4967193409</v>
      </c>
      <c r="N7751" s="7">
        <v>6076487652</v>
      </c>
      <c r="O7751" s="20" t="str">
        <f t="shared" si="245"/>
        <v/>
      </c>
    </row>
    <row r="7752" spans="1:15">
      <c r="A7752" s="20" t="str">
        <f t="shared" si="244"/>
        <v>Stapi lífeyrissjóðurSafn I</v>
      </c>
      <c r="B7752" s="20" t="str">
        <f>_xlfn.IFNA(INDEX(Listi!$AI:$AI,MATCH(C7752,Listi!$AJ:$AJ,0)),INDEX(Listi!T:T,MATCH(C7752,Listi!U:U,0)))</f>
        <v xml:space="preserve">Stapi  </v>
      </c>
      <c r="C7752" s="20" t="s">
        <v>209</v>
      </c>
      <c r="D7752" s="20" t="s">
        <v>210</v>
      </c>
      <c r="E7752" s="20" t="s">
        <v>276</v>
      </c>
      <c r="F7752" s="20" t="s">
        <v>108</v>
      </c>
      <c r="G7752" s="8" t="s">
        <v>379</v>
      </c>
      <c r="H7752" s="20" t="s">
        <v>109</v>
      </c>
      <c r="I7752" s="7">
        <v>10744887</v>
      </c>
      <c r="L7752" s="7">
        <v>2440828925</v>
      </c>
      <c r="M7752" s="7">
        <v>91567233</v>
      </c>
      <c r="N7752" s="7">
        <v>110755602</v>
      </c>
      <c r="O7752" s="20" t="str">
        <f t="shared" si="245"/>
        <v/>
      </c>
    </row>
    <row r="7753" spans="1:15">
      <c r="A7753" s="20" t="str">
        <f t="shared" si="244"/>
        <v>Stapi lífeyrissjóðurSafn II</v>
      </c>
      <c r="B7753" s="20" t="str">
        <f>_xlfn.IFNA(INDEX(Listi!$AI:$AI,MATCH(C7753,Listi!$AJ:$AJ,0)),INDEX(Listi!T:T,MATCH(C7753,Listi!U:U,0)))</f>
        <v xml:space="preserve">Stapi  </v>
      </c>
      <c r="C7753" s="20" t="s">
        <v>209</v>
      </c>
      <c r="D7753" s="20" t="s">
        <v>211</v>
      </c>
      <c r="E7753" s="20" t="s">
        <v>276</v>
      </c>
      <c r="F7753" s="20" t="s">
        <v>108</v>
      </c>
      <c r="G7753" s="8" t="s">
        <v>379</v>
      </c>
      <c r="H7753" s="20" t="s">
        <v>109</v>
      </c>
      <c r="I7753" s="7">
        <v>26375685</v>
      </c>
      <c r="L7753" s="7">
        <v>5710890273</v>
      </c>
      <c r="M7753" s="7">
        <v>262001316</v>
      </c>
      <c r="N7753" s="7">
        <v>164209410</v>
      </c>
      <c r="O7753" s="20" t="str">
        <f t="shared" si="245"/>
        <v/>
      </c>
    </row>
    <row r="7754" spans="1:15">
      <c r="A7754" s="20" t="str">
        <f t="shared" si="244"/>
        <v>Stapi lífeyrissjóðurSafn III</v>
      </c>
      <c r="B7754" s="20" t="str">
        <f>_xlfn.IFNA(INDEX(Listi!$AI:$AI,MATCH(C7754,Listi!$AJ:$AJ,0)),INDEX(Listi!T:T,MATCH(C7754,Listi!U:U,0)))</f>
        <v xml:space="preserve">Stapi  </v>
      </c>
      <c r="C7754" s="20" t="s">
        <v>209</v>
      </c>
      <c r="D7754" s="20" t="s">
        <v>212</v>
      </c>
      <c r="E7754" s="20" t="s">
        <v>276</v>
      </c>
      <c r="F7754" s="20" t="s">
        <v>108</v>
      </c>
      <c r="G7754" s="8" t="s">
        <v>379</v>
      </c>
      <c r="H7754" s="20" t="s">
        <v>109</v>
      </c>
      <c r="I7754" s="7">
        <v>566976</v>
      </c>
      <c r="L7754" s="7">
        <v>268100084</v>
      </c>
      <c r="M7754" s="7">
        <v>24388890</v>
      </c>
      <c r="N7754" s="7">
        <v>9886128</v>
      </c>
      <c r="O7754" s="20" t="str">
        <f t="shared" si="245"/>
        <v/>
      </c>
    </row>
    <row r="7755" spans="1:15">
      <c r="A7755" s="20" t="str">
        <f t="shared" si="244"/>
        <v>Stapi lífeyrissjóðurTryggingardeild</v>
      </c>
      <c r="B7755" s="20" t="str">
        <f>_xlfn.IFNA(INDEX(Listi!$AI:$AI,MATCH(C7755,Listi!$AJ:$AJ,0)),INDEX(Listi!T:T,MATCH(C7755,Listi!U:U,0)))</f>
        <v xml:space="preserve">Stapi  </v>
      </c>
      <c r="C7755" s="20" t="s">
        <v>209</v>
      </c>
      <c r="D7755" s="20" t="s">
        <v>213</v>
      </c>
      <c r="E7755" s="20" t="s">
        <v>275</v>
      </c>
      <c r="F7755" s="20" t="s">
        <v>108</v>
      </c>
      <c r="G7755" s="8" t="s">
        <v>379</v>
      </c>
      <c r="H7755" s="20" t="s">
        <v>109</v>
      </c>
      <c r="I7755" s="7">
        <v>456283379</v>
      </c>
      <c r="L7755" s="7">
        <v>348661724246</v>
      </c>
      <c r="M7755" s="7">
        <v>13807615154</v>
      </c>
      <c r="N7755" s="7">
        <v>7912918911</v>
      </c>
      <c r="O7755" s="20" t="str">
        <f t="shared" si="245"/>
        <v/>
      </c>
    </row>
    <row r="7756" spans="1:15">
      <c r="A7756" s="20" t="str">
        <f t="shared" si="244"/>
        <v>Stapi lífeyrissjóðurVarfærnasafnið</v>
      </c>
      <c r="B7756" s="20" t="str">
        <f>_xlfn.IFNA(INDEX(Listi!$AI:$AI,MATCH(C7756,Listi!$AJ:$AJ,0)),INDEX(Listi!T:T,MATCH(C7756,Listi!U:U,0)))</f>
        <v xml:space="preserve">Stapi  </v>
      </c>
      <c r="C7756" s="20" t="s">
        <v>209</v>
      </c>
      <c r="D7756" s="20" t="s">
        <v>392</v>
      </c>
      <c r="E7756" s="20" t="s">
        <v>276</v>
      </c>
      <c r="F7756" s="20" t="s">
        <v>108</v>
      </c>
      <c r="G7756" s="8" t="s">
        <v>379</v>
      </c>
      <c r="H7756" s="20" t="s">
        <v>109</v>
      </c>
      <c r="I7756" s="7">
        <v>1873741</v>
      </c>
      <c r="L7756" s="7">
        <v>471986044</v>
      </c>
      <c r="M7756" s="7">
        <v>137399159</v>
      </c>
      <c r="N7756" s="7">
        <v>6994496</v>
      </c>
      <c r="O7756" s="20" t="str">
        <f t="shared" si="245"/>
        <v/>
      </c>
    </row>
    <row r="7757" spans="1:15">
      <c r="A7757" s="20" t="str">
        <f t="shared" si="244"/>
        <v>Almenni lífeyrissjóðurinnÆvisafn I</v>
      </c>
      <c r="B7757" s="20" t="str">
        <f>_xlfn.IFNA(INDEX(Listi!$AI:$AI,MATCH(C7757,Listi!$AJ:$AJ,0)),INDEX(Listi!T:T,MATCH(C7757,Listi!U:U,0)))</f>
        <v xml:space="preserve">Almenni </v>
      </c>
      <c r="C7757" s="20" t="s">
        <v>0</v>
      </c>
      <c r="D7757" s="20" t="s">
        <v>202</v>
      </c>
      <c r="E7757" s="20" t="s">
        <v>276</v>
      </c>
      <c r="F7757" s="20" t="s">
        <v>110</v>
      </c>
      <c r="G7757" s="8" t="s">
        <v>387</v>
      </c>
      <c r="H7757" s="20" t="s">
        <v>111</v>
      </c>
      <c r="I7757" s="7">
        <v>0</v>
      </c>
      <c r="L7757" s="7">
        <v>43068273823</v>
      </c>
      <c r="M7757" s="7">
        <v>4413720640</v>
      </c>
      <c r="N7757" s="7">
        <v>641257097</v>
      </c>
      <c r="O7757" s="20" t="str">
        <f t="shared" si="245"/>
        <v/>
      </c>
    </row>
    <row r="7758" spans="1:15">
      <c r="A7758" s="20" t="str">
        <f t="shared" si="244"/>
        <v>Almenni lífeyrissjóðurinnÆvisafn II</v>
      </c>
      <c r="B7758" s="20" t="str">
        <f>_xlfn.IFNA(INDEX(Listi!$AI:$AI,MATCH(C7758,Listi!$AJ:$AJ,0)),INDEX(Listi!T:T,MATCH(C7758,Listi!U:U,0)))</f>
        <v xml:space="preserve">Almenni </v>
      </c>
      <c r="C7758" s="20" t="s">
        <v>0</v>
      </c>
      <c r="D7758" s="20" t="s">
        <v>203</v>
      </c>
      <c r="E7758" s="20" t="s">
        <v>276</v>
      </c>
      <c r="F7758" s="20" t="s">
        <v>110</v>
      </c>
      <c r="G7758" s="8" t="s">
        <v>387</v>
      </c>
      <c r="H7758" s="20" t="s">
        <v>111</v>
      </c>
      <c r="I7758" s="7">
        <v>0</v>
      </c>
      <c r="L7758" s="7">
        <v>86460235807</v>
      </c>
      <c r="M7758" s="7">
        <v>3970537445</v>
      </c>
      <c r="N7758" s="7">
        <v>1539034493</v>
      </c>
      <c r="O7758" s="20" t="str">
        <f t="shared" si="245"/>
        <v/>
      </c>
    </row>
    <row r="7759" spans="1:15">
      <c r="A7759" s="20" t="str">
        <f t="shared" si="244"/>
        <v>Almenni lífeyrissjóðurinnÆvisafn III</v>
      </c>
      <c r="B7759" s="20" t="str">
        <f>_xlfn.IFNA(INDEX(Listi!$AI:$AI,MATCH(C7759,Listi!$AJ:$AJ,0)),INDEX(Listi!T:T,MATCH(C7759,Listi!U:U,0)))</f>
        <v xml:space="preserve">Almenni </v>
      </c>
      <c r="C7759" s="20" t="s">
        <v>0</v>
      </c>
      <c r="D7759" s="20" t="s">
        <v>204</v>
      </c>
      <c r="E7759" s="20" t="s">
        <v>276</v>
      </c>
      <c r="F7759" s="20" t="s">
        <v>110</v>
      </c>
      <c r="G7759" s="8" t="s">
        <v>387</v>
      </c>
      <c r="H7759" s="20" t="s">
        <v>111</v>
      </c>
      <c r="I7759" s="7">
        <v>0</v>
      </c>
      <c r="L7759" s="7">
        <v>33890180699</v>
      </c>
      <c r="M7759" s="7">
        <v>1571509194</v>
      </c>
      <c r="N7759" s="7">
        <v>920421683</v>
      </c>
      <c r="O7759" s="20" t="str">
        <f t="shared" si="245"/>
        <v/>
      </c>
    </row>
    <row r="7760" spans="1:15">
      <c r="A7760" s="20" t="str">
        <f t="shared" si="244"/>
        <v>Almenni lífeyrissjóðurinnHúsnæðissafn</v>
      </c>
      <c r="B7760" s="20" t="str">
        <f>_xlfn.IFNA(INDEX(Listi!$AI:$AI,MATCH(C7760,Listi!$AJ:$AJ,0)),INDEX(Listi!T:T,MATCH(C7760,Listi!U:U,0)))</f>
        <v xml:space="preserve">Almenni </v>
      </c>
      <c r="C7760" s="20" t="s">
        <v>0</v>
      </c>
      <c r="D7760" s="20" t="s">
        <v>315</v>
      </c>
      <c r="E7760" s="20" t="s">
        <v>276</v>
      </c>
      <c r="F7760" s="20" t="s">
        <v>110</v>
      </c>
      <c r="G7760" s="8" t="s">
        <v>387</v>
      </c>
      <c r="H7760" s="20" t="s">
        <v>111</v>
      </c>
      <c r="I7760" s="7">
        <v>0</v>
      </c>
      <c r="L7760" s="7">
        <v>487895879</v>
      </c>
      <c r="M7760" s="7">
        <v>166428361</v>
      </c>
      <c r="N7760" s="7">
        <v>18080096</v>
      </c>
      <c r="O7760" s="20" t="str">
        <f t="shared" si="245"/>
        <v/>
      </c>
    </row>
    <row r="7761" spans="1:15">
      <c r="A7761" s="20" t="str">
        <f t="shared" si="244"/>
        <v>Almenni lífeyrissjóðurinnInnlánssafn</v>
      </c>
      <c r="B7761" s="20" t="str">
        <f>_xlfn.IFNA(INDEX(Listi!$AI:$AI,MATCH(C7761,Listi!$AJ:$AJ,0)),INDEX(Listi!T:T,MATCH(C7761,Listi!U:U,0)))</f>
        <v xml:space="preserve">Almenni </v>
      </c>
      <c r="C7761" s="20" t="s">
        <v>0</v>
      </c>
      <c r="D7761" s="20" t="s">
        <v>1</v>
      </c>
      <c r="E7761" s="20" t="s">
        <v>276</v>
      </c>
      <c r="F7761" s="20" t="s">
        <v>110</v>
      </c>
      <c r="G7761" s="8" t="s">
        <v>387</v>
      </c>
      <c r="H7761" s="20" t="s">
        <v>111</v>
      </c>
      <c r="I7761" s="7">
        <v>0</v>
      </c>
      <c r="L7761" s="7">
        <v>26587944379</v>
      </c>
      <c r="M7761" s="7">
        <v>1016779991</v>
      </c>
      <c r="N7761" s="7">
        <v>1031869724</v>
      </c>
      <c r="O7761" s="20" t="str">
        <f t="shared" si="245"/>
        <v/>
      </c>
    </row>
    <row r="7762" spans="1:15">
      <c r="A7762" s="20" t="str">
        <f t="shared" si="244"/>
        <v>Almenni lífeyrissjóðurinnRíkissafn langt</v>
      </c>
      <c r="B7762" s="20" t="str">
        <f>_xlfn.IFNA(INDEX(Listi!$AI:$AI,MATCH(C7762,Listi!$AJ:$AJ,0)),INDEX(Listi!T:T,MATCH(C7762,Listi!U:U,0)))</f>
        <v xml:space="preserve">Almenni </v>
      </c>
      <c r="C7762" s="20" t="s">
        <v>0</v>
      </c>
      <c r="D7762" s="20" t="s">
        <v>199</v>
      </c>
      <c r="E7762" s="20" t="s">
        <v>276</v>
      </c>
      <c r="F7762" s="20" t="s">
        <v>110</v>
      </c>
      <c r="G7762" s="8" t="s">
        <v>387</v>
      </c>
      <c r="H7762" s="20" t="s">
        <v>111</v>
      </c>
      <c r="I7762" s="7">
        <v>0</v>
      </c>
      <c r="L7762" s="7">
        <v>1193680171</v>
      </c>
      <c r="M7762" s="7">
        <v>61272573</v>
      </c>
      <c r="N7762" s="7">
        <v>40105929</v>
      </c>
      <c r="O7762" s="20" t="str">
        <f t="shared" si="245"/>
        <v/>
      </c>
    </row>
    <row r="7763" spans="1:15">
      <c r="A7763" s="20" t="str">
        <f t="shared" si="244"/>
        <v>Almenni lífeyrissjóðurinnRíkissafn stutt</v>
      </c>
      <c r="B7763" s="20" t="str">
        <f>_xlfn.IFNA(INDEX(Listi!$AI:$AI,MATCH(C7763,Listi!$AJ:$AJ,0)),INDEX(Listi!T:T,MATCH(C7763,Listi!U:U,0)))</f>
        <v xml:space="preserve">Almenni </v>
      </c>
      <c r="C7763" s="20" t="s">
        <v>0</v>
      </c>
      <c r="D7763" s="20" t="s">
        <v>200</v>
      </c>
      <c r="E7763" s="20" t="s">
        <v>276</v>
      </c>
      <c r="F7763" s="20" t="s">
        <v>110</v>
      </c>
      <c r="G7763" s="8" t="s">
        <v>387</v>
      </c>
      <c r="H7763" s="20" t="s">
        <v>111</v>
      </c>
      <c r="I7763" s="7">
        <v>0</v>
      </c>
      <c r="L7763" s="7">
        <v>541893627</v>
      </c>
      <c r="M7763" s="7">
        <v>20423158</v>
      </c>
      <c r="N7763" s="7">
        <v>14899899</v>
      </c>
      <c r="O7763" s="20" t="str">
        <f t="shared" si="245"/>
        <v/>
      </c>
    </row>
    <row r="7764" spans="1:15">
      <c r="A7764" s="20" t="str">
        <f t="shared" si="244"/>
        <v>Almenni lífeyrissjóðurinnTryggingadeild</v>
      </c>
      <c r="B7764" s="20" t="str">
        <f>_xlfn.IFNA(INDEX(Listi!$AI:$AI,MATCH(C7764,Listi!$AJ:$AJ,0)),INDEX(Listi!T:T,MATCH(C7764,Listi!U:U,0)))</f>
        <v xml:space="preserve">Almenni </v>
      </c>
      <c r="C7764" s="20" t="s">
        <v>0</v>
      </c>
      <c r="D7764" s="20" t="s">
        <v>201</v>
      </c>
      <c r="E7764" s="20" t="s">
        <v>275</v>
      </c>
      <c r="F7764" s="20" t="s">
        <v>110</v>
      </c>
      <c r="G7764" s="8" t="s">
        <v>387</v>
      </c>
      <c r="H7764" s="20" t="s">
        <v>111</v>
      </c>
      <c r="I7764" s="7">
        <v>0</v>
      </c>
      <c r="L7764" s="7">
        <v>174784296254</v>
      </c>
      <c r="M7764" s="7">
        <v>7497244534</v>
      </c>
      <c r="N7764" s="7">
        <v>3057046932</v>
      </c>
      <c r="O7764" s="20" t="str">
        <f t="shared" si="245"/>
        <v/>
      </c>
    </row>
    <row r="7765" spans="1:15">
      <c r="A7765" s="20" t="str">
        <f t="shared" si="244"/>
        <v>Arion banki hf.Erlend hlutabréf</v>
      </c>
      <c r="B7765" s="20" t="str">
        <f>_xlfn.IFNA(INDEX(Listi!$AI:$AI,MATCH(C7765,Listi!$AJ:$AJ,0)),INDEX(Listi!T:T,MATCH(C7765,Listi!U:U,0)))</f>
        <v xml:space="preserve">Arion banki </v>
      </c>
      <c r="C7765" s="20" t="s">
        <v>214</v>
      </c>
      <c r="D7765" s="20" t="s">
        <v>215</v>
      </c>
      <c r="E7765" s="20" t="s">
        <v>276</v>
      </c>
      <c r="F7765" s="20" t="s">
        <v>110</v>
      </c>
      <c r="G7765" s="8" t="s">
        <v>387</v>
      </c>
      <c r="H7765" s="20" t="s">
        <v>111</v>
      </c>
      <c r="I7765" s="7">
        <v>0</v>
      </c>
      <c r="L7765" s="7">
        <v>1149685000</v>
      </c>
      <c r="M7765" s="7">
        <v>49095000</v>
      </c>
      <c r="N7765" s="7">
        <v>10876000</v>
      </c>
      <c r="O7765" s="20" t="str">
        <f t="shared" si="245"/>
        <v/>
      </c>
    </row>
    <row r="7766" spans="1:15">
      <c r="A7766" s="20" t="str">
        <f t="shared" si="244"/>
        <v>Arion banki hf.Innlend skuldabréf</v>
      </c>
      <c r="B7766" s="20" t="str">
        <f>_xlfn.IFNA(INDEX(Listi!$AI:$AI,MATCH(C7766,Listi!$AJ:$AJ,0)),INDEX(Listi!T:T,MATCH(C7766,Listi!U:U,0)))</f>
        <v xml:space="preserve">Arion banki </v>
      </c>
      <c r="C7766" s="20" t="s">
        <v>214</v>
      </c>
      <c r="D7766" s="20" t="s">
        <v>216</v>
      </c>
      <c r="E7766" s="20" t="s">
        <v>276</v>
      </c>
      <c r="F7766" s="20" t="s">
        <v>110</v>
      </c>
      <c r="G7766" s="8" t="s">
        <v>387</v>
      </c>
      <c r="H7766" s="20" t="s">
        <v>111</v>
      </c>
      <c r="I7766" s="7">
        <v>0</v>
      </c>
      <c r="L7766" s="7">
        <v>4446434000</v>
      </c>
      <c r="M7766" s="7">
        <v>344234000</v>
      </c>
      <c r="N7766" s="7">
        <v>44793000</v>
      </c>
      <c r="O7766" s="20" t="str">
        <f t="shared" si="245"/>
        <v/>
      </c>
    </row>
    <row r="7767" spans="1:15">
      <c r="A7767" s="20" t="str">
        <f t="shared" si="244"/>
        <v>Arion banki hf.Lífeyrisauki L1</v>
      </c>
      <c r="B7767" s="20" t="str">
        <f>_xlfn.IFNA(INDEX(Listi!$AI:$AI,MATCH(C7767,Listi!$AJ:$AJ,0)),INDEX(Listi!T:T,MATCH(C7767,Listi!U:U,0)))</f>
        <v xml:space="preserve">Arion banki </v>
      </c>
      <c r="C7767" s="20" t="s">
        <v>214</v>
      </c>
      <c r="D7767" s="20" t="s">
        <v>377</v>
      </c>
      <c r="E7767" s="20" t="s">
        <v>276</v>
      </c>
      <c r="F7767" s="20" t="s">
        <v>110</v>
      </c>
      <c r="G7767" s="8" t="s">
        <v>387</v>
      </c>
      <c r="H7767" s="20" t="s">
        <v>111</v>
      </c>
      <c r="I7767" s="7">
        <v>0</v>
      </c>
      <c r="L7767" s="7">
        <v>5887942000</v>
      </c>
      <c r="M7767" s="7">
        <v>1011885000</v>
      </c>
      <c r="N7767" s="7">
        <v>34615000</v>
      </c>
      <c r="O7767" s="20" t="str">
        <f t="shared" si="245"/>
        <v/>
      </c>
    </row>
    <row r="7768" spans="1:15">
      <c r="A7768" s="20" t="str">
        <f t="shared" si="244"/>
        <v>Arion banki hf.Lífeyrisauki L2</v>
      </c>
      <c r="B7768" s="20" t="str">
        <f>_xlfn.IFNA(INDEX(Listi!$AI:$AI,MATCH(C7768,Listi!$AJ:$AJ,0)),INDEX(Listi!T:T,MATCH(C7768,Listi!U:U,0)))</f>
        <v xml:space="preserve">Arion banki </v>
      </c>
      <c r="C7768" s="20" t="s">
        <v>214</v>
      </c>
      <c r="D7768" s="20" t="s">
        <v>372</v>
      </c>
      <c r="E7768" s="20" t="s">
        <v>276</v>
      </c>
      <c r="F7768" s="20" t="s">
        <v>110</v>
      </c>
      <c r="G7768" s="8" t="s">
        <v>387</v>
      </c>
      <c r="H7768" s="20" t="s">
        <v>111</v>
      </c>
      <c r="I7768" s="7">
        <v>0</v>
      </c>
      <c r="L7768" s="7">
        <v>21366380000</v>
      </c>
      <c r="M7768" s="7">
        <v>1613513000</v>
      </c>
      <c r="N7768" s="7">
        <v>92085000</v>
      </c>
      <c r="O7768" s="20" t="str">
        <f t="shared" si="245"/>
        <v/>
      </c>
    </row>
    <row r="7769" spans="1:15">
      <c r="A7769" s="20" t="str">
        <f t="shared" si="244"/>
        <v>Arion banki hf.Lífeyrisauki L3</v>
      </c>
      <c r="B7769" s="20" t="str">
        <f>_xlfn.IFNA(INDEX(Listi!$AI:$AI,MATCH(C7769,Listi!$AJ:$AJ,0)),INDEX(Listi!T:T,MATCH(C7769,Listi!U:U,0)))</f>
        <v xml:space="preserve">Arion banki </v>
      </c>
      <c r="C7769" s="20" t="s">
        <v>214</v>
      </c>
      <c r="D7769" s="20" t="s">
        <v>371</v>
      </c>
      <c r="E7769" s="20" t="s">
        <v>276</v>
      </c>
      <c r="F7769" s="20" t="s">
        <v>110</v>
      </c>
      <c r="G7769" s="8" t="s">
        <v>387</v>
      </c>
      <c r="H7769" s="20" t="s">
        <v>111</v>
      </c>
      <c r="I7769" s="7">
        <v>0</v>
      </c>
      <c r="L7769" s="7">
        <v>29714848000</v>
      </c>
      <c r="M7769" s="7">
        <v>2122481000</v>
      </c>
      <c r="N7769" s="7">
        <v>129566000</v>
      </c>
      <c r="O7769" s="20" t="str">
        <f t="shared" si="245"/>
        <v/>
      </c>
    </row>
    <row r="7770" spans="1:15">
      <c r="A7770" s="20" t="str">
        <f t="shared" ref="A7770:A7832" si="246">CONCATENATE(C7770,D7770)</f>
        <v>Arion banki hf.Lífeyrisauki L4</v>
      </c>
      <c r="B7770" s="20" t="str">
        <f>_xlfn.IFNA(INDEX(Listi!$AI:$AI,MATCH(C7770,Listi!$AJ:$AJ,0)),INDEX(Listi!T:T,MATCH(C7770,Listi!U:U,0)))</f>
        <v xml:space="preserve">Arion banki </v>
      </c>
      <c r="C7770" s="20" t="s">
        <v>214</v>
      </c>
      <c r="D7770" s="20" t="s">
        <v>587</v>
      </c>
      <c r="E7770" s="20" t="s">
        <v>276</v>
      </c>
      <c r="F7770" s="20" t="s">
        <v>110</v>
      </c>
      <c r="G7770" s="8" t="s">
        <v>387</v>
      </c>
      <c r="H7770" s="20" t="s">
        <v>111</v>
      </c>
      <c r="I7770" s="7">
        <v>0</v>
      </c>
      <c r="L7770" s="7">
        <v>19306242000</v>
      </c>
      <c r="M7770" s="7">
        <v>1346647000</v>
      </c>
      <c r="N7770" s="7">
        <v>388052000</v>
      </c>
      <c r="O7770" s="20" t="str">
        <f t="shared" si="245"/>
        <v/>
      </c>
    </row>
    <row r="7771" spans="1:15">
      <c r="A7771" s="20" t="str">
        <f t="shared" si="246"/>
        <v>Arion banki hf.Lífeyrisauki L5</v>
      </c>
      <c r="B7771" s="20" t="str">
        <f>_xlfn.IFNA(INDEX(Listi!$AI:$AI,MATCH(C7771,Listi!$AJ:$AJ,0)),INDEX(Listi!T:T,MATCH(C7771,Listi!U:U,0)))</f>
        <v xml:space="preserve">Arion banki </v>
      </c>
      <c r="C7771" s="20" t="s">
        <v>214</v>
      </c>
      <c r="D7771" s="20" t="s">
        <v>369</v>
      </c>
      <c r="E7771" s="20" t="s">
        <v>276</v>
      </c>
      <c r="F7771" s="20" t="s">
        <v>110</v>
      </c>
      <c r="G7771" s="8" t="s">
        <v>387</v>
      </c>
      <c r="H7771" s="20" t="s">
        <v>111</v>
      </c>
      <c r="I7771" s="7">
        <v>0</v>
      </c>
      <c r="L7771" s="7">
        <v>44858554000</v>
      </c>
      <c r="M7771" s="7">
        <v>4018833000</v>
      </c>
      <c r="N7771" s="7">
        <v>933672000</v>
      </c>
      <c r="O7771" s="20" t="str">
        <f t="shared" si="245"/>
        <v/>
      </c>
    </row>
    <row r="7772" spans="1:15">
      <c r="A7772" s="20" t="str">
        <f t="shared" si="246"/>
        <v>Birta lífeyrissjóðurBlönduð leið</v>
      </c>
      <c r="B7772" s="20" t="str">
        <f>_xlfn.IFNA(INDEX(Listi!$AI:$AI,MATCH(C7772,Listi!$AJ:$AJ,0)),INDEX(Listi!T:T,MATCH(C7772,Listi!U:U,0)))</f>
        <v xml:space="preserve">Birta  </v>
      </c>
      <c r="C7772" s="20" t="s">
        <v>298</v>
      </c>
      <c r="D7772" s="20" t="s">
        <v>314</v>
      </c>
      <c r="E7772" s="20" t="s">
        <v>276</v>
      </c>
      <c r="F7772" s="20" t="s">
        <v>110</v>
      </c>
      <c r="G7772" s="8" t="s">
        <v>387</v>
      </c>
      <c r="H7772" s="20" t="s">
        <v>111</v>
      </c>
      <c r="I7772" s="7">
        <v>0</v>
      </c>
      <c r="L7772" s="7">
        <v>6929716201</v>
      </c>
      <c r="M7772" s="7">
        <v>253995298</v>
      </c>
      <c r="N7772" s="7">
        <v>139753585</v>
      </c>
      <c r="O7772" s="20" t="str">
        <f t="shared" si="245"/>
        <v/>
      </c>
    </row>
    <row r="7773" spans="1:15">
      <c r="A7773" s="20" t="str">
        <f t="shared" si="246"/>
        <v>Birta lífeyrissjóðurInnlánsleið</v>
      </c>
      <c r="B7773" s="20" t="str">
        <f>_xlfn.IFNA(INDEX(Listi!$AI:$AI,MATCH(C7773,Listi!$AJ:$AJ,0)),INDEX(Listi!T:T,MATCH(C7773,Listi!U:U,0)))</f>
        <v xml:space="preserve">Birta  </v>
      </c>
      <c r="C7773" s="20" t="s">
        <v>298</v>
      </c>
      <c r="D7773" s="20" t="s">
        <v>208</v>
      </c>
      <c r="E7773" s="20" t="s">
        <v>276</v>
      </c>
      <c r="F7773" s="20" t="s">
        <v>110</v>
      </c>
      <c r="G7773" s="8" t="s">
        <v>387</v>
      </c>
      <c r="H7773" s="20" t="s">
        <v>111</v>
      </c>
      <c r="I7773" s="7">
        <v>0</v>
      </c>
      <c r="L7773" s="7">
        <v>4108971332</v>
      </c>
      <c r="M7773" s="7">
        <v>264842424</v>
      </c>
      <c r="N7773" s="7">
        <v>174324836</v>
      </c>
      <c r="O7773" s="20" t="str">
        <f t="shared" si="245"/>
        <v/>
      </c>
    </row>
    <row r="7774" spans="1:15">
      <c r="A7774" s="20" t="str">
        <f t="shared" si="246"/>
        <v>Birta lífeyrissjóðurSamtryggingardeild</v>
      </c>
      <c r="B7774" s="20" t="str">
        <f>_xlfn.IFNA(INDEX(Listi!$AI:$AI,MATCH(C7774,Listi!$AJ:$AJ,0)),INDEX(Listi!T:T,MATCH(C7774,Listi!U:U,0)))</f>
        <v xml:space="preserve">Birta  </v>
      </c>
      <c r="C7774" s="20" t="s">
        <v>298</v>
      </c>
      <c r="D7774" s="20" t="s">
        <v>205</v>
      </c>
      <c r="E7774" s="20" t="s">
        <v>275</v>
      </c>
      <c r="F7774" s="20" t="s">
        <v>110</v>
      </c>
      <c r="G7774" s="8" t="s">
        <v>387</v>
      </c>
      <c r="H7774" s="20" t="s">
        <v>111</v>
      </c>
      <c r="I7774" s="7">
        <v>572260411</v>
      </c>
      <c r="L7774" s="7">
        <v>549755105944</v>
      </c>
      <c r="M7774" s="7">
        <v>18480897961</v>
      </c>
      <c r="N7774" s="7">
        <v>14075814006</v>
      </c>
      <c r="O7774" s="20" t="str">
        <f t="shared" si="245"/>
        <v/>
      </c>
    </row>
    <row r="7775" spans="1:15">
      <c r="A7775" s="20" t="str">
        <f t="shared" si="246"/>
        <v>Birta lífeyrissjóðurSkuldabréfaleið</v>
      </c>
      <c r="B7775" s="20" t="str">
        <f>_xlfn.IFNA(INDEX(Listi!$AI:$AI,MATCH(C7775,Listi!$AJ:$AJ,0)),INDEX(Listi!T:T,MATCH(C7775,Listi!U:U,0)))</f>
        <v xml:space="preserve">Birta  </v>
      </c>
      <c r="C7775" s="20" t="s">
        <v>298</v>
      </c>
      <c r="D7775" s="20" t="s">
        <v>313</v>
      </c>
      <c r="E7775" s="20" t="s">
        <v>276</v>
      </c>
      <c r="F7775" s="20" t="s">
        <v>110</v>
      </c>
      <c r="G7775" s="8" t="s">
        <v>387</v>
      </c>
      <c r="H7775" s="20" t="s">
        <v>111</v>
      </c>
      <c r="I7775" s="7">
        <v>0</v>
      </c>
      <c r="L7775" s="7">
        <v>8522374478</v>
      </c>
      <c r="M7775" s="7">
        <v>391005163</v>
      </c>
      <c r="N7775" s="7">
        <v>218104877</v>
      </c>
      <c r="O7775" s="20" t="str">
        <f t="shared" si="245"/>
        <v/>
      </c>
    </row>
    <row r="7776" spans="1:15">
      <c r="A7776" s="20" t="str">
        <f t="shared" si="246"/>
        <v>Birta lífeyrissjóðurTilgreind séreign</v>
      </c>
      <c r="B7776" s="20" t="str">
        <f>_xlfn.IFNA(INDEX(Listi!$AI:$AI,MATCH(C7776,Listi!$AJ:$AJ,0)),INDEX(Listi!T:T,MATCH(C7776,Listi!U:U,0)))</f>
        <v xml:space="preserve">Birta  </v>
      </c>
      <c r="C7776" s="20" t="s">
        <v>298</v>
      </c>
      <c r="D7776" s="20" t="s">
        <v>312</v>
      </c>
      <c r="E7776" s="20" t="s">
        <v>276</v>
      </c>
      <c r="F7776" s="20" t="s">
        <v>110</v>
      </c>
      <c r="G7776" s="8" t="s">
        <v>387</v>
      </c>
      <c r="H7776" s="20" t="s">
        <v>111</v>
      </c>
      <c r="I7776" s="7">
        <v>0</v>
      </c>
      <c r="L7776" s="7">
        <v>2234420297</v>
      </c>
      <c r="M7776" s="7">
        <v>511871981</v>
      </c>
      <c r="N7776" s="7">
        <v>36000223</v>
      </c>
      <c r="O7776" s="20" t="str">
        <f t="shared" si="245"/>
        <v/>
      </c>
    </row>
    <row r="7777" spans="1:15">
      <c r="A7777" s="20" t="str">
        <f t="shared" si="246"/>
        <v>Brú Lífeyrissjóður starfsmanna sveitarfélagaA-deild</v>
      </c>
      <c r="B7777" s="20" t="str">
        <f>_xlfn.IFNA(INDEX(Listi!$AI:$AI,MATCH(C7777,Listi!$AJ:$AJ,0)),INDEX(Listi!T:T,MATCH(C7777,Listi!U:U,0)))</f>
        <v>Brú</v>
      </c>
      <c r="C7777" s="20" t="s">
        <v>217</v>
      </c>
      <c r="D7777" s="20" t="s">
        <v>257</v>
      </c>
      <c r="E7777" s="20" t="s">
        <v>275</v>
      </c>
      <c r="F7777" s="20" t="s">
        <v>110</v>
      </c>
      <c r="G7777" s="8" t="s">
        <v>387</v>
      </c>
      <c r="H7777" s="20" t="s">
        <v>111</v>
      </c>
      <c r="I7777" s="7">
        <v>16264838</v>
      </c>
      <c r="L7777" s="7">
        <v>270469177889</v>
      </c>
      <c r="M7777" s="7">
        <v>13987858077</v>
      </c>
      <c r="N7777" s="7">
        <v>4793072329</v>
      </c>
      <c r="O7777" s="20" t="str">
        <f t="shared" si="245"/>
        <v/>
      </c>
    </row>
    <row r="7778" spans="1:15">
      <c r="A7778" s="20" t="str">
        <f t="shared" si="246"/>
        <v>Brú Lífeyrissjóður starfsmanna sveitarfélagaB-deild</v>
      </c>
      <c r="B7778" s="20" t="str">
        <f>_xlfn.IFNA(INDEX(Listi!$AI:$AI,MATCH(C7778,Listi!$AJ:$AJ,0)),INDEX(Listi!T:T,MATCH(C7778,Listi!U:U,0)))</f>
        <v>Brú</v>
      </c>
      <c r="C7778" s="20" t="s">
        <v>217</v>
      </c>
      <c r="D7778" s="20" t="s">
        <v>218</v>
      </c>
      <c r="E7778" s="20" t="s">
        <v>275</v>
      </c>
      <c r="F7778" s="20" t="s">
        <v>110</v>
      </c>
      <c r="G7778" s="8" t="s">
        <v>387</v>
      </c>
      <c r="H7778" s="20" t="s">
        <v>111</v>
      </c>
      <c r="I7778" s="7">
        <v>0</v>
      </c>
      <c r="L7778" s="7">
        <v>17004783831</v>
      </c>
      <c r="M7778" s="7">
        <v>119747694</v>
      </c>
      <c r="N7778" s="7">
        <v>3424817406</v>
      </c>
      <c r="O7778" s="20" t="str">
        <f t="shared" si="245"/>
        <v/>
      </c>
    </row>
    <row r="7779" spans="1:15">
      <c r="A7779" s="20" t="str">
        <f t="shared" si="246"/>
        <v>Brú Lífeyrissjóður starfsmanna sveitarfélagaV-deild</v>
      </c>
      <c r="B7779" s="20" t="str">
        <f>_xlfn.IFNA(INDEX(Listi!$AI:$AI,MATCH(C7779,Listi!$AJ:$AJ,0)),INDEX(Listi!T:T,MATCH(C7779,Listi!U:U,0)))</f>
        <v>Brú</v>
      </c>
      <c r="C7779" s="20" t="s">
        <v>217</v>
      </c>
      <c r="D7779" s="20" t="s">
        <v>219</v>
      </c>
      <c r="E7779" s="20" t="s">
        <v>275</v>
      </c>
      <c r="F7779" s="20" t="s">
        <v>110</v>
      </c>
      <c r="G7779" s="8" t="s">
        <v>387</v>
      </c>
      <c r="H7779" s="20" t="s">
        <v>111</v>
      </c>
      <c r="I7779" s="7">
        <v>3277476</v>
      </c>
      <c r="L7779" s="7">
        <v>54501394986</v>
      </c>
      <c r="M7779" s="7">
        <v>4188513374</v>
      </c>
      <c r="N7779" s="7">
        <v>455519059</v>
      </c>
      <c r="O7779" s="20" t="str">
        <f t="shared" si="245"/>
        <v/>
      </c>
    </row>
    <row r="7780" spans="1:15">
      <c r="A7780" s="20" t="str">
        <f t="shared" si="246"/>
        <v>Eftirlaunasj atvinnuflugmannaSamtryggingardeild</v>
      </c>
      <c r="B7780" s="20" t="str">
        <f>_xlfn.IFNA(INDEX(Listi!$AI:$AI,MATCH(C7780,Listi!$AJ:$AJ,0)),INDEX(Listi!T:T,MATCH(C7780,Listi!U:U,0)))</f>
        <v>EFÍA</v>
      </c>
      <c r="C7780" s="20" t="s">
        <v>220</v>
      </c>
      <c r="D7780" s="20" t="s">
        <v>205</v>
      </c>
      <c r="E7780" s="20" t="s">
        <v>275</v>
      </c>
      <c r="F7780" s="20" t="s">
        <v>110</v>
      </c>
      <c r="G7780" s="8" t="s">
        <v>387</v>
      </c>
      <c r="H7780" s="20" t="s">
        <v>111</v>
      </c>
      <c r="I7780" s="7">
        <v>0</v>
      </c>
      <c r="L7780" s="7">
        <v>58542663000</v>
      </c>
      <c r="M7780" s="7">
        <v>1477262000</v>
      </c>
      <c r="N7780" s="7">
        <v>1113313000</v>
      </c>
      <c r="O7780" s="20" t="str">
        <f t="shared" si="245"/>
        <v/>
      </c>
    </row>
    <row r="7781" spans="1:15">
      <c r="A7781" s="20" t="str">
        <f t="shared" si="246"/>
        <v>Festa - lífeyrissjóðurSamtryggingardeild</v>
      </c>
      <c r="B7781" s="20" t="str">
        <f>_xlfn.IFNA(INDEX(Listi!$AI:$AI,MATCH(C7781,Listi!$AJ:$AJ,0)),INDEX(Listi!T:T,MATCH(C7781,Listi!U:U,0)))</f>
        <v xml:space="preserve">Festa </v>
      </c>
      <c r="C7781" s="20" t="s">
        <v>221</v>
      </c>
      <c r="D7781" s="20" t="s">
        <v>205</v>
      </c>
      <c r="E7781" s="20" t="s">
        <v>275</v>
      </c>
      <c r="F7781" s="20" t="s">
        <v>110</v>
      </c>
      <c r="G7781" s="8" t="s">
        <v>387</v>
      </c>
      <c r="H7781" s="20" t="s">
        <v>111</v>
      </c>
      <c r="I7781" s="7">
        <v>6526399</v>
      </c>
      <c r="L7781" s="7">
        <v>246318113722</v>
      </c>
      <c r="M7781" s="7">
        <v>11138196907</v>
      </c>
      <c r="N7781" s="7">
        <v>5180938287</v>
      </c>
      <c r="O7781" s="20" t="str">
        <f t="shared" si="245"/>
        <v/>
      </c>
    </row>
    <row r="7782" spans="1:15">
      <c r="A7782" s="20" t="str">
        <f t="shared" si="246"/>
        <v>Festa - lífeyrissjóðurSparnaðarleið I</v>
      </c>
      <c r="B7782" s="20" t="str">
        <f>_xlfn.IFNA(INDEX(Listi!$AI:$AI,MATCH(C7782,Listi!$AJ:$AJ,0)),INDEX(Listi!T:T,MATCH(C7782,Listi!U:U,0)))</f>
        <v xml:space="preserve">Festa </v>
      </c>
      <c r="C7782" s="20" t="s">
        <v>221</v>
      </c>
      <c r="D7782" s="20" t="s">
        <v>464</v>
      </c>
      <c r="E7782" s="20" t="s">
        <v>276</v>
      </c>
      <c r="F7782" s="20" t="s">
        <v>110</v>
      </c>
      <c r="G7782" s="8" t="s">
        <v>387</v>
      </c>
      <c r="H7782" s="20" t="s">
        <v>111</v>
      </c>
      <c r="I7782" s="7">
        <v>0</v>
      </c>
      <c r="L7782" s="7">
        <v>75585319</v>
      </c>
      <c r="M7782" s="7">
        <v>37671409</v>
      </c>
      <c r="N7782" s="7">
        <v>2063969</v>
      </c>
      <c r="O7782" s="20" t="str">
        <f t="shared" si="245"/>
        <v/>
      </c>
    </row>
    <row r="7783" spans="1:15">
      <c r="A7783" s="20" t="str">
        <f t="shared" si="246"/>
        <v>Festa - lífeyrissjóðurSparnaðarleið II</v>
      </c>
      <c r="B7783" s="20" t="str">
        <f>_xlfn.IFNA(INDEX(Listi!$AI:$AI,MATCH(C7783,Listi!$AJ:$AJ,0)),INDEX(Listi!T:T,MATCH(C7783,Listi!U:U,0)))</f>
        <v xml:space="preserve">Festa </v>
      </c>
      <c r="C7783" s="20" t="s">
        <v>221</v>
      </c>
      <c r="D7783" s="20" t="s">
        <v>388</v>
      </c>
      <c r="E7783" s="20" t="s">
        <v>276</v>
      </c>
      <c r="F7783" s="20" t="s">
        <v>110</v>
      </c>
      <c r="G7783" s="8" t="s">
        <v>387</v>
      </c>
      <c r="H7783" s="20" t="s">
        <v>111</v>
      </c>
      <c r="I7783" s="7">
        <v>0</v>
      </c>
      <c r="L7783" s="7">
        <v>1113180693</v>
      </c>
      <c r="M7783" s="7">
        <v>134564310</v>
      </c>
      <c r="N7783" s="7">
        <v>19363084</v>
      </c>
      <c r="O7783" s="20" t="str">
        <f t="shared" si="245"/>
        <v/>
      </c>
    </row>
    <row r="7784" spans="1:15">
      <c r="A7784" s="20" t="str">
        <f t="shared" si="246"/>
        <v>Frjálsi lífeyrissjóðurinnDeild/leið I</v>
      </c>
      <c r="B7784" s="20" t="str">
        <f>_xlfn.IFNA(INDEX(Listi!$AI:$AI,MATCH(C7784,Listi!$AJ:$AJ,0)),INDEX(Listi!T:T,MATCH(C7784,Listi!U:U,0)))</f>
        <v xml:space="preserve">Frjálsi </v>
      </c>
      <c r="C7784" s="20" t="s">
        <v>222</v>
      </c>
      <c r="D7784" s="20" t="s">
        <v>223</v>
      </c>
      <c r="E7784" s="20" t="s">
        <v>276</v>
      </c>
      <c r="F7784" s="20" t="s">
        <v>110</v>
      </c>
      <c r="G7784" s="8" t="s">
        <v>387</v>
      </c>
      <c r="H7784" s="20" t="s">
        <v>111</v>
      </c>
      <c r="I7784" s="7">
        <v>0</v>
      </c>
      <c r="L7784" s="7">
        <v>199278730000</v>
      </c>
      <c r="M7784" s="7">
        <v>10813020000</v>
      </c>
      <c r="N7784" s="7">
        <v>2178012000</v>
      </c>
      <c r="O7784" s="20" t="str">
        <f t="shared" si="245"/>
        <v/>
      </c>
    </row>
    <row r="7785" spans="1:15">
      <c r="A7785" s="20" t="str">
        <f t="shared" si="246"/>
        <v>Frjálsi lífeyrissjóðurinnDeild/leið II</v>
      </c>
      <c r="B7785" s="20" t="str">
        <f>_xlfn.IFNA(INDEX(Listi!$AI:$AI,MATCH(C7785,Listi!$AJ:$AJ,0)),INDEX(Listi!T:T,MATCH(C7785,Listi!U:U,0)))</f>
        <v xml:space="preserve">Frjálsi </v>
      </c>
      <c r="C7785" s="20" t="s">
        <v>222</v>
      </c>
      <c r="D7785" s="20" t="s">
        <v>224</v>
      </c>
      <c r="E7785" s="20" t="s">
        <v>276</v>
      </c>
      <c r="F7785" s="20" t="s">
        <v>110</v>
      </c>
      <c r="G7785" s="8" t="s">
        <v>387</v>
      </c>
      <c r="H7785" s="20" t="s">
        <v>111</v>
      </c>
      <c r="I7785" s="7">
        <v>0</v>
      </c>
      <c r="L7785" s="7">
        <v>29681370000</v>
      </c>
      <c r="M7785" s="7">
        <v>1864883000</v>
      </c>
      <c r="N7785" s="7">
        <v>401735000</v>
      </c>
      <c r="O7785" s="20" t="str">
        <f t="shared" si="245"/>
        <v/>
      </c>
    </row>
    <row r="7786" spans="1:15">
      <c r="A7786" s="20" t="str">
        <f t="shared" si="246"/>
        <v>Frjálsi lífeyrissjóðurinnDeild/leið III</v>
      </c>
      <c r="B7786" s="20" t="str">
        <f>_xlfn.IFNA(INDEX(Listi!$AI:$AI,MATCH(C7786,Listi!$AJ:$AJ,0)),INDEX(Listi!T:T,MATCH(C7786,Listi!U:U,0)))</f>
        <v xml:space="preserve">Frjálsi </v>
      </c>
      <c r="C7786" s="20" t="s">
        <v>222</v>
      </c>
      <c r="D7786" s="20" t="s">
        <v>225</v>
      </c>
      <c r="E7786" s="20" t="s">
        <v>276</v>
      </c>
      <c r="F7786" s="20" t="s">
        <v>110</v>
      </c>
      <c r="G7786" s="8" t="s">
        <v>387</v>
      </c>
      <c r="H7786" s="20" t="s">
        <v>111</v>
      </c>
      <c r="I7786" s="7">
        <v>0</v>
      </c>
      <c r="L7786" s="7">
        <v>43554797000</v>
      </c>
      <c r="M7786" s="7">
        <v>2564479000</v>
      </c>
      <c r="N7786" s="7">
        <v>1456678000</v>
      </c>
      <c r="O7786" s="20" t="str">
        <f t="shared" si="245"/>
        <v/>
      </c>
    </row>
    <row r="7787" spans="1:15">
      <c r="A7787" s="20" t="str">
        <f t="shared" si="246"/>
        <v>Frjálsi lífeyrissjóðurinnFrjálsi Áhætta</v>
      </c>
      <c r="B7787" s="20" t="str">
        <f>_xlfn.IFNA(INDEX(Listi!$AI:$AI,MATCH(C7787,Listi!$AJ:$AJ,0)),INDEX(Listi!T:T,MATCH(C7787,Listi!U:U,0)))</f>
        <v xml:space="preserve">Frjálsi </v>
      </c>
      <c r="C7787" s="20" t="s">
        <v>222</v>
      </c>
      <c r="D7787" s="20" t="s">
        <v>226</v>
      </c>
      <c r="E7787" s="20" t="s">
        <v>276</v>
      </c>
      <c r="F7787" s="20" t="s">
        <v>110</v>
      </c>
      <c r="G7787" s="8" t="s">
        <v>387</v>
      </c>
      <c r="H7787" s="20" t="s">
        <v>111</v>
      </c>
      <c r="I7787" s="7">
        <v>0</v>
      </c>
      <c r="L7787" s="7">
        <v>2707615000</v>
      </c>
      <c r="M7787" s="7">
        <v>335331000</v>
      </c>
      <c r="N7787" s="7">
        <v>1872000</v>
      </c>
      <c r="O7787" s="20" t="str">
        <f t="shared" si="245"/>
        <v/>
      </c>
    </row>
    <row r="7788" spans="1:15">
      <c r="A7788" s="20" t="str">
        <f t="shared" si="246"/>
        <v>Frjálsi lífeyrissjóðurinnSameiginleg deild</v>
      </c>
      <c r="B7788" s="20" t="str">
        <f>_xlfn.IFNA(INDEX(Listi!$AI:$AI,MATCH(C7788,Listi!$AJ:$AJ,0)),INDEX(Listi!T:T,MATCH(C7788,Listi!U:U,0)))</f>
        <v xml:space="preserve">Frjálsi </v>
      </c>
      <c r="C7788" s="20" t="s">
        <v>222</v>
      </c>
      <c r="D7788" s="20" t="s">
        <v>311</v>
      </c>
      <c r="E7788" s="20" t="s">
        <v>276</v>
      </c>
      <c r="F7788" s="20" t="s">
        <v>110</v>
      </c>
      <c r="G7788" s="8" t="s">
        <v>387</v>
      </c>
      <c r="H7788" s="20" t="s">
        <v>111</v>
      </c>
      <c r="I7788" s="7">
        <v>0</v>
      </c>
      <c r="L7788" s="7">
        <v>0</v>
      </c>
      <c r="M7788" s="7">
        <v>0</v>
      </c>
      <c r="N7788" s="7">
        <v>0</v>
      </c>
      <c r="O7788" s="20" t="str">
        <f t="shared" si="245"/>
        <v/>
      </c>
    </row>
    <row r="7789" spans="1:15">
      <c r="A7789" s="20" t="str">
        <f t="shared" si="246"/>
        <v>Frjálsi lífeyrissjóðurinnSamtryggingardeild</v>
      </c>
      <c r="B7789" s="20" t="str">
        <f>_xlfn.IFNA(INDEX(Listi!$AI:$AI,MATCH(C7789,Listi!$AJ:$AJ,0)),INDEX(Listi!T:T,MATCH(C7789,Listi!U:U,0)))</f>
        <v xml:space="preserve">Frjálsi </v>
      </c>
      <c r="C7789" s="20" t="s">
        <v>222</v>
      </c>
      <c r="D7789" s="20" t="s">
        <v>205</v>
      </c>
      <c r="E7789" s="20" t="s">
        <v>275</v>
      </c>
      <c r="F7789" s="20" t="s">
        <v>110</v>
      </c>
      <c r="G7789" s="8" t="s">
        <v>387</v>
      </c>
      <c r="H7789" s="20" t="s">
        <v>111</v>
      </c>
      <c r="I7789" s="7">
        <v>0</v>
      </c>
      <c r="L7789" s="7">
        <v>127148465000</v>
      </c>
      <c r="M7789" s="7">
        <v>7524433000</v>
      </c>
      <c r="N7789" s="7">
        <v>1254273000</v>
      </c>
      <c r="O7789" s="20" t="str">
        <f t="shared" si="245"/>
        <v/>
      </c>
    </row>
    <row r="7790" spans="1:15">
      <c r="A7790" s="20" t="str">
        <f t="shared" si="246"/>
        <v>Gildi - lífeyrissjóðurFramtíðarsýn 1</v>
      </c>
      <c r="B7790" s="20" t="str">
        <f>_xlfn.IFNA(INDEX(Listi!$AI:$AI,MATCH(C7790,Listi!$AJ:$AJ,0)),INDEX(Listi!T:T,MATCH(C7790,Listi!U:U,0)))</f>
        <v xml:space="preserve">Gildi  </v>
      </c>
      <c r="C7790" s="20" t="s">
        <v>227</v>
      </c>
      <c r="D7790" s="20" t="s">
        <v>373</v>
      </c>
      <c r="E7790" s="20" t="s">
        <v>276</v>
      </c>
      <c r="F7790" s="20" t="s">
        <v>110</v>
      </c>
      <c r="G7790" s="8" t="s">
        <v>387</v>
      </c>
      <c r="H7790" s="20" t="s">
        <v>111</v>
      </c>
      <c r="I7790" s="7">
        <v>0</v>
      </c>
      <c r="L7790" s="7">
        <v>3223959491</v>
      </c>
      <c r="M7790" s="7">
        <v>185065371</v>
      </c>
      <c r="N7790" s="7">
        <v>99697779</v>
      </c>
      <c r="O7790" s="20" t="str">
        <f t="shared" si="245"/>
        <v/>
      </c>
    </row>
    <row r="7791" spans="1:15">
      <c r="A7791" s="20" t="str">
        <f t="shared" si="246"/>
        <v>Gildi - lífeyrissjóðurFramtíðarsýn 2</v>
      </c>
      <c r="B7791" s="20" t="str">
        <f>_xlfn.IFNA(INDEX(Listi!$AI:$AI,MATCH(C7791,Listi!$AJ:$AJ,0)),INDEX(Listi!T:T,MATCH(C7791,Listi!U:U,0)))</f>
        <v xml:space="preserve">Gildi  </v>
      </c>
      <c r="C7791" s="20" t="s">
        <v>227</v>
      </c>
      <c r="D7791" s="20" t="s">
        <v>374</v>
      </c>
      <c r="E7791" s="20" t="s">
        <v>276</v>
      </c>
      <c r="F7791" s="20" t="s">
        <v>110</v>
      </c>
      <c r="G7791" s="8" t="s">
        <v>387</v>
      </c>
      <c r="H7791" s="20" t="s">
        <v>111</v>
      </c>
      <c r="I7791" s="7">
        <v>0</v>
      </c>
      <c r="L7791" s="7">
        <v>3172355810</v>
      </c>
      <c r="M7791" s="7">
        <v>227598529</v>
      </c>
      <c r="N7791" s="7">
        <v>70042741</v>
      </c>
      <c r="O7791" s="20" t="str">
        <f t="shared" si="245"/>
        <v/>
      </c>
    </row>
    <row r="7792" spans="1:15">
      <c r="A7792" s="20" t="str">
        <f t="shared" si="246"/>
        <v>Gildi - lífeyrissjóðurFramtíðarsýn 3</v>
      </c>
      <c r="B7792" s="20" t="str">
        <f>_xlfn.IFNA(INDEX(Listi!$AI:$AI,MATCH(C7792,Listi!$AJ:$AJ,0)),INDEX(Listi!T:T,MATCH(C7792,Listi!U:U,0)))</f>
        <v xml:space="preserve">Gildi  </v>
      </c>
      <c r="C7792" s="20" t="s">
        <v>227</v>
      </c>
      <c r="D7792" s="20" t="s">
        <v>380</v>
      </c>
      <c r="E7792" s="20" t="s">
        <v>276</v>
      </c>
      <c r="F7792" s="20" t="s">
        <v>110</v>
      </c>
      <c r="G7792" s="8" t="s">
        <v>387</v>
      </c>
      <c r="H7792" s="20" t="s">
        <v>111</v>
      </c>
      <c r="I7792" s="7">
        <v>0</v>
      </c>
      <c r="L7792" s="7">
        <v>1220667693</v>
      </c>
      <c r="M7792" s="7">
        <v>206427664</v>
      </c>
      <c r="N7792" s="7">
        <v>61376636</v>
      </c>
      <c r="O7792" s="20" t="str">
        <f t="shared" si="245"/>
        <v/>
      </c>
    </row>
    <row r="7793" spans="1:15">
      <c r="A7793" s="20" t="str">
        <f t="shared" si="246"/>
        <v>Gildi - lífeyrissjóðurSamtryggingardeild</v>
      </c>
      <c r="B7793" s="20" t="str">
        <f>_xlfn.IFNA(INDEX(Listi!$AI:$AI,MATCH(C7793,Listi!$AJ:$AJ,0)),INDEX(Listi!T:T,MATCH(C7793,Listi!U:U,0)))</f>
        <v xml:space="preserve">Gildi  </v>
      </c>
      <c r="C7793" s="20" t="s">
        <v>227</v>
      </c>
      <c r="D7793" s="20" t="s">
        <v>205</v>
      </c>
      <c r="E7793" s="20" t="s">
        <v>275</v>
      </c>
      <c r="F7793" s="20" t="s">
        <v>110</v>
      </c>
      <c r="G7793" s="8" t="s">
        <v>387</v>
      </c>
      <c r="H7793" s="20" t="s">
        <v>111</v>
      </c>
      <c r="I7793" s="7">
        <v>135682785</v>
      </c>
      <c r="L7793" s="7">
        <v>908474103084</v>
      </c>
      <c r="M7793" s="7">
        <v>33404441428</v>
      </c>
      <c r="N7793" s="7">
        <v>20772915594</v>
      </c>
      <c r="O7793" s="20" t="str">
        <f t="shared" si="245"/>
        <v/>
      </c>
    </row>
    <row r="7794" spans="1:15">
      <c r="A7794" s="20" t="str">
        <f t="shared" si="246"/>
        <v>Íslandsbanki hf.Erlend verðbréf</v>
      </c>
      <c r="B7794" s="20" t="str">
        <f>_xlfn.IFNA(INDEX(Listi!$AI:$AI,MATCH(C7794,Listi!$AJ:$AJ,0)),INDEX(Listi!T:T,MATCH(C7794,Listi!U:U,0)))</f>
        <v>Íslandsbanki</v>
      </c>
      <c r="C7794" s="20" t="s">
        <v>228</v>
      </c>
      <c r="D7794" s="20" t="s">
        <v>229</v>
      </c>
      <c r="E7794" s="20" t="s">
        <v>276</v>
      </c>
      <c r="F7794" s="20" t="s">
        <v>110</v>
      </c>
      <c r="G7794" s="8" t="s">
        <v>387</v>
      </c>
      <c r="H7794" s="20" t="s">
        <v>111</v>
      </c>
      <c r="I7794" s="7">
        <v>0</v>
      </c>
      <c r="L7794" s="7">
        <v>1602556114</v>
      </c>
      <c r="M7794" s="7">
        <v>15640340</v>
      </c>
      <c r="N7794" s="7">
        <v>15279587</v>
      </c>
      <c r="O7794" s="20" t="str">
        <f t="shared" si="245"/>
        <v/>
      </c>
    </row>
    <row r="7795" spans="1:15">
      <c r="A7795" s="20" t="str">
        <f t="shared" si="246"/>
        <v>Íslandsbanki hf.Húsnæðisleið</v>
      </c>
      <c r="B7795" s="20" t="str">
        <f>_xlfn.IFNA(INDEX(Listi!$AI:$AI,MATCH(C7795,Listi!$AJ:$AJ,0)),INDEX(Listi!T:T,MATCH(C7795,Listi!U:U,0)))</f>
        <v>Íslandsbanki</v>
      </c>
      <c r="C7795" s="20" t="s">
        <v>228</v>
      </c>
      <c r="D7795" s="20" t="s">
        <v>307</v>
      </c>
      <c r="E7795" s="20" t="s">
        <v>276</v>
      </c>
      <c r="F7795" s="20" t="s">
        <v>110</v>
      </c>
      <c r="G7795" s="8" t="s">
        <v>387</v>
      </c>
      <c r="H7795" s="20" t="s">
        <v>111</v>
      </c>
      <c r="I7795" s="7">
        <v>0</v>
      </c>
      <c r="L7795" s="7">
        <v>2334808209</v>
      </c>
      <c r="M7795" s="7">
        <v>1128225985</v>
      </c>
      <c r="N7795" s="7">
        <v>7159457</v>
      </c>
      <c r="O7795" s="20" t="str">
        <f t="shared" si="245"/>
        <v/>
      </c>
    </row>
    <row r="7796" spans="1:15">
      <c r="A7796" s="20" t="str">
        <f t="shared" si="246"/>
        <v>Íslandsbanki hf.Lífeyrisreikningur-óverðtryggður</v>
      </c>
      <c r="B7796" s="20" t="str">
        <f>_xlfn.IFNA(INDEX(Listi!$AI:$AI,MATCH(C7796,Listi!$AJ:$AJ,0)),INDEX(Listi!T:T,MATCH(C7796,Listi!U:U,0)))</f>
        <v>Íslandsbanki</v>
      </c>
      <c r="C7796" s="20" t="s">
        <v>228</v>
      </c>
      <c r="D7796" s="20" t="s">
        <v>231</v>
      </c>
      <c r="E7796" s="20" t="s">
        <v>276</v>
      </c>
      <c r="F7796" s="20" t="s">
        <v>110</v>
      </c>
      <c r="G7796" s="8" t="s">
        <v>387</v>
      </c>
      <c r="H7796" s="20" t="s">
        <v>111</v>
      </c>
      <c r="I7796" s="7">
        <v>0</v>
      </c>
      <c r="L7796" s="7">
        <v>2506311736</v>
      </c>
      <c r="M7796" s="7">
        <v>879015901</v>
      </c>
      <c r="N7796" s="7">
        <v>95740979</v>
      </c>
      <c r="O7796" s="20" t="str">
        <f t="shared" si="245"/>
        <v/>
      </c>
    </row>
    <row r="7797" spans="1:15">
      <c r="A7797" s="20" t="str">
        <f t="shared" si="246"/>
        <v>Íslandsbanki hf.Lífeyrisreikningur-verðtryggður</v>
      </c>
      <c r="B7797" s="20" t="str">
        <f>_xlfn.IFNA(INDEX(Listi!$AI:$AI,MATCH(C7797,Listi!$AJ:$AJ,0)),INDEX(Listi!T:T,MATCH(C7797,Listi!U:U,0)))</f>
        <v>Íslandsbanki</v>
      </c>
      <c r="C7797" s="20" t="s">
        <v>228</v>
      </c>
      <c r="D7797" s="20" t="s">
        <v>232</v>
      </c>
      <c r="E7797" s="20" t="s">
        <v>276</v>
      </c>
      <c r="F7797" s="20" t="s">
        <v>110</v>
      </c>
      <c r="G7797" s="8" t="s">
        <v>387</v>
      </c>
      <c r="H7797" s="20" t="s">
        <v>111</v>
      </c>
      <c r="I7797" s="7">
        <v>0</v>
      </c>
      <c r="L7797" s="7">
        <v>35933944171</v>
      </c>
      <c r="M7797" s="7">
        <v>3575627585</v>
      </c>
      <c r="N7797" s="7">
        <v>973599891</v>
      </c>
      <c r="O7797" s="20" t="str">
        <f t="shared" si="245"/>
        <v/>
      </c>
    </row>
    <row r="7798" spans="1:15">
      <c r="A7798" s="20" t="str">
        <f t="shared" si="246"/>
        <v>Íslandsbanki hf.Löng ríkisskuldabréf</v>
      </c>
      <c r="B7798" s="20" t="str">
        <f>_xlfn.IFNA(INDEX(Listi!$AI:$AI,MATCH(C7798,Listi!$AJ:$AJ,0)),INDEX(Listi!T:T,MATCH(C7798,Listi!U:U,0)))</f>
        <v>Íslandsbanki</v>
      </c>
      <c r="C7798" s="20" t="s">
        <v>228</v>
      </c>
      <c r="D7798" s="20" t="s">
        <v>233</v>
      </c>
      <c r="E7798" s="20" t="s">
        <v>276</v>
      </c>
      <c r="F7798" s="20" t="s">
        <v>110</v>
      </c>
      <c r="G7798" s="8" t="s">
        <v>387</v>
      </c>
      <c r="H7798" s="20" t="s">
        <v>111</v>
      </c>
      <c r="I7798" s="7">
        <v>0</v>
      </c>
      <c r="L7798" s="7">
        <v>753232602</v>
      </c>
      <c r="M7798" s="7">
        <v>52540738</v>
      </c>
      <c r="N7798" s="7">
        <v>25520229</v>
      </c>
      <c r="O7798" s="20" t="str">
        <f t="shared" si="245"/>
        <v/>
      </c>
    </row>
    <row r="7799" spans="1:15">
      <c r="A7799" s="20" t="str">
        <f t="shared" si="246"/>
        <v>Íslandsbanki hf.Stýring A</v>
      </c>
      <c r="B7799" s="20" t="str">
        <f>_xlfn.IFNA(INDEX(Listi!$AI:$AI,MATCH(C7799,Listi!$AJ:$AJ,0)),INDEX(Listi!T:T,MATCH(C7799,Listi!U:U,0)))</f>
        <v>Íslandsbanki</v>
      </c>
      <c r="C7799" s="20" t="s">
        <v>228</v>
      </c>
      <c r="D7799" s="20" t="s">
        <v>234</v>
      </c>
      <c r="E7799" s="20" t="s">
        <v>276</v>
      </c>
      <c r="F7799" s="20" t="s">
        <v>110</v>
      </c>
      <c r="G7799" s="8" t="s">
        <v>387</v>
      </c>
      <c r="H7799" s="20" t="s">
        <v>111</v>
      </c>
      <c r="I7799" s="7">
        <v>0</v>
      </c>
      <c r="L7799" s="7">
        <v>4133723797</v>
      </c>
      <c r="M7799" s="7">
        <v>215966902</v>
      </c>
      <c r="N7799" s="7">
        <v>124877843</v>
      </c>
      <c r="O7799" s="20" t="str">
        <f t="shared" si="245"/>
        <v/>
      </c>
    </row>
    <row r="7800" spans="1:15">
      <c r="A7800" s="20" t="str">
        <f t="shared" si="246"/>
        <v>Íslandsbanki hf.Stýring B</v>
      </c>
      <c r="B7800" s="20" t="str">
        <f>_xlfn.IFNA(INDEX(Listi!$AI:$AI,MATCH(C7800,Listi!$AJ:$AJ,0)),INDEX(Listi!T:T,MATCH(C7800,Listi!U:U,0)))</f>
        <v>Íslandsbanki</v>
      </c>
      <c r="C7800" s="20" t="s">
        <v>228</v>
      </c>
      <c r="D7800" s="20" t="s">
        <v>235</v>
      </c>
      <c r="E7800" s="20" t="s">
        <v>276</v>
      </c>
      <c r="F7800" s="8" t="s">
        <v>110</v>
      </c>
      <c r="G7800" s="8" t="s">
        <v>387</v>
      </c>
      <c r="H7800" s="20" t="s">
        <v>111</v>
      </c>
      <c r="I7800" s="7">
        <v>0</v>
      </c>
      <c r="L7800" s="7">
        <v>5860247393</v>
      </c>
      <c r="M7800" s="7">
        <v>508591885</v>
      </c>
      <c r="N7800" s="7">
        <v>77897125</v>
      </c>
      <c r="O7800" s="20" t="str">
        <f t="shared" si="245"/>
        <v/>
      </c>
    </row>
    <row r="7801" spans="1:15">
      <c r="A7801" s="20" t="str">
        <f t="shared" si="246"/>
        <v>Íslandsbanki hf.Stýring C</v>
      </c>
      <c r="B7801" s="20" t="str">
        <f>_xlfn.IFNA(INDEX(Listi!$AI:$AI,MATCH(C7801,Listi!$AJ:$AJ,0)),INDEX(Listi!T:T,MATCH(C7801,Listi!U:U,0)))</f>
        <v>Íslandsbanki</v>
      </c>
      <c r="C7801" s="20" t="s">
        <v>228</v>
      </c>
      <c r="D7801" s="20" t="s">
        <v>236</v>
      </c>
      <c r="E7801" s="20" t="s">
        <v>276</v>
      </c>
      <c r="F7801" s="8" t="s">
        <v>110</v>
      </c>
      <c r="G7801" s="8" t="s">
        <v>387</v>
      </c>
      <c r="H7801" s="20" t="s">
        <v>111</v>
      </c>
      <c r="I7801" s="7">
        <v>0</v>
      </c>
      <c r="L7801" s="7">
        <v>8014427899</v>
      </c>
      <c r="M7801" s="7">
        <v>751053797</v>
      </c>
      <c r="N7801" s="7">
        <v>58531298</v>
      </c>
      <c r="O7801" s="20" t="str">
        <f t="shared" si="245"/>
        <v/>
      </c>
    </row>
    <row r="7802" spans="1:15">
      <c r="A7802" s="20" t="str">
        <f t="shared" si="246"/>
        <v>Íslandsbanki hf.Stýring D</v>
      </c>
      <c r="B7802" s="20" t="str">
        <f>_xlfn.IFNA(INDEX(Listi!$AI:$AI,MATCH(C7802,Listi!$AJ:$AJ,0)),INDEX(Listi!T:T,MATCH(C7802,Listi!U:U,0)))</f>
        <v>Íslandsbanki</v>
      </c>
      <c r="C7802" s="20" t="s">
        <v>228</v>
      </c>
      <c r="D7802" s="20" t="s">
        <v>237</v>
      </c>
      <c r="E7802" s="20" t="s">
        <v>276</v>
      </c>
      <c r="F7802" s="8" t="s">
        <v>110</v>
      </c>
      <c r="G7802" s="8" t="s">
        <v>387</v>
      </c>
      <c r="H7802" s="20" t="s">
        <v>111</v>
      </c>
      <c r="I7802" s="7">
        <v>0</v>
      </c>
      <c r="L7802" s="7">
        <v>5826614423</v>
      </c>
      <c r="M7802" s="7">
        <v>1371163557</v>
      </c>
      <c r="N7802" s="7">
        <v>36861109</v>
      </c>
      <c r="O7802" s="20" t="str">
        <f t="shared" si="245"/>
        <v/>
      </c>
    </row>
    <row r="7803" spans="1:15">
      <c r="A7803" s="20" t="str">
        <f t="shared" si="246"/>
        <v>Íslandsbanki hf.Stýring E</v>
      </c>
      <c r="B7803" s="20" t="str">
        <f>_xlfn.IFNA(INDEX(Listi!$AI:$AI,MATCH(C7803,Listi!$AJ:$AJ,0)),INDEX(Listi!T:T,MATCH(C7803,Listi!U:U,0)))</f>
        <v>Íslandsbanki</v>
      </c>
      <c r="C7803" s="20" t="s">
        <v>228</v>
      </c>
      <c r="D7803" s="20" t="s">
        <v>580</v>
      </c>
      <c r="E7803" s="20" t="s">
        <v>276</v>
      </c>
      <c r="F7803" s="8" t="s">
        <v>110</v>
      </c>
      <c r="G7803" s="8" t="s">
        <v>387</v>
      </c>
      <c r="H7803" s="20" t="s">
        <v>111</v>
      </c>
      <c r="I7803" s="7">
        <v>0</v>
      </c>
      <c r="L7803" s="7">
        <v>99567247</v>
      </c>
      <c r="M7803" s="7">
        <v>7691901</v>
      </c>
      <c r="N7803" s="7">
        <v>670647</v>
      </c>
      <c r="O7803" s="20" t="str">
        <f t="shared" si="245"/>
        <v/>
      </c>
    </row>
    <row r="7804" spans="1:15">
      <c r="A7804" s="20" t="str">
        <f t="shared" si="246"/>
        <v>Íslenski lífeyrissjóðurinnLíf 1</v>
      </c>
      <c r="B7804" s="20" t="str">
        <f>_xlfn.IFNA(INDEX(Listi!$AI:$AI,MATCH(C7804,Listi!$AJ:$AJ,0)),INDEX(Listi!T:T,MATCH(C7804,Listi!U:U,0)))</f>
        <v xml:space="preserve">Íslenski  </v>
      </c>
      <c r="C7804" s="20" t="s">
        <v>238</v>
      </c>
      <c r="D7804" s="20" t="s">
        <v>239</v>
      </c>
      <c r="E7804" s="20" t="s">
        <v>276</v>
      </c>
      <c r="F7804" s="8" t="s">
        <v>110</v>
      </c>
      <c r="G7804" s="8" t="s">
        <v>387</v>
      </c>
      <c r="H7804" s="20" t="s">
        <v>111</v>
      </c>
      <c r="I7804" s="7">
        <v>0</v>
      </c>
      <c r="L7804" s="7">
        <v>34645188332</v>
      </c>
      <c r="M7804" s="7">
        <v>5859453012</v>
      </c>
      <c r="N7804" s="7">
        <v>977930648</v>
      </c>
      <c r="O7804" s="20" t="str">
        <f t="shared" si="245"/>
        <v/>
      </c>
    </row>
    <row r="7805" spans="1:15">
      <c r="A7805" s="20" t="str">
        <f t="shared" si="246"/>
        <v>Íslenski lífeyrissjóðurinnLíf 2</v>
      </c>
      <c r="B7805" s="20" t="str">
        <f>_xlfn.IFNA(INDEX(Listi!$AI:$AI,MATCH(C7805,Listi!$AJ:$AJ,0)),INDEX(Listi!T:T,MATCH(C7805,Listi!U:U,0)))</f>
        <v xml:space="preserve">Íslenski  </v>
      </c>
      <c r="C7805" s="20" t="s">
        <v>238</v>
      </c>
      <c r="D7805" s="20" t="s">
        <v>240</v>
      </c>
      <c r="E7805" s="20" t="s">
        <v>276</v>
      </c>
      <c r="F7805" s="8" t="s">
        <v>110</v>
      </c>
      <c r="G7805" s="8" t="s">
        <v>387</v>
      </c>
      <c r="H7805" s="20" t="s">
        <v>111</v>
      </c>
      <c r="I7805" s="7">
        <v>0</v>
      </c>
      <c r="L7805" s="7">
        <v>31029129445</v>
      </c>
      <c r="M7805" s="7">
        <v>2139527304</v>
      </c>
      <c r="N7805" s="7">
        <v>531278955</v>
      </c>
      <c r="O7805" s="20" t="str">
        <f t="shared" si="245"/>
        <v/>
      </c>
    </row>
    <row r="7806" spans="1:15">
      <c r="A7806" s="20" t="str">
        <f t="shared" si="246"/>
        <v>Íslenski lífeyrissjóðurinnLíf 3</v>
      </c>
      <c r="B7806" s="20" t="str">
        <f>_xlfn.IFNA(INDEX(Listi!$AI:$AI,MATCH(C7806,Listi!$AJ:$AJ,0)),INDEX(Listi!T:T,MATCH(C7806,Listi!U:U,0)))</f>
        <v xml:space="preserve">Íslenski  </v>
      </c>
      <c r="C7806" s="20" t="s">
        <v>238</v>
      </c>
      <c r="D7806" s="20" t="s">
        <v>241</v>
      </c>
      <c r="E7806" s="20" t="s">
        <v>276</v>
      </c>
      <c r="F7806" s="8" t="s">
        <v>110</v>
      </c>
      <c r="G7806" s="8" t="s">
        <v>387</v>
      </c>
      <c r="H7806" s="20" t="s">
        <v>111</v>
      </c>
      <c r="I7806" s="7">
        <v>0</v>
      </c>
      <c r="L7806" s="7">
        <v>26552298455</v>
      </c>
      <c r="M7806" s="7">
        <v>1349981892</v>
      </c>
      <c r="N7806" s="7">
        <v>474868471</v>
      </c>
      <c r="O7806" s="20" t="str">
        <f t="shared" si="245"/>
        <v/>
      </c>
    </row>
    <row r="7807" spans="1:15">
      <c r="A7807" s="20" t="str">
        <f t="shared" si="246"/>
        <v>Íslenski lífeyrissjóðurinnLíf 4</v>
      </c>
      <c r="B7807" s="20" t="str">
        <f>_xlfn.IFNA(INDEX(Listi!$AI:$AI,MATCH(C7807,Listi!$AJ:$AJ,0)),INDEX(Listi!T:T,MATCH(C7807,Listi!U:U,0)))</f>
        <v xml:space="preserve">Íslenski  </v>
      </c>
      <c r="C7807" s="20" t="s">
        <v>238</v>
      </c>
      <c r="D7807" s="20" t="s">
        <v>242</v>
      </c>
      <c r="E7807" s="20" t="s">
        <v>276</v>
      </c>
      <c r="F7807" s="8" t="s">
        <v>110</v>
      </c>
      <c r="G7807" s="8" t="s">
        <v>387</v>
      </c>
      <c r="H7807" s="20" t="s">
        <v>111</v>
      </c>
      <c r="I7807" s="7">
        <v>0</v>
      </c>
      <c r="L7807" s="7">
        <v>15323468197</v>
      </c>
      <c r="M7807" s="7">
        <v>592019313</v>
      </c>
      <c r="N7807" s="7">
        <v>649721424</v>
      </c>
      <c r="O7807" s="20" t="str">
        <f t="shared" si="245"/>
        <v/>
      </c>
    </row>
    <row r="7808" spans="1:15">
      <c r="A7808" s="20" t="str">
        <f t="shared" si="246"/>
        <v>Íslenski lífeyrissjóðurinnSamtryggingardeild</v>
      </c>
      <c r="B7808" s="20" t="str">
        <f>_xlfn.IFNA(INDEX(Listi!$AI:$AI,MATCH(C7808,Listi!$AJ:$AJ,0)),INDEX(Listi!T:T,MATCH(C7808,Listi!U:U,0)))</f>
        <v xml:space="preserve">Íslenski  </v>
      </c>
      <c r="C7808" s="20" t="s">
        <v>238</v>
      </c>
      <c r="D7808" s="20" t="s">
        <v>205</v>
      </c>
      <c r="E7808" s="20" t="s">
        <v>275</v>
      </c>
      <c r="F7808" s="8" t="s">
        <v>110</v>
      </c>
      <c r="G7808" s="8" t="s">
        <v>387</v>
      </c>
      <c r="H7808" s="20" t="s">
        <v>111</v>
      </c>
      <c r="I7808" s="7">
        <v>0</v>
      </c>
      <c r="L7808" s="7">
        <v>32369481106</v>
      </c>
      <c r="M7808" s="7">
        <v>2513450236</v>
      </c>
      <c r="N7808" s="7">
        <v>182749847</v>
      </c>
      <c r="O7808" s="20" t="str">
        <f t="shared" si="245"/>
        <v/>
      </c>
    </row>
    <row r="7809" spans="1:15">
      <c r="A7809" s="20" t="str">
        <f t="shared" si="246"/>
        <v>Kvika banki hf.Ævileið</v>
      </c>
      <c r="B7809" s="20" t="str">
        <f>_xlfn.IFNA(INDEX(Listi!$AI:$AI,MATCH(C7809,Listi!$AJ:$AJ,0)),INDEX(Listi!T:T,MATCH(C7809,Listi!U:U,0)))</f>
        <v xml:space="preserve">Kvika banki </v>
      </c>
      <c r="C7809" s="20" t="s">
        <v>243</v>
      </c>
      <c r="D7809" s="20" t="s">
        <v>248</v>
      </c>
      <c r="E7809" s="20" t="s">
        <v>276</v>
      </c>
      <c r="F7809" s="8" t="s">
        <v>110</v>
      </c>
      <c r="G7809" s="8" t="s">
        <v>387</v>
      </c>
      <c r="H7809" s="20" t="s">
        <v>111</v>
      </c>
      <c r="I7809" s="7">
        <v>0</v>
      </c>
      <c r="L7809" s="7">
        <v>83990162</v>
      </c>
      <c r="M7809" s="7">
        <v>9152445</v>
      </c>
      <c r="N7809" s="7">
        <v>0</v>
      </c>
      <c r="O7809" s="20" t="str">
        <f t="shared" si="245"/>
        <v/>
      </c>
    </row>
    <row r="7810" spans="1:15">
      <c r="A7810" s="20" t="str">
        <f t="shared" si="246"/>
        <v>Kvika banki hf.Innlánaleið</v>
      </c>
      <c r="B7810" s="20" t="str">
        <f>_xlfn.IFNA(INDEX(Listi!$AI:$AI,MATCH(C7810,Listi!$AJ:$AJ,0)),INDEX(Listi!T:T,MATCH(C7810,Listi!U:U,0)))</f>
        <v xml:space="preserve">Kvika banki </v>
      </c>
      <c r="C7810" s="20" t="s">
        <v>243</v>
      </c>
      <c r="D7810" s="20" t="s">
        <v>230</v>
      </c>
      <c r="E7810" s="20" t="s">
        <v>276</v>
      </c>
      <c r="F7810" s="20" t="s">
        <v>110</v>
      </c>
      <c r="G7810" s="8" t="s">
        <v>387</v>
      </c>
      <c r="H7810" s="20" t="s">
        <v>111</v>
      </c>
      <c r="I7810" s="7">
        <v>0</v>
      </c>
      <c r="L7810" s="7">
        <v>2045925829</v>
      </c>
      <c r="M7810" s="7">
        <v>336947043</v>
      </c>
      <c r="N7810" s="7">
        <v>10453565</v>
      </c>
      <c r="O7810" s="20" t="str">
        <f t="shared" ref="O7810:O7873" si="247">IFERROR(VLOOKUP(F7810,EhLykill,3,FALSE),"")</f>
        <v/>
      </c>
    </row>
    <row r="7811" spans="1:15">
      <c r="A7811" s="20" t="str">
        <f t="shared" si="246"/>
        <v>Kvika banki hf.Kvika Séreignasparnaður 5</v>
      </c>
      <c r="B7811" s="20" t="str">
        <f>_xlfn.IFNA(INDEX(Listi!$AI:$AI,MATCH(C7811,Listi!$AJ:$AJ,0)),INDEX(Listi!T:T,MATCH(C7811,Listi!U:U,0)))</f>
        <v xml:space="preserve">Kvika banki </v>
      </c>
      <c r="C7811" s="20" t="s">
        <v>243</v>
      </c>
      <c r="D7811" s="20" t="s">
        <v>471</v>
      </c>
      <c r="E7811" s="20" t="s">
        <v>276</v>
      </c>
      <c r="F7811" s="20" t="s">
        <v>110</v>
      </c>
      <c r="G7811" s="8" t="s">
        <v>387</v>
      </c>
      <c r="H7811" s="20" t="s">
        <v>111</v>
      </c>
      <c r="I7811" s="7">
        <v>0</v>
      </c>
      <c r="L7811" s="7">
        <v>1146886398</v>
      </c>
      <c r="M7811" s="7">
        <v>0</v>
      </c>
      <c r="N7811" s="7">
        <v>0</v>
      </c>
      <c r="O7811" s="20" t="str">
        <f t="shared" si="247"/>
        <v/>
      </c>
    </row>
    <row r="7812" spans="1:15">
      <c r="A7812" s="20" t="str">
        <f t="shared" si="246"/>
        <v>Kvika banki hf.MP Séreign 1</v>
      </c>
      <c r="B7812" s="20" t="str">
        <f>_xlfn.IFNA(INDEX(Listi!$AI:$AI,MATCH(C7812,Listi!$AJ:$AJ,0)),INDEX(Listi!T:T,MATCH(C7812,Listi!U:U,0)))</f>
        <v xml:space="preserve">Kvika banki </v>
      </c>
      <c r="C7812" s="20" t="s">
        <v>243</v>
      </c>
      <c r="D7812" s="20" t="s">
        <v>244</v>
      </c>
      <c r="E7812" s="20" t="s">
        <v>276</v>
      </c>
      <c r="F7812" s="20" t="s">
        <v>110</v>
      </c>
      <c r="G7812" s="8" t="s">
        <v>387</v>
      </c>
      <c r="H7812" s="20" t="s">
        <v>111</v>
      </c>
      <c r="I7812" s="7">
        <v>0</v>
      </c>
      <c r="L7812" s="7">
        <v>706827763</v>
      </c>
      <c r="M7812" s="7">
        <v>48440481</v>
      </c>
      <c r="N7812" s="7">
        <v>9836508</v>
      </c>
      <c r="O7812" s="20" t="str">
        <f t="shared" si="247"/>
        <v/>
      </c>
    </row>
    <row r="7813" spans="1:15">
      <c r="A7813" s="20" t="str">
        <f t="shared" si="246"/>
        <v>Kvika banki hf.MP Séreign 2</v>
      </c>
      <c r="B7813" s="20" t="str">
        <f>_xlfn.IFNA(INDEX(Listi!$AI:$AI,MATCH(C7813,Listi!$AJ:$AJ,0)),INDEX(Listi!T:T,MATCH(C7813,Listi!U:U,0)))</f>
        <v xml:space="preserve">Kvika banki </v>
      </c>
      <c r="C7813" s="20" t="s">
        <v>243</v>
      </c>
      <c r="D7813" s="20" t="s">
        <v>245</v>
      </c>
      <c r="E7813" s="20" t="s">
        <v>276</v>
      </c>
      <c r="F7813" s="20" t="s">
        <v>110</v>
      </c>
      <c r="G7813" s="8" t="s">
        <v>387</v>
      </c>
      <c r="H7813" s="20" t="s">
        <v>111</v>
      </c>
      <c r="I7813" s="7">
        <v>0</v>
      </c>
      <c r="L7813" s="7">
        <v>853989181</v>
      </c>
      <c r="M7813" s="7">
        <v>42441382</v>
      </c>
      <c r="N7813" s="7">
        <v>14637701</v>
      </c>
      <c r="O7813" s="20" t="str">
        <f t="shared" si="247"/>
        <v/>
      </c>
    </row>
    <row r="7814" spans="1:15">
      <c r="A7814" s="20" t="str">
        <f t="shared" si="246"/>
        <v>Kvika banki hf.MP Séreign 3</v>
      </c>
      <c r="B7814" s="20" t="str">
        <f>_xlfn.IFNA(INDEX(Listi!$AI:$AI,MATCH(C7814,Listi!$AJ:$AJ,0)),INDEX(Listi!T:T,MATCH(C7814,Listi!U:U,0)))</f>
        <v xml:space="preserve">Kvika banki </v>
      </c>
      <c r="C7814" s="20" t="s">
        <v>243</v>
      </c>
      <c r="D7814" s="20" t="s">
        <v>246</v>
      </c>
      <c r="E7814" s="20" t="s">
        <v>276</v>
      </c>
      <c r="F7814" s="20" t="s">
        <v>110</v>
      </c>
      <c r="G7814" s="8" t="s">
        <v>387</v>
      </c>
      <c r="H7814" s="20" t="s">
        <v>111</v>
      </c>
      <c r="I7814" s="7">
        <v>0</v>
      </c>
      <c r="L7814" s="7">
        <v>141173858</v>
      </c>
      <c r="M7814" s="7">
        <v>3374790</v>
      </c>
      <c r="N7814" s="7">
        <v>0</v>
      </c>
      <c r="O7814" s="20" t="str">
        <f t="shared" si="247"/>
        <v/>
      </c>
    </row>
    <row r="7815" spans="1:15">
      <c r="A7815" s="20" t="str">
        <f t="shared" si="246"/>
        <v>Kvika banki hf.MP Séreign 4</v>
      </c>
      <c r="B7815" s="20" t="str">
        <f>_xlfn.IFNA(INDEX(Listi!$AI:$AI,MATCH(C7815,Listi!$AJ:$AJ,0)),INDEX(Listi!T:T,MATCH(C7815,Listi!U:U,0)))</f>
        <v xml:space="preserve">Kvika banki </v>
      </c>
      <c r="C7815" s="20" t="s">
        <v>243</v>
      </c>
      <c r="D7815" s="20" t="s">
        <v>247</v>
      </c>
      <c r="E7815" s="20" t="s">
        <v>276</v>
      </c>
      <c r="F7815" s="20" t="s">
        <v>110</v>
      </c>
      <c r="G7815" s="8" t="s">
        <v>387</v>
      </c>
      <c r="H7815" s="20" t="s">
        <v>111</v>
      </c>
      <c r="I7815" s="7">
        <v>0</v>
      </c>
      <c r="L7815" s="7">
        <v>55886684</v>
      </c>
      <c r="M7815" s="7">
        <v>2888869</v>
      </c>
      <c r="N7815" s="7">
        <v>0</v>
      </c>
      <c r="O7815" s="20" t="str">
        <f t="shared" si="247"/>
        <v/>
      </c>
    </row>
    <row r="7816" spans="1:15">
      <c r="A7816" s="20" t="str">
        <f t="shared" si="246"/>
        <v>Landsbankinn hf.Landsbankinn Erlend verðbréf</v>
      </c>
      <c r="B7816" s="20" t="str">
        <f>_xlfn.IFNA(INDEX(Listi!$AI:$AI,MATCH(C7816,Listi!$AJ:$AJ,0)),INDEX(Listi!T:T,MATCH(C7816,Listi!U:U,0)))</f>
        <v>Landsbankinn</v>
      </c>
      <c r="C7816" s="20" t="s">
        <v>249</v>
      </c>
      <c r="D7816" s="20" t="s">
        <v>385</v>
      </c>
      <c r="E7816" s="20" t="s">
        <v>276</v>
      </c>
      <c r="F7816" s="20" t="s">
        <v>110</v>
      </c>
      <c r="G7816" s="8" t="s">
        <v>387</v>
      </c>
      <c r="H7816" s="20" t="s">
        <v>111</v>
      </c>
      <c r="I7816" s="7">
        <v>0</v>
      </c>
      <c r="L7816" s="7">
        <v>3705185129</v>
      </c>
      <c r="M7816" s="7">
        <v>119989407</v>
      </c>
      <c r="N7816" s="7">
        <v>87847878</v>
      </c>
      <c r="O7816" s="20" t="str">
        <f t="shared" si="247"/>
        <v/>
      </c>
    </row>
    <row r="7817" spans="1:15">
      <c r="A7817" s="20" t="str">
        <f t="shared" si="246"/>
        <v>Landsbankinn hf.Landsbankinn Lífeyrisbók</v>
      </c>
      <c r="B7817" s="20" t="str">
        <f>_xlfn.IFNA(INDEX(Listi!$AI:$AI,MATCH(C7817,Listi!$AJ:$AJ,0)),INDEX(Listi!T:T,MATCH(C7817,Listi!U:U,0)))</f>
        <v>Landsbankinn</v>
      </c>
      <c r="C7817" s="20" t="s">
        <v>249</v>
      </c>
      <c r="D7817" s="20" t="s">
        <v>367</v>
      </c>
      <c r="E7817" s="20" t="s">
        <v>276</v>
      </c>
      <c r="F7817" s="20" t="s">
        <v>110</v>
      </c>
      <c r="G7817" s="8" t="s">
        <v>387</v>
      </c>
      <c r="H7817" s="20" t="s">
        <v>111</v>
      </c>
      <c r="I7817" s="7">
        <v>0</v>
      </c>
      <c r="L7817" s="7">
        <v>3016213427</v>
      </c>
      <c r="M7817" s="7">
        <v>440353590</v>
      </c>
      <c r="N7817" s="7">
        <v>298769900</v>
      </c>
      <c r="O7817" s="20" t="str">
        <f t="shared" si="247"/>
        <v/>
      </c>
    </row>
    <row r="7818" spans="1:15">
      <c r="A7818" s="20" t="str">
        <f t="shared" si="246"/>
        <v>Landsbankinn hf.Landsbankinn Lífeyrisbók verðtryggð</v>
      </c>
      <c r="B7818" s="20" t="str">
        <f>_xlfn.IFNA(INDEX(Listi!$AI:$AI,MATCH(C7818,Listi!$AJ:$AJ,0)),INDEX(Listi!T:T,MATCH(C7818,Listi!U:U,0)))</f>
        <v>Landsbankinn</v>
      </c>
      <c r="C7818" s="20" t="s">
        <v>249</v>
      </c>
      <c r="D7818" s="20" t="s">
        <v>598</v>
      </c>
      <c r="E7818" s="20" t="s">
        <v>276</v>
      </c>
      <c r="F7818" s="20" t="s">
        <v>110</v>
      </c>
      <c r="G7818" s="8" t="s">
        <v>387</v>
      </c>
      <c r="H7818" s="20" t="s">
        <v>111</v>
      </c>
      <c r="I7818" s="7">
        <v>0</v>
      </c>
      <c r="L7818" s="7">
        <v>66896053137</v>
      </c>
      <c r="M7818" s="7">
        <v>6692476029</v>
      </c>
      <c r="N7818" s="7">
        <v>4680072987</v>
      </c>
      <c r="O7818" s="20" t="str">
        <f t="shared" si="247"/>
        <v/>
      </c>
    </row>
    <row r="7819" spans="1:15">
      <c r="A7819" s="20" t="str">
        <f t="shared" si="246"/>
        <v>Lífeyrissjóður bændaSamtryggingardeild</v>
      </c>
      <c r="B7819" s="20" t="str">
        <f>_xlfn.IFNA(INDEX(Listi!$AI:$AI,MATCH(C7819,Listi!$AJ:$AJ,0)),INDEX(Listi!T:T,MATCH(C7819,Listi!U:U,0)))</f>
        <v>Lífeyrissjóður bænda</v>
      </c>
      <c r="C7819" s="20" t="s">
        <v>252</v>
      </c>
      <c r="D7819" s="20" t="s">
        <v>205</v>
      </c>
      <c r="E7819" s="20" t="s">
        <v>275</v>
      </c>
      <c r="F7819" s="20" t="s">
        <v>110</v>
      </c>
      <c r="G7819" s="8" t="s">
        <v>387</v>
      </c>
      <c r="H7819" s="20" t="s">
        <v>111</v>
      </c>
      <c r="I7819" s="7">
        <v>443803</v>
      </c>
      <c r="L7819" s="7">
        <v>45108278171</v>
      </c>
      <c r="M7819" s="7">
        <v>776003397</v>
      </c>
      <c r="N7819" s="7">
        <v>1921473168</v>
      </c>
      <c r="O7819" s="20" t="str">
        <f t="shared" si="247"/>
        <v/>
      </c>
    </row>
    <row r="7820" spans="1:15">
      <c r="A7820" s="20" t="str">
        <f t="shared" si="246"/>
        <v>Lífeyrissjóður bankamannaAldursdeild</v>
      </c>
      <c r="B7820" s="20" t="str">
        <f>_xlfn.IFNA(INDEX(Listi!$AI:$AI,MATCH(C7820,Listi!$AJ:$AJ,0)),INDEX(Listi!T:T,MATCH(C7820,Listi!U:U,0)))</f>
        <v>Lífeyrissjóður bankam.</v>
      </c>
      <c r="C7820" s="20" t="s">
        <v>250</v>
      </c>
      <c r="D7820" s="20" t="s">
        <v>251</v>
      </c>
      <c r="E7820" s="20" t="s">
        <v>275</v>
      </c>
      <c r="F7820" s="20" t="s">
        <v>110</v>
      </c>
      <c r="G7820" s="8" t="s">
        <v>387</v>
      </c>
      <c r="H7820" s="20" t="s">
        <v>111</v>
      </c>
      <c r="I7820" s="7">
        <v>717000</v>
      </c>
      <c r="L7820" s="7">
        <v>61369964000</v>
      </c>
      <c r="M7820" s="7">
        <v>1996063000</v>
      </c>
      <c r="N7820" s="7">
        <v>753444000</v>
      </c>
      <c r="O7820" s="20" t="str">
        <f t="shared" si="247"/>
        <v/>
      </c>
    </row>
    <row r="7821" spans="1:15">
      <c r="A7821" s="20" t="str">
        <f t="shared" si="246"/>
        <v>Lífeyrissjóður bankamannaHlutfallsdeild</v>
      </c>
      <c r="B7821" s="20" t="str">
        <f>_xlfn.IFNA(INDEX(Listi!$AI:$AI,MATCH(C7821,Listi!$AJ:$AJ,0)),INDEX(Listi!T:T,MATCH(C7821,Listi!U:U,0)))</f>
        <v>Lífeyrissjóður bankam.</v>
      </c>
      <c r="C7821" s="20" t="s">
        <v>250</v>
      </c>
      <c r="D7821" s="20" t="s">
        <v>467</v>
      </c>
      <c r="E7821" s="20" t="s">
        <v>275</v>
      </c>
      <c r="F7821" s="20" t="s">
        <v>110</v>
      </c>
      <c r="G7821" s="8" t="s">
        <v>387</v>
      </c>
      <c r="H7821" s="20" t="s">
        <v>111</v>
      </c>
      <c r="I7821" s="7">
        <v>721000</v>
      </c>
      <c r="L7821" s="7">
        <v>40286427000</v>
      </c>
      <c r="M7821" s="7">
        <v>125147000</v>
      </c>
      <c r="N7821" s="7">
        <v>2741197000</v>
      </c>
      <c r="O7821" s="20" t="str">
        <f t="shared" si="247"/>
        <v/>
      </c>
    </row>
    <row r="7822" spans="1:15">
      <c r="A7822" s="20" t="str">
        <f t="shared" si="246"/>
        <v>Lífeyrissjóður RangæingaSamtryggingardeild</v>
      </c>
      <c r="B7822" s="20" t="str">
        <f>_xlfn.IFNA(INDEX(Listi!$AI:$AI,MATCH(C7822,Listi!$AJ:$AJ,0)),INDEX(Listi!T:T,MATCH(C7822,Listi!U:U,0)))</f>
        <v>Lífeyrissjóður Rang.</v>
      </c>
      <c r="C7822" s="20" t="s">
        <v>253</v>
      </c>
      <c r="D7822" s="20" t="s">
        <v>205</v>
      </c>
      <c r="E7822" s="20" t="s">
        <v>275</v>
      </c>
      <c r="F7822" s="20" t="s">
        <v>110</v>
      </c>
      <c r="G7822" s="8" t="s">
        <v>387</v>
      </c>
      <c r="H7822" s="20" t="s">
        <v>111</v>
      </c>
      <c r="I7822" s="7">
        <v>0</v>
      </c>
      <c r="L7822" s="7">
        <v>18949790000</v>
      </c>
      <c r="M7822" s="7">
        <v>835894000</v>
      </c>
      <c r="N7822" s="7">
        <v>386250000</v>
      </c>
      <c r="O7822" s="20" t="str">
        <f t="shared" si="247"/>
        <v/>
      </c>
    </row>
    <row r="7823" spans="1:15">
      <c r="A7823" s="20" t="str">
        <f t="shared" si="246"/>
        <v>Lífeyrissjóður starfsmanna AkureyrarbæjarSamtryggingardeild</v>
      </c>
      <c r="B7823" s="20" t="str">
        <f>_xlfn.IFNA(INDEX(Listi!$AI:$AI,MATCH(C7823,Listi!$AJ:$AJ,0)),INDEX(Listi!T:T,MATCH(C7823,Listi!U:U,0)))</f>
        <v>Lífeyrissj. starfsm. Akureyrarb.</v>
      </c>
      <c r="C7823" s="20" t="s">
        <v>274</v>
      </c>
      <c r="D7823" s="20" t="s">
        <v>205</v>
      </c>
      <c r="E7823" s="20" t="s">
        <v>275</v>
      </c>
      <c r="F7823" s="20" t="s">
        <v>110</v>
      </c>
      <c r="G7823" s="8" t="s">
        <v>387</v>
      </c>
      <c r="H7823" s="20" t="s">
        <v>111</v>
      </c>
      <c r="I7823" s="7">
        <v>0</v>
      </c>
      <c r="L7823" s="7">
        <v>14569496826</v>
      </c>
      <c r="M7823" s="7">
        <v>46271787</v>
      </c>
      <c r="N7823" s="7">
        <v>1160288032</v>
      </c>
      <c r="O7823" s="20" t="str">
        <f t="shared" si="247"/>
        <v/>
      </c>
    </row>
    <row r="7824" spans="1:15">
      <c r="A7824" s="20" t="str">
        <f t="shared" si="246"/>
        <v>Lífeyrissjóður starfsmanna Búnaðarbanka ÍslandsSamtryggingardeild</v>
      </c>
      <c r="B7824" s="20" t="str">
        <f>_xlfn.IFNA(INDEX(Listi!$AI:$AI,MATCH(C7824,Listi!$AJ:$AJ,0)),INDEX(Listi!T:T,MATCH(C7824,Listi!U:U,0)))</f>
        <v>Lífeyrissj. starfsm. Búnaðarb.Ísl.</v>
      </c>
      <c r="C7824" s="20" t="s">
        <v>254</v>
      </c>
      <c r="D7824" s="20" t="s">
        <v>205</v>
      </c>
      <c r="E7824" s="20" t="s">
        <v>275</v>
      </c>
      <c r="F7824" s="20" t="s">
        <v>110</v>
      </c>
      <c r="G7824" s="8" t="s">
        <v>387</v>
      </c>
      <c r="H7824" s="20" t="s">
        <v>111</v>
      </c>
      <c r="I7824" s="7">
        <v>0</v>
      </c>
      <c r="L7824" s="7">
        <v>27921283000</v>
      </c>
      <c r="M7824" s="7">
        <v>7378000</v>
      </c>
      <c r="N7824" s="7">
        <v>1535577000</v>
      </c>
      <c r="O7824" s="20" t="str">
        <f t="shared" si="247"/>
        <v/>
      </c>
    </row>
    <row r="7825" spans="1:15">
      <c r="A7825" s="20" t="str">
        <f t="shared" si="246"/>
        <v>Lífeyrissjóður starfsmanna ReykjavíkurborgarSamtryggingardeild</v>
      </c>
      <c r="B7825" s="20" t="str">
        <f>_xlfn.IFNA(INDEX(Listi!$AI:$AI,MATCH(C7825,Listi!$AJ:$AJ,0)),INDEX(Listi!T:T,MATCH(C7825,Listi!U:U,0)))</f>
        <v>Lífeyrissj. starfsm. Reykjav.</v>
      </c>
      <c r="C7825" s="20" t="s">
        <v>255</v>
      </c>
      <c r="D7825" s="20" t="s">
        <v>205</v>
      </c>
      <c r="E7825" s="20" t="s">
        <v>275</v>
      </c>
      <c r="F7825" s="20" t="s">
        <v>110</v>
      </c>
      <c r="G7825" s="8" t="s">
        <v>387</v>
      </c>
      <c r="H7825" s="20" t="s">
        <v>111</v>
      </c>
      <c r="I7825" s="7">
        <v>0</v>
      </c>
      <c r="L7825" s="7">
        <v>92450251598</v>
      </c>
      <c r="M7825" s="7">
        <v>217604296</v>
      </c>
      <c r="N7825" s="7">
        <v>6195210428</v>
      </c>
      <c r="O7825" s="20" t="str">
        <f t="shared" si="247"/>
        <v/>
      </c>
    </row>
    <row r="7826" spans="1:15">
      <c r="A7826" s="20" t="str">
        <f t="shared" si="246"/>
        <v>Lífeyrissjóður starfsmanna ríkisinsA-deild</v>
      </c>
      <c r="B7826" s="20" t="str">
        <f>_xlfn.IFNA(INDEX(Listi!$AI:$AI,MATCH(C7826,Listi!$AJ:$AJ,0)),INDEX(Listi!T:T,MATCH(C7826,Listi!U:U,0)))</f>
        <v>LSR</v>
      </c>
      <c r="C7826" s="20" t="s">
        <v>256</v>
      </c>
      <c r="D7826" s="20" t="s">
        <v>257</v>
      </c>
      <c r="E7826" s="20" t="s">
        <v>275</v>
      </c>
      <c r="F7826" s="20" t="s">
        <v>110</v>
      </c>
      <c r="G7826" s="8" t="s">
        <v>387</v>
      </c>
      <c r="H7826" s="20" t="s">
        <v>111</v>
      </c>
      <c r="I7826" s="7">
        <v>3263554</v>
      </c>
      <c r="L7826" s="7">
        <v>1024402726080</v>
      </c>
      <c r="M7826" s="7">
        <v>38030413328</v>
      </c>
      <c r="N7826" s="7">
        <v>13011563069</v>
      </c>
      <c r="O7826" s="20" t="str">
        <f t="shared" si="247"/>
        <v/>
      </c>
    </row>
    <row r="7827" spans="1:15">
      <c r="A7827" s="20" t="str">
        <f t="shared" si="246"/>
        <v>Lífeyrissjóður starfsmanna ríkisinsB-deild</v>
      </c>
      <c r="B7827" s="20" t="str">
        <f>_xlfn.IFNA(INDEX(Listi!$AI:$AI,MATCH(C7827,Listi!$AJ:$AJ,0)),INDEX(Listi!T:T,MATCH(C7827,Listi!U:U,0)))</f>
        <v>LSR</v>
      </c>
      <c r="C7827" s="20" t="s">
        <v>256</v>
      </c>
      <c r="D7827" s="20" t="s">
        <v>218</v>
      </c>
      <c r="E7827" s="20" t="s">
        <v>275</v>
      </c>
      <c r="F7827" s="20" t="s">
        <v>110</v>
      </c>
      <c r="G7827" s="8" t="s">
        <v>387</v>
      </c>
      <c r="H7827" s="20" t="s">
        <v>111</v>
      </c>
      <c r="I7827" s="7">
        <v>0</v>
      </c>
      <c r="L7827" s="7">
        <v>297381500048</v>
      </c>
      <c r="M7827" s="7">
        <v>1364474032</v>
      </c>
      <c r="N7827" s="7">
        <v>62409553231</v>
      </c>
      <c r="O7827" s="20" t="str">
        <f t="shared" si="247"/>
        <v/>
      </c>
    </row>
    <row r="7828" spans="1:15">
      <c r="A7828" s="20" t="str">
        <f t="shared" si="246"/>
        <v>Lífeyrissjóður starfsmanna ríkisinsLeið I</v>
      </c>
      <c r="B7828" s="20" t="str">
        <f>_xlfn.IFNA(INDEX(Listi!$AI:$AI,MATCH(C7828,Listi!$AJ:$AJ,0)),INDEX(Listi!T:T,MATCH(C7828,Listi!U:U,0)))</f>
        <v>LSR</v>
      </c>
      <c r="C7828" s="20" t="s">
        <v>256</v>
      </c>
      <c r="D7828" s="20" t="s">
        <v>258</v>
      </c>
      <c r="E7828" s="20" t="s">
        <v>276</v>
      </c>
      <c r="F7828" s="20" t="s">
        <v>110</v>
      </c>
      <c r="G7828" s="8" t="s">
        <v>387</v>
      </c>
      <c r="H7828" s="20" t="s">
        <v>111</v>
      </c>
      <c r="I7828" s="7">
        <v>0</v>
      </c>
      <c r="L7828" s="7">
        <v>11704214939</v>
      </c>
      <c r="M7828" s="7">
        <v>547428342</v>
      </c>
      <c r="N7828" s="7">
        <v>195323403</v>
      </c>
      <c r="O7828" s="20" t="str">
        <f t="shared" si="247"/>
        <v/>
      </c>
    </row>
    <row r="7829" spans="1:15">
      <c r="A7829" s="20" t="str">
        <f t="shared" si="246"/>
        <v>Lífeyrissjóður starfsmanna ríkisinsLeið II</v>
      </c>
      <c r="B7829" s="20" t="str">
        <f>_xlfn.IFNA(INDEX(Listi!$AI:$AI,MATCH(C7829,Listi!$AJ:$AJ,0)),INDEX(Listi!T:T,MATCH(C7829,Listi!U:U,0)))</f>
        <v>LSR</v>
      </c>
      <c r="C7829" s="20" t="s">
        <v>256</v>
      </c>
      <c r="D7829" s="20" t="s">
        <v>259</v>
      </c>
      <c r="E7829" s="20" t="s">
        <v>276</v>
      </c>
      <c r="F7829" s="20" t="s">
        <v>110</v>
      </c>
      <c r="G7829" s="8" t="s">
        <v>387</v>
      </c>
      <c r="H7829" s="20" t="s">
        <v>111</v>
      </c>
      <c r="I7829" s="7">
        <v>0</v>
      </c>
      <c r="L7829" s="7">
        <v>3365164594</v>
      </c>
      <c r="M7829" s="7">
        <v>379849453</v>
      </c>
      <c r="N7829" s="7">
        <v>93142056</v>
      </c>
      <c r="O7829" s="20" t="str">
        <f t="shared" si="247"/>
        <v/>
      </c>
    </row>
    <row r="7830" spans="1:15">
      <c r="A7830" s="20" t="str">
        <f t="shared" si="246"/>
        <v>Lífeyrissjóður starfsmanna ríkisinsLeið III</v>
      </c>
      <c r="B7830" s="20" t="str">
        <f>_xlfn.IFNA(INDEX(Listi!$AI:$AI,MATCH(C7830,Listi!$AJ:$AJ,0)),INDEX(Listi!T:T,MATCH(C7830,Listi!U:U,0)))</f>
        <v>LSR</v>
      </c>
      <c r="C7830" s="20" t="s">
        <v>256</v>
      </c>
      <c r="D7830" s="20" t="s">
        <v>260</v>
      </c>
      <c r="E7830" s="20" t="s">
        <v>276</v>
      </c>
      <c r="F7830" s="20" t="s">
        <v>110</v>
      </c>
      <c r="G7830" s="8" t="s">
        <v>387</v>
      </c>
      <c r="H7830" s="20" t="s">
        <v>111</v>
      </c>
      <c r="I7830" s="7">
        <v>0</v>
      </c>
      <c r="L7830" s="7">
        <v>9959294621</v>
      </c>
      <c r="M7830" s="7">
        <v>743287481</v>
      </c>
      <c r="N7830" s="7">
        <v>349903833</v>
      </c>
      <c r="O7830" s="20" t="str">
        <f t="shared" si="247"/>
        <v/>
      </c>
    </row>
    <row r="7831" spans="1:15">
      <c r="A7831" s="20" t="str">
        <f t="shared" si="246"/>
        <v>Lífeyrissjóður Tannlæknafél ÍslDeild I/Séreign</v>
      </c>
      <c r="B7831" s="20" t="str">
        <f>_xlfn.IFNA(INDEX(Listi!$AI:$AI,MATCH(C7831,Listi!$AJ:$AJ,0)),INDEX(Listi!T:T,MATCH(C7831,Listi!U:U,0)))</f>
        <v>Lífeyrissj. Tannlækna</v>
      </c>
      <c r="C7831" s="20" t="s">
        <v>261</v>
      </c>
      <c r="D7831" s="20" t="s">
        <v>207</v>
      </c>
      <c r="E7831" s="20" t="s">
        <v>276</v>
      </c>
      <c r="F7831" s="20" t="s">
        <v>110</v>
      </c>
      <c r="G7831" s="8" t="s">
        <v>387</v>
      </c>
      <c r="H7831" s="20" t="s">
        <v>111</v>
      </c>
      <c r="I7831" s="7">
        <v>0</v>
      </c>
      <c r="L7831" s="7">
        <v>6768408488</v>
      </c>
      <c r="M7831" s="7">
        <v>272759192</v>
      </c>
      <c r="N7831" s="7">
        <v>153838058</v>
      </c>
      <c r="O7831" s="20" t="str">
        <f t="shared" si="247"/>
        <v/>
      </c>
    </row>
    <row r="7832" spans="1:15">
      <c r="A7832" s="20" t="str">
        <f t="shared" si="246"/>
        <v>Lífeyrissjóður Tannlæknafél ÍslSamtryggingardeild</v>
      </c>
      <c r="B7832" s="20" t="str">
        <f>_xlfn.IFNA(INDEX(Listi!$AI:$AI,MATCH(C7832,Listi!$AJ:$AJ,0)),INDEX(Listi!T:T,MATCH(C7832,Listi!U:U,0)))</f>
        <v>Lífeyrissj. Tannlækna</v>
      </c>
      <c r="C7832" s="20" t="s">
        <v>261</v>
      </c>
      <c r="D7832" s="20" t="s">
        <v>205</v>
      </c>
      <c r="E7832" s="20" t="s">
        <v>275</v>
      </c>
      <c r="F7832" s="20" t="s">
        <v>110</v>
      </c>
      <c r="G7832" s="8" t="s">
        <v>387</v>
      </c>
      <c r="H7832" s="20" t="s">
        <v>111</v>
      </c>
      <c r="I7832" s="7">
        <v>0</v>
      </c>
      <c r="L7832" s="7">
        <v>2241251214</v>
      </c>
      <c r="M7832" s="7">
        <v>112827287</v>
      </c>
      <c r="N7832" s="7">
        <v>17930159</v>
      </c>
      <c r="O7832" s="20" t="str">
        <f t="shared" si="247"/>
        <v/>
      </c>
    </row>
    <row r="7833" spans="1:15">
      <c r="A7833" s="20" t="str">
        <f t="shared" ref="A7833:A7894" si="248">CONCATENATE(C7833,D7833)</f>
        <v>Lífeyrissjóður verslunarmannaÆvileið 1</v>
      </c>
      <c r="B7833" s="20" t="str">
        <f>_xlfn.IFNA(INDEX(Listi!$AI:$AI,MATCH(C7833,Listi!$AJ:$AJ,0)),INDEX(Listi!T:T,MATCH(C7833,Listi!U:U,0)))</f>
        <v>Lífeyrissj. Verslunarm.</v>
      </c>
      <c r="C7833" s="20" t="s">
        <v>206</v>
      </c>
      <c r="D7833" s="20" t="s">
        <v>310</v>
      </c>
      <c r="E7833" s="20" t="s">
        <v>276</v>
      </c>
      <c r="F7833" s="20" t="s">
        <v>110</v>
      </c>
      <c r="G7833" s="8" t="s">
        <v>387</v>
      </c>
      <c r="H7833" s="20" t="s">
        <v>111</v>
      </c>
      <c r="I7833" s="7">
        <v>0</v>
      </c>
      <c r="L7833" s="7">
        <v>2860479562</v>
      </c>
      <c r="M7833" s="7">
        <v>819651283</v>
      </c>
      <c r="N7833" s="7">
        <v>12562366</v>
      </c>
      <c r="O7833" s="20" t="str">
        <f t="shared" si="247"/>
        <v/>
      </c>
    </row>
    <row r="7834" spans="1:15">
      <c r="A7834" s="20" t="str">
        <f t="shared" si="248"/>
        <v>Lífeyrissjóður verslunarmannaÆvileið 2</v>
      </c>
      <c r="B7834" s="20" t="str">
        <f>_xlfn.IFNA(INDEX(Listi!$AI:$AI,MATCH(C7834,Listi!$AJ:$AJ,0)),INDEX(Listi!T:T,MATCH(C7834,Listi!U:U,0)))</f>
        <v>Lífeyrissj. Verslunarm.</v>
      </c>
      <c r="C7834" s="20" t="s">
        <v>206</v>
      </c>
      <c r="D7834" s="20" t="s">
        <v>309</v>
      </c>
      <c r="E7834" s="20" t="s">
        <v>276</v>
      </c>
      <c r="F7834" s="20" t="s">
        <v>110</v>
      </c>
      <c r="G7834" s="8" t="s">
        <v>387</v>
      </c>
      <c r="H7834" s="20" t="s">
        <v>111</v>
      </c>
      <c r="I7834" s="7">
        <v>0</v>
      </c>
      <c r="L7834" s="7">
        <v>2325064159</v>
      </c>
      <c r="M7834" s="7">
        <v>465663194</v>
      </c>
      <c r="N7834" s="7">
        <v>32037995</v>
      </c>
      <c r="O7834" s="20" t="str">
        <f t="shared" si="247"/>
        <v/>
      </c>
    </row>
    <row r="7835" spans="1:15">
      <c r="A7835" s="20" t="str">
        <f t="shared" si="248"/>
        <v>Lífeyrissjóður verslunarmannaÆvileið 3</v>
      </c>
      <c r="B7835" s="20" t="str">
        <f>_xlfn.IFNA(INDEX(Listi!$AI:$AI,MATCH(C7835,Listi!$AJ:$AJ,0)),INDEX(Listi!T:T,MATCH(C7835,Listi!U:U,0)))</f>
        <v>Lífeyrissj. Verslunarm.</v>
      </c>
      <c r="C7835" s="20" t="s">
        <v>206</v>
      </c>
      <c r="D7835" s="20" t="s">
        <v>308</v>
      </c>
      <c r="E7835" s="20" t="s">
        <v>276</v>
      </c>
      <c r="F7835" s="20" t="s">
        <v>110</v>
      </c>
      <c r="G7835" s="8" t="s">
        <v>387</v>
      </c>
      <c r="H7835" s="20" t="s">
        <v>111</v>
      </c>
      <c r="I7835" s="7">
        <v>0</v>
      </c>
      <c r="L7835" s="7">
        <v>1567402319</v>
      </c>
      <c r="M7835" s="7">
        <v>325961302</v>
      </c>
      <c r="N7835" s="7">
        <v>60283998</v>
      </c>
      <c r="O7835" s="20" t="str">
        <f t="shared" si="247"/>
        <v/>
      </c>
    </row>
    <row r="7836" spans="1:15">
      <c r="A7836" s="20" t="str">
        <f t="shared" si="248"/>
        <v>Lífeyrissjóður verslunarmannaDeild I/Séreign</v>
      </c>
      <c r="B7836" s="20" t="str">
        <f>_xlfn.IFNA(INDEX(Listi!$AI:$AI,MATCH(C7836,Listi!$AJ:$AJ,0)),INDEX(Listi!T:T,MATCH(C7836,Listi!U:U,0)))</f>
        <v>Lífeyrissj. Verslunarm.</v>
      </c>
      <c r="C7836" s="20" t="s">
        <v>206</v>
      </c>
      <c r="D7836" s="20" t="s">
        <v>207</v>
      </c>
      <c r="E7836" s="20" t="s">
        <v>276</v>
      </c>
      <c r="F7836" s="20" t="s">
        <v>110</v>
      </c>
      <c r="G7836" s="8" t="s">
        <v>387</v>
      </c>
      <c r="H7836" s="20" t="s">
        <v>111</v>
      </c>
      <c r="I7836" s="7">
        <v>699112</v>
      </c>
      <c r="L7836" s="7">
        <v>19785724399</v>
      </c>
      <c r="M7836" s="7">
        <v>729937912</v>
      </c>
      <c r="N7836" s="7">
        <v>458382791</v>
      </c>
      <c r="O7836" s="20" t="str">
        <f t="shared" si="247"/>
        <v/>
      </c>
    </row>
    <row r="7837" spans="1:15">
      <c r="A7837" s="20" t="str">
        <f t="shared" si="248"/>
        <v>Lífeyrissjóður verslunarmannaSamtryggingardeild</v>
      </c>
      <c r="B7837" s="20" t="str">
        <f>_xlfn.IFNA(INDEX(Listi!$AI:$AI,MATCH(C7837,Listi!$AJ:$AJ,0)),INDEX(Listi!T:T,MATCH(C7837,Listi!U:U,0)))</f>
        <v>Lífeyrissj. Verslunarm.</v>
      </c>
      <c r="C7837" s="20" t="s">
        <v>206</v>
      </c>
      <c r="D7837" s="20" t="s">
        <v>205</v>
      </c>
      <c r="E7837" s="20" t="s">
        <v>275</v>
      </c>
      <c r="F7837" s="20" t="s">
        <v>110</v>
      </c>
      <c r="G7837" s="8" t="s">
        <v>387</v>
      </c>
      <c r="H7837" s="20" t="s">
        <v>111</v>
      </c>
      <c r="I7837" s="7">
        <v>41503247</v>
      </c>
      <c r="L7837" s="7">
        <v>1174592806906</v>
      </c>
      <c r="M7837" s="7">
        <v>35794261112</v>
      </c>
      <c r="N7837" s="7">
        <v>21965137185</v>
      </c>
      <c r="O7837" s="20" t="str">
        <f t="shared" si="247"/>
        <v/>
      </c>
    </row>
    <row r="7838" spans="1:15">
      <c r="A7838" s="20" t="str">
        <f t="shared" si="248"/>
        <v>Lífeyrissjóður VestmannaeyjaSafn I</v>
      </c>
      <c r="B7838" s="20" t="str">
        <f>_xlfn.IFNA(INDEX(Listi!$AI:$AI,MATCH(C7838,Listi!$AJ:$AJ,0)),INDEX(Listi!T:T,MATCH(C7838,Listi!U:U,0)))</f>
        <v>Lífeyrissj. Vestm.</v>
      </c>
      <c r="C7838" s="20" t="s">
        <v>262</v>
      </c>
      <c r="D7838" s="20" t="s">
        <v>210</v>
      </c>
      <c r="E7838" s="20" t="s">
        <v>276</v>
      </c>
      <c r="F7838" s="20" t="s">
        <v>110</v>
      </c>
      <c r="G7838" s="8" t="s">
        <v>387</v>
      </c>
      <c r="H7838" s="20" t="s">
        <v>111</v>
      </c>
      <c r="I7838" s="7">
        <v>0</v>
      </c>
      <c r="L7838" s="7">
        <v>381311221</v>
      </c>
      <c r="M7838" s="7">
        <v>44104006</v>
      </c>
      <c r="N7838" s="7">
        <v>13592960</v>
      </c>
      <c r="O7838" s="20" t="str">
        <f t="shared" si="247"/>
        <v/>
      </c>
    </row>
    <row r="7839" spans="1:15">
      <c r="A7839" s="20" t="str">
        <f t="shared" si="248"/>
        <v>Lífeyrissjóður VestmannaeyjaSafn II</v>
      </c>
      <c r="B7839" s="20" t="str">
        <f>_xlfn.IFNA(INDEX(Listi!$AI:$AI,MATCH(C7839,Listi!$AJ:$AJ,0)),INDEX(Listi!T:T,MATCH(C7839,Listi!U:U,0)))</f>
        <v>Lífeyrissj. Vestm.</v>
      </c>
      <c r="C7839" s="20" t="s">
        <v>262</v>
      </c>
      <c r="D7839" s="20" t="s">
        <v>211</v>
      </c>
      <c r="E7839" s="20" t="s">
        <v>276</v>
      </c>
      <c r="F7839" s="20" t="s">
        <v>110</v>
      </c>
      <c r="G7839" s="8" t="s">
        <v>387</v>
      </c>
      <c r="H7839" s="20" t="s">
        <v>111</v>
      </c>
      <c r="I7839" s="7">
        <v>0</v>
      </c>
      <c r="L7839" s="7">
        <v>571440191</v>
      </c>
      <c r="M7839" s="7">
        <v>40240404</v>
      </c>
      <c r="N7839" s="7">
        <v>18659289</v>
      </c>
      <c r="O7839" s="20" t="str">
        <f t="shared" si="247"/>
        <v/>
      </c>
    </row>
    <row r="7840" spans="1:15">
      <c r="A7840" s="20" t="str">
        <f t="shared" si="248"/>
        <v>Lífeyrissjóður VestmannaeyjaSamtryggingardeild</v>
      </c>
      <c r="B7840" s="20" t="str">
        <f>_xlfn.IFNA(INDEX(Listi!$AI:$AI,MATCH(C7840,Listi!$AJ:$AJ,0)),INDEX(Listi!T:T,MATCH(C7840,Listi!U:U,0)))</f>
        <v>Lífeyrissj. Vestm.</v>
      </c>
      <c r="C7840" s="20" t="s">
        <v>262</v>
      </c>
      <c r="D7840" s="20" t="s">
        <v>205</v>
      </c>
      <c r="E7840" s="20" t="s">
        <v>275</v>
      </c>
      <c r="F7840" s="20" t="s">
        <v>110</v>
      </c>
      <c r="G7840" s="8" t="s">
        <v>387</v>
      </c>
      <c r="H7840" s="20" t="s">
        <v>111</v>
      </c>
      <c r="I7840" s="7">
        <v>0</v>
      </c>
      <c r="L7840" s="7">
        <v>85198020532</v>
      </c>
      <c r="M7840" s="7">
        <v>1944643004</v>
      </c>
      <c r="N7840" s="7">
        <v>2198060399</v>
      </c>
      <c r="O7840" s="20" t="str">
        <f t="shared" si="247"/>
        <v/>
      </c>
    </row>
    <row r="7841" spans="1:15">
      <c r="A7841" s="20" t="str">
        <f t="shared" si="248"/>
        <v>Lífsval - lífeyrissparnaðurLífsval 1</v>
      </c>
      <c r="B7841" s="20" t="str">
        <f>_xlfn.IFNA(INDEX(Listi!$AI:$AI,MATCH(C7841,Listi!$AJ:$AJ,0)),INDEX(Listi!T:T,MATCH(C7841,Listi!U:U,0)))</f>
        <v>Lífsval</v>
      </c>
      <c r="C7841" s="20" t="s">
        <v>263</v>
      </c>
      <c r="D7841" s="20" t="s">
        <v>264</v>
      </c>
      <c r="E7841" s="20" t="s">
        <v>276</v>
      </c>
      <c r="F7841" s="20" t="s">
        <v>110</v>
      </c>
      <c r="G7841" s="8" t="s">
        <v>387</v>
      </c>
      <c r="H7841" s="20" t="s">
        <v>111</v>
      </c>
      <c r="I7841" s="7">
        <v>0</v>
      </c>
      <c r="L7841" s="7">
        <v>1792991246</v>
      </c>
      <c r="M7841" s="7">
        <v>203244065</v>
      </c>
      <c r="N7841" s="7">
        <v>81003579</v>
      </c>
      <c r="O7841" s="20" t="str">
        <f t="shared" si="247"/>
        <v/>
      </c>
    </row>
    <row r="7842" spans="1:15">
      <c r="A7842" s="20" t="str">
        <f t="shared" si="248"/>
        <v>Lífsval - lífeyrissparnaðurLífsval 2</v>
      </c>
      <c r="B7842" s="20" t="str">
        <f>_xlfn.IFNA(INDEX(Listi!$AI:$AI,MATCH(C7842,Listi!$AJ:$AJ,0)),INDEX(Listi!T:T,MATCH(C7842,Listi!U:U,0)))</f>
        <v>Lífsval</v>
      </c>
      <c r="C7842" s="20" t="s">
        <v>263</v>
      </c>
      <c r="D7842" s="20" t="s">
        <v>265</v>
      </c>
      <c r="E7842" s="20" t="s">
        <v>276</v>
      </c>
      <c r="F7842" s="20" t="s">
        <v>110</v>
      </c>
      <c r="G7842" s="8" t="s">
        <v>387</v>
      </c>
      <c r="H7842" s="20" t="s">
        <v>111</v>
      </c>
      <c r="I7842" s="7">
        <v>0</v>
      </c>
      <c r="L7842" s="7">
        <v>79660340</v>
      </c>
      <c r="M7842" s="7">
        <v>14369045</v>
      </c>
      <c r="N7842" s="7">
        <v>2695304</v>
      </c>
      <c r="O7842" s="20" t="str">
        <f t="shared" si="247"/>
        <v/>
      </c>
    </row>
    <row r="7843" spans="1:15">
      <c r="A7843" s="20" t="str">
        <f t="shared" si="248"/>
        <v>Lífsval - lífeyrissparnaðurLífsval 3</v>
      </c>
      <c r="B7843" s="20" t="str">
        <f>_xlfn.IFNA(INDEX(Listi!$AI:$AI,MATCH(C7843,Listi!$AJ:$AJ,0)),INDEX(Listi!T:T,MATCH(C7843,Listi!U:U,0)))</f>
        <v>Lífsval</v>
      </c>
      <c r="C7843" s="20" t="s">
        <v>263</v>
      </c>
      <c r="D7843" s="20" t="s">
        <v>266</v>
      </c>
      <c r="E7843" s="20" t="s">
        <v>276</v>
      </c>
      <c r="F7843" s="20" t="s">
        <v>110</v>
      </c>
      <c r="G7843" s="8" t="s">
        <v>387</v>
      </c>
      <c r="H7843" s="20" t="s">
        <v>111</v>
      </c>
      <c r="I7843" s="7">
        <v>0</v>
      </c>
      <c r="L7843" s="7">
        <v>131239774</v>
      </c>
      <c r="M7843" s="7">
        <v>16635787</v>
      </c>
      <c r="N7843" s="7">
        <v>3548138</v>
      </c>
      <c r="O7843" s="20" t="str">
        <f t="shared" si="247"/>
        <v/>
      </c>
    </row>
    <row r="7844" spans="1:15">
      <c r="A7844" s="20" t="str">
        <f t="shared" si="248"/>
        <v>Lífsval - lífeyrissparnaðurLífsval 4</v>
      </c>
      <c r="B7844" s="20" t="str">
        <f>_xlfn.IFNA(INDEX(Listi!$AI:$AI,MATCH(C7844,Listi!$AJ:$AJ,0)),INDEX(Listi!T:T,MATCH(C7844,Listi!U:U,0)))</f>
        <v>Lífsval</v>
      </c>
      <c r="C7844" s="20" t="s">
        <v>263</v>
      </c>
      <c r="D7844" s="20" t="s">
        <v>267</v>
      </c>
      <c r="E7844" s="20" t="s">
        <v>276</v>
      </c>
      <c r="F7844" s="8" t="s">
        <v>110</v>
      </c>
      <c r="G7844" s="8" t="s">
        <v>387</v>
      </c>
      <c r="H7844" s="20" t="s">
        <v>111</v>
      </c>
      <c r="I7844" s="7">
        <v>0</v>
      </c>
      <c r="L7844" s="7">
        <v>71752064</v>
      </c>
      <c r="M7844" s="7">
        <v>15238959</v>
      </c>
      <c r="N7844" s="7">
        <v>2058992</v>
      </c>
      <c r="O7844" s="20" t="str">
        <f t="shared" si="247"/>
        <v/>
      </c>
    </row>
    <row r="7845" spans="1:15">
      <c r="A7845" s="20" t="str">
        <f t="shared" si="248"/>
        <v>Lífsverk lífeyrissjóðurLífsverk I/Séreign</v>
      </c>
      <c r="B7845" s="20" t="str">
        <f>_xlfn.IFNA(INDEX(Listi!$AI:$AI,MATCH(C7845,Listi!$AJ:$AJ,0)),INDEX(Listi!T:T,MATCH(C7845,Listi!U:U,0)))</f>
        <v xml:space="preserve">Lífsverk  </v>
      </c>
      <c r="C7845" s="20" t="s">
        <v>268</v>
      </c>
      <c r="D7845" s="20" t="s">
        <v>269</v>
      </c>
      <c r="E7845" s="20" t="s">
        <v>276</v>
      </c>
      <c r="F7845" s="8" t="s">
        <v>110</v>
      </c>
      <c r="G7845" s="8" t="s">
        <v>387</v>
      </c>
      <c r="H7845" s="20" t="s">
        <v>111</v>
      </c>
      <c r="I7845" s="7">
        <v>0</v>
      </c>
      <c r="L7845" s="7">
        <v>4582957000</v>
      </c>
      <c r="M7845" s="7">
        <v>635926000</v>
      </c>
      <c r="N7845" s="7">
        <v>22708000</v>
      </c>
      <c r="O7845" s="20" t="str">
        <f t="shared" si="247"/>
        <v/>
      </c>
    </row>
    <row r="7846" spans="1:15">
      <c r="A7846" s="20" t="str">
        <f t="shared" si="248"/>
        <v>Lífsverk lífeyrissjóðurLífsverk II/Séreign</v>
      </c>
      <c r="B7846" s="20" t="str">
        <f>_xlfn.IFNA(INDEX(Listi!$AI:$AI,MATCH(C7846,Listi!$AJ:$AJ,0)),INDEX(Listi!T:T,MATCH(C7846,Listi!U:U,0)))</f>
        <v xml:space="preserve">Lífsverk  </v>
      </c>
      <c r="C7846" s="20" t="s">
        <v>268</v>
      </c>
      <c r="D7846" s="20" t="s">
        <v>270</v>
      </c>
      <c r="E7846" s="20" t="s">
        <v>276</v>
      </c>
      <c r="F7846" s="8" t="s">
        <v>110</v>
      </c>
      <c r="G7846" s="8" t="s">
        <v>387</v>
      </c>
      <c r="H7846" s="20" t="s">
        <v>111</v>
      </c>
      <c r="I7846" s="7">
        <v>0</v>
      </c>
      <c r="L7846" s="7">
        <v>23735073000</v>
      </c>
      <c r="M7846" s="7">
        <v>2073571000</v>
      </c>
      <c r="N7846" s="7">
        <v>249365000</v>
      </c>
      <c r="O7846" s="20" t="str">
        <f t="shared" si="247"/>
        <v/>
      </c>
    </row>
    <row r="7847" spans="1:15">
      <c r="A7847" s="20" t="str">
        <f t="shared" si="248"/>
        <v>Lífsverk lífeyrissjóðurLífsverk III/Séreign</v>
      </c>
      <c r="B7847" s="20" t="str">
        <f>_xlfn.IFNA(INDEX(Listi!$AI:$AI,MATCH(C7847,Listi!$AJ:$AJ,0)),INDEX(Listi!T:T,MATCH(C7847,Listi!U:U,0)))</f>
        <v xml:space="preserve">Lífsverk  </v>
      </c>
      <c r="C7847" s="20" t="s">
        <v>268</v>
      </c>
      <c r="D7847" s="20" t="s">
        <v>271</v>
      </c>
      <c r="E7847" s="20" t="s">
        <v>276</v>
      </c>
      <c r="F7847" s="8" t="s">
        <v>110</v>
      </c>
      <c r="G7847" s="8" t="s">
        <v>387</v>
      </c>
      <c r="H7847" s="20" t="s">
        <v>111</v>
      </c>
      <c r="I7847" s="7">
        <v>0</v>
      </c>
      <c r="L7847" s="7">
        <v>653814000</v>
      </c>
      <c r="M7847" s="7">
        <v>105107000</v>
      </c>
      <c r="N7847" s="7">
        <v>2613000</v>
      </c>
      <c r="O7847" s="20" t="str">
        <f t="shared" si="247"/>
        <v/>
      </c>
    </row>
    <row r="7848" spans="1:15">
      <c r="A7848" s="20" t="str">
        <f t="shared" si="248"/>
        <v>Lífsverk lífeyrissjóðurSamtryggingardeild</v>
      </c>
      <c r="B7848" s="20" t="str">
        <f>_xlfn.IFNA(INDEX(Listi!$AI:$AI,MATCH(C7848,Listi!$AJ:$AJ,0)),INDEX(Listi!T:T,MATCH(C7848,Listi!U:U,0)))</f>
        <v xml:space="preserve">Lífsverk  </v>
      </c>
      <c r="C7848" s="20" t="s">
        <v>268</v>
      </c>
      <c r="D7848" s="20" t="s">
        <v>205</v>
      </c>
      <c r="E7848" s="20" t="s">
        <v>275</v>
      </c>
      <c r="F7848" s="8" t="s">
        <v>110</v>
      </c>
      <c r="G7848" s="8" t="s">
        <v>387</v>
      </c>
      <c r="H7848" s="20" t="s">
        <v>111</v>
      </c>
      <c r="I7848" s="7">
        <v>8046000</v>
      </c>
      <c r="L7848" s="7">
        <v>120542527000</v>
      </c>
      <c r="M7848" s="7">
        <v>4397803000</v>
      </c>
      <c r="N7848" s="7">
        <v>1423151000</v>
      </c>
      <c r="O7848" s="20" t="str">
        <f t="shared" si="247"/>
        <v/>
      </c>
    </row>
    <row r="7849" spans="1:15">
      <c r="A7849" s="20" t="str">
        <f t="shared" si="248"/>
        <v>Söfnunarsjóður lífeyrisréttindaDeild I/Innlán</v>
      </c>
      <c r="B7849" s="20" t="str">
        <f>_xlfn.IFNA(INDEX(Listi!$AI:$AI,MATCH(C7849,Listi!$AJ:$AJ,0)),INDEX(Listi!T:T,MATCH(C7849,Listi!U:U,0)))</f>
        <v>Söfnunarsj.</v>
      </c>
      <c r="C7849" s="20" t="s">
        <v>272</v>
      </c>
      <c r="D7849" s="20" t="s">
        <v>273</v>
      </c>
      <c r="E7849" s="20" t="s">
        <v>276</v>
      </c>
      <c r="F7849" s="8" t="s">
        <v>110</v>
      </c>
      <c r="G7849" s="8" t="s">
        <v>387</v>
      </c>
      <c r="H7849" s="20" t="s">
        <v>111</v>
      </c>
      <c r="I7849" s="7">
        <v>0</v>
      </c>
      <c r="L7849" s="7">
        <v>2001731914</v>
      </c>
      <c r="M7849" s="7">
        <v>133561634</v>
      </c>
      <c r="N7849" s="7">
        <v>44803565</v>
      </c>
      <c r="O7849" s="20" t="str">
        <f t="shared" si="247"/>
        <v/>
      </c>
    </row>
    <row r="7850" spans="1:15">
      <c r="A7850" s="20" t="str">
        <f t="shared" si="248"/>
        <v>Söfnunarsjóður lífeyrisréttindaDeild III/Séreign</v>
      </c>
      <c r="B7850" s="20" t="str">
        <f>_xlfn.IFNA(INDEX(Listi!$AI:$AI,MATCH(C7850,Listi!$AJ:$AJ,0)),INDEX(Listi!T:T,MATCH(C7850,Listi!U:U,0)))</f>
        <v>Söfnunarsj.</v>
      </c>
      <c r="C7850" s="20" t="s">
        <v>272</v>
      </c>
      <c r="D7850" s="20" t="s">
        <v>599</v>
      </c>
      <c r="E7850" s="20" t="s">
        <v>276</v>
      </c>
      <c r="F7850" s="8" t="s">
        <v>110</v>
      </c>
      <c r="G7850" s="8" t="s">
        <v>387</v>
      </c>
      <c r="H7850" s="20" t="s">
        <v>111</v>
      </c>
      <c r="I7850" s="7">
        <v>0</v>
      </c>
      <c r="L7850" s="7">
        <v>24413085</v>
      </c>
      <c r="M7850" s="7">
        <v>24697577</v>
      </c>
      <c r="N7850" s="7">
        <v>900000</v>
      </c>
      <c r="O7850" s="20" t="str">
        <f t="shared" si="247"/>
        <v/>
      </c>
    </row>
    <row r="7851" spans="1:15">
      <c r="A7851" s="20" t="str">
        <f t="shared" si="248"/>
        <v>Söfnunarsjóður lífeyrisréttindaDeildII/Séreign</v>
      </c>
      <c r="B7851" s="20" t="str">
        <f>_xlfn.IFNA(INDEX(Listi!$AI:$AI,MATCH(C7851,Listi!$AJ:$AJ,0)),INDEX(Listi!T:T,MATCH(C7851,Listi!U:U,0)))</f>
        <v>Söfnunarsj.</v>
      </c>
      <c r="C7851" s="20" t="s">
        <v>272</v>
      </c>
      <c r="D7851" s="20" t="s">
        <v>586</v>
      </c>
      <c r="E7851" s="20" t="s">
        <v>276</v>
      </c>
      <c r="F7851" s="8" t="s">
        <v>110</v>
      </c>
      <c r="G7851" s="8" t="s">
        <v>387</v>
      </c>
      <c r="H7851" s="20" t="s">
        <v>111</v>
      </c>
      <c r="I7851" s="7">
        <v>0</v>
      </c>
      <c r="L7851" s="7">
        <v>1654616477</v>
      </c>
      <c r="M7851" s="7">
        <v>128539213</v>
      </c>
      <c r="N7851" s="7">
        <v>22846291</v>
      </c>
      <c r="O7851" s="20" t="str">
        <f t="shared" si="247"/>
        <v/>
      </c>
    </row>
    <row r="7852" spans="1:15">
      <c r="A7852" s="20" t="str">
        <f t="shared" si="248"/>
        <v>Söfnunarsjóður lífeyrisréttindaSamtryggingardeild</v>
      </c>
      <c r="B7852" s="20" t="str">
        <f>_xlfn.IFNA(INDEX(Listi!$AI:$AI,MATCH(C7852,Listi!$AJ:$AJ,0)),INDEX(Listi!T:T,MATCH(C7852,Listi!U:U,0)))</f>
        <v>Söfnunarsj.</v>
      </c>
      <c r="C7852" s="20" t="s">
        <v>272</v>
      </c>
      <c r="D7852" s="20" t="s">
        <v>205</v>
      </c>
      <c r="E7852" s="20" t="s">
        <v>275</v>
      </c>
      <c r="F7852" s="8" t="s">
        <v>110</v>
      </c>
      <c r="G7852" s="8" t="s">
        <v>387</v>
      </c>
      <c r="H7852" s="20" t="s">
        <v>111</v>
      </c>
      <c r="I7852" s="7">
        <v>10870295</v>
      </c>
      <c r="L7852" s="7">
        <v>238978847889</v>
      </c>
      <c r="M7852" s="7">
        <v>4967193409</v>
      </c>
      <c r="N7852" s="7">
        <v>6076487652</v>
      </c>
      <c r="O7852" s="20" t="str">
        <f t="shared" si="247"/>
        <v/>
      </c>
    </row>
    <row r="7853" spans="1:15">
      <c r="A7853" s="20" t="str">
        <f t="shared" si="248"/>
        <v>Stapi lífeyrissjóðurSafn I</v>
      </c>
      <c r="B7853" s="20" t="str">
        <f>_xlfn.IFNA(INDEX(Listi!$AI:$AI,MATCH(C7853,Listi!$AJ:$AJ,0)),INDEX(Listi!T:T,MATCH(C7853,Listi!U:U,0)))</f>
        <v xml:space="preserve">Stapi  </v>
      </c>
      <c r="C7853" s="20" t="s">
        <v>209</v>
      </c>
      <c r="D7853" s="20" t="s">
        <v>210</v>
      </c>
      <c r="E7853" s="20" t="s">
        <v>276</v>
      </c>
      <c r="F7853" s="8" t="s">
        <v>110</v>
      </c>
      <c r="G7853" s="8" t="s">
        <v>387</v>
      </c>
      <c r="H7853" s="20" t="s">
        <v>111</v>
      </c>
      <c r="I7853" s="7">
        <v>0</v>
      </c>
      <c r="L7853" s="7">
        <v>2440828925</v>
      </c>
      <c r="M7853" s="7">
        <v>91567233</v>
      </c>
      <c r="N7853" s="7">
        <v>110755602</v>
      </c>
      <c r="O7853" s="20" t="str">
        <f t="shared" si="247"/>
        <v/>
      </c>
    </row>
    <row r="7854" spans="1:15">
      <c r="A7854" s="20" t="str">
        <f t="shared" si="248"/>
        <v>Stapi lífeyrissjóðurSafn II</v>
      </c>
      <c r="B7854" s="20" t="str">
        <f>_xlfn.IFNA(INDEX(Listi!$AI:$AI,MATCH(C7854,Listi!$AJ:$AJ,0)),INDEX(Listi!T:T,MATCH(C7854,Listi!U:U,0)))</f>
        <v xml:space="preserve">Stapi  </v>
      </c>
      <c r="C7854" s="20" t="s">
        <v>209</v>
      </c>
      <c r="D7854" s="20" t="s">
        <v>211</v>
      </c>
      <c r="E7854" s="20" t="s">
        <v>276</v>
      </c>
      <c r="F7854" s="20" t="s">
        <v>110</v>
      </c>
      <c r="G7854" s="8" t="s">
        <v>387</v>
      </c>
      <c r="H7854" s="20" t="s">
        <v>111</v>
      </c>
      <c r="I7854" s="7">
        <v>0</v>
      </c>
      <c r="L7854" s="7">
        <v>5710890273</v>
      </c>
      <c r="M7854" s="7">
        <v>262001316</v>
      </c>
      <c r="N7854" s="7">
        <v>164209410</v>
      </c>
      <c r="O7854" s="20" t="str">
        <f t="shared" si="247"/>
        <v/>
      </c>
    </row>
    <row r="7855" spans="1:15">
      <c r="A7855" s="20" t="str">
        <f t="shared" si="248"/>
        <v>Stapi lífeyrissjóðurSafn III</v>
      </c>
      <c r="B7855" s="20" t="str">
        <f>_xlfn.IFNA(INDEX(Listi!$AI:$AI,MATCH(C7855,Listi!$AJ:$AJ,0)),INDEX(Listi!T:T,MATCH(C7855,Listi!U:U,0)))</f>
        <v xml:space="preserve">Stapi  </v>
      </c>
      <c r="C7855" s="20" t="s">
        <v>209</v>
      </c>
      <c r="D7855" s="20" t="s">
        <v>212</v>
      </c>
      <c r="E7855" s="20" t="s">
        <v>276</v>
      </c>
      <c r="F7855" s="20" t="s">
        <v>110</v>
      </c>
      <c r="G7855" s="8" t="s">
        <v>387</v>
      </c>
      <c r="H7855" s="20" t="s">
        <v>111</v>
      </c>
      <c r="I7855" s="7">
        <v>0</v>
      </c>
      <c r="L7855" s="7">
        <v>268100084</v>
      </c>
      <c r="M7855" s="7">
        <v>24388890</v>
      </c>
      <c r="N7855" s="7">
        <v>9886128</v>
      </c>
      <c r="O7855" s="20" t="str">
        <f t="shared" si="247"/>
        <v/>
      </c>
    </row>
    <row r="7856" spans="1:15">
      <c r="A7856" s="20" t="str">
        <f t="shared" si="248"/>
        <v>Stapi lífeyrissjóðurTryggingardeild</v>
      </c>
      <c r="B7856" s="20" t="str">
        <f>_xlfn.IFNA(INDEX(Listi!$AI:$AI,MATCH(C7856,Listi!$AJ:$AJ,0)),INDEX(Listi!T:T,MATCH(C7856,Listi!U:U,0)))</f>
        <v xml:space="preserve">Stapi  </v>
      </c>
      <c r="C7856" s="20" t="s">
        <v>209</v>
      </c>
      <c r="D7856" s="20" t="s">
        <v>213</v>
      </c>
      <c r="E7856" s="20" t="s">
        <v>275</v>
      </c>
      <c r="F7856" s="20" t="s">
        <v>110</v>
      </c>
      <c r="G7856" s="8" t="s">
        <v>387</v>
      </c>
      <c r="H7856" s="20" t="s">
        <v>111</v>
      </c>
      <c r="I7856" s="7">
        <v>0</v>
      </c>
      <c r="L7856" s="7">
        <v>348661724246</v>
      </c>
      <c r="M7856" s="7">
        <v>13807615154</v>
      </c>
      <c r="N7856" s="7">
        <v>7912918911</v>
      </c>
      <c r="O7856" s="20" t="str">
        <f t="shared" si="247"/>
        <v/>
      </c>
    </row>
    <row r="7857" spans="1:15">
      <c r="A7857" s="20" t="str">
        <f t="shared" si="248"/>
        <v>Stapi lífeyrissjóðurVarfærnasafnið</v>
      </c>
      <c r="B7857" s="20" t="str">
        <f>_xlfn.IFNA(INDEX(Listi!$AI:$AI,MATCH(C7857,Listi!$AJ:$AJ,0)),INDEX(Listi!T:T,MATCH(C7857,Listi!U:U,0)))</f>
        <v xml:space="preserve">Stapi  </v>
      </c>
      <c r="C7857" s="20" t="s">
        <v>209</v>
      </c>
      <c r="D7857" s="20" t="s">
        <v>392</v>
      </c>
      <c r="E7857" s="20" t="s">
        <v>276</v>
      </c>
      <c r="F7857" s="20" t="s">
        <v>110</v>
      </c>
      <c r="G7857" s="8" t="s">
        <v>387</v>
      </c>
      <c r="H7857" s="20" t="s">
        <v>111</v>
      </c>
      <c r="I7857" s="7">
        <v>0</v>
      </c>
      <c r="L7857" s="7">
        <v>471986044</v>
      </c>
      <c r="M7857" s="7">
        <v>137399159</v>
      </c>
      <c r="N7857" s="7">
        <v>6994496</v>
      </c>
      <c r="O7857" s="20" t="str">
        <f t="shared" si="247"/>
        <v/>
      </c>
    </row>
    <row r="7858" spans="1:15">
      <c r="A7858" s="20" t="str">
        <f t="shared" si="248"/>
        <v>Almenni lífeyrissjóðurinnÆvisafn I</v>
      </c>
      <c r="B7858" s="20" t="str">
        <f>_xlfn.IFNA(INDEX(Listi!$AI:$AI,MATCH(C7858,Listi!$AJ:$AJ,0)),INDEX(Listi!T:T,MATCH(C7858,Listi!U:U,0)))</f>
        <v xml:space="preserve">Almenni </v>
      </c>
      <c r="C7858" s="20" t="s">
        <v>0</v>
      </c>
      <c r="D7858" s="20" t="s">
        <v>202</v>
      </c>
      <c r="E7858" s="20" t="s">
        <v>276</v>
      </c>
      <c r="F7858" s="20" t="s">
        <v>112</v>
      </c>
      <c r="G7858" s="8" t="s">
        <v>378</v>
      </c>
      <c r="H7858" s="20" t="s">
        <v>113</v>
      </c>
      <c r="I7858" s="7">
        <v>2334648</v>
      </c>
      <c r="L7858" s="7">
        <v>43068273823</v>
      </c>
      <c r="M7858" s="7">
        <v>4413720640</v>
      </c>
      <c r="N7858" s="7">
        <v>641257097</v>
      </c>
      <c r="O7858" s="20" t="str">
        <f t="shared" si="247"/>
        <v/>
      </c>
    </row>
    <row r="7859" spans="1:15">
      <c r="A7859" s="20" t="str">
        <f t="shared" si="248"/>
        <v>Almenni lífeyrissjóðurinnÆvisafn II</v>
      </c>
      <c r="B7859" s="20" t="str">
        <f>_xlfn.IFNA(INDEX(Listi!$AI:$AI,MATCH(C7859,Listi!$AJ:$AJ,0)),INDEX(Listi!T:T,MATCH(C7859,Listi!U:U,0)))</f>
        <v xml:space="preserve">Almenni </v>
      </c>
      <c r="C7859" s="20" t="s">
        <v>0</v>
      </c>
      <c r="D7859" s="20" t="s">
        <v>203</v>
      </c>
      <c r="E7859" s="20" t="s">
        <v>276</v>
      </c>
      <c r="F7859" s="20" t="s">
        <v>112</v>
      </c>
      <c r="G7859" s="8" t="s">
        <v>378</v>
      </c>
      <c r="H7859" s="20" t="s">
        <v>113</v>
      </c>
      <c r="I7859" s="7">
        <v>6091922</v>
      </c>
      <c r="L7859" s="7">
        <v>86460235807</v>
      </c>
      <c r="M7859" s="7">
        <v>3970537445</v>
      </c>
      <c r="N7859" s="7">
        <v>1539034493</v>
      </c>
      <c r="O7859" s="20" t="str">
        <f t="shared" si="247"/>
        <v/>
      </c>
    </row>
    <row r="7860" spans="1:15">
      <c r="A7860" s="20" t="str">
        <f t="shared" si="248"/>
        <v>Almenni lífeyrissjóðurinnÆvisafn III</v>
      </c>
      <c r="B7860" s="20" t="str">
        <f>_xlfn.IFNA(INDEX(Listi!$AI:$AI,MATCH(C7860,Listi!$AJ:$AJ,0)),INDEX(Listi!T:T,MATCH(C7860,Listi!U:U,0)))</f>
        <v xml:space="preserve">Almenni </v>
      </c>
      <c r="C7860" s="20" t="s">
        <v>0</v>
      </c>
      <c r="D7860" s="20" t="s">
        <v>204</v>
      </c>
      <c r="E7860" s="20" t="s">
        <v>276</v>
      </c>
      <c r="F7860" s="20" t="s">
        <v>112</v>
      </c>
      <c r="G7860" s="8" t="s">
        <v>378</v>
      </c>
      <c r="H7860" s="20" t="s">
        <v>113</v>
      </c>
      <c r="I7860" s="7">
        <v>2420902</v>
      </c>
      <c r="L7860" s="7">
        <v>33890180699</v>
      </c>
      <c r="M7860" s="7">
        <v>1571509194</v>
      </c>
      <c r="N7860" s="7">
        <v>920421683</v>
      </c>
      <c r="O7860" s="20" t="str">
        <f t="shared" si="247"/>
        <v/>
      </c>
    </row>
    <row r="7861" spans="1:15">
      <c r="A7861" s="20" t="str">
        <f t="shared" si="248"/>
        <v>Almenni lífeyrissjóðurinnHúsnæðissafn</v>
      </c>
      <c r="B7861" s="20" t="str">
        <f>_xlfn.IFNA(INDEX(Listi!$AI:$AI,MATCH(C7861,Listi!$AJ:$AJ,0)),INDEX(Listi!T:T,MATCH(C7861,Listi!U:U,0)))</f>
        <v xml:space="preserve">Almenni </v>
      </c>
      <c r="C7861" s="20" t="s">
        <v>0</v>
      </c>
      <c r="D7861" s="20" t="s">
        <v>315</v>
      </c>
      <c r="E7861" s="20" t="s">
        <v>276</v>
      </c>
      <c r="F7861" s="20" t="s">
        <v>112</v>
      </c>
      <c r="G7861" s="8" t="s">
        <v>378</v>
      </c>
      <c r="H7861" s="20" t="s">
        <v>113</v>
      </c>
      <c r="I7861" s="7">
        <v>16115</v>
      </c>
      <c r="L7861" s="7">
        <v>487895879</v>
      </c>
      <c r="M7861" s="7">
        <v>166428361</v>
      </c>
      <c r="N7861" s="7">
        <v>18080096</v>
      </c>
      <c r="O7861" s="20" t="str">
        <f t="shared" si="247"/>
        <v/>
      </c>
    </row>
    <row r="7862" spans="1:15">
      <c r="A7862" s="20" t="str">
        <f t="shared" si="248"/>
        <v>Almenni lífeyrissjóðurinnInnlánssafn</v>
      </c>
      <c r="B7862" s="20" t="str">
        <f>_xlfn.IFNA(INDEX(Listi!$AI:$AI,MATCH(C7862,Listi!$AJ:$AJ,0)),INDEX(Listi!T:T,MATCH(C7862,Listi!U:U,0)))</f>
        <v xml:space="preserve">Almenni </v>
      </c>
      <c r="C7862" s="20" t="s">
        <v>0</v>
      </c>
      <c r="D7862" s="20" t="s">
        <v>1</v>
      </c>
      <c r="E7862" s="20" t="s">
        <v>276</v>
      </c>
      <c r="F7862" s="20" t="s">
        <v>112</v>
      </c>
      <c r="G7862" s="8" t="s">
        <v>378</v>
      </c>
      <c r="H7862" s="20" t="s">
        <v>113</v>
      </c>
      <c r="I7862" s="7">
        <v>1734872</v>
      </c>
      <c r="L7862" s="7">
        <v>26587944379</v>
      </c>
      <c r="M7862" s="7">
        <v>1016779991</v>
      </c>
      <c r="N7862" s="7">
        <v>1031869724</v>
      </c>
      <c r="O7862" s="20" t="str">
        <f t="shared" si="247"/>
        <v/>
      </c>
    </row>
    <row r="7863" spans="1:15">
      <c r="A7863" s="20" t="str">
        <f t="shared" si="248"/>
        <v>Almenni lífeyrissjóðurinnRíkissafn langt</v>
      </c>
      <c r="B7863" s="20" t="str">
        <f>_xlfn.IFNA(INDEX(Listi!$AI:$AI,MATCH(C7863,Listi!$AJ:$AJ,0)),INDEX(Listi!T:T,MATCH(C7863,Listi!U:U,0)))</f>
        <v xml:space="preserve">Almenni </v>
      </c>
      <c r="C7863" s="20" t="s">
        <v>0</v>
      </c>
      <c r="D7863" s="20" t="s">
        <v>199</v>
      </c>
      <c r="E7863" s="20" t="s">
        <v>276</v>
      </c>
      <c r="F7863" s="20" t="s">
        <v>112</v>
      </c>
      <c r="G7863" s="8" t="s">
        <v>378</v>
      </c>
      <c r="H7863" s="20" t="s">
        <v>113</v>
      </c>
      <c r="I7863" s="7">
        <v>189740</v>
      </c>
      <c r="L7863" s="7">
        <v>1193680171</v>
      </c>
      <c r="M7863" s="7">
        <v>61272573</v>
      </c>
      <c r="N7863" s="7">
        <v>40105929</v>
      </c>
      <c r="O7863" s="20" t="str">
        <f t="shared" si="247"/>
        <v/>
      </c>
    </row>
    <row r="7864" spans="1:15">
      <c r="A7864" s="20" t="str">
        <f t="shared" si="248"/>
        <v>Almenni lífeyrissjóðurinnRíkissafn stutt</v>
      </c>
      <c r="B7864" s="20" t="str">
        <f>_xlfn.IFNA(INDEX(Listi!$AI:$AI,MATCH(C7864,Listi!$AJ:$AJ,0)),INDEX(Listi!T:T,MATCH(C7864,Listi!U:U,0)))</f>
        <v xml:space="preserve">Almenni </v>
      </c>
      <c r="C7864" s="20" t="s">
        <v>0</v>
      </c>
      <c r="D7864" s="20" t="s">
        <v>200</v>
      </c>
      <c r="E7864" s="20" t="s">
        <v>276</v>
      </c>
      <c r="F7864" s="20" t="s">
        <v>112</v>
      </c>
      <c r="G7864" s="8" t="s">
        <v>378</v>
      </c>
      <c r="H7864" s="20" t="s">
        <v>113</v>
      </c>
      <c r="I7864" s="7">
        <v>44667</v>
      </c>
      <c r="L7864" s="7">
        <v>541893627</v>
      </c>
      <c r="M7864" s="7">
        <v>20423158</v>
      </c>
      <c r="N7864" s="7">
        <v>14899899</v>
      </c>
      <c r="O7864" s="20" t="str">
        <f t="shared" si="247"/>
        <v/>
      </c>
    </row>
    <row r="7865" spans="1:15">
      <c r="A7865" s="20" t="str">
        <f t="shared" si="248"/>
        <v>Almenni lífeyrissjóðurinnTryggingadeild</v>
      </c>
      <c r="B7865" s="20" t="str">
        <f>_xlfn.IFNA(INDEX(Listi!$AI:$AI,MATCH(C7865,Listi!$AJ:$AJ,0)),INDEX(Listi!T:T,MATCH(C7865,Listi!U:U,0)))</f>
        <v xml:space="preserve">Almenni </v>
      </c>
      <c r="C7865" s="20" t="s">
        <v>0</v>
      </c>
      <c r="D7865" s="20" t="s">
        <v>201</v>
      </c>
      <c r="E7865" s="20" t="s">
        <v>275</v>
      </c>
      <c r="F7865" s="20" t="s">
        <v>112</v>
      </c>
      <c r="G7865" s="8" t="s">
        <v>378</v>
      </c>
      <c r="H7865" s="20" t="s">
        <v>113</v>
      </c>
      <c r="I7865" s="7">
        <v>12092824</v>
      </c>
      <c r="L7865" s="7">
        <v>174784296254</v>
      </c>
      <c r="M7865" s="7">
        <v>7497244534</v>
      </c>
      <c r="N7865" s="7">
        <v>3057046932</v>
      </c>
      <c r="O7865" s="20" t="str">
        <f t="shared" si="247"/>
        <v/>
      </c>
    </row>
    <row r="7866" spans="1:15">
      <c r="A7866" s="20" t="str">
        <f t="shared" si="248"/>
        <v>Arion banki hf.Erlend hlutabréf</v>
      </c>
      <c r="B7866" s="20" t="str">
        <f>_xlfn.IFNA(INDEX(Listi!$AI:$AI,MATCH(C7866,Listi!$AJ:$AJ,0)),INDEX(Listi!T:T,MATCH(C7866,Listi!U:U,0)))</f>
        <v xml:space="preserve">Arion banki </v>
      </c>
      <c r="C7866" s="20" t="s">
        <v>214</v>
      </c>
      <c r="D7866" s="20" t="s">
        <v>215</v>
      </c>
      <c r="E7866" s="20" t="s">
        <v>276</v>
      </c>
      <c r="F7866" s="20" t="s">
        <v>112</v>
      </c>
      <c r="G7866" s="8" t="s">
        <v>378</v>
      </c>
      <c r="H7866" s="20" t="s">
        <v>113</v>
      </c>
      <c r="I7866" s="7">
        <v>7300000</v>
      </c>
      <c r="L7866" s="7">
        <v>1149685000</v>
      </c>
      <c r="M7866" s="7">
        <v>49095000</v>
      </c>
      <c r="N7866" s="7">
        <v>10876000</v>
      </c>
      <c r="O7866" s="20" t="str">
        <f t="shared" si="247"/>
        <v/>
      </c>
    </row>
    <row r="7867" spans="1:15">
      <c r="A7867" s="20" t="str">
        <f t="shared" si="248"/>
        <v>Arion banki hf.Innlend skuldabréf</v>
      </c>
      <c r="B7867" s="20" t="str">
        <f>_xlfn.IFNA(INDEX(Listi!$AI:$AI,MATCH(C7867,Listi!$AJ:$AJ,0)),INDEX(Listi!T:T,MATCH(C7867,Listi!U:U,0)))</f>
        <v xml:space="preserve">Arion banki </v>
      </c>
      <c r="C7867" s="20" t="s">
        <v>214</v>
      </c>
      <c r="D7867" s="20" t="s">
        <v>216</v>
      </c>
      <c r="E7867" s="20" t="s">
        <v>276</v>
      </c>
      <c r="F7867" s="20" t="s">
        <v>112</v>
      </c>
      <c r="G7867" s="8" t="s">
        <v>378</v>
      </c>
      <c r="H7867" s="20" t="s">
        <v>113</v>
      </c>
      <c r="I7867" s="7">
        <v>19870000</v>
      </c>
      <c r="L7867" s="7">
        <v>4446434000</v>
      </c>
      <c r="M7867" s="7">
        <v>344234000</v>
      </c>
      <c r="N7867" s="7">
        <v>44793000</v>
      </c>
      <c r="O7867" s="20" t="str">
        <f t="shared" si="247"/>
        <v/>
      </c>
    </row>
    <row r="7868" spans="1:15">
      <c r="A7868" s="20" t="str">
        <f t="shared" si="248"/>
        <v>Arion banki hf.Lífeyrisauki L1</v>
      </c>
      <c r="B7868" s="20" t="str">
        <f>_xlfn.IFNA(INDEX(Listi!$AI:$AI,MATCH(C7868,Listi!$AJ:$AJ,0)),INDEX(Listi!T:T,MATCH(C7868,Listi!U:U,0)))</f>
        <v xml:space="preserve">Arion banki </v>
      </c>
      <c r="C7868" s="20" t="s">
        <v>214</v>
      </c>
      <c r="D7868" s="20" t="s">
        <v>377</v>
      </c>
      <c r="E7868" s="20" t="s">
        <v>276</v>
      </c>
      <c r="F7868" s="20" t="s">
        <v>112</v>
      </c>
      <c r="G7868" s="8" t="s">
        <v>378</v>
      </c>
      <c r="H7868" s="20" t="s">
        <v>113</v>
      </c>
      <c r="I7868" s="7">
        <v>30221000</v>
      </c>
      <c r="L7868" s="7">
        <v>5887942000</v>
      </c>
      <c r="M7868" s="7">
        <v>1011885000</v>
      </c>
      <c r="N7868" s="7">
        <v>34615000</v>
      </c>
      <c r="O7868" s="20" t="str">
        <f t="shared" si="247"/>
        <v/>
      </c>
    </row>
    <row r="7869" spans="1:15">
      <c r="A7869" s="20" t="str">
        <f t="shared" si="248"/>
        <v>Arion banki hf.Lífeyrisauki L2</v>
      </c>
      <c r="B7869" s="20" t="str">
        <f>_xlfn.IFNA(INDEX(Listi!$AI:$AI,MATCH(C7869,Listi!$AJ:$AJ,0)),INDEX(Listi!T:T,MATCH(C7869,Listi!U:U,0)))</f>
        <v xml:space="preserve">Arion banki </v>
      </c>
      <c r="C7869" s="20" t="s">
        <v>214</v>
      </c>
      <c r="D7869" s="20" t="s">
        <v>372</v>
      </c>
      <c r="E7869" s="20" t="s">
        <v>276</v>
      </c>
      <c r="F7869" s="20" t="s">
        <v>112</v>
      </c>
      <c r="G7869" s="8" t="s">
        <v>378</v>
      </c>
      <c r="H7869" s="20" t="s">
        <v>113</v>
      </c>
      <c r="I7869" s="7">
        <v>128612000</v>
      </c>
      <c r="L7869" s="7">
        <v>21366380000</v>
      </c>
      <c r="M7869" s="7">
        <v>1613513000</v>
      </c>
      <c r="N7869" s="7">
        <v>92085000</v>
      </c>
      <c r="O7869" s="20" t="str">
        <f t="shared" si="247"/>
        <v/>
      </c>
    </row>
    <row r="7870" spans="1:15">
      <c r="A7870" s="20" t="str">
        <f t="shared" si="248"/>
        <v>Arion banki hf.Lífeyrisauki L3</v>
      </c>
      <c r="B7870" s="20" t="str">
        <f>_xlfn.IFNA(INDEX(Listi!$AI:$AI,MATCH(C7870,Listi!$AJ:$AJ,0)),INDEX(Listi!T:T,MATCH(C7870,Listi!U:U,0)))</f>
        <v xml:space="preserve">Arion banki </v>
      </c>
      <c r="C7870" s="20" t="s">
        <v>214</v>
      </c>
      <c r="D7870" s="20" t="s">
        <v>371</v>
      </c>
      <c r="E7870" s="20" t="s">
        <v>276</v>
      </c>
      <c r="F7870" s="20" t="s">
        <v>112</v>
      </c>
      <c r="G7870" s="8" t="s">
        <v>378</v>
      </c>
      <c r="H7870" s="20" t="s">
        <v>113</v>
      </c>
      <c r="I7870" s="7">
        <v>178466000</v>
      </c>
      <c r="L7870" s="7">
        <v>29714848000</v>
      </c>
      <c r="M7870" s="7">
        <v>2122481000</v>
      </c>
      <c r="N7870" s="7">
        <v>129566000</v>
      </c>
      <c r="O7870" s="20" t="str">
        <f t="shared" si="247"/>
        <v/>
      </c>
    </row>
    <row r="7871" spans="1:15">
      <c r="A7871" s="20" t="str">
        <f t="shared" si="248"/>
        <v>Arion banki hf.Lífeyrisauki L4</v>
      </c>
      <c r="B7871" s="20" t="str">
        <f>_xlfn.IFNA(INDEX(Listi!$AI:$AI,MATCH(C7871,Listi!$AJ:$AJ,0)),INDEX(Listi!T:T,MATCH(C7871,Listi!U:U,0)))</f>
        <v xml:space="preserve">Arion banki </v>
      </c>
      <c r="C7871" s="20" t="s">
        <v>214</v>
      </c>
      <c r="D7871" s="20" t="s">
        <v>587</v>
      </c>
      <c r="E7871" s="20" t="s">
        <v>276</v>
      </c>
      <c r="F7871" s="20" t="s">
        <v>112</v>
      </c>
      <c r="G7871" s="8" t="s">
        <v>378</v>
      </c>
      <c r="H7871" s="20" t="s">
        <v>113</v>
      </c>
      <c r="I7871" s="7">
        <v>127587000</v>
      </c>
      <c r="L7871" s="7">
        <v>19306242000</v>
      </c>
      <c r="M7871" s="7">
        <v>1346647000</v>
      </c>
      <c r="N7871" s="7">
        <v>388052000</v>
      </c>
      <c r="O7871" s="20" t="str">
        <f t="shared" si="247"/>
        <v/>
      </c>
    </row>
    <row r="7872" spans="1:15">
      <c r="A7872" s="20" t="str">
        <f t="shared" si="248"/>
        <v>Arion banki hf.Lífeyrisauki L5</v>
      </c>
      <c r="B7872" s="20" t="str">
        <f>_xlfn.IFNA(INDEX(Listi!$AI:$AI,MATCH(C7872,Listi!$AJ:$AJ,0)),INDEX(Listi!T:T,MATCH(C7872,Listi!U:U,0)))</f>
        <v xml:space="preserve">Arion banki </v>
      </c>
      <c r="C7872" s="20" t="s">
        <v>214</v>
      </c>
      <c r="D7872" s="20" t="s">
        <v>369</v>
      </c>
      <c r="E7872" s="20" t="s">
        <v>276</v>
      </c>
      <c r="F7872" s="20" t="s">
        <v>112</v>
      </c>
      <c r="G7872" s="8" t="s">
        <v>378</v>
      </c>
      <c r="H7872" s="20" t="s">
        <v>113</v>
      </c>
      <c r="I7872" s="7">
        <v>120568000</v>
      </c>
      <c r="L7872" s="7">
        <v>44858554000</v>
      </c>
      <c r="M7872" s="7">
        <v>4018833000</v>
      </c>
      <c r="N7872" s="7">
        <v>933672000</v>
      </c>
      <c r="O7872" s="20" t="str">
        <f t="shared" si="247"/>
        <v/>
      </c>
    </row>
    <row r="7873" spans="1:15">
      <c r="A7873" s="20" t="str">
        <f t="shared" si="248"/>
        <v>Birta lífeyrissjóðurBlönduð leið</v>
      </c>
      <c r="B7873" s="20" t="str">
        <f>_xlfn.IFNA(INDEX(Listi!$AI:$AI,MATCH(C7873,Listi!$AJ:$AJ,0)),INDEX(Listi!T:T,MATCH(C7873,Listi!U:U,0)))</f>
        <v xml:space="preserve">Birta  </v>
      </c>
      <c r="C7873" s="20" t="s">
        <v>298</v>
      </c>
      <c r="D7873" s="20" t="s">
        <v>314</v>
      </c>
      <c r="E7873" s="20" t="s">
        <v>276</v>
      </c>
      <c r="F7873" s="20" t="s">
        <v>112</v>
      </c>
      <c r="G7873" s="8" t="s">
        <v>378</v>
      </c>
      <c r="H7873" s="20" t="s">
        <v>113</v>
      </c>
      <c r="I7873" s="7">
        <v>0</v>
      </c>
      <c r="L7873" s="7">
        <v>6929716201</v>
      </c>
      <c r="M7873" s="7">
        <v>253995298</v>
      </c>
      <c r="N7873" s="7">
        <v>139753585</v>
      </c>
      <c r="O7873" s="20" t="str">
        <f t="shared" si="247"/>
        <v/>
      </c>
    </row>
    <row r="7874" spans="1:15">
      <c r="A7874" s="20" t="str">
        <f t="shared" si="248"/>
        <v>Birta lífeyrissjóðurInnlánsleið</v>
      </c>
      <c r="B7874" s="20" t="str">
        <f>_xlfn.IFNA(INDEX(Listi!$AI:$AI,MATCH(C7874,Listi!$AJ:$AJ,0)),INDEX(Listi!T:T,MATCH(C7874,Listi!U:U,0)))</f>
        <v xml:space="preserve">Birta  </v>
      </c>
      <c r="C7874" s="20" t="s">
        <v>298</v>
      </c>
      <c r="D7874" s="20" t="s">
        <v>208</v>
      </c>
      <c r="E7874" s="20" t="s">
        <v>276</v>
      </c>
      <c r="F7874" s="20" t="s">
        <v>112</v>
      </c>
      <c r="G7874" s="8" t="s">
        <v>378</v>
      </c>
      <c r="H7874" s="20" t="s">
        <v>113</v>
      </c>
      <c r="I7874" s="7">
        <v>0</v>
      </c>
      <c r="L7874" s="7">
        <v>4108971332</v>
      </c>
      <c r="M7874" s="7">
        <v>264842424</v>
      </c>
      <c r="N7874" s="7">
        <v>174324836</v>
      </c>
      <c r="O7874" s="20" t="str">
        <f t="shared" ref="O7874:O7937" si="249">IFERROR(VLOOKUP(F7874,EhLykill,3,FALSE),"")</f>
        <v/>
      </c>
    </row>
    <row r="7875" spans="1:15">
      <c r="A7875" s="20" t="str">
        <f t="shared" si="248"/>
        <v>Birta lífeyrissjóðurSamtryggingardeild</v>
      </c>
      <c r="B7875" s="20" t="str">
        <f>_xlfn.IFNA(INDEX(Listi!$AI:$AI,MATCH(C7875,Listi!$AJ:$AJ,0)),INDEX(Listi!T:T,MATCH(C7875,Listi!U:U,0)))</f>
        <v xml:space="preserve">Birta  </v>
      </c>
      <c r="C7875" s="20" t="s">
        <v>298</v>
      </c>
      <c r="D7875" s="20" t="s">
        <v>205</v>
      </c>
      <c r="E7875" s="20" t="s">
        <v>275</v>
      </c>
      <c r="F7875" s="20" t="s">
        <v>112</v>
      </c>
      <c r="G7875" s="8" t="s">
        <v>378</v>
      </c>
      <c r="H7875" s="20" t="s">
        <v>113</v>
      </c>
      <c r="I7875" s="7">
        <v>0</v>
      </c>
      <c r="L7875" s="7">
        <v>549755105944</v>
      </c>
      <c r="M7875" s="7">
        <v>18480897961</v>
      </c>
      <c r="N7875" s="7">
        <v>14075814006</v>
      </c>
      <c r="O7875" s="20" t="str">
        <f t="shared" si="249"/>
        <v/>
      </c>
    </row>
    <row r="7876" spans="1:15">
      <c r="A7876" s="20" t="str">
        <f t="shared" si="248"/>
        <v>Birta lífeyrissjóðurSkuldabréfaleið</v>
      </c>
      <c r="B7876" s="20" t="str">
        <f>_xlfn.IFNA(INDEX(Listi!$AI:$AI,MATCH(C7876,Listi!$AJ:$AJ,0)),INDEX(Listi!T:T,MATCH(C7876,Listi!U:U,0)))</f>
        <v xml:space="preserve">Birta  </v>
      </c>
      <c r="C7876" s="20" t="s">
        <v>298</v>
      </c>
      <c r="D7876" s="20" t="s">
        <v>313</v>
      </c>
      <c r="E7876" s="20" t="s">
        <v>276</v>
      </c>
      <c r="F7876" s="20" t="s">
        <v>112</v>
      </c>
      <c r="G7876" s="8" t="s">
        <v>378</v>
      </c>
      <c r="H7876" s="20" t="s">
        <v>113</v>
      </c>
      <c r="I7876" s="7">
        <v>0</v>
      </c>
      <c r="L7876" s="7">
        <v>8522374478</v>
      </c>
      <c r="M7876" s="7">
        <v>391005163</v>
      </c>
      <c r="N7876" s="7">
        <v>218104877</v>
      </c>
      <c r="O7876" s="20" t="str">
        <f t="shared" si="249"/>
        <v/>
      </c>
    </row>
    <row r="7877" spans="1:15">
      <c r="A7877" s="20" t="str">
        <f t="shared" si="248"/>
        <v>Birta lífeyrissjóðurTilgreind séreign</v>
      </c>
      <c r="B7877" s="20" t="str">
        <f>_xlfn.IFNA(INDEX(Listi!$AI:$AI,MATCH(C7877,Listi!$AJ:$AJ,0)),INDEX(Listi!T:T,MATCH(C7877,Listi!U:U,0)))</f>
        <v xml:space="preserve">Birta  </v>
      </c>
      <c r="C7877" s="20" t="s">
        <v>298</v>
      </c>
      <c r="D7877" s="20" t="s">
        <v>312</v>
      </c>
      <c r="E7877" s="20" t="s">
        <v>276</v>
      </c>
      <c r="F7877" s="20" t="s">
        <v>112</v>
      </c>
      <c r="G7877" s="8" t="s">
        <v>378</v>
      </c>
      <c r="H7877" s="20" t="s">
        <v>113</v>
      </c>
      <c r="I7877" s="7">
        <v>0</v>
      </c>
      <c r="L7877" s="7">
        <v>2234420297</v>
      </c>
      <c r="M7877" s="7">
        <v>511871981</v>
      </c>
      <c r="N7877" s="7">
        <v>36000223</v>
      </c>
      <c r="O7877" s="20" t="str">
        <f t="shared" si="249"/>
        <v/>
      </c>
    </row>
    <row r="7878" spans="1:15">
      <c r="A7878" s="20" t="str">
        <f t="shared" si="248"/>
        <v>Brú Lífeyrissjóður starfsmanna sveitarfélagaA-deild</v>
      </c>
      <c r="B7878" s="20" t="str">
        <f>_xlfn.IFNA(INDEX(Listi!$AI:$AI,MATCH(C7878,Listi!$AJ:$AJ,0)),INDEX(Listi!T:T,MATCH(C7878,Listi!U:U,0)))</f>
        <v>Brú</v>
      </c>
      <c r="C7878" s="20" t="s">
        <v>217</v>
      </c>
      <c r="D7878" s="20" t="s">
        <v>257</v>
      </c>
      <c r="E7878" s="20" t="s">
        <v>275</v>
      </c>
      <c r="F7878" s="20" t="s">
        <v>112</v>
      </c>
      <c r="G7878" s="8" t="s">
        <v>378</v>
      </c>
      <c r="H7878" s="20" t="s">
        <v>113</v>
      </c>
      <c r="I7878" s="7">
        <v>1435897504</v>
      </c>
      <c r="L7878" s="7">
        <v>270469177889</v>
      </c>
      <c r="M7878" s="7">
        <v>13987858077</v>
      </c>
      <c r="N7878" s="7">
        <v>4793072329</v>
      </c>
      <c r="O7878" s="20" t="str">
        <f t="shared" si="249"/>
        <v/>
      </c>
    </row>
    <row r="7879" spans="1:15">
      <c r="A7879" s="20" t="str">
        <f t="shared" si="248"/>
        <v>Brú Lífeyrissjóður starfsmanna sveitarfélagaB-deild</v>
      </c>
      <c r="B7879" s="20" t="str">
        <f>_xlfn.IFNA(INDEX(Listi!$AI:$AI,MATCH(C7879,Listi!$AJ:$AJ,0)),INDEX(Listi!T:T,MATCH(C7879,Listi!U:U,0)))</f>
        <v>Brú</v>
      </c>
      <c r="C7879" s="20" t="s">
        <v>217</v>
      </c>
      <c r="D7879" s="20" t="s">
        <v>218</v>
      </c>
      <c r="E7879" s="20" t="s">
        <v>275</v>
      </c>
      <c r="F7879" s="20" t="s">
        <v>112</v>
      </c>
      <c r="G7879" s="8" t="s">
        <v>378</v>
      </c>
      <c r="H7879" s="20" t="s">
        <v>113</v>
      </c>
      <c r="I7879" s="7">
        <v>153836350</v>
      </c>
      <c r="L7879" s="7">
        <v>17004783831</v>
      </c>
      <c r="M7879" s="7">
        <v>119747694</v>
      </c>
      <c r="N7879" s="7">
        <v>3424817406</v>
      </c>
      <c r="O7879" s="20" t="str">
        <f t="shared" si="249"/>
        <v/>
      </c>
    </row>
    <row r="7880" spans="1:15">
      <c r="A7880" s="20" t="str">
        <f t="shared" si="248"/>
        <v>Brú Lífeyrissjóður starfsmanna sveitarfélagaV-deild</v>
      </c>
      <c r="B7880" s="20" t="str">
        <f>_xlfn.IFNA(INDEX(Listi!$AI:$AI,MATCH(C7880,Listi!$AJ:$AJ,0)),INDEX(Listi!T:T,MATCH(C7880,Listi!U:U,0)))</f>
        <v>Brú</v>
      </c>
      <c r="C7880" s="20" t="s">
        <v>217</v>
      </c>
      <c r="D7880" s="20" t="s">
        <v>219</v>
      </c>
      <c r="E7880" s="20" t="s">
        <v>275</v>
      </c>
      <c r="F7880" s="20" t="s">
        <v>112</v>
      </c>
      <c r="G7880" s="8" t="s">
        <v>378</v>
      </c>
      <c r="H7880" s="20" t="s">
        <v>113</v>
      </c>
      <c r="I7880" s="7">
        <v>276672352</v>
      </c>
      <c r="L7880" s="7">
        <v>54501394986</v>
      </c>
      <c r="M7880" s="7">
        <v>4188513374</v>
      </c>
      <c r="N7880" s="7">
        <v>455519059</v>
      </c>
      <c r="O7880" s="20" t="str">
        <f t="shared" si="249"/>
        <v/>
      </c>
    </row>
    <row r="7881" spans="1:15">
      <c r="A7881" s="20" t="str">
        <f t="shared" si="248"/>
        <v>Eftirlaunasj atvinnuflugmannaSamtryggingardeild</v>
      </c>
      <c r="B7881" s="20" t="str">
        <f>_xlfn.IFNA(INDEX(Listi!$AI:$AI,MATCH(C7881,Listi!$AJ:$AJ,0)),INDEX(Listi!T:T,MATCH(C7881,Listi!U:U,0)))</f>
        <v>EFÍA</v>
      </c>
      <c r="C7881" s="20" t="s">
        <v>220</v>
      </c>
      <c r="D7881" s="20" t="s">
        <v>205</v>
      </c>
      <c r="E7881" s="20" t="s">
        <v>275</v>
      </c>
      <c r="F7881" s="20" t="s">
        <v>112</v>
      </c>
      <c r="G7881" s="8" t="s">
        <v>378</v>
      </c>
      <c r="H7881" s="20" t="s">
        <v>113</v>
      </c>
      <c r="I7881" s="7">
        <v>50160000</v>
      </c>
      <c r="L7881" s="7">
        <v>58542663000</v>
      </c>
      <c r="M7881" s="7">
        <v>1477262000</v>
      </c>
      <c r="N7881" s="7">
        <v>1113313000</v>
      </c>
      <c r="O7881" s="20" t="str">
        <f t="shared" si="249"/>
        <v/>
      </c>
    </row>
    <row r="7882" spans="1:15">
      <c r="A7882" s="20" t="str">
        <f t="shared" si="248"/>
        <v>Festa - lífeyrissjóðurSamtryggingardeild</v>
      </c>
      <c r="B7882" s="20" t="str">
        <f>_xlfn.IFNA(INDEX(Listi!$AI:$AI,MATCH(C7882,Listi!$AJ:$AJ,0)),INDEX(Listi!T:T,MATCH(C7882,Listi!U:U,0)))</f>
        <v xml:space="preserve">Festa </v>
      </c>
      <c r="C7882" s="20" t="s">
        <v>221</v>
      </c>
      <c r="D7882" s="20" t="s">
        <v>205</v>
      </c>
      <c r="E7882" s="20" t="s">
        <v>275</v>
      </c>
      <c r="F7882" s="20" t="s">
        <v>112</v>
      </c>
      <c r="G7882" s="8" t="s">
        <v>378</v>
      </c>
      <c r="H7882" s="20" t="s">
        <v>113</v>
      </c>
      <c r="I7882" s="7">
        <v>30355711</v>
      </c>
      <c r="L7882" s="7">
        <v>246318113722</v>
      </c>
      <c r="M7882" s="7">
        <v>11138196907</v>
      </c>
      <c r="N7882" s="7">
        <v>5180938287</v>
      </c>
      <c r="O7882" s="20" t="str">
        <f t="shared" si="249"/>
        <v/>
      </c>
    </row>
    <row r="7883" spans="1:15">
      <c r="A7883" s="20" t="str">
        <f t="shared" si="248"/>
        <v>Festa - lífeyrissjóðurSparnaðarleið I</v>
      </c>
      <c r="B7883" s="20" t="str">
        <f>_xlfn.IFNA(INDEX(Listi!$AI:$AI,MATCH(C7883,Listi!$AJ:$AJ,0)),INDEX(Listi!T:T,MATCH(C7883,Listi!U:U,0)))</f>
        <v xml:space="preserve">Festa </v>
      </c>
      <c r="C7883" s="20" t="s">
        <v>221</v>
      </c>
      <c r="D7883" s="20" t="s">
        <v>464</v>
      </c>
      <c r="E7883" s="20" t="s">
        <v>276</v>
      </c>
      <c r="F7883" s="20" t="s">
        <v>112</v>
      </c>
      <c r="G7883" s="8" t="s">
        <v>378</v>
      </c>
      <c r="H7883" s="20" t="s">
        <v>113</v>
      </c>
      <c r="I7883" s="7">
        <v>118602</v>
      </c>
      <c r="L7883" s="7">
        <v>75585319</v>
      </c>
      <c r="M7883" s="7">
        <v>37671409</v>
      </c>
      <c r="N7883" s="7">
        <v>2063969</v>
      </c>
      <c r="O7883" s="20" t="str">
        <f t="shared" si="249"/>
        <v/>
      </c>
    </row>
    <row r="7884" spans="1:15">
      <c r="A7884" s="20" t="str">
        <f t="shared" si="248"/>
        <v>Festa - lífeyrissjóðurSparnaðarleið II</v>
      </c>
      <c r="B7884" s="20" t="str">
        <f>_xlfn.IFNA(INDEX(Listi!$AI:$AI,MATCH(C7884,Listi!$AJ:$AJ,0)),INDEX(Listi!T:T,MATCH(C7884,Listi!U:U,0)))</f>
        <v xml:space="preserve">Festa </v>
      </c>
      <c r="C7884" s="20" t="s">
        <v>221</v>
      </c>
      <c r="D7884" s="20" t="s">
        <v>388</v>
      </c>
      <c r="E7884" s="20" t="s">
        <v>276</v>
      </c>
      <c r="F7884" s="20" t="s">
        <v>112</v>
      </c>
      <c r="G7884" s="8" t="s">
        <v>378</v>
      </c>
      <c r="H7884" s="20" t="s">
        <v>113</v>
      </c>
      <c r="I7884" s="7">
        <v>3663876</v>
      </c>
      <c r="L7884" s="7">
        <v>1113180693</v>
      </c>
      <c r="M7884" s="7">
        <v>134564310</v>
      </c>
      <c r="N7884" s="7">
        <v>19363084</v>
      </c>
      <c r="O7884" s="20" t="str">
        <f t="shared" si="249"/>
        <v/>
      </c>
    </row>
    <row r="7885" spans="1:15">
      <c r="A7885" s="20" t="str">
        <f t="shared" si="248"/>
        <v>Frjálsi lífeyrissjóðurinnDeild/leið I</v>
      </c>
      <c r="B7885" s="20" t="str">
        <f>_xlfn.IFNA(INDEX(Listi!$AI:$AI,MATCH(C7885,Listi!$AJ:$AJ,0)),INDEX(Listi!T:T,MATCH(C7885,Listi!U:U,0)))</f>
        <v xml:space="preserve">Frjálsi </v>
      </c>
      <c r="C7885" s="20" t="s">
        <v>222</v>
      </c>
      <c r="D7885" s="20" t="s">
        <v>223</v>
      </c>
      <c r="E7885" s="20" t="s">
        <v>276</v>
      </c>
      <c r="F7885" s="20" t="s">
        <v>112</v>
      </c>
      <c r="G7885" s="8" t="s">
        <v>378</v>
      </c>
      <c r="H7885" s="20" t="s">
        <v>113</v>
      </c>
      <c r="I7885" s="7">
        <v>159214000</v>
      </c>
      <c r="L7885" s="7">
        <v>199278730000</v>
      </c>
      <c r="M7885" s="7">
        <v>10813020000</v>
      </c>
      <c r="N7885" s="7">
        <v>2178012000</v>
      </c>
      <c r="O7885" s="20" t="str">
        <f t="shared" si="249"/>
        <v/>
      </c>
    </row>
    <row r="7886" spans="1:15">
      <c r="A7886" s="20" t="str">
        <f t="shared" si="248"/>
        <v>Frjálsi lífeyrissjóðurinnDeild/leið II</v>
      </c>
      <c r="B7886" s="20" t="str">
        <f>_xlfn.IFNA(INDEX(Listi!$AI:$AI,MATCH(C7886,Listi!$AJ:$AJ,0)),INDEX(Listi!T:T,MATCH(C7886,Listi!U:U,0)))</f>
        <v xml:space="preserve">Frjálsi </v>
      </c>
      <c r="C7886" s="20" t="s">
        <v>222</v>
      </c>
      <c r="D7886" s="20" t="s">
        <v>224</v>
      </c>
      <c r="E7886" s="20" t="s">
        <v>276</v>
      </c>
      <c r="F7886" s="20" t="s">
        <v>112</v>
      </c>
      <c r="G7886" s="8" t="s">
        <v>378</v>
      </c>
      <c r="H7886" s="20" t="s">
        <v>113</v>
      </c>
      <c r="I7886" s="7">
        <v>23626000</v>
      </c>
      <c r="L7886" s="7">
        <v>29681370000</v>
      </c>
      <c r="M7886" s="7">
        <v>1864883000</v>
      </c>
      <c r="N7886" s="7">
        <v>401735000</v>
      </c>
      <c r="O7886" s="20" t="str">
        <f t="shared" si="249"/>
        <v/>
      </c>
    </row>
    <row r="7887" spans="1:15">
      <c r="A7887" s="20" t="str">
        <f t="shared" si="248"/>
        <v>Frjálsi lífeyrissjóðurinnDeild/leið III</v>
      </c>
      <c r="B7887" s="20" t="str">
        <f>_xlfn.IFNA(INDEX(Listi!$AI:$AI,MATCH(C7887,Listi!$AJ:$AJ,0)),INDEX(Listi!T:T,MATCH(C7887,Listi!U:U,0)))</f>
        <v xml:space="preserve">Frjálsi </v>
      </c>
      <c r="C7887" s="20" t="s">
        <v>222</v>
      </c>
      <c r="D7887" s="20" t="s">
        <v>225</v>
      </c>
      <c r="E7887" s="20" t="s">
        <v>276</v>
      </c>
      <c r="F7887" s="20" t="s">
        <v>112</v>
      </c>
      <c r="G7887" s="8" t="s">
        <v>378</v>
      </c>
      <c r="H7887" s="20" t="s">
        <v>113</v>
      </c>
      <c r="I7887" s="7">
        <v>35194000</v>
      </c>
      <c r="L7887" s="7">
        <v>43554797000</v>
      </c>
      <c r="M7887" s="7">
        <v>2564479000</v>
      </c>
      <c r="N7887" s="7">
        <v>1456678000</v>
      </c>
      <c r="O7887" s="20" t="str">
        <f t="shared" si="249"/>
        <v/>
      </c>
    </row>
    <row r="7888" spans="1:15">
      <c r="A7888" s="20" t="str">
        <f t="shared" si="248"/>
        <v>Frjálsi lífeyrissjóðurinnFrjálsi Áhætta</v>
      </c>
      <c r="B7888" s="20" t="str">
        <f>_xlfn.IFNA(INDEX(Listi!$AI:$AI,MATCH(C7888,Listi!$AJ:$AJ,0)),INDEX(Listi!T:T,MATCH(C7888,Listi!U:U,0)))</f>
        <v xml:space="preserve">Frjálsi </v>
      </c>
      <c r="C7888" s="20" t="s">
        <v>222</v>
      </c>
      <c r="D7888" s="20" t="s">
        <v>226</v>
      </c>
      <c r="E7888" s="20" t="s">
        <v>276</v>
      </c>
      <c r="F7888" s="20" t="s">
        <v>112</v>
      </c>
      <c r="G7888" s="8" t="s">
        <v>378</v>
      </c>
      <c r="H7888" s="20" t="s">
        <v>113</v>
      </c>
      <c r="I7888" s="7">
        <v>2685000</v>
      </c>
      <c r="L7888" s="7">
        <v>2707615000</v>
      </c>
      <c r="M7888" s="7">
        <v>335331000</v>
      </c>
      <c r="N7888" s="7">
        <v>1872000</v>
      </c>
      <c r="O7888" s="20" t="str">
        <f t="shared" si="249"/>
        <v/>
      </c>
    </row>
    <row r="7889" spans="1:15">
      <c r="A7889" s="20" t="str">
        <f t="shared" si="248"/>
        <v>Frjálsi lífeyrissjóðurinnSameiginleg deild</v>
      </c>
      <c r="B7889" s="20" t="str">
        <f>_xlfn.IFNA(INDEX(Listi!$AI:$AI,MATCH(C7889,Listi!$AJ:$AJ,0)),INDEX(Listi!T:T,MATCH(C7889,Listi!U:U,0)))</f>
        <v xml:space="preserve">Frjálsi </v>
      </c>
      <c r="C7889" s="20" t="s">
        <v>222</v>
      </c>
      <c r="D7889" s="20" t="s">
        <v>311</v>
      </c>
      <c r="E7889" s="20" t="s">
        <v>276</v>
      </c>
      <c r="F7889" s="20" t="s">
        <v>112</v>
      </c>
      <c r="G7889" s="8" t="s">
        <v>378</v>
      </c>
      <c r="H7889" s="20" t="s">
        <v>113</v>
      </c>
      <c r="I7889" s="7">
        <v>0</v>
      </c>
      <c r="L7889" s="7">
        <v>0</v>
      </c>
      <c r="M7889" s="7">
        <v>0</v>
      </c>
      <c r="N7889" s="7">
        <v>0</v>
      </c>
      <c r="O7889" s="20" t="str">
        <f t="shared" si="249"/>
        <v/>
      </c>
    </row>
    <row r="7890" spans="1:15">
      <c r="A7890" s="20" t="str">
        <f t="shared" si="248"/>
        <v>Frjálsi lífeyrissjóðurinnSamtryggingardeild</v>
      </c>
      <c r="B7890" s="20" t="str">
        <f>_xlfn.IFNA(INDEX(Listi!$AI:$AI,MATCH(C7890,Listi!$AJ:$AJ,0)),INDEX(Listi!T:T,MATCH(C7890,Listi!U:U,0)))</f>
        <v xml:space="preserve">Frjálsi </v>
      </c>
      <c r="C7890" s="20" t="s">
        <v>222</v>
      </c>
      <c r="D7890" s="20" t="s">
        <v>205</v>
      </c>
      <c r="E7890" s="20" t="s">
        <v>275</v>
      </c>
      <c r="F7890" s="20" t="s">
        <v>112</v>
      </c>
      <c r="G7890" s="8" t="s">
        <v>378</v>
      </c>
      <c r="H7890" s="20" t="s">
        <v>113</v>
      </c>
      <c r="I7890" s="7">
        <v>97126000</v>
      </c>
      <c r="L7890" s="7">
        <v>127148465000</v>
      </c>
      <c r="M7890" s="7">
        <v>7524433000</v>
      </c>
      <c r="N7890" s="7">
        <v>1254273000</v>
      </c>
      <c r="O7890" s="20" t="str">
        <f t="shared" si="249"/>
        <v/>
      </c>
    </row>
    <row r="7891" spans="1:15">
      <c r="A7891" s="20" t="str">
        <f t="shared" si="248"/>
        <v>Gildi - lífeyrissjóðurFramtíðarsýn 1</v>
      </c>
      <c r="B7891" s="20" t="str">
        <f>_xlfn.IFNA(INDEX(Listi!$AI:$AI,MATCH(C7891,Listi!$AJ:$AJ,0)),INDEX(Listi!T:T,MATCH(C7891,Listi!U:U,0)))</f>
        <v xml:space="preserve">Gildi  </v>
      </c>
      <c r="C7891" s="20" t="s">
        <v>227</v>
      </c>
      <c r="D7891" s="20" t="s">
        <v>373</v>
      </c>
      <c r="E7891" s="20" t="s">
        <v>276</v>
      </c>
      <c r="F7891" s="20" t="s">
        <v>112</v>
      </c>
      <c r="G7891" s="8" t="s">
        <v>378</v>
      </c>
      <c r="H7891" s="20" t="s">
        <v>113</v>
      </c>
      <c r="I7891" s="7">
        <v>0</v>
      </c>
      <c r="L7891" s="7">
        <v>3223959491</v>
      </c>
      <c r="M7891" s="7">
        <v>185065371</v>
      </c>
      <c r="N7891" s="7">
        <v>99697779</v>
      </c>
      <c r="O7891" s="20" t="str">
        <f t="shared" si="249"/>
        <v/>
      </c>
    </row>
    <row r="7892" spans="1:15">
      <c r="A7892" s="20" t="str">
        <f t="shared" si="248"/>
        <v>Gildi - lífeyrissjóðurFramtíðarsýn 2</v>
      </c>
      <c r="B7892" s="20" t="str">
        <f>_xlfn.IFNA(INDEX(Listi!$AI:$AI,MATCH(C7892,Listi!$AJ:$AJ,0)),INDEX(Listi!T:T,MATCH(C7892,Listi!U:U,0)))</f>
        <v xml:space="preserve">Gildi  </v>
      </c>
      <c r="C7892" s="20" t="s">
        <v>227</v>
      </c>
      <c r="D7892" s="20" t="s">
        <v>374</v>
      </c>
      <c r="E7892" s="20" t="s">
        <v>276</v>
      </c>
      <c r="F7892" s="20" t="s">
        <v>112</v>
      </c>
      <c r="G7892" s="8" t="s">
        <v>378</v>
      </c>
      <c r="H7892" s="20" t="s">
        <v>113</v>
      </c>
      <c r="I7892" s="7">
        <v>0</v>
      </c>
      <c r="L7892" s="7">
        <v>3172355810</v>
      </c>
      <c r="M7892" s="7">
        <v>227598529</v>
      </c>
      <c r="N7892" s="7">
        <v>70042741</v>
      </c>
      <c r="O7892" s="20" t="str">
        <f t="shared" si="249"/>
        <v/>
      </c>
    </row>
    <row r="7893" spans="1:15">
      <c r="A7893" s="20" t="str">
        <f t="shared" si="248"/>
        <v>Gildi - lífeyrissjóðurFramtíðarsýn 3</v>
      </c>
      <c r="B7893" s="20" t="str">
        <f>_xlfn.IFNA(INDEX(Listi!$AI:$AI,MATCH(C7893,Listi!$AJ:$AJ,0)),INDEX(Listi!T:T,MATCH(C7893,Listi!U:U,0)))</f>
        <v xml:space="preserve">Gildi  </v>
      </c>
      <c r="C7893" s="20" t="s">
        <v>227</v>
      </c>
      <c r="D7893" s="20" t="s">
        <v>380</v>
      </c>
      <c r="E7893" s="20" t="s">
        <v>276</v>
      </c>
      <c r="F7893" s="20" t="s">
        <v>112</v>
      </c>
      <c r="G7893" s="8" t="s">
        <v>378</v>
      </c>
      <c r="H7893" s="20" t="s">
        <v>113</v>
      </c>
      <c r="I7893" s="7">
        <v>0</v>
      </c>
      <c r="L7893" s="7">
        <v>1220667693</v>
      </c>
      <c r="M7893" s="7">
        <v>206427664</v>
      </c>
      <c r="N7893" s="7">
        <v>61376636</v>
      </c>
      <c r="O7893" s="20" t="str">
        <f t="shared" si="249"/>
        <v/>
      </c>
    </row>
    <row r="7894" spans="1:15">
      <c r="A7894" s="20" t="str">
        <f t="shared" si="248"/>
        <v>Gildi - lífeyrissjóðurSamtryggingardeild</v>
      </c>
      <c r="B7894" s="20" t="str">
        <f>_xlfn.IFNA(INDEX(Listi!$AI:$AI,MATCH(C7894,Listi!$AJ:$AJ,0)),INDEX(Listi!T:T,MATCH(C7894,Listi!U:U,0)))</f>
        <v xml:space="preserve">Gildi  </v>
      </c>
      <c r="C7894" s="20" t="s">
        <v>227</v>
      </c>
      <c r="D7894" s="20" t="s">
        <v>205</v>
      </c>
      <c r="E7894" s="20" t="s">
        <v>275</v>
      </c>
      <c r="F7894" s="20" t="s">
        <v>112</v>
      </c>
      <c r="G7894" s="8" t="s">
        <v>378</v>
      </c>
      <c r="H7894" s="20" t="s">
        <v>113</v>
      </c>
      <c r="I7894" s="7">
        <v>1311407</v>
      </c>
      <c r="L7894" s="7">
        <v>908474103084</v>
      </c>
      <c r="M7894" s="7">
        <v>33404441428</v>
      </c>
      <c r="N7894" s="7">
        <v>20772915594</v>
      </c>
      <c r="O7894" s="20" t="str">
        <f t="shared" si="249"/>
        <v/>
      </c>
    </row>
    <row r="7895" spans="1:15">
      <c r="A7895" s="20" t="str">
        <f t="shared" ref="A7895:A7957" si="250">CONCATENATE(C7895,D7895)</f>
        <v>Íslandsbanki hf.Erlend verðbréf</v>
      </c>
      <c r="B7895" s="20" t="str">
        <f>_xlfn.IFNA(INDEX(Listi!$AI:$AI,MATCH(C7895,Listi!$AJ:$AJ,0)),INDEX(Listi!T:T,MATCH(C7895,Listi!U:U,0)))</f>
        <v>Íslandsbanki</v>
      </c>
      <c r="C7895" s="20" t="s">
        <v>228</v>
      </c>
      <c r="D7895" s="20" t="s">
        <v>229</v>
      </c>
      <c r="E7895" s="20" t="s">
        <v>276</v>
      </c>
      <c r="F7895" s="20" t="s">
        <v>112</v>
      </c>
      <c r="G7895" s="8" t="s">
        <v>378</v>
      </c>
      <c r="H7895" s="20" t="s">
        <v>113</v>
      </c>
      <c r="I7895" s="7">
        <v>16274851</v>
      </c>
      <c r="L7895" s="7">
        <v>1602556114</v>
      </c>
      <c r="M7895" s="7">
        <v>15640340</v>
      </c>
      <c r="N7895" s="7">
        <v>15279587</v>
      </c>
      <c r="O7895" s="20" t="str">
        <f t="shared" si="249"/>
        <v/>
      </c>
    </row>
    <row r="7896" spans="1:15">
      <c r="A7896" s="20" t="str">
        <f t="shared" si="250"/>
        <v>Íslandsbanki hf.Húsnæðisleið</v>
      </c>
      <c r="B7896" s="20" t="str">
        <f>_xlfn.IFNA(INDEX(Listi!$AI:$AI,MATCH(C7896,Listi!$AJ:$AJ,0)),INDEX(Listi!T:T,MATCH(C7896,Listi!U:U,0)))</f>
        <v>Íslandsbanki</v>
      </c>
      <c r="C7896" s="20" t="s">
        <v>228</v>
      </c>
      <c r="D7896" s="20" t="s">
        <v>307</v>
      </c>
      <c r="E7896" s="20" t="s">
        <v>276</v>
      </c>
      <c r="F7896" s="20" t="s">
        <v>112</v>
      </c>
      <c r="G7896" s="8" t="s">
        <v>378</v>
      </c>
      <c r="H7896" s="20" t="s">
        <v>113</v>
      </c>
      <c r="I7896" s="7">
        <v>675095779</v>
      </c>
      <c r="L7896" s="7">
        <v>2334808209</v>
      </c>
      <c r="M7896" s="7">
        <v>1128225985</v>
      </c>
      <c r="N7896" s="7">
        <v>7159457</v>
      </c>
      <c r="O7896" s="20" t="str">
        <f t="shared" si="249"/>
        <v/>
      </c>
    </row>
    <row r="7897" spans="1:15">
      <c r="A7897" s="20" t="str">
        <f t="shared" si="250"/>
        <v>Íslandsbanki hf.Lífeyrisreikningur-óverðtryggður</v>
      </c>
      <c r="B7897" s="20" t="str">
        <f>_xlfn.IFNA(INDEX(Listi!$AI:$AI,MATCH(C7897,Listi!$AJ:$AJ,0)),INDEX(Listi!T:T,MATCH(C7897,Listi!U:U,0)))</f>
        <v>Íslandsbanki</v>
      </c>
      <c r="C7897" s="20" t="s">
        <v>228</v>
      </c>
      <c r="D7897" s="20" t="s">
        <v>231</v>
      </c>
      <c r="E7897" s="20" t="s">
        <v>276</v>
      </c>
      <c r="F7897" s="20" t="s">
        <v>112</v>
      </c>
      <c r="G7897" s="8" t="s">
        <v>378</v>
      </c>
      <c r="H7897" s="20" t="s">
        <v>113</v>
      </c>
      <c r="I7897" s="7">
        <v>564437122</v>
      </c>
      <c r="L7897" s="7">
        <v>2506311736</v>
      </c>
      <c r="M7897" s="7">
        <v>879015901</v>
      </c>
      <c r="N7897" s="7">
        <v>95740979</v>
      </c>
      <c r="O7897" s="20" t="str">
        <f t="shared" si="249"/>
        <v/>
      </c>
    </row>
    <row r="7898" spans="1:15">
      <c r="A7898" s="20" t="str">
        <f t="shared" si="250"/>
        <v>Íslandsbanki hf.Lífeyrisreikningur-verðtryggður</v>
      </c>
      <c r="B7898" s="20" t="str">
        <f>_xlfn.IFNA(INDEX(Listi!$AI:$AI,MATCH(C7898,Listi!$AJ:$AJ,0)),INDEX(Listi!T:T,MATCH(C7898,Listi!U:U,0)))</f>
        <v>Íslandsbanki</v>
      </c>
      <c r="C7898" s="20" t="s">
        <v>228</v>
      </c>
      <c r="D7898" s="20" t="s">
        <v>232</v>
      </c>
      <c r="E7898" s="20" t="s">
        <v>276</v>
      </c>
      <c r="F7898" s="20" t="s">
        <v>112</v>
      </c>
      <c r="G7898" s="8" t="s">
        <v>378</v>
      </c>
      <c r="H7898" s="20" t="s">
        <v>113</v>
      </c>
      <c r="I7898" s="7">
        <v>2302497895</v>
      </c>
      <c r="L7898" s="7">
        <v>35933944171</v>
      </c>
      <c r="M7898" s="7">
        <v>3575627585</v>
      </c>
      <c r="N7898" s="7">
        <v>973599891</v>
      </c>
      <c r="O7898" s="20" t="str">
        <f t="shared" si="249"/>
        <v/>
      </c>
    </row>
    <row r="7899" spans="1:15">
      <c r="A7899" s="20" t="str">
        <f t="shared" si="250"/>
        <v>Íslandsbanki hf.Löng ríkisskuldabréf</v>
      </c>
      <c r="B7899" s="20" t="str">
        <f>_xlfn.IFNA(INDEX(Listi!$AI:$AI,MATCH(C7899,Listi!$AJ:$AJ,0)),INDEX(Listi!T:T,MATCH(C7899,Listi!U:U,0)))</f>
        <v>Íslandsbanki</v>
      </c>
      <c r="C7899" s="20" t="s">
        <v>228</v>
      </c>
      <c r="D7899" s="20" t="s">
        <v>233</v>
      </c>
      <c r="E7899" s="20" t="s">
        <v>276</v>
      </c>
      <c r="F7899" s="20" t="s">
        <v>112</v>
      </c>
      <c r="G7899" s="8" t="s">
        <v>378</v>
      </c>
      <c r="H7899" s="20" t="s">
        <v>113</v>
      </c>
      <c r="I7899" s="7">
        <v>24290477</v>
      </c>
      <c r="L7899" s="7">
        <v>753232602</v>
      </c>
      <c r="M7899" s="7">
        <v>52540738</v>
      </c>
      <c r="N7899" s="7">
        <v>25520229</v>
      </c>
      <c r="O7899" s="20" t="str">
        <f t="shared" si="249"/>
        <v/>
      </c>
    </row>
    <row r="7900" spans="1:15">
      <c r="A7900" s="20" t="str">
        <f t="shared" si="250"/>
        <v>Íslandsbanki hf.Stýring A</v>
      </c>
      <c r="B7900" s="20" t="str">
        <f>_xlfn.IFNA(INDEX(Listi!$AI:$AI,MATCH(C7900,Listi!$AJ:$AJ,0)),INDEX(Listi!T:T,MATCH(C7900,Listi!U:U,0)))</f>
        <v>Íslandsbanki</v>
      </c>
      <c r="C7900" s="20" t="s">
        <v>228</v>
      </c>
      <c r="D7900" s="20" t="s">
        <v>234</v>
      </c>
      <c r="E7900" s="20" t="s">
        <v>276</v>
      </c>
      <c r="F7900" s="20" t="s">
        <v>112</v>
      </c>
      <c r="G7900" s="8" t="s">
        <v>378</v>
      </c>
      <c r="H7900" s="20" t="s">
        <v>113</v>
      </c>
      <c r="I7900" s="7">
        <v>105569871</v>
      </c>
      <c r="L7900" s="7">
        <v>4133723797</v>
      </c>
      <c r="M7900" s="7">
        <v>215966902</v>
      </c>
      <c r="N7900" s="7">
        <v>124877843</v>
      </c>
      <c r="O7900" s="20" t="str">
        <f t="shared" si="249"/>
        <v/>
      </c>
    </row>
    <row r="7901" spans="1:15">
      <c r="A7901" s="20" t="str">
        <f t="shared" si="250"/>
        <v>Íslandsbanki hf.Stýring B</v>
      </c>
      <c r="B7901" s="20" t="str">
        <f>_xlfn.IFNA(INDEX(Listi!$AI:$AI,MATCH(C7901,Listi!$AJ:$AJ,0)),INDEX(Listi!T:T,MATCH(C7901,Listi!U:U,0)))</f>
        <v>Íslandsbanki</v>
      </c>
      <c r="C7901" s="20" t="s">
        <v>228</v>
      </c>
      <c r="D7901" s="20" t="s">
        <v>235</v>
      </c>
      <c r="E7901" s="20" t="s">
        <v>276</v>
      </c>
      <c r="F7901" s="20" t="s">
        <v>112</v>
      </c>
      <c r="G7901" s="8" t="s">
        <v>378</v>
      </c>
      <c r="H7901" s="20" t="s">
        <v>113</v>
      </c>
      <c r="I7901" s="7">
        <v>174512263</v>
      </c>
      <c r="L7901" s="7">
        <v>5860247393</v>
      </c>
      <c r="M7901" s="7">
        <v>508591885</v>
      </c>
      <c r="N7901" s="7">
        <v>77897125</v>
      </c>
      <c r="O7901" s="20" t="str">
        <f t="shared" si="249"/>
        <v/>
      </c>
    </row>
    <row r="7902" spans="1:15">
      <c r="A7902" s="20" t="str">
        <f t="shared" si="250"/>
        <v>Íslandsbanki hf.Stýring C</v>
      </c>
      <c r="B7902" s="20" t="str">
        <f>_xlfn.IFNA(INDEX(Listi!$AI:$AI,MATCH(C7902,Listi!$AJ:$AJ,0)),INDEX(Listi!T:T,MATCH(C7902,Listi!U:U,0)))</f>
        <v>Íslandsbanki</v>
      </c>
      <c r="C7902" s="20" t="s">
        <v>228</v>
      </c>
      <c r="D7902" s="20" t="s">
        <v>236</v>
      </c>
      <c r="E7902" s="20" t="s">
        <v>276</v>
      </c>
      <c r="F7902" s="20" t="s">
        <v>112</v>
      </c>
      <c r="G7902" s="8" t="s">
        <v>378</v>
      </c>
      <c r="H7902" s="20" t="s">
        <v>113</v>
      </c>
      <c r="I7902" s="7">
        <v>403237500</v>
      </c>
      <c r="L7902" s="7">
        <v>8014427899</v>
      </c>
      <c r="M7902" s="7">
        <v>751053797</v>
      </c>
      <c r="N7902" s="7">
        <v>58531298</v>
      </c>
      <c r="O7902" s="20" t="str">
        <f t="shared" si="249"/>
        <v/>
      </c>
    </row>
    <row r="7903" spans="1:15">
      <c r="A7903" s="20" t="str">
        <f t="shared" si="250"/>
        <v>Íslandsbanki hf.Stýring D</v>
      </c>
      <c r="B7903" s="20" t="str">
        <f>_xlfn.IFNA(INDEX(Listi!$AI:$AI,MATCH(C7903,Listi!$AJ:$AJ,0)),INDEX(Listi!T:T,MATCH(C7903,Listi!U:U,0)))</f>
        <v>Íslandsbanki</v>
      </c>
      <c r="C7903" s="20" t="s">
        <v>228</v>
      </c>
      <c r="D7903" s="20" t="s">
        <v>237</v>
      </c>
      <c r="E7903" s="20" t="s">
        <v>276</v>
      </c>
      <c r="F7903" s="20" t="s">
        <v>112</v>
      </c>
      <c r="G7903" s="8" t="s">
        <v>378</v>
      </c>
      <c r="H7903" s="20" t="s">
        <v>113</v>
      </c>
      <c r="I7903" s="7">
        <v>638269746</v>
      </c>
      <c r="L7903" s="7">
        <v>5826614423</v>
      </c>
      <c r="M7903" s="7">
        <v>1371163557</v>
      </c>
      <c r="N7903" s="7">
        <v>36861109</v>
      </c>
      <c r="O7903" s="20" t="str">
        <f t="shared" si="249"/>
        <v/>
      </c>
    </row>
    <row r="7904" spans="1:15">
      <c r="A7904" s="20" t="str">
        <f t="shared" si="250"/>
        <v>Íslandsbanki hf.Stýring E</v>
      </c>
      <c r="B7904" s="20" t="str">
        <f>_xlfn.IFNA(INDEX(Listi!$AI:$AI,MATCH(C7904,Listi!$AJ:$AJ,0)),INDEX(Listi!T:T,MATCH(C7904,Listi!U:U,0)))</f>
        <v>Íslandsbanki</v>
      </c>
      <c r="C7904" s="20" t="s">
        <v>228</v>
      </c>
      <c r="D7904" s="20" t="s">
        <v>580</v>
      </c>
      <c r="E7904" s="20" t="s">
        <v>276</v>
      </c>
      <c r="F7904" s="20" t="s">
        <v>112</v>
      </c>
      <c r="G7904" s="8" t="s">
        <v>378</v>
      </c>
      <c r="H7904" s="20" t="s">
        <v>113</v>
      </c>
      <c r="I7904" s="7">
        <v>1787598</v>
      </c>
      <c r="L7904" s="7">
        <v>99567247</v>
      </c>
      <c r="M7904" s="7">
        <v>7691901</v>
      </c>
      <c r="N7904" s="7">
        <v>670647</v>
      </c>
      <c r="O7904" s="20" t="str">
        <f t="shared" si="249"/>
        <v/>
      </c>
    </row>
    <row r="7905" spans="1:15">
      <c r="A7905" s="20" t="str">
        <f t="shared" si="250"/>
        <v>Íslenski lífeyrissjóðurinnLíf 1</v>
      </c>
      <c r="B7905" s="20" t="str">
        <f>_xlfn.IFNA(INDEX(Listi!$AI:$AI,MATCH(C7905,Listi!$AJ:$AJ,0)),INDEX(Listi!T:T,MATCH(C7905,Listi!U:U,0)))</f>
        <v xml:space="preserve">Íslenski  </v>
      </c>
      <c r="C7905" s="20" t="s">
        <v>238</v>
      </c>
      <c r="D7905" s="20" t="s">
        <v>239</v>
      </c>
      <c r="E7905" s="20" t="s">
        <v>276</v>
      </c>
      <c r="F7905" s="20" t="s">
        <v>112</v>
      </c>
      <c r="G7905" s="8" t="s">
        <v>378</v>
      </c>
      <c r="H7905" s="20" t="s">
        <v>113</v>
      </c>
      <c r="I7905" s="7">
        <v>-45608702</v>
      </c>
      <c r="L7905" s="7">
        <v>34645188332</v>
      </c>
      <c r="M7905" s="7">
        <v>5859453012</v>
      </c>
      <c r="N7905" s="7">
        <v>977930648</v>
      </c>
      <c r="O7905" s="20" t="str">
        <f t="shared" si="249"/>
        <v/>
      </c>
    </row>
    <row r="7906" spans="1:15">
      <c r="A7906" s="20" t="str">
        <f t="shared" si="250"/>
        <v>Íslenski lífeyrissjóðurinnLíf 2</v>
      </c>
      <c r="B7906" s="20" t="str">
        <f>_xlfn.IFNA(INDEX(Listi!$AI:$AI,MATCH(C7906,Listi!$AJ:$AJ,0)),INDEX(Listi!T:T,MATCH(C7906,Listi!U:U,0)))</f>
        <v xml:space="preserve">Íslenski  </v>
      </c>
      <c r="C7906" s="20" t="s">
        <v>238</v>
      </c>
      <c r="D7906" s="20" t="s">
        <v>240</v>
      </c>
      <c r="E7906" s="20" t="s">
        <v>276</v>
      </c>
      <c r="F7906" s="20" t="s">
        <v>112</v>
      </c>
      <c r="G7906" s="8" t="s">
        <v>378</v>
      </c>
      <c r="H7906" s="20" t="s">
        <v>113</v>
      </c>
      <c r="I7906" s="7">
        <v>40927200</v>
      </c>
      <c r="L7906" s="7">
        <v>31029129445</v>
      </c>
      <c r="M7906" s="7">
        <v>2139527304</v>
      </c>
      <c r="N7906" s="7">
        <v>531278955</v>
      </c>
      <c r="O7906" s="20" t="str">
        <f t="shared" si="249"/>
        <v/>
      </c>
    </row>
    <row r="7907" spans="1:15">
      <c r="A7907" s="20" t="str">
        <f t="shared" si="250"/>
        <v>Íslenski lífeyrissjóðurinnLíf 3</v>
      </c>
      <c r="B7907" s="20" t="str">
        <f>_xlfn.IFNA(INDEX(Listi!$AI:$AI,MATCH(C7907,Listi!$AJ:$AJ,0)),INDEX(Listi!T:T,MATCH(C7907,Listi!U:U,0)))</f>
        <v xml:space="preserve">Íslenski  </v>
      </c>
      <c r="C7907" s="20" t="s">
        <v>238</v>
      </c>
      <c r="D7907" s="20" t="s">
        <v>241</v>
      </c>
      <c r="E7907" s="20" t="s">
        <v>276</v>
      </c>
      <c r="F7907" s="20" t="s">
        <v>112</v>
      </c>
      <c r="G7907" s="8" t="s">
        <v>378</v>
      </c>
      <c r="H7907" s="20" t="s">
        <v>113</v>
      </c>
      <c r="I7907" s="7">
        <v>75811591</v>
      </c>
      <c r="L7907" s="7">
        <v>26552298455</v>
      </c>
      <c r="M7907" s="7">
        <v>1349981892</v>
      </c>
      <c r="N7907" s="7">
        <v>474868471</v>
      </c>
      <c r="O7907" s="20" t="str">
        <f t="shared" si="249"/>
        <v/>
      </c>
    </row>
    <row r="7908" spans="1:15">
      <c r="A7908" s="20" t="str">
        <f t="shared" si="250"/>
        <v>Íslenski lífeyrissjóðurinnLíf 4</v>
      </c>
      <c r="B7908" s="20" t="str">
        <f>_xlfn.IFNA(INDEX(Listi!$AI:$AI,MATCH(C7908,Listi!$AJ:$AJ,0)),INDEX(Listi!T:T,MATCH(C7908,Listi!U:U,0)))</f>
        <v xml:space="preserve">Íslenski  </v>
      </c>
      <c r="C7908" s="20" t="s">
        <v>238</v>
      </c>
      <c r="D7908" s="20" t="s">
        <v>242</v>
      </c>
      <c r="E7908" s="20" t="s">
        <v>276</v>
      </c>
      <c r="F7908" s="20" t="s">
        <v>112</v>
      </c>
      <c r="G7908" s="8" t="s">
        <v>378</v>
      </c>
      <c r="H7908" s="20" t="s">
        <v>113</v>
      </c>
      <c r="I7908" s="7">
        <v>37306310</v>
      </c>
      <c r="L7908" s="7">
        <v>15323468197</v>
      </c>
      <c r="M7908" s="7">
        <v>592019313</v>
      </c>
      <c r="N7908" s="7">
        <v>649721424</v>
      </c>
      <c r="O7908" s="20" t="str">
        <f t="shared" si="249"/>
        <v/>
      </c>
    </row>
    <row r="7909" spans="1:15">
      <c r="A7909" s="20" t="str">
        <f t="shared" si="250"/>
        <v>Íslenski lífeyrissjóðurinnSamtryggingardeild</v>
      </c>
      <c r="B7909" s="20" t="str">
        <f>_xlfn.IFNA(INDEX(Listi!$AI:$AI,MATCH(C7909,Listi!$AJ:$AJ,0)),INDEX(Listi!T:T,MATCH(C7909,Listi!U:U,0)))</f>
        <v xml:space="preserve">Íslenski  </v>
      </c>
      <c r="C7909" s="20" t="s">
        <v>238</v>
      </c>
      <c r="D7909" s="20" t="s">
        <v>205</v>
      </c>
      <c r="E7909" s="20" t="s">
        <v>275</v>
      </c>
      <c r="F7909" s="20" t="s">
        <v>112</v>
      </c>
      <c r="G7909" s="8" t="s">
        <v>378</v>
      </c>
      <c r="H7909" s="20" t="s">
        <v>113</v>
      </c>
      <c r="I7909" s="7">
        <v>46560973</v>
      </c>
      <c r="L7909" s="7">
        <v>32369481106</v>
      </c>
      <c r="M7909" s="7">
        <v>2513450236</v>
      </c>
      <c r="N7909" s="7">
        <v>182749847</v>
      </c>
      <c r="O7909" s="20" t="str">
        <f t="shared" si="249"/>
        <v/>
      </c>
    </row>
    <row r="7910" spans="1:15">
      <c r="A7910" s="20" t="str">
        <f t="shared" si="250"/>
        <v>Kvika banki hf.Ævileið</v>
      </c>
      <c r="B7910" s="20" t="str">
        <f>_xlfn.IFNA(INDEX(Listi!$AI:$AI,MATCH(C7910,Listi!$AJ:$AJ,0)),INDEX(Listi!T:T,MATCH(C7910,Listi!U:U,0)))</f>
        <v xml:space="preserve">Kvika banki </v>
      </c>
      <c r="C7910" s="20" t="s">
        <v>243</v>
      </c>
      <c r="D7910" s="20" t="s">
        <v>248</v>
      </c>
      <c r="E7910" s="20" t="s">
        <v>276</v>
      </c>
      <c r="F7910" s="20" t="s">
        <v>112</v>
      </c>
      <c r="G7910" s="8" t="s">
        <v>378</v>
      </c>
      <c r="H7910" s="20" t="s">
        <v>113</v>
      </c>
      <c r="I7910" s="7">
        <v>9388354</v>
      </c>
      <c r="L7910" s="7">
        <v>83990162</v>
      </c>
      <c r="M7910" s="7">
        <v>9152445</v>
      </c>
      <c r="N7910" s="7">
        <v>0</v>
      </c>
      <c r="O7910" s="20" t="str">
        <f t="shared" si="249"/>
        <v/>
      </c>
    </row>
    <row r="7911" spans="1:15">
      <c r="A7911" s="20" t="str">
        <f t="shared" si="250"/>
        <v>Kvika banki hf.Innlánaleið</v>
      </c>
      <c r="B7911" s="20" t="str">
        <f>_xlfn.IFNA(INDEX(Listi!$AI:$AI,MATCH(C7911,Listi!$AJ:$AJ,0)),INDEX(Listi!T:T,MATCH(C7911,Listi!U:U,0)))</f>
        <v xml:space="preserve">Kvika banki </v>
      </c>
      <c r="C7911" s="20" t="s">
        <v>243</v>
      </c>
      <c r="D7911" s="20" t="s">
        <v>230</v>
      </c>
      <c r="E7911" s="20" t="s">
        <v>276</v>
      </c>
      <c r="F7911" s="20" t="s">
        <v>112</v>
      </c>
      <c r="G7911" s="8" t="s">
        <v>378</v>
      </c>
      <c r="H7911" s="20" t="s">
        <v>113</v>
      </c>
      <c r="I7911" s="7">
        <v>302658787</v>
      </c>
      <c r="L7911" s="7">
        <v>2045925829</v>
      </c>
      <c r="M7911" s="7">
        <v>336947043</v>
      </c>
      <c r="N7911" s="7">
        <v>10453565</v>
      </c>
      <c r="O7911" s="20" t="str">
        <f t="shared" si="249"/>
        <v/>
      </c>
    </row>
    <row r="7912" spans="1:15">
      <c r="A7912" s="20" t="str">
        <f t="shared" si="250"/>
        <v>Kvika banki hf.Kvika Séreignasparnaður 5</v>
      </c>
      <c r="B7912" s="20" t="str">
        <f>_xlfn.IFNA(INDEX(Listi!$AI:$AI,MATCH(C7912,Listi!$AJ:$AJ,0)),INDEX(Listi!T:T,MATCH(C7912,Listi!U:U,0)))</f>
        <v xml:space="preserve">Kvika banki </v>
      </c>
      <c r="C7912" s="20" t="s">
        <v>243</v>
      </c>
      <c r="D7912" s="20" t="s">
        <v>471</v>
      </c>
      <c r="E7912" s="20" t="s">
        <v>276</v>
      </c>
      <c r="F7912" s="20" t="s">
        <v>112</v>
      </c>
      <c r="G7912" s="8" t="s">
        <v>378</v>
      </c>
      <c r="H7912" s="20" t="s">
        <v>113</v>
      </c>
      <c r="I7912" s="7">
        <v>11015640</v>
      </c>
      <c r="L7912" s="7">
        <v>1146886398</v>
      </c>
      <c r="M7912" s="7">
        <v>0</v>
      </c>
      <c r="N7912" s="7">
        <v>0</v>
      </c>
      <c r="O7912" s="20" t="str">
        <f t="shared" si="249"/>
        <v/>
      </c>
    </row>
    <row r="7913" spans="1:15">
      <c r="A7913" s="20" t="str">
        <f t="shared" si="250"/>
        <v>Kvika banki hf.MP Séreign 1</v>
      </c>
      <c r="B7913" s="20" t="str">
        <f>_xlfn.IFNA(INDEX(Listi!$AI:$AI,MATCH(C7913,Listi!$AJ:$AJ,0)),INDEX(Listi!T:T,MATCH(C7913,Listi!U:U,0)))</f>
        <v xml:space="preserve">Kvika banki </v>
      </c>
      <c r="C7913" s="20" t="s">
        <v>243</v>
      </c>
      <c r="D7913" s="20" t="s">
        <v>244</v>
      </c>
      <c r="E7913" s="20" t="s">
        <v>276</v>
      </c>
      <c r="F7913" s="20" t="s">
        <v>112</v>
      </c>
      <c r="G7913" s="8" t="s">
        <v>378</v>
      </c>
      <c r="H7913" s="20" t="s">
        <v>113</v>
      </c>
      <c r="I7913" s="7">
        <v>72825285</v>
      </c>
      <c r="L7913" s="7">
        <v>706827763</v>
      </c>
      <c r="M7913" s="7">
        <v>48440481</v>
      </c>
      <c r="N7913" s="7">
        <v>9836508</v>
      </c>
      <c r="O7913" s="20" t="str">
        <f t="shared" si="249"/>
        <v/>
      </c>
    </row>
    <row r="7914" spans="1:15">
      <c r="A7914" s="20" t="str">
        <f t="shared" si="250"/>
        <v>Kvika banki hf.MP Séreign 2</v>
      </c>
      <c r="B7914" s="20" t="str">
        <f>_xlfn.IFNA(INDEX(Listi!$AI:$AI,MATCH(C7914,Listi!$AJ:$AJ,0)),INDEX(Listi!T:T,MATCH(C7914,Listi!U:U,0)))</f>
        <v xml:space="preserve">Kvika banki </v>
      </c>
      <c r="C7914" s="20" t="s">
        <v>243</v>
      </c>
      <c r="D7914" s="20" t="s">
        <v>245</v>
      </c>
      <c r="E7914" s="20" t="s">
        <v>276</v>
      </c>
      <c r="F7914" s="20" t="s">
        <v>112</v>
      </c>
      <c r="G7914" s="8" t="s">
        <v>378</v>
      </c>
      <c r="H7914" s="20" t="s">
        <v>113</v>
      </c>
      <c r="I7914" s="7">
        <v>6337238</v>
      </c>
      <c r="L7914" s="7">
        <v>853989181</v>
      </c>
      <c r="M7914" s="7">
        <v>42441382</v>
      </c>
      <c r="N7914" s="7">
        <v>14637701</v>
      </c>
      <c r="O7914" s="20" t="str">
        <f t="shared" si="249"/>
        <v/>
      </c>
    </row>
    <row r="7915" spans="1:15">
      <c r="A7915" s="20" t="str">
        <f t="shared" si="250"/>
        <v>Kvika banki hf.MP Séreign 3</v>
      </c>
      <c r="B7915" s="20" t="str">
        <f>_xlfn.IFNA(INDEX(Listi!$AI:$AI,MATCH(C7915,Listi!$AJ:$AJ,0)),INDEX(Listi!T:T,MATCH(C7915,Listi!U:U,0)))</f>
        <v xml:space="preserve">Kvika banki </v>
      </c>
      <c r="C7915" s="20" t="s">
        <v>243</v>
      </c>
      <c r="D7915" s="20" t="s">
        <v>246</v>
      </c>
      <c r="E7915" s="20" t="s">
        <v>276</v>
      </c>
      <c r="F7915" s="20" t="s">
        <v>112</v>
      </c>
      <c r="G7915" s="8" t="s">
        <v>378</v>
      </c>
      <c r="H7915" s="20" t="s">
        <v>113</v>
      </c>
      <c r="I7915" s="7">
        <v>0</v>
      </c>
      <c r="L7915" s="7">
        <v>141173858</v>
      </c>
      <c r="M7915" s="7">
        <v>3374790</v>
      </c>
      <c r="N7915" s="7">
        <v>0</v>
      </c>
      <c r="O7915" s="20" t="str">
        <f t="shared" si="249"/>
        <v/>
      </c>
    </row>
    <row r="7916" spans="1:15">
      <c r="A7916" s="20" t="str">
        <f t="shared" si="250"/>
        <v>Kvika banki hf.MP Séreign 4</v>
      </c>
      <c r="B7916" s="20" t="str">
        <f>_xlfn.IFNA(INDEX(Listi!$AI:$AI,MATCH(C7916,Listi!$AJ:$AJ,0)),INDEX(Listi!T:T,MATCH(C7916,Listi!U:U,0)))</f>
        <v xml:space="preserve">Kvika banki </v>
      </c>
      <c r="C7916" s="20" t="s">
        <v>243</v>
      </c>
      <c r="D7916" s="20" t="s">
        <v>247</v>
      </c>
      <c r="E7916" s="20" t="s">
        <v>276</v>
      </c>
      <c r="F7916" s="20" t="s">
        <v>112</v>
      </c>
      <c r="G7916" s="8" t="s">
        <v>378</v>
      </c>
      <c r="H7916" s="20" t="s">
        <v>113</v>
      </c>
      <c r="I7916" s="7">
        <v>0</v>
      </c>
      <c r="L7916" s="7">
        <v>55886684</v>
      </c>
      <c r="M7916" s="7">
        <v>2888869</v>
      </c>
      <c r="N7916" s="7">
        <v>0</v>
      </c>
      <c r="O7916" s="20" t="str">
        <f t="shared" si="249"/>
        <v/>
      </c>
    </row>
    <row r="7917" spans="1:15">
      <c r="A7917" s="20" t="str">
        <f t="shared" si="250"/>
        <v>Landsbankinn hf.Landsbankinn Erlend verðbréf</v>
      </c>
      <c r="B7917" s="20" t="str">
        <f>_xlfn.IFNA(INDEX(Listi!$AI:$AI,MATCH(C7917,Listi!$AJ:$AJ,0)),INDEX(Listi!T:T,MATCH(C7917,Listi!U:U,0)))</f>
        <v>Landsbankinn</v>
      </c>
      <c r="C7917" s="20" t="s">
        <v>249</v>
      </c>
      <c r="D7917" s="20" t="s">
        <v>385</v>
      </c>
      <c r="E7917" s="20" t="s">
        <v>276</v>
      </c>
      <c r="F7917" s="20" t="s">
        <v>112</v>
      </c>
      <c r="G7917" s="8" t="s">
        <v>378</v>
      </c>
      <c r="H7917" s="20" t="s">
        <v>113</v>
      </c>
      <c r="I7917" s="7">
        <v>0</v>
      </c>
      <c r="L7917" s="7">
        <v>3705185129</v>
      </c>
      <c r="M7917" s="7">
        <v>119989407</v>
      </c>
      <c r="N7917" s="7">
        <v>87847878</v>
      </c>
      <c r="O7917" s="20" t="str">
        <f t="shared" si="249"/>
        <v/>
      </c>
    </row>
    <row r="7918" spans="1:15">
      <c r="A7918" s="20" t="str">
        <f t="shared" si="250"/>
        <v>Landsbankinn hf.Landsbankinn Lífeyrisbók</v>
      </c>
      <c r="B7918" s="20" t="str">
        <f>_xlfn.IFNA(INDEX(Listi!$AI:$AI,MATCH(C7918,Listi!$AJ:$AJ,0)),INDEX(Listi!T:T,MATCH(C7918,Listi!U:U,0)))</f>
        <v>Landsbankinn</v>
      </c>
      <c r="C7918" s="20" t="s">
        <v>249</v>
      </c>
      <c r="D7918" s="20" t="s">
        <v>367</v>
      </c>
      <c r="E7918" s="20" t="s">
        <v>276</v>
      </c>
      <c r="F7918" s="20" t="s">
        <v>112</v>
      </c>
      <c r="G7918" s="8" t="s">
        <v>378</v>
      </c>
      <c r="H7918" s="20" t="s">
        <v>113</v>
      </c>
      <c r="I7918" s="7">
        <v>67537074</v>
      </c>
      <c r="L7918" s="7">
        <v>3016213427</v>
      </c>
      <c r="M7918" s="7">
        <v>440353590</v>
      </c>
      <c r="N7918" s="7">
        <v>298769900</v>
      </c>
      <c r="O7918" s="20" t="str">
        <f t="shared" si="249"/>
        <v/>
      </c>
    </row>
    <row r="7919" spans="1:15">
      <c r="A7919" s="20" t="str">
        <f t="shared" si="250"/>
        <v>Landsbankinn hf.Landsbankinn Lífeyrisbók verðtryggð</v>
      </c>
      <c r="B7919" s="20" t="str">
        <f>_xlfn.IFNA(INDEX(Listi!$AI:$AI,MATCH(C7919,Listi!$AJ:$AJ,0)),INDEX(Listi!T:T,MATCH(C7919,Listi!U:U,0)))</f>
        <v>Landsbankinn</v>
      </c>
      <c r="C7919" s="20" t="s">
        <v>249</v>
      </c>
      <c r="D7919" s="20" t="s">
        <v>598</v>
      </c>
      <c r="E7919" s="20" t="s">
        <v>276</v>
      </c>
      <c r="F7919" s="20" t="s">
        <v>112</v>
      </c>
      <c r="G7919" s="8" t="s">
        <v>378</v>
      </c>
      <c r="H7919" s="20" t="s">
        <v>113</v>
      </c>
      <c r="I7919" s="7">
        <v>71226924</v>
      </c>
      <c r="L7919" s="7">
        <v>66896053137</v>
      </c>
      <c r="M7919" s="7">
        <v>6692476029</v>
      </c>
      <c r="N7919" s="7">
        <v>4680072987</v>
      </c>
      <c r="O7919" s="20" t="str">
        <f t="shared" si="249"/>
        <v/>
      </c>
    </row>
    <row r="7920" spans="1:15">
      <c r="A7920" s="20" t="str">
        <f t="shared" si="250"/>
        <v>Lífeyrissjóður bændaSamtryggingardeild</v>
      </c>
      <c r="B7920" s="20" t="str">
        <f>_xlfn.IFNA(INDEX(Listi!$AI:$AI,MATCH(C7920,Listi!$AJ:$AJ,0)),INDEX(Listi!T:T,MATCH(C7920,Listi!U:U,0)))</f>
        <v>Lífeyrissjóður bænda</v>
      </c>
      <c r="C7920" s="20" t="s">
        <v>252</v>
      </c>
      <c r="D7920" s="20" t="s">
        <v>205</v>
      </c>
      <c r="E7920" s="20" t="s">
        <v>275</v>
      </c>
      <c r="F7920" s="20" t="s">
        <v>112</v>
      </c>
      <c r="G7920" s="8" t="s">
        <v>378</v>
      </c>
      <c r="H7920" s="20" t="s">
        <v>113</v>
      </c>
      <c r="I7920" s="7">
        <v>95136192</v>
      </c>
      <c r="L7920" s="7">
        <v>45108278171</v>
      </c>
      <c r="M7920" s="7">
        <v>776003397</v>
      </c>
      <c r="N7920" s="7">
        <v>1921473168</v>
      </c>
      <c r="O7920" s="20" t="str">
        <f t="shared" si="249"/>
        <v/>
      </c>
    </row>
    <row r="7921" spans="1:15">
      <c r="A7921" s="20" t="str">
        <f t="shared" si="250"/>
        <v>Lífeyrissjóður bankamannaAldursdeild</v>
      </c>
      <c r="B7921" s="20" t="str">
        <f>_xlfn.IFNA(INDEX(Listi!$AI:$AI,MATCH(C7921,Listi!$AJ:$AJ,0)),INDEX(Listi!T:T,MATCH(C7921,Listi!U:U,0)))</f>
        <v>Lífeyrissjóður bankam.</v>
      </c>
      <c r="C7921" s="20" t="s">
        <v>250</v>
      </c>
      <c r="D7921" s="20" t="s">
        <v>251</v>
      </c>
      <c r="E7921" s="20" t="s">
        <v>275</v>
      </c>
      <c r="F7921" s="20" t="s">
        <v>112</v>
      </c>
      <c r="G7921" s="8" t="s">
        <v>378</v>
      </c>
      <c r="H7921" s="20" t="s">
        <v>113</v>
      </c>
      <c r="I7921" s="7">
        <v>-28845000</v>
      </c>
      <c r="L7921" s="7">
        <v>61369964000</v>
      </c>
      <c r="M7921" s="7">
        <v>1996063000</v>
      </c>
      <c r="N7921" s="7">
        <v>753444000</v>
      </c>
      <c r="O7921" s="20" t="str">
        <f t="shared" si="249"/>
        <v/>
      </c>
    </row>
    <row r="7922" spans="1:15">
      <c r="A7922" s="20" t="str">
        <f t="shared" si="250"/>
        <v>Lífeyrissjóður bankamannaHlutfallsdeild</v>
      </c>
      <c r="B7922" s="20" t="str">
        <f>_xlfn.IFNA(INDEX(Listi!$AI:$AI,MATCH(C7922,Listi!$AJ:$AJ,0)),INDEX(Listi!T:T,MATCH(C7922,Listi!U:U,0)))</f>
        <v>Lífeyrissjóður bankam.</v>
      </c>
      <c r="C7922" s="20" t="s">
        <v>250</v>
      </c>
      <c r="D7922" s="20" t="s">
        <v>467</v>
      </c>
      <c r="E7922" s="20" t="s">
        <v>275</v>
      </c>
      <c r="F7922" s="20" t="s">
        <v>112</v>
      </c>
      <c r="G7922" s="8" t="s">
        <v>378</v>
      </c>
      <c r="H7922" s="20" t="s">
        <v>113</v>
      </c>
      <c r="I7922" s="7">
        <v>1552000</v>
      </c>
      <c r="L7922" s="7">
        <v>40286427000</v>
      </c>
      <c r="M7922" s="7">
        <v>125147000</v>
      </c>
      <c r="N7922" s="7">
        <v>2741197000</v>
      </c>
      <c r="O7922" s="20" t="str">
        <f t="shared" si="249"/>
        <v/>
      </c>
    </row>
    <row r="7923" spans="1:15">
      <c r="A7923" s="20" t="str">
        <f t="shared" si="250"/>
        <v>Lífeyrissjóður RangæingaSamtryggingardeild</v>
      </c>
      <c r="B7923" s="20" t="str">
        <f>_xlfn.IFNA(INDEX(Listi!$AI:$AI,MATCH(C7923,Listi!$AJ:$AJ,0)),INDEX(Listi!T:T,MATCH(C7923,Listi!U:U,0)))</f>
        <v>Lífeyrissjóður Rang.</v>
      </c>
      <c r="C7923" s="20" t="s">
        <v>253</v>
      </c>
      <c r="D7923" s="20" t="s">
        <v>205</v>
      </c>
      <c r="E7923" s="20" t="s">
        <v>275</v>
      </c>
      <c r="F7923" s="20" t="s">
        <v>112</v>
      </c>
      <c r="G7923" s="8" t="s">
        <v>378</v>
      </c>
      <c r="H7923" s="20" t="s">
        <v>113</v>
      </c>
      <c r="I7923" s="7">
        <v>34016000</v>
      </c>
      <c r="L7923" s="7">
        <v>18949790000</v>
      </c>
      <c r="M7923" s="7">
        <v>835894000</v>
      </c>
      <c r="N7923" s="7">
        <v>386250000</v>
      </c>
      <c r="O7923" s="20" t="str">
        <f t="shared" si="249"/>
        <v/>
      </c>
    </row>
    <row r="7924" spans="1:15">
      <c r="A7924" s="20" t="str">
        <f t="shared" si="250"/>
        <v>Lífeyrissjóður starfsmanna AkureyrarbæjarSamtryggingardeild</v>
      </c>
      <c r="B7924" s="20" t="str">
        <f>_xlfn.IFNA(INDEX(Listi!$AI:$AI,MATCH(C7924,Listi!$AJ:$AJ,0)),INDEX(Listi!T:T,MATCH(C7924,Listi!U:U,0)))</f>
        <v>Lífeyrissj. starfsm. Akureyrarb.</v>
      </c>
      <c r="C7924" s="20" t="s">
        <v>274</v>
      </c>
      <c r="D7924" s="20" t="s">
        <v>205</v>
      </c>
      <c r="E7924" s="20" t="s">
        <v>275</v>
      </c>
      <c r="F7924" s="20" t="s">
        <v>112</v>
      </c>
      <c r="G7924" s="8" t="s">
        <v>378</v>
      </c>
      <c r="H7924" s="20" t="s">
        <v>113</v>
      </c>
      <c r="I7924" s="7">
        <v>6560689</v>
      </c>
      <c r="L7924" s="7">
        <v>14569496826</v>
      </c>
      <c r="M7924" s="7">
        <v>46271787</v>
      </c>
      <c r="N7924" s="7">
        <v>1160288032</v>
      </c>
      <c r="O7924" s="20" t="str">
        <f t="shared" si="249"/>
        <v/>
      </c>
    </row>
    <row r="7925" spans="1:15">
      <c r="A7925" s="20" t="str">
        <f t="shared" si="250"/>
        <v>Lífeyrissjóður starfsmanna Búnaðarbanka ÍslandsSamtryggingardeild</v>
      </c>
      <c r="B7925" s="20" t="str">
        <f>_xlfn.IFNA(INDEX(Listi!$AI:$AI,MATCH(C7925,Listi!$AJ:$AJ,0)),INDEX(Listi!T:T,MATCH(C7925,Listi!U:U,0)))</f>
        <v>Lífeyrissj. starfsm. Búnaðarb.Ísl.</v>
      </c>
      <c r="C7925" s="20" t="s">
        <v>254</v>
      </c>
      <c r="D7925" s="20" t="s">
        <v>205</v>
      </c>
      <c r="E7925" s="20" t="s">
        <v>275</v>
      </c>
      <c r="F7925" s="20" t="s">
        <v>112</v>
      </c>
      <c r="G7925" s="8" t="s">
        <v>378</v>
      </c>
      <c r="H7925" s="20" t="s">
        <v>113</v>
      </c>
      <c r="I7925" s="7">
        <v>13905000</v>
      </c>
      <c r="L7925" s="7">
        <v>27921283000</v>
      </c>
      <c r="M7925" s="7">
        <v>7378000</v>
      </c>
      <c r="N7925" s="7">
        <v>1535577000</v>
      </c>
      <c r="O7925" s="20" t="str">
        <f t="shared" si="249"/>
        <v/>
      </c>
    </row>
    <row r="7926" spans="1:15">
      <c r="A7926" s="20" t="str">
        <f t="shared" si="250"/>
        <v>Lífeyrissjóður starfsmanna ReykjavíkurborgarSamtryggingardeild</v>
      </c>
      <c r="B7926" s="20" t="str">
        <f>_xlfn.IFNA(INDEX(Listi!$AI:$AI,MATCH(C7926,Listi!$AJ:$AJ,0)),INDEX(Listi!T:T,MATCH(C7926,Listi!U:U,0)))</f>
        <v>Lífeyrissj. starfsm. Reykjav.</v>
      </c>
      <c r="C7926" s="20" t="s">
        <v>255</v>
      </c>
      <c r="D7926" s="20" t="s">
        <v>205</v>
      </c>
      <c r="E7926" s="20" t="s">
        <v>275</v>
      </c>
      <c r="F7926" s="20" t="s">
        <v>112</v>
      </c>
      <c r="G7926" s="8" t="s">
        <v>378</v>
      </c>
      <c r="H7926" s="20" t="s">
        <v>113</v>
      </c>
      <c r="I7926" s="7">
        <v>394889521</v>
      </c>
      <c r="L7926" s="7">
        <v>92450251598</v>
      </c>
      <c r="M7926" s="7">
        <v>217604296</v>
      </c>
      <c r="N7926" s="7">
        <v>6195210428</v>
      </c>
      <c r="O7926" s="20" t="str">
        <f t="shared" si="249"/>
        <v/>
      </c>
    </row>
    <row r="7927" spans="1:15">
      <c r="A7927" s="20" t="str">
        <f t="shared" si="250"/>
        <v>Lífeyrissjóður starfsmanna ríkisinsA-deild</v>
      </c>
      <c r="B7927" s="20" t="str">
        <f>_xlfn.IFNA(INDEX(Listi!$AI:$AI,MATCH(C7927,Listi!$AJ:$AJ,0)),INDEX(Listi!T:T,MATCH(C7927,Listi!U:U,0)))</f>
        <v>LSR</v>
      </c>
      <c r="C7927" s="20" t="s">
        <v>256</v>
      </c>
      <c r="D7927" s="20" t="s">
        <v>257</v>
      </c>
      <c r="E7927" s="20" t="s">
        <v>275</v>
      </c>
      <c r="F7927" s="20" t="s">
        <v>112</v>
      </c>
      <c r="G7927" s="8" t="s">
        <v>378</v>
      </c>
      <c r="H7927" s="20" t="s">
        <v>113</v>
      </c>
      <c r="I7927" s="7">
        <v>164961571</v>
      </c>
      <c r="L7927" s="7">
        <v>1024402726080</v>
      </c>
      <c r="M7927" s="7">
        <v>38030413328</v>
      </c>
      <c r="N7927" s="7">
        <v>13011563069</v>
      </c>
      <c r="O7927" s="20" t="str">
        <f t="shared" si="249"/>
        <v/>
      </c>
    </row>
    <row r="7928" spans="1:15">
      <c r="A7928" s="20" t="str">
        <f t="shared" si="250"/>
        <v>Lífeyrissjóður starfsmanna ríkisinsB-deild</v>
      </c>
      <c r="B7928" s="20" t="str">
        <f>_xlfn.IFNA(INDEX(Listi!$AI:$AI,MATCH(C7928,Listi!$AJ:$AJ,0)),INDEX(Listi!T:T,MATCH(C7928,Listi!U:U,0)))</f>
        <v>LSR</v>
      </c>
      <c r="C7928" s="20" t="s">
        <v>256</v>
      </c>
      <c r="D7928" s="20" t="s">
        <v>218</v>
      </c>
      <c r="E7928" s="20" t="s">
        <v>275</v>
      </c>
      <c r="F7928" s="20" t="s">
        <v>112</v>
      </c>
      <c r="G7928" s="8" t="s">
        <v>378</v>
      </c>
      <c r="H7928" s="20" t="s">
        <v>113</v>
      </c>
      <c r="I7928" s="7">
        <v>46557670</v>
      </c>
      <c r="L7928" s="7">
        <v>297381500048</v>
      </c>
      <c r="M7928" s="7">
        <v>1364474032</v>
      </c>
      <c r="N7928" s="7">
        <v>62409553231</v>
      </c>
      <c r="O7928" s="20" t="str">
        <f t="shared" si="249"/>
        <v/>
      </c>
    </row>
    <row r="7929" spans="1:15">
      <c r="A7929" s="20" t="str">
        <f t="shared" si="250"/>
        <v>Lífeyrissjóður starfsmanna ríkisinsLeið I</v>
      </c>
      <c r="B7929" s="20" t="str">
        <f>_xlfn.IFNA(INDEX(Listi!$AI:$AI,MATCH(C7929,Listi!$AJ:$AJ,0)),INDEX(Listi!T:T,MATCH(C7929,Listi!U:U,0)))</f>
        <v>LSR</v>
      </c>
      <c r="C7929" s="20" t="s">
        <v>256</v>
      </c>
      <c r="D7929" s="20" t="s">
        <v>258</v>
      </c>
      <c r="E7929" s="20" t="s">
        <v>276</v>
      </c>
      <c r="F7929" s="20" t="s">
        <v>112</v>
      </c>
      <c r="G7929" s="8" t="s">
        <v>378</v>
      </c>
      <c r="H7929" s="20" t="s">
        <v>113</v>
      </c>
      <c r="I7929" s="7">
        <v>7557465</v>
      </c>
      <c r="L7929" s="7">
        <v>11704214939</v>
      </c>
      <c r="M7929" s="7">
        <v>547428342</v>
      </c>
      <c r="N7929" s="7">
        <v>195323403</v>
      </c>
      <c r="O7929" s="20" t="str">
        <f t="shared" si="249"/>
        <v/>
      </c>
    </row>
    <row r="7930" spans="1:15">
      <c r="A7930" s="20" t="str">
        <f t="shared" si="250"/>
        <v>Lífeyrissjóður starfsmanna ríkisinsLeið II</v>
      </c>
      <c r="B7930" s="20" t="str">
        <f>_xlfn.IFNA(INDEX(Listi!$AI:$AI,MATCH(C7930,Listi!$AJ:$AJ,0)),INDEX(Listi!T:T,MATCH(C7930,Listi!U:U,0)))</f>
        <v>LSR</v>
      </c>
      <c r="C7930" s="20" t="s">
        <v>256</v>
      </c>
      <c r="D7930" s="20" t="s">
        <v>259</v>
      </c>
      <c r="E7930" s="20" t="s">
        <v>276</v>
      </c>
      <c r="F7930" s="20" t="s">
        <v>112</v>
      </c>
      <c r="G7930" s="8" t="s">
        <v>378</v>
      </c>
      <c r="H7930" s="20" t="s">
        <v>113</v>
      </c>
      <c r="I7930" s="7">
        <v>1552485</v>
      </c>
      <c r="L7930" s="7">
        <v>3365164594</v>
      </c>
      <c r="M7930" s="7">
        <v>379849453</v>
      </c>
      <c r="N7930" s="7">
        <v>93142056</v>
      </c>
      <c r="O7930" s="20" t="str">
        <f t="shared" si="249"/>
        <v/>
      </c>
    </row>
    <row r="7931" spans="1:15">
      <c r="A7931" s="20" t="str">
        <f t="shared" si="250"/>
        <v>Lífeyrissjóður starfsmanna ríkisinsLeið III</v>
      </c>
      <c r="B7931" s="20" t="str">
        <f>_xlfn.IFNA(INDEX(Listi!$AI:$AI,MATCH(C7931,Listi!$AJ:$AJ,0)),INDEX(Listi!T:T,MATCH(C7931,Listi!U:U,0)))</f>
        <v>LSR</v>
      </c>
      <c r="C7931" s="20" t="s">
        <v>256</v>
      </c>
      <c r="D7931" s="20" t="s">
        <v>260</v>
      </c>
      <c r="E7931" s="20" t="s">
        <v>276</v>
      </c>
      <c r="F7931" s="20" t="s">
        <v>112</v>
      </c>
      <c r="G7931" s="8" t="s">
        <v>378</v>
      </c>
      <c r="H7931" s="20" t="s">
        <v>113</v>
      </c>
      <c r="I7931" s="7">
        <v>4874686</v>
      </c>
      <c r="L7931" s="7">
        <v>9959294621</v>
      </c>
      <c r="M7931" s="7">
        <v>743287481</v>
      </c>
      <c r="N7931" s="7">
        <v>349903833</v>
      </c>
      <c r="O7931" s="20" t="str">
        <f t="shared" si="249"/>
        <v/>
      </c>
    </row>
    <row r="7932" spans="1:15">
      <c r="A7932" s="20" t="str">
        <f t="shared" si="250"/>
        <v>Lífeyrissjóður Tannlæknafél ÍslDeild I/Séreign</v>
      </c>
      <c r="B7932" s="20" t="str">
        <f>_xlfn.IFNA(INDEX(Listi!$AI:$AI,MATCH(C7932,Listi!$AJ:$AJ,0)),INDEX(Listi!T:T,MATCH(C7932,Listi!U:U,0)))</f>
        <v>Lífeyrissj. Tannlækna</v>
      </c>
      <c r="C7932" s="20" t="s">
        <v>261</v>
      </c>
      <c r="D7932" s="20" t="s">
        <v>207</v>
      </c>
      <c r="E7932" s="20" t="s">
        <v>276</v>
      </c>
      <c r="F7932" s="20" t="s">
        <v>112</v>
      </c>
      <c r="G7932" s="8" t="s">
        <v>378</v>
      </c>
      <c r="H7932" s="20" t="s">
        <v>113</v>
      </c>
      <c r="I7932" s="7">
        <v>11127271</v>
      </c>
      <c r="L7932" s="7">
        <v>6768408488</v>
      </c>
      <c r="M7932" s="7">
        <v>272759192</v>
      </c>
      <c r="N7932" s="7">
        <v>153838058</v>
      </c>
      <c r="O7932" s="20" t="str">
        <f t="shared" si="249"/>
        <v/>
      </c>
    </row>
    <row r="7933" spans="1:15">
      <c r="A7933" s="20" t="str">
        <f t="shared" si="250"/>
        <v>Lífeyrissjóður Tannlæknafél ÍslSamtryggingardeild</v>
      </c>
      <c r="B7933" s="20" t="str">
        <f>_xlfn.IFNA(INDEX(Listi!$AI:$AI,MATCH(C7933,Listi!$AJ:$AJ,0)),INDEX(Listi!T:T,MATCH(C7933,Listi!U:U,0)))</f>
        <v>Lífeyrissj. Tannlækna</v>
      </c>
      <c r="C7933" s="20" t="s">
        <v>261</v>
      </c>
      <c r="D7933" s="20" t="s">
        <v>205</v>
      </c>
      <c r="E7933" s="20" t="s">
        <v>275</v>
      </c>
      <c r="F7933" s="20" t="s">
        <v>112</v>
      </c>
      <c r="G7933" s="8" t="s">
        <v>378</v>
      </c>
      <c r="H7933" s="20" t="s">
        <v>113</v>
      </c>
      <c r="I7933" s="7">
        <v>2706768</v>
      </c>
      <c r="L7933" s="7">
        <v>2241251214</v>
      </c>
      <c r="M7933" s="7">
        <v>112827287</v>
      </c>
      <c r="N7933" s="7">
        <v>17930159</v>
      </c>
      <c r="O7933" s="20" t="str">
        <f t="shared" si="249"/>
        <v/>
      </c>
    </row>
    <row r="7934" spans="1:15">
      <c r="A7934" s="20" t="str">
        <f t="shared" si="250"/>
        <v>Lífeyrissjóður verslunarmannaÆvileið 1</v>
      </c>
      <c r="B7934" s="20" t="str">
        <f>_xlfn.IFNA(INDEX(Listi!$AI:$AI,MATCH(C7934,Listi!$AJ:$AJ,0)),INDEX(Listi!T:T,MATCH(C7934,Listi!U:U,0)))</f>
        <v>Lífeyrissj. Verslunarm.</v>
      </c>
      <c r="C7934" s="20" t="s">
        <v>206</v>
      </c>
      <c r="D7934" s="20" t="s">
        <v>310</v>
      </c>
      <c r="E7934" s="20" t="s">
        <v>276</v>
      </c>
      <c r="F7934" s="20" t="s">
        <v>112</v>
      </c>
      <c r="G7934" s="8" t="s">
        <v>378</v>
      </c>
      <c r="H7934" s="20" t="s">
        <v>113</v>
      </c>
      <c r="I7934" s="7">
        <v>295180</v>
      </c>
      <c r="L7934" s="7">
        <v>2860479562</v>
      </c>
      <c r="M7934" s="7">
        <v>819651283</v>
      </c>
      <c r="N7934" s="7">
        <v>12562366</v>
      </c>
      <c r="O7934" s="20" t="str">
        <f t="shared" si="249"/>
        <v/>
      </c>
    </row>
    <row r="7935" spans="1:15">
      <c r="A7935" s="20" t="str">
        <f t="shared" si="250"/>
        <v>Lífeyrissjóður verslunarmannaÆvileið 2</v>
      </c>
      <c r="B7935" s="20" t="str">
        <f>_xlfn.IFNA(INDEX(Listi!$AI:$AI,MATCH(C7935,Listi!$AJ:$AJ,0)),INDEX(Listi!T:T,MATCH(C7935,Listi!U:U,0)))</f>
        <v>Lífeyrissj. Verslunarm.</v>
      </c>
      <c r="C7935" s="20" t="s">
        <v>206</v>
      </c>
      <c r="D7935" s="20" t="s">
        <v>309</v>
      </c>
      <c r="E7935" s="20" t="s">
        <v>276</v>
      </c>
      <c r="F7935" s="20" t="s">
        <v>112</v>
      </c>
      <c r="G7935" s="8" t="s">
        <v>378</v>
      </c>
      <c r="H7935" s="20" t="s">
        <v>113</v>
      </c>
      <c r="I7935" s="7">
        <v>252861</v>
      </c>
      <c r="L7935" s="7">
        <v>2325064159</v>
      </c>
      <c r="M7935" s="7">
        <v>465663194</v>
      </c>
      <c r="N7935" s="7">
        <v>32037995</v>
      </c>
      <c r="O7935" s="20" t="str">
        <f t="shared" si="249"/>
        <v/>
      </c>
    </row>
    <row r="7936" spans="1:15">
      <c r="A7936" s="20" t="str">
        <f t="shared" si="250"/>
        <v>Lífeyrissjóður verslunarmannaÆvileið 3</v>
      </c>
      <c r="B7936" s="20" t="str">
        <f>_xlfn.IFNA(INDEX(Listi!$AI:$AI,MATCH(C7936,Listi!$AJ:$AJ,0)),INDEX(Listi!T:T,MATCH(C7936,Listi!U:U,0)))</f>
        <v>Lífeyrissj. Verslunarm.</v>
      </c>
      <c r="C7936" s="20" t="s">
        <v>206</v>
      </c>
      <c r="D7936" s="20" t="s">
        <v>308</v>
      </c>
      <c r="E7936" s="20" t="s">
        <v>276</v>
      </c>
      <c r="F7936" s="20" t="s">
        <v>112</v>
      </c>
      <c r="G7936" s="8" t="s">
        <v>378</v>
      </c>
      <c r="H7936" s="20" t="s">
        <v>113</v>
      </c>
      <c r="I7936" s="7">
        <v>228393</v>
      </c>
      <c r="L7936" s="7">
        <v>1567402319</v>
      </c>
      <c r="M7936" s="7">
        <v>325961302</v>
      </c>
      <c r="N7936" s="7">
        <v>60283998</v>
      </c>
      <c r="O7936" s="20" t="str">
        <f t="shared" si="249"/>
        <v/>
      </c>
    </row>
    <row r="7937" spans="1:15">
      <c r="A7937" s="20" t="str">
        <f t="shared" si="250"/>
        <v>Lífeyrissjóður verslunarmannaDeild I/Séreign</v>
      </c>
      <c r="B7937" s="20" t="str">
        <f>_xlfn.IFNA(INDEX(Listi!$AI:$AI,MATCH(C7937,Listi!$AJ:$AJ,0)),INDEX(Listi!T:T,MATCH(C7937,Listi!U:U,0)))</f>
        <v>Lífeyrissj. Verslunarm.</v>
      </c>
      <c r="C7937" s="20" t="s">
        <v>206</v>
      </c>
      <c r="D7937" s="20" t="s">
        <v>207</v>
      </c>
      <c r="E7937" s="20" t="s">
        <v>276</v>
      </c>
      <c r="F7937" s="20" t="s">
        <v>112</v>
      </c>
      <c r="G7937" s="8" t="s">
        <v>378</v>
      </c>
      <c r="H7937" s="20" t="s">
        <v>113</v>
      </c>
      <c r="I7937" s="7">
        <v>60221</v>
      </c>
      <c r="L7937" s="7">
        <v>19785724399</v>
      </c>
      <c r="M7937" s="7">
        <v>729937912</v>
      </c>
      <c r="N7937" s="7">
        <v>458382791</v>
      </c>
      <c r="O7937" s="20" t="str">
        <f t="shared" si="249"/>
        <v/>
      </c>
    </row>
    <row r="7938" spans="1:15">
      <c r="A7938" s="20" t="str">
        <f t="shared" si="250"/>
        <v>Lífeyrissjóður verslunarmannaSamtryggingardeild</v>
      </c>
      <c r="B7938" s="20" t="str">
        <f>_xlfn.IFNA(INDEX(Listi!$AI:$AI,MATCH(C7938,Listi!$AJ:$AJ,0)),INDEX(Listi!T:T,MATCH(C7938,Listi!U:U,0)))</f>
        <v>Lífeyrissj. Verslunarm.</v>
      </c>
      <c r="C7938" s="20" t="s">
        <v>206</v>
      </c>
      <c r="D7938" s="20" t="s">
        <v>205</v>
      </c>
      <c r="E7938" s="20" t="s">
        <v>275</v>
      </c>
      <c r="F7938" s="20" t="s">
        <v>112</v>
      </c>
      <c r="G7938" s="8" t="s">
        <v>378</v>
      </c>
      <c r="H7938" s="20" t="s">
        <v>113</v>
      </c>
      <c r="I7938" s="7">
        <v>3575081</v>
      </c>
      <c r="L7938" s="7">
        <v>1174592806906</v>
      </c>
      <c r="M7938" s="7">
        <v>35794261112</v>
      </c>
      <c r="N7938" s="7">
        <v>21965137185</v>
      </c>
      <c r="O7938" s="20" t="str">
        <f t="shared" ref="O7938:O8001" si="251">IFERROR(VLOOKUP(F7938,EhLykill,3,FALSE),"")</f>
        <v/>
      </c>
    </row>
    <row r="7939" spans="1:15">
      <c r="A7939" s="20" t="str">
        <f t="shared" si="250"/>
        <v>Lífeyrissjóður VestmannaeyjaSafn I</v>
      </c>
      <c r="B7939" s="20" t="str">
        <f>_xlfn.IFNA(INDEX(Listi!$AI:$AI,MATCH(C7939,Listi!$AJ:$AJ,0)),INDEX(Listi!T:T,MATCH(C7939,Listi!U:U,0)))</f>
        <v>Lífeyrissj. Vestm.</v>
      </c>
      <c r="C7939" s="20" t="s">
        <v>262</v>
      </c>
      <c r="D7939" s="20" t="s">
        <v>210</v>
      </c>
      <c r="E7939" s="20" t="s">
        <v>276</v>
      </c>
      <c r="F7939" s="20" t="s">
        <v>112</v>
      </c>
      <c r="G7939" s="8" t="s">
        <v>378</v>
      </c>
      <c r="H7939" s="20" t="s">
        <v>113</v>
      </c>
      <c r="I7939" s="7">
        <v>8856061</v>
      </c>
      <c r="L7939" s="7">
        <v>381311221</v>
      </c>
      <c r="M7939" s="7">
        <v>44104006</v>
      </c>
      <c r="N7939" s="7">
        <v>13592960</v>
      </c>
      <c r="O7939" s="20" t="str">
        <f t="shared" si="251"/>
        <v/>
      </c>
    </row>
    <row r="7940" spans="1:15">
      <c r="A7940" s="20" t="str">
        <f t="shared" si="250"/>
        <v>Lífeyrissjóður VestmannaeyjaSafn II</v>
      </c>
      <c r="B7940" s="20" t="str">
        <f>_xlfn.IFNA(INDEX(Listi!$AI:$AI,MATCH(C7940,Listi!$AJ:$AJ,0)),INDEX(Listi!T:T,MATCH(C7940,Listi!U:U,0)))</f>
        <v>Lífeyrissj. Vestm.</v>
      </c>
      <c r="C7940" s="20" t="s">
        <v>262</v>
      </c>
      <c r="D7940" s="20" t="s">
        <v>211</v>
      </c>
      <c r="E7940" s="20" t="s">
        <v>276</v>
      </c>
      <c r="F7940" s="20" t="s">
        <v>112</v>
      </c>
      <c r="G7940" s="8" t="s">
        <v>378</v>
      </c>
      <c r="H7940" s="20" t="s">
        <v>113</v>
      </c>
      <c r="I7940" s="7">
        <v>2978421</v>
      </c>
      <c r="L7940" s="7">
        <v>571440191</v>
      </c>
      <c r="M7940" s="7">
        <v>40240404</v>
      </c>
      <c r="N7940" s="7">
        <v>18659289</v>
      </c>
      <c r="O7940" s="20" t="str">
        <f t="shared" si="251"/>
        <v/>
      </c>
    </row>
    <row r="7941" spans="1:15">
      <c r="A7941" s="20" t="str">
        <f t="shared" si="250"/>
        <v>Lífeyrissjóður VestmannaeyjaSamtryggingardeild</v>
      </c>
      <c r="B7941" s="20" t="str">
        <f>_xlfn.IFNA(INDEX(Listi!$AI:$AI,MATCH(C7941,Listi!$AJ:$AJ,0)),INDEX(Listi!T:T,MATCH(C7941,Listi!U:U,0)))</f>
        <v>Lífeyrissj. Vestm.</v>
      </c>
      <c r="C7941" s="20" t="s">
        <v>262</v>
      </c>
      <c r="D7941" s="20" t="s">
        <v>205</v>
      </c>
      <c r="E7941" s="20" t="s">
        <v>275</v>
      </c>
      <c r="F7941" s="20" t="s">
        <v>112</v>
      </c>
      <c r="G7941" s="8" t="s">
        <v>378</v>
      </c>
      <c r="H7941" s="20" t="s">
        <v>113</v>
      </c>
      <c r="I7941" s="7">
        <v>-12332299</v>
      </c>
      <c r="L7941" s="7">
        <v>85198020532</v>
      </c>
      <c r="M7941" s="7">
        <v>1944643004</v>
      </c>
      <c r="N7941" s="7">
        <v>2198060399</v>
      </c>
      <c r="O7941" s="20" t="str">
        <f t="shared" si="251"/>
        <v/>
      </c>
    </row>
    <row r="7942" spans="1:15">
      <c r="A7942" s="20" t="str">
        <f t="shared" si="250"/>
        <v>Lífsval - lífeyrissparnaðurLífsval 1</v>
      </c>
      <c r="B7942" s="20" t="str">
        <f>_xlfn.IFNA(INDEX(Listi!$AI:$AI,MATCH(C7942,Listi!$AJ:$AJ,0)),INDEX(Listi!T:T,MATCH(C7942,Listi!U:U,0)))</f>
        <v>Lífsval</v>
      </c>
      <c r="C7942" s="20" t="s">
        <v>263</v>
      </c>
      <c r="D7942" s="20" t="s">
        <v>264</v>
      </c>
      <c r="E7942" s="20" t="s">
        <v>276</v>
      </c>
      <c r="F7942" s="20" t="s">
        <v>112</v>
      </c>
      <c r="G7942" s="8" t="s">
        <v>378</v>
      </c>
      <c r="H7942" s="20" t="s">
        <v>113</v>
      </c>
      <c r="I7942" s="7">
        <v>72797409</v>
      </c>
      <c r="L7942" s="7">
        <v>1792991246</v>
      </c>
      <c r="M7942" s="7">
        <v>203244065</v>
      </c>
      <c r="N7942" s="7">
        <v>81003579</v>
      </c>
      <c r="O7942" s="20" t="str">
        <f t="shared" si="251"/>
        <v/>
      </c>
    </row>
    <row r="7943" spans="1:15">
      <c r="A7943" s="20" t="str">
        <f t="shared" si="250"/>
        <v>Lífsval - lífeyrissparnaðurLífsval 2</v>
      </c>
      <c r="B7943" s="20" t="str">
        <f>_xlfn.IFNA(INDEX(Listi!$AI:$AI,MATCH(C7943,Listi!$AJ:$AJ,0)),INDEX(Listi!T:T,MATCH(C7943,Listi!U:U,0)))</f>
        <v>Lífsval</v>
      </c>
      <c r="C7943" s="20" t="s">
        <v>263</v>
      </c>
      <c r="D7943" s="20" t="s">
        <v>265</v>
      </c>
      <c r="E7943" s="20" t="s">
        <v>276</v>
      </c>
      <c r="F7943" s="20" t="s">
        <v>112</v>
      </c>
      <c r="G7943" s="8" t="s">
        <v>378</v>
      </c>
      <c r="H7943" s="20" t="s">
        <v>113</v>
      </c>
      <c r="I7943" s="7">
        <v>3257661</v>
      </c>
      <c r="L7943" s="7">
        <v>79660340</v>
      </c>
      <c r="M7943" s="7">
        <v>14369045</v>
      </c>
      <c r="N7943" s="7">
        <v>2695304</v>
      </c>
      <c r="O7943" s="20" t="str">
        <f t="shared" si="251"/>
        <v/>
      </c>
    </row>
    <row r="7944" spans="1:15">
      <c r="A7944" s="20" t="str">
        <f t="shared" si="250"/>
        <v>Lífsval - lífeyrissparnaðurLífsval 3</v>
      </c>
      <c r="B7944" s="20" t="str">
        <f>_xlfn.IFNA(INDEX(Listi!$AI:$AI,MATCH(C7944,Listi!$AJ:$AJ,0)),INDEX(Listi!T:T,MATCH(C7944,Listi!U:U,0)))</f>
        <v>Lífsval</v>
      </c>
      <c r="C7944" s="20" t="s">
        <v>263</v>
      </c>
      <c r="D7944" s="20" t="s">
        <v>266</v>
      </c>
      <c r="E7944" s="20" t="s">
        <v>276</v>
      </c>
      <c r="F7944" s="20" t="s">
        <v>112</v>
      </c>
      <c r="G7944" s="8" t="s">
        <v>378</v>
      </c>
      <c r="H7944" s="20" t="s">
        <v>113</v>
      </c>
      <c r="I7944" s="7">
        <v>7294180</v>
      </c>
      <c r="L7944" s="7">
        <v>131239774</v>
      </c>
      <c r="M7944" s="7">
        <v>16635787</v>
      </c>
      <c r="N7944" s="7">
        <v>3548138</v>
      </c>
      <c r="O7944" s="20" t="str">
        <f t="shared" si="251"/>
        <v/>
      </c>
    </row>
    <row r="7945" spans="1:15">
      <c r="A7945" s="20" t="str">
        <f t="shared" si="250"/>
        <v>Lífsval - lífeyrissparnaðurLífsval 4</v>
      </c>
      <c r="B7945" s="20" t="str">
        <f>_xlfn.IFNA(INDEX(Listi!$AI:$AI,MATCH(C7945,Listi!$AJ:$AJ,0)),INDEX(Listi!T:T,MATCH(C7945,Listi!U:U,0)))</f>
        <v>Lífsval</v>
      </c>
      <c r="C7945" s="20" t="s">
        <v>263</v>
      </c>
      <c r="D7945" s="20" t="s">
        <v>267</v>
      </c>
      <c r="E7945" s="20" t="s">
        <v>276</v>
      </c>
      <c r="F7945" s="20" t="s">
        <v>112</v>
      </c>
      <c r="G7945" s="8" t="s">
        <v>378</v>
      </c>
      <c r="H7945" s="20" t="s">
        <v>113</v>
      </c>
      <c r="I7945" s="7">
        <v>7149523</v>
      </c>
      <c r="L7945" s="7">
        <v>71752064</v>
      </c>
      <c r="M7945" s="7">
        <v>15238959</v>
      </c>
      <c r="N7945" s="7">
        <v>2058992</v>
      </c>
      <c r="O7945" s="20" t="str">
        <f t="shared" si="251"/>
        <v/>
      </c>
    </row>
    <row r="7946" spans="1:15">
      <c r="A7946" s="20" t="str">
        <f t="shared" si="250"/>
        <v>Lífsverk lífeyrissjóðurLífsverk I/Séreign</v>
      </c>
      <c r="B7946" s="20" t="str">
        <f>_xlfn.IFNA(INDEX(Listi!$AI:$AI,MATCH(C7946,Listi!$AJ:$AJ,0)),INDEX(Listi!T:T,MATCH(C7946,Listi!U:U,0)))</f>
        <v xml:space="preserve">Lífsverk  </v>
      </c>
      <c r="C7946" s="20" t="s">
        <v>268</v>
      </c>
      <c r="D7946" s="20" t="s">
        <v>269</v>
      </c>
      <c r="E7946" s="20" t="s">
        <v>276</v>
      </c>
      <c r="F7946" s="20" t="s">
        <v>112</v>
      </c>
      <c r="G7946" s="8" t="s">
        <v>378</v>
      </c>
      <c r="H7946" s="20" t="s">
        <v>113</v>
      </c>
      <c r="I7946" s="7">
        <v>847000</v>
      </c>
      <c r="L7946" s="7">
        <v>4582957000</v>
      </c>
      <c r="M7946" s="7">
        <v>635926000</v>
      </c>
      <c r="N7946" s="7">
        <v>22708000</v>
      </c>
      <c r="O7946" s="20" t="str">
        <f t="shared" si="251"/>
        <v/>
      </c>
    </row>
    <row r="7947" spans="1:15">
      <c r="A7947" s="20" t="str">
        <f t="shared" si="250"/>
        <v>Lífsverk lífeyrissjóðurLífsverk II/Séreign</v>
      </c>
      <c r="B7947" s="20" t="str">
        <f>_xlfn.IFNA(INDEX(Listi!$AI:$AI,MATCH(C7947,Listi!$AJ:$AJ,0)),INDEX(Listi!T:T,MATCH(C7947,Listi!U:U,0)))</f>
        <v xml:space="preserve">Lífsverk  </v>
      </c>
      <c r="C7947" s="20" t="s">
        <v>268</v>
      </c>
      <c r="D7947" s="20" t="s">
        <v>270</v>
      </c>
      <c r="E7947" s="20" t="s">
        <v>276</v>
      </c>
      <c r="F7947" s="8" t="s">
        <v>112</v>
      </c>
      <c r="G7947" s="8" t="s">
        <v>378</v>
      </c>
      <c r="H7947" s="20" t="s">
        <v>113</v>
      </c>
      <c r="I7947" s="7">
        <v>0</v>
      </c>
      <c r="L7947" s="7">
        <v>23735073000</v>
      </c>
      <c r="M7947" s="7">
        <v>2073571000</v>
      </c>
      <c r="N7947" s="7">
        <v>249365000</v>
      </c>
      <c r="O7947" s="20" t="str">
        <f t="shared" si="251"/>
        <v/>
      </c>
    </row>
    <row r="7948" spans="1:15">
      <c r="A7948" s="20" t="str">
        <f t="shared" si="250"/>
        <v>Lífsverk lífeyrissjóðurLífsverk III/Séreign</v>
      </c>
      <c r="B7948" s="20" t="str">
        <f>_xlfn.IFNA(INDEX(Listi!$AI:$AI,MATCH(C7948,Listi!$AJ:$AJ,0)),INDEX(Listi!T:T,MATCH(C7948,Listi!U:U,0)))</f>
        <v xml:space="preserve">Lífsverk  </v>
      </c>
      <c r="C7948" s="20" t="s">
        <v>268</v>
      </c>
      <c r="D7948" s="20" t="s">
        <v>271</v>
      </c>
      <c r="E7948" s="20" t="s">
        <v>276</v>
      </c>
      <c r="F7948" s="8" t="s">
        <v>112</v>
      </c>
      <c r="G7948" s="8" t="s">
        <v>378</v>
      </c>
      <c r="H7948" s="20" t="s">
        <v>113</v>
      </c>
      <c r="I7948" s="7">
        <v>19000</v>
      </c>
      <c r="L7948" s="7">
        <v>653814000</v>
      </c>
      <c r="M7948" s="7">
        <v>105107000</v>
      </c>
      <c r="N7948" s="7">
        <v>2613000</v>
      </c>
      <c r="O7948" s="20" t="str">
        <f t="shared" si="251"/>
        <v/>
      </c>
    </row>
    <row r="7949" spans="1:15">
      <c r="A7949" s="20" t="str">
        <f t="shared" si="250"/>
        <v>Lífsverk lífeyrissjóðurSamtryggingardeild</v>
      </c>
      <c r="B7949" s="20" t="str">
        <f>_xlfn.IFNA(INDEX(Listi!$AI:$AI,MATCH(C7949,Listi!$AJ:$AJ,0)),INDEX(Listi!T:T,MATCH(C7949,Listi!U:U,0)))</f>
        <v xml:space="preserve">Lífsverk  </v>
      </c>
      <c r="C7949" s="20" t="s">
        <v>268</v>
      </c>
      <c r="D7949" s="20" t="s">
        <v>205</v>
      </c>
      <c r="E7949" s="20" t="s">
        <v>275</v>
      </c>
      <c r="F7949" s="8" t="s">
        <v>112</v>
      </c>
      <c r="G7949" s="8" t="s">
        <v>378</v>
      </c>
      <c r="H7949" s="20" t="s">
        <v>113</v>
      </c>
      <c r="I7949" s="7">
        <v>9753000</v>
      </c>
      <c r="L7949" s="7">
        <v>120542527000</v>
      </c>
      <c r="M7949" s="7">
        <v>4397803000</v>
      </c>
      <c r="N7949" s="7">
        <v>1423151000</v>
      </c>
      <c r="O7949" s="20" t="str">
        <f t="shared" si="251"/>
        <v/>
      </c>
    </row>
    <row r="7950" spans="1:15">
      <c r="A7950" s="20" t="str">
        <f t="shared" si="250"/>
        <v>Söfnunarsjóður lífeyrisréttindaDeild I/Innlán</v>
      </c>
      <c r="B7950" s="20" t="str">
        <f>_xlfn.IFNA(INDEX(Listi!$AI:$AI,MATCH(C7950,Listi!$AJ:$AJ,0)),INDEX(Listi!T:T,MATCH(C7950,Listi!U:U,0)))</f>
        <v>Söfnunarsj.</v>
      </c>
      <c r="C7950" s="20" t="s">
        <v>272</v>
      </c>
      <c r="D7950" s="20" t="s">
        <v>273</v>
      </c>
      <c r="E7950" s="20" t="s">
        <v>276</v>
      </c>
      <c r="F7950" s="8" t="s">
        <v>112</v>
      </c>
      <c r="G7950" s="8" t="s">
        <v>378</v>
      </c>
      <c r="H7950" s="20" t="s">
        <v>113</v>
      </c>
      <c r="I7950" s="7">
        <v>0</v>
      </c>
      <c r="L7950" s="7">
        <v>2001731914</v>
      </c>
      <c r="M7950" s="7">
        <v>133561634</v>
      </c>
      <c r="N7950" s="7">
        <v>44803565</v>
      </c>
      <c r="O7950" s="20" t="str">
        <f t="shared" si="251"/>
        <v/>
      </c>
    </row>
    <row r="7951" spans="1:15">
      <c r="A7951" s="20" t="str">
        <f t="shared" si="250"/>
        <v>Söfnunarsjóður lífeyrisréttindaDeild III/Séreign</v>
      </c>
      <c r="B7951" s="20" t="str">
        <f>_xlfn.IFNA(INDEX(Listi!$AI:$AI,MATCH(C7951,Listi!$AJ:$AJ,0)),INDEX(Listi!T:T,MATCH(C7951,Listi!U:U,0)))</f>
        <v>Söfnunarsj.</v>
      </c>
      <c r="C7951" s="20" t="s">
        <v>272</v>
      </c>
      <c r="D7951" s="20" t="s">
        <v>599</v>
      </c>
      <c r="E7951" s="20" t="s">
        <v>276</v>
      </c>
      <c r="F7951" s="8" t="s">
        <v>112</v>
      </c>
      <c r="G7951" s="8" t="s">
        <v>378</v>
      </c>
      <c r="H7951" s="20" t="s">
        <v>113</v>
      </c>
      <c r="I7951" s="7">
        <v>0</v>
      </c>
      <c r="L7951" s="7">
        <v>24413085</v>
      </c>
      <c r="M7951" s="7">
        <v>24697577</v>
      </c>
      <c r="N7951" s="7">
        <v>900000</v>
      </c>
      <c r="O7951" s="20" t="str">
        <f t="shared" si="251"/>
        <v/>
      </c>
    </row>
    <row r="7952" spans="1:15">
      <c r="A7952" s="20" t="str">
        <f t="shared" si="250"/>
        <v>Söfnunarsjóður lífeyrisréttindaDeildII/Séreign</v>
      </c>
      <c r="B7952" s="20" t="str">
        <f>_xlfn.IFNA(INDEX(Listi!$AI:$AI,MATCH(C7952,Listi!$AJ:$AJ,0)),INDEX(Listi!T:T,MATCH(C7952,Listi!U:U,0)))</f>
        <v>Söfnunarsj.</v>
      </c>
      <c r="C7952" s="20" t="s">
        <v>272</v>
      </c>
      <c r="D7952" s="20" t="s">
        <v>586</v>
      </c>
      <c r="E7952" s="20" t="s">
        <v>276</v>
      </c>
      <c r="F7952" s="8" t="s">
        <v>112</v>
      </c>
      <c r="G7952" s="8" t="s">
        <v>378</v>
      </c>
      <c r="H7952" s="20" t="s">
        <v>113</v>
      </c>
      <c r="I7952" s="7">
        <v>0</v>
      </c>
      <c r="L7952" s="7">
        <v>1654616477</v>
      </c>
      <c r="M7952" s="7">
        <v>128539213</v>
      </c>
      <c r="N7952" s="7">
        <v>22846291</v>
      </c>
      <c r="O7952" s="20" t="str">
        <f t="shared" si="251"/>
        <v/>
      </c>
    </row>
    <row r="7953" spans="1:15">
      <c r="A7953" s="20" t="str">
        <f t="shared" si="250"/>
        <v>Söfnunarsjóður lífeyrisréttindaSamtryggingardeild</v>
      </c>
      <c r="B7953" s="20" t="str">
        <f>_xlfn.IFNA(INDEX(Listi!$AI:$AI,MATCH(C7953,Listi!$AJ:$AJ,0)),INDEX(Listi!T:T,MATCH(C7953,Listi!U:U,0)))</f>
        <v>Söfnunarsj.</v>
      </c>
      <c r="C7953" s="20" t="s">
        <v>272</v>
      </c>
      <c r="D7953" s="20" t="s">
        <v>205</v>
      </c>
      <c r="E7953" s="20" t="s">
        <v>275</v>
      </c>
      <c r="F7953" s="8" t="s">
        <v>112</v>
      </c>
      <c r="G7953" s="8" t="s">
        <v>378</v>
      </c>
      <c r="H7953" s="20" t="s">
        <v>113</v>
      </c>
      <c r="I7953" s="7">
        <v>0</v>
      </c>
      <c r="L7953" s="7">
        <v>238978847889</v>
      </c>
      <c r="M7953" s="7">
        <v>4967193409</v>
      </c>
      <c r="N7953" s="7">
        <v>6076487652</v>
      </c>
      <c r="O7953" s="20" t="str">
        <f t="shared" si="251"/>
        <v/>
      </c>
    </row>
    <row r="7954" spans="1:15">
      <c r="A7954" s="20" t="str">
        <f t="shared" si="250"/>
        <v>Stapi lífeyrissjóðurSafn I</v>
      </c>
      <c r="B7954" s="20" t="str">
        <f>_xlfn.IFNA(INDEX(Listi!$AI:$AI,MATCH(C7954,Listi!$AJ:$AJ,0)),INDEX(Listi!T:T,MATCH(C7954,Listi!U:U,0)))</f>
        <v xml:space="preserve">Stapi  </v>
      </c>
      <c r="C7954" s="20" t="s">
        <v>209</v>
      </c>
      <c r="D7954" s="20" t="s">
        <v>210</v>
      </c>
      <c r="E7954" s="20" t="s">
        <v>276</v>
      </c>
      <c r="F7954" s="8" t="s">
        <v>112</v>
      </c>
      <c r="G7954" s="8" t="s">
        <v>378</v>
      </c>
      <c r="H7954" s="20" t="s">
        <v>113</v>
      </c>
      <c r="I7954" s="7">
        <v>24736043</v>
      </c>
      <c r="L7954" s="7">
        <v>2440828925</v>
      </c>
      <c r="M7954" s="7">
        <v>91567233</v>
      </c>
      <c r="N7954" s="7">
        <v>110755602</v>
      </c>
      <c r="O7954" s="20" t="str">
        <f t="shared" si="251"/>
        <v/>
      </c>
    </row>
    <row r="7955" spans="1:15">
      <c r="A7955" s="20" t="str">
        <f t="shared" si="250"/>
        <v>Stapi lífeyrissjóðurSafn II</v>
      </c>
      <c r="B7955" s="20" t="str">
        <f>_xlfn.IFNA(INDEX(Listi!$AI:$AI,MATCH(C7955,Listi!$AJ:$AJ,0)),INDEX(Listi!T:T,MATCH(C7955,Listi!U:U,0)))</f>
        <v xml:space="preserve">Stapi  </v>
      </c>
      <c r="C7955" s="20" t="s">
        <v>209</v>
      </c>
      <c r="D7955" s="20" t="s">
        <v>211</v>
      </c>
      <c r="E7955" s="20" t="s">
        <v>276</v>
      </c>
      <c r="F7955" s="8" t="s">
        <v>112</v>
      </c>
      <c r="G7955" s="8" t="s">
        <v>378</v>
      </c>
      <c r="H7955" s="20" t="s">
        <v>113</v>
      </c>
      <c r="I7955" s="7">
        <v>26160446</v>
      </c>
      <c r="L7955" s="7">
        <v>5710890273</v>
      </c>
      <c r="M7955" s="7">
        <v>262001316</v>
      </c>
      <c r="N7955" s="7">
        <v>164209410</v>
      </c>
      <c r="O7955" s="20" t="str">
        <f t="shared" si="251"/>
        <v/>
      </c>
    </row>
    <row r="7956" spans="1:15">
      <c r="A7956" s="20" t="str">
        <f t="shared" si="250"/>
        <v>Stapi lífeyrissjóðurSafn III</v>
      </c>
      <c r="B7956" s="20" t="str">
        <f>_xlfn.IFNA(INDEX(Listi!$AI:$AI,MATCH(C7956,Listi!$AJ:$AJ,0)),INDEX(Listi!T:T,MATCH(C7956,Listi!U:U,0)))</f>
        <v xml:space="preserve">Stapi  </v>
      </c>
      <c r="C7956" s="20" t="s">
        <v>209</v>
      </c>
      <c r="D7956" s="20" t="s">
        <v>212</v>
      </c>
      <c r="E7956" s="20" t="s">
        <v>276</v>
      </c>
      <c r="F7956" s="8" t="s">
        <v>112</v>
      </c>
      <c r="G7956" s="8" t="s">
        <v>378</v>
      </c>
      <c r="H7956" s="20" t="s">
        <v>113</v>
      </c>
      <c r="I7956" s="7">
        <v>489821</v>
      </c>
      <c r="L7956" s="7">
        <v>268100084</v>
      </c>
      <c r="M7956" s="7">
        <v>24388890</v>
      </c>
      <c r="N7956" s="7">
        <v>9886128</v>
      </c>
      <c r="O7956" s="20" t="str">
        <f t="shared" si="251"/>
        <v/>
      </c>
    </row>
    <row r="7957" spans="1:15">
      <c r="A7957" s="20" t="str">
        <f t="shared" si="250"/>
        <v>Stapi lífeyrissjóðurTryggingardeild</v>
      </c>
      <c r="B7957" s="20" t="str">
        <f>_xlfn.IFNA(INDEX(Listi!$AI:$AI,MATCH(C7957,Listi!$AJ:$AJ,0)),INDEX(Listi!T:T,MATCH(C7957,Listi!U:U,0)))</f>
        <v xml:space="preserve">Stapi  </v>
      </c>
      <c r="C7957" s="20" t="s">
        <v>209</v>
      </c>
      <c r="D7957" s="20" t="s">
        <v>213</v>
      </c>
      <c r="E7957" s="20" t="s">
        <v>275</v>
      </c>
      <c r="F7957" s="8" t="s">
        <v>112</v>
      </c>
      <c r="G7957" s="8" t="s">
        <v>378</v>
      </c>
      <c r="H7957" s="20" t="s">
        <v>113</v>
      </c>
      <c r="I7957" s="7">
        <v>27550133</v>
      </c>
      <c r="L7957" s="7">
        <v>348661724246</v>
      </c>
      <c r="M7957" s="7">
        <v>13807615154</v>
      </c>
      <c r="N7957" s="7">
        <v>7912918911</v>
      </c>
      <c r="O7957" s="20" t="str">
        <f t="shared" si="251"/>
        <v/>
      </c>
    </row>
    <row r="7958" spans="1:15">
      <c r="A7958" s="20" t="str">
        <f t="shared" ref="A7958:A8020" si="252">CONCATENATE(C7958,D7958)</f>
        <v>Stapi lífeyrissjóðurVarfærnasafnið</v>
      </c>
      <c r="B7958" s="20" t="str">
        <f>_xlfn.IFNA(INDEX(Listi!$AI:$AI,MATCH(C7958,Listi!$AJ:$AJ,0)),INDEX(Listi!T:T,MATCH(C7958,Listi!U:U,0)))</f>
        <v xml:space="preserve">Stapi  </v>
      </c>
      <c r="C7958" s="20" t="s">
        <v>209</v>
      </c>
      <c r="D7958" s="20" t="s">
        <v>392</v>
      </c>
      <c r="E7958" s="20" t="s">
        <v>276</v>
      </c>
      <c r="F7958" s="8" t="s">
        <v>112</v>
      </c>
      <c r="G7958" s="8" t="s">
        <v>378</v>
      </c>
      <c r="H7958" s="20" t="s">
        <v>113</v>
      </c>
      <c r="I7958" s="7">
        <v>0</v>
      </c>
      <c r="L7958" s="7">
        <v>471986044</v>
      </c>
      <c r="M7958" s="7">
        <v>137399159</v>
      </c>
      <c r="N7958" s="7">
        <v>6994496</v>
      </c>
      <c r="O7958" s="20" t="str">
        <f t="shared" si="251"/>
        <v/>
      </c>
    </row>
    <row r="7959" spans="1:15">
      <c r="A7959" s="20" t="str">
        <f t="shared" si="252"/>
        <v>Almenni lífeyrissjóðurinnÆvisafn I</v>
      </c>
      <c r="B7959" s="20" t="str">
        <f>_xlfn.IFNA(INDEX(Listi!$AI:$AI,MATCH(C7959,Listi!$AJ:$AJ,0)),INDEX(Listi!T:T,MATCH(C7959,Listi!U:U,0)))</f>
        <v xml:space="preserve">Almenni </v>
      </c>
      <c r="C7959" s="20" t="s">
        <v>0</v>
      </c>
      <c r="D7959" s="20" t="s">
        <v>202</v>
      </c>
      <c r="E7959" s="20" t="s">
        <v>276</v>
      </c>
      <c r="F7959" s="8" t="s">
        <v>114</v>
      </c>
      <c r="G7959" s="8" t="s">
        <v>364</v>
      </c>
      <c r="H7959" s="20" t="s">
        <v>115</v>
      </c>
      <c r="I7959" s="7">
        <v>115045982</v>
      </c>
      <c r="L7959" s="7">
        <v>43068273823</v>
      </c>
      <c r="M7959" s="7">
        <v>4413720640</v>
      </c>
      <c r="N7959" s="7">
        <v>641257097</v>
      </c>
      <c r="O7959" s="20" t="str">
        <f t="shared" si="251"/>
        <v/>
      </c>
    </row>
    <row r="7960" spans="1:15">
      <c r="A7960" s="20" t="str">
        <f t="shared" si="252"/>
        <v>Almenni lífeyrissjóðurinnÆvisafn II</v>
      </c>
      <c r="B7960" s="20" t="str">
        <f>_xlfn.IFNA(INDEX(Listi!$AI:$AI,MATCH(C7960,Listi!$AJ:$AJ,0)),INDEX(Listi!T:T,MATCH(C7960,Listi!U:U,0)))</f>
        <v xml:space="preserve">Almenni </v>
      </c>
      <c r="C7960" s="20" t="s">
        <v>0</v>
      </c>
      <c r="D7960" s="20" t="s">
        <v>203</v>
      </c>
      <c r="E7960" s="20" t="s">
        <v>276</v>
      </c>
      <c r="F7960" s="8" t="s">
        <v>114</v>
      </c>
      <c r="G7960" s="8" t="s">
        <v>364</v>
      </c>
      <c r="H7960" s="20" t="s">
        <v>115</v>
      </c>
      <c r="I7960" s="7">
        <v>205604953</v>
      </c>
      <c r="L7960" s="7">
        <v>86460235807</v>
      </c>
      <c r="M7960" s="7">
        <v>3970537445</v>
      </c>
      <c r="N7960" s="7">
        <v>1539034493</v>
      </c>
      <c r="O7960" s="20" t="str">
        <f t="shared" si="251"/>
        <v/>
      </c>
    </row>
    <row r="7961" spans="1:15">
      <c r="A7961" s="20" t="str">
        <f t="shared" si="252"/>
        <v>Almenni lífeyrissjóðurinnÆvisafn III</v>
      </c>
      <c r="B7961" s="20" t="str">
        <f>_xlfn.IFNA(INDEX(Listi!$AI:$AI,MATCH(C7961,Listi!$AJ:$AJ,0)),INDEX(Listi!T:T,MATCH(C7961,Listi!U:U,0)))</f>
        <v xml:space="preserve">Almenni </v>
      </c>
      <c r="C7961" s="20" t="s">
        <v>0</v>
      </c>
      <c r="D7961" s="20" t="s">
        <v>204</v>
      </c>
      <c r="E7961" s="20" t="s">
        <v>276</v>
      </c>
      <c r="F7961" s="8" t="s">
        <v>114</v>
      </c>
      <c r="G7961" s="8" t="s">
        <v>364</v>
      </c>
      <c r="H7961" s="20" t="s">
        <v>115</v>
      </c>
      <c r="I7961" s="7">
        <v>49573429</v>
      </c>
      <c r="L7961" s="7">
        <v>33890180699</v>
      </c>
      <c r="M7961" s="7">
        <v>1571509194</v>
      </c>
      <c r="N7961" s="7">
        <v>920421683</v>
      </c>
      <c r="O7961" s="20" t="str">
        <f t="shared" si="251"/>
        <v/>
      </c>
    </row>
    <row r="7962" spans="1:15">
      <c r="A7962" s="20" t="str">
        <f t="shared" si="252"/>
        <v>Almenni lífeyrissjóðurinnHúsnæðissafn</v>
      </c>
      <c r="B7962" s="20" t="str">
        <f>_xlfn.IFNA(INDEX(Listi!$AI:$AI,MATCH(C7962,Listi!$AJ:$AJ,0)),INDEX(Listi!T:T,MATCH(C7962,Listi!U:U,0)))</f>
        <v xml:space="preserve">Almenni </v>
      </c>
      <c r="C7962" s="20" t="s">
        <v>0</v>
      </c>
      <c r="D7962" s="20" t="s">
        <v>315</v>
      </c>
      <c r="E7962" s="20" t="s">
        <v>276</v>
      </c>
      <c r="F7962" s="8" t="s">
        <v>114</v>
      </c>
      <c r="G7962" s="8" t="s">
        <v>364</v>
      </c>
      <c r="H7962" s="20" t="s">
        <v>115</v>
      </c>
      <c r="I7962" s="7">
        <v>0</v>
      </c>
      <c r="L7962" s="7">
        <v>487895879</v>
      </c>
      <c r="M7962" s="7">
        <v>166428361</v>
      </c>
      <c r="N7962" s="7">
        <v>18080096</v>
      </c>
      <c r="O7962" s="20" t="str">
        <f t="shared" si="251"/>
        <v/>
      </c>
    </row>
    <row r="7963" spans="1:15">
      <c r="A7963" s="20" t="str">
        <f t="shared" si="252"/>
        <v>Almenni lífeyrissjóðurinnInnlánssafn</v>
      </c>
      <c r="B7963" s="20" t="str">
        <f>_xlfn.IFNA(INDEX(Listi!$AI:$AI,MATCH(C7963,Listi!$AJ:$AJ,0)),INDEX(Listi!T:T,MATCH(C7963,Listi!U:U,0)))</f>
        <v xml:space="preserve">Almenni </v>
      </c>
      <c r="C7963" s="20" t="s">
        <v>0</v>
      </c>
      <c r="D7963" s="20" t="s">
        <v>1</v>
      </c>
      <c r="E7963" s="20" t="s">
        <v>276</v>
      </c>
      <c r="F7963" s="8" t="s">
        <v>114</v>
      </c>
      <c r="G7963" s="8" t="s">
        <v>364</v>
      </c>
      <c r="H7963" s="20" t="s">
        <v>115</v>
      </c>
      <c r="I7963" s="7">
        <v>0</v>
      </c>
      <c r="L7963" s="7">
        <v>26587944379</v>
      </c>
      <c r="M7963" s="7">
        <v>1016779991</v>
      </c>
      <c r="N7963" s="7">
        <v>1031869724</v>
      </c>
      <c r="O7963" s="20" t="str">
        <f t="shared" si="251"/>
        <v/>
      </c>
    </row>
    <row r="7964" spans="1:15">
      <c r="A7964" s="20" t="str">
        <f t="shared" si="252"/>
        <v>Almenni lífeyrissjóðurinnRíkissafn langt</v>
      </c>
      <c r="B7964" s="20" t="str">
        <f>_xlfn.IFNA(INDEX(Listi!$AI:$AI,MATCH(C7964,Listi!$AJ:$AJ,0)),INDEX(Listi!T:T,MATCH(C7964,Listi!U:U,0)))</f>
        <v xml:space="preserve">Almenni </v>
      </c>
      <c r="C7964" s="20" t="s">
        <v>0</v>
      </c>
      <c r="D7964" s="20" t="s">
        <v>199</v>
      </c>
      <c r="E7964" s="20" t="s">
        <v>276</v>
      </c>
      <c r="F7964" s="8" t="s">
        <v>114</v>
      </c>
      <c r="G7964" s="8" t="s">
        <v>364</v>
      </c>
      <c r="H7964" s="20" t="s">
        <v>115</v>
      </c>
      <c r="I7964" s="7">
        <v>1146185</v>
      </c>
      <c r="L7964" s="7">
        <v>1193680171</v>
      </c>
      <c r="M7964" s="7">
        <v>61272573</v>
      </c>
      <c r="N7964" s="7">
        <v>40105929</v>
      </c>
      <c r="O7964" s="20" t="str">
        <f t="shared" si="251"/>
        <v/>
      </c>
    </row>
    <row r="7965" spans="1:15">
      <c r="A7965" s="20" t="str">
        <f t="shared" si="252"/>
        <v>Almenni lífeyrissjóðurinnRíkissafn stutt</v>
      </c>
      <c r="B7965" s="20" t="str">
        <f>_xlfn.IFNA(INDEX(Listi!$AI:$AI,MATCH(C7965,Listi!$AJ:$AJ,0)),INDEX(Listi!T:T,MATCH(C7965,Listi!U:U,0)))</f>
        <v xml:space="preserve">Almenni </v>
      </c>
      <c r="C7965" s="20" t="s">
        <v>0</v>
      </c>
      <c r="D7965" s="20" t="s">
        <v>200</v>
      </c>
      <c r="E7965" s="20" t="s">
        <v>276</v>
      </c>
      <c r="F7965" s="8" t="s">
        <v>114</v>
      </c>
      <c r="G7965" s="8" t="s">
        <v>364</v>
      </c>
      <c r="H7965" s="20" t="s">
        <v>115</v>
      </c>
      <c r="I7965" s="7">
        <v>249874</v>
      </c>
      <c r="L7965" s="7">
        <v>541893627</v>
      </c>
      <c r="M7965" s="7">
        <v>20423158</v>
      </c>
      <c r="N7965" s="7">
        <v>14899899</v>
      </c>
      <c r="O7965" s="20" t="str">
        <f t="shared" si="251"/>
        <v/>
      </c>
    </row>
    <row r="7966" spans="1:15">
      <c r="A7966" s="20" t="str">
        <f t="shared" si="252"/>
        <v>Almenni lífeyrissjóðurinnTryggingadeild</v>
      </c>
      <c r="B7966" s="20" t="str">
        <f>_xlfn.IFNA(INDEX(Listi!$AI:$AI,MATCH(C7966,Listi!$AJ:$AJ,0)),INDEX(Listi!T:T,MATCH(C7966,Listi!U:U,0)))</f>
        <v xml:space="preserve">Almenni </v>
      </c>
      <c r="C7966" s="20" t="s">
        <v>0</v>
      </c>
      <c r="D7966" s="20" t="s">
        <v>201</v>
      </c>
      <c r="E7966" s="20" t="s">
        <v>275</v>
      </c>
      <c r="F7966" s="8" t="s">
        <v>114</v>
      </c>
      <c r="G7966" s="8" t="s">
        <v>364</v>
      </c>
      <c r="H7966" s="20" t="s">
        <v>115</v>
      </c>
      <c r="I7966" s="7">
        <v>397724510</v>
      </c>
      <c r="L7966" s="7">
        <v>174784296254</v>
      </c>
      <c r="M7966" s="7">
        <v>7497244534</v>
      </c>
      <c r="N7966" s="7">
        <v>3057046932</v>
      </c>
      <c r="O7966" s="20" t="str">
        <f t="shared" si="251"/>
        <v/>
      </c>
    </row>
    <row r="7967" spans="1:15">
      <c r="A7967" s="20" t="str">
        <f t="shared" si="252"/>
        <v>Arion banki hf.Erlend hlutabréf</v>
      </c>
      <c r="B7967" s="20" t="str">
        <f>_xlfn.IFNA(INDEX(Listi!$AI:$AI,MATCH(C7967,Listi!$AJ:$AJ,0)),INDEX(Listi!T:T,MATCH(C7967,Listi!U:U,0)))</f>
        <v xml:space="preserve">Arion banki </v>
      </c>
      <c r="C7967" s="20" t="s">
        <v>214</v>
      </c>
      <c r="D7967" s="20" t="s">
        <v>215</v>
      </c>
      <c r="E7967" s="20" t="s">
        <v>276</v>
      </c>
      <c r="F7967" s="20" t="s">
        <v>114</v>
      </c>
      <c r="G7967" s="8" t="s">
        <v>364</v>
      </c>
      <c r="H7967" s="20" t="s">
        <v>115</v>
      </c>
      <c r="I7967" s="7">
        <v>503000</v>
      </c>
      <c r="L7967" s="7">
        <v>1149685000</v>
      </c>
      <c r="M7967" s="7">
        <v>49095000</v>
      </c>
      <c r="N7967" s="7">
        <v>10876000</v>
      </c>
      <c r="O7967" s="20" t="str">
        <f t="shared" si="251"/>
        <v/>
      </c>
    </row>
    <row r="7968" spans="1:15">
      <c r="A7968" s="20" t="str">
        <f t="shared" si="252"/>
        <v>Arion banki hf.Innlend skuldabréf</v>
      </c>
      <c r="B7968" s="20" t="str">
        <f>_xlfn.IFNA(INDEX(Listi!$AI:$AI,MATCH(C7968,Listi!$AJ:$AJ,0)),INDEX(Listi!T:T,MATCH(C7968,Listi!U:U,0)))</f>
        <v xml:space="preserve">Arion banki </v>
      </c>
      <c r="C7968" s="20" t="s">
        <v>214</v>
      </c>
      <c r="D7968" s="20" t="s">
        <v>216</v>
      </c>
      <c r="E7968" s="20" t="s">
        <v>276</v>
      </c>
      <c r="F7968" s="20" t="s">
        <v>114</v>
      </c>
      <c r="G7968" s="8" t="s">
        <v>364</v>
      </c>
      <c r="H7968" s="20" t="s">
        <v>115</v>
      </c>
      <c r="I7968" s="7">
        <v>1000</v>
      </c>
      <c r="L7968" s="7">
        <v>4446434000</v>
      </c>
      <c r="M7968" s="7">
        <v>344234000</v>
      </c>
      <c r="N7968" s="7">
        <v>44793000</v>
      </c>
      <c r="O7968" s="20" t="str">
        <f t="shared" si="251"/>
        <v/>
      </c>
    </row>
    <row r="7969" spans="1:15">
      <c r="A7969" s="20" t="str">
        <f t="shared" si="252"/>
        <v>Arion banki hf.Lífeyrisauki L1</v>
      </c>
      <c r="B7969" s="20" t="str">
        <f>_xlfn.IFNA(INDEX(Listi!$AI:$AI,MATCH(C7969,Listi!$AJ:$AJ,0)),INDEX(Listi!T:T,MATCH(C7969,Listi!U:U,0)))</f>
        <v xml:space="preserve">Arion banki </v>
      </c>
      <c r="C7969" s="20" t="s">
        <v>214</v>
      </c>
      <c r="D7969" s="20" t="s">
        <v>377</v>
      </c>
      <c r="E7969" s="20" t="s">
        <v>276</v>
      </c>
      <c r="F7969" s="20" t="s">
        <v>114</v>
      </c>
      <c r="G7969" s="8" t="s">
        <v>364</v>
      </c>
      <c r="H7969" s="20" t="s">
        <v>115</v>
      </c>
      <c r="I7969" s="7">
        <v>4798000</v>
      </c>
      <c r="L7969" s="7">
        <v>5887942000</v>
      </c>
      <c r="M7969" s="7">
        <v>1011885000</v>
      </c>
      <c r="N7969" s="7">
        <v>34615000</v>
      </c>
      <c r="O7969" s="20" t="str">
        <f t="shared" si="251"/>
        <v/>
      </c>
    </row>
    <row r="7970" spans="1:15">
      <c r="A7970" s="20" t="str">
        <f t="shared" si="252"/>
        <v>Arion banki hf.Lífeyrisauki L2</v>
      </c>
      <c r="B7970" s="20" t="str">
        <f>_xlfn.IFNA(INDEX(Listi!$AI:$AI,MATCH(C7970,Listi!$AJ:$AJ,0)),INDEX(Listi!T:T,MATCH(C7970,Listi!U:U,0)))</f>
        <v xml:space="preserve">Arion banki </v>
      </c>
      <c r="C7970" s="20" t="s">
        <v>214</v>
      </c>
      <c r="D7970" s="20" t="s">
        <v>372</v>
      </c>
      <c r="E7970" s="20" t="s">
        <v>276</v>
      </c>
      <c r="F7970" s="20" t="s">
        <v>114</v>
      </c>
      <c r="G7970" s="8" t="s">
        <v>364</v>
      </c>
      <c r="H7970" s="20" t="s">
        <v>115</v>
      </c>
      <c r="I7970" s="7">
        <v>16482000</v>
      </c>
      <c r="L7970" s="7">
        <v>21366380000</v>
      </c>
      <c r="M7970" s="7">
        <v>1613513000</v>
      </c>
      <c r="N7970" s="7">
        <v>92085000</v>
      </c>
      <c r="O7970" s="20" t="str">
        <f t="shared" si="251"/>
        <v/>
      </c>
    </row>
    <row r="7971" spans="1:15">
      <c r="A7971" s="20" t="str">
        <f t="shared" si="252"/>
        <v>Arion banki hf.Lífeyrisauki L3</v>
      </c>
      <c r="B7971" s="20" t="str">
        <f>_xlfn.IFNA(INDEX(Listi!$AI:$AI,MATCH(C7971,Listi!$AJ:$AJ,0)),INDEX(Listi!T:T,MATCH(C7971,Listi!U:U,0)))</f>
        <v xml:space="preserve">Arion banki </v>
      </c>
      <c r="C7971" s="20" t="s">
        <v>214</v>
      </c>
      <c r="D7971" s="20" t="s">
        <v>371</v>
      </c>
      <c r="E7971" s="20" t="s">
        <v>276</v>
      </c>
      <c r="F7971" s="20" t="s">
        <v>114</v>
      </c>
      <c r="G7971" s="8" t="s">
        <v>364</v>
      </c>
      <c r="H7971" s="20" t="s">
        <v>115</v>
      </c>
      <c r="I7971" s="7">
        <v>17350000</v>
      </c>
      <c r="L7971" s="7">
        <v>29714848000</v>
      </c>
      <c r="M7971" s="7">
        <v>2122481000</v>
      </c>
      <c r="N7971" s="7">
        <v>129566000</v>
      </c>
      <c r="O7971" s="20" t="str">
        <f t="shared" si="251"/>
        <v/>
      </c>
    </row>
    <row r="7972" spans="1:15">
      <c r="A7972" s="20" t="str">
        <f t="shared" si="252"/>
        <v>Arion banki hf.Lífeyrisauki L4</v>
      </c>
      <c r="B7972" s="20" t="str">
        <f>_xlfn.IFNA(INDEX(Listi!$AI:$AI,MATCH(C7972,Listi!$AJ:$AJ,0)),INDEX(Listi!T:T,MATCH(C7972,Listi!U:U,0)))</f>
        <v xml:space="preserve">Arion banki </v>
      </c>
      <c r="C7972" s="20" t="s">
        <v>214</v>
      </c>
      <c r="D7972" s="20" t="s">
        <v>587</v>
      </c>
      <c r="E7972" s="20" t="s">
        <v>276</v>
      </c>
      <c r="F7972" s="20" t="s">
        <v>114</v>
      </c>
      <c r="G7972" s="8" t="s">
        <v>364</v>
      </c>
      <c r="H7972" s="20" t="s">
        <v>115</v>
      </c>
      <c r="I7972" s="7">
        <v>7058000</v>
      </c>
      <c r="L7972" s="7">
        <v>19306242000</v>
      </c>
      <c r="M7972" s="7">
        <v>1346647000</v>
      </c>
      <c r="N7972" s="7">
        <v>388052000</v>
      </c>
      <c r="O7972" s="20" t="str">
        <f t="shared" si="251"/>
        <v/>
      </c>
    </row>
    <row r="7973" spans="1:15">
      <c r="A7973" s="20" t="str">
        <f t="shared" si="252"/>
        <v>Arion banki hf.Lífeyrisauki L5</v>
      </c>
      <c r="B7973" s="20" t="str">
        <f>_xlfn.IFNA(INDEX(Listi!$AI:$AI,MATCH(C7973,Listi!$AJ:$AJ,0)),INDEX(Listi!T:T,MATCH(C7973,Listi!U:U,0)))</f>
        <v xml:space="preserve">Arion banki </v>
      </c>
      <c r="C7973" s="20" t="s">
        <v>214</v>
      </c>
      <c r="D7973" s="20" t="s">
        <v>369</v>
      </c>
      <c r="E7973" s="20" t="s">
        <v>276</v>
      </c>
      <c r="F7973" s="20" t="s">
        <v>114</v>
      </c>
      <c r="G7973" s="8" t="s">
        <v>364</v>
      </c>
      <c r="H7973" s="20" t="s">
        <v>115</v>
      </c>
      <c r="I7973" s="7">
        <v>0</v>
      </c>
      <c r="L7973" s="7">
        <v>44858554000</v>
      </c>
      <c r="M7973" s="7">
        <v>4018833000</v>
      </c>
      <c r="N7973" s="7">
        <v>933672000</v>
      </c>
      <c r="O7973" s="20" t="str">
        <f t="shared" si="251"/>
        <v/>
      </c>
    </row>
    <row r="7974" spans="1:15">
      <c r="A7974" s="20" t="str">
        <f t="shared" si="252"/>
        <v>Birta lífeyrissjóðurBlönduð leið</v>
      </c>
      <c r="B7974" s="20" t="str">
        <f>_xlfn.IFNA(INDEX(Listi!$AI:$AI,MATCH(C7974,Listi!$AJ:$AJ,0)),INDEX(Listi!T:T,MATCH(C7974,Listi!U:U,0)))</f>
        <v xml:space="preserve">Birta  </v>
      </c>
      <c r="C7974" s="20" t="s">
        <v>298</v>
      </c>
      <c r="D7974" s="20" t="s">
        <v>314</v>
      </c>
      <c r="E7974" s="20" t="s">
        <v>276</v>
      </c>
      <c r="F7974" s="20" t="s">
        <v>114</v>
      </c>
      <c r="G7974" s="8" t="s">
        <v>364</v>
      </c>
      <c r="H7974" s="20" t="s">
        <v>115</v>
      </c>
      <c r="I7974" s="7">
        <v>9690171</v>
      </c>
      <c r="L7974" s="7">
        <v>6929716201</v>
      </c>
      <c r="M7974" s="7">
        <v>253995298</v>
      </c>
      <c r="N7974" s="7">
        <v>139753585</v>
      </c>
      <c r="O7974" s="20" t="str">
        <f t="shared" si="251"/>
        <v/>
      </c>
    </row>
    <row r="7975" spans="1:15">
      <c r="A7975" s="20" t="str">
        <f t="shared" si="252"/>
        <v>Birta lífeyrissjóðurInnlánsleið</v>
      </c>
      <c r="B7975" s="20" t="str">
        <f>_xlfn.IFNA(INDEX(Listi!$AI:$AI,MATCH(C7975,Listi!$AJ:$AJ,0)),INDEX(Listi!T:T,MATCH(C7975,Listi!U:U,0)))</f>
        <v xml:space="preserve">Birta  </v>
      </c>
      <c r="C7975" s="20" t="s">
        <v>298</v>
      </c>
      <c r="D7975" s="20" t="s">
        <v>208</v>
      </c>
      <c r="E7975" s="20" t="s">
        <v>276</v>
      </c>
      <c r="F7975" s="20" t="s">
        <v>114</v>
      </c>
      <c r="G7975" s="8" t="s">
        <v>364</v>
      </c>
      <c r="H7975" s="20" t="s">
        <v>115</v>
      </c>
      <c r="I7975" s="7">
        <v>0</v>
      </c>
      <c r="L7975" s="7">
        <v>4108971332</v>
      </c>
      <c r="M7975" s="7">
        <v>264842424</v>
      </c>
      <c r="N7975" s="7">
        <v>174324836</v>
      </c>
      <c r="O7975" s="20" t="str">
        <f t="shared" si="251"/>
        <v/>
      </c>
    </row>
    <row r="7976" spans="1:15">
      <c r="A7976" s="20" t="str">
        <f t="shared" si="252"/>
        <v>Birta lífeyrissjóðurSamtryggingardeild</v>
      </c>
      <c r="B7976" s="20" t="str">
        <f>_xlfn.IFNA(INDEX(Listi!$AI:$AI,MATCH(C7976,Listi!$AJ:$AJ,0)),INDEX(Listi!T:T,MATCH(C7976,Listi!U:U,0)))</f>
        <v xml:space="preserve">Birta  </v>
      </c>
      <c r="C7976" s="20" t="s">
        <v>298</v>
      </c>
      <c r="D7976" s="20" t="s">
        <v>205</v>
      </c>
      <c r="E7976" s="20" t="s">
        <v>275</v>
      </c>
      <c r="F7976" s="20" t="s">
        <v>114</v>
      </c>
      <c r="G7976" s="8" t="s">
        <v>364</v>
      </c>
      <c r="H7976" s="20" t="s">
        <v>115</v>
      </c>
      <c r="I7976" s="7">
        <v>1561505204</v>
      </c>
      <c r="L7976" s="7">
        <v>549755105944</v>
      </c>
      <c r="M7976" s="7">
        <v>18480897961</v>
      </c>
      <c r="N7976" s="7">
        <v>14075814006</v>
      </c>
      <c r="O7976" s="20" t="str">
        <f t="shared" si="251"/>
        <v/>
      </c>
    </row>
    <row r="7977" spans="1:15">
      <c r="A7977" s="20" t="str">
        <f t="shared" si="252"/>
        <v>Birta lífeyrissjóðurSkuldabréfaleið</v>
      </c>
      <c r="B7977" s="20" t="str">
        <f>_xlfn.IFNA(INDEX(Listi!$AI:$AI,MATCH(C7977,Listi!$AJ:$AJ,0)),INDEX(Listi!T:T,MATCH(C7977,Listi!U:U,0)))</f>
        <v xml:space="preserve">Birta  </v>
      </c>
      <c r="C7977" s="20" t="s">
        <v>298</v>
      </c>
      <c r="D7977" s="20" t="s">
        <v>313</v>
      </c>
      <c r="E7977" s="20" t="s">
        <v>276</v>
      </c>
      <c r="F7977" s="20" t="s">
        <v>114</v>
      </c>
      <c r="G7977" s="8" t="s">
        <v>364</v>
      </c>
      <c r="H7977" s="20" t="s">
        <v>115</v>
      </c>
      <c r="I7977" s="7">
        <v>0</v>
      </c>
      <c r="L7977" s="7">
        <v>8522374478</v>
      </c>
      <c r="M7977" s="7">
        <v>391005163</v>
      </c>
      <c r="N7977" s="7">
        <v>218104877</v>
      </c>
      <c r="O7977" s="20" t="str">
        <f t="shared" si="251"/>
        <v/>
      </c>
    </row>
    <row r="7978" spans="1:15">
      <c r="A7978" s="20" t="str">
        <f t="shared" si="252"/>
        <v>Birta lífeyrissjóðurTilgreind séreign</v>
      </c>
      <c r="B7978" s="20" t="str">
        <f>_xlfn.IFNA(INDEX(Listi!$AI:$AI,MATCH(C7978,Listi!$AJ:$AJ,0)),INDEX(Listi!T:T,MATCH(C7978,Listi!U:U,0)))</f>
        <v xml:space="preserve">Birta  </v>
      </c>
      <c r="C7978" s="20" t="s">
        <v>298</v>
      </c>
      <c r="D7978" s="20" t="s">
        <v>312</v>
      </c>
      <c r="E7978" s="20" t="s">
        <v>276</v>
      </c>
      <c r="F7978" s="20" t="s">
        <v>114</v>
      </c>
      <c r="G7978" s="8" t="s">
        <v>364</v>
      </c>
      <c r="H7978" s="20" t="s">
        <v>115</v>
      </c>
      <c r="I7978" s="7">
        <v>4832150</v>
      </c>
      <c r="L7978" s="7">
        <v>2234420297</v>
      </c>
      <c r="M7978" s="7">
        <v>511871981</v>
      </c>
      <c r="N7978" s="7">
        <v>36000223</v>
      </c>
      <c r="O7978" s="20" t="str">
        <f t="shared" si="251"/>
        <v/>
      </c>
    </row>
    <row r="7979" spans="1:15">
      <c r="A7979" s="20" t="str">
        <f t="shared" si="252"/>
        <v>Brú Lífeyrissjóður starfsmanna sveitarfélagaA-deild</v>
      </c>
      <c r="B7979" s="20" t="str">
        <f>_xlfn.IFNA(INDEX(Listi!$AI:$AI,MATCH(C7979,Listi!$AJ:$AJ,0)),INDEX(Listi!T:T,MATCH(C7979,Listi!U:U,0)))</f>
        <v>Brú</v>
      </c>
      <c r="C7979" s="20" t="s">
        <v>217</v>
      </c>
      <c r="D7979" s="20" t="s">
        <v>257</v>
      </c>
      <c r="E7979" s="20" t="s">
        <v>275</v>
      </c>
      <c r="F7979" s="20" t="s">
        <v>114</v>
      </c>
      <c r="G7979" s="8" t="s">
        <v>364</v>
      </c>
      <c r="H7979" s="20" t="s">
        <v>115</v>
      </c>
      <c r="I7979" s="7">
        <v>1220658964</v>
      </c>
      <c r="L7979" s="7">
        <v>270469177889</v>
      </c>
      <c r="M7979" s="7">
        <v>13987858077</v>
      </c>
      <c r="N7979" s="7">
        <v>4793072329</v>
      </c>
      <c r="O7979" s="20" t="str">
        <f t="shared" si="251"/>
        <v/>
      </c>
    </row>
    <row r="7980" spans="1:15">
      <c r="A7980" s="20" t="str">
        <f t="shared" si="252"/>
        <v>Brú Lífeyrissjóður starfsmanna sveitarfélagaB-deild</v>
      </c>
      <c r="B7980" s="20" t="str">
        <f>_xlfn.IFNA(INDEX(Listi!$AI:$AI,MATCH(C7980,Listi!$AJ:$AJ,0)),INDEX(Listi!T:T,MATCH(C7980,Listi!U:U,0)))</f>
        <v>Brú</v>
      </c>
      <c r="C7980" s="20" t="s">
        <v>217</v>
      </c>
      <c r="D7980" s="20" t="s">
        <v>218</v>
      </c>
      <c r="E7980" s="20" t="s">
        <v>275</v>
      </c>
      <c r="F7980" s="20" t="s">
        <v>114</v>
      </c>
      <c r="G7980" s="8" t="s">
        <v>364</v>
      </c>
      <c r="H7980" s="20" t="s">
        <v>115</v>
      </c>
      <c r="I7980" s="7">
        <v>37160667</v>
      </c>
      <c r="L7980" s="7">
        <v>17004783831</v>
      </c>
      <c r="M7980" s="7">
        <v>119747694</v>
      </c>
      <c r="N7980" s="7">
        <v>3424817406</v>
      </c>
      <c r="O7980" s="20" t="str">
        <f t="shared" si="251"/>
        <v/>
      </c>
    </row>
    <row r="7981" spans="1:15">
      <c r="A7981" s="20" t="str">
        <f t="shared" si="252"/>
        <v>Brú Lífeyrissjóður starfsmanna sveitarfélagaV-deild</v>
      </c>
      <c r="B7981" s="20" t="str">
        <f>_xlfn.IFNA(INDEX(Listi!$AI:$AI,MATCH(C7981,Listi!$AJ:$AJ,0)),INDEX(Listi!T:T,MATCH(C7981,Listi!U:U,0)))</f>
        <v>Brú</v>
      </c>
      <c r="C7981" s="20" t="s">
        <v>217</v>
      </c>
      <c r="D7981" s="20" t="s">
        <v>219</v>
      </c>
      <c r="E7981" s="20" t="s">
        <v>275</v>
      </c>
      <c r="F7981" s="20" t="s">
        <v>114</v>
      </c>
      <c r="G7981" s="8" t="s">
        <v>364</v>
      </c>
      <c r="H7981" s="20" t="s">
        <v>115</v>
      </c>
      <c r="I7981" s="7">
        <v>-495940066</v>
      </c>
      <c r="L7981" s="7">
        <v>54501394986</v>
      </c>
      <c r="M7981" s="7">
        <v>4188513374</v>
      </c>
      <c r="N7981" s="7">
        <v>455519059</v>
      </c>
      <c r="O7981" s="20" t="str">
        <f t="shared" si="251"/>
        <v/>
      </c>
    </row>
    <row r="7982" spans="1:15">
      <c r="A7982" s="20" t="str">
        <f t="shared" si="252"/>
        <v>Eftirlaunasj atvinnuflugmannaSamtryggingardeild</v>
      </c>
      <c r="B7982" s="20" t="str">
        <f>_xlfn.IFNA(INDEX(Listi!$AI:$AI,MATCH(C7982,Listi!$AJ:$AJ,0)),INDEX(Listi!T:T,MATCH(C7982,Listi!U:U,0)))</f>
        <v>EFÍA</v>
      </c>
      <c r="C7982" s="20" t="s">
        <v>220</v>
      </c>
      <c r="D7982" s="20" t="s">
        <v>205</v>
      </c>
      <c r="E7982" s="20" t="s">
        <v>275</v>
      </c>
      <c r="F7982" s="20" t="s">
        <v>114</v>
      </c>
      <c r="G7982" s="8" t="s">
        <v>364</v>
      </c>
      <c r="H7982" s="20" t="s">
        <v>115</v>
      </c>
      <c r="I7982" s="7">
        <v>132567000</v>
      </c>
      <c r="L7982" s="7">
        <v>58542663000</v>
      </c>
      <c r="M7982" s="7">
        <v>1477262000</v>
      </c>
      <c r="N7982" s="7">
        <v>1113313000</v>
      </c>
      <c r="O7982" s="20" t="str">
        <f t="shared" si="251"/>
        <v/>
      </c>
    </row>
    <row r="7983" spans="1:15">
      <c r="A7983" s="20" t="str">
        <f t="shared" si="252"/>
        <v>Festa - lífeyrissjóðurSamtryggingardeild</v>
      </c>
      <c r="B7983" s="20" t="str">
        <f>_xlfn.IFNA(INDEX(Listi!$AI:$AI,MATCH(C7983,Listi!$AJ:$AJ,0)),INDEX(Listi!T:T,MATCH(C7983,Listi!U:U,0)))</f>
        <v xml:space="preserve">Festa </v>
      </c>
      <c r="C7983" s="20" t="s">
        <v>221</v>
      </c>
      <c r="D7983" s="20" t="s">
        <v>205</v>
      </c>
      <c r="E7983" s="20" t="s">
        <v>275</v>
      </c>
      <c r="F7983" s="20" t="s">
        <v>114</v>
      </c>
      <c r="G7983" s="8" t="s">
        <v>364</v>
      </c>
      <c r="H7983" s="20" t="s">
        <v>115</v>
      </c>
      <c r="I7983" s="7">
        <v>2538662821</v>
      </c>
      <c r="L7983" s="7">
        <v>246318113722</v>
      </c>
      <c r="M7983" s="7">
        <v>11138196907</v>
      </c>
      <c r="N7983" s="7">
        <v>5180938287</v>
      </c>
      <c r="O7983" s="20" t="str">
        <f t="shared" si="251"/>
        <v/>
      </c>
    </row>
    <row r="7984" spans="1:15">
      <c r="A7984" s="20" t="str">
        <f t="shared" si="252"/>
        <v>Festa - lífeyrissjóðurSparnaðarleið I</v>
      </c>
      <c r="B7984" s="20" t="str">
        <f>_xlfn.IFNA(INDEX(Listi!$AI:$AI,MATCH(C7984,Listi!$AJ:$AJ,0)),INDEX(Listi!T:T,MATCH(C7984,Listi!U:U,0)))</f>
        <v xml:space="preserve">Festa </v>
      </c>
      <c r="C7984" s="20" t="s">
        <v>221</v>
      </c>
      <c r="D7984" s="20" t="s">
        <v>464</v>
      </c>
      <c r="E7984" s="20" t="s">
        <v>276</v>
      </c>
      <c r="F7984" s="20" t="s">
        <v>114</v>
      </c>
      <c r="G7984" s="8" t="s">
        <v>364</v>
      </c>
      <c r="H7984" s="20" t="s">
        <v>115</v>
      </c>
      <c r="I7984" s="7">
        <v>87264</v>
      </c>
      <c r="L7984" s="7">
        <v>75585319</v>
      </c>
      <c r="M7984" s="7">
        <v>37671409</v>
      </c>
      <c r="N7984" s="7">
        <v>2063969</v>
      </c>
      <c r="O7984" s="20" t="str">
        <f t="shared" si="251"/>
        <v/>
      </c>
    </row>
    <row r="7985" spans="1:15">
      <c r="A7985" s="20" t="str">
        <f t="shared" si="252"/>
        <v>Festa - lífeyrissjóðurSparnaðarleið II</v>
      </c>
      <c r="B7985" s="20" t="str">
        <f>_xlfn.IFNA(INDEX(Listi!$AI:$AI,MATCH(C7985,Listi!$AJ:$AJ,0)),INDEX(Listi!T:T,MATCH(C7985,Listi!U:U,0)))</f>
        <v xml:space="preserve">Festa </v>
      </c>
      <c r="C7985" s="20" t="s">
        <v>221</v>
      </c>
      <c r="D7985" s="20" t="s">
        <v>388</v>
      </c>
      <c r="E7985" s="20" t="s">
        <v>276</v>
      </c>
      <c r="F7985" s="20" t="s">
        <v>114</v>
      </c>
      <c r="G7985" s="8" t="s">
        <v>364</v>
      </c>
      <c r="H7985" s="20" t="s">
        <v>115</v>
      </c>
      <c r="I7985" s="7">
        <v>3245462</v>
      </c>
      <c r="L7985" s="7">
        <v>1113180693</v>
      </c>
      <c r="M7985" s="7">
        <v>134564310</v>
      </c>
      <c r="N7985" s="7">
        <v>19363084</v>
      </c>
      <c r="O7985" s="20" t="str">
        <f t="shared" si="251"/>
        <v/>
      </c>
    </row>
    <row r="7986" spans="1:15">
      <c r="A7986" s="20" t="str">
        <f t="shared" si="252"/>
        <v>Frjálsi lífeyrissjóðurinnDeild/leið I</v>
      </c>
      <c r="B7986" s="20" t="str">
        <f>_xlfn.IFNA(INDEX(Listi!$AI:$AI,MATCH(C7986,Listi!$AJ:$AJ,0)),INDEX(Listi!T:T,MATCH(C7986,Listi!U:U,0)))</f>
        <v xml:space="preserve">Frjálsi </v>
      </c>
      <c r="C7986" s="20" t="s">
        <v>222</v>
      </c>
      <c r="D7986" s="20" t="s">
        <v>223</v>
      </c>
      <c r="E7986" s="20" t="s">
        <v>276</v>
      </c>
      <c r="F7986" s="20" t="s">
        <v>114</v>
      </c>
      <c r="G7986" s="8" t="s">
        <v>364</v>
      </c>
      <c r="H7986" s="20" t="s">
        <v>115</v>
      </c>
      <c r="I7986" s="7">
        <v>800667000</v>
      </c>
      <c r="L7986" s="7">
        <v>199278730000</v>
      </c>
      <c r="M7986" s="7">
        <v>10813020000</v>
      </c>
      <c r="N7986" s="7">
        <v>2178012000</v>
      </c>
      <c r="O7986" s="20" t="str">
        <f t="shared" si="251"/>
        <v/>
      </c>
    </row>
    <row r="7987" spans="1:15">
      <c r="A7987" s="20" t="str">
        <f t="shared" si="252"/>
        <v>Frjálsi lífeyrissjóðurinnDeild/leið II</v>
      </c>
      <c r="B7987" s="20" t="str">
        <f>_xlfn.IFNA(INDEX(Listi!$AI:$AI,MATCH(C7987,Listi!$AJ:$AJ,0)),INDEX(Listi!T:T,MATCH(C7987,Listi!U:U,0)))</f>
        <v xml:space="preserve">Frjálsi </v>
      </c>
      <c r="C7987" s="20" t="s">
        <v>222</v>
      </c>
      <c r="D7987" s="20" t="s">
        <v>224</v>
      </c>
      <c r="E7987" s="20" t="s">
        <v>276</v>
      </c>
      <c r="F7987" s="20" t="s">
        <v>114</v>
      </c>
      <c r="G7987" s="8" t="s">
        <v>364</v>
      </c>
      <c r="H7987" s="20" t="s">
        <v>115</v>
      </c>
      <c r="I7987" s="7">
        <v>49870000</v>
      </c>
      <c r="L7987" s="7">
        <v>29681370000</v>
      </c>
      <c r="M7987" s="7">
        <v>1864883000</v>
      </c>
      <c r="N7987" s="7">
        <v>401735000</v>
      </c>
      <c r="O7987" s="20" t="str">
        <f t="shared" si="251"/>
        <v/>
      </c>
    </row>
    <row r="7988" spans="1:15">
      <c r="A7988" s="20" t="str">
        <f t="shared" si="252"/>
        <v>Frjálsi lífeyrissjóðurinnDeild/leið III</v>
      </c>
      <c r="B7988" s="20" t="str">
        <f>_xlfn.IFNA(INDEX(Listi!$AI:$AI,MATCH(C7988,Listi!$AJ:$AJ,0)),INDEX(Listi!T:T,MATCH(C7988,Listi!U:U,0)))</f>
        <v xml:space="preserve">Frjálsi </v>
      </c>
      <c r="C7988" s="20" t="s">
        <v>222</v>
      </c>
      <c r="D7988" s="20" t="s">
        <v>225</v>
      </c>
      <c r="E7988" s="20" t="s">
        <v>276</v>
      </c>
      <c r="F7988" s="20" t="s">
        <v>114</v>
      </c>
      <c r="G7988" s="8" t="s">
        <v>364</v>
      </c>
      <c r="H7988" s="20" t="s">
        <v>115</v>
      </c>
      <c r="I7988" s="7">
        <v>2285000</v>
      </c>
      <c r="L7988" s="7">
        <v>43554797000</v>
      </c>
      <c r="M7988" s="7">
        <v>2564479000</v>
      </c>
      <c r="N7988" s="7">
        <v>1456678000</v>
      </c>
      <c r="O7988" s="20" t="str">
        <f t="shared" si="251"/>
        <v/>
      </c>
    </row>
    <row r="7989" spans="1:15">
      <c r="A7989" s="20" t="str">
        <f t="shared" si="252"/>
        <v>Frjálsi lífeyrissjóðurinnFrjálsi Áhætta</v>
      </c>
      <c r="B7989" s="20" t="str">
        <f>_xlfn.IFNA(INDEX(Listi!$AI:$AI,MATCH(C7989,Listi!$AJ:$AJ,0)),INDEX(Listi!T:T,MATCH(C7989,Listi!U:U,0)))</f>
        <v xml:space="preserve">Frjálsi </v>
      </c>
      <c r="C7989" s="20" t="s">
        <v>222</v>
      </c>
      <c r="D7989" s="20" t="s">
        <v>226</v>
      </c>
      <c r="E7989" s="20" t="s">
        <v>276</v>
      </c>
      <c r="F7989" s="20" t="s">
        <v>114</v>
      </c>
      <c r="G7989" s="8" t="s">
        <v>364</v>
      </c>
      <c r="H7989" s="20" t="s">
        <v>115</v>
      </c>
      <c r="I7989" s="7">
        <v>8551000</v>
      </c>
      <c r="L7989" s="7">
        <v>2707615000</v>
      </c>
      <c r="M7989" s="7">
        <v>335331000</v>
      </c>
      <c r="N7989" s="7">
        <v>1872000</v>
      </c>
      <c r="O7989" s="20" t="str">
        <f t="shared" si="251"/>
        <v/>
      </c>
    </row>
    <row r="7990" spans="1:15">
      <c r="A7990" s="20" t="str">
        <f t="shared" si="252"/>
        <v>Frjálsi lífeyrissjóðurinnSameiginleg deild</v>
      </c>
      <c r="B7990" s="20" t="str">
        <f>_xlfn.IFNA(INDEX(Listi!$AI:$AI,MATCH(C7990,Listi!$AJ:$AJ,0)),INDEX(Listi!T:T,MATCH(C7990,Listi!U:U,0)))</f>
        <v xml:space="preserve">Frjálsi </v>
      </c>
      <c r="C7990" s="20" t="s">
        <v>222</v>
      </c>
      <c r="D7990" s="20" t="s">
        <v>311</v>
      </c>
      <c r="E7990" s="20" t="s">
        <v>276</v>
      </c>
      <c r="F7990" s="20" t="s">
        <v>114</v>
      </c>
      <c r="G7990" s="8" t="s">
        <v>364</v>
      </c>
      <c r="H7990" s="20" t="s">
        <v>115</v>
      </c>
      <c r="I7990" s="7">
        <v>0</v>
      </c>
      <c r="L7990" s="7">
        <v>0</v>
      </c>
      <c r="M7990" s="7">
        <v>0</v>
      </c>
      <c r="N7990" s="7">
        <v>0</v>
      </c>
      <c r="O7990" s="20" t="str">
        <f t="shared" si="251"/>
        <v/>
      </c>
    </row>
    <row r="7991" spans="1:15">
      <c r="A7991" s="20" t="str">
        <f t="shared" si="252"/>
        <v>Frjálsi lífeyrissjóðurinnSamtryggingardeild</v>
      </c>
      <c r="B7991" s="20" t="str">
        <f>_xlfn.IFNA(INDEX(Listi!$AI:$AI,MATCH(C7991,Listi!$AJ:$AJ,0)),INDEX(Listi!T:T,MATCH(C7991,Listi!U:U,0)))</f>
        <v xml:space="preserve">Frjálsi </v>
      </c>
      <c r="C7991" s="20" t="s">
        <v>222</v>
      </c>
      <c r="D7991" s="20" t="s">
        <v>205</v>
      </c>
      <c r="E7991" s="20" t="s">
        <v>275</v>
      </c>
      <c r="F7991" s="20" t="s">
        <v>114</v>
      </c>
      <c r="G7991" s="8" t="s">
        <v>364</v>
      </c>
      <c r="H7991" s="20" t="s">
        <v>115</v>
      </c>
      <c r="I7991" s="7">
        <v>330147000</v>
      </c>
      <c r="L7991" s="7">
        <v>127148465000</v>
      </c>
      <c r="M7991" s="7">
        <v>7524433000</v>
      </c>
      <c r="N7991" s="7">
        <v>1254273000</v>
      </c>
      <c r="O7991" s="20" t="str">
        <f t="shared" si="251"/>
        <v/>
      </c>
    </row>
    <row r="7992" spans="1:15">
      <c r="A7992" s="20" t="str">
        <f t="shared" si="252"/>
        <v>Gildi - lífeyrissjóðurFramtíðarsýn 1</v>
      </c>
      <c r="B7992" s="20" t="str">
        <f>_xlfn.IFNA(INDEX(Listi!$AI:$AI,MATCH(C7992,Listi!$AJ:$AJ,0)),INDEX(Listi!T:T,MATCH(C7992,Listi!U:U,0)))</f>
        <v xml:space="preserve">Gildi  </v>
      </c>
      <c r="C7992" s="20" t="s">
        <v>227</v>
      </c>
      <c r="D7992" s="20" t="s">
        <v>373</v>
      </c>
      <c r="E7992" s="20" t="s">
        <v>276</v>
      </c>
      <c r="F7992" s="20" t="s">
        <v>114</v>
      </c>
      <c r="G7992" s="8" t="s">
        <v>364</v>
      </c>
      <c r="H7992" s="20" t="s">
        <v>115</v>
      </c>
      <c r="I7992" s="7">
        <v>5732585</v>
      </c>
      <c r="L7992" s="7">
        <v>3223959491</v>
      </c>
      <c r="M7992" s="7">
        <v>185065371</v>
      </c>
      <c r="N7992" s="7">
        <v>99697779</v>
      </c>
      <c r="O7992" s="20" t="str">
        <f t="shared" si="251"/>
        <v/>
      </c>
    </row>
    <row r="7993" spans="1:15">
      <c r="A7993" s="20" t="str">
        <f t="shared" si="252"/>
        <v>Gildi - lífeyrissjóðurFramtíðarsýn 2</v>
      </c>
      <c r="B7993" s="20" t="str">
        <f>_xlfn.IFNA(INDEX(Listi!$AI:$AI,MATCH(C7993,Listi!$AJ:$AJ,0)),INDEX(Listi!T:T,MATCH(C7993,Listi!U:U,0)))</f>
        <v xml:space="preserve">Gildi  </v>
      </c>
      <c r="C7993" s="20" t="s">
        <v>227</v>
      </c>
      <c r="D7993" s="20" t="s">
        <v>374</v>
      </c>
      <c r="E7993" s="20" t="s">
        <v>276</v>
      </c>
      <c r="F7993" s="20" t="s">
        <v>114</v>
      </c>
      <c r="G7993" s="8" t="s">
        <v>364</v>
      </c>
      <c r="H7993" s="20" t="s">
        <v>115</v>
      </c>
      <c r="I7993" s="7">
        <v>4652881</v>
      </c>
      <c r="L7993" s="7">
        <v>3172355810</v>
      </c>
      <c r="M7993" s="7">
        <v>227598529</v>
      </c>
      <c r="N7993" s="7">
        <v>70042741</v>
      </c>
      <c r="O7993" s="20" t="str">
        <f t="shared" si="251"/>
        <v/>
      </c>
    </row>
    <row r="7994" spans="1:15">
      <c r="A7994" s="20" t="str">
        <f t="shared" si="252"/>
        <v>Gildi - lífeyrissjóðurFramtíðarsýn 3</v>
      </c>
      <c r="B7994" s="20" t="str">
        <f>_xlfn.IFNA(INDEX(Listi!$AI:$AI,MATCH(C7994,Listi!$AJ:$AJ,0)),INDEX(Listi!T:T,MATCH(C7994,Listi!U:U,0)))</f>
        <v xml:space="preserve">Gildi  </v>
      </c>
      <c r="C7994" s="20" t="s">
        <v>227</v>
      </c>
      <c r="D7994" s="20" t="s">
        <v>380</v>
      </c>
      <c r="E7994" s="20" t="s">
        <v>276</v>
      </c>
      <c r="F7994" s="20" t="s">
        <v>114</v>
      </c>
      <c r="G7994" s="8" t="s">
        <v>364</v>
      </c>
      <c r="H7994" s="20" t="s">
        <v>115</v>
      </c>
      <c r="I7994" s="7">
        <v>0</v>
      </c>
      <c r="L7994" s="7">
        <v>1220667693</v>
      </c>
      <c r="M7994" s="7">
        <v>206427664</v>
      </c>
      <c r="N7994" s="7">
        <v>61376636</v>
      </c>
      <c r="O7994" s="20" t="str">
        <f t="shared" si="251"/>
        <v/>
      </c>
    </row>
    <row r="7995" spans="1:15">
      <c r="A7995" s="20" t="str">
        <f t="shared" si="252"/>
        <v>Gildi - lífeyrissjóðurSamtryggingardeild</v>
      </c>
      <c r="B7995" s="20" t="str">
        <f>_xlfn.IFNA(INDEX(Listi!$AI:$AI,MATCH(C7995,Listi!$AJ:$AJ,0)),INDEX(Listi!T:T,MATCH(C7995,Listi!U:U,0)))</f>
        <v xml:space="preserve">Gildi  </v>
      </c>
      <c r="C7995" s="20" t="s">
        <v>227</v>
      </c>
      <c r="D7995" s="20" t="s">
        <v>205</v>
      </c>
      <c r="E7995" s="20" t="s">
        <v>275</v>
      </c>
      <c r="F7995" s="20" t="s">
        <v>114</v>
      </c>
      <c r="G7995" s="8" t="s">
        <v>364</v>
      </c>
      <c r="H7995" s="20" t="s">
        <v>115</v>
      </c>
      <c r="I7995" s="7">
        <v>2516618258</v>
      </c>
      <c r="L7995" s="7">
        <v>908474103084</v>
      </c>
      <c r="M7995" s="7">
        <v>33404441428</v>
      </c>
      <c r="N7995" s="7">
        <v>20772915594</v>
      </c>
      <c r="O7995" s="20" t="str">
        <f t="shared" si="251"/>
        <v/>
      </c>
    </row>
    <row r="7996" spans="1:15">
      <c r="A7996" s="20" t="str">
        <f t="shared" si="252"/>
        <v>Íslandsbanki hf.Erlend verðbréf</v>
      </c>
      <c r="B7996" s="20" t="str">
        <f>_xlfn.IFNA(INDEX(Listi!$AI:$AI,MATCH(C7996,Listi!$AJ:$AJ,0)),INDEX(Listi!T:T,MATCH(C7996,Listi!U:U,0)))</f>
        <v>Íslandsbanki</v>
      </c>
      <c r="C7996" s="20" t="s">
        <v>228</v>
      </c>
      <c r="D7996" s="20" t="s">
        <v>229</v>
      </c>
      <c r="E7996" s="20" t="s">
        <v>276</v>
      </c>
      <c r="F7996" s="8" t="s">
        <v>114</v>
      </c>
      <c r="G7996" s="8" t="s">
        <v>364</v>
      </c>
      <c r="H7996" s="20" t="s">
        <v>115</v>
      </c>
      <c r="I7996" s="7">
        <v>0</v>
      </c>
      <c r="L7996" s="7">
        <v>1602556114</v>
      </c>
      <c r="M7996" s="7">
        <v>15640340</v>
      </c>
      <c r="N7996" s="7">
        <v>15279587</v>
      </c>
      <c r="O7996" s="20" t="str">
        <f t="shared" si="251"/>
        <v/>
      </c>
    </row>
    <row r="7997" spans="1:15">
      <c r="A7997" s="20" t="str">
        <f t="shared" si="252"/>
        <v>Íslandsbanki hf.Húsnæðisleið</v>
      </c>
      <c r="B7997" s="20" t="str">
        <f>_xlfn.IFNA(INDEX(Listi!$AI:$AI,MATCH(C7997,Listi!$AJ:$AJ,0)),INDEX(Listi!T:T,MATCH(C7997,Listi!U:U,0)))</f>
        <v>Íslandsbanki</v>
      </c>
      <c r="C7997" s="20" t="s">
        <v>228</v>
      </c>
      <c r="D7997" s="20" t="s">
        <v>307</v>
      </c>
      <c r="E7997" s="20" t="s">
        <v>276</v>
      </c>
      <c r="F7997" s="8" t="s">
        <v>114</v>
      </c>
      <c r="G7997" s="8" t="s">
        <v>364</v>
      </c>
      <c r="H7997" s="20" t="s">
        <v>115</v>
      </c>
      <c r="I7997" s="7">
        <v>0</v>
      </c>
      <c r="L7997" s="7">
        <v>2334808209</v>
      </c>
      <c r="M7997" s="7">
        <v>1128225985</v>
      </c>
      <c r="N7997" s="7">
        <v>7159457</v>
      </c>
      <c r="O7997" s="20" t="str">
        <f t="shared" si="251"/>
        <v/>
      </c>
    </row>
    <row r="7998" spans="1:15">
      <c r="A7998" s="20" t="str">
        <f t="shared" si="252"/>
        <v>Íslandsbanki hf.Lífeyrisreikningur-óverðtryggður</v>
      </c>
      <c r="B7998" s="20" t="str">
        <f>_xlfn.IFNA(INDEX(Listi!$AI:$AI,MATCH(C7998,Listi!$AJ:$AJ,0)),INDEX(Listi!T:T,MATCH(C7998,Listi!U:U,0)))</f>
        <v>Íslandsbanki</v>
      </c>
      <c r="C7998" s="20" t="s">
        <v>228</v>
      </c>
      <c r="D7998" s="20" t="s">
        <v>231</v>
      </c>
      <c r="E7998" s="20" t="s">
        <v>276</v>
      </c>
      <c r="F7998" s="8" t="s">
        <v>114</v>
      </c>
      <c r="G7998" s="8" t="s">
        <v>364</v>
      </c>
      <c r="H7998" s="20" t="s">
        <v>115</v>
      </c>
      <c r="I7998" s="7">
        <v>0</v>
      </c>
      <c r="L7998" s="7">
        <v>2506311736</v>
      </c>
      <c r="M7998" s="7">
        <v>879015901</v>
      </c>
      <c r="N7998" s="7">
        <v>95740979</v>
      </c>
      <c r="O7998" s="20" t="str">
        <f t="shared" si="251"/>
        <v/>
      </c>
    </row>
    <row r="7999" spans="1:15">
      <c r="A7999" s="20" t="str">
        <f t="shared" si="252"/>
        <v>Íslandsbanki hf.Lífeyrisreikningur-verðtryggður</v>
      </c>
      <c r="B7999" s="20" t="str">
        <f>_xlfn.IFNA(INDEX(Listi!$AI:$AI,MATCH(C7999,Listi!$AJ:$AJ,0)),INDEX(Listi!T:T,MATCH(C7999,Listi!U:U,0)))</f>
        <v>Íslandsbanki</v>
      </c>
      <c r="C7999" s="20" t="s">
        <v>228</v>
      </c>
      <c r="D7999" s="20" t="s">
        <v>232</v>
      </c>
      <c r="E7999" s="20" t="s">
        <v>276</v>
      </c>
      <c r="F7999" s="8" t="s">
        <v>114</v>
      </c>
      <c r="G7999" s="8" t="s">
        <v>364</v>
      </c>
      <c r="H7999" s="20" t="s">
        <v>115</v>
      </c>
      <c r="I7999" s="7">
        <v>0</v>
      </c>
      <c r="L7999" s="7">
        <v>35933944171</v>
      </c>
      <c r="M7999" s="7">
        <v>3575627585</v>
      </c>
      <c r="N7999" s="7">
        <v>973599891</v>
      </c>
      <c r="O7999" s="20" t="str">
        <f t="shared" si="251"/>
        <v/>
      </c>
    </row>
    <row r="8000" spans="1:15">
      <c r="A8000" s="20" t="str">
        <f t="shared" si="252"/>
        <v>Íslandsbanki hf.Löng ríkisskuldabréf</v>
      </c>
      <c r="B8000" s="20" t="str">
        <f>_xlfn.IFNA(INDEX(Listi!$AI:$AI,MATCH(C8000,Listi!$AJ:$AJ,0)),INDEX(Listi!T:T,MATCH(C8000,Listi!U:U,0)))</f>
        <v>Íslandsbanki</v>
      </c>
      <c r="C8000" s="20" t="s">
        <v>228</v>
      </c>
      <c r="D8000" s="20" t="s">
        <v>233</v>
      </c>
      <c r="E8000" s="20" t="s">
        <v>276</v>
      </c>
      <c r="F8000" s="8" t="s">
        <v>114</v>
      </c>
      <c r="G8000" s="8" t="s">
        <v>364</v>
      </c>
      <c r="H8000" s="20" t="s">
        <v>115</v>
      </c>
      <c r="I8000" s="7">
        <v>0</v>
      </c>
      <c r="L8000" s="7">
        <v>753232602</v>
      </c>
      <c r="M8000" s="7">
        <v>52540738</v>
      </c>
      <c r="N8000" s="7">
        <v>25520229</v>
      </c>
      <c r="O8000" s="20" t="str">
        <f t="shared" si="251"/>
        <v/>
      </c>
    </row>
    <row r="8001" spans="1:15">
      <c r="A8001" s="20" t="str">
        <f t="shared" si="252"/>
        <v>Íslandsbanki hf.Stýring A</v>
      </c>
      <c r="B8001" s="20" t="str">
        <f>_xlfn.IFNA(INDEX(Listi!$AI:$AI,MATCH(C8001,Listi!$AJ:$AJ,0)),INDEX(Listi!T:T,MATCH(C8001,Listi!U:U,0)))</f>
        <v>Íslandsbanki</v>
      </c>
      <c r="C8001" s="20" t="s">
        <v>228</v>
      </c>
      <c r="D8001" s="20" t="s">
        <v>234</v>
      </c>
      <c r="E8001" s="20" t="s">
        <v>276</v>
      </c>
      <c r="F8001" s="20" t="s">
        <v>114</v>
      </c>
      <c r="G8001" s="8" t="s">
        <v>364</v>
      </c>
      <c r="H8001" s="20" t="s">
        <v>115</v>
      </c>
      <c r="I8001" s="7">
        <v>0</v>
      </c>
      <c r="L8001" s="7">
        <v>4133723797</v>
      </c>
      <c r="M8001" s="7">
        <v>215966902</v>
      </c>
      <c r="N8001" s="7">
        <v>124877843</v>
      </c>
      <c r="O8001" s="20" t="str">
        <f t="shared" si="251"/>
        <v/>
      </c>
    </row>
    <row r="8002" spans="1:15">
      <c r="A8002" s="20" t="str">
        <f t="shared" si="252"/>
        <v>Íslandsbanki hf.Stýring B</v>
      </c>
      <c r="B8002" s="20" t="str">
        <f>_xlfn.IFNA(INDEX(Listi!$AI:$AI,MATCH(C8002,Listi!$AJ:$AJ,0)),INDEX(Listi!T:T,MATCH(C8002,Listi!U:U,0)))</f>
        <v>Íslandsbanki</v>
      </c>
      <c r="C8002" s="20" t="s">
        <v>228</v>
      </c>
      <c r="D8002" s="20" t="s">
        <v>235</v>
      </c>
      <c r="E8002" s="20" t="s">
        <v>276</v>
      </c>
      <c r="F8002" s="20" t="s">
        <v>114</v>
      </c>
      <c r="G8002" s="8" t="s">
        <v>364</v>
      </c>
      <c r="H8002" s="20" t="s">
        <v>115</v>
      </c>
      <c r="I8002" s="7">
        <v>0</v>
      </c>
      <c r="L8002" s="7">
        <v>5860247393</v>
      </c>
      <c r="M8002" s="7">
        <v>508591885</v>
      </c>
      <c r="N8002" s="7">
        <v>77897125</v>
      </c>
      <c r="O8002" s="20" t="str">
        <f t="shared" ref="O8002:O8065" si="253">IFERROR(VLOOKUP(F8002,EhLykill,3,FALSE),"")</f>
        <v/>
      </c>
    </row>
    <row r="8003" spans="1:15">
      <c r="A8003" s="20" t="str">
        <f t="shared" si="252"/>
        <v>Íslandsbanki hf.Stýring C</v>
      </c>
      <c r="B8003" s="20" t="str">
        <f>_xlfn.IFNA(INDEX(Listi!$AI:$AI,MATCH(C8003,Listi!$AJ:$AJ,0)),INDEX(Listi!T:T,MATCH(C8003,Listi!U:U,0)))</f>
        <v>Íslandsbanki</v>
      </c>
      <c r="C8003" s="20" t="s">
        <v>228</v>
      </c>
      <c r="D8003" s="20" t="s">
        <v>236</v>
      </c>
      <c r="E8003" s="20" t="s">
        <v>276</v>
      </c>
      <c r="F8003" s="20" t="s">
        <v>114</v>
      </c>
      <c r="G8003" s="8" t="s">
        <v>364</v>
      </c>
      <c r="H8003" s="20" t="s">
        <v>115</v>
      </c>
      <c r="I8003" s="7">
        <v>0</v>
      </c>
      <c r="L8003" s="7">
        <v>8014427899</v>
      </c>
      <c r="M8003" s="7">
        <v>751053797</v>
      </c>
      <c r="N8003" s="7">
        <v>58531298</v>
      </c>
      <c r="O8003" s="20" t="str">
        <f t="shared" si="253"/>
        <v/>
      </c>
    </row>
    <row r="8004" spans="1:15">
      <c r="A8004" s="20" t="str">
        <f t="shared" si="252"/>
        <v>Íslandsbanki hf.Stýring D</v>
      </c>
      <c r="B8004" s="20" t="str">
        <f>_xlfn.IFNA(INDEX(Listi!$AI:$AI,MATCH(C8004,Listi!$AJ:$AJ,0)),INDEX(Listi!T:T,MATCH(C8004,Listi!U:U,0)))</f>
        <v>Íslandsbanki</v>
      </c>
      <c r="C8004" s="20" t="s">
        <v>228</v>
      </c>
      <c r="D8004" s="20" t="s">
        <v>237</v>
      </c>
      <c r="E8004" s="20" t="s">
        <v>276</v>
      </c>
      <c r="F8004" s="20" t="s">
        <v>114</v>
      </c>
      <c r="G8004" s="8" t="s">
        <v>364</v>
      </c>
      <c r="H8004" s="20" t="s">
        <v>115</v>
      </c>
      <c r="I8004" s="7">
        <v>0</v>
      </c>
      <c r="L8004" s="7">
        <v>5826614423</v>
      </c>
      <c r="M8004" s="7">
        <v>1371163557</v>
      </c>
      <c r="N8004" s="7">
        <v>36861109</v>
      </c>
      <c r="O8004" s="20" t="str">
        <f t="shared" si="253"/>
        <v/>
      </c>
    </row>
    <row r="8005" spans="1:15">
      <c r="A8005" s="20" t="str">
        <f t="shared" si="252"/>
        <v>Íslandsbanki hf.Stýring E</v>
      </c>
      <c r="B8005" s="20" t="str">
        <f>_xlfn.IFNA(INDEX(Listi!$AI:$AI,MATCH(C8005,Listi!$AJ:$AJ,0)),INDEX(Listi!T:T,MATCH(C8005,Listi!U:U,0)))</f>
        <v>Íslandsbanki</v>
      </c>
      <c r="C8005" s="20" t="s">
        <v>228</v>
      </c>
      <c r="D8005" s="20" t="s">
        <v>580</v>
      </c>
      <c r="E8005" s="20" t="s">
        <v>276</v>
      </c>
      <c r="F8005" s="20" t="s">
        <v>114</v>
      </c>
      <c r="G8005" s="8" t="s">
        <v>364</v>
      </c>
      <c r="H8005" s="20" t="s">
        <v>115</v>
      </c>
      <c r="I8005" s="7">
        <v>0</v>
      </c>
      <c r="L8005" s="7">
        <v>99567247</v>
      </c>
      <c r="M8005" s="7">
        <v>7691901</v>
      </c>
      <c r="N8005" s="7">
        <v>670647</v>
      </c>
      <c r="O8005" s="20" t="str">
        <f t="shared" si="253"/>
        <v/>
      </c>
    </row>
    <row r="8006" spans="1:15">
      <c r="A8006" s="20" t="str">
        <f t="shared" si="252"/>
        <v>Íslenski lífeyrissjóðurinnLíf 1</v>
      </c>
      <c r="B8006" s="20" t="str">
        <f>_xlfn.IFNA(INDEX(Listi!$AI:$AI,MATCH(C8006,Listi!$AJ:$AJ,0)),INDEX(Listi!T:T,MATCH(C8006,Listi!U:U,0)))</f>
        <v xml:space="preserve">Íslenski  </v>
      </c>
      <c r="C8006" s="20" t="s">
        <v>238</v>
      </c>
      <c r="D8006" s="20" t="s">
        <v>239</v>
      </c>
      <c r="E8006" s="20" t="s">
        <v>276</v>
      </c>
      <c r="F8006" s="20" t="s">
        <v>114</v>
      </c>
      <c r="G8006" s="8" t="s">
        <v>364</v>
      </c>
      <c r="H8006" s="20" t="s">
        <v>115</v>
      </c>
      <c r="I8006" s="7">
        <v>71222582</v>
      </c>
      <c r="L8006" s="7">
        <v>34645188332</v>
      </c>
      <c r="M8006" s="7">
        <v>5859453012</v>
      </c>
      <c r="N8006" s="7">
        <v>977930648</v>
      </c>
      <c r="O8006" s="20" t="str">
        <f t="shared" si="253"/>
        <v/>
      </c>
    </row>
    <row r="8007" spans="1:15">
      <c r="A8007" s="20" t="str">
        <f t="shared" si="252"/>
        <v>Íslenski lífeyrissjóðurinnLíf 2</v>
      </c>
      <c r="B8007" s="20" t="str">
        <f>_xlfn.IFNA(INDEX(Listi!$AI:$AI,MATCH(C8007,Listi!$AJ:$AJ,0)),INDEX(Listi!T:T,MATCH(C8007,Listi!U:U,0)))</f>
        <v xml:space="preserve">Íslenski  </v>
      </c>
      <c r="C8007" s="20" t="s">
        <v>238</v>
      </c>
      <c r="D8007" s="20" t="s">
        <v>240</v>
      </c>
      <c r="E8007" s="20" t="s">
        <v>276</v>
      </c>
      <c r="F8007" s="20" t="s">
        <v>114</v>
      </c>
      <c r="G8007" s="8" t="s">
        <v>364</v>
      </c>
      <c r="H8007" s="20" t="s">
        <v>115</v>
      </c>
      <c r="I8007" s="7">
        <v>52698984</v>
      </c>
      <c r="L8007" s="7">
        <v>31029129445</v>
      </c>
      <c r="M8007" s="7">
        <v>2139527304</v>
      </c>
      <c r="N8007" s="7">
        <v>531278955</v>
      </c>
      <c r="O8007" s="20" t="str">
        <f t="shared" si="253"/>
        <v/>
      </c>
    </row>
    <row r="8008" spans="1:15">
      <c r="A8008" s="20" t="str">
        <f t="shared" si="252"/>
        <v>Íslenski lífeyrissjóðurinnLíf 3</v>
      </c>
      <c r="B8008" s="20" t="str">
        <f>_xlfn.IFNA(INDEX(Listi!$AI:$AI,MATCH(C8008,Listi!$AJ:$AJ,0)),INDEX(Listi!T:T,MATCH(C8008,Listi!U:U,0)))</f>
        <v xml:space="preserve">Íslenski  </v>
      </c>
      <c r="C8008" s="20" t="s">
        <v>238</v>
      </c>
      <c r="D8008" s="20" t="s">
        <v>241</v>
      </c>
      <c r="E8008" s="20" t="s">
        <v>276</v>
      </c>
      <c r="F8008" s="20" t="s">
        <v>114</v>
      </c>
      <c r="G8008" s="8" t="s">
        <v>364</v>
      </c>
      <c r="H8008" s="20" t="s">
        <v>115</v>
      </c>
      <c r="I8008" s="7">
        <v>33113702</v>
      </c>
      <c r="L8008" s="7">
        <v>26552298455</v>
      </c>
      <c r="M8008" s="7">
        <v>1349981892</v>
      </c>
      <c r="N8008" s="7">
        <v>474868471</v>
      </c>
      <c r="O8008" s="20" t="str">
        <f t="shared" si="253"/>
        <v/>
      </c>
    </row>
    <row r="8009" spans="1:15">
      <c r="A8009" s="20" t="str">
        <f t="shared" si="252"/>
        <v>Íslenski lífeyrissjóðurinnLíf 4</v>
      </c>
      <c r="B8009" s="20" t="str">
        <f>_xlfn.IFNA(INDEX(Listi!$AI:$AI,MATCH(C8009,Listi!$AJ:$AJ,0)),INDEX(Listi!T:T,MATCH(C8009,Listi!U:U,0)))</f>
        <v xml:space="preserve">Íslenski  </v>
      </c>
      <c r="C8009" s="20" t="s">
        <v>238</v>
      </c>
      <c r="D8009" s="20" t="s">
        <v>242</v>
      </c>
      <c r="E8009" s="20" t="s">
        <v>276</v>
      </c>
      <c r="F8009" s="20" t="s">
        <v>114</v>
      </c>
      <c r="G8009" s="8" t="s">
        <v>364</v>
      </c>
      <c r="H8009" s="20" t="s">
        <v>115</v>
      </c>
      <c r="I8009" s="7">
        <v>0</v>
      </c>
      <c r="L8009" s="7">
        <v>15323468197</v>
      </c>
      <c r="M8009" s="7">
        <v>592019313</v>
      </c>
      <c r="N8009" s="7">
        <v>649721424</v>
      </c>
      <c r="O8009" s="20" t="str">
        <f t="shared" si="253"/>
        <v/>
      </c>
    </row>
    <row r="8010" spans="1:15">
      <c r="A8010" s="20" t="str">
        <f t="shared" si="252"/>
        <v>Íslenski lífeyrissjóðurinnSamtryggingardeild</v>
      </c>
      <c r="B8010" s="20" t="str">
        <f>_xlfn.IFNA(INDEX(Listi!$AI:$AI,MATCH(C8010,Listi!$AJ:$AJ,0)),INDEX(Listi!T:T,MATCH(C8010,Listi!U:U,0)))</f>
        <v xml:space="preserve">Íslenski  </v>
      </c>
      <c r="C8010" s="20" t="s">
        <v>238</v>
      </c>
      <c r="D8010" s="20" t="s">
        <v>205</v>
      </c>
      <c r="E8010" s="20" t="s">
        <v>275</v>
      </c>
      <c r="F8010" s="20" t="s">
        <v>114</v>
      </c>
      <c r="G8010" s="8" t="s">
        <v>364</v>
      </c>
      <c r="H8010" s="20" t="s">
        <v>115</v>
      </c>
      <c r="I8010" s="7">
        <v>49649750</v>
      </c>
      <c r="L8010" s="7">
        <v>32369481106</v>
      </c>
      <c r="M8010" s="7">
        <v>2513450236</v>
      </c>
      <c r="N8010" s="7">
        <v>182749847</v>
      </c>
      <c r="O8010" s="20" t="str">
        <f t="shared" si="253"/>
        <v/>
      </c>
    </row>
    <row r="8011" spans="1:15">
      <c r="A8011" s="20" t="str">
        <f t="shared" si="252"/>
        <v>Kvika banki hf.Ævileið</v>
      </c>
      <c r="B8011" s="20" t="str">
        <f>_xlfn.IFNA(INDEX(Listi!$AI:$AI,MATCH(C8011,Listi!$AJ:$AJ,0)),INDEX(Listi!T:T,MATCH(C8011,Listi!U:U,0)))</f>
        <v xml:space="preserve">Kvika banki </v>
      </c>
      <c r="C8011" s="20" t="s">
        <v>243</v>
      </c>
      <c r="D8011" s="20" t="s">
        <v>248</v>
      </c>
      <c r="E8011" s="20" t="s">
        <v>276</v>
      </c>
      <c r="F8011" s="20" t="s">
        <v>114</v>
      </c>
      <c r="G8011" s="8" t="s">
        <v>364</v>
      </c>
      <c r="H8011" s="20" t="s">
        <v>115</v>
      </c>
      <c r="I8011" s="7">
        <v>130418</v>
      </c>
      <c r="L8011" s="7">
        <v>83990162</v>
      </c>
      <c r="M8011" s="7">
        <v>9152445</v>
      </c>
      <c r="N8011" s="7">
        <v>0</v>
      </c>
      <c r="O8011" s="20" t="str">
        <f t="shared" si="253"/>
        <v/>
      </c>
    </row>
    <row r="8012" spans="1:15">
      <c r="A8012" s="20" t="str">
        <f t="shared" si="252"/>
        <v>Kvika banki hf.Innlánaleið</v>
      </c>
      <c r="B8012" s="20" t="str">
        <f>_xlfn.IFNA(INDEX(Listi!$AI:$AI,MATCH(C8012,Listi!$AJ:$AJ,0)),INDEX(Listi!T:T,MATCH(C8012,Listi!U:U,0)))</f>
        <v xml:space="preserve">Kvika banki </v>
      </c>
      <c r="C8012" s="20" t="s">
        <v>243</v>
      </c>
      <c r="D8012" s="20" t="s">
        <v>230</v>
      </c>
      <c r="E8012" s="20" t="s">
        <v>276</v>
      </c>
      <c r="F8012" s="20" t="s">
        <v>114</v>
      </c>
      <c r="G8012" s="8" t="s">
        <v>364</v>
      </c>
      <c r="H8012" s="20" t="s">
        <v>115</v>
      </c>
      <c r="I8012" s="7">
        <v>0</v>
      </c>
      <c r="L8012" s="7">
        <v>2045925829</v>
      </c>
      <c r="M8012" s="7">
        <v>336947043</v>
      </c>
      <c r="N8012" s="7">
        <v>10453565</v>
      </c>
      <c r="O8012" s="20" t="str">
        <f t="shared" si="253"/>
        <v/>
      </c>
    </row>
    <row r="8013" spans="1:15">
      <c r="A8013" s="20" t="str">
        <f t="shared" si="252"/>
        <v>Kvika banki hf.Kvika Séreignasparnaður 5</v>
      </c>
      <c r="B8013" s="20" t="str">
        <f>_xlfn.IFNA(INDEX(Listi!$AI:$AI,MATCH(C8013,Listi!$AJ:$AJ,0)),INDEX(Listi!T:T,MATCH(C8013,Listi!U:U,0)))</f>
        <v xml:space="preserve">Kvika banki </v>
      </c>
      <c r="C8013" s="20" t="s">
        <v>243</v>
      </c>
      <c r="D8013" s="20" t="s">
        <v>471</v>
      </c>
      <c r="E8013" s="20" t="s">
        <v>276</v>
      </c>
      <c r="F8013" s="20" t="s">
        <v>114</v>
      </c>
      <c r="G8013" s="8" t="s">
        <v>364</v>
      </c>
      <c r="H8013" s="20" t="s">
        <v>115</v>
      </c>
      <c r="I8013" s="7">
        <v>4158269</v>
      </c>
      <c r="L8013" s="7">
        <v>1146886398</v>
      </c>
      <c r="M8013" s="7">
        <v>0</v>
      </c>
      <c r="N8013" s="7">
        <v>0</v>
      </c>
      <c r="O8013" s="20" t="str">
        <f t="shared" si="253"/>
        <v/>
      </c>
    </row>
    <row r="8014" spans="1:15">
      <c r="A8014" s="20" t="str">
        <f t="shared" si="252"/>
        <v>Kvika banki hf.MP Séreign 1</v>
      </c>
      <c r="B8014" s="20" t="str">
        <f>_xlfn.IFNA(INDEX(Listi!$AI:$AI,MATCH(C8014,Listi!$AJ:$AJ,0)),INDEX(Listi!T:T,MATCH(C8014,Listi!U:U,0)))</f>
        <v xml:space="preserve">Kvika banki </v>
      </c>
      <c r="C8014" s="20" t="s">
        <v>243</v>
      </c>
      <c r="D8014" s="20" t="s">
        <v>244</v>
      </c>
      <c r="E8014" s="20" t="s">
        <v>276</v>
      </c>
      <c r="F8014" s="20" t="s">
        <v>114</v>
      </c>
      <c r="G8014" s="8" t="s">
        <v>364</v>
      </c>
      <c r="H8014" s="20" t="s">
        <v>115</v>
      </c>
      <c r="I8014" s="7">
        <v>0</v>
      </c>
      <c r="L8014" s="7">
        <v>706827763</v>
      </c>
      <c r="M8014" s="7">
        <v>48440481</v>
      </c>
      <c r="N8014" s="7">
        <v>9836508</v>
      </c>
      <c r="O8014" s="20" t="str">
        <f t="shared" si="253"/>
        <v/>
      </c>
    </row>
    <row r="8015" spans="1:15">
      <c r="A8015" s="20" t="str">
        <f t="shared" si="252"/>
        <v>Kvika banki hf.MP Séreign 2</v>
      </c>
      <c r="B8015" s="20" t="str">
        <f>_xlfn.IFNA(INDEX(Listi!$AI:$AI,MATCH(C8015,Listi!$AJ:$AJ,0)),INDEX(Listi!T:T,MATCH(C8015,Listi!U:U,0)))</f>
        <v xml:space="preserve">Kvika banki </v>
      </c>
      <c r="C8015" s="20" t="s">
        <v>243</v>
      </c>
      <c r="D8015" s="20" t="s">
        <v>245</v>
      </c>
      <c r="E8015" s="20" t="s">
        <v>276</v>
      </c>
      <c r="F8015" s="20" t="s">
        <v>114</v>
      </c>
      <c r="G8015" s="8" t="s">
        <v>364</v>
      </c>
      <c r="H8015" s="20" t="s">
        <v>115</v>
      </c>
      <c r="I8015" s="7">
        <v>1925833</v>
      </c>
      <c r="L8015" s="7">
        <v>853989181</v>
      </c>
      <c r="M8015" s="7">
        <v>42441382</v>
      </c>
      <c r="N8015" s="7">
        <v>14637701</v>
      </c>
      <c r="O8015" s="20" t="str">
        <f t="shared" si="253"/>
        <v/>
      </c>
    </row>
    <row r="8016" spans="1:15">
      <c r="A8016" s="20" t="str">
        <f t="shared" si="252"/>
        <v>Kvika banki hf.MP Séreign 3</v>
      </c>
      <c r="B8016" s="20" t="str">
        <f>_xlfn.IFNA(INDEX(Listi!$AI:$AI,MATCH(C8016,Listi!$AJ:$AJ,0)),INDEX(Listi!T:T,MATCH(C8016,Listi!U:U,0)))</f>
        <v xml:space="preserve">Kvika banki </v>
      </c>
      <c r="C8016" s="20" t="s">
        <v>243</v>
      </c>
      <c r="D8016" s="20" t="s">
        <v>246</v>
      </c>
      <c r="E8016" s="20" t="s">
        <v>276</v>
      </c>
      <c r="F8016" s="20" t="s">
        <v>114</v>
      </c>
      <c r="G8016" s="8" t="s">
        <v>364</v>
      </c>
      <c r="H8016" s="20" t="s">
        <v>115</v>
      </c>
      <c r="I8016" s="7">
        <v>256712</v>
      </c>
      <c r="L8016" s="7">
        <v>141173858</v>
      </c>
      <c r="M8016" s="7">
        <v>3374790</v>
      </c>
      <c r="N8016" s="7">
        <v>0</v>
      </c>
      <c r="O8016" s="20" t="str">
        <f t="shared" si="253"/>
        <v/>
      </c>
    </row>
    <row r="8017" spans="1:15">
      <c r="A8017" s="20" t="str">
        <f t="shared" si="252"/>
        <v>Kvika banki hf.MP Séreign 4</v>
      </c>
      <c r="B8017" s="20" t="str">
        <f>_xlfn.IFNA(INDEX(Listi!$AI:$AI,MATCH(C8017,Listi!$AJ:$AJ,0)),INDEX(Listi!T:T,MATCH(C8017,Listi!U:U,0)))</f>
        <v xml:space="preserve">Kvika banki </v>
      </c>
      <c r="C8017" s="20" t="s">
        <v>243</v>
      </c>
      <c r="D8017" s="20" t="s">
        <v>247</v>
      </c>
      <c r="E8017" s="20" t="s">
        <v>276</v>
      </c>
      <c r="F8017" s="20" t="s">
        <v>114</v>
      </c>
      <c r="G8017" s="8" t="s">
        <v>364</v>
      </c>
      <c r="H8017" s="20" t="s">
        <v>115</v>
      </c>
      <c r="I8017" s="7">
        <v>102268</v>
      </c>
      <c r="L8017" s="7">
        <v>55886684</v>
      </c>
      <c r="M8017" s="7">
        <v>2888869</v>
      </c>
      <c r="N8017" s="7">
        <v>0</v>
      </c>
      <c r="O8017" s="20" t="str">
        <f t="shared" si="253"/>
        <v/>
      </c>
    </row>
    <row r="8018" spans="1:15">
      <c r="A8018" s="20" t="str">
        <f t="shared" si="252"/>
        <v>Landsbankinn hf.Landsbankinn Erlend verðbréf</v>
      </c>
      <c r="B8018" s="20" t="str">
        <f>_xlfn.IFNA(INDEX(Listi!$AI:$AI,MATCH(C8018,Listi!$AJ:$AJ,0)),INDEX(Listi!T:T,MATCH(C8018,Listi!U:U,0)))</f>
        <v>Landsbankinn</v>
      </c>
      <c r="C8018" s="20" t="s">
        <v>249</v>
      </c>
      <c r="D8018" s="20" t="s">
        <v>385</v>
      </c>
      <c r="E8018" s="20" t="s">
        <v>276</v>
      </c>
      <c r="F8018" s="20" t="s">
        <v>114</v>
      </c>
      <c r="G8018" s="8" t="s">
        <v>364</v>
      </c>
      <c r="H8018" s="20" t="s">
        <v>115</v>
      </c>
      <c r="I8018" s="7">
        <v>1502155</v>
      </c>
      <c r="L8018" s="7">
        <v>3705185129</v>
      </c>
      <c r="M8018" s="7">
        <v>119989407</v>
      </c>
      <c r="N8018" s="7">
        <v>87847878</v>
      </c>
      <c r="O8018" s="20" t="str">
        <f t="shared" si="253"/>
        <v/>
      </c>
    </row>
    <row r="8019" spans="1:15">
      <c r="A8019" s="20" t="str">
        <f t="shared" si="252"/>
        <v>Landsbankinn hf.Landsbankinn Lífeyrisbók</v>
      </c>
      <c r="B8019" s="20" t="str">
        <f>_xlfn.IFNA(INDEX(Listi!$AI:$AI,MATCH(C8019,Listi!$AJ:$AJ,0)),INDEX(Listi!T:T,MATCH(C8019,Listi!U:U,0)))</f>
        <v>Landsbankinn</v>
      </c>
      <c r="C8019" s="20" t="s">
        <v>249</v>
      </c>
      <c r="D8019" s="20" t="s">
        <v>367</v>
      </c>
      <c r="E8019" s="20" t="s">
        <v>276</v>
      </c>
      <c r="F8019" s="20" t="s">
        <v>114</v>
      </c>
      <c r="G8019" s="8" t="s">
        <v>364</v>
      </c>
      <c r="H8019" s="20" t="s">
        <v>115</v>
      </c>
      <c r="I8019" s="7">
        <v>0</v>
      </c>
      <c r="L8019" s="7">
        <v>3016213427</v>
      </c>
      <c r="M8019" s="7">
        <v>440353590</v>
      </c>
      <c r="N8019" s="7">
        <v>298769900</v>
      </c>
      <c r="O8019" s="20" t="str">
        <f t="shared" si="253"/>
        <v/>
      </c>
    </row>
    <row r="8020" spans="1:15">
      <c r="A8020" s="20" t="str">
        <f t="shared" si="252"/>
        <v>Landsbankinn hf.Landsbankinn Lífeyrisbók verðtryggð</v>
      </c>
      <c r="B8020" s="20" t="str">
        <f>_xlfn.IFNA(INDEX(Listi!$AI:$AI,MATCH(C8020,Listi!$AJ:$AJ,0)),INDEX(Listi!T:T,MATCH(C8020,Listi!U:U,0)))</f>
        <v>Landsbankinn</v>
      </c>
      <c r="C8020" s="20" t="s">
        <v>249</v>
      </c>
      <c r="D8020" s="20" t="s">
        <v>598</v>
      </c>
      <c r="E8020" s="20" t="s">
        <v>276</v>
      </c>
      <c r="F8020" s="20" t="s">
        <v>114</v>
      </c>
      <c r="G8020" s="8" t="s">
        <v>364</v>
      </c>
      <c r="H8020" s="20" t="s">
        <v>115</v>
      </c>
      <c r="I8020" s="7">
        <v>0</v>
      </c>
      <c r="L8020" s="7">
        <v>66896053137</v>
      </c>
      <c r="M8020" s="7">
        <v>6692476029</v>
      </c>
      <c r="N8020" s="7">
        <v>4680072987</v>
      </c>
      <c r="O8020" s="20" t="str">
        <f t="shared" si="253"/>
        <v/>
      </c>
    </row>
    <row r="8021" spans="1:15">
      <c r="A8021" s="20" t="str">
        <f t="shared" ref="A8021:A8082" si="254">CONCATENATE(C8021,D8021)</f>
        <v>Lífeyrissjóður bændaSamtryggingardeild</v>
      </c>
      <c r="B8021" s="20" t="str">
        <f>_xlfn.IFNA(INDEX(Listi!$AI:$AI,MATCH(C8021,Listi!$AJ:$AJ,0)),INDEX(Listi!T:T,MATCH(C8021,Listi!U:U,0)))</f>
        <v>Lífeyrissjóður bænda</v>
      </c>
      <c r="C8021" s="20" t="s">
        <v>252</v>
      </c>
      <c r="D8021" s="20" t="s">
        <v>205</v>
      </c>
      <c r="E8021" s="20" t="s">
        <v>275</v>
      </c>
      <c r="F8021" s="20" t="s">
        <v>114</v>
      </c>
      <c r="G8021" s="8" t="s">
        <v>364</v>
      </c>
      <c r="H8021" s="20" t="s">
        <v>115</v>
      </c>
      <c r="I8021" s="7">
        <v>110359395</v>
      </c>
      <c r="L8021" s="7">
        <v>45108278171</v>
      </c>
      <c r="M8021" s="7">
        <v>776003397</v>
      </c>
      <c r="N8021" s="7">
        <v>1921473168</v>
      </c>
      <c r="O8021" s="20" t="str">
        <f t="shared" si="253"/>
        <v/>
      </c>
    </row>
    <row r="8022" spans="1:15">
      <c r="A8022" s="20" t="str">
        <f t="shared" si="254"/>
        <v>Lífeyrissjóður bankamannaAldursdeild</v>
      </c>
      <c r="B8022" s="20" t="str">
        <f>_xlfn.IFNA(INDEX(Listi!$AI:$AI,MATCH(C8022,Listi!$AJ:$AJ,0)),INDEX(Listi!T:T,MATCH(C8022,Listi!U:U,0)))</f>
        <v>Lífeyrissjóður bankam.</v>
      </c>
      <c r="C8022" s="20" t="s">
        <v>250</v>
      </c>
      <c r="D8022" s="20" t="s">
        <v>251</v>
      </c>
      <c r="E8022" s="20" t="s">
        <v>275</v>
      </c>
      <c r="F8022" s="20" t="s">
        <v>114</v>
      </c>
      <c r="G8022" s="8" t="s">
        <v>364</v>
      </c>
      <c r="H8022" s="20" t="s">
        <v>115</v>
      </c>
      <c r="I8022" s="7">
        <v>147983000</v>
      </c>
      <c r="L8022" s="7">
        <v>61369964000</v>
      </c>
      <c r="M8022" s="7">
        <v>1996063000</v>
      </c>
      <c r="N8022" s="7">
        <v>753444000</v>
      </c>
      <c r="O8022" s="20" t="str">
        <f t="shared" si="253"/>
        <v/>
      </c>
    </row>
    <row r="8023" spans="1:15">
      <c r="A8023" s="20" t="str">
        <f t="shared" si="254"/>
        <v>Lífeyrissjóður bankamannaHlutfallsdeild</v>
      </c>
      <c r="B8023" s="20" t="str">
        <f>_xlfn.IFNA(INDEX(Listi!$AI:$AI,MATCH(C8023,Listi!$AJ:$AJ,0)),INDEX(Listi!T:T,MATCH(C8023,Listi!U:U,0)))</f>
        <v>Lífeyrissjóður bankam.</v>
      </c>
      <c r="C8023" s="20" t="s">
        <v>250</v>
      </c>
      <c r="D8023" s="20" t="s">
        <v>467</v>
      </c>
      <c r="E8023" s="20" t="s">
        <v>275</v>
      </c>
      <c r="F8023" s="20" t="s">
        <v>114</v>
      </c>
      <c r="G8023" s="8" t="s">
        <v>364</v>
      </c>
      <c r="H8023" s="20" t="s">
        <v>115</v>
      </c>
      <c r="I8023" s="7">
        <v>7671000</v>
      </c>
      <c r="L8023" s="7">
        <v>40286427000</v>
      </c>
      <c r="M8023" s="7">
        <v>125147000</v>
      </c>
      <c r="N8023" s="7">
        <v>2741197000</v>
      </c>
      <c r="O8023" s="20" t="str">
        <f t="shared" si="253"/>
        <v/>
      </c>
    </row>
    <row r="8024" spans="1:15">
      <c r="A8024" s="20" t="str">
        <f t="shared" si="254"/>
        <v>Lífeyrissjóður RangæingaSamtryggingardeild</v>
      </c>
      <c r="B8024" s="20" t="str">
        <f>_xlfn.IFNA(INDEX(Listi!$AI:$AI,MATCH(C8024,Listi!$AJ:$AJ,0)),INDEX(Listi!T:T,MATCH(C8024,Listi!U:U,0)))</f>
        <v>Lífeyrissjóður Rang.</v>
      </c>
      <c r="C8024" s="20" t="s">
        <v>253</v>
      </c>
      <c r="D8024" s="20" t="s">
        <v>205</v>
      </c>
      <c r="E8024" s="20" t="s">
        <v>275</v>
      </c>
      <c r="F8024" s="20" t="s">
        <v>114</v>
      </c>
      <c r="G8024" s="8" t="s">
        <v>364</v>
      </c>
      <c r="H8024" s="20" t="s">
        <v>115</v>
      </c>
      <c r="I8024" s="7">
        <v>26764000</v>
      </c>
      <c r="L8024" s="7">
        <v>18949790000</v>
      </c>
      <c r="M8024" s="7">
        <v>835894000</v>
      </c>
      <c r="N8024" s="7">
        <v>386250000</v>
      </c>
      <c r="O8024" s="20" t="str">
        <f t="shared" si="253"/>
        <v/>
      </c>
    </row>
    <row r="8025" spans="1:15">
      <c r="A8025" s="20" t="str">
        <f t="shared" si="254"/>
        <v>Lífeyrissjóður starfsmanna AkureyrarbæjarSamtryggingardeild</v>
      </c>
      <c r="B8025" s="20" t="str">
        <f>_xlfn.IFNA(INDEX(Listi!$AI:$AI,MATCH(C8025,Listi!$AJ:$AJ,0)),INDEX(Listi!T:T,MATCH(C8025,Listi!U:U,0)))</f>
        <v>Lífeyrissj. starfsm. Akureyrarb.</v>
      </c>
      <c r="C8025" s="20" t="s">
        <v>274</v>
      </c>
      <c r="D8025" s="20" t="s">
        <v>205</v>
      </c>
      <c r="E8025" s="20" t="s">
        <v>275</v>
      </c>
      <c r="F8025" s="20" t="s">
        <v>114</v>
      </c>
      <c r="G8025" s="8" t="s">
        <v>364</v>
      </c>
      <c r="H8025" s="20" t="s">
        <v>115</v>
      </c>
      <c r="I8025" s="7">
        <v>30663056</v>
      </c>
      <c r="L8025" s="7">
        <v>14569496826</v>
      </c>
      <c r="M8025" s="7">
        <v>46271787</v>
      </c>
      <c r="N8025" s="7">
        <v>1160288032</v>
      </c>
      <c r="O8025" s="20" t="str">
        <f t="shared" si="253"/>
        <v/>
      </c>
    </row>
    <row r="8026" spans="1:15">
      <c r="A8026" s="20" t="str">
        <f t="shared" si="254"/>
        <v>Lífeyrissjóður starfsmanna Búnaðarbanka ÍslandsSamtryggingardeild</v>
      </c>
      <c r="B8026" s="20" t="str">
        <f>_xlfn.IFNA(INDEX(Listi!$AI:$AI,MATCH(C8026,Listi!$AJ:$AJ,0)),INDEX(Listi!T:T,MATCH(C8026,Listi!U:U,0)))</f>
        <v>Lífeyrissj. starfsm. Búnaðarb.Ísl.</v>
      </c>
      <c r="C8026" s="20" t="s">
        <v>254</v>
      </c>
      <c r="D8026" s="20" t="s">
        <v>205</v>
      </c>
      <c r="E8026" s="20" t="s">
        <v>275</v>
      </c>
      <c r="F8026" s="20" t="s">
        <v>114</v>
      </c>
      <c r="G8026" s="8" t="s">
        <v>364</v>
      </c>
      <c r="H8026" s="20" t="s">
        <v>115</v>
      </c>
      <c r="I8026" s="7">
        <v>64304000</v>
      </c>
      <c r="L8026" s="7">
        <v>27921283000</v>
      </c>
      <c r="M8026" s="7">
        <v>7378000</v>
      </c>
      <c r="N8026" s="7">
        <v>1535577000</v>
      </c>
      <c r="O8026" s="20" t="str">
        <f t="shared" si="253"/>
        <v/>
      </c>
    </row>
    <row r="8027" spans="1:15">
      <c r="A8027" s="20" t="str">
        <f t="shared" si="254"/>
        <v>Lífeyrissjóður starfsmanna ReykjavíkurborgarSamtryggingardeild</v>
      </c>
      <c r="B8027" s="20" t="str">
        <f>_xlfn.IFNA(INDEX(Listi!$AI:$AI,MATCH(C8027,Listi!$AJ:$AJ,0)),INDEX(Listi!T:T,MATCH(C8027,Listi!U:U,0)))</f>
        <v>Lífeyrissj. starfsm. Reykjav.</v>
      </c>
      <c r="C8027" s="20" t="s">
        <v>255</v>
      </c>
      <c r="D8027" s="20" t="s">
        <v>205</v>
      </c>
      <c r="E8027" s="20" t="s">
        <v>275</v>
      </c>
      <c r="F8027" s="20" t="s">
        <v>114</v>
      </c>
      <c r="G8027" s="8" t="s">
        <v>364</v>
      </c>
      <c r="H8027" s="20" t="s">
        <v>115</v>
      </c>
      <c r="I8027" s="7">
        <v>146319246</v>
      </c>
      <c r="L8027" s="7">
        <v>92450251598</v>
      </c>
      <c r="M8027" s="7">
        <v>217604296</v>
      </c>
      <c r="N8027" s="7">
        <v>6195210428</v>
      </c>
      <c r="O8027" s="20" t="str">
        <f t="shared" si="253"/>
        <v/>
      </c>
    </row>
    <row r="8028" spans="1:15">
      <c r="A8028" s="20" t="str">
        <f t="shared" si="254"/>
        <v>Lífeyrissjóður starfsmanna ríkisinsA-deild</v>
      </c>
      <c r="B8028" s="20" t="str">
        <f>_xlfn.IFNA(INDEX(Listi!$AI:$AI,MATCH(C8028,Listi!$AJ:$AJ,0)),INDEX(Listi!T:T,MATCH(C8028,Listi!U:U,0)))</f>
        <v>LSR</v>
      </c>
      <c r="C8028" s="20" t="s">
        <v>256</v>
      </c>
      <c r="D8028" s="20" t="s">
        <v>257</v>
      </c>
      <c r="E8028" s="20" t="s">
        <v>275</v>
      </c>
      <c r="F8028" s="20" t="s">
        <v>114</v>
      </c>
      <c r="G8028" s="8" t="s">
        <v>364</v>
      </c>
      <c r="H8028" s="20" t="s">
        <v>115</v>
      </c>
      <c r="I8028" s="7">
        <v>2849703301</v>
      </c>
      <c r="L8028" s="7">
        <v>1024402726080</v>
      </c>
      <c r="M8028" s="7">
        <v>38030413328</v>
      </c>
      <c r="N8028" s="7">
        <v>13011563069</v>
      </c>
      <c r="O8028" s="20" t="str">
        <f t="shared" si="253"/>
        <v/>
      </c>
    </row>
    <row r="8029" spans="1:15">
      <c r="A8029" s="20" t="str">
        <f t="shared" si="254"/>
        <v>Lífeyrissjóður starfsmanna ríkisinsB-deild</v>
      </c>
      <c r="B8029" s="20" t="str">
        <f>_xlfn.IFNA(INDEX(Listi!$AI:$AI,MATCH(C8029,Listi!$AJ:$AJ,0)),INDEX(Listi!T:T,MATCH(C8029,Listi!U:U,0)))</f>
        <v>LSR</v>
      </c>
      <c r="C8029" s="20" t="s">
        <v>256</v>
      </c>
      <c r="D8029" s="20" t="s">
        <v>218</v>
      </c>
      <c r="E8029" s="20" t="s">
        <v>275</v>
      </c>
      <c r="F8029" s="20" t="s">
        <v>114</v>
      </c>
      <c r="G8029" s="8" t="s">
        <v>364</v>
      </c>
      <c r="H8029" s="20" t="s">
        <v>115</v>
      </c>
      <c r="I8029" s="7">
        <v>898217316</v>
      </c>
      <c r="L8029" s="7">
        <v>297381500048</v>
      </c>
      <c r="M8029" s="7">
        <v>1364474032</v>
      </c>
      <c r="N8029" s="7">
        <v>62409553231</v>
      </c>
      <c r="O8029" s="20" t="str">
        <f t="shared" si="253"/>
        <v/>
      </c>
    </row>
    <row r="8030" spans="1:15">
      <c r="A8030" s="20" t="str">
        <f t="shared" si="254"/>
        <v>Lífeyrissjóður starfsmanna ríkisinsLeið I</v>
      </c>
      <c r="B8030" s="20" t="str">
        <f>_xlfn.IFNA(INDEX(Listi!$AI:$AI,MATCH(C8030,Listi!$AJ:$AJ,0)),INDEX(Listi!T:T,MATCH(C8030,Listi!U:U,0)))</f>
        <v>LSR</v>
      </c>
      <c r="C8030" s="20" t="s">
        <v>256</v>
      </c>
      <c r="D8030" s="20" t="s">
        <v>258</v>
      </c>
      <c r="E8030" s="20" t="s">
        <v>276</v>
      </c>
      <c r="F8030" s="20" t="s">
        <v>114</v>
      </c>
      <c r="G8030" s="8" t="s">
        <v>364</v>
      </c>
      <c r="H8030" s="20" t="s">
        <v>115</v>
      </c>
      <c r="I8030" s="7">
        <v>46705049</v>
      </c>
      <c r="L8030" s="7">
        <v>11704214939</v>
      </c>
      <c r="M8030" s="7">
        <v>547428342</v>
      </c>
      <c r="N8030" s="7">
        <v>195323403</v>
      </c>
      <c r="O8030" s="20" t="str">
        <f t="shared" si="253"/>
        <v/>
      </c>
    </row>
    <row r="8031" spans="1:15">
      <c r="A8031" s="20" t="str">
        <f t="shared" si="254"/>
        <v>Lífeyrissjóður starfsmanna ríkisinsLeið II</v>
      </c>
      <c r="B8031" s="20" t="str">
        <f>_xlfn.IFNA(INDEX(Listi!$AI:$AI,MATCH(C8031,Listi!$AJ:$AJ,0)),INDEX(Listi!T:T,MATCH(C8031,Listi!U:U,0)))</f>
        <v>LSR</v>
      </c>
      <c r="C8031" s="20" t="s">
        <v>256</v>
      </c>
      <c r="D8031" s="20" t="s">
        <v>259</v>
      </c>
      <c r="E8031" s="20" t="s">
        <v>276</v>
      </c>
      <c r="F8031" s="20" t="s">
        <v>114</v>
      </c>
      <c r="G8031" s="8" t="s">
        <v>364</v>
      </c>
      <c r="H8031" s="20" t="s">
        <v>115</v>
      </c>
      <c r="I8031" s="7">
        <v>8652281</v>
      </c>
      <c r="L8031" s="7">
        <v>3365164594</v>
      </c>
      <c r="M8031" s="7">
        <v>379849453</v>
      </c>
      <c r="N8031" s="7">
        <v>93142056</v>
      </c>
      <c r="O8031" s="20" t="str">
        <f t="shared" si="253"/>
        <v/>
      </c>
    </row>
    <row r="8032" spans="1:15">
      <c r="A8032" s="20" t="str">
        <f t="shared" si="254"/>
        <v>Lífeyrissjóður starfsmanna ríkisinsLeið III</v>
      </c>
      <c r="B8032" s="20" t="str">
        <f>_xlfn.IFNA(INDEX(Listi!$AI:$AI,MATCH(C8032,Listi!$AJ:$AJ,0)),INDEX(Listi!T:T,MATCH(C8032,Listi!U:U,0)))</f>
        <v>LSR</v>
      </c>
      <c r="C8032" s="20" t="s">
        <v>256</v>
      </c>
      <c r="D8032" s="20" t="s">
        <v>260</v>
      </c>
      <c r="E8032" s="20" t="s">
        <v>276</v>
      </c>
      <c r="F8032" s="20" t="s">
        <v>114</v>
      </c>
      <c r="G8032" s="8" t="s">
        <v>364</v>
      </c>
      <c r="H8032" s="20" t="s">
        <v>115</v>
      </c>
      <c r="I8032" s="7">
        <v>0</v>
      </c>
      <c r="L8032" s="7">
        <v>9959294621</v>
      </c>
      <c r="M8032" s="7">
        <v>743287481</v>
      </c>
      <c r="N8032" s="7">
        <v>349903833</v>
      </c>
      <c r="O8032" s="20" t="str">
        <f t="shared" si="253"/>
        <v/>
      </c>
    </row>
    <row r="8033" spans="1:15">
      <c r="A8033" s="20" t="str">
        <f t="shared" si="254"/>
        <v>Lífeyrissjóður Tannlæknafél ÍslDeild I/Séreign</v>
      </c>
      <c r="B8033" s="20" t="str">
        <f>_xlfn.IFNA(INDEX(Listi!$AI:$AI,MATCH(C8033,Listi!$AJ:$AJ,0)),INDEX(Listi!T:T,MATCH(C8033,Listi!U:U,0)))</f>
        <v>Lífeyrissj. Tannlækna</v>
      </c>
      <c r="C8033" s="20" t="s">
        <v>261</v>
      </c>
      <c r="D8033" s="20" t="s">
        <v>207</v>
      </c>
      <c r="E8033" s="20" t="s">
        <v>276</v>
      </c>
      <c r="F8033" s="20" t="s">
        <v>114</v>
      </c>
      <c r="G8033" s="8" t="s">
        <v>364</v>
      </c>
      <c r="H8033" s="20" t="s">
        <v>115</v>
      </c>
      <c r="I8033" s="7">
        <v>6459862</v>
      </c>
      <c r="L8033" s="7">
        <v>6768408488</v>
      </c>
      <c r="M8033" s="7">
        <v>272759192</v>
      </c>
      <c r="N8033" s="7">
        <v>153838058</v>
      </c>
      <c r="O8033" s="20" t="str">
        <f t="shared" si="253"/>
        <v/>
      </c>
    </row>
    <row r="8034" spans="1:15">
      <c r="A8034" s="20" t="str">
        <f t="shared" si="254"/>
        <v>Lífeyrissjóður Tannlæknafél ÍslSamtryggingardeild</v>
      </c>
      <c r="B8034" s="20" t="str">
        <f>_xlfn.IFNA(INDEX(Listi!$AI:$AI,MATCH(C8034,Listi!$AJ:$AJ,0)),INDEX(Listi!T:T,MATCH(C8034,Listi!U:U,0)))</f>
        <v>Lífeyrissj. Tannlækna</v>
      </c>
      <c r="C8034" s="20" t="s">
        <v>261</v>
      </c>
      <c r="D8034" s="20" t="s">
        <v>205</v>
      </c>
      <c r="E8034" s="20" t="s">
        <v>275</v>
      </c>
      <c r="F8034" s="20" t="s">
        <v>114</v>
      </c>
      <c r="G8034" s="8" t="s">
        <v>364</v>
      </c>
      <c r="H8034" s="20" t="s">
        <v>115</v>
      </c>
      <c r="I8034" s="7">
        <v>1922698</v>
      </c>
      <c r="L8034" s="7">
        <v>2241251214</v>
      </c>
      <c r="M8034" s="7">
        <v>112827287</v>
      </c>
      <c r="N8034" s="7">
        <v>17930159</v>
      </c>
      <c r="O8034" s="20" t="str">
        <f t="shared" si="253"/>
        <v/>
      </c>
    </row>
    <row r="8035" spans="1:15">
      <c r="A8035" s="20" t="str">
        <f t="shared" si="254"/>
        <v>Lífeyrissjóður verslunarmannaÆvileið 1</v>
      </c>
      <c r="B8035" s="20" t="str">
        <f>_xlfn.IFNA(INDEX(Listi!$AI:$AI,MATCH(C8035,Listi!$AJ:$AJ,0)),INDEX(Listi!T:T,MATCH(C8035,Listi!U:U,0)))</f>
        <v>Lífeyrissj. Verslunarm.</v>
      </c>
      <c r="C8035" s="20" t="s">
        <v>206</v>
      </c>
      <c r="D8035" s="20" t="s">
        <v>310</v>
      </c>
      <c r="E8035" s="20" t="s">
        <v>276</v>
      </c>
      <c r="F8035" s="20" t="s">
        <v>114</v>
      </c>
      <c r="G8035" s="8" t="s">
        <v>364</v>
      </c>
      <c r="H8035" s="20" t="s">
        <v>115</v>
      </c>
      <c r="I8035" s="7">
        <v>7408067</v>
      </c>
      <c r="L8035" s="7">
        <v>2860479562</v>
      </c>
      <c r="M8035" s="7">
        <v>819651283</v>
      </c>
      <c r="N8035" s="7">
        <v>12562366</v>
      </c>
      <c r="O8035" s="20" t="str">
        <f t="shared" si="253"/>
        <v/>
      </c>
    </row>
    <row r="8036" spans="1:15">
      <c r="A8036" s="20" t="str">
        <f t="shared" si="254"/>
        <v>Lífeyrissjóður verslunarmannaÆvileið 2</v>
      </c>
      <c r="B8036" s="20" t="str">
        <f>_xlfn.IFNA(INDEX(Listi!$AI:$AI,MATCH(C8036,Listi!$AJ:$AJ,0)),INDEX(Listi!T:T,MATCH(C8036,Listi!U:U,0)))</f>
        <v>Lífeyrissj. Verslunarm.</v>
      </c>
      <c r="C8036" s="20" t="s">
        <v>206</v>
      </c>
      <c r="D8036" s="20" t="s">
        <v>309</v>
      </c>
      <c r="E8036" s="20" t="s">
        <v>276</v>
      </c>
      <c r="F8036" s="20" t="s">
        <v>114</v>
      </c>
      <c r="G8036" s="8" t="s">
        <v>364</v>
      </c>
      <c r="H8036" s="20" t="s">
        <v>115</v>
      </c>
      <c r="I8036" s="7">
        <v>4037364</v>
      </c>
      <c r="L8036" s="7">
        <v>2325064159</v>
      </c>
      <c r="M8036" s="7">
        <v>465663194</v>
      </c>
      <c r="N8036" s="7">
        <v>32037995</v>
      </c>
      <c r="O8036" s="20" t="str">
        <f t="shared" si="253"/>
        <v/>
      </c>
    </row>
    <row r="8037" spans="1:15">
      <c r="A8037" s="20" t="str">
        <f t="shared" si="254"/>
        <v>Lífeyrissjóður verslunarmannaÆvileið 3</v>
      </c>
      <c r="B8037" s="20" t="str">
        <f>_xlfn.IFNA(INDEX(Listi!$AI:$AI,MATCH(C8037,Listi!$AJ:$AJ,0)),INDEX(Listi!T:T,MATCH(C8037,Listi!U:U,0)))</f>
        <v>Lífeyrissj. Verslunarm.</v>
      </c>
      <c r="C8037" s="20" t="s">
        <v>206</v>
      </c>
      <c r="D8037" s="20" t="s">
        <v>308</v>
      </c>
      <c r="E8037" s="20" t="s">
        <v>276</v>
      </c>
      <c r="F8037" s="20" t="s">
        <v>114</v>
      </c>
      <c r="G8037" s="8" t="s">
        <v>364</v>
      </c>
      <c r="H8037" s="20" t="s">
        <v>115</v>
      </c>
      <c r="I8037" s="7">
        <v>773371</v>
      </c>
      <c r="L8037" s="7">
        <v>1567402319</v>
      </c>
      <c r="M8037" s="7">
        <v>325961302</v>
      </c>
      <c r="N8037" s="7">
        <v>60283998</v>
      </c>
      <c r="O8037" s="20" t="str">
        <f t="shared" si="253"/>
        <v/>
      </c>
    </row>
    <row r="8038" spans="1:15">
      <c r="A8038" s="20" t="str">
        <f t="shared" si="254"/>
        <v>Lífeyrissjóður verslunarmannaDeild I/Séreign</v>
      </c>
      <c r="B8038" s="20" t="str">
        <f>_xlfn.IFNA(INDEX(Listi!$AI:$AI,MATCH(C8038,Listi!$AJ:$AJ,0)),INDEX(Listi!T:T,MATCH(C8038,Listi!U:U,0)))</f>
        <v>Lífeyrissj. Verslunarm.</v>
      </c>
      <c r="C8038" s="20" t="s">
        <v>206</v>
      </c>
      <c r="D8038" s="20" t="s">
        <v>207</v>
      </c>
      <c r="E8038" s="20" t="s">
        <v>276</v>
      </c>
      <c r="F8038" s="20" t="s">
        <v>114</v>
      </c>
      <c r="G8038" s="8" t="s">
        <v>364</v>
      </c>
      <c r="H8038" s="20" t="s">
        <v>115</v>
      </c>
      <c r="I8038" s="7">
        <v>34205812</v>
      </c>
      <c r="L8038" s="7">
        <v>19785724399</v>
      </c>
      <c r="M8038" s="7">
        <v>729937912</v>
      </c>
      <c r="N8038" s="7">
        <v>458382791</v>
      </c>
      <c r="O8038" s="20" t="str">
        <f t="shared" si="253"/>
        <v/>
      </c>
    </row>
    <row r="8039" spans="1:15">
      <c r="A8039" s="20" t="str">
        <f t="shared" si="254"/>
        <v>Lífeyrissjóður verslunarmannaSamtryggingardeild</v>
      </c>
      <c r="B8039" s="20" t="str">
        <f>_xlfn.IFNA(INDEX(Listi!$AI:$AI,MATCH(C8039,Listi!$AJ:$AJ,0)),INDEX(Listi!T:T,MATCH(C8039,Listi!U:U,0)))</f>
        <v>Lífeyrissj. Verslunarm.</v>
      </c>
      <c r="C8039" s="20" t="s">
        <v>206</v>
      </c>
      <c r="D8039" s="20" t="s">
        <v>205</v>
      </c>
      <c r="E8039" s="20" t="s">
        <v>275</v>
      </c>
      <c r="F8039" s="20" t="s">
        <v>114</v>
      </c>
      <c r="G8039" s="8" t="s">
        <v>364</v>
      </c>
      <c r="H8039" s="20" t="s">
        <v>115</v>
      </c>
      <c r="I8039" s="7">
        <v>10485224494</v>
      </c>
      <c r="L8039" s="7">
        <v>1174592806906</v>
      </c>
      <c r="M8039" s="7">
        <v>35794261112</v>
      </c>
      <c r="N8039" s="7">
        <v>21965137185</v>
      </c>
      <c r="O8039" s="20" t="str">
        <f t="shared" si="253"/>
        <v/>
      </c>
    </row>
    <row r="8040" spans="1:15">
      <c r="A8040" s="20" t="str">
        <f t="shared" si="254"/>
        <v>Lífeyrissjóður VestmannaeyjaSafn I</v>
      </c>
      <c r="B8040" s="20" t="str">
        <f>_xlfn.IFNA(INDEX(Listi!$AI:$AI,MATCH(C8040,Listi!$AJ:$AJ,0)),INDEX(Listi!T:T,MATCH(C8040,Listi!U:U,0)))</f>
        <v>Lífeyrissj. Vestm.</v>
      </c>
      <c r="C8040" s="20" t="s">
        <v>262</v>
      </c>
      <c r="D8040" s="20" t="s">
        <v>210</v>
      </c>
      <c r="E8040" s="20" t="s">
        <v>276</v>
      </c>
      <c r="F8040" s="20" t="s">
        <v>114</v>
      </c>
      <c r="G8040" s="8" t="s">
        <v>364</v>
      </c>
      <c r="H8040" s="20" t="s">
        <v>115</v>
      </c>
      <c r="I8040" s="7">
        <v>5212795</v>
      </c>
      <c r="L8040" s="7">
        <v>381311221</v>
      </c>
      <c r="M8040" s="7">
        <v>44104006</v>
      </c>
      <c r="N8040" s="7">
        <v>13592960</v>
      </c>
      <c r="O8040" s="20" t="str">
        <f t="shared" si="253"/>
        <v/>
      </c>
    </row>
    <row r="8041" spans="1:15">
      <c r="A8041" s="20" t="str">
        <f t="shared" si="254"/>
        <v>Lífeyrissjóður VestmannaeyjaSafn II</v>
      </c>
      <c r="B8041" s="20" t="str">
        <f>_xlfn.IFNA(INDEX(Listi!$AI:$AI,MATCH(C8041,Listi!$AJ:$AJ,0)),INDEX(Listi!T:T,MATCH(C8041,Listi!U:U,0)))</f>
        <v>Lífeyrissj. Vestm.</v>
      </c>
      <c r="C8041" s="20" t="s">
        <v>262</v>
      </c>
      <c r="D8041" s="20" t="s">
        <v>211</v>
      </c>
      <c r="E8041" s="20" t="s">
        <v>276</v>
      </c>
      <c r="F8041" s="20" t="s">
        <v>114</v>
      </c>
      <c r="G8041" s="8" t="s">
        <v>364</v>
      </c>
      <c r="H8041" s="20" t="s">
        <v>115</v>
      </c>
      <c r="I8041" s="7">
        <v>7765874</v>
      </c>
      <c r="L8041" s="7">
        <v>571440191</v>
      </c>
      <c r="M8041" s="7">
        <v>40240404</v>
      </c>
      <c r="N8041" s="7">
        <v>18659289</v>
      </c>
      <c r="O8041" s="20" t="str">
        <f t="shared" si="253"/>
        <v/>
      </c>
    </row>
    <row r="8042" spans="1:15">
      <c r="A8042" s="20" t="str">
        <f t="shared" si="254"/>
        <v>Lífeyrissjóður VestmannaeyjaSamtryggingardeild</v>
      </c>
      <c r="B8042" s="20" t="str">
        <f>_xlfn.IFNA(INDEX(Listi!$AI:$AI,MATCH(C8042,Listi!$AJ:$AJ,0)),INDEX(Listi!T:T,MATCH(C8042,Listi!U:U,0)))</f>
        <v>Lífeyrissj. Vestm.</v>
      </c>
      <c r="C8042" s="20" t="s">
        <v>262</v>
      </c>
      <c r="D8042" s="20" t="s">
        <v>205</v>
      </c>
      <c r="E8042" s="20" t="s">
        <v>275</v>
      </c>
      <c r="F8042" s="20" t="s">
        <v>114</v>
      </c>
      <c r="G8042" s="8" t="s">
        <v>364</v>
      </c>
      <c r="H8042" s="20" t="s">
        <v>115</v>
      </c>
      <c r="I8042" s="7">
        <v>902908029</v>
      </c>
      <c r="L8042" s="7">
        <v>85198020532</v>
      </c>
      <c r="M8042" s="7">
        <v>1944643004</v>
      </c>
      <c r="N8042" s="7">
        <v>2198060399</v>
      </c>
      <c r="O8042" s="20" t="str">
        <f t="shared" si="253"/>
        <v/>
      </c>
    </row>
    <row r="8043" spans="1:15">
      <c r="A8043" s="20" t="str">
        <f t="shared" si="254"/>
        <v>Lífsval - lífeyrissparnaðurLífsval 1</v>
      </c>
      <c r="B8043" s="20" t="str">
        <f>_xlfn.IFNA(INDEX(Listi!$AI:$AI,MATCH(C8043,Listi!$AJ:$AJ,0)),INDEX(Listi!T:T,MATCH(C8043,Listi!U:U,0)))</f>
        <v>Lífsval</v>
      </c>
      <c r="C8043" s="20" t="s">
        <v>263</v>
      </c>
      <c r="D8043" s="20" t="s">
        <v>264</v>
      </c>
      <c r="E8043" s="20" t="s">
        <v>276</v>
      </c>
      <c r="F8043" s="20" t="s">
        <v>114</v>
      </c>
      <c r="G8043" s="8" t="s">
        <v>364</v>
      </c>
      <c r="H8043" s="20" t="s">
        <v>115</v>
      </c>
      <c r="I8043" s="7">
        <v>0</v>
      </c>
      <c r="L8043" s="7">
        <v>1792991246</v>
      </c>
      <c r="M8043" s="7">
        <v>203244065</v>
      </c>
      <c r="N8043" s="7">
        <v>81003579</v>
      </c>
      <c r="O8043" s="20" t="str">
        <f t="shared" si="253"/>
        <v/>
      </c>
    </row>
    <row r="8044" spans="1:15">
      <c r="A8044" s="20" t="str">
        <f t="shared" si="254"/>
        <v>Lífsval - lífeyrissparnaðurLífsval 2</v>
      </c>
      <c r="B8044" s="20" t="str">
        <f>_xlfn.IFNA(INDEX(Listi!$AI:$AI,MATCH(C8044,Listi!$AJ:$AJ,0)),INDEX(Listi!T:T,MATCH(C8044,Listi!U:U,0)))</f>
        <v>Lífsval</v>
      </c>
      <c r="C8044" s="20" t="s">
        <v>263</v>
      </c>
      <c r="D8044" s="20" t="s">
        <v>265</v>
      </c>
      <c r="E8044" s="20" t="s">
        <v>276</v>
      </c>
      <c r="F8044" s="20" t="s">
        <v>114</v>
      </c>
      <c r="G8044" s="8" t="s">
        <v>364</v>
      </c>
      <c r="H8044" s="20" t="s">
        <v>115</v>
      </c>
      <c r="I8044" s="7">
        <v>0</v>
      </c>
      <c r="L8044" s="7">
        <v>79660340</v>
      </c>
      <c r="M8044" s="7">
        <v>14369045</v>
      </c>
      <c r="N8044" s="7">
        <v>2695304</v>
      </c>
      <c r="O8044" s="20" t="str">
        <f t="shared" si="253"/>
        <v/>
      </c>
    </row>
    <row r="8045" spans="1:15">
      <c r="A8045" s="20" t="str">
        <f t="shared" si="254"/>
        <v>Lífsval - lífeyrissparnaðurLífsval 3</v>
      </c>
      <c r="B8045" s="20" t="str">
        <f>_xlfn.IFNA(INDEX(Listi!$AI:$AI,MATCH(C8045,Listi!$AJ:$AJ,0)),INDEX(Listi!T:T,MATCH(C8045,Listi!U:U,0)))</f>
        <v>Lífsval</v>
      </c>
      <c r="C8045" s="20" t="s">
        <v>263</v>
      </c>
      <c r="D8045" s="20" t="s">
        <v>266</v>
      </c>
      <c r="E8045" s="20" t="s">
        <v>276</v>
      </c>
      <c r="F8045" s="20" t="s">
        <v>114</v>
      </c>
      <c r="G8045" s="8" t="s">
        <v>364</v>
      </c>
      <c r="H8045" s="20" t="s">
        <v>115</v>
      </c>
      <c r="I8045" s="7">
        <v>0</v>
      </c>
      <c r="L8045" s="7">
        <v>131239774</v>
      </c>
      <c r="M8045" s="7">
        <v>16635787</v>
      </c>
      <c r="N8045" s="7">
        <v>3548138</v>
      </c>
      <c r="O8045" s="20" t="str">
        <f t="shared" si="253"/>
        <v/>
      </c>
    </row>
    <row r="8046" spans="1:15">
      <c r="A8046" s="20" t="str">
        <f t="shared" si="254"/>
        <v>Lífsval - lífeyrissparnaðurLífsval 4</v>
      </c>
      <c r="B8046" s="20" t="str">
        <f>_xlfn.IFNA(INDEX(Listi!$AI:$AI,MATCH(C8046,Listi!$AJ:$AJ,0)),INDEX(Listi!T:T,MATCH(C8046,Listi!U:U,0)))</f>
        <v>Lífsval</v>
      </c>
      <c r="C8046" s="20" t="s">
        <v>263</v>
      </c>
      <c r="D8046" s="20" t="s">
        <v>267</v>
      </c>
      <c r="E8046" s="20" t="s">
        <v>276</v>
      </c>
      <c r="F8046" s="20" t="s">
        <v>114</v>
      </c>
      <c r="G8046" s="8" t="s">
        <v>364</v>
      </c>
      <c r="H8046" s="20" t="s">
        <v>115</v>
      </c>
      <c r="I8046" s="7">
        <v>0</v>
      </c>
      <c r="L8046" s="7">
        <v>71752064</v>
      </c>
      <c r="M8046" s="7">
        <v>15238959</v>
      </c>
      <c r="N8046" s="7">
        <v>2058992</v>
      </c>
      <c r="O8046" s="20" t="str">
        <f t="shared" si="253"/>
        <v/>
      </c>
    </row>
    <row r="8047" spans="1:15">
      <c r="A8047" s="20" t="str">
        <f t="shared" si="254"/>
        <v>Lífsverk lífeyrissjóðurLífsverk I/Séreign</v>
      </c>
      <c r="B8047" s="20" t="str">
        <f>_xlfn.IFNA(INDEX(Listi!$AI:$AI,MATCH(C8047,Listi!$AJ:$AJ,0)),INDEX(Listi!T:T,MATCH(C8047,Listi!U:U,0)))</f>
        <v xml:space="preserve">Lífsverk  </v>
      </c>
      <c r="C8047" s="20" t="s">
        <v>268</v>
      </c>
      <c r="D8047" s="20" t="s">
        <v>269</v>
      </c>
      <c r="E8047" s="20" t="s">
        <v>276</v>
      </c>
      <c r="F8047" s="20" t="s">
        <v>114</v>
      </c>
      <c r="G8047" s="8" t="s">
        <v>364</v>
      </c>
      <c r="H8047" s="20" t="s">
        <v>115</v>
      </c>
      <c r="I8047" s="7">
        <v>167712000</v>
      </c>
      <c r="L8047" s="7">
        <v>4582957000</v>
      </c>
      <c r="M8047" s="7">
        <v>635926000</v>
      </c>
      <c r="N8047" s="7">
        <v>22708000</v>
      </c>
      <c r="O8047" s="20" t="str">
        <f t="shared" si="253"/>
        <v/>
      </c>
    </row>
    <row r="8048" spans="1:15">
      <c r="A8048" s="20" t="str">
        <f t="shared" si="254"/>
        <v>Lífsverk lífeyrissjóðurLífsverk II/Séreign</v>
      </c>
      <c r="B8048" s="20" t="str">
        <f>_xlfn.IFNA(INDEX(Listi!$AI:$AI,MATCH(C8048,Listi!$AJ:$AJ,0)),INDEX(Listi!T:T,MATCH(C8048,Listi!U:U,0)))</f>
        <v xml:space="preserve">Lífsverk  </v>
      </c>
      <c r="C8048" s="20" t="s">
        <v>268</v>
      </c>
      <c r="D8048" s="20" t="s">
        <v>270</v>
      </c>
      <c r="E8048" s="20" t="s">
        <v>276</v>
      </c>
      <c r="F8048" s="20" t="s">
        <v>114</v>
      </c>
      <c r="G8048" s="8" t="s">
        <v>364</v>
      </c>
      <c r="H8048" s="20" t="s">
        <v>115</v>
      </c>
      <c r="I8048" s="7">
        <v>629094000</v>
      </c>
      <c r="L8048" s="7">
        <v>23735073000</v>
      </c>
      <c r="M8048" s="7">
        <v>2073571000</v>
      </c>
      <c r="N8048" s="7">
        <v>249365000</v>
      </c>
      <c r="O8048" s="20" t="str">
        <f t="shared" si="253"/>
        <v/>
      </c>
    </row>
    <row r="8049" spans="1:15">
      <c r="A8049" s="20" t="str">
        <f t="shared" si="254"/>
        <v>Lífsverk lífeyrissjóðurLífsverk III/Séreign</v>
      </c>
      <c r="B8049" s="20" t="str">
        <f>_xlfn.IFNA(INDEX(Listi!$AI:$AI,MATCH(C8049,Listi!$AJ:$AJ,0)),INDEX(Listi!T:T,MATCH(C8049,Listi!U:U,0)))</f>
        <v xml:space="preserve">Lífsverk  </v>
      </c>
      <c r="C8049" s="20" t="s">
        <v>268</v>
      </c>
      <c r="D8049" s="20" t="s">
        <v>271</v>
      </c>
      <c r="E8049" s="20" t="s">
        <v>276</v>
      </c>
      <c r="F8049" s="20" t="s">
        <v>114</v>
      </c>
      <c r="G8049" s="8" t="s">
        <v>364</v>
      </c>
      <c r="H8049" s="20" t="s">
        <v>115</v>
      </c>
      <c r="I8049" s="7">
        <v>742000</v>
      </c>
      <c r="L8049" s="7">
        <v>653814000</v>
      </c>
      <c r="M8049" s="7">
        <v>105107000</v>
      </c>
      <c r="N8049" s="7">
        <v>2613000</v>
      </c>
      <c r="O8049" s="20" t="str">
        <f t="shared" si="253"/>
        <v/>
      </c>
    </row>
    <row r="8050" spans="1:15">
      <c r="A8050" s="20" t="str">
        <f t="shared" si="254"/>
        <v>Lífsverk lífeyrissjóðurSamtryggingardeild</v>
      </c>
      <c r="B8050" s="20" t="str">
        <f>_xlfn.IFNA(INDEX(Listi!$AI:$AI,MATCH(C8050,Listi!$AJ:$AJ,0)),INDEX(Listi!T:T,MATCH(C8050,Listi!U:U,0)))</f>
        <v xml:space="preserve">Lífsverk  </v>
      </c>
      <c r="C8050" s="20" t="s">
        <v>268</v>
      </c>
      <c r="D8050" s="20" t="s">
        <v>205</v>
      </c>
      <c r="E8050" s="20" t="s">
        <v>275</v>
      </c>
      <c r="F8050" s="20" t="s">
        <v>114</v>
      </c>
      <c r="G8050" s="8" t="s">
        <v>364</v>
      </c>
      <c r="H8050" s="20" t="s">
        <v>115</v>
      </c>
      <c r="I8050" s="7">
        <v>263757000</v>
      </c>
      <c r="L8050" s="7">
        <v>120542527000</v>
      </c>
      <c r="M8050" s="7">
        <v>4397803000</v>
      </c>
      <c r="N8050" s="7">
        <v>1423151000</v>
      </c>
      <c r="O8050" s="20" t="str">
        <f t="shared" si="253"/>
        <v/>
      </c>
    </row>
    <row r="8051" spans="1:15">
      <c r="A8051" s="20" t="str">
        <f t="shared" si="254"/>
        <v>Söfnunarsjóður lífeyrisréttindaDeild I/Innlán</v>
      </c>
      <c r="B8051" s="20" t="str">
        <f>_xlfn.IFNA(INDEX(Listi!$AI:$AI,MATCH(C8051,Listi!$AJ:$AJ,0)),INDEX(Listi!T:T,MATCH(C8051,Listi!U:U,0)))</f>
        <v>Söfnunarsj.</v>
      </c>
      <c r="C8051" s="20" t="s">
        <v>272</v>
      </c>
      <c r="D8051" s="20" t="s">
        <v>273</v>
      </c>
      <c r="E8051" s="20" t="s">
        <v>276</v>
      </c>
      <c r="F8051" s="20" t="s">
        <v>114</v>
      </c>
      <c r="G8051" s="8" t="s">
        <v>364</v>
      </c>
      <c r="H8051" s="20" t="s">
        <v>115</v>
      </c>
      <c r="I8051" s="7">
        <v>0</v>
      </c>
      <c r="L8051" s="7">
        <v>2001731914</v>
      </c>
      <c r="M8051" s="7">
        <v>133561634</v>
      </c>
      <c r="N8051" s="7">
        <v>44803565</v>
      </c>
      <c r="O8051" s="20" t="str">
        <f t="shared" si="253"/>
        <v/>
      </c>
    </row>
    <row r="8052" spans="1:15">
      <c r="A8052" s="20" t="str">
        <f t="shared" si="254"/>
        <v>Söfnunarsjóður lífeyrisréttindaDeild III/Séreign</v>
      </c>
      <c r="B8052" s="20" t="str">
        <f>_xlfn.IFNA(INDEX(Listi!$AI:$AI,MATCH(C8052,Listi!$AJ:$AJ,0)),INDEX(Listi!T:T,MATCH(C8052,Listi!U:U,0)))</f>
        <v>Söfnunarsj.</v>
      </c>
      <c r="C8052" s="20" t="s">
        <v>272</v>
      </c>
      <c r="D8052" s="20" t="s">
        <v>599</v>
      </c>
      <c r="E8052" s="20" t="s">
        <v>276</v>
      </c>
      <c r="F8052" s="20" t="s">
        <v>114</v>
      </c>
      <c r="G8052" s="8" t="s">
        <v>364</v>
      </c>
      <c r="H8052" s="20" t="s">
        <v>115</v>
      </c>
      <c r="I8052" s="7">
        <v>0</v>
      </c>
      <c r="L8052" s="7">
        <v>24413085</v>
      </c>
      <c r="M8052" s="7">
        <v>24697577</v>
      </c>
      <c r="N8052" s="7">
        <v>900000</v>
      </c>
      <c r="O8052" s="20" t="str">
        <f t="shared" si="253"/>
        <v/>
      </c>
    </row>
    <row r="8053" spans="1:15">
      <c r="A8053" s="20" t="str">
        <f t="shared" si="254"/>
        <v>Söfnunarsjóður lífeyrisréttindaDeildII/Séreign</v>
      </c>
      <c r="B8053" s="20" t="str">
        <f>_xlfn.IFNA(INDEX(Listi!$AI:$AI,MATCH(C8053,Listi!$AJ:$AJ,0)),INDEX(Listi!T:T,MATCH(C8053,Listi!U:U,0)))</f>
        <v>Söfnunarsj.</v>
      </c>
      <c r="C8053" s="20" t="s">
        <v>272</v>
      </c>
      <c r="D8053" s="20" t="s">
        <v>586</v>
      </c>
      <c r="E8053" s="20" t="s">
        <v>276</v>
      </c>
      <c r="F8053" s="20" t="s">
        <v>114</v>
      </c>
      <c r="G8053" s="8" t="s">
        <v>364</v>
      </c>
      <c r="H8053" s="20" t="s">
        <v>115</v>
      </c>
      <c r="I8053" s="7">
        <v>1261460</v>
      </c>
      <c r="L8053" s="7">
        <v>1654616477</v>
      </c>
      <c r="M8053" s="7">
        <v>128539213</v>
      </c>
      <c r="N8053" s="7">
        <v>22846291</v>
      </c>
      <c r="O8053" s="20" t="str">
        <f t="shared" si="253"/>
        <v/>
      </c>
    </row>
    <row r="8054" spans="1:15">
      <c r="A8054" s="20" t="str">
        <f t="shared" si="254"/>
        <v>Söfnunarsjóður lífeyrisréttindaSamtryggingardeild</v>
      </c>
      <c r="B8054" s="20" t="str">
        <f>_xlfn.IFNA(INDEX(Listi!$AI:$AI,MATCH(C8054,Listi!$AJ:$AJ,0)),INDEX(Listi!T:T,MATCH(C8054,Listi!U:U,0)))</f>
        <v>Söfnunarsj.</v>
      </c>
      <c r="C8054" s="20" t="s">
        <v>272</v>
      </c>
      <c r="D8054" s="20" t="s">
        <v>205</v>
      </c>
      <c r="E8054" s="20" t="s">
        <v>275</v>
      </c>
      <c r="F8054" s="20" t="s">
        <v>114</v>
      </c>
      <c r="G8054" s="8" t="s">
        <v>364</v>
      </c>
      <c r="H8054" s="20" t="s">
        <v>115</v>
      </c>
      <c r="I8054" s="7">
        <v>401049104</v>
      </c>
      <c r="L8054" s="7">
        <v>238978847889</v>
      </c>
      <c r="M8054" s="7">
        <v>4967193409</v>
      </c>
      <c r="N8054" s="7">
        <v>6076487652</v>
      </c>
      <c r="O8054" s="20" t="str">
        <f t="shared" si="253"/>
        <v/>
      </c>
    </row>
    <row r="8055" spans="1:15">
      <c r="A8055" s="20" t="str">
        <f t="shared" si="254"/>
        <v>Stapi lífeyrissjóðurSafn I</v>
      </c>
      <c r="B8055" s="20" t="str">
        <f>_xlfn.IFNA(INDEX(Listi!$AI:$AI,MATCH(C8055,Listi!$AJ:$AJ,0)),INDEX(Listi!T:T,MATCH(C8055,Listi!U:U,0)))</f>
        <v xml:space="preserve">Stapi  </v>
      </c>
      <c r="C8055" s="20" t="s">
        <v>209</v>
      </c>
      <c r="D8055" s="20" t="s">
        <v>210</v>
      </c>
      <c r="E8055" s="20" t="s">
        <v>276</v>
      </c>
      <c r="F8055" s="20" t="s">
        <v>114</v>
      </c>
      <c r="G8055" s="8" t="s">
        <v>364</v>
      </c>
      <c r="H8055" s="20" t="s">
        <v>115</v>
      </c>
      <c r="I8055" s="7">
        <v>3805952</v>
      </c>
      <c r="L8055" s="7">
        <v>2440828925</v>
      </c>
      <c r="M8055" s="7">
        <v>91567233</v>
      </c>
      <c r="N8055" s="7">
        <v>110755602</v>
      </c>
      <c r="O8055" s="20" t="str">
        <f t="shared" si="253"/>
        <v/>
      </c>
    </row>
    <row r="8056" spans="1:15">
      <c r="A8056" s="20" t="str">
        <f t="shared" si="254"/>
        <v>Stapi lífeyrissjóðurSafn II</v>
      </c>
      <c r="B8056" s="20" t="str">
        <f>_xlfn.IFNA(INDEX(Listi!$AI:$AI,MATCH(C8056,Listi!$AJ:$AJ,0)),INDEX(Listi!T:T,MATCH(C8056,Listi!U:U,0)))</f>
        <v xml:space="preserve">Stapi  </v>
      </c>
      <c r="C8056" s="20" t="s">
        <v>209</v>
      </c>
      <c r="D8056" s="20" t="s">
        <v>211</v>
      </c>
      <c r="E8056" s="20" t="s">
        <v>276</v>
      </c>
      <c r="F8056" s="20" t="s">
        <v>114</v>
      </c>
      <c r="G8056" s="8" t="s">
        <v>364</v>
      </c>
      <c r="H8056" s="20" t="s">
        <v>115</v>
      </c>
      <c r="I8056" s="7">
        <v>15771003</v>
      </c>
      <c r="L8056" s="7">
        <v>5710890273</v>
      </c>
      <c r="M8056" s="7">
        <v>262001316</v>
      </c>
      <c r="N8056" s="7">
        <v>164209410</v>
      </c>
      <c r="O8056" s="20" t="str">
        <f t="shared" si="253"/>
        <v/>
      </c>
    </row>
    <row r="8057" spans="1:15">
      <c r="A8057" s="20" t="str">
        <f t="shared" si="254"/>
        <v>Stapi lífeyrissjóðurSafn III</v>
      </c>
      <c r="B8057" s="20" t="str">
        <f>_xlfn.IFNA(INDEX(Listi!$AI:$AI,MATCH(C8057,Listi!$AJ:$AJ,0)),INDEX(Listi!T:T,MATCH(C8057,Listi!U:U,0)))</f>
        <v xml:space="preserve">Stapi  </v>
      </c>
      <c r="C8057" s="20" t="s">
        <v>209</v>
      </c>
      <c r="D8057" s="20" t="s">
        <v>212</v>
      </c>
      <c r="E8057" s="20" t="s">
        <v>276</v>
      </c>
      <c r="F8057" s="20" t="s">
        <v>114</v>
      </c>
      <c r="G8057" s="8" t="s">
        <v>364</v>
      </c>
      <c r="H8057" s="20" t="s">
        <v>115</v>
      </c>
      <c r="I8057" s="7">
        <v>0</v>
      </c>
      <c r="L8057" s="7">
        <v>268100084</v>
      </c>
      <c r="M8057" s="7">
        <v>24388890</v>
      </c>
      <c r="N8057" s="7">
        <v>9886128</v>
      </c>
      <c r="O8057" s="20" t="str">
        <f t="shared" si="253"/>
        <v/>
      </c>
    </row>
    <row r="8058" spans="1:15">
      <c r="A8058" s="20" t="str">
        <f t="shared" si="254"/>
        <v>Stapi lífeyrissjóðurTryggingardeild</v>
      </c>
      <c r="B8058" s="20" t="str">
        <f>_xlfn.IFNA(INDEX(Listi!$AI:$AI,MATCH(C8058,Listi!$AJ:$AJ,0)),INDEX(Listi!T:T,MATCH(C8058,Listi!U:U,0)))</f>
        <v xml:space="preserve">Stapi  </v>
      </c>
      <c r="C8058" s="20" t="s">
        <v>209</v>
      </c>
      <c r="D8058" s="20" t="s">
        <v>213</v>
      </c>
      <c r="E8058" s="20" t="s">
        <v>275</v>
      </c>
      <c r="F8058" s="20" t="s">
        <v>114</v>
      </c>
      <c r="G8058" s="8" t="s">
        <v>364</v>
      </c>
      <c r="H8058" s="20" t="s">
        <v>115</v>
      </c>
      <c r="I8058" s="7">
        <v>757006979</v>
      </c>
      <c r="L8058" s="7">
        <v>348661724246</v>
      </c>
      <c r="M8058" s="7">
        <v>13807615154</v>
      </c>
      <c r="N8058" s="7">
        <v>7912918911</v>
      </c>
      <c r="O8058" s="20" t="str">
        <f t="shared" si="253"/>
        <v/>
      </c>
    </row>
    <row r="8059" spans="1:15">
      <c r="A8059" s="20" t="str">
        <f t="shared" si="254"/>
        <v>Stapi lífeyrissjóðurVarfærnasafnið</v>
      </c>
      <c r="B8059" s="20" t="str">
        <f>_xlfn.IFNA(INDEX(Listi!$AI:$AI,MATCH(C8059,Listi!$AJ:$AJ,0)),INDEX(Listi!T:T,MATCH(C8059,Listi!U:U,0)))</f>
        <v xml:space="preserve">Stapi  </v>
      </c>
      <c r="C8059" s="20" t="s">
        <v>209</v>
      </c>
      <c r="D8059" s="20" t="s">
        <v>392</v>
      </c>
      <c r="E8059" s="20" t="s">
        <v>276</v>
      </c>
      <c r="F8059" s="20" t="s">
        <v>114</v>
      </c>
      <c r="G8059" s="8" t="s">
        <v>364</v>
      </c>
      <c r="H8059" s="20" t="s">
        <v>115</v>
      </c>
      <c r="I8059" s="7">
        <v>446967</v>
      </c>
      <c r="L8059" s="7">
        <v>471986044</v>
      </c>
      <c r="M8059" s="7">
        <v>137399159</v>
      </c>
      <c r="N8059" s="7">
        <v>6994496</v>
      </c>
      <c r="O8059" s="20" t="str">
        <f t="shared" si="253"/>
        <v/>
      </c>
    </row>
    <row r="8060" spans="1:15">
      <c r="A8060" s="20" t="str">
        <f t="shared" si="254"/>
        <v>Almenni lífeyrissjóðurinnÆvisafn I</v>
      </c>
      <c r="B8060" s="20" t="str">
        <f>_xlfn.IFNA(INDEX(Listi!$AI:$AI,MATCH(C8060,Listi!$AJ:$AJ,0)),INDEX(Listi!T:T,MATCH(C8060,Listi!U:U,0)))</f>
        <v xml:space="preserve">Almenni </v>
      </c>
      <c r="C8060" s="20" t="s">
        <v>0</v>
      </c>
      <c r="D8060" s="20" t="s">
        <v>202</v>
      </c>
      <c r="E8060" s="20" t="s">
        <v>276</v>
      </c>
      <c r="F8060" s="20" t="s">
        <v>116</v>
      </c>
      <c r="G8060" s="8" t="s">
        <v>400</v>
      </c>
      <c r="H8060" s="20" t="s">
        <v>117</v>
      </c>
      <c r="I8060" s="7">
        <v>-2923045909</v>
      </c>
      <c r="L8060" s="7">
        <v>43068273823</v>
      </c>
      <c r="M8060" s="7">
        <v>4413720640</v>
      </c>
      <c r="N8060" s="7">
        <v>641257097</v>
      </c>
      <c r="O8060" s="20" t="str">
        <f t="shared" si="253"/>
        <v/>
      </c>
    </row>
    <row r="8061" spans="1:15">
      <c r="A8061" s="20" t="str">
        <f t="shared" si="254"/>
        <v>Almenni lífeyrissjóðurinnÆvisafn II</v>
      </c>
      <c r="B8061" s="20" t="str">
        <f>_xlfn.IFNA(INDEX(Listi!$AI:$AI,MATCH(C8061,Listi!$AJ:$AJ,0)),INDEX(Listi!T:T,MATCH(C8061,Listi!U:U,0)))</f>
        <v xml:space="preserve">Almenni </v>
      </c>
      <c r="C8061" s="20" t="s">
        <v>0</v>
      </c>
      <c r="D8061" s="20" t="s">
        <v>203</v>
      </c>
      <c r="E8061" s="20" t="s">
        <v>276</v>
      </c>
      <c r="F8061" s="20" t="s">
        <v>116</v>
      </c>
      <c r="G8061" s="8" t="s">
        <v>400</v>
      </c>
      <c r="H8061" s="20" t="s">
        <v>117</v>
      </c>
      <c r="I8061" s="7">
        <v>-3984500566</v>
      </c>
      <c r="L8061" s="7">
        <v>86460235807</v>
      </c>
      <c r="M8061" s="7">
        <v>3970537445</v>
      </c>
      <c r="N8061" s="7">
        <v>1539034493</v>
      </c>
      <c r="O8061" s="20" t="str">
        <f t="shared" si="253"/>
        <v/>
      </c>
    </row>
    <row r="8062" spans="1:15">
      <c r="A8062" s="20" t="str">
        <f t="shared" si="254"/>
        <v>Almenni lífeyrissjóðurinnÆvisafn III</v>
      </c>
      <c r="B8062" s="20" t="str">
        <f>_xlfn.IFNA(INDEX(Listi!$AI:$AI,MATCH(C8062,Listi!$AJ:$AJ,0)),INDEX(Listi!T:T,MATCH(C8062,Listi!U:U,0)))</f>
        <v xml:space="preserve">Almenni </v>
      </c>
      <c r="C8062" s="20" t="s">
        <v>0</v>
      </c>
      <c r="D8062" s="20" t="s">
        <v>204</v>
      </c>
      <c r="E8062" s="20" t="s">
        <v>276</v>
      </c>
      <c r="F8062" s="20" t="s">
        <v>116</v>
      </c>
      <c r="G8062" s="8" t="s">
        <v>400</v>
      </c>
      <c r="H8062" s="20" t="s">
        <v>117</v>
      </c>
      <c r="I8062" s="7">
        <v>-1276057262</v>
      </c>
      <c r="L8062" s="7">
        <v>33890180699</v>
      </c>
      <c r="M8062" s="7">
        <v>1571509194</v>
      </c>
      <c r="N8062" s="7">
        <v>920421683</v>
      </c>
      <c r="O8062" s="20" t="str">
        <f t="shared" si="253"/>
        <v/>
      </c>
    </row>
    <row r="8063" spans="1:15">
      <c r="A8063" s="20" t="str">
        <f t="shared" si="254"/>
        <v>Almenni lífeyrissjóðurinnHúsnæðissafn</v>
      </c>
      <c r="B8063" s="20" t="str">
        <f>_xlfn.IFNA(INDEX(Listi!$AI:$AI,MATCH(C8063,Listi!$AJ:$AJ,0)),INDEX(Listi!T:T,MATCH(C8063,Listi!U:U,0)))</f>
        <v xml:space="preserve">Almenni </v>
      </c>
      <c r="C8063" s="20" t="s">
        <v>0</v>
      </c>
      <c r="D8063" s="20" t="s">
        <v>315</v>
      </c>
      <c r="E8063" s="20" t="s">
        <v>276</v>
      </c>
      <c r="F8063" s="20" t="s">
        <v>116</v>
      </c>
      <c r="G8063" s="8" t="s">
        <v>400</v>
      </c>
      <c r="H8063" s="20" t="s">
        <v>117</v>
      </c>
      <c r="I8063" s="7">
        <v>0</v>
      </c>
      <c r="L8063" s="7">
        <v>487895879</v>
      </c>
      <c r="M8063" s="7">
        <v>166428361</v>
      </c>
      <c r="N8063" s="7">
        <v>18080096</v>
      </c>
      <c r="O8063" s="20" t="str">
        <f t="shared" si="253"/>
        <v/>
      </c>
    </row>
    <row r="8064" spans="1:15">
      <c r="A8064" s="20" t="str">
        <f t="shared" si="254"/>
        <v>Almenni lífeyrissjóðurinnInnlánssafn</v>
      </c>
      <c r="B8064" s="20" t="str">
        <f>_xlfn.IFNA(INDEX(Listi!$AI:$AI,MATCH(C8064,Listi!$AJ:$AJ,0)),INDEX(Listi!T:T,MATCH(C8064,Listi!U:U,0)))</f>
        <v xml:space="preserve">Almenni </v>
      </c>
      <c r="C8064" s="20" t="s">
        <v>0</v>
      </c>
      <c r="D8064" s="20" t="s">
        <v>1</v>
      </c>
      <c r="E8064" s="20" t="s">
        <v>276</v>
      </c>
      <c r="F8064" s="20" t="s">
        <v>116</v>
      </c>
      <c r="G8064" s="8" t="s">
        <v>400</v>
      </c>
      <c r="H8064" s="20" t="s">
        <v>117</v>
      </c>
      <c r="I8064" s="7">
        <v>0</v>
      </c>
      <c r="L8064" s="7">
        <v>26587944379</v>
      </c>
      <c r="M8064" s="7">
        <v>1016779991</v>
      </c>
      <c r="N8064" s="7">
        <v>1031869724</v>
      </c>
      <c r="O8064" s="20" t="str">
        <f t="shared" si="253"/>
        <v/>
      </c>
    </row>
    <row r="8065" spans="1:15">
      <c r="A8065" s="20" t="str">
        <f t="shared" si="254"/>
        <v>Almenni lífeyrissjóðurinnRíkissafn langt</v>
      </c>
      <c r="B8065" s="20" t="str">
        <f>_xlfn.IFNA(INDEX(Listi!$AI:$AI,MATCH(C8065,Listi!$AJ:$AJ,0)),INDEX(Listi!T:T,MATCH(C8065,Listi!U:U,0)))</f>
        <v xml:space="preserve">Almenni </v>
      </c>
      <c r="C8065" s="20" t="s">
        <v>0</v>
      </c>
      <c r="D8065" s="20" t="s">
        <v>199</v>
      </c>
      <c r="E8065" s="20" t="s">
        <v>276</v>
      </c>
      <c r="F8065" s="20" t="s">
        <v>116</v>
      </c>
      <c r="G8065" s="8" t="s">
        <v>400</v>
      </c>
      <c r="H8065" s="20" t="s">
        <v>117</v>
      </c>
      <c r="I8065" s="7">
        <v>0</v>
      </c>
      <c r="L8065" s="7">
        <v>1193680171</v>
      </c>
      <c r="M8065" s="7">
        <v>61272573</v>
      </c>
      <c r="N8065" s="7">
        <v>40105929</v>
      </c>
      <c r="O8065" s="20" t="str">
        <f t="shared" si="253"/>
        <v/>
      </c>
    </row>
    <row r="8066" spans="1:15">
      <c r="A8066" s="20" t="str">
        <f t="shared" si="254"/>
        <v>Almenni lífeyrissjóðurinnRíkissafn stutt</v>
      </c>
      <c r="B8066" s="20" t="str">
        <f>_xlfn.IFNA(INDEX(Listi!$AI:$AI,MATCH(C8066,Listi!$AJ:$AJ,0)),INDEX(Listi!T:T,MATCH(C8066,Listi!U:U,0)))</f>
        <v xml:space="preserve">Almenni </v>
      </c>
      <c r="C8066" s="20" t="s">
        <v>0</v>
      </c>
      <c r="D8066" s="20" t="s">
        <v>200</v>
      </c>
      <c r="E8066" s="20" t="s">
        <v>276</v>
      </c>
      <c r="F8066" s="20" t="s">
        <v>116</v>
      </c>
      <c r="G8066" s="8" t="s">
        <v>400</v>
      </c>
      <c r="H8066" s="20" t="s">
        <v>117</v>
      </c>
      <c r="I8066" s="7">
        <v>0</v>
      </c>
      <c r="L8066" s="7">
        <v>541893627</v>
      </c>
      <c r="M8066" s="7">
        <v>20423158</v>
      </c>
      <c r="N8066" s="7">
        <v>14899899</v>
      </c>
      <c r="O8066" s="20" t="str">
        <f t="shared" ref="O8066:O8129" si="255">IFERROR(VLOOKUP(F8066,EhLykill,3,FALSE),"")</f>
        <v/>
      </c>
    </row>
    <row r="8067" spans="1:15">
      <c r="A8067" s="20" t="str">
        <f t="shared" si="254"/>
        <v>Almenni lífeyrissjóðurinnTryggingadeild</v>
      </c>
      <c r="B8067" s="20" t="str">
        <f>_xlfn.IFNA(INDEX(Listi!$AI:$AI,MATCH(C8067,Listi!$AJ:$AJ,0)),INDEX(Listi!T:T,MATCH(C8067,Listi!U:U,0)))</f>
        <v xml:space="preserve">Almenni </v>
      </c>
      <c r="C8067" s="20" t="s">
        <v>0</v>
      </c>
      <c r="D8067" s="20" t="s">
        <v>201</v>
      </c>
      <c r="E8067" s="20" t="s">
        <v>275</v>
      </c>
      <c r="F8067" s="20" t="s">
        <v>116</v>
      </c>
      <c r="G8067" s="8" t="s">
        <v>400</v>
      </c>
      <c r="H8067" s="20" t="s">
        <v>117</v>
      </c>
      <c r="I8067" s="7">
        <v>-8296218287</v>
      </c>
      <c r="L8067" s="7">
        <v>174784296254</v>
      </c>
      <c r="M8067" s="7">
        <v>7497244534</v>
      </c>
      <c r="N8067" s="7">
        <v>3057046932</v>
      </c>
      <c r="O8067" s="20" t="str">
        <f t="shared" si="255"/>
        <v/>
      </c>
    </row>
    <row r="8068" spans="1:15">
      <c r="A8068" s="20" t="str">
        <f t="shared" si="254"/>
        <v>Arion banki hf.Erlend hlutabréf</v>
      </c>
      <c r="B8068" s="20" t="str">
        <f>_xlfn.IFNA(INDEX(Listi!$AI:$AI,MATCH(C8068,Listi!$AJ:$AJ,0)),INDEX(Listi!T:T,MATCH(C8068,Listi!U:U,0)))</f>
        <v xml:space="preserve">Arion banki </v>
      </c>
      <c r="C8068" s="20" t="s">
        <v>214</v>
      </c>
      <c r="D8068" s="20" t="s">
        <v>215</v>
      </c>
      <c r="E8068" s="20" t="s">
        <v>276</v>
      </c>
      <c r="F8068" s="20" t="s">
        <v>116</v>
      </c>
      <c r="G8068" s="8" t="s">
        <v>400</v>
      </c>
      <c r="H8068" s="20" t="s">
        <v>117</v>
      </c>
      <c r="I8068" s="7">
        <v>-205794000</v>
      </c>
      <c r="L8068" s="7">
        <v>1149685000</v>
      </c>
      <c r="M8068" s="7">
        <v>49095000</v>
      </c>
      <c r="N8068" s="7">
        <v>10876000</v>
      </c>
      <c r="O8068" s="20" t="str">
        <f t="shared" si="255"/>
        <v/>
      </c>
    </row>
    <row r="8069" spans="1:15">
      <c r="A8069" s="20" t="str">
        <f t="shared" si="254"/>
        <v>Arion banki hf.Innlend skuldabréf</v>
      </c>
      <c r="B8069" s="20" t="str">
        <f>_xlfn.IFNA(INDEX(Listi!$AI:$AI,MATCH(C8069,Listi!$AJ:$AJ,0)),INDEX(Listi!T:T,MATCH(C8069,Listi!U:U,0)))</f>
        <v xml:space="preserve">Arion banki </v>
      </c>
      <c r="C8069" s="20" t="s">
        <v>214</v>
      </c>
      <c r="D8069" s="20" t="s">
        <v>216</v>
      </c>
      <c r="E8069" s="20" t="s">
        <v>276</v>
      </c>
      <c r="F8069" s="20" t="s">
        <v>116</v>
      </c>
      <c r="G8069" s="8" t="s">
        <v>400</v>
      </c>
      <c r="H8069" s="20" t="s">
        <v>117</v>
      </c>
      <c r="I8069" s="7">
        <v>-198337000</v>
      </c>
      <c r="L8069" s="7">
        <v>4446434000</v>
      </c>
      <c r="M8069" s="7">
        <v>344234000</v>
      </c>
      <c r="N8069" s="7">
        <v>44793000</v>
      </c>
      <c r="O8069" s="20" t="str">
        <f t="shared" si="255"/>
        <v/>
      </c>
    </row>
    <row r="8070" spans="1:15">
      <c r="A8070" s="20" t="str">
        <f t="shared" si="254"/>
        <v>Arion banki hf.Lífeyrisauki L1</v>
      </c>
      <c r="B8070" s="20" t="str">
        <f>_xlfn.IFNA(INDEX(Listi!$AI:$AI,MATCH(C8070,Listi!$AJ:$AJ,0)),INDEX(Listi!T:T,MATCH(C8070,Listi!U:U,0)))</f>
        <v xml:space="preserve">Arion banki </v>
      </c>
      <c r="C8070" s="20" t="s">
        <v>214</v>
      </c>
      <c r="D8070" s="20" t="s">
        <v>377</v>
      </c>
      <c r="E8070" s="20" t="s">
        <v>276</v>
      </c>
      <c r="F8070" s="20" t="s">
        <v>116</v>
      </c>
      <c r="G8070" s="8" t="s">
        <v>400</v>
      </c>
      <c r="H8070" s="20" t="s">
        <v>117</v>
      </c>
      <c r="I8070" s="7">
        <v>-599323000</v>
      </c>
      <c r="L8070" s="7">
        <v>5887942000</v>
      </c>
      <c r="M8070" s="7">
        <v>1011885000</v>
      </c>
      <c r="N8070" s="7">
        <v>34615000</v>
      </c>
      <c r="O8070" s="20" t="str">
        <f t="shared" si="255"/>
        <v/>
      </c>
    </row>
    <row r="8071" spans="1:15">
      <c r="A8071" s="20" t="str">
        <f t="shared" si="254"/>
        <v>Arion banki hf.Lífeyrisauki L2</v>
      </c>
      <c r="B8071" s="20" t="str">
        <f>_xlfn.IFNA(INDEX(Listi!$AI:$AI,MATCH(C8071,Listi!$AJ:$AJ,0)),INDEX(Listi!T:T,MATCH(C8071,Listi!U:U,0)))</f>
        <v xml:space="preserve">Arion banki </v>
      </c>
      <c r="C8071" s="20" t="s">
        <v>214</v>
      </c>
      <c r="D8071" s="20" t="s">
        <v>372</v>
      </c>
      <c r="E8071" s="20" t="s">
        <v>276</v>
      </c>
      <c r="F8071" s="20" t="s">
        <v>116</v>
      </c>
      <c r="G8071" s="8" t="s">
        <v>400</v>
      </c>
      <c r="H8071" s="20" t="s">
        <v>117</v>
      </c>
      <c r="I8071" s="7">
        <v>-1604671000</v>
      </c>
      <c r="L8071" s="7">
        <v>21366380000</v>
      </c>
      <c r="M8071" s="7">
        <v>1613513000</v>
      </c>
      <c r="N8071" s="7">
        <v>92085000</v>
      </c>
      <c r="O8071" s="20" t="str">
        <f t="shared" si="255"/>
        <v/>
      </c>
    </row>
    <row r="8072" spans="1:15">
      <c r="A8072" s="20" t="str">
        <f t="shared" si="254"/>
        <v>Arion banki hf.Lífeyrisauki L3</v>
      </c>
      <c r="B8072" s="20" t="str">
        <f>_xlfn.IFNA(INDEX(Listi!$AI:$AI,MATCH(C8072,Listi!$AJ:$AJ,0)),INDEX(Listi!T:T,MATCH(C8072,Listi!U:U,0)))</f>
        <v xml:space="preserve">Arion banki </v>
      </c>
      <c r="C8072" s="20" t="s">
        <v>214</v>
      </c>
      <c r="D8072" s="20" t="s">
        <v>371</v>
      </c>
      <c r="E8072" s="20" t="s">
        <v>276</v>
      </c>
      <c r="F8072" s="20" t="s">
        <v>116</v>
      </c>
      <c r="G8072" s="8" t="s">
        <v>400</v>
      </c>
      <c r="H8072" s="20" t="s">
        <v>117</v>
      </c>
      <c r="I8072" s="7">
        <v>-1730084000</v>
      </c>
      <c r="L8072" s="7">
        <v>29714848000</v>
      </c>
      <c r="M8072" s="7">
        <v>2122481000</v>
      </c>
      <c r="N8072" s="7">
        <v>129566000</v>
      </c>
      <c r="O8072" s="20" t="str">
        <f t="shared" si="255"/>
        <v/>
      </c>
    </row>
    <row r="8073" spans="1:15">
      <c r="A8073" s="20" t="str">
        <f t="shared" si="254"/>
        <v>Arion banki hf.Lífeyrisauki L4</v>
      </c>
      <c r="B8073" s="20" t="str">
        <f>_xlfn.IFNA(INDEX(Listi!$AI:$AI,MATCH(C8073,Listi!$AJ:$AJ,0)),INDEX(Listi!T:T,MATCH(C8073,Listi!U:U,0)))</f>
        <v xml:space="preserve">Arion banki </v>
      </c>
      <c r="C8073" s="20" t="s">
        <v>214</v>
      </c>
      <c r="D8073" s="20" t="s">
        <v>587</v>
      </c>
      <c r="E8073" s="20" t="s">
        <v>276</v>
      </c>
      <c r="F8073" s="20" t="s">
        <v>116</v>
      </c>
      <c r="G8073" s="8" t="s">
        <v>400</v>
      </c>
      <c r="H8073" s="20" t="s">
        <v>117</v>
      </c>
      <c r="I8073" s="7">
        <v>-1664573000</v>
      </c>
      <c r="L8073" s="7">
        <v>19306242000</v>
      </c>
      <c r="M8073" s="7">
        <v>1346647000</v>
      </c>
      <c r="N8073" s="7">
        <v>388052000</v>
      </c>
      <c r="O8073" s="20" t="str">
        <f t="shared" si="255"/>
        <v/>
      </c>
    </row>
    <row r="8074" spans="1:15">
      <c r="A8074" s="20" t="str">
        <f t="shared" si="254"/>
        <v>Arion banki hf.Lífeyrisauki L5</v>
      </c>
      <c r="B8074" s="20" t="str">
        <f>_xlfn.IFNA(INDEX(Listi!$AI:$AI,MATCH(C8074,Listi!$AJ:$AJ,0)),INDEX(Listi!T:T,MATCH(C8074,Listi!U:U,0)))</f>
        <v xml:space="preserve">Arion banki </v>
      </c>
      <c r="C8074" s="20" t="s">
        <v>214</v>
      </c>
      <c r="D8074" s="20" t="s">
        <v>369</v>
      </c>
      <c r="E8074" s="20" t="s">
        <v>276</v>
      </c>
      <c r="F8074" s="20" t="s">
        <v>116</v>
      </c>
      <c r="G8074" s="8" t="s">
        <v>400</v>
      </c>
      <c r="H8074" s="20" t="s">
        <v>117</v>
      </c>
      <c r="I8074" s="7">
        <v>0</v>
      </c>
      <c r="L8074" s="7">
        <v>44858554000</v>
      </c>
      <c r="M8074" s="7">
        <v>4018833000</v>
      </c>
      <c r="N8074" s="7">
        <v>933672000</v>
      </c>
      <c r="O8074" s="20" t="str">
        <f t="shared" si="255"/>
        <v/>
      </c>
    </row>
    <row r="8075" spans="1:15">
      <c r="A8075" s="20" t="str">
        <f t="shared" si="254"/>
        <v>Birta lífeyrissjóðurBlönduð leið</v>
      </c>
      <c r="B8075" s="20" t="str">
        <f>_xlfn.IFNA(INDEX(Listi!$AI:$AI,MATCH(C8075,Listi!$AJ:$AJ,0)),INDEX(Listi!T:T,MATCH(C8075,Listi!U:U,0)))</f>
        <v xml:space="preserve">Birta  </v>
      </c>
      <c r="C8075" s="20" t="s">
        <v>298</v>
      </c>
      <c r="D8075" s="20" t="s">
        <v>314</v>
      </c>
      <c r="E8075" s="20" t="s">
        <v>276</v>
      </c>
      <c r="F8075" s="20" t="s">
        <v>116</v>
      </c>
      <c r="G8075" s="8" t="s">
        <v>400</v>
      </c>
      <c r="H8075" s="20" t="s">
        <v>117</v>
      </c>
      <c r="I8075" s="7">
        <v>-1007549059</v>
      </c>
      <c r="L8075" s="7">
        <v>6929716201</v>
      </c>
      <c r="M8075" s="7">
        <v>253995298</v>
      </c>
      <c r="N8075" s="7">
        <v>139753585</v>
      </c>
      <c r="O8075" s="20" t="str">
        <f t="shared" si="255"/>
        <v/>
      </c>
    </row>
    <row r="8076" spans="1:15">
      <c r="A8076" s="20" t="str">
        <f t="shared" si="254"/>
        <v>Birta lífeyrissjóðurInnlánsleið</v>
      </c>
      <c r="B8076" s="20" t="str">
        <f>_xlfn.IFNA(INDEX(Listi!$AI:$AI,MATCH(C8076,Listi!$AJ:$AJ,0)),INDEX(Listi!T:T,MATCH(C8076,Listi!U:U,0)))</f>
        <v xml:space="preserve">Birta  </v>
      </c>
      <c r="C8076" s="20" t="s">
        <v>298</v>
      </c>
      <c r="D8076" s="20" t="s">
        <v>208</v>
      </c>
      <c r="E8076" s="20" t="s">
        <v>276</v>
      </c>
      <c r="F8076" s="20" t="s">
        <v>116</v>
      </c>
      <c r="G8076" s="8" t="s">
        <v>400</v>
      </c>
      <c r="H8076" s="20" t="s">
        <v>117</v>
      </c>
      <c r="I8076" s="7">
        <v>0</v>
      </c>
      <c r="L8076" s="7">
        <v>4108971332</v>
      </c>
      <c r="M8076" s="7">
        <v>264842424</v>
      </c>
      <c r="N8076" s="7">
        <v>174324836</v>
      </c>
      <c r="O8076" s="20" t="str">
        <f t="shared" si="255"/>
        <v/>
      </c>
    </row>
    <row r="8077" spans="1:15">
      <c r="A8077" s="20" t="str">
        <f t="shared" si="254"/>
        <v>Birta lífeyrissjóðurSamtryggingardeild</v>
      </c>
      <c r="B8077" s="20" t="str">
        <f>_xlfn.IFNA(INDEX(Listi!$AI:$AI,MATCH(C8077,Listi!$AJ:$AJ,0)),INDEX(Listi!T:T,MATCH(C8077,Listi!U:U,0)))</f>
        <v xml:space="preserve">Birta  </v>
      </c>
      <c r="C8077" s="20" t="s">
        <v>298</v>
      </c>
      <c r="D8077" s="20" t="s">
        <v>205</v>
      </c>
      <c r="E8077" s="20" t="s">
        <v>275</v>
      </c>
      <c r="F8077" s="20" t="s">
        <v>116</v>
      </c>
      <c r="G8077" s="8" t="s">
        <v>400</v>
      </c>
      <c r="H8077" s="20" t="s">
        <v>117</v>
      </c>
      <c r="I8077" s="7">
        <v>-35411174300</v>
      </c>
      <c r="L8077" s="7">
        <v>549755105944</v>
      </c>
      <c r="M8077" s="7">
        <v>18480897961</v>
      </c>
      <c r="N8077" s="7">
        <v>14075814006</v>
      </c>
      <c r="O8077" s="20" t="str">
        <f t="shared" si="255"/>
        <v/>
      </c>
    </row>
    <row r="8078" spans="1:15">
      <c r="A8078" s="20" t="str">
        <f t="shared" si="254"/>
        <v>Birta lífeyrissjóðurSkuldabréfaleið</v>
      </c>
      <c r="B8078" s="20" t="str">
        <f>_xlfn.IFNA(INDEX(Listi!$AI:$AI,MATCH(C8078,Listi!$AJ:$AJ,0)),INDEX(Listi!T:T,MATCH(C8078,Listi!U:U,0)))</f>
        <v xml:space="preserve">Birta  </v>
      </c>
      <c r="C8078" s="20" t="s">
        <v>298</v>
      </c>
      <c r="D8078" s="20" t="s">
        <v>313</v>
      </c>
      <c r="E8078" s="20" t="s">
        <v>276</v>
      </c>
      <c r="F8078" s="20" t="s">
        <v>116</v>
      </c>
      <c r="G8078" s="8" t="s">
        <v>400</v>
      </c>
      <c r="H8078" s="20" t="s">
        <v>117</v>
      </c>
      <c r="I8078" s="7">
        <v>-108642087</v>
      </c>
      <c r="L8078" s="7">
        <v>8522374478</v>
      </c>
      <c r="M8078" s="7">
        <v>391005163</v>
      </c>
      <c r="N8078" s="7">
        <v>218104877</v>
      </c>
      <c r="O8078" s="20" t="str">
        <f t="shared" si="255"/>
        <v/>
      </c>
    </row>
    <row r="8079" spans="1:15">
      <c r="A8079" s="20" t="str">
        <f t="shared" si="254"/>
        <v>Birta lífeyrissjóðurTilgreind séreign</v>
      </c>
      <c r="B8079" s="20" t="str">
        <f>_xlfn.IFNA(INDEX(Listi!$AI:$AI,MATCH(C8079,Listi!$AJ:$AJ,0)),INDEX(Listi!T:T,MATCH(C8079,Listi!U:U,0)))</f>
        <v xml:space="preserve">Birta  </v>
      </c>
      <c r="C8079" s="20" t="s">
        <v>298</v>
      </c>
      <c r="D8079" s="20" t="s">
        <v>312</v>
      </c>
      <c r="E8079" s="20" t="s">
        <v>276</v>
      </c>
      <c r="F8079" s="20" t="s">
        <v>116</v>
      </c>
      <c r="G8079" s="8" t="s">
        <v>400</v>
      </c>
      <c r="H8079" s="20" t="s">
        <v>117</v>
      </c>
      <c r="I8079" s="7">
        <v>-352276602</v>
      </c>
      <c r="L8079" s="7">
        <v>2234420297</v>
      </c>
      <c r="M8079" s="7">
        <v>511871981</v>
      </c>
      <c r="N8079" s="7">
        <v>36000223</v>
      </c>
      <c r="O8079" s="20" t="str">
        <f t="shared" si="255"/>
        <v/>
      </c>
    </row>
    <row r="8080" spans="1:15">
      <c r="A8080" s="20" t="str">
        <f t="shared" si="254"/>
        <v>Brú Lífeyrissjóður starfsmanna sveitarfélagaA-deild</v>
      </c>
      <c r="B8080" s="20" t="str">
        <f>_xlfn.IFNA(INDEX(Listi!$AI:$AI,MATCH(C8080,Listi!$AJ:$AJ,0)),INDEX(Listi!T:T,MATCH(C8080,Listi!U:U,0)))</f>
        <v>Brú</v>
      </c>
      <c r="C8080" s="20" t="s">
        <v>217</v>
      </c>
      <c r="D8080" s="20" t="s">
        <v>257</v>
      </c>
      <c r="E8080" s="20" t="s">
        <v>275</v>
      </c>
      <c r="F8080" s="20" t="s">
        <v>116</v>
      </c>
      <c r="G8080" s="8" t="s">
        <v>400</v>
      </c>
      <c r="H8080" s="20" t="s">
        <v>117</v>
      </c>
      <c r="I8080" s="7">
        <v>-28560505475</v>
      </c>
      <c r="L8080" s="7">
        <v>270469177889</v>
      </c>
      <c r="M8080" s="7">
        <v>13987858077</v>
      </c>
      <c r="N8080" s="7">
        <v>4793072329</v>
      </c>
      <c r="O8080" s="20" t="str">
        <f t="shared" si="255"/>
        <v/>
      </c>
    </row>
    <row r="8081" spans="1:15">
      <c r="A8081" s="20" t="str">
        <f t="shared" si="254"/>
        <v>Brú Lífeyrissjóður starfsmanna sveitarfélagaB-deild</v>
      </c>
      <c r="B8081" s="20" t="str">
        <f>_xlfn.IFNA(INDEX(Listi!$AI:$AI,MATCH(C8081,Listi!$AJ:$AJ,0)),INDEX(Listi!T:T,MATCH(C8081,Listi!U:U,0)))</f>
        <v>Brú</v>
      </c>
      <c r="C8081" s="20" t="s">
        <v>217</v>
      </c>
      <c r="D8081" s="20" t="s">
        <v>218</v>
      </c>
      <c r="E8081" s="20" t="s">
        <v>275</v>
      </c>
      <c r="F8081" s="20" t="s">
        <v>116</v>
      </c>
      <c r="G8081" s="8" t="s">
        <v>400</v>
      </c>
      <c r="H8081" s="20" t="s">
        <v>117</v>
      </c>
      <c r="I8081" s="7">
        <v>-1101403774</v>
      </c>
      <c r="L8081" s="7">
        <v>17004783831</v>
      </c>
      <c r="M8081" s="7">
        <v>119747694</v>
      </c>
      <c r="N8081" s="7">
        <v>3424817406</v>
      </c>
      <c r="O8081" s="20" t="str">
        <f t="shared" si="255"/>
        <v/>
      </c>
    </row>
    <row r="8082" spans="1:15">
      <c r="A8082" s="20" t="str">
        <f t="shared" si="254"/>
        <v>Brú Lífeyrissjóður starfsmanna sveitarfélagaV-deild</v>
      </c>
      <c r="B8082" s="20" t="str">
        <f>_xlfn.IFNA(INDEX(Listi!$AI:$AI,MATCH(C8082,Listi!$AJ:$AJ,0)),INDEX(Listi!T:T,MATCH(C8082,Listi!U:U,0)))</f>
        <v>Brú</v>
      </c>
      <c r="C8082" s="20" t="s">
        <v>217</v>
      </c>
      <c r="D8082" s="20" t="s">
        <v>219</v>
      </c>
      <c r="E8082" s="20" t="s">
        <v>275</v>
      </c>
      <c r="F8082" s="20" t="s">
        <v>116</v>
      </c>
      <c r="G8082" s="8" t="s">
        <v>400</v>
      </c>
      <c r="H8082" s="20" t="s">
        <v>117</v>
      </c>
      <c r="I8082" s="7">
        <v>-5755137802</v>
      </c>
      <c r="L8082" s="7">
        <v>54501394986</v>
      </c>
      <c r="M8082" s="7">
        <v>4188513374</v>
      </c>
      <c r="N8082" s="7">
        <v>455519059</v>
      </c>
      <c r="O8082" s="20" t="str">
        <f t="shared" si="255"/>
        <v/>
      </c>
    </row>
    <row r="8083" spans="1:15">
      <c r="A8083" s="20" t="str">
        <f t="shared" ref="A8083:A8145" si="256">CONCATENATE(C8083,D8083)</f>
        <v>Eftirlaunasj atvinnuflugmannaSamtryggingardeild</v>
      </c>
      <c r="B8083" s="20" t="str">
        <f>_xlfn.IFNA(INDEX(Listi!$AI:$AI,MATCH(C8083,Listi!$AJ:$AJ,0)),INDEX(Listi!T:T,MATCH(C8083,Listi!U:U,0)))</f>
        <v>EFÍA</v>
      </c>
      <c r="C8083" s="20" t="s">
        <v>220</v>
      </c>
      <c r="D8083" s="20" t="s">
        <v>205</v>
      </c>
      <c r="E8083" s="20" t="s">
        <v>275</v>
      </c>
      <c r="F8083" s="20" t="s">
        <v>116</v>
      </c>
      <c r="G8083" s="8" t="s">
        <v>400</v>
      </c>
      <c r="H8083" s="20" t="s">
        <v>117</v>
      </c>
      <c r="I8083" s="7">
        <v>-4621201000</v>
      </c>
      <c r="L8083" s="7">
        <v>58542663000</v>
      </c>
      <c r="M8083" s="7">
        <v>1477262000</v>
      </c>
      <c r="N8083" s="7">
        <v>1113313000</v>
      </c>
      <c r="O8083" s="20" t="str">
        <f t="shared" si="255"/>
        <v/>
      </c>
    </row>
    <row r="8084" spans="1:15">
      <c r="A8084" s="20" t="str">
        <f t="shared" si="256"/>
        <v>Festa - lífeyrissjóðurSamtryggingardeild</v>
      </c>
      <c r="B8084" s="20" t="str">
        <f>_xlfn.IFNA(INDEX(Listi!$AI:$AI,MATCH(C8084,Listi!$AJ:$AJ,0)),INDEX(Listi!T:T,MATCH(C8084,Listi!U:U,0)))</f>
        <v xml:space="preserve">Festa </v>
      </c>
      <c r="C8084" s="20" t="s">
        <v>221</v>
      </c>
      <c r="D8084" s="20" t="s">
        <v>205</v>
      </c>
      <c r="E8084" s="20" t="s">
        <v>275</v>
      </c>
      <c r="F8084" s="20" t="s">
        <v>116</v>
      </c>
      <c r="G8084" s="8" t="s">
        <v>400</v>
      </c>
      <c r="H8084" s="20" t="s">
        <v>117</v>
      </c>
      <c r="I8084" s="7">
        <v>-47772999758</v>
      </c>
      <c r="L8084" s="7">
        <v>246318113722</v>
      </c>
      <c r="M8084" s="7">
        <v>11138196907</v>
      </c>
      <c r="N8084" s="7">
        <v>5180938287</v>
      </c>
      <c r="O8084" s="20" t="str">
        <f t="shared" si="255"/>
        <v/>
      </c>
    </row>
    <row r="8085" spans="1:15">
      <c r="A8085" s="20" t="str">
        <f t="shared" si="256"/>
        <v>Festa - lífeyrissjóðurSparnaðarleið I</v>
      </c>
      <c r="B8085" s="20" t="str">
        <f>_xlfn.IFNA(INDEX(Listi!$AI:$AI,MATCH(C8085,Listi!$AJ:$AJ,0)),INDEX(Listi!T:T,MATCH(C8085,Listi!U:U,0)))</f>
        <v xml:space="preserve">Festa </v>
      </c>
      <c r="C8085" s="20" t="s">
        <v>221</v>
      </c>
      <c r="D8085" s="20" t="s">
        <v>464</v>
      </c>
      <c r="E8085" s="20" t="s">
        <v>276</v>
      </c>
      <c r="F8085" s="20" t="s">
        <v>116</v>
      </c>
      <c r="G8085" s="8" t="s">
        <v>400</v>
      </c>
      <c r="H8085" s="20" t="s">
        <v>117</v>
      </c>
      <c r="I8085" s="7">
        <v>-26550984</v>
      </c>
      <c r="L8085" s="7">
        <v>75585319</v>
      </c>
      <c r="M8085" s="7">
        <v>37671409</v>
      </c>
      <c r="N8085" s="7">
        <v>2063969</v>
      </c>
      <c r="O8085" s="20" t="str">
        <f t="shared" si="255"/>
        <v/>
      </c>
    </row>
    <row r="8086" spans="1:15">
      <c r="A8086" s="20" t="str">
        <f t="shared" si="256"/>
        <v>Festa - lífeyrissjóðurSparnaðarleið II</v>
      </c>
      <c r="B8086" s="20" t="str">
        <f>_xlfn.IFNA(INDEX(Listi!$AI:$AI,MATCH(C8086,Listi!$AJ:$AJ,0)),INDEX(Listi!T:T,MATCH(C8086,Listi!U:U,0)))</f>
        <v xml:space="preserve">Festa </v>
      </c>
      <c r="C8086" s="20" t="s">
        <v>221</v>
      </c>
      <c r="D8086" s="20" t="s">
        <v>388</v>
      </c>
      <c r="E8086" s="20" t="s">
        <v>276</v>
      </c>
      <c r="F8086" s="20" t="s">
        <v>116</v>
      </c>
      <c r="G8086" s="8" t="s">
        <v>400</v>
      </c>
      <c r="H8086" s="20" t="s">
        <v>117</v>
      </c>
      <c r="I8086" s="7">
        <v>-732041692</v>
      </c>
      <c r="L8086" s="7">
        <v>1113180693</v>
      </c>
      <c r="M8086" s="7">
        <v>134564310</v>
      </c>
      <c r="N8086" s="7">
        <v>19363084</v>
      </c>
      <c r="O8086" s="20" t="str">
        <f t="shared" si="255"/>
        <v/>
      </c>
    </row>
    <row r="8087" spans="1:15">
      <c r="A8087" s="20" t="str">
        <f t="shared" si="256"/>
        <v>Frjálsi lífeyrissjóðurinnDeild/leið I</v>
      </c>
      <c r="B8087" s="20" t="str">
        <f>_xlfn.IFNA(INDEX(Listi!$AI:$AI,MATCH(C8087,Listi!$AJ:$AJ,0)),INDEX(Listi!T:T,MATCH(C8087,Listi!U:U,0)))</f>
        <v xml:space="preserve">Frjálsi </v>
      </c>
      <c r="C8087" s="20" t="s">
        <v>222</v>
      </c>
      <c r="D8087" s="20" t="s">
        <v>223</v>
      </c>
      <c r="E8087" s="20" t="s">
        <v>276</v>
      </c>
      <c r="F8087" s="20" t="s">
        <v>116</v>
      </c>
      <c r="G8087" s="8" t="s">
        <v>400</v>
      </c>
      <c r="H8087" s="20" t="s">
        <v>117</v>
      </c>
      <c r="I8087" s="7">
        <v>-18400422000</v>
      </c>
      <c r="L8087" s="7">
        <v>199278730000</v>
      </c>
      <c r="M8087" s="7">
        <v>10813020000</v>
      </c>
      <c r="N8087" s="7">
        <v>2178012000</v>
      </c>
      <c r="O8087" s="20" t="str">
        <f t="shared" si="255"/>
        <v/>
      </c>
    </row>
    <row r="8088" spans="1:15">
      <c r="A8088" s="20" t="str">
        <f t="shared" si="256"/>
        <v>Frjálsi lífeyrissjóðurinnDeild/leið II</v>
      </c>
      <c r="B8088" s="20" t="str">
        <f>_xlfn.IFNA(INDEX(Listi!$AI:$AI,MATCH(C8088,Listi!$AJ:$AJ,0)),INDEX(Listi!T:T,MATCH(C8088,Listi!U:U,0)))</f>
        <v xml:space="preserve">Frjálsi </v>
      </c>
      <c r="C8088" s="20" t="s">
        <v>222</v>
      </c>
      <c r="D8088" s="20" t="s">
        <v>224</v>
      </c>
      <c r="E8088" s="20" t="s">
        <v>276</v>
      </c>
      <c r="F8088" s="20" t="s">
        <v>116</v>
      </c>
      <c r="G8088" s="8" t="s">
        <v>400</v>
      </c>
      <c r="H8088" s="20" t="s">
        <v>117</v>
      </c>
      <c r="I8088" s="7">
        <v>-2352172000</v>
      </c>
      <c r="L8088" s="7">
        <v>29681370000</v>
      </c>
      <c r="M8088" s="7">
        <v>1864883000</v>
      </c>
      <c r="N8088" s="7">
        <v>401735000</v>
      </c>
      <c r="O8088" s="20" t="str">
        <f t="shared" si="255"/>
        <v/>
      </c>
    </row>
    <row r="8089" spans="1:15">
      <c r="A8089" s="20" t="str">
        <f t="shared" si="256"/>
        <v>Frjálsi lífeyrissjóðurinnDeild/leið III</v>
      </c>
      <c r="B8089" s="20" t="str">
        <f>_xlfn.IFNA(INDEX(Listi!$AI:$AI,MATCH(C8089,Listi!$AJ:$AJ,0)),INDEX(Listi!T:T,MATCH(C8089,Listi!U:U,0)))</f>
        <v xml:space="preserve">Frjálsi </v>
      </c>
      <c r="C8089" s="20" t="s">
        <v>222</v>
      </c>
      <c r="D8089" s="20" t="s">
        <v>225</v>
      </c>
      <c r="E8089" s="20" t="s">
        <v>276</v>
      </c>
      <c r="F8089" s="20" t="s">
        <v>116</v>
      </c>
      <c r="G8089" s="8" t="s">
        <v>400</v>
      </c>
      <c r="H8089" s="20" t="s">
        <v>117</v>
      </c>
      <c r="I8089" s="7">
        <v>-1690846000</v>
      </c>
      <c r="L8089" s="7">
        <v>43554797000</v>
      </c>
      <c r="M8089" s="7">
        <v>2564479000</v>
      </c>
      <c r="N8089" s="7">
        <v>1456678000</v>
      </c>
      <c r="O8089" s="20" t="str">
        <f t="shared" si="255"/>
        <v/>
      </c>
    </row>
    <row r="8090" spans="1:15">
      <c r="A8090" s="20" t="str">
        <f t="shared" si="256"/>
        <v>Frjálsi lífeyrissjóðurinnFrjálsi Áhætta</v>
      </c>
      <c r="B8090" s="20" t="str">
        <f>_xlfn.IFNA(INDEX(Listi!$AI:$AI,MATCH(C8090,Listi!$AJ:$AJ,0)),INDEX(Listi!T:T,MATCH(C8090,Listi!U:U,0)))</f>
        <v xml:space="preserve">Frjálsi </v>
      </c>
      <c r="C8090" s="20" t="s">
        <v>222</v>
      </c>
      <c r="D8090" s="20" t="s">
        <v>226</v>
      </c>
      <c r="E8090" s="20" t="s">
        <v>276</v>
      </c>
      <c r="F8090" s="20" t="s">
        <v>116</v>
      </c>
      <c r="G8090" s="8" t="s">
        <v>400</v>
      </c>
      <c r="H8090" s="20" t="s">
        <v>117</v>
      </c>
      <c r="I8090" s="7">
        <v>-862551000</v>
      </c>
      <c r="L8090" s="7">
        <v>2707615000</v>
      </c>
      <c r="M8090" s="7">
        <v>335331000</v>
      </c>
      <c r="N8090" s="7">
        <v>1872000</v>
      </c>
      <c r="O8090" s="20" t="str">
        <f t="shared" si="255"/>
        <v/>
      </c>
    </row>
    <row r="8091" spans="1:15">
      <c r="A8091" s="20" t="str">
        <f t="shared" si="256"/>
        <v>Frjálsi lífeyrissjóðurinnSameiginleg deild</v>
      </c>
      <c r="B8091" s="20" t="str">
        <f>_xlfn.IFNA(INDEX(Listi!$AI:$AI,MATCH(C8091,Listi!$AJ:$AJ,0)),INDEX(Listi!T:T,MATCH(C8091,Listi!U:U,0)))</f>
        <v xml:space="preserve">Frjálsi </v>
      </c>
      <c r="C8091" s="20" t="s">
        <v>222</v>
      </c>
      <c r="D8091" s="20" t="s">
        <v>311</v>
      </c>
      <c r="E8091" s="20" t="s">
        <v>276</v>
      </c>
      <c r="F8091" s="20" t="s">
        <v>116</v>
      </c>
      <c r="G8091" s="8" t="s">
        <v>400</v>
      </c>
      <c r="H8091" s="20" t="s">
        <v>117</v>
      </c>
      <c r="I8091" s="7">
        <v>0</v>
      </c>
      <c r="L8091" s="7">
        <v>0</v>
      </c>
      <c r="M8091" s="7">
        <v>0</v>
      </c>
      <c r="N8091" s="7">
        <v>0</v>
      </c>
      <c r="O8091" s="20" t="str">
        <f t="shared" si="255"/>
        <v/>
      </c>
    </row>
    <row r="8092" spans="1:15">
      <c r="A8092" s="20" t="str">
        <f t="shared" si="256"/>
        <v>Frjálsi lífeyrissjóðurinnSamtryggingardeild</v>
      </c>
      <c r="B8092" s="20" t="str">
        <f>_xlfn.IFNA(INDEX(Listi!$AI:$AI,MATCH(C8092,Listi!$AJ:$AJ,0)),INDEX(Listi!T:T,MATCH(C8092,Listi!U:U,0)))</f>
        <v xml:space="preserve">Frjálsi </v>
      </c>
      <c r="C8092" s="20" t="s">
        <v>222</v>
      </c>
      <c r="D8092" s="20" t="s">
        <v>205</v>
      </c>
      <c r="E8092" s="20" t="s">
        <v>275</v>
      </c>
      <c r="F8092" s="20" t="s">
        <v>116</v>
      </c>
      <c r="G8092" s="8" t="s">
        <v>400</v>
      </c>
      <c r="H8092" s="20" t="s">
        <v>117</v>
      </c>
      <c r="I8092" s="7">
        <v>-12175047000</v>
      </c>
      <c r="L8092" s="7">
        <v>127148465000</v>
      </c>
      <c r="M8092" s="7">
        <v>7524433000</v>
      </c>
      <c r="N8092" s="7">
        <v>1254273000</v>
      </c>
      <c r="O8092" s="20" t="str">
        <f t="shared" si="255"/>
        <v/>
      </c>
    </row>
    <row r="8093" spans="1:15">
      <c r="A8093" s="20" t="str">
        <f t="shared" si="256"/>
        <v>Gildi - lífeyrissjóðurFramtíðarsýn 1</v>
      </c>
      <c r="B8093" s="20" t="str">
        <f>_xlfn.IFNA(INDEX(Listi!$AI:$AI,MATCH(C8093,Listi!$AJ:$AJ,0)),INDEX(Listi!T:T,MATCH(C8093,Listi!U:U,0)))</f>
        <v xml:space="preserve">Gildi  </v>
      </c>
      <c r="C8093" s="20" t="s">
        <v>227</v>
      </c>
      <c r="D8093" s="20" t="s">
        <v>373</v>
      </c>
      <c r="E8093" s="20" t="s">
        <v>276</v>
      </c>
      <c r="F8093" s="20" t="s">
        <v>116</v>
      </c>
      <c r="G8093" s="8" t="s">
        <v>400</v>
      </c>
      <c r="H8093" s="20" t="s">
        <v>117</v>
      </c>
      <c r="I8093" s="7">
        <v>-256261747</v>
      </c>
      <c r="L8093" s="7">
        <v>3223959491</v>
      </c>
      <c r="M8093" s="7">
        <v>185065371</v>
      </c>
      <c r="N8093" s="7">
        <v>99697779</v>
      </c>
      <c r="O8093" s="20" t="str">
        <f t="shared" si="255"/>
        <v/>
      </c>
    </row>
    <row r="8094" spans="1:15">
      <c r="A8094" s="20" t="str">
        <f t="shared" si="256"/>
        <v>Gildi - lífeyrissjóðurFramtíðarsýn 2</v>
      </c>
      <c r="B8094" s="20" t="str">
        <f>_xlfn.IFNA(INDEX(Listi!$AI:$AI,MATCH(C8094,Listi!$AJ:$AJ,0)),INDEX(Listi!T:T,MATCH(C8094,Listi!U:U,0)))</f>
        <v xml:space="preserve">Gildi  </v>
      </c>
      <c r="C8094" s="20" t="s">
        <v>227</v>
      </c>
      <c r="D8094" s="20" t="s">
        <v>374</v>
      </c>
      <c r="E8094" s="20" t="s">
        <v>276</v>
      </c>
      <c r="F8094" s="20" t="s">
        <v>116</v>
      </c>
      <c r="G8094" s="8" t="s">
        <v>400</v>
      </c>
      <c r="H8094" s="20" t="s">
        <v>117</v>
      </c>
      <c r="I8094" s="7">
        <v>-165341079</v>
      </c>
      <c r="L8094" s="7">
        <v>3172355810</v>
      </c>
      <c r="M8094" s="7">
        <v>227598529</v>
      </c>
      <c r="N8094" s="7">
        <v>70042741</v>
      </c>
      <c r="O8094" s="20" t="str">
        <f t="shared" si="255"/>
        <v/>
      </c>
    </row>
    <row r="8095" spans="1:15">
      <c r="A8095" s="20" t="str">
        <f t="shared" si="256"/>
        <v>Gildi - lífeyrissjóðurFramtíðarsýn 3</v>
      </c>
      <c r="B8095" s="20" t="str">
        <f>_xlfn.IFNA(INDEX(Listi!$AI:$AI,MATCH(C8095,Listi!$AJ:$AJ,0)),INDEX(Listi!T:T,MATCH(C8095,Listi!U:U,0)))</f>
        <v xml:space="preserve">Gildi  </v>
      </c>
      <c r="C8095" s="20" t="s">
        <v>227</v>
      </c>
      <c r="D8095" s="20" t="s">
        <v>380</v>
      </c>
      <c r="E8095" s="20" t="s">
        <v>276</v>
      </c>
      <c r="F8095" s="20" t="s">
        <v>116</v>
      </c>
      <c r="G8095" s="8" t="s">
        <v>400</v>
      </c>
      <c r="H8095" s="20" t="s">
        <v>117</v>
      </c>
      <c r="I8095" s="7">
        <v>0</v>
      </c>
      <c r="L8095" s="7">
        <v>1220667693</v>
      </c>
      <c r="M8095" s="7">
        <v>206427664</v>
      </c>
      <c r="N8095" s="7">
        <v>61376636</v>
      </c>
      <c r="O8095" s="20" t="str">
        <f t="shared" si="255"/>
        <v/>
      </c>
    </row>
    <row r="8096" spans="1:15">
      <c r="A8096" s="20" t="str">
        <f t="shared" si="256"/>
        <v>Gildi - lífeyrissjóðurSamtryggingardeild</v>
      </c>
      <c r="B8096" s="20" t="str">
        <f>_xlfn.IFNA(INDEX(Listi!$AI:$AI,MATCH(C8096,Listi!$AJ:$AJ,0)),INDEX(Listi!T:T,MATCH(C8096,Listi!U:U,0)))</f>
        <v xml:space="preserve">Gildi  </v>
      </c>
      <c r="C8096" s="20" t="s">
        <v>227</v>
      </c>
      <c r="D8096" s="20" t="s">
        <v>205</v>
      </c>
      <c r="E8096" s="20" t="s">
        <v>275</v>
      </c>
      <c r="F8096" s="20" t="s">
        <v>116</v>
      </c>
      <c r="G8096" s="8" t="s">
        <v>400</v>
      </c>
      <c r="H8096" s="20" t="s">
        <v>117</v>
      </c>
      <c r="I8096" s="7">
        <v>-66231606090</v>
      </c>
      <c r="L8096" s="7">
        <v>908474103084</v>
      </c>
      <c r="M8096" s="7">
        <v>33404441428</v>
      </c>
      <c r="N8096" s="7">
        <v>20772915594</v>
      </c>
      <c r="O8096" s="20" t="str">
        <f t="shared" si="255"/>
        <v/>
      </c>
    </row>
    <row r="8097" spans="1:15">
      <c r="A8097" s="20" t="str">
        <f t="shared" si="256"/>
        <v>Íslandsbanki hf.Erlend verðbréf</v>
      </c>
      <c r="B8097" s="20" t="str">
        <f>_xlfn.IFNA(INDEX(Listi!$AI:$AI,MATCH(C8097,Listi!$AJ:$AJ,0)),INDEX(Listi!T:T,MATCH(C8097,Listi!U:U,0)))</f>
        <v>Íslandsbanki</v>
      </c>
      <c r="C8097" s="20" t="s">
        <v>228</v>
      </c>
      <c r="D8097" s="20" t="s">
        <v>229</v>
      </c>
      <c r="E8097" s="20" t="s">
        <v>276</v>
      </c>
      <c r="F8097" s="20" t="s">
        <v>116</v>
      </c>
      <c r="G8097" s="8" t="s">
        <v>400</v>
      </c>
      <c r="H8097" s="20" t="s">
        <v>117</v>
      </c>
      <c r="I8097" s="7">
        <v>0</v>
      </c>
      <c r="L8097" s="7">
        <v>1602556114</v>
      </c>
      <c r="M8097" s="7">
        <v>15640340</v>
      </c>
      <c r="N8097" s="7">
        <v>15279587</v>
      </c>
      <c r="O8097" s="20" t="str">
        <f t="shared" si="255"/>
        <v/>
      </c>
    </row>
    <row r="8098" spans="1:15">
      <c r="A8098" s="20" t="str">
        <f t="shared" si="256"/>
        <v>Íslandsbanki hf.Húsnæðisleið</v>
      </c>
      <c r="B8098" s="20" t="str">
        <f>_xlfn.IFNA(INDEX(Listi!$AI:$AI,MATCH(C8098,Listi!$AJ:$AJ,0)),INDEX(Listi!T:T,MATCH(C8098,Listi!U:U,0)))</f>
        <v>Íslandsbanki</v>
      </c>
      <c r="C8098" s="20" t="s">
        <v>228</v>
      </c>
      <c r="D8098" s="20" t="s">
        <v>307</v>
      </c>
      <c r="E8098" s="20" t="s">
        <v>276</v>
      </c>
      <c r="F8098" s="20" t="s">
        <v>116</v>
      </c>
      <c r="G8098" s="8" t="s">
        <v>400</v>
      </c>
      <c r="H8098" s="20" t="s">
        <v>117</v>
      </c>
      <c r="I8098" s="7">
        <v>0</v>
      </c>
      <c r="L8098" s="7">
        <v>2334808209</v>
      </c>
      <c r="M8098" s="7">
        <v>1128225985</v>
      </c>
      <c r="N8098" s="7">
        <v>7159457</v>
      </c>
      <c r="O8098" s="20" t="str">
        <f t="shared" si="255"/>
        <v/>
      </c>
    </row>
    <row r="8099" spans="1:15">
      <c r="A8099" s="20" t="str">
        <f t="shared" si="256"/>
        <v>Íslandsbanki hf.Lífeyrisreikningur-óverðtryggður</v>
      </c>
      <c r="B8099" s="20" t="str">
        <f>_xlfn.IFNA(INDEX(Listi!$AI:$AI,MATCH(C8099,Listi!$AJ:$AJ,0)),INDEX(Listi!T:T,MATCH(C8099,Listi!U:U,0)))</f>
        <v>Íslandsbanki</v>
      </c>
      <c r="C8099" s="20" t="s">
        <v>228</v>
      </c>
      <c r="D8099" s="20" t="s">
        <v>231</v>
      </c>
      <c r="E8099" s="20" t="s">
        <v>276</v>
      </c>
      <c r="F8099" s="20" t="s">
        <v>116</v>
      </c>
      <c r="G8099" s="8" t="s">
        <v>400</v>
      </c>
      <c r="H8099" s="20" t="s">
        <v>117</v>
      </c>
      <c r="I8099" s="7">
        <v>0</v>
      </c>
      <c r="L8099" s="7">
        <v>2506311736</v>
      </c>
      <c r="M8099" s="7">
        <v>879015901</v>
      </c>
      <c r="N8099" s="7">
        <v>95740979</v>
      </c>
      <c r="O8099" s="20" t="str">
        <f t="shared" si="255"/>
        <v/>
      </c>
    </row>
    <row r="8100" spans="1:15">
      <c r="A8100" s="20" t="str">
        <f t="shared" si="256"/>
        <v>Íslandsbanki hf.Lífeyrisreikningur-verðtryggður</v>
      </c>
      <c r="B8100" s="20" t="str">
        <f>_xlfn.IFNA(INDEX(Listi!$AI:$AI,MATCH(C8100,Listi!$AJ:$AJ,0)),INDEX(Listi!T:T,MATCH(C8100,Listi!U:U,0)))</f>
        <v>Íslandsbanki</v>
      </c>
      <c r="C8100" s="20" t="s">
        <v>228</v>
      </c>
      <c r="D8100" s="20" t="s">
        <v>232</v>
      </c>
      <c r="E8100" s="20" t="s">
        <v>276</v>
      </c>
      <c r="F8100" s="20" t="s">
        <v>116</v>
      </c>
      <c r="G8100" s="8" t="s">
        <v>400</v>
      </c>
      <c r="H8100" s="20" t="s">
        <v>117</v>
      </c>
      <c r="I8100" s="7">
        <v>0</v>
      </c>
      <c r="L8100" s="7">
        <v>35933944171</v>
      </c>
      <c r="M8100" s="7">
        <v>3575627585</v>
      </c>
      <c r="N8100" s="7">
        <v>973599891</v>
      </c>
      <c r="O8100" s="20" t="str">
        <f t="shared" si="255"/>
        <v/>
      </c>
    </row>
    <row r="8101" spans="1:15">
      <c r="A8101" s="20" t="str">
        <f t="shared" si="256"/>
        <v>Íslandsbanki hf.Löng ríkisskuldabréf</v>
      </c>
      <c r="B8101" s="20" t="str">
        <f>_xlfn.IFNA(INDEX(Listi!$AI:$AI,MATCH(C8101,Listi!$AJ:$AJ,0)),INDEX(Listi!T:T,MATCH(C8101,Listi!U:U,0)))</f>
        <v>Íslandsbanki</v>
      </c>
      <c r="C8101" s="20" t="s">
        <v>228</v>
      </c>
      <c r="D8101" s="20" t="s">
        <v>233</v>
      </c>
      <c r="E8101" s="20" t="s">
        <v>276</v>
      </c>
      <c r="F8101" s="20" t="s">
        <v>116</v>
      </c>
      <c r="G8101" s="8" t="s">
        <v>400</v>
      </c>
      <c r="H8101" s="20" t="s">
        <v>117</v>
      </c>
      <c r="I8101" s="7">
        <v>0</v>
      </c>
      <c r="L8101" s="7">
        <v>753232602</v>
      </c>
      <c r="M8101" s="7">
        <v>52540738</v>
      </c>
      <c r="N8101" s="7">
        <v>25520229</v>
      </c>
      <c r="O8101" s="20" t="str">
        <f t="shared" si="255"/>
        <v/>
      </c>
    </row>
    <row r="8102" spans="1:15">
      <c r="A8102" s="20" t="str">
        <f t="shared" si="256"/>
        <v>Íslandsbanki hf.Stýring A</v>
      </c>
      <c r="B8102" s="20" t="str">
        <f>_xlfn.IFNA(INDEX(Listi!$AI:$AI,MATCH(C8102,Listi!$AJ:$AJ,0)),INDEX(Listi!T:T,MATCH(C8102,Listi!U:U,0)))</f>
        <v>Íslandsbanki</v>
      </c>
      <c r="C8102" s="20" t="s">
        <v>228</v>
      </c>
      <c r="D8102" s="20" t="s">
        <v>234</v>
      </c>
      <c r="E8102" s="20" t="s">
        <v>276</v>
      </c>
      <c r="F8102" s="20" t="s">
        <v>116</v>
      </c>
      <c r="G8102" s="8" t="s">
        <v>400</v>
      </c>
      <c r="H8102" s="20" t="s">
        <v>117</v>
      </c>
      <c r="I8102" s="7">
        <v>0</v>
      </c>
      <c r="L8102" s="7">
        <v>4133723797</v>
      </c>
      <c r="M8102" s="7">
        <v>215966902</v>
      </c>
      <c r="N8102" s="7">
        <v>124877843</v>
      </c>
      <c r="O8102" s="20" t="str">
        <f t="shared" si="255"/>
        <v/>
      </c>
    </row>
    <row r="8103" spans="1:15">
      <c r="A8103" s="20" t="str">
        <f t="shared" si="256"/>
        <v>Íslandsbanki hf.Stýring B</v>
      </c>
      <c r="B8103" s="20" t="str">
        <f>_xlfn.IFNA(INDEX(Listi!$AI:$AI,MATCH(C8103,Listi!$AJ:$AJ,0)),INDEX(Listi!T:T,MATCH(C8103,Listi!U:U,0)))</f>
        <v>Íslandsbanki</v>
      </c>
      <c r="C8103" s="20" t="s">
        <v>228</v>
      </c>
      <c r="D8103" s="20" t="s">
        <v>235</v>
      </c>
      <c r="E8103" s="20" t="s">
        <v>276</v>
      </c>
      <c r="F8103" s="20" t="s">
        <v>116</v>
      </c>
      <c r="G8103" s="8" t="s">
        <v>400</v>
      </c>
      <c r="H8103" s="20" t="s">
        <v>117</v>
      </c>
      <c r="I8103" s="7">
        <v>0</v>
      </c>
      <c r="L8103" s="7">
        <v>5860247393</v>
      </c>
      <c r="M8103" s="7">
        <v>508591885</v>
      </c>
      <c r="N8103" s="7">
        <v>77897125</v>
      </c>
      <c r="O8103" s="20" t="str">
        <f t="shared" si="255"/>
        <v/>
      </c>
    </row>
    <row r="8104" spans="1:15">
      <c r="A8104" s="20" t="str">
        <f t="shared" si="256"/>
        <v>Íslandsbanki hf.Stýring C</v>
      </c>
      <c r="B8104" s="20" t="str">
        <f>_xlfn.IFNA(INDEX(Listi!$AI:$AI,MATCH(C8104,Listi!$AJ:$AJ,0)),INDEX(Listi!T:T,MATCH(C8104,Listi!U:U,0)))</f>
        <v>Íslandsbanki</v>
      </c>
      <c r="C8104" s="20" t="s">
        <v>228</v>
      </c>
      <c r="D8104" s="20" t="s">
        <v>236</v>
      </c>
      <c r="E8104" s="20" t="s">
        <v>276</v>
      </c>
      <c r="F8104" s="8" t="s">
        <v>116</v>
      </c>
      <c r="G8104" s="8" t="s">
        <v>400</v>
      </c>
      <c r="H8104" s="20" t="s">
        <v>117</v>
      </c>
      <c r="I8104" s="7">
        <v>0</v>
      </c>
      <c r="L8104" s="7">
        <v>8014427899</v>
      </c>
      <c r="M8104" s="7">
        <v>751053797</v>
      </c>
      <c r="N8104" s="7">
        <v>58531298</v>
      </c>
      <c r="O8104" s="20" t="str">
        <f t="shared" si="255"/>
        <v/>
      </c>
    </row>
    <row r="8105" spans="1:15">
      <c r="A8105" s="20" t="str">
        <f t="shared" si="256"/>
        <v>Íslandsbanki hf.Stýring D</v>
      </c>
      <c r="B8105" s="20" t="str">
        <f>_xlfn.IFNA(INDEX(Listi!$AI:$AI,MATCH(C8105,Listi!$AJ:$AJ,0)),INDEX(Listi!T:T,MATCH(C8105,Listi!U:U,0)))</f>
        <v>Íslandsbanki</v>
      </c>
      <c r="C8105" s="20" t="s">
        <v>228</v>
      </c>
      <c r="D8105" s="20" t="s">
        <v>237</v>
      </c>
      <c r="E8105" s="20" t="s">
        <v>276</v>
      </c>
      <c r="F8105" s="8" t="s">
        <v>116</v>
      </c>
      <c r="G8105" s="8" t="s">
        <v>400</v>
      </c>
      <c r="H8105" s="20" t="s">
        <v>117</v>
      </c>
      <c r="I8105" s="7">
        <v>0</v>
      </c>
      <c r="L8105" s="7">
        <v>5826614423</v>
      </c>
      <c r="M8105" s="7">
        <v>1371163557</v>
      </c>
      <c r="N8105" s="7">
        <v>36861109</v>
      </c>
      <c r="O8105" s="20" t="str">
        <f t="shared" si="255"/>
        <v/>
      </c>
    </row>
    <row r="8106" spans="1:15">
      <c r="A8106" s="20" t="str">
        <f t="shared" si="256"/>
        <v>Íslandsbanki hf.Stýring E</v>
      </c>
      <c r="B8106" s="20" t="str">
        <f>_xlfn.IFNA(INDEX(Listi!$AI:$AI,MATCH(C8106,Listi!$AJ:$AJ,0)),INDEX(Listi!T:T,MATCH(C8106,Listi!U:U,0)))</f>
        <v>Íslandsbanki</v>
      </c>
      <c r="C8106" s="20" t="s">
        <v>228</v>
      </c>
      <c r="D8106" s="20" t="s">
        <v>580</v>
      </c>
      <c r="E8106" s="20" t="s">
        <v>276</v>
      </c>
      <c r="F8106" s="8" t="s">
        <v>116</v>
      </c>
      <c r="G8106" s="8" t="s">
        <v>400</v>
      </c>
      <c r="H8106" s="20" t="s">
        <v>117</v>
      </c>
      <c r="I8106" s="7">
        <v>0</v>
      </c>
      <c r="L8106" s="7">
        <v>99567247</v>
      </c>
      <c r="M8106" s="7">
        <v>7691901</v>
      </c>
      <c r="N8106" s="7">
        <v>670647</v>
      </c>
      <c r="O8106" s="20" t="str">
        <f t="shared" si="255"/>
        <v/>
      </c>
    </row>
    <row r="8107" spans="1:15">
      <c r="A8107" s="20" t="str">
        <f t="shared" si="256"/>
        <v>Íslenski lífeyrissjóðurinnLíf 1</v>
      </c>
      <c r="B8107" s="20" t="str">
        <f>_xlfn.IFNA(INDEX(Listi!$AI:$AI,MATCH(C8107,Listi!$AJ:$AJ,0)),INDEX(Listi!T:T,MATCH(C8107,Listi!U:U,0)))</f>
        <v xml:space="preserve">Íslenski  </v>
      </c>
      <c r="C8107" s="20" t="s">
        <v>238</v>
      </c>
      <c r="D8107" s="20" t="s">
        <v>239</v>
      </c>
      <c r="E8107" s="20" t="s">
        <v>276</v>
      </c>
      <c r="F8107" s="20" t="s">
        <v>116</v>
      </c>
      <c r="G8107" s="8" t="s">
        <v>400</v>
      </c>
      <c r="H8107" s="20" t="s">
        <v>117</v>
      </c>
      <c r="I8107" s="7">
        <v>-2730374223</v>
      </c>
      <c r="L8107" s="7">
        <v>34645188332</v>
      </c>
      <c r="M8107" s="7">
        <v>5859453012</v>
      </c>
      <c r="N8107" s="7">
        <v>977930648</v>
      </c>
      <c r="O8107" s="20" t="str">
        <f t="shared" si="255"/>
        <v/>
      </c>
    </row>
    <row r="8108" spans="1:15">
      <c r="A8108" s="20" t="str">
        <f t="shared" si="256"/>
        <v>Íslenski lífeyrissjóðurinnLíf 2</v>
      </c>
      <c r="B8108" s="20" t="str">
        <f>_xlfn.IFNA(INDEX(Listi!$AI:$AI,MATCH(C8108,Listi!$AJ:$AJ,0)),INDEX(Listi!T:T,MATCH(C8108,Listi!U:U,0)))</f>
        <v xml:space="preserve">Íslenski  </v>
      </c>
      <c r="C8108" s="20" t="s">
        <v>238</v>
      </c>
      <c r="D8108" s="20" t="s">
        <v>240</v>
      </c>
      <c r="E8108" s="20" t="s">
        <v>276</v>
      </c>
      <c r="F8108" s="8" t="s">
        <v>116</v>
      </c>
      <c r="G8108" s="8" t="s">
        <v>400</v>
      </c>
      <c r="H8108" s="20" t="s">
        <v>117</v>
      </c>
      <c r="I8108" s="7">
        <v>-1950881590</v>
      </c>
      <c r="L8108" s="7">
        <v>31029129445</v>
      </c>
      <c r="M8108" s="7">
        <v>2139527304</v>
      </c>
      <c r="N8108" s="7">
        <v>531278955</v>
      </c>
      <c r="O8108" s="20" t="str">
        <f t="shared" si="255"/>
        <v/>
      </c>
    </row>
    <row r="8109" spans="1:15">
      <c r="A8109" s="20" t="str">
        <f t="shared" si="256"/>
        <v>Íslenski lífeyrissjóðurinnLíf 3</v>
      </c>
      <c r="B8109" s="20" t="str">
        <f>_xlfn.IFNA(INDEX(Listi!$AI:$AI,MATCH(C8109,Listi!$AJ:$AJ,0)),INDEX(Listi!T:T,MATCH(C8109,Listi!U:U,0)))</f>
        <v xml:space="preserve">Íslenski  </v>
      </c>
      <c r="C8109" s="20" t="s">
        <v>238</v>
      </c>
      <c r="D8109" s="20" t="s">
        <v>241</v>
      </c>
      <c r="E8109" s="20" t="s">
        <v>276</v>
      </c>
      <c r="F8109" s="20" t="s">
        <v>116</v>
      </c>
      <c r="G8109" s="8" t="s">
        <v>400</v>
      </c>
      <c r="H8109" s="20" t="s">
        <v>117</v>
      </c>
      <c r="I8109" s="7">
        <v>-1295114198</v>
      </c>
      <c r="L8109" s="7">
        <v>26552298455</v>
      </c>
      <c r="M8109" s="7">
        <v>1349981892</v>
      </c>
      <c r="N8109" s="7">
        <v>474868471</v>
      </c>
      <c r="O8109" s="20" t="str">
        <f t="shared" si="255"/>
        <v/>
      </c>
    </row>
    <row r="8110" spans="1:15">
      <c r="A8110" s="20" t="str">
        <f t="shared" si="256"/>
        <v>Íslenski lífeyrissjóðurinnLíf 4</v>
      </c>
      <c r="B8110" s="20" t="str">
        <f>_xlfn.IFNA(INDEX(Listi!$AI:$AI,MATCH(C8110,Listi!$AJ:$AJ,0)),INDEX(Listi!T:T,MATCH(C8110,Listi!U:U,0)))</f>
        <v xml:space="preserve">Íslenski  </v>
      </c>
      <c r="C8110" s="20" t="s">
        <v>238</v>
      </c>
      <c r="D8110" s="20" t="s">
        <v>242</v>
      </c>
      <c r="E8110" s="20" t="s">
        <v>276</v>
      </c>
      <c r="F8110" s="20" t="s">
        <v>116</v>
      </c>
      <c r="G8110" s="8" t="s">
        <v>400</v>
      </c>
      <c r="H8110" s="20" t="s">
        <v>117</v>
      </c>
      <c r="I8110" s="7">
        <v>0</v>
      </c>
      <c r="L8110" s="7">
        <v>15323468197</v>
      </c>
      <c r="M8110" s="7">
        <v>592019313</v>
      </c>
      <c r="N8110" s="7">
        <v>649721424</v>
      </c>
      <c r="O8110" s="20" t="str">
        <f t="shared" si="255"/>
        <v/>
      </c>
    </row>
    <row r="8111" spans="1:15">
      <c r="A8111" s="20" t="str">
        <f t="shared" si="256"/>
        <v>Íslenski lífeyrissjóðurinnSamtryggingardeild</v>
      </c>
      <c r="B8111" s="20" t="str">
        <f>_xlfn.IFNA(INDEX(Listi!$AI:$AI,MATCH(C8111,Listi!$AJ:$AJ,0)),INDEX(Listi!T:T,MATCH(C8111,Listi!U:U,0)))</f>
        <v xml:space="preserve">Íslenski  </v>
      </c>
      <c r="C8111" s="20" t="s">
        <v>238</v>
      </c>
      <c r="D8111" s="20" t="s">
        <v>205</v>
      </c>
      <c r="E8111" s="20" t="s">
        <v>275</v>
      </c>
      <c r="F8111" s="20" t="s">
        <v>116</v>
      </c>
      <c r="G8111" s="8" t="s">
        <v>400</v>
      </c>
      <c r="H8111" s="20" t="s">
        <v>117</v>
      </c>
      <c r="I8111" s="7">
        <v>-1989129530</v>
      </c>
      <c r="L8111" s="7">
        <v>32369481106</v>
      </c>
      <c r="M8111" s="7">
        <v>2513450236</v>
      </c>
      <c r="N8111" s="7">
        <v>182749847</v>
      </c>
      <c r="O8111" s="20" t="str">
        <f t="shared" si="255"/>
        <v/>
      </c>
    </row>
    <row r="8112" spans="1:15">
      <c r="A8112" s="20" t="str">
        <f t="shared" si="256"/>
        <v>Kvika banki hf.Ævileið</v>
      </c>
      <c r="B8112" s="20" t="str">
        <f>_xlfn.IFNA(INDEX(Listi!$AI:$AI,MATCH(C8112,Listi!$AJ:$AJ,0)),INDEX(Listi!T:T,MATCH(C8112,Listi!U:U,0)))</f>
        <v xml:space="preserve">Kvika banki </v>
      </c>
      <c r="C8112" s="20" t="s">
        <v>243</v>
      </c>
      <c r="D8112" s="20" t="s">
        <v>248</v>
      </c>
      <c r="E8112" s="20" t="s">
        <v>276</v>
      </c>
      <c r="F8112" s="8" t="s">
        <v>116</v>
      </c>
      <c r="G8112" s="8" t="s">
        <v>400</v>
      </c>
      <c r="H8112" s="20" t="s">
        <v>117</v>
      </c>
      <c r="I8112" s="7">
        <v>-14000478</v>
      </c>
      <c r="L8112" s="7">
        <v>83990162</v>
      </c>
      <c r="M8112" s="7">
        <v>9152445</v>
      </c>
      <c r="N8112" s="7">
        <v>0</v>
      </c>
      <c r="O8112" s="20" t="str">
        <f t="shared" si="255"/>
        <v/>
      </c>
    </row>
    <row r="8113" spans="1:15">
      <c r="A8113" s="20" t="str">
        <f t="shared" si="256"/>
        <v>Kvika banki hf.Innlánaleið</v>
      </c>
      <c r="B8113" s="20" t="str">
        <f>_xlfn.IFNA(INDEX(Listi!$AI:$AI,MATCH(C8113,Listi!$AJ:$AJ,0)),INDEX(Listi!T:T,MATCH(C8113,Listi!U:U,0)))</f>
        <v xml:space="preserve">Kvika banki </v>
      </c>
      <c r="C8113" s="20" t="s">
        <v>243</v>
      </c>
      <c r="D8113" s="20" t="s">
        <v>230</v>
      </c>
      <c r="E8113" s="20" t="s">
        <v>276</v>
      </c>
      <c r="F8113" s="8" t="s">
        <v>116</v>
      </c>
      <c r="G8113" s="8" t="s">
        <v>400</v>
      </c>
      <c r="H8113" s="20" t="s">
        <v>117</v>
      </c>
      <c r="I8113" s="7">
        <v>0</v>
      </c>
      <c r="L8113" s="7">
        <v>2045925829</v>
      </c>
      <c r="M8113" s="7">
        <v>336947043</v>
      </c>
      <c r="N8113" s="7">
        <v>10453565</v>
      </c>
      <c r="O8113" s="20" t="str">
        <f t="shared" si="255"/>
        <v/>
      </c>
    </row>
    <row r="8114" spans="1:15">
      <c r="A8114" s="20" t="str">
        <f t="shared" si="256"/>
        <v>Kvika banki hf.Kvika Séreignasparnaður 5</v>
      </c>
      <c r="B8114" s="20" t="str">
        <f>_xlfn.IFNA(INDEX(Listi!$AI:$AI,MATCH(C8114,Listi!$AJ:$AJ,0)),INDEX(Listi!T:T,MATCH(C8114,Listi!U:U,0)))</f>
        <v xml:space="preserve">Kvika banki </v>
      </c>
      <c r="C8114" s="20" t="s">
        <v>243</v>
      </c>
      <c r="D8114" s="20" t="s">
        <v>471</v>
      </c>
      <c r="E8114" s="20" t="s">
        <v>276</v>
      </c>
      <c r="F8114" s="8" t="s">
        <v>116</v>
      </c>
      <c r="G8114" s="8" t="s">
        <v>400</v>
      </c>
      <c r="H8114" s="20" t="s">
        <v>117</v>
      </c>
      <c r="I8114" s="7">
        <v>-88904364</v>
      </c>
      <c r="L8114" s="7">
        <v>1146886398</v>
      </c>
      <c r="M8114" s="7">
        <v>0</v>
      </c>
      <c r="N8114" s="7">
        <v>0</v>
      </c>
      <c r="O8114" s="20" t="str">
        <f t="shared" si="255"/>
        <v/>
      </c>
    </row>
    <row r="8115" spans="1:15">
      <c r="A8115" s="20" t="str">
        <f t="shared" si="256"/>
        <v>Kvika banki hf.MP Séreign 1</v>
      </c>
      <c r="B8115" s="20" t="str">
        <f>_xlfn.IFNA(INDEX(Listi!$AI:$AI,MATCH(C8115,Listi!$AJ:$AJ,0)),INDEX(Listi!T:T,MATCH(C8115,Listi!U:U,0)))</f>
        <v xml:space="preserve">Kvika banki </v>
      </c>
      <c r="C8115" s="20" t="s">
        <v>243</v>
      </c>
      <c r="D8115" s="20" t="s">
        <v>244</v>
      </c>
      <c r="E8115" s="20" t="s">
        <v>276</v>
      </c>
      <c r="F8115" s="8" t="s">
        <v>116</v>
      </c>
      <c r="G8115" s="8" t="s">
        <v>400</v>
      </c>
      <c r="H8115" s="20" t="s">
        <v>117</v>
      </c>
      <c r="I8115" s="7">
        <v>0</v>
      </c>
      <c r="L8115" s="7">
        <v>706827763</v>
      </c>
      <c r="M8115" s="7">
        <v>48440481</v>
      </c>
      <c r="N8115" s="7">
        <v>9836508</v>
      </c>
      <c r="O8115" s="20" t="str">
        <f t="shared" si="255"/>
        <v/>
      </c>
    </row>
    <row r="8116" spans="1:15">
      <c r="A8116" s="20" t="str">
        <f t="shared" si="256"/>
        <v>Kvika banki hf.MP Séreign 2</v>
      </c>
      <c r="B8116" s="20" t="str">
        <f>_xlfn.IFNA(INDEX(Listi!$AI:$AI,MATCH(C8116,Listi!$AJ:$AJ,0)),INDEX(Listi!T:T,MATCH(C8116,Listi!U:U,0)))</f>
        <v xml:space="preserve">Kvika banki </v>
      </c>
      <c r="C8116" s="20" t="s">
        <v>243</v>
      </c>
      <c r="D8116" s="20" t="s">
        <v>245</v>
      </c>
      <c r="E8116" s="20" t="s">
        <v>276</v>
      </c>
      <c r="F8116" s="20" t="s">
        <v>116</v>
      </c>
      <c r="G8116" s="8" t="s">
        <v>400</v>
      </c>
      <c r="H8116" s="20" t="s">
        <v>117</v>
      </c>
      <c r="I8116" s="7">
        <v>-258210965</v>
      </c>
      <c r="L8116" s="7">
        <v>853989181</v>
      </c>
      <c r="M8116" s="7">
        <v>42441382</v>
      </c>
      <c r="N8116" s="7">
        <v>14637701</v>
      </c>
      <c r="O8116" s="20" t="str">
        <f t="shared" si="255"/>
        <v/>
      </c>
    </row>
    <row r="8117" spans="1:15">
      <c r="A8117" s="20" t="str">
        <f t="shared" si="256"/>
        <v>Kvika banki hf.MP Séreign 3</v>
      </c>
      <c r="B8117" s="20" t="str">
        <f>_xlfn.IFNA(INDEX(Listi!$AI:$AI,MATCH(C8117,Listi!$AJ:$AJ,0)),INDEX(Listi!T:T,MATCH(C8117,Listi!U:U,0)))</f>
        <v xml:space="preserve">Kvika banki </v>
      </c>
      <c r="C8117" s="20" t="s">
        <v>243</v>
      </c>
      <c r="D8117" s="20" t="s">
        <v>246</v>
      </c>
      <c r="E8117" s="20" t="s">
        <v>276</v>
      </c>
      <c r="F8117" s="20" t="s">
        <v>116</v>
      </c>
      <c r="G8117" s="8" t="s">
        <v>400</v>
      </c>
      <c r="H8117" s="20" t="s">
        <v>117</v>
      </c>
      <c r="I8117" s="7">
        <v>-18486041</v>
      </c>
      <c r="L8117" s="7">
        <v>141173858</v>
      </c>
      <c r="M8117" s="7">
        <v>3374790</v>
      </c>
      <c r="N8117" s="7">
        <v>0</v>
      </c>
      <c r="O8117" s="20" t="str">
        <f t="shared" si="255"/>
        <v/>
      </c>
    </row>
    <row r="8118" spans="1:15">
      <c r="A8118" s="20" t="str">
        <f t="shared" si="256"/>
        <v>Kvika banki hf.MP Séreign 4</v>
      </c>
      <c r="B8118" s="20" t="str">
        <f>_xlfn.IFNA(INDEX(Listi!$AI:$AI,MATCH(C8118,Listi!$AJ:$AJ,0)),INDEX(Listi!T:T,MATCH(C8118,Listi!U:U,0)))</f>
        <v xml:space="preserve">Kvika banki </v>
      </c>
      <c r="C8118" s="20" t="s">
        <v>243</v>
      </c>
      <c r="D8118" s="20" t="s">
        <v>247</v>
      </c>
      <c r="E8118" s="20" t="s">
        <v>276</v>
      </c>
      <c r="F8118" s="20" t="s">
        <v>116</v>
      </c>
      <c r="G8118" s="8" t="s">
        <v>400</v>
      </c>
      <c r="H8118" s="20" t="s">
        <v>117</v>
      </c>
      <c r="I8118" s="7">
        <v>-22380066</v>
      </c>
      <c r="L8118" s="7">
        <v>55886684</v>
      </c>
      <c r="M8118" s="7">
        <v>2888869</v>
      </c>
      <c r="N8118" s="7">
        <v>0</v>
      </c>
      <c r="O8118" s="20" t="str">
        <f t="shared" si="255"/>
        <v/>
      </c>
    </row>
    <row r="8119" spans="1:15">
      <c r="A8119" s="20" t="str">
        <f t="shared" si="256"/>
        <v>Landsbankinn hf.Landsbankinn Erlend verðbréf</v>
      </c>
      <c r="B8119" s="20" t="str">
        <f>_xlfn.IFNA(INDEX(Listi!$AI:$AI,MATCH(C8119,Listi!$AJ:$AJ,0)),INDEX(Listi!T:T,MATCH(C8119,Listi!U:U,0)))</f>
        <v>Landsbankinn</v>
      </c>
      <c r="C8119" s="20" t="s">
        <v>249</v>
      </c>
      <c r="D8119" s="20" t="s">
        <v>385</v>
      </c>
      <c r="E8119" s="20" t="s">
        <v>276</v>
      </c>
      <c r="F8119" s="20" t="s">
        <v>116</v>
      </c>
      <c r="G8119" s="8" t="s">
        <v>400</v>
      </c>
      <c r="H8119" s="20" t="s">
        <v>117</v>
      </c>
      <c r="I8119" s="7">
        <v>-574931724</v>
      </c>
      <c r="L8119" s="7">
        <v>3705185129</v>
      </c>
      <c r="M8119" s="7">
        <v>119989407</v>
      </c>
      <c r="N8119" s="7">
        <v>87847878</v>
      </c>
      <c r="O8119" s="20" t="str">
        <f t="shared" si="255"/>
        <v/>
      </c>
    </row>
    <row r="8120" spans="1:15">
      <c r="A8120" s="20" t="str">
        <f t="shared" si="256"/>
        <v>Landsbankinn hf.Landsbankinn Lífeyrisbók</v>
      </c>
      <c r="B8120" s="20" t="str">
        <f>_xlfn.IFNA(INDEX(Listi!$AI:$AI,MATCH(C8120,Listi!$AJ:$AJ,0)),INDEX(Listi!T:T,MATCH(C8120,Listi!U:U,0)))</f>
        <v>Landsbankinn</v>
      </c>
      <c r="C8120" s="20" t="s">
        <v>249</v>
      </c>
      <c r="D8120" s="20" t="s">
        <v>367</v>
      </c>
      <c r="E8120" s="20" t="s">
        <v>276</v>
      </c>
      <c r="F8120" s="8" t="s">
        <v>116</v>
      </c>
      <c r="G8120" s="8" t="s">
        <v>400</v>
      </c>
      <c r="H8120" s="20" t="s">
        <v>117</v>
      </c>
      <c r="I8120" s="7">
        <v>0</v>
      </c>
      <c r="L8120" s="7">
        <v>3016213427</v>
      </c>
      <c r="M8120" s="7">
        <v>440353590</v>
      </c>
      <c r="N8120" s="7">
        <v>298769900</v>
      </c>
      <c r="O8120" s="20" t="str">
        <f t="shared" si="255"/>
        <v/>
      </c>
    </row>
    <row r="8121" spans="1:15">
      <c r="A8121" s="20" t="str">
        <f t="shared" si="256"/>
        <v>Landsbankinn hf.Landsbankinn Lífeyrisbók verðtryggð</v>
      </c>
      <c r="B8121" s="20" t="str">
        <f>_xlfn.IFNA(INDEX(Listi!$AI:$AI,MATCH(C8121,Listi!$AJ:$AJ,0)),INDEX(Listi!T:T,MATCH(C8121,Listi!U:U,0)))</f>
        <v>Landsbankinn</v>
      </c>
      <c r="C8121" s="20" t="s">
        <v>249</v>
      </c>
      <c r="D8121" s="20" t="s">
        <v>598</v>
      </c>
      <c r="E8121" s="20" t="s">
        <v>276</v>
      </c>
      <c r="F8121" s="8" t="s">
        <v>116</v>
      </c>
      <c r="G8121" s="8" t="s">
        <v>400</v>
      </c>
      <c r="H8121" s="20" t="s">
        <v>117</v>
      </c>
      <c r="I8121" s="7">
        <v>0</v>
      </c>
      <c r="L8121" s="7">
        <v>66896053137</v>
      </c>
      <c r="M8121" s="7">
        <v>6692476029</v>
      </c>
      <c r="N8121" s="7">
        <v>4680072987</v>
      </c>
      <c r="O8121" s="20" t="str">
        <f t="shared" si="255"/>
        <v/>
      </c>
    </row>
    <row r="8122" spans="1:15">
      <c r="A8122" s="20" t="str">
        <f t="shared" si="256"/>
        <v>Lífeyrissjóður bændaSamtryggingardeild</v>
      </c>
      <c r="B8122" s="20" t="str">
        <f>_xlfn.IFNA(INDEX(Listi!$AI:$AI,MATCH(C8122,Listi!$AJ:$AJ,0)),INDEX(Listi!T:T,MATCH(C8122,Listi!U:U,0)))</f>
        <v>Lífeyrissjóður bænda</v>
      </c>
      <c r="C8122" s="20" t="s">
        <v>252</v>
      </c>
      <c r="D8122" s="20" t="s">
        <v>205</v>
      </c>
      <c r="E8122" s="20" t="s">
        <v>275</v>
      </c>
      <c r="F8122" s="20" t="s">
        <v>116</v>
      </c>
      <c r="G8122" s="8" t="s">
        <v>400</v>
      </c>
      <c r="H8122" s="20" t="s">
        <v>117</v>
      </c>
      <c r="I8122" s="7">
        <v>-4385290067</v>
      </c>
      <c r="L8122" s="7">
        <v>45108278171</v>
      </c>
      <c r="M8122" s="7">
        <v>776003397</v>
      </c>
      <c r="N8122" s="7">
        <v>1921473168</v>
      </c>
      <c r="O8122" s="20" t="str">
        <f t="shared" si="255"/>
        <v/>
      </c>
    </row>
    <row r="8123" spans="1:15">
      <c r="A8123" s="20" t="str">
        <f t="shared" si="256"/>
        <v>Lífeyrissjóður bankamannaAldursdeild</v>
      </c>
      <c r="B8123" s="20" t="str">
        <f>_xlfn.IFNA(INDEX(Listi!$AI:$AI,MATCH(C8123,Listi!$AJ:$AJ,0)),INDEX(Listi!T:T,MATCH(C8123,Listi!U:U,0)))</f>
        <v>Lífeyrissjóður bankam.</v>
      </c>
      <c r="C8123" s="20" t="s">
        <v>250</v>
      </c>
      <c r="D8123" s="20" t="s">
        <v>251</v>
      </c>
      <c r="E8123" s="20" t="s">
        <v>275</v>
      </c>
      <c r="F8123" s="20" t="s">
        <v>116</v>
      </c>
      <c r="G8123" s="8" t="s">
        <v>400</v>
      </c>
      <c r="H8123" s="20" t="s">
        <v>117</v>
      </c>
      <c r="I8123" s="7">
        <v>-4844202000</v>
      </c>
      <c r="L8123" s="7">
        <v>61369964000</v>
      </c>
      <c r="M8123" s="7">
        <v>1996063000</v>
      </c>
      <c r="N8123" s="7">
        <v>753444000</v>
      </c>
      <c r="O8123" s="20" t="str">
        <f t="shared" si="255"/>
        <v/>
      </c>
    </row>
    <row r="8124" spans="1:15">
      <c r="A8124" s="20" t="str">
        <f t="shared" si="256"/>
        <v>Lífeyrissjóður bankamannaHlutfallsdeild</v>
      </c>
      <c r="B8124" s="20" t="str">
        <f>_xlfn.IFNA(INDEX(Listi!$AI:$AI,MATCH(C8124,Listi!$AJ:$AJ,0)),INDEX(Listi!T:T,MATCH(C8124,Listi!U:U,0)))</f>
        <v>Lífeyrissjóður bankam.</v>
      </c>
      <c r="C8124" s="20" t="s">
        <v>250</v>
      </c>
      <c r="D8124" s="20" t="s">
        <v>467</v>
      </c>
      <c r="E8124" s="20" t="s">
        <v>275</v>
      </c>
      <c r="F8124" s="8" t="s">
        <v>116</v>
      </c>
      <c r="G8124" s="8" t="s">
        <v>400</v>
      </c>
      <c r="H8124" s="20" t="s">
        <v>117</v>
      </c>
      <c r="I8124" s="7">
        <v>-1623230000</v>
      </c>
      <c r="L8124" s="7">
        <v>40286427000</v>
      </c>
      <c r="M8124" s="7">
        <v>125147000</v>
      </c>
      <c r="N8124" s="7">
        <v>2741197000</v>
      </c>
      <c r="O8124" s="20" t="str">
        <f t="shared" si="255"/>
        <v/>
      </c>
    </row>
    <row r="8125" spans="1:15">
      <c r="A8125" s="20" t="str">
        <f t="shared" si="256"/>
        <v>Lífeyrissjóður RangæingaSamtryggingardeild</v>
      </c>
      <c r="B8125" s="20" t="str">
        <f>_xlfn.IFNA(INDEX(Listi!$AI:$AI,MATCH(C8125,Listi!$AJ:$AJ,0)),INDEX(Listi!T:T,MATCH(C8125,Listi!U:U,0)))</f>
        <v>Lífeyrissjóður Rang.</v>
      </c>
      <c r="C8125" s="20" t="s">
        <v>253</v>
      </c>
      <c r="D8125" s="20" t="s">
        <v>205</v>
      </c>
      <c r="E8125" s="20" t="s">
        <v>275</v>
      </c>
      <c r="F8125" s="8" t="s">
        <v>116</v>
      </c>
      <c r="G8125" s="8" t="s">
        <v>400</v>
      </c>
      <c r="H8125" s="20" t="s">
        <v>117</v>
      </c>
      <c r="I8125" s="7">
        <v>-1910716000</v>
      </c>
      <c r="L8125" s="7">
        <v>18949790000</v>
      </c>
      <c r="M8125" s="7">
        <v>835894000</v>
      </c>
      <c r="N8125" s="7">
        <v>386250000</v>
      </c>
      <c r="O8125" s="20" t="str">
        <f t="shared" si="255"/>
        <v/>
      </c>
    </row>
    <row r="8126" spans="1:15">
      <c r="A8126" s="20" t="str">
        <f t="shared" si="256"/>
        <v>Lífeyrissjóður starfsmanna AkureyrarbæjarSamtryggingardeild</v>
      </c>
      <c r="B8126" s="20" t="str">
        <f>_xlfn.IFNA(INDEX(Listi!$AI:$AI,MATCH(C8126,Listi!$AJ:$AJ,0)),INDEX(Listi!T:T,MATCH(C8126,Listi!U:U,0)))</f>
        <v>Lífeyrissj. starfsm. Akureyrarb.</v>
      </c>
      <c r="C8126" s="20" t="s">
        <v>274</v>
      </c>
      <c r="D8126" s="20" t="s">
        <v>205</v>
      </c>
      <c r="E8126" s="20" t="s">
        <v>275</v>
      </c>
      <c r="F8126" s="20" t="s">
        <v>116</v>
      </c>
      <c r="G8126" s="8" t="s">
        <v>400</v>
      </c>
      <c r="H8126" s="20" t="s">
        <v>117</v>
      </c>
      <c r="I8126" s="7">
        <v>-882740785</v>
      </c>
      <c r="L8126" s="7">
        <v>14569496826</v>
      </c>
      <c r="M8126" s="7">
        <v>46271787</v>
      </c>
      <c r="N8126" s="7">
        <v>1160288032</v>
      </c>
      <c r="O8126" s="20" t="str">
        <f t="shared" si="255"/>
        <v/>
      </c>
    </row>
    <row r="8127" spans="1:15">
      <c r="A8127" s="20" t="str">
        <f t="shared" si="256"/>
        <v>Lífeyrissjóður starfsmanna Búnaðarbanka ÍslandsSamtryggingardeild</v>
      </c>
      <c r="B8127" s="20" t="str">
        <f>_xlfn.IFNA(INDEX(Listi!$AI:$AI,MATCH(C8127,Listi!$AJ:$AJ,0)),INDEX(Listi!T:T,MATCH(C8127,Listi!U:U,0)))</f>
        <v>Lífeyrissj. starfsm. Búnaðarb.Ísl.</v>
      </c>
      <c r="C8127" s="20" t="s">
        <v>254</v>
      </c>
      <c r="D8127" s="20" t="s">
        <v>205</v>
      </c>
      <c r="E8127" s="20" t="s">
        <v>275</v>
      </c>
      <c r="F8127" s="20" t="s">
        <v>116</v>
      </c>
      <c r="G8127" s="8" t="s">
        <v>400</v>
      </c>
      <c r="H8127" s="20" t="s">
        <v>117</v>
      </c>
      <c r="I8127" s="7">
        <v>-1696597000</v>
      </c>
      <c r="L8127" s="7">
        <v>27921283000</v>
      </c>
      <c r="M8127" s="7">
        <v>7378000</v>
      </c>
      <c r="N8127" s="7">
        <v>1535577000</v>
      </c>
      <c r="O8127" s="20" t="str">
        <f t="shared" si="255"/>
        <v/>
      </c>
    </row>
    <row r="8128" spans="1:15">
      <c r="A8128" s="20" t="str">
        <f t="shared" si="256"/>
        <v>Lífeyrissjóður starfsmanna ReykjavíkurborgarSamtryggingardeild</v>
      </c>
      <c r="B8128" s="20" t="str">
        <f>_xlfn.IFNA(INDEX(Listi!$AI:$AI,MATCH(C8128,Listi!$AJ:$AJ,0)),INDEX(Listi!T:T,MATCH(C8128,Listi!U:U,0)))</f>
        <v>Lífeyrissj. starfsm. Reykjav.</v>
      </c>
      <c r="C8128" s="20" t="s">
        <v>255</v>
      </c>
      <c r="D8128" s="20" t="s">
        <v>205</v>
      </c>
      <c r="E8128" s="20" t="s">
        <v>275</v>
      </c>
      <c r="F8128" s="8" t="s">
        <v>116</v>
      </c>
      <c r="G8128" s="8" t="s">
        <v>400</v>
      </c>
      <c r="H8128" s="20" t="s">
        <v>117</v>
      </c>
      <c r="I8128" s="7">
        <v>-5614681529</v>
      </c>
      <c r="L8128" s="7">
        <v>92450251598</v>
      </c>
      <c r="M8128" s="7">
        <v>217604296</v>
      </c>
      <c r="N8128" s="7">
        <v>6195210428</v>
      </c>
      <c r="O8128" s="20" t="str">
        <f t="shared" si="255"/>
        <v/>
      </c>
    </row>
    <row r="8129" spans="1:15">
      <c r="A8129" s="20" t="str">
        <f t="shared" si="256"/>
        <v>Lífeyrissjóður starfsmanna ríkisinsA-deild</v>
      </c>
      <c r="B8129" s="20" t="str">
        <f>_xlfn.IFNA(INDEX(Listi!$AI:$AI,MATCH(C8129,Listi!$AJ:$AJ,0)),INDEX(Listi!T:T,MATCH(C8129,Listi!U:U,0)))</f>
        <v>LSR</v>
      </c>
      <c r="C8129" s="20" t="s">
        <v>256</v>
      </c>
      <c r="D8129" s="20" t="s">
        <v>257</v>
      </c>
      <c r="E8129" s="20" t="s">
        <v>275</v>
      </c>
      <c r="F8129" s="8" t="s">
        <v>116</v>
      </c>
      <c r="G8129" s="8" t="s">
        <v>400</v>
      </c>
      <c r="H8129" s="20" t="s">
        <v>117</v>
      </c>
      <c r="I8129" s="7">
        <v>-74126001746</v>
      </c>
      <c r="L8129" s="7">
        <v>1024402726080</v>
      </c>
      <c r="M8129" s="7">
        <v>38030413328</v>
      </c>
      <c r="N8129" s="7">
        <v>13011563069</v>
      </c>
      <c r="O8129" s="20" t="str">
        <f t="shared" si="255"/>
        <v/>
      </c>
    </row>
    <row r="8130" spans="1:15">
      <c r="A8130" s="20" t="str">
        <f t="shared" si="256"/>
        <v>Lífeyrissjóður starfsmanna ríkisinsB-deild</v>
      </c>
      <c r="B8130" s="20" t="str">
        <f>_xlfn.IFNA(INDEX(Listi!$AI:$AI,MATCH(C8130,Listi!$AJ:$AJ,0)),INDEX(Listi!T:T,MATCH(C8130,Listi!U:U,0)))</f>
        <v>LSR</v>
      </c>
      <c r="C8130" s="20" t="s">
        <v>256</v>
      </c>
      <c r="D8130" s="20" t="s">
        <v>218</v>
      </c>
      <c r="E8130" s="20" t="s">
        <v>275</v>
      </c>
      <c r="F8130" s="20" t="s">
        <v>116</v>
      </c>
      <c r="G8130" s="8" t="s">
        <v>400</v>
      </c>
      <c r="H8130" s="20" t="s">
        <v>117</v>
      </c>
      <c r="I8130" s="7">
        <v>-11329869195</v>
      </c>
      <c r="L8130" s="7">
        <v>297381500048</v>
      </c>
      <c r="M8130" s="7">
        <v>1364474032</v>
      </c>
      <c r="N8130" s="7">
        <v>62409553231</v>
      </c>
      <c r="O8130" s="20" t="str">
        <f t="shared" ref="O8130:O8193" si="257">IFERROR(VLOOKUP(F8130,EhLykill,3,FALSE),"")</f>
        <v/>
      </c>
    </row>
    <row r="8131" spans="1:15">
      <c r="A8131" s="20" t="str">
        <f t="shared" si="256"/>
        <v>Lífeyrissjóður starfsmanna ríkisinsLeið I</v>
      </c>
      <c r="B8131" s="20" t="str">
        <f>_xlfn.IFNA(INDEX(Listi!$AI:$AI,MATCH(C8131,Listi!$AJ:$AJ,0)),INDEX(Listi!T:T,MATCH(C8131,Listi!U:U,0)))</f>
        <v>LSR</v>
      </c>
      <c r="C8131" s="20" t="s">
        <v>256</v>
      </c>
      <c r="D8131" s="20" t="s">
        <v>258</v>
      </c>
      <c r="E8131" s="20" t="s">
        <v>276</v>
      </c>
      <c r="F8131" s="20" t="s">
        <v>116</v>
      </c>
      <c r="G8131" s="8" t="s">
        <v>400</v>
      </c>
      <c r="H8131" s="20" t="s">
        <v>117</v>
      </c>
      <c r="I8131" s="7">
        <v>-1470229805</v>
      </c>
      <c r="L8131" s="7">
        <v>11704214939</v>
      </c>
      <c r="M8131" s="7">
        <v>547428342</v>
      </c>
      <c r="N8131" s="7">
        <v>195323403</v>
      </c>
      <c r="O8131" s="20" t="str">
        <f t="shared" si="257"/>
        <v/>
      </c>
    </row>
    <row r="8132" spans="1:15">
      <c r="A8132" s="20" t="str">
        <f t="shared" si="256"/>
        <v>Lífeyrissjóður starfsmanna ríkisinsLeið II</v>
      </c>
      <c r="B8132" s="20" t="str">
        <f>_xlfn.IFNA(INDEX(Listi!$AI:$AI,MATCH(C8132,Listi!$AJ:$AJ,0)),INDEX(Listi!T:T,MATCH(C8132,Listi!U:U,0)))</f>
        <v>LSR</v>
      </c>
      <c r="C8132" s="20" t="s">
        <v>256</v>
      </c>
      <c r="D8132" s="20" t="s">
        <v>259</v>
      </c>
      <c r="E8132" s="20" t="s">
        <v>276</v>
      </c>
      <c r="F8132" s="20" t="s">
        <v>116</v>
      </c>
      <c r="G8132" s="8" t="s">
        <v>400</v>
      </c>
      <c r="H8132" s="20" t="s">
        <v>117</v>
      </c>
      <c r="I8132" s="7">
        <v>-350992350</v>
      </c>
      <c r="L8132" s="7">
        <v>3365164594</v>
      </c>
      <c r="M8132" s="7">
        <v>379849453</v>
      </c>
      <c r="N8132" s="7">
        <v>93142056</v>
      </c>
      <c r="O8132" s="20" t="str">
        <f t="shared" si="257"/>
        <v/>
      </c>
    </row>
    <row r="8133" spans="1:15">
      <c r="A8133" s="20" t="str">
        <f t="shared" si="256"/>
        <v>Lífeyrissjóður starfsmanna ríkisinsLeið III</v>
      </c>
      <c r="B8133" s="20" t="str">
        <f>_xlfn.IFNA(INDEX(Listi!$AI:$AI,MATCH(C8133,Listi!$AJ:$AJ,0)),INDEX(Listi!T:T,MATCH(C8133,Listi!U:U,0)))</f>
        <v>LSR</v>
      </c>
      <c r="C8133" s="20" t="s">
        <v>256</v>
      </c>
      <c r="D8133" s="20" t="s">
        <v>260</v>
      </c>
      <c r="E8133" s="20" t="s">
        <v>276</v>
      </c>
      <c r="F8133" s="8" t="s">
        <v>116</v>
      </c>
      <c r="G8133" s="8" t="s">
        <v>400</v>
      </c>
      <c r="H8133" s="20" t="s">
        <v>117</v>
      </c>
      <c r="I8133" s="7">
        <v>0</v>
      </c>
      <c r="L8133" s="7">
        <v>9959294621</v>
      </c>
      <c r="M8133" s="7">
        <v>743287481</v>
      </c>
      <c r="N8133" s="7">
        <v>349903833</v>
      </c>
      <c r="O8133" s="20" t="str">
        <f t="shared" si="257"/>
        <v/>
      </c>
    </row>
    <row r="8134" spans="1:15">
      <c r="A8134" s="20" t="str">
        <f t="shared" si="256"/>
        <v>Lífeyrissjóður Tannlæknafél ÍslDeild I/Séreign</v>
      </c>
      <c r="B8134" s="20" t="str">
        <f>_xlfn.IFNA(INDEX(Listi!$AI:$AI,MATCH(C8134,Listi!$AJ:$AJ,0)),INDEX(Listi!T:T,MATCH(C8134,Listi!U:U,0)))</f>
        <v>Lífeyrissj. Tannlækna</v>
      </c>
      <c r="C8134" s="20" t="s">
        <v>261</v>
      </c>
      <c r="D8134" s="20" t="s">
        <v>207</v>
      </c>
      <c r="E8134" s="20" t="s">
        <v>276</v>
      </c>
      <c r="F8134" s="8" t="s">
        <v>116</v>
      </c>
      <c r="G8134" s="8" t="s">
        <v>400</v>
      </c>
      <c r="H8134" s="20" t="s">
        <v>117</v>
      </c>
      <c r="I8134" s="7">
        <v>-584764634</v>
      </c>
      <c r="L8134" s="7">
        <v>6768408488</v>
      </c>
      <c r="M8134" s="7">
        <v>272759192</v>
      </c>
      <c r="N8134" s="7">
        <v>153838058</v>
      </c>
      <c r="O8134" s="20" t="str">
        <f t="shared" si="257"/>
        <v/>
      </c>
    </row>
    <row r="8135" spans="1:15">
      <c r="A8135" s="20" t="str">
        <f t="shared" si="256"/>
        <v>Lífeyrissjóður Tannlæknafél ÍslSamtryggingardeild</v>
      </c>
      <c r="B8135" s="20" t="str">
        <f>_xlfn.IFNA(INDEX(Listi!$AI:$AI,MATCH(C8135,Listi!$AJ:$AJ,0)),INDEX(Listi!T:T,MATCH(C8135,Listi!U:U,0)))</f>
        <v>Lífeyrissj. Tannlækna</v>
      </c>
      <c r="C8135" s="20" t="s">
        <v>261</v>
      </c>
      <c r="D8135" s="20" t="s">
        <v>205</v>
      </c>
      <c r="E8135" s="20" t="s">
        <v>275</v>
      </c>
      <c r="F8135" s="20" t="s">
        <v>116</v>
      </c>
      <c r="G8135" s="8" t="s">
        <v>400</v>
      </c>
      <c r="H8135" s="20" t="s">
        <v>117</v>
      </c>
      <c r="I8135" s="7">
        <v>-185803499</v>
      </c>
      <c r="L8135" s="7">
        <v>2241251214</v>
      </c>
      <c r="M8135" s="7">
        <v>112827287</v>
      </c>
      <c r="N8135" s="7">
        <v>17930159</v>
      </c>
      <c r="O8135" s="20" t="str">
        <f t="shared" si="257"/>
        <v/>
      </c>
    </row>
    <row r="8136" spans="1:15">
      <c r="A8136" s="20" t="str">
        <f t="shared" si="256"/>
        <v>Lífeyrissjóður verslunarmannaÆvileið 1</v>
      </c>
      <c r="B8136" s="20" t="str">
        <f>_xlfn.IFNA(INDEX(Listi!$AI:$AI,MATCH(C8136,Listi!$AJ:$AJ,0)),INDEX(Listi!T:T,MATCH(C8136,Listi!U:U,0)))</f>
        <v>Lífeyrissj. Verslunarm.</v>
      </c>
      <c r="C8136" s="20" t="s">
        <v>206</v>
      </c>
      <c r="D8136" s="20" t="s">
        <v>310</v>
      </c>
      <c r="E8136" s="20" t="s">
        <v>276</v>
      </c>
      <c r="F8136" s="20" t="s">
        <v>116</v>
      </c>
      <c r="G8136" s="8" t="s">
        <v>400</v>
      </c>
      <c r="H8136" s="20" t="s">
        <v>117</v>
      </c>
      <c r="I8136" s="7">
        <v>-614740288</v>
      </c>
      <c r="L8136" s="7">
        <v>2860479562</v>
      </c>
      <c r="M8136" s="7">
        <v>819651283</v>
      </c>
      <c r="N8136" s="7">
        <v>12562366</v>
      </c>
      <c r="O8136" s="20" t="str">
        <f t="shared" si="257"/>
        <v/>
      </c>
    </row>
    <row r="8137" spans="1:15">
      <c r="A8137" s="20" t="str">
        <f t="shared" si="256"/>
        <v>Lífeyrissjóður verslunarmannaÆvileið 2</v>
      </c>
      <c r="B8137" s="20" t="str">
        <f>_xlfn.IFNA(INDEX(Listi!$AI:$AI,MATCH(C8137,Listi!$AJ:$AJ,0)),INDEX(Listi!T:T,MATCH(C8137,Listi!U:U,0)))</f>
        <v>Lífeyrissj. Verslunarm.</v>
      </c>
      <c r="C8137" s="20" t="s">
        <v>206</v>
      </c>
      <c r="D8137" s="20" t="s">
        <v>309</v>
      </c>
      <c r="E8137" s="20" t="s">
        <v>276</v>
      </c>
      <c r="F8137" s="20" t="s">
        <v>116</v>
      </c>
      <c r="G8137" s="8" t="s">
        <v>400</v>
      </c>
      <c r="H8137" s="20" t="s">
        <v>117</v>
      </c>
      <c r="I8137" s="7">
        <v>-259479835</v>
      </c>
      <c r="L8137" s="7">
        <v>2325064159</v>
      </c>
      <c r="M8137" s="7">
        <v>465663194</v>
      </c>
      <c r="N8137" s="7">
        <v>32037995</v>
      </c>
      <c r="O8137" s="20" t="str">
        <f t="shared" si="257"/>
        <v/>
      </c>
    </row>
    <row r="8138" spans="1:15">
      <c r="A8138" s="20" t="str">
        <f t="shared" si="256"/>
        <v>Lífeyrissjóður verslunarmannaÆvileið 3</v>
      </c>
      <c r="B8138" s="20" t="str">
        <f>_xlfn.IFNA(INDEX(Listi!$AI:$AI,MATCH(C8138,Listi!$AJ:$AJ,0)),INDEX(Listi!T:T,MATCH(C8138,Listi!U:U,0)))</f>
        <v>Lífeyrissj. Verslunarm.</v>
      </c>
      <c r="C8138" s="20" t="s">
        <v>206</v>
      </c>
      <c r="D8138" s="20" t="s">
        <v>308</v>
      </c>
      <c r="E8138" s="20" t="s">
        <v>276</v>
      </c>
      <c r="F8138" s="20" t="s">
        <v>116</v>
      </c>
      <c r="G8138" s="8" t="s">
        <v>400</v>
      </c>
      <c r="H8138" s="20" t="s">
        <v>117</v>
      </c>
      <c r="I8138" s="7">
        <v>0</v>
      </c>
      <c r="L8138" s="7">
        <v>1567402319</v>
      </c>
      <c r="M8138" s="7">
        <v>325961302</v>
      </c>
      <c r="N8138" s="7">
        <v>60283998</v>
      </c>
      <c r="O8138" s="20" t="str">
        <f t="shared" si="257"/>
        <v/>
      </c>
    </row>
    <row r="8139" spans="1:15">
      <c r="A8139" s="20" t="str">
        <f t="shared" si="256"/>
        <v>Lífeyrissjóður verslunarmannaDeild I/Séreign</v>
      </c>
      <c r="B8139" s="20" t="str">
        <f>_xlfn.IFNA(INDEX(Listi!$AI:$AI,MATCH(C8139,Listi!$AJ:$AJ,0)),INDEX(Listi!T:T,MATCH(C8139,Listi!U:U,0)))</f>
        <v>Lífeyrissj. Verslunarm.</v>
      </c>
      <c r="C8139" s="20" t="s">
        <v>206</v>
      </c>
      <c r="D8139" s="20" t="s">
        <v>207</v>
      </c>
      <c r="E8139" s="20" t="s">
        <v>276</v>
      </c>
      <c r="F8139" s="8" t="s">
        <v>116</v>
      </c>
      <c r="G8139" s="8" t="s">
        <v>400</v>
      </c>
      <c r="H8139" s="20" t="s">
        <v>117</v>
      </c>
      <c r="I8139" s="7">
        <v>-160249963</v>
      </c>
      <c r="L8139" s="7">
        <v>19785724399</v>
      </c>
      <c r="M8139" s="7">
        <v>729937912</v>
      </c>
      <c r="N8139" s="7">
        <v>458382791</v>
      </c>
      <c r="O8139" s="20" t="str">
        <f t="shared" si="257"/>
        <v/>
      </c>
    </row>
    <row r="8140" spans="1:15">
      <c r="A8140" s="20" t="str">
        <f t="shared" si="256"/>
        <v>Lífeyrissjóður verslunarmannaSamtryggingardeild</v>
      </c>
      <c r="B8140" s="20" t="str">
        <f>_xlfn.IFNA(INDEX(Listi!$AI:$AI,MATCH(C8140,Listi!$AJ:$AJ,0)),INDEX(Listi!T:T,MATCH(C8140,Listi!U:U,0)))</f>
        <v>Lífeyrissj. Verslunarm.</v>
      </c>
      <c r="C8140" s="20" t="s">
        <v>206</v>
      </c>
      <c r="D8140" s="20" t="s">
        <v>205</v>
      </c>
      <c r="E8140" s="20" t="s">
        <v>275</v>
      </c>
      <c r="F8140" s="8" t="s">
        <v>116</v>
      </c>
      <c r="G8140" s="8" t="s">
        <v>400</v>
      </c>
      <c r="H8140" s="20" t="s">
        <v>117</v>
      </c>
      <c r="I8140" s="7">
        <v>-49121968953</v>
      </c>
      <c r="L8140" s="7">
        <v>1174592806906</v>
      </c>
      <c r="M8140" s="7">
        <v>35794261112</v>
      </c>
      <c r="N8140" s="7">
        <v>21965137185</v>
      </c>
      <c r="O8140" s="20" t="str">
        <f t="shared" si="257"/>
        <v/>
      </c>
    </row>
    <row r="8141" spans="1:15">
      <c r="A8141" s="20" t="str">
        <f t="shared" si="256"/>
        <v>Lífeyrissjóður VestmannaeyjaSafn I</v>
      </c>
      <c r="B8141" s="20" t="str">
        <f>_xlfn.IFNA(INDEX(Listi!$AI:$AI,MATCH(C8141,Listi!$AJ:$AJ,0)),INDEX(Listi!T:T,MATCH(C8141,Listi!U:U,0)))</f>
        <v>Lífeyrissj. Vestm.</v>
      </c>
      <c r="C8141" s="20" t="s">
        <v>262</v>
      </c>
      <c r="D8141" s="20" t="s">
        <v>210</v>
      </c>
      <c r="E8141" s="20" t="s">
        <v>276</v>
      </c>
      <c r="F8141" s="20" t="s">
        <v>116</v>
      </c>
      <c r="G8141" s="8" t="s">
        <v>400</v>
      </c>
      <c r="H8141" s="20" t="s">
        <v>117</v>
      </c>
      <c r="I8141" s="7">
        <v>-113517066</v>
      </c>
      <c r="L8141" s="7">
        <v>381311221</v>
      </c>
      <c r="M8141" s="7">
        <v>44104006</v>
      </c>
      <c r="N8141" s="7">
        <v>13592960</v>
      </c>
      <c r="O8141" s="20" t="str">
        <f t="shared" si="257"/>
        <v/>
      </c>
    </row>
    <row r="8142" spans="1:15">
      <c r="A8142" s="20" t="str">
        <f t="shared" si="256"/>
        <v>Lífeyrissjóður VestmannaeyjaSafn II</v>
      </c>
      <c r="B8142" s="20" t="str">
        <f>_xlfn.IFNA(INDEX(Listi!$AI:$AI,MATCH(C8142,Listi!$AJ:$AJ,0)),INDEX(Listi!T:T,MATCH(C8142,Listi!U:U,0)))</f>
        <v>Lífeyrissj. Vestm.</v>
      </c>
      <c r="C8142" s="20" t="s">
        <v>262</v>
      </c>
      <c r="D8142" s="20" t="s">
        <v>211</v>
      </c>
      <c r="E8142" s="20" t="s">
        <v>276</v>
      </c>
      <c r="F8142" s="20" t="s">
        <v>116</v>
      </c>
      <c r="G8142" s="8" t="s">
        <v>400</v>
      </c>
      <c r="H8142" s="20" t="s">
        <v>117</v>
      </c>
      <c r="I8142" s="7">
        <v>-273650164</v>
      </c>
      <c r="L8142" s="7">
        <v>571440191</v>
      </c>
      <c r="M8142" s="7">
        <v>40240404</v>
      </c>
      <c r="N8142" s="7">
        <v>18659289</v>
      </c>
      <c r="O8142" s="20" t="str">
        <f t="shared" si="257"/>
        <v/>
      </c>
    </row>
    <row r="8143" spans="1:15">
      <c r="A8143" s="20" t="str">
        <f t="shared" si="256"/>
        <v>Lífeyrissjóður VestmannaeyjaSamtryggingardeild</v>
      </c>
      <c r="B8143" s="20" t="str">
        <f>_xlfn.IFNA(INDEX(Listi!$AI:$AI,MATCH(C8143,Listi!$AJ:$AJ,0)),INDEX(Listi!T:T,MATCH(C8143,Listi!U:U,0)))</f>
        <v>Lífeyrissj. Vestm.</v>
      </c>
      <c r="C8143" s="20" t="s">
        <v>262</v>
      </c>
      <c r="D8143" s="20" t="s">
        <v>205</v>
      </c>
      <c r="E8143" s="20" t="s">
        <v>275</v>
      </c>
      <c r="F8143" s="20" t="s">
        <v>116</v>
      </c>
      <c r="G8143" s="8" t="s">
        <v>400</v>
      </c>
      <c r="H8143" s="20" t="s">
        <v>117</v>
      </c>
      <c r="I8143" s="7">
        <v>-5032023304</v>
      </c>
      <c r="L8143" s="7">
        <v>85198020532</v>
      </c>
      <c r="M8143" s="7">
        <v>1944643004</v>
      </c>
      <c r="N8143" s="7">
        <v>2198060399</v>
      </c>
      <c r="O8143" s="20" t="str">
        <f t="shared" si="257"/>
        <v/>
      </c>
    </row>
    <row r="8144" spans="1:15">
      <c r="A8144" s="20" t="str">
        <f t="shared" si="256"/>
        <v>Lífsval - lífeyrissparnaðurLífsval 1</v>
      </c>
      <c r="B8144" s="20" t="str">
        <f>_xlfn.IFNA(INDEX(Listi!$AI:$AI,MATCH(C8144,Listi!$AJ:$AJ,0)),INDEX(Listi!T:T,MATCH(C8144,Listi!U:U,0)))</f>
        <v>Lífsval</v>
      </c>
      <c r="C8144" s="20" t="s">
        <v>263</v>
      </c>
      <c r="D8144" s="20" t="s">
        <v>264</v>
      </c>
      <c r="E8144" s="20" t="s">
        <v>276</v>
      </c>
      <c r="F8144" s="20" t="s">
        <v>116</v>
      </c>
      <c r="G8144" s="8" t="s">
        <v>400</v>
      </c>
      <c r="H8144" s="20" t="s">
        <v>117</v>
      </c>
      <c r="I8144" s="7">
        <v>0</v>
      </c>
      <c r="L8144" s="7">
        <v>1792991246</v>
      </c>
      <c r="M8144" s="7">
        <v>203244065</v>
      </c>
      <c r="N8144" s="7">
        <v>81003579</v>
      </c>
      <c r="O8144" s="20" t="str">
        <f t="shared" si="257"/>
        <v/>
      </c>
    </row>
    <row r="8145" spans="1:15">
      <c r="A8145" s="20" t="str">
        <f t="shared" si="256"/>
        <v>Lífsval - lífeyrissparnaðurLífsval 2</v>
      </c>
      <c r="B8145" s="20" t="str">
        <f>_xlfn.IFNA(INDEX(Listi!$AI:$AI,MATCH(C8145,Listi!$AJ:$AJ,0)),INDEX(Listi!T:T,MATCH(C8145,Listi!U:U,0)))</f>
        <v>Lífsval</v>
      </c>
      <c r="C8145" s="20" t="s">
        <v>263</v>
      </c>
      <c r="D8145" s="20" t="s">
        <v>265</v>
      </c>
      <c r="E8145" s="20" t="s">
        <v>276</v>
      </c>
      <c r="F8145" s="20" t="s">
        <v>116</v>
      </c>
      <c r="G8145" s="8" t="s">
        <v>400</v>
      </c>
      <c r="H8145" s="20" t="s">
        <v>117</v>
      </c>
      <c r="I8145" s="7">
        <v>0</v>
      </c>
      <c r="L8145" s="7">
        <v>79660340</v>
      </c>
      <c r="M8145" s="7">
        <v>14369045</v>
      </c>
      <c r="N8145" s="7">
        <v>2695304</v>
      </c>
      <c r="O8145" s="20" t="str">
        <f t="shared" si="257"/>
        <v/>
      </c>
    </row>
    <row r="8146" spans="1:15">
      <c r="A8146" s="20" t="str">
        <f t="shared" ref="A8146:A8208" si="258">CONCATENATE(C8146,D8146)</f>
        <v>Lífsval - lífeyrissparnaðurLífsval 3</v>
      </c>
      <c r="B8146" s="20" t="str">
        <f>_xlfn.IFNA(INDEX(Listi!$AI:$AI,MATCH(C8146,Listi!$AJ:$AJ,0)),INDEX(Listi!T:T,MATCH(C8146,Listi!U:U,0)))</f>
        <v>Lífsval</v>
      </c>
      <c r="C8146" s="20" t="s">
        <v>263</v>
      </c>
      <c r="D8146" s="20" t="s">
        <v>266</v>
      </c>
      <c r="E8146" s="20" t="s">
        <v>276</v>
      </c>
      <c r="F8146" s="20" t="s">
        <v>116</v>
      </c>
      <c r="G8146" s="8" t="s">
        <v>400</v>
      </c>
      <c r="H8146" s="20" t="s">
        <v>117</v>
      </c>
      <c r="I8146" s="7">
        <v>0</v>
      </c>
      <c r="L8146" s="7">
        <v>131239774</v>
      </c>
      <c r="M8146" s="7">
        <v>16635787</v>
      </c>
      <c r="N8146" s="7">
        <v>3548138</v>
      </c>
      <c r="O8146" s="20" t="str">
        <f t="shared" si="257"/>
        <v/>
      </c>
    </row>
    <row r="8147" spans="1:15">
      <c r="A8147" s="20" t="str">
        <f t="shared" si="258"/>
        <v>Lífsval - lífeyrissparnaðurLífsval 4</v>
      </c>
      <c r="B8147" s="20" t="str">
        <f>_xlfn.IFNA(INDEX(Listi!$AI:$AI,MATCH(C8147,Listi!$AJ:$AJ,0)),INDEX(Listi!T:T,MATCH(C8147,Listi!U:U,0)))</f>
        <v>Lífsval</v>
      </c>
      <c r="C8147" s="20" t="s">
        <v>263</v>
      </c>
      <c r="D8147" s="20" t="s">
        <v>267</v>
      </c>
      <c r="E8147" s="20" t="s">
        <v>276</v>
      </c>
      <c r="F8147" s="20" t="s">
        <v>116</v>
      </c>
      <c r="G8147" s="8" t="s">
        <v>400</v>
      </c>
      <c r="H8147" s="20" t="s">
        <v>117</v>
      </c>
      <c r="I8147" s="7">
        <v>0</v>
      </c>
      <c r="L8147" s="7">
        <v>71752064</v>
      </c>
      <c r="M8147" s="7">
        <v>15238959</v>
      </c>
      <c r="N8147" s="7">
        <v>2058992</v>
      </c>
      <c r="O8147" s="20" t="str">
        <f t="shared" si="257"/>
        <v/>
      </c>
    </row>
    <row r="8148" spans="1:15">
      <c r="A8148" s="20" t="str">
        <f t="shared" si="258"/>
        <v>Lífsverk lífeyrissjóðurLífsverk I/Séreign</v>
      </c>
      <c r="B8148" s="20" t="str">
        <f>_xlfn.IFNA(INDEX(Listi!$AI:$AI,MATCH(C8148,Listi!$AJ:$AJ,0)),INDEX(Listi!T:T,MATCH(C8148,Listi!U:U,0)))</f>
        <v xml:space="preserve">Lífsverk  </v>
      </c>
      <c r="C8148" s="20" t="s">
        <v>268</v>
      </c>
      <c r="D8148" s="20" t="s">
        <v>269</v>
      </c>
      <c r="E8148" s="20" t="s">
        <v>276</v>
      </c>
      <c r="F8148" s="20" t="s">
        <v>116</v>
      </c>
      <c r="G8148" s="8" t="s">
        <v>400</v>
      </c>
      <c r="H8148" s="20" t="s">
        <v>117</v>
      </c>
      <c r="I8148" s="7">
        <v>-454220000</v>
      </c>
      <c r="L8148" s="7">
        <v>4582957000</v>
      </c>
      <c r="M8148" s="7">
        <v>635926000</v>
      </c>
      <c r="N8148" s="7">
        <v>22708000</v>
      </c>
      <c r="O8148" s="20" t="str">
        <f t="shared" si="257"/>
        <v/>
      </c>
    </row>
    <row r="8149" spans="1:15">
      <c r="A8149" s="20" t="str">
        <f t="shared" si="258"/>
        <v>Lífsverk lífeyrissjóðurLífsverk II/Séreign</v>
      </c>
      <c r="B8149" s="20" t="str">
        <f>_xlfn.IFNA(INDEX(Listi!$AI:$AI,MATCH(C8149,Listi!$AJ:$AJ,0)),INDEX(Listi!T:T,MATCH(C8149,Listi!U:U,0)))</f>
        <v xml:space="preserve">Lífsverk  </v>
      </c>
      <c r="C8149" s="20" t="s">
        <v>268</v>
      </c>
      <c r="D8149" s="20" t="s">
        <v>270</v>
      </c>
      <c r="E8149" s="20" t="s">
        <v>276</v>
      </c>
      <c r="F8149" s="20" t="s">
        <v>116</v>
      </c>
      <c r="G8149" s="8" t="s">
        <v>400</v>
      </c>
      <c r="H8149" s="20" t="s">
        <v>117</v>
      </c>
      <c r="I8149" s="7">
        <v>-2024708000</v>
      </c>
      <c r="L8149" s="7">
        <v>23735073000</v>
      </c>
      <c r="M8149" s="7">
        <v>2073571000</v>
      </c>
      <c r="N8149" s="7">
        <v>249365000</v>
      </c>
      <c r="O8149" s="20" t="str">
        <f t="shared" si="257"/>
        <v/>
      </c>
    </row>
    <row r="8150" spans="1:15">
      <c r="A8150" s="20" t="str">
        <f t="shared" si="258"/>
        <v>Lífsverk lífeyrissjóðurLífsverk III/Séreign</v>
      </c>
      <c r="B8150" s="20" t="str">
        <f>_xlfn.IFNA(INDEX(Listi!$AI:$AI,MATCH(C8150,Listi!$AJ:$AJ,0)),INDEX(Listi!T:T,MATCH(C8150,Listi!U:U,0)))</f>
        <v xml:space="preserve">Lífsverk  </v>
      </c>
      <c r="C8150" s="20" t="s">
        <v>268</v>
      </c>
      <c r="D8150" s="20" t="s">
        <v>271</v>
      </c>
      <c r="E8150" s="20" t="s">
        <v>276</v>
      </c>
      <c r="F8150" s="20" t="s">
        <v>116</v>
      </c>
      <c r="G8150" s="8" t="s">
        <v>400</v>
      </c>
      <c r="H8150" s="20" t="s">
        <v>117</v>
      </c>
      <c r="I8150" s="7">
        <v>-33366000</v>
      </c>
      <c r="L8150" s="7">
        <v>653814000</v>
      </c>
      <c r="M8150" s="7">
        <v>105107000</v>
      </c>
      <c r="N8150" s="7">
        <v>2613000</v>
      </c>
      <c r="O8150" s="20" t="str">
        <f t="shared" si="257"/>
        <v/>
      </c>
    </row>
    <row r="8151" spans="1:15">
      <c r="A8151" s="20" t="str">
        <f t="shared" si="258"/>
        <v>Lífsverk lífeyrissjóðurSamtryggingardeild</v>
      </c>
      <c r="B8151" s="20" t="str">
        <f>_xlfn.IFNA(INDEX(Listi!$AI:$AI,MATCH(C8151,Listi!$AJ:$AJ,0)),INDEX(Listi!T:T,MATCH(C8151,Listi!U:U,0)))</f>
        <v xml:space="preserve">Lífsverk  </v>
      </c>
      <c r="C8151" s="20" t="s">
        <v>268</v>
      </c>
      <c r="D8151" s="20" t="s">
        <v>205</v>
      </c>
      <c r="E8151" s="20" t="s">
        <v>275</v>
      </c>
      <c r="F8151" s="8" t="s">
        <v>116</v>
      </c>
      <c r="G8151" s="8" t="s">
        <v>400</v>
      </c>
      <c r="H8151" s="20" t="s">
        <v>117</v>
      </c>
      <c r="I8151" s="7">
        <v>-16096421000</v>
      </c>
      <c r="L8151" s="7">
        <v>120542527000</v>
      </c>
      <c r="M8151" s="7">
        <v>4397803000</v>
      </c>
      <c r="N8151" s="7">
        <v>1423151000</v>
      </c>
      <c r="O8151" s="20" t="str">
        <f t="shared" si="257"/>
        <v/>
      </c>
    </row>
    <row r="8152" spans="1:15">
      <c r="A8152" s="20" t="str">
        <f t="shared" si="258"/>
        <v>Söfnunarsjóður lífeyrisréttindaDeild I/Innlán</v>
      </c>
      <c r="B8152" s="20" t="str">
        <f>_xlfn.IFNA(INDEX(Listi!$AI:$AI,MATCH(C8152,Listi!$AJ:$AJ,0)),INDEX(Listi!T:T,MATCH(C8152,Listi!U:U,0)))</f>
        <v>Söfnunarsj.</v>
      </c>
      <c r="C8152" s="20" t="s">
        <v>272</v>
      </c>
      <c r="D8152" s="20" t="s">
        <v>273</v>
      </c>
      <c r="E8152" s="20" t="s">
        <v>276</v>
      </c>
      <c r="F8152" s="8" t="s">
        <v>116</v>
      </c>
      <c r="G8152" s="8" t="s">
        <v>400</v>
      </c>
      <c r="H8152" s="20" t="s">
        <v>117</v>
      </c>
      <c r="I8152" s="7">
        <v>0</v>
      </c>
      <c r="L8152" s="7">
        <v>2001731914</v>
      </c>
      <c r="M8152" s="7">
        <v>133561634</v>
      </c>
      <c r="N8152" s="7">
        <v>44803565</v>
      </c>
      <c r="O8152" s="20" t="str">
        <f t="shared" si="257"/>
        <v/>
      </c>
    </row>
    <row r="8153" spans="1:15">
      <c r="A8153" s="20" t="str">
        <f t="shared" si="258"/>
        <v>Söfnunarsjóður lífeyrisréttindaDeild III/Séreign</v>
      </c>
      <c r="B8153" s="20" t="str">
        <f>_xlfn.IFNA(INDEX(Listi!$AI:$AI,MATCH(C8153,Listi!$AJ:$AJ,0)),INDEX(Listi!T:T,MATCH(C8153,Listi!U:U,0)))</f>
        <v>Söfnunarsj.</v>
      </c>
      <c r="C8153" s="20" t="s">
        <v>272</v>
      </c>
      <c r="D8153" s="20" t="s">
        <v>599</v>
      </c>
      <c r="E8153" s="20" t="s">
        <v>276</v>
      </c>
      <c r="F8153" s="20" t="s">
        <v>116</v>
      </c>
      <c r="G8153" s="8" t="s">
        <v>400</v>
      </c>
      <c r="H8153" s="20" t="s">
        <v>117</v>
      </c>
      <c r="I8153" s="7">
        <v>-26091753</v>
      </c>
      <c r="L8153" s="7">
        <v>24413085</v>
      </c>
      <c r="M8153" s="7">
        <v>24697577</v>
      </c>
      <c r="N8153" s="7">
        <v>900000</v>
      </c>
      <c r="O8153" s="20" t="str">
        <f t="shared" si="257"/>
        <v/>
      </c>
    </row>
    <row r="8154" spans="1:15">
      <c r="A8154" s="20" t="str">
        <f t="shared" si="258"/>
        <v>Söfnunarsjóður lífeyrisréttindaDeildII/Séreign</v>
      </c>
      <c r="B8154" s="20" t="str">
        <f>_xlfn.IFNA(INDEX(Listi!$AI:$AI,MATCH(C8154,Listi!$AJ:$AJ,0)),INDEX(Listi!T:T,MATCH(C8154,Listi!U:U,0)))</f>
        <v>Söfnunarsj.</v>
      </c>
      <c r="C8154" s="20" t="s">
        <v>272</v>
      </c>
      <c r="D8154" s="20" t="s">
        <v>586</v>
      </c>
      <c r="E8154" s="20" t="s">
        <v>276</v>
      </c>
      <c r="F8154" s="20" t="s">
        <v>116</v>
      </c>
      <c r="G8154" s="8" t="s">
        <v>400</v>
      </c>
      <c r="H8154" s="20" t="s">
        <v>117</v>
      </c>
      <c r="I8154" s="7">
        <v>-36221845</v>
      </c>
      <c r="L8154" s="7">
        <v>1654616477</v>
      </c>
      <c r="M8154" s="7">
        <v>128539213</v>
      </c>
      <c r="N8154" s="7">
        <v>22846291</v>
      </c>
      <c r="O8154" s="20" t="str">
        <f t="shared" si="257"/>
        <v/>
      </c>
    </row>
    <row r="8155" spans="1:15">
      <c r="A8155" s="20" t="str">
        <f t="shared" si="258"/>
        <v>Söfnunarsjóður lífeyrisréttindaSamtryggingardeild</v>
      </c>
      <c r="B8155" s="20" t="str">
        <f>_xlfn.IFNA(INDEX(Listi!$AI:$AI,MATCH(C8155,Listi!$AJ:$AJ,0)),INDEX(Listi!T:T,MATCH(C8155,Listi!U:U,0)))</f>
        <v>Söfnunarsj.</v>
      </c>
      <c r="C8155" s="20" t="s">
        <v>272</v>
      </c>
      <c r="D8155" s="20" t="s">
        <v>205</v>
      </c>
      <c r="E8155" s="20" t="s">
        <v>275</v>
      </c>
      <c r="F8155" s="20" t="s">
        <v>116</v>
      </c>
      <c r="G8155" s="8" t="s">
        <v>400</v>
      </c>
      <c r="H8155" s="20" t="s">
        <v>117</v>
      </c>
      <c r="I8155" s="7">
        <v>-15199426521</v>
      </c>
      <c r="L8155" s="7">
        <v>238978847889</v>
      </c>
      <c r="M8155" s="7">
        <v>4967193409</v>
      </c>
      <c r="N8155" s="7">
        <v>6076487652</v>
      </c>
      <c r="O8155" s="20" t="str">
        <f t="shared" si="257"/>
        <v/>
      </c>
    </row>
    <row r="8156" spans="1:15">
      <c r="A8156" s="20" t="str">
        <f t="shared" si="258"/>
        <v>Stapi lífeyrissjóðurSafn I</v>
      </c>
      <c r="B8156" s="20" t="str">
        <f>_xlfn.IFNA(INDEX(Listi!$AI:$AI,MATCH(C8156,Listi!$AJ:$AJ,0)),INDEX(Listi!T:T,MATCH(C8156,Listi!U:U,0)))</f>
        <v xml:space="preserve">Stapi  </v>
      </c>
      <c r="C8156" s="20" t="s">
        <v>209</v>
      </c>
      <c r="D8156" s="20" t="s">
        <v>210</v>
      </c>
      <c r="E8156" s="20" t="s">
        <v>276</v>
      </c>
      <c r="F8156" s="20" t="s">
        <v>116</v>
      </c>
      <c r="G8156" s="8" t="s">
        <v>400</v>
      </c>
      <c r="H8156" s="20" t="s">
        <v>117</v>
      </c>
      <c r="I8156" s="7">
        <v>-103782056</v>
      </c>
      <c r="L8156" s="7">
        <v>2440828925</v>
      </c>
      <c r="M8156" s="7">
        <v>91567233</v>
      </c>
      <c r="N8156" s="7">
        <v>110755602</v>
      </c>
      <c r="O8156" s="20" t="str">
        <f t="shared" si="257"/>
        <v/>
      </c>
    </row>
    <row r="8157" spans="1:15">
      <c r="A8157" s="20" t="str">
        <f t="shared" si="258"/>
        <v>Stapi lífeyrissjóðurSafn II</v>
      </c>
      <c r="B8157" s="20" t="str">
        <f>_xlfn.IFNA(INDEX(Listi!$AI:$AI,MATCH(C8157,Listi!$AJ:$AJ,0)),INDEX(Listi!T:T,MATCH(C8157,Listi!U:U,0)))</f>
        <v xml:space="preserve">Stapi  </v>
      </c>
      <c r="C8157" s="20" t="s">
        <v>209</v>
      </c>
      <c r="D8157" s="20" t="s">
        <v>211</v>
      </c>
      <c r="E8157" s="20" t="s">
        <v>276</v>
      </c>
      <c r="F8157" s="20" t="s">
        <v>116</v>
      </c>
      <c r="G8157" s="8" t="s">
        <v>400</v>
      </c>
      <c r="H8157" s="20" t="s">
        <v>117</v>
      </c>
      <c r="I8157" s="7">
        <v>-259513200</v>
      </c>
      <c r="L8157" s="7">
        <v>5710890273</v>
      </c>
      <c r="M8157" s="7">
        <v>262001316</v>
      </c>
      <c r="N8157" s="7">
        <v>164209410</v>
      </c>
      <c r="O8157" s="20" t="str">
        <f t="shared" si="257"/>
        <v/>
      </c>
    </row>
    <row r="8158" spans="1:15">
      <c r="A8158" s="20" t="str">
        <f t="shared" si="258"/>
        <v>Stapi lífeyrissjóðurSafn III</v>
      </c>
      <c r="B8158" s="20" t="str">
        <f>_xlfn.IFNA(INDEX(Listi!$AI:$AI,MATCH(C8158,Listi!$AJ:$AJ,0)),INDEX(Listi!T:T,MATCH(C8158,Listi!U:U,0)))</f>
        <v xml:space="preserve">Stapi  </v>
      </c>
      <c r="C8158" s="20" t="s">
        <v>209</v>
      </c>
      <c r="D8158" s="20" t="s">
        <v>212</v>
      </c>
      <c r="E8158" s="20" t="s">
        <v>276</v>
      </c>
      <c r="F8158" s="20" t="s">
        <v>116</v>
      </c>
      <c r="G8158" s="8" t="s">
        <v>400</v>
      </c>
      <c r="H8158" s="20" t="s">
        <v>117</v>
      </c>
      <c r="I8158" s="7">
        <v>0</v>
      </c>
      <c r="L8158" s="7">
        <v>268100084</v>
      </c>
      <c r="M8158" s="7">
        <v>24388890</v>
      </c>
      <c r="N8158" s="7">
        <v>9886128</v>
      </c>
      <c r="O8158" s="20" t="str">
        <f t="shared" si="257"/>
        <v/>
      </c>
    </row>
    <row r="8159" spans="1:15">
      <c r="A8159" s="20" t="str">
        <f t="shared" si="258"/>
        <v>Stapi lífeyrissjóðurTryggingardeild</v>
      </c>
      <c r="B8159" s="20" t="str">
        <f>_xlfn.IFNA(INDEX(Listi!$AI:$AI,MATCH(C8159,Listi!$AJ:$AJ,0)),INDEX(Listi!T:T,MATCH(C8159,Listi!U:U,0)))</f>
        <v xml:space="preserve">Stapi  </v>
      </c>
      <c r="C8159" s="20" t="s">
        <v>209</v>
      </c>
      <c r="D8159" s="20" t="s">
        <v>213</v>
      </c>
      <c r="E8159" s="20" t="s">
        <v>275</v>
      </c>
      <c r="F8159" s="20" t="s">
        <v>116</v>
      </c>
      <c r="G8159" s="8" t="s">
        <v>400</v>
      </c>
      <c r="H8159" s="20" t="s">
        <v>117</v>
      </c>
      <c r="I8159" s="7">
        <v>-28267827759</v>
      </c>
      <c r="L8159" s="7">
        <v>348661724246</v>
      </c>
      <c r="M8159" s="7">
        <v>13807615154</v>
      </c>
      <c r="N8159" s="7">
        <v>7912918911</v>
      </c>
      <c r="O8159" s="20" t="str">
        <f t="shared" si="257"/>
        <v/>
      </c>
    </row>
    <row r="8160" spans="1:15">
      <c r="A8160" s="20" t="str">
        <f t="shared" si="258"/>
        <v>Stapi lífeyrissjóðurVarfærnasafnið</v>
      </c>
      <c r="B8160" s="20" t="str">
        <f>_xlfn.IFNA(INDEX(Listi!$AI:$AI,MATCH(C8160,Listi!$AJ:$AJ,0)),INDEX(Listi!T:T,MATCH(C8160,Listi!U:U,0)))</f>
        <v xml:space="preserve">Stapi  </v>
      </c>
      <c r="C8160" s="20" t="s">
        <v>209</v>
      </c>
      <c r="D8160" s="20" t="s">
        <v>392</v>
      </c>
      <c r="E8160" s="20" t="s">
        <v>276</v>
      </c>
      <c r="F8160" s="20" t="s">
        <v>116</v>
      </c>
      <c r="G8160" s="8" t="s">
        <v>400</v>
      </c>
      <c r="H8160" s="20" t="s">
        <v>117</v>
      </c>
      <c r="I8160" s="7">
        <v>-205622448</v>
      </c>
      <c r="L8160" s="7">
        <v>471986044</v>
      </c>
      <c r="M8160" s="7">
        <v>137399159</v>
      </c>
      <c r="N8160" s="7">
        <v>6994496</v>
      </c>
      <c r="O8160" s="20" t="str">
        <f t="shared" si="257"/>
        <v/>
      </c>
    </row>
    <row r="8161" spans="1:15">
      <c r="A8161" s="20" t="str">
        <f t="shared" si="258"/>
        <v>Almenni lífeyrissjóðurinnÆvisafn I</v>
      </c>
      <c r="B8161" s="20" t="str">
        <f>_xlfn.IFNA(INDEX(Listi!$AI:$AI,MATCH(C8161,Listi!$AJ:$AJ,0)),INDEX(Listi!T:T,MATCH(C8161,Listi!U:U,0)))</f>
        <v xml:space="preserve">Almenni </v>
      </c>
      <c r="C8161" s="20" t="s">
        <v>0</v>
      </c>
      <c r="D8161" s="20" t="s">
        <v>202</v>
      </c>
      <c r="E8161" s="20" t="s">
        <v>276</v>
      </c>
      <c r="F8161" s="20" t="s">
        <v>118</v>
      </c>
      <c r="G8161" s="8" t="s">
        <v>353</v>
      </c>
      <c r="H8161" s="20" t="s">
        <v>119</v>
      </c>
      <c r="I8161" s="7">
        <v>816552582</v>
      </c>
      <c r="L8161" s="7">
        <v>43068273823</v>
      </c>
      <c r="M8161" s="7">
        <v>4413720640</v>
      </c>
      <c r="N8161" s="7">
        <v>641257097</v>
      </c>
      <c r="O8161" s="20" t="str">
        <f t="shared" si="257"/>
        <v/>
      </c>
    </row>
    <row r="8162" spans="1:15">
      <c r="A8162" s="20" t="str">
        <f t="shared" si="258"/>
        <v>Almenni lífeyrissjóðurinnÆvisafn II</v>
      </c>
      <c r="B8162" s="20" t="str">
        <f>_xlfn.IFNA(INDEX(Listi!$AI:$AI,MATCH(C8162,Listi!$AJ:$AJ,0)),INDEX(Listi!T:T,MATCH(C8162,Listi!U:U,0)))</f>
        <v xml:space="preserve">Almenni </v>
      </c>
      <c r="C8162" s="20" t="s">
        <v>0</v>
      </c>
      <c r="D8162" s="20" t="s">
        <v>203</v>
      </c>
      <c r="E8162" s="20" t="s">
        <v>276</v>
      </c>
      <c r="F8162" s="20" t="s">
        <v>118</v>
      </c>
      <c r="G8162" s="8" t="s">
        <v>353</v>
      </c>
      <c r="H8162" s="20" t="s">
        <v>119</v>
      </c>
      <c r="I8162" s="7">
        <v>1657224537</v>
      </c>
      <c r="L8162" s="7">
        <v>86460235807</v>
      </c>
      <c r="M8162" s="7">
        <v>3970537445</v>
      </c>
      <c r="N8162" s="7">
        <v>1539034493</v>
      </c>
      <c r="O8162" s="20" t="str">
        <f t="shared" si="257"/>
        <v/>
      </c>
    </row>
    <row r="8163" spans="1:15">
      <c r="A8163" s="20" t="str">
        <f t="shared" si="258"/>
        <v>Almenni lífeyrissjóðurinnÆvisafn III</v>
      </c>
      <c r="B8163" s="20" t="str">
        <f>_xlfn.IFNA(INDEX(Listi!$AI:$AI,MATCH(C8163,Listi!$AJ:$AJ,0)),INDEX(Listi!T:T,MATCH(C8163,Listi!U:U,0)))</f>
        <v xml:space="preserve">Almenni </v>
      </c>
      <c r="C8163" s="20" t="s">
        <v>0</v>
      </c>
      <c r="D8163" s="20" t="s">
        <v>204</v>
      </c>
      <c r="E8163" s="20" t="s">
        <v>276</v>
      </c>
      <c r="F8163" s="20" t="s">
        <v>118</v>
      </c>
      <c r="G8163" s="8" t="s">
        <v>353</v>
      </c>
      <c r="H8163" s="20" t="s">
        <v>119</v>
      </c>
      <c r="I8163" s="7">
        <v>681741540</v>
      </c>
      <c r="L8163" s="7">
        <v>33890180699</v>
      </c>
      <c r="M8163" s="7">
        <v>1571509194</v>
      </c>
      <c r="N8163" s="7">
        <v>920421683</v>
      </c>
      <c r="O8163" s="20" t="str">
        <f t="shared" si="257"/>
        <v/>
      </c>
    </row>
    <row r="8164" spans="1:15">
      <c r="A8164" s="20" t="str">
        <f t="shared" si="258"/>
        <v>Almenni lífeyrissjóðurinnHúsnæðissafn</v>
      </c>
      <c r="B8164" s="20" t="str">
        <f>_xlfn.IFNA(INDEX(Listi!$AI:$AI,MATCH(C8164,Listi!$AJ:$AJ,0)),INDEX(Listi!T:T,MATCH(C8164,Listi!U:U,0)))</f>
        <v xml:space="preserve">Almenni </v>
      </c>
      <c r="C8164" s="20" t="s">
        <v>0</v>
      </c>
      <c r="D8164" s="20" t="s">
        <v>315</v>
      </c>
      <c r="E8164" s="20" t="s">
        <v>276</v>
      </c>
      <c r="F8164" s="20" t="s">
        <v>118</v>
      </c>
      <c r="G8164" s="8" t="s">
        <v>353</v>
      </c>
      <c r="H8164" s="20" t="s">
        <v>119</v>
      </c>
      <c r="I8164" s="7">
        <v>0</v>
      </c>
      <c r="L8164" s="7">
        <v>487895879</v>
      </c>
      <c r="M8164" s="7">
        <v>166428361</v>
      </c>
      <c r="N8164" s="7">
        <v>18080096</v>
      </c>
      <c r="O8164" s="20" t="str">
        <f t="shared" si="257"/>
        <v/>
      </c>
    </row>
    <row r="8165" spans="1:15">
      <c r="A8165" s="20" t="str">
        <f t="shared" si="258"/>
        <v>Almenni lífeyrissjóðurinnInnlánssafn</v>
      </c>
      <c r="B8165" s="20" t="str">
        <f>_xlfn.IFNA(INDEX(Listi!$AI:$AI,MATCH(C8165,Listi!$AJ:$AJ,0)),INDEX(Listi!T:T,MATCH(C8165,Listi!U:U,0)))</f>
        <v xml:space="preserve">Almenni </v>
      </c>
      <c r="C8165" s="20" t="s">
        <v>0</v>
      </c>
      <c r="D8165" s="20" t="s">
        <v>1</v>
      </c>
      <c r="E8165" s="20" t="s">
        <v>276</v>
      </c>
      <c r="F8165" s="20" t="s">
        <v>118</v>
      </c>
      <c r="G8165" s="8" t="s">
        <v>353</v>
      </c>
      <c r="H8165" s="20" t="s">
        <v>119</v>
      </c>
      <c r="I8165" s="7">
        <v>0</v>
      </c>
      <c r="L8165" s="7">
        <v>26587944379</v>
      </c>
      <c r="M8165" s="7">
        <v>1016779991</v>
      </c>
      <c r="N8165" s="7">
        <v>1031869724</v>
      </c>
      <c r="O8165" s="20" t="str">
        <f t="shared" si="257"/>
        <v/>
      </c>
    </row>
    <row r="8166" spans="1:15">
      <c r="A8166" s="20" t="str">
        <f t="shared" si="258"/>
        <v>Almenni lífeyrissjóðurinnRíkissafn langt</v>
      </c>
      <c r="B8166" s="20" t="str">
        <f>_xlfn.IFNA(INDEX(Listi!$AI:$AI,MATCH(C8166,Listi!$AJ:$AJ,0)),INDEX(Listi!T:T,MATCH(C8166,Listi!U:U,0)))</f>
        <v xml:space="preserve">Almenni </v>
      </c>
      <c r="C8166" s="20" t="s">
        <v>0</v>
      </c>
      <c r="D8166" s="20" t="s">
        <v>199</v>
      </c>
      <c r="E8166" s="20" t="s">
        <v>276</v>
      </c>
      <c r="F8166" s="20" t="s">
        <v>118</v>
      </c>
      <c r="G8166" s="8" t="s">
        <v>353</v>
      </c>
      <c r="H8166" s="20" t="s">
        <v>119</v>
      </c>
      <c r="I8166" s="7">
        <v>0</v>
      </c>
      <c r="L8166" s="7">
        <v>1193680171</v>
      </c>
      <c r="M8166" s="7">
        <v>61272573</v>
      </c>
      <c r="N8166" s="7">
        <v>40105929</v>
      </c>
      <c r="O8166" s="20" t="str">
        <f t="shared" si="257"/>
        <v/>
      </c>
    </row>
    <row r="8167" spans="1:15">
      <c r="A8167" s="20" t="str">
        <f t="shared" si="258"/>
        <v>Almenni lífeyrissjóðurinnRíkissafn stutt</v>
      </c>
      <c r="B8167" s="20" t="str">
        <f>_xlfn.IFNA(INDEX(Listi!$AI:$AI,MATCH(C8167,Listi!$AJ:$AJ,0)),INDEX(Listi!T:T,MATCH(C8167,Listi!U:U,0)))</f>
        <v xml:space="preserve">Almenni </v>
      </c>
      <c r="C8167" s="20" t="s">
        <v>0</v>
      </c>
      <c r="D8167" s="20" t="s">
        <v>200</v>
      </c>
      <c r="E8167" s="20" t="s">
        <v>276</v>
      </c>
      <c r="F8167" s="8" t="s">
        <v>118</v>
      </c>
      <c r="G8167" s="8" t="s">
        <v>353</v>
      </c>
      <c r="H8167" s="20" t="s">
        <v>119</v>
      </c>
      <c r="I8167" s="7">
        <v>0</v>
      </c>
      <c r="L8167" s="7">
        <v>541893627</v>
      </c>
      <c r="M8167" s="7">
        <v>20423158</v>
      </c>
      <c r="N8167" s="7">
        <v>14899899</v>
      </c>
      <c r="O8167" s="20" t="str">
        <f t="shared" si="257"/>
        <v/>
      </c>
    </row>
    <row r="8168" spans="1:15">
      <c r="A8168" s="20" t="str">
        <f t="shared" si="258"/>
        <v>Almenni lífeyrissjóðurinnTryggingadeild</v>
      </c>
      <c r="B8168" s="20" t="str">
        <f>_xlfn.IFNA(INDEX(Listi!$AI:$AI,MATCH(C8168,Listi!$AJ:$AJ,0)),INDEX(Listi!T:T,MATCH(C8168,Listi!U:U,0)))</f>
        <v xml:space="preserve">Almenni </v>
      </c>
      <c r="C8168" s="20" t="s">
        <v>0</v>
      </c>
      <c r="D8168" s="20" t="s">
        <v>201</v>
      </c>
      <c r="E8168" s="20" t="s">
        <v>275</v>
      </c>
      <c r="F8168" s="8" t="s">
        <v>118</v>
      </c>
      <c r="G8168" s="8" t="s">
        <v>353</v>
      </c>
      <c r="H8168" s="20" t="s">
        <v>119</v>
      </c>
      <c r="I8168" s="7">
        <v>2976987328</v>
      </c>
      <c r="L8168" s="7">
        <v>174784296254</v>
      </c>
      <c r="M8168" s="7">
        <v>7497244534</v>
      </c>
      <c r="N8168" s="7">
        <v>3057046932</v>
      </c>
      <c r="O8168" s="20" t="str">
        <f t="shared" si="257"/>
        <v/>
      </c>
    </row>
    <row r="8169" spans="1:15">
      <c r="A8169" s="20" t="str">
        <f t="shared" si="258"/>
        <v>Arion banki hf.Erlend hlutabréf</v>
      </c>
      <c r="B8169" s="20" t="str">
        <f>_xlfn.IFNA(INDEX(Listi!$AI:$AI,MATCH(C8169,Listi!$AJ:$AJ,0)),INDEX(Listi!T:T,MATCH(C8169,Listi!U:U,0)))</f>
        <v xml:space="preserve">Arion banki </v>
      </c>
      <c r="C8169" s="20" t="s">
        <v>214</v>
      </c>
      <c r="D8169" s="20" t="s">
        <v>215</v>
      </c>
      <c r="E8169" s="20" t="s">
        <v>276</v>
      </c>
      <c r="F8169" s="20" t="s">
        <v>118</v>
      </c>
      <c r="G8169" s="8" t="s">
        <v>353</v>
      </c>
      <c r="H8169" s="20" t="s">
        <v>119</v>
      </c>
      <c r="I8169" s="7">
        <v>251716000</v>
      </c>
      <c r="L8169" s="7">
        <v>1149685000</v>
      </c>
      <c r="M8169" s="7">
        <v>49095000</v>
      </c>
      <c r="N8169" s="7">
        <v>10876000</v>
      </c>
      <c r="O8169" s="20" t="str">
        <f t="shared" si="257"/>
        <v/>
      </c>
    </row>
    <row r="8170" spans="1:15">
      <c r="A8170" s="20" t="str">
        <f t="shared" si="258"/>
        <v>Arion banki hf.Innlend skuldabréf</v>
      </c>
      <c r="B8170" s="20" t="str">
        <f>_xlfn.IFNA(INDEX(Listi!$AI:$AI,MATCH(C8170,Listi!$AJ:$AJ,0)),INDEX(Listi!T:T,MATCH(C8170,Listi!U:U,0)))</f>
        <v xml:space="preserve">Arion banki </v>
      </c>
      <c r="C8170" s="20" t="s">
        <v>214</v>
      </c>
      <c r="D8170" s="20" t="s">
        <v>216</v>
      </c>
      <c r="E8170" s="20" t="s">
        <v>276</v>
      </c>
      <c r="F8170" s="20" t="s">
        <v>118</v>
      </c>
      <c r="G8170" s="8" t="s">
        <v>353</v>
      </c>
      <c r="H8170" s="20" t="s">
        <v>119</v>
      </c>
      <c r="I8170" s="7">
        <v>163571000</v>
      </c>
      <c r="L8170" s="7">
        <v>4446434000</v>
      </c>
      <c r="M8170" s="7">
        <v>344234000</v>
      </c>
      <c r="N8170" s="7">
        <v>44793000</v>
      </c>
      <c r="O8170" s="20" t="str">
        <f t="shared" si="257"/>
        <v/>
      </c>
    </row>
    <row r="8171" spans="1:15">
      <c r="A8171" s="20" t="str">
        <f t="shared" si="258"/>
        <v>Arion banki hf.Lífeyrisauki L1</v>
      </c>
      <c r="B8171" s="20" t="str">
        <f>_xlfn.IFNA(INDEX(Listi!$AI:$AI,MATCH(C8171,Listi!$AJ:$AJ,0)),INDEX(Listi!T:T,MATCH(C8171,Listi!U:U,0)))</f>
        <v xml:space="preserve">Arion banki </v>
      </c>
      <c r="C8171" s="20" t="s">
        <v>214</v>
      </c>
      <c r="D8171" s="20" t="s">
        <v>377</v>
      </c>
      <c r="E8171" s="20" t="s">
        <v>276</v>
      </c>
      <c r="F8171" s="20" t="s">
        <v>118</v>
      </c>
      <c r="G8171" s="8" t="s">
        <v>353</v>
      </c>
      <c r="H8171" s="20" t="s">
        <v>119</v>
      </c>
      <c r="I8171" s="7">
        <v>1014793000</v>
      </c>
      <c r="L8171" s="7">
        <v>5887942000</v>
      </c>
      <c r="M8171" s="7">
        <v>1011885000</v>
      </c>
      <c r="N8171" s="7">
        <v>34615000</v>
      </c>
      <c r="O8171" s="20" t="str">
        <f t="shared" si="257"/>
        <v/>
      </c>
    </row>
    <row r="8172" spans="1:15">
      <c r="A8172" s="20" t="str">
        <f t="shared" si="258"/>
        <v>Arion banki hf.Lífeyrisauki L2</v>
      </c>
      <c r="B8172" s="20" t="str">
        <f>_xlfn.IFNA(INDEX(Listi!$AI:$AI,MATCH(C8172,Listi!$AJ:$AJ,0)),INDEX(Listi!T:T,MATCH(C8172,Listi!U:U,0)))</f>
        <v xml:space="preserve">Arion banki </v>
      </c>
      <c r="C8172" s="20" t="s">
        <v>214</v>
      </c>
      <c r="D8172" s="20" t="s">
        <v>372</v>
      </c>
      <c r="E8172" s="20" t="s">
        <v>276</v>
      </c>
      <c r="F8172" s="20" t="s">
        <v>118</v>
      </c>
      <c r="G8172" s="8" t="s">
        <v>353</v>
      </c>
      <c r="H8172" s="20" t="s">
        <v>119</v>
      </c>
      <c r="I8172" s="7">
        <v>2718137000</v>
      </c>
      <c r="L8172" s="7">
        <v>21366380000</v>
      </c>
      <c r="M8172" s="7">
        <v>1613513000</v>
      </c>
      <c r="N8172" s="7">
        <v>92085000</v>
      </c>
      <c r="O8172" s="20" t="str">
        <f t="shared" si="257"/>
        <v/>
      </c>
    </row>
    <row r="8173" spans="1:15">
      <c r="A8173" s="20" t="str">
        <f t="shared" si="258"/>
        <v>Arion banki hf.Lífeyrisauki L3</v>
      </c>
      <c r="B8173" s="20" t="str">
        <f>_xlfn.IFNA(INDEX(Listi!$AI:$AI,MATCH(C8173,Listi!$AJ:$AJ,0)),INDEX(Listi!T:T,MATCH(C8173,Listi!U:U,0)))</f>
        <v xml:space="preserve">Arion banki </v>
      </c>
      <c r="C8173" s="20" t="s">
        <v>214</v>
      </c>
      <c r="D8173" s="20" t="s">
        <v>371</v>
      </c>
      <c r="E8173" s="20" t="s">
        <v>276</v>
      </c>
      <c r="F8173" s="20" t="s">
        <v>118</v>
      </c>
      <c r="G8173" s="8" t="s">
        <v>353</v>
      </c>
      <c r="H8173" s="20" t="s">
        <v>119</v>
      </c>
      <c r="I8173" s="7">
        <v>2522469000</v>
      </c>
      <c r="L8173" s="7">
        <v>29714848000</v>
      </c>
      <c r="M8173" s="7">
        <v>2122481000</v>
      </c>
      <c r="N8173" s="7">
        <v>129566000</v>
      </c>
      <c r="O8173" s="20" t="str">
        <f t="shared" si="257"/>
        <v/>
      </c>
    </row>
    <row r="8174" spans="1:15">
      <c r="A8174" s="20" t="str">
        <f t="shared" si="258"/>
        <v>Arion banki hf.Lífeyrisauki L4</v>
      </c>
      <c r="B8174" s="20" t="str">
        <f>_xlfn.IFNA(INDEX(Listi!$AI:$AI,MATCH(C8174,Listi!$AJ:$AJ,0)),INDEX(Listi!T:T,MATCH(C8174,Listi!U:U,0)))</f>
        <v xml:space="preserve">Arion banki </v>
      </c>
      <c r="C8174" s="20" t="s">
        <v>214</v>
      </c>
      <c r="D8174" s="20" t="s">
        <v>587</v>
      </c>
      <c r="E8174" s="20" t="s">
        <v>276</v>
      </c>
      <c r="F8174" s="8" t="s">
        <v>118</v>
      </c>
      <c r="G8174" s="8" t="s">
        <v>353</v>
      </c>
      <c r="H8174" s="20" t="s">
        <v>119</v>
      </c>
      <c r="I8174" s="7">
        <v>2207929000</v>
      </c>
      <c r="L8174" s="7">
        <v>19306242000</v>
      </c>
      <c r="M8174" s="7">
        <v>1346647000</v>
      </c>
      <c r="N8174" s="7">
        <v>388052000</v>
      </c>
      <c r="O8174" s="20" t="str">
        <f t="shared" si="257"/>
        <v/>
      </c>
    </row>
    <row r="8175" spans="1:15">
      <c r="A8175" s="20" t="str">
        <f t="shared" si="258"/>
        <v>Arion banki hf.Lífeyrisauki L5</v>
      </c>
      <c r="B8175" s="20" t="str">
        <f>_xlfn.IFNA(INDEX(Listi!$AI:$AI,MATCH(C8175,Listi!$AJ:$AJ,0)),INDEX(Listi!T:T,MATCH(C8175,Listi!U:U,0)))</f>
        <v xml:space="preserve">Arion banki </v>
      </c>
      <c r="C8175" s="20" t="s">
        <v>214</v>
      </c>
      <c r="D8175" s="20" t="s">
        <v>369</v>
      </c>
      <c r="E8175" s="20" t="s">
        <v>276</v>
      </c>
      <c r="F8175" s="8" t="s">
        <v>118</v>
      </c>
      <c r="G8175" s="8" t="s">
        <v>353</v>
      </c>
      <c r="H8175" s="20" t="s">
        <v>119</v>
      </c>
      <c r="I8175" s="7">
        <v>0</v>
      </c>
      <c r="L8175" s="7">
        <v>44858554000</v>
      </c>
      <c r="M8175" s="7">
        <v>4018833000</v>
      </c>
      <c r="N8175" s="7">
        <v>933672000</v>
      </c>
      <c r="O8175" s="20" t="str">
        <f t="shared" si="257"/>
        <v/>
      </c>
    </row>
    <row r="8176" spans="1:15">
      <c r="A8176" s="20" t="str">
        <f t="shared" si="258"/>
        <v>Birta lífeyrissjóðurBlönduð leið</v>
      </c>
      <c r="B8176" s="20" t="str">
        <f>_xlfn.IFNA(INDEX(Listi!$AI:$AI,MATCH(C8176,Listi!$AJ:$AJ,0)),INDEX(Listi!T:T,MATCH(C8176,Listi!U:U,0)))</f>
        <v xml:space="preserve">Birta  </v>
      </c>
      <c r="C8176" s="20" t="s">
        <v>298</v>
      </c>
      <c r="D8176" s="20" t="s">
        <v>314</v>
      </c>
      <c r="E8176" s="20" t="s">
        <v>276</v>
      </c>
      <c r="F8176" s="20" t="s">
        <v>118</v>
      </c>
      <c r="G8176" s="8" t="s">
        <v>353</v>
      </c>
      <c r="H8176" s="20" t="s">
        <v>119</v>
      </c>
      <c r="I8176" s="7">
        <v>1059392096</v>
      </c>
      <c r="L8176" s="7">
        <v>6929716201</v>
      </c>
      <c r="M8176" s="7">
        <v>253995298</v>
      </c>
      <c r="N8176" s="7">
        <v>139753585</v>
      </c>
      <c r="O8176" s="20" t="str">
        <f t="shared" si="257"/>
        <v/>
      </c>
    </row>
    <row r="8177" spans="1:15">
      <c r="A8177" s="20" t="str">
        <f t="shared" si="258"/>
        <v>Birta lífeyrissjóðurInnlánsleið</v>
      </c>
      <c r="B8177" s="20" t="str">
        <f>_xlfn.IFNA(INDEX(Listi!$AI:$AI,MATCH(C8177,Listi!$AJ:$AJ,0)),INDEX(Listi!T:T,MATCH(C8177,Listi!U:U,0)))</f>
        <v xml:space="preserve">Birta  </v>
      </c>
      <c r="C8177" s="20" t="s">
        <v>298</v>
      </c>
      <c r="D8177" s="20" t="s">
        <v>208</v>
      </c>
      <c r="E8177" s="20" t="s">
        <v>276</v>
      </c>
      <c r="F8177" s="20" t="s">
        <v>118</v>
      </c>
      <c r="G8177" s="8" t="s">
        <v>353</v>
      </c>
      <c r="H8177" s="20" t="s">
        <v>119</v>
      </c>
      <c r="I8177" s="7">
        <v>0</v>
      </c>
      <c r="L8177" s="7">
        <v>4108971332</v>
      </c>
      <c r="M8177" s="7">
        <v>264842424</v>
      </c>
      <c r="N8177" s="7">
        <v>174324836</v>
      </c>
      <c r="O8177" s="20" t="str">
        <f t="shared" si="257"/>
        <v/>
      </c>
    </row>
    <row r="8178" spans="1:15">
      <c r="A8178" s="20" t="str">
        <f t="shared" si="258"/>
        <v>Birta lífeyrissjóðurSamtryggingardeild</v>
      </c>
      <c r="B8178" s="20" t="str">
        <f>_xlfn.IFNA(INDEX(Listi!$AI:$AI,MATCH(C8178,Listi!$AJ:$AJ,0)),INDEX(Listi!T:T,MATCH(C8178,Listi!U:U,0)))</f>
        <v xml:space="preserve">Birta  </v>
      </c>
      <c r="C8178" s="20" t="s">
        <v>298</v>
      </c>
      <c r="D8178" s="20" t="s">
        <v>205</v>
      </c>
      <c r="E8178" s="20" t="s">
        <v>275</v>
      </c>
      <c r="F8178" s="20" t="s">
        <v>118</v>
      </c>
      <c r="G8178" s="8" t="s">
        <v>353</v>
      </c>
      <c r="H8178" s="20" t="s">
        <v>119</v>
      </c>
      <c r="I8178" s="7">
        <v>23066335514</v>
      </c>
      <c r="L8178" s="7">
        <v>549755105944</v>
      </c>
      <c r="M8178" s="7">
        <v>18480897961</v>
      </c>
      <c r="N8178" s="7">
        <v>14075814006</v>
      </c>
      <c r="O8178" s="20" t="str">
        <f t="shared" si="257"/>
        <v/>
      </c>
    </row>
    <row r="8179" spans="1:15">
      <c r="A8179" s="20" t="str">
        <f t="shared" si="258"/>
        <v>Birta lífeyrissjóðurSkuldabréfaleið</v>
      </c>
      <c r="B8179" s="20" t="str">
        <f>_xlfn.IFNA(INDEX(Listi!$AI:$AI,MATCH(C8179,Listi!$AJ:$AJ,0)),INDEX(Listi!T:T,MATCH(C8179,Listi!U:U,0)))</f>
        <v xml:space="preserve">Birta  </v>
      </c>
      <c r="C8179" s="20" t="s">
        <v>298</v>
      </c>
      <c r="D8179" s="20" t="s">
        <v>313</v>
      </c>
      <c r="E8179" s="20" t="s">
        <v>276</v>
      </c>
      <c r="F8179" s="20" t="s">
        <v>118</v>
      </c>
      <c r="G8179" s="8" t="s">
        <v>353</v>
      </c>
      <c r="H8179" s="20" t="s">
        <v>119</v>
      </c>
      <c r="I8179" s="7">
        <v>0</v>
      </c>
      <c r="L8179" s="7">
        <v>8522374478</v>
      </c>
      <c r="M8179" s="7">
        <v>391005163</v>
      </c>
      <c r="N8179" s="7">
        <v>218104877</v>
      </c>
      <c r="O8179" s="20" t="str">
        <f t="shared" si="257"/>
        <v/>
      </c>
    </row>
    <row r="8180" spans="1:15">
      <c r="A8180" s="20" t="str">
        <f t="shared" si="258"/>
        <v>Birta lífeyrissjóðurTilgreind séreign</v>
      </c>
      <c r="B8180" s="20" t="str">
        <f>_xlfn.IFNA(INDEX(Listi!$AI:$AI,MATCH(C8180,Listi!$AJ:$AJ,0)),INDEX(Listi!T:T,MATCH(C8180,Listi!U:U,0)))</f>
        <v xml:space="preserve">Birta  </v>
      </c>
      <c r="C8180" s="20" t="s">
        <v>298</v>
      </c>
      <c r="D8180" s="20" t="s">
        <v>312</v>
      </c>
      <c r="E8180" s="20" t="s">
        <v>276</v>
      </c>
      <c r="F8180" s="20" t="s">
        <v>118</v>
      </c>
      <c r="G8180" s="8" t="s">
        <v>353</v>
      </c>
      <c r="H8180" s="20" t="s">
        <v>119</v>
      </c>
      <c r="I8180" s="7">
        <v>56000000</v>
      </c>
      <c r="L8180" s="7">
        <v>2234420297</v>
      </c>
      <c r="M8180" s="7">
        <v>511871981</v>
      </c>
      <c r="N8180" s="7">
        <v>36000223</v>
      </c>
      <c r="O8180" s="20" t="str">
        <f t="shared" si="257"/>
        <v/>
      </c>
    </row>
    <row r="8181" spans="1:15">
      <c r="A8181" s="20" t="str">
        <f t="shared" si="258"/>
        <v>Brú Lífeyrissjóður starfsmanna sveitarfélagaA-deild</v>
      </c>
      <c r="B8181" s="20" t="str">
        <f>_xlfn.IFNA(INDEX(Listi!$AI:$AI,MATCH(C8181,Listi!$AJ:$AJ,0)),INDEX(Listi!T:T,MATCH(C8181,Listi!U:U,0)))</f>
        <v>Brú</v>
      </c>
      <c r="C8181" s="20" t="s">
        <v>217</v>
      </c>
      <c r="D8181" s="20" t="s">
        <v>257</v>
      </c>
      <c r="E8181" s="20" t="s">
        <v>275</v>
      </c>
      <c r="F8181" s="20" t="s">
        <v>118</v>
      </c>
      <c r="G8181" s="8" t="s">
        <v>353</v>
      </c>
      <c r="H8181" s="20" t="s">
        <v>119</v>
      </c>
      <c r="I8181" s="7">
        <v>9588035504</v>
      </c>
      <c r="L8181" s="7">
        <v>270469177889</v>
      </c>
      <c r="M8181" s="7">
        <v>13987858077</v>
      </c>
      <c r="N8181" s="7">
        <v>4793072329</v>
      </c>
      <c r="O8181" s="20" t="str">
        <f t="shared" si="257"/>
        <v/>
      </c>
    </row>
    <row r="8182" spans="1:15">
      <c r="A8182" s="20" t="str">
        <f t="shared" si="258"/>
        <v>Brú Lífeyrissjóður starfsmanna sveitarfélagaB-deild</v>
      </c>
      <c r="B8182" s="20" t="str">
        <f>_xlfn.IFNA(INDEX(Listi!$AI:$AI,MATCH(C8182,Listi!$AJ:$AJ,0)),INDEX(Listi!T:T,MATCH(C8182,Listi!U:U,0)))</f>
        <v>Brú</v>
      </c>
      <c r="C8182" s="20" t="s">
        <v>217</v>
      </c>
      <c r="D8182" s="20" t="s">
        <v>218</v>
      </c>
      <c r="E8182" s="20" t="s">
        <v>275</v>
      </c>
      <c r="F8182" s="20" t="s">
        <v>118</v>
      </c>
      <c r="G8182" s="8" t="s">
        <v>353</v>
      </c>
      <c r="H8182" s="20" t="s">
        <v>119</v>
      </c>
      <c r="I8182" s="7">
        <v>741688682</v>
      </c>
      <c r="L8182" s="7">
        <v>17004783831</v>
      </c>
      <c r="M8182" s="7">
        <v>119747694</v>
      </c>
      <c r="N8182" s="7">
        <v>3424817406</v>
      </c>
      <c r="O8182" s="20" t="str">
        <f t="shared" si="257"/>
        <v/>
      </c>
    </row>
    <row r="8183" spans="1:15">
      <c r="A8183" s="20" t="str">
        <f t="shared" si="258"/>
        <v>Brú Lífeyrissjóður starfsmanna sveitarfélagaV-deild</v>
      </c>
      <c r="B8183" s="20" t="str">
        <f>_xlfn.IFNA(INDEX(Listi!$AI:$AI,MATCH(C8183,Listi!$AJ:$AJ,0)),INDEX(Listi!T:T,MATCH(C8183,Listi!U:U,0)))</f>
        <v>Brú</v>
      </c>
      <c r="C8183" s="20" t="s">
        <v>217</v>
      </c>
      <c r="D8183" s="20" t="s">
        <v>219</v>
      </c>
      <c r="E8183" s="20" t="s">
        <v>275</v>
      </c>
      <c r="F8183" s="20" t="s">
        <v>118</v>
      </c>
      <c r="G8183" s="8" t="s">
        <v>353</v>
      </c>
      <c r="H8183" s="20" t="s">
        <v>119</v>
      </c>
      <c r="I8183" s="7">
        <v>1932054936</v>
      </c>
      <c r="L8183" s="7">
        <v>54501394986</v>
      </c>
      <c r="M8183" s="7">
        <v>4188513374</v>
      </c>
      <c r="N8183" s="7">
        <v>455519059</v>
      </c>
      <c r="O8183" s="20" t="str">
        <f t="shared" si="257"/>
        <v/>
      </c>
    </row>
    <row r="8184" spans="1:15">
      <c r="A8184" s="20" t="str">
        <f t="shared" si="258"/>
        <v>Eftirlaunasj atvinnuflugmannaSamtryggingardeild</v>
      </c>
      <c r="B8184" s="20" t="str">
        <f>_xlfn.IFNA(INDEX(Listi!$AI:$AI,MATCH(C8184,Listi!$AJ:$AJ,0)),INDEX(Listi!T:T,MATCH(C8184,Listi!U:U,0)))</f>
        <v>EFÍA</v>
      </c>
      <c r="C8184" s="20" t="s">
        <v>220</v>
      </c>
      <c r="D8184" s="20" t="s">
        <v>205</v>
      </c>
      <c r="E8184" s="20" t="s">
        <v>275</v>
      </c>
      <c r="F8184" s="20" t="s">
        <v>118</v>
      </c>
      <c r="G8184" s="8" t="s">
        <v>353</v>
      </c>
      <c r="H8184" s="20" t="s">
        <v>119</v>
      </c>
      <c r="I8184" s="7">
        <v>4899329000</v>
      </c>
      <c r="L8184" s="7">
        <v>58542663000</v>
      </c>
      <c r="M8184" s="7">
        <v>1477262000</v>
      </c>
      <c r="N8184" s="7">
        <v>1113313000</v>
      </c>
      <c r="O8184" s="20" t="str">
        <f t="shared" si="257"/>
        <v/>
      </c>
    </row>
    <row r="8185" spans="1:15">
      <c r="A8185" s="20" t="str">
        <f t="shared" si="258"/>
        <v>Festa - lífeyrissjóðurSamtryggingardeild</v>
      </c>
      <c r="B8185" s="20" t="str">
        <f>_xlfn.IFNA(INDEX(Listi!$AI:$AI,MATCH(C8185,Listi!$AJ:$AJ,0)),INDEX(Listi!T:T,MATCH(C8185,Listi!U:U,0)))</f>
        <v xml:space="preserve">Festa </v>
      </c>
      <c r="C8185" s="20" t="s">
        <v>221</v>
      </c>
      <c r="D8185" s="20" t="s">
        <v>205</v>
      </c>
      <c r="E8185" s="20" t="s">
        <v>275</v>
      </c>
      <c r="F8185" s="20" t="s">
        <v>118</v>
      </c>
      <c r="G8185" s="8" t="s">
        <v>353</v>
      </c>
      <c r="H8185" s="20" t="s">
        <v>119</v>
      </c>
      <c r="I8185" s="7">
        <v>39363659110</v>
      </c>
      <c r="L8185" s="7">
        <v>246318113722</v>
      </c>
      <c r="M8185" s="7">
        <v>11138196907</v>
      </c>
      <c r="N8185" s="7">
        <v>5180938287</v>
      </c>
      <c r="O8185" s="20" t="str">
        <f t="shared" si="257"/>
        <v/>
      </c>
    </row>
    <row r="8186" spans="1:15">
      <c r="A8186" s="20" t="str">
        <f t="shared" si="258"/>
        <v>Festa - lífeyrissjóðurSparnaðarleið I</v>
      </c>
      <c r="B8186" s="20" t="str">
        <f>_xlfn.IFNA(INDEX(Listi!$AI:$AI,MATCH(C8186,Listi!$AJ:$AJ,0)),INDEX(Listi!T:T,MATCH(C8186,Listi!U:U,0)))</f>
        <v xml:space="preserve">Festa </v>
      </c>
      <c r="C8186" s="20" t="s">
        <v>221</v>
      </c>
      <c r="D8186" s="20" t="s">
        <v>464</v>
      </c>
      <c r="E8186" s="20" t="s">
        <v>276</v>
      </c>
      <c r="F8186" s="20" t="s">
        <v>118</v>
      </c>
      <c r="G8186" s="8" t="s">
        <v>353</v>
      </c>
      <c r="H8186" s="20" t="s">
        <v>119</v>
      </c>
      <c r="I8186" s="7">
        <v>5409243</v>
      </c>
      <c r="L8186" s="7">
        <v>75585319</v>
      </c>
      <c r="M8186" s="7">
        <v>37671409</v>
      </c>
      <c r="N8186" s="7">
        <v>2063969</v>
      </c>
      <c r="O8186" s="20" t="str">
        <f t="shared" si="257"/>
        <v/>
      </c>
    </row>
    <row r="8187" spans="1:15">
      <c r="A8187" s="20" t="str">
        <f t="shared" si="258"/>
        <v>Festa - lífeyrissjóðurSparnaðarleið II</v>
      </c>
      <c r="B8187" s="20" t="str">
        <f>_xlfn.IFNA(INDEX(Listi!$AI:$AI,MATCH(C8187,Listi!$AJ:$AJ,0)),INDEX(Listi!T:T,MATCH(C8187,Listi!U:U,0)))</f>
        <v xml:space="preserve">Festa </v>
      </c>
      <c r="C8187" s="20" t="s">
        <v>221</v>
      </c>
      <c r="D8187" s="20" t="s">
        <v>388</v>
      </c>
      <c r="E8187" s="20" t="s">
        <v>276</v>
      </c>
      <c r="F8187" s="20" t="s">
        <v>118</v>
      </c>
      <c r="G8187" s="8" t="s">
        <v>353</v>
      </c>
      <c r="H8187" s="20" t="s">
        <v>119</v>
      </c>
      <c r="I8187" s="7">
        <v>920363031</v>
      </c>
      <c r="L8187" s="7">
        <v>1113180693</v>
      </c>
      <c r="M8187" s="7">
        <v>134564310</v>
      </c>
      <c r="N8187" s="7">
        <v>19363084</v>
      </c>
      <c r="O8187" s="20" t="str">
        <f t="shared" si="257"/>
        <v/>
      </c>
    </row>
    <row r="8188" spans="1:15">
      <c r="A8188" s="20" t="str">
        <f t="shared" si="258"/>
        <v>Frjálsi lífeyrissjóðurinnDeild/leið I</v>
      </c>
      <c r="B8188" s="20" t="str">
        <f>_xlfn.IFNA(INDEX(Listi!$AI:$AI,MATCH(C8188,Listi!$AJ:$AJ,0)),INDEX(Listi!T:T,MATCH(C8188,Listi!U:U,0)))</f>
        <v xml:space="preserve">Frjálsi </v>
      </c>
      <c r="C8188" s="20" t="s">
        <v>222</v>
      </c>
      <c r="D8188" s="20" t="s">
        <v>223</v>
      </c>
      <c r="E8188" s="20" t="s">
        <v>276</v>
      </c>
      <c r="F8188" s="20" t="s">
        <v>118</v>
      </c>
      <c r="G8188" s="8" t="s">
        <v>353</v>
      </c>
      <c r="H8188" s="20" t="s">
        <v>119</v>
      </c>
      <c r="I8188" s="7">
        <v>16904329000</v>
      </c>
      <c r="L8188" s="7">
        <v>199278730000</v>
      </c>
      <c r="M8188" s="7">
        <v>10813020000</v>
      </c>
      <c r="N8188" s="7">
        <v>2178012000</v>
      </c>
      <c r="O8188" s="20" t="str">
        <f t="shared" si="257"/>
        <v/>
      </c>
    </row>
    <row r="8189" spans="1:15">
      <c r="A8189" s="20" t="str">
        <f t="shared" si="258"/>
        <v>Frjálsi lífeyrissjóðurinnDeild/leið II</v>
      </c>
      <c r="B8189" s="20" t="str">
        <f>_xlfn.IFNA(INDEX(Listi!$AI:$AI,MATCH(C8189,Listi!$AJ:$AJ,0)),INDEX(Listi!T:T,MATCH(C8189,Listi!U:U,0)))</f>
        <v xml:space="preserve">Frjálsi </v>
      </c>
      <c r="C8189" s="20" t="s">
        <v>222</v>
      </c>
      <c r="D8189" s="20" t="s">
        <v>224</v>
      </c>
      <c r="E8189" s="20" t="s">
        <v>276</v>
      </c>
      <c r="F8189" s="20" t="s">
        <v>118</v>
      </c>
      <c r="G8189" s="8" t="s">
        <v>353</v>
      </c>
      <c r="H8189" s="20" t="s">
        <v>119</v>
      </c>
      <c r="I8189" s="7">
        <v>1757219000</v>
      </c>
      <c r="L8189" s="7">
        <v>29681370000</v>
      </c>
      <c r="M8189" s="7">
        <v>1864883000</v>
      </c>
      <c r="N8189" s="7">
        <v>401735000</v>
      </c>
      <c r="O8189" s="20" t="str">
        <f t="shared" si="257"/>
        <v/>
      </c>
    </row>
    <row r="8190" spans="1:15">
      <c r="A8190" s="20" t="str">
        <f t="shared" si="258"/>
        <v>Frjálsi lífeyrissjóðurinnDeild/leið III</v>
      </c>
      <c r="B8190" s="20" t="str">
        <f>_xlfn.IFNA(INDEX(Listi!$AI:$AI,MATCH(C8190,Listi!$AJ:$AJ,0)),INDEX(Listi!T:T,MATCH(C8190,Listi!U:U,0)))</f>
        <v xml:space="preserve">Frjálsi </v>
      </c>
      <c r="C8190" s="20" t="s">
        <v>222</v>
      </c>
      <c r="D8190" s="20" t="s">
        <v>225</v>
      </c>
      <c r="E8190" s="20" t="s">
        <v>276</v>
      </c>
      <c r="F8190" s="20" t="s">
        <v>118</v>
      </c>
      <c r="G8190" s="8" t="s">
        <v>353</v>
      </c>
      <c r="H8190" s="20" t="s">
        <v>119</v>
      </c>
      <c r="I8190" s="7">
        <v>1631229000</v>
      </c>
      <c r="L8190" s="7">
        <v>43554797000</v>
      </c>
      <c r="M8190" s="7">
        <v>2564479000</v>
      </c>
      <c r="N8190" s="7">
        <v>1456678000</v>
      </c>
      <c r="O8190" s="20" t="str">
        <f t="shared" si="257"/>
        <v/>
      </c>
    </row>
    <row r="8191" spans="1:15">
      <c r="A8191" s="20" t="str">
        <f t="shared" si="258"/>
        <v>Frjálsi lífeyrissjóðurinnFrjálsi Áhætta</v>
      </c>
      <c r="B8191" s="20" t="str">
        <f>_xlfn.IFNA(INDEX(Listi!$AI:$AI,MATCH(C8191,Listi!$AJ:$AJ,0)),INDEX(Listi!T:T,MATCH(C8191,Listi!U:U,0)))</f>
        <v xml:space="preserve">Frjálsi </v>
      </c>
      <c r="C8191" s="20" t="s">
        <v>222</v>
      </c>
      <c r="D8191" s="20" t="s">
        <v>226</v>
      </c>
      <c r="E8191" s="20" t="s">
        <v>276</v>
      </c>
      <c r="F8191" s="20" t="s">
        <v>118</v>
      </c>
      <c r="G8191" s="8" t="s">
        <v>353</v>
      </c>
      <c r="H8191" s="20" t="s">
        <v>119</v>
      </c>
      <c r="I8191" s="7">
        <v>199910000</v>
      </c>
      <c r="L8191" s="7">
        <v>2707615000</v>
      </c>
      <c r="M8191" s="7">
        <v>335331000</v>
      </c>
      <c r="N8191" s="7">
        <v>1872000</v>
      </c>
      <c r="O8191" s="20" t="str">
        <f t="shared" si="257"/>
        <v/>
      </c>
    </row>
    <row r="8192" spans="1:15">
      <c r="A8192" s="20" t="str">
        <f t="shared" si="258"/>
        <v>Frjálsi lífeyrissjóðurinnSameiginleg deild</v>
      </c>
      <c r="B8192" s="20" t="str">
        <f>_xlfn.IFNA(INDEX(Listi!$AI:$AI,MATCH(C8192,Listi!$AJ:$AJ,0)),INDEX(Listi!T:T,MATCH(C8192,Listi!U:U,0)))</f>
        <v xml:space="preserve">Frjálsi </v>
      </c>
      <c r="C8192" s="20" t="s">
        <v>222</v>
      </c>
      <c r="D8192" s="20" t="s">
        <v>311</v>
      </c>
      <c r="E8192" s="20" t="s">
        <v>276</v>
      </c>
      <c r="F8192" s="20" t="s">
        <v>118</v>
      </c>
      <c r="G8192" s="8" t="s">
        <v>353</v>
      </c>
      <c r="H8192" s="20" t="s">
        <v>119</v>
      </c>
      <c r="I8192" s="7">
        <v>0</v>
      </c>
      <c r="L8192" s="7">
        <v>0</v>
      </c>
      <c r="M8192" s="7">
        <v>0</v>
      </c>
      <c r="N8192" s="7">
        <v>0</v>
      </c>
      <c r="O8192" s="20" t="str">
        <f t="shared" si="257"/>
        <v/>
      </c>
    </row>
    <row r="8193" spans="1:15">
      <c r="A8193" s="20" t="str">
        <f t="shared" si="258"/>
        <v>Frjálsi lífeyrissjóðurinnSamtryggingardeild</v>
      </c>
      <c r="B8193" s="20" t="str">
        <f>_xlfn.IFNA(INDEX(Listi!$AI:$AI,MATCH(C8193,Listi!$AJ:$AJ,0)),INDEX(Listi!T:T,MATCH(C8193,Listi!U:U,0)))</f>
        <v xml:space="preserve">Frjálsi </v>
      </c>
      <c r="C8193" s="20" t="s">
        <v>222</v>
      </c>
      <c r="D8193" s="20" t="s">
        <v>205</v>
      </c>
      <c r="E8193" s="20" t="s">
        <v>275</v>
      </c>
      <c r="F8193" s="20" t="s">
        <v>118</v>
      </c>
      <c r="G8193" s="8" t="s">
        <v>353</v>
      </c>
      <c r="H8193" s="20" t="s">
        <v>119</v>
      </c>
      <c r="I8193" s="7">
        <v>8451701000</v>
      </c>
      <c r="L8193" s="7">
        <v>127148465000</v>
      </c>
      <c r="M8193" s="7">
        <v>7524433000</v>
      </c>
      <c r="N8193" s="7">
        <v>1254273000</v>
      </c>
      <c r="O8193" s="20" t="str">
        <f t="shared" si="257"/>
        <v/>
      </c>
    </row>
    <row r="8194" spans="1:15">
      <c r="A8194" s="20" t="str">
        <f t="shared" si="258"/>
        <v>Gildi - lífeyrissjóðurFramtíðarsýn 1</v>
      </c>
      <c r="B8194" s="20" t="str">
        <f>_xlfn.IFNA(INDEX(Listi!$AI:$AI,MATCH(C8194,Listi!$AJ:$AJ,0)),INDEX(Listi!T:T,MATCH(C8194,Listi!U:U,0)))</f>
        <v xml:space="preserve">Gildi  </v>
      </c>
      <c r="C8194" s="20" t="s">
        <v>227</v>
      </c>
      <c r="D8194" s="20" t="s">
        <v>373</v>
      </c>
      <c r="E8194" s="20" t="s">
        <v>276</v>
      </c>
      <c r="F8194" s="20" t="s">
        <v>118</v>
      </c>
      <c r="G8194" s="8" t="s">
        <v>353</v>
      </c>
      <c r="H8194" s="20" t="s">
        <v>119</v>
      </c>
      <c r="I8194" s="7">
        <v>470741934</v>
      </c>
      <c r="L8194" s="7">
        <v>3223959491</v>
      </c>
      <c r="M8194" s="7">
        <v>185065371</v>
      </c>
      <c r="N8194" s="7">
        <v>99697779</v>
      </c>
      <c r="O8194" s="20" t="str">
        <f t="shared" ref="O8194:O8257" si="259">IFERROR(VLOOKUP(F8194,EhLykill,3,FALSE),"")</f>
        <v/>
      </c>
    </row>
    <row r="8195" spans="1:15">
      <c r="A8195" s="20" t="str">
        <f t="shared" si="258"/>
        <v>Gildi - lífeyrissjóðurFramtíðarsýn 2</v>
      </c>
      <c r="B8195" s="20" t="str">
        <f>_xlfn.IFNA(INDEX(Listi!$AI:$AI,MATCH(C8195,Listi!$AJ:$AJ,0)),INDEX(Listi!T:T,MATCH(C8195,Listi!U:U,0)))</f>
        <v xml:space="preserve">Gildi  </v>
      </c>
      <c r="C8195" s="20" t="s">
        <v>227</v>
      </c>
      <c r="D8195" s="20" t="s">
        <v>374</v>
      </c>
      <c r="E8195" s="20" t="s">
        <v>276</v>
      </c>
      <c r="F8195" s="20" t="s">
        <v>118</v>
      </c>
      <c r="G8195" s="8" t="s">
        <v>353</v>
      </c>
      <c r="H8195" s="20" t="s">
        <v>119</v>
      </c>
      <c r="I8195" s="7">
        <v>297813718</v>
      </c>
      <c r="L8195" s="7">
        <v>3172355810</v>
      </c>
      <c r="M8195" s="7">
        <v>227598529</v>
      </c>
      <c r="N8195" s="7">
        <v>70042741</v>
      </c>
      <c r="O8195" s="20" t="str">
        <f t="shared" si="259"/>
        <v/>
      </c>
    </row>
    <row r="8196" spans="1:15">
      <c r="A8196" s="20" t="str">
        <f t="shared" si="258"/>
        <v>Gildi - lífeyrissjóðurFramtíðarsýn 3</v>
      </c>
      <c r="B8196" s="20" t="str">
        <f>_xlfn.IFNA(INDEX(Listi!$AI:$AI,MATCH(C8196,Listi!$AJ:$AJ,0)),INDEX(Listi!T:T,MATCH(C8196,Listi!U:U,0)))</f>
        <v xml:space="preserve">Gildi  </v>
      </c>
      <c r="C8196" s="20" t="s">
        <v>227</v>
      </c>
      <c r="D8196" s="20" t="s">
        <v>380</v>
      </c>
      <c r="E8196" s="20" t="s">
        <v>276</v>
      </c>
      <c r="F8196" s="20" t="s">
        <v>118</v>
      </c>
      <c r="G8196" s="8" t="s">
        <v>353</v>
      </c>
      <c r="H8196" s="20" t="s">
        <v>119</v>
      </c>
      <c r="I8196" s="7">
        <v>0</v>
      </c>
      <c r="L8196" s="7">
        <v>1220667693</v>
      </c>
      <c r="M8196" s="7">
        <v>206427664</v>
      </c>
      <c r="N8196" s="7">
        <v>61376636</v>
      </c>
      <c r="O8196" s="20" t="str">
        <f t="shared" si="259"/>
        <v/>
      </c>
    </row>
    <row r="8197" spans="1:15">
      <c r="A8197" s="20" t="str">
        <f t="shared" si="258"/>
        <v>Gildi - lífeyrissjóðurSamtryggingardeild</v>
      </c>
      <c r="B8197" s="20" t="str">
        <f>_xlfn.IFNA(INDEX(Listi!$AI:$AI,MATCH(C8197,Listi!$AJ:$AJ,0)),INDEX(Listi!T:T,MATCH(C8197,Listi!U:U,0)))</f>
        <v xml:space="preserve">Gildi  </v>
      </c>
      <c r="C8197" s="20" t="s">
        <v>227</v>
      </c>
      <c r="D8197" s="20" t="s">
        <v>205</v>
      </c>
      <c r="E8197" s="20" t="s">
        <v>275</v>
      </c>
      <c r="F8197" s="20" t="s">
        <v>118</v>
      </c>
      <c r="G8197" s="8" t="s">
        <v>353</v>
      </c>
      <c r="H8197" s="20" t="s">
        <v>119</v>
      </c>
      <c r="I8197" s="7">
        <v>81876857873</v>
      </c>
      <c r="L8197" s="7">
        <v>908474103084</v>
      </c>
      <c r="M8197" s="7">
        <v>33404441428</v>
      </c>
      <c r="N8197" s="7">
        <v>20772915594</v>
      </c>
      <c r="O8197" s="20" t="str">
        <f t="shared" si="259"/>
        <v/>
      </c>
    </row>
    <row r="8198" spans="1:15">
      <c r="A8198" s="20" t="str">
        <f t="shared" si="258"/>
        <v>Íslandsbanki hf.Erlend verðbréf</v>
      </c>
      <c r="B8198" s="20" t="str">
        <f>_xlfn.IFNA(INDEX(Listi!$AI:$AI,MATCH(C8198,Listi!$AJ:$AJ,0)),INDEX(Listi!T:T,MATCH(C8198,Listi!U:U,0)))</f>
        <v>Íslandsbanki</v>
      </c>
      <c r="C8198" s="20" t="s">
        <v>228</v>
      </c>
      <c r="D8198" s="20" t="s">
        <v>229</v>
      </c>
      <c r="E8198" s="20" t="s">
        <v>276</v>
      </c>
      <c r="F8198" s="20" t="s">
        <v>118</v>
      </c>
      <c r="G8198" s="8" t="s">
        <v>353</v>
      </c>
      <c r="H8198" s="20" t="s">
        <v>119</v>
      </c>
      <c r="I8198" s="7">
        <v>0</v>
      </c>
      <c r="L8198" s="7">
        <v>1602556114</v>
      </c>
      <c r="M8198" s="7">
        <v>15640340</v>
      </c>
      <c r="N8198" s="7">
        <v>15279587</v>
      </c>
      <c r="O8198" s="20" t="str">
        <f t="shared" si="259"/>
        <v/>
      </c>
    </row>
    <row r="8199" spans="1:15">
      <c r="A8199" s="20" t="str">
        <f t="shared" si="258"/>
        <v>Íslandsbanki hf.Húsnæðisleið</v>
      </c>
      <c r="B8199" s="20" t="str">
        <f>_xlfn.IFNA(INDEX(Listi!$AI:$AI,MATCH(C8199,Listi!$AJ:$AJ,0)),INDEX(Listi!T:T,MATCH(C8199,Listi!U:U,0)))</f>
        <v>Íslandsbanki</v>
      </c>
      <c r="C8199" s="20" t="s">
        <v>228</v>
      </c>
      <c r="D8199" s="20" t="s">
        <v>307</v>
      </c>
      <c r="E8199" s="20" t="s">
        <v>276</v>
      </c>
      <c r="F8199" s="20" t="s">
        <v>118</v>
      </c>
      <c r="G8199" s="8" t="s">
        <v>353</v>
      </c>
      <c r="H8199" s="20" t="s">
        <v>119</v>
      </c>
      <c r="I8199" s="7">
        <v>0</v>
      </c>
      <c r="L8199" s="7">
        <v>2334808209</v>
      </c>
      <c r="M8199" s="7">
        <v>1128225985</v>
      </c>
      <c r="N8199" s="7">
        <v>7159457</v>
      </c>
      <c r="O8199" s="20" t="str">
        <f t="shared" si="259"/>
        <v/>
      </c>
    </row>
    <row r="8200" spans="1:15">
      <c r="A8200" s="20" t="str">
        <f t="shared" si="258"/>
        <v>Íslandsbanki hf.Lífeyrisreikningur-óverðtryggður</v>
      </c>
      <c r="B8200" s="20" t="str">
        <f>_xlfn.IFNA(INDEX(Listi!$AI:$AI,MATCH(C8200,Listi!$AJ:$AJ,0)),INDEX(Listi!T:T,MATCH(C8200,Listi!U:U,0)))</f>
        <v>Íslandsbanki</v>
      </c>
      <c r="C8200" s="20" t="s">
        <v>228</v>
      </c>
      <c r="D8200" s="20" t="s">
        <v>231</v>
      </c>
      <c r="E8200" s="20" t="s">
        <v>276</v>
      </c>
      <c r="F8200" s="20" t="s">
        <v>118</v>
      </c>
      <c r="G8200" s="8" t="s">
        <v>353</v>
      </c>
      <c r="H8200" s="20" t="s">
        <v>119</v>
      </c>
      <c r="I8200" s="7">
        <v>0</v>
      </c>
      <c r="L8200" s="7">
        <v>2506311736</v>
      </c>
      <c r="M8200" s="7">
        <v>879015901</v>
      </c>
      <c r="N8200" s="7">
        <v>95740979</v>
      </c>
      <c r="O8200" s="20" t="str">
        <f t="shared" si="259"/>
        <v/>
      </c>
    </row>
    <row r="8201" spans="1:15">
      <c r="A8201" s="20" t="str">
        <f t="shared" si="258"/>
        <v>Íslandsbanki hf.Lífeyrisreikningur-verðtryggður</v>
      </c>
      <c r="B8201" s="20" t="str">
        <f>_xlfn.IFNA(INDEX(Listi!$AI:$AI,MATCH(C8201,Listi!$AJ:$AJ,0)),INDEX(Listi!T:T,MATCH(C8201,Listi!U:U,0)))</f>
        <v>Íslandsbanki</v>
      </c>
      <c r="C8201" s="20" t="s">
        <v>228</v>
      </c>
      <c r="D8201" s="20" t="s">
        <v>232</v>
      </c>
      <c r="E8201" s="20" t="s">
        <v>276</v>
      </c>
      <c r="F8201" s="20" t="s">
        <v>118</v>
      </c>
      <c r="G8201" s="8" t="s">
        <v>353</v>
      </c>
      <c r="H8201" s="20" t="s">
        <v>119</v>
      </c>
      <c r="I8201" s="7">
        <v>0</v>
      </c>
      <c r="L8201" s="7">
        <v>35933944171</v>
      </c>
      <c r="M8201" s="7">
        <v>3575627585</v>
      </c>
      <c r="N8201" s="7">
        <v>973599891</v>
      </c>
      <c r="O8201" s="20" t="str">
        <f t="shared" si="259"/>
        <v/>
      </c>
    </row>
    <row r="8202" spans="1:15">
      <c r="A8202" s="20" t="str">
        <f t="shared" si="258"/>
        <v>Íslandsbanki hf.Löng ríkisskuldabréf</v>
      </c>
      <c r="B8202" s="20" t="str">
        <f>_xlfn.IFNA(INDEX(Listi!$AI:$AI,MATCH(C8202,Listi!$AJ:$AJ,0)),INDEX(Listi!T:T,MATCH(C8202,Listi!U:U,0)))</f>
        <v>Íslandsbanki</v>
      </c>
      <c r="C8202" s="20" t="s">
        <v>228</v>
      </c>
      <c r="D8202" s="20" t="s">
        <v>233</v>
      </c>
      <c r="E8202" s="20" t="s">
        <v>276</v>
      </c>
      <c r="F8202" s="20" t="s">
        <v>118</v>
      </c>
      <c r="G8202" s="8" t="s">
        <v>353</v>
      </c>
      <c r="H8202" s="20" t="s">
        <v>119</v>
      </c>
      <c r="I8202" s="7">
        <v>0</v>
      </c>
      <c r="L8202" s="7">
        <v>753232602</v>
      </c>
      <c r="M8202" s="7">
        <v>52540738</v>
      </c>
      <c r="N8202" s="7">
        <v>25520229</v>
      </c>
      <c r="O8202" s="20" t="str">
        <f t="shared" si="259"/>
        <v/>
      </c>
    </row>
    <row r="8203" spans="1:15">
      <c r="A8203" s="20" t="str">
        <f t="shared" si="258"/>
        <v>Íslandsbanki hf.Stýring A</v>
      </c>
      <c r="B8203" s="20" t="str">
        <f>_xlfn.IFNA(INDEX(Listi!$AI:$AI,MATCH(C8203,Listi!$AJ:$AJ,0)),INDEX(Listi!T:T,MATCH(C8203,Listi!U:U,0)))</f>
        <v>Íslandsbanki</v>
      </c>
      <c r="C8203" s="20" t="s">
        <v>228</v>
      </c>
      <c r="D8203" s="20" t="s">
        <v>234</v>
      </c>
      <c r="E8203" s="20" t="s">
        <v>276</v>
      </c>
      <c r="F8203" s="20" t="s">
        <v>118</v>
      </c>
      <c r="G8203" s="8" t="s">
        <v>353</v>
      </c>
      <c r="H8203" s="20" t="s">
        <v>119</v>
      </c>
      <c r="I8203" s="7">
        <v>0</v>
      </c>
      <c r="L8203" s="7">
        <v>4133723797</v>
      </c>
      <c r="M8203" s="7">
        <v>215966902</v>
      </c>
      <c r="N8203" s="7">
        <v>124877843</v>
      </c>
      <c r="O8203" s="20" t="str">
        <f t="shared" si="259"/>
        <v/>
      </c>
    </row>
    <row r="8204" spans="1:15">
      <c r="A8204" s="20" t="str">
        <f t="shared" si="258"/>
        <v>Íslandsbanki hf.Stýring B</v>
      </c>
      <c r="B8204" s="20" t="str">
        <f>_xlfn.IFNA(INDEX(Listi!$AI:$AI,MATCH(C8204,Listi!$AJ:$AJ,0)),INDEX(Listi!T:T,MATCH(C8204,Listi!U:U,0)))</f>
        <v>Íslandsbanki</v>
      </c>
      <c r="C8204" s="20" t="s">
        <v>228</v>
      </c>
      <c r="D8204" s="20" t="s">
        <v>235</v>
      </c>
      <c r="E8204" s="20" t="s">
        <v>276</v>
      </c>
      <c r="F8204" s="20" t="s">
        <v>118</v>
      </c>
      <c r="G8204" s="8" t="s">
        <v>353</v>
      </c>
      <c r="H8204" s="20" t="s">
        <v>119</v>
      </c>
      <c r="I8204" s="7">
        <v>0</v>
      </c>
      <c r="L8204" s="7">
        <v>5860247393</v>
      </c>
      <c r="M8204" s="7">
        <v>508591885</v>
      </c>
      <c r="N8204" s="7">
        <v>77897125</v>
      </c>
      <c r="O8204" s="20" t="str">
        <f t="shared" si="259"/>
        <v/>
      </c>
    </row>
    <row r="8205" spans="1:15">
      <c r="A8205" s="20" t="str">
        <f t="shared" si="258"/>
        <v>Íslandsbanki hf.Stýring C</v>
      </c>
      <c r="B8205" s="20" t="str">
        <f>_xlfn.IFNA(INDEX(Listi!$AI:$AI,MATCH(C8205,Listi!$AJ:$AJ,0)),INDEX(Listi!T:T,MATCH(C8205,Listi!U:U,0)))</f>
        <v>Íslandsbanki</v>
      </c>
      <c r="C8205" s="20" t="s">
        <v>228</v>
      </c>
      <c r="D8205" s="20" t="s">
        <v>236</v>
      </c>
      <c r="E8205" s="20" t="s">
        <v>276</v>
      </c>
      <c r="F8205" s="20" t="s">
        <v>118</v>
      </c>
      <c r="G8205" s="8" t="s">
        <v>353</v>
      </c>
      <c r="H8205" s="20" t="s">
        <v>119</v>
      </c>
      <c r="I8205" s="7">
        <v>0</v>
      </c>
      <c r="L8205" s="7">
        <v>8014427899</v>
      </c>
      <c r="M8205" s="7">
        <v>751053797</v>
      </c>
      <c r="N8205" s="7">
        <v>58531298</v>
      </c>
      <c r="O8205" s="20" t="str">
        <f t="shared" si="259"/>
        <v/>
      </c>
    </row>
    <row r="8206" spans="1:15">
      <c r="A8206" s="20" t="str">
        <f t="shared" si="258"/>
        <v>Íslandsbanki hf.Stýring D</v>
      </c>
      <c r="B8206" s="20" t="str">
        <f>_xlfn.IFNA(INDEX(Listi!$AI:$AI,MATCH(C8206,Listi!$AJ:$AJ,0)),INDEX(Listi!T:T,MATCH(C8206,Listi!U:U,0)))</f>
        <v>Íslandsbanki</v>
      </c>
      <c r="C8206" s="20" t="s">
        <v>228</v>
      </c>
      <c r="D8206" s="20" t="s">
        <v>237</v>
      </c>
      <c r="E8206" s="20" t="s">
        <v>276</v>
      </c>
      <c r="F8206" s="20" t="s">
        <v>118</v>
      </c>
      <c r="G8206" s="8" t="s">
        <v>353</v>
      </c>
      <c r="H8206" s="20" t="s">
        <v>119</v>
      </c>
      <c r="I8206" s="7">
        <v>0</v>
      </c>
      <c r="L8206" s="7">
        <v>5826614423</v>
      </c>
      <c r="M8206" s="7">
        <v>1371163557</v>
      </c>
      <c r="N8206" s="7">
        <v>36861109</v>
      </c>
      <c r="O8206" s="20" t="str">
        <f t="shared" si="259"/>
        <v/>
      </c>
    </row>
    <row r="8207" spans="1:15">
      <c r="A8207" s="20" t="str">
        <f t="shared" si="258"/>
        <v>Íslandsbanki hf.Stýring E</v>
      </c>
      <c r="B8207" s="20" t="str">
        <f>_xlfn.IFNA(INDEX(Listi!$AI:$AI,MATCH(C8207,Listi!$AJ:$AJ,0)),INDEX(Listi!T:T,MATCH(C8207,Listi!U:U,0)))</f>
        <v>Íslandsbanki</v>
      </c>
      <c r="C8207" s="20" t="s">
        <v>228</v>
      </c>
      <c r="D8207" s="20" t="s">
        <v>580</v>
      </c>
      <c r="E8207" s="20" t="s">
        <v>276</v>
      </c>
      <c r="F8207" s="20" t="s">
        <v>118</v>
      </c>
      <c r="G8207" s="8" t="s">
        <v>353</v>
      </c>
      <c r="H8207" s="20" t="s">
        <v>119</v>
      </c>
      <c r="I8207" s="7">
        <v>0</v>
      </c>
      <c r="L8207" s="7">
        <v>99567247</v>
      </c>
      <c r="M8207" s="7">
        <v>7691901</v>
      </c>
      <c r="N8207" s="7">
        <v>670647</v>
      </c>
      <c r="O8207" s="20" t="str">
        <f t="shared" si="259"/>
        <v/>
      </c>
    </row>
    <row r="8208" spans="1:15">
      <c r="A8208" s="20" t="str">
        <f t="shared" si="258"/>
        <v>Íslenski lífeyrissjóðurinnLíf 1</v>
      </c>
      <c r="B8208" s="20" t="str">
        <f>_xlfn.IFNA(INDEX(Listi!$AI:$AI,MATCH(C8208,Listi!$AJ:$AJ,0)),INDEX(Listi!T:T,MATCH(C8208,Listi!U:U,0)))</f>
        <v xml:space="preserve">Íslenski  </v>
      </c>
      <c r="C8208" s="20" t="s">
        <v>238</v>
      </c>
      <c r="D8208" s="20" t="s">
        <v>239</v>
      </c>
      <c r="E8208" s="20" t="s">
        <v>276</v>
      </c>
      <c r="F8208" s="20" t="s">
        <v>118</v>
      </c>
      <c r="G8208" s="8" t="s">
        <v>353</v>
      </c>
      <c r="H8208" s="20" t="s">
        <v>119</v>
      </c>
      <c r="I8208" s="7">
        <v>1062767302</v>
      </c>
      <c r="L8208" s="7">
        <v>34645188332</v>
      </c>
      <c r="M8208" s="7">
        <v>5859453012</v>
      </c>
      <c r="N8208" s="7">
        <v>977930648</v>
      </c>
      <c r="O8208" s="20" t="str">
        <f t="shared" si="259"/>
        <v/>
      </c>
    </row>
    <row r="8209" spans="1:15">
      <c r="A8209" s="20" t="str">
        <f t="shared" ref="A8209:A8270" si="260">CONCATENATE(C8209,D8209)</f>
        <v>Íslenski lífeyrissjóðurinnLíf 2</v>
      </c>
      <c r="B8209" s="20" t="str">
        <f>_xlfn.IFNA(INDEX(Listi!$AI:$AI,MATCH(C8209,Listi!$AJ:$AJ,0)),INDEX(Listi!T:T,MATCH(C8209,Listi!U:U,0)))</f>
        <v xml:space="preserve">Íslenski  </v>
      </c>
      <c r="C8209" s="20" t="s">
        <v>238</v>
      </c>
      <c r="D8209" s="20" t="s">
        <v>240</v>
      </c>
      <c r="E8209" s="20" t="s">
        <v>276</v>
      </c>
      <c r="F8209" s="20" t="s">
        <v>118</v>
      </c>
      <c r="G8209" s="8" t="s">
        <v>353</v>
      </c>
      <c r="H8209" s="20" t="s">
        <v>119</v>
      </c>
      <c r="I8209" s="7">
        <v>1067215765</v>
      </c>
      <c r="L8209" s="7">
        <v>31029129445</v>
      </c>
      <c r="M8209" s="7">
        <v>2139527304</v>
      </c>
      <c r="N8209" s="7">
        <v>531278955</v>
      </c>
      <c r="O8209" s="20" t="str">
        <f t="shared" si="259"/>
        <v/>
      </c>
    </row>
    <row r="8210" spans="1:15">
      <c r="A8210" s="20" t="str">
        <f t="shared" si="260"/>
        <v>Íslenski lífeyrissjóðurinnLíf 3</v>
      </c>
      <c r="B8210" s="20" t="str">
        <f>_xlfn.IFNA(INDEX(Listi!$AI:$AI,MATCH(C8210,Listi!$AJ:$AJ,0)),INDEX(Listi!T:T,MATCH(C8210,Listi!U:U,0)))</f>
        <v xml:space="preserve">Íslenski  </v>
      </c>
      <c r="C8210" s="20" t="s">
        <v>238</v>
      </c>
      <c r="D8210" s="20" t="s">
        <v>241</v>
      </c>
      <c r="E8210" s="20" t="s">
        <v>276</v>
      </c>
      <c r="F8210" s="20" t="s">
        <v>118</v>
      </c>
      <c r="G8210" s="8" t="s">
        <v>353</v>
      </c>
      <c r="H8210" s="20" t="s">
        <v>119</v>
      </c>
      <c r="I8210" s="7">
        <v>525910020</v>
      </c>
      <c r="L8210" s="7">
        <v>26552298455</v>
      </c>
      <c r="M8210" s="7">
        <v>1349981892</v>
      </c>
      <c r="N8210" s="7">
        <v>474868471</v>
      </c>
      <c r="O8210" s="20" t="str">
        <f t="shared" si="259"/>
        <v/>
      </c>
    </row>
    <row r="8211" spans="1:15">
      <c r="A8211" s="20" t="str">
        <f t="shared" si="260"/>
        <v>Íslenski lífeyrissjóðurinnLíf 4</v>
      </c>
      <c r="B8211" s="20" t="str">
        <f>_xlfn.IFNA(INDEX(Listi!$AI:$AI,MATCH(C8211,Listi!$AJ:$AJ,0)),INDEX(Listi!T:T,MATCH(C8211,Listi!U:U,0)))</f>
        <v xml:space="preserve">Íslenski  </v>
      </c>
      <c r="C8211" s="20" t="s">
        <v>238</v>
      </c>
      <c r="D8211" s="20" t="s">
        <v>242</v>
      </c>
      <c r="E8211" s="20" t="s">
        <v>276</v>
      </c>
      <c r="F8211" s="20" t="s">
        <v>118</v>
      </c>
      <c r="G8211" s="8" t="s">
        <v>353</v>
      </c>
      <c r="H8211" s="20" t="s">
        <v>119</v>
      </c>
      <c r="I8211" s="7">
        <v>0</v>
      </c>
      <c r="L8211" s="7">
        <v>15323468197</v>
      </c>
      <c r="M8211" s="7">
        <v>592019313</v>
      </c>
      <c r="N8211" s="7">
        <v>649721424</v>
      </c>
      <c r="O8211" s="20" t="str">
        <f t="shared" si="259"/>
        <v/>
      </c>
    </row>
    <row r="8212" spans="1:15">
      <c r="A8212" s="20" t="str">
        <f t="shared" si="260"/>
        <v>Íslenski lífeyrissjóðurinnSamtryggingardeild</v>
      </c>
      <c r="B8212" s="20" t="str">
        <f>_xlfn.IFNA(INDEX(Listi!$AI:$AI,MATCH(C8212,Listi!$AJ:$AJ,0)),INDEX(Listi!T:T,MATCH(C8212,Listi!U:U,0)))</f>
        <v xml:space="preserve">Íslenski  </v>
      </c>
      <c r="C8212" s="20" t="s">
        <v>238</v>
      </c>
      <c r="D8212" s="20" t="s">
        <v>205</v>
      </c>
      <c r="E8212" s="20" t="s">
        <v>275</v>
      </c>
      <c r="F8212" s="20" t="s">
        <v>118</v>
      </c>
      <c r="G8212" s="8" t="s">
        <v>353</v>
      </c>
      <c r="H8212" s="20" t="s">
        <v>119</v>
      </c>
      <c r="I8212" s="7">
        <v>664561270</v>
      </c>
      <c r="L8212" s="7">
        <v>32369481106</v>
      </c>
      <c r="M8212" s="7">
        <v>2513450236</v>
      </c>
      <c r="N8212" s="7">
        <v>182749847</v>
      </c>
      <c r="O8212" s="20" t="str">
        <f t="shared" si="259"/>
        <v/>
      </c>
    </row>
    <row r="8213" spans="1:15">
      <c r="A8213" s="20" t="str">
        <f t="shared" si="260"/>
        <v>Kvika banki hf.Ævileið</v>
      </c>
      <c r="B8213" s="20" t="str">
        <f>_xlfn.IFNA(INDEX(Listi!$AI:$AI,MATCH(C8213,Listi!$AJ:$AJ,0)),INDEX(Listi!T:T,MATCH(C8213,Listi!U:U,0)))</f>
        <v xml:space="preserve">Kvika banki </v>
      </c>
      <c r="C8213" s="20" t="s">
        <v>243</v>
      </c>
      <c r="D8213" s="20" t="s">
        <v>248</v>
      </c>
      <c r="E8213" s="20" t="s">
        <v>276</v>
      </c>
      <c r="F8213" s="20" t="s">
        <v>118</v>
      </c>
      <c r="G8213" s="8" t="s">
        <v>353</v>
      </c>
      <c r="H8213" s="20" t="s">
        <v>119</v>
      </c>
      <c r="I8213" s="7">
        <v>17793341</v>
      </c>
      <c r="L8213" s="7">
        <v>83990162</v>
      </c>
      <c r="M8213" s="7">
        <v>9152445</v>
      </c>
      <c r="N8213" s="7">
        <v>0</v>
      </c>
      <c r="O8213" s="20" t="str">
        <f t="shared" si="259"/>
        <v/>
      </c>
    </row>
    <row r="8214" spans="1:15">
      <c r="A8214" s="20" t="str">
        <f t="shared" si="260"/>
        <v>Kvika banki hf.Innlánaleið</v>
      </c>
      <c r="B8214" s="20" t="str">
        <f>_xlfn.IFNA(INDEX(Listi!$AI:$AI,MATCH(C8214,Listi!$AJ:$AJ,0)),INDEX(Listi!T:T,MATCH(C8214,Listi!U:U,0)))</f>
        <v xml:space="preserve">Kvika banki </v>
      </c>
      <c r="C8214" s="20" t="s">
        <v>243</v>
      </c>
      <c r="D8214" s="20" t="s">
        <v>230</v>
      </c>
      <c r="E8214" s="20" t="s">
        <v>276</v>
      </c>
      <c r="F8214" s="20" t="s">
        <v>118</v>
      </c>
      <c r="G8214" s="8" t="s">
        <v>353</v>
      </c>
      <c r="H8214" s="20" t="s">
        <v>119</v>
      </c>
      <c r="I8214" s="7">
        <v>0</v>
      </c>
      <c r="L8214" s="7">
        <v>2045925829</v>
      </c>
      <c r="M8214" s="7">
        <v>336947043</v>
      </c>
      <c r="N8214" s="7">
        <v>10453565</v>
      </c>
      <c r="O8214" s="20" t="str">
        <f t="shared" si="259"/>
        <v/>
      </c>
    </row>
    <row r="8215" spans="1:15">
      <c r="A8215" s="20" t="str">
        <f t="shared" si="260"/>
        <v>Kvika banki hf.Kvika Séreignasparnaður 5</v>
      </c>
      <c r="B8215" s="20" t="str">
        <f>_xlfn.IFNA(INDEX(Listi!$AI:$AI,MATCH(C8215,Listi!$AJ:$AJ,0)),INDEX(Listi!T:T,MATCH(C8215,Listi!U:U,0)))</f>
        <v xml:space="preserve">Kvika banki </v>
      </c>
      <c r="C8215" s="20" t="s">
        <v>243</v>
      </c>
      <c r="D8215" s="20" t="s">
        <v>471</v>
      </c>
      <c r="E8215" s="20" t="s">
        <v>276</v>
      </c>
      <c r="F8215" s="20" t="s">
        <v>118</v>
      </c>
      <c r="G8215" s="8" t="s">
        <v>353</v>
      </c>
      <c r="H8215" s="20" t="s">
        <v>119</v>
      </c>
      <c r="I8215" s="7">
        <v>162728259</v>
      </c>
      <c r="L8215" s="7">
        <v>1146886398</v>
      </c>
      <c r="M8215" s="7">
        <v>0</v>
      </c>
      <c r="N8215" s="7">
        <v>0</v>
      </c>
      <c r="O8215" s="20" t="str">
        <f t="shared" si="259"/>
        <v/>
      </c>
    </row>
    <row r="8216" spans="1:15">
      <c r="A8216" s="20" t="str">
        <f t="shared" si="260"/>
        <v>Kvika banki hf.MP Séreign 1</v>
      </c>
      <c r="B8216" s="20" t="str">
        <f>_xlfn.IFNA(INDEX(Listi!$AI:$AI,MATCH(C8216,Listi!$AJ:$AJ,0)),INDEX(Listi!T:T,MATCH(C8216,Listi!U:U,0)))</f>
        <v xml:space="preserve">Kvika banki </v>
      </c>
      <c r="C8216" s="20" t="s">
        <v>243</v>
      </c>
      <c r="D8216" s="20" t="s">
        <v>244</v>
      </c>
      <c r="E8216" s="20" t="s">
        <v>276</v>
      </c>
      <c r="F8216" s="20" t="s">
        <v>118</v>
      </c>
      <c r="G8216" s="8" t="s">
        <v>353</v>
      </c>
      <c r="H8216" s="20" t="s">
        <v>119</v>
      </c>
      <c r="I8216" s="7">
        <v>0</v>
      </c>
      <c r="L8216" s="7">
        <v>706827763</v>
      </c>
      <c r="M8216" s="7">
        <v>48440481</v>
      </c>
      <c r="N8216" s="7">
        <v>9836508</v>
      </c>
      <c r="O8216" s="20" t="str">
        <f t="shared" si="259"/>
        <v/>
      </c>
    </row>
    <row r="8217" spans="1:15">
      <c r="A8217" s="20" t="str">
        <f t="shared" si="260"/>
        <v>Kvika banki hf.MP Séreign 2</v>
      </c>
      <c r="B8217" s="20" t="str">
        <f>_xlfn.IFNA(INDEX(Listi!$AI:$AI,MATCH(C8217,Listi!$AJ:$AJ,0)),INDEX(Listi!T:T,MATCH(C8217,Listi!U:U,0)))</f>
        <v xml:space="preserve">Kvika banki </v>
      </c>
      <c r="C8217" s="20" t="s">
        <v>243</v>
      </c>
      <c r="D8217" s="20" t="s">
        <v>245</v>
      </c>
      <c r="E8217" s="20" t="s">
        <v>276</v>
      </c>
      <c r="F8217" s="20" t="s">
        <v>118</v>
      </c>
      <c r="G8217" s="8" t="s">
        <v>353</v>
      </c>
      <c r="H8217" s="20" t="s">
        <v>119</v>
      </c>
      <c r="I8217" s="7">
        <v>265702735</v>
      </c>
      <c r="L8217" s="7">
        <v>853989181</v>
      </c>
      <c r="M8217" s="7">
        <v>42441382</v>
      </c>
      <c r="N8217" s="7">
        <v>14637701</v>
      </c>
      <c r="O8217" s="20" t="str">
        <f t="shared" si="259"/>
        <v/>
      </c>
    </row>
    <row r="8218" spans="1:15">
      <c r="A8218" s="20" t="str">
        <f t="shared" si="260"/>
        <v>Kvika banki hf.MP Séreign 3</v>
      </c>
      <c r="B8218" s="20" t="str">
        <f>_xlfn.IFNA(INDEX(Listi!$AI:$AI,MATCH(C8218,Listi!$AJ:$AJ,0)),INDEX(Listi!T:T,MATCH(C8218,Listi!U:U,0)))</f>
        <v xml:space="preserve">Kvika banki </v>
      </c>
      <c r="C8218" s="20" t="s">
        <v>243</v>
      </c>
      <c r="D8218" s="20" t="s">
        <v>246</v>
      </c>
      <c r="E8218" s="20" t="s">
        <v>276</v>
      </c>
      <c r="F8218" s="20" t="s">
        <v>118</v>
      </c>
      <c r="G8218" s="8" t="s">
        <v>353</v>
      </c>
      <c r="H8218" s="20" t="s">
        <v>119</v>
      </c>
      <c r="I8218" s="7">
        <v>25726561</v>
      </c>
      <c r="L8218" s="7">
        <v>141173858</v>
      </c>
      <c r="M8218" s="7">
        <v>3374790</v>
      </c>
      <c r="N8218" s="7">
        <v>0</v>
      </c>
      <c r="O8218" s="20" t="str">
        <f t="shared" si="259"/>
        <v/>
      </c>
    </row>
    <row r="8219" spans="1:15">
      <c r="A8219" s="20" t="str">
        <f t="shared" si="260"/>
        <v>Kvika banki hf.MP Séreign 4</v>
      </c>
      <c r="B8219" s="20" t="str">
        <f>_xlfn.IFNA(INDEX(Listi!$AI:$AI,MATCH(C8219,Listi!$AJ:$AJ,0)),INDEX(Listi!T:T,MATCH(C8219,Listi!U:U,0)))</f>
        <v xml:space="preserve">Kvika banki </v>
      </c>
      <c r="C8219" s="20" t="s">
        <v>243</v>
      </c>
      <c r="D8219" s="20" t="s">
        <v>247</v>
      </c>
      <c r="E8219" s="20" t="s">
        <v>276</v>
      </c>
      <c r="F8219" s="20" t="s">
        <v>118</v>
      </c>
      <c r="G8219" s="8" t="s">
        <v>353</v>
      </c>
      <c r="H8219" s="20" t="s">
        <v>119</v>
      </c>
      <c r="I8219" s="7">
        <v>21192224</v>
      </c>
      <c r="L8219" s="7">
        <v>55886684</v>
      </c>
      <c r="M8219" s="7">
        <v>2888869</v>
      </c>
      <c r="N8219" s="7">
        <v>0</v>
      </c>
      <c r="O8219" s="20" t="str">
        <f t="shared" si="259"/>
        <v/>
      </c>
    </row>
    <row r="8220" spans="1:15">
      <c r="A8220" s="20" t="str">
        <f t="shared" si="260"/>
        <v>Landsbankinn hf.Landsbankinn Erlend verðbréf</v>
      </c>
      <c r="B8220" s="20" t="str">
        <f>_xlfn.IFNA(INDEX(Listi!$AI:$AI,MATCH(C8220,Listi!$AJ:$AJ,0)),INDEX(Listi!T:T,MATCH(C8220,Listi!U:U,0)))</f>
        <v>Landsbankinn</v>
      </c>
      <c r="C8220" s="20" t="s">
        <v>249</v>
      </c>
      <c r="D8220" s="20" t="s">
        <v>385</v>
      </c>
      <c r="E8220" s="20" t="s">
        <v>276</v>
      </c>
      <c r="F8220" s="20" t="s">
        <v>118</v>
      </c>
      <c r="G8220" s="8" t="s">
        <v>353</v>
      </c>
      <c r="H8220" s="20" t="s">
        <v>119</v>
      </c>
      <c r="I8220" s="7">
        <v>376182308</v>
      </c>
      <c r="L8220" s="7">
        <v>3705185129</v>
      </c>
      <c r="M8220" s="7">
        <v>119989407</v>
      </c>
      <c r="N8220" s="7">
        <v>87847878</v>
      </c>
      <c r="O8220" s="20" t="str">
        <f t="shared" si="259"/>
        <v/>
      </c>
    </row>
    <row r="8221" spans="1:15">
      <c r="A8221" s="20" t="str">
        <f t="shared" si="260"/>
        <v>Landsbankinn hf.Landsbankinn Lífeyrisbók</v>
      </c>
      <c r="B8221" s="20" t="str">
        <f>_xlfn.IFNA(INDEX(Listi!$AI:$AI,MATCH(C8221,Listi!$AJ:$AJ,0)),INDEX(Listi!T:T,MATCH(C8221,Listi!U:U,0)))</f>
        <v>Landsbankinn</v>
      </c>
      <c r="C8221" s="20" t="s">
        <v>249</v>
      </c>
      <c r="D8221" s="20" t="s">
        <v>367</v>
      </c>
      <c r="E8221" s="20" t="s">
        <v>276</v>
      </c>
      <c r="F8221" s="20" t="s">
        <v>118</v>
      </c>
      <c r="G8221" s="8" t="s">
        <v>353</v>
      </c>
      <c r="H8221" s="20" t="s">
        <v>119</v>
      </c>
      <c r="I8221" s="7">
        <v>0</v>
      </c>
      <c r="L8221" s="7">
        <v>3016213427</v>
      </c>
      <c r="M8221" s="7">
        <v>440353590</v>
      </c>
      <c r="N8221" s="7">
        <v>298769900</v>
      </c>
      <c r="O8221" s="20" t="str">
        <f t="shared" si="259"/>
        <v/>
      </c>
    </row>
    <row r="8222" spans="1:15">
      <c r="A8222" s="20" t="str">
        <f t="shared" si="260"/>
        <v>Landsbankinn hf.Landsbankinn Lífeyrisbók verðtryggð</v>
      </c>
      <c r="B8222" s="20" t="str">
        <f>_xlfn.IFNA(INDEX(Listi!$AI:$AI,MATCH(C8222,Listi!$AJ:$AJ,0)),INDEX(Listi!T:T,MATCH(C8222,Listi!U:U,0)))</f>
        <v>Landsbankinn</v>
      </c>
      <c r="C8222" s="20" t="s">
        <v>249</v>
      </c>
      <c r="D8222" s="20" t="s">
        <v>598</v>
      </c>
      <c r="E8222" s="20" t="s">
        <v>276</v>
      </c>
      <c r="F8222" s="20" t="s">
        <v>118</v>
      </c>
      <c r="G8222" s="8" t="s">
        <v>353</v>
      </c>
      <c r="H8222" s="20" t="s">
        <v>119</v>
      </c>
      <c r="I8222" s="7">
        <v>0</v>
      </c>
      <c r="L8222" s="7">
        <v>66896053137</v>
      </c>
      <c r="M8222" s="7">
        <v>6692476029</v>
      </c>
      <c r="N8222" s="7">
        <v>4680072987</v>
      </c>
      <c r="O8222" s="20" t="str">
        <f t="shared" si="259"/>
        <v/>
      </c>
    </row>
    <row r="8223" spans="1:15">
      <c r="A8223" s="20" t="str">
        <f t="shared" si="260"/>
        <v>Lífeyrissjóður bændaSamtryggingardeild</v>
      </c>
      <c r="B8223" s="20" t="str">
        <f>_xlfn.IFNA(INDEX(Listi!$AI:$AI,MATCH(C8223,Listi!$AJ:$AJ,0)),INDEX(Listi!T:T,MATCH(C8223,Listi!U:U,0)))</f>
        <v>Lífeyrissjóður bænda</v>
      </c>
      <c r="C8223" s="20" t="s">
        <v>252</v>
      </c>
      <c r="D8223" s="20" t="s">
        <v>205</v>
      </c>
      <c r="E8223" s="20" t="s">
        <v>275</v>
      </c>
      <c r="F8223" s="20" t="s">
        <v>118</v>
      </c>
      <c r="G8223" s="8" t="s">
        <v>353</v>
      </c>
      <c r="H8223" s="20" t="s">
        <v>119</v>
      </c>
      <c r="I8223" s="7">
        <v>4940047200</v>
      </c>
      <c r="L8223" s="7">
        <v>45108278171</v>
      </c>
      <c r="M8223" s="7">
        <v>776003397</v>
      </c>
      <c r="N8223" s="7">
        <v>1921473168</v>
      </c>
      <c r="O8223" s="20" t="str">
        <f t="shared" si="259"/>
        <v/>
      </c>
    </row>
    <row r="8224" spans="1:15">
      <c r="A8224" s="20" t="str">
        <f t="shared" si="260"/>
        <v>Lífeyrissjóður bankamannaAldursdeild</v>
      </c>
      <c r="B8224" s="20" t="str">
        <f>_xlfn.IFNA(INDEX(Listi!$AI:$AI,MATCH(C8224,Listi!$AJ:$AJ,0)),INDEX(Listi!T:T,MATCH(C8224,Listi!U:U,0)))</f>
        <v>Lífeyrissjóður bankam.</v>
      </c>
      <c r="C8224" s="20" t="s">
        <v>250</v>
      </c>
      <c r="D8224" s="20" t="s">
        <v>251</v>
      </c>
      <c r="E8224" s="20" t="s">
        <v>275</v>
      </c>
      <c r="F8224" s="20" t="s">
        <v>118</v>
      </c>
      <c r="G8224" s="8" t="s">
        <v>353</v>
      </c>
      <c r="H8224" s="20" t="s">
        <v>119</v>
      </c>
      <c r="I8224" s="7">
        <v>2159222000</v>
      </c>
      <c r="L8224" s="7">
        <v>61369964000</v>
      </c>
      <c r="M8224" s="7">
        <v>1996063000</v>
      </c>
      <c r="N8224" s="7">
        <v>753444000</v>
      </c>
      <c r="O8224" s="20" t="str">
        <f t="shared" si="259"/>
        <v/>
      </c>
    </row>
    <row r="8225" spans="1:15">
      <c r="A8225" s="20" t="str">
        <f t="shared" si="260"/>
        <v>Lífeyrissjóður bankamannaHlutfallsdeild</v>
      </c>
      <c r="B8225" s="20" t="str">
        <f>_xlfn.IFNA(INDEX(Listi!$AI:$AI,MATCH(C8225,Listi!$AJ:$AJ,0)),INDEX(Listi!T:T,MATCH(C8225,Listi!U:U,0)))</f>
        <v>Lífeyrissjóður bankam.</v>
      </c>
      <c r="C8225" s="20" t="s">
        <v>250</v>
      </c>
      <c r="D8225" s="20" t="s">
        <v>467</v>
      </c>
      <c r="E8225" s="20" t="s">
        <v>275</v>
      </c>
      <c r="F8225" s="20" t="s">
        <v>118</v>
      </c>
      <c r="G8225" s="8" t="s">
        <v>353</v>
      </c>
      <c r="H8225" s="20" t="s">
        <v>119</v>
      </c>
      <c r="I8225" s="7">
        <v>4213582000</v>
      </c>
      <c r="L8225" s="7">
        <v>40286427000</v>
      </c>
      <c r="M8225" s="7">
        <v>125147000</v>
      </c>
      <c r="N8225" s="7">
        <v>2741197000</v>
      </c>
      <c r="O8225" s="20" t="str">
        <f t="shared" si="259"/>
        <v/>
      </c>
    </row>
    <row r="8226" spans="1:15">
      <c r="A8226" s="20" t="str">
        <f t="shared" si="260"/>
        <v>Lífeyrissjóður RangæingaSamtryggingardeild</v>
      </c>
      <c r="B8226" s="20" t="str">
        <f>_xlfn.IFNA(INDEX(Listi!$AI:$AI,MATCH(C8226,Listi!$AJ:$AJ,0)),INDEX(Listi!T:T,MATCH(C8226,Listi!U:U,0)))</f>
        <v>Lífeyrissjóður Rang.</v>
      </c>
      <c r="C8226" s="20" t="s">
        <v>253</v>
      </c>
      <c r="D8226" s="20" t="s">
        <v>205</v>
      </c>
      <c r="E8226" s="20" t="s">
        <v>275</v>
      </c>
      <c r="F8226" s="8" t="s">
        <v>118</v>
      </c>
      <c r="G8226" s="8" t="s">
        <v>353</v>
      </c>
      <c r="H8226" s="20" t="s">
        <v>119</v>
      </c>
      <c r="I8226" s="7">
        <v>1603234000</v>
      </c>
      <c r="L8226" s="7">
        <v>18949790000</v>
      </c>
      <c r="M8226" s="7">
        <v>835894000</v>
      </c>
      <c r="N8226" s="7">
        <v>386250000</v>
      </c>
      <c r="O8226" s="20" t="str">
        <f t="shared" si="259"/>
        <v/>
      </c>
    </row>
    <row r="8227" spans="1:15">
      <c r="A8227" s="20" t="str">
        <f t="shared" si="260"/>
        <v>Lífeyrissjóður starfsmanna AkureyrarbæjarSamtryggingardeild</v>
      </c>
      <c r="B8227" s="20" t="str">
        <f>_xlfn.IFNA(INDEX(Listi!$AI:$AI,MATCH(C8227,Listi!$AJ:$AJ,0)),INDEX(Listi!T:T,MATCH(C8227,Listi!U:U,0)))</f>
        <v>Lífeyrissj. starfsm. Akureyrarb.</v>
      </c>
      <c r="C8227" s="20" t="s">
        <v>274</v>
      </c>
      <c r="D8227" s="20" t="s">
        <v>205</v>
      </c>
      <c r="E8227" s="20" t="s">
        <v>275</v>
      </c>
      <c r="F8227" s="8" t="s">
        <v>118</v>
      </c>
      <c r="G8227" s="8" t="s">
        <v>353</v>
      </c>
      <c r="H8227" s="20" t="s">
        <v>119</v>
      </c>
      <c r="I8227" s="7">
        <v>1561400191</v>
      </c>
      <c r="L8227" s="7">
        <v>14569496826</v>
      </c>
      <c r="M8227" s="7">
        <v>46271787</v>
      </c>
      <c r="N8227" s="7">
        <v>1160288032</v>
      </c>
      <c r="O8227" s="20" t="str">
        <f t="shared" si="259"/>
        <v/>
      </c>
    </row>
    <row r="8228" spans="1:15">
      <c r="A8228" s="20" t="str">
        <f t="shared" si="260"/>
        <v>Lífeyrissjóður starfsmanna Búnaðarbanka ÍslandsSamtryggingardeild</v>
      </c>
      <c r="B8228" s="20" t="str">
        <f>_xlfn.IFNA(INDEX(Listi!$AI:$AI,MATCH(C8228,Listi!$AJ:$AJ,0)),INDEX(Listi!T:T,MATCH(C8228,Listi!U:U,0)))</f>
        <v>Lífeyrissj. starfsm. Búnaðarb.Ísl.</v>
      </c>
      <c r="C8228" s="20" t="s">
        <v>254</v>
      </c>
      <c r="D8228" s="20" t="s">
        <v>205</v>
      </c>
      <c r="E8228" s="20" t="s">
        <v>275</v>
      </c>
      <c r="F8228" s="8" t="s">
        <v>118</v>
      </c>
      <c r="G8228" s="8" t="s">
        <v>353</v>
      </c>
      <c r="H8228" s="20" t="s">
        <v>119</v>
      </c>
      <c r="I8228" s="7">
        <v>1898865000</v>
      </c>
      <c r="L8228" s="7">
        <v>27921283000</v>
      </c>
      <c r="M8228" s="7">
        <v>7378000</v>
      </c>
      <c r="N8228" s="7">
        <v>1535577000</v>
      </c>
      <c r="O8228" s="20" t="str">
        <f t="shared" si="259"/>
        <v/>
      </c>
    </row>
    <row r="8229" spans="1:15">
      <c r="A8229" s="20" t="str">
        <f t="shared" si="260"/>
        <v>Lífeyrissjóður starfsmanna ReykjavíkurborgarSamtryggingardeild</v>
      </c>
      <c r="B8229" s="20" t="str">
        <f>_xlfn.IFNA(INDEX(Listi!$AI:$AI,MATCH(C8229,Listi!$AJ:$AJ,0)),INDEX(Listi!T:T,MATCH(C8229,Listi!U:U,0)))</f>
        <v>Lífeyrissj. starfsm. Reykjav.</v>
      </c>
      <c r="C8229" s="20" t="s">
        <v>255</v>
      </c>
      <c r="D8229" s="20" t="s">
        <v>205</v>
      </c>
      <c r="E8229" s="20" t="s">
        <v>275</v>
      </c>
      <c r="F8229" s="8" t="s">
        <v>118</v>
      </c>
      <c r="G8229" s="8" t="s">
        <v>353</v>
      </c>
      <c r="H8229" s="20" t="s">
        <v>119</v>
      </c>
      <c r="I8229" s="7">
        <v>1733641778</v>
      </c>
      <c r="L8229" s="7">
        <v>92450251598</v>
      </c>
      <c r="M8229" s="7">
        <v>217604296</v>
      </c>
      <c r="N8229" s="7">
        <v>6195210428</v>
      </c>
      <c r="O8229" s="20" t="str">
        <f t="shared" si="259"/>
        <v/>
      </c>
    </row>
    <row r="8230" spans="1:15">
      <c r="A8230" s="20" t="str">
        <f t="shared" si="260"/>
        <v>Lífeyrissjóður starfsmanna ríkisinsA-deild</v>
      </c>
      <c r="B8230" s="20" t="str">
        <f>_xlfn.IFNA(INDEX(Listi!$AI:$AI,MATCH(C8230,Listi!$AJ:$AJ,0)),INDEX(Listi!T:T,MATCH(C8230,Listi!U:U,0)))</f>
        <v>LSR</v>
      </c>
      <c r="C8230" s="20" t="s">
        <v>256</v>
      </c>
      <c r="D8230" s="20" t="s">
        <v>257</v>
      </c>
      <c r="E8230" s="20" t="s">
        <v>275</v>
      </c>
      <c r="F8230" s="20" t="s">
        <v>118</v>
      </c>
      <c r="G8230" s="8" t="s">
        <v>353</v>
      </c>
      <c r="H8230" s="20" t="s">
        <v>119</v>
      </c>
      <c r="I8230" s="7">
        <v>31412911969</v>
      </c>
      <c r="L8230" s="7">
        <v>1024402726080</v>
      </c>
      <c r="M8230" s="7">
        <v>38030413328</v>
      </c>
      <c r="N8230" s="7">
        <v>13011563069</v>
      </c>
      <c r="O8230" s="20" t="str">
        <f t="shared" si="259"/>
        <v/>
      </c>
    </row>
    <row r="8231" spans="1:15">
      <c r="A8231" s="20" t="str">
        <f t="shared" si="260"/>
        <v>Lífeyrissjóður starfsmanna ríkisinsB-deild</v>
      </c>
      <c r="B8231" s="20" t="str">
        <f>_xlfn.IFNA(INDEX(Listi!$AI:$AI,MATCH(C8231,Listi!$AJ:$AJ,0)),INDEX(Listi!T:T,MATCH(C8231,Listi!U:U,0)))</f>
        <v>LSR</v>
      </c>
      <c r="C8231" s="20" t="s">
        <v>256</v>
      </c>
      <c r="D8231" s="20" t="s">
        <v>218</v>
      </c>
      <c r="E8231" s="20" t="s">
        <v>275</v>
      </c>
      <c r="F8231" s="20" t="s">
        <v>118</v>
      </c>
      <c r="G8231" s="8" t="s">
        <v>353</v>
      </c>
      <c r="H8231" s="20" t="s">
        <v>119</v>
      </c>
      <c r="I8231" s="7">
        <v>12509477759</v>
      </c>
      <c r="L8231" s="7">
        <v>297381500048</v>
      </c>
      <c r="M8231" s="7">
        <v>1364474032</v>
      </c>
      <c r="N8231" s="7">
        <v>62409553231</v>
      </c>
      <c r="O8231" s="20" t="str">
        <f t="shared" si="259"/>
        <v/>
      </c>
    </row>
    <row r="8232" spans="1:15">
      <c r="A8232" s="20" t="str">
        <f t="shared" si="260"/>
        <v>Lífeyrissjóður starfsmanna ríkisinsLeið I</v>
      </c>
      <c r="B8232" s="20" t="str">
        <f>_xlfn.IFNA(INDEX(Listi!$AI:$AI,MATCH(C8232,Listi!$AJ:$AJ,0)),INDEX(Listi!T:T,MATCH(C8232,Listi!U:U,0)))</f>
        <v>LSR</v>
      </c>
      <c r="C8232" s="20" t="s">
        <v>256</v>
      </c>
      <c r="D8232" s="20" t="s">
        <v>258</v>
      </c>
      <c r="E8232" s="20" t="s">
        <v>276</v>
      </c>
      <c r="F8232" s="20" t="s">
        <v>118</v>
      </c>
      <c r="G8232" s="8" t="s">
        <v>353</v>
      </c>
      <c r="H8232" s="20" t="s">
        <v>119</v>
      </c>
      <c r="I8232" s="7">
        <v>1394300286</v>
      </c>
      <c r="L8232" s="7">
        <v>11704214939</v>
      </c>
      <c r="M8232" s="7">
        <v>547428342</v>
      </c>
      <c r="N8232" s="7">
        <v>195323403</v>
      </c>
      <c r="O8232" s="20" t="str">
        <f t="shared" si="259"/>
        <v/>
      </c>
    </row>
    <row r="8233" spans="1:15">
      <c r="A8233" s="20" t="str">
        <f t="shared" si="260"/>
        <v>Lífeyrissjóður starfsmanna ríkisinsLeið II</v>
      </c>
      <c r="B8233" s="20" t="str">
        <f>_xlfn.IFNA(INDEX(Listi!$AI:$AI,MATCH(C8233,Listi!$AJ:$AJ,0)),INDEX(Listi!T:T,MATCH(C8233,Listi!U:U,0)))</f>
        <v>LSR</v>
      </c>
      <c r="C8233" s="20" t="s">
        <v>256</v>
      </c>
      <c r="D8233" s="20" t="s">
        <v>259</v>
      </c>
      <c r="E8233" s="20" t="s">
        <v>276</v>
      </c>
      <c r="F8233" s="20" t="s">
        <v>118</v>
      </c>
      <c r="G8233" s="8" t="s">
        <v>353</v>
      </c>
      <c r="H8233" s="20" t="s">
        <v>119</v>
      </c>
      <c r="I8233" s="7">
        <v>221463699</v>
      </c>
      <c r="L8233" s="7">
        <v>3365164594</v>
      </c>
      <c r="M8233" s="7">
        <v>379849453</v>
      </c>
      <c r="N8233" s="7">
        <v>93142056</v>
      </c>
      <c r="O8233" s="20" t="str">
        <f t="shared" si="259"/>
        <v/>
      </c>
    </row>
    <row r="8234" spans="1:15">
      <c r="A8234" s="20" t="str">
        <f t="shared" si="260"/>
        <v>Lífeyrissjóður starfsmanna ríkisinsLeið III</v>
      </c>
      <c r="B8234" s="20" t="str">
        <f>_xlfn.IFNA(INDEX(Listi!$AI:$AI,MATCH(C8234,Listi!$AJ:$AJ,0)),INDEX(Listi!T:T,MATCH(C8234,Listi!U:U,0)))</f>
        <v>LSR</v>
      </c>
      <c r="C8234" s="20" t="s">
        <v>256</v>
      </c>
      <c r="D8234" s="20" t="s">
        <v>260</v>
      </c>
      <c r="E8234" s="20" t="s">
        <v>276</v>
      </c>
      <c r="F8234" s="20" t="s">
        <v>118</v>
      </c>
      <c r="G8234" s="8" t="s">
        <v>353</v>
      </c>
      <c r="H8234" s="20" t="s">
        <v>119</v>
      </c>
      <c r="I8234" s="7">
        <v>0</v>
      </c>
      <c r="L8234" s="7">
        <v>9959294621</v>
      </c>
      <c r="M8234" s="7">
        <v>743287481</v>
      </c>
      <c r="N8234" s="7">
        <v>349903833</v>
      </c>
      <c r="O8234" s="20" t="str">
        <f t="shared" si="259"/>
        <v/>
      </c>
    </row>
    <row r="8235" spans="1:15">
      <c r="A8235" s="20" t="str">
        <f t="shared" si="260"/>
        <v>Lífeyrissjóður Tannlæknafél ÍslDeild I/Séreign</v>
      </c>
      <c r="B8235" s="20" t="str">
        <f>_xlfn.IFNA(INDEX(Listi!$AI:$AI,MATCH(C8235,Listi!$AJ:$AJ,0)),INDEX(Listi!T:T,MATCH(C8235,Listi!U:U,0)))</f>
        <v>Lífeyrissj. Tannlækna</v>
      </c>
      <c r="C8235" s="20" t="s">
        <v>261</v>
      </c>
      <c r="D8235" s="20" t="s">
        <v>207</v>
      </c>
      <c r="E8235" s="20" t="s">
        <v>276</v>
      </c>
      <c r="F8235" s="20" t="s">
        <v>118</v>
      </c>
      <c r="G8235" s="8" t="s">
        <v>353</v>
      </c>
      <c r="H8235" s="20" t="s">
        <v>119</v>
      </c>
      <c r="I8235" s="7">
        <v>342771069</v>
      </c>
      <c r="L8235" s="7">
        <v>6768408488</v>
      </c>
      <c r="M8235" s="7">
        <v>272759192</v>
      </c>
      <c r="N8235" s="7">
        <v>153838058</v>
      </c>
      <c r="O8235" s="20" t="str">
        <f t="shared" si="259"/>
        <v/>
      </c>
    </row>
    <row r="8236" spans="1:15">
      <c r="A8236" s="20" t="str">
        <f t="shared" si="260"/>
        <v>Lífeyrissjóður Tannlæknafél ÍslSamtryggingardeild</v>
      </c>
      <c r="B8236" s="20" t="str">
        <f>_xlfn.IFNA(INDEX(Listi!$AI:$AI,MATCH(C8236,Listi!$AJ:$AJ,0)),INDEX(Listi!T:T,MATCH(C8236,Listi!U:U,0)))</f>
        <v>Lífeyrissj. Tannlækna</v>
      </c>
      <c r="C8236" s="20" t="s">
        <v>261</v>
      </c>
      <c r="D8236" s="20" t="s">
        <v>205</v>
      </c>
      <c r="E8236" s="20" t="s">
        <v>275</v>
      </c>
      <c r="F8236" s="20" t="s">
        <v>118</v>
      </c>
      <c r="G8236" s="8" t="s">
        <v>353</v>
      </c>
      <c r="H8236" s="20" t="s">
        <v>119</v>
      </c>
      <c r="I8236" s="7">
        <v>95747401</v>
      </c>
      <c r="L8236" s="7">
        <v>2241251214</v>
      </c>
      <c r="M8236" s="7">
        <v>112827287</v>
      </c>
      <c r="N8236" s="7">
        <v>17930159</v>
      </c>
      <c r="O8236" s="20" t="str">
        <f t="shared" si="259"/>
        <v/>
      </c>
    </row>
    <row r="8237" spans="1:15">
      <c r="A8237" s="20" t="str">
        <f t="shared" si="260"/>
        <v>Lífeyrissjóður verslunarmannaÆvileið 1</v>
      </c>
      <c r="B8237" s="20" t="str">
        <f>_xlfn.IFNA(INDEX(Listi!$AI:$AI,MATCH(C8237,Listi!$AJ:$AJ,0)),INDEX(Listi!T:T,MATCH(C8237,Listi!U:U,0)))</f>
        <v>Lífeyrissj. Verslunarm.</v>
      </c>
      <c r="C8237" s="20" t="s">
        <v>206</v>
      </c>
      <c r="D8237" s="20" t="s">
        <v>310</v>
      </c>
      <c r="E8237" s="20" t="s">
        <v>276</v>
      </c>
      <c r="F8237" s="20" t="s">
        <v>118</v>
      </c>
      <c r="G8237" s="8" t="s">
        <v>353</v>
      </c>
      <c r="H8237" s="20" t="s">
        <v>119</v>
      </c>
      <c r="I8237" s="7">
        <v>498294498</v>
      </c>
      <c r="L8237" s="7">
        <v>2860479562</v>
      </c>
      <c r="M8237" s="7">
        <v>819651283</v>
      </c>
      <c r="N8237" s="7">
        <v>12562366</v>
      </c>
      <c r="O8237" s="20" t="str">
        <f t="shared" si="259"/>
        <v/>
      </c>
    </row>
    <row r="8238" spans="1:15">
      <c r="A8238" s="20" t="str">
        <f t="shared" si="260"/>
        <v>Lífeyrissjóður verslunarmannaÆvileið 2</v>
      </c>
      <c r="B8238" s="20" t="str">
        <f>_xlfn.IFNA(INDEX(Listi!$AI:$AI,MATCH(C8238,Listi!$AJ:$AJ,0)),INDEX(Listi!T:T,MATCH(C8238,Listi!U:U,0)))</f>
        <v>Lífeyrissj. Verslunarm.</v>
      </c>
      <c r="C8238" s="20" t="s">
        <v>206</v>
      </c>
      <c r="D8238" s="20" t="s">
        <v>309</v>
      </c>
      <c r="E8238" s="20" t="s">
        <v>276</v>
      </c>
      <c r="F8238" s="20" t="s">
        <v>118</v>
      </c>
      <c r="G8238" s="8" t="s">
        <v>353</v>
      </c>
      <c r="H8238" s="20" t="s">
        <v>119</v>
      </c>
      <c r="I8238" s="7">
        <v>276597542</v>
      </c>
      <c r="L8238" s="7">
        <v>2325064159</v>
      </c>
      <c r="M8238" s="7">
        <v>465663194</v>
      </c>
      <c r="N8238" s="7">
        <v>32037995</v>
      </c>
      <c r="O8238" s="20" t="str">
        <f t="shared" si="259"/>
        <v/>
      </c>
    </row>
    <row r="8239" spans="1:15">
      <c r="A8239" s="20" t="str">
        <f t="shared" si="260"/>
        <v>Lífeyrissjóður verslunarmannaÆvileið 3</v>
      </c>
      <c r="B8239" s="20" t="str">
        <f>_xlfn.IFNA(INDEX(Listi!$AI:$AI,MATCH(C8239,Listi!$AJ:$AJ,0)),INDEX(Listi!T:T,MATCH(C8239,Listi!U:U,0)))</f>
        <v>Lífeyrissj. Verslunarm.</v>
      </c>
      <c r="C8239" s="20" t="s">
        <v>206</v>
      </c>
      <c r="D8239" s="20" t="s">
        <v>308</v>
      </c>
      <c r="E8239" s="20" t="s">
        <v>276</v>
      </c>
      <c r="F8239" s="20" t="s">
        <v>118</v>
      </c>
      <c r="G8239" s="8" t="s">
        <v>353</v>
      </c>
      <c r="H8239" s="20" t="s">
        <v>119</v>
      </c>
      <c r="I8239" s="7">
        <v>0</v>
      </c>
      <c r="L8239" s="7">
        <v>1567402319</v>
      </c>
      <c r="M8239" s="7">
        <v>325961302</v>
      </c>
      <c r="N8239" s="7">
        <v>60283998</v>
      </c>
      <c r="O8239" s="20" t="str">
        <f t="shared" si="259"/>
        <v/>
      </c>
    </row>
    <row r="8240" spans="1:15">
      <c r="A8240" s="20" t="str">
        <f t="shared" si="260"/>
        <v>Lífeyrissjóður verslunarmannaDeild I/Séreign</v>
      </c>
      <c r="B8240" s="20" t="str">
        <f>_xlfn.IFNA(INDEX(Listi!$AI:$AI,MATCH(C8240,Listi!$AJ:$AJ,0)),INDEX(Listi!T:T,MATCH(C8240,Listi!U:U,0)))</f>
        <v>Lífeyrissj. Verslunarm.</v>
      </c>
      <c r="C8240" s="20" t="s">
        <v>206</v>
      </c>
      <c r="D8240" s="20" t="s">
        <v>207</v>
      </c>
      <c r="E8240" s="20" t="s">
        <v>276</v>
      </c>
      <c r="F8240" s="20" t="s">
        <v>118</v>
      </c>
      <c r="G8240" s="8" t="s">
        <v>353</v>
      </c>
      <c r="H8240" s="20" t="s">
        <v>119</v>
      </c>
      <c r="I8240" s="7">
        <v>85256734</v>
      </c>
      <c r="L8240" s="7">
        <v>19785724399</v>
      </c>
      <c r="M8240" s="7">
        <v>729937912</v>
      </c>
      <c r="N8240" s="7">
        <v>458382791</v>
      </c>
      <c r="O8240" s="20" t="str">
        <f t="shared" si="259"/>
        <v/>
      </c>
    </row>
    <row r="8241" spans="1:15">
      <c r="A8241" s="20" t="str">
        <f t="shared" si="260"/>
        <v>Lífeyrissjóður verslunarmannaSamtryggingardeild</v>
      </c>
      <c r="B8241" s="20" t="str">
        <f>_xlfn.IFNA(INDEX(Listi!$AI:$AI,MATCH(C8241,Listi!$AJ:$AJ,0)),INDEX(Listi!T:T,MATCH(C8241,Listi!U:U,0)))</f>
        <v>Lífeyrissj. Verslunarm.</v>
      </c>
      <c r="C8241" s="20" t="s">
        <v>206</v>
      </c>
      <c r="D8241" s="20" t="s">
        <v>205</v>
      </c>
      <c r="E8241" s="20" t="s">
        <v>275</v>
      </c>
      <c r="F8241" s="20" t="s">
        <v>118</v>
      </c>
      <c r="G8241" s="8" t="s">
        <v>353</v>
      </c>
      <c r="H8241" s="20" t="s">
        <v>119</v>
      </c>
      <c r="I8241" s="7">
        <v>26134038167</v>
      </c>
      <c r="L8241" s="7">
        <v>1174592806906</v>
      </c>
      <c r="M8241" s="7">
        <v>35794261112</v>
      </c>
      <c r="N8241" s="7">
        <v>21965137185</v>
      </c>
      <c r="O8241" s="20" t="str">
        <f t="shared" si="259"/>
        <v/>
      </c>
    </row>
    <row r="8242" spans="1:15">
      <c r="A8242" s="20" t="str">
        <f t="shared" si="260"/>
        <v>Lífeyrissjóður VestmannaeyjaSafn I</v>
      </c>
      <c r="B8242" s="20" t="str">
        <f>_xlfn.IFNA(INDEX(Listi!$AI:$AI,MATCH(C8242,Listi!$AJ:$AJ,0)),INDEX(Listi!T:T,MATCH(C8242,Listi!U:U,0)))</f>
        <v>Lífeyrissj. Vestm.</v>
      </c>
      <c r="C8242" s="20" t="s">
        <v>262</v>
      </c>
      <c r="D8242" s="20" t="s">
        <v>210</v>
      </c>
      <c r="E8242" s="20" t="s">
        <v>276</v>
      </c>
      <c r="F8242" s="20" t="s">
        <v>118</v>
      </c>
      <c r="G8242" s="8" t="s">
        <v>353</v>
      </c>
      <c r="H8242" s="20" t="s">
        <v>119</v>
      </c>
      <c r="I8242" s="7">
        <v>170109747</v>
      </c>
      <c r="L8242" s="7">
        <v>381311221</v>
      </c>
      <c r="M8242" s="7">
        <v>44104006</v>
      </c>
      <c r="N8242" s="7">
        <v>13592960</v>
      </c>
      <c r="O8242" s="20" t="str">
        <f t="shared" si="259"/>
        <v/>
      </c>
    </row>
    <row r="8243" spans="1:15">
      <c r="A8243" s="20" t="str">
        <f t="shared" si="260"/>
        <v>Lífeyrissjóður VestmannaeyjaSafn II</v>
      </c>
      <c r="B8243" s="20" t="str">
        <f>_xlfn.IFNA(INDEX(Listi!$AI:$AI,MATCH(C8243,Listi!$AJ:$AJ,0)),INDEX(Listi!T:T,MATCH(C8243,Listi!U:U,0)))</f>
        <v>Lífeyrissj. Vestm.</v>
      </c>
      <c r="C8243" s="20" t="s">
        <v>262</v>
      </c>
      <c r="D8243" s="20" t="s">
        <v>211</v>
      </c>
      <c r="E8243" s="20" t="s">
        <v>276</v>
      </c>
      <c r="F8243" s="8" t="s">
        <v>118</v>
      </c>
      <c r="G8243" s="8" t="s">
        <v>353</v>
      </c>
      <c r="H8243" s="20" t="s">
        <v>119</v>
      </c>
      <c r="I8243" s="7">
        <v>296625784</v>
      </c>
      <c r="L8243" s="7">
        <v>571440191</v>
      </c>
      <c r="M8243" s="7">
        <v>40240404</v>
      </c>
      <c r="N8243" s="7">
        <v>18659289</v>
      </c>
      <c r="O8243" s="20" t="str">
        <f t="shared" si="259"/>
        <v/>
      </c>
    </row>
    <row r="8244" spans="1:15">
      <c r="A8244" s="20" t="str">
        <f t="shared" si="260"/>
        <v>Lífeyrissjóður VestmannaeyjaSamtryggingardeild</v>
      </c>
      <c r="B8244" s="20" t="str">
        <f>_xlfn.IFNA(INDEX(Listi!$AI:$AI,MATCH(C8244,Listi!$AJ:$AJ,0)),INDEX(Listi!T:T,MATCH(C8244,Listi!U:U,0)))</f>
        <v>Lífeyrissj. Vestm.</v>
      </c>
      <c r="C8244" s="20" t="s">
        <v>262</v>
      </c>
      <c r="D8244" s="20" t="s">
        <v>205</v>
      </c>
      <c r="E8244" s="20" t="s">
        <v>275</v>
      </c>
      <c r="F8244" s="8" t="s">
        <v>118</v>
      </c>
      <c r="G8244" s="8" t="s">
        <v>353</v>
      </c>
      <c r="H8244" s="20" t="s">
        <v>119</v>
      </c>
      <c r="I8244" s="7">
        <v>6497837029</v>
      </c>
      <c r="L8244" s="7">
        <v>85198020532</v>
      </c>
      <c r="M8244" s="7">
        <v>1944643004</v>
      </c>
      <c r="N8244" s="7">
        <v>2198060399</v>
      </c>
      <c r="O8244" s="20" t="str">
        <f t="shared" si="259"/>
        <v/>
      </c>
    </row>
    <row r="8245" spans="1:15">
      <c r="A8245" s="20" t="str">
        <f t="shared" si="260"/>
        <v>Lífsval - lífeyrissparnaðurLífsval 1</v>
      </c>
      <c r="B8245" s="20" t="str">
        <f>_xlfn.IFNA(INDEX(Listi!$AI:$AI,MATCH(C8245,Listi!$AJ:$AJ,0)),INDEX(Listi!T:T,MATCH(C8245,Listi!U:U,0)))</f>
        <v>Lífsval</v>
      </c>
      <c r="C8245" s="20" t="s">
        <v>263</v>
      </c>
      <c r="D8245" s="20" t="s">
        <v>264</v>
      </c>
      <c r="E8245" s="20" t="s">
        <v>276</v>
      </c>
      <c r="F8245" s="8" t="s">
        <v>118</v>
      </c>
      <c r="G8245" s="8" t="s">
        <v>353</v>
      </c>
      <c r="H8245" s="20" t="s">
        <v>119</v>
      </c>
      <c r="I8245" s="7">
        <v>0</v>
      </c>
      <c r="L8245" s="7">
        <v>1792991246</v>
      </c>
      <c r="M8245" s="7">
        <v>203244065</v>
      </c>
      <c r="N8245" s="7">
        <v>81003579</v>
      </c>
      <c r="O8245" s="20" t="str">
        <f t="shared" si="259"/>
        <v/>
      </c>
    </row>
    <row r="8246" spans="1:15">
      <c r="A8246" s="20" t="str">
        <f t="shared" si="260"/>
        <v>Lífsval - lífeyrissparnaðurLífsval 2</v>
      </c>
      <c r="B8246" s="20" t="str">
        <f>_xlfn.IFNA(INDEX(Listi!$AI:$AI,MATCH(C8246,Listi!$AJ:$AJ,0)),INDEX(Listi!T:T,MATCH(C8246,Listi!U:U,0)))</f>
        <v>Lífsval</v>
      </c>
      <c r="C8246" s="20" t="s">
        <v>263</v>
      </c>
      <c r="D8246" s="20" t="s">
        <v>265</v>
      </c>
      <c r="E8246" s="20" t="s">
        <v>276</v>
      </c>
      <c r="F8246" s="8" t="s">
        <v>118</v>
      </c>
      <c r="G8246" s="8" t="s">
        <v>353</v>
      </c>
      <c r="H8246" s="20" t="s">
        <v>119</v>
      </c>
      <c r="I8246" s="7">
        <v>0</v>
      </c>
      <c r="L8246" s="7">
        <v>79660340</v>
      </c>
      <c r="M8246" s="7">
        <v>14369045</v>
      </c>
      <c r="N8246" s="7">
        <v>2695304</v>
      </c>
      <c r="O8246" s="20" t="str">
        <f t="shared" si="259"/>
        <v/>
      </c>
    </row>
    <row r="8247" spans="1:15">
      <c r="A8247" s="20" t="str">
        <f t="shared" si="260"/>
        <v>Lífsval - lífeyrissparnaðurLífsval 3</v>
      </c>
      <c r="B8247" s="20" t="str">
        <f>_xlfn.IFNA(INDEX(Listi!$AI:$AI,MATCH(C8247,Listi!$AJ:$AJ,0)),INDEX(Listi!T:T,MATCH(C8247,Listi!U:U,0)))</f>
        <v>Lífsval</v>
      </c>
      <c r="C8247" s="20" t="s">
        <v>263</v>
      </c>
      <c r="D8247" s="20" t="s">
        <v>266</v>
      </c>
      <c r="E8247" s="20" t="s">
        <v>276</v>
      </c>
      <c r="F8247" s="20" t="s">
        <v>118</v>
      </c>
      <c r="G8247" s="8" t="s">
        <v>353</v>
      </c>
      <c r="H8247" s="20" t="s">
        <v>119</v>
      </c>
      <c r="I8247" s="7">
        <v>0</v>
      </c>
      <c r="L8247" s="7">
        <v>131239774</v>
      </c>
      <c r="M8247" s="7">
        <v>16635787</v>
      </c>
      <c r="N8247" s="7">
        <v>3548138</v>
      </c>
      <c r="O8247" s="20" t="str">
        <f t="shared" si="259"/>
        <v/>
      </c>
    </row>
    <row r="8248" spans="1:15">
      <c r="A8248" s="20" t="str">
        <f t="shared" si="260"/>
        <v>Lífsval - lífeyrissparnaðurLífsval 4</v>
      </c>
      <c r="B8248" s="20" t="str">
        <f>_xlfn.IFNA(INDEX(Listi!$AI:$AI,MATCH(C8248,Listi!$AJ:$AJ,0)),INDEX(Listi!T:T,MATCH(C8248,Listi!U:U,0)))</f>
        <v>Lífsval</v>
      </c>
      <c r="C8248" s="20" t="s">
        <v>263</v>
      </c>
      <c r="D8248" s="20" t="s">
        <v>267</v>
      </c>
      <c r="E8248" s="20" t="s">
        <v>276</v>
      </c>
      <c r="F8248" s="20" t="s">
        <v>118</v>
      </c>
      <c r="G8248" s="8" t="s">
        <v>353</v>
      </c>
      <c r="H8248" s="20" t="s">
        <v>119</v>
      </c>
      <c r="I8248" s="7">
        <v>0</v>
      </c>
      <c r="L8248" s="7">
        <v>71752064</v>
      </c>
      <c r="M8248" s="7">
        <v>15238959</v>
      </c>
      <c r="N8248" s="7">
        <v>2058992</v>
      </c>
      <c r="O8248" s="20" t="str">
        <f t="shared" si="259"/>
        <v/>
      </c>
    </row>
    <row r="8249" spans="1:15">
      <c r="A8249" s="20" t="str">
        <f t="shared" si="260"/>
        <v>Lífsverk lífeyrissjóðurLífsverk I/Séreign</v>
      </c>
      <c r="B8249" s="20" t="str">
        <f>_xlfn.IFNA(INDEX(Listi!$AI:$AI,MATCH(C8249,Listi!$AJ:$AJ,0)),INDEX(Listi!T:T,MATCH(C8249,Listi!U:U,0)))</f>
        <v xml:space="preserve">Lífsverk  </v>
      </c>
      <c r="C8249" s="20" t="s">
        <v>268</v>
      </c>
      <c r="D8249" s="20" t="s">
        <v>269</v>
      </c>
      <c r="E8249" s="20" t="s">
        <v>276</v>
      </c>
      <c r="F8249" s="20" t="s">
        <v>118</v>
      </c>
      <c r="G8249" s="8" t="s">
        <v>353</v>
      </c>
      <c r="H8249" s="20" t="s">
        <v>119</v>
      </c>
      <c r="I8249" s="7">
        <v>371855000</v>
      </c>
      <c r="L8249" s="7">
        <v>4582957000</v>
      </c>
      <c r="M8249" s="7">
        <v>635926000</v>
      </c>
      <c r="N8249" s="7">
        <v>22708000</v>
      </c>
      <c r="O8249" s="20" t="str">
        <f t="shared" si="259"/>
        <v/>
      </c>
    </row>
    <row r="8250" spans="1:15">
      <c r="A8250" s="20" t="str">
        <f t="shared" si="260"/>
        <v>Lífsverk lífeyrissjóðurLífsverk II/Séreign</v>
      </c>
      <c r="B8250" s="20" t="str">
        <f>_xlfn.IFNA(INDEX(Listi!$AI:$AI,MATCH(C8250,Listi!$AJ:$AJ,0)),INDEX(Listi!T:T,MATCH(C8250,Listi!U:U,0)))</f>
        <v xml:space="preserve">Lífsverk  </v>
      </c>
      <c r="C8250" s="20" t="s">
        <v>268</v>
      </c>
      <c r="D8250" s="20" t="s">
        <v>270</v>
      </c>
      <c r="E8250" s="20" t="s">
        <v>276</v>
      </c>
      <c r="F8250" s="20" t="s">
        <v>118</v>
      </c>
      <c r="G8250" s="8" t="s">
        <v>353</v>
      </c>
      <c r="H8250" s="20" t="s">
        <v>119</v>
      </c>
      <c r="I8250" s="7">
        <v>1863701000</v>
      </c>
      <c r="L8250" s="7">
        <v>23735073000</v>
      </c>
      <c r="M8250" s="7">
        <v>2073571000</v>
      </c>
      <c r="N8250" s="7">
        <v>249365000</v>
      </c>
      <c r="O8250" s="20" t="str">
        <f t="shared" si="259"/>
        <v/>
      </c>
    </row>
    <row r="8251" spans="1:15">
      <c r="A8251" s="20" t="str">
        <f t="shared" si="260"/>
        <v>Lífsverk lífeyrissjóðurLífsverk III/Séreign</v>
      </c>
      <c r="B8251" s="20" t="str">
        <f>_xlfn.IFNA(INDEX(Listi!$AI:$AI,MATCH(C8251,Listi!$AJ:$AJ,0)),INDEX(Listi!T:T,MATCH(C8251,Listi!U:U,0)))</f>
        <v xml:space="preserve">Lífsverk  </v>
      </c>
      <c r="C8251" s="20" t="s">
        <v>268</v>
      </c>
      <c r="D8251" s="20" t="s">
        <v>271</v>
      </c>
      <c r="E8251" s="20" t="s">
        <v>276</v>
      </c>
      <c r="F8251" s="20" t="s">
        <v>118</v>
      </c>
      <c r="G8251" s="8" t="s">
        <v>353</v>
      </c>
      <c r="H8251" s="20" t="s">
        <v>119</v>
      </c>
      <c r="I8251" s="7">
        <v>14526000</v>
      </c>
      <c r="L8251" s="7">
        <v>653814000</v>
      </c>
      <c r="M8251" s="7">
        <v>105107000</v>
      </c>
      <c r="N8251" s="7">
        <v>2613000</v>
      </c>
      <c r="O8251" s="20" t="str">
        <f t="shared" si="259"/>
        <v/>
      </c>
    </row>
    <row r="8252" spans="1:15">
      <c r="A8252" s="20" t="str">
        <f t="shared" si="260"/>
        <v>Lífsverk lífeyrissjóðurSamtryggingardeild</v>
      </c>
      <c r="B8252" s="20" t="str">
        <f>_xlfn.IFNA(INDEX(Listi!$AI:$AI,MATCH(C8252,Listi!$AJ:$AJ,0)),INDEX(Listi!T:T,MATCH(C8252,Listi!U:U,0)))</f>
        <v xml:space="preserve">Lífsverk  </v>
      </c>
      <c r="C8252" s="20" t="s">
        <v>268</v>
      </c>
      <c r="D8252" s="20" t="s">
        <v>205</v>
      </c>
      <c r="E8252" s="20" t="s">
        <v>275</v>
      </c>
      <c r="F8252" s="20" t="s">
        <v>118</v>
      </c>
      <c r="G8252" s="8" t="s">
        <v>353</v>
      </c>
      <c r="H8252" s="20" t="s">
        <v>119</v>
      </c>
      <c r="I8252" s="7">
        <v>12995818000</v>
      </c>
      <c r="L8252" s="7">
        <v>120542527000</v>
      </c>
      <c r="M8252" s="7">
        <v>4397803000</v>
      </c>
      <c r="N8252" s="7">
        <v>1423151000</v>
      </c>
      <c r="O8252" s="20" t="str">
        <f t="shared" si="259"/>
        <v/>
      </c>
    </row>
    <row r="8253" spans="1:15">
      <c r="A8253" s="20" t="str">
        <f t="shared" si="260"/>
        <v>Söfnunarsjóður lífeyrisréttindaDeild I/Innlán</v>
      </c>
      <c r="B8253" s="20" t="str">
        <f>_xlfn.IFNA(INDEX(Listi!$AI:$AI,MATCH(C8253,Listi!$AJ:$AJ,0)),INDEX(Listi!T:T,MATCH(C8253,Listi!U:U,0)))</f>
        <v>Söfnunarsj.</v>
      </c>
      <c r="C8253" s="20" t="s">
        <v>272</v>
      </c>
      <c r="D8253" s="20" t="s">
        <v>273</v>
      </c>
      <c r="E8253" s="20" t="s">
        <v>276</v>
      </c>
      <c r="F8253" s="20" t="s">
        <v>118</v>
      </c>
      <c r="G8253" s="8" t="s">
        <v>353</v>
      </c>
      <c r="H8253" s="20" t="s">
        <v>119</v>
      </c>
      <c r="I8253" s="7">
        <v>0</v>
      </c>
      <c r="L8253" s="7">
        <v>2001731914</v>
      </c>
      <c r="M8253" s="7">
        <v>133561634</v>
      </c>
      <c r="N8253" s="7">
        <v>44803565</v>
      </c>
      <c r="O8253" s="20" t="str">
        <f t="shared" si="259"/>
        <v/>
      </c>
    </row>
    <row r="8254" spans="1:15">
      <c r="A8254" s="20" t="str">
        <f t="shared" si="260"/>
        <v>Söfnunarsjóður lífeyrisréttindaDeild III/Séreign</v>
      </c>
      <c r="B8254" s="20" t="str">
        <f>_xlfn.IFNA(INDEX(Listi!$AI:$AI,MATCH(C8254,Listi!$AJ:$AJ,0)),INDEX(Listi!T:T,MATCH(C8254,Listi!U:U,0)))</f>
        <v>Söfnunarsj.</v>
      </c>
      <c r="C8254" s="20" t="s">
        <v>272</v>
      </c>
      <c r="D8254" s="20" t="s">
        <v>599</v>
      </c>
      <c r="E8254" s="20" t="s">
        <v>276</v>
      </c>
      <c r="F8254" s="20" t="s">
        <v>118</v>
      </c>
      <c r="G8254" s="8" t="s">
        <v>353</v>
      </c>
      <c r="H8254" s="20" t="s">
        <v>119</v>
      </c>
      <c r="I8254" s="7">
        <v>7510740</v>
      </c>
      <c r="L8254" s="7">
        <v>24413085</v>
      </c>
      <c r="M8254" s="7">
        <v>24697577</v>
      </c>
      <c r="N8254" s="7">
        <v>900000</v>
      </c>
      <c r="O8254" s="20" t="str">
        <f t="shared" si="259"/>
        <v/>
      </c>
    </row>
    <row r="8255" spans="1:15">
      <c r="A8255" s="20" t="str">
        <f t="shared" si="260"/>
        <v>Söfnunarsjóður lífeyrisréttindaDeildII/Séreign</v>
      </c>
      <c r="B8255" s="20" t="str">
        <f>_xlfn.IFNA(INDEX(Listi!$AI:$AI,MATCH(C8255,Listi!$AJ:$AJ,0)),INDEX(Listi!T:T,MATCH(C8255,Listi!U:U,0)))</f>
        <v>Söfnunarsj.</v>
      </c>
      <c r="C8255" s="20" t="s">
        <v>272</v>
      </c>
      <c r="D8255" s="20" t="s">
        <v>586</v>
      </c>
      <c r="E8255" s="20" t="s">
        <v>276</v>
      </c>
      <c r="F8255" s="20" t="s">
        <v>118</v>
      </c>
      <c r="G8255" s="8" t="s">
        <v>353</v>
      </c>
      <c r="H8255" s="20" t="s">
        <v>119</v>
      </c>
      <c r="I8255" s="7">
        <v>3291004</v>
      </c>
      <c r="L8255" s="7">
        <v>1654616477</v>
      </c>
      <c r="M8255" s="7">
        <v>128539213</v>
      </c>
      <c r="N8255" s="7">
        <v>22846291</v>
      </c>
      <c r="O8255" s="20" t="str">
        <f t="shared" si="259"/>
        <v/>
      </c>
    </row>
    <row r="8256" spans="1:15">
      <c r="A8256" s="20" t="str">
        <f t="shared" si="260"/>
        <v>Söfnunarsjóður lífeyrisréttindaSamtryggingardeild</v>
      </c>
      <c r="B8256" s="20" t="str">
        <f>_xlfn.IFNA(INDEX(Listi!$AI:$AI,MATCH(C8256,Listi!$AJ:$AJ,0)),INDEX(Listi!T:T,MATCH(C8256,Listi!U:U,0)))</f>
        <v>Söfnunarsj.</v>
      </c>
      <c r="C8256" s="20" t="s">
        <v>272</v>
      </c>
      <c r="D8256" s="20" t="s">
        <v>205</v>
      </c>
      <c r="E8256" s="20" t="s">
        <v>275</v>
      </c>
      <c r="F8256" s="20" t="s">
        <v>118</v>
      </c>
      <c r="G8256" s="8" t="s">
        <v>353</v>
      </c>
      <c r="H8256" s="20" t="s">
        <v>119</v>
      </c>
      <c r="I8256" s="7">
        <v>12034982643</v>
      </c>
      <c r="L8256" s="7">
        <v>238978847889</v>
      </c>
      <c r="M8256" s="7">
        <v>4967193409</v>
      </c>
      <c r="N8256" s="7">
        <v>6076487652</v>
      </c>
      <c r="O8256" s="20" t="str">
        <f t="shared" si="259"/>
        <v/>
      </c>
    </row>
    <row r="8257" spans="1:15">
      <c r="A8257" s="20" t="str">
        <f t="shared" si="260"/>
        <v>Stapi lífeyrissjóðurSafn I</v>
      </c>
      <c r="B8257" s="20" t="str">
        <f>_xlfn.IFNA(INDEX(Listi!$AI:$AI,MATCH(C8257,Listi!$AJ:$AJ,0)),INDEX(Listi!T:T,MATCH(C8257,Listi!U:U,0)))</f>
        <v xml:space="preserve">Stapi  </v>
      </c>
      <c r="C8257" s="20" t="s">
        <v>209</v>
      </c>
      <c r="D8257" s="20" t="s">
        <v>210</v>
      </c>
      <c r="E8257" s="20" t="s">
        <v>276</v>
      </c>
      <c r="F8257" s="20" t="s">
        <v>118</v>
      </c>
      <c r="G8257" s="8" t="s">
        <v>353</v>
      </c>
      <c r="H8257" s="20" t="s">
        <v>119</v>
      </c>
      <c r="I8257" s="7">
        <v>107837927</v>
      </c>
      <c r="L8257" s="7">
        <v>2440828925</v>
      </c>
      <c r="M8257" s="7">
        <v>91567233</v>
      </c>
      <c r="N8257" s="7">
        <v>110755602</v>
      </c>
      <c r="O8257" s="20" t="str">
        <f t="shared" si="259"/>
        <v/>
      </c>
    </row>
    <row r="8258" spans="1:15">
      <c r="A8258" s="20" t="str">
        <f t="shared" si="260"/>
        <v>Stapi lífeyrissjóðurSafn II</v>
      </c>
      <c r="B8258" s="20" t="str">
        <f>_xlfn.IFNA(INDEX(Listi!$AI:$AI,MATCH(C8258,Listi!$AJ:$AJ,0)),INDEX(Listi!T:T,MATCH(C8258,Listi!U:U,0)))</f>
        <v xml:space="preserve">Stapi  </v>
      </c>
      <c r="C8258" s="20" t="s">
        <v>209</v>
      </c>
      <c r="D8258" s="20" t="s">
        <v>211</v>
      </c>
      <c r="E8258" s="20" t="s">
        <v>276</v>
      </c>
      <c r="F8258" s="20" t="s">
        <v>118</v>
      </c>
      <c r="G8258" s="8" t="s">
        <v>353</v>
      </c>
      <c r="H8258" s="20" t="s">
        <v>119</v>
      </c>
      <c r="I8258" s="7">
        <v>644554540</v>
      </c>
      <c r="L8258" s="7">
        <v>5710890273</v>
      </c>
      <c r="M8258" s="7">
        <v>262001316</v>
      </c>
      <c r="N8258" s="7">
        <v>164209410</v>
      </c>
      <c r="O8258" s="20" t="str">
        <f t="shared" ref="O8258:O8321" si="261">IFERROR(VLOOKUP(F8258,EhLykill,3,FALSE),"")</f>
        <v/>
      </c>
    </row>
    <row r="8259" spans="1:15">
      <c r="A8259" s="20" t="str">
        <f t="shared" si="260"/>
        <v>Stapi lífeyrissjóðurSafn III</v>
      </c>
      <c r="B8259" s="20" t="str">
        <f>_xlfn.IFNA(INDEX(Listi!$AI:$AI,MATCH(C8259,Listi!$AJ:$AJ,0)),INDEX(Listi!T:T,MATCH(C8259,Listi!U:U,0)))</f>
        <v xml:space="preserve">Stapi  </v>
      </c>
      <c r="C8259" s="20" t="s">
        <v>209</v>
      </c>
      <c r="D8259" s="20" t="s">
        <v>212</v>
      </c>
      <c r="E8259" s="20" t="s">
        <v>276</v>
      </c>
      <c r="F8259" s="20" t="s">
        <v>118</v>
      </c>
      <c r="G8259" s="8" t="s">
        <v>353</v>
      </c>
      <c r="H8259" s="20" t="s">
        <v>119</v>
      </c>
      <c r="I8259" s="7">
        <v>0</v>
      </c>
      <c r="L8259" s="7">
        <v>268100084</v>
      </c>
      <c r="M8259" s="7">
        <v>24388890</v>
      </c>
      <c r="N8259" s="7">
        <v>9886128</v>
      </c>
      <c r="O8259" s="20" t="str">
        <f t="shared" si="261"/>
        <v/>
      </c>
    </row>
    <row r="8260" spans="1:15">
      <c r="A8260" s="20" t="str">
        <f t="shared" si="260"/>
        <v>Stapi lífeyrissjóðurTryggingardeild</v>
      </c>
      <c r="B8260" s="20" t="str">
        <f>_xlfn.IFNA(INDEX(Listi!$AI:$AI,MATCH(C8260,Listi!$AJ:$AJ,0)),INDEX(Listi!T:T,MATCH(C8260,Listi!U:U,0)))</f>
        <v xml:space="preserve">Stapi  </v>
      </c>
      <c r="C8260" s="20" t="s">
        <v>209</v>
      </c>
      <c r="D8260" s="20" t="s">
        <v>213</v>
      </c>
      <c r="E8260" s="20" t="s">
        <v>275</v>
      </c>
      <c r="F8260" s="20" t="s">
        <v>118</v>
      </c>
      <c r="G8260" s="8" t="s">
        <v>353</v>
      </c>
      <c r="H8260" s="20" t="s">
        <v>119</v>
      </c>
      <c r="I8260" s="7">
        <v>25114693268</v>
      </c>
      <c r="L8260" s="7">
        <v>348661724246</v>
      </c>
      <c r="M8260" s="7">
        <v>13807615154</v>
      </c>
      <c r="N8260" s="7">
        <v>7912918911</v>
      </c>
      <c r="O8260" s="20" t="str">
        <f t="shared" si="261"/>
        <v/>
      </c>
    </row>
    <row r="8261" spans="1:15">
      <c r="A8261" s="20" t="str">
        <f t="shared" si="260"/>
        <v>Stapi lífeyrissjóðurVarfærnasafnið</v>
      </c>
      <c r="B8261" s="20" t="str">
        <f>_xlfn.IFNA(INDEX(Listi!$AI:$AI,MATCH(C8261,Listi!$AJ:$AJ,0)),INDEX(Listi!T:T,MATCH(C8261,Listi!U:U,0)))</f>
        <v xml:space="preserve">Stapi  </v>
      </c>
      <c r="C8261" s="20" t="s">
        <v>209</v>
      </c>
      <c r="D8261" s="20" t="s">
        <v>392</v>
      </c>
      <c r="E8261" s="20" t="s">
        <v>276</v>
      </c>
      <c r="F8261" s="20" t="s">
        <v>118</v>
      </c>
      <c r="G8261" s="8" t="s">
        <v>353</v>
      </c>
      <c r="H8261" s="20" t="s">
        <v>119</v>
      </c>
      <c r="I8261" s="7">
        <v>101738191</v>
      </c>
      <c r="L8261" s="7">
        <v>471986044</v>
      </c>
      <c r="M8261" s="7">
        <v>137399159</v>
      </c>
      <c r="N8261" s="7">
        <v>6994496</v>
      </c>
      <c r="O8261" s="20" t="str">
        <f t="shared" si="261"/>
        <v/>
      </c>
    </row>
    <row r="8262" spans="1:15">
      <c r="A8262" s="20" t="str">
        <f t="shared" si="260"/>
        <v>Almenni lífeyrissjóðurinnÆvisafn I</v>
      </c>
      <c r="B8262" s="20" t="str">
        <f>_xlfn.IFNA(INDEX(Listi!$AI:$AI,MATCH(C8262,Listi!$AJ:$AJ,0)),INDEX(Listi!T:T,MATCH(C8262,Listi!U:U,0)))</f>
        <v xml:space="preserve">Almenni </v>
      </c>
      <c r="C8262" s="20" t="s">
        <v>0</v>
      </c>
      <c r="D8262" s="20" t="s">
        <v>202</v>
      </c>
      <c r="E8262" s="20" t="s">
        <v>276</v>
      </c>
      <c r="F8262" s="20" t="s">
        <v>120</v>
      </c>
      <c r="G8262" s="8" t="s">
        <v>366</v>
      </c>
      <c r="H8262" s="20" t="s">
        <v>121</v>
      </c>
      <c r="I8262" s="7">
        <v>2654515254</v>
      </c>
      <c r="L8262" s="7">
        <v>43068273823</v>
      </c>
      <c r="M8262" s="7">
        <v>4413720640</v>
      </c>
      <c r="N8262" s="7">
        <v>641257097</v>
      </c>
      <c r="O8262" s="20" t="str">
        <f t="shared" si="261"/>
        <v/>
      </c>
    </row>
    <row r="8263" spans="1:15">
      <c r="A8263" s="20" t="str">
        <f t="shared" si="260"/>
        <v>Almenni lífeyrissjóðurinnÆvisafn II</v>
      </c>
      <c r="B8263" s="20" t="str">
        <f>_xlfn.IFNA(INDEX(Listi!$AI:$AI,MATCH(C8263,Listi!$AJ:$AJ,0)),INDEX(Listi!T:T,MATCH(C8263,Listi!U:U,0)))</f>
        <v xml:space="preserve">Almenni </v>
      </c>
      <c r="C8263" s="20" t="s">
        <v>0</v>
      </c>
      <c r="D8263" s="20" t="s">
        <v>203</v>
      </c>
      <c r="E8263" s="20" t="s">
        <v>276</v>
      </c>
      <c r="F8263" s="20" t="s">
        <v>120</v>
      </c>
      <c r="G8263" s="8" t="s">
        <v>366</v>
      </c>
      <c r="H8263" s="20" t="s">
        <v>121</v>
      </c>
      <c r="I8263" s="7">
        <v>9429034314</v>
      </c>
      <c r="L8263" s="7">
        <v>86460235807</v>
      </c>
      <c r="M8263" s="7">
        <v>3970537445</v>
      </c>
      <c r="N8263" s="7">
        <v>1539034493</v>
      </c>
      <c r="O8263" s="20" t="str">
        <f t="shared" si="261"/>
        <v/>
      </c>
    </row>
    <row r="8264" spans="1:15">
      <c r="A8264" s="20" t="str">
        <f t="shared" si="260"/>
        <v>Almenni lífeyrissjóðurinnÆvisafn III</v>
      </c>
      <c r="B8264" s="20" t="str">
        <f>_xlfn.IFNA(INDEX(Listi!$AI:$AI,MATCH(C8264,Listi!$AJ:$AJ,0)),INDEX(Listi!T:T,MATCH(C8264,Listi!U:U,0)))</f>
        <v xml:space="preserve">Almenni </v>
      </c>
      <c r="C8264" s="20" t="s">
        <v>0</v>
      </c>
      <c r="D8264" s="20" t="s">
        <v>204</v>
      </c>
      <c r="E8264" s="20" t="s">
        <v>276</v>
      </c>
      <c r="F8264" s="20" t="s">
        <v>120</v>
      </c>
      <c r="G8264" s="8" t="s">
        <v>366</v>
      </c>
      <c r="H8264" s="20" t="s">
        <v>121</v>
      </c>
      <c r="I8264" s="7">
        <v>6637845351</v>
      </c>
      <c r="L8264" s="7">
        <v>33890180699</v>
      </c>
      <c r="M8264" s="7">
        <v>1571509194</v>
      </c>
      <c r="N8264" s="7">
        <v>920421683</v>
      </c>
      <c r="O8264" s="20" t="str">
        <f t="shared" si="261"/>
        <v/>
      </c>
    </row>
    <row r="8265" spans="1:15">
      <c r="A8265" s="20" t="str">
        <f t="shared" si="260"/>
        <v>Almenni lífeyrissjóðurinnHúsnæðissafn</v>
      </c>
      <c r="B8265" s="20" t="str">
        <f>_xlfn.IFNA(INDEX(Listi!$AI:$AI,MATCH(C8265,Listi!$AJ:$AJ,0)),INDEX(Listi!T:T,MATCH(C8265,Listi!U:U,0)))</f>
        <v xml:space="preserve">Almenni </v>
      </c>
      <c r="C8265" s="20" t="s">
        <v>0</v>
      </c>
      <c r="D8265" s="20" t="s">
        <v>315</v>
      </c>
      <c r="E8265" s="20" t="s">
        <v>276</v>
      </c>
      <c r="F8265" s="20" t="s">
        <v>120</v>
      </c>
      <c r="G8265" s="8" t="s">
        <v>366</v>
      </c>
      <c r="H8265" s="20" t="s">
        <v>121</v>
      </c>
      <c r="I8265" s="7">
        <v>165962912</v>
      </c>
      <c r="L8265" s="7">
        <v>487895879</v>
      </c>
      <c r="M8265" s="7">
        <v>166428361</v>
      </c>
      <c r="N8265" s="7">
        <v>18080096</v>
      </c>
      <c r="O8265" s="20" t="str">
        <f t="shared" si="261"/>
        <v/>
      </c>
    </row>
    <row r="8266" spans="1:15">
      <c r="A8266" s="20" t="str">
        <f t="shared" si="260"/>
        <v>Almenni lífeyrissjóðurinnInnlánssafn</v>
      </c>
      <c r="B8266" s="20" t="str">
        <f>_xlfn.IFNA(INDEX(Listi!$AI:$AI,MATCH(C8266,Listi!$AJ:$AJ,0)),INDEX(Listi!T:T,MATCH(C8266,Listi!U:U,0)))</f>
        <v xml:space="preserve">Almenni </v>
      </c>
      <c r="C8266" s="20" t="s">
        <v>0</v>
      </c>
      <c r="D8266" s="20" t="s">
        <v>1</v>
      </c>
      <c r="E8266" s="20" t="s">
        <v>276</v>
      </c>
      <c r="F8266" s="20" t="s">
        <v>120</v>
      </c>
      <c r="G8266" s="8" t="s">
        <v>366</v>
      </c>
      <c r="H8266" s="20" t="s">
        <v>121</v>
      </c>
      <c r="I8266" s="7">
        <v>0</v>
      </c>
      <c r="L8266" s="7">
        <v>26587944379</v>
      </c>
      <c r="M8266" s="7">
        <v>1016779991</v>
      </c>
      <c r="N8266" s="7">
        <v>1031869724</v>
      </c>
      <c r="O8266" s="20" t="str">
        <f t="shared" si="261"/>
        <v/>
      </c>
    </row>
    <row r="8267" spans="1:15">
      <c r="A8267" s="20" t="str">
        <f t="shared" si="260"/>
        <v>Almenni lífeyrissjóðurinnRíkissafn langt</v>
      </c>
      <c r="B8267" s="20" t="str">
        <f>_xlfn.IFNA(INDEX(Listi!$AI:$AI,MATCH(C8267,Listi!$AJ:$AJ,0)),INDEX(Listi!T:T,MATCH(C8267,Listi!U:U,0)))</f>
        <v xml:space="preserve">Almenni </v>
      </c>
      <c r="C8267" s="20" t="s">
        <v>0</v>
      </c>
      <c r="D8267" s="20" t="s">
        <v>199</v>
      </c>
      <c r="E8267" s="20" t="s">
        <v>276</v>
      </c>
      <c r="F8267" s="20" t="s">
        <v>120</v>
      </c>
      <c r="G8267" s="8" t="s">
        <v>366</v>
      </c>
      <c r="H8267" s="20" t="s">
        <v>121</v>
      </c>
      <c r="I8267" s="7">
        <v>305117756</v>
      </c>
      <c r="L8267" s="7">
        <v>1193680171</v>
      </c>
      <c r="M8267" s="7">
        <v>61272573</v>
      </c>
      <c r="N8267" s="7">
        <v>40105929</v>
      </c>
      <c r="O8267" s="20" t="str">
        <f t="shared" si="261"/>
        <v/>
      </c>
    </row>
    <row r="8268" spans="1:15">
      <c r="A8268" s="20" t="str">
        <f t="shared" si="260"/>
        <v>Almenni lífeyrissjóðurinnRíkissafn stutt</v>
      </c>
      <c r="B8268" s="20" t="str">
        <f>_xlfn.IFNA(INDEX(Listi!$AI:$AI,MATCH(C8268,Listi!$AJ:$AJ,0)),INDEX(Listi!T:T,MATCH(C8268,Listi!U:U,0)))</f>
        <v xml:space="preserve">Almenni </v>
      </c>
      <c r="C8268" s="20" t="s">
        <v>0</v>
      </c>
      <c r="D8268" s="20" t="s">
        <v>200</v>
      </c>
      <c r="E8268" s="20" t="s">
        <v>276</v>
      </c>
      <c r="F8268" s="20" t="s">
        <v>120</v>
      </c>
      <c r="G8268" s="8" t="s">
        <v>366</v>
      </c>
      <c r="H8268" s="20" t="s">
        <v>121</v>
      </c>
      <c r="I8268" s="7">
        <v>222414994</v>
      </c>
      <c r="L8268" s="7">
        <v>541893627</v>
      </c>
      <c r="M8268" s="7">
        <v>20423158</v>
      </c>
      <c r="N8268" s="7">
        <v>14899899</v>
      </c>
      <c r="O8268" s="20" t="str">
        <f t="shared" si="261"/>
        <v/>
      </c>
    </row>
    <row r="8269" spans="1:15">
      <c r="A8269" s="20" t="str">
        <f t="shared" si="260"/>
        <v>Almenni lífeyrissjóðurinnTryggingadeild</v>
      </c>
      <c r="B8269" s="20" t="str">
        <f>_xlfn.IFNA(INDEX(Listi!$AI:$AI,MATCH(C8269,Listi!$AJ:$AJ,0)),INDEX(Listi!T:T,MATCH(C8269,Listi!U:U,0)))</f>
        <v xml:space="preserve">Almenni </v>
      </c>
      <c r="C8269" s="20" t="s">
        <v>0</v>
      </c>
      <c r="D8269" s="20" t="s">
        <v>201</v>
      </c>
      <c r="E8269" s="20" t="s">
        <v>275</v>
      </c>
      <c r="F8269" s="20" t="s">
        <v>120</v>
      </c>
      <c r="G8269" s="8" t="s">
        <v>366</v>
      </c>
      <c r="H8269" s="20" t="s">
        <v>121</v>
      </c>
      <c r="I8269" s="7">
        <v>20388755288</v>
      </c>
      <c r="L8269" s="7">
        <v>174784296254</v>
      </c>
      <c r="M8269" s="7">
        <v>7497244534</v>
      </c>
      <c r="N8269" s="7">
        <v>3057046932</v>
      </c>
      <c r="O8269" s="20" t="str">
        <f t="shared" si="261"/>
        <v/>
      </c>
    </row>
    <row r="8270" spans="1:15">
      <c r="A8270" s="20" t="str">
        <f t="shared" si="260"/>
        <v>Arion banki hf.Erlend hlutabréf</v>
      </c>
      <c r="B8270" s="20" t="str">
        <f>_xlfn.IFNA(INDEX(Listi!$AI:$AI,MATCH(C8270,Listi!$AJ:$AJ,0)),INDEX(Listi!T:T,MATCH(C8270,Listi!U:U,0)))</f>
        <v xml:space="preserve">Arion banki </v>
      </c>
      <c r="C8270" s="20" t="s">
        <v>214</v>
      </c>
      <c r="D8270" s="20" t="s">
        <v>215</v>
      </c>
      <c r="E8270" s="20" t="s">
        <v>276</v>
      </c>
      <c r="F8270" s="20" t="s">
        <v>120</v>
      </c>
      <c r="G8270" s="8" t="s">
        <v>366</v>
      </c>
      <c r="H8270" s="20" t="s">
        <v>121</v>
      </c>
      <c r="I8270" s="7">
        <v>1511000</v>
      </c>
      <c r="L8270" s="7">
        <v>1149685000</v>
      </c>
      <c r="M8270" s="7">
        <v>49095000</v>
      </c>
      <c r="N8270" s="7">
        <v>10876000</v>
      </c>
      <c r="O8270" s="20" t="str">
        <f t="shared" si="261"/>
        <v/>
      </c>
    </row>
    <row r="8271" spans="1:15">
      <c r="A8271" s="20" t="str">
        <f t="shared" ref="A8271:A8333" si="262">CONCATENATE(C8271,D8271)</f>
        <v>Arion banki hf.Innlend skuldabréf</v>
      </c>
      <c r="B8271" s="20" t="str">
        <f>_xlfn.IFNA(INDEX(Listi!$AI:$AI,MATCH(C8271,Listi!$AJ:$AJ,0)),INDEX(Listi!T:T,MATCH(C8271,Listi!U:U,0)))</f>
        <v xml:space="preserve">Arion banki </v>
      </c>
      <c r="C8271" s="20" t="s">
        <v>214</v>
      </c>
      <c r="D8271" s="20" t="s">
        <v>216</v>
      </c>
      <c r="E8271" s="20" t="s">
        <v>276</v>
      </c>
      <c r="F8271" s="20" t="s">
        <v>120</v>
      </c>
      <c r="G8271" s="8" t="s">
        <v>366</v>
      </c>
      <c r="H8271" s="20" t="s">
        <v>121</v>
      </c>
      <c r="I8271" s="7">
        <v>168970000</v>
      </c>
      <c r="L8271" s="7">
        <v>4446434000</v>
      </c>
      <c r="M8271" s="7">
        <v>344234000</v>
      </c>
      <c r="N8271" s="7">
        <v>44793000</v>
      </c>
      <c r="O8271" s="20" t="str">
        <f t="shared" si="261"/>
        <v/>
      </c>
    </row>
    <row r="8272" spans="1:15">
      <c r="A8272" s="20" t="str">
        <f t="shared" si="262"/>
        <v>Arion banki hf.Lífeyrisauki L1</v>
      </c>
      <c r="B8272" s="20" t="str">
        <f>_xlfn.IFNA(INDEX(Listi!$AI:$AI,MATCH(C8272,Listi!$AJ:$AJ,0)),INDEX(Listi!T:T,MATCH(C8272,Listi!U:U,0)))</f>
        <v xml:space="preserve">Arion banki </v>
      </c>
      <c r="C8272" s="20" t="s">
        <v>214</v>
      </c>
      <c r="D8272" s="20" t="s">
        <v>377</v>
      </c>
      <c r="E8272" s="20" t="s">
        <v>276</v>
      </c>
      <c r="F8272" s="20" t="s">
        <v>120</v>
      </c>
      <c r="G8272" s="8" t="s">
        <v>366</v>
      </c>
      <c r="H8272" s="20" t="s">
        <v>121</v>
      </c>
      <c r="I8272" s="7">
        <v>53265000</v>
      </c>
      <c r="L8272" s="7">
        <v>5887942000</v>
      </c>
      <c r="M8272" s="7">
        <v>1011885000</v>
      </c>
      <c r="N8272" s="7">
        <v>34615000</v>
      </c>
      <c r="O8272" s="20" t="str">
        <f t="shared" si="261"/>
        <v/>
      </c>
    </row>
    <row r="8273" spans="1:15">
      <c r="A8273" s="20" t="str">
        <f t="shared" si="262"/>
        <v>Arion banki hf.Lífeyrisauki L2</v>
      </c>
      <c r="B8273" s="20" t="str">
        <f>_xlfn.IFNA(INDEX(Listi!$AI:$AI,MATCH(C8273,Listi!$AJ:$AJ,0)),INDEX(Listi!T:T,MATCH(C8273,Listi!U:U,0)))</f>
        <v xml:space="preserve">Arion banki </v>
      </c>
      <c r="C8273" s="20" t="s">
        <v>214</v>
      </c>
      <c r="D8273" s="20" t="s">
        <v>372</v>
      </c>
      <c r="E8273" s="20" t="s">
        <v>276</v>
      </c>
      <c r="F8273" s="20" t="s">
        <v>120</v>
      </c>
      <c r="G8273" s="8" t="s">
        <v>366</v>
      </c>
      <c r="H8273" s="20" t="s">
        <v>121</v>
      </c>
      <c r="I8273" s="7">
        <v>475637000</v>
      </c>
      <c r="L8273" s="7">
        <v>21366380000</v>
      </c>
      <c r="M8273" s="7">
        <v>1613513000</v>
      </c>
      <c r="N8273" s="7">
        <v>92085000</v>
      </c>
      <c r="O8273" s="20" t="str">
        <f t="shared" si="261"/>
        <v/>
      </c>
    </row>
    <row r="8274" spans="1:15">
      <c r="A8274" s="20" t="str">
        <f t="shared" si="262"/>
        <v>Arion banki hf.Lífeyrisauki L3</v>
      </c>
      <c r="B8274" s="20" t="str">
        <f>_xlfn.IFNA(INDEX(Listi!$AI:$AI,MATCH(C8274,Listi!$AJ:$AJ,0)),INDEX(Listi!T:T,MATCH(C8274,Listi!U:U,0)))</f>
        <v xml:space="preserve">Arion banki </v>
      </c>
      <c r="C8274" s="20" t="s">
        <v>214</v>
      </c>
      <c r="D8274" s="20" t="s">
        <v>371</v>
      </c>
      <c r="E8274" s="20" t="s">
        <v>276</v>
      </c>
      <c r="F8274" s="20" t="s">
        <v>120</v>
      </c>
      <c r="G8274" s="8" t="s">
        <v>366</v>
      </c>
      <c r="H8274" s="20" t="s">
        <v>121</v>
      </c>
      <c r="I8274" s="7">
        <v>1067029000</v>
      </c>
      <c r="L8274" s="7">
        <v>29714848000</v>
      </c>
      <c r="M8274" s="7">
        <v>2122481000</v>
      </c>
      <c r="N8274" s="7">
        <v>129566000</v>
      </c>
      <c r="O8274" s="20" t="str">
        <f t="shared" si="261"/>
        <v/>
      </c>
    </row>
    <row r="8275" spans="1:15">
      <c r="A8275" s="20" t="str">
        <f t="shared" si="262"/>
        <v>Arion banki hf.Lífeyrisauki L4</v>
      </c>
      <c r="B8275" s="20" t="str">
        <f>_xlfn.IFNA(INDEX(Listi!$AI:$AI,MATCH(C8275,Listi!$AJ:$AJ,0)),INDEX(Listi!T:T,MATCH(C8275,Listi!U:U,0)))</f>
        <v xml:space="preserve">Arion banki </v>
      </c>
      <c r="C8275" s="20" t="s">
        <v>214</v>
      </c>
      <c r="D8275" s="20" t="s">
        <v>587</v>
      </c>
      <c r="E8275" s="20" t="s">
        <v>276</v>
      </c>
      <c r="F8275" s="20" t="s">
        <v>120</v>
      </c>
      <c r="G8275" s="8" t="s">
        <v>366</v>
      </c>
      <c r="H8275" s="20" t="s">
        <v>121</v>
      </c>
      <c r="I8275" s="7">
        <v>1012207000</v>
      </c>
      <c r="L8275" s="7">
        <v>19306242000</v>
      </c>
      <c r="M8275" s="7">
        <v>1346647000</v>
      </c>
      <c r="N8275" s="7">
        <v>388052000</v>
      </c>
      <c r="O8275" s="20" t="str">
        <f t="shared" si="261"/>
        <v/>
      </c>
    </row>
    <row r="8276" spans="1:15">
      <c r="A8276" s="20" t="str">
        <f t="shared" si="262"/>
        <v>Arion banki hf.Lífeyrisauki L5</v>
      </c>
      <c r="B8276" s="20" t="str">
        <f>_xlfn.IFNA(INDEX(Listi!$AI:$AI,MATCH(C8276,Listi!$AJ:$AJ,0)),INDEX(Listi!T:T,MATCH(C8276,Listi!U:U,0)))</f>
        <v xml:space="preserve">Arion banki </v>
      </c>
      <c r="C8276" s="20" t="s">
        <v>214</v>
      </c>
      <c r="D8276" s="20" t="s">
        <v>369</v>
      </c>
      <c r="E8276" s="20" t="s">
        <v>276</v>
      </c>
      <c r="F8276" s="20" t="s">
        <v>120</v>
      </c>
      <c r="G8276" s="8" t="s">
        <v>366</v>
      </c>
      <c r="H8276" s="20" t="s">
        <v>121</v>
      </c>
      <c r="I8276" s="7">
        <v>0</v>
      </c>
      <c r="L8276" s="7">
        <v>44858554000</v>
      </c>
      <c r="M8276" s="7">
        <v>4018833000</v>
      </c>
      <c r="N8276" s="7">
        <v>933672000</v>
      </c>
      <c r="O8276" s="20" t="str">
        <f t="shared" si="261"/>
        <v/>
      </c>
    </row>
    <row r="8277" spans="1:15">
      <c r="A8277" s="20" t="str">
        <f t="shared" si="262"/>
        <v>Birta lífeyrissjóðurBlönduð leið</v>
      </c>
      <c r="B8277" s="20" t="str">
        <f>_xlfn.IFNA(INDEX(Listi!$AI:$AI,MATCH(C8277,Listi!$AJ:$AJ,0)),INDEX(Listi!T:T,MATCH(C8277,Listi!U:U,0)))</f>
        <v xml:space="preserve">Birta  </v>
      </c>
      <c r="C8277" s="20" t="s">
        <v>298</v>
      </c>
      <c r="D8277" s="20" t="s">
        <v>314</v>
      </c>
      <c r="E8277" s="20" t="s">
        <v>276</v>
      </c>
      <c r="F8277" s="20" t="s">
        <v>120</v>
      </c>
      <c r="G8277" s="8" t="s">
        <v>366</v>
      </c>
      <c r="H8277" s="20" t="s">
        <v>121</v>
      </c>
      <c r="I8277" s="7">
        <v>231712824</v>
      </c>
      <c r="L8277" s="7">
        <v>6929716201</v>
      </c>
      <c r="M8277" s="7">
        <v>253995298</v>
      </c>
      <c r="N8277" s="7">
        <v>139753585</v>
      </c>
      <c r="O8277" s="20" t="str">
        <f t="shared" si="261"/>
        <v/>
      </c>
    </row>
    <row r="8278" spans="1:15">
      <c r="A8278" s="20" t="str">
        <f t="shared" si="262"/>
        <v>Birta lífeyrissjóðurInnlánsleið</v>
      </c>
      <c r="B8278" s="20" t="str">
        <f>_xlfn.IFNA(INDEX(Listi!$AI:$AI,MATCH(C8278,Listi!$AJ:$AJ,0)),INDEX(Listi!T:T,MATCH(C8278,Listi!U:U,0)))</f>
        <v xml:space="preserve">Birta  </v>
      </c>
      <c r="C8278" s="20" t="s">
        <v>298</v>
      </c>
      <c r="D8278" s="20" t="s">
        <v>208</v>
      </c>
      <c r="E8278" s="20" t="s">
        <v>276</v>
      </c>
      <c r="F8278" s="20" t="s">
        <v>120</v>
      </c>
      <c r="G8278" s="8" t="s">
        <v>366</v>
      </c>
      <c r="H8278" s="20" t="s">
        <v>121</v>
      </c>
      <c r="I8278" s="7">
        <v>0</v>
      </c>
      <c r="L8278" s="7">
        <v>4108971332</v>
      </c>
      <c r="M8278" s="7">
        <v>264842424</v>
      </c>
      <c r="N8278" s="7">
        <v>174324836</v>
      </c>
      <c r="O8278" s="20" t="str">
        <f t="shared" si="261"/>
        <v/>
      </c>
    </row>
    <row r="8279" spans="1:15">
      <c r="A8279" s="20" t="str">
        <f t="shared" si="262"/>
        <v>Birta lífeyrissjóðurSamtryggingardeild</v>
      </c>
      <c r="B8279" s="20" t="str">
        <f>_xlfn.IFNA(INDEX(Listi!$AI:$AI,MATCH(C8279,Listi!$AJ:$AJ,0)),INDEX(Listi!T:T,MATCH(C8279,Listi!U:U,0)))</f>
        <v xml:space="preserve">Birta  </v>
      </c>
      <c r="C8279" s="20" t="s">
        <v>298</v>
      </c>
      <c r="D8279" s="20" t="s">
        <v>205</v>
      </c>
      <c r="E8279" s="20" t="s">
        <v>275</v>
      </c>
      <c r="F8279" s="20" t="s">
        <v>120</v>
      </c>
      <c r="G8279" s="8" t="s">
        <v>366</v>
      </c>
      <c r="H8279" s="20" t="s">
        <v>121</v>
      </c>
      <c r="I8279" s="7">
        <v>36485273695</v>
      </c>
      <c r="L8279" s="7">
        <v>549755105944</v>
      </c>
      <c r="M8279" s="7">
        <v>18480897961</v>
      </c>
      <c r="N8279" s="7">
        <v>14075814006</v>
      </c>
      <c r="O8279" s="20" t="str">
        <f t="shared" si="261"/>
        <v/>
      </c>
    </row>
    <row r="8280" spans="1:15">
      <c r="A8280" s="20" t="str">
        <f t="shared" si="262"/>
        <v>Birta lífeyrissjóðurSkuldabréfaleið</v>
      </c>
      <c r="B8280" s="20" t="str">
        <f>_xlfn.IFNA(INDEX(Listi!$AI:$AI,MATCH(C8280,Listi!$AJ:$AJ,0)),INDEX(Listi!T:T,MATCH(C8280,Listi!U:U,0)))</f>
        <v xml:space="preserve">Birta  </v>
      </c>
      <c r="C8280" s="20" t="s">
        <v>298</v>
      </c>
      <c r="D8280" s="20" t="s">
        <v>313</v>
      </c>
      <c r="E8280" s="20" t="s">
        <v>276</v>
      </c>
      <c r="F8280" s="20" t="s">
        <v>120</v>
      </c>
      <c r="G8280" s="8" t="s">
        <v>366</v>
      </c>
      <c r="H8280" s="20" t="s">
        <v>121</v>
      </c>
      <c r="I8280" s="7">
        <v>1176265296</v>
      </c>
      <c r="L8280" s="7">
        <v>8522374478</v>
      </c>
      <c r="M8280" s="7">
        <v>391005163</v>
      </c>
      <c r="N8280" s="7">
        <v>218104877</v>
      </c>
      <c r="O8280" s="20" t="str">
        <f t="shared" si="261"/>
        <v/>
      </c>
    </row>
    <row r="8281" spans="1:15">
      <c r="A8281" s="20" t="str">
        <f t="shared" si="262"/>
        <v>Birta lífeyrissjóðurTilgreind séreign</v>
      </c>
      <c r="B8281" s="20" t="str">
        <f>_xlfn.IFNA(INDEX(Listi!$AI:$AI,MATCH(C8281,Listi!$AJ:$AJ,0)),INDEX(Listi!T:T,MATCH(C8281,Listi!U:U,0)))</f>
        <v xml:space="preserve">Birta  </v>
      </c>
      <c r="C8281" s="20" t="s">
        <v>298</v>
      </c>
      <c r="D8281" s="20" t="s">
        <v>312</v>
      </c>
      <c r="E8281" s="20" t="s">
        <v>276</v>
      </c>
      <c r="F8281" s="20" t="s">
        <v>120</v>
      </c>
      <c r="G8281" s="8" t="s">
        <v>366</v>
      </c>
      <c r="H8281" s="20" t="s">
        <v>121</v>
      </c>
      <c r="I8281" s="7">
        <v>0</v>
      </c>
      <c r="L8281" s="7">
        <v>2234420297</v>
      </c>
      <c r="M8281" s="7">
        <v>511871981</v>
      </c>
      <c r="N8281" s="7">
        <v>36000223</v>
      </c>
      <c r="O8281" s="20" t="str">
        <f t="shared" si="261"/>
        <v/>
      </c>
    </row>
    <row r="8282" spans="1:15">
      <c r="A8282" s="20" t="str">
        <f t="shared" si="262"/>
        <v>Brú Lífeyrissjóður starfsmanna sveitarfélagaA-deild</v>
      </c>
      <c r="B8282" s="20" t="str">
        <f>_xlfn.IFNA(INDEX(Listi!$AI:$AI,MATCH(C8282,Listi!$AJ:$AJ,0)),INDEX(Listi!T:T,MATCH(C8282,Listi!U:U,0)))</f>
        <v>Brú</v>
      </c>
      <c r="C8282" s="20" t="s">
        <v>217</v>
      </c>
      <c r="D8282" s="20" t="s">
        <v>257</v>
      </c>
      <c r="E8282" s="20" t="s">
        <v>275</v>
      </c>
      <c r="F8282" s="20" t="s">
        <v>120</v>
      </c>
      <c r="G8282" s="8" t="s">
        <v>366</v>
      </c>
      <c r="H8282" s="20" t="s">
        <v>121</v>
      </c>
      <c r="I8282" s="7">
        <v>21322361971</v>
      </c>
      <c r="L8282" s="7">
        <v>270469177889</v>
      </c>
      <c r="M8282" s="7">
        <v>13987858077</v>
      </c>
      <c r="N8282" s="7">
        <v>4793072329</v>
      </c>
      <c r="O8282" s="20" t="str">
        <f t="shared" si="261"/>
        <v/>
      </c>
    </row>
    <row r="8283" spans="1:15">
      <c r="A8283" s="20" t="str">
        <f t="shared" si="262"/>
        <v>Brú Lífeyrissjóður starfsmanna sveitarfélagaB-deild</v>
      </c>
      <c r="B8283" s="20" t="str">
        <f>_xlfn.IFNA(INDEX(Listi!$AI:$AI,MATCH(C8283,Listi!$AJ:$AJ,0)),INDEX(Listi!T:T,MATCH(C8283,Listi!U:U,0)))</f>
        <v>Brú</v>
      </c>
      <c r="C8283" s="20" t="s">
        <v>217</v>
      </c>
      <c r="D8283" s="20" t="s">
        <v>218</v>
      </c>
      <c r="E8283" s="20" t="s">
        <v>275</v>
      </c>
      <c r="F8283" s="20" t="s">
        <v>120</v>
      </c>
      <c r="G8283" s="8" t="s">
        <v>366</v>
      </c>
      <c r="H8283" s="20" t="s">
        <v>121</v>
      </c>
      <c r="I8283" s="7">
        <v>1062135823</v>
      </c>
      <c r="L8283" s="7">
        <v>17004783831</v>
      </c>
      <c r="M8283" s="7">
        <v>119747694</v>
      </c>
      <c r="N8283" s="7">
        <v>3424817406</v>
      </c>
      <c r="O8283" s="20" t="str">
        <f t="shared" si="261"/>
        <v/>
      </c>
    </row>
    <row r="8284" spans="1:15">
      <c r="A8284" s="20" t="str">
        <f t="shared" si="262"/>
        <v>Brú Lífeyrissjóður starfsmanna sveitarfélagaV-deild</v>
      </c>
      <c r="B8284" s="20" t="str">
        <f>_xlfn.IFNA(INDEX(Listi!$AI:$AI,MATCH(C8284,Listi!$AJ:$AJ,0)),INDEX(Listi!T:T,MATCH(C8284,Listi!U:U,0)))</f>
        <v>Brú</v>
      </c>
      <c r="C8284" s="20" t="s">
        <v>217</v>
      </c>
      <c r="D8284" s="20" t="s">
        <v>219</v>
      </c>
      <c r="E8284" s="20" t="s">
        <v>275</v>
      </c>
      <c r="F8284" s="8" t="s">
        <v>120</v>
      </c>
      <c r="G8284" s="8" t="s">
        <v>366</v>
      </c>
      <c r="H8284" s="20" t="s">
        <v>121</v>
      </c>
      <c r="I8284" s="7">
        <v>3205827390</v>
      </c>
      <c r="L8284" s="7">
        <v>54501394986</v>
      </c>
      <c r="M8284" s="7">
        <v>4188513374</v>
      </c>
      <c r="N8284" s="7">
        <v>455519059</v>
      </c>
      <c r="O8284" s="20" t="str">
        <f t="shared" si="261"/>
        <v/>
      </c>
    </row>
    <row r="8285" spans="1:15">
      <c r="A8285" s="20" t="str">
        <f t="shared" si="262"/>
        <v>Eftirlaunasj atvinnuflugmannaSamtryggingardeild</v>
      </c>
      <c r="B8285" s="20" t="str">
        <f>_xlfn.IFNA(INDEX(Listi!$AI:$AI,MATCH(C8285,Listi!$AJ:$AJ,0)),INDEX(Listi!T:T,MATCH(C8285,Listi!U:U,0)))</f>
        <v>EFÍA</v>
      </c>
      <c r="C8285" s="20" t="s">
        <v>220</v>
      </c>
      <c r="D8285" s="20" t="s">
        <v>205</v>
      </c>
      <c r="E8285" s="20" t="s">
        <v>275</v>
      </c>
      <c r="F8285" s="8" t="s">
        <v>120</v>
      </c>
      <c r="G8285" s="8" t="s">
        <v>366</v>
      </c>
      <c r="H8285" s="20" t="s">
        <v>121</v>
      </c>
      <c r="I8285" s="7">
        <v>1716517000</v>
      </c>
      <c r="L8285" s="7">
        <v>58542663000</v>
      </c>
      <c r="M8285" s="7">
        <v>1477262000</v>
      </c>
      <c r="N8285" s="7">
        <v>1113313000</v>
      </c>
      <c r="O8285" s="20" t="str">
        <f t="shared" si="261"/>
        <v/>
      </c>
    </row>
    <row r="8286" spans="1:15">
      <c r="A8286" s="20" t="str">
        <f t="shared" si="262"/>
        <v>Festa - lífeyrissjóðurSamtryggingardeild</v>
      </c>
      <c r="B8286" s="20" t="str">
        <f>_xlfn.IFNA(INDEX(Listi!$AI:$AI,MATCH(C8286,Listi!$AJ:$AJ,0)),INDEX(Listi!T:T,MATCH(C8286,Listi!U:U,0)))</f>
        <v xml:space="preserve">Festa </v>
      </c>
      <c r="C8286" s="20" t="s">
        <v>221</v>
      </c>
      <c r="D8286" s="20" t="s">
        <v>205</v>
      </c>
      <c r="E8286" s="20" t="s">
        <v>275</v>
      </c>
      <c r="F8286" s="8" t="s">
        <v>120</v>
      </c>
      <c r="G8286" s="8" t="s">
        <v>366</v>
      </c>
      <c r="H8286" s="20" t="s">
        <v>121</v>
      </c>
      <c r="I8286" s="7">
        <v>8895124378</v>
      </c>
      <c r="L8286" s="7">
        <v>246318113722</v>
      </c>
      <c r="M8286" s="7">
        <v>11138196907</v>
      </c>
      <c r="N8286" s="7">
        <v>5180938287</v>
      </c>
      <c r="O8286" s="20" t="str">
        <f t="shared" si="261"/>
        <v/>
      </c>
    </row>
    <row r="8287" spans="1:15">
      <c r="A8287" s="20" t="str">
        <f t="shared" si="262"/>
        <v>Festa - lífeyrissjóðurSparnaðarleið I</v>
      </c>
      <c r="B8287" s="20" t="str">
        <f>_xlfn.IFNA(INDEX(Listi!$AI:$AI,MATCH(C8287,Listi!$AJ:$AJ,0)),INDEX(Listi!T:T,MATCH(C8287,Listi!U:U,0)))</f>
        <v xml:space="preserve">Festa </v>
      </c>
      <c r="C8287" s="20" t="s">
        <v>221</v>
      </c>
      <c r="D8287" s="20" t="s">
        <v>464</v>
      </c>
      <c r="E8287" s="20" t="s">
        <v>276</v>
      </c>
      <c r="F8287" s="8" t="s">
        <v>120</v>
      </c>
      <c r="G8287" s="8" t="s">
        <v>366</v>
      </c>
      <c r="H8287" s="20" t="s">
        <v>121</v>
      </c>
      <c r="I8287" s="7">
        <v>1736430</v>
      </c>
      <c r="L8287" s="7">
        <v>75585319</v>
      </c>
      <c r="M8287" s="7">
        <v>37671409</v>
      </c>
      <c r="N8287" s="7">
        <v>2063969</v>
      </c>
      <c r="O8287" s="20" t="str">
        <f t="shared" si="261"/>
        <v/>
      </c>
    </row>
    <row r="8288" spans="1:15">
      <c r="A8288" s="20" t="str">
        <f t="shared" si="262"/>
        <v>Festa - lífeyrissjóðurSparnaðarleið II</v>
      </c>
      <c r="B8288" s="20" t="str">
        <f>_xlfn.IFNA(INDEX(Listi!$AI:$AI,MATCH(C8288,Listi!$AJ:$AJ,0)),INDEX(Listi!T:T,MATCH(C8288,Listi!U:U,0)))</f>
        <v xml:space="preserve">Festa </v>
      </c>
      <c r="C8288" s="20" t="s">
        <v>221</v>
      </c>
      <c r="D8288" s="20" t="s">
        <v>388</v>
      </c>
      <c r="E8288" s="20" t="s">
        <v>276</v>
      </c>
      <c r="F8288" s="8" t="s">
        <v>120</v>
      </c>
      <c r="G8288" s="8" t="s">
        <v>366</v>
      </c>
      <c r="H8288" s="20" t="s">
        <v>121</v>
      </c>
      <c r="I8288" s="7">
        <v>34556188</v>
      </c>
      <c r="L8288" s="7">
        <v>1113180693</v>
      </c>
      <c r="M8288" s="7">
        <v>134564310</v>
      </c>
      <c r="N8288" s="7">
        <v>19363084</v>
      </c>
      <c r="O8288" s="20" t="str">
        <f t="shared" si="261"/>
        <v/>
      </c>
    </row>
    <row r="8289" spans="1:15">
      <c r="A8289" s="20" t="str">
        <f t="shared" si="262"/>
        <v>Frjálsi lífeyrissjóðurinnDeild/leið I</v>
      </c>
      <c r="B8289" s="20" t="str">
        <f>_xlfn.IFNA(INDEX(Listi!$AI:$AI,MATCH(C8289,Listi!$AJ:$AJ,0)),INDEX(Listi!T:T,MATCH(C8289,Listi!U:U,0)))</f>
        <v xml:space="preserve">Frjálsi </v>
      </c>
      <c r="C8289" s="20" t="s">
        <v>222</v>
      </c>
      <c r="D8289" s="20" t="s">
        <v>223</v>
      </c>
      <c r="E8289" s="20" t="s">
        <v>276</v>
      </c>
      <c r="F8289" s="8" t="s">
        <v>120</v>
      </c>
      <c r="G8289" s="8" t="s">
        <v>366</v>
      </c>
      <c r="H8289" s="20" t="s">
        <v>121</v>
      </c>
      <c r="I8289" s="7">
        <v>4256880000</v>
      </c>
      <c r="L8289" s="7">
        <v>199278730000</v>
      </c>
      <c r="M8289" s="7">
        <v>10813020000</v>
      </c>
      <c r="N8289" s="7">
        <v>2178012000</v>
      </c>
      <c r="O8289" s="20" t="str">
        <f t="shared" si="261"/>
        <v/>
      </c>
    </row>
    <row r="8290" spans="1:15">
      <c r="A8290" s="20" t="str">
        <f t="shared" si="262"/>
        <v>Frjálsi lífeyrissjóðurinnDeild/leið II</v>
      </c>
      <c r="B8290" s="20" t="str">
        <f>_xlfn.IFNA(INDEX(Listi!$AI:$AI,MATCH(C8290,Listi!$AJ:$AJ,0)),INDEX(Listi!T:T,MATCH(C8290,Listi!U:U,0)))</f>
        <v xml:space="preserve">Frjálsi </v>
      </c>
      <c r="C8290" s="20" t="s">
        <v>222</v>
      </c>
      <c r="D8290" s="20" t="s">
        <v>224</v>
      </c>
      <c r="E8290" s="20" t="s">
        <v>276</v>
      </c>
      <c r="F8290" s="8" t="s">
        <v>120</v>
      </c>
      <c r="G8290" s="8" t="s">
        <v>366</v>
      </c>
      <c r="H8290" s="20" t="s">
        <v>121</v>
      </c>
      <c r="I8290" s="7">
        <v>1300815000</v>
      </c>
      <c r="L8290" s="7">
        <v>29681370000</v>
      </c>
      <c r="M8290" s="7">
        <v>1864883000</v>
      </c>
      <c r="N8290" s="7">
        <v>401735000</v>
      </c>
      <c r="O8290" s="20" t="str">
        <f t="shared" si="261"/>
        <v/>
      </c>
    </row>
    <row r="8291" spans="1:15">
      <c r="A8291" s="20" t="str">
        <f t="shared" si="262"/>
        <v>Frjálsi lífeyrissjóðurinnDeild/leið III</v>
      </c>
      <c r="B8291" s="20" t="str">
        <f>_xlfn.IFNA(INDEX(Listi!$AI:$AI,MATCH(C8291,Listi!$AJ:$AJ,0)),INDEX(Listi!T:T,MATCH(C8291,Listi!U:U,0)))</f>
        <v xml:space="preserve">Frjálsi </v>
      </c>
      <c r="C8291" s="20" t="s">
        <v>222</v>
      </c>
      <c r="D8291" s="20" t="s">
        <v>225</v>
      </c>
      <c r="E8291" s="20" t="s">
        <v>276</v>
      </c>
      <c r="F8291" s="8" t="s">
        <v>120</v>
      </c>
      <c r="G8291" s="8" t="s">
        <v>366</v>
      </c>
      <c r="H8291" s="20" t="s">
        <v>121</v>
      </c>
      <c r="I8291" s="7">
        <v>3725576000</v>
      </c>
      <c r="L8291" s="7">
        <v>43554797000</v>
      </c>
      <c r="M8291" s="7">
        <v>2564479000</v>
      </c>
      <c r="N8291" s="7">
        <v>1456678000</v>
      </c>
      <c r="O8291" s="20" t="str">
        <f t="shared" si="261"/>
        <v/>
      </c>
    </row>
    <row r="8292" spans="1:15">
      <c r="A8292" s="20" t="str">
        <f t="shared" si="262"/>
        <v>Frjálsi lífeyrissjóðurinnFrjálsi Áhætta</v>
      </c>
      <c r="B8292" s="20" t="str">
        <f>_xlfn.IFNA(INDEX(Listi!$AI:$AI,MATCH(C8292,Listi!$AJ:$AJ,0)),INDEX(Listi!T:T,MATCH(C8292,Listi!U:U,0)))</f>
        <v xml:space="preserve">Frjálsi </v>
      </c>
      <c r="C8292" s="20" t="s">
        <v>222</v>
      </c>
      <c r="D8292" s="20" t="s">
        <v>226</v>
      </c>
      <c r="E8292" s="20" t="s">
        <v>276</v>
      </c>
      <c r="F8292" s="20" t="s">
        <v>120</v>
      </c>
      <c r="G8292" s="8" t="s">
        <v>366</v>
      </c>
      <c r="H8292" s="20" t="s">
        <v>121</v>
      </c>
      <c r="I8292" s="7">
        <v>43223000</v>
      </c>
      <c r="L8292" s="7">
        <v>2707615000</v>
      </c>
      <c r="M8292" s="7">
        <v>335331000</v>
      </c>
      <c r="N8292" s="7">
        <v>1872000</v>
      </c>
      <c r="O8292" s="20" t="str">
        <f t="shared" si="261"/>
        <v/>
      </c>
    </row>
    <row r="8293" spans="1:15">
      <c r="A8293" s="20" t="str">
        <f t="shared" si="262"/>
        <v>Frjálsi lífeyrissjóðurinnSameiginleg deild</v>
      </c>
      <c r="B8293" s="20" t="str">
        <f>_xlfn.IFNA(INDEX(Listi!$AI:$AI,MATCH(C8293,Listi!$AJ:$AJ,0)),INDEX(Listi!T:T,MATCH(C8293,Listi!U:U,0)))</f>
        <v xml:space="preserve">Frjálsi </v>
      </c>
      <c r="C8293" s="20" t="s">
        <v>222</v>
      </c>
      <c r="D8293" s="20" t="s">
        <v>311</v>
      </c>
      <c r="E8293" s="20" t="s">
        <v>276</v>
      </c>
      <c r="F8293" s="20" t="s">
        <v>120</v>
      </c>
      <c r="G8293" s="8" t="s">
        <v>366</v>
      </c>
      <c r="H8293" s="20" t="s">
        <v>121</v>
      </c>
      <c r="I8293" s="7">
        <v>0</v>
      </c>
      <c r="L8293" s="7">
        <v>0</v>
      </c>
      <c r="M8293" s="7">
        <v>0</v>
      </c>
      <c r="N8293" s="7">
        <v>0</v>
      </c>
      <c r="O8293" s="20" t="str">
        <f t="shared" si="261"/>
        <v/>
      </c>
    </row>
    <row r="8294" spans="1:15">
      <c r="A8294" s="20" t="str">
        <f t="shared" si="262"/>
        <v>Frjálsi lífeyrissjóðurinnSamtryggingardeild</v>
      </c>
      <c r="B8294" s="20" t="str">
        <f>_xlfn.IFNA(INDEX(Listi!$AI:$AI,MATCH(C8294,Listi!$AJ:$AJ,0)),INDEX(Listi!T:T,MATCH(C8294,Listi!U:U,0)))</f>
        <v xml:space="preserve">Frjálsi </v>
      </c>
      <c r="C8294" s="20" t="s">
        <v>222</v>
      </c>
      <c r="D8294" s="20" t="s">
        <v>205</v>
      </c>
      <c r="E8294" s="20" t="s">
        <v>275</v>
      </c>
      <c r="F8294" s="20" t="s">
        <v>120</v>
      </c>
      <c r="G8294" s="8" t="s">
        <v>366</v>
      </c>
      <c r="H8294" s="20" t="s">
        <v>121</v>
      </c>
      <c r="I8294" s="7">
        <v>4608827000</v>
      </c>
      <c r="L8294" s="7">
        <v>127148465000</v>
      </c>
      <c r="M8294" s="7">
        <v>7524433000</v>
      </c>
      <c r="N8294" s="7">
        <v>1254273000</v>
      </c>
      <c r="O8294" s="20" t="str">
        <f t="shared" si="261"/>
        <v/>
      </c>
    </row>
    <row r="8295" spans="1:15">
      <c r="A8295" s="20" t="str">
        <f t="shared" si="262"/>
        <v>Gildi - lífeyrissjóðurFramtíðarsýn 1</v>
      </c>
      <c r="B8295" s="20" t="str">
        <f>_xlfn.IFNA(INDEX(Listi!$AI:$AI,MATCH(C8295,Listi!$AJ:$AJ,0)),INDEX(Listi!T:T,MATCH(C8295,Listi!U:U,0)))</f>
        <v xml:space="preserve">Gildi  </v>
      </c>
      <c r="C8295" s="20" t="s">
        <v>227</v>
      </c>
      <c r="D8295" s="20" t="s">
        <v>373</v>
      </c>
      <c r="E8295" s="20" t="s">
        <v>276</v>
      </c>
      <c r="F8295" s="20" t="s">
        <v>120</v>
      </c>
      <c r="G8295" s="8" t="s">
        <v>366</v>
      </c>
      <c r="H8295" s="20" t="s">
        <v>121</v>
      </c>
      <c r="I8295" s="7">
        <v>125865002</v>
      </c>
      <c r="L8295" s="7">
        <v>3223959491</v>
      </c>
      <c r="M8295" s="7">
        <v>185065371</v>
      </c>
      <c r="N8295" s="7">
        <v>99697779</v>
      </c>
      <c r="O8295" s="20" t="str">
        <f t="shared" si="261"/>
        <v/>
      </c>
    </row>
    <row r="8296" spans="1:15">
      <c r="A8296" s="20" t="str">
        <f t="shared" si="262"/>
        <v>Gildi - lífeyrissjóðurFramtíðarsýn 2</v>
      </c>
      <c r="B8296" s="20" t="str">
        <f>_xlfn.IFNA(INDEX(Listi!$AI:$AI,MATCH(C8296,Listi!$AJ:$AJ,0)),INDEX(Listi!T:T,MATCH(C8296,Listi!U:U,0)))</f>
        <v xml:space="preserve">Gildi  </v>
      </c>
      <c r="C8296" s="20" t="s">
        <v>227</v>
      </c>
      <c r="D8296" s="20" t="s">
        <v>374</v>
      </c>
      <c r="E8296" s="20" t="s">
        <v>276</v>
      </c>
      <c r="F8296" s="20" t="s">
        <v>120</v>
      </c>
      <c r="G8296" s="8" t="s">
        <v>366</v>
      </c>
      <c r="H8296" s="20" t="s">
        <v>121</v>
      </c>
      <c r="I8296" s="7">
        <v>136838189</v>
      </c>
      <c r="L8296" s="7">
        <v>3172355810</v>
      </c>
      <c r="M8296" s="7">
        <v>227598529</v>
      </c>
      <c r="N8296" s="7">
        <v>70042741</v>
      </c>
      <c r="O8296" s="20" t="str">
        <f t="shared" si="261"/>
        <v/>
      </c>
    </row>
    <row r="8297" spans="1:15">
      <c r="A8297" s="20" t="str">
        <f t="shared" si="262"/>
        <v>Gildi - lífeyrissjóðurFramtíðarsýn 3</v>
      </c>
      <c r="B8297" s="20" t="str">
        <f>_xlfn.IFNA(INDEX(Listi!$AI:$AI,MATCH(C8297,Listi!$AJ:$AJ,0)),INDEX(Listi!T:T,MATCH(C8297,Listi!U:U,0)))</f>
        <v xml:space="preserve">Gildi  </v>
      </c>
      <c r="C8297" s="20" t="s">
        <v>227</v>
      </c>
      <c r="D8297" s="20" t="s">
        <v>380</v>
      </c>
      <c r="E8297" s="20" t="s">
        <v>276</v>
      </c>
      <c r="F8297" s="20" t="s">
        <v>120</v>
      </c>
      <c r="G8297" s="8" t="s">
        <v>366</v>
      </c>
      <c r="H8297" s="20" t="s">
        <v>121</v>
      </c>
      <c r="I8297" s="7">
        <v>0</v>
      </c>
      <c r="L8297" s="7">
        <v>1220667693</v>
      </c>
      <c r="M8297" s="7">
        <v>206427664</v>
      </c>
      <c r="N8297" s="7">
        <v>61376636</v>
      </c>
      <c r="O8297" s="20" t="str">
        <f t="shared" si="261"/>
        <v/>
      </c>
    </row>
    <row r="8298" spans="1:15">
      <c r="A8298" s="20" t="str">
        <f t="shared" si="262"/>
        <v>Gildi - lífeyrissjóðurSamtryggingardeild</v>
      </c>
      <c r="B8298" s="20" t="str">
        <f>_xlfn.IFNA(INDEX(Listi!$AI:$AI,MATCH(C8298,Listi!$AJ:$AJ,0)),INDEX(Listi!T:T,MATCH(C8298,Listi!U:U,0)))</f>
        <v xml:space="preserve">Gildi  </v>
      </c>
      <c r="C8298" s="20" t="s">
        <v>227</v>
      </c>
      <c r="D8298" s="20" t="s">
        <v>205</v>
      </c>
      <c r="E8298" s="20" t="s">
        <v>275</v>
      </c>
      <c r="F8298" s="20" t="s">
        <v>120</v>
      </c>
      <c r="G8298" s="8" t="s">
        <v>366</v>
      </c>
      <c r="H8298" s="20" t="s">
        <v>121</v>
      </c>
      <c r="I8298" s="7">
        <v>40466280010</v>
      </c>
      <c r="L8298" s="7">
        <v>908474103084</v>
      </c>
      <c r="M8298" s="7">
        <v>33404441428</v>
      </c>
      <c r="N8298" s="7">
        <v>20772915594</v>
      </c>
      <c r="O8298" s="20" t="str">
        <f t="shared" si="261"/>
        <v/>
      </c>
    </row>
    <row r="8299" spans="1:15">
      <c r="A8299" s="20" t="str">
        <f t="shared" si="262"/>
        <v>Íslandsbanki hf.Erlend verðbréf</v>
      </c>
      <c r="B8299" s="20" t="str">
        <f>_xlfn.IFNA(INDEX(Listi!$AI:$AI,MATCH(C8299,Listi!$AJ:$AJ,0)),INDEX(Listi!T:T,MATCH(C8299,Listi!U:U,0)))</f>
        <v>Íslandsbanki</v>
      </c>
      <c r="C8299" s="20" t="s">
        <v>228</v>
      </c>
      <c r="D8299" s="20" t="s">
        <v>229</v>
      </c>
      <c r="E8299" s="20" t="s">
        <v>276</v>
      </c>
      <c r="F8299" s="20" t="s">
        <v>120</v>
      </c>
      <c r="G8299" s="8" t="s">
        <v>366</v>
      </c>
      <c r="H8299" s="20" t="s">
        <v>121</v>
      </c>
      <c r="I8299" s="7">
        <v>0</v>
      </c>
      <c r="L8299" s="7">
        <v>1602556114</v>
      </c>
      <c r="M8299" s="7">
        <v>15640340</v>
      </c>
      <c r="N8299" s="7">
        <v>15279587</v>
      </c>
      <c r="O8299" s="20" t="str">
        <f t="shared" si="261"/>
        <v/>
      </c>
    </row>
    <row r="8300" spans="1:15">
      <c r="A8300" s="20" t="str">
        <f t="shared" si="262"/>
        <v>Íslandsbanki hf.Húsnæðisleið</v>
      </c>
      <c r="B8300" s="20" t="str">
        <f>_xlfn.IFNA(INDEX(Listi!$AI:$AI,MATCH(C8300,Listi!$AJ:$AJ,0)),INDEX(Listi!T:T,MATCH(C8300,Listi!U:U,0)))</f>
        <v>Íslandsbanki</v>
      </c>
      <c r="C8300" s="20" t="s">
        <v>228</v>
      </c>
      <c r="D8300" s="20" t="s">
        <v>307</v>
      </c>
      <c r="E8300" s="20" t="s">
        <v>276</v>
      </c>
      <c r="F8300" s="20" t="s">
        <v>120</v>
      </c>
      <c r="G8300" s="8" t="s">
        <v>366</v>
      </c>
      <c r="H8300" s="20" t="s">
        <v>121</v>
      </c>
      <c r="I8300" s="7">
        <v>0</v>
      </c>
      <c r="L8300" s="7">
        <v>2334808209</v>
      </c>
      <c r="M8300" s="7">
        <v>1128225985</v>
      </c>
      <c r="N8300" s="7">
        <v>7159457</v>
      </c>
      <c r="O8300" s="20" t="str">
        <f t="shared" si="261"/>
        <v/>
      </c>
    </row>
    <row r="8301" spans="1:15">
      <c r="A8301" s="20" t="str">
        <f t="shared" si="262"/>
        <v>Íslandsbanki hf.Lífeyrisreikningur-óverðtryggður</v>
      </c>
      <c r="B8301" s="20" t="str">
        <f>_xlfn.IFNA(INDEX(Listi!$AI:$AI,MATCH(C8301,Listi!$AJ:$AJ,0)),INDEX(Listi!T:T,MATCH(C8301,Listi!U:U,0)))</f>
        <v>Íslandsbanki</v>
      </c>
      <c r="C8301" s="20" t="s">
        <v>228</v>
      </c>
      <c r="D8301" s="20" t="s">
        <v>231</v>
      </c>
      <c r="E8301" s="20" t="s">
        <v>276</v>
      </c>
      <c r="F8301" s="20" t="s">
        <v>120</v>
      </c>
      <c r="G8301" s="8" t="s">
        <v>366</v>
      </c>
      <c r="H8301" s="20" t="s">
        <v>121</v>
      </c>
      <c r="I8301" s="7">
        <v>0</v>
      </c>
      <c r="L8301" s="7">
        <v>2506311736</v>
      </c>
      <c r="M8301" s="7">
        <v>879015901</v>
      </c>
      <c r="N8301" s="7">
        <v>95740979</v>
      </c>
      <c r="O8301" s="20" t="str">
        <f t="shared" si="261"/>
        <v/>
      </c>
    </row>
    <row r="8302" spans="1:15">
      <c r="A8302" s="20" t="str">
        <f t="shared" si="262"/>
        <v>Íslandsbanki hf.Lífeyrisreikningur-verðtryggður</v>
      </c>
      <c r="B8302" s="20" t="str">
        <f>_xlfn.IFNA(INDEX(Listi!$AI:$AI,MATCH(C8302,Listi!$AJ:$AJ,0)),INDEX(Listi!T:T,MATCH(C8302,Listi!U:U,0)))</f>
        <v>Íslandsbanki</v>
      </c>
      <c r="C8302" s="20" t="s">
        <v>228</v>
      </c>
      <c r="D8302" s="20" t="s">
        <v>232</v>
      </c>
      <c r="E8302" s="20" t="s">
        <v>276</v>
      </c>
      <c r="F8302" s="20" t="s">
        <v>120</v>
      </c>
      <c r="G8302" s="8" t="s">
        <v>366</v>
      </c>
      <c r="H8302" s="20" t="s">
        <v>121</v>
      </c>
      <c r="I8302" s="7">
        <v>0</v>
      </c>
      <c r="L8302" s="7">
        <v>35933944171</v>
      </c>
      <c r="M8302" s="7">
        <v>3575627585</v>
      </c>
      <c r="N8302" s="7">
        <v>973599891</v>
      </c>
      <c r="O8302" s="20" t="str">
        <f t="shared" si="261"/>
        <v/>
      </c>
    </row>
    <row r="8303" spans="1:15">
      <c r="A8303" s="20" t="str">
        <f t="shared" si="262"/>
        <v>Íslandsbanki hf.Löng ríkisskuldabréf</v>
      </c>
      <c r="B8303" s="20" t="str">
        <f>_xlfn.IFNA(INDEX(Listi!$AI:$AI,MATCH(C8303,Listi!$AJ:$AJ,0)),INDEX(Listi!T:T,MATCH(C8303,Listi!U:U,0)))</f>
        <v>Íslandsbanki</v>
      </c>
      <c r="C8303" s="20" t="s">
        <v>228</v>
      </c>
      <c r="D8303" s="20" t="s">
        <v>233</v>
      </c>
      <c r="E8303" s="20" t="s">
        <v>276</v>
      </c>
      <c r="F8303" s="20" t="s">
        <v>120</v>
      </c>
      <c r="G8303" s="8" t="s">
        <v>366</v>
      </c>
      <c r="H8303" s="20" t="s">
        <v>121</v>
      </c>
      <c r="I8303" s="7">
        <v>0</v>
      </c>
      <c r="L8303" s="7">
        <v>753232602</v>
      </c>
      <c r="M8303" s="7">
        <v>52540738</v>
      </c>
      <c r="N8303" s="7">
        <v>25520229</v>
      </c>
      <c r="O8303" s="20" t="str">
        <f t="shared" si="261"/>
        <v/>
      </c>
    </row>
    <row r="8304" spans="1:15">
      <c r="A8304" s="20" t="str">
        <f t="shared" si="262"/>
        <v>Íslandsbanki hf.Stýring A</v>
      </c>
      <c r="B8304" s="20" t="str">
        <f>_xlfn.IFNA(INDEX(Listi!$AI:$AI,MATCH(C8304,Listi!$AJ:$AJ,0)),INDEX(Listi!T:T,MATCH(C8304,Listi!U:U,0)))</f>
        <v>Íslandsbanki</v>
      </c>
      <c r="C8304" s="20" t="s">
        <v>228</v>
      </c>
      <c r="D8304" s="20" t="s">
        <v>234</v>
      </c>
      <c r="E8304" s="20" t="s">
        <v>276</v>
      </c>
      <c r="F8304" s="8" t="s">
        <v>120</v>
      </c>
      <c r="G8304" s="8" t="s">
        <v>366</v>
      </c>
      <c r="H8304" s="20" t="s">
        <v>121</v>
      </c>
      <c r="I8304" s="7">
        <v>0</v>
      </c>
      <c r="L8304" s="7">
        <v>4133723797</v>
      </c>
      <c r="M8304" s="7">
        <v>215966902</v>
      </c>
      <c r="N8304" s="7">
        <v>124877843</v>
      </c>
      <c r="O8304" s="20" t="str">
        <f t="shared" si="261"/>
        <v/>
      </c>
    </row>
    <row r="8305" spans="1:15">
      <c r="A8305" s="20" t="str">
        <f t="shared" si="262"/>
        <v>Íslandsbanki hf.Stýring B</v>
      </c>
      <c r="B8305" s="20" t="str">
        <f>_xlfn.IFNA(INDEX(Listi!$AI:$AI,MATCH(C8305,Listi!$AJ:$AJ,0)),INDEX(Listi!T:T,MATCH(C8305,Listi!U:U,0)))</f>
        <v>Íslandsbanki</v>
      </c>
      <c r="C8305" s="20" t="s">
        <v>228</v>
      </c>
      <c r="D8305" s="20" t="s">
        <v>235</v>
      </c>
      <c r="E8305" s="20" t="s">
        <v>276</v>
      </c>
      <c r="F8305" s="8" t="s">
        <v>120</v>
      </c>
      <c r="G8305" s="8" t="s">
        <v>366</v>
      </c>
      <c r="H8305" s="20" t="s">
        <v>121</v>
      </c>
      <c r="I8305" s="7">
        <v>0</v>
      </c>
      <c r="L8305" s="7">
        <v>5860247393</v>
      </c>
      <c r="M8305" s="7">
        <v>508591885</v>
      </c>
      <c r="N8305" s="7">
        <v>77897125</v>
      </c>
      <c r="O8305" s="20" t="str">
        <f t="shared" si="261"/>
        <v/>
      </c>
    </row>
    <row r="8306" spans="1:15">
      <c r="A8306" s="20" t="str">
        <f t="shared" si="262"/>
        <v>Íslandsbanki hf.Stýring C</v>
      </c>
      <c r="B8306" s="20" t="str">
        <f>_xlfn.IFNA(INDEX(Listi!$AI:$AI,MATCH(C8306,Listi!$AJ:$AJ,0)),INDEX(Listi!T:T,MATCH(C8306,Listi!U:U,0)))</f>
        <v>Íslandsbanki</v>
      </c>
      <c r="C8306" s="20" t="s">
        <v>228</v>
      </c>
      <c r="D8306" s="20" t="s">
        <v>236</v>
      </c>
      <c r="E8306" s="20" t="s">
        <v>276</v>
      </c>
      <c r="F8306" s="20" t="s">
        <v>120</v>
      </c>
      <c r="G8306" s="8" t="s">
        <v>366</v>
      </c>
      <c r="H8306" s="20" t="s">
        <v>121</v>
      </c>
      <c r="I8306" s="7">
        <v>0</v>
      </c>
      <c r="L8306" s="7">
        <v>8014427899</v>
      </c>
      <c r="M8306" s="7">
        <v>751053797</v>
      </c>
      <c r="N8306" s="7">
        <v>58531298</v>
      </c>
      <c r="O8306" s="20" t="str">
        <f t="shared" si="261"/>
        <v/>
      </c>
    </row>
    <row r="8307" spans="1:15">
      <c r="A8307" s="20" t="str">
        <f t="shared" si="262"/>
        <v>Íslandsbanki hf.Stýring D</v>
      </c>
      <c r="B8307" s="20" t="str">
        <f>_xlfn.IFNA(INDEX(Listi!$AI:$AI,MATCH(C8307,Listi!$AJ:$AJ,0)),INDEX(Listi!T:T,MATCH(C8307,Listi!U:U,0)))</f>
        <v>Íslandsbanki</v>
      </c>
      <c r="C8307" s="20" t="s">
        <v>228</v>
      </c>
      <c r="D8307" s="20" t="s">
        <v>237</v>
      </c>
      <c r="E8307" s="20" t="s">
        <v>276</v>
      </c>
      <c r="F8307" s="20" t="s">
        <v>120</v>
      </c>
      <c r="G8307" s="8" t="s">
        <v>366</v>
      </c>
      <c r="H8307" s="20" t="s">
        <v>121</v>
      </c>
      <c r="I8307" s="7">
        <v>0</v>
      </c>
      <c r="L8307" s="7">
        <v>5826614423</v>
      </c>
      <c r="M8307" s="7">
        <v>1371163557</v>
      </c>
      <c r="N8307" s="7">
        <v>36861109</v>
      </c>
      <c r="O8307" s="20" t="str">
        <f t="shared" si="261"/>
        <v/>
      </c>
    </row>
    <row r="8308" spans="1:15">
      <c r="A8308" s="20" t="str">
        <f t="shared" si="262"/>
        <v>Íslandsbanki hf.Stýring E</v>
      </c>
      <c r="B8308" s="20" t="str">
        <f>_xlfn.IFNA(INDEX(Listi!$AI:$AI,MATCH(C8308,Listi!$AJ:$AJ,0)),INDEX(Listi!T:T,MATCH(C8308,Listi!U:U,0)))</f>
        <v>Íslandsbanki</v>
      </c>
      <c r="C8308" s="20" t="s">
        <v>228</v>
      </c>
      <c r="D8308" s="20" t="s">
        <v>580</v>
      </c>
      <c r="E8308" s="20" t="s">
        <v>276</v>
      </c>
      <c r="F8308" s="20" t="s">
        <v>120</v>
      </c>
      <c r="G8308" s="8" t="s">
        <v>366</v>
      </c>
      <c r="H8308" s="20" t="s">
        <v>121</v>
      </c>
      <c r="I8308" s="7">
        <v>0</v>
      </c>
      <c r="L8308" s="7">
        <v>99567247</v>
      </c>
      <c r="M8308" s="7">
        <v>7691901</v>
      </c>
      <c r="N8308" s="7">
        <v>670647</v>
      </c>
      <c r="O8308" s="20" t="str">
        <f t="shared" si="261"/>
        <v/>
      </c>
    </row>
    <row r="8309" spans="1:15">
      <c r="A8309" s="20" t="str">
        <f t="shared" si="262"/>
        <v>Íslenski lífeyrissjóðurinnLíf 1</v>
      </c>
      <c r="B8309" s="20" t="str">
        <f>_xlfn.IFNA(INDEX(Listi!$AI:$AI,MATCH(C8309,Listi!$AJ:$AJ,0)),INDEX(Listi!T:T,MATCH(C8309,Listi!U:U,0)))</f>
        <v xml:space="preserve">Íslenski  </v>
      </c>
      <c r="C8309" s="20" t="s">
        <v>238</v>
      </c>
      <c r="D8309" s="20" t="s">
        <v>239</v>
      </c>
      <c r="E8309" s="20" t="s">
        <v>276</v>
      </c>
      <c r="F8309" s="20" t="s">
        <v>120</v>
      </c>
      <c r="G8309" s="8" t="s">
        <v>366</v>
      </c>
      <c r="H8309" s="20" t="s">
        <v>121</v>
      </c>
      <c r="I8309" s="7">
        <v>1052025102</v>
      </c>
      <c r="L8309" s="7">
        <v>34645188332</v>
      </c>
      <c r="M8309" s="7">
        <v>5859453012</v>
      </c>
      <c r="N8309" s="7">
        <v>977930648</v>
      </c>
      <c r="O8309" s="20" t="str">
        <f t="shared" si="261"/>
        <v/>
      </c>
    </row>
    <row r="8310" spans="1:15">
      <c r="A8310" s="20" t="str">
        <f t="shared" si="262"/>
        <v>Íslenski lífeyrissjóðurinnLíf 2</v>
      </c>
      <c r="B8310" s="20" t="str">
        <f>_xlfn.IFNA(INDEX(Listi!$AI:$AI,MATCH(C8310,Listi!$AJ:$AJ,0)),INDEX(Listi!T:T,MATCH(C8310,Listi!U:U,0)))</f>
        <v xml:space="preserve">Íslenski  </v>
      </c>
      <c r="C8310" s="20" t="s">
        <v>238</v>
      </c>
      <c r="D8310" s="20" t="s">
        <v>240</v>
      </c>
      <c r="E8310" s="20" t="s">
        <v>276</v>
      </c>
      <c r="F8310" s="20" t="s">
        <v>120</v>
      </c>
      <c r="G8310" s="8" t="s">
        <v>366</v>
      </c>
      <c r="H8310" s="20" t="s">
        <v>121</v>
      </c>
      <c r="I8310" s="7">
        <v>1570983061</v>
      </c>
      <c r="L8310" s="7">
        <v>31029129445</v>
      </c>
      <c r="M8310" s="7">
        <v>2139527304</v>
      </c>
      <c r="N8310" s="7">
        <v>531278955</v>
      </c>
      <c r="O8310" s="20" t="str">
        <f t="shared" si="261"/>
        <v/>
      </c>
    </row>
    <row r="8311" spans="1:15">
      <c r="A8311" s="20" t="str">
        <f t="shared" si="262"/>
        <v>Íslenski lífeyrissjóðurinnLíf 3</v>
      </c>
      <c r="B8311" s="20" t="str">
        <f>_xlfn.IFNA(INDEX(Listi!$AI:$AI,MATCH(C8311,Listi!$AJ:$AJ,0)),INDEX(Listi!T:T,MATCH(C8311,Listi!U:U,0)))</f>
        <v xml:space="preserve">Íslenski  </v>
      </c>
      <c r="C8311" s="20" t="s">
        <v>238</v>
      </c>
      <c r="D8311" s="20" t="s">
        <v>241</v>
      </c>
      <c r="E8311" s="20" t="s">
        <v>276</v>
      </c>
      <c r="F8311" s="20" t="s">
        <v>120</v>
      </c>
      <c r="G8311" s="8" t="s">
        <v>366</v>
      </c>
      <c r="H8311" s="20" t="s">
        <v>121</v>
      </c>
      <c r="I8311" s="7">
        <v>1504714888</v>
      </c>
      <c r="L8311" s="7">
        <v>26552298455</v>
      </c>
      <c r="M8311" s="7">
        <v>1349981892</v>
      </c>
      <c r="N8311" s="7">
        <v>474868471</v>
      </c>
      <c r="O8311" s="20" t="str">
        <f t="shared" si="261"/>
        <v/>
      </c>
    </row>
    <row r="8312" spans="1:15">
      <c r="A8312" s="20" t="str">
        <f t="shared" si="262"/>
        <v>Íslenski lífeyrissjóðurinnLíf 4</v>
      </c>
      <c r="B8312" s="20" t="str">
        <f>_xlfn.IFNA(INDEX(Listi!$AI:$AI,MATCH(C8312,Listi!$AJ:$AJ,0)),INDEX(Listi!T:T,MATCH(C8312,Listi!U:U,0)))</f>
        <v xml:space="preserve">Íslenski  </v>
      </c>
      <c r="C8312" s="20" t="s">
        <v>238</v>
      </c>
      <c r="D8312" s="20" t="s">
        <v>242</v>
      </c>
      <c r="E8312" s="20" t="s">
        <v>276</v>
      </c>
      <c r="F8312" s="20" t="s">
        <v>120</v>
      </c>
      <c r="G8312" s="8" t="s">
        <v>366</v>
      </c>
      <c r="H8312" s="20" t="s">
        <v>121</v>
      </c>
      <c r="I8312" s="7">
        <v>1016139484</v>
      </c>
      <c r="L8312" s="7">
        <v>15323468197</v>
      </c>
      <c r="M8312" s="7">
        <v>592019313</v>
      </c>
      <c r="N8312" s="7">
        <v>649721424</v>
      </c>
      <c r="O8312" s="20" t="str">
        <f t="shared" si="261"/>
        <v/>
      </c>
    </row>
    <row r="8313" spans="1:15">
      <c r="A8313" s="20" t="str">
        <f t="shared" si="262"/>
        <v>Íslenski lífeyrissjóðurinnSamtryggingardeild</v>
      </c>
      <c r="B8313" s="20" t="str">
        <f>_xlfn.IFNA(INDEX(Listi!$AI:$AI,MATCH(C8313,Listi!$AJ:$AJ,0)),INDEX(Listi!T:T,MATCH(C8313,Listi!U:U,0)))</f>
        <v xml:space="preserve">Íslenski  </v>
      </c>
      <c r="C8313" s="20" t="s">
        <v>238</v>
      </c>
      <c r="D8313" s="20" t="s">
        <v>205</v>
      </c>
      <c r="E8313" s="20" t="s">
        <v>275</v>
      </c>
      <c r="F8313" s="20" t="s">
        <v>120</v>
      </c>
      <c r="G8313" s="8" t="s">
        <v>366</v>
      </c>
      <c r="H8313" s="20" t="s">
        <v>121</v>
      </c>
      <c r="I8313" s="7">
        <v>1331089008</v>
      </c>
      <c r="L8313" s="7">
        <v>32369481106</v>
      </c>
      <c r="M8313" s="7">
        <v>2513450236</v>
      </c>
      <c r="N8313" s="7">
        <v>182749847</v>
      </c>
      <c r="O8313" s="20" t="str">
        <f t="shared" si="261"/>
        <v/>
      </c>
    </row>
    <row r="8314" spans="1:15">
      <c r="A8314" s="20" t="str">
        <f t="shared" si="262"/>
        <v>Kvika banki hf.Ævileið</v>
      </c>
      <c r="B8314" s="20" t="str">
        <f>_xlfn.IFNA(INDEX(Listi!$AI:$AI,MATCH(C8314,Listi!$AJ:$AJ,0)),INDEX(Listi!T:T,MATCH(C8314,Listi!U:U,0)))</f>
        <v xml:space="preserve">Kvika banki </v>
      </c>
      <c r="C8314" s="20" t="s">
        <v>243</v>
      </c>
      <c r="D8314" s="20" t="s">
        <v>248</v>
      </c>
      <c r="E8314" s="20" t="s">
        <v>276</v>
      </c>
      <c r="F8314" s="20" t="s">
        <v>120</v>
      </c>
      <c r="G8314" s="8" t="s">
        <v>366</v>
      </c>
      <c r="H8314" s="20" t="s">
        <v>121</v>
      </c>
      <c r="I8314" s="7">
        <v>4831398</v>
      </c>
      <c r="L8314" s="7">
        <v>83990162</v>
      </c>
      <c r="M8314" s="7">
        <v>9152445</v>
      </c>
      <c r="N8314" s="7">
        <v>0</v>
      </c>
      <c r="O8314" s="20" t="str">
        <f t="shared" si="261"/>
        <v/>
      </c>
    </row>
    <row r="8315" spans="1:15">
      <c r="A8315" s="20" t="str">
        <f t="shared" si="262"/>
        <v>Kvika banki hf.Innlánaleið</v>
      </c>
      <c r="B8315" s="20" t="str">
        <f>_xlfn.IFNA(INDEX(Listi!$AI:$AI,MATCH(C8315,Listi!$AJ:$AJ,0)),INDEX(Listi!T:T,MATCH(C8315,Listi!U:U,0)))</f>
        <v xml:space="preserve">Kvika banki </v>
      </c>
      <c r="C8315" s="20" t="s">
        <v>243</v>
      </c>
      <c r="D8315" s="20" t="s">
        <v>230</v>
      </c>
      <c r="E8315" s="20" t="s">
        <v>276</v>
      </c>
      <c r="F8315" s="20" t="s">
        <v>120</v>
      </c>
      <c r="G8315" s="8" t="s">
        <v>366</v>
      </c>
      <c r="H8315" s="20" t="s">
        <v>121</v>
      </c>
      <c r="I8315" s="7">
        <v>0</v>
      </c>
      <c r="L8315" s="7">
        <v>2045925829</v>
      </c>
      <c r="M8315" s="7">
        <v>336947043</v>
      </c>
      <c r="N8315" s="7">
        <v>10453565</v>
      </c>
      <c r="O8315" s="20" t="str">
        <f t="shared" si="261"/>
        <v/>
      </c>
    </row>
    <row r="8316" spans="1:15">
      <c r="A8316" s="20" t="str">
        <f t="shared" si="262"/>
        <v>Kvika banki hf.Kvika Séreignasparnaður 5</v>
      </c>
      <c r="B8316" s="20" t="str">
        <f>_xlfn.IFNA(INDEX(Listi!$AI:$AI,MATCH(C8316,Listi!$AJ:$AJ,0)),INDEX(Listi!T:T,MATCH(C8316,Listi!U:U,0)))</f>
        <v xml:space="preserve">Kvika banki </v>
      </c>
      <c r="C8316" s="20" t="s">
        <v>243</v>
      </c>
      <c r="D8316" s="20" t="s">
        <v>471</v>
      </c>
      <c r="E8316" s="20" t="s">
        <v>276</v>
      </c>
      <c r="F8316" s="20" t="s">
        <v>120</v>
      </c>
      <c r="G8316" s="8" t="s">
        <v>366</v>
      </c>
      <c r="H8316" s="20" t="s">
        <v>121</v>
      </c>
      <c r="I8316" s="7">
        <v>33200487</v>
      </c>
      <c r="L8316" s="7">
        <v>1146886398</v>
      </c>
      <c r="M8316" s="7">
        <v>0</v>
      </c>
      <c r="N8316" s="7">
        <v>0</v>
      </c>
      <c r="O8316" s="20" t="str">
        <f t="shared" si="261"/>
        <v/>
      </c>
    </row>
    <row r="8317" spans="1:15">
      <c r="A8317" s="20" t="str">
        <f t="shared" si="262"/>
        <v>Kvika banki hf.MP Séreign 1</v>
      </c>
      <c r="B8317" s="20" t="str">
        <f>_xlfn.IFNA(INDEX(Listi!$AI:$AI,MATCH(C8317,Listi!$AJ:$AJ,0)),INDEX(Listi!T:T,MATCH(C8317,Listi!U:U,0)))</f>
        <v xml:space="preserve">Kvika banki </v>
      </c>
      <c r="C8317" s="20" t="s">
        <v>243</v>
      </c>
      <c r="D8317" s="20" t="s">
        <v>244</v>
      </c>
      <c r="E8317" s="20" t="s">
        <v>276</v>
      </c>
      <c r="F8317" s="20" t="s">
        <v>120</v>
      </c>
      <c r="G8317" s="8" t="s">
        <v>366</v>
      </c>
      <c r="H8317" s="20" t="s">
        <v>121</v>
      </c>
      <c r="I8317" s="7">
        <v>0</v>
      </c>
      <c r="L8317" s="7">
        <v>706827763</v>
      </c>
      <c r="M8317" s="7">
        <v>48440481</v>
      </c>
      <c r="N8317" s="7">
        <v>9836508</v>
      </c>
      <c r="O8317" s="20" t="str">
        <f t="shared" si="261"/>
        <v/>
      </c>
    </row>
    <row r="8318" spans="1:15">
      <c r="A8318" s="20" t="str">
        <f t="shared" si="262"/>
        <v>Kvika banki hf.MP Séreign 2</v>
      </c>
      <c r="B8318" s="20" t="str">
        <f>_xlfn.IFNA(INDEX(Listi!$AI:$AI,MATCH(C8318,Listi!$AJ:$AJ,0)),INDEX(Listi!T:T,MATCH(C8318,Listi!U:U,0)))</f>
        <v xml:space="preserve">Kvika banki </v>
      </c>
      <c r="C8318" s="20" t="s">
        <v>243</v>
      </c>
      <c r="D8318" s="20" t="s">
        <v>245</v>
      </c>
      <c r="E8318" s="20" t="s">
        <v>276</v>
      </c>
      <c r="F8318" s="20" t="s">
        <v>120</v>
      </c>
      <c r="G8318" s="8" t="s">
        <v>366</v>
      </c>
      <c r="H8318" s="20" t="s">
        <v>121</v>
      </c>
      <c r="I8318" s="7">
        <v>19524410</v>
      </c>
      <c r="L8318" s="7">
        <v>853989181</v>
      </c>
      <c r="M8318" s="7">
        <v>42441382</v>
      </c>
      <c r="N8318" s="7">
        <v>14637701</v>
      </c>
      <c r="O8318" s="20" t="str">
        <f t="shared" si="261"/>
        <v/>
      </c>
    </row>
    <row r="8319" spans="1:15">
      <c r="A8319" s="20" t="str">
        <f t="shared" si="262"/>
        <v>Kvika banki hf.MP Séreign 3</v>
      </c>
      <c r="B8319" s="20" t="str">
        <f>_xlfn.IFNA(INDEX(Listi!$AI:$AI,MATCH(C8319,Listi!$AJ:$AJ,0)),INDEX(Listi!T:T,MATCH(C8319,Listi!U:U,0)))</f>
        <v xml:space="preserve">Kvika banki </v>
      </c>
      <c r="C8319" s="20" t="s">
        <v>243</v>
      </c>
      <c r="D8319" s="20" t="s">
        <v>246</v>
      </c>
      <c r="E8319" s="20" t="s">
        <v>276</v>
      </c>
      <c r="F8319" s="20" t="s">
        <v>120</v>
      </c>
      <c r="G8319" s="8" t="s">
        <v>366</v>
      </c>
      <c r="H8319" s="20" t="s">
        <v>121</v>
      </c>
      <c r="I8319" s="7">
        <v>4693514</v>
      </c>
      <c r="L8319" s="7">
        <v>141173858</v>
      </c>
      <c r="M8319" s="7">
        <v>3374790</v>
      </c>
      <c r="N8319" s="7">
        <v>0</v>
      </c>
      <c r="O8319" s="20" t="str">
        <f t="shared" si="261"/>
        <v/>
      </c>
    </row>
    <row r="8320" spans="1:15">
      <c r="A8320" s="20" t="str">
        <f t="shared" si="262"/>
        <v>Kvika banki hf.MP Séreign 4</v>
      </c>
      <c r="B8320" s="20" t="str">
        <f>_xlfn.IFNA(INDEX(Listi!$AI:$AI,MATCH(C8320,Listi!$AJ:$AJ,0)),INDEX(Listi!T:T,MATCH(C8320,Listi!U:U,0)))</f>
        <v xml:space="preserve">Kvika banki </v>
      </c>
      <c r="C8320" s="20" t="s">
        <v>243</v>
      </c>
      <c r="D8320" s="20" t="s">
        <v>247</v>
      </c>
      <c r="E8320" s="20" t="s">
        <v>276</v>
      </c>
      <c r="F8320" s="20" t="s">
        <v>120</v>
      </c>
      <c r="G8320" s="8" t="s">
        <v>366</v>
      </c>
      <c r="H8320" s="20" t="s">
        <v>121</v>
      </c>
      <c r="I8320" s="7">
        <v>866130</v>
      </c>
      <c r="L8320" s="7">
        <v>55886684</v>
      </c>
      <c r="M8320" s="7">
        <v>2888869</v>
      </c>
      <c r="N8320" s="7">
        <v>0</v>
      </c>
      <c r="O8320" s="20" t="str">
        <f t="shared" si="261"/>
        <v/>
      </c>
    </row>
    <row r="8321" spans="1:15">
      <c r="A8321" s="20" t="str">
        <f t="shared" si="262"/>
        <v>Landsbankinn hf.Landsbankinn Erlend verðbréf</v>
      </c>
      <c r="B8321" s="20" t="str">
        <f>_xlfn.IFNA(INDEX(Listi!$AI:$AI,MATCH(C8321,Listi!$AJ:$AJ,0)),INDEX(Listi!T:T,MATCH(C8321,Listi!U:U,0)))</f>
        <v>Landsbankinn</v>
      </c>
      <c r="C8321" s="20" t="s">
        <v>249</v>
      </c>
      <c r="D8321" s="20" t="s">
        <v>385</v>
      </c>
      <c r="E8321" s="20" t="s">
        <v>276</v>
      </c>
      <c r="F8321" s="20" t="s">
        <v>120</v>
      </c>
      <c r="G8321" s="8" t="s">
        <v>366</v>
      </c>
      <c r="H8321" s="20" t="s">
        <v>121</v>
      </c>
      <c r="I8321" s="7">
        <v>1221531975</v>
      </c>
      <c r="L8321" s="7">
        <v>3705185129</v>
      </c>
      <c r="M8321" s="7">
        <v>119989407</v>
      </c>
      <c r="N8321" s="7">
        <v>87847878</v>
      </c>
      <c r="O8321" s="20" t="str">
        <f t="shared" si="261"/>
        <v/>
      </c>
    </row>
    <row r="8322" spans="1:15">
      <c r="A8322" s="20" t="str">
        <f t="shared" si="262"/>
        <v>Landsbankinn hf.Landsbankinn Lífeyrisbók</v>
      </c>
      <c r="B8322" s="20" t="str">
        <f>_xlfn.IFNA(INDEX(Listi!$AI:$AI,MATCH(C8322,Listi!$AJ:$AJ,0)),INDEX(Listi!T:T,MATCH(C8322,Listi!U:U,0)))</f>
        <v>Landsbankinn</v>
      </c>
      <c r="C8322" s="20" t="s">
        <v>249</v>
      </c>
      <c r="D8322" s="20" t="s">
        <v>367</v>
      </c>
      <c r="E8322" s="20" t="s">
        <v>276</v>
      </c>
      <c r="F8322" s="20" t="s">
        <v>120</v>
      </c>
      <c r="G8322" s="8" t="s">
        <v>366</v>
      </c>
      <c r="H8322" s="20" t="s">
        <v>121</v>
      </c>
      <c r="I8322" s="7">
        <v>0</v>
      </c>
      <c r="L8322" s="7">
        <v>3016213427</v>
      </c>
      <c r="M8322" s="7">
        <v>440353590</v>
      </c>
      <c r="N8322" s="7">
        <v>298769900</v>
      </c>
      <c r="O8322" s="20" t="str">
        <f t="shared" ref="O8322:O8385" si="263">IFERROR(VLOOKUP(F8322,EhLykill,3,FALSE),"")</f>
        <v/>
      </c>
    </row>
    <row r="8323" spans="1:15">
      <c r="A8323" s="20" t="str">
        <f t="shared" si="262"/>
        <v>Landsbankinn hf.Landsbankinn Lífeyrisbók verðtryggð</v>
      </c>
      <c r="B8323" s="20" t="str">
        <f>_xlfn.IFNA(INDEX(Listi!$AI:$AI,MATCH(C8323,Listi!$AJ:$AJ,0)),INDEX(Listi!T:T,MATCH(C8323,Listi!U:U,0)))</f>
        <v>Landsbankinn</v>
      </c>
      <c r="C8323" s="20" t="s">
        <v>249</v>
      </c>
      <c r="D8323" s="20" t="s">
        <v>598</v>
      </c>
      <c r="E8323" s="20" t="s">
        <v>276</v>
      </c>
      <c r="F8323" s="20" t="s">
        <v>120</v>
      </c>
      <c r="G8323" s="8" t="s">
        <v>366</v>
      </c>
      <c r="H8323" s="20" t="s">
        <v>121</v>
      </c>
      <c r="I8323" s="7">
        <v>0</v>
      </c>
      <c r="L8323" s="7">
        <v>66896053137</v>
      </c>
      <c r="M8323" s="7">
        <v>6692476029</v>
      </c>
      <c r="N8323" s="7">
        <v>4680072987</v>
      </c>
      <c r="O8323" s="20" t="str">
        <f t="shared" si="263"/>
        <v/>
      </c>
    </row>
    <row r="8324" spans="1:15">
      <c r="A8324" s="20" t="str">
        <f t="shared" si="262"/>
        <v>Lífeyrissjóður bændaSamtryggingardeild</v>
      </c>
      <c r="B8324" s="20" t="str">
        <f>_xlfn.IFNA(INDEX(Listi!$AI:$AI,MATCH(C8324,Listi!$AJ:$AJ,0)),INDEX(Listi!T:T,MATCH(C8324,Listi!U:U,0)))</f>
        <v>Lífeyrissjóður bænda</v>
      </c>
      <c r="C8324" s="20" t="s">
        <v>252</v>
      </c>
      <c r="D8324" s="20" t="s">
        <v>205</v>
      </c>
      <c r="E8324" s="20" t="s">
        <v>275</v>
      </c>
      <c r="F8324" s="20" t="s">
        <v>120</v>
      </c>
      <c r="G8324" s="8" t="s">
        <v>366</v>
      </c>
      <c r="H8324" s="20" t="s">
        <v>121</v>
      </c>
      <c r="I8324" s="7">
        <v>2174346667</v>
      </c>
      <c r="L8324" s="7">
        <v>45108278171</v>
      </c>
      <c r="M8324" s="7">
        <v>776003397</v>
      </c>
      <c r="N8324" s="7">
        <v>1921473168</v>
      </c>
      <c r="O8324" s="20" t="str">
        <f t="shared" si="263"/>
        <v/>
      </c>
    </row>
    <row r="8325" spans="1:15">
      <c r="A8325" s="20" t="str">
        <f t="shared" si="262"/>
        <v>Lífeyrissjóður bankamannaAldursdeild</v>
      </c>
      <c r="B8325" s="20" t="str">
        <f>_xlfn.IFNA(INDEX(Listi!$AI:$AI,MATCH(C8325,Listi!$AJ:$AJ,0)),INDEX(Listi!T:T,MATCH(C8325,Listi!U:U,0)))</f>
        <v>Lífeyrissjóður bankam.</v>
      </c>
      <c r="C8325" s="20" t="s">
        <v>250</v>
      </c>
      <c r="D8325" s="20" t="s">
        <v>251</v>
      </c>
      <c r="E8325" s="20" t="s">
        <v>275</v>
      </c>
      <c r="F8325" s="20" t="s">
        <v>120</v>
      </c>
      <c r="G8325" s="8" t="s">
        <v>366</v>
      </c>
      <c r="H8325" s="20" t="s">
        <v>121</v>
      </c>
      <c r="I8325" s="7">
        <v>3631405000</v>
      </c>
      <c r="L8325" s="7">
        <v>61369964000</v>
      </c>
      <c r="M8325" s="7">
        <v>1996063000</v>
      </c>
      <c r="N8325" s="7">
        <v>753444000</v>
      </c>
      <c r="O8325" s="20" t="str">
        <f t="shared" si="263"/>
        <v/>
      </c>
    </row>
    <row r="8326" spans="1:15">
      <c r="A8326" s="20" t="str">
        <f t="shared" si="262"/>
        <v>Lífeyrissjóður bankamannaHlutfallsdeild</v>
      </c>
      <c r="B8326" s="20" t="str">
        <f>_xlfn.IFNA(INDEX(Listi!$AI:$AI,MATCH(C8326,Listi!$AJ:$AJ,0)),INDEX(Listi!T:T,MATCH(C8326,Listi!U:U,0)))</f>
        <v>Lífeyrissjóður bankam.</v>
      </c>
      <c r="C8326" s="20" t="s">
        <v>250</v>
      </c>
      <c r="D8326" s="20" t="s">
        <v>467</v>
      </c>
      <c r="E8326" s="20" t="s">
        <v>275</v>
      </c>
      <c r="F8326" s="20" t="s">
        <v>120</v>
      </c>
      <c r="G8326" s="8" t="s">
        <v>366</v>
      </c>
      <c r="H8326" s="20" t="s">
        <v>121</v>
      </c>
      <c r="I8326" s="7">
        <v>3650069000</v>
      </c>
      <c r="L8326" s="7">
        <v>40286427000</v>
      </c>
      <c r="M8326" s="7">
        <v>125147000</v>
      </c>
      <c r="N8326" s="7">
        <v>2741197000</v>
      </c>
      <c r="O8326" s="20" t="str">
        <f t="shared" si="263"/>
        <v/>
      </c>
    </row>
    <row r="8327" spans="1:15">
      <c r="A8327" s="20" t="str">
        <f t="shared" si="262"/>
        <v>Lífeyrissjóður RangæingaSamtryggingardeild</v>
      </c>
      <c r="B8327" s="20" t="str">
        <f>_xlfn.IFNA(INDEX(Listi!$AI:$AI,MATCH(C8327,Listi!$AJ:$AJ,0)),INDEX(Listi!T:T,MATCH(C8327,Listi!U:U,0)))</f>
        <v>Lífeyrissjóður Rang.</v>
      </c>
      <c r="C8327" s="20" t="s">
        <v>253</v>
      </c>
      <c r="D8327" s="20" t="s">
        <v>205</v>
      </c>
      <c r="E8327" s="20" t="s">
        <v>275</v>
      </c>
      <c r="F8327" s="20" t="s">
        <v>120</v>
      </c>
      <c r="G8327" s="8" t="s">
        <v>366</v>
      </c>
      <c r="H8327" s="20" t="s">
        <v>121</v>
      </c>
      <c r="I8327" s="7">
        <v>599051000</v>
      </c>
      <c r="L8327" s="7">
        <v>18949790000</v>
      </c>
      <c r="M8327" s="7">
        <v>835894000</v>
      </c>
      <c r="N8327" s="7">
        <v>386250000</v>
      </c>
      <c r="O8327" s="20" t="str">
        <f t="shared" si="263"/>
        <v/>
      </c>
    </row>
    <row r="8328" spans="1:15">
      <c r="A8328" s="20" t="str">
        <f t="shared" si="262"/>
        <v>Lífeyrissjóður starfsmanna AkureyrarbæjarSamtryggingardeild</v>
      </c>
      <c r="B8328" s="20" t="str">
        <f>_xlfn.IFNA(INDEX(Listi!$AI:$AI,MATCH(C8328,Listi!$AJ:$AJ,0)),INDEX(Listi!T:T,MATCH(C8328,Listi!U:U,0)))</f>
        <v>Lífeyrissj. starfsm. Akureyrarb.</v>
      </c>
      <c r="C8328" s="20" t="s">
        <v>274</v>
      </c>
      <c r="D8328" s="20" t="s">
        <v>205</v>
      </c>
      <c r="E8328" s="20" t="s">
        <v>275</v>
      </c>
      <c r="F8328" s="20" t="s">
        <v>120</v>
      </c>
      <c r="G8328" s="8" t="s">
        <v>366</v>
      </c>
      <c r="H8328" s="20" t="s">
        <v>121</v>
      </c>
      <c r="I8328" s="7">
        <v>790050632</v>
      </c>
      <c r="L8328" s="7">
        <v>14569496826</v>
      </c>
      <c r="M8328" s="7">
        <v>46271787</v>
      </c>
      <c r="N8328" s="7">
        <v>1160288032</v>
      </c>
      <c r="O8328" s="20" t="str">
        <f t="shared" si="263"/>
        <v/>
      </c>
    </row>
    <row r="8329" spans="1:15">
      <c r="A8329" s="20" t="str">
        <f t="shared" si="262"/>
        <v>Lífeyrissjóður starfsmanna Búnaðarbanka ÍslandsSamtryggingardeild</v>
      </c>
      <c r="B8329" s="20" t="str">
        <f>_xlfn.IFNA(INDEX(Listi!$AI:$AI,MATCH(C8329,Listi!$AJ:$AJ,0)),INDEX(Listi!T:T,MATCH(C8329,Listi!U:U,0)))</f>
        <v>Lífeyrissj. starfsm. Búnaðarb.Ísl.</v>
      </c>
      <c r="C8329" s="20" t="s">
        <v>254</v>
      </c>
      <c r="D8329" s="20" t="s">
        <v>205</v>
      </c>
      <c r="E8329" s="20" t="s">
        <v>275</v>
      </c>
      <c r="F8329" s="20" t="s">
        <v>120</v>
      </c>
      <c r="G8329" s="8" t="s">
        <v>366</v>
      </c>
      <c r="H8329" s="20" t="s">
        <v>121</v>
      </c>
      <c r="I8329" s="7">
        <v>1099804000</v>
      </c>
      <c r="L8329" s="7">
        <v>27921283000</v>
      </c>
      <c r="M8329" s="7">
        <v>7378000</v>
      </c>
      <c r="N8329" s="7">
        <v>1535577000</v>
      </c>
      <c r="O8329" s="20" t="str">
        <f t="shared" si="263"/>
        <v/>
      </c>
    </row>
    <row r="8330" spans="1:15">
      <c r="A8330" s="20" t="str">
        <f t="shared" si="262"/>
        <v>Lífeyrissjóður starfsmanna ReykjavíkurborgarSamtryggingardeild</v>
      </c>
      <c r="B8330" s="20" t="str">
        <f>_xlfn.IFNA(INDEX(Listi!$AI:$AI,MATCH(C8330,Listi!$AJ:$AJ,0)),INDEX(Listi!T:T,MATCH(C8330,Listi!U:U,0)))</f>
        <v>Lífeyrissj. starfsm. Reykjav.</v>
      </c>
      <c r="C8330" s="20" t="s">
        <v>255</v>
      </c>
      <c r="D8330" s="20" t="s">
        <v>205</v>
      </c>
      <c r="E8330" s="20" t="s">
        <v>275</v>
      </c>
      <c r="F8330" s="20" t="s">
        <v>120</v>
      </c>
      <c r="G8330" s="8" t="s">
        <v>366</v>
      </c>
      <c r="H8330" s="20" t="s">
        <v>121</v>
      </c>
      <c r="I8330" s="7">
        <v>7517308039</v>
      </c>
      <c r="L8330" s="7">
        <v>92450251598</v>
      </c>
      <c r="M8330" s="7">
        <v>217604296</v>
      </c>
      <c r="N8330" s="7">
        <v>6195210428</v>
      </c>
      <c r="O8330" s="20" t="str">
        <f t="shared" si="263"/>
        <v/>
      </c>
    </row>
    <row r="8331" spans="1:15">
      <c r="A8331" s="20" t="str">
        <f t="shared" si="262"/>
        <v>Lífeyrissjóður starfsmanna ríkisinsA-deild</v>
      </c>
      <c r="B8331" s="20" t="str">
        <f>_xlfn.IFNA(INDEX(Listi!$AI:$AI,MATCH(C8331,Listi!$AJ:$AJ,0)),INDEX(Listi!T:T,MATCH(C8331,Listi!U:U,0)))</f>
        <v>LSR</v>
      </c>
      <c r="C8331" s="20" t="s">
        <v>256</v>
      </c>
      <c r="D8331" s="20" t="s">
        <v>257</v>
      </c>
      <c r="E8331" s="20" t="s">
        <v>275</v>
      </c>
      <c r="F8331" s="20" t="s">
        <v>120</v>
      </c>
      <c r="G8331" s="8" t="s">
        <v>366</v>
      </c>
      <c r="H8331" s="20" t="s">
        <v>121</v>
      </c>
      <c r="I8331" s="7">
        <v>55048289160</v>
      </c>
      <c r="L8331" s="7">
        <v>1024402726080</v>
      </c>
      <c r="M8331" s="7">
        <v>38030413328</v>
      </c>
      <c r="N8331" s="7">
        <v>13011563069</v>
      </c>
      <c r="O8331" s="20" t="str">
        <f t="shared" si="263"/>
        <v/>
      </c>
    </row>
    <row r="8332" spans="1:15">
      <c r="A8332" s="20" t="str">
        <f t="shared" si="262"/>
        <v>Lífeyrissjóður starfsmanna ríkisinsB-deild</v>
      </c>
      <c r="B8332" s="20" t="str">
        <f>_xlfn.IFNA(INDEX(Listi!$AI:$AI,MATCH(C8332,Listi!$AJ:$AJ,0)),INDEX(Listi!T:T,MATCH(C8332,Listi!U:U,0)))</f>
        <v>LSR</v>
      </c>
      <c r="C8332" s="20" t="s">
        <v>256</v>
      </c>
      <c r="D8332" s="20" t="s">
        <v>218</v>
      </c>
      <c r="E8332" s="20" t="s">
        <v>275</v>
      </c>
      <c r="F8332" s="20" t="s">
        <v>120</v>
      </c>
      <c r="G8332" s="8" t="s">
        <v>366</v>
      </c>
      <c r="H8332" s="20" t="s">
        <v>121</v>
      </c>
      <c r="I8332" s="7">
        <v>27102987235</v>
      </c>
      <c r="L8332" s="7">
        <v>297381500048</v>
      </c>
      <c r="M8332" s="7">
        <v>1364474032</v>
      </c>
      <c r="N8332" s="7">
        <v>62409553231</v>
      </c>
      <c r="O8332" s="20" t="str">
        <f t="shared" si="263"/>
        <v/>
      </c>
    </row>
    <row r="8333" spans="1:15">
      <c r="A8333" s="20" t="str">
        <f t="shared" si="262"/>
        <v>Lífeyrissjóður starfsmanna ríkisinsLeið I</v>
      </c>
      <c r="B8333" s="20" t="str">
        <f>_xlfn.IFNA(INDEX(Listi!$AI:$AI,MATCH(C8333,Listi!$AJ:$AJ,0)),INDEX(Listi!T:T,MATCH(C8333,Listi!U:U,0)))</f>
        <v>LSR</v>
      </c>
      <c r="C8333" s="20" t="s">
        <v>256</v>
      </c>
      <c r="D8333" s="20" t="s">
        <v>258</v>
      </c>
      <c r="E8333" s="20" t="s">
        <v>276</v>
      </c>
      <c r="F8333" s="20" t="s">
        <v>120</v>
      </c>
      <c r="G8333" s="8" t="s">
        <v>366</v>
      </c>
      <c r="H8333" s="20" t="s">
        <v>121</v>
      </c>
      <c r="I8333" s="7">
        <v>24262668</v>
      </c>
      <c r="L8333" s="7">
        <v>11704214939</v>
      </c>
      <c r="M8333" s="7">
        <v>547428342</v>
      </c>
      <c r="N8333" s="7">
        <v>195323403</v>
      </c>
      <c r="O8333" s="20" t="str">
        <f t="shared" si="263"/>
        <v/>
      </c>
    </row>
    <row r="8334" spans="1:15">
      <c r="A8334" s="20" t="str">
        <f t="shared" ref="A8334:A8396" si="264">CONCATENATE(C8334,D8334)</f>
        <v>Lífeyrissjóður starfsmanna ríkisinsLeið II</v>
      </c>
      <c r="B8334" s="20" t="str">
        <f>_xlfn.IFNA(INDEX(Listi!$AI:$AI,MATCH(C8334,Listi!$AJ:$AJ,0)),INDEX(Listi!T:T,MATCH(C8334,Listi!U:U,0)))</f>
        <v>LSR</v>
      </c>
      <c r="C8334" s="20" t="s">
        <v>256</v>
      </c>
      <c r="D8334" s="20" t="s">
        <v>259</v>
      </c>
      <c r="E8334" s="20" t="s">
        <v>276</v>
      </c>
      <c r="F8334" s="20" t="s">
        <v>120</v>
      </c>
      <c r="G8334" s="8" t="s">
        <v>366</v>
      </c>
      <c r="H8334" s="20" t="s">
        <v>121</v>
      </c>
      <c r="I8334" s="7">
        <v>22229940</v>
      </c>
      <c r="L8334" s="7">
        <v>3365164594</v>
      </c>
      <c r="M8334" s="7">
        <v>379849453</v>
      </c>
      <c r="N8334" s="7">
        <v>93142056</v>
      </c>
      <c r="O8334" s="20" t="str">
        <f t="shared" si="263"/>
        <v/>
      </c>
    </row>
    <row r="8335" spans="1:15">
      <c r="A8335" s="20" t="str">
        <f t="shared" si="264"/>
        <v>Lífeyrissjóður starfsmanna ríkisinsLeið III</v>
      </c>
      <c r="B8335" s="20" t="str">
        <f>_xlfn.IFNA(INDEX(Listi!$AI:$AI,MATCH(C8335,Listi!$AJ:$AJ,0)),INDEX(Listi!T:T,MATCH(C8335,Listi!U:U,0)))</f>
        <v>LSR</v>
      </c>
      <c r="C8335" s="20" t="s">
        <v>256</v>
      </c>
      <c r="D8335" s="20" t="s">
        <v>260</v>
      </c>
      <c r="E8335" s="20" t="s">
        <v>276</v>
      </c>
      <c r="F8335" s="20" t="s">
        <v>120</v>
      </c>
      <c r="G8335" s="8" t="s">
        <v>366</v>
      </c>
      <c r="H8335" s="20" t="s">
        <v>121</v>
      </c>
      <c r="I8335" s="7">
        <v>0</v>
      </c>
      <c r="L8335" s="7">
        <v>9959294621</v>
      </c>
      <c r="M8335" s="7">
        <v>743287481</v>
      </c>
      <c r="N8335" s="7">
        <v>349903833</v>
      </c>
      <c r="O8335" s="20" t="str">
        <f t="shared" si="263"/>
        <v/>
      </c>
    </row>
    <row r="8336" spans="1:15">
      <c r="A8336" s="20" t="str">
        <f t="shared" si="264"/>
        <v>Lífeyrissjóður Tannlæknafél ÍslDeild I/Séreign</v>
      </c>
      <c r="B8336" s="20" t="str">
        <f>_xlfn.IFNA(INDEX(Listi!$AI:$AI,MATCH(C8336,Listi!$AJ:$AJ,0)),INDEX(Listi!T:T,MATCH(C8336,Listi!U:U,0)))</f>
        <v>Lífeyrissj. Tannlækna</v>
      </c>
      <c r="C8336" s="20" t="s">
        <v>261</v>
      </c>
      <c r="D8336" s="20" t="s">
        <v>207</v>
      </c>
      <c r="E8336" s="20" t="s">
        <v>276</v>
      </c>
      <c r="F8336" s="20" t="s">
        <v>120</v>
      </c>
      <c r="G8336" s="8" t="s">
        <v>366</v>
      </c>
      <c r="H8336" s="20" t="s">
        <v>121</v>
      </c>
      <c r="I8336" s="7">
        <v>248062222</v>
      </c>
      <c r="L8336" s="7">
        <v>6768408488</v>
      </c>
      <c r="M8336" s="7">
        <v>272759192</v>
      </c>
      <c r="N8336" s="7">
        <v>153838058</v>
      </c>
      <c r="O8336" s="20" t="str">
        <f t="shared" si="263"/>
        <v/>
      </c>
    </row>
    <row r="8337" spans="1:15">
      <c r="A8337" s="20" t="str">
        <f t="shared" si="264"/>
        <v>Lífeyrissjóður Tannlæknafél ÍslSamtryggingardeild</v>
      </c>
      <c r="B8337" s="20" t="str">
        <f>_xlfn.IFNA(INDEX(Listi!$AI:$AI,MATCH(C8337,Listi!$AJ:$AJ,0)),INDEX(Listi!T:T,MATCH(C8337,Listi!U:U,0)))</f>
        <v>Lífeyrissj. Tannlækna</v>
      </c>
      <c r="C8337" s="20" t="s">
        <v>261</v>
      </c>
      <c r="D8337" s="20" t="s">
        <v>205</v>
      </c>
      <c r="E8337" s="20" t="s">
        <v>275</v>
      </c>
      <c r="F8337" s="20" t="s">
        <v>120</v>
      </c>
      <c r="G8337" s="8" t="s">
        <v>366</v>
      </c>
      <c r="H8337" s="20" t="s">
        <v>121</v>
      </c>
      <c r="I8337" s="7">
        <v>81024962</v>
      </c>
      <c r="L8337" s="7">
        <v>2241251214</v>
      </c>
      <c r="M8337" s="7">
        <v>112827287</v>
      </c>
      <c r="N8337" s="7">
        <v>17930159</v>
      </c>
      <c r="O8337" s="20" t="str">
        <f t="shared" si="263"/>
        <v/>
      </c>
    </row>
    <row r="8338" spans="1:15">
      <c r="A8338" s="20" t="str">
        <f t="shared" si="264"/>
        <v>Lífeyrissjóður verslunarmannaÆvileið 1</v>
      </c>
      <c r="B8338" s="20" t="str">
        <f>_xlfn.IFNA(INDEX(Listi!$AI:$AI,MATCH(C8338,Listi!$AJ:$AJ,0)),INDEX(Listi!T:T,MATCH(C8338,Listi!U:U,0)))</f>
        <v>Lífeyrissj. Verslunarm.</v>
      </c>
      <c r="C8338" s="20" t="s">
        <v>206</v>
      </c>
      <c r="D8338" s="20" t="s">
        <v>310</v>
      </c>
      <c r="E8338" s="20" t="s">
        <v>276</v>
      </c>
      <c r="F8338" s="20" t="s">
        <v>120</v>
      </c>
      <c r="G8338" s="8" t="s">
        <v>366</v>
      </c>
      <c r="H8338" s="20" t="s">
        <v>121</v>
      </c>
      <c r="I8338" s="7">
        <v>44961542</v>
      </c>
      <c r="L8338" s="7">
        <v>2860479562</v>
      </c>
      <c r="M8338" s="7">
        <v>819651283</v>
      </c>
      <c r="N8338" s="7">
        <v>12562366</v>
      </c>
      <c r="O8338" s="20" t="str">
        <f t="shared" si="263"/>
        <v/>
      </c>
    </row>
    <row r="8339" spans="1:15">
      <c r="A8339" s="20" t="str">
        <f t="shared" si="264"/>
        <v>Lífeyrissjóður verslunarmannaÆvileið 2</v>
      </c>
      <c r="B8339" s="20" t="str">
        <f>_xlfn.IFNA(INDEX(Listi!$AI:$AI,MATCH(C8339,Listi!$AJ:$AJ,0)),INDEX(Listi!T:T,MATCH(C8339,Listi!U:U,0)))</f>
        <v>Lífeyrissj. Verslunarm.</v>
      </c>
      <c r="C8339" s="20" t="s">
        <v>206</v>
      </c>
      <c r="D8339" s="20" t="s">
        <v>309</v>
      </c>
      <c r="E8339" s="20" t="s">
        <v>276</v>
      </c>
      <c r="F8339" s="20" t="s">
        <v>120</v>
      </c>
      <c r="G8339" s="8" t="s">
        <v>366</v>
      </c>
      <c r="H8339" s="20" t="s">
        <v>121</v>
      </c>
      <c r="I8339" s="7">
        <v>96872312</v>
      </c>
      <c r="L8339" s="7">
        <v>2325064159</v>
      </c>
      <c r="M8339" s="7">
        <v>465663194</v>
      </c>
      <c r="N8339" s="7">
        <v>32037995</v>
      </c>
      <c r="O8339" s="20" t="str">
        <f t="shared" si="263"/>
        <v/>
      </c>
    </row>
    <row r="8340" spans="1:15">
      <c r="A8340" s="20" t="str">
        <f t="shared" si="264"/>
        <v>Lífeyrissjóður verslunarmannaÆvileið 3</v>
      </c>
      <c r="B8340" s="20" t="str">
        <f>_xlfn.IFNA(INDEX(Listi!$AI:$AI,MATCH(C8340,Listi!$AJ:$AJ,0)),INDEX(Listi!T:T,MATCH(C8340,Listi!U:U,0)))</f>
        <v>Lífeyrissj. Verslunarm.</v>
      </c>
      <c r="C8340" s="20" t="s">
        <v>206</v>
      </c>
      <c r="D8340" s="20" t="s">
        <v>308</v>
      </c>
      <c r="E8340" s="20" t="s">
        <v>276</v>
      </c>
      <c r="F8340" s="20" t="s">
        <v>120</v>
      </c>
      <c r="G8340" s="8" t="s">
        <v>366</v>
      </c>
      <c r="H8340" s="20" t="s">
        <v>121</v>
      </c>
      <c r="I8340" s="7">
        <v>318618186</v>
      </c>
      <c r="L8340" s="7">
        <v>1567402319</v>
      </c>
      <c r="M8340" s="7">
        <v>325961302</v>
      </c>
      <c r="N8340" s="7">
        <v>60283998</v>
      </c>
      <c r="O8340" s="20" t="str">
        <f t="shared" si="263"/>
        <v/>
      </c>
    </row>
    <row r="8341" spans="1:15">
      <c r="A8341" s="20" t="str">
        <f t="shared" si="264"/>
        <v>Lífeyrissjóður verslunarmannaDeild I/Séreign</v>
      </c>
      <c r="B8341" s="20" t="str">
        <f>_xlfn.IFNA(INDEX(Listi!$AI:$AI,MATCH(C8341,Listi!$AJ:$AJ,0)),INDEX(Listi!T:T,MATCH(C8341,Listi!U:U,0)))</f>
        <v>Lífeyrissj. Verslunarm.</v>
      </c>
      <c r="C8341" s="20" t="s">
        <v>206</v>
      </c>
      <c r="D8341" s="20" t="s">
        <v>207</v>
      </c>
      <c r="E8341" s="20" t="s">
        <v>276</v>
      </c>
      <c r="F8341" s="20" t="s">
        <v>120</v>
      </c>
      <c r="G8341" s="8" t="s">
        <v>366</v>
      </c>
      <c r="H8341" s="20" t="s">
        <v>121</v>
      </c>
      <c r="I8341" s="7">
        <v>207658216</v>
      </c>
      <c r="L8341" s="7">
        <v>19785724399</v>
      </c>
      <c r="M8341" s="7">
        <v>729937912</v>
      </c>
      <c r="N8341" s="7">
        <v>458382791</v>
      </c>
      <c r="O8341" s="20" t="str">
        <f t="shared" si="263"/>
        <v/>
      </c>
    </row>
    <row r="8342" spans="1:15">
      <c r="A8342" s="20" t="str">
        <f t="shared" si="264"/>
        <v>Lífeyrissjóður verslunarmannaSamtryggingardeild</v>
      </c>
      <c r="B8342" s="20" t="str">
        <f>_xlfn.IFNA(INDEX(Listi!$AI:$AI,MATCH(C8342,Listi!$AJ:$AJ,0)),INDEX(Listi!T:T,MATCH(C8342,Listi!U:U,0)))</f>
        <v>Lífeyrissj. Verslunarm.</v>
      </c>
      <c r="C8342" s="20" t="s">
        <v>206</v>
      </c>
      <c r="D8342" s="20" t="s">
        <v>205</v>
      </c>
      <c r="E8342" s="20" t="s">
        <v>275</v>
      </c>
      <c r="F8342" s="20" t="s">
        <v>120</v>
      </c>
      <c r="G8342" s="8" t="s">
        <v>366</v>
      </c>
      <c r="H8342" s="20" t="s">
        <v>121</v>
      </c>
      <c r="I8342" s="7">
        <v>63654183129</v>
      </c>
      <c r="L8342" s="7">
        <v>1174592806906</v>
      </c>
      <c r="M8342" s="7">
        <v>35794261112</v>
      </c>
      <c r="N8342" s="7">
        <v>21965137185</v>
      </c>
      <c r="O8342" s="20" t="str">
        <f t="shared" si="263"/>
        <v/>
      </c>
    </row>
    <row r="8343" spans="1:15">
      <c r="A8343" s="20" t="str">
        <f t="shared" si="264"/>
        <v>Lífeyrissjóður VestmannaeyjaSafn I</v>
      </c>
      <c r="B8343" s="20" t="str">
        <f>_xlfn.IFNA(INDEX(Listi!$AI:$AI,MATCH(C8343,Listi!$AJ:$AJ,0)),INDEX(Listi!T:T,MATCH(C8343,Listi!U:U,0)))</f>
        <v>Lífeyrissj. Vestm.</v>
      </c>
      <c r="C8343" s="20" t="s">
        <v>262</v>
      </c>
      <c r="D8343" s="20" t="s">
        <v>210</v>
      </c>
      <c r="E8343" s="20" t="s">
        <v>276</v>
      </c>
      <c r="F8343" s="20" t="s">
        <v>120</v>
      </c>
      <c r="G8343" s="8" t="s">
        <v>366</v>
      </c>
      <c r="H8343" s="20" t="s">
        <v>121</v>
      </c>
      <c r="I8343" s="7">
        <v>10533584</v>
      </c>
      <c r="L8343" s="7">
        <v>381311221</v>
      </c>
      <c r="M8343" s="7">
        <v>44104006</v>
      </c>
      <c r="N8343" s="7">
        <v>13592960</v>
      </c>
      <c r="O8343" s="20" t="str">
        <f t="shared" si="263"/>
        <v/>
      </c>
    </row>
    <row r="8344" spans="1:15">
      <c r="A8344" s="20" t="str">
        <f t="shared" si="264"/>
        <v>Lífeyrissjóður VestmannaeyjaSafn II</v>
      </c>
      <c r="B8344" s="20" t="str">
        <f>_xlfn.IFNA(INDEX(Listi!$AI:$AI,MATCH(C8344,Listi!$AJ:$AJ,0)),INDEX(Listi!T:T,MATCH(C8344,Listi!U:U,0)))</f>
        <v>Lífeyrissj. Vestm.</v>
      </c>
      <c r="C8344" s="20" t="s">
        <v>262</v>
      </c>
      <c r="D8344" s="20" t="s">
        <v>211</v>
      </c>
      <c r="E8344" s="20" t="s">
        <v>276</v>
      </c>
      <c r="F8344" s="20" t="s">
        <v>120</v>
      </c>
      <c r="G8344" s="8" t="s">
        <v>366</v>
      </c>
      <c r="H8344" s="20" t="s">
        <v>121</v>
      </c>
      <c r="I8344" s="7">
        <v>15762046</v>
      </c>
      <c r="L8344" s="7">
        <v>571440191</v>
      </c>
      <c r="M8344" s="7">
        <v>40240404</v>
      </c>
      <c r="N8344" s="7">
        <v>18659289</v>
      </c>
      <c r="O8344" s="20" t="str">
        <f t="shared" si="263"/>
        <v/>
      </c>
    </row>
    <row r="8345" spans="1:15">
      <c r="A8345" s="20" t="str">
        <f t="shared" si="264"/>
        <v>Lífeyrissjóður VestmannaeyjaSamtryggingardeild</v>
      </c>
      <c r="B8345" s="20" t="str">
        <f>_xlfn.IFNA(INDEX(Listi!$AI:$AI,MATCH(C8345,Listi!$AJ:$AJ,0)),INDEX(Listi!T:T,MATCH(C8345,Listi!U:U,0)))</f>
        <v>Lífeyrissj. Vestm.</v>
      </c>
      <c r="C8345" s="20" t="s">
        <v>262</v>
      </c>
      <c r="D8345" s="20" t="s">
        <v>205</v>
      </c>
      <c r="E8345" s="20" t="s">
        <v>275</v>
      </c>
      <c r="F8345" s="20" t="s">
        <v>120</v>
      </c>
      <c r="G8345" s="8" t="s">
        <v>366</v>
      </c>
      <c r="H8345" s="20" t="s">
        <v>121</v>
      </c>
      <c r="I8345" s="7">
        <v>2315306239</v>
      </c>
      <c r="L8345" s="7">
        <v>85198020532</v>
      </c>
      <c r="M8345" s="7">
        <v>1944643004</v>
      </c>
      <c r="N8345" s="7">
        <v>2198060399</v>
      </c>
      <c r="O8345" s="20" t="str">
        <f t="shared" si="263"/>
        <v/>
      </c>
    </row>
    <row r="8346" spans="1:15">
      <c r="A8346" s="20" t="str">
        <f t="shared" si="264"/>
        <v>Lífsval - lífeyrissparnaðurLífsval 1</v>
      </c>
      <c r="B8346" s="20" t="str">
        <f>_xlfn.IFNA(INDEX(Listi!$AI:$AI,MATCH(C8346,Listi!$AJ:$AJ,0)),INDEX(Listi!T:T,MATCH(C8346,Listi!U:U,0)))</f>
        <v>Lífsval</v>
      </c>
      <c r="C8346" s="20" t="s">
        <v>263</v>
      </c>
      <c r="D8346" s="20" t="s">
        <v>264</v>
      </c>
      <c r="E8346" s="20" t="s">
        <v>276</v>
      </c>
      <c r="F8346" s="20" t="s">
        <v>120</v>
      </c>
      <c r="G8346" s="8" t="s">
        <v>366</v>
      </c>
      <c r="H8346" s="20" t="s">
        <v>121</v>
      </c>
      <c r="I8346" s="7">
        <v>0</v>
      </c>
      <c r="L8346" s="7">
        <v>1792991246</v>
      </c>
      <c r="M8346" s="7">
        <v>203244065</v>
      </c>
      <c r="N8346" s="7">
        <v>81003579</v>
      </c>
      <c r="O8346" s="20" t="str">
        <f t="shared" si="263"/>
        <v/>
      </c>
    </row>
    <row r="8347" spans="1:15">
      <c r="A8347" s="20" t="str">
        <f t="shared" si="264"/>
        <v>Lífsval - lífeyrissparnaðurLífsval 2</v>
      </c>
      <c r="B8347" s="20" t="str">
        <f>_xlfn.IFNA(INDEX(Listi!$AI:$AI,MATCH(C8347,Listi!$AJ:$AJ,0)),INDEX(Listi!T:T,MATCH(C8347,Listi!U:U,0)))</f>
        <v>Lífsval</v>
      </c>
      <c r="C8347" s="20" t="s">
        <v>263</v>
      </c>
      <c r="D8347" s="20" t="s">
        <v>265</v>
      </c>
      <c r="E8347" s="20" t="s">
        <v>276</v>
      </c>
      <c r="F8347" s="8" t="s">
        <v>120</v>
      </c>
      <c r="G8347" s="8" t="s">
        <v>366</v>
      </c>
      <c r="H8347" s="20" t="s">
        <v>121</v>
      </c>
      <c r="I8347" s="7">
        <v>0</v>
      </c>
      <c r="L8347" s="7">
        <v>79660340</v>
      </c>
      <c r="M8347" s="7">
        <v>14369045</v>
      </c>
      <c r="N8347" s="7">
        <v>2695304</v>
      </c>
      <c r="O8347" s="20" t="str">
        <f t="shared" si="263"/>
        <v/>
      </c>
    </row>
    <row r="8348" spans="1:15">
      <c r="A8348" s="20" t="str">
        <f t="shared" si="264"/>
        <v>Lífsval - lífeyrissparnaðurLífsval 3</v>
      </c>
      <c r="B8348" s="20" t="str">
        <f>_xlfn.IFNA(INDEX(Listi!$AI:$AI,MATCH(C8348,Listi!$AJ:$AJ,0)),INDEX(Listi!T:T,MATCH(C8348,Listi!U:U,0)))</f>
        <v>Lífsval</v>
      </c>
      <c r="C8348" s="20" t="s">
        <v>263</v>
      </c>
      <c r="D8348" s="20" t="s">
        <v>266</v>
      </c>
      <c r="E8348" s="20" t="s">
        <v>276</v>
      </c>
      <c r="F8348" s="8" t="s">
        <v>120</v>
      </c>
      <c r="G8348" s="8" t="s">
        <v>366</v>
      </c>
      <c r="H8348" s="20" t="s">
        <v>121</v>
      </c>
      <c r="I8348" s="7">
        <v>0</v>
      </c>
      <c r="L8348" s="7">
        <v>131239774</v>
      </c>
      <c r="M8348" s="7">
        <v>16635787</v>
      </c>
      <c r="N8348" s="7">
        <v>3548138</v>
      </c>
      <c r="O8348" s="20" t="str">
        <f t="shared" si="263"/>
        <v/>
      </c>
    </row>
    <row r="8349" spans="1:15">
      <c r="A8349" s="20" t="str">
        <f t="shared" si="264"/>
        <v>Lífsval - lífeyrissparnaðurLífsval 4</v>
      </c>
      <c r="B8349" s="20" t="str">
        <f>_xlfn.IFNA(INDEX(Listi!$AI:$AI,MATCH(C8349,Listi!$AJ:$AJ,0)),INDEX(Listi!T:T,MATCH(C8349,Listi!U:U,0)))</f>
        <v>Lífsval</v>
      </c>
      <c r="C8349" s="20" t="s">
        <v>263</v>
      </c>
      <c r="D8349" s="20" t="s">
        <v>267</v>
      </c>
      <c r="E8349" s="20" t="s">
        <v>276</v>
      </c>
      <c r="F8349" s="8" t="s">
        <v>120</v>
      </c>
      <c r="G8349" s="8" t="s">
        <v>366</v>
      </c>
      <c r="H8349" s="20" t="s">
        <v>121</v>
      </c>
      <c r="I8349" s="7">
        <v>0</v>
      </c>
      <c r="L8349" s="7">
        <v>71752064</v>
      </c>
      <c r="M8349" s="7">
        <v>15238959</v>
      </c>
      <c r="N8349" s="7">
        <v>2058992</v>
      </c>
      <c r="O8349" s="20" t="str">
        <f t="shared" si="263"/>
        <v/>
      </c>
    </row>
    <row r="8350" spans="1:15">
      <c r="A8350" s="20" t="str">
        <f t="shared" si="264"/>
        <v>Lífsverk lífeyrissjóðurLífsverk I/Séreign</v>
      </c>
      <c r="B8350" s="20" t="str">
        <f>_xlfn.IFNA(INDEX(Listi!$AI:$AI,MATCH(C8350,Listi!$AJ:$AJ,0)),INDEX(Listi!T:T,MATCH(C8350,Listi!U:U,0)))</f>
        <v xml:space="preserve">Lífsverk  </v>
      </c>
      <c r="C8350" s="20" t="s">
        <v>268</v>
      </c>
      <c r="D8350" s="20" t="s">
        <v>269</v>
      </c>
      <c r="E8350" s="20" t="s">
        <v>276</v>
      </c>
      <c r="F8350" s="8" t="s">
        <v>120</v>
      </c>
      <c r="G8350" s="8" t="s">
        <v>366</v>
      </c>
      <c r="H8350" s="20" t="s">
        <v>121</v>
      </c>
      <c r="I8350" s="7">
        <v>89590000</v>
      </c>
      <c r="L8350" s="7">
        <v>4582957000</v>
      </c>
      <c r="M8350" s="7">
        <v>635926000</v>
      </c>
      <c r="N8350" s="7">
        <v>22708000</v>
      </c>
      <c r="O8350" s="20" t="str">
        <f t="shared" si="263"/>
        <v/>
      </c>
    </row>
    <row r="8351" spans="1:15">
      <c r="A8351" s="20" t="str">
        <f t="shared" si="264"/>
        <v>Lífsverk lífeyrissjóðurLífsverk II/Séreign</v>
      </c>
      <c r="B8351" s="20" t="str">
        <f>_xlfn.IFNA(INDEX(Listi!$AI:$AI,MATCH(C8351,Listi!$AJ:$AJ,0)),INDEX(Listi!T:T,MATCH(C8351,Listi!U:U,0)))</f>
        <v xml:space="preserve">Lífsverk  </v>
      </c>
      <c r="C8351" s="20" t="s">
        <v>268</v>
      </c>
      <c r="D8351" s="20" t="s">
        <v>270</v>
      </c>
      <c r="E8351" s="20" t="s">
        <v>276</v>
      </c>
      <c r="F8351" s="8" t="s">
        <v>120</v>
      </c>
      <c r="G8351" s="8" t="s">
        <v>366</v>
      </c>
      <c r="H8351" s="20" t="s">
        <v>121</v>
      </c>
      <c r="I8351" s="7">
        <v>735736000</v>
      </c>
      <c r="L8351" s="7">
        <v>23735073000</v>
      </c>
      <c r="M8351" s="7">
        <v>2073571000</v>
      </c>
      <c r="N8351" s="7">
        <v>249365000</v>
      </c>
      <c r="O8351" s="20" t="str">
        <f t="shared" si="263"/>
        <v/>
      </c>
    </row>
    <row r="8352" spans="1:15">
      <c r="A8352" s="20" t="str">
        <f t="shared" si="264"/>
        <v>Lífsverk lífeyrissjóðurLífsverk III/Séreign</v>
      </c>
      <c r="B8352" s="20" t="str">
        <f>_xlfn.IFNA(INDEX(Listi!$AI:$AI,MATCH(C8352,Listi!$AJ:$AJ,0)),INDEX(Listi!T:T,MATCH(C8352,Listi!U:U,0)))</f>
        <v xml:space="preserve">Lífsverk  </v>
      </c>
      <c r="C8352" s="20" t="s">
        <v>268</v>
      </c>
      <c r="D8352" s="20" t="s">
        <v>271</v>
      </c>
      <c r="E8352" s="20" t="s">
        <v>276</v>
      </c>
      <c r="F8352" s="8" t="s">
        <v>120</v>
      </c>
      <c r="G8352" s="8" t="s">
        <v>366</v>
      </c>
      <c r="H8352" s="20" t="s">
        <v>121</v>
      </c>
      <c r="I8352" s="7">
        <v>70270000</v>
      </c>
      <c r="L8352" s="7">
        <v>653814000</v>
      </c>
      <c r="M8352" s="7">
        <v>105107000</v>
      </c>
      <c r="N8352" s="7">
        <v>2613000</v>
      </c>
      <c r="O8352" s="20" t="str">
        <f t="shared" si="263"/>
        <v/>
      </c>
    </row>
    <row r="8353" spans="1:15">
      <c r="A8353" s="20" t="str">
        <f t="shared" si="264"/>
        <v>Lífsverk lífeyrissjóðurSamtryggingardeild</v>
      </c>
      <c r="B8353" s="20" t="str">
        <f>_xlfn.IFNA(INDEX(Listi!$AI:$AI,MATCH(C8353,Listi!$AJ:$AJ,0)),INDEX(Listi!T:T,MATCH(C8353,Listi!U:U,0)))</f>
        <v xml:space="preserve">Lífsverk  </v>
      </c>
      <c r="C8353" s="20" t="s">
        <v>268</v>
      </c>
      <c r="D8353" s="20" t="s">
        <v>205</v>
      </c>
      <c r="E8353" s="20" t="s">
        <v>275</v>
      </c>
      <c r="F8353" s="20" t="s">
        <v>120</v>
      </c>
      <c r="G8353" s="8" t="s">
        <v>366</v>
      </c>
      <c r="H8353" s="20" t="s">
        <v>121</v>
      </c>
      <c r="I8353" s="7">
        <v>10573352000</v>
      </c>
      <c r="L8353" s="7">
        <v>120542527000</v>
      </c>
      <c r="M8353" s="7">
        <v>4397803000</v>
      </c>
      <c r="N8353" s="7">
        <v>1423151000</v>
      </c>
      <c r="O8353" s="20" t="str">
        <f t="shared" si="263"/>
        <v/>
      </c>
    </row>
    <row r="8354" spans="1:15">
      <c r="A8354" s="20" t="str">
        <f t="shared" si="264"/>
        <v>Söfnunarsjóður lífeyrisréttindaDeild I/Innlán</v>
      </c>
      <c r="B8354" s="20" t="str">
        <f>_xlfn.IFNA(INDEX(Listi!$AI:$AI,MATCH(C8354,Listi!$AJ:$AJ,0)),INDEX(Listi!T:T,MATCH(C8354,Listi!U:U,0)))</f>
        <v>Söfnunarsj.</v>
      </c>
      <c r="C8354" s="20" t="s">
        <v>272</v>
      </c>
      <c r="D8354" s="20" t="s">
        <v>273</v>
      </c>
      <c r="E8354" s="20" t="s">
        <v>276</v>
      </c>
      <c r="F8354" s="8" t="s">
        <v>120</v>
      </c>
      <c r="G8354" s="8" t="s">
        <v>366</v>
      </c>
      <c r="H8354" s="20" t="s">
        <v>121</v>
      </c>
      <c r="I8354" s="7">
        <v>541123085</v>
      </c>
      <c r="L8354" s="7">
        <v>2001731914</v>
      </c>
      <c r="M8354" s="7">
        <v>133561634</v>
      </c>
      <c r="N8354" s="7">
        <v>44803565</v>
      </c>
      <c r="O8354" s="20" t="str">
        <f t="shared" si="263"/>
        <v/>
      </c>
    </row>
    <row r="8355" spans="1:15">
      <c r="A8355" s="20" t="str">
        <f t="shared" si="264"/>
        <v>Söfnunarsjóður lífeyrisréttindaDeild III/Séreign</v>
      </c>
      <c r="B8355" s="20" t="str">
        <f>_xlfn.IFNA(INDEX(Listi!$AI:$AI,MATCH(C8355,Listi!$AJ:$AJ,0)),INDEX(Listi!T:T,MATCH(C8355,Listi!U:U,0)))</f>
        <v>Söfnunarsj.</v>
      </c>
      <c r="C8355" s="20" t="s">
        <v>272</v>
      </c>
      <c r="D8355" s="20" t="s">
        <v>599</v>
      </c>
      <c r="E8355" s="20" t="s">
        <v>276</v>
      </c>
      <c r="F8355" s="20" t="s">
        <v>120</v>
      </c>
      <c r="G8355" s="8" t="s">
        <v>366</v>
      </c>
      <c r="H8355" s="20" t="s">
        <v>121</v>
      </c>
      <c r="I8355" s="7">
        <v>0</v>
      </c>
      <c r="L8355" s="7">
        <v>24413085</v>
      </c>
      <c r="M8355" s="7">
        <v>24697577</v>
      </c>
      <c r="N8355" s="7">
        <v>900000</v>
      </c>
      <c r="O8355" s="20" t="str">
        <f t="shared" si="263"/>
        <v/>
      </c>
    </row>
    <row r="8356" spans="1:15">
      <c r="A8356" s="20" t="str">
        <f t="shared" si="264"/>
        <v>Söfnunarsjóður lífeyrisréttindaDeildII/Séreign</v>
      </c>
      <c r="B8356" s="20" t="str">
        <f>_xlfn.IFNA(INDEX(Listi!$AI:$AI,MATCH(C8356,Listi!$AJ:$AJ,0)),INDEX(Listi!T:T,MATCH(C8356,Listi!U:U,0)))</f>
        <v>Söfnunarsj.</v>
      </c>
      <c r="C8356" s="20" t="s">
        <v>272</v>
      </c>
      <c r="D8356" s="20" t="s">
        <v>586</v>
      </c>
      <c r="E8356" s="20" t="s">
        <v>276</v>
      </c>
      <c r="F8356" s="8" t="s">
        <v>120</v>
      </c>
      <c r="G8356" s="8" t="s">
        <v>366</v>
      </c>
      <c r="H8356" s="20" t="s">
        <v>121</v>
      </c>
      <c r="I8356" s="7">
        <v>120433755</v>
      </c>
      <c r="L8356" s="7">
        <v>1654616477</v>
      </c>
      <c r="M8356" s="7">
        <v>128539213</v>
      </c>
      <c r="N8356" s="7">
        <v>22846291</v>
      </c>
      <c r="O8356" s="20" t="str">
        <f t="shared" si="263"/>
        <v/>
      </c>
    </row>
    <row r="8357" spans="1:15">
      <c r="A8357" s="20" t="str">
        <f t="shared" si="264"/>
        <v>Söfnunarsjóður lífeyrisréttindaSamtryggingardeild</v>
      </c>
      <c r="B8357" s="20" t="str">
        <f>_xlfn.IFNA(INDEX(Listi!$AI:$AI,MATCH(C8357,Listi!$AJ:$AJ,0)),INDEX(Listi!T:T,MATCH(C8357,Listi!U:U,0)))</f>
        <v>Söfnunarsj.</v>
      </c>
      <c r="C8357" s="20" t="s">
        <v>272</v>
      </c>
      <c r="D8357" s="20" t="s">
        <v>205</v>
      </c>
      <c r="E8357" s="20" t="s">
        <v>275</v>
      </c>
      <c r="F8357" s="20" t="s">
        <v>120</v>
      </c>
      <c r="G8357" s="8" t="s">
        <v>366</v>
      </c>
      <c r="H8357" s="20" t="s">
        <v>121</v>
      </c>
      <c r="I8357" s="7">
        <v>17169181901</v>
      </c>
      <c r="L8357" s="7">
        <v>238978847889</v>
      </c>
      <c r="M8357" s="7">
        <v>4967193409</v>
      </c>
      <c r="N8357" s="7">
        <v>6076487652</v>
      </c>
      <c r="O8357" s="20" t="str">
        <f t="shared" si="263"/>
        <v/>
      </c>
    </row>
    <row r="8358" spans="1:15">
      <c r="A8358" s="20" t="str">
        <f t="shared" si="264"/>
        <v>Stapi lífeyrissjóðurSafn I</v>
      </c>
      <c r="B8358" s="20" t="str">
        <f>_xlfn.IFNA(INDEX(Listi!$AI:$AI,MATCH(C8358,Listi!$AJ:$AJ,0)),INDEX(Listi!T:T,MATCH(C8358,Listi!U:U,0)))</f>
        <v xml:space="preserve">Stapi  </v>
      </c>
      <c r="C8358" s="20" t="s">
        <v>209</v>
      </c>
      <c r="D8358" s="20" t="s">
        <v>210</v>
      </c>
      <c r="E8358" s="20" t="s">
        <v>276</v>
      </c>
      <c r="F8358" s="8" t="s">
        <v>120</v>
      </c>
      <c r="G8358" s="8" t="s">
        <v>366</v>
      </c>
      <c r="H8358" s="20" t="s">
        <v>121</v>
      </c>
      <c r="I8358" s="7">
        <v>65960028</v>
      </c>
      <c r="L8358" s="7">
        <v>2440828925</v>
      </c>
      <c r="M8358" s="7">
        <v>91567233</v>
      </c>
      <c r="N8358" s="7">
        <v>110755602</v>
      </c>
      <c r="O8358" s="20" t="str">
        <f t="shared" si="263"/>
        <v/>
      </c>
    </row>
    <row r="8359" spans="1:15">
      <c r="A8359" s="20" t="str">
        <f t="shared" si="264"/>
        <v>Stapi lífeyrissjóðurSafn II</v>
      </c>
      <c r="B8359" s="20" t="str">
        <f>_xlfn.IFNA(INDEX(Listi!$AI:$AI,MATCH(C8359,Listi!$AJ:$AJ,0)),INDEX(Listi!T:T,MATCH(C8359,Listi!U:U,0)))</f>
        <v xml:space="preserve">Stapi  </v>
      </c>
      <c r="C8359" s="20" t="s">
        <v>209</v>
      </c>
      <c r="D8359" s="20" t="s">
        <v>211</v>
      </c>
      <c r="E8359" s="20" t="s">
        <v>276</v>
      </c>
      <c r="F8359" s="20" t="s">
        <v>120</v>
      </c>
      <c r="G8359" s="8" t="s">
        <v>366</v>
      </c>
      <c r="H8359" s="20" t="s">
        <v>121</v>
      </c>
      <c r="I8359" s="7">
        <v>122033556</v>
      </c>
      <c r="L8359" s="7">
        <v>5710890273</v>
      </c>
      <c r="M8359" s="7">
        <v>262001316</v>
      </c>
      <c r="N8359" s="7">
        <v>164209410</v>
      </c>
      <c r="O8359" s="20" t="str">
        <f t="shared" si="263"/>
        <v/>
      </c>
    </row>
    <row r="8360" spans="1:15">
      <c r="A8360" s="20" t="str">
        <f t="shared" si="264"/>
        <v>Stapi lífeyrissjóðurSafn III</v>
      </c>
      <c r="B8360" s="20" t="str">
        <f>_xlfn.IFNA(INDEX(Listi!$AI:$AI,MATCH(C8360,Listi!$AJ:$AJ,0)),INDEX(Listi!T:T,MATCH(C8360,Listi!U:U,0)))</f>
        <v xml:space="preserve">Stapi  </v>
      </c>
      <c r="C8360" s="20" t="s">
        <v>209</v>
      </c>
      <c r="D8360" s="20" t="s">
        <v>212</v>
      </c>
      <c r="E8360" s="20" t="s">
        <v>276</v>
      </c>
      <c r="F8360" s="8" t="s">
        <v>120</v>
      </c>
      <c r="G8360" s="8" t="s">
        <v>366</v>
      </c>
      <c r="H8360" s="20" t="s">
        <v>121</v>
      </c>
      <c r="I8360" s="7">
        <v>0</v>
      </c>
      <c r="L8360" s="7">
        <v>268100084</v>
      </c>
      <c r="M8360" s="7">
        <v>24388890</v>
      </c>
      <c r="N8360" s="7">
        <v>9886128</v>
      </c>
      <c r="O8360" s="20" t="str">
        <f t="shared" si="263"/>
        <v/>
      </c>
    </row>
    <row r="8361" spans="1:15">
      <c r="A8361" s="20" t="str">
        <f t="shared" si="264"/>
        <v>Stapi lífeyrissjóðurTryggingardeild</v>
      </c>
      <c r="B8361" s="20" t="str">
        <f>_xlfn.IFNA(INDEX(Listi!$AI:$AI,MATCH(C8361,Listi!$AJ:$AJ,0)),INDEX(Listi!T:T,MATCH(C8361,Listi!U:U,0)))</f>
        <v xml:space="preserve">Stapi  </v>
      </c>
      <c r="C8361" s="20" t="s">
        <v>209</v>
      </c>
      <c r="D8361" s="20" t="s">
        <v>213</v>
      </c>
      <c r="E8361" s="20" t="s">
        <v>275</v>
      </c>
      <c r="F8361" s="20" t="s">
        <v>120</v>
      </c>
      <c r="G8361" s="8" t="s">
        <v>366</v>
      </c>
      <c r="H8361" s="20" t="s">
        <v>121</v>
      </c>
      <c r="I8361" s="7">
        <v>13530191967</v>
      </c>
      <c r="L8361" s="7">
        <v>348661724246</v>
      </c>
      <c r="M8361" s="7">
        <v>13807615154</v>
      </c>
      <c r="N8361" s="7">
        <v>7912918911</v>
      </c>
      <c r="O8361" s="20" t="str">
        <f t="shared" si="263"/>
        <v/>
      </c>
    </row>
    <row r="8362" spans="1:15">
      <c r="A8362" s="20" t="str">
        <f t="shared" si="264"/>
        <v>Stapi lífeyrissjóðurVarfærnasafnið</v>
      </c>
      <c r="B8362" s="20" t="str">
        <f>_xlfn.IFNA(INDEX(Listi!$AI:$AI,MATCH(C8362,Listi!$AJ:$AJ,0)),INDEX(Listi!T:T,MATCH(C8362,Listi!U:U,0)))</f>
        <v xml:space="preserve">Stapi  </v>
      </c>
      <c r="C8362" s="20" t="s">
        <v>209</v>
      </c>
      <c r="D8362" s="20" t="s">
        <v>392</v>
      </c>
      <c r="E8362" s="20" t="s">
        <v>276</v>
      </c>
      <c r="F8362" s="20" t="s">
        <v>120</v>
      </c>
      <c r="G8362" s="8" t="s">
        <v>366</v>
      </c>
      <c r="H8362" s="20" t="s">
        <v>121</v>
      </c>
      <c r="I8362" s="7">
        <v>27651225</v>
      </c>
      <c r="L8362" s="7">
        <v>471986044</v>
      </c>
      <c r="M8362" s="7">
        <v>137399159</v>
      </c>
      <c r="N8362" s="7">
        <v>6994496</v>
      </c>
      <c r="O8362" s="20" t="str">
        <f t="shared" si="263"/>
        <v/>
      </c>
    </row>
    <row r="8363" spans="1:15">
      <c r="A8363" s="20" t="str">
        <f t="shared" si="264"/>
        <v>Almenni lífeyrissjóðurinnÆvisafn I</v>
      </c>
      <c r="B8363" s="20" t="str">
        <f>_xlfn.IFNA(INDEX(Listi!$AI:$AI,MATCH(C8363,Listi!$AJ:$AJ,0)),INDEX(Listi!T:T,MATCH(C8363,Listi!U:U,0)))</f>
        <v xml:space="preserve">Almenni </v>
      </c>
      <c r="C8363" s="20" t="s">
        <v>0</v>
      </c>
      <c r="D8363" s="20" t="s">
        <v>202</v>
      </c>
      <c r="E8363" s="20" t="s">
        <v>276</v>
      </c>
      <c r="F8363" s="20" t="s">
        <v>122</v>
      </c>
      <c r="G8363" s="8" t="s">
        <v>390</v>
      </c>
      <c r="H8363" s="20" t="s">
        <v>123</v>
      </c>
      <c r="I8363" s="7">
        <v>-2784563421</v>
      </c>
      <c r="L8363" s="7">
        <v>43068273823</v>
      </c>
      <c r="M8363" s="7">
        <v>4413720640</v>
      </c>
      <c r="N8363" s="7">
        <v>641257097</v>
      </c>
      <c r="O8363" s="20" t="str">
        <f t="shared" si="263"/>
        <v/>
      </c>
    </row>
    <row r="8364" spans="1:15">
      <c r="A8364" s="20" t="str">
        <f t="shared" si="264"/>
        <v>Almenni lífeyrissjóðurinnÆvisafn II</v>
      </c>
      <c r="B8364" s="20" t="str">
        <f>_xlfn.IFNA(INDEX(Listi!$AI:$AI,MATCH(C8364,Listi!$AJ:$AJ,0)),INDEX(Listi!T:T,MATCH(C8364,Listi!U:U,0)))</f>
        <v xml:space="preserve">Almenni </v>
      </c>
      <c r="C8364" s="20" t="s">
        <v>0</v>
      </c>
      <c r="D8364" s="20" t="s">
        <v>203</v>
      </c>
      <c r="E8364" s="20" t="s">
        <v>276</v>
      </c>
      <c r="F8364" s="20" t="s">
        <v>122</v>
      </c>
      <c r="G8364" s="8" t="s">
        <v>390</v>
      </c>
      <c r="H8364" s="20" t="s">
        <v>123</v>
      </c>
      <c r="I8364" s="7">
        <v>-8635765654</v>
      </c>
      <c r="L8364" s="7">
        <v>86460235807</v>
      </c>
      <c r="M8364" s="7">
        <v>3970537445</v>
      </c>
      <c r="N8364" s="7">
        <v>1539034493</v>
      </c>
      <c r="O8364" s="20" t="str">
        <f t="shared" si="263"/>
        <v/>
      </c>
    </row>
    <row r="8365" spans="1:15">
      <c r="A8365" s="20" t="str">
        <f t="shared" si="264"/>
        <v>Almenni lífeyrissjóðurinnÆvisafn III</v>
      </c>
      <c r="B8365" s="20" t="str">
        <f>_xlfn.IFNA(INDEX(Listi!$AI:$AI,MATCH(C8365,Listi!$AJ:$AJ,0)),INDEX(Listi!T:T,MATCH(C8365,Listi!U:U,0)))</f>
        <v xml:space="preserve">Almenni </v>
      </c>
      <c r="C8365" s="20" t="s">
        <v>0</v>
      </c>
      <c r="D8365" s="20" t="s">
        <v>204</v>
      </c>
      <c r="E8365" s="20" t="s">
        <v>276</v>
      </c>
      <c r="F8365" s="20" t="s">
        <v>122</v>
      </c>
      <c r="G8365" s="8" t="s">
        <v>390</v>
      </c>
      <c r="H8365" s="20" t="s">
        <v>123</v>
      </c>
      <c r="I8365" s="7">
        <v>-10055503229</v>
      </c>
      <c r="L8365" s="7">
        <v>33890180699</v>
      </c>
      <c r="M8365" s="7">
        <v>1571509194</v>
      </c>
      <c r="N8365" s="7">
        <v>920421683</v>
      </c>
      <c r="O8365" s="20" t="str">
        <f t="shared" si="263"/>
        <v/>
      </c>
    </row>
    <row r="8366" spans="1:15">
      <c r="A8366" s="20" t="str">
        <f t="shared" si="264"/>
        <v>Almenni lífeyrissjóðurinnHúsnæðissafn</v>
      </c>
      <c r="B8366" s="20" t="str">
        <f>_xlfn.IFNA(INDEX(Listi!$AI:$AI,MATCH(C8366,Listi!$AJ:$AJ,0)),INDEX(Listi!T:T,MATCH(C8366,Listi!U:U,0)))</f>
        <v xml:space="preserve">Almenni </v>
      </c>
      <c r="C8366" s="20" t="s">
        <v>0</v>
      </c>
      <c r="D8366" s="20" t="s">
        <v>315</v>
      </c>
      <c r="E8366" s="20" t="s">
        <v>276</v>
      </c>
      <c r="F8366" s="8" t="s">
        <v>122</v>
      </c>
      <c r="G8366" s="8" t="s">
        <v>390</v>
      </c>
      <c r="H8366" s="20" t="s">
        <v>123</v>
      </c>
      <c r="I8366" s="7">
        <v>-242666274</v>
      </c>
      <c r="L8366" s="7">
        <v>487895879</v>
      </c>
      <c r="M8366" s="7">
        <v>166428361</v>
      </c>
      <c r="N8366" s="7">
        <v>18080096</v>
      </c>
      <c r="O8366" s="20" t="str">
        <f t="shared" si="263"/>
        <v/>
      </c>
    </row>
    <row r="8367" spans="1:15">
      <c r="A8367" s="20" t="str">
        <f t="shared" si="264"/>
        <v>Almenni lífeyrissjóðurinnInnlánssafn</v>
      </c>
      <c r="B8367" s="20" t="str">
        <f>_xlfn.IFNA(INDEX(Listi!$AI:$AI,MATCH(C8367,Listi!$AJ:$AJ,0)),INDEX(Listi!T:T,MATCH(C8367,Listi!U:U,0)))</f>
        <v xml:space="preserve">Almenni </v>
      </c>
      <c r="C8367" s="20" t="s">
        <v>0</v>
      </c>
      <c r="D8367" s="20" t="s">
        <v>1</v>
      </c>
      <c r="E8367" s="20" t="s">
        <v>276</v>
      </c>
      <c r="F8367" s="8" t="s">
        <v>122</v>
      </c>
      <c r="G8367" s="8" t="s">
        <v>390</v>
      </c>
      <c r="H8367" s="20" t="s">
        <v>123</v>
      </c>
      <c r="I8367" s="7">
        <v>0</v>
      </c>
      <c r="L8367" s="7">
        <v>26587944379</v>
      </c>
      <c r="M8367" s="7">
        <v>1016779991</v>
      </c>
      <c r="N8367" s="7">
        <v>1031869724</v>
      </c>
      <c r="O8367" s="20" t="str">
        <f t="shared" si="263"/>
        <v/>
      </c>
    </row>
    <row r="8368" spans="1:15">
      <c r="A8368" s="20" t="str">
        <f t="shared" si="264"/>
        <v>Almenni lífeyrissjóðurinnRíkissafn langt</v>
      </c>
      <c r="B8368" s="20" t="str">
        <f>_xlfn.IFNA(INDEX(Listi!$AI:$AI,MATCH(C8368,Listi!$AJ:$AJ,0)),INDEX(Listi!T:T,MATCH(C8368,Listi!U:U,0)))</f>
        <v xml:space="preserve">Almenni </v>
      </c>
      <c r="C8368" s="20" t="s">
        <v>0</v>
      </c>
      <c r="D8368" s="20" t="s">
        <v>199</v>
      </c>
      <c r="E8368" s="20" t="s">
        <v>276</v>
      </c>
      <c r="F8368" s="8" t="s">
        <v>122</v>
      </c>
      <c r="G8368" s="8" t="s">
        <v>390</v>
      </c>
      <c r="H8368" s="20" t="s">
        <v>123</v>
      </c>
      <c r="I8368" s="7">
        <v>-277109512</v>
      </c>
      <c r="L8368" s="7">
        <v>1193680171</v>
      </c>
      <c r="M8368" s="7">
        <v>61272573</v>
      </c>
      <c r="N8368" s="7">
        <v>40105929</v>
      </c>
      <c r="O8368" s="20" t="str">
        <f t="shared" si="263"/>
        <v/>
      </c>
    </row>
    <row r="8369" spans="1:15">
      <c r="A8369" s="20" t="str">
        <f t="shared" si="264"/>
        <v>Almenni lífeyrissjóðurinnRíkissafn stutt</v>
      </c>
      <c r="B8369" s="20" t="str">
        <f>_xlfn.IFNA(INDEX(Listi!$AI:$AI,MATCH(C8369,Listi!$AJ:$AJ,0)),INDEX(Listi!T:T,MATCH(C8369,Listi!U:U,0)))</f>
        <v xml:space="preserve">Almenni </v>
      </c>
      <c r="C8369" s="20" t="s">
        <v>0</v>
      </c>
      <c r="D8369" s="20" t="s">
        <v>200</v>
      </c>
      <c r="E8369" s="20" t="s">
        <v>276</v>
      </c>
      <c r="F8369" s="8" t="s">
        <v>122</v>
      </c>
      <c r="G8369" s="8" t="s">
        <v>390</v>
      </c>
      <c r="H8369" s="20" t="s">
        <v>123</v>
      </c>
      <c r="I8369" s="7">
        <v>-187785028</v>
      </c>
      <c r="L8369" s="7">
        <v>541893627</v>
      </c>
      <c r="M8369" s="7">
        <v>20423158</v>
      </c>
      <c r="N8369" s="7">
        <v>14899899</v>
      </c>
      <c r="O8369" s="20" t="str">
        <f t="shared" si="263"/>
        <v/>
      </c>
    </row>
    <row r="8370" spans="1:15">
      <c r="A8370" s="20" t="str">
        <f t="shared" si="264"/>
        <v>Almenni lífeyrissjóðurinnTryggingadeild</v>
      </c>
      <c r="B8370" s="20" t="str">
        <f>_xlfn.IFNA(INDEX(Listi!$AI:$AI,MATCH(C8370,Listi!$AJ:$AJ,0)),INDEX(Listi!T:T,MATCH(C8370,Listi!U:U,0)))</f>
        <v xml:space="preserve">Almenni </v>
      </c>
      <c r="C8370" s="20" t="s">
        <v>0</v>
      </c>
      <c r="D8370" s="20" t="s">
        <v>201</v>
      </c>
      <c r="E8370" s="20" t="s">
        <v>275</v>
      </c>
      <c r="F8370" s="8" t="s">
        <v>122</v>
      </c>
      <c r="G8370" s="8" t="s">
        <v>390</v>
      </c>
      <c r="H8370" s="20" t="s">
        <v>123</v>
      </c>
      <c r="I8370" s="7">
        <v>-20642422223</v>
      </c>
      <c r="L8370" s="7">
        <v>174784296254</v>
      </c>
      <c r="M8370" s="7">
        <v>7497244534</v>
      </c>
      <c r="N8370" s="7">
        <v>3057046932</v>
      </c>
      <c r="O8370" s="20" t="str">
        <f t="shared" si="263"/>
        <v/>
      </c>
    </row>
    <row r="8371" spans="1:15">
      <c r="A8371" s="20" t="str">
        <f t="shared" si="264"/>
        <v>Arion banki hf.Erlend hlutabréf</v>
      </c>
      <c r="B8371" s="20" t="str">
        <f>_xlfn.IFNA(INDEX(Listi!$AI:$AI,MATCH(C8371,Listi!$AJ:$AJ,0)),INDEX(Listi!T:T,MATCH(C8371,Listi!U:U,0)))</f>
        <v xml:space="preserve">Arion banki </v>
      </c>
      <c r="C8371" s="20" t="s">
        <v>214</v>
      </c>
      <c r="D8371" s="20" t="s">
        <v>215</v>
      </c>
      <c r="E8371" s="20" t="s">
        <v>276</v>
      </c>
      <c r="F8371" s="8" t="s">
        <v>122</v>
      </c>
      <c r="G8371" s="8" t="s">
        <v>390</v>
      </c>
      <c r="H8371" s="20" t="s">
        <v>123</v>
      </c>
      <c r="I8371" s="7">
        <v>-13375000</v>
      </c>
      <c r="L8371" s="7">
        <v>1149685000</v>
      </c>
      <c r="M8371" s="7">
        <v>49095000</v>
      </c>
      <c r="N8371" s="7">
        <v>10876000</v>
      </c>
      <c r="O8371" s="20" t="str">
        <f t="shared" si="263"/>
        <v/>
      </c>
    </row>
    <row r="8372" spans="1:15">
      <c r="A8372" s="20" t="str">
        <f t="shared" si="264"/>
        <v>Arion banki hf.Innlend skuldabréf</v>
      </c>
      <c r="B8372" s="20" t="str">
        <f>_xlfn.IFNA(INDEX(Listi!$AI:$AI,MATCH(C8372,Listi!$AJ:$AJ,0)),INDEX(Listi!T:T,MATCH(C8372,Listi!U:U,0)))</f>
        <v xml:space="preserve">Arion banki </v>
      </c>
      <c r="C8372" s="20" t="s">
        <v>214</v>
      </c>
      <c r="D8372" s="20" t="s">
        <v>216</v>
      </c>
      <c r="E8372" s="20" t="s">
        <v>276</v>
      </c>
      <c r="F8372" s="8" t="s">
        <v>122</v>
      </c>
      <c r="G8372" s="8" t="s">
        <v>390</v>
      </c>
      <c r="H8372" s="20" t="s">
        <v>123</v>
      </c>
      <c r="I8372" s="7">
        <v>-2781925000</v>
      </c>
      <c r="L8372" s="7">
        <v>4446434000</v>
      </c>
      <c r="M8372" s="7">
        <v>344234000</v>
      </c>
      <c r="N8372" s="7">
        <v>44793000</v>
      </c>
      <c r="O8372" s="20" t="str">
        <f t="shared" si="263"/>
        <v/>
      </c>
    </row>
    <row r="8373" spans="1:15">
      <c r="A8373" s="20" t="str">
        <f t="shared" si="264"/>
        <v>Arion banki hf.Lífeyrisauki L1</v>
      </c>
      <c r="B8373" s="20" t="str">
        <f>_xlfn.IFNA(INDEX(Listi!$AI:$AI,MATCH(C8373,Listi!$AJ:$AJ,0)),INDEX(Listi!T:T,MATCH(C8373,Listi!U:U,0)))</f>
        <v xml:space="preserve">Arion banki </v>
      </c>
      <c r="C8373" s="20" t="s">
        <v>214</v>
      </c>
      <c r="D8373" s="20" t="s">
        <v>377</v>
      </c>
      <c r="E8373" s="20" t="s">
        <v>276</v>
      </c>
      <c r="F8373" s="8" t="s">
        <v>122</v>
      </c>
      <c r="G8373" s="8" t="s">
        <v>390</v>
      </c>
      <c r="H8373" s="20" t="s">
        <v>123</v>
      </c>
      <c r="I8373" s="7">
        <v>-473534000</v>
      </c>
      <c r="L8373" s="7">
        <v>5887942000</v>
      </c>
      <c r="M8373" s="7">
        <v>1011885000</v>
      </c>
      <c r="N8373" s="7">
        <v>34615000</v>
      </c>
      <c r="O8373" s="20" t="str">
        <f t="shared" si="263"/>
        <v/>
      </c>
    </row>
    <row r="8374" spans="1:15">
      <c r="A8374" s="20" t="str">
        <f t="shared" si="264"/>
        <v>Arion banki hf.Lífeyrisauki L2</v>
      </c>
      <c r="B8374" s="20" t="str">
        <f>_xlfn.IFNA(INDEX(Listi!$AI:$AI,MATCH(C8374,Listi!$AJ:$AJ,0)),INDEX(Listi!T:T,MATCH(C8374,Listi!U:U,0)))</f>
        <v xml:space="preserve">Arion banki </v>
      </c>
      <c r="C8374" s="20" t="s">
        <v>214</v>
      </c>
      <c r="D8374" s="20" t="s">
        <v>372</v>
      </c>
      <c r="E8374" s="20" t="s">
        <v>276</v>
      </c>
      <c r="F8374" s="8" t="s">
        <v>122</v>
      </c>
      <c r="G8374" s="8" t="s">
        <v>390</v>
      </c>
      <c r="H8374" s="20" t="s">
        <v>123</v>
      </c>
      <c r="I8374" s="7">
        <v>-1913030000</v>
      </c>
      <c r="L8374" s="7">
        <v>21366380000</v>
      </c>
      <c r="M8374" s="7">
        <v>1613513000</v>
      </c>
      <c r="N8374" s="7">
        <v>92085000</v>
      </c>
      <c r="O8374" s="20" t="str">
        <f t="shared" si="263"/>
        <v/>
      </c>
    </row>
    <row r="8375" spans="1:15">
      <c r="A8375" s="20" t="str">
        <f t="shared" si="264"/>
        <v>Arion banki hf.Lífeyrisauki L3</v>
      </c>
      <c r="B8375" s="20" t="str">
        <f>_xlfn.IFNA(INDEX(Listi!$AI:$AI,MATCH(C8375,Listi!$AJ:$AJ,0)),INDEX(Listi!T:T,MATCH(C8375,Listi!U:U,0)))</f>
        <v xml:space="preserve">Arion banki </v>
      </c>
      <c r="C8375" s="20" t="s">
        <v>214</v>
      </c>
      <c r="D8375" s="20" t="s">
        <v>371</v>
      </c>
      <c r="E8375" s="20" t="s">
        <v>276</v>
      </c>
      <c r="F8375" s="8" t="s">
        <v>122</v>
      </c>
      <c r="G8375" s="8" t="s">
        <v>390</v>
      </c>
      <c r="H8375" s="20" t="s">
        <v>123</v>
      </c>
      <c r="I8375" s="7">
        <v>-3637500000</v>
      </c>
      <c r="L8375" s="7">
        <v>29714848000</v>
      </c>
      <c r="M8375" s="7">
        <v>2122481000</v>
      </c>
      <c r="N8375" s="7">
        <v>129566000</v>
      </c>
      <c r="O8375" s="20" t="str">
        <f t="shared" si="263"/>
        <v/>
      </c>
    </row>
    <row r="8376" spans="1:15">
      <c r="A8376" s="20" t="str">
        <f t="shared" si="264"/>
        <v>Arion banki hf.Lífeyrisauki L4</v>
      </c>
      <c r="B8376" s="20" t="str">
        <f>_xlfn.IFNA(INDEX(Listi!$AI:$AI,MATCH(C8376,Listi!$AJ:$AJ,0)),INDEX(Listi!T:T,MATCH(C8376,Listi!U:U,0)))</f>
        <v xml:space="preserve">Arion banki </v>
      </c>
      <c r="C8376" s="20" t="s">
        <v>214</v>
      </c>
      <c r="D8376" s="20" t="s">
        <v>587</v>
      </c>
      <c r="E8376" s="20" t="s">
        <v>276</v>
      </c>
      <c r="F8376" s="20" t="s">
        <v>122</v>
      </c>
      <c r="G8376" s="8" t="s">
        <v>390</v>
      </c>
      <c r="H8376" s="20" t="s">
        <v>123</v>
      </c>
      <c r="I8376" s="7">
        <v>-2213355000</v>
      </c>
      <c r="L8376" s="7">
        <v>19306242000</v>
      </c>
      <c r="M8376" s="7">
        <v>1346647000</v>
      </c>
      <c r="N8376" s="7">
        <v>388052000</v>
      </c>
      <c r="O8376" s="20" t="str">
        <f t="shared" si="263"/>
        <v/>
      </c>
    </row>
    <row r="8377" spans="1:15">
      <c r="A8377" s="20" t="str">
        <f t="shared" si="264"/>
        <v>Arion banki hf.Lífeyrisauki L5</v>
      </c>
      <c r="B8377" s="20" t="str">
        <f>_xlfn.IFNA(INDEX(Listi!$AI:$AI,MATCH(C8377,Listi!$AJ:$AJ,0)),INDEX(Listi!T:T,MATCH(C8377,Listi!U:U,0)))</f>
        <v xml:space="preserve">Arion banki </v>
      </c>
      <c r="C8377" s="20" t="s">
        <v>214</v>
      </c>
      <c r="D8377" s="20" t="s">
        <v>369</v>
      </c>
      <c r="E8377" s="20" t="s">
        <v>276</v>
      </c>
      <c r="F8377" s="20" t="s">
        <v>122</v>
      </c>
      <c r="G8377" s="8" t="s">
        <v>390</v>
      </c>
      <c r="H8377" s="20" t="s">
        <v>123</v>
      </c>
      <c r="I8377" s="7">
        <v>0</v>
      </c>
      <c r="L8377" s="7">
        <v>44858554000</v>
      </c>
      <c r="M8377" s="7">
        <v>4018833000</v>
      </c>
      <c r="N8377" s="7">
        <v>933672000</v>
      </c>
      <c r="O8377" s="20" t="str">
        <f t="shared" si="263"/>
        <v/>
      </c>
    </row>
    <row r="8378" spans="1:15">
      <c r="A8378" s="20" t="str">
        <f t="shared" si="264"/>
        <v>Birta lífeyrissjóðurBlönduð leið</v>
      </c>
      <c r="B8378" s="20" t="str">
        <f>_xlfn.IFNA(INDEX(Listi!$AI:$AI,MATCH(C8378,Listi!$AJ:$AJ,0)),INDEX(Listi!T:T,MATCH(C8378,Listi!U:U,0)))</f>
        <v xml:space="preserve">Birta  </v>
      </c>
      <c r="C8378" s="20" t="s">
        <v>298</v>
      </c>
      <c r="D8378" s="20" t="s">
        <v>314</v>
      </c>
      <c r="E8378" s="20" t="s">
        <v>276</v>
      </c>
      <c r="F8378" s="20" t="s">
        <v>122</v>
      </c>
      <c r="G8378" s="8" t="s">
        <v>390</v>
      </c>
      <c r="H8378" s="20" t="s">
        <v>123</v>
      </c>
      <c r="I8378" s="7">
        <v>-605328711</v>
      </c>
      <c r="L8378" s="7">
        <v>6929716201</v>
      </c>
      <c r="M8378" s="7">
        <v>253995298</v>
      </c>
      <c r="N8378" s="7">
        <v>139753585</v>
      </c>
      <c r="O8378" s="20" t="str">
        <f t="shared" si="263"/>
        <v/>
      </c>
    </row>
    <row r="8379" spans="1:15">
      <c r="A8379" s="20" t="str">
        <f t="shared" si="264"/>
        <v>Birta lífeyrissjóðurInnlánsleið</v>
      </c>
      <c r="B8379" s="20" t="str">
        <f>_xlfn.IFNA(INDEX(Listi!$AI:$AI,MATCH(C8379,Listi!$AJ:$AJ,0)),INDEX(Listi!T:T,MATCH(C8379,Listi!U:U,0)))</f>
        <v xml:space="preserve">Birta  </v>
      </c>
      <c r="C8379" s="20" t="s">
        <v>298</v>
      </c>
      <c r="D8379" s="20" t="s">
        <v>208</v>
      </c>
      <c r="E8379" s="20" t="s">
        <v>276</v>
      </c>
      <c r="F8379" s="20" t="s">
        <v>122</v>
      </c>
      <c r="G8379" s="8" t="s">
        <v>390</v>
      </c>
      <c r="H8379" s="20" t="s">
        <v>123</v>
      </c>
      <c r="I8379" s="7">
        <v>0</v>
      </c>
      <c r="L8379" s="7">
        <v>4108971332</v>
      </c>
      <c r="M8379" s="7">
        <v>264842424</v>
      </c>
      <c r="N8379" s="7">
        <v>174324836</v>
      </c>
      <c r="O8379" s="20" t="str">
        <f t="shared" si="263"/>
        <v/>
      </c>
    </row>
    <row r="8380" spans="1:15">
      <c r="A8380" s="20" t="str">
        <f t="shared" si="264"/>
        <v>Birta lífeyrissjóðurSamtryggingardeild</v>
      </c>
      <c r="B8380" s="20" t="str">
        <f>_xlfn.IFNA(INDEX(Listi!$AI:$AI,MATCH(C8380,Listi!$AJ:$AJ,0)),INDEX(Listi!T:T,MATCH(C8380,Listi!U:U,0)))</f>
        <v xml:space="preserve">Birta  </v>
      </c>
      <c r="C8380" s="20" t="s">
        <v>298</v>
      </c>
      <c r="D8380" s="20" t="s">
        <v>205</v>
      </c>
      <c r="E8380" s="20" t="s">
        <v>275</v>
      </c>
      <c r="F8380" s="20" t="s">
        <v>122</v>
      </c>
      <c r="G8380" s="8" t="s">
        <v>390</v>
      </c>
      <c r="H8380" s="20" t="s">
        <v>123</v>
      </c>
      <c r="I8380" s="7">
        <v>-27056735609</v>
      </c>
      <c r="L8380" s="7">
        <v>549755105944</v>
      </c>
      <c r="M8380" s="7">
        <v>18480897961</v>
      </c>
      <c r="N8380" s="7">
        <v>14075814006</v>
      </c>
      <c r="O8380" s="20" t="str">
        <f t="shared" si="263"/>
        <v/>
      </c>
    </row>
    <row r="8381" spans="1:15">
      <c r="A8381" s="20" t="str">
        <f t="shared" si="264"/>
        <v>Birta lífeyrissjóðurSkuldabréfaleið</v>
      </c>
      <c r="B8381" s="20" t="str">
        <f>_xlfn.IFNA(INDEX(Listi!$AI:$AI,MATCH(C8381,Listi!$AJ:$AJ,0)),INDEX(Listi!T:T,MATCH(C8381,Listi!U:U,0)))</f>
        <v xml:space="preserve">Birta  </v>
      </c>
      <c r="C8381" s="20" t="s">
        <v>298</v>
      </c>
      <c r="D8381" s="20" t="s">
        <v>313</v>
      </c>
      <c r="E8381" s="20" t="s">
        <v>276</v>
      </c>
      <c r="F8381" s="20" t="s">
        <v>122</v>
      </c>
      <c r="G8381" s="8" t="s">
        <v>390</v>
      </c>
      <c r="H8381" s="20" t="s">
        <v>123</v>
      </c>
      <c r="I8381" s="7">
        <v>-1752477092</v>
      </c>
      <c r="L8381" s="7">
        <v>8522374478</v>
      </c>
      <c r="M8381" s="7">
        <v>391005163</v>
      </c>
      <c r="N8381" s="7">
        <v>218104877</v>
      </c>
      <c r="O8381" s="20" t="str">
        <f t="shared" si="263"/>
        <v/>
      </c>
    </row>
    <row r="8382" spans="1:15">
      <c r="A8382" s="20" t="str">
        <f t="shared" si="264"/>
        <v>Birta lífeyrissjóðurTilgreind séreign</v>
      </c>
      <c r="B8382" s="20" t="str">
        <f>_xlfn.IFNA(INDEX(Listi!$AI:$AI,MATCH(C8382,Listi!$AJ:$AJ,0)),INDEX(Listi!T:T,MATCH(C8382,Listi!U:U,0)))</f>
        <v xml:space="preserve">Birta  </v>
      </c>
      <c r="C8382" s="20" t="s">
        <v>298</v>
      </c>
      <c r="D8382" s="20" t="s">
        <v>312</v>
      </c>
      <c r="E8382" s="20" t="s">
        <v>276</v>
      </c>
      <c r="F8382" s="20" t="s">
        <v>122</v>
      </c>
      <c r="G8382" s="8" t="s">
        <v>390</v>
      </c>
      <c r="H8382" s="20" t="s">
        <v>123</v>
      </c>
      <c r="I8382" s="7">
        <v>0</v>
      </c>
      <c r="L8382" s="7">
        <v>2234420297</v>
      </c>
      <c r="M8382" s="7">
        <v>511871981</v>
      </c>
      <c r="N8382" s="7">
        <v>36000223</v>
      </c>
      <c r="O8382" s="20" t="str">
        <f t="shared" si="263"/>
        <v/>
      </c>
    </row>
    <row r="8383" spans="1:15">
      <c r="A8383" s="20" t="str">
        <f t="shared" si="264"/>
        <v>Brú Lífeyrissjóður starfsmanna sveitarfélagaA-deild</v>
      </c>
      <c r="B8383" s="20" t="str">
        <f>_xlfn.IFNA(INDEX(Listi!$AI:$AI,MATCH(C8383,Listi!$AJ:$AJ,0)),INDEX(Listi!T:T,MATCH(C8383,Listi!U:U,0)))</f>
        <v>Brú</v>
      </c>
      <c r="C8383" s="20" t="s">
        <v>217</v>
      </c>
      <c r="D8383" s="20" t="s">
        <v>257</v>
      </c>
      <c r="E8383" s="20" t="s">
        <v>275</v>
      </c>
      <c r="F8383" s="20" t="s">
        <v>122</v>
      </c>
      <c r="G8383" s="8" t="s">
        <v>390</v>
      </c>
      <c r="H8383" s="20" t="s">
        <v>123</v>
      </c>
      <c r="I8383" s="7">
        <v>-12608787536</v>
      </c>
      <c r="L8383" s="7">
        <v>270469177889</v>
      </c>
      <c r="M8383" s="7">
        <v>13987858077</v>
      </c>
      <c r="N8383" s="7">
        <v>4793072329</v>
      </c>
      <c r="O8383" s="20" t="str">
        <f t="shared" si="263"/>
        <v/>
      </c>
    </row>
    <row r="8384" spans="1:15">
      <c r="A8384" s="20" t="str">
        <f t="shared" si="264"/>
        <v>Brú Lífeyrissjóður starfsmanna sveitarfélagaB-deild</v>
      </c>
      <c r="B8384" s="20" t="str">
        <f>_xlfn.IFNA(INDEX(Listi!$AI:$AI,MATCH(C8384,Listi!$AJ:$AJ,0)),INDEX(Listi!T:T,MATCH(C8384,Listi!U:U,0)))</f>
        <v>Brú</v>
      </c>
      <c r="C8384" s="20" t="s">
        <v>217</v>
      </c>
      <c r="D8384" s="20" t="s">
        <v>218</v>
      </c>
      <c r="E8384" s="20" t="s">
        <v>275</v>
      </c>
      <c r="F8384" s="20" t="s">
        <v>122</v>
      </c>
      <c r="G8384" s="8" t="s">
        <v>390</v>
      </c>
      <c r="H8384" s="20" t="s">
        <v>123</v>
      </c>
      <c r="I8384" s="7">
        <v>0</v>
      </c>
      <c r="L8384" s="7">
        <v>17004783831</v>
      </c>
      <c r="M8384" s="7">
        <v>119747694</v>
      </c>
      <c r="N8384" s="7">
        <v>3424817406</v>
      </c>
      <c r="O8384" s="20" t="str">
        <f t="shared" si="263"/>
        <v/>
      </c>
    </row>
    <row r="8385" spans="1:15">
      <c r="A8385" s="20" t="str">
        <f t="shared" si="264"/>
        <v>Brú Lífeyrissjóður starfsmanna sveitarfélagaV-deild</v>
      </c>
      <c r="B8385" s="20" t="str">
        <f>_xlfn.IFNA(INDEX(Listi!$AI:$AI,MATCH(C8385,Listi!$AJ:$AJ,0)),INDEX(Listi!T:T,MATCH(C8385,Listi!U:U,0)))</f>
        <v>Brú</v>
      </c>
      <c r="C8385" s="20" t="s">
        <v>217</v>
      </c>
      <c r="D8385" s="20" t="s">
        <v>219</v>
      </c>
      <c r="E8385" s="20" t="s">
        <v>275</v>
      </c>
      <c r="F8385" s="20" t="s">
        <v>122</v>
      </c>
      <c r="G8385" s="8" t="s">
        <v>390</v>
      </c>
      <c r="H8385" s="20" t="s">
        <v>123</v>
      </c>
      <c r="I8385" s="7">
        <v>-2540757196</v>
      </c>
      <c r="L8385" s="7">
        <v>54501394986</v>
      </c>
      <c r="M8385" s="7">
        <v>4188513374</v>
      </c>
      <c r="N8385" s="7">
        <v>455519059</v>
      </c>
      <c r="O8385" s="20" t="str">
        <f t="shared" si="263"/>
        <v/>
      </c>
    </row>
    <row r="8386" spans="1:15">
      <c r="A8386" s="20" t="str">
        <f t="shared" si="264"/>
        <v>Eftirlaunasj atvinnuflugmannaSamtryggingardeild</v>
      </c>
      <c r="B8386" s="20" t="str">
        <f>_xlfn.IFNA(INDEX(Listi!$AI:$AI,MATCH(C8386,Listi!$AJ:$AJ,0)),INDEX(Listi!T:T,MATCH(C8386,Listi!U:U,0)))</f>
        <v>EFÍA</v>
      </c>
      <c r="C8386" s="20" t="s">
        <v>220</v>
      </c>
      <c r="D8386" s="20" t="s">
        <v>205</v>
      </c>
      <c r="E8386" s="20" t="s">
        <v>275</v>
      </c>
      <c r="F8386" s="8" t="s">
        <v>122</v>
      </c>
      <c r="G8386" s="8" t="s">
        <v>390</v>
      </c>
      <c r="H8386" s="20" t="s">
        <v>123</v>
      </c>
      <c r="I8386" s="7">
        <v>-6580374000</v>
      </c>
      <c r="L8386" s="7">
        <v>58542663000</v>
      </c>
      <c r="M8386" s="7">
        <v>1477262000</v>
      </c>
      <c r="N8386" s="7">
        <v>1113313000</v>
      </c>
      <c r="O8386" s="20" t="str">
        <f t="shared" ref="O8386:O8449" si="265">IFERROR(VLOOKUP(F8386,EhLykill,3,FALSE),"")</f>
        <v/>
      </c>
    </row>
    <row r="8387" spans="1:15">
      <c r="A8387" s="20" t="str">
        <f t="shared" si="264"/>
        <v>Festa - lífeyrissjóðurSamtryggingardeild</v>
      </c>
      <c r="B8387" s="20" t="str">
        <f>_xlfn.IFNA(INDEX(Listi!$AI:$AI,MATCH(C8387,Listi!$AJ:$AJ,0)),INDEX(Listi!T:T,MATCH(C8387,Listi!U:U,0)))</f>
        <v xml:space="preserve">Festa </v>
      </c>
      <c r="C8387" s="20" t="s">
        <v>221</v>
      </c>
      <c r="D8387" s="20" t="s">
        <v>205</v>
      </c>
      <c r="E8387" s="20" t="s">
        <v>275</v>
      </c>
      <c r="F8387" s="8" t="s">
        <v>122</v>
      </c>
      <c r="G8387" s="8" t="s">
        <v>390</v>
      </c>
      <c r="H8387" s="20" t="s">
        <v>123</v>
      </c>
      <c r="I8387" s="7">
        <v>-11073593798</v>
      </c>
      <c r="L8387" s="7">
        <v>246318113722</v>
      </c>
      <c r="M8387" s="7">
        <v>11138196907</v>
      </c>
      <c r="N8387" s="7">
        <v>5180938287</v>
      </c>
      <c r="O8387" s="20" t="str">
        <f t="shared" si="265"/>
        <v/>
      </c>
    </row>
    <row r="8388" spans="1:15">
      <c r="A8388" s="20" t="str">
        <f t="shared" si="264"/>
        <v>Festa - lífeyrissjóðurSparnaðarleið I</v>
      </c>
      <c r="B8388" s="20" t="str">
        <f>_xlfn.IFNA(INDEX(Listi!$AI:$AI,MATCH(C8388,Listi!$AJ:$AJ,0)),INDEX(Listi!T:T,MATCH(C8388,Listi!U:U,0)))</f>
        <v xml:space="preserve">Festa </v>
      </c>
      <c r="C8388" s="20" t="s">
        <v>221</v>
      </c>
      <c r="D8388" s="20" t="s">
        <v>464</v>
      </c>
      <c r="E8388" s="20" t="s">
        <v>276</v>
      </c>
      <c r="F8388" s="8" t="s">
        <v>122</v>
      </c>
      <c r="G8388" s="8" t="s">
        <v>390</v>
      </c>
      <c r="H8388" s="20" t="s">
        <v>123</v>
      </c>
      <c r="I8388" s="7">
        <v>-11012444</v>
      </c>
      <c r="L8388" s="7">
        <v>75585319</v>
      </c>
      <c r="M8388" s="7">
        <v>37671409</v>
      </c>
      <c r="N8388" s="7">
        <v>2063969</v>
      </c>
      <c r="O8388" s="20" t="str">
        <f t="shared" si="265"/>
        <v/>
      </c>
    </row>
    <row r="8389" spans="1:15">
      <c r="A8389" s="20" t="str">
        <f t="shared" si="264"/>
        <v>Festa - lífeyrissjóðurSparnaðarleið II</v>
      </c>
      <c r="B8389" s="20" t="str">
        <f>_xlfn.IFNA(INDEX(Listi!$AI:$AI,MATCH(C8389,Listi!$AJ:$AJ,0)),INDEX(Listi!T:T,MATCH(C8389,Listi!U:U,0)))</f>
        <v xml:space="preserve">Festa </v>
      </c>
      <c r="C8389" s="20" t="s">
        <v>221</v>
      </c>
      <c r="D8389" s="20" t="s">
        <v>388</v>
      </c>
      <c r="E8389" s="20" t="s">
        <v>276</v>
      </c>
      <c r="F8389" s="8" t="s">
        <v>122</v>
      </c>
      <c r="G8389" s="8" t="s">
        <v>390</v>
      </c>
      <c r="H8389" s="20" t="s">
        <v>123</v>
      </c>
      <c r="I8389" s="7">
        <v>-487324370</v>
      </c>
      <c r="L8389" s="7">
        <v>1113180693</v>
      </c>
      <c r="M8389" s="7">
        <v>134564310</v>
      </c>
      <c r="N8389" s="7">
        <v>19363084</v>
      </c>
      <c r="O8389" s="20" t="str">
        <f t="shared" si="265"/>
        <v/>
      </c>
    </row>
    <row r="8390" spans="1:15">
      <c r="A8390" s="20" t="str">
        <f t="shared" si="264"/>
        <v>Frjálsi lífeyrissjóðurinnDeild/leið I</v>
      </c>
      <c r="B8390" s="20" t="str">
        <f>_xlfn.IFNA(INDEX(Listi!$AI:$AI,MATCH(C8390,Listi!$AJ:$AJ,0)),INDEX(Listi!T:T,MATCH(C8390,Listi!U:U,0)))</f>
        <v xml:space="preserve">Frjálsi </v>
      </c>
      <c r="C8390" s="20" t="s">
        <v>222</v>
      </c>
      <c r="D8390" s="20" t="s">
        <v>223</v>
      </c>
      <c r="E8390" s="20" t="s">
        <v>276</v>
      </c>
      <c r="F8390" s="8" t="s">
        <v>122</v>
      </c>
      <c r="G8390" s="8" t="s">
        <v>390</v>
      </c>
      <c r="H8390" s="20" t="s">
        <v>123</v>
      </c>
      <c r="I8390" s="7">
        <v>-14610268000</v>
      </c>
      <c r="L8390" s="7">
        <v>199278730000</v>
      </c>
      <c r="M8390" s="7">
        <v>10813020000</v>
      </c>
      <c r="N8390" s="7">
        <v>2178012000</v>
      </c>
      <c r="O8390" s="20" t="str">
        <f t="shared" si="265"/>
        <v/>
      </c>
    </row>
    <row r="8391" spans="1:15">
      <c r="A8391" s="20" t="str">
        <f t="shared" si="264"/>
        <v>Frjálsi lífeyrissjóðurinnDeild/leið II</v>
      </c>
      <c r="B8391" s="20" t="str">
        <f>_xlfn.IFNA(INDEX(Listi!$AI:$AI,MATCH(C8391,Listi!$AJ:$AJ,0)),INDEX(Listi!T:T,MATCH(C8391,Listi!U:U,0)))</f>
        <v xml:space="preserve">Frjálsi </v>
      </c>
      <c r="C8391" s="20" t="s">
        <v>222</v>
      </c>
      <c r="D8391" s="20" t="s">
        <v>224</v>
      </c>
      <c r="E8391" s="20" t="s">
        <v>276</v>
      </c>
      <c r="F8391" s="20" t="s">
        <v>122</v>
      </c>
      <c r="G8391" s="8" t="s">
        <v>390</v>
      </c>
      <c r="H8391" s="20" t="s">
        <v>123</v>
      </c>
      <c r="I8391" s="7">
        <v>-5497073000</v>
      </c>
      <c r="L8391" s="7">
        <v>29681370000</v>
      </c>
      <c r="M8391" s="7">
        <v>1864883000</v>
      </c>
      <c r="N8391" s="7">
        <v>401735000</v>
      </c>
      <c r="O8391" s="20" t="str">
        <f t="shared" si="265"/>
        <v/>
      </c>
    </row>
    <row r="8392" spans="1:15">
      <c r="A8392" s="20" t="str">
        <f t="shared" si="264"/>
        <v>Frjálsi lífeyrissjóðurinnDeild/leið III</v>
      </c>
      <c r="B8392" s="20" t="str">
        <f>_xlfn.IFNA(INDEX(Listi!$AI:$AI,MATCH(C8392,Listi!$AJ:$AJ,0)),INDEX(Listi!T:T,MATCH(C8392,Listi!U:U,0)))</f>
        <v xml:space="preserve">Frjálsi </v>
      </c>
      <c r="C8392" s="20" t="s">
        <v>222</v>
      </c>
      <c r="D8392" s="20" t="s">
        <v>225</v>
      </c>
      <c r="E8392" s="20" t="s">
        <v>276</v>
      </c>
      <c r="F8392" s="20" t="s">
        <v>122</v>
      </c>
      <c r="G8392" s="8" t="s">
        <v>390</v>
      </c>
      <c r="H8392" s="20" t="s">
        <v>123</v>
      </c>
      <c r="I8392" s="7">
        <v>-12349044000</v>
      </c>
      <c r="L8392" s="7">
        <v>43554797000</v>
      </c>
      <c r="M8392" s="7">
        <v>2564479000</v>
      </c>
      <c r="N8392" s="7">
        <v>1456678000</v>
      </c>
      <c r="O8392" s="20" t="str">
        <f t="shared" si="265"/>
        <v/>
      </c>
    </row>
    <row r="8393" spans="1:15">
      <c r="A8393" s="20" t="str">
        <f t="shared" si="264"/>
        <v>Frjálsi lífeyrissjóðurinnFrjálsi Áhætta</v>
      </c>
      <c r="B8393" s="20" t="str">
        <f>_xlfn.IFNA(INDEX(Listi!$AI:$AI,MATCH(C8393,Listi!$AJ:$AJ,0)),INDEX(Listi!T:T,MATCH(C8393,Listi!U:U,0)))</f>
        <v xml:space="preserve">Frjálsi </v>
      </c>
      <c r="C8393" s="20" t="s">
        <v>222</v>
      </c>
      <c r="D8393" s="20" t="s">
        <v>226</v>
      </c>
      <c r="E8393" s="20" t="s">
        <v>276</v>
      </c>
      <c r="F8393" s="20" t="s">
        <v>122</v>
      </c>
      <c r="G8393" s="8" t="s">
        <v>390</v>
      </c>
      <c r="H8393" s="20" t="s">
        <v>123</v>
      </c>
      <c r="I8393" s="7">
        <v>-432271000</v>
      </c>
      <c r="L8393" s="7">
        <v>2707615000</v>
      </c>
      <c r="M8393" s="7">
        <v>335331000</v>
      </c>
      <c r="N8393" s="7">
        <v>1872000</v>
      </c>
      <c r="O8393" s="20" t="str">
        <f t="shared" si="265"/>
        <v/>
      </c>
    </row>
    <row r="8394" spans="1:15">
      <c r="A8394" s="20" t="str">
        <f t="shared" si="264"/>
        <v>Frjálsi lífeyrissjóðurinnSameiginleg deild</v>
      </c>
      <c r="B8394" s="20" t="str">
        <f>_xlfn.IFNA(INDEX(Listi!$AI:$AI,MATCH(C8394,Listi!$AJ:$AJ,0)),INDEX(Listi!T:T,MATCH(C8394,Listi!U:U,0)))</f>
        <v xml:space="preserve">Frjálsi </v>
      </c>
      <c r="C8394" s="20" t="s">
        <v>222</v>
      </c>
      <c r="D8394" s="20" t="s">
        <v>311</v>
      </c>
      <c r="E8394" s="20" t="s">
        <v>276</v>
      </c>
      <c r="F8394" s="20" t="s">
        <v>122</v>
      </c>
      <c r="G8394" s="8" t="s">
        <v>390</v>
      </c>
      <c r="H8394" s="20" t="s">
        <v>123</v>
      </c>
      <c r="I8394" s="7">
        <v>0</v>
      </c>
      <c r="L8394" s="7">
        <v>0</v>
      </c>
      <c r="M8394" s="7">
        <v>0</v>
      </c>
      <c r="N8394" s="7">
        <v>0</v>
      </c>
      <c r="O8394" s="20" t="str">
        <f t="shared" si="265"/>
        <v/>
      </c>
    </row>
    <row r="8395" spans="1:15">
      <c r="A8395" s="20" t="str">
        <f t="shared" si="264"/>
        <v>Frjálsi lífeyrissjóðurinnSamtryggingardeild</v>
      </c>
      <c r="B8395" s="20" t="str">
        <f>_xlfn.IFNA(INDEX(Listi!$AI:$AI,MATCH(C8395,Listi!$AJ:$AJ,0)),INDEX(Listi!T:T,MATCH(C8395,Listi!U:U,0)))</f>
        <v xml:space="preserve">Frjálsi </v>
      </c>
      <c r="C8395" s="20" t="s">
        <v>222</v>
      </c>
      <c r="D8395" s="20" t="s">
        <v>205</v>
      </c>
      <c r="E8395" s="20" t="s">
        <v>275</v>
      </c>
      <c r="F8395" s="20" t="s">
        <v>122</v>
      </c>
      <c r="G8395" s="8" t="s">
        <v>390</v>
      </c>
      <c r="H8395" s="20" t="s">
        <v>123</v>
      </c>
      <c r="I8395" s="7">
        <v>-13764204000</v>
      </c>
      <c r="L8395" s="7">
        <v>127148465000</v>
      </c>
      <c r="M8395" s="7">
        <v>7524433000</v>
      </c>
      <c r="N8395" s="7">
        <v>1254273000</v>
      </c>
      <c r="O8395" s="20" t="str">
        <f t="shared" si="265"/>
        <v/>
      </c>
    </row>
    <row r="8396" spans="1:15">
      <c r="A8396" s="20" t="str">
        <f t="shared" si="264"/>
        <v>Gildi - lífeyrissjóðurFramtíðarsýn 1</v>
      </c>
      <c r="B8396" s="20" t="str">
        <f>_xlfn.IFNA(INDEX(Listi!$AI:$AI,MATCH(C8396,Listi!$AJ:$AJ,0)),INDEX(Listi!T:T,MATCH(C8396,Listi!U:U,0)))</f>
        <v xml:space="preserve">Gildi  </v>
      </c>
      <c r="C8396" s="20" t="s">
        <v>227</v>
      </c>
      <c r="D8396" s="20" t="s">
        <v>373</v>
      </c>
      <c r="E8396" s="20" t="s">
        <v>276</v>
      </c>
      <c r="F8396" s="8" t="s">
        <v>122</v>
      </c>
      <c r="G8396" s="8" t="s">
        <v>390</v>
      </c>
      <c r="H8396" s="20" t="s">
        <v>123</v>
      </c>
      <c r="I8396" s="7">
        <v>-455888459</v>
      </c>
      <c r="L8396" s="7">
        <v>3223959491</v>
      </c>
      <c r="M8396" s="7">
        <v>185065371</v>
      </c>
      <c r="N8396" s="7">
        <v>99697779</v>
      </c>
      <c r="O8396" s="20" t="str">
        <f t="shared" si="265"/>
        <v/>
      </c>
    </row>
    <row r="8397" spans="1:15">
      <c r="A8397" s="20" t="str">
        <f t="shared" ref="A8397:A8459" si="266">CONCATENATE(C8397,D8397)</f>
        <v>Gildi - lífeyrissjóðurFramtíðarsýn 2</v>
      </c>
      <c r="B8397" s="20" t="str">
        <f>_xlfn.IFNA(INDEX(Listi!$AI:$AI,MATCH(C8397,Listi!$AJ:$AJ,0)),INDEX(Listi!T:T,MATCH(C8397,Listi!U:U,0)))</f>
        <v xml:space="preserve">Gildi  </v>
      </c>
      <c r="C8397" s="20" t="s">
        <v>227</v>
      </c>
      <c r="D8397" s="20" t="s">
        <v>374</v>
      </c>
      <c r="E8397" s="20" t="s">
        <v>276</v>
      </c>
      <c r="F8397" s="8" t="s">
        <v>122</v>
      </c>
      <c r="G8397" s="8" t="s">
        <v>390</v>
      </c>
      <c r="H8397" s="20" t="s">
        <v>123</v>
      </c>
      <c r="I8397" s="7">
        <v>-529962415</v>
      </c>
      <c r="L8397" s="7">
        <v>3172355810</v>
      </c>
      <c r="M8397" s="7">
        <v>227598529</v>
      </c>
      <c r="N8397" s="7">
        <v>70042741</v>
      </c>
      <c r="O8397" s="20" t="str">
        <f t="shared" si="265"/>
        <v/>
      </c>
    </row>
    <row r="8398" spans="1:15">
      <c r="A8398" s="20" t="str">
        <f t="shared" si="266"/>
        <v>Gildi - lífeyrissjóðurFramtíðarsýn 3</v>
      </c>
      <c r="B8398" s="20" t="str">
        <f>_xlfn.IFNA(INDEX(Listi!$AI:$AI,MATCH(C8398,Listi!$AJ:$AJ,0)),INDEX(Listi!T:T,MATCH(C8398,Listi!U:U,0)))</f>
        <v xml:space="preserve">Gildi  </v>
      </c>
      <c r="C8398" s="20" t="s">
        <v>227</v>
      </c>
      <c r="D8398" s="20" t="s">
        <v>380</v>
      </c>
      <c r="E8398" s="20" t="s">
        <v>276</v>
      </c>
      <c r="F8398" s="8" t="s">
        <v>122</v>
      </c>
      <c r="G8398" s="8" t="s">
        <v>390</v>
      </c>
      <c r="H8398" s="20" t="s">
        <v>123</v>
      </c>
      <c r="I8398" s="7">
        <v>0</v>
      </c>
      <c r="L8398" s="7">
        <v>1220667693</v>
      </c>
      <c r="M8398" s="7">
        <v>206427664</v>
      </c>
      <c r="N8398" s="7">
        <v>61376636</v>
      </c>
      <c r="O8398" s="20" t="str">
        <f t="shared" si="265"/>
        <v/>
      </c>
    </row>
    <row r="8399" spans="1:15">
      <c r="A8399" s="20" t="str">
        <f t="shared" si="266"/>
        <v>Gildi - lífeyrissjóðurSamtryggingardeild</v>
      </c>
      <c r="B8399" s="20" t="str">
        <f>_xlfn.IFNA(INDEX(Listi!$AI:$AI,MATCH(C8399,Listi!$AJ:$AJ,0)),INDEX(Listi!T:T,MATCH(C8399,Listi!U:U,0)))</f>
        <v xml:space="preserve">Gildi  </v>
      </c>
      <c r="C8399" s="20" t="s">
        <v>227</v>
      </c>
      <c r="D8399" s="20" t="s">
        <v>205</v>
      </c>
      <c r="E8399" s="20" t="s">
        <v>275</v>
      </c>
      <c r="F8399" s="8" t="s">
        <v>122</v>
      </c>
      <c r="G8399" s="8" t="s">
        <v>390</v>
      </c>
      <c r="H8399" s="20" t="s">
        <v>123</v>
      </c>
      <c r="I8399" s="7">
        <v>-72890734280</v>
      </c>
      <c r="L8399" s="7">
        <v>908474103084</v>
      </c>
      <c r="M8399" s="7">
        <v>33404441428</v>
      </c>
      <c r="N8399" s="7">
        <v>20772915594</v>
      </c>
      <c r="O8399" s="20" t="str">
        <f t="shared" si="265"/>
        <v/>
      </c>
    </row>
    <row r="8400" spans="1:15">
      <c r="A8400" s="20" t="str">
        <f t="shared" si="266"/>
        <v>Íslandsbanki hf.Erlend verðbréf</v>
      </c>
      <c r="B8400" s="20" t="str">
        <f>_xlfn.IFNA(INDEX(Listi!$AI:$AI,MATCH(C8400,Listi!$AJ:$AJ,0)),INDEX(Listi!T:T,MATCH(C8400,Listi!U:U,0)))</f>
        <v>Íslandsbanki</v>
      </c>
      <c r="C8400" s="20" t="s">
        <v>228</v>
      </c>
      <c r="D8400" s="20" t="s">
        <v>229</v>
      </c>
      <c r="E8400" s="20" t="s">
        <v>276</v>
      </c>
      <c r="F8400" s="8" t="s">
        <v>122</v>
      </c>
      <c r="G8400" s="8" t="s">
        <v>390</v>
      </c>
      <c r="H8400" s="20" t="s">
        <v>123</v>
      </c>
      <c r="I8400" s="7">
        <v>0</v>
      </c>
      <c r="L8400" s="7">
        <v>1602556114</v>
      </c>
      <c r="M8400" s="7">
        <v>15640340</v>
      </c>
      <c r="N8400" s="7">
        <v>15279587</v>
      </c>
      <c r="O8400" s="20" t="str">
        <f t="shared" si="265"/>
        <v/>
      </c>
    </row>
    <row r="8401" spans="1:15">
      <c r="A8401" s="20" t="str">
        <f t="shared" si="266"/>
        <v>Íslandsbanki hf.Húsnæðisleið</v>
      </c>
      <c r="B8401" s="20" t="str">
        <f>_xlfn.IFNA(INDEX(Listi!$AI:$AI,MATCH(C8401,Listi!$AJ:$AJ,0)),INDEX(Listi!T:T,MATCH(C8401,Listi!U:U,0)))</f>
        <v>Íslandsbanki</v>
      </c>
      <c r="C8401" s="20" t="s">
        <v>228</v>
      </c>
      <c r="D8401" s="20" t="s">
        <v>307</v>
      </c>
      <c r="E8401" s="20" t="s">
        <v>276</v>
      </c>
      <c r="F8401" s="20" t="s">
        <v>122</v>
      </c>
      <c r="G8401" s="8" t="s">
        <v>390</v>
      </c>
      <c r="H8401" s="20" t="s">
        <v>123</v>
      </c>
      <c r="I8401" s="7">
        <v>0</v>
      </c>
      <c r="L8401" s="7">
        <v>2334808209</v>
      </c>
      <c r="M8401" s="7">
        <v>1128225985</v>
      </c>
      <c r="N8401" s="7">
        <v>7159457</v>
      </c>
      <c r="O8401" s="20" t="str">
        <f t="shared" si="265"/>
        <v/>
      </c>
    </row>
    <row r="8402" spans="1:15">
      <c r="A8402" s="20" t="str">
        <f t="shared" si="266"/>
        <v>Íslandsbanki hf.Lífeyrisreikningur-óverðtryggður</v>
      </c>
      <c r="B8402" s="20" t="str">
        <f>_xlfn.IFNA(INDEX(Listi!$AI:$AI,MATCH(C8402,Listi!$AJ:$AJ,0)),INDEX(Listi!T:T,MATCH(C8402,Listi!U:U,0)))</f>
        <v>Íslandsbanki</v>
      </c>
      <c r="C8402" s="20" t="s">
        <v>228</v>
      </c>
      <c r="D8402" s="20" t="s">
        <v>231</v>
      </c>
      <c r="E8402" s="20" t="s">
        <v>276</v>
      </c>
      <c r="F8402" s="20" t="s">
        <v>122</v>
      </c>
      <c r="G8402" s="8" t="s">
        <v>390</v>
      </c>
      <c r="H8402" s="20" t="s">
        <v>123</v>
      </c>
      <c r="I8402" s="7">
        <v>0</v>
      </c>
      <c r="L8402" s="7">
        <v>2506311736</v>
      </c>
      <c r="M8402" s="7">
        <v>879015901</v>
      </c>
      <c r="N8402" s="7">
        <v>95740979</v>
      </c>
      <c r="O8402" s="20" t="str">
        <f t="shared" si="265"/>
        <v/>
      </c>
    </row>
    <row r="8403" spans="1:15">
      <c r="A8403" s="20" t="str">
        <f t="shared" si="266"/>
        <v>Íslandsbanki hf.Lífeyrisreikningur-verðtryggður</v>
      </c>
      <c r="B8403" s="20" t="str">
        <f>_xlfn.IFNA(INDEX(Listi!$AI:$AI,MATCH(C8403,Listi!$AJ:$AJ,0)),INDEX(Listi!T:T,MATCH(C8403,Listi!U:U,0)))</f>
        <v>Íslandsbanki</v>
      </c>
      <c r="C8403" s="20" t="s">
        <v>228</v>
      </c>
      <c r="D8403" s="20" t="s">
        <v>232</v>
      </c>
      <c r="E8403" s="20" t="s">
        <v>276</v>
      </c>
      <c r="F8403" s="20" t="s">
        <v>122</v>
      </c>
      <c r="G8403" s="8" t="s">
        <v>390</v>
      </c>
      <c r="H8403" s="20" t="s">
        <v>123</v>
      </c>
      <c r="I8403" s="7">
        <v>0</v>
      </c>
      <c r="L8403" s="7">
        <v>35933944171</v>
      </c>
      <c r="M8403" s="7">
        <v>3575627585</v>
      </c>
      <c r="N8403" s="7">
        <v>973599891</v>
      </c>
      <c r="O8403" s="20" t="str">
        <f t="shared" si="265"/>
        <v/>
      </c>
    </row>
    <row r="8404" spans="1:15">
      <c r="A8404" s="20" t="str">
        <f t="shared" si="266"/>
        <v>Íslandsbanki hf.Löng ríkisskuldabréf</v>
      </c>
      <c r="B8404" s="20" t="str">
        <f>_xlfn.IFNA(INDEX(Listi!$AI:$AI,MATCH(C8404,Listi!$AJ:$AJ,0)),INDEX(Listi!T:T,MATCH(C8404,Listi!U:U,0)))</f>
        <v>Íslandsbanki</v>
      </c>
      <c r="C8404" s="20" t="s">
        <v>228</v>
      </c>
      <c r="D8404" s="20" t="s">
        <v>233</v>
      </c>
      <c r="E8404" s="20" t="s">
        <v>276</v>
      </c>
      <c r="F8404" s="20" t="s">
        <v>122</v>
      </c>
      <c r="G8404" s="8" t="s">
        <v>390</v>
      </c>
      <c r="H8404" s="20" t="s">
        <v>123</v>
      </c>
      <c r="I8404" s="7">
        <v>0</v>
      </c>
      <c r="L8404" s="7">
        <v>753232602</v>
      </c>
      <c r="M8404" s="7">
        <v>52540738</v>
      </c>
      <c r="N8404" s="7">
        <v>25520229</v>
      </c>
      <c r="O8404" s="20" t="str">
        <f t="shared" si="265"/>
        <v/>
      </c>
    </row>
    <row r="8405" spans="1:15">
      <c r="A8405" s="20" t="str">
        <f t="shared" si="266"/>
        <v>Íslandsbanki hf.Stýring A</v>
      </c>
      <c r="B8405" s="20" t="str">
        <f>_xlfn.IFNA(INDEX(Listi!$AI:$AI,MATCH(C8405,Listi!$AJ:$AJ,0)),INDEX(Listi!T:T,MATCH(C8405,Listi!U:U,0)))</f>
        <v>Íslandsbanki</v>
      </c>
      <c r="C8405" s="20" t="s">
        <v>228</v>
      </c>
      <c r="D8405" s="20" t="s">
        <v>234</v>
      </c>
      <c r="E8405" s="20" t="s">
        <v>276</v>
      </c>
      <c r="F8405" s="20" t="s">
        <v>122</v>
      </c>
      <c r="G8405" s="8" t="s">
        <v>390</v>
      </c>
      <c r="H8405" s="20" t="s">
        <v>123</v>
      </c>
      <c r="I8405" s="7">
        <v>0</v>
      </c>
      <c r="L8405" s="7">
        <v>4133723797</v>
      </c>
      <c r="M8405" s="7">
        <v>215966902</v>
      </c>
      <c r="N8405" s="7">
        <v>124877843</v>
      </c>
      <c r="O8405" s="20" t="str">
        <f t="shared" si="265"/>
        <v/>
      </c>
    </row>
    <row r="8406" spans="1:15">
      <c r="A8406" s="20" t="str">
        <f t="shared" si="266"/>
        <v>Íslandsbanki hf.Stýring B</v>
      </c>
      <c r="B8406" s="20" t="str">
        <f>_xlfn.IFNA(INDEX(Listi!$AI:$AI,MATCH(C8406,Listi!$AJ:$AJ,0)),INDEX(Listi!T:T,MATCH(C8406,Listi!U:U,0)))</f>
        <v>Íslandsbanki</v>
      </c>
      <c r="C8406" s="20" t="s">
        <v>228</v>
      </c>
      <c r="D8406" s="20" t="s">
        <v>235</v>
      </c>
      <c r="E8406" s="20" t="s">
        <v>276</v>
      </c>
      <c r="F8406" s="8" t="s">
        <v>122</v>
      </c>
      <c r="G8406" s="8" t="s">
        <v>390</v>
      </c>
      <c r="H8406" s="20" t="s">
        <v>123</v>
      </c>
      <c r="I8406" s="7">
        <v>0</v>
      </c>
      <c r="L8406" s="7">
        <v>5860247393</v>
      </c>
      <c r="M8406" s="7">
        <v>508591885</v>
      </c>
      <c r="N8406" s="7">
        <v>77897125</v>
      </c>
      <c r="O8406" s="20" t="str">
        <f t="shared" si="265"/>
        <v/>
      </c>
    </row>
    <row r="8407" spans="1:15">
      <c r="A8407" s="20" t="str">
        <f t="shared" si="266"/>
        <v>Íslandsbanki hf.Stýring C</v>
      </c>
      <c r="B8407" s="20" t="str">
        <f>_xlfn.IFNA(INDEX(Listi!$AI:$AI,MATCH(C8407,Listi!$AJ:$AJ,0)),INDEX(Listi!T:T,MATCH(C8407,Listi!U:U,0)))</f>
        <v>Íslandsbanki</v>
      </c>
      <c r="C8407" s="20" t="s">
        <v>228</v>
      </c>
      <c r="D8407" s="20" t="s">
        <v>236</v>
      </c>
      <c r="E8407" s="20" t="s">
        <v>276</v>
      </c>
      <c r="F8407" s="8" t="s">
        <v>122</v>
      </c>
      <c r="G8407" s="8" t="s">
        <v>390</v>
      </c>
      <c r="H8407" s="20" t="s">
        <v>123</v>
      </c>
      <c r="I8407" s="7">
        <v>0</v>
      </c>
      <c r="L8407" s="7">
        <v>8014427899</v>
      </c>
      <c r="M8407" s="7">
        <v>751053797</v>
      </c>
      <c r="N8407" s="7">
        <v>58531298</v>
      </c>
      <c r="O8407" s="20" t="str">
        <f t="shared" si="265"/>
        <v/>
      </c>
    </row>
    <row r="8408" spans="1:15">
      <c r="A8408" s="20" t="str">
        <f t="shared" si="266"/>
        <v>Íslandsbanki hf.Stýring D</v>
      </c>
      <c r="B8408" s="20" t="str">
        <f>_xlfn.IFNA(INDEX(Listi!$AI:$AI,MATCH(C8408,Listi!$AJ:$AJ,0)),INDEX(Listi!T:T,MATCH(C8408,Listi!U:U,0)))</f>
        <v>Íslandsbanki</v>
      </c>
      <c r="C8408" s="20" t="s">
        <v>228</v>
      </c>
      <c r="D8408" s="20" t="s">
        <v>237</v>
      </c>
      <c r="E8408" s="20" t="s">
        <v>276</v>
      </c>
      <c r="F8408" s="8" t="s">
        <v>122</v>
      </c>
      <c r="G8408" s="8" t="s">
        <v>390</v>
      </c>
      <c r="H8408" s="20" t="s">
        <v>123</v>
      </c>
      <c r="I8408" s="7">
        <v>0</v>
      </c>
      <c r="L8408" s="7">
        <v>5826614423</v>
      </c>
      <c r="M8408" s="7">
        <v>1371163557</v>
      </c>
      <c r="N8408" s="7">
        <v>36861109</v>
      </c>
      <c r="O8408" s="20" t="str">
        <f t="shared" si="265"/>
        <v/>
      </c>
    </row>
    <row r="8409" spans="1:15">
      <c r="A8409" s="20" t="str">
        <f t="shared" si="266"/>
        <v>Íslandsbanki hf.Stýring E</v>
      </c>
      <c r="B8409" s="20" t="str">
        <f>_xlfn.IFNA(INDEX(Listi!$AI:$AI,MATCH(C8409,Listi!$AJ:$AJ,0)),INDEX(Listi!T:T,MATCH(C8409,Listi!U:U,0)))</f>
        <v>Íslandsbanki</v>
      </c>
      <c r="C8409" s="20" t="s">
        <v>228</v>
      </c>
      <c r="D8409" s="20" t="s">
        <v>580</v>
      </c>
      <c r="E8409" s="20" t="s">
        <v>276</v>
      </c>
      <c r="F8409" s="8" t="s">
        <v>122</v>
      </c>
      <c r="G8409" s="8" t="s">
        <v>390</v>
      </c>
      <c r="H8409" s="20" t="s">
        <v>123</v>
      </c>
      <c r="I8409" s="7">
        <v>0</v>
      </c>
      <c r="L8409" s="7">
        <v>99567247</v>
      </c>
      <c r="M8409" s="7">
        <v>7691901</v>
      </c>
      <c r="N8409" s="7">
        <v>670647</v>
      </c>
      <c r="O8409" s="20" t="str">
        <f t="shared" si="265"/>
        <v/>
      </c>
    </row>
    <row r="8410" spans="1:15">
      <c r="A8410" s="20" t="str">
        <f t="shared" si="266"/>
        <v>Íslenski lífeyrissjóðurinnLíf 1</v>
      </c>
      <c r="B8410" s="20" t="str">
        <f>_xlfn.IFNA(INDEX(Listi!$AI:$AI,MATCH(C8410,Listi!$AJ:$AJ,0)),INDEX(Listi!T:T,MATCH(C8410,Listi!U:U,0)))</f>
        <v xml:space="preserve">Íslenski  </v>
      </c>
      <c r="C8410" s="20" t="s">
        <v>238</v>
      </c>
      <c r="D8410" s="20" t="s">
        <v>239</v>
      </c>
      <c r="E8410" s="20" t="s">
        <v>276</v>
      </c>
      <c r="F8410" s="8" t="s">
        <v>122</v>
      </c>
      <c r="G8410" s="8" t="s">
        <v>390</v>
      </c>
      <c r="H8410" s="20" t="s">
        <v>123</v>
      </c>
      <c r="I8410" s="7">
        <v>-2297405727</v>
      </c>
      <c r="L8410" s="7">
        <v>34645188332</v>
      </c>
      <c r="M8410" s="7">
        <v>5859453012</v>
      </c>
      <c r="N8410" s="7">
        <v>977930648</v>
      </c>
      <c r="O8410" s="20" t="str">
        <f t="shared" si="265"/>
        <v/>
      </c>
    </row>
    <row r="8411" spans="1:15">
      <c r="A8411" s="20" t="str">
        <f t="shared" si="266"/>
        <v>Íslenski lífeyrissjóðurinnLíf 2</v>
      </c>
      <c r="B8411" s="20" t="str">
        <f>_xlfn.IFNA(INDEX(Listi!$AI:$AI,MATCH(C8411,Listi!$AJ:$AJ,0)),INDEX(Listi!T:T,MATCH(C8411,Listi!U:U,0)))</f>
        <v xml:space="preserve">Íslenski  </v>
      </c>
      <c r="C8411" s="20" t="s">
        <v>238</v>
      </c>
      <c r="D8411" s="20" t="s">
        <v>240</v>
      </c>
      <c r="E8411" s="20" t="s">
        <v>276</v>
      </c>
      <c r="F8411" s="20" t="s">
        <v>122</v>
      </c>
      <c r="G8411" s="8" t="s">
        <v>390</v>
      </c>
      <c r="H8411" s="20" t="s">
        <v>123</v>
      </c>
      <c r="I8411" s="7">
        <v>-2323962648</v>
      </c>
      <c r="L8411" s="7">
        <v>31029129445</v>
      </c>
      <c r="M8411" s="7">
        <v>2139527304</v>
      </c>
      <c r="N8411" s="7">
        <v>531278955</v>
      </c>
      <c r="O8411" s="20" t="str">
        <f t="shared" si="265"/>
        <v/>
      </c>
    </row>
    <row r="8412" spans="1:15">
      <c r="A8412" s="20" t="str">
        <f t="shared" si="266"/>
        <v>Íslenski lífeyrissjóðurinnLíf 3</v>
      </c>
      <c r="B8412" s="20" t="str">
        <f>_xlfn.IFNA(INDEX(Listi!$AI:$AI,MATCH(C8412,Listi!$AJ:$AJ,0)),INDEX(Listi!T:T,MATCH(C8412,Listi!U:U,0)))</f>
        <v xml:space="preserve">Íslenski  </v>
      </c>
      <c r="C8412" s="20" t="s">
        <v>238</v>
      </c>
      <c r="D8412" s="20" t="s">
        <v>241</v>
      </c>
      <c r="E8412" s="20" t="s">
        <v>276</v>
      </c>
      <c r="F8412" s="20" t="s">
        <v>122</v>
      </c>
      <c r="G8412" s="8" t="s">
        <v>390</v>
      </c>
      <c r="H8412" s="20" t="s">
        <v>123</v>
      </c>
      <c r="I8412" s="7">
        <v>-4266589928</v>
      </c>
      <c r="L8412" s="7">
        <v>26552298455</v>
      </c>
      <c r="M8412" s="7">
        <v>1349981892</v>
      </c>
      <c r="N8412" s="7">
        <v>474868471</v>
      </c>
      <c r="O8412" s="20" t="str">
        <f t="shared" si="265"/>
        <v/>
      </c>
    </row>
    <row r="8413" spans="1:15">
      <c r="A8413" s="20" t="str">
        <f t="shared" si="266"/>
        <v>Íslenski lífeyrissjóðurinnLíf 4</v>
      </c>
      <c r="B8413" s="20" t="str">
        <f>_xlfn.IFNA(INDEX(Listi!$AI:$AI,MATCH(C8413,Listi!$AJ:$AJ,0)),INDEX(Listi!T:T,MATCH(C8413,Listi!U:U,0)))</f>
        <v xml:space="preserve">Íslenski  </v>
      </c>
      <c r="C8413" s="20" t="s">
        <v>238</v>
      </c>
      <c r="D8413" s="20" t="s">
        <v>242</v>
      </c>
      <c r="E8413" s="20" t="s">
        <v>276</v>
      </c>
      <c r="F8413" s="20" t="s">
        <v>122</v>
      </c>
      <c r="G8413" s="8" t="s">
        <v>390</v>
      </c>
      <c r="H8413" s="20" t="s">
        <v>123</v>
      </c>
      <c r="I8413" s="7">
        <v>-3497128609</v>
      </c>
      <c r="L8413" s="7">
        <v>15323468197</v>
      </c>
      <c r="M8413" s="7">
        <v>592019313</v>
      </c>
      <c r="N8413" s="7">
        <v>649721424</v>
      </c>
      <c r="O8413" s="20" t="str">
        <f t="shared" si="265"/>
        <v/>
      </c>
    </row>
    <row r="8414" spans="1:15">
      <c r="A8414" s="20" t="str">
        <f t="shared" si="266"/>
        <v>Íslenski lífeyrissjóðurinnSamtryggingardeild</v>
      </c>
      <c r="B8414" s="20" t="str">
        <f>_xlfn.IFNA(INDEX(Listi!$AI:$AI,MATCH(C8414,Listi!$AJ:$AJ,0)),INDEX(Listi!T:T,MATCH(C8414,Listi!U:U,0)))</f>
        <v xml:space="preserve">Íslenski  </v>
      </c>
      <c r="C8414" s="20" t="s">
        <v>238</v>
      </c>
      <c r="D8414" s="20" t="s">
        <v>205</v>
      </c>
      <c r="E8414" s="20" t="s">
        <v>275</v>
      </c>
      <c r="F8414" s="20" t="s">
        <v>122</v>
      </c>
      <c r="G8414" s="8" t="s">
        <v>390</v>
      </c>
      <c r="H8414" s="20" t="s">
        <v>123</v>
      </c>
      <c r="I8414" s="7">
        <v>-2916106384</v>
      </c>
      <c r="L8414" s="7">
        <v>32369481106</v>
      </c>
      <c r="M8414" s="7">
        <v>2513450236</v>
      </c>
      <c r="N8414" s="7">
        <v>182749847</v>
      </c>
      <c r="O8414" s="20" t="str">
        <f t="shared" si="265"/>
        <v/>
      </c>
    </row>
    <row r="8415" spans="1:15">
      <c r="A8415" s="20" t="str">
        <f t="shared" si="266"/>
        <v>Kvika banki hf.Ævileið</v>
      </c>
      <c r="B8415" s="20" t="str">
        <f>_xlfn.IFNA(INDEX(Listi!$AI:$AI,MATCH(C8415,Listi!$AJ:$AJ,0)),INDEX(Listi!T:T,MATCH(C8415,Listi!U:U,0)))</f>
        <v xml:space="preserve">Kvika banki </v>
      </c>
      <c r="C8415" s="20" t="s">
        <v>243</v>
      </c>
      <c r="D8415" s="20" t="s">
        <v>248</v>
      </c>
      <c r="E8415" s="20" t="s">
        <v>276</v>
      </c>
      <c r="F8415" s="20" t="s">
        <v>122</v>
      </c>
      <c r="G8415" s="8" t="s">
        <v>390</v>
      </c>
      <c r="H8415" s="20" t="s">
        <v>123</v>
      </c>
      <c r="I8415" s="7">
        <v>-10598931</v>
      </c>
      <c r="L8415" s="7">
        <v>83990162</v>
      </c>
      <c r="M8415" s="7">
        <v>9152445</v>
      </c>
      <c r="N8415" s="7">
        <v>0</v>
      </c>
      <c r="O8415" s="20" t="str">
        <f t="shared" si="265"/>
        <v/>
      </c>
    </row>
    <row r="8416" spans="1:15">
      <c r="A8416" s="20" t="str">
        <f t="shared" si="266"/>
        <v>Kvika banki hf.Innlánaleið</v>
      </c>
      <c r="B8416" s="20" t="str">
        <f>_xlfn.IFNA(INDEX(Listi!$AI:$AI,MATCH(C8416,Listi!$AJ:$AJ,0)),INDEX(Listi!T:T,MATCH(C8416,Listi!U:U,0)))</f>
        <v xml:space="preserve">Kvika banki </v>
      </c>
      <c r="C8416" s="20" t="s">
        <v>243</v>
      </c>
      <c r="D8416" s="20" t="s">
        <v>230</v>
      </c>
      <c r="E8416" s="20" t="s">
        <v>276</v>
      </c>
      <c r="F8416" s="20" t="s">
        <v>122</v>
      </c>
      <c r="G8416" s="8" t="s">
        <v>390</v>
      </c>
      <c r="H8416" s="20" t="s">
        <v>123</v>
      </c>
      <c r="I8416" s="7">
        <v>0</v>
      </c>
      <c r="L8416" s="7">
        <v>2045925829</v>
      </c>
      <c r="M8416" s="7">
        <v>336947043</v>
      </c>
      <c r="N8416" s="7">
        <v>10453565</v>
      </c>
      <c r="O8416" s="20" t="str">
        <f t="shared" si="265"/>
        <v/>
      </c>
    </row>
    <row r="8417" spans="1:15">
      <c r="A8417" s="20" t="str">
        <f t="shared" si="266"/>
        <v>Kvika banki hf.Kvika Séreignasparnaður 5</v>
      </c>
      <c r="B8417" s="20" t="str">
        <f>_xlfn.IFNA(INDEX(Listi!$AI:$AI,MATCH(C8417,Listi!$AJ:$AJ,0)),INDEX(Listi!T:T,MATCH(C8417,Listi!U:U,0)))</f>
        <v xml:space="preserve">Kvika banki </v>
      </c>
      <c r="C8417" s="20" t="s">
        <v>243</v>
      </c>
      <c r="D8417" s="20" t="s">
        <v>471</v>
      </c>
      <c r="E8417" s="20" t="s">
        <v>276</v>
      </c>
      <c r="F8417" s="20" t="s">
        <v>122</v>
      </c>
      <c r="G8417" s="8" t="s">
        <v>390</v>
      </c>
      <c r="H8417" s="20" t="s">
        <v>123</v>
      </c>
      <c r="I8417" s="7">
        <v>-142924922</v>
      </c>
      <c r="L8417" s="7">
        <v>1146886398</v>
      </c>
      <c r="M8417" s="7">
        <v>0</v>
      </c>
      <c r="N8417" s="7">
        <v>0</v>
      </c>
      <c r="O8417" s="20" t="str">
        <f t="shared" si="265"/>
        <v/>
      </c>
    </row>
    <row r="8418" spans="1:15">
      <c r="A8418" s="20" t="str">
        <f t="shared" si="266"/>
        <v>Kvika banki hf.MP Séreign 1</v>
      </c>
      <c r="B8418" s="20" t="str">
        <f>_xlfn.IFNA(INDEX(Listi!$AI:$AI,MATCH(C8418,Listi!$AJ:$AJ,0)),INDEX(Listi!T:T,MATCH(C8418,Listi!U:U,0)))</f>
        <v xml:space="preserve">Kvika banki </v>
      </c>
      <c r="C8418" s="20" t="s">
        <v>243</v>
      </c>
      <c r="D8418" s="20" t="s">
        <v>244</v>
      </c>
      <c r="E8418" s="20" t="s">
        <v>276</v>
      </c>
      <c r="F8418" s="20" t="s">
        <v>122</v>
      </c>
      <c r="G8418" s="8" t="s">
        <v>390</v>
      </c>
      <c r="H8418" s="20" t="s">
        <v>123</v>
      </c>
      <c r="I8418" s="7">
        <v>0</v>
      </c>
      <c r="L8418" s="7">
        <v>706827763</v>
      </c>
      <c r="M8418" s="7">
        <v>48440481</v>
      </c>
      <c r="N8418" s="7">
        <v>9836508</v>
      </c>
      <c r="O8418" s="20" t="str">
        <f t="shared" si="265"/>
        <v/>
      </c>
    </row>
    <row r="8419" spans="1:15">
      <c r="A8419" s="20" t="str">
        <f t="shared" si="266"/>
        <v>Kvika banki hf.MP Séreign 2</v>
      </c>
      <c r="B8419" s="20" t="str">
        <f>_xlfn.IFNA(INDEX(Listi!$AI:$AI,MATCH(C8419,Listi!$AJ:$AJ,0)),INDEX(Listi!T:T,MATCH(C8419,Listi!U:U,0)))</f>
        <v xml:space="preserve">Kvika banki </v>
      </c>
      <c r="C8419" s="20" t="s">
        <v>243</v>
      </c>
      <c r="D8419" s="20" t="s">
        <v>245</v>
      </c>
      <c r="E8419" s="20" t="s">
        <v>276</v>
      </c>
      <c r="F8419" s="20" t="s">
        <v>122</v>
      </c>
      <c r="G8419" s="8" t="s">
        <v>390</v>
      </c>
      <c r="H8419" s="20" t="s">
        <v>123</v>
      </c>
      <c r="I8419" s="7">
        <v>-309576191</v>
      </c>
      <c r="L8419" s="7">
        <v>853989181</v>
      </c>
      <c r="M8419" s="7">
        <v>42441382</v>
      </c>
      <c r="N8419" s="7">
        <v>14637701</v>
      </c>
      <c r="O8419" s="20" t="str">
        <f t="shared" si="265"/>
        <v/>
      </c>
    </row>
    <row r="8420" spans="1:15">
      <c r="A8420" s="20" t="str">
        <f t="shared" si="266"/>
        <v>Kvika banki hf.MP Séreign 3</v>
      </c>
      <c r="B8420" s="20" t="str">
        <f>_xlfn.IFNA(INDEX(Listi!$AI:$AI,MATCH(C8420,Listi!$AJ:$AJ,0)),INDEX(Listi!T:T,MATCH(C8420,Listi!U:U,0)))</f>
        <v xml:space="preserve">Kvika banki </v>
      </c>
      <c r="C8420" s="20" t="s">
        <v>243</v>
      </c>
      <c r="D8420" s="20" t="s">
        <v>246</v>
      </c>
      <c r="E8420" s="20" t="s">
        <v>276</v>
      </c>
      <c r="F8420" s="20" t="s">
        <v>122</v>
      </c>
      <c r="G8420" s="8" t="s">
        <v>390</v>
      </c>
      <c r="H8420" s="20" t="s">
        <v>123</v>
      </c>
      <c r="I8420" s="7">
        <v>-18170289</v>
      </c>
      <c r="L8420" s="7">
        <v>141173858</v>
      </c>
      <c r="M8420" s="7">
        <v>3374790</v>
      </c>
      <c r="N8420" s="7">
        <v>0</v>
      </c>
      <c r="O8420" s="20" t="str">
        <f t="shared" si="265"/>
        <v/>
      </c>
    </row>
    <row r="8421" spans="1:15">
      <c r="A8421" s="20" t="str">
        <f t="shared" si="266"/>
        <v>Kvika banki hf.MP Séreign 4</v>
      </c>
      <c r="B8421" s="20" t="str">
        <f>_xlfn.IFNA(INDEX(Listi!$AI:$AI,MATCH(C8421,Listi!$AJ:$AJ,0)),INDEX(Listi!T:T,MATCH(C8421,Listi!U:U,0)))</f>
        <v xml:space="preserve">Kvika banki </v>
      </c>
      <c r="C8421" s="20" t="s">
        <v>243</v>
      </c>
      <c r="D8421" s="20" t="s">
        <v>247</v>
      </c>
      <c r="E8421" s="20" t="s">
        <v>276</v>
      </c>
      <c r="F8421" s="8" t="s">
        <v>122</v>
      </c>
      <c r="G8421" s="8" t="s">
        <v>390</v>
      </c>
      <c r="H8421" s="20" t="s">
        <v>123</v>
      </c>
      <c r="I8421" s="7">
        <v>-3975258</v>
      </c>
      <c r="L8421" s="7">
        <v>55886684</v>
      </c>
      <c r="M8421" s="7">
        <v>2888869</v>
      </c>
      <c r="N8421" s="7">
        <v>0</v>
      </c>
      <c r="O8421" s="20" t="str">
        <f t="shared" si="265"/>
        <v/>
      </c>
    </row>
    <row r="8422" spans="1:15">
      <c r="A8422" s="20" t="str">
        <f t="shared" si="266"/>
        <v>Landsbankinn hf.Landsbankinn Erlend verðbréf</v>
      </c>
      <c r="B8422" s="20" t="str">
        <f>_xlfn.IFNA(INDEX(Listi!$AI:$AI,MATCH(C8422,Listi!$AJ:$AJ,0)),INDEX(Listi!T:T,MATCH(C8422,Listi!U:U,0)))</f>
        <v>Landsbankinn</v>
      </c>
      <c r="C8422" s="20" t="s">
        <v>249</v>
      </c>
      <c r="D8422" s="20" t="s">
        <v>385</v>
      </c>
      <c r="E8422" s="20" t="s">
        <v>276</v>
      </c>
      <c r="F8422" s="8" t="s">
        <v>122</v>
      </c>
      <c r="G8422" s="8" t="s">
        <v>390</v>
      </c>
      <c r="H8422" s="20" t="s">
        <v>123</v>
      </c>
      <c r="I8422" s="7">
        <v>-1121702629</v>
      </c>
      <c r="L8422" s="7">
        <v>3705185129</v>
      </c>
      <c r="M8422" s="7">
        <v>119989407</v>
      </c>
      <c r="N8422" s="7">
        <v>87847878</v>
      </c>
      <c r="O8422" s="20" t="str">
        <f t="shared" si="265"/>
        <v/>
      </c>
    </row>
    <row r="8423" spans="1:15">
      <c r="A8423" s="20" t="str">
        <f t="shared" si="266"/>
        <v>Landsbankinn hf.Landsbankinn Lífeyrisbók</v>
      </c>
      <c r="B8423" s="20" t="str">
        <f>_xlfn.IFNA(INDEX(Listi!$AI:$AI,MATCH(C8423,Listi!$AJ:$AJ,0)),INDEX(Listi!T:T,MATCH(C8423,Listi!U:U,0)))</f>
        <v>Landsbankinn</v>
      </c>
      <c r="C8423" s="20" t="s">
        <v>249</v>
      </c>
      <c r="D8423" s="20" t="s">
        <v>367</v>
      </c>
      <c r="E8423" s="20" t="s">
        <v>276</v>
      </c>
      <c r="F8423" s="8" t="s">
        <v>122</v>
      </c>
      <c r="G8423" s="8" t="s">
        <v>390</v>
      </c>
      <c r="H8423" s="20" t="s">
        <v>123</v>
      </c>
      <c r="I8423" s="7">
        <v>0</v>
      </c>
      <c r="L8423" s="7">
        <v>3016213427</v>
      </c>
      <c r="M8423" s="7">
        <v>440353590</v>
      </c>
      <c r="N8423" s="7">
        <v>298769900</v>
      </c>
      <c r="O8423" s="20" t="str">
        <f t="shared" si="265"/>
        <v/>
      </c>
    </row>
    <row r="8424" spans="1:15">
      <c r="A8424" s="20" t="str">
        <f t="shared" si="266"/>
        <v>Landsbankinn hf.Landsbankinn Lífeyrisbók verðtryggð</v>
      </c>
      <c r="B8424" s="20" t="str">
        <f>_xlfn.IFNA(INDEX(Listi!$AI:$AI,MATCH(C8424,Listi!$AJ:$AJ,0)),INDEX(Listi!T:T,MATCH(C8424,Listi!U:U,0)))</f>
        <v>Landsbankinn</v>
      </c>
      <c r="C8424" s="20" t="s">
        <v>249</v>
      </c>
      <c r="D8424" s="20" t="s">
        <v>598</v>
      </c>
      <c r="E8424" s="20" t="s">
        <v>276</v>
      </c>
      <c r="F8424" s="8" t="s">
        <v>122</v>
      </c>
      <c r="G8424" s="8" t="s">
        <v>390</v>
      </c>
      <c r="H8424" s="20" t="s">
        <v>123</v>
      </c>
      <c r="I8424" s="7">
        <v>0</v>
      </c>
      <c r="L8424" s="7">
        <v>66896053137</v>
      </c>
      <c r="M8424" s="7">
        <v>6692476029</v>
      </c>
      <c r="N8424" s="7">
        <v>4680072987</v>
      </c>
      <c r="O8424" s="20" t="str">
        <f t="shared" si="265"/>
        <v/>
      </c>
    </row>
    <row r="8425" spans="1:15">
      <c r="A8425" s="20" t="str">
        <f t="shared" si="266"/>
        <v>Lífeyrissjóður bændaSamtryggingardeild</v>
      </c>
      <c r="B8425" s="20" t="str">
        <f>_xlfn.IFNA(INDEX(Listi!$AI:$AI,MATCH(C8425,Listi!$AJ:$AJ,0)),INDEX(Listi!T:T,MATCH(C8425,Listi!U:U,0)))</f>
        <v>Lífeyrissjóður bænda</v>
      </c>
      <c r="C8425" s="20" t="s">
        <v>252</v>
      </c>
      <c r="D8425" s="20" t="s">
        <v>205</v>
      </c>
      <c r="E8425" s="20" t="s">
        <v>275</v>
      </c>
      <c r="F8425" s="8" t="s">
        <v>122</v>
      </c>
      <c r="G8425" s="8" t="s">
        <v>390</v>
      </c>
      <c r="H8425" s="20" t="s">
        <v>123</v>
      </c>
      <c r="I8425" s="7">
        <v>-3524278907</v>
      </c>
      <c r="L8425" s="7">
        <v>45108278171</v>
      </c>
      <c r="M8425" s="7">
        <v>776003397</v>
      </c>
      <c r="N8425" s="7">
        <v>1921473168</v>
      </c>
      <c r="O8425" s="20" t="str">
        <f t="shared" si="265"/>
        <v/>
      </c>
    </row>
    <row r="8426" spans="1:15">
      <c r="A8426" s="20" t="str">
        <f t="shared" si="266"/>
        <v>Lífeyrissjóður bankamannaAldursdeild</v>
      </c>
      <c r="B8426" s="20" t="str">
        <f>_xlfn.IFNA(INDEX(Listi!$AI:$AI,MATCH(C8426,Listi!$AJ:$AJ,0)),INDEX(Listi!T:T,MATCH(C8426,Listi!U:U,0)))</f>
        <v>Lífeyrissjóður bankam.</v>
      </c>
      <c r="C8426" s="20" t="s">
        <v>250</v>
      </c>
      <c r="D8426" s="20" t="s">
        <v>251</v>
      </c>
      <c r="E8426" s="20" t="s">
        <v>275</v>
      </c>
      <c r="F8426" s="20" t="s">
        <v>122</v>
      </c>
      <c r="G8426" s="8" t="s">
        <v>390</v>
      </c>
      <c r="H8426" s="20" t="s">
        <v>123</v>
      </c>
      <c r="I8426" s="7">
        <v>-3840792000</v>
      </c>
      <c r="L8426" s="7">
        <v>61369964000</v>
      </c>
      <c r="M8426" s="7">
        <v>1996063000</v>
      </c>
      <c r="N8426" s="7">
        <v>753444000</v>
      </c>
      <c r="O8426" s="20" t="str">
        <f t="shared" si="265"/>
        <v/>
      </c>
    </row>
    <row r="8427" spans="1:15">
      <c r="A8427" s="20" t="str">
        <f t="shared" si="266"/>
        <v>Lífeyrissjóður bankamannaHlutfallsdeild</v>
      </c>
      <c r="B8427" s="20" t="str">
        <f>_xlfn.IFNA(INDEX(Listi!$AI:$AI,MATCH(C8427,Listi!$AJ:$AJ,0)),INDEX(Listi!T:T,MATCH(C8427,Listi!U:U,0)))</f>
        <v>Lífeyrissjóður bankam.</v>
      </c>
      <c r="C8427" s="20" t="s">
        <v>250</v>
      </c>
      <c r="D8427" s="20" t="s">
        <v>467</v>
      </c>
      <c r="E8427" s="20" t="s">
        <v>275</v>
      </c>
      <c r="F8427" s="20" t="s">
        <v>122</v>
      </c>
      <c r="G8427" s="8" t="s">
        <v>390</v>
      </c>
      <c r="H8427" s="20" t="s">
        <v>123</v>
      </c>
      <c r="I8427" s="7">
        <v>-4228969000</v>
      </c>
      <c r="L8427" s="7">
        <v>40286427000</v>
      </c>
      <c r="M8427" s="7">
        <v>125147000</v>
      </c>
      <c r="N8427" s="7">
        <v>2741197000</v>
      </c>
      <c r="O8427" s="20" t="str">
        <f t="shared" si="265"/>
        <v/>
      </c>
    </row>
    <row r="8428" spans="1:15">
      <c r="A8428" s="20" t="str">
        <f t="shared" si="266"/>
        <v>Lífeyrissjóður RangæingaSamtryggingardeild</v>
      </c>
      <c r="B8428" s="20" t="str">
        <f>_xlfn.IFNA(INDEX(Listi!$AI:$AI,MATCH(C8428,Listi!$AJ:$AJ,0)),INDEX(Listi!T:T,MATCH(C8428,Listi!U:U,0)))</f>
        <v>Lífeyrissjóður Rang.</v>
      </c>
      <c r="C8428" s="20" t="s">
        <v>253</v>
      </c>
      <c r="D8428" s="20" t="s">
        <v>205</v>
      </c>
      <c r="E8428" s="20" t="s">
        <v>275</v>
      </c>
      <c r="F8428" s="20" t="s">
        <v>122</v>
      </c>
      <c r="G8428" s="8" t="s">
        <v>390</v>
      </c>
      <c r="H8428" s="20" t="s">
        <v>123</v>
      </c>
      <c r="I8428" s="7">
        <v>-1771001000</v>
      </c>
      <c r="L8428" s="7">
        <v>18949790000</v>
      </c>
      <c r="M8428" s="7">
        <v>835894000</v>
      </c>
      <c r="N8428" s="7">
        <v>386250000</v>
      </c>
      <c r="O8428" s="20" t="str">
        <f t="shared" si="265"/>
        <v/>
      </c>
    </row>
    <row r="8429" spans="1:15">
      <c r="A8429" s="20" t="str">
        <f t="shared" si="266"/>
        <v>Lífeyrissjóður starfsmanna AkureyrarbæjarSamtryggingardeild</v>
      </c>
      <c r="B8429" s="20" t="str">
        <f>_xlfn.IFNA(INDEX(Listi!$AI:$AI,MATCH(C8429,Listi!$AJ:$AJ,0)),INDEX(Listi!T:T,MATCH(C8429,Listi!U:U,0)))</f>
        <v>Lífeyrissj. starfsm. Akureyrarb.</v>
      </c>
      <c r="C8429" s="20" t="s">
        <v>274</v>
      </c>
      <c r="D8429" s="20" t="s">
        <v>205</v>
      </c>
      <c r="E8429" s="20" t="s">
        <v>275</v>
      </c>
      <c r="F8429" s="20" t="s">
        <v>122</v>
      </c>
      <c r="G8429" s="8" t="s">
        <v>390</v>
      </c>
      <c r="H8429" s="20" t="s">
        <v>123</v>
      </c>
      <c r="I8429" s="7">
        <v>-1882876843</v>
      </c>
      <c r="L8429" s="7">
        <v>14569496826</v>
      </c>
      <c r="M8429" s="7">
        <v>46271787</v>
      </c>
      <c r="N8429" s="7">
        <v>1160288032</v>
      </c>
      <c r="O8429" s="20" t="str">
        <f t="shared" si="265"/>
        <v/>
      </c>
    </row>
    <row r="8430" spans="1:15">
      <c r="A8430" s="20" t="str">
        <f t="shared" si="266"/>
        <v>Lífeyrissjóður starfsmanna Búnaðarbanka ÍslandsSamtryggingardeild</v>
      </c>
      <c r="B8430" s="20" t="str">
        <f>_xlfn.IFNA(INDEX(Listi!$AI:$AI,MATCH(C8430,Listi!$AJ:$AJ,0)),INDEX(Listi!T:T,MATCH(C8430,Listi!U:U,0)))</f>
        <v>Lífeyrissj. starfsm. Búnaðarb.Ísl.</v>
      </c>
      <c r="C8430" s="20" t="s">
        <v>254</v>
      </c>
      <c r="D8430" s="20" t="s">
        <v>205</v>
      </c>
      <c r="E8430" s="20" t="s">
        <v>275</v>
      </c>
      <c r="F8430" s="20" t="s">
        <v>122</v>
      </c>
      <c r="G8430" s="8" t="s">
        <v>390</v>
      </c>
      <c r="H8430" s="20" t="s">
        <v>123</v>
      </c>
      <c r="I8430" s="7">
        <v>-1578460000</v>
      </c>
      <c r="L8430" s="7">
        <v>27921283000</v>
      </c>
      <c r="M8430" s="7">
        <v>7378000</v>
      </c>
      <c r="N8430" s="7">
        <v>1535577000</v>
      </c>
      <c r="O8430" s="20" t="str">
        <f t="shared" si="265"/>
        <v/>
      </c>
    </row>
    <row r="8431" spans="1:15">
      <c r="A8431" s="20" t="str">
        <f t="shared" si="266"/>
        <v>Lífeyrissjóður starfsmanna ReykjavíkurborgarSamtryggingardeild</v>
      </c>
      <c r="B8431" s="20" t="str">
        <f>_xlfn.IFNA(INDEX(Listi!$AI:$AI,MATCH(C8431,Listi!$AJ:$AJ,0)),INDEX(Listi!T:T,MATCH(C8431,Listi!U:U,0)))</f>
        <v>Lífeyrissj. starfsm. Reykjav.</v>
      </c>
      <c r="C8431" s="20" t="s">
        <v>255</v>
      </c>
      <c r="D8431" s="20" t="s">
        <v>205</v>
      </c>
      <c r="E8431" s="20" t="s">
        <v>275</v>
      </c>
      <c r="F8431" s="20" t="s">
        <v>122</v>
      </c>
      <c r="G8431" s="8" t="s">
        <v>390</v>
      </c>
      <c r="H8431" s="20" t="s">
        <v>123</v>
      </c>
      <c r="I8431" s="7">
        <v>-1771134212</v>
      </c>
      <c r="L8431" s="7">
        <v>92450251598</v>
      </c>
      <c r="M8431" s="7">
        <v>217604296</v>
      </c>
      <c r="N8431" s="7">
        <v>6195210428</v>
      </c>
      <c r="O8431" s="20" t="str">
        <f t="shared" si="265"/>
        <v/>
      </c>
    </row>
    <row r="8432" spans="1:15">
      <c r="A8432" s="20" t="str">
        <f t="shared" si="266"/>
        <v>Lífeyrissjóður starfsmanna ríkisinsA-deild</v>
      </c>
      <c r="B8432" s="20" t="str">
        <f>_xlfn.IFNA(INDEX(Listi!$AI:$AI,MATCH(C8432,Listi!$AJ:$AJ,0)),INDEX(Listi!T:T,MATCH(C8432,Listi!U:U,0)))</f>
        <v>LSR</v>
      </c>
      <c r="C8432" s="20" t="s">
        <v>256</v>
      </c>
      <c r="D8432" s="20" t="s">
        <v>257</v>
      </c>
      <c r="E8432" s="20" t="s">
        <v>275</v>
      </c>
      <c r="F8432" s="20" t="s">
        <v>122</v>
      </c>
      <c r="G8432" s="8" t="s">
        <v>390</v>
      </c>
      <c r="H8432" s="20" t="s">
        <v>123</v>
      </c>
      <c r="I8432" s="7">
        <v>-63525287514</v>
      </c>
      <c r="L8432" s="7">
        <v>1024402726080</v>
      </c>
      <c r="M8432" s="7">
        <v>38030413328</v>
      </c>
      <c r="N8432" s="7">
        <v>13011563069</v>
      </c>
      <c r="O8432" s="20" t="str">
        <f t="shared" si="265"/>
        <v/>
      </c>
    </row>
    <row r="8433" spans="1:15">
      <c r="A8433" s="20" t="str">
        <f t="shared" si="266"/>
        <v>Lífeyrissjóður starfsmanna ríkisinsB-deild</v>
      </c>
      <c r="B8433" s="20" t="str">
        <f>_xlfn.IFNA(INDEX(Listi!$AI:$AI,MATCH(C8433,Listi!$AJ:$AJ,0)),INDEX(Listi!T:T,MATCH(C8433,Listi!U:U,0)))</f>
        <v>LSR</v>
      </c>
      <c r="C8433" s="20" t="s">
        <v>256</v>
      </c>
      <c r="D8433" s="20" t="s">
        <v>218</v>
      </c>
      <c r="E8433" s="20" t="s">
        <v>275</v>
      </c>
      <c r="F8433" s="20" t="s">
        <v>122</v>
      </c>
      <c r="G8433" s="8" t="s">
        <v>390</v>
      </c>
      <c r="H8433" s="20" t="s">
        <v>123</v>
      </c>
      <c r="I8433" s="7">
        <v>-6036401109</v>
      </c>
      <c r="L8433" s="7">
        <v>297381500048</v>
      </c>
      <c r="M8433" s="7">
        <v>1364474032</v>
      </c>
      <c r="N8433" s="7">
        <v>62409553231</v>
      </c>
      <c r="O8433" s="20" t="str">
        <f t="shared" si="265"/>
        <v/>
      </c>
    </row>
    <row r="8434" spans="1:15">
      <c r="A8434" s="20" t="str">
        <f t="shared" si="266"/>
        <v>Lífeyrissjóður starfsmanna ríkisinsLeið I</v>
      </c>
      <c r="B8434" s="20" t="str">
        <f>_xlfn.IFNA(INDEX(Listi!$AI:$AI,MATCH(C8434,Listi!$AJ:$AJ,0)),INDEX(Listi!T:T,MATCH(C8434,Listi!U:U,0)))</f>
        <v>LSR</v>
      </c>
      <c r="C8434" s="20" t="s">
        <v>256</v>
      </c>
      <c r="D8434" s="20" t="s">
        <v>258</v>
      </c>
      <c r="E8434" s="20" t="s">
        <v>276</v>
      </c>
      <c r="F8434" s="20" t="s">
        <v>122</v>
      </c>
      <c r="G8434" s="8" t="s">
        <v>390</v>
      </c>
      <c r="H8434" s="20" t="s">
        <v>123</v>
      </c>
      <c r="I8434" s="7">
        <v>-20480291</v>
      </c>
      <c r="L8434" s="7">
        <v>11704214939</v>
      </c>
      <c r="M8434" s="7">
        <v>547428342</v>
      </c>
      <c r="N8434" s="7">
        <v>195323403</v>
      </c>
      <c r="O8434" s="20" t="str">
        <f t="shared" si="265"/>
        <v/>
      </c>
    </row>
    <row r="8435" spans="1:15">
      <c r="A8435" s="20" t="str">
        <f t="shared" si="266"/>
        <v>Lífeyrissjóður starfsmanna ríkisinsLeið II</v>
      </c>
      <c r="B8435" s="20" t="str">
        <f>_xlfn.IFNA(INDEX(Listi!$AI:$AI,MATCH(C8435,Listi!$AJ:$AJ,0)),INDEX(Listi!T:T,MATCH(C8435,Listi!U:U,0)))</f>
        <v>LSR</v>
      </c>
      <c r="C8435" s="20" t="s">
        <v>256</v>
      </c>
      <c r="D8435" s="20" t="s">
        <v>259</v>
      </c>
      <c r="E8435" s="20" t="s">
        <v>276</v>
      </c>
      <c r="F8435" s="8" t="s">
        <v>122</v>
      </c>
      <c r="G8435" s="8" t="s">
        <v>390</v>
      </c>
      <c r="H8435" s="20" t="s">
        <v>123</v>
      </c>
      <c r="I8435" s="7">
        <v>-73660048</v>
      </c>
      <c r="L8435" s="7">
        <v>3365164594</v>
      </c>
      <c r="M8435" s="7">
        <v>379849453</v>
      </c>
      <c r="N8435" s="7">
        <v>93142056</v>
      </c>
      <c r="O8435" s="20" t="str">
        <f t="shared" si="265"/>
        <v/>
      </c>
    </row>
    <row r="8436" spans="1:15">
      <c r="A8436" s="20" t="str">
        <f t="shared" si="266"/>
        <v>Lífeyrissjóður starfsmanna ríkisinsLeið III</v>
      </c>
      <c r="B8436" s="20" t="str">
        <f>_xlfn.IFNA(INDEX(Listi!$AI:$AI,MATCH(C8436,Listi!$AJ:$AJ,0)),INDEX(Listi!T:T,MATCH(C8436,Listi!U:U,0)))</f>
        <v>LSR</v>
      </c>
      <c r="C8436" s="20" t="s">
        <v>256</v>
      </c>
      <c r="D8436" s="20" t="s">
        <v>260</v>
      </c>
      <c r="E8436" s="20" t="s">
        <v>276</v>
      </c>
      <c r="F8436" s="8" t="s">
        <v>122</v>
      </c>
      <c r="G8436" s="8" t="s">
        <v>390</v>
      </c>
      <c r="H8436" s="20" t="s">
        <v>123</v>
      </c>
      <c r="I8436" s="7">
        <v>0</v>
      </c>
      <c r="L8436" s="7">
        <v>9959294621</v>
      </c>
      <c r="M8436" s="7">
        <v>743287481</v>
      </c>
      <c r="N8436" s="7">
        <v>349903833</v>
      </c>
      <c r="O8436" s="20" t="str">
        <f t="shared" si="265"/>
        <v/>
      </c>
    </row>
    <row r="8437" spans="1:15">
      <c r="A8437" s="20" t="str">
        <f t="shared" si="266"/>
        <v>Lífeyrissjóður Tannlæknafél ÍslDeild I/Séreign</v>
      </c>
      <c r="B8437" s="20" t="str">
        <f>_xlfn.IFNA(INDEX(Listi!$AI:$AI,MATCH(C8437,Listi!$AJ:$AJ,0)),INDEX(Listi!T:T,MATCH(C8437,Listi!U:U,0)))</f>
        <v>Lífeyrissj. Tannlækna</v>
      </c>
      <c r="C8437" s="20" t="s">
        <v>261</v>
      </c>
      <c r="D8437" s="20" t="s">
        <v>207</v>
      </c>
      <c r="E8437" s="20" t="s">
        <v>276</v>
      </c>
      <c r="F8437" s="8" t="s">
        <v>122</v>
      </c>
      <c r="G8437" s="8" t="s">
        <v>390</v>
      </c>
      <c r="H8437" s="20" t="s">
        <v>123</v>
      </c>
      <c r="I8437" s="7">
        <v>-258665086</v>
      </c>
      <c r="L8437" s="7">
        <v>6768408488</v>
      </c>
      <c r="M8437" s="7">
        <v>272759192</v>
      </c>
      <c r="N8437" s="7">
        <v>153838058</v>
      </c>
      <c r="O8437" s="20" t="str">
        <f t="shared" si="265"/>
        <v/>
      </c>
    </row>
    <row r="8438" spans="1:15">
      <c r="A8438" s="20" t="str">
        <f t="shared" si="266"/>
        <v>Lífeyrissjóður Tannlæknafél ÍslSamtryggingardeild</v>
      </c>
      <c r="B8438" s="20" t="str">
        <f>_xlfn.IFNA(INDEX(Listi!$AI:$AI,MATCH(C8438,Listi!$AJ:$AJ,0)),INDEX(Listi!T:T,MATCH(C8438,Listi!U:U,0)))</f>
        <v>Lífeyrissj. Tannlækna</v>
      </c>
      <c r="C8438" s="20" t="s">
        <v>261</v>
      </c>
      <c r="D8438" s="20" t="s">
        <v>205</v>
      </c>
      <c r="E8438" s="20" t="s">
        <v>275</v>
      </c>
      <c r="F8438" s="8" t="s">
        <v>122</v>
      </c>
      <c r="G8438" s="8" t="s">
        <v>390</v>
      </c>
      <c r="H8438" s="20" t="s">
        <v>123</v>
      </c>
      <c r="I8438" s="7">
        <v>-98821049</v>
      </c>
      <c r="L8438" s="7">
        <v>2241251214</v>
      </c>
      <c r="M8438" s="7">
        <v>112827287</v>
      </c>
      <c r="N8438" s="7">
        <v>17930159</v>
      </c>
      <c r="O8438" s="20" t="str">
        <f t="shared" si="265"/>
        <v/>
      </c>
    </row>
    <row r="8439" spans="1:15">
      <c r="A8439" s="20" t="str">
        <f t="shared" si="266"/>
        <v>Lífeyrissjóður verslunarmannaÆvileið 1</v>
      </c>
      <c r="B8439" s="20" t="str">
        <f>_xlfn.IFNA(INDEX(Listi!$AI:$AI,MATCH(C8439,Listi!$AJ:$AJ,0)),INDEX(Listi!T:T,MATCH(C8439,Listi!U:U,0)))</f>
        <v>Lífeyrissj. Verslunarm.</v>
      </c>
      <c r="C8439" s="20" t="s">
        <v>206</v>
      </c>
      <c r="D8439" s="20" t="s">
        <v>310</v>
      </c>
      <c r="E8439" s="20" t="s">
        <v>276</v>
      </c>
      <c r="F8439" s="8" t="s">
        <v>122</v>
      </c>
      <c r="G8439" s="8" t="s">
        <v>390</v>
      </c>
      <c r="H8439" s="20" t="s">
        <v>123</v>
      </c>
      <c r="I8439" s="7">
        <v>-498257054</v>
      </c>
      <c r="L8439" s="7">
        <v>2860479562</v>
      </c>
      <c r="M8439" s="7">
        <v>819651283</v>
      </c>
      <c r="N8439" s="7">
        <v>12562366</v>
      </c>
      <c r="O8439" s="20" t="str">
        <f t="shared" si="265"/>
        <v/>
      </c>
    </row>
    <row r="8440" spans="1:15">
      <c r="A8440" s="20" t="str">
        <f t="shared" si="266"/>
        <v>Lífeyrissjóður verslunarmannaÆvileið 2</v>
      </c>
      <c r="B8440" s="20" t="str">
        <f>_xlfn.IFNA(INDEX(Listi!$AI:$AI,MATCH(C8440,Listi!$AJ:$AJ,0)),INDEX(Listi!T:T,MATCH(C8440,Listi!U:U,0)))</f>
        <v>Lífeyrissj. Verslunarm.</v>
      </c>
      <c r="C8440" s="20" t="s">
        <v>206</v>
      </c>
      <c r="D8440" s="20" t="s">
        <v>309</v>
      </c>
      <c r="E8440" s="20" t="s">
        <v>276</v>
      </c>
      <c r="F8440" s="20" t="s">
        <v>122</v>
      </c>
      <c r="G8440" s="8" t="s">
        <v>390</v>
      </c>
      <c r="H8440" s="20" t="s">
        <v>123</v>
      </c>
      <c r="I8440" s="7">
        <v>-670661656</v>
      </c>
      <c r="L8440" s="7">
        <v>2325064159</v>
      </c>
      <c r="M8440" s="7">
        <v>465663194</v>
      </c>
      <c r="N8440" s="7">
        <v>32037995</v>
      </c>
      <c r="O8440" s="20" t="str">
        <f t="shared" si="265"/>
        <v/>
      </c>
    </row>
    <row r="8441" spans="1:15">
      <c r="A8441" s="20" t="str">
        <f t="shared" si="266"/>
        <v>Lífeyrissjóður verslunarmannaÆvileið 3</v>
      </c>
      <c r="B8441" s="20" t="str">
        <f>_xlfn.IFNA(INDEX(Listi!$AI:$AI,MATCH(C8441,Listi!$AJ:$AJ,0)),INDEX(Listi!T:T,MATCH(C8441,Listi!U:U,0)))</f>
        <v>Lífeyrissj. Verslunarm.</v>
      </c>
      <c r="C8441" s="20" t="s">
        <v>206</v>
      </c>
      <c r="D8441" s="20" t="s">
        <v>308</v>
      </c>
      <c r="E8441" s="20" t="s">
        <v>276</v>
      </c>
      <c r="F8441" s="20" t="s">
        <v>122</v>
      </c>
      <c r="G8441" s="8" t="s">
        <v>390</v>
      </c>
      <c r="H8441" s="20" t="s">
        <v>123</v>
      </c>
      <c r="I8441" s="7">
        <v>-361714752</v>
      </c>
      <c r="L8441" s="7">
        <v>1567402319</v>
      </c>
      <c r="M8441" s="7">
        <v>325961302</v>
      </c>
      <c r="N8441" s="7">
        <v>60283998</v>
      </c>
      <c r="O8441" s="20" t="str">
        <f t="shared" si="265"/>
        <v/>
      </c>
    </row>
    <row r="8442" spans="1:15">
      <c r="A8442" s="20" t="str">
        <f t="shared" si="266"/>
        <v>Lífeyrissjóður verslunarmannaDeild I/Séreign</v>
      </c>
      <c r="B8442" s="20" t="str">
        <f>_xlfn.IFNA(INDEX(Listi!$AI:$AI,MATCH(C8442,Listi!$AJ:$AJ,0)),INDEX(Listi!T:T,MATCH(C8442,Listi!U:U,0)))</f>
        <v>Lífeyrissj. Verslunarm.</v>
      </c>
      <c r="C8442" s="20" t="s">
        <v>206</v>
      </c>
      <c r="D8442" s="20" t="s">
        <v>207</v>
      </c>
      <c r="E8442" s="20" t="s">
        <v>276</v>
      </c>
      <c r="F8442" s="20" t="s">
        <v>122</v>
      </c>
      <c r="G8442" s="8" t="s">
        <v>390</v>
      </c>
      <c r="H8442" s="20" t="s">
        <v>123</v>
      </c>
      <c r="I8442" s="7">
        <v>-210827905</v>
      </c>
      <c r="L8442" s="7">
        <v>19785724399</v>
      </c>
      <c r="M8442" s="7">
        <v>729937912</v>
      </c>
      <c r="N8442" s="7">
        <v>458382791</v>
      </c>
      <c r="O8442" s="20" t="str">
        <f t="shared" si="265"/>
        <v/>
      </c>
    </row>
    <row r="8443" spans="1:15">
      <c r="A8443" s="20" t="str">
        <f t="shared" si="266"/>
        <v>Lífeyrissjóður verslunarmannaSamtryggingardeild</v>
      </c>
      <c r="B8443" s="20" t="str">
        <f>_xlfn.IFNA(INDEX(Listi!$AI:$AI,MATCH(C8443,Listi!$AJ:$AJ,0)),INDEX(Listi!T:T,MATCH(C8443,Listi!U:U,0)))</f>
        <v>Lífeyrissj. Verslunarm.</v>
      </c>
      <c r="C8443" s="20" t="s">
        <v>206</v>
      </c>
      <c r="D8443" s="20" t="s">
        <v>205</v>
      </c>
      <c r="E8443" s="20" t="s">
        <v>275</v>
      </c>
      <c r="F8443" s="20" t="s">
        <v>122</v>
      </c>
      <c r="G8443" s="8" t="s">
        <v>390</v>
      </c>
      <c r="H8443" s="20" t="s">
        <v>123</v>
      </c>
      <c r="I8443" s="7">
        <v>-64625798617</v>
      </c>
      <c r="L8443" s="7">
        <v>1174592806906</v>
      </c>
      <c r="M8443" s="7">
        <v>35794261112</v>
      </c>
      <c r="N8443" s="7">
        <v>21965137185</v>
      </c>
      <c r="O8443" s="20" t="str">
        <f t="shared" si="265"/>
        <v/>
      </c>
    </row>
    <row r="8444" spans="1:15">
      <c r="A8444" s="20" t="str">
        <f t="shared" si="266"/>
        <v>Lífeyrissjóður VestmannaeyjaSafn I</v>
      </c>
      <c r="B8444" s="20" t="str">
        <f>_xlfn.IFNA(INDEX(Listi!$AI:$AI,MATCH(C8444,Listi!$AJ:$AJ,0)),INDEX(Listi!T:T,MATCH(C8444,Listi!U:U,0)))</f>
        <v>Lífeyrissj. Vestm.</v>
      </c>
      <c r="C8444" s="20" t="s">
        <v>262</v>
      </c>
      <c r="D8444" s="20" t="s">
        <v>210</v>
      </c>
      <c r="E8444" s="20" t="s">
        <v>276</v>
      </c>
      <c r="F8444" s="20" t="s">
        <v>122</v>
      </c>
      <c r="G8444" s="8" t="s">
        <v>390</v>
      </c>
      <c r="H8444" s="20" t="s">
        <v>123</v>
      </c>
      <c r="I8444" s="7">
        <v>-154898005</v>
      </c>
      <c r="L8444" s="7">
        <v>381311221</v>
      </c>
      <c r="M8444" s="7">
        <v>44104006</v>
      </c>
      <c r="N8444" s="7">
        <v>13592960</v>
      </c>
      <c r="O8444" s="20" t="str">
        <f t="shared" si="265"/>
        <v/>
      </c>
    </row>
    <row r="8445" spans="1:15">
      <c r="A8445" s="20" t="str">
        <f t="shared" si="266"/>
        <v>Lífeyrissjóður VestmannaeyjaSafn II</v>
      </c>
      <c r="B8445" s="20" t="str">
        <f>_xlfn.IFNA(INDEX(Listi!$AI:$AI,MATCH(C8445,Listi!$AJ:$AJ,0)),INDEX(Listi!T:T,MATCH(C8445,Listi!U:U,0)))</f>
        <v>Lífeyrissj. Vestm.</v>
      </c>
      <c r="C8445" s="20" t="s">
        <v>262</v>
      </c>
      <c r="D8445" s="20" t="s">
        <v>211</v>
      </c>
      <c r="E8445" s="20" t="s">
        <v>276</v>
      </c>
      <c r="F8445" s="20" t="s">
        <v>122</v>
      </c>
      <c r="G8445" s="8" t="s">
        <v>390</v>
      </c>
      <c r="H8445" s="20" t="s">
        <v>123</v>
      </c>
      <c r="I8445" s="7">
        <v>-144998533</v>
      </c>
      <c r="L8445" s="7">
        <v>571440191</v>
      </c>
      <c r="M8445" s="7">
        <v>40240404</v>
      </c>
      <c r="N8445" s="7">
        <v>18659289</v>
      </c>
      <c r="O8445" s="20" t="str">
        <f t="shared" si="265"/>
        <v/>
      </c>
    </row>
    <row r="8446" spans="1:15">
      <c r="A8446" s="20" t="str">
        <f t="shared" si="266"/>
        <v>Lífeyrissjóður VestmannaeyjaSamtryggingardeild</v>
      </c>
      <c r="B8446" s="20" t="str">
        <f>_xlfn.IFNA(INDEX(Listi!$AI:$AI,MATCH(C8446,Listi!$AJ:$AJ,0)),INDEX(Listi!T:T,MATCH(C8446,Listi!U:U,0)))</f>
        <v>Lífeyrissj. Vestm.</v>
      </c>
      <c r="C8446" s="20" t="s">
        <v>262</v>
      </c>
      <c r="D8446" s="20" t="s">
        <v>205</v>
      </c>
      <c r="E8446" s="20" t="s">
        <v>275</v>
      </c>
      <c r="F8446" s="20" t="s">
        <v>122</v>
      </c>
      <c r="G8446" s="8" t="s">
        <v>390</v>
      </c>
      <c r="H8446" s="20" t="s">
        <v>123</v>
      </c>
      <c r="I8446" s="7">
        <v>-6542280091</v>
      </c>
      <c r="L8446" s="7">
        <v>85198020532</v>
      </c>
      <c r="M8446" s="7">
        <v>1944643004</v>
      </c>
      <c r="N8446" s="7">
        <v>2198060399</v>
      </c>
      <c r="O8446" s="20" t="str">
        <f t="shared" si="265"/>
        <v/>
      </c>
    </row>
    <row r="8447" spans="1:15">
      <c r="A8447" s="20" t="str">
        <f t="shared" si="266"/>
        <v>Lífsval - lífeyrissparnaðurLífsval 1</v>
      </c>
      <c r="B8447" s="20" t="str">
        <f>_xlfn.IFNA(INDEX(Listi!$AI:$AI,MATCH(C8447,Listi!$AJ:$AJ,0)),INDEX(Listi!T:T,MATCH(C8447,Listi!U:U,0)))</f>
        <v>Lífsval</v>
      </c>
      <c r="C8447" s="20" t="s">
        <v>263</v>
      </c>
      <c r="D8447" s="20" t="s">
        <v>264</v>
      </c>
      <c r="E8447" s="20" t="s">
        <v>276</v>
      </c>
      <c r="F8447" s="20" t="s">
        <v>122</v>
      </c>
      <c r="G8447" s="8" t="s">
        <v>390</v>
      </c>
      <c r="H8447" s="20" t="s">
        <v>123</v>
      </c>
      <c r="I8447" s="7">
        <v>0</v>
      </c>
      <c r="L8447" s="7">
        <v>1792991246</v>
      </c>
      <c r="M8447" s="7">
        <v>203244065</v>
      </c>
      <c r="N8447" s="7">
        <v>81003579</v>
      </c>
      <c r="O8447" s="20" t="str">
        <f t="shared" si="265"/>
        <v/>
      </c>
    </row>
    <row r="8448" spans="1:15">
      <c r="A8448" s="20" t="str">
        <f t="shared" si="266"/>
        <v>Lífsval - lífeyrissparnaðurLífsval 2</v>
      </c>
      <c r="B8448" s="20" t="str">
        <f>_xlfn.IFNA(INDEX(Listi!$AI:$AI,MATCH(C8448,Listi!$AJ:$AJ,0)),INDEX(Listi!T:T,MATCH(C8448,Listi!U:U,0)))</f>
        <v>Lífsval</v>
      </c>
      <c r="C8448" s="20" t="s">
        <v>263</v>
      </c>
      <c r="D8448" s="20" t="s">
        <v>265</v>
      </c>
      <c r="E8448" s="20" t="s">
        <v>276</v>
      </c>
      <c r="F8448" s="20" t="s">
        <v>122</v>
      </c>
      <c r="G8448" s="8" t="s">
        <v>390</v>
      </c>
      <c r="H8448" s="20" t="s">
        <v>123</v>
      </c>
      <c r="I8448" s="7">
        <v>0</v>
      </c>
      <c r="L8448" s="7">
        <v>79660340</v>
      </c>
      <c r="M8448" s="7">
        <v>14369045</v>
      </c>
      <c r="N8448" s="7">
        <v>2695304</v>
      </c>
      <c r="O8448" s="20" t="str">
        <f t="shared" si="265"/>
        <v/>
      </c>
    </row>
    <row r="8449" spans="1:15">
      <c r="A8449" s="20" t="str">
        <f t="shared" si="266"/>
        <v>Lífsval - lífeyrissparnaðurLífsval 3</v>
      </c>
      <c r="B8449" s="20" t="str">
        <f>_xlfn.IFNA(INDEX(Listi!$AI:$AI,MATCH(C8449,Listi!$AJ:$AJ,0)),INDEX(Listi!T:T,MATCH(C8449,Listi!U:U,0)))</f>
        <v>Lífsval</v>
      </c>
      <c r="C8449" s="20" t="s">
        <v>263</v>
      </c>
      <c r="D8449" s="20" t="s">
        <v>266</v>
      </c>
      <c r="E8449" s="20" t="s">
        <v>276</v>
      </c>
      <c r="F8449" s="20" t="s">
        <v>122</v>
      </c>
      <c r="G8449" s="8" t="s">
        <v>390</v>
      </c>
      <c r="H8449" s="20" t="s">
        <v>123</v>
      </c>
      <c r="I8449" s="7">
        <v>0</v>
      </c>
      <c r="L8449" s="7">
        <v>131239774</v>
      </c>
      <c r="M8449" s="7">
        <v>16635787</v>
      </c>
      <c r="N8449" s="7">
        <v>3548138</v>
      </c>
      <c r="O8449" s="20" t="str">
        <f t="shared" si="265"/>
        <v/>
      </c>
    </row>
    <row r="8450" spans="1:15">
      <c r="A8450" s="20" t="str">
        <f t="shared" si="266"/>
        <v>Lífsval - lífeyrissparnaðurLífsval 4</v>
      </c>
      <c r="B8450" s="20" t="str">
        <f>_xlfn.IFNA(INDEX(Listi!$AI:$AI,MATCH(C8450,Listi!$AJ:$AJ,0)),INDEX(Listi!T:T,MATCH(C8450,Listi!U:U,0)))</f>
        <v>Lífsval</v>
      </c>
      <c r="C8450" s="20" t="s">
        <v>263</v>
      </c>
      <c r="D8450" s="20" t="s">
        <v>267</v>
      </c>
      <c r="E8450" s="20" t="s">
        <v>276</v>
      </c>
      <c r="F8450" s="20" t="s">
        <v>122</v>
      </c>
      <c r="G8450" s="8" t="s">
        <v>390</v>
      </c>
      <c r="H8450" s="20" t="s">
        <v>123</v>
      </c>
      <c r="I8450" s="7">
        <v>0</v>
      </c>
      <c r="L8450" s="7">
        <v>71752064</v>
      </c>
      <c r="M8450" s="7">
        <v>15238959</v>
      </c>
      <c r="N8450" s="7">
        <v>2058992</v>
      </c>
      <c r="O8450" s="20" t="str">
        <f t="shared" ref="O8450:O8513" si="267">IFERROR(VLOOKUP(F8450,EhLykill,3,FALSE),"")</f>
        <v/>
      </c>
    </row>
    <row r="8451" spans="1:15">
      <c r="A8451" s="20" t="str">
        <f t="shared" si="266"/>
        <v>Lífsverk lífeyrissjóðurLífsverk I/Séreign</v>
      </c>
      <c r="B8451" s="20" t="str">
        <f>_xlfn.IFNA(INDEX(Listi!$AI:$AI,MATCH(C8451,Listi!$AJ:$AJ,0)),INDEX(Listi!T:T,MATCH(C8451,Listi!U:U,0)))</f>
        <v xml:space="preserve">Lífsverk  </v>
      </c>
      <c r="C8451" s="20" t="s">
        <v>268</v>
      </c>
      <c r="D8451" s="20" t="s">
        <v>269</v>
      </c>
      <c r="E8451" s="20" t="s">
        <v>276</v>
      </c>
      <c r="F8451" s="20" t="s">
        <v>122</v>
      </c>
      <c r="G8451" s="8" t="s">
        <v>390</v>
      </c>
      <c r="H8451" s="20" t="s">
        <v>123</v>
      </c>
      <c r="I8451" s="7">
        <v>-873315000</v>
      </c>
      <c r="L8451" s="7">
        <v>4582957000</v>
      </c>
      <c r="M8451" s="7">
        <v>635926000</v>
      </c>
      <c r="N8451" s="7">
        <v>22708000</v>
      </c>
      <c r="O8451" s="20" t="str">
        <f t="shared" si="267"/>
        <v/>
      </c>
    </row>
    <row r="8452" spans="1:15">
      <c r="A8452" s="20" t="str">
        <f t="shared" si="266"/>
        <v>Lífsverk lífeyrissjóðurLífsverk II/Séreign</v>
      </c>
      <c r="B8452" s="20" t="str">
        <f>_xlfn.IFNA(INDEX(Listi!$AI:$AI,MATCH(C8452,Listi!$AJ:$AJ,0)),INDEX(Listi!T:T,MATCH(C8452,Listi!U:U,0)))</f>
        <v xml:space="preserve">Lífsverk  </v>
      </c>
      <c r="C8452" s="20" t="s">
        <v>268</v>
      </c>
      <c r="D8452" s="20" t="s">
        <v>270</v>
      </c>
      <c r="E8452" s="20" t="s">
        <v>276</v>
      </c>
      <c r="F8452" s="20" t="s">
        <v>122</v>
      </c>
      <c r="G8452" s="8" t="s">
        <v>390</v>
      </c>
      <c r="H8452" s="20" t="s">
        <v>123</v>
      </c>
      <c r="I8452" s="7">
        <v>-5838870000</v>
      </c>
      <c r="L8452" s="7">
        <v>23735073000</v>
      </c>
      <c r="M8452" s="7">
        <v>2073571000</v>
      </c>
      <c r="N8452" s="7">
        <v>249365000</v>
      </c>
      <c r="O8452" s="20" t="str">
        <f t="shared" si="267"/>
        <v/>
      </c>
    </row>
    <row r="8453" spans="1:15">
      <c r="A8453" s="20" t="str">
        <f t="shared" si="266"/>
        <v>Lífsverk lífeyrissjóðurLífsverk III/Séreign</v>
      </c>
      <c r="B8453" s="20" t="str">
        <f>_xlfn.IFNA(INDEX(Listi!$AI:$AI,MATCH(C8453,Listi!$AJ:$AJ,0)),INDEX(Listi!T:T,MATCH(C8453,Listi!U:U,0)))</f>
        <v xml:space="preserve">Lífsverk  </v>
      </c>
      <c r="C8453" s="20" t="s">
        <v>268</v>
      </c>
      <c r="D8453" s="20" t="s">
        <v>271</v>
      </c>
      <c r="E8453" s="20" t="s">
        <v>276</v>
      </c>
      <c r="F8453" s="20" t="s">
        <v>122</v>
      </c>
      <c r="G8453" s="8" t="s">
        <v>390</v>
      </c>
      <c r="H8453" s="20" t="s">
        <v>123</v>
      </c>
      <c r="I8453" s="7">
        <v>-118620000</v>
      </c>
      <c r="L8453" s="7">
        <v>653814000</v>
      </c>
      <c r="M8453" s="7">
        <v>105107000</v>
      </c>
      <c r="N8453" s="7">
        <v>2613000</v>
      </c>
      <c r="O8453" s="20" t="str">
        <f t="shared" si="267"/>
        <v/>
      </c>
    </row>
    <row r="8454" spans="1:15">
      <c r="A8454" s="20" t="str">
        <f t="shared" si="266"/>
        <v>Lífsverk lífeyrissjóðurSamtryggingardeild</v>
      </c>
      <c r="B8454" s="20" t="str">
        <f>_xlfn.IFNA(INDEX(Listi!$AI:$AI,MATCH(C8454,Listi!$AJ:$AJ,0)),INDEX(Listi!T:T,MATCH(C8454,Listi!U:U,0)))</f>
        <v xml:space="preserve">Lífsverk  </v>
      </c>
      <c r="C8454" s="20" t="s">
        <v>268</v>
      </c>
      <c r="D8454" s="20" t="s">
        <v>205</v>
      </c>
      <c r="E8454" s="20" t="s">
        <v>275</v>
      </c>
      <c r="F8454" s="20" t="s">
        <v>122</v>
      </c>
      <c r="G8454" s="8" t="s">
        <v>390</v>
      </c>
      <c r="H8454" s="20" t="s">
        <v>123</v>
      </c>
      <c r="I8454" s="7">
        <v>-10339238000</v>
      </c>
      <c r="L8454" s="7">
        <v>120542527000</v>
      </c>
      <c r="M8454" s="7">
        <v>4397803000</v>
      </c>
      <c r="N8454" s="7">
        <v>1423151000</v>
      </c>
      <c r="O8454" s="20" t="str">
        <f t="shared" si="267"/>
        <v/>
      </c>
    </row>
    <row r="8455" spans="1:15">
      <c r="A8455" s="20" t="str">
        <f t="shared" si="266"/>
        <v>Söfnunarsjóður lífeyrisréttindaDeild I/Innlán</v>
      </c>
      <c r="B8455" s="20" t="str">
        <f>_xlfn.IFNA(INDEX(Listi!$AI:$AI,MATCH(C8455,Listi!$AJ:$AJ,0)),INDEX(Listi!T:T,MATCH(C8455,Listi!U:U,0)))</f>
        <v>Söfnunarsj.</v>
      </c>
      <c r="C8455" s="20" t="s">
        <v>272</v>
      </c>
      <c r="D8455" s="20" t="s">
        <v>273</v>
      </c>
      <c r="E8455" s="20" t="s">
        <v>276</v>
      </c>
      <c r="F8455" s="20" t="s">
        <v>122</v>
      </c>
      <c r="G8455" s="8" t="s">
        <v>390</v>
      </c>
      <c r="H8455" s="20" t="s">
        <v>123</v>
      </c>
      <c r="I8455" s="7">
        <v>-505652296</v>
      </c>
      <c r="L8455" s="7">
        <v>2001731914</v>
      </c>
      <c r="M8455" s="7">
        <v>133561634</v>
      </c>
      <c r="N8455" s="7">
        <v>44803565</v>
      </c>
      <c r="O8455" s="20" t="str">
        <f t="shared" si="267"/>
        <v/>
      </c>
    </row>
    <row r="8456" spans="1:15">
      <c r="A8456" s="20" t="str">
        <f t="shared" si="266"/>
        <v>Söfnunarsjóður lífeyrisréttindaDeild III/Séreign</v>
      </c>
      <c r="B8456" s="20" t="str">
        <f>_xlfn.IFNA(INDEX(Listi!$AI:$AI,MATCH(C8456,Listi!$AJ:$AJ,0)),INDEX(Listi!T:T,MATCH(C8456,Listi!U:U,0)))</f>
        <v>Söfnunarsj.</v>
      </c>
      <c r="C8456" s="20" t="s">
        <v>272</v>
      </c>
      <c r="D8456" s="20" t="s">
        <v>599</v>
      </c>
      <c r="E8456" s="20" t="s">
        <v>276</v>
      </c>
      <c r="F8456" s="20" t="s">
        <v>122</v>
      </c>
      <c r="G8456" s="8" t="s">
        <v>390</v>
      </c>
      <c r="H8456" s="20" t="s">
        <v>123</v>
      </c>
      <c r="I8456" s="7">
        <v>0</v>
      </c>
      <c r="L8456" s="7">
        <v>24413085</v>
      </c>
      <c r="M8456" s="7">
        <v>24697577</v>
      </c>
      <c r="N8456" s="7">
        <v>900000</v>
      </c>
      <c r="O8456" s="20" t="str">
        <f t="shared" si="267"/>
        <v/>
      </c>
    </row>
    <row r="8457" spans="1:15">
      <c r="A8457" s="20" t="str">
        <f t="shared" si="266"/>
        <v>Söfnunarsjóður lífeyrisréttindaDeildII/Séreign</v>
      </c>
      <c r="B8457" s="20" t="str">
        <f>_xlfn.IFNA(INDEX(Listi!$AI:$AI,MATCH(C8457,Listi!$AJ:$AJ,0)),INDEX(Listi!T:T,MATCH(C8457,Listi!U:U,0)))</f>
        <v>Söfnunarsj.</v>
      </c>
      <c r="C8457" s="20" t="s">
        <v>272</v>
      </c>
      <c r="D8457" s="20" t="s">
        <v>586</v>
      </c>
      <c r="E8457" s="20" t="s">
        <v>276</v>
      </c>
      <c r="F8457" s="20" t="s">
        <v>122</v>
      </c>
      <c r="G8457" s="8" t="s">
        <v>390</v>
      </c>
      <c r="H8457" s="20" t="s">
        <v>123</v>
      </c>
      <c r="I8457" s="7">
        <v>-125869711</v>
      </c>
      <c r="L8457" s="7">
        <v>1654616477</v>
      </c>
      <c r="M8457" s="7">
        <v>128539213</v>
      </c>
      <c r="N8457" s="7">
        <v>22846291</v>
      </c>
      <c r="O8457" s="20" t="str">
        <f t="shared" si="267"/>
        <v/>
      </c>
    </row>
    <row r="8458" spans="1:15">
      <c r="A8458" s="20" t="str">
        <f t="shared" si="266"/>
        <v>Söfnunarsjóður lífeyrisréttindaSamtryggingardeild</v>
      </c>
      <c r="B8458" s="20" t="str">
        <f>_xlfn.IFNA(INDEX(Listi!$AI:$AI,MATCH(C8458,Listi!$AJ:$AJ,0)),INDEX(Listi!T:T,MATCH(C8458,Listi!U:U,0)))</f>
        <v>Söfnunarsj.</v>
      </c>
      <c r="C8458" s="20" t="s">
        <v>272</v>
      </c>
      <c r="D8458" s="20" t="s">
        <v>205</v>
      </c>
      <c r="E8458" s="20" t="s">
        <v>275</v>
      </c>
      <c r="F8458" s="20" t="s">
        <v>122</v>
      </c>
      <c r="G8458" s="8" t="s">
        <v>390</v>
      </c>
      <c r="H8458" s="20" t="s">
        <v>123</v>
      </c>
      <c r="I8458" s="7">
        <v>-15472411880</v>
      </c>
      <c r="L8458" s="7">
        <v>238978847889</v>
      </c>
      <c r="M8458" s="7">
        <v>4967193409</v>
      </c>
      <c r="N8458" s="7">
        <v>6076487652</v>
      </c>
      <c r="O8458" s="20" t="str">
        <f t="shared" si="267"/>
        <v/>
      </c>
    </row>
    <row r="8459" spans="1:15">
      <c r="A8459" s="20" t="str">
        <f t="shared" si="266"/>
        <v>Stapi lífeyrissjóðurSafn I</v>
      </c>
      <c r="B8459" s="20" t="str">
        <f>_xlfn.IFNA(INDEX(Listi!$AI:$AI,MATCH(C8459,Listi!$AJ:$AJ,0)),INDEX(Listi!T:T,MATCH(C8459,Listi!U:U,0)))</f>
        <v xml:space="preserve">Stapi  </v>
      </c>
      <c r="C8459" s="20" t="s">
        <v>209</v>
      </c>
      <c r="D8459" s="20" t="s">
        <v>210</v>
      </c>
      <c r="E8459" s="20" t="s">
        <v>276</v>
      </c>
      <c r="F8459" s="20" t="s">
        <v>122</v>
      </c>
      <c r="G8459" s="8" t="s">
        <v>390</v>
      </c>
      <c r="H8459" s="20" t="s">
        <v>123</v>
      </c>
      <c r="I8459" s="7">
        <v>-335766740</v>
      </c>
      <c r="L8459" s="7">
        <v>2440828925</v>
      </c>
      <c r="M8459" s="7">
        <v>91567233</v>
      </c>
      <c r="N8459" s="7">
        <v>110755602</v>
      </c>
      <c r="O8459" s="20" t="str">
        <f t="shared" si="267"/>
        <v/>
      </c>
    </row>
    <row r="8460" spans="1:15">
      <c r="A8460" s="20" t="str">
        <f t="shared" ref="A8460:A8522" si="268">CONCATENATE(C8460,D8460)</f>
        <v>Stapi lífeyrissjóðurSafn II</v>
      </c>
      <c r="B8460" s="20" t="str">
        <f>_xlfn.IFNA(INDEX(Listi!$AI:$AI,MATCH(C8460,Listi!$AJ:$AJ,0)),INDEX(Listi!T:T,MATCH(C8460,Listi!U:U,0)))</f>
        <v xml:space="preserve">Stapi  </v>
      </c>
      <c r="C8460" s="20" t="s">
        <v>209</v>
      </c>
      <c r="D8460" s="20" t="s">
        <v>211</v>
      </c>
      <c r="E8460" s="20" t="s">
        <v>276</v>
      </c>
      <c r="F8460" s="20" t="s">
        <v>122</v>
      </c>
      <c r="G8460" s="8" t="s">
        <v>390</v>
      </c>
      <c r="H8460" s="20" t="s">
        <v>123</v>
      </c>
      <c r="I8460" s="7">
        <v>-404510373</v>
      </c>
      <c r="L8460" s="7">
        <v>5710890273</v>
      </c>
      <c r="M8460" s="7">
        <v>262001316</v>
      </c>
      <c r="N8460" s="7">
        <v>164209410</v>
      </c>
      <c r="O8460" s="20" t="str">
        <f t="shared" si="267"/>
        <v/>
      </c>
    </row>
    <row r="8461" spans="1:15">
      <c r="A8461" s="20" t="str">
        <f t="shared" si="268"/>
        <v>Stapi lífeyrissjóðurSafn III</v>
      </c>
      <c r="B8461" s="20" t="str">
        <f>_xlfn.IFNA(INDEX(Listi!$AI:$AI,MATCH(C8461,Listi!$AJ:$AJ,0)),INDEX(Listi!T:T,MATCH(C8461,Listi!U:U,0)))</f>
        <v xml:space="preserve">Stapi  </v>
      </c>
      <c r="C8461" s="20" t="s">
        <v>209</v>
      </c>
      <c r="D8461" s="20" t="s">
        <v>212</v>
      </c>
      <c r="E8461" s="20" t="s">
        <v>276</v>
      </c>
      <c r="F8461" s="20" t="s">
        <v>122</v>
      </c>
      <c r="G8461" s="8" t="s">
        <v>390</v>
      </c>
      <c r="H8461" s="20" t="s">
        <v>123</v>
      </c>
      <c r="I8461" s="7">
        <v>0</v>
      </c>
      <c r="L8461" s="7">
        <v>268100084</v>
      </c>
      <c r="M8461" s="7">
        <v>24388890</v>
      </c>
      <c r="N8461" s="7">
        <v>9886128</v>
      </c>
      <c r="O8461" s="20" t="str">
        <f t="shared" si="267"/>
        <v/>
      </c>
    </row>
    <row r="8462" spans="1:15">
      <c r="A8462" s="20" t="str">
        <f t="shared" si="268"/>
        <v>Stapi lífeyrissjóðurTryggingardeild</v>
      </c>
      <c r="B8462" s="20" t="str">
        <f>_xlfn.IFNA(INDEX(Listi!$AI:$AI,MATCH(C8462,Listi!$AJ:$AJ,0)),INDEX(Listi!T:T,MATCH(C8462,Listi!U:U,0)))</f>
        <v xml:space="preserve">Stapi  </v>
      </c>
      <c r="C8462" s="20" t="s">
        <v>209</v>
      </c>
      <c r="D8462" s="20" t="s">
        <v>213</v>
      </c>
      <c r="E8462" s="20" t="s">
        <v>275</v>
      </c>
      <c r="F8462" s="20" t="s">
        <v>122</v>
      </c>
      <c r="G8462" s="8" t="s">
        <v>390</v>
      </c>
      <c r="H8462" s="20" t="s">
        <v>123</v>
      </c>
      <c r="I8462" s="7">
        <v>-18557969256</v>
      </c>
      <c r="L8462" s="7">
        <v>348661724246</v>
      </c>
      <c r="M8462" s="7">
        <v>13807615154</v>
      </c>
      <c r="N8462" s="7">
        <v>7912918911</v>
      </c>
      <c r="O8462" s="20" t="str">
        <f t="shared" si="267"/>
        <v/>
      </c>
    </row>
    <row r="8463" spans="1:15">
      <c r="A8463" s="20" t="str">
        <f t="shared" si="268"/>
        <v>Stapi lífeyrissjóðurVarfærnasafnið</v>
      </c>
      <c r="B8463" s="20" t="str">
        <f>_xlfn.IFNA(INDEX(Listi!$AI:$AI,MATCH(C8463,Listi!$AJ:$AJ,0)),INDEX(Listi!T:T,MATCH(C8463,Listi!U:U,0)))</f>
        <v xml:space="preserve">Stapi  </v>
      </c>
      <c r="C8463" s="20" t="s">
        <v>209</v>
      </c>
      <c r="D8463" s="20" t="s">
        <v>392</v>
      </c>
      <c r="E8463" s="20" t="s">
        <v>276</v>
      </c>
      <c r="F8463" s="20" t="s">
        <v>122</v>
      </c>
      <c r="G8463" s="8" t="s">
        <v>390</v>
      </c>
      <c r="H8463" s="20" t="s">
        <v>123</v>
      </c>
      <c r="I8463" s="7">
        <v>-25191154</v>
      </c>
      <c r="L8463" s="7">
        <v>471986044</v>
      </c>
      <c r="M8463" s="7">
        <v>137399159</v>
      </c>
      <c r="N8463" s="7">
        <v>6994496</v>
      </c>
      <c r="O8463" s="20" t="str">
        <f t="shared" si="267"/>
        <v/>
      </c>
    </row>
    <row r="8464" spans="1:15">
      <c r="A8464" s="20" t="str">
        <f t="shared" si="268"/>
        <v>Almenni lífeyrissjóðurinnÆvisafn I</v>
      </c>
      <c r="B8464" s="20" t="str">
        <f>_xlfn.IFNA(INDEX(Listi!$AI:$AI,MATCH(C8464,Listi!$AJ:$AJ,0)),INDEX(Listi!T:T,MATCH(C8464,Listi!U:U,0)))</f>
        <v xml:space="preserve">Almenni </v>
      </c>
      <c r="C8464" s="20" t="s">
        <v>0</v>
      </c>
      <c r="D8464" s="20" t="s">
        <v>202</v>
      </c>
      <c r="E8464" s="20" t="s">
        <v>276</v>
      </c>
      <c r="F8464" s="8" t="s">
        <v>124</v>
      </c>
      <c r="G8464" s="8" t="s">
        <v>370</v>
      </c>
      <c r="H8464" s="20" t="s">
        <v>125</v>
      </c>
      <c r="I8464" s="7">
        <v>22843000</v>
      </c>
      <c r="L8464" s="7">
        <v>43068273823</v>
      </c>
      <c r="M8464" s="7">
        <v>4413720640</v>
      </c>
      <c r="N8464" s="7">
        <v>641257097</v>
      </c>
      <c r="O8464" s="20" t="str">
        <f t="shared" si="267"/>
        <v/>
      </c>
    </row>
    <row r="8465" spans="1:15">
      <c r="A8465" s="20" t="str">
        <f t="shared" si="268"/>
        <v>Almenni lífeyrissjóðurinnÆvisafn II</v>
      </c>
      <c r="B8465" s="20" t="str">
        <f>_xlfn.IFNA(INDEX(Listi!$AI:$AI,MATCH(C8465,Listi!$AJ:$AJ,0)),INDEX(Listi!T:T,MATCH(C8465,Listi!U:U,0)))</f>
        <v xml:space="preserve">Almenni </v>
      </c>
      <c r="C8465" s="20" t="s">
        <v>0</v>
      </c>
      <c r="D8465" s="20" t="s">
        <v>203</v>
      </c>
      <c r="E8465" s="20" t="s">
        <v>276</v>
      </c>
      <c r="F8465" s="8" t="s">
        <v>124</v>
      </c>
      <c r="G8465" s="8" t="s">
        <v>370</v>
      </c>
      <c r="H8465" s="20" t="s">
        <v>125</v>
      </c>
      <c r="I8465" s="7">
        <v>74942075</v>
      </c>
      <c r="L8465" s="7">
        <v>86460235807</v>
      </c>
      <c r="M8465" s="7">
        <v>3970537445</v>
      </c>
      <c r="N8465" s="7">
        <v>1539034493</v>
      </c>
      <c r="O8465" s="20" t="str">
        <f t="shared" si="267"/>
        <v/>
      </c>
    </row>
    <row r="8466" spans="1:15">
      <c r="A8466" s="20" t="str">
        <f t="shared" si="268"/>
        <v>Almenni lífeyrissjóðurinnÆvisafn III</v>
      </c>
      <c r="B8466" s="20" t="str">
        <f>_xlfn.IFNA(INDEX(Listi!$AI:$AI,MATCH(C8466,Listi!$AJ:$AJ,0)),INDEX(Listi!T:T,MATCH(C8466,Listi!U:U,0)))</f>
        <v xml:space="preserve">Almenni </v>
      </c>
      <c r="C8466" s="20" t="s">
        <v>0</v>
      </c>
      <c r="D8466" s="20" t="s">
        <v>204</v>
      </c>
      <c r="E8466" s="20" t="s">
        <v>276</v>
      </c>
      <c r="F8466" s="8" t="s">
        <v>124</v>
      </c>
      <c r="G8466" s="8" t="s">
        <v>370</v>
      </c>
      <c r="H8466" s="20" t="s">
        <v>125</v>
      </c>
      <c r="I8466" s="7">
        <v>7282955</v>
      </c>
      <c r="L8466" s="7">
        <v>33890180699</v>
      </c>
      <c r="M8466" s="7">
        <v>1571509194</v>
      </c>
      <c r="N8466" s="7">
        <v>920421683</v>
      </c>
      <c r="O8466" s="20" t="str">
        <f t="shared" si="267"/>
        <v/>
      </c>
    </row>
    <row r="8467" spans="1:15">
      <c r="A8467" s="20" t="str">
        <f t="shared" si="268"/>
        <v>Almenni lífeyrissjóðurinnHúsnæðissafn</v>
      </c>
      <c r="B8467" s="20" t="str">
        <f>_xlfn.IFNA(INDEX(Listi!$AI:$AI,MATCH(C8467,Listi!$AJ:$AJ,0)),INDEX(Listi!T:T,MATCH(C8467,Listi!U:U,0)))</f>
        <v xml:space="preserve">Almenni </v>
      </c>
      <c r="C8467" s="20" t="s">
        <v>0</v>
      </c>
      <c r="D8467" s="20" t="s">
        <v>315</v>
      </c>
      <c r="E8467" s="20" t="s">
        <v>276</v>
      </c>
      <c r="F8467" s="8" t="s">
        <v>124</v>
      </c>
      <c r="G8467" s="8" t="s">
        <v>370</v>
      </c>
      <c r="H8467" s="20" t="s">
        <v>125</v>
      </c>
      <c r="I8467" s="7">
        <v>0</v>
      </c>
      <c r="L8467" s="7">
        <v>487895879</v>
      </c>
      <c r="M8467" s="7">
        <v>166428361</v>
      </c>
      <c r="N8467" s="7">
        <v>18080096</v>
      </c>
      <c r="O8467" s="20" t="str">
        <f t="shared" si="267"/>
        <v/>
      </c>
    </row>
    <row r="8468" spans="1:15">
      <c r="A8468" s="20" t="str">
        <f t="shared" si="268"/>
        <v>Almenni lífeyrissjóðurinnInnlánssafn</v>
      </c>
      <c r="B8468" s="20" t="str">
        <f>_xlfn.IFNA(INDEX(Listi!$AI:$AI,MATCH(C8468,Listi!$AJ:$AJ,0)),INDEX(Listi!T:T,MATCH(C8468,Listi!U:U,0)))</f>
        <v xml:space="preserve">Almenni </v>
      </c>
      <c r="C8468" s="20" t="s">
        <v>0</v>
      </c>
      <c r="D8468" s="20" t="s">
        <v>1</v>
      </c>
      <c r="E8468" s="20" t="s">
        <v>276</v>
      </c>
      <c r="F8468" s="8" t="s">
        <v>124</v>
      </c>
      <c r="G8468" s="8" t="s">
        <v>370</v>
      </c>
      <c r="H8468" s="20" t="s">
        <v>125</v>
      </c>
      <c r="I8468" s="7">
        <v>0</v>
      </c>
      <c r="L8468" s="7">
        <v>26587944379</v>
      </c>
      <c r="M8468" s="7">
        <v>1016779991</v>
      </c>
      <c r="N8468" s="7">
        <v>1031869724</v>
      </c>
      <c r="O8468" s="20" t="str">
        <f t="shared" si="267"/>
        <v/>
      </c>
    </row>
    <row r="8469" spans="1:15">
      <c r="A8469" s="20" t="str">
        <f t="shared" si="268"/>
        <v>Almenni lífeyrissjóðurinnRíkissafn langt</v>
      </c>
      <c r="B8469" s="20" t="str">
        <f>_xlfn.IFNA(INDEX(Listi!$AI:$AI,MATCH(C8469,Listi!$AJ:$AJ,0)),INDEX(Listi!T:T,MATCH(C8469,Listi!U:U,0)))</f>
        <v xml:space="preserve">Almenni </v>
      </c>
      <c r="C8469" s="20" t="s">
        <v>0</v>
      </c>
      <c r="D8469" s="20" t="s">
        <v>199</v>
      </c>
      <c r="E8469" s="20" t="s">
        <v>276</v>
      </c>
      <c r="F8469" s="20" t="s">
        <v>124</v>
      </c>
      <c r="G8469" s="8" t="s">
        <v>370</v>
      </c>
      <c r="H8469" s="20" t="s">
        <v>125</v>
      </c>
      <c r="I8469" s="7">
        <v>151245624</v>
      </c>
      <c r="L8469" s="7">
        <v>1193680171</v>
      </c>
      <c r="M8469" s="7">
        <v>61272573</v>
      </c>
      <c r="N8469" s="7">
        <v>40105929</v>
      </c>
      <c r="O8469" s="20" t="str">
        <f t="shared" si="267"/>
        <v/>
      </c>
    </row>
    <row r="8470" spans="1:15">
      <c r="A8470" s="20" t="str">
        <f t="shared" si="268"/>
        <v>Almenni lífeyrissjóðurinnRíkissafn stutt</v>
      </c>
      <c r="B8470" s="20" t="str">
        <f>_xlfn.IFNA(INDEX(Listi!$AI:$AI,MATCH(C8470,Listi!$AJ:$AJ,0)),INDEX(Listi!T:T,MATCH(C8470,Listi!U:U,0)))</f>
        <v xml:space="preserve">Almenni </v>
      </c>
      <c r="C8470" s="20" t="s">
        <v>0</v>
      </c>
      <c r="D8470" s="20" t="s">
        <v>200</v>
      </c>
      <c r="E8470" s="20" t="s">
        <v>276</v>
      </c>
      <c r="F8470" s="20" t="s">
        <v>124</v>
      </c>
      <c r="G8470" s="8" t="s">
        <v>370</v>
      </c>
      <c r="H8470" s="20" t="s">
        <v>125</v>
      </c>
      <c r="I8470" s="7">
        <v>0</v>
      </c>
      <c r="L8470" s="7">
        <v>541893627</v>
      </c>
      <c r="M8470" s="7">
        <v>20423158</v>
      </c>
      <c r="N8470" s="7">
        <v>14899899</v>
      </c>
      <c r="O8470" s="20" t="str">
        <f t="shared" si="267"/>
        <v/>
      </c>
    </row>
    <row r="8471" spans="1:15">
      <c r="A8471" s="20" t="str">
        <f t="shared" si="268"/>
        <v>Almenni lífeyrissjóðurinnTryggingadeild</v>
      </c>
      <c r="B8471" s="20" t="str">
        <f>_xlfn.IFNA(INDEX(Listi!$AI:$AI,MATCH(C8471,Listi!$AJ:$AJ,0)),INDEX(Listi!T:T,MATCH(C8471,Listi!U:U,0)))</f>
        <v xml:space="preserve">Almenni </v>
      </c>
      <c r="C8471" s="20" t="s">
        <v>0</v>
      </c>
      <c r="D8471" s="20" t="s">
        <v>201</v>
      </c>
      <c r="E8471" s="20" t="s">
        <v>275</v>
      </c>
      <c r="F8471" s="20" t="s">
        <v>124</v>
      </c>
      <c r="G8471" s="8" t="s">
        <v>370</v>
      </c>
      <c r="H8471" s="20" t="s">
        <v>125</v>
      </c>
      <c r="I8471" s="7">
        <v>197882075</v>
      </c>
      <c r="L8471" s="7">
        <v>174784296254</v>
      </c>
      <c r="M8471" s="7">
        <v>7497244534</v>
      </c>
      <c r="N8471" s="7">
        <v>3057046932</v>
      </c>
      <c r="O8471" s="20" t="str">
        <f t="shared" si="267"/>
        <v/>
      </c>
    </row>
    <row r="8472" spans="1:15">
      <c r="A8472" s="20" t="str">
        <f t="shared" si="268"/>
        <v>Arion banki hf.Erlend hlutabréf</v>
      </c>
      <c r="B8472" s="20" t="str">
        <f>_xlfn.IFNA(INDEX(Listi!$AI:$AI,MATCH(C8472,Listi!$AJ:$AJ,0)),INDEX(Listi!T:T,MATCH(C8472,Listi!U:U,0)))</f>
        <v xml:space="preserve">Arion banki </v>
      </c>
      <c r="C8472" s="20" t="s">
        <v>214</v>
      </c>
      <c r="D8472" s="20" t="s">
        <v>215</v>
      </c>
      <c r="E8472" s="20" t="s">
        <v>276</v>
      </c>
      <c r="F8472" s="20" t="s">
        <v>124</v>
      </c>
      <c r="G8472" s="8" t="s">
        <v>370</v>
      </c>
      <c r="H8472" s="20" t="s">
        <v>125</v>
      </c>
      <c r="I8472" s="7">
        <v>12070000</v>
      </c>
      <c r="L8472" s="7">
        <v>1149685000</v>
      </c>
      <c r="M8472" s="7">
        <v>49095000</v>
      </c>
      <c r="N8472" s="7">
        <v>10876000</v>
      </c>
      <c r="O8472" s="20" t="str">
        <f t="shared" si="267"/>
        <v/>
      </c>
    </row>
    <row r="8473" spans="1:15">
      <c r="A8473" s="20" t="str">
        <f t="shared" si="268"/>
        <v>Arion banki hf.Innlend skuldabréf</v>
      </c>
      <c r="B8473" s="20" t="str">
        <f>_xlfn.IFNA(INDEX(Listi!$AI:$AI,MATCH(C8473,Listi!$AJ:$AJ,0)),INDEX(Listi!T:T,MATCH(C8473,Listi!U:U,0)))</f>
        <v xml:space="preserve">Arion banki </v>
      </c>
      <c r="C8473" s="20" t="s">
        <v>214</v>
      </c>
      <c r="D8473" s="20" t="s">
        <v>216</v>
      </c>
      <c r="E8473" s="20" t="s">
        <v>276</v>
      </c>
      <c r="F8473" s="20" t="s">
        <v>124</v>
      </c>
      <c r="G8473" s="8" t="s">
        <v>370</v>
      </c>
      <c r="H8473" s="20" t="s">
        <v>125</v>
      </c>
      <c r="I8473" s="7">
        <v>80931000</v>
      </c>
      <c r="L8473" s="7">
        <v>4446434000</v>
      </c>
      <c r="M8473" s="7">
        <v>344234000</v>
      </c>
      <c r="N8473" s="7">
        <v>44793000</v>
      </c>
      <c r="O8473" s="20" t="str">
        <f t="shared" si="267"/>
        <v/>
      </c>
    </row>
    <row r="8474" spans="1:15">
      <c r="A8474" s="20" t="str">
        <f t="shared" si="268"/>
        <v>Arion banki hf.Lífeyrisauki L1</v>
      </c>
      <c r="B8474" s="20" t="str">
        <f>_xlfn.IFNA(INDEX(Listi!$AI:$AI,MATCH(C8474,Listi!$AJ:$AJ,0)),INDEX(Listi!T:T,MATCH(C8474,Listi!U:U,0)))</f>
        <v xml:space="preserve">Arion banki </v>
      </c>
      <c r="C8474" s="20" t="s">
        <v>214</v>
      </c>
      <c r="D8474" s="20" t="s">
        <v>377</v>
      </c>
      <c r="E8474" s="20" t="s">
        <v>276</v>
      </c>
      <c r="F8474" s="20" t="s">
        <v>124</v>
      </c>
      <c r="G8474" s="8" t="s">
        <v>370</v>
      </c>
      <c r="H8474" s="20" t="s">
        <v>125</v>
      </c>
      <c r="I8474" s="7">
        <v>72437000</v>
      </c>
      <c r="L8474" s="7">
        <v>5887942000</v>
      </c>
      <c r="M8474" s="7">
        <v>1011885000</v>
      </c>
      <c r="N8474" s="7">
        <v>34615000</v>
      </c>
      <c r="O8474" s="20" t="str">
        <f t="shared" si="267"/>
        <v/>
      </c>
    </row>
    <row r="8475" spans="1:15">
      <c r="A8475" s="20" t="str">
        <f t="shared" si="268"/>
        <v>Arion banki hf.Lífeyrisauki L2</v>
      </c>
      <c r="B8475" s="20" t="str">
        <f>_xlfn.IFNA(INDEX(Listi!$AI:$AI,MATCH(C8475,Listi!$AJ:$AJ,0)),INDEX(Listi!T:T,MATCH(C8475,Listi!U:U,0)))</f>
        <v xml:space="preserve">Arion banki </v>
      </c>
      <c r="C8475" s="20" t="s">
        <v>214</v>
      </c>
      <c r="D8475" s="20" t="s">
        <v>372</v>
      </c>
      <c r="E8475" s="20" t="s">
        <v>276</v>
      </c>
      <c r="F8475" s="20" t="s">
        <v>124</v>
      </c>
      <c r="G8475" s="8" t="s">
        <v>370</v>
      </c>
      <c r="H8475" s="20" t="s">
        <v>125</v>
      </c>
      <c r="I8475" s="7">
        <v>440344000</v>
      </c>
      <c r="L8475" s="7">
        <v>21366380000</v>
      </c>
      <c r="M8475" s="7">
        <v>1613513000</v>
      </c>
      <c r="N8475" s="7">
        <v>92085000</v>
      </c>
      <c r="O8475" s="20" t="str">
        <f t="shared" si="267"/>
        <v/>
      </c>
    </row>
    <row r="8476" spans="1:15">
      <c r="A8476" s="20" t="str">
        <f t="shared" si="268"/>
        <v>Arion banki hf.Lífeyrisauki L3</v>
      </c>
      <c r="B8476" s="20" t="str">
        <f>_xlfn.IFNA(INDEX(Listi!$AI:$AI,MATCH(C8476,Listi!$AJ:$AJ,0)),INDEX(Listi!T:T,MATCH(C8476,Listi!U:U,0)))</f>
        <v xml:space="preserve">Arion banki </v>
      </c>
      <c r="C8476" s="20" t="s">
        <v>214</v>
      </c>
      <c r="D8476" s="20" t="s">
        <v>371</v>
      </c>
      <c r="E8476" s="20" t="s">
        <v>276</v>
      </c>
      <c r="F8476" s="20" t="s">
        <v>124</v>
      </c>
      <c r="G8476" s="8" t="s">
        <v>370</v>
      </c>
      <c r="H8476" s="20" t="s">
        <v>125</v>
      </c>
      <c r="I8476" s="7">
        <v>1106074000</v>
      </c>
      <c r="L8476" s="7">
        <v>29714848000</v>
      </c>
      <c r="M8476" s="7">
        <v>2122481000</v>
      </c>
      <c r="N8476" s="7">
        <v>129566000</v>
      </c>
      <c r="O8476" s="20" t="str">
        <f t="shared" si="267"/>
        <v/>
      </c>
    </row>
    <row r="8477" spans="1:15">
      <c r="A8477" s="20" t="str">
        <f t="shared" si="268"/>
        <v>Arion banki hf.Lífeyrisauki L4</v>
      </c>
      <c r="B8477" s="20" t="str">
        <f>_xlfn.IFNA(INDEX(Listi!$AI:$AI,MATCH(C8477,Listi!$AJ:$AJ,0)),INDEX(Listi!T:T,MATCH(C8477,Listi!U:U,0)))</f>
        <v xml:space="preserve">Arion banki </v>
      </c>
      <c r="C8477" s="20" t="s">
        <v>214</v>
      </c>
      <c r="D8477" s="20" t="s">
        <v>587</v>
      </c>
      <c r="E8477" s="20" t="s">
        <v>276</v>
      </c>
      <c r="F8477" s="20" t="s">
        <v>124</v>
      </c>
      <c r="G8477" s="8" t="s">
        <v>370</v>
      </c>
      <c r="H8477" s="20" t="s">
        <v>125</v>
      </c>
      <c r="I8477" s="7">
        <v>1842928000</v>
      </c>
      <c r="L8477" s="7">
        <v>19306242000</v>
      </c>
      <c r="M8477" s="7">
        <v>1346647000</v>
      </c>
      <c r="N8477" s="7">
        <v>388052000</v>
      </c>
      <c r="O8477" s="20" t="str">
        <f t="shared" si="267"/>
        <v/>
      </c>
    </row>
    <row r="8478" spans="1:15">
      <c r="A8478" s="20" t="str">
        <f t="shared" si="268"/>
        <v>Arion banki hf.Lífeyrisauki L5</v>
      </c>
      <c r="B8478" s="20" t="str">
        <f>_xlfn.IFNA(INDEX(Listi!$AI:$AI,MATCH(C8478,Listi!$AJ:$AJ,0)),INDEX(Listi!T:T,MATCH(C8478,Listi!U:U,0)))</f>
        <v xml:space="preserve">Arion banki </v>
      </c>
      <c r="C8478" s="20" t="s">
        <v>214</v>
      </c>
      <c r="D8478" s="20" t="s">
        <v>369</v>
      </c>
      <c r="E8478" s="20" t="s">
        <v>276</v>
      </c>
      <c r="F8478" s="20" t="s">
        <v>124</v>
      </c>
      <c r="G8478" s="8" t="s">
        <v>370</v>
      </c>
      <c r="H8478" s="20" t="s">
        <v>125</v>
      </c>
      <c r="I8478" s="7">
        <v>0</v>
      </c>
      <c r="L8478" s="7">
        <v>44858554000</v>
      </c>
      <c r="M8478" s="7">
        <v>4018833000</v>
      </c>
      <c r="N8478" s="7">
        <v>933672000</v>
      </c>
      <c r="O8478" s="20" t="str">
        <f t="shared" si="267"/>
        <v/>
      </c>
    </row>
    <row r="8479" spans="1:15">
      <c r="A8479" s="20" t="str">
        <f t="shared" si="268"/>
        <v>Birta lífeyrissjóðurBlönduð leið</v>
      </c>
      <c r="B8479" s="20" t="str">
        <f>_xlfn.IFNA(INDEX(Listi!$AI:$AI,MATCH(C8479,Listi!$AJ:$AJ,0)),INDEX(Listi!T:T,MATCH(C8479,Listi!U:U,0)))</f>
        <v xml:space="preserve">Birta  </v>
      </c>
      <c r="C8479" s="20" t="s">
        <v>298</v>
      </c>
      <c r="D8479" s="20" t="s">
        <v>314</v>
      </c>
      <c r="E8479" s="20" t="s">
        <v>276</v>
      </c>
      <c r="F8479" s="20" t="s">
        <v>124</v>
      </c>
      <c r="G8479" s="8" t="s">
        <v>370</v>
      </c>
      <c r="H8479" s="20" t="s">
        <v>125</v>
      </c>
      <c r="I8479" s="7">
        <v>215990700</v>
      </c>
      <c r="L8479" s="7">
        <v>6929716201</v>
      </c>
      <c r="M8479" s="7">
        <v>253995298</v>
      </c>
      <c r="N8479" s="7">
        <v>139753585</v>
      </c>
      <c r="O8479" s="20" t="str">
        <f t="shared" si="267"/>
        <v/>
      </c>
    </row>
    <row r="8480" spans="1:15">
      <c r="A8480" s="20" t="str">
        <f t="shared" si="268"/>
        <v>Birta lífeyrissjóðurInnlánsleið</v>
      </c>
      <c r="B8480" s="20" t="str">
        <f>_xlfn.IFNA(INDEX(Listi!$AI:$AI,MATCH(C8480,Listi!$AJ:$AJ,0)),INDEX(Listi!T:T,MATCH(C8480,Listi!U:U,0)))</f>
        <v xml:space="preserve">Birta  </v>
      </c>
      <c r="C8480" s="20" t="s">
        <v>298</v>
      </c>
      <c r="D8480" s="20" t="s">
        <v>208</v>
      </c>
      <c r="E8480" s="20" t="s">
        <v>276</v>
      </c>
      <c r="F8480" s="20" t="s">
        <v>124</v>
      </c>
      <c r="G8480" s="8" t="s">
        <v>370</v>
      </c>
      <c r="H8480" s="20" t="s">
        <v>125</v>
      </c>
      <c r="I8480" s="7">
        <v>0</v>
      </c>
      <c r="L8480" s="7">
        <v>4108971332</v>
      </c>
      <c r="M8480" s="7">
        <v>264842424</v>
      </c>
      <c r="N8480" s="7">
        <v>174324836</v>
      </c>
      <c r="O8480" s="20" t="str">
        <f t="shared" si="267"/>
        <v/>
      </c>
    </row>
    <row r="8481" spans="1:15">
      <c r="A8481" s="20" t="str">
        <f t="shared" si="268"/>
        <v>Birta lífeyrissjóðurSamtryggingardeild</v>
      </c>
      <c r="B8481" s="20" t="str">
        <f>_xlfn.IFNA(INDEX(Listi!$AI:$AI,MATCH(C8481,Listi!$AJ:$AJ,0)),INDEX(Listi!T:T,MATCH(C8481,Listi!U:U,0)))</f>
        <v xml:space="preserve">Birta  </v>
      </c>
      <c r="C8481" s="20" t="s">
        <v>298</v>
      </c>
      <c r="D8481" s="20" t="s">
        <v>205</v>
      </c>
      <c r="E8481" s="20" t="s">
        <v>275</v>
      </c>
      <c r="F8481" s="20" t="s">
        <v>124</v>
      </c>
      <c r="G8481" s="8" t="s">
        <v>370</v>
      </c>
      <c r="H8481" s="20" t="s">
        <v>125</v>
      </c>
      <c r="I8481" s="7">
        <v>3328577674</v>
      </c>
      <c r="L8481" s="7">
        <v>549755105944</v>
      </c>
      <c r="M8481" s="7">
        <v>18480897961</v>
      </c>
      <c r="N8481" s="7">
        <v>14075814006</v>
      </c>
      <c r="O8481" s="20" t="str">
        <f t="shared" si="267"/>
        <v/>
      </c>
    </row>
    <row r="8482" spans="1:15">
      <c r="A8482" s="20" t="str">
        <f t="shared" si="268"/>
        <v>Birta lífeyrissjóðurSkuldabréfaleið</v>
      </c>
      <c r="B8482" s="20" t="str">
        <f>_xlfn.IFNA(INDEX(Listi!$AI:$AI,MATCH(C8482,Listi!$AJ:$AJ,0)),INDEX(Listi!T:T,MATCH(C8482,Listi!U:U,0)))</f>
        <v xml:space="preserve">Birta  </v>
      </c>
      <c r="C8482" s="20" t="s">
        <v>298</v>
      </c>
      <c r="D8482" s="20" t="s">
        <v>313</v>
      </c>
      <c r="E8482" s="20" t="s">
        <v>276</v>
      </c>
      <c r="F8482" s="20" t="s">
        <v>124</v>
      </c>
      <c r="G8482" s="8" t="s">
        <v>370</v>
      </c>
      <c r="H8482" s="20" t="s">
        <v>125</v>
      </c>
      <c r="I8482" s="7">
        <v>537450167</v>
      </c>
      <c r="L8482" s="7">
        <v>8522374478</v>
      </c>
      <c r="M8482" s="7">
        <v>391005163</v>
      </c>
      <c r="N8482" s="7">
        <v>218104877</v>
      </c>
      <c r="O8482" s="20" t="str">
        <f t="shared" si="267"/>
        <v/>
      </c>
    </row>
    <row r="8483" spans="1:15">
      <c r="A8483" s="20" t="str">
        <f t="shared" si="268"/>
        <v>Birta lífeyrissjóðurTilgreind séreign</v>
      </c>
      <c r="B8483" s="20" t="str">
        <f>_xlfn.IFNA(INDEX(Listi!$AI:$AI,MATCH(C8483,Listi!$AJ:$AJ,0)),INDEX(Listi!T:T,MATCH(C8483,Listi!U:U,0)))</f>
        <v xml:space="preserve">Birta  </v>
      </c>
      <c r="C8483" s="20" t="s">
        <v>298</v>
      </c>
      <c r="D8483" s="20" t="s">
        <v>312</v>
      </c>
      <c r="E8483" s="20" t="s">
        <v>276</v>
      </c>
      <c r="F8483" s="20" t="s">
        <v>124</v>
      </c>
      <c r="G8483" s="8" t="s">
        <v>370</v>
      </c>
      <c r="H8483" s="20" t="s">
        <v>125</v>
      </c>
      <c r="I8483" s="7">
        <v>0</v>
      </c>
      <c r="L8483" s="7">
        <v>2234420297</v>
      </c>
      <c r="M8483" s="7">
        <v>511871981</v>
      </c>
      <c r="N8483" s="7">
        <v>36000223</v>
      </c>
      <c r="O8483" s="20" t="str">
        <f t="shared" si="267"/>
        <v/>
      </c>
    </row>
    <row r="8484" spans="1:15">
      <c r="A8484" s="20" t="str">
        <f t="shared" si="268"/>
        <v>Brú Lífeyrissjóður starfsmanna sveitarfélagaA-deild</v>
      </c>
      <c r="B8484" s="20" t="str">
        <f>_xlfn.IFNA(INDEX(Listi!$AI:$AI,MATCH(C8484,Listi!$AJ:$AJ,0)),INDEX(Listi!T:T,MATCH(C8484,Listi!U:U,0)))</f>
        <v>Brú</v>
      </c>
      <c r="C8484" s="20" t="s">
        <v>217</v>
      </c>
      <c r="D8484" s="20" t="s">
        <v>257</v>
      </c>
      <c r="E8484" s="20" t="s">
        <v>275</v>
      </c>
      <c r="F8484" s="20" t="s">
        <v>124</v>
      </c>
      <c r="G8484" s="8" t="s">
        <v>370</v>
      </c>
      <c r="H8484" s="20" t="s">
        <v>125</v>
      </c>
      <c r="I8484" s="7">
        <v>0</v>
      </c>
      <c r="L8484" s="7">
        <v>270469177889</v>
      </c>
      <c r="M8484" s="7">
        <v>13987858077</v>
      </c>
      <c r="N8484" s="7">
        <v>4793072329</v>
      </c>
      <c r="O8484" s="20" t="str">
        <f t="shared" si="267"/>
        <v/>
      </c>
    </row>
    <row r="8485" spans="1:15">
      <c r="A8485" s="20" t="str">
        <f t="shared" si="268"/>
        <v>Brú Lífeyrissjóður starfsmanna sveitarfélagaB-deild</v>
      </c>
      <c r="B8485" s="20" t="str">
        <f>_xlfn.IFNA(INDEX(Listi!$AI:$AI,MATCH(C8485,Listi!$AJ:$AJ,0)),INDEX(Listi!T:T,MATCH(C8485,Listi!U:U,0)))</f>
        <v>Brú</v>
      </c>
      <c r="C8485" s="20" t="s">
        <v>217</v>
      </c>
      <c r="D8485" s="20" t="s">
        <v>218</v>
      </c>
      <c r="E8485" s="20" t="s">
        <v>275</v>
      </c>
      <c r="F8485" s="20" t="s">
        <v>124</v>
      </c>
      <c r="G8485" s="8" t="s">
        <v>370</v>
      </c>
      <c r="H8485" s="20" t="s">
        <v>125</v>
      </c>
      <c r="I8485" s="7">
        <v>0</v>
      </c>
      <c r="L8485" s="7">
        <v>17004783831</v>
      </c>
      <c r="M8485" s="7">
        <v>119747694</v>
      </c>
      <c r="N8485" s="7">
        <v>3424817406</v>
      </c>
      <c r="O8485" s="20" t="str">
        <f t="shared" si="267"/>
        <v/>
      </c>
    </row>
    <row r="8486" spans="1:15">
      <c r="A8486" s="20" t="str">
        <f t="shared" si="268"/>
        <v>Brú Lífeyrissjóður starfsmanna sveitarfélagaV-deild</v>
      </c>
      <c r="B8486" s="20" t="str">
        <f>_xlfn.IFNA(INDEX(Listi!$AI:$AI,MATCH(C8486,Listi!$AJ:$AJ,0)),INDEX(Listi!T:T,MATCH(C8486,Listi!U:U,0)))</f>
        <v>Brú</v>
      </c>
      <c r="C8486" s="20" t="s">
        <v>217</v>
      </c>
      <c r="D8486" s="20" t="s">
        <v>219</v>
      </c>
      <c r="E8486" s="20" t="s">
        <v>275</v>
      </c>
      <c r="F8486" s="20" t="s">
        <v>124</v>
      </c>
      <c r="G8486" s="8" t="s">
        <v>370</v>
      </c>
      <c r="H8486" s="20" t="s">
        <v>125</v>
      </c>
      <c r="I8486" s="7">
        <v>0</v>
      </c>
      <c r="L8486" s="7">
        <v>54501394986</v>
      </c>
      <c r="M8486" s="7">
        <v>4188513374</v>
      </c>
      <c r="N8486" s="7">
        <v>455519059</v>
      </c>
      <c r="O8486" s="20" t="str">
        <f t="shared" si="267"/>
        <v/>
      </c>
    </row>
    <row r="8487" spans="1:15">
      <c r="A8487" s="20" t="str">
        <f t="shared" si="268"/>
        <v>Eftirlaunasj atvinnuflugmannaSamtryggingardeild</v>
      </c>
      <c r="B8487" s="20" t="str">
        <f>_xlfn.IFNA(INDEX(Listi!$AI:$AI,MATCH(C8487,Listi!$AJ:$AJ,0)),INDEX(Listi!T:T,MATCH(C8487,Listi!U:U,0)))</f>
        <v>EFÍA</v>
      </c>
      <c r="C8487" s="20" t="s">
        <v>220</v>
      </c>
      <c r="D8487" s="20" t="s">
        <v>205</v>
      </c>
      <c r="E8487" s="20" t="s">
        <v>275</v>
      </c>
      <c r="F8487" s="20" t="s">
        <v>124</v>
      </c>
      <c r="G8487" s="8" t="s">
        <v>370</v>
      </c>
      <c r="H8487" s="20" t="s">
        <v>125</v>
      </c>
      <c r="I8487" s="7">
        <v>4537287000</v>
      </c>
      <c r="L8487" s="7">
        <v>58542663000</v>
      </c>
      <c r="M8487" s="7">
        <v>1477262000</v>
      </c>
      <c r="N8487" s="7">
        <v>1113313000</v>
      </c>
      <c r="O8487" s="20" t="str">
        <f t="shared" si="267"/>
        <v/>
      </c>
    </row>
    <row r="8488" spans="1:15">
      <c r="A8488" s="20" t="str">
        <f t="shared" si="268"/>
        <v>Festa - lífeyrissjóðurSamtryggingardeild</v>
      </c>
      <c r="B8488" s="20" t="str">
        <f>_xlfn.IFNA(INDEX(Listi!$AI:$AI,MATCH(C8488,Listi!$AJ:$AJ,0)),INDEX(Listi!T:T,MATCH(C8488,Listi!U:U,0)))</f>
        <v xml:space="preserve">Festa </v>
      </c>
      <c r="C8488" s="20" t="s">
        <v>221</v>
      </c>
      <c r="D8488" s="20" t="s">
        <v>205</v>
      </c>
      <c r="E8488" s="20" t="s">
        <v>275</v>
      </c>
      <c r="F8488" s="20" t="s">
        <v>124</v>
      </c>
      <c r="G8488" s="8" t="s">
        <v>370</v>
      </c>
      <c r="H8488" s="20" t="s">
        <v>125</v>
      </c>
      <c r="I8488" s="7">
        <v>3885672250</v>
      </c>
      <c r="L8488" s="7">
        <v>246318113722</v>
      </c>
      <c r="M8488" s="7">
        <v>11138196907</v>
      </c>
      <c r="N8488" s="7">
        <v>5180938287</v>
      </c>
      <c r="O8488" s="20" t="str">
        <f t="shared" si="267"/>
        <v/>
      </c>
    </row>
    <row r="8489" spans="1:15">
      <c r="A8489" s="20" t="str">
        <f t="shared" si="268"/>
        <v>Festa - lífeyrissjóðurSparnaðarleið I</v>
      </c>
      <c r="B8489" s="20" t="str">
        <f>_xlfn.IFNA(INDEX(Listi!$AI:$AI,MATCH(C8489,Listi!$AJ:$AJ,0)),INDEX(Listi!T:T,MATCH(C8489,Listi!U:U,0)))</f>
        <v xml:space="preserve">Festa </v>
      </c>
      <c r="C8489" s="20" t="s">
        <v>221</v>
      </c>
      <c r="D8489" s="20" t="s">
        <v>464</v>
      </c>
      <c r="E8489" s="20" t="s">
        <v>276</v>
      </c>
      <c r="F8489" s="20" t="s">
        <v>124</v>
      </c>
      <c r="G8489" s="8" t="s">
        <v>370</v>
      </c>
      <c r="H8489" s="20" t="s">
        <v>125</v>
      </c>
      <c r="I8489" s="7">
        <v>7131467</v>
      </c>
      <c r="L8489" s="7">
        <v>75585319</v>
      </c>
      <c r="M8489" s="7">
        <v>37671409</v>
      </c>
      <c r="N8489" s="7">
        <v>2063969</v>
      </c>
      <c r="O8489" s="20" t="str">
        <f t="shared" si="267"/>
        <v/>
      </c>
    </row>
    <row r="8490" spans="1:15">
      <c r="A8490" s="20" t="str">
        <f t="shared" si="268"/>
        <v>Festa - lífeyrissjóðurSparnaðarleið II</v>
      </c>
      <c r="B8490" s="20" t="str">
        <f>_xlfn.IFNA(INDEX(Listi!$AI:$AI,MATCH(C8490,Listi!$AJ:$AJ,0)),INDEX(Listi!T:T,MATCH(C8490,Listi!U:U,0)))</f>
        <v xml:space="preserve">Festa </v>
      </c>
      <c r="C8490" s="20" t="s">
        <v>221</v>
      </c>
      <c r="D8490" s="20" t="s">
        <v>388</v>
      </c>
      <c r="E8490" s="20" t="s">
        <v>276</v>
      </c>
      <c r="F8490" s="20" t="s">
        <v>124</v>
      </c>
      <c r="G8490" s="8" t="s">
        <v>370</v>
      </c>
      <c r="H8490" s="20" t="s">
        <v>125</v>
      </c>
      <c r="I8490" s="7">
        <v>151272422</v>
      </c>
      <c r="L8490" s="7">
        <v>1113180693</v>
      </c>
      <c r="M8490" s="7">
        <v>134564310</v>
      </c>
      <c r="N8490" s="7">
        <v>19363084</v>
      </c>
      <c r="O8490" s="20" t="str">
        <f t="shared" si="267"/>
        <v/>
      </c>
    </row>
    <row r="8491" spans="1:15">
      <c r="A8491" s="20" t="str">
        <f t="shared" si="268"/>
        <v>Frjálsi lífeyrissjóðurinnDeild/leið I</v>
      </c>
      <c r="B8491" s="20" t="str">
        <f>_xlfn.IFNA(INDEX(Listi!$AI:$AI,MATCH(C8491,Listi!$AJ:$AJ,0)),INDEX(Listi!T:T,MATCH(C8491,Listi!U:U,0)))</f>
        <v xml:space="preserve">Frjálsi </v>
      </c>
      <c r="C8491" s="20" t="s">
        <v>222</v>
      </c>
      <c r="D8491" s="20" t="s">
        <v>223</v>
      </c>
      <c r="E8491" s="20" t="s">
        <v>276</v>
      </c>
      <c r="F8491" s="20" t="s">
        <v>124</v>
      </c>
      <c r="G8491" s="8" t="s">
        <v>370</v>
      </c>
      <c r="H8491" s="20" t="s">
        <v>125</v>
      </c>
      <c r="I8491" s="7">
        <v>8229493000</v>
      </c>
      <c r="L8491" s="7">
        <v>199278730000</v>
      </c>
      <c r="M8491" s="7">
        <v>10813020000</v>
      </c>
      <c r="N8491" s="7">
        <v>2178012000</v>
      </c>
      <c r="O8491" s="20" t="str">
        <f t="shared" si="267"/>
        <v/>
      </c>
    </row>
    <row r="8492" spans="1:15">
      <c r="A8492" s="20" t="str">
        <f t="shared" si="268"/>
        <v>Frjálsi lífeyrissjóðurinnDeild/leið II</v>
      </c>
      <c r="B8492" s="20" t="str">
        <f>_xlfn.IFNA(INDEX(Listi!$AI:$AI,MATCH(C8492,Listi!$AJ:$AJ,0)),INDEX(Listi!T:T,MATCH(C8492,Listi!U:U,0)))</f>
        <v xml:space="preserve">Frjálsi </v>
      </c>
      <c r="C8492" s="20" t="s">
        <v>222</v>
      </c>
      <c r="D8492" s="20" t="s">
        <v>224</v>
      </c>
      <c r="E8492" s="20" t="s">
        <v>276</v>
      </c>
      <c r="F8492" s="20" t="s">
        <v>124</v>
      </c>
      <c r="G8492" s="8" t="s">
        <v>370</v>
      </c>
      <c r="H8492" s="20" t="s">
        <v>125</v>
      </c>
      <c r="I8492" s="7">
        <v>2296880000</v>
      </c>
      <c r="L8492" s="7">
        <v>29681370000</v>
      </c>
      <c r="M8492" s="7">
        <v>1864883000</v>
      </c>
      <c r="N8492" s="7">
        <v>401735000</v>
      </c>
      <c r="O8492" s="20" t="str">
        <f t="shared" si="267"/>
        <v/>
      </c>
    </row>
    <row r="8493" spans="1:15">
      <c r="A8493" s="20" t="str">
        <f t="shared" si="268"/>
        <v>Frjálsi lífeyrissjóðurinnDeild/leið III</v>
      </c>
      <c r="B8493" s="20" t="str">
        <f>_xlfn.IFNA(INDEX(Listi!$AI:$AI,MATCH(C8493,Listi!$AJ:$AJ,0)),INDEX(Listi!T:T,MATCH(C8493,Listi!U:U,0)))</f>
        <v xml:space="preserve">Frjálsi </v>
      </c>
      <c r="C8493" s="20" t="s">
        <v>222</v>
      </c>
      <c r="D8493" s="20" t="s">
        <v>225</v>
      </c>
      <c r="E8493" s="20" t="s">
        <v>276</v>
      </c>
      <c r="F8493" s="20" t="s">
        <v>124</v>
      </c>
      <c r="G8493" s="8" t="s">
        <v>370</v>
      </c>
      <c r="H8493" s="20" t="s">
        <v>125</v>
      </c>
      <c r="I8493" s="7">
        <v>7372105000</v>
      </c>
      <c r="L8493" s="7">
        <v>43554797000</v>
      </c>
      <c r="M8493" s="7">
        <v>2564479000</v>
      </c>
      <c r="N8493" s="7">
        <v>1456678000</v>
      </c>
      <c r="O8493" s="20" t="str">
        <f t="shared" si="267"/>
        <v/>
      </c>
    </row>
    <row r="8494" spans="1:15">
      <c r="A8494" s="20" t="str">
        <f t="shared" si="268"/>
        <v>Frjálsi lífeyrissjóðurinnFrjálsi Áhætta</v>
      </c>
      <c r="B8494" s="20" t="str">
        <f>_xlfn.IFNA(INDEX(Listi!$AI:$AI,MATCH(C8494,Listi!$AJ:$AJ,0)),INDEX(Listi!T:T,MATCH(C8494,Listi!U:U,0)))</f>
        <v xml:space="preserve">Frjálsi </v>
      </c>
      <c r="C8494" s="20" t="s">
        <v>222</v>
      </c>
      <c r="D8494" s="20" t="s">
        <v>226</v>
      </c>
      <c r="E8494" s="20" t="s">
        <v>276</v>
      </c>
      <c r="F8494" s="20" t="s">
        <v>124</v>
      </c>
      <c r="G8494" s="8" t="s">
        <v>370</v>
      </c>
      <c r="H8494" s="20" t="s">
        <v>125</v>
      </c>
      <c r="I8494" s="7">
        <v>127210000</v>
      </c>
      <c r="L8494" s="7">
        <v>2707615000</v>
      </c>
      <c r="M8494" s="7">
        <v>335331000</v>
      </c>
      <c r="N8494" s="7">
        <v>1872000</v>
      </c>
      <c r="O8494" s="20" t="str">
        <f t="shared" si="267"/>
        <v/>
      </c>
    </row>
    <row r="8495" spans="1:15">
      <c r="A8495" s="20" t="str">
        <f t="shared" si="268"/>
        <v>Frjálsi lífeyrissjóðurinnSameiginleg deild</v>
      </c>
      <c r="B8495" s="20" t="str">
        <f>_xlfn.IFNA(INDEX(Listi!$AI:$AI,MATCH(C8495,Listi!$AJ:$AJ,0)),INDEX(Listi!T:T,MATCH(C8495,Listi!U:U,0)))</f>
        <v xml:space="preserve">Frjálsi </v>
      </c>
      <c r="C8495" s="20" t="s">
        <v>222</v>
      </c>
      <c r="D8495" s="20" t="s">
        <v>311</v>
      </c>
      <c r="E8495" s="20" t="s">
        <v>276</v>
      </c>
      <c r="F8495" s="20" t="s">
        <v>124</v>
      </c>
      <c r="G8495" s="8" t="s">
        <v>370</v>
      </c>
      <c r="H8495" s="20" t="s">
        <v>125</v>
      </c>
      <c r="I8495" s="7">
        <v>0</v>
      </c>
      <c r="L8495" s="7">
        <v>0</v>
      </c>
      <c r="M8495" s="7">
        <v>0</v>
      </c>
      <c r="N8495" s="7">
        <v>0</v>
      </c>
      <c r="O8495" s="20" t="str">
        <f t="shared" si="267"/>
        <v/>
      </c>
    </row>
    <row r="8496" spans="1:15">
      <c r="A8496" s="20" t="str">
        <f t="shared" si="268"/>
        <v>Frjálsi lífeyrissjóðurinnSamtryggingardeild</v>
      </c>
      <c r="B8496" s="20" t="str">
        <f>_xlfn.IFNA(INDEX(Listi!$AI:$AI,MATCH(C8496,Listi!$AJ:$AJ,0)),INDEX(Listi!T:T,MATCH(C8496,Listi!U:U,0)))</f>
        <v xml:space="preserve">Frjálsi </v>
      </c>
      <c r="C8496" s="20" t="s">
        <v>222</v>
      </c>
      <c r="D8496" s="20" t="s">
        <v>205</v>
      </c>
      <c r="E8496" s="20" t="s">
        <v>275</v>
      </c>
      <c r="F8496" s="20" t="s">
        <v>124</v>
      </c>
      <c r="G8496" s="8" t="s">
        <v>370</v>
      </c>
      <c r="H8496" s="20" t="s">
        <v>125</v>
      </c>
      <c r="I8496" s="7">
        <v>7294849000</v>
      </c>
      <c r="L8496" s="7">
        <v>127148465000</v>
      </c>
      <c r="M8496" s="7">
        <v>7524433000</v>
      </c>
      <c r="N8496" s="7">
        <v>1254273000</v>
      </c>
      <c r="O8496" s="20" t="str">
        <f t="shared" si="267"/>
        <v/>
      </c>
    </row>
    <row r="8497" spans="1:15">
      <c r="A8497" s="20" t="str">
        <f t="shared" si="268"/>
        <v>Gildi - lífeyrissjóðurFramtíðarsýn 1</v>
      </c>
      <c r="B8497" s="20" t="str">
        <f>_xlfn.IFNA(INDEX(Listi!$AI:$AI,MATCH(C8497,Listi!$AJ:$AJ,0)),INDEX(Listi!T:T,MATCH(C8497,Listi!U:U,0)))</f>
        <v xml:space="preserve">Gildi  </v>
      </c>
      <c r="C8497" s="20" t="s">
        <v>227</v>
      </c>
      <c r="D8497" s="20" t="s">
        <v>373</v>
      </c>
      <c r="E8497" s="20" t="s">
        <v>276</v>
      </c>
      <c r="F8497" s="20" t="s">
        <v>124</v>
      </c>
      <c r="G8497" s="8" t="s">
        <v>370</v>
      </c>
      <c r="H8497" s="20" t="s">
        <v>125</v>
      </c>
      <c r="I8497" s="7">
        <v>46000999</v>
      </c>
      <c r="L8497" s="7">
        <v>3223959491</v>
      </c>
      <c r="M8497" s="7">
        <v>185065371</v>
      </c>
      <c r="N8497" s="7">
        <v>99697779</v>
      </c>
      <c r="O8497" s="20" t="str">
        <f t="shared" si="267"/>
        <v/>
      </c>
    </row>
    <row r="8498" spans="1:15">
      <c r="A8498" s="20" t="str">
        <f t="shared" si="268"/>
        <v>Gildi - lífeyrissjóðurFramtíðarsýn 2</v>
      </c>
      <c r="B8498" s="20" t="str">
        <f>_xlfn.IFNA(INDEX(Listi!$AI:$AI,MATCH(C8498,Listi!$AJ:$AJ,0)),INDEX(Listi!T:T,MATCH(C8498,Listi!U:U,0)))</f>
        <v xml:space="preserve">Gildi  </v>
      </c>
      <c r="C8498" s="20" t="s">
        <v>227</v>
      </c>
      <c r="D8498" s="20" t="s">
        <v>374</v>
      </c>
      <c r="E8498" s="20" t="s">
        <v>276</v>
      </c>
      <c r="F8498" s="20" t="s">
        <v>124</v>
      </c>
      <c r="G8498" s="8" t="s">
        <v>370</v>
      </c>
      <c r="H8498" s="20" t="s">
        <v>125</v>
      </c>
      <c r="I8498" s="7">
        <v>38120934</v>
      </c>
      <c r="L8498" s="7">
        <v>3172355810</v>
      </c>
      <c r="M8498" s="7">
        <v>227598529</v>
      </c>
      <c r="N8498" s="7">
        <v>70042741</v>
      </c>
      <c r="O8498" s="20" t="str">
        <f t="shared" si="267"/>
        <v/>
      </c>
    </row>
    <row r="8499" spans="1:15">
      <c r="A8499" s="20" t="str">
        <f t="shared" si="268"/>
        <v>Gildi - lífeyrissjóðurFramtíðarsýn 3</v>
      </c>
      <c r="B8499" s="20" t="str">
        <f>_xlfn.IFNA(INDEX(Listi!$AI:$AI,MATCH(C8499,Listi!$AJ:$AJ,0)),INDEX(Listi!T:T,MATCH(C8499,Listi!U:U,0)))</f>
        <v xml:space="preserve">Gildi  </v>
      </c>
      <c r="C8499" s="20" t="s">
        <v>227</v>
      </c>
      <c r="D8499" s="20" t="s">
        <v>380</v>
      </c>
      <c r="E8499" s="20" t="s">
        <v>276</v>
      </c>
      <c r="F8499" s="20" t="s">
        <v>124</v>
      </c>
      <c r="G8499" s="8" t="s">
        <v>370</v>
      </c>
      <c r="H8499" s="20" t="s">
        <v>125</v>
      </c>
      <c r="I8499" s="7">
        <v>0</v>
      </c>
      <c r="L8499" s="7">
        <v>1220667693</v>
      </c>
      <c r="M8499" s="7">
        <v>206427664</v>
      </c>
      <c r="N8499" s="7">
        <v>61376636</v>
      </c>
      <c r="O8499" s="20" t="str">
        <f t="shared" si="267"/>
        <v/>
      </c>
    </row>
    <row r="8500" spans="1:15">
      <c r="A8500" s="20" t="str">
        <f t="shared" si="268"/>
        <v>Gildi - lífeyrissjóðurSamtryggingardeild</v>
      </c>
      <c r="B8500" s="20" t="str">
        <f>_xlfn.IFNA(INDEX(Listi!$AI:$AI,MATCH(C8500,Listi!$AJ:$AJ,0)),INDEX(Listi!T:T,MATCH(C8500,Listi!U:U,0)))</f>
        <v xml:space="preserve">Gildi  </v>
      </c>
      <c r="C8500" s="20" t="s">
        <v>227</v>
      </c>
      <c r="D8500" s="20" t="s">
        <v>205</v>
      </c>
      <c r="E8500" s="20" t="s">
        <v>275</v>
      </c>
      <c r="F8500" s="20" t="s">
        <v>124</v>
      </c>
      <c r="G8500" s="8" t="s">
        <v>370</v>
      </c>
      <c r="H8500" s="20" t="s">
        <v>125</v>
      </c>
      <c r="I8500" s="7">
        <v>2661689854</v>
      </c>
      <c r="L8500" s="7">
        <v>908474103084</v>
      </c>
      <c r="M8500" s="7">
        <v>33404441428</v>
      </c>
      <c r="N8500" s="7">
        <v>20772915594</v>
      </c>
      <c r="O8500" s="20" t="str">
        <f t="shared" si="267"/>
        <v/>
      </c>
    </row>
    <row r="8501" spans="1:15">
      <c r="A8501" s="20" t="str">
        <f t="shared" si="268"/>
        <v>Íslandsbanki hf.Erlend verðbréf</v>
      </c>
      <c r="B8501" s="20" t="str">
        <f>_xlfn.IFNA(INDEX(Listi!$AI:$AI,MATCH(C8501,Listi!$AJ:$AJ,0)),INDEX(Listi!T:T,MATCH(C8501,Listi!U:U,0)))</f>
        <v>Íslandsbanki</v>
      </c>
      <c r="C8501" s="20" t="s">
        <v>228</v>
      </c>
      <c r="D8501" s="20" t="s">
        <v>229</v>
      </c>
      <c r="E8501" s="20" t="s">
        <v>276</v>
      </c>
      <c r="F8501" s="20" t="s">
        <v>124</v>
      </c>
      <c r="G8501" s="8" t="s">
        <v>370</v>
      </c>
      <c r="H8501" s="20" t="s">
        <v>125</v>
      </c>
      <c r="I8501" s="7">
        <v>0</v>
      </c>
      <c r="L8501" s="7">
        <v>1602556114</v>
      </c>
      <c r="M8501" s="7">
        <v>15640340</v>
      </c>
      <c r="N8501" s="7">
        <v>15279587</v>
      </c>
      <c r="O8501" s="20" t="str">
        <f t="shared" si="267"/>
        <v/>
      </c>
    </row>
    <row r="8502" spans="1:15">
      <c r="A8502" s="20" t="str">
        <f t="shared" si="268"/>
        <v>Íslandsbanki hf.Húsnæðisleið</v>
      </c>
      <c r="B8502" s="20" t="str">
        <f>_xlfn.IFNA(INDEX(Listi!$AI:$AI,MATCH(C8502,Listi!$AJ:$AJ,0)),INDEX(Listi!T:T,MATCH(C8502,Listi!U:U,0)))</f>
        <v>Íslandsbanki</v>
      </c>
      <c r="C8502" s="20" t="s">
        <v>228</v>
      </c>
      <c r="D8502" s="20" t="s">
        <v>307</v>
      </c>
      <c r="E8502" s="20" t="s">
        <v>276</v>
      </c>
      <c r="F8502" s="20" t="s">
        <v>124</v>
      </c>
      <c r="G8502" s="8" t="s">
        <v>370</v>
      </c>
      <c r="H8502" s="20" t="s">
        <v>125</v>
      </c>
      <c r="I8502" s="7">
        <v>0</v>
      </c>
      <c r="L8502" s="7">
        <v>2334808209</v>
      </c>
      <c r="M8502" s="7">
        <v>1128225985</v>
      </c>
      <c r="N8502" s="7">
        <v>7159457</v>
      </c>
      <c r="O8502" s="20" t="str">
        <f t="shared" si="267"/>
        <v/>
      </c>
    </row>
    <row r="8503" spans="1:15">
      <c r="A8503" s="20" t="str">
        <f t="shared" si="268"/>
        <v>Íslandsbanki hf.Lífeyrisreikningur-óverðtryggður</v>
      </c>
      <c r="B8503" s="20" t="str">
        <f>_xlfn.IFNA(INDEX(Listi!$AI:$AI,MATCH(C8503,Listi!$AJ:$AJ,0)),INDEX(Listi!T:T,MATCH(C8503,Listi!U:U,0)))</f>
        <v>Íslandsbanki</v>
      </c>
      <c r="C8503" s="20" t="s">
        <v>228</v>
      </c>
      <c r="D8503" s="20" t="s">
        <v>231</v>
      </c>
      <c r="E8503" s="20" t="s">
        <v>276</v>
      </c>
      <c r="F8503" s="20" t="s">
        <v>124</v>
      </c>
      <c r="G8503" s="8" t="s">
        <v>370</v>
      </c>
      <c r="H8503" s="20" t="s">
        <v>125</v>
      </c>
      <c r="I8503" s="7">
        <v>0</v>
      </c>
      <c r="L8503" s="7">
        <v>2506311736</v>
      </c>
      <c r="M8503" s="7">
        <v>879015901</v>
      </c>
      <c r="N8503" s="7">
        <v>95740979</v>
      </c>
      <c r="O8503" s="20" t="str">
        <f t="shared" si="267"/>
        <v/>
      </c>
    </row>
    <row r="8504" spans="1:15">
      <c r="A8504" s="20" t="str">
        <f t="shared" si="268"/>
        <v>Íslandsbanki hf.Lífeyrisreikningur-verðtryggður</v>
      </c>
      <c r="B8504" s="20" t="str">
        <f>_xlfn.IFNA(INDEX(Listi!$AI:$AI,MATCH(C8504,Listi!$AJ:$AJ,0)),INDEX(Listi!T:T,MATCH(C8504,Listi!U:U,0)))</f>
        <v>Íslandsbanki</v>
      </c>
      <c r="C8504" s="20" t="s">
        <v>228</v>
      </c>
      <c r="D8504" s="20" t="s">
        <v>232</v>
      </c>
      <c r="E8504" s="20" t="s">
        <v>276</v>
      </c>
      <c r="F8504" s="8" t="s">
        <v>124</v>
      </c>
      <c r="G8504" s="8" t="s">
        <v>370</v>
      </c>
      <c r="H8504" s="20" t="s">
        <v>125</v>
      </c>
      <c r="I8504" s="7">
        <v>0</v>
      </c>
      <c r="L8504" s="7">
        <v>35933944171</v>
      </c>
      <c r="M8504" s="7">
        <v>3575627585</v>
      </c>
      <c r="N8504" s="7">
        <v>973599891</v>
      </c>
      <c r="O8504" s="20" t="str">
        <f t="shared" si="267"/>
        <v/>
      </c>
    </row>
    <row r="8505" spans="1:15">
      <c r="A8505" s="20" t="str">
        <f t="shared" si="268"/>
        <v>Íslandsbanki hf.Löng ríkisskuldabréf</v>
      </c>
      <c r="B8505" s="20" t="str">
        <f>_xlfn.IFNA(INDEX(Listi!$AI:$AI,MATCH(C8505,Listi!$AJ:$AJ,0)),INDEX(Listi!T:T,MATCH(C8505,Listi!U:U,0)))</f>
        <v>Íslandsbanki</v>
      </c>
      <c r="C8505" s="20" t="s">
        <v>228</v>
      </c>
      <c r="D8505" s="20" t="s">
        <v>233</v>
      </c>
      <c r="E8505" s="20" t="s">
        <v>276</v>
      </c>
      <c r="F8505" s="8" t="s">
        <v>124</v>
      </c>
      <c r="G8505" s="8" t="s">
        <v>370</v>
      </c>
      <c r="H8505" s="20" t="s">
        <v>125</v>
      </c>
      <c r="I8505" s="7">
        <v>0</v>
      </c>
      <c r="L8505" s="7">
        <v>753232602</v>
      </c>
      <c r="M8505" s="7">
        <v>52540738</v>
      </c>
      <c r="N8505" s="7">
        <v>25520229</v>
      </c>
      <c r="O8505" s="20" t="str">
        <f t="shared" si="267"/>
        <v/>
      </c>
    </row>
    <row r="8506" spans="1:15">
      <c r="A8506" s="20" t="str">
        <f t="shared" si="268"/>
        <v>Íslandsbanki hf.Stýring A</v>
      </c>
      <c r="B8506" s="20" t="str">
        <f>_xlfn.IFNA(INDEX(Listi!$AI:$AI,MATCH(C8506,Listi!$AJ:$AJ,0)),INDEX(Listi!T:T,MATCH(C8506,Listi!U:U,0)))</f>
        <v>Íslandsbanki</v>
      </c>
      <c r="C8506" s="20" t="s">
        <v>228</v>
      </c>
      <c r="D8506" s="20" t="s">
        <v>234</v>
      </c>
      <c r="E8506" s="20" t="s">
        <v>276</v>
      </c>
      <c r="F8506" s="8" t="s">
        <v>124</v>
      </c>
      <c r="G8506" s="8" t="s">
        <v>370</v>
      </c>
      <c r="H8506" s="20" t="s">
        <v>125</v>
      </c>
      <c r="I8506" s="7">
        <v>0</v>
      </c>
      <c r="L8506" s="7">
        <v>4133723797</v>
      </c>
      <c r="M8506" s="7">
        <v>215966902</v>
      </c>
      <c r="N8506" s="7">
        <v>124877843</v>
      </c>
      <c r="O8506" s="20" t="str">
        <f t="shared" si="267"/>
        <v/>
      </c>
    </row>
    <row r="8507" spans="1:15">
      <c r="A8507" s="20" t="str">
        <f t="shared" si="268"/>
        <v>Íslandsbanki hf.Stýring B</v>
      </c>
      <c r="B8507" s="20" t="str">
        <f>_xlfn.IFNA(INDEX(Listi!$AI:$AI,MATCH(C8507,Listi!$AJ:$AJ,0)),INDEX(Listi!T:T,MATCH(C8507,Listi!U:U,0)))</f>
        <v>Íslandsbanki</v>
      </c>
      <c r="C8507" s="20" t="s">
        <v>228</v>
      </c>
      <c r="D8507" s="20" t="s">
        <v>235</v>
      </c>
      <c r="E8507" s="20" t="s">
        <v>276</v>
      </c>
      <c r="F8507" s="8" t="s">
        <v>124</v>
      </c>
      <c r="G8507" s="8" t="s">
        <v>370</v>
      </c>
      <c r="H8507" s="20" t="s">
        <v>125</v>
      </c>
      <c r="I8507" s="7">
        <v>0</v>
      </c>
      <c r="L8507" s="7">
        <v>5860247393</v>
      </c>
      <c r="M8507" s="7">
        <v>508591885</v>
      </c>
      <c r="N8507" s="7">
        <v>77897125</v>
      </c>
      <c r="O8507" s="20" t="str">
        <f t="shared" si="267"/>
        <v/>
      </c>
    </row>
    <row r="8508" spans="1:15">
      <c r="A8508" s="20" t="str">
        <f t="shared" si="268"/>
        <v>Íslandsbanki hf.Stýring C</v>
      </c>
      <c r="B8508" s="20" t="str">
        <f>_xlfn.IFNA(INDEX(Listi!$AI:$AI,MATCH(C8508,Listi!$AJ:$AJ,0)),INDEX(Listi!T:T,MATCH(C8508,Listi!U:U,0)))</f>
        <v>Íslandsbanki</v>
      </c>
      <c r="C8508" s="20" t="s">
        <v>228</v>
      </c>
      <c r="D8508" s="20" t="s">
        <v>236</v>
      </c>
      <c r="E8508" s="20" t="s">
        <v>276</v>
      </c>
      <c r="F8508" s="8" t="s">
        <v>124</v>
      </c>
      <c r="G8508" s="8" t="s">
        <v>370</v>
      </c>
      <c r="H8508" s="20" t="s">
        <v>125</v>
      </c>
      <c r="I8508" s="7">
        <v>0</v>
      </c>
      <c r="L8508" s="7">
        <v>8014427899</v>
      </c>
      <c r="M8508" s="7">
        <v>751053797</v>
      </c>
      <c r="N8508" s="7">
        <v>58531298</v>
      </c>
      <c r="O8508" s="20" t="str">
        <f t="shared" si="267"/>
        <v/>
      </c>
    </row>
    <row r="8509" spans="1:15">
      <c r="A8509" s="20" t="str">
        <f t="shared" si="268"/>
        <v>Íslandsbanki hf.Stýring D</v>
      </c>
      <c r="B8509" s="20" t="str">
        <f>_xlfn.IFNA(INDEX(Listi!$AI:$AI,MATCH(C8509,Listi!$AJ:$AJ,0)),INDEX(Listi!T:T,MATCH(C8509,Listi!U:U,0)))</f>
        <v>Íslandsbanki</v>
      </c>
      <c r="C8509" s="20" t="s">
        <v>228</v>
      </c>
      <c r="D8509" s="20" t="s">
        <v>237</v>
      </c>
      <c r="E8509" s="20" t="s">
        <v>276</v>
      </c>
      <c r="F8509" s="20" t="s">
        <v>124</v>
      </c>
      <c r="G8509" s="8" t="s">
        <v>370</v>
      </c>
      <c r="H8509" s="20" t="s">
        <v>125</v>
      </c>
      <c r="I8509" s="7">
        <v>0</v>
      </c>
      <c r="L8509" s="7">
        <v>5826614423</v>
      </c>
      <c r="M8509" s="7">
        <v>1371163557</v>
      </c>
      <c r="N8509" s="7">
        <v>36861109</v>
      </c>
      <c r="O8509" s="20" t="str">
        <f t="shared" si="267"/>
        <v/>
      </c>
    </row>
    <row r="8510" spans="1:15">
      <c r="A8510" s="20" t="str">
        <f t="shared" si="268"/>
        <v>Íslandsbanki hf.Stýring E</v>
      </c>
      <c r="B8510" s="20" t="str">
        <f>_xlfn.IFNA(INDEX(Listi!$AI:$AI,MATCH(C8510,Listi!$AJ:$AJ,0)),INDEX(Listi!T:T,MATCH(C8510,Listi!U:U,0)))</f>
        <v>Íslandsbanki</v>
      </c>
      <c r="C8510" s="20" t="s">
        <v>228</v>
      </c>
      <c r="D8510" s="20" t="s">
        <v>580</v>
      </c>
      <c r="E8510" s="20" t="s">
        <v>276</v>
      </c>
      <c r="F8510" s="20" t="s">
        <v>124</v>
      </c>
      <c r="G8510" s="8" t="s">
        <v>370</v>
      </c>
      <c r="H8510" s="20" t="s">
        <v>125</v>
      </c>
      <c r="I8510" s="7">
        <v>0</v>
      </c>
      <c r="L8510" s="7">
        <v>99567247</v>
      </c>
      <c r="M8510" s="7">
        <v>7691901</v>
      </c>
      <c r="N8510" s="7">
        <v>670647</v>
      </c>
      <c r="O8510" s="20" t="str">
        <f t="shared" si="267"/>
        <v/>
      </c>
    </row>
    <row r="8511" spans="1:15">
      <c r="A8511" s="20" t="str">
        <f t="shared" si="268"/>
        <v>Íslenski lífeyrissjóðurinnLíf 1</v>
      </c>
      <c r="B8511" s="20" t="str">
        <f>_xlfn.IFNA(INDEX(Listi!$AI:$AI,MATCH(C8511,Listi!$AJ:$AJ,0)),INDEX(Listi!T:T,MATCH(C8511,Listi!U:U,0)))</f>
        <v xml:space="preserve">Íslenski  </v>
      </c>
      <c r="C8511" s="20" t="s">
        <v>238</v>
      </c>
      <c r="D8511" s="20" t="s">
        <v>239</v>
      </c>
      <c r="E8511" s="20" t="s">
        <v>276</v>
      </c>
      <c r="F8511" s="20" t="s">
        <v>124</v>
      </c>
      <c r="G8511" s="8" t="s">
        <v>370</v>
      </c>
      <c r="H8511" s="20" t="s">
        <v>125</v>
      </c>
      <c r="I8511" s="7">
        <v>991831535</v>
      </c>
      <c r="L8511" s="7">
        <v>34645188332</v>
      </c>
      <c r="M8511" s="7">
        <v>5859453012</v>
      </c>
      <c r="N8511" s="7">
        <v>977930648</v>
      </c>
      <c r="O8511" s="20" t="str">
        <f t="shared" si="267"/>
        <v/>
      </c>
    </row>
    <row r="8512" spans="1:15">
      <c r="A8512" s="20" t="str">
        <f t="shared" si="268"/>
        <v>Íslenski lífeyrissjóðurinnLíf 2</v>
      </c>
      <c r="B8512" s="20" t="str">
        <f>_xlfn.IFNA(INDEX(Listi!$AI:$AI,MATCH(C8512,Listi!$AJ:$AJ,0)),INDEX(Listi!T:T,MATCH(C8512,Listi!U:U,0)))</f>
        <v xml:space="preserve">Íslenski  </v>
      </c>
      <c r="C8512" s="20" t="s">
        <v>238</v>
      </c>
      <c r="D8512" s="20" t="s">
        <v>240</v>
      </c>
      <c r="E8512" s="20" t="s">
        <v>276</v>
      </c>
      <c r="F8512" s="20" t="s">
        <v>124</v>
      </c>
      <c r="G8512" s="8" t="s">
        <v>370</v>
      </c>
      <c r="H8512" s="20" t="s">
        <v>125</v>
      </c>
      <c r="I8512" s="7">
        <v>608440080</v>
      </c>
      <c r="L8512" s="7">
        <v>31029129445</v>
      </c>
      <c r="M8512" s="7">
        <v>2139527304</v>
      </c>
      <c r="N8512" s="7">
        <v>531278955</v>
      </c>
      <c r="O8512" s="20" t="str">
        <f t="shared" si="267"/>
        <v/>
      </c>
    </row>
    <row r="8513" spans="1:15">
      <c r="A8513" s="20" t="str">
        <f t="shared" si="268"/>
        <v>Íslenski lífeyrissjóðurinnLíf 3</v>
      </c>
      <c r="B8513" s="20" t="str">
        <f>_xlfn.IFNA(INDEX(Listi!$AI:$AI,MATCH(C8513,Listi!$AJ:$AJ,0)),INDEX(Listi!T:T,MATCH(C8513,Listi!U:U,0)))</f>
        <v xml:space="preserve">Íslenski  </v>
      </c>
      <c r="C8513" s="20" t="s">
        <v>238</v>
      </c>
      <c r="D8513" s="20" t="s">
        <v>241</v>
      </c>
      <c r="E8513" s="20" t="s">
        <v>276</v>
      </c>
      <c r="F8513" s="20" t="s">
        <v>124</v>
      </c>
      <c r="G8513" s="8" t="s">
        <v>370</v>
      </c>
      <c r="H8513" s="20" t="s">
        <v>125</v>
      </c>
      <c r="I8513" s="7">
        <v>598139515</v>
      </c>
      <c r="L8513" s="7">
        <v>26552298455</v>
      </c>
      <c r="M8513" s="7">
        <v>1349981892</v>
      </c>
      <c r="N8513" s="7">
        <v>474868471</v>
      </c>
      <c r="O8513" s="20" t="str">
        <f t="shared" si="267"/>
        <v/>
      </c>
    </row>
    <row r="8514" spans="1:15">
      <c r="A8514" s="20" t="str">
        <f t="shared" si="268"/>
        <v>Íslenski lífeyrissjóðurinnLíf 4</v>
      </c>
      <c r="B8514" s="20" t="str">
        <f>_xlfn.IFNA(INDEX(Listi!$AI:$AI,MATCH(C8514,Listi!$AJ:$AJ,0)),INDEX(Listi!T:T,MATCH(C8514,Listi!U:U,0)))</f>
        <v xml:space="preserve">Íslenski  </v>
      </c>
      <c r="C8514" s="20" t="s">
        <v>238</v>
      </c>
      <c r="D8514" s="20" t="s">
        <v>242</v>
      </c>
      <c r="E8514" s="20" t="s">
        <v>276</v>
      </c>
      <c r="F8514" s="20" t="s">
        <v>124</v>
      </c>
      <c r="G8514" s="8" t="s">
        <v>370</v>
      </c>
      <c r="H8514" s="20" t="s">
        <v>125</v>
      </c>
      <c r="I8514" s="7">
        <v>1389847212</v>
      </c>
      <c r="L8514" s="7">
        <v>15323468197</v>
      </c>
      <c r="M8514" s="7">
        <v>592019313</v>
      </c>
      <c r="N8514" s="7">
        <v>649721424</v>
      </c>
      <c r="O8514" s="20" t="str">
        <f t="shared" ref="O8514:O8577" si="269">IFERROR(VLOOKUP(F8514,EhLykill,3,FALSE),"")</f>
        <v/>
      </c>
    </row>
    <row r="8515" spans="1:15">
      <c r="A8515" s="20" t="str">
        <f t="shared" si="268"/>
        <v>Íslenski lífeyrissjóðurinnSamtryggingardeild</v>
      </c>
      <c r="B8515" s="20" t="str">
        <f>_xlfn.IFNA(INDEX(Listi!$AI:$AI,MATCH(C8515,Listi!$AJ:$AJ,0)),INDEX(Listi!T:T,MATCH(C8515,Listi!U:U,0)))</f>
        <v xml:space="preserve">Íslenski  </v>
      </c>
      <c r="C8515" s="20" t="s">
        <v>238</v>
      </c>
      <c r="D8515" s="20" t="s">
        <v>205</v>
      </c>
      <c r="E8515" s="20" t="s">
        <v>275</v>
      </c>
      <c r="F8515" s="20" t="s">
        <v>124</v>
      </c>
      <c r="G8515" s="8" t="s">
        <v>370</v>
      </c>
      <c r="H8515" s="20" t="s">
        <v>125</v>
      </c>
      <c r="I8515" s="7">
        <v>554258312</v>
      </c>
      <c r="L8515" s="7">
        <v>32369481106</v>
      </c>
      <c r="M8515" s="7">
        <v>2513450236</v>
      </c>
      <c r="N8515" s="7">
        <v>182749847</v>
      </c>
      <c r="O8515" s="20" t="str">
        <f t="shared" si="269"/>
        <v/>
      </c>
    </row>
    <row r="8516" spans="1:15">
      <c r="A8516" s="20" t="str">
        <f t="shared" si="268"/>
        <v>Kvika banki hf.Ævileið</v>
      </c>
      <c r="B8516" s="20" t="str">
        <f>_xlfn.IFNA(INDEX(Listi!$AI:$AI,MATCH(C8516,Listi!$AJ:$AJ,0)),INDEX(Listi!T:T,MATCH(C8516,Listi!U:U,0)))</f>
        <v xml:space="preserve">Kvika banki </v>
      </c>
      <c r="C8516" s="20" t="s">
        <v>243</v>
      </c>
      <c r="D8516" s="20" t="s">
        <v>248</v>
      </c>
      <c r="E8516" s="20" t="s">
        <v>276</v>
      </c>
      <c r="F8516" s="20" t="s">
        <v>124</v>
      </c>
      <c r="G8516" s="8" t="s">
        <v>370</v>
      </c>
      <c r="H8516" s="20" t="s">
        <v>125</v>
      </c>
      <c r="I8516" s="7">
        <v>0</v>
      </c>
      <c r="L8516" s="7">
        <v>83990162</v>
      </c>
      <c r="M8516" s="7">
        <v>9152445</v>
      </c>
      <c r="N8516" s="7">
        <v>0</v>
      </c>
      <c r="O8516" s="20" t="str">
        <f t="shared" si="269"/>
        <v/>
      </c>
    </row>
    <row r="8517" spans="1:15">
      <c r="A8517" s="20" t="str">
        <f t="shared" si="268"/>
        <v>Kvika banki hf.Innlánaleið</v>
      </c>
      <c r="B8517" s="20" t="str">
        <f>_xlfn.IFNA(INDEX(Listi!$AI:$AI,MATCH(C8517,Listi!$AJ:$AJ,0)),INDEX(Listi!T:T,MATCH(C8517,Listi!U:U,0)))</f>
        <v xml:space="preserve">Kvika banki </v>
      </c>
      <c r="C8517" s="20" t="s">
        <v>243</v>
      </c>
      <c r="D8517" s="20" t="s">
        <v>230</v>
      </c>
      <c r="E8517" s="20" t="s">
        <v>276</v>
      </c>
      <c r="F8517" s="20" t="s">
        <v>124</v>
      </c>
      <c r="G8517" s="8" t="s">
        <v>370</v>
      </c>
      <c r="H8517" s="20" t="s">
        <v>125</v>
      </c>
      <c r="I8517" s="7">
        <v>0</v>
      </c>
      <c r="L8517" s="7">
        <v>2045925829</v>
      </c>
      <c r="M8517" s="7">
        <v>336947043</v>
      </c>
      <c r="N8517" s="7">
        <v>10453565</v>
      </c>
      <c r="O8517" s="20" t="str">
        <f t="shared" si="269"/>
        <v/>
      </c>
    </row>
    <row r="8518" spans="1:15">
      <c r="A8518" s="20" t="str">
        <f t="shared" si="268"/>
        <v>Kvika banki hf.Kvika Séreignasparnaður 5</v>
      </c>
      <c r="B8518" s="20" t="str">
        <f>_xlfn.IFNA(INDEX(Listi!$AI:$AI,MATCH(C8518,Listi!$AJ:$AJ,0)),INDEX(Listi!T:T,MATCH(C8518,Listi!U:U,0)))</f>
        <v xml:space="preserve">Kvika banki </v>
      </c>
      <c r="C8518" s="20" t="s">
        <v>243</v>
      </c>
      <c r="D8518" s="20" t="s">
        <v>471</v>
      </c>
      <c r="E8518" s="20" t="s">
        <v>276</v>
      </c>
      <c r="F8518" s="20" t="s">
        <v>124</v>
      </c>
      <c r="G8518" s="8" t="s">
        <v>370</v>
      </c>
      <c r="H8518" s="20" t="s">
        <v>125</v>
      </c>
      <c r="I8518" s="7">
        <v>48438105</v>
      </c>
      <c r="L8518" s="7">
        <v>1146886398</v>
      </c>
      <c r="M8518" s="7">
        <v>0</v>
      </c>
      <c r="N8518" s="7">
        <v>0</v>
      </c>
      <c r="O8518" s="20" t="str">
        <f t="shared" si="269"/>
        <v/>
      </c>
    </row>
    <row r="8519" spans="1:15">
      <c r="A8519" s="20" t="str">
        <f t="shared" si="268"/>
        <v>Kvika banki hf.MP Séreign 1</v>
      </c>
      <c r="B8519" s="20" t="str">
        <f>_xlfn.IFNA(INDEX(Listi!$AI:$AI,MATCH(C8519,Listi!$AJ:$AJ,0)),INDEX(Listi!T:T,MATCH(C8519,Listi!U:U,0)))</f>
        <v xml:space="preserve">Kvika banki </v>
      </c>
      <c r="C8519" s="20" t="s">
        <v>243</v>
      </c>
      <c r="D8519" s="20" t="s">
        <v>244</v>
      </c>
      <c r="E8519" s="20" t="s">
        <v>276</v>
      </c>
      <c r="F8519" s="20" t="s">
        <v>124</v>
      </c>
      <c r="G8519" s="8" t="s">
        <v>370</v>
      </c>
      <c r="H8519" s="20" t="s">
        <v>125</v>
      </c>
      <c r="I8519" s="7">
        <v>0</v>
      </c>
      <c r="L8519" s="7">
        <v>706827763</v>
      </c>
      <c r="M8519" s="7">
        <v>48440481</v>
      </c>
      <c r="N8519" s="7">
        <v>9836508</v>
      </c>
      <c r="O8519" s="20" t="str">
        <f t="shared" si="269"/>
        <v/>
      </c>
    </row>
    <row r="8520" spans="1:15">
      <c r="A8520" s="20" t="str">
        <f t="shared" si="268"/>
        <v>Kvika banki hf.MP Séreign 2</v>
      </c>
      <c r="B8520" s="20" t="str">
        <f>_xlfn.IFNA(INDEX(Listi!$AI:$AI,MATCH(C8520,Listi!$AJ:$AJ,0)),INDEX(Listi!T:T,MATCH(C8520,Listi!U:U,0)))</f>
        <v xml:space="preserve">Kvika banki </v>
      </c>
      <c r="C8520" s="20" t="s">
        <v>243</v>
      </c>
      <c r="D8520" s="20" t="s">
        <v>245</v>
      </c>
      <c r="E8520" s="20" t="s">
        <v>276</v>
      </c>
      <c r="F8520" s="20" t="s">
        <v>124</v>
      </c>
      <c r="G8520" s="8" t="s">
        <v>370</v>
      </c>
      <c r="H8520" s="20" t="s">
        <v>125</v>
      </c>
      <c r="I8520" s="7">
        <v>286965912</v>
      </c>
      <c r="L8520" s="7">
        <v>853989181</v>
      </c>
      <c r="M8520" s="7">
        <v>42441382</v>
      </c>
      <c r="N8520" s="7">
        <v>14637701</v>
      </c>
      <c r="O8520" s="20" t="str">
        <f t="shared" si="269"/>
        <v/>
      </c>
    </row>
    <row r="8521" spans="1:15">
      <c r="A8521" s="20" t="str">
        <f t="shared" si="268"/>
        <v>Kvika banki hf.MP Séreign 3</v>
      </c>
      <c r="B8521" s="20" t="str">
        <f>_xlfn.IFNA(INDEX(Listi!$AI:$AI,MATCH(C8521,Listi!$AJ:$AJ,0)),INDEX(Listi!T:T,MATCH(C8521,Listi!U:U,0)))</f>
        <v xml:space="preserve">Kvika banki </v>
      </c>
      <c r="C8521" s="20" t="s">
        <v>243</v>
      </c>
      <c r="D8521" s="20" t="s">
        <v>246</v>
      </c>
      <c r="E8521" s="20" t="s">
        <v>276</v>
      </c>
      <c r="F8521" s="20" t="s">
        <v>124</v>
      </c>
      <c r="G8521" s="8" t="s">
        <v>370</v>
      </c>
      <c r="H8521" s="20" t="s">
        <v>125</v>
      </c>
      <c r="I8521" s="7">
        <v>1466568</v>
      </c>
      <c r="L8521" s="7">
        <v>141173858</v>
      </c>
      <c r="M8521" s="7">
        <v>3374790</v>
      </c>
      <c r="N8521" s="7">
        <v>0</v>
      </c>
      <c r="O8521" s="20" t="str">
        <f t="shared" si="269"/>
        <v/>
      </c>
    </row>
    <row r="8522" spans="1:15">
      <c r="A8522" s="20" t="str">
        <f t="shared" si="268"/>
        <v>Kvika banki hf.MP Séreign 4</v>
      </c>
      <c r="B8522" s="20" t="str">
        <f>_xlfn.IFNA(INDEX(Listi!$AI:$AI,MATCH(C8522,Listi!$AJ:$AJ,0)),INDEX(Listi!T:T,MATCH(C8522,Listi!U:U,0)))</f>
        <v xml:space="preserve">Kvika banki </v>
      </c>
      <c r="C8522" s="20" t="s">
        <v>243</v>
      </c>
      <c r="D8522" s="20" t="s">
        <v>247</v>
      </c>
      <c r="E8522" s="20" t="s">
        <v>276</v>
      </c>
      <c r="F8522" s="20" t="s">
        <v>124</v>
      </c>
      <c r="G8522" s="8" t="s">
        <v>370</v>
      </c>
      <c r="H8522" s="20" t="s">
        <v>125</v>
      </c>
      <c r="I8522" s="7">
        <v>2580891</v>
      </c>
      <c r="L8522" s="7">
        <v>55886684</v>
      </c>
      <c r="M8522" s="7">
        <v>2888869</v>
      </c>
      <c r="N8522" s="7">
        <v>0</v>
      </c>
      <c r="O8522" s="20" t="str">
        <f t="shared" si="269"/>
        <v/>
      </c>
    </row>
    <row r="8523" spans="1:15">
      <c r="A8523" s="20" t="str">
        <f t="shared" ref="A8523:A8584" si="270">CONCATENATE(C8523,D8523)</f>
        <v>Landsbankinn hf.Landsbankinn Erlend verðbréf</v>
      </c>
      <c r="B8523" s="20" t="str">
        <f>_xlfn.IFNA(INDEX(Listi!$AI:$AI,MATCH(C8523,Listi!$AJ:$AJ,0)),INDEX(Listi!T:T,MATCH(C8523,Listi!U:U,0)))</f>
        <v>Landsbankinn</v>
      </c>
      <c r="C8523" s="20" t="s">
        <v>249</v>
      </c>
      <c r="D8523" s="20" t="s">
        <v>385</v>
      </c>
      <c r="E8523" s="20" t="s">
        <v>276</v>
      </c>
      <c r="F8523" s="20" t="s">
        <v>124</v>
      </c>
      <c r="G8523" s="8" t="s">
        <v>370</v>
      </c>
      <c r="H8523" s="20" t="s">
        <v>125</v>
      </c>
      <c r="I8523" s="7">
        <v>0</v>
      </c>
      <c r="L8523" s="7">
        <v>3705185129</v>
      </c>
      <c r="M8523" s="7">
        <v>119989407</v>
      </c>
      <c r="N8523" s="7">
        <v>87847878</v>
      </c>
      <c r="O8523" s="20" t="str">
        <f t="shared" si="269"/>
        <v/>
      </c>
    </row>
    <row r="8524" spans="1:15">
      <c r="A8524" s="20" t="str">
        <f t="shared" si="270"/>
        <v>Landsbankinn hf.Landsbankinn Lífeyrisbók</v>
      </c>
      <c r="B8524" s="20" t="str">
        <f>_xlfn.IFNA(INDEX(Listi!$AI:$AI,MATCH(C8524,Listi!$AJ:$AJ,0)),INDEX(Listi!T:T,MATCH(C8524,Listi!U:U,0)))</f>
        <v>Landsbankinn</v>
      </c>
      <c r="C8524" s="20" t="s">
        <v>249</v>
      </c>
      <c r="D8524" s="20" t="s">
        <v>367</v>
      </c>
      <c r="E8524" s="20" t="s">
        <v>276</v>
      </c>
      <c r="F8524" s="8" t="s">
        <v>124</v>
      </c>
      <c r="G8524" s="8" t="s">
        <v>370</v>
      </c>
      <c r="H8524" s="20" t="s">
        <v>125</v>
      </c>
      <c r="I8524" s="7">
        <v>0</v>
      </c>
      <c r="L8524" s="7">
        <v>3016213427</v>
      </c>
      <c r="M8524" s="7">
        <v>440353590</v>
      </c>
      <c r="N8524" s="7">
        <v>298769900</v>
      </c>
      <c r="O8524" s="20" t="str">
        <f t="shared" si="269"/>
        <v/>
      </c>
    </row>
    <row r="8525" spans="1:15">
      <c r="A8525" s="20" t="str">
        <f t="shared" si="270"/>
        <v>Landsbankinn hf.Landsbankinn Lífeyrisbók verðtryggð</v>
      </c>
      <c r="B8525" s="20" t="str">
        <f>_xlfn.IFNA(INDEX(Listi!$AI:$AI,MATCH(C8525,Listi!$AJ:$AJ,0)),INDEX(Listi!T:T,MATCH(C8525,Listi!U:U,0)))</f>
        <v>Landsbankinn</v>
      </c>
      <c r="C8525" s="20" t="s">
        <v>249</v>
      </c>
      <c r="D8525" s="20" t="s">
        <v>598</v>
      </c>
      <c r="E8525" s="20" t="s">
        <v>276</v>
      </c>
      <c r="F8525" s="8" t="s">
        <v>124</v>
      </c>
      <c r="G8525" s="8" t="s">
        <v>370</v>
      </c>
      <c r="H8525" s="20" t="s">
        <v>125</v>
      </c>
      <c r="I8525" s="7">
        <v>0</v>
      </c>
      <c r="L8525" s="7">
        <v>66896053137</v>
      </c>
      <c r="M8525" s="7">
        <v>6692476029</v>
      </c>
      <c r="N8525" s="7">
        <v>4680072987</v>
      </c>
      <c r="O8525" s="20" t="str">
        <f t="shared" si="269"/>
        <v/>
      </c>
    </row>
    <row r="8526" spans="1:15">
      <c r="A8526" s="20" t="str">
        <f t="shared" si="270"/>
        <v>Lífeyrissjóður bændaSamtryggingardeild</v>
      </c>
      <c r="B8526" s="20" t="str">
        <f>_xlfn.IFNA(INDEX(Listi!$AI:$AI,MATCH(C8526,Listi!$AJ:$AJ,0)),INDEX(Listi!T:T,MATCH(C8526,Listi!U:U,0)))</f>
        <v>Lífeyrissjóður bænda</v>
      </c>
      <c r="C8526" s="20" t="s">
        <v>252</v>
      </c>
      <c r="D8526" s="20" t="s">
        <v>205</v>
      </c>
      <c r="E8526" s="20" t="s">
        <v>275</v>
      </c>
      <c r="F8526" s="8" t="s">
        <v>124</v>
      </c>
      <c r="G8526" s="8" t="s">
        <v>370</v>
      </c>
      <c r="H8526" s="20" t="s">
        <v>125</v>
      </c>
      <c r="I8526" s="7">
        <v>2178661373</v>
      </c>
      <c r="L8526" s="7">
        <v>45108278171</v>
      </c>
      <c r="M8526" s="7">
        <v>776003397</v>
      </c>
      <c r="N8526" s="7">
        <v>1921473168</v>
      </c>
      <c r="O8526" s="20" t="str">
        <f t="shared" si="269"/>
        <v/>
      </c>
    </row>
    <row r="8527" spans="1:15">
      <c r="A8527" s="20" t="str">
        <f t="shared" si="270"/>
        <v>Lífeyrissjóður bankamannaAldursdeild</v>
      </c>
      <c r="B8527" s="20" t="str">
        <f>_xlfn.IFNA(INDEX(Listi!$AI:$AI,MATCH(C8527,Listi!$AJ:$AJ,0)),INDEX(Listi!T:T,MATCH(C8527,Listi!U:U,0)))</f>
        <v>Lífeyrissjóður bankam.</v>
      </c>
      <c r="C8527" s="20" t="s">
        <v>250</v>
      </c>
      <c r="D8527" s="20" t="s">
        <v>251</v>
      </c>
      <c r="E8527" s="20" t="s">
        <v>275</v>
      </c>
      <c r="F8527" s="8" t="s">
        <v>124</v>
      </c>
      <c r="G8527" s="8" t="s">
        <v>370</v>
      </c>
      <c r="H8527" s="20" t="s">
        <v>125</v>
      </c>
      <c r="I8527" s="7">
        <v>122692000</v>
      </c>
      <c r="L8527" s="7">
        <v>61369964000</v>
      </c>
      <c r="M8527" s="7">
        <v>1996063000</v>
      </c>
      <c r="N8527" s="7">
        <v>753444000</v>
      </c>
      <c r="O8527" s="20" t="str">
        <f t="shared" si="269"/>
        <v/>
      </c>
    </row>
    <row r="8528" spans="1:15">
      <c r="A8528" s="20" t="str">
        <f t="shared" si="270"/>
        <v>Lífeyrissjóður bankamannaHlutfallsdeild</v>
      </c>
      <c r="B8528" s="20" t="str">
        <f>_xlfn.IFNA(INDEX(Listi!$AI:$AI,MATCH(C8528,Listi!$AJ:$AJ,0)),INDEX(Listi!T:T,MATCH(C8528,Listi!U:U,0)))</f>
        <v>Lífeyrissjóður bankam.</v>
      </c>
      <c r="C8528" s="20" t="s">
        <v>250</v>
      </c>
      <c r="D8528" s="20" t="s">
        <v>467</v>
      </c>
      <c r="E8528" s="20" t="s">
        <v>275</v>
      </c>
      <c r="F8528" s="20" t="s">
        <v>124</v>
      </c>
      <c r="G8528" s="8" t="s">
        <v>370</v>
      </c>
      <c r="H8528" s="20" t="s">
        <v>125</v>
      </c>
      <c r="I8528" s="7">
        <v>120604000</v>
      </c>
      <c r="L8528" s="7">
        <v>40286427000</v>
      </c>
      <c r="M8528" s="7">
        <v>125147000</v>
      </c>
      <c r="N8528" s="7">
        <v>2741197000</v>
      </c>
      <c r="O8528" s="20" t="str">
        <f t="shared" si="269"/>
        <v/>
      </c>
    </row>
    <row r="8529" spans="1:15">
      <c r="A8529" s="20" t="str">
        <f t="shared" si="270"/>
        <v>Lífeyrissjóður RangæingaSamtryggingardeild</v>
      </c>
      <c r="B8529" s="20" t="str">
        <f>_xlfn.IFNA(INDEX(Listi!$AI:$AI,MATCH(C8529,Listi!$AJ:$AJ,0)),INDEX(Listi!T:T,MATCH(C8529,Listi!U:U,0)))</f>
        <v>Lífeyrissjóður Rang.</v>
      </c>
      <c r="C8529" s="20" t="s">
        <v>253</v>
      </c>
      <c r="D8529" s="20" t="s">
        <v>205</v>
      </c>
      <c r="E8529" s="20" t="s">
        <v>275</v>
      </c>
      <c r="F8529" s="20" t="s">
        <v>124</v>
      </c>
      <c r="G8529" s="8" t="s">
        <v>370</v>
      </c>
      <c r="H8529" s="20" t="s">
        <v>125</v>
      </c>
      <c r="I8529" s="7">
        <v>1339178000</v>
      </c>
      <c r="L8529" s="7">
        <v>18949790000</v>
      </c>
      <c r="M8529" s="7">
        <v>835894000</v>
      </c>
      <c r="N8529" s="7">
        <v>386250000</v>
      </c>
      <c r="O8529" s="20" t="str">
        <f t="shared" si="269"/>
        <v/>
      </c>
    </row>
    <row r="8530" spans="1:15">
      <c r="A8530" s="20" t="str">
        <f t="shared" si="270"/>
        <v>Lífeyrissjóður starfsmanna AkureyrarbæjarSamtryggingardeild</v>
      </c>
      <c r="B8530" s="20" t="str">
        <f>_xlfn.IFNA(INDEX(Listi!$AI:$AI,MATCH(C8530,Listi!$AJ:$AJ,0)),INDEX(Listi!T:T,MATCH(C8530,Listi!U:U,0)))</f>
        <v>Lífeyrissj. starfsm. Akureyrarb.</v>
      </c>
      <c r="C8530" s="20" t="s">
        <v>274</v>
      </c>
      <c r="D8530" s="20" t="s">
        <v>205</v>
      </c>
      <c r="E8530" s="20" t="s">
        <v>275</v>
      </c>
      <c r="F8530" s="20" t="s">
        <v>124</v>
      </c>
      <c r="G8530" s="8" t="s">
        <v>370</v>
      </c>
      <c r="H8530" s="20" t="s">
        <v>125</v>
      </c>
      <c r="I8530" s="7">
        <v>1104800424</v>
      </c>
      <c r="L8530" s="7">
        <v>14569496826</v>
      </c>
      <c r="M8530" s="7">
        <v>46271787</v>
      </c>
      <c r="N8530" s="7">
        <v>1160288032</v>
      </c>
      <c r="O8530" s="20" t="str">
        <f t="shared" si="269"/>
        <v/>
      </c>
    </row>
    <row r="8531" spans="1:15">
      <c r="A8531" s="20" t="str">
        <f t="shared" si="270"/>
        <v>Lífeyrissjóður starfsmanna Búnaðarbanka ÍslandsSamtryggingardeild</v>
      </c>
      <c r="B8531" s="20" t="str">
        <f>_xlfn.IFNA(INDEX(Listi!$AI:$AI,MATCH(C8531,Listi!$AJ:$AJ,0)),INDEX(Listi!T:T,MATCH(C8531,Listi!U:U,0)))</f>
        <v>Lífeyrissj. starfsm. Búnaðarb.Ísl.</v>
      </c>
      <c r="C8531" s="20" t="s">
        <v>254</v>
      </c>
      <c r="D8531" s="20" t="s">
        <v>205</v>
      </c>
      <c r="E8531" s="20" t="s">
        <v>275</v>
      </c>
      <c r="F8531" s="20" t="s">
        <v>124</v>
      </c>
      <c r="G8531" s="8" t="s">
        <v>370</v>
      </c>
      <c r="H8531" s="20" t="s">
        <v>125</v>
      </c>
      <c r="I8531" s="7">
        <v>1610368000</v>
      </c>
      <c r="L8531" s="7">
        <v>27921283000</v>
      </c>
      <c r="M8531" s="7">
        <v>7378000</v>
      </c>
      <c r="N8531" s="7">
        <v>1535577000</v>
      </c>
      <c r="O8531" s="20" t="str">
        <f t="shared" si="269"/>
        <v/>
      </c>
    </row>
    <row r="8532" spans="1:15">
      <c r="A8532" s="20" t="str">
        <f t="shared" si="270"/>
        <v>Lífeyrissjóður starfsmanna ReykjavíkurborgarSamtryggingardeild</v>
      </c>
      <c r="B8532" s="20" t="str">
        <f>_xlfn.IFNA(INDEX(Listi!$AI:$AI,MATCH(C8532,Listi!$AJ:$AJ,0)),INDEX(Listi!T:T,MATCH(C8532,Listi!U:U,0)))</f>
        <v>Lífeyrissj. starfsm. Reykjav.</v>
      </c>
      <c r="C8532" s="20" t="s">
        <v>255</v>
      </c>
      <c r="D8532" s="20" t="s">
        <v>205</v>
      </c>
      <c r="E8532" s="20" t="s">
        <v>275</v>
      </c>
      <c r="F8532" s="20" t="s">
        <v>124</v>
      </c>
      <c r="G8532" s="8" t="s">
        <v>370</v>
      </c>
      <c r="H8532" s="20" t="s">
        <v>125</v>
      </c>
      <c r="I8532" s="7">
        <v>0</v>
      </c>
      <c r="L8532" s="7">
        <v>92450251598</v>
      </c>
      <c r="M8532" s="7">
        <v>217604296</v>
      </c>
      <c r="N8532" s="7">
        <v>6195210428</v>
      </c>
      <c r="O8532" s="20" t="str">
        <f t="shared" si="269"/>
        <v/>
      </c>
    </row>
    <row r="8533" spans="1:15">
      <c r="A8533" s="20" t="str">
        <f t="shared" si="270"/>
        <v>Lífeyrissjóður starfsmanna ríkisinsA-deild</v>
      </c>
      <c r="B8533" s="20" t="str">
        <f>_xlfn.IFNA(INDEX(Listi!$AI:$AI,MATCH(C8533,Listi!$AJ:$AJ,0)),INDEX(Listi!T:T,MATCH(C8533,Listi!U:U,0)))</f>
        <v>LSR</v>
      </c>
      <c r="C8533" s="20" t="s">
        <v>256</v>
      </c>
      <c r="D8533" s="20" t="s">
        <v>257</v>
      </c>
      <c r="E8533" s="20" t="s">
        <v>275</v>
      </c>
      <c r="F8533" s="20" t="s">
        <v>124</v>
      </c>
      <c r="G8533" s="8" t="s">
        <v>370</v>
      </c>
      <c r="H8533" s="20" t="s">
        <v>125</v>
      </c>
      <c r="I8533" s="7">
        <v>15679744402</v>
      </c>
      <c r="L8533" s="7">
        <v>1024402726080</v>
      </c>
      <c r="M8533" s="7">
        <v>38030413328</v>
      </c>
      <c r="N8533" s="7">
        <v>13011563069</v>
      </c>
      <c r="O8533" s="20" t="str">
        <f t="shared" si="269"/>
        <v/>
      </c>
    </row>
    <row r="8534" spans="1:15">
      <c r="A8534" s="20" t="str">
        <f t="shared" si="270"/>
        <v>Lífeyrissjóður starfsmanna ríkisinsB-deild</v>
      </c>
      <c r="B8534" s="20" t="str">
        <f>_xlfn.IFNA(INDEX(Listi!$AI:$AI,MATCH(C8534,Listi!$AJ:$AJ,0)),INDEX(Listi!T:T,MATCH(C8534,Listi!U:U,0)))</f>
        <v>LSR</v>
      </c>
      <c r="C8534" s="20" t="s">
        <v>256</v>
      </c>
      <c r="D8534" s="20" t="s">
        <v>218</v>
      </c>
      <c r="E8534" s="20" t="s">
        <v>275</v>
      </c>
      <c r="F8534" s="20" t="s">
        <v>124</v>
      </c>
      <c r="G8534" s="8" t="s">
        <v>370</v>
      </c>
      <c r="H8534" s="20" t="s">
        <v>125</v>
      </c>
      <c r="I8534" s="7">
        <v>0</v>
      </c>
      <c r="L8534" s="7">
        <v>297381500048</v>
      </c>
      <c r="M8534" s="7">
        <v>1364474032</v>
      </c>
      <c r="N8534" s="7">
        <v>62409553231</v>
      </c>
      <c r="O8534" s="20" t="str">
        <f t="shared" si="269"/>
        <v/>
      </c>
    </row>
    <row r="8535" spans="1:15">
      <c r="A8535" s="20" t="str">
        <f t="shared" si="270"/>
        <v>Lífeyrissjóður starfsmanna ríkisinsLeið I</v>
      </c>
      <c r="B8535" s="20" t="str">
        <f>_xlfn.IFNA(INDEX(Listi!$AI:$AI,MATCH(C8535,Listi!$AJ:$AJ,0)),INDEX(Listi!T:T,MATCH(C8535,Listi!U:U,0)))</f>
        <v>LSR</v>
      </c>
      <c r="C8535" s="20" t="s">
        <v>256</v>
      </c>
      <c r="D8535" s="20" t="s">
        <v>258</v>
      </c>
      <c r="E8535" s="20" t="s">
        <v>276</v>
      </c>
      <c r="F8535" s="20" t="s">
        <v>124</v>
      </c>
      <c r="G8535" s="8" t="s">
        <v>370</v>
      </c>
      <c r="H8535" s="20" t="s">
        <v>125</v>
      </c>
      <c r="I8535" s="7">
        <v>0</v>
      </c>
      <c r="L8535" s="7">
        <v>11704214939</v>
      </c>
      <c r="M8535" s="7">
        <v>547428342</v>
      </c>
      <c r="N8535" s="7">
        <v>195323403</v>
      </c>
      <c r="O8535" s="20" t="str">
        <f t="shared" si="269"/>
        <v/>
      </c>
    </row>
    <row r="8536" spans="1:15">
      <c r="A8536" s="20" t="str">
        <f t="shared" si="270"/>
        <v>Lífeyrissjóður starfsmanna ríkisinsLeið II</v>
      </c>
      <c r="B8536" s="20" t="str">
        <f>_xlfn.IFNA(INDEX(Listi!$AI:$AI,MATCH(C8536,Listi!$AJ:$AJ,0)),INDEX(Listi!T:T,MATCH(C8536,Listi!U:U,0)))</f>
        <v>LSR</v>
      </c>
      <c r="C8536" s="20" t="s">
        <v>256</v>
      </c>
      <c r="D8536" s="20" t="s">
        <v>259</v>
      </c>
      <c r="E8536" s="20" t="s">
        <v>276</v>
      </c>
      <c r="F8536" s="20" t="s">
        <v>124</v>
      </c>
      <c r="G8536" s="8" t="s">
        <v>370</v>
      </c>
      <c r="H8536" s="20" t="s">
        <v>125</v>
      </c>
      <c r="I8536" s="7">
        <v>0</v>
      </c>
      <c r="L8536" s="7">
        <v>3365164594</v>
      </c>
      <c r="M8536" s="7">
        <v>379849453</v>
      </c>
      <c r="N8536" s="7">
        <v>93142056</v>
      </c>
      <c r="O8536" s="20" t="str">
        <f t="shared" si="269"/>
        <v/>
      </c>
    </row>
    <row r="8537" spans="1:15">
      <c r="A8537" s="20" t="str">
        <f t="shared" si="270"/>
        <v>Lífeyrissjóður starfsmanna ríkisinsLeið III</v>
      </c>
      <c r="B8537" s="20" t="str">
        <f>_xlfn.IFNA(INDEX(Listi!$AI:$AI,MATCH(C8537,Listi!$AJ:$AJ,0)),INDEX(Listi!T:T,MATCH(C8537,Listi!U:U,0)))</f>
        <v>LSR</v>
      </c>
      <c r="C8537" s="20" t="s">
        <v>256</v>
      </c>
      <c r="D8537" s="20" t="s">
        <v>260</v>
      </c>
      <c r="E8537" s="20" t="s">
        <v>276</v>
      </c>
      <c r="F8537" s="20" t="s">
        <v>124</v>
      </c>
      <c r="G8537" s="8" t="s">
        <v>370</v>
      </c>
      <c r="H8537" s="20" t="s">
        <v>125</v>
      </c>
      <c r="I8537" s="7">
        <v>0</v>
      </c>
      <c r="L8537" s="7">
        <v>9959294621</v>
      </c>
      <c r="M8537" s="7">
        <v>743287481</v>
      </c>
      <c r="N8537" s="7">
        <v>349903833</v>
      </c>
      <c r="O8537" s="20" t="str">
        <f t="shared" si="269"/>
        <v/>
      </c>
    </row>
    <row r="8538" spans="1:15">
      <c r="A8538" s="20" t="str">
        <f t="shared" si="270"/>
        <v>Lífeyrissjóður Tannlæknafél ÍslDeild I/Séreign</v>
      </c>
      <c r="B8538" s="20" t="str">
        <f>_xlfn.IFNA(INDEX(Listi!$AI:$AI,MATCH(C8538,Listi!$AJ:$AJ,0)),INDEX(Listi!T:T,MATCH(C8538,Listi!U:U,0)))</f>
        <v>Lífeyrissj. Tannlækna</v>
      </c>
      <c r="C8538" s="20" t="s">
        <v>261</v>
      </c>
      <c r="D8538" s="20" t="s">
        <v>207</v>
      </c>
      <c r="E8538" s="20" t="s">
        <v>276</v>
      </c>
      <c r="F8538" s="20" t="s">
        <v>124</v>
      </c>
      <c r="G8538" s="8" t="s">
        <v>370</v>
      </c>
      <c r="H8538" s="20" t="s">
        <v>125</v>
      </c>
      <c r="I8538" s="7">
        <v>156511116</v>
      </c>
      <c r="L8538" s="7">
        <v>6768408488</v>
      </c>
      <c r="M8538" s="7">
        <v>272759192</v>
      </c>
      <c r="N8538" s="7">
        <v>153838058</v>
      </c>
      <c r="O8538" s="20" t="str">
        <f t="shared" si="269"/>
        <v/>
      </c>
    </row>
    <row r="8539" spans="1:15">
      <c r="A8539" s="20" t="str">
        <f t="shared" si="270"/>
        <v>Lífeyrissjóður Tannlæknafél ÍslSamtryggingardeild</v>
      </c>
      <c r="B8539" s="20" t="str">
        <f>_xlfn.IFNA(INDEX(Listi!$AI:$AI,MATCH(C8539,Listi!$AJ:$AJ,0)),INDEX(Listi!T:T,MATCH(C8539,Listi!U:U,0)))</f>
        <v>Lífeyrissj. Tannlækna</v>
      </c>
      <c r="C8539" s="20" t="s">
        <v>261</v>
      </c>
      <c r="D8539" s="20" t="s">
        <v>205</v>
      </c>
      <c r="E8539" s="20" t="s">
        <v>275</v>
      </c>
      <c r="F8539" s="20" t="s">
        <v>124</v>
      </c>
      <c r="G8539" s="8" t="s">
        <v>370</v>
      </c>
      <c r="H8539" s="20" t="s">
        <v>125</v>
      </c>
      <c r="I8539" s="7">
        <v>18642504</v>
      </c>
      <c r="L8539" s="7">
        <v>2241251214</v>
      </c>
      <c r="M8539" s="7">
        <v>112827287</v>
      </c>
      <c r="N8539" s="7">
        <v>17930159</v>
      </c>
      <c r="O8539" s="20" t="str">
        <f t="shared" si="269"/>
        <v/>
      </c>
    </row>
    <row r="8540" spans="1:15">
      <c r="A8540" s="20" t="str">
        <f t="shared" si="270"/>
        <v>Lífeyrissjóður verslunarmannaÆvileið 1</v>
      </c>
      <c r="B8540" s="20" t="str">
        <f>_xlfn.IFNA(INDEX(Listi!$AI:$AI,MATCH(C8540,Listi!$AJ:$AJ,0)),INDEX(Listi!T:T,MATCH(C8540,Listi!U:U,0)))</f>
        <v>Lífeyrissj. Verslunarm.</v>
      </c>
      <c r="C8540" s="20" t="s">
        <v>206</v>
      </c>
      <c r="D8540" s="20" t="s">
        <v>310</v>
      </c>
      <c r="E8540" s="20" t="s">
        <v>276</v>
      </c>
      <c r="F8540" s="20" t="s">
        <v>124</v>
      </c>
      <c r="G8540" s="8" t="s">
        <v>370</v>
      </c>
      <c r="H8540" s="20" t="s">
        <v>125</v>
      </c>
      <c r="I8540" s="7">
        <v>0</v>
      </c>
      <c r="L8540" s="7">
        <v>2860479562</v>
      </c>
      <c r="M8540" s="7">
        <v>819651283</v>
      </c>
      <c r="N8540" s="7">
        <v>12562366</v>
      </c>
      <c r="O8540" s="20" t="str">
        <f t="shared" si="269"/>
        <v/>
      </c>
    </row>
    <row r="8541" spans="1:15">
      <c r="A8541" s="20" t="str">
        <f t="shared" si="270"/>
        <v>Lífeyrissjóður verslunarmannaÆvileið 2</v>
      </c>
      <c r="B8541" s="20" t="str">
        <f>_xlfn.IFNA(INDEX(Listi!$AI:$AI,MATCH(C8541,Listi!$AJ:$AJ,0)),INDEX(Listi!T:T,MATCH(C8541,Listi!U:U,0)))</f>
        <v>Lífeyrissj. Verslunarm.</v>
      </c>
      <c r="C8541" s="20" t="s">
        <v>206</v>
      </c>
      <c r="D8541" s="20" t="s">
        <v>309</v>
      </c>
      <c r="E8541" s="20" t="s">
        <v>276</v>
      </c>
      <c r="F8541" s="20" t="s">
        <v>124</v>
      </c>
      <c r="G8541" s="8" t="s">
        <v>370</v>
      </c>
      <c r="H8541" s="20" t="s">
        <v>125</v>
      </c>
      <c r="I8541" s="7">
        <v>10079248</v>
      </c>
      <c r="L8541" s="7">
        <v>2325064159</v>
      </c>
      <c r="M8541" s="7">
        <v>465663194</v>
      </c>
      <c r="N8541" s="7">
        <v>32037995</v>
      </c>
      <c r="O8541" s="20" t="str">
        <f t="shared" si="269"/>
        <v/>
      </c>
    </row>
    <row r="8542" spans="1:15">
      <c r="A8542" s="20" t="str">
        <f t="shared" si="270"/>
        <v>Lífeyrissjóður verslunarmannaÆvileið 3</v>
      </c>
      <c r="B8542" s="20" t="str">
        <f>_xlfn.IFNA(INDEX(Listi!$AI:$AI,MATCH(C8542,Listi!$AJ:$AJ,0)),INDEX(Listi!T:T,MATCH(C8542,Listi!U:U,0)))</f>
        <v>Lífeyrissj. Verslunarm.</v>
      </c>
      <c r="C8542" s="20" t="s">
        <v>206</v>
      </c>
      <c r="D8542" s="20" t="s">
        <v>308</v>
      </c>
      <c r="E8542" s="20" t="s">
        <v>276</v>
      </c>
      <c r="F8542" s="20" t="s">
        <v>124</v>
      </c>
      <c r="G8542" s="8" t="s">
        <v>370</v>
      </c>
      <c r="H8542" s="20" t="s">
        <v>125</v>
      </c>
      <c r="I8542" s="7">
        <v>0</v>
      </c>
      <c r="L8542" s="7">
        <v>1567402319</v>
      </c>
      <c r="M8542" s="7">
        <v>325961302</v>
      </c>
      <c r="N8542" s="7">
        <v>60283998</v>
      </c>
      <c r="O8542" s="20" t="str">
        <f t="shared" si="269"/>
        <v/>
      </c>
    </row>
    <row r="8543" spans="1:15">
      <c r="A8543" s="20" t="str">
        <f t="shared" si="270"/>
        <v>Lífeyrissjóður verslunarmannaDeild I/Séreign</v>
      </c>
      <c r="B8543" s="20" t="str">
        <f>_xlfn.IFNA(INDEX(Listi!$AI:$AI,MATCH(C8543,Listi!$AJ:$AJ,0)),INDEX(Listi!T:T,MATCH(C8543,Listi!U:U,0)))</f>
        <v>Lífeyrissj. Verslunarm.</v>
      </c>
      <c r="C8543" s="20" t="s">
        <v>206</v>
      </c>
      <c r="D8543" s="20" t="s">
        <v>207</v>
      </c>
      <c r="E8543" s="20" t="s">
        <v>276</v>
      </c>
      <c r="F8543" s="20" t="s">
        <v>124</v>
      </c>
      <c r="G8543" s="8" t="s">
        <v>370</v>
      </c>
      <c r="H8543" s="20" t="s">
        <v>125</v>
      </c>
      <c r="I8543" s="7">
        <v>0</v>
      </c>
      <c r="L8543" s="7">
        <v>19785724399</v>
      </c>
      <c r="M8543" s="7">
        <v>729937912</v>
      </c>
      <c r="N8543" s="7">
        <v>458382791</v>
      </c>
      <c r="O8543" s="20" t="str">
        <f t="shared" si="269"/>
        <v/>
      </c>
    </row>
    <row r="8544" spans="1:15">
      <c r="A8544" s="20" t="str">
        <f t="shared" si="270"/>
        <v>Lífeyrissjóður verslunarmannaSamtryggingardeild</v>
      </c>
      <c r="B8544" s="20" t="str">
        <f>_xlfn.IFNA(INDEX(Listi!$AI:$AI,MATCH(C8544,Listi!$AJ:$AJ,0)),INDEX(Listi!T:T,MATCH(C8544,Listi!U:U,0)))</f>
        <v>Lífeyrissj. Verslunarm.</v>
      </c>
      <c r="C8544" s="20" t="s">
        <v>206</v>
      </c>
      <c r="D8544" s="20" t="s">
        <v>205</v>
      </c>
      <c r="E8544" s="20" t="s">
        <v>275</v>
      </c>
      <c r="F8544" s="20" t="s">
        <v>124</v>
      </c>
      <c r="G8544" s="8" t="s">
        <v>370</v>
      </c>
      <c r="H8544" s="20" t="s">
        <v>125</v>
      </c>
      <c r="I8544" s="7">
        <v>0</v>
      </c>
      <c r="L8544" s="7">
        <v>1174592806906</v>
      </c>
      <c r="M8544" s="7">
        <v>35794261112</v>
      </c>
      <c r="N8544" s="7">
        <v>21965137185</v>
      </c>
      <c r="O8544" s="20" t="str">
        <f t="shared" si="269"/>
        <v/>
      </c>
    </row>
    <row r="8545" spans="1:15">
      <c r="A8545" s="20" t="str">
        <f t="shared" si="270"/>
        <v>Lífeyrissjóður VestmannaeyjaSafn I</v>
      </c>
      <c r="B8545" s="20" t="str">
        <f>_xlfn.IFNA(INDEX(Listi!$AI:$AI,MATCH(C8545,Listi!$AJ:$AJ,0)),INDEX(Listi!T:T,MATCH(C8545,Listi!U:U,0)))</f>
        <v>Lífeyrissj. Vestm.</v>
      </c>
      <c r="C8545" s="20" t="s">
        <v>262</v>
      </c>
      <c r="D8545" s="20" t="s">
        <v>210</v>
      </c>
      <c r="E8545" s="20" t="s">
        <v>276</v>
      </c>
      <c r="F8545" s="20" t="s">
        <v>124</v>
      </c>
      <c r="G8545" s="8" t="s">
        <v>370</v>
      </c>
      <c r="H8545" s="20" t="s">
        <v>125</v>
      </c>
      <c r="I8545" s="7">
        <v>65303962</v>
      </c>
      <c r="L8545" s="7">
        <v>381311221</v>
      </c>
      <c r="M8545" s="7">
        <v>44104006</v>
      </c>
      <c r="N8545" s="7">
        <v>13592960</v>
      </c>
      <c r="O8545" s="20" t="str">
        <f t="shared" si="269"/>
        <v/>
      </c>
    </row>
    <row r="8546" spans="1:15">
      <c r="A8546" s="20" t="str">
        <f t="shared" si="270"/>
        <v>Lífeyrissjóður VestmannaeyjaSafn II</v>
      </c>
      <c r="B8546" s="20" t="str">
        <f>_xlfn.IFNA(INDEX(Listi!$AI:$AI,MATCH(C8546,Listi!$AJ:$AJ,0)),INDEX(Listi!T:T,MATCH(C8546,Listi!U:U,0)))</f>
        <v>Lífeyrissj. Vestm.</v>
      </c>
      <c r="C8546" s="20" t="s">
        <v>262</v>
      </c>
      <c r="D8546" s="20" t="s">
        <v>211</v>
      </c>
      <c r="E8546" s="20" t="s">
        <v>276</v>
      </c>
      <c r="F8546" s="20" t="s">
        <v>124</v>
      </c>
      <c r="G8546" s="8" t="s">
        <v>370</v>
      </c>
      <c r="H8546" s="20" t="s">
        <v>125</v>
      </c>
      <c r="I8546" s="7">
        <v>103016204</v>
      </c>
      <c r="L8546" s="7">
        <v>571440191</v>
      </c>
      <c r="M8546" s="7">
        <v>40240404</v>
      </c>
      <c r="N8546" s="7">
        <v>18659289</v>
      </c>
      <c r="O8546" s="20" t="str">
        <f t="shared" si="269"/>
        <v/>
      </c>
    </row>
    <row r="8547" spans="1:15">
      <c r="A8547" s="20" t="str">
        <f t="shared" si="270"/>
        <v>Lífeyrissjóður VestmannaeyjaSamtryggingardeild</v>
      </c>
      <c r="B8547" s="20" t="str">
        <f>_xlfn.IFNA(INDEX(Listi!$AI:$AI,MATCH(C8547,Listi!$AJ:$AJ,0)),INDEX(Listi!T:T,MATCH(C8547,Listi!U:U,0)))</f>
        <v>Lífeyrissj. Vestm.</v>
      </c>
      <c r="C8547" s="20" t="s">
        <v>262</v>
      </c>
      <c r="D8547" s="20" t="s">
        <v>205</v>
      </c>
      <c r="E8547" s="20" t="s">
        <v>275</v>
      </c>
      <c r="F8547" s="20" t="s">
        <v>124</v>
      </c>
      <c r="G8547" s="8" t="s">
        <v>370</v>
      </c>
      <c r="H8547" s="20" t="s">
        <v>125</v>
      </c>
      <c r="I8547" s="7">
        <v>1752163151</v>
      </c>
      <c r="L8547" s="7">
        <v>85198020532</v>
      </c>
      <c r="M8547" s="7">
        <v>1944643004</v>
      </c>
      <c r="N8547" s="7">
        <v>2198060399</v>
      </c>
      <c r="O8547" s="20" t="str">
        <f t="shared" si="269"/>
        <v/>
      </c>
    </row>
    <row r="8548" spans="1:15">
      <c r="A8548" s="20" t="str">
        <f t="shared" si="270"/>
        <v>Lífsval - lífeyrissparnaðurLífsval 1</v>
      </c>
      <c r="B8548" s="20" t="str">
        <f>_xlfn.IFNA(INDEX(Listi!$AI:$AI,MATCH(C8548,Listi!$AJ:$AJ,0)),INDEX(Listi!T:T,MATCH(C8548,Listi!U:U,0)))</f>
        <v>Lífsval</v>
      </c>
      <c r="C8548" s="20" t="s">
        <v>263</v>
      </c>
      <c r="D8548" s="20" t="s">
        <v>264</v>
      </c>
      <c r="E8548" s="20" t="s">
        <v>276</v>
      </c>
      <c r="F8548" s="20" t="s">
        <v>124</v>
      </c>
      <c r="G8548" s="8" t="s">
        <v>370</v>
      </c>
      <c r="H8548" s="20" t="s">
        <v>125</v>
      </c>
      <c r="I8548" s="7">
        <v>0</v>
      </c>
      <c r="L8548" s="7">
        <v>1792991246</v>
      </c>
      <c r="M8548" s="7">
        <v>203244065</v>
      </c>
      <c r="N8548" s="7">
        <v>81003579</v>
      </c>
      <c r="O8548" s="20" t="str">
        <f t="shared" si="269"/>
        <v/>
      </c>
    </row>
    <row r="8549" spans="1:15">
      <c r="A8549" s="20" t="str">
        <f t="shared" si="270"/>
        <v>Lífsval - lífeyrissparnaðurLífsval 2</v>
      </c>
      <c r="B8549" s="20" t="str">
        <f>_xlfn.IFNA(INDEX(Listi!$AI:$AI,MATCH(C8549,Listi!$AJ:$AJ,0)),INDEX(Listi!T:T,MATCH(C8549,Listi!U:U,0)))</f>
        <v>Lífsval</v>
      </c>
      <c r="C8549" s="20" t="s">
        <v>263</v>
      </c>
      <c r="D8549" s="20" t="s">
        <v>265</v>
      </c>
      <c r="E8549" s="20" t="s">
        <v>276</v>
      </c>
      <c r="F8549" s="20" t="s">
        <v>124</v>
      </c>
      <c r="G8549" s="8" t="s">
        <v>370</v>
      </c>
      <c r="H8549" s="20" t="s">
        <v>125</v>
      </c>
      <c r="I8549" s="7">
        <v>0</v>
      </c>
      <c r="L8549" s="7">
        <v>79660340</v>
      </c>
      <c r="M8549" s="7">
        <v>14369045</v>
      </c>
      <c r="N8549" s="7">
        <v>2695304</v>
      </c>
      <c r="O8549" s="20" t="str">
        <f t="shared" si="269"/>
        <v/>
      </c>
    </row>
    <row r="8550" spans="1:15">
      <c r="A8550" s="20" t="str">
        <f t="shared" si="270"/>
        <v>Lífsval - lífeyrissparnaðurLífsval 3</v>
      </c>
      <c r="B8550" s="20" t="str">
        <f>_xlfn.IFNA(INDEX(Listi!$AI:$AI,MATCH(C8550,Listi!$AJ:$AJ,0)),INDEX(Listi!T:T,MATCH(C8550,Listi!U:U,0)))</f>
        <v>Lífsval</v>
      </c>
      <c r="C8550" s="20" t="s">
        <v>263</v>
      </c>
      <c r="D8550" s="20" t="s">
        <v>266</v>
      </c>
      <c r="E8550" s="20" t="s">
        <v>276</v>
      </c>
      <c r="F8550" s="20" t="s">
        <v>124</v>
      </c>
      <c r="G8550" s="8" t="s">
        <v>370</v>
      </c>
      <c r="H8550" s="20" t="s">
        <v>125</v>
      </c>
      <c r="I8550" s="7">
        <v>0</v>
      </c>
      <c r="L8550" s="7">
        <v>131239774</v>
      </c>
      <c r="M8550" s="7">
        <v>16635787</v>
      </c>
      <c r="N8550" s="7">
        <v>3548138</v>
      </c>
      <c r="O8550" s="20" t="str">
        <f t="shared" si="269"/>
        <v/>
      </c>
    </row>
    <row r="8551" spans="1:15">
      <c r="A8551" s="20" t="str">
        <f t="shared" si="270"/>
        <v>Lífsval - lífeyrissparnaðurLífsval 4</v>
      </c>
      <c r="B8551" s="20" t="str">
        <f>_xlfn.IFNA(INDEX(Listi!$AI:$AI,MATCH(C8551,Listi!$AJ:$AJ,0)),INDEX(Listi!T:T,MATCH(C8551,Listi!U:U,0)))</f>
        <v>Lífsval</v>
      </c>
      <c r="C8551" s="20" t="s">
        <v>263</v>
      </c>
      <c r="D8551" s="20" t="s">
        <v>267</v>
      </c>
      <c r="E8551" s="20" t="s">
        <v>276</v>
      </c>
      <c r="F8551" s="20" t="s">
        <v>124</v>
      </c>
      <c r="G8551" s="8" t="s">
        <v>370</v>
      </c>
      <c r="H8551" s="20" t="s">
        <v>125</v>
      </c>
      <c r="I8551" s="7">
        <v>0</v>
      </c>
      <c r="L8551" s="7">
        <v>71752064</v>
      </c>
      <c r="M8551" s="7">
        <v>15238959</v>
      </c>
      <c r="N8551" s="7">
        <v>2058992</v>
      </c>
      <c r="O8551" s="20" t="str">
        <f t="shared" si="269"/>
        <v/>
      </c>
    </row>
    <row r="8552" spans="1:15">
      <c r="A8552" s="20" t="str">
        <f t="shared" si="270"/>
        <v>Lífsverk lífeyrissjóðurLífsverk I/Séreign</v>
      </c>
      <c r="B8552" s="20" t="str">
        <f>_xlfn.IFNA(INDEX(Listi!$AI:$AI,MATCH(C8552,Listi!$AJ:$AJ,0)),INDEX(Listi!T:T,MATCH(C8552,Listi!U:U,0)))</f>
        <v xml:space="preserve">Lífsverk  </v>
      </c>
      <c r="C8552" s="20" t="s">
        <v>268</v>
      </c>
      <c r="D8552" s="20" t="s">
        <v>269</v>
      </c>
      <c r="E8552" s="20" t="s">
        <v>276</v>
      </c>
      <c r="F8552" s="20" t="s">
        <v>124</v>
      </c>
      <c r="G8552" s="8" t="s">
        <v>370</v>
      </c>
      <c r="H8552" s="20" t="s">
        <v>125</v>
      </c>
      <c r="I8552" s="7">
        <v>207941000</v>
      </c>
      <c r="L8552" s="7">
        <v>4582957000</v>
      </c>
      <c r="M8552" s="7">
        <v>635926000</v>
      </c>
      <c r="N8552" s="7">
        <v>22708000</v>
      </c>
      <c r="O8552" s="20" t="str">
        <f t="shared" si="269"/>
        <v/>
      </c>
    </row>
    <row r="8553" spans="1:15">
      <c r="A8553" s="20" t="str">
        <f t="shared" si="270"/>
        <v>Lífsverk lífeyrissjóðurLífsverk II/Séreign</v>
      </c>
      <c r="B8553" s="20" t="str">
        <f>_xlfn.IFNA(INDEX(Listi!$AI:$AI,MATCH(C8553,Listi!$AJ:$AJ,0)),INDEX(Listi!T:T,MATCH(C8553,Listi!U:U,0)))</f>
        <v xml:space="preserve">Lífsverk  </v>
      </c>
      <c r="C8553" s="20" t="s">
        <v>268</v>
      </c>
      <c r="D8553" s="20" t="s">
        <v>270</v>
      </c>
      <c r="E8553" s="20" t="s">
        <v>276</v>
      </c>
      <c r="F8553" s="20" t="s">
        <v>124</v>
      </c>
      <c r="G8553" s="8" t="s">
        <v>370</v>
      </c>
      <c r="H8553" s="20" t="s">
        <v>125</v>
      </c>
      <c r="I8553" s="7">
        <v>2603391000</v>
      </c>
      <c r="L8553" s="7">
        <v>23735073000</v>
      </c>
      <c r="M8553" s="7">
        <v>2073571000</v>
      </c>
      <c r="N8553" s="7">
        <v>249365000</v>
      </c>
      <c r="O8553" s="20" t="str">
        <f t="shared" si="269"/>
        <v/>
      </c>
    </row>
    <row r="8554" spans="1:15">
      <c r="A8554" s="20" t="str">
        <f t="shared" si="270"/>
        <v>Lífsverk lífeyrissjóðurLífsverk III/Séreign</v>
      </c>
      <c r="B8554" s="20" t="str">
        <f>_xlfn.IFNA(INDEX(Listi!$AI:$AI,MATCH(C8554,Listi!$AJ:$AJ,0)),INDEX(Listi!T:T,MATCH(C8554,Listi!U:U,0)))</f>
        <v xml:space="preserve">Lífsverk  </v>
      </c>
      <c r="C8554" s="20" t="s">
        <v>268</v>
      </c>
      <c r="D8554" s="20" t="s">
        <v>271</v>
      </c>
      <c r="E8554" s="20" t="s">
        <v>276</v>
      </c>
      <c r="F8554" s="20" t="s">
        <v>124</v>
      </c>
      <c r="G8554" s="8" t="s">
        <v>370</v>
      </c>
      <c r="H8554" s="20" t="s">
        <v>125</v>
      </c>
      <c r="I8554" s="7">
        <v>22369000</v>
      </c>
      <c r="L8554" s="7">
        <v>653814000</v>
      </c>
      <c r="M8554" s="7">
        <v>105107000</v>
      </c>
      <c r="N8554" s="7">
        <v>2613000</v>
      </c>
      <c r="O8554" s="20" t="str">
        <f t="shared" si="269"/>
        <v/>
      </c>
    </row>
    <row r="8555" spans="1:15">
      <c r="A8555" s="20" t="str">
        <f t="shared" si="270"/>
        <v>Lífsverk lífeyrissjóðurSamtryggingardeild</v>
      </c>
      <c r="B8555" s="20" t="str">
        <f>_xlfn.IFNA(INDEX(Listi!$AI:$AI,MATCH(C8555,Listi!$AJ:$AJ,0)),INDEX(Listi!T:T,MATCH(C8555,Listi!U:U,0)))</f>
        <v xml:space="preserve">Lífsverk  </v>
      </c>
      <c r="C8555" s="20" t="s">
        <v>268</v>
      </c>
      <c r="D8555" s="20" t="s">
        <v>205</v>
      </c>
      <c r="E8555" s="20" t="s">
        <v>275</v>
      </c>
      <c r="F8555" s="20" t="s">
        <v>124</v>
      </c>
      <c r="G8555" s="8" t="s">
        <v>370</v>
      </c>
      <c r="H8555" s="20" t="s">
        <v>125</v>
      </c>
      <c r="I8555" s="7">
        <v>0</v>
      </c>
      <c r="L8555" s="7">
        <v>120542527000</v>
      </c>
      <c r="M8555" s="7">
        <v>4397803000</v>
      </c>
      <c r="N8555" s="7">
        <v>1423151000</v>
      </c>
      <c r="O8555" s="20" t="str">
        <f t="shared" si="269"/>
        <v/>
      </c>
    </row>
    <row r="8556" spans="1:15">
      <c r="A8556" s="20" t="str">
        <f t="shared" si="270"/>
        <v>Söfnunarsjóður lífeyrisréttindaDeild I/Innlán</v>
      </c>
      <c r="B8556" s="20" t="str">
        <f>_xlfn.IFNA(INDEX(Listi!$AI:$AI,MATCH(C8556,Listi!$AJ:$AJ,0)),INDEX(Listi!T:T,MATCH(C8556,Listi!U:U,0)))</f>
        <v>Söfnunarsj.</v>
      </c>
      <c r="C8556" s="20" t="s">
        <v>272</v>
      </c>
      <c r="D8556" s="20" t="s">
        <v>273</v>
      </c>
      <c r="E8556" s="20" t="s">
        <v>276</v>
      </c>
      <c r="F8556" s="20" t="s">
        <v>124</v>
      </c>
      <c r="G8556" s="8" t="s">
        <v>370</v>
      </c>
      <c r="H8556" s="20" t="s">
        <v>125</v>
      </c>
      <c r="I8556" s="7">
        <v>1259160</v>
      </c>
      <c r="L8556" s="7">
        <v>2001731914</v>
      </c>
      <c r="M8556" s="7">
        <v>133561634</v>
      </c>
      <c r="N8556" s="7">
        <v>44803565</v>
      </c>
      <c r="O8556" s="20" t="str">
        <f t="shared" si="269"/>
        <v/>
      </c>
    </row>
    <row r="8557" spans="1:15">
      <c r="A8557" s="20" t="str">
        <f t="shared" si="270"/>
        <v>Söfnunarsjóður lífeyrisréttindaDeild III/Séreign</v>
      </c>
      <c r="B8557" s="20" t="str">
        <f>_xlfn.IFNA(INDEX(Listi!$AI:$AI,MATCH(C8557,Listi!$AJ:$AJ,0)),INDEX(Listi!T:T,MATCH(C8557,Listi!U:U,0)))</f>
        <v>Söfnunarsj.</v>
      </c>
      <c r="C8557" s="20" t="s">
        <v>272</v>
      </c>
      <c r="D8557" s="20" t="s">
        <v>599</v>
      </c>
      <c r="E8557" s="20" t="s">
        <v>276</v>
      </c>
      <c r="F8557" s="20" t="s">
        <v>124</v>
      </c>
      <c r="G8557" s="8" t="s">
        <v>370</v>
      </c>
      <c r="H8557" s="20" t="s">
        <v>125</v>
      </c>
      <c r="I8557" s="7">
        <v>0</v>
      </c>
      <c r="L8557" s="7">
        <v>24413085</v>
      </c>
      <c r="M8557" s="7">
        <v>24697577</v>
      </c>
      <c r="N8557" s="7">
        <v>900000</v>
      </c>
      <c r="O8557" s="20" t="str">
        <f t="shared" si="269"/>
        <v/>
      </c>
    </row>
    <row r="8558" spans="1:15">
      <c r="A8558" s="20" t="str">
        <f t="shared" si="270"/>
        <v>Söfnunarsjóður lífeyrisréttindaDeildII/Séreign</v>
      </c>
      <c r="B8558" s="20" t="str">
        <f>_xlfn.IFNA(INDEX(Listi!$AI:$AI,MATCH(C8558,Listi!$AJ:$AJ,0)),INDEX(Listi!T:T,MATCH(C8558,Listi!U:U,0)))</f>
        <v>Söfnunarsj.</v>
      </c>
      <c r="C8558" s="20" t="s">
        <v>272</v>
      </c>
      <c r="D8558" s="20" t="s">
        <v>586</v>
      </c>
      <c r="E8558" s="20" t="s">
        <v>276</v>
      </c>
      <c r="F8558" s="20" t="s">
        <v>124</v>
      </c>
      <c r="G8558" s="8" t="s">
        <v>370</v>
      </c>
      <c r="H8558" s="20" t="s">
        <v>125</v>
      </c>
      <c r="I8558" s="7">
        <v>0</v>
      </c>
      <c r="L8558" s="7">
        <v>1654616477</v>
      </c>
      <c r="M8558" s="7">
        <v>128539213</v>
      </c>
      <c r="N8558" s="7">
        <v>22846291</v>
      </c>
      <c r="O8558" s="20" t="str">
        <f t="shared" si="269"/>
        <v/>
      </c>
    </row>
    <row r="8559" spans="1:15">
      <c r="A8559" s="20" t="str">
        <f t="shared" si="270"/>
        <v>Söfnunarsjóður lífeyrisréttindaSamtryggingardeild</v>
      </c>
      <c r="B8559" s="20" t="str">
        <f>_xlfn.IFNA(INDEX(Listi!$AI:$AI,MATCH(C8559,Listi!$AJ:$AJ,0)),INDEX(Listi!T:T,MATCH(C8559,Listi!U:U,0)))</f>
        <v>Söfnunarsj.</v>
      </c>
      <c r="C8559" s="20" t="s">
        <v>272</v>
      </c>
      <c r="D8559" s="20" t="s">
        <v>205</v>
      </c>
      <c r="E8559" s="20" t="s">
        <v>275</v>
      </c>
      <c r="F8559" s="20" t="s">
        <v>124</v>
      </c>
      <c r="G8559" s="8" t="s">
        <v>370</v>
      </c>
      <c r="H8559" s="20" t="s">
        <v>125</v>
      </c>
      <c r="I8559" s="7">
        <v>2887692070</v>
      </c>
      <c r="L8559" s="7">
        <v>238978847889</v>
      </c>
      <c r="M8559" s="7">
        <v>4967193409</v>
      </c>
      <c r="N8559" s="7">
        <v>6076487652</v>
      </c>
      <c r="O8559" s="20" t="str">
        <f t="shared" si="269"/>
        <v/>
      </c>
    </row>
    <row r="8560" spans="1:15">
      <c r="A8560" s="20" t="str">
        <f t="shared" si="270"/>
        <v>Stapi lífeyrissjóðurSafn I</v>
      </c>
      <c r="B8560" s="20" t="str">
        <f>_xlfn.IFNA(INDEX(Listi!$AI:$AI,MATCH(C8560,Listi!$AJ:$AJ,0)),INDEX(Listi!T:T,MATCH(C8560,Listi!U:U,0)))</f>
        <v xml:space="preserve">Stapi  </v>
      </c>
      <c r="C8560" s="20" t="s">
        <v>209</v>
      </c>
      <c r="D8560" s="20" t="s">
        <v>210</v>
      </c>
      <c r="E8560" s="20" t="s">
        <v>276</v>
      </c>
      <c r="F8560" s="20" t="s">
        <v>124</v>
      </c>
      <c r="G8560" s="8" t="s">
        <v>370</v>
      </c>
      <c r="H8560" s="20" t="s">
        <v>125</v>
      </c>
      <c r="I8560" s="7">
        <v>0</v>
      </c>
      <c r="L8560" s="7">
        <v>2440828925</v>
      </c>
      <c r="M8560" s="7">
        <v>91567233</v>
      </c>
      <c r="N8560" s="7">
        <v>110755602</v>
      </c>
      <c r="O8560" s="20" t="str">
        <f t="shared" si="269"/>
        <v/>
      </c>
    </row>
    <row r="8561" spans="1:15">
      <c r="A8561" s="20" t="str">
        <f t="shared" si="270"/>
        <v>Stapi lífeyrissjóðurSafn II</v>
      </c>
      <c r="B8561" s="20" t="str">
        <f>_xlfn.IFNA(INDEX(Listi!$AI:$AI,MATCH(C8561,Listi!$AJ:$AJ,0)),INDEX(Listi!T:T,MATCH(C8561,Listi!U:U,0)))</f>
        <v xml:space="preserve">Stapi  </v>
      </c>
      <c r="C8561" s="20" t="s">
        <v>209</v>
      </c>
      <c r="D8561" s="20" t="s">
        <v>211</v>
      </c>
      <c r="E8561" s="20" t="s">
        <v>276</v>
      </c>
      <c r="F8561" s="20" t="s">
        <v>124</v>
      </c>
      <c r="G8561" s="8" t="s">
        <v>370</v>
      </c>
      <c r="H8561" s="20" t="s">
        <v>125</v>
      </c>
      <c r="I8561" s="7">
        <v>37433292</v>
      </c>
      <c r="L8561" s="7">
        <v>5710890273</v>
      </c>
      <c r="M8561" s="7">
        <v>262001316</v>
      </c>
      <c r="N8561" s="7">
        <v>164209410</v>
      </c>
      <c r="O8561" s="20" t="str">
        <f t="shared" si="269"/>
        <v/>
      </c>
    </row>
    <row r="8562" spans="1:15">
      <c r="A8562" s="20" t="str">
        <f t="shared" si="270"/>
        <v>Stapi lífeyrissjóðurSafn III</v>
      </c>
      <c r="B8562" s="20" t="str">
        <f>_xlfn.IFNA(INDEX(Listi!$AI:$AI,MATCH(C8562,Listi!$AJ:$AJ,0)),INDEX(Listi!T:T,MATCH(C8562,Listi!U:U,0)))</f>
        <v xml:space="preserve">Stapi  </v>
      </c>
      <c r="C8562" s="20" t="s">
        <v>209</v>
      </c>
      <c r="D8562" s="20" t="s">
        <v>212</v>
      </c>
      <c r="E8562" s="20" t="s">
        <v>276</v>
      </c>
      <c r="F8562" s="20" t="s">
        <v>124</v>
      </c>
      <c r="G8562" s="8" t="s">
        <v>370</v>
      </c>
      <c r="H8562" s="20" t="s">
        <v>125</v>
      </c>
      <c r="I8562" s="7">
        <v>0</v>
      </c>
      <c r="L8562" s="7">
        <v>268100084</v>
      </c>
      <c r="M8562" s="7">
        <v>24388890</v>
      </c>
      <c r="N8562" s="7">
        <v>9886128</v>
      </c>
      <c r="O8562" s="20" t="str">
        <f t="shared" si="269"/>
        <v/>
      </c>
    </row>
    <row r="8563" spans="1:15">
      <c r="A8563" s="20" t="str">
        <f t="shared" si="270"/>
        <v>Stapi lífeyrissjóðurTryggingardeild</v>
      </c>
      <c r="B8563" s="20" t="str">
        <f>_xlfn.IFNA(INDEX(Listi!$AI:$AI,MATCH(C8563,Listi!$AJ:$AJ,0)),INDEX(Listi!T:T,MATCH(C8563,Listi!U:U,0)))</f>
        <v xml:space="preserve">Stapi  </v>
      </c>
      <c r="C8563" s="20" t="s">
        <v>209</v>
      </c>
      <c r="D8563" s="20" t="s">
        <v>213</v>
      </c>
      <c r="E8563" s="20" t="s">
        <v>275</v>
      </c>
      <c r="F8563" s="20" t="s">
        <v>124</v>
      </c>
      <c r="G8563" s="8" t="s">
        <v>370</v>
      </c>
      <c r="H8563" s="20" t="s">
        <v>125</v>
      </c>
      <c r="I8563" s="7">
        <v>3159423472</v>
      </c>
      <c r="L8563" s="7">
        <v>348661724246</v>
      </c>
      <c r="M8563" s="7">
        <v>13807615154</v>
      </c>
      <c r="N8563" s="7">
        <v>7912918911</v>
      </c>
      <c r="O8563" s="20" t="str">
        <f t="shared" si="269"/>
        <v/>
      </c>
    </row>
    <row r="8564" spans="1:15">
      <c r="A8564" s="20" t="str">
        <f t="shared" si="270"/>
        <v>Stapi lífeyrissjóðurVarfærnasafnið</v>
      </c>
      <c r="B8564" s="20" t="str">
        <f>_xlfn.IFNA(INDEX(Listi!$AI:$AI,MATCH(C8564,Listi!$AJ:$AJ,0)),INDEX(Listi!T:T,MATCH(C8564,Listi!U:U,0)))</f>
        <v xml:space="preserve">Stapi  </v>
      </c>
      <c r="C8564" s="20" t="s">
        <v>209</v>
      </c>
      <c r="D8564" s="20" t="s">
        <v>392</v>
      </c>
      <c r="E8564" s="20" t="s">
        <v>276</v>
      </c>
      <c r="F8564" s="20" t="s">
        <v>124</v>
      </c>
      <c r="G8564" s="8" t="s">
        <v>370</v>
      </c>
      <c r="H8564" s="20" t="s">
        <v>125</v>
      </c>
      <c r="I8564" s="7">
        <v>10255210</v>
      </c>
      <c r="L8564" s="7">
        <v>471986044</v>
      </c>
      <c r="M8564" s="7">
        <v>137399159</v>
      </c>
      <c r="N8564" s="7">
        <v>6994496</v>
      </c>
      <c r="O8564" s="20" t="str">
        <f t="shared" si="269"/>
        <v/>
      </c>
    </row>
    <row r="8565" spans="1:15">
      <c r="A8565" s="20" t="str">
        <f t="shared" si="270"/>
        <v>Almenni lífeyrissjóðurinnÆvisafn I</v>
      </c>
      <c r="B8565" s="20" t="str">
        <f>_xlfn.IFNA(INDEX(Listi!$AI:$AI,MATCH(C8565,Listi!$AJ:$AJ,0)),INDEX(Listi!T:T,MATCH(C8565,Listi!U:U,0)))</f>
        <v xml:space="preserve">Almenni </v>
      </c>
      <c r="C8565" s="20" t="s">
        <v>0</v>
      </c>
      <c r="D8565" s="20" t="s">
        <v>202</v>
      </c>
      <c r="E8565" s="20" t="s">
        <v>276</v>
      </c>
      <c r="F8565" s="20" t="s">
        <v>126</v>
      </c>
      <c r="G8565" s="8" t="s">
        <v>399</v>
      </c>
      <c r="H8565" s="20" t="s">
        <v>127</v>
      </c>
      <c r="I8565" s="7">
        <v>0</v>
      </c>
      <c r="L8565" s="7">
        <v>43068273823</v>
      </c>
      <c r="M8565" s="7">
        <v>4413720640</v>
      </c>
      <c r="N8565" s="7">
        <v>641257097</v>
      </c>
      <c r="O8565" s="20" t="str">
        <f t="shared" si="269"/>
        <v/>
      </c>
    </row>
    <row r="8566" spans="1:15">
      <c r="A8566" s="20" t="str">
        <f t="shared" si="270"/>
        <v>Almenni lífeyrissjóðurinnÆvisafn II</v>
      </c>
      <c r="B8566" s="20" t="str">
        <f>_xlfn.IFNA(INDEX(Listi!$AI:$AI,MATCH(C8566,Listi!$AJ:$AJ,0)),INDEX(Listi!T:T,MATCH(C8566,Listi!U:U,0)))</f>
        <v xml:space="preserve">Almenni </v>
      </c>
      <c r="C8566" s="20" t="s">
        <v>0</v>
      </c>
      <c r="D8566" s="20" t="s">
        <v>203</v>
      </c>
      <c r="E8566" s="20" t="s">
        <v>276</v>
      </c>
      <c r="F8566" s="20" t="s">
        <v>126</v>
      </c>
      <c r="G8566" s="8" t="s">
        <v>399</v>
      </c>
      <c r="H8566" s="20" t="s">
        <v>127</v>
      </c>
      <c r="I8566" s="7">
        <v>0</v>
      </c>
      <c r="L8566" s="7">
        <v>86460235807</v>
      </c>
      <c r="M8566" s="7">
        <v>3970537445</v>
      </c>
      <c r="N8566" s="7">
        <v>1539034493</v>
      </c>
      <c r="O8566" s="20" t="str">
        <f t="shared" si="269"/>
        <v/>
      </c>
    </row>
    <row r="8567" spans="1:15">
      <c r="A8567" s="20" t="str">
        <f t="shared" si="270"/>
        <v>Almenni lífeyrissjóðurinnÆvisafn III</v>
      </c>
      <c r="B8567" s="20" t="str">
        <f>_xlfn.IFNA(INDEX(Listi!$AI:$AI,MATCH(C8567,Listi!$AJ:$AJ,0)),INDEX(Listi!T:T,MATCH(C8567,Listi!U:U,0)))</f>
        <v xml:space="preserve">Almenni </v>
      </c>
      <c r="C8567" s="20" t="s">
        <v>0</v>
      </c>
      <c r="D8567" s="20" t="s">
        <v>204</v>
      </c>
      <c r="E8567" s="20" t="s">
        <v>276</v>
      </c>
      <c r="F8567" s="20" t="s">
        <v>126</v>
      </c>
      <c r="G8567" s="8" t="s">
        <v>399</v>
      </c>
      <c r="H8567" s="20" t="s">
        <v>127</v>
      </c>
      <c r="I8567" s="7">
        <v>0</v>
      </c>
      <c r="L8567" s="7">
        <v>33890180699</v>
      </c>
      <c r="M8567" s="7">
        <v>1571509194</v>
      </c>
      <c r="N8567" s="7">
        <v>920421683</v>
      </c>
      <c r="O8567" s="20" t="str">
        <f t="shared" si="269"/>
        <v/>
      </c>
    </row>
    <row r="8568" spans="1:15">
      <c r="A8568" s="20" t="str">
        <f t="shared" si="270"/>
        <v>Almenni lífeyrissjóðurinnHúsnæðissafn</v>
      </c>
      <c r="B8568" s="20" t="str">
        <f>_xlfn.IFNA(INDEX(Listi!$AI:$AI,MATCH(C8568,Listi!$AJ:$AJ,0)),INDEX(Listi!T:T,MATCH(C8568,Listi!U:U,0)))</f>
        <v xml:space="preserve">Almenni </v>
      </c>
      <c r="C8568" s="20" t="s">
        <v>0</v>
      </c>
      <c r="D8568" s="20" t="s">
        <v>315</v>
      </c>
      <c r="E8568" s="20" t="s">
        <v>276</v>
      </c>
      <c r="F8568" s="20" t="s">
        <v>126</v>
      </c>
      <c r="G8568" s="8" t="s">
        <v>399</v>
      </c>
      <c r="H8568" s="20" t="s">
        <v>127</v>
      </c>
      <c r="I8568" s="7">
        <v>0</v>
      </c>
      <c r="L8568" s="7">
        <v>487895879</v>
      </c>
      <c r="M8568" s="7">
        <v>166428361</v>
      </c>
      <c r="N8568" s="7">
        <v>18080096</v>
      </c>
      <c r="O8568" s="20" t="str">
        <f t="shared" si="269"/>
        <v/>
      </c>
    </row>
    <row r="8569" spans="1:15">
      <c r="A8569" s="20" t="str">
        <f t="shared" si="270"/>
        <v>Almenni lífeyrissjóðurinnInnlánssafn</v>
      </c>
      <c r="B8569" s="20" t="str">
        <f>_xlfn.IFNA(INDEX(Listi!$AI:$AI,MATCH(C8569,Listi!$AJ:$AJ,0)),INDEX(Listi!T:T,MATCH(C8569,Listi!U:U,0)))</f>
        <v xml:space="preserve">Almenni </v>
      </c>
      <c r="C8569" s="20" t="s">
        <v>0</v>
      </c>
      <c r="D8569" s="20" t="s">
        <v>1</v>
      </c>
      <c r="E8569" s="20" t="s">
        <v>276</v>
      </c>
      <c r="F8569" s="20" t="s">
        <v>126</v>
      </c>
      <c r="G8569" s="8" t="s">
        <v>399</v>
      </c>
      <c r="H8569" s="20" t="s">
        <v>127</v>
      </c>
      <c r="I8569" s="7">
        <v>0</v>
      </c>
      <c r="L8569" s="7">
        <v>26587944379</v>
      </c>
      <c r="M8569" s="7">
        <v>1016779991</v>
      </c>
      <c r="N8569" s="7">
        <v>1031869724</v>
      </c>
      <c r="O8569" s="20" t="str">
        <f t="shared" si="269"/>
        <v/>
      </c>
    </row>
    <row r="8570" spans="1:15">
      <c r="A8570" s="20" t="str">
        <f t="shared" si="270"/>
        <v>Almenni lífeyrissjóðurinnRíkissafn langt</v>
      </c>
      <c r="B8570" s="20" t="str">
        <f>_xlfn.IFNA(INDEX(Listi!$AI:$AI,MATCH(C8570,Listi!$AJ:$AJ,0)),INDEX(Listi!T:T,MATCH(C8570,Listi!U:U,0)))</f>
        <v xml:space="preserve">Almenni </v>
      </c>
      <c r="C8570" s="20" t="s">
        <v>0</v>
      </c>
      <c r="D8570" s="20" t="s">
        <v>199</v>
      </c>
      <c r="E8570" s="20" t="s">
        <v>276</v>
      </c>
      <c r="F8570" s="20" t="s">
        <v>126</v>
      </c>
      <c r="G8570" s="8" t="s">
        <v>399</v>
      </c>
      <c r="H8570" s="20" t="s">
        <v>127</v>
      </c>
      <c r="I8570" s="7">
        <v>0</v>
      </c>
      <c r="L8570" s="7">
        <v>1193680171</v>
      </c>
      <c r="M8570" s="7">
        <v>61272573</v>
      </c>
      <c r="N8570" s="7">
        <v>40105929</v>
      </c>
      <c r="O8570" s="20" t="str">
        <f t="shared" si="269"/>
        <v/>
      </c>
    </row>
    <row r="8571" spans="1:15">
      <c r="A8571" s="20" t="str">
        <f t="shared" si="270"/>
        <v>Almenni lífeyrissjóðurinnRíkissafn stutt</v>
      </c>
      <c r="B8571" s="20" t="str">
        <f>_xlfn.IFNA(INDEX(Listi!$AI:$AI,MATCH(C8571,Listi!$AJ:$AJ,0)),INDEX(Listi!T:T,MATCH(C8571,Listi!U:U,0)))</f>
        <v xml:space="preserve">Almenni </v>
      </c>
      <c r="C8571" s="20" t="s">
        <v>0</v>
      </c>
      <c r="D8571" s="20" t="s">
        <v>200</v>
      </c>
      <c r="E8571" s="20" t="s">
        <v>276</v>
      </c>
      <c r="F8571" s="20" t="s">
        <v>126</v>
      </c>
      <c r="G8571" s="8" t="s">
        <v>399</v>
      </c>
      <c r="H8571" s="20" t="s">
        <v>127</v>
      </c>
      <c r="I8571" s="7">
        <v>0</v>
      </c>
      <c r="L8571" s="7">
        <v>541893627</v>
      </c>
      <c r="M8571" s="7">
        <v>20423158</v>
      </c>
      <c r="N8571" s="7">
        <v>14899899</v>
      </c>
      <c r="O8571" s="20" t="str">
        <f t="shared" si="269"/>
        <v/>
      </c>
    </row>
    <row r="8572" spans="1:15">
      <c r="A8572" s="20" t="str">
        <f t="shared" si="270"/>
        <v>Almenni lífeyrissjóðurinnTryggingadeild</v>
      </c>
      <c r="B8572" s="20" t="str">
        <f>_xlfn.IFNA(INDEX(Listi!$AI:$AI,MATCH(C8572,Listi!$AJ:$AJ,0)),INDEX(Listi!T:T,MATCH(C8572,Listi!U:U,0)))</f>
        <v xml:space="preserve">Almenni </v>
      </c>
      <c r="C8572" s="20" t="s">
        <v>0</v>
      </c>
      <c r="D8572" s="20" t="s">
        <v>201</v>
      </c>
      <c r="E8572" s="20" t="s">
        <v>275</v>
      </c>
      <c r="F8572" s="20" t="s">
        <v>126</v>
      </c>
      <c r="G8572" s="8" t="s">
        <v>399</v>
      </c>
      <c r="H8572" s="20" t="s">
        <v>127</v>
      </c>
      <c r="I8572" s="7">
        <v>0</v>
      </c>
      <c r="L8572" s="7">
        <v>174784296254</v>
      </c>
      <c r="M8572" s="7">
        <v>7497244534</v>
      </c>
      <c r="N8572" s="7">
        <v>3057046932</v>
      </c>
      <c r="O8572" s="20" t="str">
        <f t="shared" si="269"/>
        <v/>
      </c>
    </row>
    <row r="8573" spans="1:15">
      <c r="A8573" s="20" t="str">
        <f t="shared" si="270"/>
        <v>Arion banki hf.Erlend hlutabréf</v>
      </c>
      <c r="B8573" s="20" t="str">
        <f>_xlfn.IFNA(INDEX(Listi!$AI:$AI,MATCH(C8573,Listi!$AJ:$AJ,0)),INDEX(Listi!T:T,MATCH(C8573,Listi!U:U,0)))</f>
        <v xml:space="preserve">Arion banki </v>
      </c>
      <c r="C8573" s="20" t="s">
        <v>214</v>
      </c>
      <c r="D8573" s="20" t="s">
        <v>215</v>
      </c>
      <c r="E8573" s="20" t="s">
        <v>276</v>
      </c>
      <c r="F8573" s="20" t="s">
        <v>126</v>
      </c>
      <c r="G8573" s="8" t="s">
        <v>399</v>
      </c>
      <c r="H8573" s="20" t="s">
        <v>127</v>
      </c>
      <c r="I8573" s="7">
        <v>0</v>
      </c>
      <c r="L8573" s="7">
        <v>1149685000</v>
      </c>
      <c r="M8573" s="7">
        <v>49095000</v>
      </c>
      <c r="N8573" s="7">
        <v>10876000</v>
      </c>
      <c r="O8573" s="20" t="str">
        <f t="shared" si="269"/>
        <v/>
      </c>
    </row>
    <row r="8574" spans="1:15">
      <c r="A8574" s="20" t="str">
        <f t="shared" si="270"/>
        <v>Arion banki hf.Innlend skuldabréf</v>
      </c>
      <c r="B8574" s="20" t="str">
        <f>_xlfn.IFNA(INDEX(Listi!$AI:$AI,MATCH(C8574,Listi!$AJ:$AJ,0)),INDEX(Listi!T:T,MATCH(C8574,Listi!U:U,0)))</f>
        <v xml:space="preserve">Arion banki </v>
      </c>
      <c r="C8574" s="20" t="s">
        <v>214</v>
      </c>
      <c r="D8574" s="20" t="s">
        <v>216</v>
      </c>
      <c r="E8574" s="20" t="s">
        <v>276</v>
      </c>
      <c r="F8574" s="20" t="s">
        <v>126</v>
      </c>
      <c r="G8574" s="8" t="s">
        <v>399</v>
      </c>
      <c r="H8574" s="20" t="s">
        <v>127</v>
      </c>
      <c r="I8574" s="7">
        <v>0</v>
      </c>
      <c r="L8574" s="7">
        <v>4446434000</v>
      </c>
      <c r="M8574" s="7">
        <v>344234000</v>
      </c>
      <c r="N8574" s="7">
        <v>44793000</v>
      </c>
      <c r="O8574" s="20" t="str">
        <f t="shared" si="269"/>
        <v/>
      </c>
    </row>
    <row r="8575" spans="1:15">
      <c r="A8575" s="20" t="str">
        <f t="shared" si="270"/>
        <v>Arion banki hf.Lífeyrisauki L1</v>
      </c>
      <c r="B8575" s="20" t="str">
        <f>_xlfn.IFNA(INDEX(Listi!$AI:$AI,MATCH(C8575,Listi!$AJ:$AJ,0)),INDEX(Listi!T:T,MATCH(C8575,Listi!U:U,0)))</f>
        <v xml:space="preserve">Arion banki </v>
      </c>
      <c r="C8575" s="20" t="s">
        <v>214</v>
      </c>
      <c r="D8575" s="20" t="s">
        <v>377</v>
      </c>
      <c r="E8575" s="20" t="s">
        <v>276</v>
      </c>
      <c r="F8575" s="20" t="s">
        <v>126</v>
      </c>
      <c r="G8575" s="8" t="s">
        <v>399</v>
      </c>
      <c r="H8575" s="20" t="s">
        <v>127</v>
      </c>
      <c r="I8575" s="7">
        <v>0</v>
      </c>
      <c r="L8575" s="7">
        <v>5887942000</v>
      </c>
      <c r="M8575" s="7">
        <v>1011885000</v>
      </c>
      <c r="N8575" s="7">
        <v>34615000</v>
      </c>
      <c r="O8575" s="20" t="str">
        <f t="shared" si="269"/>
        <v/>
      </c>
    </row>
    <row r="8576" spans="1:15">
      <c r="A8576" s="20" t="str">
        <f t="shared" si="270"/>
        <v>Arion banki hf.Lífeyrisauki L2</v>
      </c>
      <c r="B8576" s="20" t="str">
        <f>_xlfn.IFNA(INDEX(Listi!$AI:$AI,MATCH(C8576,Listi!$AJ:$AJ,0)),INDEX(Listi!T:T,MATCH(C8576,Listi!U:U,0)))</f>
        <v xml:space="preserve">Arion banki </v>
      </c>
      <c r="C8576" s="20" t="s">
        <v>214</v>
      </c>
      <c r="D8576" s="20" t="s">
        <v>372</v>
      </c>
      <c r="E8576" s="20" t="s">
        <v>276</v>
      </c>
      <c r="F8576" s="20" t="s">
        <v>126</v>
      </c>
      <c r="G8576" s="8" t="s">
        <v>399</v>
      </c>
      <c r="H8576" s="20" t="s">
        <v>127</v>
      </c>
      <c r="I8576" s="7">
        <v>0</v>
      </c>
      <c r="L8576" s="7">
        <v>21366380000</v>
      </c>
      <c r="M8576" s="7">
        <v>1613513000</v>
      </c>
      <c r="N8576" s="7">
        <v>92085000</v>
      </c>
      <c r="O8576" s="20" t="str">
        <f t="shared" si="269"/>
        <v/>
      </c>
    </row>
    <row r="8577" spans="1:15">
      <c r="A8577" s="20" t="str">
        <f t="shared" si="270"/>
        <v>Arion banki hf.Lífeyrisauki L3</v>
      </c>
      <c r="B8577" s="20" t="str">
        <f>_xlfn.IFNA(INDEX(Listi!$AI:$AI,MATCH(C8577,Listi!$AJ:$AJ,0)),INDEX(Listi!T:T,MATCH(C8577,Listi!U:U,0)))</f>
        <v xml:space="preserve">Arion banki </v>
      </c>
      <c r="C8577" s="20" t="s">
        <v>214</v>
      </c>
      <c r="D8577" s="20" t="s">
        <v>371</v>
      </c>
      <c r="E8577" s="20" t="s">
        <v>276</v>
      </c>
      <c r="F8577" s="20" t="s">
        <v>126</v>
      </c>
      <c r="G8577" s="8" t="s">
        <v>399</v>
      </c>
      <c r="H8577" s="20" t="s">
        <v>127</v>
      </c>
      <c r="I8577" s="7">
        <v>0</v>
      </c>
      <c r="L8577" s="7">
        <v>29714848000</v>
      </c>
      <c r="M8577" s="7">
        <v>2122481000</v>
      </c>
      <c r="N8577" s="7">
        <v>129566000</v>
      </c>
      <c r="O8577" s="20" t="str">
        <f t="shared" si="269"/>
        <v/>
      </c>
    </row>
    <row r="8578" spans="1:15">
      <c r="A8578" s="20" t="str">
        <f t="shared" si="270"/>
        <v>Arion banki hf.Lífeyrisauki L4</v>
      </c>
      <c r="B8578" s="20" t="str">
        <f>_xlfn.IFNA(INDEX(Listi!$AI:$AI,MATCH(C8578,Listi!$AJ:$AJ,0)),INDEX(Listi!T:T,MATCH(C8578,Listi!U:U,0)))</f>
        <v xml:space="preserve">Arion banki </v>
      </c>
      <c r="C8578" s="20" t="s">
        <v>214</v>
      </c>
      <c r="D8578" s="20" t="s">
        <v>587</v>
      </c>
      <c r="E8578" s="20" t="s">
        <v>276</v>
      </c>
      <c r="F8578" s="20" t="s">
        <v>126</v>
      </c>
      <c r="G8578" s="8" t="s">
        <v>399</v>
      </c>
      <c r="H8578" s="20" t="s">
        <v>127</v>
      </c>
      <c r="I8578" s="7">
        <v>0</v>
      </c>
      <c r="L8578" s="7">
        <v>19306242000</v>
      </c>
      <c r="M8578" s="7">
        <v>1346647000</v>
      </c>
      <c r="N8578" s="7">
        <v>388052000</v>
      </c>
      <c r="O8578" s="20" t="str">
        <f t="shared" ref="O8578:O8641" si="271">IFERROR(VLOOKUP(F8578,EhLykill,3,FALSE),"")</f>
        <v/>
      </c>
    </row>
    <row r="8579" spans="1:15">
      <c r="A8579" s="20" t="str">
        <f t="shared" si="270"/>
        <v>Arion banki hf.Lífeyrisauki L5</v>
      </c>
      <c r="B8579" s="20" t="str">
        <f>_xlfn.IFNA(INDEX(Listi!$AI:$AI,MATCH(C8579,Listi!$AJ:$AJ,0)),INDEX(Listi!T:T,MATCH(C8579,Listi!U:U,0)))</f>
        <v xml:space="preserve">Arion banki </v>
      </c>
      <c r="C8579" s="20" t="s">
        <v>214</v>
      </c>
      <c r="D8579" s="20" t="s">
        <v>369</v>
      </c>
      <c r="E8579" s="20" t="s">
        <v>276</v>
      </c>
      <c r="F8579" s="20" t="s">
        <v>126</v>
      </c>
      <c r="G8579" s="8" t="s">
        <v>399</v>
      </c>
      <c r="H8579" s="20" t="s">
        <v>127</v>
      </c>
      <c r="I8579" s="7">
        <v>0</v>
      </c>
      <c r="L8579" s="7">
        <v>44858554000</v>
      </c>
      <c r="M8579" s="7">
        <v>4018833000</v>
      </c>
      <c r="N8579" s="7">
        <v>933672000</v>
      </c>
      <c r="O8579" s="20" t="str">
        <f t="shared" si="271"/>
        <v/>
      </c>
    </row>
    <row r="8580" spans="1:15">
      <c r="A8580" s="20" t="str">
        <f t="shared" si="270"/>
        <v>Birta lífeyrissjóðurBlönduð leið</v>
      </c>
      <c r="B8580" s="20" t="str">
        <f>_xlfn.IFNA(INDEX(Listi!$AI:$AI,MATCH(C8580,Listi!$AJ:$AJ,0)),INDEX(Listi!T:T,MATCH(C8580,Listi!U:U,0)))</f>
        <v xml:space="preserve">Birta  </v>
      </c>
      <c r="C8580" s="20" t="s">
        <v>298</v>
      </c>
      <c r="D8580" s="20" t="s">
        <v>314</v>
      </c>
      <c r="E8580" s="20" t="s">
        <v>276</v>
      </c>
      <c r="F8580" s="20" t="s">
        <v>126</v>
      </c>
      <c r="G8580" s="8" t="s">
        <v>399</v>
      </c>
      <c r="H8580" s="20" t="s">
        <v>127</v>
      </c>
      <c r="I8580" s="7">
        <v>0</v>
      </c>
      <c r="L8580" s="7">
        <v>6929716201</v>
      </c>
      <c r="M8580" s="7">
        <v>253995298</v>
      </c>
      <c r="N8580" s="7">
        <v>139753585</v>
      </c>
      <c r="O8580" s="20" t="str">
        <f t="shared" si="271"/>
        <v/>
      </c>
    </row>
    <row r="8581" spans="1:15">
      <c r="A8581" s="20" t="str">
        <f t="shared" si="270"/>
        <v>Birta lífeyrissjóðurInnlánsleið</v>
      </c>
      <c r="B8581" s="20" t="str">
        <f>_xlfn.IFNA(INDEX(Listi!$AI:$AI,MATCH(C8581,Listi!$AJ:$AJ,0)),INDEX(Listi!T:T,MATCH(C8581,Listi!U:U,0)))</f>
        <v xml:space="preserve">Birta  </v>
      </c>
      <c r="C8581" s="20" t="s">
        <v>298</v>
      </c>
      <c r="D8581" s="20" t="s">
        <v>208</v>
      </c>
      <c r="E8581" s="20" t="s">
        <v>276</v>
      </c>
      <c r="F8581" s="20" t="s">
        <v>126</v>
      </c>
      <c r="G8581" s="8" t="s">
        <v>399</v>
      </c>
      <c r="H8581" s="20" t="s">
        <v>127</v>
      </c>
      <c r="I8581" s="7">
        <v>0</v>
      </c>
      <c r="L8581" s="7">
        <v>4108971332</v>
      </c>
      <c r="M8581" s="7">
        <v>264842424</v>
      </c>
      <c r="N8581" s="7">
        <v>174324836</v>
      </c>
      <c r="O8581" s="20" t="str">
        <f t="shared" si="271"/>
        <v/>
      </c>
    </row>
    <row r="8582" spans="1:15">
      <c r="A8582" s="20" t="str">
        <f t="shared" si="270"/>
        <v>Birta lífeyrissjóðurSamtryggingardeild</v>
      </c>
      <c r="B8582" s="20" t="str">
        <f>_xlfn.IFNA(INDEX(Listi!$AI:$AI,MATCH(C8582,Listi!$AJ:$AJ,0)),INDEX(Listi!T:T,MATCH(C8582,Listi!U:U,0)))</f>
        <v xml:space="preserve">Birta  </v>
      </c>
      <c r="C8582" s="20" t="s">
        <v>298</v>
      </c>
      <c r="D8582" s="20" t="s">
        <v>205</v>
      </c>
      <c r="E8582" s="20" t="s">
        <v>275</v>
      </c>
      <c r="F8582" s="20" t="s">
        <v>126</v>
      </c>
      <c r="G8582" s="8" t="s">
        <v>399</v>
      </c>
      <c r="H8582" s="20" t="s">
        <v>127</v>
      </c>
      <c r="I8582" s="7">
        <v>0</v>
      </c>
      <c r="L8582" s="7">
        <v>549755105944</v>
      </c>
      <c r="M8582" s="7">
        <v>18480897961</v>
      </c>
      <c r="N8582" s="7">
        <v>14075814006</v>
      </c>
      <c r="O8582" s="20" t="str">
        <f t="shared" si="271"/>
        <v/>
      </c>
    </row>
    <row r="8583" spans="1:15">
      <c r="A8583" s="20" t="str">
        <f t="shared" si="270"/>
        <v>Birta lífeyrissjóðurSkuldabréfaleið</v>
      </c>
      <c r="B8583" s="20" t="str">
        <f>_xlfn.IFNA(INDEX(Listi!$AI:$AI,MATCH(C8583,Listi!$AJ:$AJ,0)),INDEX(Listi!T:T,MATCH(C8583,Listi!U:U,0)))</f>
        <v xml:space="preserve">Birta  </v>
      </c>
      <c r="C8583" s="20" t="s">
        <v>298</v>
      </c>
      <c r="D8583" s="20" t="s">
        <v>313</v>
      </c>
      <c r="E8583" s="20" t="s">
        <v>276</v>
      </c>
      <c r="F8583" s="20" t="s">
        <v>126</v>
      </c>
      <c r="G8583" s="8" t="s">
        <v>399</v>
      </c>
      <c r="H8583" s="20" t="s">
        <v>127</v>
      </c>
      <c r="I8583" s="7">
        <v>0</v>
      </c>
      <c r="L8583" s="7">
        <v>8522374478</v>
      </c>
      <c r="M8583" s="7">
        <v>391005163</v>
      </c>
      <c r="N8583" s="7">
        <v>218104877</v>
      </c>
      <c r="O8583" s="20" t="str">
        <f t="shared" si="271"/>
        <v/>
      </c>
    </row>
    <row r="8584" spans="1:15">
      <c r="A8584" s="20" t="str">
        <f t="shared" si="270"/>
        <v>Birta lífeyrissjóðurTilgreind séreign</v>
      </c>
      <c r="B8584" s="20" t="str">
        <f>_xlfn.IFNA(INDEX(Listi!$AI:$AI,MATCH(C8584,Listi!$AJ:$AJ,0)),INDEX(Listi!T:T,MATCH(C8584,Listi!U:U,0)))</f>
        <v xml:space="preserve">Birta  </v>
      </c>
      <c r="C8584" s="20" t="s">
        <v>298</v>
      </c>
      <c r="D8584" s="20" t="s">
        <v>312</v>
      </c>
      <c r="E8584" s="20" t="s">
        <v>276</v>
      </c>
      <c r="F8584" s="20" t="s">
        <v>126</v>
      </c>
      <c r="G8584" s="8" t="s">
        <v>399</v>
      </c>
      <c r="H8584" s="20" t="s">
        <v>127</v>
      </c>
      <c r="I8584" s="7">
        <v>0</v>
      </c>
      <c r="L8584" s="7">
        <v>2234420297</v>
      </c>
      <c r="M8584" s="7">
        <v>511871981</v>
      </c>
      <c r="N8584" s="7">
        <v>36000223</v>
      </c>
      <c r="O8584" s="20" t="str">
        <f t="shared" si="271"/>
        <v/>
      </c>
    </row>
    <row r="8585" spans="1:15">
      <c r="A8585" s="20" t="str">
        <f t="shared" ref="A8585:A8646" si="272">CONCATENATE(C8585,D8585)</f>
        <v>Brú Lífeyrissjóður starfsmanna sveitarfélagaA-deild</v>
      </c>
      <c r="B8585" s="20" t="str">
        <f>_xlfn.IFNA(INDEX(Listi!$AI:$AI,MATCH(C8585,Listi!$AJ:$AJ,0)),INDEX(Listi!T:T,MATCH(C8585,Listi!U:U,0)))</f>
        <v>Brú</v>
      </c>
      <c r="C8585" s="20" t="s">
        <v>217</v>
      </c>
      <c r="D8585" s="20" t="s">
        <v>257</v>
      </c>
      <c r="E8585" s="20" t="s">
        <v>275</v>
      </c>
      <c r="F8585" s="20" t="s">
        <v>126</v>
      </c>
      <c r="G8585" s="8" t="s">
        <v>399</v>
      </c>
      <c r="H8585" s="20" t="s">
        <v>127</v>
      </c>
      <c r="I8585" s="7">
        <v>0</v>
      </c>
      <c r="L8585" s="7">
        <v>270469177889</v>
      </c>
      <c r="M8585" s="7">
        <v>13987858077</v>
      </c>
      <c r="N8585" s="7">
        <v>4793072329</v>
      </c>
      <c r="O8585" s="20" t="str">
        <f t="shared" si="271"/>
        <v/>
      </c>
    </row>
    <row r="8586" spans="1:15">
      <c r="A8586" s="20" t="str">
        <f t="shared" si="272"/>
        <v>Brú Lífeyrissjóður starfsmanna sveitarfélagaB-deild</v>
      </c>
      <c r="B8586" s="20" t="str">
        <f>_xlfn.IFNA(INDEX(Listi!$AI:$AI,MATCH(C8586,Listi!$AJ:$AJ,0)),INDEX(Listi!T:T,MATCH(C8586,Listi!U:U,0)))</f>
        <v>Brú</v>
      </c>
      <c r="C8586" s="20" t="s">
        <v>217</v>
      </c>
      <c r="D8586" s="20" t="s">
        <v>218</v>
      </c>
      <c r="E8586" s="20" t="s">
        <v>275</v>
      </c>
      <c r="F8586" s="20" t="s">
        <v>126</v>
      </c>
      <c r="G8586" s="8" t="s">
        <v>399</v>
      </c>
      <c r="H8586" s="20" t="s">
        <v>127</v>
      </c>
      <c r="I8586" s="7">
        <v>0</v>
      </c>
      <c r="L8586" s="7">
        <v>17004783831</v>
      </c>
      <c r="M8586" s="7">
        <v>119747694</v>
      </c>
      <c r="N8586" s="7">
        <v>3424817406</v>
      </c>
      <c r="O8586" s="20" t="str">
        <f t="shared" si="271"/>
        <v/>
      </c>
    </row>
    <row r="8587" spans="1:15">
      <c r="A8587" s="20" t="str">
        <f t="shared" si="272"/>
        <v>Brú Lífeyrissjóður starfsmanna sveitarfélagaV-deild</v>
      </c>
      <c r="B8587" s="20" t="str">
        <f>_xlfn.IFNA(INDEX(Listi!$AI:$AI,MATCH(C8587,Listi!$AJ:$AJ,0)),INDEX(Listi!T:T,MATCH(C8587,Listi!U:U,0)))</f>
        <v>Brú</v>
      </c>
      <c r="C8587" s="20" t="s">
        <v>217</v>
      </c>
      <c r="D8587" s="20" t="s">
        <v>219</v>
      </c>
      <c r="E8587" s="20" t="s">
        <v>275</v>
      </c>
      <c r="F8587" s="20" t="s">
        <v>126</v>
      </c>
      <c r="G8587" s="8" t="s">
        <v>399</v>
      </c>
      <c r="H8587" s="20" t="s">
        <v>127</v>
      </c>
      <c r="I8587" s="7">
        <v>0</v>
      </c>
      <c r="L8587" s="7">
        <v>54501394986</v>
      </c>
      <c r="M8587" s="7">
        <v>4188513374</v>
      </c>
      <c r="N8587" s="7">
        <v>455519059</v>
      </c>
      <c r="O8587" s="20" t="str">
        <f t="shared" si="271"/>
        <v/>
      </c>
    </row>
    <row r="8588" spans="1:15">
      <c r="A8588" s="20" t="str">
        <f t="shared" si="272"/>
        <v>Eftirlaunasj atvinnuflugmannaSamtryggingardeild</v>
      </c>
      <c r="B8588" s="20" t="str">
        <f>_xlfn.IFNA(INDEX(Listi!$AI:$AI,MATCH(C8588,Listi!$AJ:$AJ,0)),INDEX(Listi!T:T,MATCH(C8588,Listi!U:U,0)))</f>
        <v>EFÍA</v>
      </c>
      <c r="C8588" s="20" t="s">
        <v>220</v>
      </c>
      <c r="D8588" s="20" t="s">
        <v>205</v>
      </c>
      <c r="E8588" s="20" t="s">
        <v>275</v>
      </c>
      <c r="F8588" s="20" t="s">
        <v>126</v>
      </c>
      <c r="G8588" s="8" t="s">
        <v>399</v>
      </c>
      <c r="H8588" s="20" t="s">
        <v>127</v>
      </c>
      <c r="I8588" s="7">
        <v>0</v>
      </c>
      <c r="L8588" s="7">
        <v>58542663000</v>
      </c>
      <c r="M8588" s="7">
        <v>1477262000</v>
      </c>
      <c r="N8588" s="7">
        <v>1113313000</v>
      </c>
      <c r="O8588" s="20" t="str">
        <f t="shared" si="271"/>
        <v/>
      </c>
    </row>
    <row r="8589" spans="1:15">
      <c r="A8589" s="20" t="str">
        <f t="shared" si="272"/>
        <v>Festa - lífeyrissjóðurSamtryggingardeild</v>
      </c>
      <c r="B8589" s="20" t="str">
        <f>_xlfn.IFNA(INDEX(Listi!$AI:$AI,MATCH(C8589,Listi!$AJ:$AJ,0)),INDEX(Listi!T:T,MATCH(C8589,Listi!U:U,0)))</f>
        <v xml:space="preserve">Festa </v>
      </c>
      <c r="C8589" s="20" t="s">
        <v>221</v>
      </c>
      <c r="D8589" s="20" t="s">
        <v>205</v>
      </c>
      <c r="E8589" s="20" t="s">
        <v>275</v>
      </c>
      <c r="F8589" s="20" t="s">
        <v>126</v>
      </c>
      <c r="G8589" s="8" t="s">
        <v>399</v>
      </c>
      <c r="H8589" s="20" t="s">
        <v>127</v>
      </c>
      <c r="I8589" s="7">
        <v>0</v>
      </c>
      <c r="L8589" s="7">
        <v>246318113722</v>
      </c>
      <c r="M8589" s="7">
        <v>11138196907</v>
      </c>
      <c r="N8589" s="7">
        <v>5180938287</v>
      </c>
      <c r="O8589" s="20" t="str">
        <f t="shared" si="271"/>
        <v/>
      </c>
    </row>
    <row r="8590" spans="1:15">
      <c r="A8590" s="20" t="str">
        <f t="shared" si="272"/>
        <v>Festa - lífeyrissjóðurSparnaðarleið I</v>
      </c>
      <c r="B8590" s="20" t="str">
        <f>_xlfn.IFNA(INDEX(Listi!$AI:$AI,MATCH(C8590,Listi!$AJ:$AJ,0)),INDEX(Listi!T:T,MATCH(C8590,Listi!U:U,0)))</f>
        <v xml:space="preserve">Festa </v>
      </c>
      <c r="C8590" s="20" t="s">
        <v>221</v>
      </c>
      <c r="D8590" s="20" t="s">
        <v>464</v>
      </c>
      <c r="E8590" s="20" t="s">
        <v>276</v>
      </c>
      <c r="F8590" s="20" t="s">
        <v>126</v>
      </c>
      <c r="G8590" s="8" t="s">
        <v>399</v>
      </c>
      <c r="H8590" s="20" t="s">
        <v>127</v>
      </c>
      <c r="I8590" s="7">
        <v>0</v>
      </c>
      <c r="L8590" s="7">
        <v>75585319</v>
      </c>
      <c r="M8590" s="7">
        <v>37671409</v>
      </c>
      <c r="N8590" s="7">
        <v>2063969</v>
      </c>
      <c r="O8590" s="20" t="str">
        <f t="shared" si="271"/>
        <v/>
      </c>
    </row>
    <row r="8591" spans="1:15">
      <c r="A8591" s="20" t="str">
        <f t="shared" si="272"/>
        <v>Festa - lífeyrissjóðurSparnaðarleið II</v>
      </c>
      <c r="B8591" s="20" t="str">
        <f>_xlfn.IFNA(INDEX(Listi!$AI:$AI,MATCH(C8591,Listi!$AJ:$AJ,0)),INDEX(Listi!T:T,MATCH(C8591,Listi!U:U,0)))</f>
        <v xml:space="preserve">Festa </v>
      </c>
      <c r="C8591" s="20" t="s">
        <v>221</v>
      </c>
      <c r="D8591" s="20" t="s">
        <v>388</v>
      </c>
      <c r="E8591" s="20" t="s">
        <v>276</v>
      </c>
      <c r="F8591" s="20" t="s">
        <v>126</v>
      </c>
      <c r="G8591" s="8" t="s">
        <v>399</v>
      </c>
      <c r="H8591" s="20" t="s">
        <v>127</v>
      </c>
      <c r="I8591" s="7">
        <v>0</v>
      </c>
      <c r="L8591" s="7">
        <v>1113180693</v>
      </c>
      <c r="M8591" s="7">
        <v>134564310</v>
      </c>
      <c r="N8591" s="7">
        <v>19363084</v>
      </c>
      <c r="O8591" s="20" t="str">
        <f t="shared" si="271"/>
        <v/>
      </c>
    </row>
    <row r="8592" spans="1:15">
      <c r="A8592" s="20" t="str">
        <f t="shared" si="272"/>
        <v>Frjálsi lífeyrissjóðurinnDeild/leið I</v>
      </c>
      <c r="B8592" s="20" t="str">
        <f>_xlfn.IFNA(INDEX(Listi!$AI:$AI,MATCH(C8592,Listi!$AJ:$AJ,0)),INDEX(Listi!T:T,MATCH(C8592,Listi!U:U,0)))</f>
        <v xml:space="preserve">Frjálsi </v>
      </c>
      <c r="C8592" s="20" t="s">
        <v>222</v>
      </c>
      <c r="D8592" s="20" t="s">
        <v>223</v>
      </c>
      <c r="E8592" s="20" t="s">
        <v>276</v>
      </c>
      <c r="F8592" s="20" t="s">
        <v>126</v>
      </c>
      <c r="G8592" s="8" t="s">
        <v>399</v>
      </c>
      <c r="H8592" s="20" t="s">
        <v>127</v>
      </c>
      <c r="I8592" s="7">
        <v>0</v>
      </c>
      <c r="L8592" s="7">
        <v>199278730000</v>
      </c>
      <c r="M8592" s="7">
        <v>10813020000</v>
      </c>
      <c r="N8592" s="7">
        <v>2178012000</v>
      </c>
      <c r="O8592" s="20" t="str">
        <f t="shared" si="271"/>
        <v/>
      </c>
    </row>
    <row r="8593" spans="1:15">
      <c r="A8593" s="20" t="str">
        <f t="shared" si="272"/>
        <v>Frjálsi lífeyrissjóðurinnDeild/leið II</v>
      </c>
      <c r="B8593" s="20" t="str">
        <f>_xlfn.IFNA(INDEX(Listi!$AI:$AI,MATCH(C8593,Listi!$AJ:$AJ,0)),INDEX(Listi!T:T,MATCH(C8593,Listi!U:U,0)))</f>
        <v xml:space="preserve">Frjálsi </v>
      </c>
      <c r="C8593" s="20" t="s">
        <v>222</v>
      </c>
      <c r="D8593" s="20" t="s">
        <v>224</v>
      </c>
      <c r="E8593" s="20" t="s">
        <v>276</v>
      </c>
      <c r="F8593" s="20" t="s">
        <v>126</v>
      </c>
      <c r="G8593" s="8" t="s">
        <v>399</v>
      </c>
      <c r="H8593" s="20" t="s">
        <v>127</v>
      </c>
      <c r="I8593" s="7">
        <v>0</v>
      </c>
      <c r="L8593" s="7">
        <v>29681370000</v>
      </c>
      <c r="M8593" s="7">
        <v>1864883000</v>
      </c>
      <c r="N8593" s="7">
        <v>401735000</v>
      </c>
      <c r="O8593" s="20" t="str">
        <f t="shared" si="271"/>
        <v/>
      </c>
    </row>
    <row r="8594" spans="1:15">
      <c r="A8594" s="20" t="str">
        <f t="shared" si="272"/>
        <v>Frjálsi lífeyrissjóðurinnDeild/leið III</v>
      </c>
      <c r="B8594" s="20" t="str">
        <f>_xlfn.IFNA(INDEX(Listi!$AI:$AI,MATCH(C8594,Listi!$AJ:$AJ,0)),INDEX(Listi!T:T,MATCH(C8594,Listi!U:U,0)))</f>
        <v xml:space="preserve">Frjálsi </v>
      </c>
      <c r="C8594" s="20" t="s">
        <v>222</v>
      </c>
      <c r="D8594" s="20" t="s">
        <v>225</v>
      </c>
      <c r="E8594" s="20" t="s">
        <v>276</v>
      </c>
      <c r="F8594" s="20" t="s">
        <v>126</v>
      </c>
      <c r="G8594" s="8" t="s">
        <v>399</v>
      </c>
      <c r="H8594" s="20" t="s">
        <v>127</v>
      </c>
      <c r="I8594" s="7">
        <v>0</v>
      </c>
      <c r="L8594" s="7">
        <v>43554797000</v>
      </c>
      <c r="M8594" s="7">
        <v>2564479000</v>
      </c>
      <c r="N8594" s="7">
        <v>1456678000</v>
      </c>
      <c r="O8594" s="20" t="str">
        <f t="shared" si="271"/>
        <v/>
      </c>
    </row>
    <row r="8595" spans="1:15">
      <c r="A8595" s="20" t="str">
        <f t="shared" si="272"/>
        <v>Frjálsi lífeyrissjóðurinnFrjálsi Áhætta</v>
      </c>
      <c r="B8595" s="20" t="str">
        <f>_xlfn.IFNA(INDEX(Listi!$AI:$AI,MATCH(C8595,Listi!$AJ:$AJ,0)),INDEX(Listi!T:T,MATCH(C8595,Listi!U:U,0)))</f>
        <v xml:space="preserve">Frjálsi </v>
      </c>
      <c r="C8595" s="20" t="s">
        <v>222</v>
      </c>
      <c r="D8595" s="20" t="s">
        <v>226</v>
      </c>
      <c r="E8595" s="20" t="s">
        <v>276</v>
      </c>
      <c r="F8595" s="20" t="s">
        <v>126</v>
      </c>
      <c r="G8595" s="8" t="s">
        <v>399</v>
      </c>
      <c r="H8595" s="20" t="s">
        <v>127</v>
      </c>
      <c r="I8595" s="7">
        <v>0</v>
      </c>
      <c r="L8595" s="7">
        <v>2707615000</v>
      </c>
      <c r="M8595" s="7">
        <v>335331000</v>
      </c>
      <c r="N8595" s="7">
        <v>1872000</v>
      </c>
      <c r="O8595" s="20" t="str">
        <f t="shared" si="271"/>
        <v/>
      </c>
    </row>
    <row r="8596" spans="1:15">
      <c r="A8596" s="20" t="str">
        <f t="shared" si="272"/>
        <v>Frjálsi lífeyrissjóðurinnSameiginleg deild</v>
      </c>
      <c r="B8596" s="20" t="str">
        <f>_xlfn.IFNA(INDEX(Listi!$AI:$AI,MATCH(C8596,Listi!$AJ:$AJ,0)),INDEX(Listi!T:T,MATCH(C8596,Listi!U:U,0)))</f>
        <v xml:space="preserve">Frjálsi </v>
      </c>
      <c r="C8596" s="20" t="s">
        <v>222</v>
      </c>
      <c r="D8596" s="20" t="s">
        <v>311</v>
      </c>
      <c r="E8596" s="20" t="s">
        <v>276</v>
      </c>
      <c r="F8596" s="20" t="s">
        <v>126</v>
      </c>
      <c r="G8596" s="8" t="s">
        <v>399</v>
      </c>
      <c r="H8596" s="20" t="s">
        <v>127</v>
      </c>
      <c r="I8596" s="7">
        <v>0</v>
      </c>
      <c r="L8596" s="7">
        <v>0</v>
      </c>
      <c r="M8596" s="7">
        <v>0</v>
      </c>
      <c r="N8596" s="7">
        <v>0</v>
      </c>
      <c r="O8596" s="20" t="str">
        <f t="shared" si="271"/>
        <v/>
      </c>
    </row>
    <row r="8597" spans="1:15">
      <c r="A8597" s="20" t="str">
        <f t="shared" si="272"/>
        <v>Frjálsi lífeyrissjóðurinnSamtryggingardeild</v>
      </c>
      <c r="B8597" s="20" t="str">
        <f>_xlfn.IFNA(INDEX(Listi!$AI:$AI,MATCH(C8597,Listi!$AJ:$AJ,0)),INDEX(Listi!T:T,MATCH(C8597,Listi!U:U,0)))</f>
        <v xml:space="preserve">Frjálsi </v>
      </c>
      <c r="C8597" s="20" t="s">
        <v>222</v>
      </c>
      <c r="D8597" s="20" t="s">
        <v>205</v>
      </c>
      <c r="E8597" s="20" t="s">
        <v>275</v>
      </c>
      <c r="F8597" s="20" t="s">
        <v>126</v>
      </c>
      <c r="G8597" s="8" t="s">
        <v>399</v>
      </c>
      <c r="H8597" s="20" t="s">
        <v>127</v>
      </c>
      <c r="I8597" s="7">
        <v>0</v>
      </c>
      <c r="L8597" s="7">
        <v>127148465000</v>
      </c>
      <c r="M8597" s="7">
        <v>7524433000</v>
      </c>
      <c r="N8597" s="7">
        <v>1254273000</v>
      </c>
      <c r="O8597" s="20" t="str">
        <f t="shared" si="271"/>
        <v/>
      </c>
    </row>
    <row r="8598" spans="1:15">
      <c r="A8598" s="20" t="str">
        <f t="shared" si="272"/>
        <v>Gildi - lífeyrissjóðurFramtíðarsýn 1</v>
      </c>
      <c r="B8598" s="20" t="str">
        <f>_xlfn.IFNA(INDEX(Listi!$AI:$AI,MATCH(C8598,Listi!$AJ:$AJ,0)),INDEX(Listi!T:T,MATCH(C8598,Listi!U:U,0)))</f>
        <v xml:space="preserve">Gildi  </v>
      </c>
      <c r="C8598" s="20" t="s">
        <v>227</v>
      </c>
      <c r="D8598" s="20" t="s">
        <v>373</v>
      </c>
      <c r="E8598" s="20" t="s">
        <v>276</v>
      </c>
      <c r="F8598" s="20" t="s">
        <v>126</v>
      </c>
      <c r="G8598" s="8" t="s">
        <v>399</v>
      </c>
      <c r="H8598" s="20" t="s">
        <v>127</v>
      </c>
      <c r="I8598" s="7">
        <v>0</v>
      </c>
      <c r="L8598" s="7">
        <v>3223959491</v>
      </c>
      <c r="M8598" s="7">
        <v>185065371</v>
      </c>
      <c r="N8598" s="7">
        <v>99697779</v>
      </c>
      <c r="O8598" s="20" t="str">
        <f t="shared" si="271"/>
        <v/>
      </c>
    </row>
    <row r="8599" spans="1:15">
      <c r="A8599" s="20" t="str">
        <f t="shared" si="272"/>
        <v>Gildi - lífeyrissjóðurFramtíðarsýn 2</v>
      </c>
      <c r="B8599" s="20" t="str">
        <f>_xlfn.IFNA(INDEX(Listi!$AI:$AI,MATCH(C8599,Listi!$AJ:$AJ,0)),INDEX(Listi!T:T,MATCH(C8599,Listi!U:U,0)))</f>
        <v xml:space="preserve">Gildi  </v>
      </c>
      <c r="C8599" s="20" t="s">
        <v>227</v>
      </c>
      <c r="D8599" s="20" t="s">
        <v>374</v>
      </c>
      <c r="E8599" s="20" t="s">
        <v>276</v>
      </c>
      <c r="F8599" s="20" t="s">
        <v>126</v>
      </c>
      <c r="G8599" s="8" t="s">
        <v>399</v>
      </c>
      <c r="H8599" s="20" t="s">
        <v>127</v>
      </c>
      <c r="I8599" s="7">
        <v>0</v>
      </c>
      <c r="L8599" s="7">
        <v>3172355810</v>
      </c>
      <c r="M8599" s="7">
        <v>227598529</v>
      </c>
      <c r="N8599" s="7">
        <v>70042741</v>
      </c>
      <c r="O8599" s="20" t="str">
        <f t="shared" si="271"/>
        <v/>
      </c>
    </row>
    <row r="8600" spans="1:15">
      <c r="A8600" s="20" t="str">
        <f t="shared" si="272"/>
        <v>Gildi - lífeyrissjóðurFramtíðarsýn 3</v>
      </c>
      <c r="B8600" s="20" t="str">
        <f>_xlfn.IFNA(INDEX(Listi!$AI:$AI,MATCH(C8600,Listi!$AJ:$AJ,0)),INDEX(Listi!T:T,MATCH(C8600,Listi!U:U,0)))</f>
        <v xml:space="preserve">Gildi  </v>
      </c>
      <c r="C8600" s="20" t="s">
        <v>227</v>
      </c>
      <c r="D8600" s="20" t="s">
        <v>380</v>
      </c>
      <c r="E8600" s="20" t="s">
        <v>276</v>
      </c>
      <c r="F8600" s="20" t="s">
        <v>126</v>
      </c>
      <c r="G8600" s="8" t="s">
        <v>399</v>
      </c>
      <c r="H8600" s="20" t="s">
        <v>127</v>
      </c>
      <c r="I8600" s="7">
        <v>0</v>
      </c>
      <c r="L8600" s="7">
        <v>1220667693</v>
      </c>
      <c r="M8600" s="7">
        <v>206427664</v>
      </c>
      <c r="N8600" s="7">
        <v>61376636</v>
      </c>
      <c r="O8600" s="20" t="str">
        <f t="shared" si="271"/>
        <v/>
      </c>
    </row>
    <row r="8601" spans="1:15">
      <c r="A8601" s="20" t="str">
        <f t="shared" si="272"/>
        <v>Gildi - lífeyrissjóðurSamtryggingardeild</v>
      </c>
      <c r="B8601" s="20" t="str">
        <f>_xlfn.IFNA(INDEX(Listi!$AI:$AI,MATCH(C8601,Listi!$AJ:$AJ,0)),INDEX(Listi!T:T,MATCH(C8601,Listi!U:U,0)))</f>
        <v xml:space="preserve">Gildi  </v>
      </c>
      <c r="C8601" s="20" t="s">
        <v>227</v>
      </c>
      <c r="D8601" s="20" t="s">
        <v>205</v>
      </c>
      <c r="E8601" s="20" t="s">
        <v>275</v>
      </c>
      <c r="F8601" s="20" t="s">
        <v>126</v>
      </c>
      <c r="G8601" s="8" t="s">
        <v>399</v>
      </c>
      <c r="H8601" s="20" t="s">
        <v>127</v>
      </c>
      <c r="I8601" s="7">
        <v>0</v>
      </c>
      <c r="L8601" s="7">
        <v>908474103084</v>
      </c>
      <c r="M8601" s="7">
        <v>33404441428</v>
      </c>
      <c r="N8601" s="7">
        <v>20772915594</v>
      </c>
      <c r="O8601" s="20" t="str">
        <f t="shared" si="271"/>
        <v/>
      </c>
    </row>
    <row r="8602" spans="1:15">
      <c r="A8602" s="20" t="str">
        <f t="shared" si="272"/>
        <v>Íslandsbanki hf.Erlend verðbréf</v>
      </c>
      <c r="B8602" s="20" t="str">
        <f>_xlfn.IFNA(INDEX(Listi!$AI:$AI,MATCH(C8602,Listi!$AJ:$AJ,0)),INDEX(Listi!T:T,MATCH(C8602,Listi!U:U,0)))</f>
        <v>Íslandsbanki</v>
      </c>
      <c r="C8602" s="20" t="s">
        <v>228</v>
      </c>
      <c r="D8602" s="20" t="s">
        <v>229</v>
      </c>
      <c r="E8602" s="20" t="s">
        <v>276</v>
      </c>
      <c r="F8602" s="20" t="s">
        <v>126</v>
      </c>
      <c r="G8602" s="8" t="s">
        <v>399</v>
      </c>
      <c r="H8602" s="20" t="s">
        <v>127</v>
      </c>
      <c r="I8602" s="7">
        <v>0</v>
      </c>
      <c r="L8602" s="7">
        <v>1602556114</v>
      </c>
      <c r="M8602" s="7">
        <v>15640340</v>
      </c>
      <c r="N8602" s="7">
        <v>15279587</v>
      </c>
      <c r="O8602" s="20" t="str">
        <f t="shared" si="271"/>
        <v/>
      </c>
    </row>
    <row r="8603" spans="1:15">
      <c r="A8603" s="20" t="str">
        <f t="shared" si="272"/>
        <v>Íslandsbanki hf.Húsnæðisleið</v>
      </c>
      <c r="B8603" s="20" t="str">
        <f>_xlfn.IFNA(INDEX(Listi!$AI:$AI,MATCH(C8603,Listi!$AJ:$AJ,0)),INDEX(Listi!T:T,MATCH(C8603,Listi!U:U,0)))</f>
        <v>Íslandsbanki</v>
      </c>
      <c r="C8603" s="20" t="s">
        <v>228</v>
      </c>
      <c r="D8603" s="20" t="s">
        <v>307</v>
      </c>
      <c r="E8603" s="20" t="s">
        <v>276</v>
      </c>
      <c r="F8603" s="20" t="s">
        <v>126</v>
      </c>
      <c r="G8603" s="8" t="s">
        <v>399</v>
      </c>
      <c r="H8603" s="20" t="s">
        <v>127</v>
      </c>
      <c r="I8603" s="7">
        <v>0</v>
      </c>
      <c r="L8603" s="7">
        <v>2334808209</v>
      </c>
      <c r="M8603" s="7">
        <v>1128225985</v>
      </c>
      <c r="N8603" s="7">
        <v>7159457</v>
      </c>
      <c r="O8603" s="20" t="str">
        <f t="shared" si="271"/>
        <v/>
      </c>
    </row>
    <row r="8604" spans="1:15">
      <c r="A8604" s="20" t="str">
        <f t="shared" si="272"/>
        <v>Íslandsbanki hf.Lífeyrisreikningur-óverðtryggður</v>
      </c>
      <c r="B8604" s="20" t="str">
        <f>_xlfn.IFNA(INDEX(Listi!$AI:$AI,MATCH(C8604,Listi!$AJ:$AJ,0)),INDEX(Listi!T:T,MATCH(C8604,Listi!U:U,0)))</f>
        <v>Íslandsbanki</v>
      </c>
      <c r="C8604" s="20" t="s">
        <v>228</v>
      </c>
      <c r="D8604" s="20" t="s">
        <v>231</v>
      </c>
      <c r="E8604" s="20" t="s">
        <v>276</v>
      </c>
      <c r="F8604" s="20" t="s">
        <v>126</v>
      </c>
      <c r="G8604" s="8" t="s">
        <v>399</v>
      </c>
      <c r="H8604" s="20" t="s">
        <v>127</v>
      </c>
      <c r="I8604" s="7">
        <v>0</v>
      </c>
      <c r="L8604" s="7">
        <v>2506311736</v>
      </c>
      <c r="M8604" s="7">
        <v>879015901</v>
      </c>
      <c r="N8604" s="7">
        <v>95740979</v>
      </c>
      <c r="O8604" s="20" t="str">
        <f t="shared" si="271"/>
        <v/>
      </c>
    </row>
    <row r="8605" spans="1:15">
      <c r="A8605" s="20" t="str">
        <f t="shared" si="272"/>
        <v>Íslandsbanki hf.Lífeyrisreikningur-verðtryggður</v>
      </c>
      <c r="B8605" s="20" t="str">
        <f>_xlfn.IFNA(INDEX(Listi!$AI:$AI,MATCH(C8605,Listi!$AJ:$AJ,0)),INDEX(Listi!T:T,MATCH(C8605,Listi!U:U,0)))</f>
        <v>Íslandsbanki</v>
      </c>
      <c r="C8605" s="20" t="s">
        <v>228</v>
      </c>
      <c r="D8605" s="20" t="s">
        <v>232</v>
      </c>
      <c r="E8605" s="20" t="s">
        <v>276</v>
      </c>
      <c r="F8605" s="20" t="s">
        <v>126</v>
      </c>
      <c r="G8605" s="8" t="s">
        <v>399</v>
      </c>
      <c r="H8605" s="20" t="s">
        <v>127</v>
      </c>
      <c r="I8605" s="7">
        <v>0</v>
      </c>
      <c r="L8605" s="7">
        <v>35933944171</v>
      </c>
      <c r="M8605" s="7">
        <v>3575627585</v>
      </c>
      <c r="N8605" s="7">
        <v>973599891</v>
      </c>
      <c r="O8605" s="20" t="str">
        <f t="shared" si="271"/>
        <v/>
      </c>
    </row>
    <row r="8606" spans="1:15">
      <c r="A8606" s="20" t="str">
        <f t="shared" si="272"/>
        <v>Íslandsbanki hf.Löng ríkisskuldabréf</v>
      </c>
      <c r="B8606" s="20" t="str">
        <f>_xlfn.IFNA(INDEX(Listi!$AI:$AI,MATCH(C8606,Listi!$AJ:$AJ,0)),INDEX(Listi!T:T,MATCH(C8606,Listi!U:U,0)))</f>
        <v>Íslandsbanki</v>
      </c>
      <c r="C8606" s="20" t="s">
        <v>228</v>
      </c>
      <c r="D8606" s="20" t="s">
        <v>233</v>
      </c>
      <c r="E8606" s="20" t="s">
        <v>276</v>
      </c>
      <c r="F8606" s="20" t="s">
        <v>126</v>
      </c>
      <c r="G8606" s="8" t="s">
        <v>399</v>
      </c>
      <c r="H8606" s="20" t="s">
        <v>127</v>
      </c>
      <c r="I8606" s="7">
        <v>0</v>
      </c>
      <c r="L8606" s="7">
        <v>753232602</v>
      </c>
      <c r="M8606" s="7">
        <v>52540738</v>
      </c>
      <c r="N8606" s="7">
        <v>25520229</v>
      </c>
      <c r="O8606" s="20" t="str">
        <f t="shared" si="271"/>
        <v/>
      </c>
    </row>
    <row r="8607" spans="1:15">
      <c r="A8607" s="20" t="str">
        <f t="shared" si="272"/>
        <v>Íslandsbanki hf.Stýring A</v>
      </c>
      <c r="B8607" s="20" t="str">
        <f>_xlfn.IFNA(INDEX(Listi!$AI:$AI,MATCH(C8607,Listi!$AJ:$AJ,0)),INDEX(Listi!T:T,MATCH(C8607,Listi!U:U,0)))</f>
        <v>Íslandsbanki</v>
      </c>
      <c r="C8607" s="20" t="s">
        <v>228</v>
      </c>
      <c r="D8607" s="20" t="s">
        <v>234</v>
      </c>
      <c r="E8607" s="20" t="s">
        <v>276</v>
      </c>
      <c r="F8607" s="20" t="s">
        <v>126</v>
      </c>
      <c r="G8607" s="8" t="s">
        <v>399</v>
      </c>
      <c r="H8607" s="20" t="s">
        <v>127</v>
      </c>
      <c r="I8607" s="7">
        <v>0</v>
      </c>
      <c r="L8607" s="7">
        <v>4133723797</v>
      </c>
      <c r="M8607" s="7">
        <v>215966902</v>
      </c>
      <c r="N8607" s="7">
        <v>124877843</v>
      </c>
      <c r="O8607" s="20" t="str">
        <f t="shared" si="271"/>
        <v/>
      </c>
    </row>
    <row r="8608" spans="1:15">
      <c r="A8608" s="20" t="str">
        <f t="shared" si="272"/>
        <v>Íslandsbanki hf.Stýring B</v>
      </c>
      <c r="B8608" s="20" t="str">
        <f>_xlfn.IFNA(INDEX(Listi!$AI:$AI,MATCH(C8608,Listi!$AJ:$AJ,0)),INDEX(Listi!T:T,MATCH(C8608,Listi!U:U,0)))</f>
        <v>Íslandsbanki</v>
      </c>
      <c r="C8608" s="20" t="s">
        <v>228</v>
      </c>
      <c r="D8608" s="20" t="s">
        <v>235</v>
      </c>
      <c r="E8608" s="20" t="s">
        <v>276</v>
      </c>
      <c r="F8608" s="20" t="s">
        <v>126</v>
      </c>
      <c r="G8608" s="8" t="s">
        <v>399</v>
      </c>
      <c r="H8608" s="20" t="s">
        <v>127</v>
      </c>
      <c r="I8608" s="7">
        <v>0</v>
      </c>
      <c r="L8608" s="7">
        <v>5860247393</v>
      </c>
      <c r="M8608" s="7">
        <v>508591885</v>
      </c>
      <c r="N8608" s="7">
        <v>77897125</v>
      </c>
      <c r="O8608" s="20" t="str">
        <f t="shared" si="271"/>
        <v/>
      </c>
    </row>
    <row r="8609" spans="1:15">
      <c r="A8609" s="20" t="str">
        <f t="shared" si="272"/>
        <v>Íslandsbanki hf.Stýring C</v>
      </c>
      <c r="B8609" s="20" t="str">
        <f>_xlfn.IFNA(INDEX(Listi!$AI:$AI,MATCH(C8609,Listi!$AJ:$AJ,0)),INDEX(Listi!T:T,MATCH(C8609,Listi!U:U,0)))</f>
        <v>Íslandsbanki</v>
      </c>
      <c r="C8609" s="20" t="s">
        <v>228</v>
      </c>
      <c r="D8609" s="20" t="s">
        <v>236</v>
      </c>
      <c r="E8609" s="20" t="s">
        <v>276</v>
      </c>
      <c r="F8609" s="20" t="s">
        <v>126</v>
      </c>
      <c r="G8609" s="8" t="s">
        <v>399</v>
      </c>
      <c r="H8609" s="20" t="s">
        <v>127</v>
      </c>
      <c r="I8609" s="7">
        <v>0</v>
      </c>
      <c r="L8609" s="7">
        <v>8014427899</v>
      </c>
      <c r="M8609" s="7">
        <v>751053797</v>
      </c>
      <c r="N8609" s="7">
        <v>58531298</v>
      </c>
      <c r="O8609" s="20" t="str">
        <f t="shared" si="271"/>
        <v/>
      </c>
    </row>
    <row r="8610" spans="1:15">
      <c r="A8610" s="20" t="str">
        <f t="shared" si="272"/>
        <v>Íslandsbanki hf.Stýring D</v>
      </c>
      <c r="B8610" s="20" t="str">
        <f>_xlfn.IFNA(INDEX(Listi!$AI:$AI,MATCH(C8610,Listi!$AJ:$AJ,0)),INDEX(Listi!T:T,MATCH(C8610,Listi!U:U,0)))</f>
        <v>Íslandsbanki</v>
      </c>
      <c r="C8610" s="20" t="s">
        <v>228</v>
      </c>
      <c r="D8610" s="20" t="s">
        <v>237</v>
      </c>
      <c r="E8610" s="20" t="s">
        <v>276</v>
      </c>
      <c r="F8610" s="20" t="s">
        <v>126</v>
      </c>
      <c r="G8610" s="8" t="s">
        <v>399</v>
      </c>
      <c r="H8610" s="20" t="s">
        <v>127</v>
      </c>
      <c r="I8610" s="7">
        <v>0</v>
      </c>
      <c r="L8610" s="7">
        <v>5826614423</v>
      </c>
      <c r="M8610" s="7">
        <v>1371163557</v>
      </c>
      <c r="N8610" s="7">
        <v>36861109</v>
      </c>
      <c r="O8610" s="20" t="str">
        <f t="shared" si="271"/>
        <v/>
      </c>
    </row>
    <row r="8611" spans="1:15">
      <c r="A8611" s="20" t="str">
        <f t="shared" si="272"/>
        <v>Íslandsbanki hf.Stýring E</v>
      </c>
      <c r="B8611" s="20" t="str">
        <f>_xlfn.IFNA(INDEX(Listi!$AI:$AI,MATCH(C8611,Listi!$AJ:$AJ,0)),INDEX(Listi!T:T,MATCH(C8611,Listi!U:U,0)))</f>
        <v>Íslandsbanki</v>
      </c>
      <c r="C8611" s="20" t="s">
        <v>228</v>
      </c>
      <c r="D8611" s="20" t="s">
        <v>580</v>
      </c>
      <c r="E8611" s="20" t="s">
        <v>276</v>
      </c>
      <c r="F8611" s="20" t="s">
        <v>126</v>
      </c>
      <c r="G8611" s="8" t="s">
        <v>399</v>
      </c>
      <c r="H8611" s="20" t="s">
        <v>127</v>
      </c>
      <c r="I8611" s="7">
        <v>0</v>
      </c>
      <c r="L8611" s="7">
        <v>99567247</v>
      </c>
      <c r="M8611" s="7">
        <v>7691901</v>
      </c>
      <c r="N8611" s="7">
        <v>670647</v>
      </c>
      <c r="O8611" s="20" t="str">
        <f t="shared" si="271"/>
        <v/>
      </c>
    </row>
    <row r="8612" spans="1:15">
      <c r="A8612" s="20" t="str">
        <f t="shared" si="272"/>
        <v>Íslenski lífeyrissjóðurinnLíf 1</v>
      </c>
      <c r="B8612" s="20" t="str">
        <f>_xlfn.IFNA(INDEX(Listi!$AI:$AI,MATCH(C8612,Listi!$AJ:$AJ,0)),INDEX(Listi!T:T,MATCH(C8612,Listi!U:U,0)))</f>
        <v xml:space="preserve">Íslenski  </v>
      </c>
      <c r="C8612" s="20" t="s">
        <v>238</v>
      </c>
      <c r="D8612" s="20" t="s">
        <v>239</v>
      </c>
      <c r="E8612" s="20" t="s">
        <v>276</v>
      </c>
      <c r="F8612" s="20" t="s">
        <v>126</v>
      </c>
      <c r="G8612" s="8" t="s">
        <v>399</v>
      </c>
      <c r="H8612" s="20" t="s">
        <v>127</v>
      </c>
      <c r="I8612" s="7">
        <v>0</v>
      </c>
      <c r="L8612" s="7">
        <v>34645188332</v>
      </c>
      <c r="M8612" s="7">
        <v>5859453012</v>
      </c>
      <c r="N8612" s="7">
        <v>977930648</v>
      </c>
      <c r="O8612" s="20" t="str">
        <f t="shared" si="271"/>
        <v/>
      </c>
    </row>
    <row r="8613" spans="1:15">
      <c r="A8613" s="20" t="str">
        <f t="shared" si="272"/>
        <v>Íslenski lífeyrissjóðurinnLíf 2</v>
      </c>
      <c r="B8613" s="20" t="str">
        <f>_xlfn.IFNA(INDEX(Listi!$AI:$AI,MATCH(C8613,Listi!$AJ:$AJ,0)),INDEX(Listi!T:T,MATCH(C8613,Listi!U:U,0)))</f>
        <v xml:space="preserve">Íslenski  </v>
      </c>
      <c r="C8613" s="20" t="s">
        <v>238</v>
      </c>
      <c r="D8613" s="20" t="s">
        <v>240</v>
      </c>
      <c r="E8613" s="20" t="s">
        <v>276</v>
      </c>
      <c r="F8613" s="20" t="s">
        <v>126</v>
      </c>
      <c r="G8613" s="8" t="s">
        <v>399</v>
      </c>
      <c r="H8613" s="20" t="s">
        <v>127</v>
      </c>
      <c r="I8613" s="7">
        <v>0</v>
      </c>
      <c r="L8613" s="7">
        <v>31029129445</v>
      </c>
      <c r="M8613" s="7">
        <v>2139527304</v>
      </c>
      <c r="N8613" s="7">
        <v>531278955</v>
      </c>
      <c r="O8613" s="20" t="str">
        <f t="shared" si="271"/>
        <v/>
      </c>
    </row>
    <row r="8614" spans="1:15">
      <c r="A8614" s="20" t="str">
        <f t="shared" si="272"/>
        <v>Íslenski lífeyrissjóðurinnLíf 3</v>
      </c>
      <c r="B8614" s="20" t="str">
        <f>_xlfn.IFNA(INDEX(Listi!$AI:$AI,MATCH(C8614,Listi!$AJ:$AJ,0)),INDEX(Listi!T:T,MATCH(C8614,Listi!U:U,0)))</f>
        <v xml:space="preserve">Íslenski  </v>
      </c>
      <c r="C8614" s="20" t="s">
        <v>238</v>
      </c>
      <c r="D8614" s="20" t="s">
        <v>241</v>
      </c>
      <c r="E8614" s="20" t="s">
        <v>276</v>
      </c>
      <c r="F8614" s="20" t="s">
        <v>126</v>
      </c>
      <c r="G8614" s="8" t="s">
        <v>399</v>
      </c>
      <c r="H8614" s="20" t="s">
        <v>127</v>
      </c>
      <c r="I8614" s="7">
        <v>0</v>
      </c>
      <c r="L8614" s="7">
        <v>26552298455</v>
      </c>
      <c r="M8614" s="7">
        <v>1349981892</v>
      </c>
      <c r="N8614" s="7">
        <v>474868471</v>
      </c>
      <c r="O8614" s="20" t="str">
        <f t="shared" si="271"/>
        <v/>
      </c>
    </row>
    <row r="8615" spans="1:15">
      <c r="A8615" s="20" t="str">
        <f t="shared" si="272"/>
        <v>Íslenski lífeyrissjóðurinnLíf 4</v>
      </c>
      <c r="B8615" s="20" t="str">
        <f>_xlfn.IFNA(INDEX(Listi!$AI:$AI,MATCH(C8615,Listi!$AJ:$AJ,0)),INDEX(Listi!T:T,MATCH(C8615,Listi!U:U,0)))</f>
        <v xml:space="preserve">Íslenski  </v>
      </c>
      <c r="C8615" s="20" t="s">
        <v>238</v>
      </c>
      <c r="D8615" s="20" t="s">
        <v>242</v>
      </c>
      <c r="E8615" s="20" t="s">
        <v>276</v>
      </c>
      <c r="F8615" s="20" t="s">
        <v>126</v>
      </c>
      <c r="G8615" s="8" t="s">
        <v>399</v>
      </c>
      <c r="H8615" s="20" t="s">
        <v>127</v>
      </c>
      <c r="I8615" s="7">
        <v>0</v>
      </c>
      <c r="L8615" s="7">
        <v>15323468197</v>
      </c>
      <c r="M8615" s="7">
        <v>592019313</v>
      </c>
      <c r="N8615" s="7">
        <v>649721424</v>
      </c>
      <c r="O8615" s="20" t="str">
        <f t="shared" si="271"/>
        <v/>
      </c>
    </row>
    <row r="8616" spans="1:15">
      <c r="A8616" s="20" t="str">
        <f t="shared" si="272"/>
        <v>Íslenski lífeyrissjóðurinnSamtryggingardeild</v>
      </c>
      <c r="B8616" s="20" t="str">
        <f>_xlfn.IFNA(INDEX(Listi!$AI:$AI,MATCH(C8616,Listi!$AJ:$AJ,0)),INDEX(Listi!T:T,MATCH(C8616,Listi!U:U,0)))</f>
        <v xml:space="preserve">Íslenski  </v>
      </c>
      <c r="C8616" s="20" t="s">
        <v>238</v>
      </c>
      <c r="D8616" s="20" t="s">
        <v>205</v>
      </c>
      <c r="E8616" s="20" t="s">
        <v>275</v>
      </c>
      <c r="F8616" s="20" t="s">
        <v>126</v>
      </c>
      <c r="G8616" s="8" t="s">
        <v>399</v>
      </c>
      <c r="H8616" s="20" t="s">
        <v>127</v>
      </c>
      <c r="I8616" s="7">
        <v>0</v>
      </c>
      <c r="L8616" s="7">
        <v>32369481106</v>
      </c>
      <c r="M8616" s="7">
        <v>2513450236</v>
      </c>
      <c r="N8616" s="7">
        <v>182749847</v>
      </c>
      <c r="O8616" s="20" t="str">
        <f t="shared" si="271"/>
        <v/>
      </c>
    </row>
    <row r="8617" spans="1:15">
      <c r="A8617" s="20" t="str">
        <f t="shared" si="272"/>
        <v>Kvika banki hf.Ævileið</v>
      </c>
      <c r="B8617" s="20" t="str">
        <f>_xlfn.IFNA(INDEX(Listi!$AI:$AI,MATCH(C8617,Listi!$AJ:$AJ,0)),INDEX(Listi!T:T,MATCH(C8617,Listi!U:U,0)))</f>
        <v xml:space="preserve">Kvika banki </v>
      </c>
      <c r="C8617" s="20" t="s">
        <v>243</v>
      </c>
      <c r="D8617" s="20" t="s">
        <v>248</v>
      </c>
      <c r="E8617" s="20" t="s">
        <v>276</v>
      </c>
      <c r="F8617" s="20" t="s">
        <v>126</v>
      </c>
      <c r="G8617" s="8" t="s">
        <v>399</v>
      </c>
      <c r="H8617" s="20" t="s">
        <v>127</v>
      </c>
      <c r="I8617" s="7">
        <v>0</v>
      </c>
      <c r="L8617" s="7">
        <v>83990162</v>
      </c>
      <c r="M8617" s="7">
        <v>9152445</v>
      </c>
      <c r="N8617" s="7">
        <v>0</v>
      </c>
      <c r="O8617" s="20" t="str">
        <f t="shared" si="271"/>
        <v/>
      </c>
    </row>
    <row r="8618" spans="1:15">
      <c r="A8618" s="20" t="str">
        <f t="shared" si="272"/>
        <v>Kvika banki hf.Innlánaleið</v>
      </c>
      <c r="B8618" s="20" t="str">
        <f>_xlfn.IFNA(INDEX(Listi!$AI:$AI,MATCH(C8618,Listi!$AJ:$AJ,0)),INDEX(Listi!T:T,MATCH(C8618,Listi!U:U,0)))</f>
        <v xml:space="preserve">Kvika banki </v>
      </c>
      <c r="C8618" s="20" t="s">
        <v>243</v>
      </c>
      <c r="D8618" s="20" t="s">
        <v>230</v>
      </c>
      <c r="E8618" s="20" t="s">
        <v>276</v>
      </c>
      <c r="F8618" s="20" t="s">
        <v>126</v>
      </c>
      <c r="G8618" s="8" t="s">
        <v>399</v>
      </c>
      <c r="H8618" s="20" t="s">
        <v>127</v>
      </c>
      <c r="I8618" s="7">
        <v>0</v>
      </c>
      <c r="L8618" s="7">
        <v>2045925829</v>
      </c>
      <c r="M8618" s="7">
        <v>336947043</v>
      </c>
      <c r="N8618" s="7">
        <v>10453565</v>
      </c>
      <c r="O8618" s="20" t="str">
        <f t="shared" si="271"/>
        <v/>
      </c>
    </row>
    <row r="8619" spans="1:15">
      <c r="A8619" s="20" t="str">
        <f t="shared" si="272"/>
        <v>Kvika banki hf.Kvika Séreignasparnaður 5</v>
      </c>
      <c r="B8619" s="20" t="str">
        <f>_xlfn.IFNA(INDEX(Listi!$AI:$AI,MATCH(C8619,Listi!$AJ:$AJ,0)),INDEX(Listi!T:T,MATCH(C8619,Listi!U:U,0)))</f>
        <v xml:space="preserve">Kvika banki </v>
      </c>
      <c r="C8619" s="20" t="s">
        <v>243</v>
      </c>
      <c r="D8619" s="20" t="s">
        <v>471</v>
      </c>
      <c r="E8619" s="20" t="s">
        <v>276</v>
      </c>
      <c r="F8619" s="20" t="s">
        <v>126</v>
      </c>
      <c r="G8619" s="8" t="s">
        <v>399</v>
      </c>
      <c r="H8619" s="20" t="s">
        <v>127</v>
      </c>
      <c r="I8619" s="7">
        <v>0</v>
      </c>
      <c r="L8619" s="7">
        <v>1146886398</v>
      </c>
      <c r="M8619" s="7">
        <v>0</v>
      </c>
      <c r="N8619" s="7">
        <v>0</v>
      </c>
      <c r="O8619" s="20" t="str">
        <f t="shared" si="271"/>
        <v/>
      </c>
    </row>
    <row r="8620" spans="1:15">
      <c r="A8620" s="20" t="str">
        <f t="shared" si="272"/>
        <v>Kvika banki hf.MP Séreign 1</v>
      </c>
      <c r="B8620" s="20" t="str">
        <f>_xlfn.IFNA(INDEX(Listi!$AI:$AI,MATCH(C8620,Listi!$AJ:$AJ,0)),INDEX(Listi!T:T,MATCH(C8620,Listi!U:U,0)))</f>
        <v xml:space="preserve">Kvika banki </v>
      </c>
      <c r="C8620" s="20" t="s">
        <v>243</v>
      </c>
      <c r="D8620" s="20" t="s">
        <v>244</v>
      </c>
      <c r="E8620" s="20" t="s">
        <v>276</v>
      </c>
      <c r="F8620" s="20" t="s">
        <v>126</v>
      </c>
      <c r="G8620" s="8" t="s">
        <v>399</v>
      </c>
      <c r="H8620" s="20" t="s">
        <v>127</v>
      </c>
      <c r="I8620" s="7">
        <v>0</v>
      </c>
      <c r="L8620" s="7">
        <v>706827763</v>
      </c>
      <c r="M8620" s="7">
        <v>48440481</v>
      </c>
      <c r="N8620" s="7">
        <v>9836508</v>
      </c>
      <c r="O8620" s="20" t="str">
        <f t="shared" si="271"/>
        <v/>
      </c>
    </row>
    <row r="8621" spans="1:15">
      <c r="A8621" s="20" t="str">
        <f t="shared" si="272"/>
        <v>Kvika banki hf.MP Séreign 2</v>
      </c>
      <c r="B8621" s="20" t="str">
        <f>_xlfn.IFNA(INDEX(Listi!$AI:$AI,MATCH(C8621,Listi!$AJ:$AJ,0)),INDEX(Listi!T:T,MATCH(C8621,Listi!U:U,0)))</f>
        <v xml:space="preserve">Kvika banki </v>
      </c>
      <c r="C8621" s="20" t="s">
        <v>243</v>
      </c>
      <c r="D8621" s="20" t="s">
        <v>245</v>
      </c>
      <c r="E8621" s="20" t="s">
        <v>276</v>
      </c>
      <c r="F8621" s="20" t="s">
        <v>126</v>
      </c>
      <c r="G8621" s="8" t="s">
        <v>399</v>
      </c>
      <c r="H8621" s="20" t="s">
        <v>127</v>
      </c>
      <c r="I8621" s="7">
        <v>0</v>
      </c>
      <c r="L8621" s="7">
        <v>853989181</v>
      </c>
      <c r="M8621" s="7">
        <v>42441382</v>
      </c>
      <c r="N8621" s="7">
        <v>14637701</v>
      </c>
      <c r="O8621" s="20" t="str">
        <f t="shared" si="271"/>
        <v/>
      </c>
    </row>
    <row r="8622" spans="1:15">
      <c r="A8622" s="20" t="str">
        <f t="shared" si="272"/>
        <v>Kvika banki hf.MP Séreign 3</v>
      </c>
      <c r="B8622" s="20" t="str">
        <f>_xlfn.IFNA(INDEX(Listi!$AI:$AI,MATCH(C8622,Listi!$AJ:$AJ,0)),INDEX(Listi!T:T,MATCH(C8622,Listi!U:U,0)))</f>
        <v xml:space="preserve">Kvika banki </v>
      </c>
      <c r="C8622" s="20" t="s">
        <v>243</v>
      </c>
      <c r="D8622" s="20" t="s">
        <v>246</v>
      </c>
      <c r="E8622" s="20" t="s">
        <v>276</v>
      </c>
      <c r="F8622" s="20" t="s">
        <v>126</v>
      </c>
      <c r="G8622" s="8" t="s">
        <v>399</v>
      </c>
      <c r="H8622" s="20" t="s">
        <v>127</v>
      </c>
      <c r="I8622" s="7">
        <v>0</v>
      </c>
      <c r="L8622" s="7">
        <v>141173858</v>
      </c>
      <c r="M8622" s="7">
        <v>3374790</v>
      </c>
      <c r="N8622" s="7">
        <v>0</v>
      </c>
      <c r="O8622" s="20" t="str">
        <f t="shared" si="271"/>
        <v/>
      </c>
    </row>
    <row r="8623" spans="1:15">
      <c r="A8623" s="20" t="str">
        <f t="shared" si="272"/>
        <v>Kvika banki hf.MP Séreign 4</v>
      </c>
      <c r="B8623" s="20" t="str">
        <f>_xlfn.IFNA(INDEX(Listi!$AI:$AI,MATCH(C8623,Listi!$AJ:$AJ,0)),INDEX(Listi!T:T,MATCH(C8623,Listi!U:U,0)))</f>
        <v xml:space="preserve">Kvika banki </v>
      </c>
      <c r="C8623" s="20" t="s">
        <v>243</v>
      </c>
      <c r="D8623" s="20" t="s">
        <v>247</v>
      </c>
      <c r="E8623" s="20" t="s">
        <v>276</v>
      </c>
      <c r="F8623" s="20" t="s">
        <v>126</v>
      </c>
      <c r="G8623" s="8" t="s">
        <v>399</v>
      </c>
      <c r="H8623" s="20" t="s">
        <v>127</v>
      </c>
      <c r="I8623" s="7">
        <v>0</v>
      </c>
      <c r="L8623" s="7">
        <v>55886684</v>
      </c>
      <c r="M8623" s="7">
        <v>2888869</v>
      </c>
      <c r="N8623" s="7">
        <v>0</v>
      </c>
      <c r="O8623" s="20" t="str">
        <f t="shared" si="271"/>
        <v/>
      </c>
    </row>
    <row r="8624" spans="1:15">
      <c r="A8624" s="20" t="str">
        <f t="shared" si="272"/>
        <v>Landsbankinn hf.Landsbankinn Erlend verðbréf</v>
      </c>
      <c r="B8624" s="20" t="str">
        <f>_xlfn.IFNA(INDEX(Listi!$AI:$AI,MATCH(C8624,Listi!$AJ:$AJ,0)),INDEX(Listi!T:T,MATCH(C8624,Listi!U:U,0)))</f>
        <v>Landsbankinn</v>
      </c>
      <c r="C8624" s="20" t="s">
        <v>249</v>
      </c>
      <c r="D8624" s="20" t="s">
        <v>385</v>
      </c>
      <c r="E8624" s="20" t="s">
        <v>276</v>
      </c>
      <c r="F8624" s="20" t="s">
        <v>126</v>
      </c>
      <c r="G8624" s="8" t="s">
        <v>399</v>
      </c>
      <c r="H8624" s="20" t="s">
        <v>127</v>
      </c>
      <c r="I8624" s="7">
        <v>0</v>
      </c>
      <c r="L8624" s="7">
        <v>3705185129</v>
      </c>
      <c r="M8624" s="7">
        <v>119989407</v>
      </c>
      <c r="N8624" s="7">
        <v>87847878</v>
      </c>
      <c r="O8624" s="20" t="str">
        <f t="shared" si="271"/>
        <v/>
      </c>
    </row>
    <row r="8625" spans="1:15">
      <c r="A8625" s="20" t="str">
        <f t="shared" si="272"/>
        <v>Landsbankinn hf.Landsbankinn Lífeyrisbók</v>
      </c>
      <c r="B8625" s="20" t="str">
        <f>_xlfn.IFNA(INDEX(Listi!$AI:$AI,MATCH(C8625,Listi!$AJ:$AJ,0)),INDEX(Listi!T:T,MATCH(C8625,Listi!U:U,0)))</f>
        <v>Landsbankinn</v>
      </c>
      <c r="C8625" s="20" t="s">
        <v>249</v>
      </c>
      <c r="D8625" s="20" t="s">
        <v>367</v>
      </c>
      <c r="E8625" s="20" t="s">
        <v>276</v>
      </c>
      <c r="F8625" s="20" t="s">
        <v>126</v>
      </c>
      <c r="G8625" s="8" t="s">
        <v>399</v>
      </c>
      <c r="H8625" s="20" t="s">
        <v>127</v>
      </c>
      <c r="I8625" s="7">
        <v>0</v>
      </c>
      <c r="L8625" s="7">
        <v>3016213427</v>
      </c>
      <c r="M8625" s="7">
        <v>440353590</v>
      </c>
      <c r="N8625" s="7">
        <v>298769900</v>
      </c>
      <c r="O8625" s="20" t="str">
        <f t="shared" si="271"/>
        <v/>
      </c>
    </row>
    <row r="8626" spans="1:15">
      <c r="A8626" s="20" t="str">
        <f t="shared" si="272"/>
        <v>Landsbankinn hf.Landsbankinn Lífeyrisbók verðtryggð</v>
      </c>
      <c r="B8626" s="20" t="str">
        <f>_xlfn.IFNA(INDEX(Listi!$AI:$AI,MATCH(C8626,Listi!$AJ:$AJ,0)),INDEX(Listi!T:T,MATCH(C8626,Listi!U:U,0)))</f>
        <v>Landsbankinn</v>
      </c>
      <c r="C8626" s="20" t="s">
        <v>249</v>
      </c>
      <c r="D8626" s="20" t="s">
        <v>598</v>
      </c>
      <c r="E8626" s="20" t="s">
        <v>276</v>
      </c>
      <c r="F8626" s="20" t="s">
        <v>126</v>
      </c>
      <c r="G8626" s="8" t="s">
        <v>399</v>
      </c>
      <c r="H8626" s="20" t="s">
        <v>127</v>
      </c>
      <c r="I8626" s="7">
        <v>0</v>
      </c>
      <c r="L8626" s="7">
        <v>66896053137</v>
      </c>
      <c r="M8626" s="7">
        <v>6692476029</v>
      </c>
      <c r="N8626" s="7">
        <v>4680072987</v>
      </c>
      <c r="O8626" s="20" t="str">
        <f t="shared" si="271"/>
        <v/>
      </c>
    </row>
    <row r="8627" spans="1:15">
      <c r="A8627" s="20" t="str">
        <f t="shared" si="272"/>
        <v>Lífeyrissjóður bændaSamtryggingardeild</v>
      </c>
      <c r="B8627" s="20" t="str">
        <f>_xlfn.IFNA(INDEX(Listi!$AI:$AI,MATCH(C8627,Listi!$AJ:$AJ,0)),INDEX(Listi!T:T,MATCH(C8627,Listi!U:U,0)))</f>
        <v>Lífeyrissjóður bænda</v>
      </c>
      <c r="C8627" s="20" t="s">
        <v>252</v>
      </c>
      <c r="D8627" s="20" t="s">
        <v>205</v>
      </c>
      <c r="E8627" s="20" t="s">
        <v>275</v>
      </c>
      <c r="F8627" s="20" t="s">
        <v>126</v>
      </c>
      <c r="G8627" s="8" t="s">
        <v>399</v>
      </c>
      <c r="H8627" s="20" t="s">
        <v>127</v>
      </c>
      <c r="I8627" s="7">
        <v>0</v>
      </c>
      <c r="L8627" s="7">
        <v>45108278171</v>
      </c>
      <c r="M8627" s="7">
        <v>776003397</v>
      </c>
      <c r="N8627" s="7">
        <v>1921473168</v>
      </c>
      <c r="O8627" s="20" t="str">
        <f t="shared" si="271"/>
        <v/>
      </c>
    </row>
    <row r="8628" spans="1:15">
      <c r="A8628" s="20" t="str">
        <f t="shared" si="272"/>
        <v>Lífeyrissjóður bankamannaAldursdeild</v>
      </c>
      <c r="B8628" s="20" t="str">
        <f>_xlfn.IFNA(INDEX(Listi!$AI:$AI,MATCH(C8628,Listi!$AJ:$AJ,0)),INDEX(Listi!T:T,MATCH(C8628,Listi!U:U,0)))</f>
        <v>Lífeyrissjóður bankam.</v>
      </c>
      <c r="C8628" s="20" t="s">
        <v>250</v>
      </c>
      <c r="D8628" s="20" t="s">
        <v>251</v>
      </c>
      <c r="E8628" s="20" t="s">
        <v>275</v>
      </c>
      <c r="F8628" s="20" t="s">
        <v>126</v>
      </c>
      <c r="G8628" s="8" t="s">
        <v>399</v>
      </c>
      <c r="H8628" s="20" t="s">
        <v>127</v>
      </c>
      <c r="I8628" s="7">
        <v>0</v>
      </c>
      <c r="L8628" s="7">
        <v>61369964000</v>
      </c>
      <c r="M8628" s="7">
        <v>1996063000</v>
      </c>
      <c r="N8628" s="7">
        <v>753444000</v>
      </c>
      <c r="O8628" s="20" t="str">
        <f t="shared" si="271"/>
        <v/>
      </c>
    </row>
    <row r="8629" spans="1:15">
      <c r="A8629" s="20" t="str">
        <f t="shared" si="272"/>
        <v>Lífeyrissjóður bankamannaHlutfallsdeild</v>
      </c>
      <c r="B8629" s="20" t="str">
        <f>_xlfn.IFNA(INDEX(Listi!$AI:$AI,MATCH(C8629,Listi!$AJ:$AJ,0)),INDEX(Listi!T:T,MATCH(C8629,Listi!U:U,0)))</f>
        <v>Lífeyrissjóður bankam.</v>
      </c>
      <c r="C8629" s="20" t="s">
        <v>250</v>
      </c>
      <c r="D8629" s="20" t="s">
        <v>467</v>
      </c>
      <c r="E8629" s="20" t="s">
        <v>275</v>
      </c>
      <c r="F8629" s="20" t="s">
        <v>126</v>
      </c>
      <c r="G8629" s="8" t="s">
        <v>399</v>
      </c>
      <c r="H8629" s="20" t="s">
        <v>127</v>
      </c>
      <c r="I8629" s="7">
        <v>0</v>
      </c>
      <c r="L8629" s="7">
        <v>40286427000</v>
      </c>
      <c r="M8629" s="7">
        <v>125147000</v>
      </c>
      <c r="N8629" s="7">
        <v>2741197000</v>
      </c>
      <c r="O8629" s="20" t="str">
        <f t="shared" si="271"/>
        <v/>
      </c>
    </row>
    <row r="8630" spans="1:15">
      <c r="A8630" s="20" t="str">
        <f t="shared" si="272"/>
        <v>Lífeyrissjóður RangæingaSamtryggingardeild</v>
      </c>
      <c r="B8630" s="20" t="str">
        <f>_xlfn.IFNA(INDEX(Listi!$AI:$AI,MATCH(C8630,Listi!$AJ:$AJ,0)),INDEX(Listi!T:T,MATCH(C8630,Listi!U:U,0)))</f>
        <v>Lífeyrissjóður Rang.</v>
      </c>
      <c r="C8630" s="20" t="s">
        <v>253</v>
      </c>
      <c r="D8630" s="20" t="s">
        <v>205</v>
      </c>
      <c r="E8630" s="20" t="s">
        <v>275</v>
      </c>
      <c r="F8630" s="20" t="s">
        <v>126</v>
      </c>
      <c r="G8630" s="8" t="s">
        <v>399</v>
      </c>
      <c r="H8630" s="20" t="s">
        <v>127</v>
      </c>
      <c r="I8630" s="7">
        <v>0</v>
      </c>
      <c r="L8630" s="7">
        <v>18949790000</v>
      </c>
      <c r="M8630" s="7">
        <v>835894000</v>
      </c>
      <c r="N8630" s="7">
        <v>386250000</v>
      </c>
      <c r="O8630" s="20" t="str">
        <f t="shared" si="271"/>
        <v/>
      </c>
    </row>
    <row r="8631" spans="1:15">
      <c r="A8631" s="20" t="str">
        <f t="shared" si="272"/>
        <v>Lífeyrissjóður starfsmanna AkureyrarbæjarSamtryggingardeild</v>
      </c>
      <c r="B8631" s="20" t="str">
        <f>_xlfn.IFNA(INDEX(Listi!$AI:$AI,MATCH(C8631,Listi!$AJ:$AJ,0)),INDEX(Listi!T:T,MATCH(C8631,Listi!U:U,0)))</f>
        <v>Lífeyrissj. starfsm. Akureyrarb.</v>
      </c>
      <c r="C8631" s="20" t="s">
        <v>274</v>
      </c>
      <c r="D8631" s="20" t="s">
        <v>205</v>
      </c>
      <c r="E8631" s="20" t="s">
        <v>275</v>
      </c>
      <c r="F8631" s="20" t="s">
        <v>126</v>
      </c>
      <c r="G8631" s="8" t="s">
        <v>399</v>
      </c>
      <c r="H8631" s="20" t="s">
        <v>127</v>
      </c>
      <c r="I8631" s="7">
        <v>0</v>
      </c>
      <c r="L8631" s="7">
        <v>14569496826</v>
      </c>
      <c r="M8631" s="7">
        <v>46271787</v>
      </c>
      <c r="N8631" s="7">
        <v>1160288032</v>
      </c>
      <c r="O8631" s="20" t="str">
        <f t="shared" si="271"/>
        <v/>
      </c>
    </row>
    <row r="8632" spans="1:15">
      <c r="A8632" s="20" t="str">
        <f t="shared" si="272"/>
        <v>Lífeyrissjóður starfsmanna Búnaðarbanka ÍslandsSamtryggingardeild</v>
      </c>
      <c r="B8632" s="20" t="str">
        <f>_xlfn.IFNA(INDEX(Listi!$AI:$AI,MATCH(C8632,Listi!$AJ:$AJ,0)),INDEX(Listi!T:T,MATCH(C8632,Listi!U:U,0)))</f>
        <v>Lífeyrissj. starfsm. Búnaðarb.Ísl.</v>
      </c>
      <c r="C8632" s="20" t="s">
        <v>254</v>
      </c>
      <c r="D8632" s="20" t="s">
        <v>205</v>
      </c>
      <c r="E8632" s="20" t="s">
        <v>275</v>
      </c>
      <c r="F8632" s="20" t="s">
        <v>126</v>
      </c>
      <c r="G8632" s="8" t="s">
        <v>399</v>
      </c>
      <c r="H8632" s="20" t="s">
        <v>127</v>
      </c>
      <c r="I8632" s="7">
        <v>0</v>
      </c>
      <c r="L8632" s="7">
        <v>27921283000</v>
      </c>
      <c r="M8632" s="7">
        <v>7378000</v>
      </c>
      <c r="N8632" s="7">
        <v>1535577000</v>
      </c>
      <c r="O8632" s="20" t="str">
        <f t="shared" si="271"/>
        <v/>
      </c>
    </row>
    <row r="8633" spans="1:15">
      <c r="A8633" s="20" t="str">
        <f t="shared" si="272"/>
        <v>Lífeyrissjóður starfsmanna ReykjavíkurborgarSamtryggingardeild</v>
      </c>
      <c r="B8633" s="20" t="str">
        <f>_xlfn.IFNA(INDEX(Listi!$AI:$AI,MATCH(C8633,Listi!$AJ:$AJ,0)),INDEX(Listi!T:T,MATCH(C8633,Listi!U:U,0)))</f>
        <v>Lífeyrissj. starfsm. Reykjav.</v>
      </c>
      <c r="C8633" s="20" t="s">
        <v>255</v>
      </c>
      <c r="D8633" s="20" t="s">
        <v>205</v>
      </c>
      <c r="E8633" s="20" t="s">
        <v>275</v>
      </c>
      <c r="F8633" s="20" t="s">
        <v>126</v>
      </c>
      <c r="G8633" s="8" t="s">
        <v>399</v>
      </c>
      <c r="H8633" s="20" t="s">
        <v>127</v>
      </c>
      <c r="I8633" s="7">
        <v>0</v>
      </c>
      <c r="L8633" s="7">
        <v>92450251598</v>
      </c>
      <c r="M8633" s="7">
        <v>217604296</v>
      </c>
      <c r="N8633" s="7">
        <v>6195210428</v>
      </c>
      <c r="O8633" s="20" t="str">
        <f t="shared" si="271"/>
        <v/>
      </c>
    </row>
    <row r="8634" spans="1:15">
      <c r="A8634" s="20" t="str">
        <f t="shared" si="272"/>
        <v>Lífeyrissjóður starfsmanna ríkisinsA-deild</v>
      </c>
      <c r="B8634" s="20" t="str">
        <f>_xlfn.IFNA(INDEX(Listi!$AI:$AI,MATCH(C8634,Listi!$AJ:$AJ,0)),INDEX(Listi!T:T,MATCH(C8634,Listi!U:U,0)))</f>
        <v>LSR</v>
      </c>
      <c r="C8634" s="20" t="s">
        <v>256</v>
      </c>
      <c r="D8634" s="20" t="s">
        <v>257</v>
      </c>
      <c r="E8634" s="20" t="s">
        <v>275</v>
      </c>
      <c r="F8634" s="20" t="s">
        <v>126</v>
      </c>
      <c r="G8634" s="8" t="s">
        <v>399</v>
      </c>
      <c r="H8634" s="20" t="s">
        <v>127</v>
      </c>
      <c r="I8634" s="7">
        <v>0</v>
      </c>
      <c r="L8634" s="7">
        <v>1024402726080</v>
      </c>
      <c r="M8634" s="7">
        <v>38030413328</v>
      </c>
      <c r="N8634" s="7">
        <v>13011563069</v>
      </c>
      <c r="O8634" s="20" t="str">
        <f t="shared" si="271"/>
        <v/>
      </c>
    </row>
    <row r="8635" spans="1:15">
      <c r="A8635" s="20" t="str">
        <f t="shared" si="272"/>
        <v>Lífeyrissjóður starfsmanna ríkisinsB-deild</v>
      </c>
      <c r="B8635" s="20" t="str">
        <f>_xlfn.IFNA(INDEX(Listi!$AI:$AI,MATCH(C8635,Listi!$AJ:$AJ,0)),INDEX(Listi!T:T,MATCH(C8635,Listi!U:U,0)))</f>
        <v>LSR</v>
      </c>
      <c r="C8635" s="20" t="s">
        <v>256</v>
      </c>
      <c r="D8635" s="20" t="s">
        <v>218</v>
      </c>
      <c r="E8635" s="20" t="s">
        <v>275</v>
      </c>
      <c r="F8635" s="20" t="s">
        <v>126</v>
      </c>
      <c r="G8635" s="8" t="s">
        <v>399</v>
      </c>
      <c r="H8635" s="20" t="s">
        <v>127</v>
      </c>
      <c r="I8635" s="7">
        <v>0</v>
      </c>
      <c r="L8635" s="7">
        <v>297381500048</v>
      </c>
      <c r="M8635" s="7">
        <v>1364474032</v>
      </c>
      <c r="N8635" s="7">
        <v>62409553231</v>
      </c>
      <c r="O8635" s="20" t="str">
        <f t="shared" si="271"/>
        <v/>
      </c>
    </row>
    <row r="8636" spans="1:15">
      <c r="A8636" s="20" t="str">
        <f t="shared" si="272"/>
        <v>Lífeyrissjóður starfsmanna ríkisinsLeið I</v>
      </c>
      <c r="B8636" s="20" t="str">
        <f>_xlfn.IFNA(INDEX(Listi!$AI:$AI,MATCH(C8636,Listi!$AJ:$AJ,0)),INDEX(Listi!T:T,MATCH(C8636,Listi!U:U,0)))</f>
        <v>LSR</v>
      </c>
      <c r="C8636" s="20" t="s">
        <v>256</v>
      </c>
      <c r="D8636" s="20" t="s">
        <v>258</v>
      </c>
      <c r="E8636" s="20" t="s">
        <v>276</v>
      </c>
      <c r="F8636" s="20" t="s">
        <v>126</v>
      </c>
      <c r="G8636" s="8" t="s">
        <v>399</v>
      </c>
      <c r="H8636" s="20" t="s">
        <v>127</v>
      </c>
      <c r="I8636" s="7">
        <v>0</v>
      </c>
      <c r="L8636" s="7">
        <v>11704214939</v>
      </c>
      <c r="M8636" s="7">
        <v>547428342</v>
      </c>
      <c r="N8636" s="7">
        <v>195323403</v>
      </c>
      <c r="O8636" s="20" t="str">
        <f t="shared" si="271"/>
        <v/>
      </c>
    </row>
    <row r="8637" spans="1:15">
      <c r="A8637" s="20" t="str">
        <f t="shared" si="272"/>
        <v>Lífeyrissjóður starfsmanna ríkisinsLeið II</v>
      </c>
      <c r="B8637" s="20" t="str">
        <f>_xlfn.IFNA(INDEX(Listi!$AI:$AI,MATCH(C8637,Listi!$AJ:$AJ,0)),INDEX(Listi!T:T,MATCH(C8637,Listi!U:U,0)))</f>
        <v>LSR</v>
      </c>
      <c r="C8637" s="20" t="s">
        <v>256</v>
      </c>
      <c r="D8637" s="20" t="s">
        <v>259</v>
      </c>
      <c r="E8637" s="20" t="s">
        <v>276</v>
      </c>
      <c r="F8637" s="20" t="s">
        <v>126</v>
      </c>
      <c r="G8637" s="8" t="s">
        <v>399</v>
      </c>
      <c r="H8637" s="20" t="s">
        <v>127</v>
      </c>
      <c r="I8637" s="7">
        <v>0</v>
      </c>
      <c r="L8637" s="7">
        <v>3365164594</v>
      </c>
      <c r="M8637" s="7">
        <v>379849453</v>
      </c>
      <c r="N8637" s="7">
        <v>93142056</v>
      </c>
      <c r="O8637" s="20" t="str">
        <f t="shared" si="271"/>
        <v/>
      </c>
    </row>
    <row r="8638" spans="1:15">
      <c r="A8638" s="20" t="str">
        <f t="shared" si="272"/>
        <v>Lífeyrissjóður starfsmanna ríkisinsLeið III</v>
      </c>
      <c r="B8638" s="20" t="str">
        <f>_xlfn.IFNA(INDEX(Listi!$AI:$AI,MATCH(C8638,Listi!$AJ:$AJ,0)),INDEX(Listi!T:T,MATCH(C8638,Listi!U:U,0)))</f>
        <v>LSR</v>
      </c>
      <c r="C8638" s="20" t="s">
        <v>256</v>
      </c>
      <c r="D8638" s="20" t="s">
        <v>260</v>
      </c>
      <c r="E8638" s="20" t="s">
        <v>276</v>
      </c>
      <c r="F8638" s="20" t="s">
        <v>126</v>
      </c>
      <c r="G8638" s="8" t="s">
        <v>399</v>
      </c>
      <c r="H8638" s="20" t="s">
        <v>127</v>
      </c>
      <c r="I8638" s="7">
        <v>0</v>
      </c>
      <c r="L8638" s="7">
        <v>9959294621</v>
      </c>
      <c r="M8638" s="7">
        <v>743287481</v>
      </c>
      <c r="N8638" s="7">
        <v>349903833</v>
      </c>
      <c r="O8638" s="20" t="str">
        <f t="shared" si="271"/>
        <v/>
      </c>
    </row>
    <row r="8639" spans="1:15">
      <c r="A8639" s="20" t="str">
        <f t="shared" si="272"/>
        <v>Lífeyrissjóður Tannlæknafél ÍslDeild I/Séreign</v>
      </c>
      <c r="B8639" s="20" t="str">
        <f>_xlfn.IFNA(INDEX(Listi!$AI:$AI,MATCH(C8639,Listi!$AJ:$AJ,0)),INDEX(Listi!T:T,MATCH(C8639,Listi!U:U,0)))</f>
        <v>Lífeyrissj. Tannlækna</v>
      </c>
      <c r="C8639" s="20" t="s">
        <v>261</v>
      </c>
      <c r="D8639" s="20" t="s">
        <v>207</v>
      </c>
      <c r="E8639" s="20" t="s">
        <v>276</v>
      </c>
      <c r="F8639" s="20" t="s">
        <v>126</v>
      </c>
      <c r="G8639" s="8" t="s">
        <v>399</v>
      </c>
      <c r="H8639" s="20" t="s">
        <v>127</v>
      </c>
      <c r="I8639" s="7">
        <v>0</v>
      </c>
      <c r="L8639" s="7">
        <v>6768408488</v>
      </c>
      <c r="M8639" s="7">
        <v>272759192</v>
      </c>
      <c r="N8639" s="7">
        <v>153838058</v>
      </c>
      <c r="O8639" s="20" t="str">
        <f t="shared" si="271"/>
        <v/>
      </c>
    </row>
    <row r="8640" spans="1:15">
      <c r="A8640" s="20" t="str">
        <f t="shared" si="272"/>
        <v>Lífeyrissjóður Tannlæknafél ÍslSamtryggingardeild</v>
      </c>
      <c r="B8640" s="20" t="str">
        <f>_xlfn.IFNA(INDEX(Listi!$AI:$AI,MATCH(C8640,Listi!$AJ:$AJ,0)),INDEX(Listi!T:T,MATCH(C8640,Listi!U:U,0)))</f>
        <v>Lífeyrissj. Tannlækna</v>
      </c>
      <c r="C8640" s="20" t="s">
        <v>261</v>
      </c>
      <c r="D8640" s="20" t="s">
        <v>205</v>
      </c>
      <c r="E8640" s="20" t="s">
        <v>275</v>
      </c>
      <c r="F8640" s="20" t="s">
        <v>126</v>
      </c>
      <c r="G8640" s="8" t="s">
        <v>399</v>
      </c>
      <c r="H8640" s="20" t="s">
        <v>127</v>
      </c>
      <c r="I8640" s="7">
        <v>0</v>
      </c>
      <c r="L8640" s="7">
        <v>2241251214</v>
      </c>
      <c r="M8640" s="7">
        <v>112827287</v>
      </c>
      <c r="N8640" s="7">
        <v>17930159</v>
      </c>
      <c r="O8640" s="20" t="str">
        <f t="shared" si="271"/>
        <v/>
      </c>
    </row>
    <row r="8641" spans="1:15">
      <c r="A8641" s="20" t="str">
        <f t="shared" si="272"/>
        <v>Lífeyrissjóður verslunarmannaÆvileið 1</v>
      </c>
      <c r="B8641" s="20" t="str">
        <f>_xlfn.IFNA(INDEX(Listi!$AI:$AI,MATCH(C8641,Listi!$AJ:$AJ,0)),INDEX(Listi!T:T,MATCH(C8641,Listi!U:U,0)))</f>
        <v>Lífeyrissj. Verslunarm.</v>
      </c>
      <c r="C8641" s="20" t="s">
        <v>206</v>
      </c>
      <c r="D8641" s="20" t="s">
        <v>310</v>
      </c>
      <c r="E8641" s="20" t="s">
        <v>276</v>
      </c>
      <c r="F8641" s="20" t="s">
        <v>126</v>
      </c>
      <c r="G8641" s="8" t="s">
        <v>399</v>
      </c>
      <c r="H8641" s="20" t="s">
        <v>127</v>
      </c>
      <c r="I8641" s="7">
        <v>0</v>
      </c>
      <c r="L8641" s="7">
        <v>2860479562</v>
      </c>
      <c r="M8641" s="7">
        <v>819651283</v>
      </c>
      <c r="N8641" s="7">
        <v>12562366</v>
      </c>
      <c r="O8641" s="20" t="str">
        <f t="shared" si="271"/>
        <v/>
      </c>
    </row>
    <row r="8642" spans="1:15">
      <c r="A8642" s="20" t="str">
        <f t="shared" si="272"/>
        <v>Lífeyrissjóður verslunarmannaÆvileið 2</v>
      </c>
      <c r="B8642" s="20" t="str">
        <f>_xlfn.IFNA(INDEX(Listi!$AI:$AI,MATCH(C8642,Listi!$AJ:$AJ,0)),INDEX(Listi!T:T,MATCH(C8642,Listi!U:U,0)))</f>
        <v>Lífeyrissj. Verslunarm.</v>
      </c>
      <c r="C8642" s="20" t="s">
        <v>206</v>
      </c>
      <c r="D8642" s="20" t="s">
        <v>309</v>
      </c>
      <c r="E8642" s="20" t="s">
        <v>276</v>
      </c>
      <c r="F8642" s="20" t="s">
        <v>126</v>
      </c>
      <c r="G8642" s="8" t="s">
        <v>399</v>
      </c>
      <c r="H8642" s="20" t="s">
        <v>127</v>
      </c>
      <c r="I8642" s="7">
        <v>0</v>
      </c>
      <c r="L8642" s="7">
        <v>2325064159</v>
      </c>
      <c r="M8642" s="7">
        <v>465663194</v>
      </c>
      <c r="N8642" s="7">
        <v>32037995</v>
      </c>
      <c r="O8642" s="20" t="str">
        <f t="shared" ref="O8642:O8705" si="273">IFERROR(VLOOKUP(F8642,EhLykill,3,FALSE),"")</f>
        <v/>
      </c>
    </row>
    <row r="8643" spans="1:15">
      <c r="A8643" s="20" t="str">
        <f t="shared" si="272"/>
        <v>Lífeyrissjóður verslunarmannaÆvileið 3</v>
      </c>
      <c r="B8643" s="20" t="str">
        <f>_xlfn.IFNA(INDEX(Listi!$AI:$AI,MATCH(C8643,Listi!$AJ:$AJ,0)),INDEX(Listi!T:T,MATCH(C8643,Listi!U:U,0)))</f>
        <v>Lífeyrissj. Verslunarm.</v>
      </c>
      <c r="C8643" s="20" t="s">
        <v>206</v>
      </c>
      <c r="D8643" s="20" t="s">
        <v>308</v>
      </c>
      <c r="E8643" s="20" t="s">
        <v>276</v>
      </c>
      <c r="F8643" s="20" t="s">
        <v>126</v>
      </c>
      <c r="G8643" s="8" t="s">
        <v>399</v>
      </c>
      <c r="H8643" s="20" t="s">
        <v>127</v>
      </c>
      <c r="I8643" s="7">
        <v>0</v>
      </c>
      <c r="L8643" s="7">
        <v>1567402319</v>
      </c>
      <c r="M8643" s="7">
        <v>325961302</v>
      </c>
      <c r="N8643" s="7">
        <v>60283998</v>
      </c>
      <c r="O8643" s="20" t="str">
        <f t="shared" si="273"/>
        <v/>
      </c>
    </row>
    <row r="8644" spans="1:15">
      <c r="A8644" s="20" t="str">
        <f t="shared" si="272"/>
        <v>Lífeyrissjóður verslunarmannaDeild I/Séreign</v>
      </c>
      <c r="B8644" s="20" t="str">
        <f>_xlfn.IFNA(INDEX(Listi!$AI:$AI,MATCH(C8644,Listi!$AJ:$AJ,0)),INDEX(Listi!T:T,MATCH(C8644,Listi!U:U,0)))</f>
        <v>Lífeyrissj. Verslunarm.</v>
      </c>
      <c r="C8644" s="20" t="s">
        <v>206</v>
      </c>
      <c r="D8644" s="20" t="s">
        <v>207</v>
      </c>
      <c r="E8644" s="20" t="s">
        <v>276</v>
      </c>
      <c r="F8644" s="20" t="s">
        <v>126</v>
      </c>
      <c r="G8644" s="8" t="s">
        <v>399</v>
      </c>
      <c r="H8644" s="20" t="s">
        <v>127</v>
      </c>
      <c r="I8644" s="7">
        <v>0</v>
      </c>
      <c r="L8644" s="7">
        <v>19785724399</v>
      </c>
      <c r="M8644" s="7">
        <v>729937912</v>
      </c>
      <c r="N8644" s="7">
        <v>458382791</v>
      </c>
      <c r="O8644" s="20" t="str">
        <f t="shared" si="273"/>
        <v/>
      </c>
    </row>
    <row r="8645" spans="1:15">
      <c r="A8645" s="20" t="str">
        <f t="shared" si="272"/>
        <v>Lífeyrissjóður verslunarmannaSamtryggingardeild</v>
      </c>
      <c r="B8645" s="20" t="str">
        <f>_xlfn.IFNA(INDEX(Listi!$AI:$AI,MATCH(C8645,Listi!$AJ:$AJ,0)),INDEX(Listi!T:T,MATCH(C8645,Listi!U:U,0)))</f>
        <v>Lífeyrissj. Verslunarm.</v>
      </c>
      <c r="C8645" s="20" t="s">
        <v>206</v>
      </c>
      <c r="D8645" s="20" t="s">
        <v>205</v>
      </c>
      <c r="E8645" s="20" t="s">
        <v>275</v>
      </c>
      <c r="F8645" s="20" t="s">
        <v>126</v>
      </c>
      <c r="G8645" s="8" t="s">
        <v>399</v>
      </c>
      <c r="H8645" s="20" t="s">
        <v>127</v>
      </c>
      <c r="I8645" s="7">
        <v>0</v>
      </c>
      <c r="L8645" s="7">
        <v>1174592806906</v>
      </c>
      <c r="M8645" s="7">
        <v>35794261112</v>
      </c>
      <c r="N8645" s="7">
        <v>21965137185</v>
      </c>
      <c r="O8645" s="20" t="str">
        <f t="shared" si="273"/>
        <v/>
      </c>
    </row>
    <row r="8646" spans="1:15">
      <c r="A8646" s="20" t="str">
        <f t="shared" si="272"/>
        <v>Lífeyrissjóður VestmannaeyjaSafn I</v>
      </c>
      <c r="B8646" s="20" t="str">
        <f>_xlfn.IFNA(INDEX(Listi!$AI:$AI,MATCH(C8646,Listi!$AJ:$AJ,0)),INDEX(Listi!T:T,MATCH(C8646,Listi!U:U,0)))</f>
        <v>Lífeyrissj. Vestm.</v>
      </c>
      <c r="C8646" s="20" t="s">
        <v>262</v>
      </c>
      <c r="D8646" s="20" t="s">
        <v>210</v>
      </c>
      <c r="E8646" s="20" t="s">
        <v>276</v>
      </c>
      <c r="F8646" s="20" t="s">
        <v>126</v>
      </c>
      <c r="G8646" s="8" t="s">
        <v>399</v>
      </c>
      <c r="H8646" s="20" t="s">
        <v>127</v>
      </c>
      <c r="I8646" s="7">
        <v>0</v>
      </c>
      <c r="L8646" s="7">
        <v>381311221</v>
      </c>
      <c r="M8646" s="7">
        <v>44104006</v>
      </c>
      <c r="N8646" s="7">
        <v>13592960</v>
      </c>
      <c r="O8646" s="20" t="str">
        <f t="shared" si="273"/>
        <v/>
      </c>
    </row>
    <row r="8647" spans="1:15">
      <c r="A8647" s="20" t="str">
        <f t="shared" ref="A8647:A8709" si="274">CONCATENATE(C8647,D8647)</f>
        <v>Lífeyrissjóður VestmannaeyjaSafn II</v>
      </c>
      <c r="B8647" s="20" t="str">
        <f>_xlfn.IFNA(INDEX(Listi!$AI:$AI,MATCH(C8647,Listi!$AJ:$AJ,0)),INDEX(Listi!T:T,MATCH(C8647,Listi!U:U,0)))</f>
        <v>Lífeyrissj. Vestm.</v>
      </c>
      <c r="C8647" s="20" t="s">
        <v>262</v>
      </c>
      <c r="D8647" s="20" t="s">
        <v>211</v>
      </c>
      <c r="E8647" s="20" t="s">
        <v>276</v>
      </c>
      <c r="F8647" s="20" t="s">
        <v>126</v>
      </c>
      <c r="G8647" s="8" t="s">
        <v>399</v>
      </c>
      <c r="H8647" s="20" t="s">
        <v>127</v>
      </c>
      <c r="I8647" s="7">
        <v>0</v>
      </c>
      <c r="L8647" s="7">
        <v>571440191</v>
      </c>
      <c r="M8647" s="7">
        <v>40240404</v>
      </c>
      <c r="N8647" s="7">
        <v>18659289</v>
      </c>
      <c r="O8647" s="20" t="str">
        <f t="shared" si="273"/>
        <v/>
      </c>
    </row>
    <row r="8648" spans="1:15">
      <c r="A8648" s="20" t="str">
        <f t="shared" si="274"/>
        <v>Lífeyrissjóður VestmannaeyjaSamtryggingardeild</v>
      </c>
      <c r="B8648" s="20" t="str">
        <f>_xlfn.IFNA(INDEX(Listi!$AI:$AI,MATCH(C8648,Listi!$AJ:$AJ,0)),INDEX(Listi!T:T,MATCH(C8648,Listi!U:U,0)))</f>
        <v>Lífeyrissj. Vestm.</v>
      </c>
      <c r="C8648" s="20" t="s">
        <v>262</v>
      </c>
      <c r="D8648" s="20" t="s">
        <v>205</v>
      </c>
      <c r="E8648" s="20" t="s">
        <v>275</v>
      </c>
      <c r="F8648" s="20" t="s">
        <v>126</v>
      </c>
      <c r="G8648" s="8" t="s">
        <v>399</v>
      </c>
      <c r="H8648" s="20" t="s">
        <v>127</v>
      </c>
      <c r="I8648" s="7">
        <v>0</v>
      </c>
      <c r="L8648" s="7">
        <v>85198020532</v>
      </c>
      <c r="M8648" s="7">
        <v>1944643004</v>
      </c>
      <c r="N8648" s="7">
        <v>2198060399</v>
      </c>
      <c r="O8648" s="20" t="str">
        <f t="shared" si="273"/>
        <v/>
      </c>
    </row>
    <row r="8649" spans="1:15">
      <c r="A8649" s="20" t="str">
        <f t="shared" si="274"/>
        <v>Lífsval - lífeyrissparnaðurLífsval 1</v>
      </c>
      <c r="B8649" s="20" t="str">
        <f>_xlfn.IFNA(INDEX(Listi!$AI:$AI,MATCH(C8649,Listi!$AJ:$AJ,0)),INDEX(Listi!T:T,MATCH(C8649,Listi!U:U,0)))</f>
        <v>Lífsval</v>
      </c>
      <c r="C8649" s="20" t="s">
        <v>263</v>
      </c>
      <c r="D8649" s="20" t="s">
        <v>264</v>
      </c>
      <c r="E8649" s="20" t="s">
        <v>276</v>
      </c>
      <c r="F8649" s="20" t="s">
        <v>126</v>
      </c>
      <c r="G8649" s="8" t="s">
        <v>399</v>
      </c>
      <c r="H8649" s="20" t="s">
        <v>127</v>
      </c>
      <c r="I8649" s="7">
        <v>0</v>
      </c>
      <c r="L8649" s="7">
        <v>1792991246</v>
      </c>
      <c r="M8649" s="7">
        <v>203244065</v>
      </c>
      <c r="N8649" s="7">
        <v>81003579</v>
      </c>
      <c r="O8649" s="20" t="str">
        <f t="shared" si="273"/>
        <v/>
      </c>
    </row>
    <row r="8650" spans="1:15">
      <c r="A8650" s="20" t="str">
        <f t="shared" si="274"/>
        <v>Lífsval - lífeyrissparnaðurLífsval 2</v>
      </c>
      <c r="B8650" s="20" t="str">
        <f>_xlfn.IFNA(INDEX(Listi!$AI:$AI,MATCH(C8650,Listi!$AJ:$AJ,0)),INDEX(Listi!T:T,MATCH(C8650,Listi!U:U,0)))</f>
        <v>Lífsval</v>
      </c>
      <c r="C8650" s="20" t="s">
        <v>263</v>
      </c>
      <c r="D8650" s="20" t="s">
        <v>265</v>
      </c>
      <c r="E8650" s="20" t="s">
        <v>276</v>
      </c>
      <c r="F8650" s="8" t="s">
        <v>126</v>
      </c>
      <c r="G8650" s="8" t="s">
        <v>399</v>
      </c>
      <c r="H8650" s="20" t="s">
        <v>127</v>
      </c>
      <c r="I8650" s="7">
        <v>0</v>
      </c>
      <c r="L8650" s="7">
        <v>79660340</v>
      </c>
      <c r="M8650" s="7">
        <v>14369045</v>
      </c>
      <c r="N8650" s="7">
        <v>2695304</v>
      </c>
      <c r="O8650" s="20" t="str">
        <f t="shared" si="273"/>
        <v/>
      </c>
    </row>
    <row r="8651" spans="1:15">
      <c r="A8651" s="20" t="str">
        <f t="shared" si="274"/>
        <v>Lífsval - lífeyrissparnaðurLífsval 3</v>
      </c>
      <c r="B8651" s="20" t="str">
        <f>_xlfn.IFNA(INDEX(Listi!$AI:$AI,MATCH(C8651,Listi!$AJ:$AJ,0)),INDEX(Listi!T:T,MATCH(C8651,Listi!U:U,0)))</f>
        <v>Lífsval</v>
      </c>
      <c r="C8651" s="20" t="s">
        <v>263</v>
      </c>
      <c r="D8651" s="20" t="s">
        <v>266</v>
      </c>
      <c r="E8651" s="20" t="s">
        <v>276</v>
      </c>
      <c r="F8651" s="8" t="s">
        <v>126</v>
      </c>
      <c r="G8651" s="8" t="s">
        <v>399</v>
      </c>
      <c r="H8651" s="20" t="s">
        <v>127</v>
      </c>
      <c r="I8651" s="7">
        <v>0</v>
      </c>
      <c r="L8651" s="7">
        <v>131239774</v>
      </c>
      <c r="M8651" s="7">
        <v>16635787</v>
      </c>
      <c r="N8651" s="7">
        <v>3548138</v>
      </c>
      <c r="O8651" s="20" t="str">
        <f t="shared" si="273"/>
        <v/>
      </c>
    </row>
    <row r="8652" spans="1:15">
      <c r="A8652" s="20" t="str">
        <f t="shared" si="274"/>
        <v>Lífsval - lífeyrissparnaðurLífsval 4</v>
      </c>
      <c r="B8652" s="20" t="str">
        <f>_xlfn.IFNA(INDEX(Listi!$AI:$AI,MATCH(C8652,Listi!$AJ:$AJ,0)),INDEX(Listi!T:T,MATCH(C8652,Listi!U:U,0)))</f>
        <v>Lífsval</v>
      </c>
      <c r="C8652" s="20" t="s">
        <v>263</v>
      </c>
      <c r="D8652" s="20" t="s">
        <v>267</v>
      </c>
      <c r="E8652" s="20" t="s">
        <v>276</v>
      </c>
      <c r="F8652" s="8" t="s">
        <v>126</v>
      </c>
      <c r="G8652" s="8" t="s">
        <v>399</v>
      </c>
      <c r="H8652" s="20" t="s">
        <v>127</v>
      </c>
      <c r="I8652" s="7">
        <v>0</v>
      </c>
      <c r="L8652" s="7">
        <v>71752064</v>
      </c>
      <c r="M8652" s="7">
        <v>15238959</v>
      </c>
      <c r="N8652" s="7">
        <v>2058992</v>
      </c>
      <c r="O8652" s="20" t="str">
        <f t="shared" si="273"/>
        <v/>
      </c>
    </row>
    <row r="8653" spans="1:15">
      <c r="A8653" s="20" t="str">
        <f t="shared" si="274"/>
        <v>Lífsverk lífeyrissjóðurLífsverk I/Séreign</v>
      </c>
      <c r="B8653" s="20" t="str">
        <f>_xlfn.IFNA(INDEX(Listi!$AI:$AI,MATCH(C8653,Listi!$AJ:$AJ,0)),INDEX(Listi!T:T,MATCH(C8653,Listi!U:U,0)))</f>
        <v xml:space="preserve">Lífsverk  </v>
      </c>
      <c r="C8653" s="20" t="s">
        <v>268</v>
      </c>
      <c r="D8653" s="20" t="s">
        <v>269</v>
      </c>
      <c r="E8653" s="20" t="s">
        <v>276</v>
      </c>
      <c r="F8653" s="8" t="s">
        <v>126</v>
      </c>
      <c r="G8653" s="8" t="s">
        <v>399</v>
      </c>
      <c r="H8653" s="20" t="s">
        <v>127</v>
      </c>
      <c r="I8653" s="7">
        <v>0</v>
      </c>
      <c r="L8653" s="7">
        <v>4582957000</v>
      </c>
      <c r="M8653" s="7">
        <v>635926000</v>
      </c>
      <c r="N8653" s="7">
        <v>22708000</v>
      </c>
      <c r="O8653" s="20" t="str">
        <f t="shared" si="273"/>
        <v/>
      </c>
    </row>
    <row r="8654" spans="1:15">
      <c r="A8654" s="20" t="str">
        <f t="shared" si="274"/>
        <v>Lífsverk lífeyrissjóðurLífsverk II/Séreign</v>
      </c>
      <c r="B8654" s="20" t="str">
        <f>_xlfn.IFNA(INDEX(Listi!$AI:$AI,MATCH(C8654,Listi!$AJ:$AJ,0)),INDEX(Listi!T:T,MATCH(C8654,Listi!U:U,0)))</f>
        <v xml:space="preserve">Lífsverk  </v>
      </c>
      <c r="C8654" s="20" t="s">
        <v>268</v>
      </c>
      <c r="D8654" s="20" t="s">
        <v>270</v>
      </c>
      <c r="E8654" s="20" t="s">
        <v>276</v>
      </c>
      <c r="F8654" s="8" t="s">
        <v>126</v>
      </c>
      <c r="G8654" s="8" t="s">
        <v>399</v>
      </c>
      <c r="H8654" s="20" t="s">
        <v>127</v>
      </c>
      <c r="I8654" s="7">
        <v>0</v>
      </c>
      <c r="L8654" s="7">
        <v>23735073000</v>
      </c>
      <c r="M8654" s="7">
        <v>2073571000</v>
      </c>
      <c r="N8654" s="7">
        <v>249365000</v>
      </c>
      <c r="O8654" s="20" t="str">
        <f t="shared" si="273"/>
        <v/>
      </c>
    </row>
    <row r="8655" spans="1:15">
      <c r="A8655" s="20" t="str">
        <f t="shared" si="274"/>
        <v>Lífsverk lífeyrissjóðurLífsverk III/Séreign</v>
      </c>
      <c r="B8655" s="20" t="str">
        <f>_xlfn.IFNA(INDEX(Listi!$AI:$AI,MATCH(C8655,Listi!$AJ:$AJ,0)),INDEX(Listi!T:T,MATCH(C8655,Listi!U:U,0)))</f>
        <v xml:space="preserve">Lífsverk  </v>
      </c>
      <c r="C8655" s="20" t="s">
        <v>268</v>
      </c>
      <c r="D8655" s="20" t="s">
        <v>271</v>
      </c>
      <c r="E8655" s="20" t="s">
        <v>276</v>
      </c>
      <c r="F8655" s="8" t="s">
        <v>126</v>
      </c>
      <c r="G8655" s="8" t="s">
        <v>399</v>
      </c>
      <c r="H8655" s="20" t="s">
        <v>127</v>
      </c>
      <c r="I8655" s="7">
        <v>0</v>
      </c>
      <c r="L8655" s="7">
        <v>653814000</v>
      </c>
      <c r="M8655" s="7">
        <v>105107000</v>
      </c>
      <c r="N8655" s="7">
        <v>2613000</v>
      </c>
      <c r="O8655" s="20" t="str">
        <f t="shared" si="273"/>
        <v/>
      </c>
    </row>
    <row r="8656" spans="1:15">
      <c r="A8656" s="20" t="str">
        <f t="shared" si="274"/>
        <v>Lífsverk lífeyrissjóðurSamtryggingardeild</v>
      </c>
      <c r="B8656" s="20" t="str">
        <f>_xlfn.IFNA(INDEX(Listi!$AI:$AI,MATCH(C8656,Listi!$AJ:$AJ,0)),INDEX(Listi!T:T,MATCH(C8656,Listi!U:U,0)))</f>
        <v xml:space="preserve">Lífsverk  </v>
      </c>
      <c r="C8656" s="20" t="s">
        <v>268</v>
      </c>
      <c r="D8656" s="20" t="s">
        <v>205</v>
      </c>
      <c r="E8656" s="20" t="s">
        <v>275</v>
      </c>
      <c r="F8656" s="8" t="s">
        <v>126</v>
      </c>
      <c r="G8656" s="8" t="s">
        <v>399</v>
      </c>
      <c r="H8656" s="20" t="s">
        <v>127</v>
      </c>
      <c r="I8656" s="7">
        <v>0</v>
      </c>
      <c r="L8656" s="7">
        <v>120542527000</v>
      </c>
      <c r="M8656" s="7">
        <v>4397803000</v>
      </c>
      <c r="N8656" s="7">
        <v>1423151000</v>
      </c>
      <c r="O8656" s="20" t="str">
        <f t="shared" si="273"/>
        <v/>
      </c>
    </row>
    <row r="8657" spans="1:15">
      <c r="A8657" s="20" t="str">
        <f t="shared" si="274"/>
        <v>Söfnunarsjóður lífeyrisréttindaDeild I/Innlán</v>
      </c>
      <c r="B8657" s="20" t="str">
        <f>_xlfn.IFNA(INDEX(Listi!$AI:$AI,MATCH(C8657,Listi!$AJ:$AJ,0)),INDEX(Listi!T:T,MATCH(C8657,Listi!U:U,0)))</f>
        <v>Söfnunarsj.</v>
      </c>
      <c r="C8657" s="20" t="s">
        <v>272</v>
      </c>
      <c r="D8657" s="20" t="s">
        <v>273</v>
      </c>
      <c r="E8657" s="20" t="s">
        <v>276</v>
      </c>
      <c r="F8657" s="8" t="s">
        <v>126</v>
      </c>
      <c r="G8657" s="8" t="s">
        <v>399</v>
      </c>
      <c r="H8657" s="20" t="s">
        <v>127</v>
      </c>
      <c r="I8657" s="7">
        <v>0</v>
      </c>
      <c r="L8657" s="7">
        <v>2001731914</v>
      </c>
      <c r="M8657" s="7">
        <v>133561634</v>
      </c>
      <c r="N8657" s="7">
        <v>44803565</v>
      </c>
      <c r="O8657" s="20" t="str">
        <f t="shared" si="273"/>
        <v/>
      </c>
    </row>
    <row r="8658" spans="1:15">
      <c r="A8658" s="20" t="str">
        <f t="shared" si="274"/>
        <v>Söfnunarsjóður lífeyrisréttindaDeild III/Séreign</v>
      </c>
      <c r="B8658" s="20" t="str">
        <f>_xlfn.IFNA(INDEX(Listi!$AI:$AI,MATCH(C8658,Listi!$AJ:$AJ,0)),INDEX(Listi!T:T,MATCH(C8658,Listi!U:U,0)))</f>
        <v>Söfnunarsj.</v>
      </c>
      <c r="C8658" s="20" t="s">
        <v>272</v>
      </c>
      <c r="D8658" s="20" t="s">
        <v>599</v>
      </c>
      <c r="E8658" s="20" t="s">
        <v>276</v>
      </c>
      <c r="F8658" s="8" t="s">
        <v>126</v>
      </c>
      <c r="G8658" s="8" t="s">
        <v>399</v>
      </c>
      <c r="H8658" s="20" t="s">
        <v>127</v>
      </c>
      <c r="I8658" s="7">
        <v>0</v>
      </c>
      <c r="L8658" s="7">
        <v>24413085</v>
      </c>
      <c r="M8658" s="7">
        <v>24697577</v>
      </c>
      <c r="N8658" s="7">
        <v>900000</v>
      </c>
      <c r="O8658" s="20" t="str">
        <f t="shared" si="273"/>
        <v/>
      </c>
    </row>
    <row r="8659" spans="1:15">
      <c r="A8659" s="20" t="str">
        <f t="shared" si="274"/>
        <v>Söfnunarsjóður lífeyrisréttindaDeildII/Séreign</v>
      </c>
      <c r="B8659" s="20" t="str">
        <f>_xlfn.IFNA(INDEX(Listi!$AI:$AI,MATCH(C8659,Listi!$AJ:$AJ,0)),INDEX(Listi!T:T,MATCH(C8659,Listi!U:U,0)))</f>
        <v>Söfnunarsj.</v>
      </c>
      <c r="C8659" s="20" t="s">
        <v>272</v>
      </c>
      <c r="D8659" s="20" t="s">
        <v>586</v>
      </c>
      <c r="E8659" s="20" t="s">
        <v>276</v>
      </c>
      <c r="F8659" s="8" t="s">
        <v>126</v>
      </c>
      <c r="G8659" s="8" t="s">
        <v>399</v>
      </c>
      <c r="H8659" s="20" t="s">
        <v>127</v>
      </c>
      <c r="I8659" s="7">
        <v>0</v>
      </c>
      <c r="L8659" s="7">
        <v>1654616477</v>
      </c>
      <c r="M8659" s="7">
        <v>128539213</v>
      </c>
      <c r="N8659" s="7">
        <v>22846291</v>
      </c>
      <c r="O8659" s="20" t="str">
        <f t="shared" si="273"/>
        <v/>
      </c>
    </row>
    <row r="8660" spans="1:15">
      <c r="A8660" s="20" t="str">
        <f t="shared" si="274"/>
        <v>Söfnunarsjóður lífeyrisréttindaSamtryggingardeild</v>
      </c>
      <c r="B8660" s="20" t="str">
        <f>_xlfn.IFNA(INDEX(Listi!$AI:$AI,MATCH(C8660,Listi!$AJ:$AJ,0)),INDEX(Listi!T:T,MATCH(C8660,Listi!U:U,0)))</f>
        <v>Söfnunarsj.</v>
      </c>
      <c r="C8660" s="20" t="s">
        <v>272</v>
      </c>
      <c r="D8660" s="20" t="s">
        <v>205</v>
      </c>
      <c r="E8660" s="20" t="s">
        <v>275</v>
      </c>
      <c r="F8660" s="20" t="s">
        <v>126</v>
      </c>
      <c r="G8660" s="8" t="s">
        <v>399</v>
      </c>
      <c r="H8660" s="20" t="s">
        <v>127</v>
      </c>
      <c r="I8660" s="7">
        <v>0</v>
      </c>
      <c r="L8660" s="7">
        <v>238978847889</v>
      </c>
      <c r="M8660" s="7">
        <v>4967193409</v>
      </c>
      <c r="N8660" s="7">
        <v>6076487652</v>
      </c>
      <c r="O8660" s="20" t="str">
        <f t="shared" si="273"/>
        <v/>
      </c>
    </row>
    <row r="8661" spans="1:15">
      <c r="A8661" s="20" t="str">
        <f t="shared" si="274"/>
        <v>Stapi lífeyrissjóðurSafn I</v>
      </c>
      <c r="B8661" s="20" t="str">
        <f>_xlfn.IFNA(INDEX(Listi!$AI:$AI,MATCH(C8661,Listi!$AJ:$AJ,0)),INDEX(Listi!T:T,MATCH(C8661,Listi!U:U,0)))</f>
        <v xml:space="preserve">Stapi  </v>
      </c>
      <c r="C8661" s="20" t="s">
        <v>209</v>
      </c>
      <c r="D8661" s="20" t="s">
        <v>210</v>
      </c>
      <c r="E8661" s="20" t="s">
        <v>276</v>
      </c>
      <c r="F8661" s="20" t="s">
        <v>126</v>
      </c>
      <c r="G8661" s="8" t="s">
        <v>399</v>
      </c>
      <c r="H8661" s="20" t="s">
        <v>127</v>
      </c>
      <c r="I8661" s="7">
        <v>0</v>
      </c>
      <c r="L8661" s="7">
        <v>2440828925</v>
      </c>
      <c r="M8661" s="7">
        <v>91567233</v>
      </c>
      <c r="N8661" s="7">
        <v>110755602</v>
      </c>
      <c r="O8661" s="20" t="str">
        <f t="shared" si="273"/>
        <v/>
      </c>
    </row>
    <row r="8662" spans="1:15">
      <c r="A8662" s="20" t="str">
        <f t="shared" si="274"/>
        <v>Stapi lífeyrissjóðurSafn II</v>
      </c>
      <c r="B8662" s="20" t="str">
        <f>_xlfn.IFNA(INDEX(Listi!$AI:$AI,MATCH(C8662,Listi!$AJ:$AJ,0)),INDEX(Listi!T:T,MATCH(C8662,Listi!U:U,0)))</f>
        <v xml:space="preserve">Stapi  </v>
      </c>
      <c r="C8662" s="20" t="s">
        <v>209</v>
      </c>
      <c r="D8662" s="20" t="s">
        <v>211</v>
      </c>
      <c r="E8662" s="20" t="s">
        <v>276</v>
      </c>
      <c r="F8662" s="20" t="s">
        <v>126</v>
      </c>
      <c r="G8662" s="8" t="s">
        <v>399</v>
      </c>
      <c r="H8662" s="20" t="s">
        <v>127</v>
      </c>
      <c r="I8662" s="7">
        <v>0</v>
      </c>
      <c r="L8662" s="7">
        <v>5710890273</v>
      </c>
      <c r="M8662" s="7">
        <v>262001316</v>
      </c>
      <c r="N8662" s="7">
        <v>164209410</v>
      </c>
      <c r="O8662" s="20" t="str">
        <f t="shared" si="273"/>
        <v/>
      </c>
    </row>
    <row r="8663" spans="1:15">
      <c r="A8663" s="20" t="str">
        <f t="shared" si="274"/>
        <v>Stapi lífeyrissjóðurSafn III</v>
      </c>
      <c r="B8663" s="20" t="str">
        <f>_xlfn.IFNA(INDEX(Listi!$AI:$AI,MATCH(C8663,Listi!$AJ:$AJ,0)),INDEX(Listi!T:T,MATCH(C8663,Listi!U:U,0)))</f>
        <v xml:space="preserve">Stapi  </v>
      </c>
      <c r="C8663" s="20" t="s">
        <v>209</v>
      </c>
      <c r="D8663" s="20" t="s">
        <v>212</v>
      </c>
      <c r="E8663" s="20" t="s">
        <v>276</v>
      </c>
      <c r="F8663" s="20" t="s">
        <v>126</v>
      </c>
      <c r="G8663" s="8" t="s">
        <v>399</v>
      </c>
      <c r="H8663" s="20" t="s">
        <v>127</v>
      </c>
      <c r="I8663" s="7">
        <v>0</v>
      </c>
      <c r="L8663" s="7">
        <v>268100084</v>
      </c>
      <c r="M8663" s="7">
        <v>24388890</v>
      </c>
      <c r="N8663" s="7">
        <v>9886128</v>
      </c>
      <c r="O8663" s="20" t="str">
        <f t="shared" si="273"/>
        <v/>
      </c>
    </row>
    <row r="8664" spans="1:15">
      <c r="A8664" s="20" t="str">
        <f t="shared" si="274"/>
        <v>Stapi lífeyrissjóðurTryggingardeild</v>
      </c>
      <c r="B8664" s="20" t="str">
        <f>_xlfn.IFNA(INDEX(Listi!$AI:$AI,MATCH(C8664,Listi!$AJ:$AJ,0)),INDEX(Listi!T:T,MATCH(C8664,Listi!U:U,0)))</f>
        <v xml:space="preserve">Stapi  </v>
      </c>
      <c r="C8664" s="20" t="s">
        <v>209</v>
      </c>
      <c r="D8664" s="20" t="s">
        <v>213</v>
      </c>
      <c r="E8664" s="20" t="s">
        <v>275</v>
      </c>
      <c r="F8664" s="20" t="s">
        <v>126</v>
      </c>
      <c r="G8664" s="8" t="s">
        <v>399</v>
      </c>
      <c r="H8664" s="20" t="s">
        <v>127</v>
      </c>
      <c r="I8664" s="7">
        <v>0</v>
      </c>
      <c r="L8664" s="7">
        <v>348661724246</v>
      </c>
      <c r="M8664" s="7">
        <v>13807615154</v>
      </c>
      <c r="N8664" s="7">
        <v>7912918911</v>
      </c>
      <c r="O8664" s="20" t="str">
        <f t="shared" si="273"/>
        <v/>
      </c>
    </row>
    <row r="8665" spans="1:15">
      <c r="A8665" s="20" t="str">
        <f t="shared" si="274"/>
        <v>Stapi lífeyrissjóðurVarfærnasafnið</v>
      </c>
      <c r="B8665" s="20" t="str">
        <f>_xlfn.IFNA(INDEX(Listi!$AI:$AI,MATCH(C8665,Listi!$AJ:$AJ,0)),INDEX(Listi!T:T,MATCH(C8665,Listi!U:U,0)))</f>
        <v xml:space="preserve">Stapi  </v>
      </c>
      <c r="C8665" s="20" t="s">
        <v>209</v>
      </c>
      <c r="D8665" s="20" t="s">
        <v>392</v>
      </c>
      <c r="E8665" s="20" t="s">
        <v>276</v>
      </c>
      <c r="F8665" s="20" t="s">
        <v>126</v>
      </c>
      <c r="G8665" s="8" t="s">
        <v>399</v>
      </c>
      <c r="H8665" s="20" t="s">
        <v>127</v>
      </c>
      <c r="I8665" s="7">
        <v>0</v>
      </c>
      <c r="L8665" s="7">
        <v>471986044</v>
      </c>
      <c r="M8665" s="7">
        <v>137399159</v>
      </c>
      <c r="N8665" s="7">
        <v>6994496</v>
      </c>
      <c r="O8665" s="20" t="str">
        <f t="shared" si="273"/>
        <v/>
      </c>
    </row>
    <row r="8666" spans="1:15">
      <c r="A8666" s="20" t="str">
        <f t="shared" si="274"/>
        <v>Almenni lífeyrissjóðurinnÆvisafn I</v>
      </c>
      <c r="B8666" s="20" t="str">
        <f>_xlfn.IFNA(INDEX(Listi!$AI:$AI,MATCH(C8666,Listi!$AJ:$AJ,0)),INDEX(Listi!T:T,MATCH(C8666,Listi!U:U,0)))</f>
        <v xml:space="preserve">Almenni </v>
      </c>
      <c r="C8666" s="20" t="s">
        <v>0</v>
      </c>
      <c r="D8666" s="20" t="s">
        <v>202</v>
      </c>
      <c r="E8666" s="20" t="s">
        <v>276</v>
      </c>
      <c r="F8666" s="20" t="s">
        <v>128</v>
      </c>
      <c r="G8666" s="8" t="s">
        <v>389</v>
      </c>
      <c r="H8666" s="20" t="s">
        <v>129</v>
      </c>
      <c r="I8666" s="7">
        <v>0</v>
      </c>
      <c r="L8666" s="7">
        <v>43068273823</v>
      </c>
      <c r="M8666" s="7">
        <v>4413720640</v>
      </c>
      <c r="N8666" s="7">
        <v>641257097</v>
      </c>
      <c r="O8666" s="20" t="str">
        <f t="shared" si="273"/>
        <v/>
      </c>
    </row>
    <row r="8667" spans="1:15">
      <c r="A8667" s="20" t="str">
        <f t="shared" si="274"/>
        <v>Almenni lífeyrissjóðurinnÆvisafn II</v>
      </c>
      <c r="B8667" s="20" t="str">
        <f>_xlfn.IFNA(INDEX(Listi!$AI:$AI,MATCH(C8667,Listi!$AJ:$AJ,0)),INDEX(Listi!T:T,MATCH(C8667,Listi!U:U,0)))</f>
        <v xml:space="preserve">Almenni </v>
      </c>
      <c r="C8667" s="20" t="s">
        <v>0</v>
      </c>
      <c r="D8667" s="20" t="s">
        <v>203</v>
      </c>
      <c r="E8667" s="20" t="s">
        <v>276</v>
      </c>
      <c r="F8667" s="20" t="s">
        <v>128</v>
      </c>
      <c r="G8667" s="8" t="s">
        <v>389</v>
      </c>
      <c r="H8667" s="20" t="s">
        <v>129</v>
      </c>
      <c r="I8667" s="7">
        <v>0</v>
      </c>
      <c r="L8667" s="7">
        <v>86460235807</v>
      </c>
      <c r="M8667" s="7">
        <v>3970537445</v>
      </c>
      <c r="N8667" s="7">
        <v>1539034493</v>
      </c>
      <c r="O8667" s="20" t="str">
        <f t="shared" si="273"/>
        <v/>
      </c>
    </row>
    <row r="8668" spans="1:15">
      <c r="A8668" s="20" t="str">
        <f t="shared" si="274"/>
        <v>Almenni lífeyrissjóðurinnÆvisafn III</v>
      </c>
      <c r="B8668" s="20" t="str">
        <f>_xlfn.IFNA(INDEX(Listi!$AI:$AI,MATCH(C8668,Listi!$AJ:$AJ,0)),INDEX(Listi!T:T,MATCH(C8668,Listi!U:U,0)))</f>
        <v xml:space="preserve">Almenni </v>
      </c>
      <c r="C8668" s="20" t="s">
        <v>0</v>
      </c>
      <c r="D8668" s="20" t="s">
        <v>204</v>
      </c>
      <c r="E8668" s="20" t="s">
        <v>276</v>
      </c>
      <c r="F8668" s="20" t="s">
        <v>128</v>
      </c>
      <c r="G8668" s="8" t="s">
        <v>389</v>
      </c>
      <c r="H8668" s="20" t="s">
        <v>129</v>
      </c>
      <c r="I8668" s="7">
        <v>0</v>
      </c>
      <c r="L8668" s="7">
        <v>33890180699</v>
      </c>
      <c r="M8668" s="7">
        <v>1571509194</v>
      </c>
      <c r="N8668" s="7">
        <v>920421683</v>
      </c>
      <c r="O8668" s="20" t="str">
        <f t="shared" si="273"/>
        <v/>
      </c>
    </row>
    <row r="8669" spans="1:15">
      <c r="A8669" s="20" t="str">
        <f t="shared" si="274"/>
        <v>Almenni lífeyrissjóðurinnHúsnæðissafn</v>
      </c>
      <c r="B8669" s="20" t="str">
        <f>_xlfn.IFNA(INDEX(Listi!$AI:$AI,MATCH(C8669,Listi!$AJ:$AJ,0)),INDEX(Listi!T:T,MATCH(C8669,Listi!U:U,0)))</f>
        <v xml:space="preserve">Almenni </v>
      </c>
      <c r="C8669" s="20" t="s">
        <v>0</v>
      </c>
      <c r="D8669" s="20" t="s">
        <v>315</v>
      </c>
      <c r="E8669" s="20" t="s">
        <v>276</v>
      </c>
      <c r="F8669" s="20" t="s">
        <v>128</v>
      </c>
      <c r="G8669" s="8" t="s">
        <v>389</v>
      </c>
      <c r="H8669" s="20" t="s">
        <v>129</v>
      </c>
      <c r="I8669" s="7">
        <v>0</v>
      </c>
      <c r="L8669" s="7">
        <v>487895879</v>
      </c>
      <c r="M8669" s="7">
        <v>166428361</v>
      </c>
      <c r="N8669" s="7">
        <v>18080096</v>
      </c>
      <c r="O8669" s="20" t="str">
        <f t="shared" si="273"/>
        <v/>
      </c>
    </row>
    <row r="8670" spans="1:15">
      <c r="A8670" s="20" t="str">
        <f t="shared" si="274"/>
        <v>Almenni lífeyrissjóðurinnInnlánssafn</v>
      </c>
      <c r="B8670" s="20" t="str">
        <f>_xlfn.IFNA(INDEX(Listi!$AI:$AI,MATCH(C8670,Listi!$AJ:$AJ,0)),INDEX(Listi!T:T,MATCH(C8670,Listi!U:U,0)))</f>
        <v xml:space="preserve">Almenni </v>
      </c>
      <c r="C8670" s="20" t="s">
        <v>0</v>
      </c>
      <c r="D8670" s="20" t="s">
        <v>1</v>
      </c>
      <c r="E8670" s="20" t="s">
        <v>276</v>
      </c>
      <c r="F8670" s="20" t="s">
        <v>128</v>
      </c>
      <c r="G8670" s="8" t="s">
        <v>389</v>
      </c>
      <c r="H8670" s="20" t="s">
        <v>129</v>
      </c>
      <c r="I8670" s="7">
        <v>0</v>
      </c>
      <c r="L8670" s="7">
        <v>26587944379</v>
      </c>
      <c r="M8670" s="7">
        <v>1016779991</v>
      </c>
      <c r="N8670" s="7">
        <v>1031869724</v>
      </c>
      <c r="O8670" s="20" t="str">
        <f t="shared" si="273"/>
        <v/>
      </c>
    </row>
    <row r="8671" spans="1:15">
      <c r="A8671" s="20" t="str">
        <f t="shared" si="274"/>
        <v>Almenni lífeyrissjóðurinnRíkissafn langt</v>
      </c>
      <c r="B8671" s="20" t="str">
        <f>_xlfn.IFNA(INDEX(Listi!$AI:$AI,MATCH(C8671,Listi!$AJ:$AJ,0)),INDEX(Listi!T:T,MATCH(C8671,Listi!U:U,0)))</f>
        <v xml:space="preserve">Almenni </v>
      </c>
      <c r="C8671" s="20" t="s">
        <v>0</v>
      </c>
      <c r="D8671" s="20" t="s">
        <v>199</v>
      </c>
      <c r="E8671" s="20" t="s">
        <v>276</v>
      </c>
      <c r="F8671" s="20" t="s">
        <v>128</v>
      </c>
      <c r="G8671" s="8" t="s">
        <v>389</v>
      </c>
      <c r="H8671" s="20" t="s">
        <v>129</v>
      </c>
      <c r="I8671" s="7">
        <v>0</v>
      </c>
      <c r="L8671" s="7">
        <v>1193680171</v>
      </c>
      <c r="M8671" s="7">
        <v>61272573</v>
      </c>
      <c r="N8671" s="7">
        <v>40105929</v>
      </c>
      <c r="O8671" s="20" t="str">
        <f t="shared" si="273"/>
        <v/>
      </c>
    </row>
    <row r="8672" spans="1:15">
      <c r="A8672" s="20" t="str">
        <f t="shared" si="274"/>
        <v>Almenni lífeyrissjóðurinnRíkissafn stutt</v>
      </c>
      <c r="B8672" s="20" t="str">
        <f>_xlfn.IFNA(INDEX(Listi!$AI:$AI,MATCH(C8672,Listi!$AJ:$AJ,0)),INDEX(Listi!T:T,MATCH(C8672,Listi!U:U,0)))</f>
        <v xml:space="preserve">Almenni </v>
      </c>
      <c r="C8672" s="20" t="s">
        <v>0</v>
      </c>
      <c r="D8672" s="20" t="s">
        <v>200</v>
      </c>
      <c r="E8672" s="20" t="s">
        <v>276</v>
      </c>
      <c r="F8672" s="20" t="s">
        <v>128</v>
      </c>
      <c r="G8672" s="8" t="s">
        <v>389</v>
      </c>
      <c r="H8672" s="20" t="s">
        <v>129</v>
      </c>
      <c r="I8672" s="7">
        <v>0</v>
      </c>
      <c r="L8672" s="7">
        <v>541893627</v>
      </c>
      <c r="M8672" s="7">
        <v>20423158</v>
      </c>
      <c r="N8672" s="7">
        <v>14899899</v>
      </c>
      <c r="O8672" s="20" t="str">
        <f t="shared" si="273"/>
        <v/>
      </c>
    </row>
    <row r="8673" spans="1:15">
      <c r="A8673" s="20" t="str">
        <f t="shared" si="274"/>
        <v>Almenni lífeyrissjóðurinnTryggingadeild</v>
      </c>
      <c r="B8673" s="20" t="str">
        <f>_xlfn.IFNA(INDEX(Listi!$AI:$AI,MATCH(C8673,Listi!$AJ:$AJ,0)),INDEX(Listi!T:T,MATCH(C8673,Listi!U:U,0)))</f>
        <v xml:space="preserve">Almenni </v>
      </c>
      <c r="C8673" s="20" t="s">
        <v>0</v>
      </c>
      <c r="D8673" s="20" t="s">
        <v>201</v>
      </c>
      <c r="E8673" s="20" t="s">
        <v>275</v>
      </c>
      <c r="F8673" s="20" t="s">
        <v>128</v>
      </c>
      <c r="G8673" s="8" t="s">
        <v>389</v>
      </c>
      <c r="H8673" s="20" t="s">
        <v>129</v>
      </c>
      <c r="I8673" s="7">
        <v>0</v>
      </c>
      <c r="L8673" s="7">
        <v>174784296254</v>
      </c>
      <c r="M8673" s="7">
        <v>7497244534</v>
      </c>
      <c r="N8673" s="7">
        <v>3057046932</v>
      </c>
      <c r="O8673" s="20" t="str">
        <f t="shared" si="273"/>
        <v/>
      </c>
    </row>
    <row r="8674" spans="1:15">
      <c r="A8674" s="20" t="str">
        <f t="shared" si="274"/>
        <v>Arion banki hf.Erlend hlutabréf</v>
      </c>
      <c r="B8674" s="20" t="str">
        <f>_xlfn.IFNA(INDEX(Listi!$AI:$AI,MATCH(C8674,Listi!$AJ:$AJ,0)),INDEX(Listi!T:T,MATCH(C8674,Listi!U:U,0)))</f>
        <v xml:space="preserve">Arion banki </v>
      </c>
      <c r="C8674" s="20" t="s">
        <v>214</v>
      </c>
      <c r="D8674" s="20" t="s">
        <v>215</v>
      </c>
      <c r="E8674" s="20" t="s">
        <v>276</v>
      </c>
      <c r="F8674" s="20" t="s">
        <v>128</v>
      </c>
      <c r="G8674" s="8" t="s">
        <v>389</v>
      </c>
      <c r="H8674" s="20" t="s">
        <v>129</v>
      </c>
      <c r="I8674" s="7">
        <v>0</v>
      </c>
      <c r="L8674" s="7">
        <v>1149685000</v>
      </c>
      <c r="M8674" s="7">
        <v>49095000</v>
      </c>
      <c r="N8674" s="7">
        <v>10876000</v>
      </c>
      <c r="O8674" s="20" t="str">
        <f t="shared" si="273"/>
        <v/>
      </c>
    </row>
    <row r="8675" spans="1:15">
      <c r="A8675" s="20" t="str">
        <f t="shared" si="274"/>
        <v>Arion banki hf.Innlend skuldabréf</v>
      </c>
      <c r="B8675" s="20" t="str">
        <f>_xlfn.IFNA(INDEX(Listi!$AI:$AI,MATCH(C8675,Listi!$AJ:$AJ,0)),INDEX(Listi!T:T,MATCH(C8675,Listi!U:U,0)))</f>
        <v xml:space="preserve">Arion banki </v>
      </c>
      <c r="C8675" s="20" t="s">
        <v>214</v>
      </c>
      <c r="D8675" s="20" t="s">
        <v>216</v>
      </c>
      <c r="E8675" s="20" t="s">
        <v>276</v>
      </c>
      <c r="F8675" s="20" t="s">
        <v>128</v>
      </c>
      <c r="G8675" s="8" t="s">
        <v>389</v>
      </c>
      <c r="H8675" s="20" t="s">
        <v>129</v>
      </c>
      <c r="I8675" s="7">
        <v>0</v>
      </c>
      <c r="L8675" s="7">
        <v>4446434000</v>
      </c>
      <c r="M8675" s="7">
        <v>344234000</v>
      </c>
      <c r="N8675" s="7">
        <v>44793000</v>
      </c>
      <c r="O8675" s="20" t="str">
        <f t="shared" si="273"/>
        <v/>
      </c>
    </row>
    <row r="8676" spans="1:15">
      <c r="A8676" s="20" t="str">
        <f t="shared" si="274"/>
        <v>Arion banki hf.Lífeyrisauki L1</v>
      </c>
      <c r="B8676" s="20" t="str">
        <f>_xlfn.IFNA(INDEX(Listi!$AI:$AI,MATCH(C8676,Listi!$AJ:$AJ,0)),INDEX(Listi!T:T,MATCH(C8676,Listi!U:U,0)))</f>
        <v xml:space="preserve">Arion banki </v>
      </c>
      <c r="C8676" s="20" t="s">
        <v>214</v>
      </c>
      <c r="D8676" s="20" t="s">
        <v>377</v>
      </c>
      <c r="E8676" s="20" t="s">
        <v>276</v>
      </c>
      <c r="F8676" s="20" t="s">
        <v>128</v>
      </c>
      <c r="G8676" s="8" t="s">
        <v>389</v>
      </c>
      <c r="H8676" s="20" t="s">
        <v>129</v>
      </c>
      <c r="I8676" s="7">
        <v>0</v>
      </c>
      <c r="L8676" s="7">
        <v>5887942000</v>
      </c>
      <c r="M8676" s="7">
        <v>1011885000</v>
      </c>
      <c r="N8676" s="7">
        <v>34615000</v>
      </c>
      <c r="O8676" s="20" t="str">
        <f t="shared" si="273"/>
        <v/>
      </c>
    </row>
    <row r="8677" spans="1:15">
      <c r="A8677" s="20" t="str">
        <f t="shared" si="274"/>
        <v>Arion banki hf.Lífeyrisauki L2</v>
      </c>
      <c r="B8677" s="20" t="str">
        <f>_xlfn.IFNA(INDEX(Listi!$AI:$AI,MATCH(C8677,Listi!$AJ:$AJ,0)),INDEX(Listi!T:T,MATCH(C8677,Listi!U:U,0)))</f>
        <v xml:space="preserve">Arion banki </v>
      </c>
      <c r="C8677" s="20" t="s">
        <v>214</v>
      </c>
      <c r="D8677" s="20" t="s">
        <v>372</v>
      </c>
      <c r="E8677" s="20" t="s">
        <v>276</v>
      </c>
      <c r="F8677" s="20" t="s">
        <v>128</v>
      </c>
      <c r="G8677" s="8" t="s">
        <v>389</v>
      </c>
      <c r="H8677" s="20" t="s">
        <v>129</v>
      </c>
      <c r="I8677" s="7">
        <v>0</v>
      </c>
      <c r="L8677" s="7">
        <v>21366380000</v>
      </c>
      <c r="M8677" s="7">
        <v>1613513000</v>
      </c>
      <c r="N8677" s="7">
        <v>92085000</v>
      </c>
      <c r="O8677" s="20" t="str">
        <f t="shared" si="273"/>
        <v/>
      </c>
    </row>
    <row r="8678" spans="1:15">
      <c r="A8678" s="20" t="str">
        <f t="shared" si="274"/>
        <v>Arion banki hf.Lífeyrisauki L3</v>
      </c>
      <c r="B8678" s="20" t="str">
        <f>_xlfn.IFNA(INDEX(Listi!$AI:$AI,MATCH(C8678,Listi!$AJ:$AJ,0)),INDEX(Listi!T:T,MATCH(C8678,Listi!U:U,0)))</f>
        <v xml:space="preserve">Arion banki </v>
      </c>
      <c r="C8678" s="20" t="s">
        <v>214</v>
      </c>
      <c r="D8678" s="20" t="s">
        <v>371</v>
      </c>
      <c r="E8678" s="20" t="s">
        <v>276</v>
      </c>
      <c r="F8678" s="20" t="s">
        <v>128</v>
      </c>
      <c r="G8678" s="8" t="s">
        <v>389</v>
      </c>
      <c r="H8678" s="20" t="s">
        <v>129</v>
      </c>
      <c r="I8678" s="7">
        <v>0</v>
      </c>
      <c r="L8678" s="7">
        <v>29714848000</v>
      </c>
      <c r="M8678" s="7">
        <v>2122481000</v>
      </c>
      <c r="N8678" s="7">
        <v>129566000</v>
      </c>
      <c r="O8678" s="20" t="str">
        <f t="shared" si="273"/>
        <v/>
      </c>
    </row>
    <row r="8679" spans="1:15">
      <c r="A8679" s="20" t="str">
        <f t="shared" si="274"/>
        <v>Arion banki hf.Lífeyrisauki L4</v>
      </c>
      <c r="B8679" s="20" t="str">
        <f>_xlfn.IFNA(INDEX(Listi!$AI:$AI,MATCH(C8679,Listi!$AJ:$AJ,0)),INDEX(Listi!T:T,MATCH(C8679,Listi!U:U,0)))</f>
        <v xml:space="preserve">Arion banki </v>
      </c>
      <c r="C8679" s="20" t="s">
        <v>214</v>
      </c>
      <c r="D8679" s="20" t="s">
        <v>587</v>
      </c>
      <c r="E8679" s="20" t="s">
        <v>276</v>
      </c>
      <c r="F8679" s="20" t="s">
        <v>128</v>
      </c>
      <c r="G8679" s="8" t="s">
        <v>389</v>
      </c>
      <c r="H8679" s="20" t="s">
        <v>129</v>
      </c>
      <c r="I8679" s="7">
        <v>0</v>
      </c>
      <c r="L8679" s="7">
        <v>19306242000</v>
      </c>
      <c r="M8679" s="7">
        <v>1346647000</v>
      </c>
      <c r="N8679" s="7">
        <v>388052000</v>
      </c>
      <c r="O8679" s="20" t="str">
        <f t="shared" si="273"/>
        <v/>
      </c>
    </row>
    <row r="8680" spans="1:15">
      <c r="A8680" s="20" t="str">
        <f t="shared" si="274"/>
        <v>Arion banki hf.Lífeyrisauki L5</v>
      </c>
      <c r="B8680" s="20" t="str">
        <f>_xlfn.IFNA(INDEX(Listi!$AI:$AI,MATCH(C8680,Listi!$AJ:$AJ,0)),INDEX(Listi!T:T,MATCH(C8680,Listi!U:U,0)))</f>
        <v xml:space="preserve">Arion banki </v>
      </c>
      <c r="C8680" s="20" t="s">
        <v>214</v>
      </c>
      <c r="D8680" s="20" t="s">
        <v>369</v>
      </c>
      <c r="E8680" s="20" t="s">
        <v>276</v>
      </c>
      <c r="F8680" s="20" t="s">
        <v>128</v>
      </c>
      <c r="G8680" s="8" t="s">
        <v>389</v>
      </c>
      <c r="H8680" s="20" t="s">
        <v>129</v>
      </c>
      <c r="I8680" s="7">
        <v>-1781268000</v>
      </c>
      <c r="L8680" s="7">
        <v>44858554000</v>
      </c>
      <c r="M8680" s="7">
        <v>4018833000</v>
      </c>
      <c r="N8680" s="7">
        <v>933672000</v>
      </c>
      <c r="O8680" s="20" t="str">
        <f t="shared" si="273"/>
        <v/>
      </c>
    </row>
    <row r="8681" spans="1:15">
      <c r="A8681" s="20" t="str">
        <f t="shared" si="274"/>
        <v>Birta lífeyrissjóðurBlönduð leið</v>
      </c>
      <c r="B8681" s="20" t="str">
        <f>_xlfn.IFNA(INDEX(Listi!$AI:$AI,MATCH(C8681,Listi!$AJ:$AJ,0)),INDEX(Listi!T:T,MATCH(C8681,Listi!U:U,0)))</f>
        <v xml:space="preserve">Birta  </v>
      </c>
      <c r="C8681" s="20" t="s">
        <v>298</v>
      </c>
      <c r="D8681" s="20" t="s">
        <v>314</v>
      </c>
      <c r="E8681" s="20" t="s">
        <v>276</v>
      </c>
      <c r="F8681" s="20" t="s">
        <v>128</v>
      </c>
      <c r="G8681" s="8" t="s">
        <v>389</v>
      </c>
      <c r="H8681" s="20" t="s">
        <v>129</v>
      </c>
      <c r="I8681" s="7">
        <v>0</v>
      </c>
      <c r="L8681" s="7">
        <v>6929716201</v>
      </c>
      <c r="M8681" s="7">
        <v>253995298</v>
      </c>
      <c r="N8681" s="7">
        <v>139753585</v>
      </c>
      <c r="O8681" s="20" t="str">
        <f t="shared" si="273"/>
        <v/>
      </c>
    </row>
    <row r="8682" spans="1:15">
      <c r="A8682" s="20" t="str">
        <f t="shared" si="274"/>
        <v>Birta lífeyrissjóðurInnlánsleið</v>
      </c>
      <c r="B8682" s="20" t="str">
        <f>_xlfn.IFNA(INDEX(Listi!$AI:$AI,MATCH(C8682,Listi!$AJ:$AJ,0)),INDEX(Listi!T:T,MATCH(C8682,Listi!U:U,0)))</f>
        <v xml:space="preserve">Birta  </v>
      </c>
      <c r="C8682" s="20" t="s">
        <v>298</v>
      </c>
      <c r="D8682" s="20" t="s">
        <v>208</v>
      </c>
      <c r="E8682" s="20" t="s">
        <v>276</v>
      </c>
      <c r="F8682" s="20" t="s">
        <v>128</v>
      </c>
      <c r="G8682" s="8" t="s">
        <v>389</v>
      </c>
      <c r="H8682" s="20" t="s">
        <v>129</v>
      </c>
      <c r="I8682" s="7">
        <v>-325946571</v>
      </c>
      <c r="L8682" s="7">
        <v>4108971332</v>
      </c>
      <c r="M8682" s="7">
        <v>264842424</v>
      </c>
      <c r="N8682" s="7">
        <v>174324836</v>
      </c>
      <c r="O8682" s="20" t="str">
        <f t="shared" si="273"/>
        <v/>
      </c>
    </row>
    <row r="8683" spans="1:15">
      <c r="A8683" s="20" t="str">
        <f t="shared" si="274"/>
        <v>Birta lífeyrissjóðurSamtryggingardeild</v>
      </c>
      <c r="B8683" s="20" t="str">
        <f>_xlfn.IFNA(INDEX(Listi!$AI:$AI,MATCH(C8683,Listi!$AJ:$AJ,0)),INDEX(Listi!T:T,MATCH(C8683,Listi!U:U,0)))</f>
        <v xml:space="preserve">Birta  </v>
      </c>
      <c r="C8683" s="20" t="s">
        <v>298</v>
      </c>
      <c r="D8683" s="20" t="s">
        <v>205</v>
      </c>
      <c r="E8683" s="20" t="s">
        <v>275</v>
      </c>
      <c r="F8683" s="20" t="s">
        <v>128</v>
      </c>
      <c r="G8683" s="8" t="s">
        <v>389</v>
      </c>
      <c r="H8683" s="20" t="s">
        <v>129</v>
      </c>
      <c r="I8683" s="7">
        <v>-207914</v>
      </c>
      <c r="L8683" s="7">
        <v>549755105944</v>
      </c>
      <c r="M8683" s="7">
        <v>18480897961</v>
      </c>
      <c r="N8683" s="7">
        <v>14075814006</v>
      </c>
      <c r="O8683" s="20" t="str">
        <f t="shared" si="273"/>
        <v/>
      </c>
    </row>
    <row r="8684" spans="1:15">
      <c r="A8684" s="20" t="str">
        <f t="shared" si="274"/>
        <v>Birta lífeyrissjóðurSkuldabréfaleið</v>
      </c>
      <c r="B8684" s="20" t="str">
        <f>_xlfn.IFNA(INDEX(Listi!$AI:$AI,MATCH(C8684,Listi!$AJ:$AJ,0)),INDEX(Listi!T:T,MATCH(C8684,Listi!U:U,0)))</f>
        <v xml:space="preserve">Birta  </v>
      </c>
      <c r="C8684" s="20" t="s">
        <v>298</v>
      </c>
      <c r="D8684" s="20" t="s">
        <v>313</v>
      </c>
      <c r="E8684" s="20" t="s">
        <v>276</v>
      </c>
      <c r="F8684" s="20" t="s">
        <v>128</v>
      </c>
      <c r="G8684" s="8" t="s">
        <v>389</v>
      </c>
      <c r="H8684" s="20" t="s">
        <v>129</v>
      </c>
      <c r="I8684" s="7">
        <v>0</v>
      </c>
      <c r="L8684" s="7">
        <v>8522374478</v>
      </c>
      <c r="M8684" s="7">
        <v>391005163</v>
      </c>
      <c r="N8684" s="7">
        <v>218104877</v>
      </c>
      <c r="O8684" s="20" t="str">
        <f t="shared" si="273"/>
        <v/>
      </c>
    </row>
    <row r="8685" spans="1:15">
      <c r="A8685" s="20" t="str">
        <f t="shared" si="274"/>
        <v>Birta lífeyrissjóðurTilgreind séreign</v>
      </c>
      <c r="B8685" s="20" t="str">
        <f>_xlfn.IFNA(INDEX(Listi!$AI:$AI,MATCH(C8685,Listi!$AJ:$AJ,0)),INDEX(Listi!T:T,MATCH(C8685,Listi!U:U,0)))</f>
        <v xml:space="preserve">Birta  </v>
      </c>
      <c r="C8685" s="20" t="s">
        <v>298</v>
      </c>
      <c r="D8685" s="20" t="s">
        <v>312</v>
      </c>
      <c r="E8685" s="20" t="s">
        <v>276</v>
      </c>
      <c r="F8685" s="20" t="s">
        <v>128</v>
      </c>
      <c r="G8685" s="8" t="s">
        <v>389</v>
      </c>
      <c r="H8685" s="20" t="s">
        <v>129</v>
      </c>
      <c r="I8685" s="7">
        <v>0</v>
      </c>
      <c r="L8685" s="7">
        <v>2234420297</v>
      </c>
      <c r="M8685" s="7">
        <v>511871981</v>
      </c>
      <c r="N8685" s="7">
        <v>36000223</v>
      </c>
      <c r="O8685" s="20" t="str">
        <f t="shared" si="273"/>
        <v/>
      </c>
    </row>
    <row r="8686" spans="1:15">
      <c r="A8686" s="20" t="str">
        <f t="shared" si="274"/>
        <v>Brú Lífeyrissjóður starfsmanna sveitarfélagaA-deild</v>
      </c>
      <c r="B8686" s="20" t="str">
        <f>_xlfn.IFNA(INDEX(Listi!$AI:$AI,MATCH(C8686,Listi!$AJ:$AJ,0)),INDEX(Listi!T:T,MATCH(C8686,Listi!U:U,0)))</f>
        <v>Brú</v>
      </c>
      <c r="C8686" s="20" t="s">
        <v>217</v>
      </c>
      <c r="D8686" s="20" t="s">
        <v>257</v>
      </c>
      <c r="E8686" s="20" t="s">
        <v>275</v>
      </c>
      <c r="F8686" s="20" t="s">
        <v>128</v>
      </c>
      <c r="G8686" s="8" t="s">
        <v>389</v>
      </c>
      <c r="H8686" s="20" t="s">
        <v>129</v>
      </c>
      <c r="I8686" s="7">
        <v>0</v>
      </c>
      <c r="L8686" s="7">
        <v>270469177889</v>
      </c>
      <c r="M8686" s="7">
        <v>13987858077</v>
      </c>
      <c r="N8686" s="7">
        <v>4793072329</v>
      </c>
      <c r="O8686" s="20" t="str">
        <f t="shared" si="273"/>
        <v/>
      </c>
    </row>
    <row r="8687" spans="1:15">
      <c r="A8687" s="20" t="str">
        <f t="shared" si="274"/>
        <v>Brú Lífeyrissjóður starfsmanna sveitarfélagaB-deild</v>
      </c>
      <c r="B8687" s="20" t="str">
        <f>_xlfn.IFNA(INDEX(Listi!$AI:$AI,MATCH(C8687,Listi!$AJ:$AJ,0)),INDEX(Listi!T:T,MATCH(C8687,Listi!U:U,0)))</f>
        <v>Brú</v>
      </c>
      <c r="C8687" s="20" t="s">
        <v>217</v>
      </c>
      <c r="D8687" s="20" t="s">
        <v>218</v>
      </c>
      <c r="E8687" s="20" t="s">
        <v>275</v>
      </c>
      <c r="F8687" s="20" t="s">
        <v>128</v>
      </c>
      <c r="G8687" s="8" t="s">
        <v>389</v>
      </c>
      <c r="H8687" s="20" t="s">
        <v>129</v>
      </c>
      <c r="I8687" s="7">
        <v>0</v>
      </c>
      <c r="L8687" s="7">
        <v>17004783831</v>
      </c>
      <c r="M8687" s="7">
        <v>119747694</v>
      </c>
      <c r="N8687" s="7">
        <v>3424817406</v>
      </c>
      <c r="O8687" s="20" t="str">
        <f t="shared" si="273"/>
        <v/>
      </c>
    </row>
    <row r="8688" spans="1:15">
      <c r="A8688" s="20" t="str">
        <f t="shared" si="274"/>
        <v>Brú Lífeyrissjóður starfsmanna sveitarfélagaV-deild</v>
      </c>
      <c r="B8688" s="20" t="str">
        <f>_xlfn.IFNA(INDEX(Listi!$AI:$AI,MATCH(C8688,Listi!$AJ:$AJ,0)),INDEX(Listi!T:T,MATCH(C8688,Listi!U:U,0)))</f>
        <v>Brú</v>
      </c>
      <c r="C8688" s="20" t="s">
        <v>217</v>
      </c>
      <c r="D8688" s="20" t="s">
        <v>219</v>
      </c>
      <c r="E8688" s="20" t="s">
        <v>275</v>
      </c>
      <c r="F8688" s="20" t="s">
        <v>128</v>
      </c>
      <c r="G8688" s="8" t="s">
        <v>389</v>
      </c>
      <c r="H8688" s="20" t="s">
        <v>129</v>
      </c>
      <c r="I8688" s="7">
        <v>0</v>
      </c>
      <c r="L8688" s="7">
        <v>54501394986</v>
      </c>
      <c r="M8688" s="7">
        <v>4188513374</v>
      </c>
      <c r="N8688" s="7">
        <v>455519059</v>
      </c>
      <c r="O8688" s="20" t="str">
        <f t="shared" si="273"/>
        <v/>
      </c>
    </row>
    <row r="8689" spans="1:15">
      <c r="A8689" s="20" t="str">
        <f t="shared" si="274"/>
        <v>Eftirlaunasj atvinnuflugmannaSamtryggingardeild</v>
      </c>
      <c r="B8689" s="20" t="str">
        <f>_xlfn.IFNA(INDEX(Listi!$AI:$AI,MATCH(C8689,Listi!$AJ:$AJ,0)),INDEX(Listi!T:T,MATCH(C8689,Listi!U:U,0)))</f>
        <v>EFÍA</v>
      </c>
      <c r="C8689" s="20" t="s">
        <v>220</v>
      </c>
      <c r="D8689" s="20" t="s">
        <v>205</v>
      </c>
      <c r="E8689" s="20" t="s">
        <v>275</v>
      </c>
      <c r="F8689" s="20" t="s">
        <v>128</v>
      </c>
      <c r="G8689" s="8" t="s">
        <v>389</v>
      </c>
      <c r="H8689" s="20" t="s">
        <v>129</v>
      </c>
      <c r="I8689" s="7">
        <v>0</v>
      </c>
      <c r="L8689" s="7">
        <v>58542663000</v>
      </c>
      <c r="M8689" s="7">
        <v>1477262000</v>
      </c>
      <c r="N8689" s="7">
        <v>1113313000</v>
      </c>
      <c r="O8689" s="20" t="str">
        <f t="shared" si="273"/>
        <v/>
      </c>
    </row>
    <row r="8690" spans="1:15">
      <c r="A8690" s="20" t="str">
        <f t="shared" si="274"/>
        <v>Festa - lífeyrissjóðurSamtryggingardeild</v>
      </c>
      <c r="B8690" s="20" t="str">
        <f>_xlfn.IFNA(INDEX(Listi!$AI:$AI,MATCH(C8690,Listi!$AJ:$AJ,0)),INDEX(Listi!T:T,MATCH(C8690,Listi!U:U,0)))</f>
        <v xml:space="preserve">Festa </v>
      </c>
      <c r="C8690" s="20" t="s">
        <v>221</v>
      </c>
      <c r="D8690" s="20" t="s">
        <v>205</v>
      </c>
      <c r="E8690" s="20" t="s">
        <v>275</v>
      </c>
      <c r="F8690" s="20" t="s">
        <v>128</v>
      </c>
      <c r="G8690" s="8" t="s">
        <v>389</v>
      </c>
      <c r="H8690" s="20" t="s">
        <v>129</v>
      </c>
      <c r="I8690" s="7">
        <v>0</v>
      </c>
      <c r="L8690" s="7">
        <v>246318113722</v>
      </c>
      <c r="M8690" s="7">
        <v>11138196907</v>
      </c>
      <c r="N8690" s="7">
        <v>5180938287</v>
      </c>
      <c r="O8690" s="20" t="str">
        <f t="shared" si="273"/>
        <v/>
      </c>
    </row>
    <row r="8691" spans="1:15">
      <c r="A8691" s="20" t="str">
        <f t="shared" si="274"/>
        <v>Festa - lífeyrissjóðurSparnaðarleið I</v>
      </c>
      <c r="B8691" s="20" t="str">
        <f>_xlfn.IFNA(INDEX(Listi!$AI:$AI,MATCH(C8691,Listi!$AJ:$AJ,0)),INDEX(Listi!T:T,MATCH(C8691,Listi!U:U,0)))</f>
        <v xml:space="preserve">Festa </v>
      </c>
      <c r="C8691" s="20" t="s">
        <v>221</v>
      </c>
      <c r="D8691" s="20" t="s">
        <v>464</v>
      </c>
      <c r="E8691" s="20" t="s">
        <v>276</v>
      </c>
      <c r="F8691" s="20" t="s">
        <v>128</v>
      </c>
      <c r="G8691" s="8" t="s">
        <v>389</v>
      </c>
      <c r="H8691" s="20" t="s">
        <v>129</v>
      </c>
      <c r="I8691" s="7">
        <v>0</v>
      </c>
      <c r="L8691" s="7">
        <v>75585319</v>
      </c>
      <c r="M8691" s="7">
        <v>37671409</v>
      </c>
      <c r="N8691" s="7">
        <v>2063969</v>
      </c>
      <c r="O8691" s="20" t="str">
        <f t="shared" si="273"/>
        <v/>
      </c>
    </row>
    <row r="8692" spans="1:15">
      <c r="A8692" s="20" t="str">
        <f t="shared" si="274"/>
        <v>Festa - lífeyrissjóðurSparnaðarleið II</v>
      </c>
      <c r="B8692" s="20" t="str">
        <f>_xlfn.IFNA(INDEX(Listi!$AI:$AI,MATCH(C8692,Listi!$AJ:$AJ,0)),INDEX(Listi!T:T,MATCH(C8692,Listi!U:U,0)))</f>
        <v xml:space="preserve">Festa </v>
      </c>
      <c r="C8692" s="20" t="s">
        <v>221</v>
      </c>
      <c r="D8692" s="20" t="s">
        <v>388</v>
      </c>
      <c r="E8692" s="20" t="s">
        <v>276</v>
      </c>
      <c r="F8692" s="20" t="s">
        <v>128</v>
      </c>
      <c r="G8692" s="8" t="s">
        <v>389</v>
      </c>
      <c r="H8692" s="20" t="s">
        <v>129</v>
      </c>
      <c r="I8692" s="7">
        <v>0</v>
      </c>
      <c r="L8692" s="7">
        <v>1113180693</v>
      </c>
      <c r="M8692" s="7">
        <v>134564310</v>
      </c>
      <c r="N8692" s="7">
        <v>19363084</v>
      </c>
      <c r="O8692" s="20" t="str">
        <f t="shared" si="273"/>
        <v/>
      </c>
    </row>
    <row r="8693" spans="1:15">
      <c r="A8693" s="20" t="str">
        <f t="shared" si="274"/>
        <v>Frjálsi lífeyrissjóðurinnDeild/leið I</v>
      </c>
      <c r="B8693" s="20" t="str">
        <f>_xlfn.IFNA(INDEX(Listi!$AI:$AI,MATCH(C8693,Listi!$AJ:$AJ,0)),INDEX(Listi!T:T,MATCH(C8693,Listi!U:U,0)))</f>
        <v xml:space="preserve">Frjálsi </v>
      </c>
      <c r="C8693" s="20" t="s">
        <v>222</v>
      </c>
      <c r="D8693" s="20" t="s">
        <v>223</v>
      </c>
      <c r="E8693" s="20" t="s">
        <v>276</v>
      </c>
      <c r="F8693" s="20" t="s">
        <v>128</v>
      </c>
      <c r="G8693" s="8" t="s">
        <v>389</v>
      </c>
      <c r="H8693" s="20" t="s">
        <v>129</v>
      </c>
      <c r="I8693" s="7">
        <v>0</v>
      </c>
      <c r="L8693" s="7">
        <v>199278730000</v>
      </c>
      <c r="M8693" s="7">
        <v>10813020000</v>
      </c>
      <c r="N8693" s="7">
        <v>2178012000</v>
      </c>
      <c r="O8693" s="20" t="str">
        <f t="shared" si="273"/>
        <v/>
      </c>
    </row>
    <row r="8694" spans="1:15">
      <c r="A8694" s="20" t="str">
        <f t="shared" si="274"/>
        <v>Frjálsi lífeyrissjóðurinnDeild/leið II</v>
      </c>
      <c r="B8694" s="20" t="str">
        <f>_xlfn.IFNA(INDEX(Listi!$AI:$AI,MATCH(C8694,Listi!$AJ:$AJ,0)),INDEX(Listi!T:T,MATCH(C8694,Listi!U:U,0)))</f>
        <v xml:space="preserve">Frjálsi </v>
      </c>
      <c r="C8694" s="20" t="s">
        <v>222</v>
      </c>
      <c r="D8694" s="20" t="s">
        <v>224</v>
      </c>
      <c r="E8694" s="20" t="s">
        <v>276</v>
      </c>
      <c r="F8694" s="8" t="s">
        <v>128</v>
      </c>
      <c r="G8694" s="8" t="s">
        <v>389</v>
      </c>
      <c r="H8694" s="20" t="s">
        <v>129</v>
      </c>
      <c r="I8694" s="7">
        <v>0</v>
      </c>
      <c r="L8694" s="7">
        <v>29681370000</v>
      </c>
      <c r="M8694" s="7">
        <v>1864883000</v>
      </c>
      <c r="N8694" s="7">
        <v>401735000</v>
      </c>
      <c r="O8694" s="20" t="str">
        <f t="shared" si="273"/>
        <v/>
      </c>
    </row>
    <row r="8695" spans="1:15">
      <c r="A8695" s="20" t="str">
        <f t="shared" si="274"/>
        <v>Frjálsi lífeyrissjóðurinnDeild/leið III</v>
      </c>
      <c r="B8695" s="20" t="str">
        <f>_xlfn.IFNA(INDEX(Listi!$AI:$AI,MATCH(C8695,Listi!$AJ:$AJ,0)),INDEX(Listi!T:T,MATCH(C8695,Listi!U:U,0)))</f>
        <v xml:space="preserve">Frjálsi </v>
      </c>
      <c r="C8695" s="20" t="s">
        <v>222</v>
      </c>
      <c r="D8695" s="20" t="s">
        <v>225</v>
      </c>
      <c r="E8695" s="20" t="s">
        <v>276</v>
      </c>
      <c r="F8695" s="8" t="s">
        <v>128</v>
      </c>
      <c r="G8695" s="8" t="s">
        <v>389</v>
      </c>
      <c r="H8695" s="20" t="s">
        <v>129</v>
      </c>
      <c r="I8695" s="7">
        <v>990522000</v>
      </c>
      <c r="L8695" s="7">
        <v>43554797000</v>
      </c>
      <c r="M8695" s="7">
        <v>2564479000</v>
      </c>
      <c r="N8695" s="7">
        <v>1456678000</v>
      </c>
      <c r="O8695" s="20" t="str">
        <f t="shared" si="273"/>
        <v/>
      </c>
    </row>
    <row r="8696" spans="1:15">
      <c r="A8696" s="20" t="str">
        <f t="shared" si="274"/>
        <v>Frjálsi lífeyrissjóðurinnFrjálsi Áhætta</v>
      </c>
      <c r="B8696" s="20" t="str">
        <f>_xlfn.IFNA(INDEX(Listi!$AI:$AI,MATCH(C8696,Listi!$AJ:$AJ,0)),INDEX(Listi!T:T,MATCH(C8696,Listi!U:U,0)))</f>
        <v xml:space="preserve">Frjálsi </v>
      </c>
      <c r="C8696" s="20" t="s">
        <v>222</v>
      </c>
      <c r="D8696" s="20" t="s">
        <v>226</v>
      </c>
      <c r="E8696" s="20" t="s">
        <v>276</v>
      </c>
      <c r="F8696" s="8" t="s">
        <v>128</v>
      </c>
      <c r="G8696" s="8" t="s">
        <v>389</v>
      </c>
      <c r="H8696" s="20" t="s">
        <v>129</v>
      </c>
      <c r="I8696" s="7">
        <v>0</v>
      </c>
      <c r="L8696" s="7">
        <v>2707615000</v>
      </c>
      <c r="M8696" s="7">
        <v>335331000</v>
      </c>
      <c r="N8696" s="7">
        <v>1872000</v>
      </c>
      <c r="O8696" s="20" t="str">
        <f t="shared" si="273"/>
        <v/>
      </c>
    </row>
    <row r="8697" spans="1:15">
      <c r="A8697" s="20" t="str">
        <f t="shared" si="274"/>
        <v>Frjálsi lífeyrissjóðurinnSameiginleg deild</v>
      </c>
      <c r="B8697" s="20" t="str">
        <f>_xlfn.IFNA(INDEX(Listi!$AI:$AI,MATCH(C8697,Listi!$AJ:$AJ,0)),INDEX(Listi!T:T,MATCH(C8697,Listi!U:U,0)))</f>
        <v xml:space="preserve">Frjálsi </v>
      </c>
      <c r="C8697" s="20" t="s">
        <v>222</v>
      </c>
      <c r="D8697" s="20" t="s">
        <v>311</v>
      </c>
      <c r="E8697" s="20" t="s">
        <v>276</v>
      </c>
      <c r="F8697" s="8" t="s">
        <v>128</v>
      </c>
      <c r="G8697" s="8" t="s">
        <v>389</v>
      </c>
      <c r="H8697" s="20" t="s">
        <v>129</v>
      </c>
      <c r="I8697" s="7">
        <v>0</v>
      </c>
      <c r="L8697" s="7">
        <v>0</v>
      </c>
      <c r="M8697" s="7">
        <v>0</v>
      </c>
      <c r="N8697" s="7">
        <v>0</v>
      </c>
      <c r="O8697" s="20" t="str">
        <f t="shared" si="273"/>
        <v/>
      </c>
    </row>
    <row r="8698" spans="1:15">
      <c r="A8698" s="20" t="str">
        <f t="shared" si="274"/>
        <v>Frjálsi lífeyrissjóðurinnSamtryggingardeild</v>
      </c>
      <c r="B8698" s="20" t="str">
        <f>_xlfn.IFNA(INDEX(Listi!$AI:$AI,MATCH(C8698,Listi!$AJ:$AJ,0)),INDEX(Listi!T:T,MATCH(C8698,Listi!U:U,0)))</f>
        <v xml:space="preserve">Frjálsi </v>
      </c>
      <c r="C8698" s="20" t="s">
        <v>222</v>
      </c>
      <c r="D8698" s="20" t="s">
        <v>205</v>
      </c>
      <c r="E8698" s="20" t="s">
        <v>275</v>
      </c>
      <c r="F8698" s="8" t="s">
        <v>128</v>
      </c>
      <c r="G8698" s="8" t="s">
        <v>389</v>
      </c>
      <c r="H8698" s="20" t="s">
        <v>129</v>
      </c>
      <c r="I8698" s="7">
        <v>0</v>
      </c>
      <c r="L8698" s="7">
        <v>127148465000</v>
      </c>
      <c r="M8698" s="7">
        <v>7524433000</v>
      </c>
      <c r="N8698" s="7">
        <v>1254273000</v>
      </c>
      <c r="O8698" s="20" t="str">
        <f t="shared" si="273"/>
        <v/>
      </c>
    </row>
    <row r="8699" spans="1:15">
      <c r="A8699" s="20" t="str">
        <f t="shared" si="274"/>
        <v>Gildi - lífeyrissjóðurFramtíðarsýn 1</v>
      </c>
      <c r="B8699" s="20" t="str">
        <f>_xlfn.IFNA(INDEX(Listi!$AI:$AI,MATCH(C8699,Listi!$AJ:$AJ,0)),INDEX(Listi!T:T,MATCH(C8699,Listi!U:U,0)))</f>
        <v xml:space="preserve">Gildi  </v>
      </c>
      <c r="C8699" s="20" t="s">
        <v>227</v>
      </c>
      <c r="D8699" s="20" t="s">
        <v>373</v>
      </c>
      <c r="E8699" s="20" t="s">
        <v>276</v>
      </c>
      <c r="F8699" s="8" t="s">
        <v>128</v>
      </c>
      <c r="G8699" s="8" t="s">
        <v>389</v>
      </c>
      <c r="H8699" s="20" t="s">
        <v>129</v>
      </c>
      <c r="I8699" s="7">
        <v>0</v>
      </c>
      <c r="L8699" s="7">
        <v>3223959491</v>
      </c>
      <c r="M8699" s="7">
        <v>185065371</v>
      </c>
      <c r="N8699" s="7">
        <v>99697779</v>
      </c>
      <c r="O8699" s="20" t="str">
        <f t="shared" si="273"/>
        <v/>
      </c>
    </row>
    <row r="8700" spans="1:15">
      <c r="A8700" s="20" t="str">
        <f t="shared" si="274"/>
        <v>Gildi - lífeyrissjóðurFramtíðarsýn 2</v>
      </c>
      <c r="B8700" s="20" t="str">
        <f>_xlfn.IFNA(INDEX(Listi!$AI:$AI,MATCH(C8700,Listi!$AJ:$AJ,0)),INDEX(Listi!T:T,MATCH(C8700,Listi!U:U,0)))</f>
        <v xml:space="preserve">Gildi  </v>
      </c>
      <c r="C8700" s="20" t="s">
        <v>227</v>
      </c>
      <c r="D8700" s="20" t="s">
        <v>374</v>
      </c>
      <c r="E8700" s="20" t="s">
        <v>276</v>
      </c>
      <c r="F8700" s="8" t="s">
        <v>128</v>
      </c>
      <c r="G8700" s="8" t="s">
        <v>389</v>
      </c>
      <c r="H8700" s="20" t="s">
        <v>129</v>
      </c>
      <c r="I8700" s="7">
        <v>0</v>
      </c>
      <c r="L8700" s="7">
        <v>3172355810</v>
      </c>
      <c r="M8700" s="7">
        <v>227598529</v>
      </c>
      <c r="N8700" s="7">
        <v>70042741</v>
      </c>
      <c r="O8700" s="20" t="str">
        <f t="shared" si="273"/>
        <v/>
      </c>
    </row>
    <row r="8701" spans="1:15">
      <c r="A8701" s="20" t="str">
        <f t="shared" si="274"/>
        <v>Gildi - lífeyrissjóðurFramtíðarsýn 3</v>
      </c>
      <c r="B8701" s="20" t="str">
        <f>_xlfn.IFNA(INDEX(Listi!$AI:$AI,MATCH(C8701,Listi!$AJ:$AJ,0)),INDEX(Listi!T:T,MATCH(C8701,Listi!U:U,0)))</f>
        <v xml:space="preserve">Gildi  </v>
      </c>
      <c r="C8701" s="20" t="s">
        <v>227</v>
      </c>
      <c r="D8701" s="20" t="s">
        <v>380</v>
      </c>
      <c r="E8701" s="20" t="s">
        <v>276</v>
      </c>
      <c r="F8701" s="8" t="s">
        <v>128</v>
      </c>
      <c r="G8701" s="8" t="s">
        <v>389</v>
      </c>
      <c r="H8701" s="20" t="s">
        <v>129</v>
      </c>
      <c r="I8701" s="7">
        <v>-34629071</v>
      </c>
      <c r="L8701" s="7">
        <v>1220667693</v>
      </c>
      <c r="M8701" s="7">
        <v>206427664</v>
      </c>
      <c r="N8701" s="7">
        <v>61376636</v>
      </c>
      <c r="O8701" s="20" t="str">
        <f t="shared" si="273"/>
        <v/>
      </c>
    </row>
    <row r="8702" spans="1:15">
      <c r="A8702" s="20" t="str">
        <f t="shared" si="274"/>
        <v>Gildi - lífeyrissjóðurSamtryggingardeild</v>
      </c>
      <c r="B8702" s="20" t="str">
        <f>_xlfn.IFNA(INDEX(Listi!$AI:$AI,MATCH(C8702,Listi!$AJ:$AJ,0)),INDEX(Listi!T:T,MATCH(C8702,Listi!U:U,0)))</f>
        <v xml:space="preserve">Gildi  </v>
      </c>
      <c r="C8702" s="20" t="s">
        <v>227</v>
      </c>
      <c r="D8702" s="20" t="s">
        <v>205</v>
      </c>
      <c r="E8702" s="20" t="s">
        <v>275</v>
      </c>
      <c r="F8702" s="8" t="s">
        <v>128</v>
      </c>
      <c r="G8702" s="8" t="s">
        <v>389</v>
      </c>
      <c r="H8702" s="20" t="s">
        <v>129</v>
      </c>
      <c r="I8702" s="7">
        <v>0</v>
      </c>
      <c r="L8702" s="7">
        <v>908474103084</v>
      </c>
      <c r="M8702" s="7">
        <v>33404441428</v>
      </c>
      <c r="N8702" s="7">
        <v>20772915594</v>
      </c>
      <c r="O8702" s="20" t="str">
        <f t="shared" si="273"/>
        <v/>
      </c>
    </row>
    <row r="8703" spans="1:15">
      <c r="A8703" s="20" t="str">
        <f t="shared" si="274"/>
        <v>Íslandsbanki hf.Erlend verðbréf</v>
      </c>
      <c r="B8703" s="20" t="str">
        <f>_xlfn.IFNA(INDEX(Listi!$AI:$AI,MATCH(C8703,Listi!$AJ:$AJ,0)),INDEX(Listi!T:T,MATCH(C8703,Listi!U:U,0)))</f>
        <v>Íslandsbanki</v>
      </c>
      <c r="C8703" s="20" t="s">
        <v>228</v>
      </c>
      <c r="D8703" s="20" t="s">
        <v>229</v>
      </c>
      <c r="E8703" s="20" t="s">
        <v>276</v>
      </c>
      <c r="F8703" s="8" t="s">
        <v>128</v>
      </c>
      <c r="G8703" s="8" t="s">
        <v>389</v>
      </c>
      <c r="H8703" s="20" t="s">
        <v>129</v>
      </c>
      <c r="I8703" s="7">
        <v>0</v>
      </c>
      <c r="L8703" s="7">
        <v>1602556114</v>
      </c>
      <c r="M8703" s="7">
        <v>15640340</v>
      </c>
      <c r="N8703" s="7">
        <v>15279587</v>
      </c>
      <c r="O8703" s="20" t="str">
        <f t="shared" si="273"/>
        <v/>
      </c>
    </row>
    <row r="8704" spans="1:15">
      <c r="A8704" s="20" t="str">
        <f t="shared" si="274"/>
        <v>Íslandsbanki hf.Húsnæðisleið</v>
      </c>
      <c r="B8704" s="20" t="str">
        <f>_xlfn.IFNA(INDEX(Listi!$AI:$AI,MATCH(C8704,Listi!$AJ:$AJ,0)),INDEX(Listi!T:T,MATCH(C8704,Listi!U:U,0)))</f>
        <v>Íslandsbanki</v>
      </c>
      <c r="C8704" s="20" t="s">
        <v>228</v>
      </c>
      <c r="D8704" s="20" t="s">
        <v>307</v>
      </c>
      <c r="E8704" s="20" t="s">
        <v>276</v>
      </c>
      <c r="F8704" s="20" t="s">
        <v>128</v>
      </c>
      <c r="G8704" s="8" t="s">
        <v>389</v>
      </c>
      <c r="H8704" s="20" t="s">
        <v>129</v>
      </c>
      <c r="I8704" s="7">
        <v>0</v>
      </c>
      <c r="L8704" s="7">
        <v>2334808209</v>
      </c>
      <c r="M8704" s="7">
        <v>1128225985</v>
      </c>
      <c r="N8704" s="7">
        <v>7159457</v>
      </c>
      <c r="O8704" s="20" t="str">
        <f t="shared" si="273"/>
        <v/>
      </c>
    </row>
    <row r="8705" spans="1:15">
      <c r="A8705" s="20" t="str">
        <f t="shared" si="274"/>
        <v>Íslandsbanki hf.Lífeyrisreikningur-óverðtryggður</v>
      </c>
      <c r="B8705" s="20" t="str">
        <f>_xlfn.IFNA(INDEX(Listi!$AI:$AI,MATCH(C8705,Listi!$AJ:$AJ,0)),INDEX(Listi!T:T,MATCH(C8705,Listi!U:U,0)))</f>
        <v>Íslandsbanki</v>
      </c>
      <c r="C8705" s="20" t="s">
        <v>228</v>
      </c>
      <c r="D8705" s="20" t="s">
        <v>231</v>
      </c>
      <c r="E8705" s="20" t="s">
        <v>276</v>
      </c>
      <c r="F8705" s="20" t="s">
        <v>128</v>
      </c>
      <c r="G8705" s="8" t="s">
        <v>389</v>
      </c>
      <c r="H8705" s="20" t="s">
        <v>129</v>
      </c>
      <c r="I8705" s="7">
        <v>0</v>
      </c>
      <c r="L8705" s="7">
        <v>2506311736</v>
      </c>
      <c r="M8705" s="7">
        <v>879015901</v>
      </c>
      <c r="N8705" s="7">
        <v>95740979</v>
      </c>
      <c r="O8705" s="20" t="str">
        <f t="shared" si="273"/>
        <v/>
      </c>
    </row>
    <row r="8706" spans="1:15">
      <c r="A8706" s="20" t="str">
        <f t="shared" si="274"/>
        <v>Íslandsbanki hf.Lífeyrisreikningur-verðtryggður</v>
      </c>
      <c r="B8706" s="20" t="str">
        <f>_xlfn.IFNA(INDEX(Listi!$AI:$AI,MATCH(C8706,Listi!$AJ:$AJ,0)),INDEX(Listi!T:T,MATCH(C8706,Listi!U:U,0)))</f>
        <v>Íslandsbanki</v>
      </c>
      <c r="C8706" s="20" t="s">
        <v>228</v>
      </c>
      <c r="D8706" s="20" t="s">
        <v>232</v>
      </c>
      <c r="E8706" s="20" t="s">
        <v>276</v>
      </c>
      <c r="F8706" s="20" t="s">
        <v>128</v>
      </c>
      <c r="G8706" s="8" t="s">
        <v>389</v>
      </c>
      <c r="H8706" s="20" t="s">
        <v>129</v>
      </c>
      <c r="I8706" s="7">
        <v>0</v>
      </c>
      <c r="L8706" s="7">
        <v>35933944171</v>
      </c>
      <c r="M8706" s="7">
        <v>3575627585</v>
      </c>
      <c r="N8706" s="7">
        <v>973599891</v>
      </c>
      <c r="O8706" s="20" t="str">
        <f t="shared" ref="O8706:O8769" si="275">IFERROR(VLOOKUP(F8706,EhLykill,3,FALSE),"")</f>
        <v/>
      </c>
    </row>
    <row r="8707" spans="1:15">
      <c r="A8707" s="20" t="str">
        <f t="shared" si="274"/>
        <v>Íslandsbanki hf.Löng ríkisskuldabréf</v>
      </c>
      <c r="B8707" s="20" t="str">
        <f>_xlfn.IFNA(INDEX(Listi!$AI:$AI,MATCH(C8707,Listi!$AJ:$AJ,0)),INDEX(Listi!T:T,MATCH(C8707,Listi!U:U,0)))</f>
        <v>Íslandsbanki</v>
      </c>
      <c r="C8707" s="20" t="s">
        <v>228</v>
      </c>
      <c r="D8707" s="20" t="s">
        <v>233</v>
      </c>
      <c r="E8707" s="20" t="s">
        <v>276</v>
      </c>
      <c r="F8707" s="20" t="s">
        <v>128</v>
      </c>
      <c r="G8707" s="8" t="s">
        <v>389</v>
      </c>
      <c r="H8707" s="20" t="s">
        <v>129</v>
      </c>
      <c r="I8707" s="7">
        <v>0</v>
      </c>
      <c r="L8707" s="7">
        <v>753232602</v>
      </c>
      <c r="M8707" s="7">
        <v>52540738</v>
      </c>
      <c r="N8707" s="7">
        <v>25520229</v>
      </c>
      <c r="O8707" s="20" t="str">
        <f t="shared" si="275"/>
        <v/>
      </c>
    </row>
    <row r="8708" spans="1:15">
      <c r="A8708" s="20" t="str">
        <f t="shared" si="274"/>
        <v>Íslandsbanki hf.Stýring A</v>
      </c>
      <c r="B8708" s="20" t="str">
        <f>_xlfn.IFNA(INDEX(Listi!$AI:$AI,MATCH(C8708,Listi!$AJ:$AJ,0)),INDEX(Listi!T:T,MATCH(C8708,Listi!U:U,0)))</f>
        <v>Íslandsbanki</v>
      </c>
      <c r="C8708" s="20" t="s">
        <v>228</v>
      </c>
      <c r="D8708" s="20" t="s">
        <v>234</v>
      </c>
      <c r="E8708" s="20" t="s">
        <v>276</v>
      </c>
      <c r="F8708" s="20" t="s">
        <v>128</v>
      </c>
      <c r="G8708" s="8" t="s">
        <v>389</v>
      </c>
      <c r="H8708" s="20" t="s">
        <v>129</v>
      </c>
      <c r="I8708" s="7">
        <v>0</v>
      </c>
      <c r="L8708" s="7">
        <v>4133723797</v>
      </c>
      <c r="M8708" s="7">
        <v>215966902</v>
      </c>
      <c r="N8708" s="7">
        <v>124877843</v>
      </c>
      <c r="O8708" s="20" t="str">
        <f t="shared" si="275"/>
        <v/>
      </c>
    </row>
    <row r="8709" spans="1:15">
      <c r="A8709" s="20" t="str">
        <f t="shared" si="274"/>
        <v>Íslandsbanki hf.Stýring B</v>
      </c>
      <c r="B8709" s="20" t="str">
        <f>_xlfn.IFNA(INDEX(Listi!$AI:$AI,MATCH(C8709,Listi!$AJ:$AJ,0)),INDEX(Listi!T:T,MATCH(C8709,Listi!U:U,0)))</f>
        <v>Íslandsbanki</v>
      </c>
      <c r="C8709" s="20" t="s">
        <v>228</v>
      </c>
      <c r="D8709" s="20" t="s">
        <v>235</v>
      </c>
      <c r="E8709" s="20" t="s">
        <v>276</v>
      </c>
      <c r="F8709" s="20" t="s">
        <v>128</v>
      </c>
      <c r="G8709" s="8" t="s">
        <v>389</v>
      </c>
      <c r="H8709" s="20" t="s">
        <v>129</v>
      </c>
      <c r="I8709" s="7">
        <v>0</v>
      </c>
      <c r="L8709" s="7">
        <v>5860247393</v>
      </c>
      <c r="M8709" s="7">
        <v>508591885</v>
      </c>
      <c r="N8709" s="7">
        <v>77897125</v>
      </c>
      <c r="O8709" s="20" t="str">
        <f t="shared" si="275"/>
        <v/>
      </c>
    </row>
    <row r="8710" spans="1:15">
      <c r="A8710" s="20" t="str">
        <f t="shared" ref="A8710:A8771" si="276">CONCATENATE(C8710,D8710)</f>
        <v>Íslandsbanki hf.Stýring C</v>
      </c>
      <c r="B8710" s="20" t="str">
        <f>_xlfn.IFNA(INDEX(Listi!$AI:$AI,MATCH(C8710,Listi!$AJ:$AJ,0)),INDEX(Listi!T:T,MATCH(C8710,Listi!U:U,0)))</f>
        <v>Íslandsbanki</v>
      </c>
      <c r="C8710" s="20" t="s">
        <v>228</v>
      </c>
      <c r="D8710" s="20" t="s">
        <v>236</v>
      </c>
      <c r="E8710" s="20" t="s">
        <v>276</v>
      </c>
      <c r="F8710" s="20" t="s">
        <v>128</v>
      </c>
      <c r="G8710" s="8" t="s">
        <v>389</v>
      </c>
      <c r="H8710" s="20" t="s">
        <v>129</v>
      </c>
      <c r="I8710" s="7">
        <v>0</v>
      </c>
      <c r="L8710" s="7">
        <v>8014427899</v>
      </c>
      <c r="M8710" s="7">
        <v>751053797</v>
      </c>
      <c r="N8710" s="7">
        <v>58531298</v>
      </c>
      <c r="O8710" s="20" t="str">
        <f t="shared" si="275"/>
        <v/>
      </c>
    </row>
    <row r="8711" spans="1:15">
      <c r="A8711" s="20" t="str">
        <f t="shared" si="276"/>
        <v>Íslandsbanki hf.Stýring D</v>
      </c>
      <c r="B8711" s="20" t="str">
        <f>_xlfn.IFNA(INDEX(Listi!$AI:$AI,MATCH(C8711,Listi!$AJ:$AJ,0)),INDEX(Listi!T:T,MATCH(C8711,Listi!U:U,0)))</f>
        <v>Íslandsbanki</v>
      </c>
      <c r="C8711" s="20" t="s">
        <v>228</v>
      </c>
      <c r="D8711" s="20" t="s">
        <v>237</v>
      </c>
      <c r="E8711" s="20" t="s">
        <v>276</v>
      </c>
      <c r="F8711" s="20" t="s">
        <v>128</v>
      </c>
      <c r="G8711" s="8" t="s">
        <v>389</v>
      </c>
      <c r="H8711" s="20" t="s">
        <v>129</v>
      </c>
      <c r="I8711" s="7">
        <v>0</v>
      </c>
      <c r="L8711" s="7">
        <v>5826614423</v>
      </c>
      <c r="M8711" s="7">
        <v>1371163557</v>
      </c>
      <c r="N8711" s="7">
        <v>36861109</v>
      </c>
      <c r="O8711" s="20" t="str">
        <f t="shared" si="275"/>
        <v/>
      </c>
    </row>
    <row r="8712" spans="1:15">
      <c r="A8712" s="20" t="str">
        <f t="shared" si="276"/>
        <v>Íslandsbanki hf.Stýring E</v>
      </c>
      <c r="B8712" s="20" t="str">
        <f>_xlfn.IFNA(INDEX(Listi!$AI:$AI,MATCH(C8712,Listi!$AJ:$AJ,0)),INDEX(Listi!T:T,MATCH(C8712,Listi!U:U,0)))</f>
        <v>Íslandsbanki</v>
      </c>
      <c r="C8712" s="20" t="s">
        <v>228</v>
      </c>
      <c r="D8712" s="20" t="s">
        <v>580</v>
      </c>
      <c r="E8712" s="20" t="s">
        <v>276</v>
      </c>
      <c r="F8712" s="20" t="s">
        <v>128</v>
      </c>
      <c r="G8712" s="8" t="s">
        <v>389</v>
      </c>
      <c r="H8712" s="20" t="s">
        <v>129</v>
      </c>
      <c r="I8712" s="7">
        <v>0</v>
      </c>
      <c r="L8712" s="7">
        <v>99567247</v>
      </c>
      <c r="M8712" s="7">
        <v>7691901</v>
      </c>
      <c r="N8712" s="7">
        <v>670647</v>
      </c>
      <c r="O8712" s="20" t="str">
        <f t="shared" si="275"/>
        <v/>
      </c>
    </row>
    <row r="8713" spans="1:15">
      <c r="A8713" s="20" t="str">
        <f t="shared" si="276"/>
        <v>Íslenski lífeyrissjóðurinnLíf 1</v>
      </c>
      <c r="B8713" s="20" t="str">
        <f>_xlfn.IFNA(INDEX(Listi!$AI:$AI,MATCH(C8713,Listi!$AJ:$AJ,0)),INDEX(Listi!T:T,MATCH(C8713,Listi!U:U,0)))</f>
        <v xml:space="preserve">Íslenski  </v>
      </c>
      <c r="C8713" s="20" t="s">
        <v>238</v>
      </c>
      <c r="D8713" s="20" t="s">
        <v>239</v>
      </c>
      <c r="E8713" s="20" t="s">
        <v>276</v>
      </c>
      <c r="F8713" s="20" t="s">
        <v>128</v>
      </c>
      <c r="G8713" s="8" t="s">
        <v>389</v>
      </c>
      <c r="H8713" s="20" t="s">
        <v>129</v>
      </c>
      <c r="I8713" s="7">
        <v>0</v>
      </c>
      <c r="L8713" s="7">
        <v>34645188332</v>
      </c>
      <c r="M8713" s="7">
        <v>5859453012</v>
      </c>
      <c r="N8713" s="7">
        <v>977930648</v>
      </c>
      <c r="O8713" s="20" t="str">
        <f t="shared" si="275"/>
        <v/>
      </c>
    </row>
    <row r="8714" spans="1:15">
      <c r="A8714" s="20" t="str">
        <f t="shared" si="276"/>
        <v>Íslenski lífeyrissjóðurinnLíf 2</v>
      </c>
      <c r="B8714" s="20" t="str">
        <f>_xlfn.IFNA(INDEX(Listi!$AI:$AI,MATCH(C8714,Listi!$AJ:$AJ,0)),INDEX(Listi!T:T,MATCH(C8714,Listi!U:U,0)))</f>
        <v xml:space="preserve">Íslenski  </v>
      </c>
      <c r="C8714" s="20" t="s">
        <v>238</v>
      </c>
      <c r="D8714" s="20" t="s">
        <v>240</v>
      </c>
      <c r="E8714" s="20" t="s">
        <v>276</v>
      </c>
      <c r="F8714" s="20" t="s">
        <v>128</v>
      </c>
      <c r="G8714" s="8" t="s">
        <v>389</v>
      </c>
      <c r="H8714" s="20" t="s">
        <v>129</v>
      </c>
      <c r="I8714" s="7">
        <v>0</v>
      </c>
      <c r="L8714" s="7">
        <v>31029129445</v>
      </c>
      <c r="M8714" s="7">
        <v>2139527304</v>
      </c>
      <c r="N8714" s="7">
        <v>531278955</v>
      </c>
      <c r="O8714" s="20" t="str">
        <f t="shared" si="275"/>
        <v/>
      </c>
    </row>
    <row r="8715" spans="1:15">
      <c r="A8715" s="20" t="str">
        <f t="shared" si="276"/>
        <v>Íslenski lífeyrissjóðurinnLíf 3</v>
      </c>
      <c r="B8715" s="20" t="str">
        <f>_xlfn.IFNA(INDEX(Listi!$AI:$AI,MATCH(C8715,Listi!$AJ:$AJ,0)),INDEX(Listi!T:T,MATCH(C8715,Listi!U:U,0)))</f>
        <v xml:space="preserve">Íslenski  </v>
      </c>
      <c r="C8715" s="20" t="s">
        <v>238</v>
      </c>
      <c r="D8715" s="20" t="s">
        <v>241</v>
      </c>
      <c r="E8715" s="20" t="s">
        <v>276</v>
      </c>
      <c r="F8715" s="20" t="s">
        <v>128</v>
      </c>
      <c r="G8715" s="8" t="s">
        <v>389</v>
      </c>
      <c r="H8715" s="20" t="s">
        <v>129</v>
      </c>
      <c r="I8715" s="7">
        <v>0</v>
      </c>
      <c r="L8715" s="7">
        <v>26552298455</v>
      </c>
      <c r="M8715" s="7">
        <v>1349981892</v>
      </c>
      <c r="N8715" s="7">
        <v>474868471</v>
      </c>
      <c r="O8715" s="20" t="str">
        <f t="shared" si="275"/>
        <v/>
      </c>
    </row>
    <row r="8716" spans="1:15">
      <c r="A8716" s="20" t="str">
        <f t="shared" si="276"/>
        <v>Íslenski lífeyrissjóðurinnLíf 4</v>
      </c>
      <c r="B8716" s="20" t="str">
        <f>_xlfn.IFNA(INDEX(Listi!$AI:$AI,MATCH(C8716,Listi!$AJ:$AJ,0)),INDEX(Listi!T:T,MATCH(C8716,Listi!U:U,0)))</f>
        <v xml:space="preserve">Íslenski  </v>
      </c>
      <c r="C8716" s="20" t="s">
        <v>238</v>
      </c>
      <c r="D8716" s="20" t="s">
        <v>242</v>
      </c>
      <c r="E8716" s="20" t="s">
        <v>276</v>
      </c>
      <c r="F8716" s="20" t="s">
        <v>128</v>
      </c>
      <c r="G8716" s="8" t="s">
        <v>389</v>
      </c>
      <c r="H8716" s="20" t="s">
        <v>129</v>
      </c>
      <c r="I8716" s="7">
        <v>0</v>
      </c>
      <c r="L8716" s="7">
        <v>15323468197</v>
      </c>
      <c r="M8716" s="7">
        <v>592019313</v>
      </c>
      <c r="N8716" s="7">
        <v>649721424</v>
      </c>
      <c r="O8716" s="20" t="str">
        <f t="shared" si="275"/>
        <v/>
      </c>
    </row>
    <row r="8717" spans="1:15">
      <c r="A8717" s="20" t="str">
        <f t="shared" si="276"/>
        <v>Íslenski lífeyrissjóðurinnSamtryggingardeild</v>
      </c>
      <c r="B8717" s="20" t="str">
        <f>_xlfn.IFNA(INDEX(Listi!$AI:$AI,MATCH(C8717,Listi!$AJ:$AJ,0)),INDEX(Listi!T:T,MATCH(C8717,Listi!U:U,0)))</f>
        <v xml:space="preserve">Íslenski  </v>
      </c>
      <c r="C8717" s="20" t="s">
        <v>238</v>
      </c>
      <c r="D8717" s="20" t="s">
        <v>205</v>
      </c>
      <c r="E8717" s="20" t="s">
        <v>275</v>
      </c>
      <c r="F8717" s="20" t="s">
        <v>128</v>
      </c>
      <c r="G8717" s="8" t="s">
        <v>389</v>
      </c>
      <c r="H8717" s="20" t="s">
        <v>129</v>
      </c>
      <c r="I8717" s="7">
        <v>0</v>
      </c>
      <c r="L8717" s="7">
        <v>32369481106</v>
      </c>
      <c r="M8717" s="7">
        <v>2513450236</v>
      </c>
      <c r="N8717" s="7">
        <v>182749847</v>
      </c>
      <c r="O8717" s="20" t="str">
        <f t="shared" si="275"/>
        <v/>
      </c>
    </row>
    <row r="8718" spans="1:15">
      <c r="A8718" s="20" t="str">
        <f t="shared" si="276"/>
        <v>Kvika banki hf.Ævileið</v>
      </c>
      <c r="B8718" s="20" t="str">
        <f>_xlfn.IFNA(INDEX(Listi!$AI:$AI,MATCH(C8718,Listi!$AJ:$AJ,0)),INDEX(Listi!T:T,MATCH(C8718,Listi!U:U,0)))</f>
        <v xml:space="preserve">Kvika banki </v>
      </c>
      <c r="C8718" s="20" t="s">
        <v>243</v>
      </c>
      <c r="D8718" s="20" t="s">
        <v>248</v>
      </c>
      <c r="E8718" s="20" t="s">
        <v>276</v>
      </c>
      <c r="F8718" s="20" t="s">
        <v>128</v>
      </c>
      <c r="G8718" s="8" t="s">
        <v>389</v>
      </c>
      <c r="H8718" s="20" t="s">
        <v>129</v>
      </c>
      <c r="I8718" s="7">
        <v>0</v>
      </c>
      <c r="L8718" s="7">
        <v>83990162</v>
      </c>
      <c r="M8718" s="7">
        <v>9152445</v>
      </c>
      <c r="N8718" s="7">
        <v>0</v>
      </c>
      <c r="O8718" s="20" t="str">
        <f t="shared" si="275"/>
        <v/>
      </c>
    </row>
    <row r="8719" spans="1:15">
      <c r="A8719" s="20" t="str">
        <f t="shared" si="276"/>
        <v>Kvika banki hf.Innlánaleið</v>
      </c>
      <c r="B8719" s="20" t="str">
        <f>_xlfn.IFNA(INDEX(Listi!$AI:$AI,MATCH(C8719,Listi!$AJ:$AJ,0)),INDEX(Listi!T:T,MATCH(C8719,Listi!U:U,0)))</f>
        <v xml:space="preserve">Kvika banki </v>
      </c>
      <c r="C8719" s="20" t="s">
        <v>243</v>
      </c>
      <c r="D8719" s="20" t="s">
        <v>230</v>
      </c>
      <c r="E8719" s="20" t="s">
        <v>276</v>
      </c>
      <c r="F8719" s="20" t="s">
        <v>128</v>
      </c>
      <c r="G8719" s="8" t="s">
        <v>389</v>
      </c>
      <c r="H8719" s="20" t="s">
        <v>129</v>
      </c>
      <c r="I8719" s="7">
        <v>122871177</v>
      </c>
      <c r="L8719" s="7">
        <v>2045925829</v>
      </c>
      <c r="M8719" s="7">
        <v>336947043</v>
      </c>
      <c r="N8719" s="7">
        <v>10453565</v>
      </c>
      <c r="O8719" s="20" t="str">
        <f t="shared" si="275"/>
        <v/>
      </c>
    </row>
    <row r="8720" spans="1:15">
      <c r="A8720" s="20" t="str">
        <f t="shared" si="276"/>
        <v>Kvika banki hf.Kvika Séreignasparnaður 5</v>
      </c>
      <c r="B8720" s="20" t="str">
        <f>_xlfn.IFNA(INDEX(Listi!$AI:$AI,MATCH(C8720,Listi!$AJ:$AJ,0)),INDEX(Listi!T:T,MATCH(C8720,Listi!U:U,0)))</f>
        <v xml:space="preserve">Kvika banki </v>
      </c>
      <c r="C8720" s="20" t="s">
        <v>243</v>
      </c>
      <c r="D8720" s="20" t="s">
        <v>471</v>
      </c>
      <c r="E8720" s="20" t="s">
        <v>276</v>
      </c>
      <c r="F8720" s="20" t="s">
        <v>128</v>
      </c>
      <c r="G8720" s="8" t="s">
        <v>389</v>
      </c>
      <c r="H8720" s="20" t="s">
        <v>129</v>
      </c>
      <c r="I8720" s="7">
        <v>0</v>
      </c>
      <c r="L8720" s="7">
        <v>1146886398</v>
      </c>
      <c r="M8720" s="7">
        <v>0</v>
      </c>
      <c r="N8720" s="7">
        <v>0</v>
      </c>
      <c r="O8720" s="20" t="str">
        <f t="shared" si="275"/>
        <v/>
      </c>
    </row>
    <row r="8721" spans="1:15">
      <c r="A8721" s="20" t="str">
        <f t="shared" si="276"/>
        <v>Kvika banki hf.MP Séreign 1</v>
      </c>
      <c r="B8721" s="20" t="str">
        <f>_xlfn.IFNA(INDEX(Listi!$AI:$AI,MATCH(C8721,Listi!$AJ:$AJ,0)),INDEX(Listi!T:T,MATCH(C8721,Listi!U:U,0)))</f>
        <v xml:space="preserve">Kvika banki </v>
      </c>
      <c r="C8721" s="20" t="s">
        <v>243</v>
      </c>
      <c r="D8721" s="20" t="s">
        <v>244</v>
      </c>
      <c r="E8721" s="20" t="s">
        <v>276</v>
      </c>
      <c r="F8721" s="20" t="s">
        <v>128</v>
      </c>
      <c r="G8721" s="8" t="s">
        <v>389</v>
      </c>
      <c r="H8721" s="20" t="s">
        <v>129</v>
      </c>
      <c r="I8721" s="7">
        <v>-456431</v>
      </c>
      <c r="L8721" s="7">
        <v>706827763</v>
      </c>
      <c r="M8721" s="7">
        <v>48440481</v>
      </c>
      <c r="N8721" s="7">
        <v>9836508</v>
      </c>
      <c r="O8721" s="20" t="str">
        <f t="shared" si="275"/>
        <v/>
      </c>
    </row>
    <row r="8722" spans="1:15">
      <c r="A8722" s="20" t="str">
        <f t="shared" si="276"/>
        <v>Kvika banki hf.MP Séreign 2</v>
      </c>
      <c r="B8722" s="20" t="str">
        <f>_xlfn.IFNA(INDEX(Listi!$AI:$AI,MATCH(C8722,Listi!$AJ:$AJ,0)),INDEX(Listi!T:T,MATCH(C8722,Listi!U:U,0)))</f>
        <v xml:space="preserve">Kvika banki </v>
      </c>
      <c r="C8722" s="20" t="s">
        <v>243</v>
      </c>
      <c r="D8722" s="20" t="s">
        <v>245</v>
      </c>
      <c r="E8722" s="20" t="s">
        <v>276</v>
      </c>
      <c r="F8722" s="20" t="s">
        <v>128</v>
      </c>
      <c r="G8722" s="8" t="s">
        <v>389</v>
      </c>
      <c r="H8722" s="20" t="s">
        <v>129</v>
      </c>
      <c r="I8722" s="7">
        <v>0</v>
      </c>
      <c r="L8722" s="7">
        <v>853989181</v>
      </c>
      <c r="M8722" s="7">
        <v>42441382</v>
      </c>
      <c r="N8722" s="7">
        <v>14637701</v>
      </c>
      <c r="O8722" s="20" t="str">
        <f t="shared" si="275"/>
        <v/>
      </c>
    </row>
    <row r="8723" spans="1:15">
      <c r="A8723" s="20" t="str">
        <f t="shared" si="276"/>
        <v>Kvika banki hf.MP Séreign 3</v>
      </c>
      <c r="B8723" s="20" t="str">
        <f>_xlfn.IFNA(INDEX(Listi!$AI:$AI,MATCH(C8723,Listi!$AJ:$AJ,0)),INDEX(Listi!T:T,MATCH(C8723,Listi!U:U,0)))</f>
        <v xml:space="preserve">Kvika banki </v>
      </c>
      <c r="C8723" s="20" t="s">
        <v>243</v>
      </c>
      <c r="D8723" s="20" t="s">
        <v>246</v>
      </c>
      <c r="E8723" s="20" t="s">
        <v>276</v>
      </c>
      <c r="F8723" s="20" t="s">
        <v>128</v>
      </c>
      <c r="G8723" s="8" t="s">
        <v>389</v>
      </c>
      <c r="H8723" s="20" t="s">
        <v>129</v>
      </c>
      <c r="I8723" s="7">
        <v>0</v>
      </c>
      <c r="L8723" s="7">
        <v>141173858</v>
      </c>
      <c r="M8723" s="7">
        <v>3374790</v>
      </c>
      <c r="N8723" s="7">
        <v>0</v>
      </c>
      <c r="O8723" s="20" t="str">
        <f t="shared" si="275"/>
        <v/>
      </c>
    </row>
    <row r="8724" spans="1:15">
      <c r="A8724" s="20" t="str">
        <f t="shared" si="276"/>
        <v>Kvika banki hf.MP Séreign 4</v>
      </c>
      <c r="B8724" s="20" t="str">
        <f>_xlfn.IFNA(INDEX(Listi!$AI:$AI,MATCH(C8724,Listi!$AJ:$AJ,0)),INDEX(Listi!T:T,MATCH(C8724,Listi!U:U,0)))</f>
        <v xml:space="preserve">Kvika banki </v>
      </c>
      <c r="C8724" s="20" t="s">
        <v>243</v>
      </c>
      <c r="D8724" s="20" t="s">
        <v>247</v>
      </c>
      <c r="E8724" s="20" t="s">
        <v>276</v>
      </c>
      <c r="F8724" s="20" t="s">
        <v>128</v>
      </c>
      <c r="G8724" s="8" t="s">
        <v>389</v>
      </c>
      <c r="H8724" s="20" t="s">
        <v>129</v>
      </c>
      <c r="I8724" s="7">
        <v>0</v>
      </c>
      <c r="L8724" s="7">
        <v>55886684</v>
      </c>
      <c r="M8724" s="7">
        <v>2888869</v>
      </c>
      <c r="N8724" s="7">
        <v>0</v>
      </c>
      <c r="O8724" s="20" t="str">
        <f t="shared" si="275"/>
        <v/>
      </c>
    </row>
    <row r="8725" spans="1:15">
      <c r="A8725" s="20" t="str">
        <f t="shared" si="276"/>
        <v>Landsbankinn hf.Landsbankinn Erlend verðbréf</v>
      </c>
      <c r="B8725" s="20" t="str">
        <f>_xlfn.IFNA(INDEX(Listi!$AI:$AI,MATCH(C8725,Listi!$AJ:$AJ,0)),INDEX(Listi!T:T,MATCH(C8725,Listi!U:U,0)))</f>
        <v>Landsbankinn</v>
      </c>
      <c r="C8725" s="20" t="s">
        <v>249</v>
      </c>
      <c r="D8725" s="20" t="s">
        <v>385</v>
      </c>
      <c r="E8725" s="20" t="s">
        <v>276</v>
      </c>
      <c r="F8725" s="20" t="s">
        <v>128</v>
      </c>
      <c r="G8725" s="8" t="s">
        <v>389</v>
      </c>
      <c r="H8725" s="20" t="s">
        <v>129</v>
      </c>
      <c r="I8725" s="7">
        <v>0</v>
      </c>
      <c r="L8725" s="7">
        <v>3705185129</v>
      </c>
      <c r="M8725" s="7">
        <v>119989407</v>
      </c>
      <c r="N8725" s="7">
        <v>87847878</v>
      </c>
      <c r="O8725" s="20" t="str">
        <f t="shared" si="275"/>
        <v/>
      </c>
    </row>
    <row r="8726" spans="1:15">
      <c r="A8726" s="20" t="str">
        <f t="shared" si="276"/>
        <v>Landsbankinn hf.Landsbankinn Lífeyrisbók</v>
      </c>
      <c r="B8726" s="20" t="str">
        <f>_xlfn.IFNA(INDEX(Listi!$AI:$AI,MATCH(C8726,Listi!$AJ:$AJ,0)),INDEX(Listi!T:T,MATCH(C8726,Listi!U:U,0)))</f>
        <v>Landsbankinn</v>
      </c>
      <c r="C8726" s="20" t="s">
        <v>249</v>
      </c>
      <c r="D8726" s="20" t="s">
        <v>367</v>
      </c>
      <c r="E8726" s="20" t="s">
        <v>276</v>
      </c>
      <c r="F8726" s="20" t="s">
        <v>128</v>
      </c>
      <c r="G8726" s="8" t="s">
        <v>389</v>
      </c>
      <c r="H8726" s="20" t="s">
        <v>129</v>
      </c>
      <c r="I8726" s="7">
        <v>0</v>
      </c>
      <c r="L8726" s="7">
        <v>3016213427</v>
      </c>
      <c r="M8726" s="7">
        <v>440353590</v>
      </c>
      <c r="N8726" s="7">
        <v>298769900</v>
      </c>
      <c r="O8726" s="20" t="str">
        <f t="shared" si="275"/>
        <v/>
      </c>
    </row>
    <row r="8727" spans="1:15">
      <c r="A8727" s="20" t="str">
        <f t="shared" si="276"/>
        <v>Landsbankinn hf.Landsbankinn Lífeyrisbók verðtryggð</v>
      </c>
      <c r="B8727" s="20" t="str">
        <f>_xlfn.IFNA(INDEX(Listi!$AI:$AI,MATCH(C8727,Listi!$AJ:$AJ,0)),INDEX(Listi!T:T,MATCH(C8727,Listi!U:U,0)))</f>
        <v>Landsbankinn</v>
      </c>
      <c r="C8727" s="20" t="s">
        <v>249</v>
      </c>
      <c r="D8727" s="20" t="s">
        <v>598</v>
      </c>
      <c r="E8727" s="20" t="s">
        <v>276</v>
      </c>
      <c r="F8727" s="20" t="s">
        <v>128</v>
      </c>
      <c r="G8727" s="8" t="s">
        <v>389</v>
      </c>
      <c r="H8727" s="20" t="s">
        <v>129</v>
      </c>
      <c r="I8727" s="7">
        <v>0</v>
      </c>
      <c r="L8727" s="7">
        <v>66896053137</v>
      </c>
      <c r="M8727" s="7">
        <v>6692476029</v>
      </c>
      <c r="N8727" s="7">
        <v>4680072987</v>
      </c>
      <c r="O8727" s="20" t="str">
        <f t="shared" si="275"/>
        <v/>
      </c>
    </row>
    <row r="8728" spans="1:15">
      <c r="A8728" s="20" t="str">
        <f t="shared" si="276"/>
        <v>Lífeyrissjóður bændaSamtryggingardeild</v>
      </c>
      <c r="B8728" s="20" t="str">
        <f>_xlfn.IFNA(INDEX(Listi!$AI:$AI,MATCH(C8728,Listi!$AJ:$AJ,0)),INDEX(Listi!T:T,MATCH(C8728,Listi!U:U,0)))</f>
        <v>Lífeyrissjóður bænda</v>
      </c>
      <c r="C8728" s="20" t="s">
        <v>252</v>
      </c>
      <c r="D8728" s="20" t="s">
        <v>205</v>
      </c>
      <c r="E8728" s="20" t="s">
        <v>275</v>
      </c>
      <c r="F8728" s="20" t="s">
        <v>128</v>
      </c>
      <c r="G8728" s="8" t="s">
        <v>389</v>
      </c>
      <c r="H8728" s="20" t="s">
        <v>129</v>
      </c>
      <c r="I8728" s="7">
        <v>0</v>
      </c>
      <c r="L8728" s="7">
        <v>45108278171</v>
      </c>
      <c r="M8728" s="7">
        <v>776003397</v>
      </c>
      <c r="N8728" s="7">
        <v>1921473168</v>
      </c>
      <c r="O8728" s="20" t="str">
        <f t="shared" si="275"/>
        <v/>
      </c>
    </row>
    <row r="8729" spans="1:15">
      <c r="A8729" s="20" t="str">
        <f t="shared" si="276"/>
        <v>Lífeyrissjóður bankamannaAldursdeild</v>
      </c>
      <c r="B8729" s="20" t="str">
        <f>_xlfn.IFNA(INDEX(Listi!$AI:$AI,MATCH(C8729,Listi!$AJ:$AJ,0)),INDEX(Listi!T:T,MATCH(C8729,Listi!U:U,0)))</f>
        <v>Lífeyrissjóður bankam.</v>
      </c>
      <c r="C8729" s="20" t="s">
        <v>250</v>
      </c>
      <c r="D8729" s="20" t="s">
        <v>251</v>
      </c>
      <c r="E8729" s="20" t="s">
        <v>275</v>
      </c>
      <c r="F8729" s="20" t="s">
        <v>128</v>
      </c>
      <c r="G8729" s="8" t="s">
        <v>389</v>
      </c>
      <c r="H8729" s="20" t="s">
        <v>129</v>
      </c>
      <c r="I8729" s="7">
        <v>0</v>
      </c>
      <c r="L8729" s="7">
        <v>61369964000</v>
      </c>
      <c r="M8729" s="7">
        <v>1996063000</v>
      </c>
      <c r="N8729" s="7">
        <v>753444000</v>
      </c>
      <c r="O8729" s="20" t="str">
        <f t="shared" si="275"/>
        <v/>
      </c>
    </row>
    <row r="8730" spans="1:15">
      <c r="A8730" s="20" t="str">
        <f t="shared" si="276"/>
        <v>Lífeyrissjóður bankamannaHlutfallsdeild</v>
      </c>
      <c r="B8730" s="20" t="str">
        <f>_xlfn.IFNA(INDEX(Listi!$AI:$AI,MATCH(C8730,Listi!$AJ:$AJ,0)),INDEX(Listi!T:T,MATCH(C8730,Listi!U:U,0)))</f>
        <v>Lífeyrissjóður bankam.</v>
      </c>
      <c r="C8730" s="20" t="s">
        <v>250</v>
      </c>
      <c r="D8730" s="20" t="s">
        <v>467</v>
      </c>
      <c r="E8730" s="20" t="s">
        <v>275</v>
      </c>
      <c r="F8730" s="20" t="s">
        <v>128</v>
      </c>
      <c r="G8730" s="8" t="s">
        <v>389</v>
      </c>
      <c r="H8730" s="20" t="s">
        <v>129</v>
      </c>
      <c r="I8730" s="7">
        <v>0</v>
      </c>
      <c r="L8730" s="7">
        <v>40286427000</v>
      </c>
      <c r="M8730" s="7">
        <v>125147000</v>
      </c>
      <c r="N8730" s="7">
        <v>2741197000</v>
      </c>
      <c r="O8730" s="20" t="str">
        <f t="shared" si="275"/>
        <v/>
      </c>
    </row>
    <row r="8731" spans="1:15">
      <c r="A8731" s="20" t="str">
        <f t="shared" si="276"/>
        <v>Lífeyrissjóður RangæingaSamtryggingardeild</v>
      </c>
      <c r="B8731" s="20" t="str">
        <f>_xlfn.IFNA(INDEX(Listi!$AI:$AI,MATCH(C8731,Listi!$AJ:$AJ,0)),INDEX(Listi!T:T,MATCH(C8731,Listi!U:U,0)))</f>
        <v>Lífeyrissjóður Rang.</v>
      </c>
      <c r="C8731" s="20" t="s">
        <v>253</v>
      </c>
      <c r="D8731" s="20" t="s">
        <v>205</v>
      </c>
      <c r="E8731" s="20" t="s">
        <v>275</v>
      </c>
      <c r="F8731" s="20" t="s">
        <v>128</v>
      </c>
      <c r="G8731" s="8" t="s">
        <v>389</v>
      </c>
      <c r="H8731" s="20" t="s">
        <v>129</v>
      </c>
      <c r="I8731" s="7">
        <v>-12782000</v>
      </c>
      <c r="L8731" s="7">
        <v>18949790000</v>
      </c>
      <c r="M8731" s="7">
        <v>835894000</v>
      </c>
      <c r="N8731" s="7">
        <v>386250000</v>
      </c>
      <c r="O8731" s="20" t="str">
        <f t="shared" si="275"/>
        <v/>
      </c>
    </row>
    <row r="8732" spans="1:15">
      <c r="A8732" s="20" t="str">
        <f t="shared" si="276"/>
        <v>Lífeyrissjóður starfsmanna AkureyrarbæjarSamtryggingardeild</v>
      </c>
      <c r="B8732" s="20" t="str">
        <f>_xlfn.IFNA(INDEX(Listi!$AI:$AI,MATCH(C8732,Listi!$AJ:$AJ,0)),INDEX(Listi!T:T,MATCH(C8732,Listi!U:U,0)))</f>
        <v>Lífeyrissj. starfsm. Akureyrarb.</v>
      </c>
      <c r="C8732" s="20" t="s">
        <v>274</v>
      </c>
      <c r="D8732" s="20" t="s">
        <v>205</v>
      </c>
      <c r="E8732" s="20" t="s">
        <v>275</v>
      </c>
      <c r="F8732" s="20" t="s">
        <v>128</v>
      </c>
      <c r="G8732" s="8" t="s">
        <v>389</v>
      </c>
      <c r="H8732" s="20" t="s">
        <v>129</v>
      </c>
      <c r="I8732" s="7">
        <v>0</v>
      </c>
      <c r="L8732" s="7">
        <v>14569496826</v>
      </c>
      <c r="M8732" s="7">
        <v>46271787</v>
      </c>
      <c r="N8732" s="7">
        <v>1160288032</v>
      </c>
      <c r="O8732" s="20" t="str">
        <f t="shared" si="275"/>
        <v/>
      </c>
    </row>
    <row r="8733" spans="1:15">
      <c r="A8733" s="20" t="str">
        <f t="shared" si="276"/>
        <v>Lífeyrissjóður starfsmanna Búnaðarbanka ÍslandsSamtryggingardeild</v>
      </c>
      <c r="B8733" s="20" t="str">
        <f>_xlfn.IFNA(INDEX(Listi!$AI:$AI,MATCH(C8733,Listi!$AJ:$AJ,0)),INDEX(Listi!T:T,MATCH(C8733,Listi!U:U,0)))</f>
        <v>Lífeyrissj. starfsm. Búnaðarb.Ísl.</v>
      </c>
      <c r="C8733" s="20" t="s">
        <v>254</v>
      </c>
      <c r="D8733" s="20" t="s">
        <v>205</v>
      </c>
      <c r="E8733" s="20" t="s">
        <v>275</v>
      </c>
      <c r="F8733" s="20" t="s">
        <v>128</v>
      </c>
      <c r="G8733" s="8" t="s">
        <v>389</v>
      </c>
      <c r="H8733" s="20" t="s">
        <v>129</v>
      </c>
      <c r="I8733" s="7">
        <v>0</v>
      </c>
      <c r="L8733" s="7">
        <v>27921283000</v>
      </c>
      <c r="M8733" s="7">
        <v>7378000</v>
      </c>
      <c r="N8733" s="7">
        <v>1535577000</v>
      </c>
      <c r="O8733" s="20" t="str">
        <f t="shared" si="275"/>
        <v/>
      </c>
    </row>
    <row r="8734" spans="1:15">
      <c r="A8734" s="20" t="str">
        <f t="shared" si="276"/>
        <v>Lífeyrissjóður starfsmanna ReykjavíkurborgarSamtryggingardeild</v>
      </c>
      <c r="B8734" s="20" t="str">
        <f>_xlfn.IFNA(INDEX(Listi!$AI:$AI,MATCH(C8734,Listi!$AJ:$AJ,0)),INDEX(Listi!T:T,MATCH(C8734,Listi!U:U,0)))</f>
        <v>Lífeyrissj. starfsm. Reykjav.</v>
      </c>
      <c r="C8734" s="20" t="s">
        <v>255</v>
      </c>
      <c r="D8734" s="20" t="s">
        <v>205</v>
      </c>
      <c r="E8734" s="20" t="s">
        <v>275</v>
      </c>
      <c r="F8734" s="20" t="s">
        <v>128</v>
      </c>
      <c r="G8734" s="8" t="s">
        <v>389</v>
      </c>
      <c r="H8734" s="20" t="s">
        <v>129</v>
      </c>
      <c r="I8734" s="7">
        <v>0</v>
      </c>
      <c r="L8734" s="7">
        <v>92450251598</v>
      </c>
      <c r="M8734" s="7">
        <v>217604296</v>
      </c>
      <c r="N8734" s="7">
        <v>6195210428</v>
      </c>
      <c r="O8734" s="20" t="str">
        <f t="shared" si="275"/>
        <v/>
      </c>
    </row>
    <row r="8735" spans="1:15">
      <c r="A8735" s="20" t="str">
        <f t="shared" si="276"/>
        <v>Lífeyrissjóður starfsmanna ríkisinsA-deild</v>
      </c>
      <c r="B8735" s="20" t="str">
        <f>_xlfn.IFNA(INDEX(Listi!$AI:$AI,MATCH(C8735,Listi!$AJ:$AJ,0)),INDEX(Listi!T:T,MATCH(C8735,Listi!U:U,0)))</f>
        <v>LSR</v>
      </c>
      <c r="C8735" s="20" t="s">
        <v>256</v>
      </c>
      <c r="D8735" s="20" t="s">
        <v>257</v>
      </c>
      <c r="E8735" s="20" t="s">
        <v>275</v>
      </c>
      <c r="F8735" s="20" t="s">
        <v>128</v>
      </c>
      <c r="G8735" s="8" t="s">
        <v>389</v>
      </c>
      <c r="H8735" s="20" t="s">
        <v>129</v>
      </c>
      <c r="I8735" s="7">
        <v>0</v>
      </c>
      <c r="L8735" s="7">
        <v>1024402726080</v>
      </c>
      <c r="M8735" s="7">
        <v>38030413328</v>
      </c>
      <c r="N8735" s="7">
        <v>13011563069</v>
      </c>
      <c r="O8735" s="20" t="str">
        <f t="shared" si="275"/>
        <v/>
      </c>
    </row>
    <row r="8736" spans="1:15">
      <c r="A8736" s="20" t="str">
        <f t="shared" si="276"/>
        <v>Lífeyrissjóður starfsmanna ríkisinsB-deild</v>
      </c>
      <c r="B8736" s="20" t="str">
        <f>_xlfn.IFNA(INDEX(Listi!$AI:$AI,MATCH(C8736,Listi!$AJ:$AJ,0)),INDEX(Listi!T:T,MATCH(C8736,Listi!U:U,0)))</f>
        <v>LSR</v>
      </c>
      <c r="C8736" s="20" t="s">
        <v>256</v>
      </c>
      <c r="D8736" s="20" t="s">
        <v>218</v>
      </c>
      <c r="E8736" s="20" t="s">
        <v>275</v>
      </c>
      <c r="F8736" s="20" t="s">
        <v>128</v>
      </c>
      <c r="G8736" s="8" t="s">
        <v>389</v>
      </c>
      <c r="H8736" s="20" t="s">
        <v>129</v>
      </c>
      <c r="I8736" s="7">
        <v>0</v>
      </c>
      <c r="L8736" s="7">
        <v>297381500048</v>
      </c>
      <c r="M8736" s="7">
        <v>1364474032</v>
      </c>
      <c r="N8736" s="7">
        <v>62409553231</v>
      </c>
      <c r="O8736" s="20" t="str">
        <f t="shared" si="275"/>
        <v/>
      </c>
    </row>
    <row r="8737" spans="1:15">
      <c r="A8737" s="20" t="str">
        <f t="shared" si="276"/>
        <v>Lífeyrissjóður starfsmanna ríkisinsLeið I</v>
      </c>
      <c r="B8737" s="20" t="str">
        <f>_xlfn.IFNA(INDEX(Listi!$AI:$AI,MATCH(C8737,Listi!$AJ:$AJ,0)),INDEX(Listi!T:T,MATCH(C8737,Listi!U:U,0)))</f>
        <v>LSR</v>
      </c>
      <c r="C8737" s="20" t="s">
        <v>256</v>
      </c>
      <c r="D8737" s="20" t="s">
        <v>258</v>
      </c>
      <c r="E8737" s="20" t="s">
        <v>276</v>
      </c>
      <c r="F8737" s="20" t="s">
        <v>128</v>
      </c>
      <c r="G8737" s="8" t="s">
        <v>389</v>
      </c>
      <c r="H8737" s="20" t="s">
        <v>129</v>
      </c>
      <c r="I8737" s="7">
        <v>0</v>
      </c>
      <c r="L8737" s="7">
        <v>11704214939</v>
      </c>
      <c r="M8737" s="7">
        <v>547428342</v>
      </c>
      <c r="N8737" s="7">
        <v>195323403</v>
      </c>
      <c r="O8737" s="20" t="str">
        <f t="shared" si="275"/>
        <v/>
      </c>
    </row>
    <row r="8738" spans="1:15">
      <c r="A8738" s="20" t="str">
        <f t="shared" si="276"/>
        <v>Lífeyrissjóður starfsmanna ríkisinsLeið II</v>
      </c>
      <c r="B8738" s="20" t="str">
        <f>_xlfn.IFNA(INDEX(Listi!$AI:$AI,MATCH(C8738,Listi!$AJ:$AJ,0)),INDEX(Listi!T:T,MATCH(C8738,Listi!U:U,0)))</f>
        <v>LSR</v>
      </c>
      <c r="C8738" s="20" t="s">
        <v>256</v>
      </c>
      <c r="D8738" s="20" t="s">
        <v>259</v>
      </c>
      <c r="E8738" s="20" t="s">
        <v>276</v>
      </c>
      <c r="F8738" s="20" t="s">
        <v>128</v>
      </c>
      <c r="G8738" s="8" t="s">
        <v>389</v>
      </c>
      <c r="H8738" s="20" t="s">
        <v>129</v>
      </c>
      <c r="I8738" s="7">
        <v>0</v>
      </c>
      <c r="L8738" s="7">
        <v>3365164594</v>
      </c>
      <c r="M8738" s="7">
        <v>379849453</v>
      </c>
      <c r="N8738" s="7">
        <v>93142056</v>
      </c>
      <c r="O8738" s="20" t="str">
        <f t="shared" si="275"/>
        <v/>
      </c>
    </row>
    <row r="8739" spans="1:15">
      <c r="A8739" s="20" t="str">
        <f t="shared" si="276"/>
        <v>Lífeyrissjóður starfsmanna ríkisinsLeið III</v>
      </c>
      <c r="B8739" s="20" t="str">
        <f>_xlfn.IFNA(INDEX(Listi!$AI:$AI,MATCH(C8739,Listi!$AJ:$AJ,0)),INDEX(Listi!T:T,MATCH(C8739,Listi!U:U,0)))</f>
        <v>LSR</v>
      </c>
      <c r="C8739" s="20" t="s">
        <v>256</v>
      </c>
      <c r="D8739" s="20" t="s">
        <v>260</v>
      </c>
      <c r="E8739" s="20" t="s">
        <v>276</v>
      </c>
      <c r="F8739" s="20" t="s">
        <v>128</v>
      </c>
      <c r="G8739" s="8" t="s">
        <v>389</v>
      </c>
      <c r="H8739" s="20" t="s">
        <v>129</v>
      </c>
      <c r="I8739" s="7">
        <v>-301500000</v>
      </c>
      <c r="L8739" s="7">
        <v>9959294621</v>
      </c>
      <c r="M8739" s="7">
        <v>743287481</v>
      </c>
      <c r="N8739" s="7">
        <v>349903833</v>
      </c>
      <c r="O8739" s="20" t="str">
        <f t="shared" si="275"/>
        <v/>
      </c>
    </row>
    <row r="8740" spans="1:15">
      <c r="A8740" s="20" t="str">
        <f t="shared" si="276"/>
        <v>Lífeyrissjóður Tannlæknafél ÍslDeild I/Séreign</v>
      </c>
      <c r="B8740" s="20" t="str">
        <f>_xlfn.IFNA(INDEX(Listi!$AI:$AI,MATCH(C8740,Listi!$AJ:$AJ,0)),INDEX(Listi!T:T,MATCH(C8740,Listi!U:U,0)))</f>
        <v>Lífeyrissj. Tannlækna</v>
      </c>
      <c r="C8740" s="20" t="s">
        <v>261</v>
      </c>
      <c r="D8740" s="20" t="s">
        <v>207</v>
      </c>
      <c r="E8740" s="20" t="s">
        <v>276</v>
      </c>
      <c r="F8740" s="20" t="s">
        <v>128</v>
      </c>
      <c r="G8740" s="8" t="s">
        <v>389</v>
      </c>
      <c r="H8740" s="20" t="s">
        <v>129</v>
      </c>
      <c r="I8740" s="7">
        <v>0</v>
      </c>
      <c r="L8740" s="7">
        <v>6768408488</v>
      </c>
      <c r="M8740" s="7">
        <v>272759192</v>
      </c>
      <c r="N8740" s="7">
        <v>153838058</v>
      </c>
      <c r="O8740" s="20" t="str">
        <f t="shared" si="275"/>
        <v/>
      </c>
    </row>
    <row r="8741" spans="1:15">
      <c r="A8741" s="20" t="str">
        <f t="shared" si="276"/>
        <v>Lífeyrissjóður Tannlæknafél ÍslSamtryggingardeild</v>
      </c>
      <c r="B8741" s="20" t="str">
        <f>_xlfn.IFNA(INDEX(Listi!$AI:$AI,MATCH(C8741,Listi!$AJ:$AJ,0)),INDEX(Listi!T:T,MATCH(C8741,Listi!U:U,0)))</f>
        <v>Lífeyrissj. Tannlækna</v>
      </c>
      <c r="C8741" s="20" t="s">
        <v>261</v>
      </c>
      <c r="D8741" s="20" t="s">
        <v>205</v>
      </c>
      <c r="E8741" s="20" t="s">
        <v>275</v>
      </c>
      <c r="F8741" s="20" t="s">
        <v>128</v>
      </c>
      <c r="G8741" s="8" t="s">
        <v>389</v>
      </c>
      <c r="H8741" s="20" t="s">
        <v>129</v>
      </c>
      <c r="I8741" s="7">
        <v>0</v>
      </c>
      <c r="L8741" s="7">
        <v>2241251214</v>
      </c>
      <c r="M8741" s="7">
        <v>112827287</v>
      </c>
      <c r="N8741" s="7">
        <v>17930159</v>
      </c>
      <c r="O8741" s="20" t="str">
        <f t="shared" si="275"/>
        <v/>
      </c>
    </row>
    <row r="8742" spans="1:15">
      <c r="A8742" s="20" t="str">
        <f t="shared" si="276"/>
        <v>Lífeyrissjóður verslunarmannaÆvileið 1</v>
      </c>
      <c r="B8742" s="20" t="str">
        <f>_xlfn.IFNA(INDEX(Listi!$AI:$AI,MATCH(C8742,Listi!$AJ:$AJ,0)),INDEX(Listi!T:T,MATCH(C8742,Listi!U:U,0)))</f>
        <v>Lífeyrissj. Verslunarm.</v>
      </c>
      <c r="C8742" s="20" t="s">
        <v>206</v>
      </c>
      <c r="D8742" s="20" t="s">
        <v>310</v>
      </c>
      <c r="E8742" s="20" t="s">
        <v>276</v>
      </c>
      <c r="F8742" s="20" t="s">
        <v>128</v>
      </c>
      <c r="G8742" s="8" t="s">
        <v>389</v>
      </c>
      <c r="H8742" s="20" t="s">
        <v>129</v>
      </c>
      <c r="I8742" s="7">
        <v>0</v>
      </c>
      <c r="L8742" s="7">
        <v>2860479562</v>
      </c>
      <c r="M8742" s="7">
        <v>819651283</v>
      </c>
      <c r="N8742" s="7">
        <v>12562366</v>
      </c>
      <c r="O8742" s="20" t="str">
        <f t="shared" si="275"/>
        <v/>
      </c>
    </row>
    <row r="8743" spans="1:15">
      <c r="A8743" s="20" t="str">
        <f t="shared" si="276"/>
        <v>Lífeyrissjóður verslunarmannaÆvileið 2</v>
      </c>
      <c r="B8743" s="20" t="str">
        <f>_xlfn.IFNA(INDEX(Listi!$AI:$AI,MATCH(C8743,Listi!$AJ:$AJ,0)),INDEX(Listi!T:T,MATCH(C8743,Listi!U:U,0)))</f>
        <v>Lífeyrissj. Verslunarm.</v>
      </c>
      <c r="C8743" s="20" t="s">
        <v>206</v>
      </c>
      <c r="D8743" s="20" t="s">
        <v>309</v>
      </c>
      <c r="E8743" s="20" t="s">
        <v>276</v>
      </c>
      <c r="F8743" s="20" t="s">
        <v>128</v>
      </c>
      <c r="G8743" s="8" t="s">
        <v>389</v>
      </c>
      <c r="H8743" s="20" t="s">
        <v>129</v>
      </c>
      <c r="I8743" s="7">
        <v>0</v>
      </c>
      <c r="L8743" s="7">
        <v>2325064159</v>
      </c>
      <c r="M8743" s="7">
        <v>465663194</v>
      </c>
      <c r="N8743" s="7">
        <v>32037995</v>
      </c>
      <c r="O8743" s="20" t="str">
        <f t="shared" si="275"/>
        <v/>
      </c>
    </row>
    <row r="8744" spans="1:15">
      <c r="A8744" s="20" t="str">
        <f t="shared" si="276"/>
        <v>Lífeyrissjóður verslunarmannaÆvileið 3</v>
      </c>
      <c r="B8744" s="20" t="str">
        <f>_xlfn.IFNA(INDEX(Listi!$AI:$AI,MATCH(C8744,Listi!$AJ:$AJ,0)),INDEX(Listi!T:T,MATCH(C8744,Listi!U:U,0)))</f>
        <v>Lífeyrissj. Verslunarm.</v>
      </c>
      <c r="C8744" s="20" t="s">
        <v>206</v>
      </c>
      <c r="D8744" s="20" t="s">
        <v>308</v>
      </c>
      <c r="E8744" s="20" t="s">
        <v>276</v>
      </c>
      <c r="F8744" s="20" t="s">
        <v>128</v>
      </c>
      <c r="G8744" s="8" t="s">
        <v>389</v>
      </c>
      <c r="H8744" s="20" t="s">
        <v>129</v>
      </c>
      <c r="I8744" s="7">
        <v>0</v>
      </c>
      <c r="L8744" s="7">
        <v>1567402319</v>
      </c>
      <c r="M8744" s="7">
        <v>325961302</v>
      </c>
      <c r="N8744" s="7">
        <v>60283998</v>
      </c>
      <c r="O8744" s="20" t="str">
        <f t="shared" si="275"/>
        <v/>
      </c>
    </row>
    <row r="8745" spans="1:15">
      <c r="A8745" s="20" t="str">
        <f t="shared" si="276"/>
        <v>Lífeyrissjóður verslunarmannaDeild I/Séreign</v>
      </c>
      <c r="B8745" s="20" t="str">
        <f>_xlfn.IFNA(INDEX(Listi!$AI:$AI,MATCH(C8745,Listi!$AJ:$AJ,0)),INDEX(Listi!T:T,MATCH(C8745,Listi!U:U,0)))</f>
        <v>Lífeyrissj. Verslunarm.</v>
      </c>
      <c r="C8745" s="20" t="s">
        <v>206</v>
      </c>
      <c r="D8745" s="20" t="s">
        <v>207</v>
      </c>
      <c r="E8745" s="20" t="s">
        <v>276</v>
      </c>
      <c r="F8745" s="20" t="s">
        <v>128</v>
      </c>
      <c r="G8745" s="8" t="s">
        <v>389</v>
      </c>
      <c r="H8745" s="20" t="s">
        <v>129</v>
      </c>
      <c r="I8745" s="7">
        <v>0</v>
      </c>
      <c r="L8745" s="7">
        <v>19785724399</v>
      </c>
      <c r="M8745" s="7">
        <v>729937912</v>
      </c>
      <c r="N8745" s="7">
        <v>458382791</v>
      </c>
      <c r="O8745" s="20" t="str">
        <f t="shared" si="275"/>
        <v/>
      </c>
    </row>
    <row r="8746" spans="1:15">
      <c r="A8746" s="20" t="str">
        <f t="shared" si="276"/>
        <v>Lífeyrissjóður verslunarmannaSamtryggingardeild</v>
      </c>
      <c r="B8746" s="20" t="str">
        <f>_xlfn.IFNA(INDEX(Listi!$AI:$AI,MATCH(C8746,Listi!$AJ:$AJ,0)),INDEX(Listi!T:T,MATCH(C8746,Listi!U:U,0)))</f>
        <v>Lífeyrissj. Verslunarm.</v>
      </c>
      <c r="C8746" s="20" t="s">
        <v>206</v>
      </c>
      <c r="D8746" s="20" t="s">
        <v>205</v>
      </c>
      <c r="E8746" s="20" t="s">
        <v>275</v>
      </c>
      <c r="F8746" s="20" t="s">
        <v>128</v>
      </c>
      <c r="G8746" s="8" t="s">
        <v>389</v>
      </c>
      <c r="H8746" s="20" t="s">
        <v>129</v>
      </c>
      <c r="I8746" s="7">
        <v>0</v>
      </c>
      <c r="L8746" s="7">
        <v>1174592806906</v>
      </c>
      <c r="M8746" s="7">
        <v>35794261112</v>
      </c>
      <c r="N8746" s="7">
        <v>21965137185</v>
      </c>
      <c r="O8746" s="20" t="str">
        <f t="shared" si="275"/>
        <v/>
      </c>
    </row>
    <row r="8747" spans="1:15">
      <c r="A8747" s="20" t="str">
        <f t="shared" si="276"/>
        <v>Lífeyrissjóður VestmannaeyjaSafn I</v>
      </c>
      <c r="B8747" s="20" t="str">
        <f>_xlfn.IFNA(INDEX(Listi!$AI:$AI,MATCH(C8747,Listi!$AJ:$AJ,0)),INDEX(Listi!T:T,MATCH(C8747,Listi!U:U,0)))</f>
        <v>Lífeyrissj. Vestm.</v>
      </c>
      <c r="C8747" s="20" t="s">
        <v>262</v>
      </c>
      <c r="D8747" s="20" t="s">
        <v>210</v>
      </c>
      <c r="E8747" s="20" t="s">
        <v>276</v>
      </c>
      <c r="F8747" s="20" t="s">
        <v>128</v>
      </c>
      <c r="G8747" s="8" t="s">
        <v>389</v>
      </c>
      <c r="H8747" s="20" t="s">
        <v>129</v>
      </c>
      <c r="I8747" s="7">
        <v>0</v>
      </c>
      <c r="L8747" s="7">
        <v>381311221</v>
      </c>
      <c r="M8747" s="7">
        <v>44104006</v>
      </c>
      <c r="N8747" s="7">
        <v>13592960</v>
      </c>
      <c r="O8747" s="20" t="str">
        <f t="shared" si="275"/>
        <v/>
      </c>
    </row>
    <row r="8748" spans="1:15">
      <c r="A8748" s="20" t="str">
        <f t="shared" si="276"/>
        <v>Lífeyrissjóður VestmannaeyjaSafn II</v>
      </c>
      <c r="B8748" s="20" t="str">
        <f>_xlfn.IFNA(INDEX(Listi!$AI:$AI,MATCH(C8748,Listi!$AJ:$AJ,0)),INDEX(Listi!T:T,MATCH(C8748,Listi!U:U,0)))</f>
        <v>Lífeyrissj. Vestm.</v>
      </c>
      <c r="C8748" s="20" t="s">
        <v>262</v>
      </c>
      <c r="D8748" s="20" t="s">
        <v>211</v>
      </c>
      <c r="E8748" s="20" t="s">
        <v>276</v>
      </c>
      <c r="F8748" s="20" t="s">
        <v>128</v>
      </c>
      <c r="G8748" s="8" t="s">
        <v>389</v>
      </c>
      <c r="H8748" s="20" t="s">
        <v>129</v>
      </c>
      <c r="I8748" s="7">
        <v>0</v>
      </c>
      <c r="L8748" s="7">
        <v>571440191</v>
      </c>
      <c r="M8748" s="7">
        <v>40240404</v>
      </c>
      <c r="N8748" s="7">
        <v>18659289</v>
      </c>
      <c r="O8748" s="20" t="str">
        <f t="shared" si="275"/>
        <v/>
      </c>
    </row>
    <row r="8749" spans="1:15">
      <c r="A8749" s="20" t="str">
        <f t="shared" si="276"/>
        <v>Lífeyrissjóður VestmannaeyjaSamtryggingardeild</v>
      </c>
      <c r="B8749" s="20" t="str">
        <f>_xlfn.IFNA(INDEX(Listi!$AI:$AI,MATCH(C8749,Listi!$AJ:$AJ,0)),INDEX(Listi!T:T,MATCH(C8749,Listi!U:U,0)))</f>
        <v>Lífeyrissj. Vestm.</v>
      </c>
      <c r="C8749" s="20" t="s">
        <v>262</v>
      </c>
      <c r="D8749" s="20" t="s">
        <v>205</v>
      </c>
      <c r="E8749" s="20" t="s">
        <v>275</v>
      </c>
      <c r="F8749" s="20" t="s">
        <v>128</v>
      </c>
      <c r="G8749" s="8" t="s">
        <v>389</v>
      </c>
      <c r="H8749" s="20" t="s">
        <v>129</v>
      </c>
      <c r="I8749" s="7">
        <v>0</v>
      </c>
      <c r="L8749" s="7">
        <v>85198020532</v>
      </c>
      <c r="M8749" s="7">
        <v>1944643004</v>
      </c>
      <c r="N8749" s="7">
        <v>2198060399</v>
      </c>
      <c r="O8749" s="20" t="str">
        <f t="shared" si="275"/>
        <v/>
      </c>
    </row>
    <row r="8750" spans="1:15">
      <c r="A8750" s="20" t="str">
        <f t="shared" si="276"/>
        <v>Lífsval - lífeyrissparnaðurLífsval 1</v>
      </c>
      <c r="B8750" s="20" t="str">
        <f>_xlfn.IFNA(INDEX(Listi!$AI:$AI,MATCH(C8750,Listi!$AJ:$AJ,0)),INDEX(Listi!T:T,MATCH(C8750,Listi!U:U,0)))</f>
        <v>Lífsval</v>
      </c>
      <c r="C8750" s="20" t="s">
        <v>263</v>
      </c>
      <c r="D8750" s="20" t="s">
        <v>264</v>
      </c>
      <c r="E8750" s="20" t="s">
        <v>276</v>
      </c>
      <c r="F8750" s="20" t="s">
        <v>128</v>
      </c>
      <c r="G8750" s="8" t="s">
        <v>389</v>
      </c>
      <c r="H8750" s="20" t="s">
        <v>129</v>
      </c>
      <c r="I8750" s="7">
        <v>0</v>
      </c>
      <c r="L8750" s="7">
        <v>1792991246</v>
      </c>
      <c r="M8750" s="7">
        <v>203244065</v>
      </c>
      <c r="N8750" s="7">
        <v>81003579</v>
      </c>
      <c r="O8750" s="20" t="str">
        <f t="shared" si="275"/>
        <v/>
      </c>
    </row>
    <row r="8751" spans="1:15">
      <c r="A8751" s="20" t="str">
        <f t="shared" si="276"/>
        <v>Lífsval - lífeyrissparnaðurLífsval 2</v>
      </c>
      <c r="B8751" s="20" t="str">
        <f>_xlfn.IFNA(INDEX(Listi!$AI:$AI,MATCH(C8751,Listi!$AJ:$AJ,0)),INDEX(Listi!T:T,MATCH(C8751,Listi!U:U,0)))</f>
        <v>Lífsval</v>
      </c>
      <c r="C8751" s="20" t="s">
        <v>263</v>
      </c>
      <c r="D8751" s="20" t="s">
        <v>265</v>
      </c>
      <c r="E8751" s="20" t="s">
        <v>276</v>
      </c>
      <c r="F8751" s="20" t="s">
        <v>128</v>
      </c>
      <c r="G8751" s="8" t="s">
        <v>389</v>
      </c>
      <c r="H8751" s="20" t="s">
        <v>129</v>
      </c>
      <c r="I8751" s="7">
        <v>0</v>
      </c>
      <c r="L8751" s="7">
        <v>79660340</v>
      </c>
      <c r="M8751" s="7">
        <v>14369045</v>
      </c>
      <c r="N8751" s="7">
        <v>2695304</v>
      </c>
      <c r="O8751" s="20" t="str">
        <f t="shared" si="275"/>
        <v/>
      </c>
    </row>
    <row r="8752" spans="1:15">
      <c r="A8752" s="20" t="str">
        <f t="shared" si="276"/>
        <v>Lífsval - lífeyrissparnaðurLífsval 3</v>
      </c>
      <c r="B8752" s="20" t="str">
        <f>_xlfn.IFNA(INDEX(Listi!$AI:$AI,MATCH(C8752,Listi!$AJ:$AJ,0)),INDEX(Listi!T:T,MATCH(C8752,Listi!U:U,0)))</f>
        <v>Lífsval</v>
      </c>
      <c r="C8752" s="20" t="s">
        <v>263</v>
      </c>
      <c r="D8752" s="20" t="s">
        <v>266</v>
      </c>
      <c r="E8752" s="20" t="s">
        <v>276</v>
      </c>
      <c r="F8752" s="20" t="s">
        <v>128</v>
      </c>
      <c r="G8752" s="8" t="s">
        <v>389</v>
      </c>
      <c r="H8752" s="20" t="s">
        <v>129</v>
      </c>
      <c r="I8752" s="7">
        <v>0</v>
      </c>
      <c r="L8752" s="7">
        <v>131239774</v>
      </c>
      <c r="M8752" s="7">
        <v>16635787</v>
      </c>
      <c r="N8752" s="7">
        <v>3548138</v>
      </c>
      <c r="O8752" s="20" t="str">
        <f t="shared" si="275"/>
        <v/>
      </c>
    </row>
    <row r="8753" spans="1:15">
      <c r="A8753" s="20" t="str">
        <f t="shared" si="276"/>
        <v>Lífsval - lífeyrissparnaðurLífsval 4</v>
      </c>
      <c r="B8753" s="20" t="str">
        <f>_xlfn.IFNA(INDEX(Listi!$AI:$AI,MATCH(C8753,Listi!$AJ:$AJ,0)),INDEX(Listi!T:T,MATCH(C8753,Listi!U:U,0)))</f>
        <v>Lífsval</v>
      </c>
      <c r="C8753" s="20" t="s">
        <v>263</v>
      </c>
      <c r="D8753" s="20" t="s">
        <v>267</v>
      </c>
      <c r="E8753" s="20" t="s">
        <v>276</v>
      </c>
      <c r="F8753" s="20" t="s">
        <v>128</v>
      </c>
      <c r="G8753" s="8" t="s">
        <v>389</v>
      </c>
      <c r="H8753" s="20" t="s">
        <v>129</v>
      </c>
      <c r="I8753" s="7">
        <v>0</v>
      </c>
      <c r="L8753" s="7">
        <v>71752064</v>
      </c>
      <c r="M8753" s="7">
        <v>15238959</v>
      </c>
      <c r="N8753" s="7">
        <v>2058992</v>
      </c>
      <c r="O8753" s="20" t="str">
        <f t="shared" si="275"/>
        <v/>
      </c>
    </row>
    <row r="8754" spans="1:15">
      <c r="A8754" s="20" t="str">
        <f t="shared" si="276"/>
        <v>Lífsverk lífeyrissjóðurLífsverk I/Séreign</v>
      </c>
      <c r="B8754" s="20" t="str">
        <f>_xlfn.IFNA(INDEX(Listi!$AI:$AI,MATCH(C8754,Listi!$AJ:$AJ,0)),INDEX(Listi!T:T,MATCH(C8754,Listi!U:U,0)))</f>
        <v xml:space="preserve">Lífsverk  </v>
      </c>
      <c r="C8754" s="20" t="s">
        <v>268</v>
      </c>
      <c r="D8754" s="20" t="s">
        <v>269</v>
      </c>
      <c r="E8754" s="20" t="s">
        <v>276</v>
      </c>
      <c r="F8754" s="20" t="s">
        <v>128</v>
      </c>
      <c r="G8754" s="8" t="s">
        <v>389</v>
      </c>
      <c r="H8754" s="20" t="s">
        <v>129</v>
      </c>
      <c r="I8754" s="7">
        <v>0</v>
      </c>
      <c r="L8754" s="7">
        <v>4582957000</v>
      </c>
      <c r="M8754" s="7">
        <v>635926000</v>
      </c>
      <c r="N8754" s="7">
        <v>22708000</v>
      </c>
      <c r="O8754" s="20" t="str">
        <f t="shared" si="275"/>
        <v/>
      </c>
    </row>
    <row r="8755" spans="1:15">
      <c r="A8755" s="20" t="str">
        <f t="shared" si="276"/>
        <v>Lífsverk lífeyrissjóðurLífsverk II/Séreign</v>
      </c>
      <c r="B8755" s="20" t="str">
        <f>_xlfn.IFNA(INDEX(Listi!$AI:$AI,MATCH(C8755,Listi!$AJ:$AJ,0)),INDEX(Listi!T:T,MATCH(C8755,Listi!U:U,0)))</f>
        <v xml:space="preserve">Lífsverk  </v>
      </c>
      <c r="C8755" s="20" t="s">
        <v>268</v>
      </c>
      <c r="D8755" s="20" t="s">
        <v>270</v>
      </c>
      <c r="E8755" s="20" t="s">
        <v>276</v>
      </c>
      <c r="F8755" s="20" t="s">
        <v>128</v>
      </c>
      <c r="G8755" s="8" t="s">
        <v>389</v>
      </c>
      <c r="H8755" s="20" t="s">
        <v>129</v>
      </c>
      <c r="I8755" s="7">
        <v>-200000</v>
      </c>
      <c r="L8755" s="7">
        <v>23735073000</v>
      </c>
      <c r="M8755" s="7">
        <v>2073571000</v>
      </c>
      <c r="N8755" s="7">
        <v>249365000</v>
      </c>
      <c r="O8755" s="20" t="str">
        <f t="shared" si="275"/>
        <v/>
      </c>
    </row>
    <row r="8756" spans="1:15">
      <c r="A8756" s="20" t="str">
        <f t="shared" si="276"/>
        <v>Lífsverk lífeyrissjóðurLífsverk III/Séreign</v>
      </c>
      <c r="B8756" s="20" t="str">
        <f>_xlfn.IFNA(INDEX(Listi!$AI:$AI,MATCH(C8756,Listi!$AJ:$AJ,0)),INDEX(Listi!T:T,MATCH(C8756,Listi!U:U,0)))</f>
        <v xml:space="preserve">Lífsverk  </v>
      </c>
      <c r="C8756" s="20" t="s">
        <v>268</v>
      </c>
      <c r="D8756" s="20" t="s">
        <v>271</v>
      </c>
      <c r="E8756" s="20" t="s">
        <v>276</v>
      </c>
      <c r="F8756" s="20" t="s">
        <v>128</v>
      </c>
      <c r="G8756" s="8" t="s">
        <v>389</v>
      </c>
      <c r="H8756" s="20" t="s">
        <v>129</v>
      </c>
      <c r="I8756" s="7">
        <v>-1745000</v>
      </c>
      <c r="L8756" s="7">
        <v>653814000</v>
      </c>
      <c r="M8756" s="7">
        <v>105107000</v>
      </c>
      <c r="N8756" s="7">
        <v>2613000</v>
      </c>
      <c r="O8756" s="20" t="str">
        <f t="shared" si="275"/>
        <v/>
      </c>
    </row>
    <row r="8757" spans="1:15">
      <c r="A8757" s="20" t="str">
        <f t="shared" si="276"/>
        <v>Lífsverk lífeyrissjóðurSamtryggingardeild</v>
      </c>
      <c r="B8757" s="20" t="str">
        <f>_xlfn.IFNA(INDEX(Listi!$AI:$AI,MATCH(C8757,Listi!$AJ:$AJ,0)),INDEX(Listi!T:T,MATCH(C8757,Listi!U:U,0)))</f>
        <v xml:space="preserve">Lífsverk  </v>
      </c>
      <c r="C8757" s="20" t="s">
        <v>268</v>
      </c>
      <c r="D8757" s="20" t="s">
        <v>205</v>
      </c>
      <c r="E8757" s="20" t="s">
        <v>275</v>
      </c>
      <c r="F8757" s="20" t="s">
        <v>128</v>
      </c>
      <c r="G8757" s="8" t="s">
        <v>389</v>
      </c>
      <c r="H8757" s="20" t="s">
        <v>129</v>
      </c>
      <c r="I8757" s="7">
        <v>0</v>
      </c>
      <c r="L8757" s="7">
        <v>120542527000</v>
      </c>
      <c r="M8757" s="7">
        <v>4397803000</v>
      </c>
      <c r="N8757" s="7">
        <v>1423151000</v>
      </c>
      <c r="O8757" s="20" t="str">
        <f t="shared" si="275"/>
        <v/>
      </c>
    </row>
    <row r="8758" spans="1:15">
      <c r="A8758" s="20" t="str">
        <f t="shared" si="276"/>
        <v>Söfnunarsjóður lífeyrisréttindaDeild I/Innlán</v>
      </c>
      <c r="B8758" s="20" t="str">
        <f>_xlfn.IFNA(INDEX(Listi!$AI:$AI,MATCH(C8758,Listi!$AJ:$AJ,0)),INDEX(Listi!T:T,MATCH(C8758,Listi!U:U,0)))</f>
        <v>Söfnunarsj.</v>
      </c>
      <c r="C8758" s="20" t="s">
        <v>272</v>
      </c>
      <c r="D8758" s="20" t="s">
        <v>273</v>
      </c>
      <c r="E8758" s="20" t="s">
        <v>276</v>
      </c>
      <c r="F8758" s="20" t="s">
        <v>128</v>
      </c>
      <c r="G8758" s="8" t="s">
        <v>389</v>
      </c>
      <c r="H8758" s="20" t="s">
        <v>129</v>
      </c>
      <c r="I8758" s="7">
        <v>-110866071</v>
      </c>
      <c r="L8758" s="7">
        <v>2001731914</v>
      </c>
      <c r="M8758" s="7">
        <v>133561634</v>
      </c>
      <c r="N8758" s="7">
        <v>44803565</v>
      </c>
      <c r="O8758" s="20" t="str">
        <f t="shared" si="275"/>
        <v/>
      </c>
    </row>
    <row r="8759" spans="1:15">
      <c r="A8759" s="20" t="str">
        <f t="shared" si="276"/>
        <v>Söfnunarsjóður lífeyrisréttindaDeild III/Séreign</v>
      </c>
      <c r="B8759" s="20" t="str">
        <f>_xlfn.IFNA(INDEX(Listi!$AI:$AI,MATCH(C8759,Listi!$AJ:$AJ,0)),INDEX(Listi!T:T,MATCH(C8759,Listi!U:U,0)))</f>
        <v>Söfnunarsj.</v>
      </c>
      <c r="C8759" s="20" t="s">
        <v>272</v>
      </c>
      <c r="D8759" s="20" t="s">
        <v>599</v>
      </c>
      <c r="E8759" s="20" t="s">
        <v>276</v>
      </c>
      <c r="F8759" s="20" t="s">
        <v>128</v>
      </c>
      <c r="G8759" s="8" t="s">
        <v>389</v>
      </c>
      <c r="H8759" s="20" t="s">
        <v>129</v>
      </c>
      <c r="I8759" s="7">
        <v>0</v>
      </c>
      <c r="L8759" s="7">
        <v>24413085</v>
      </c>
      <c r="M8759" s="7">
        <v>24697577</v>
      </c>
      <c r="N8759" s="7">
        <v>900000</v>
      </c>
      <c r="O8759" s="20" t="str">
        <f t="shared" si="275"/>
        <v/>
      </c>
    </row>
    <row r="8760" spans="1:15">
      <c r="A8760" s="20" t="str">
        <f t="shared" si="276"/>
        <v>Söfnunarsjóður lífeyrisréttindaDeildII/Séreign</v>
      </c>
      <c r="B8760" s="20" t="str">
        <f>_xlfn.IFNA(INDEX(Listi!$AI:$AI,MATCH(C8760,Listi!$AJ:$AJ,0)),INDEX(Listi!T:T,MATCH(C8760,Listi!U:U,0)))</f>
        <v>Söfnunarsj.</v>
      </c>
      <c r="C8760" s="20" t="s">
        <v>272</v>
      </c>
      <c r="D8760" s="20" t="s">
        <v>586</v>
      </c>
      <c r="E8760" s="20" t="s">
        <v>276</v>
      </c>
      <c r="F8760" s="20" t="s">
        <v>128</v>
      </c>
      <c r="G8760" s="8" t="s">
        <v>389</v>
      </c>
      <c r="H8760" s="20" t="s">
        <v>129</v>
      </c>
      <c r="I8760" s="7">
        <v>10192090</v>
      </c>
      <c r="L8760" s="7">
        <v>1654616477</v>
      </c>
      <c r="M8760" s="7">
        <v>128539213</v>
      </c>
      <c r="N8760" s="7">
        <v>22846291</v>
      </c>
      <c r="O8760" s="20" t="str">
        <f t="shared" si="275"/>
        <v/>
      </c>
    </row>
    <row r="8761" spans="1:15">
      <c r="A8761" s="20" t="str">
        <f t="shared" si="276"/>
        <v>Söfnunarsjóður lífeyrisréttindaSamtryggingardeild</v>
      </c>
      <c r="B8761" s="20" t="str">
        <f>_xlfn.IFNA(INDEX(Listi!$AI:$AI,MATCH(C8761,Listi!$AJ:$AJ,0)),INDEX(Listi!T:T,MATCH(C8761,Listi!U:U,0)))</f>
        <v>Söfnunarsj.</v>
      </c>
      <c r="C8761" s="20" t="s">
        <v>272</v>
      </c>
      <c r="D8761" s="20" t="s">
        <v>205</v>
      </c>
      <c r="E8761" s="20" t="s">
        <v>275</v>
      </c>
      <c r="F8761" s="20" t="s">
        <v>128</v>
      </c>
      <c r="G8761" s="8" t="s">
        <v>389</v>
      </c>
      <c r="H8761" s="20" t="s">
        <v>129</v>
      </c>
      <c r="I8761" s="7">
        <v>0</v>
      </c>
      <c r="L8761" s="7">
        <v>238978847889</v>
      </c>
      <c r="M8761" s="7">
        <v>4967193409</v>
      </c>
      <c r="N8761" s="7">
        <v>6076487652</v>
      </c>
      <c r="O8761" s="20" t="str">
        <f t="shared" si="275"/>
        <v/>
      </c>
    </row>
    <row r="8762" spans="1:15">
      <c r="A8762" s="20" t="str">
        <f t="shared" si="276"/>
        <v>Stapi lífeyrissjóðurSafn I</v>
      </c>
      <c r="B8762" s="20" t="str">
        <f>_xlfn.IFNA(INDEX(Listi!$AI:$AI,MATCH(C8762,Listi!$AJ:$AJ,0)),INDEX(Listi!T:T,MATCH(C8762,Listi!U:U,0)))</f>
        <v xml:space="preserve">Stapi  </v>
      </c>
      <c r="C8762" s="20" t="s">
        <v>209</v>
      </c>
      <c r="D8762" s="20" t="s">
        <v>210</v>
      </c>
      <c r="E8762" s="20" t="s">
        <v>276</v>
      </c>
      <c r="F8762" s="20" t="s">
        <v>128</v>
      </c>
      <c r="G8762" s="8" t="s">
        <v>389</v>
      </c>
      <c r="H8762" s="20" t="s">
        <v>129</v>
      </c>
      <c r="I8762" s="7">
        <v>0</v>
      </c>
      <c r="L8762" s="7">
        <v>2440828925</v>
      </c>
      <c r="M8762" s="7">
        <v>91567233</v>
      </c>
      <c r="N8762" s="7">
        <v>110755602</v>
      </c>
      <c r="O8762" s="20" t="str">
        <f t="shared" si="275"/>
        <v/>
      </c>
    </row>
    <row r="8763" spans="1:15">
      <c r="A8763" s="20" t="str">
        <f t="shared" si="276"/>
        <v>Stapi lífeyrissjóðurSafn II</v>
      </c>
      <c r="B8763" s="20" t="str">
        <f>_xlfn.IFNA(INDEX(Listi!$AI:$AI,MATCH(C8763,Listi!$AJ:$AJ,0)),INDEX(Listi!T:T,MATCH(C8763,Listi!U:U,0)))</f>
        <v xml:space="preserve">Stapi  </v>
      </c>
      <c r="C8763" s="20" t="s">
        <v>209</v>
      </c>
      <c r="D8763" s="20" t="s">
        <v>211</v>
      </c>
      <c r="E8763" s="20" t="s">
        <v>276</v>
      </c>
      <c r="F8763" s="20" t="s">
        <v>128</v>
      </c>
      <c r="G8763" s="8" t="s">
        <v>389</v>
      </c>
      <c r="H8763" s="20" t="s">
        <v>129</v>
      </c>
      <c r="I8763" s="7">
        <v>0</v>
      </c>
      <c r="L8763" s="7">
        <v>5710890273</v>
      </c>
      <c r="M8763" s="7">
        <v>262001316</v>
      </c>
      <c r="N8763" s="7">
        <v>164209410</v>
      </c>
      <c r="O8763" s="20" t="str">
        <f t="shared" si="275"/>
        <v/>
      </c>
    </row>
    <row r="8764" spans="1:15">
      <c r="A8764" s="20" t="str">
        <f t="shared" si="276"/>
        <v>Stapi lífeyrissjóðurSafn III</v>
      </c>
      <c r="B8764" s="20" t="str">
        <f>_xlfn.IFNA(INDEX(Listi!$AI:$AI,MATCH(C8764,Listi!$AJ:$AJ,0)),INDEX(Listi!T:T,MATCH(C8764,Listi!U:U,0)))</f>
        <v xml:space="preserve">Stapi  </v>
      </c>
      <c r="C8764" s="20" t="s">
        <v>209</v>
      </c>
      <c r="D8764" s="20" t="s">
        <v>212</v>
      </c>
      <c r="E8764" s="20" t="s">
        <v>276</v>
      </c>
      <c r="F8764" s="20" t="s">
        <v>128</v>
      </c>
      <c r="G8764" s="8" t="s">
        <v>389</v>
      </c>
      <c r="H8764" s="20" t="s">
        <v>129</v>
      </c>
      <c r="I8764" s="7">
        <v>0</v>
      </c>
      <c r="L8764" s="7">
        <v>268100084</v>
      </c>
      <c r="M8764" s="7">
        <v>24388890</v>
      </c>
      <c r="N8764" s="7">
        <v>9886128</v>
      </c>
      <c r="O8764" s="20" t="str">
        <f t="shared" si="275"/>
        <v/>
      </c>
    </row>
    <row r="8765" spans="1:15">
      <c r="A8765" s="20" t="str">
        <f t="shared" si="276"/>
        <v>Stapi lífeyrissjóðurTryggingardeild</v>
      </c>
      <c r="B8765" s="20" t="str">
        <f>_xlfn.IFNA(INDEX(Listi!$AI:$AI,MATCH(C8765,Listi!$AJ:$AJ,0)),INDEX(Listi!T:T,MATCH(C8765,Listi!U:U,0)))</f>
        <v xml:space="preserve">Stapi  </v>
      </c>
      <c r="C8765" s="20" t="s">
        <v>209</v>
      </c>
      <c r="D8765" s="20" t="s">
        <v>213</v>
      </c>
      <c r="E8765" s="20" t="s">
        <v>275</v>
      </c>
      <c r="F8765" s="20" t="s">
        <v>128</v>
      </c>
      <c r="G8765" s="8" t="s">
        <v>389</v>
      </c>
      <c r="H8765" s="20" t="s">
        <v>129</v>
      </c>
      <c r="I8765" s="7">
        <v>0</v>
      </c>
      <c r="L8765" s="7">
        <v>348661724246</v>
      </c>
      <c r="M8765" s="7">
        <v>13807615154</v>
      </c>
      <c r="N8765" s="7">
        <v>7912918911</v>
      </c>
      <c r="O8765" s="20" t="str">
        <f t="shared" si="275"/>
        <v/>
      </c>
    </row>
    <row r="8766" spans="1:15">
      <c r="A8766" s="20" t="str">
        <f t="shared" si="276"/>
        <v>Stapi lífeyrissjóðurVarfærnasafnið</v>
      </c>
      <c r="B8766" s="20" t="str">
        <f>_xlfn.IFNA(INDEX(Listi!$AI:$AI,MATCH(C8766,Listi!$AJ:$AJ,0)),INDEX(Listi!T:T,MATCH(C8766,Listi!U:U,0)))</f>
        <v xml:space="preserve">Stapi  </v>
      </c>
      <c r="C8766" s="20" t="s">
        <v>209</v>
      </c>
      <c r="D8766" s="20" t="s">
        <v>392</v>
      </c>
      <c r="E8766" s="20" t="s">
        <v>276</v>
      </c>
      <c r="F8766" s="20" t="s">
        <v>128</v>
      </c>
      <c r="G8766" s="8" t="s">
        <v>389</v>
      </c>
      <c r="H8766" s="20" t="s">
        <v>129</v>
      </c>
      <c r="I8766" s="7">
        <v>0</v>
      </c>
      <c r="L8766" s="7">
        <v>471986044</v>
      </c>
      <c r="M8766" s="7">
        <v>137399159</v>
      </c>
      <c r="N8766" s="7">
        <v>6994496</v>
      </c>
      <c r="O8766" s="20" t="str">
        <f t="shared" si="275"/>
        <v/>
      </c>
    </row>
    <row r="8767" spans="1:15">
      <c r="A8767" s="20" t="str">
        <f t="shared" si="276"/>
        <v>Almenni lífeyrissjóðurinnÆvisafn I</v>
      </c>
      <c r="B8767" s="20" t="str">
        <f>_xlfn.IFNA(INDEX(Listi!$AI:$AI,MATCH(C8767,Listi!$AJ:$AJ,0)),INDEX(Listi!T:T,MATCH(C8767,Listi!U:U,0)))</f>
        <v xml:space="preserve">Almenni </v>
      </c>
      <c r="C8767" s="20" t="s">
        <v>0</v>
      </c>
      <c r="D8767" s="20" t="s">
        <v>202</v>
      </c>
      <c r="E8767" s="20" t="s">
        <v>276</v>
      </c>
      <c r="F8767" s="20" t="s">
        <v>130</v>
      </c>
      <c r="G8767" s="8" t="s">
        <v>376</v>
      </c>
      <c r="H8767" s="20" t="s">
        <v>131</v>
      </c>
      <c r="I8767" s="7">
        <v>0</v>
      </c>
      <c r="L8767" s="7">
        <v>43068273823</v>
      </c>
      <c r="M8767" s="7">
        <v>4413720640</v>
      </c>
      <c r="N8767" s="7">
        <v>641257097</v>
      </c>
      <c r="O8767" s="20" t="str">
        <f t="shared" si="275"/>
        <v/>
      </c>
    </row>
    <row r="8768" spans="1:15">
      <c r="A8768" s="20" t="str">
        <f t="shared" si="276"/>
        <v>Almenni lífeyrissjóðurinnÆvisafn II</v>
      </c>
      <c r="B8768" s="20" t="str">
        <f>_xlfn.IFNA(INDEX(Listi!$AI:$AI,MATCH(C8768,Listi!$AJ:$AJ,0)),INDEX(Listi!T:T,MATCH(C8768,Listi!U:U,0)))</f>
        <v xml:space="preserve">Almenni </v>
      </c>
      <c r="C8768" s="20" t="s">
        <v>0</v>
      </c>
      <c r="D8768" s="20" t="s">
        <v>203</v>
      </c>
      <c r="E8768" s="20" t="s">
        <v>276</v>
      </c>
      <c r="F8768" s="20" t="s">
        <v>130</v>
      </c>
      <c r="G8768" s="8" t="s">
        <v>376</v>
      </c>
      <c r="H8768" s="20" t="s">
        <v>131</v>
      </c>
      <c r="I8768" s="7">
        <v>0</v>
      </c>
      <c r="L8768" s="7">
        <v>86460235807</v>
      </c>
      <c r="M8768" s="7">
        <v>3970537445</v>
      </c>
      <c r="N8768" s="7">
        <v>1539034493</v>
      </c>
      <c r="O8768" s="20" t="str">
        <f t="shared" si="275"/>
        <v/>
      </c>
    </row>
    <row r="8769" spans="1:15">
      <c r="A8769" s="20" t="str">
        <f t="shared" si="276"/>
        <v>Almenni lífeyrissjóðurinnÆvisafn III</v>
      </c>
      <c r="B8769" s="20" t="str">
        <f>_xlfn.IFNA(INDEX(Listi!$AI:$AI,MATCH(C8769,Listi!$AJ:$AJ,0)),INDEX(Listi!T:T,MATCH(C8769,Listi!U:U,0)))</f>
        <v xml:space="preserve">Almenni </v>
      </c>
      <c r="C8769" s="20" t="s">
        <v>0</v>
      </c>
      <c r="D8769" s="20" t="s">
        <v>204</v>
      </c>
      <c r="E8769" s="20" t="s">
        <v>276</v>
      </c>
      <c r="F8769" s="20" t="s">
        <v>130</v>
      </c>
      <c r="G8769" s="8" t="s">
        <v>376</v>
      </c>
      <c r="H8769" s="20" t="s">
        <v>131</v>
      </c>
      <c r="I8769" s="7">
        <v>0</v>
      </c>
      <c r="L8769" s="7">
        <v>33890180699</v>
      </c>
      <c r="M8769" s="7">
        <v>1571509194</v>
      </c>
      <c r="N8769" s="7">
        <v>920421683</v>
      </c>
      <c r="O8769" s="20" t="str">
        <f t="shared" si="275"/>
        <v/>
      </c>
    </row>
    <row r="8770" spans="1:15">
      <c r="A8770" s="20" t="str">
        <f t="shared" si="276"/>
        <v>Almenni lífeyrissjóðurinnHúsnæðissafn</v>
      </c>
      <c r="B8770" s="20" t="str">
        <f>_xlfn.IFNA(INDEX(Listi!$AI:$AI,MATCH(C8770,Listi!$AJ:$AJ,0)),INDEX(Listi!T:T,MATCH(C8770,Listi!U:U,0)))</f>
        <v xml:space="preserve">Almenni </v>
      </c>
      <c r="C8770" s="20" t="s">
        <v>0</v>
      </c>
      <c r="D8770" s="20" t="s">
        <v>315</v>
      </c>
      <c r="E8770" s="20" t="s">
        <v>276</v>
      </c>
      <c r="F8770" s="20" t="s">
        <v>130</v>
      </c>
      <c r="G8770" s="8" t="s">
        <v>376</v>
      </c>
      <c r="H8770" s="20" t="s">
        <v>131</v>
      </c>
      <c r="I8770" s="7">
        <v>0</v>
      </c>
      <c r="L8770" s="7">
        <v>487895879</v>
      </c>
      <c r="M8770" s="7">
        <v>166428361</v>
      </c>
      <c r="N8770" s="7">
        <v>18080096</v>
      </c>
      <c r="O8770" s="20" t="str">
        <f t="shared" ref="O8770:O8833" si="277">IFERROR(VLOOKUP(F8770,EhLykill,3,FALSE),"")</f>
        <v/>
      </c>
    </row>
    <row r="8771" spans="1:15">
      <c r="A8771" s="20" t="str">
        <f t="shared" si="276"/>
        <v>Almenni lífeyrissjóðurinnInnlánssafn</v>
      </c>
      <c r="B8771" s="20" t="str">
        <f>_xlfn.IFNA(INDEX(Listi!$AI:$AI,MATCH(C8771,Listi!$AJ:$AJ,0)),INDEX(Listi!T:T,MATCH(C8771,Listi!U:U,0)))</f>
        <v xml:space="preserve">Almenni </v>
      </c>
      <c r="C8771" s="20" t="s">
        <v>0</v>
      </c>
      <c r="D8771" s="20" t="s">
        <v>1</v>
      </c>
      <c r="E8771" s="20" t="s">
        <v>276</v>
      </c>
      <c r="F8771" s="20" t="s">
        <v>130</v>
      </c>
      <c r="G8771" s="8" t="s">
        <v>376</v>
      </c>
      <c r="H8771" s="20" t="s">
        <v>131</v>
      </c>
      <c r="I8771" s="7">
        <v>90000000</v>
      </c>
      <c r="L8771" s="7">
        <v>26587944379</v>
      </c>
      <c r="M8771" s="7">
        <v>1016779991</v>
      </c>
      <c r="N8771" s="7">
        <v>1031869724</v>
      </c>
      <c r="O8771" s="20" t="str">
        <f t="shared" si="277"/>
        <v/>
      </c>
    </row>
    <row r="8772" spans="1:15">
      <c r="A8772" s="20" t="str">
        <f t="shared" ref="A8772:A8833" si="278">CONCATENATE(C8772,D8772)</f>
        <v>Almenni lífeyrissjóðurinnRíkissafn langt</v>
      </c>
      <c r="B8772" s="20" t="str">
        <f>_xlfn.IFNA(INDEX(Listi!$AI:$AI,MATCH(C8772,Listi!$AJ:$AJ,0)),INDEX(Listi!T:T,MATCH(C8772,Listi!U:U,0)))</f>
        <v xml:space="preserve">Almenni </v>
      </c>
      <c r="C8772" s="20" t="s">
        <v>0</v>
      </c>
      <c r="D8772" s="20" t="s">
        <v>199</v>
      </c>
      <c r="E8772" s="20" t="s">
        <v>276</v>
      </c>
      <c r="F8772" s="20" t="s">
        <v>130</v>
      </c>
      <c r="G8772" s="8" t="s">
        <v>376</v>
      </c>
      <c r="H8772" s="20" t="s">
        <v>131</v>
      </c>
      <c r="I8772" s="7">
        <v>0</v>
      </c>
      <c r="L8772" s="7">
        <v>1193680171</v>
      </c>
      <c r="M8772" s="7">
        <v>61272573</v>
      </c>
      <c r="N8772" s="7">
        <v>40105929</v>
      </c>
      <c r="O8772" s="20" t="str">
        <f t="shared" si="277"/>
        <v/>
      </c>
    </row>
    <row r="8773" spans="1:15">
      <c r="A8773" s="20" t="str">
        <f t="shared" si="278"/>
        <v>Almenni lífeyrissjóðurinnRíkissafn stutt</v>
      </c>
      <c r="B8773" s="20" t="str">
        <f>_xlfn.IFNA(INDEX(Listi!$AI:$AI,MATCH(C8773,Listi!$AJ:$AJ,0)),INDEX(Listi!T:T,MATCH(C8773,Listi!U:U,0)))</f>
        <v xml:space="preserve">Almenni </v>
      </c>
      <c r="C8773" s="20" t="s">
        <v>0</v>
      </c>
      <c r="D8773" s="20" t="s">
        <v>200</v>
      </c>
      <c r="E8773" s="20" t="s">
        <v>276</v>
      </c>
      <c r="F8773" s="20" t="s">
        <v>130</v>
      </c>
      <c r="G8773" s="8" t="s">
        <v>376</v>
      </c>
      <c r="H8773" s="20" t="s">
        <v>131</v>
      </c>
      <c r="I8773" s="7">
        <v>0</v>
      </c>
      <c r="L8773" s="7">
        <v>541893627</v>
      </c>
      <c r="M8773" s="7">
        <v>20423158</v>
      </c>
      <c r="N8773" s="7">
        <v>14899899</v>
      </c>
      <c r="O8773" s="20" t="str">
        <f t="shared" si="277"/>
        <v/>
      </c>
    </row>
    <row r="8774" spans="1:15">
      <c r="A8774" s="20" t="str">
        <f t="shared" si="278"/>
        <v>Almenni lífeyrissjóðurinnTryggingadeild</v>
      </c>
      <c r="B8774" s="20" t="str">
        <f>_xlfn.IFNA(INDEX(Listi!$AI:$AI,MATCH(C8774,Listi!$AJ:$AJ,0)),INDEX(Listi!T:T,MATCH(C8774,Listi!U:U,0)))</f>
        <v xml:space="preserve">Almenni </v>
      </c>
      <c r="C8774" s="20" t="s">
        <v>0</v>
      </c>
      <c r="D8774" s="20" t="s">
        <v>201</v>
      </c>
      <c r="E8774" s="20" t="s">
        <v>275</v>
      </c>
      <c r="F8774" s="20" t="s">
        <v>130</v>
      </c>
      <c r="G8774" s="8" t="s">
        <v>376</v>
      </c>
      <c r="H8774" s="20" t="s">
        <v>131</v>
      </c>
      <c r="I8774" s="7">
        <v>0</v>
      </c>
      <c r="L8774" s="7">
        <v>174784296254</v>
      </c>
      <c r="M8774" s="7">
        <v>7497244534</v>
      </c>
      <c r="N8774" s="7">
        <v>3057046932</v>
      </c>
      <c r="O8774" s="20" t="str">
        <f t="shared" si="277"/>
        <v/>
      </c>
    </row>
    <row r="8775" spans="1:15">
      <c r="A8775" s="20" t="str">
        <f t="shared" si="278"/>
        <v>Arion banki hf.Erlend hlutabréf</v>
      </c>
      <c r="B8775" s="20" t="str">
        <f>_xlfn.IFNA(INDEX(Listi!$AI:$AI,MATCH(C8775,Listi!$AJ:$AJ,0)),INDEX(Listi!T:T,MATCH(C8775,Listi!U:U,0)))</f>
        <v xml:space="preserve">Arion banki </v>
      </c>
      <c r="C8775" s="20" t="s">
        <v>214</v>
      </c>
      <c r="D8775" s="20" t="s">
        <v>215</v>
      </c>
      <c r="E8775" s="20" t="s">
        <v>276</v>
      </c>
      <c r="F8775" s="20" t="s">
        <v>130</v>
      </c>
      <c r="G8775" s="8" t="s">
        <v>376</v>
      </c>
      <c r="H8775" s="20" t="s">
        <v>131</v>
      </c>
      <c r="I8775" s="7">
        <v>0</v>
      </c>
      <c r="L8775" s="7">
        <v>1149685000</v>
      </c>
      <c r="M8775" s="7">
        <v>49095000</v>
      </c>
      <c r="N8775" s="7">
        <v>10876000</v>
      </c>
      <c r="O8775" s="20" t="str">
        <f t="shared" si="277"/>
        <v/>
      </c>
    </row>
    <row r="8776" spans="1:15">
      <c r="A8776" s="20" t="str">
        <f t="shared" si="278"/>
        <v>Arion banki hf.Innlend skuldabréf</v>
      </c>
      <c r="B8776" s="20" t="str">
        <f>_xlfn.IFNA(INDEX(Listi!$AI:$AI,MATCH(C8776,Listi!$AJ:$AJ,0)),INDEX(Listi!T:T,MATCH(C8776,Listi!U:U,0)))</f>
        <v xml:space="preserve">Arion banki </v>
      </c>
      <c r="C8776" s="20" t="s">
        <v>214</v>
      </c>
      <c r="D8776" s="20" t="s">
        <v>216</v>
      </c>
      <c r="E8776" s="20" t="s">
        <v>276</v>
      </c>
      <c r="F8776" s="20" t="s">
        <v>130</v>
      </c>
      <c r="G8776" s="8" t="s">
        <v>376</v>
      </c>
      <c r="H8776" s="20" t="s">
        <v>131</v>
      </c>
      <c r="I8776" s="7">
        <v>0</v>
      </c>
      <c r="L8776" s="7">
        <v>4446434000</v>
      </c>
      <c r="M8776" s="7">
        <v>344234000</v>
      </c>
      <c r="N8776" s="7">
        <v>44793000</v>
      </c>
      <c r="O8776" s="20" t="str">
        <f t="shared" si="277"/>
        <v/>
      </c>
    </row>
    <row r="8777" spans="1:15">
      <c r="A8777" s="20" t="str">
        <f t="shared" si="278"/>
        <v>Arion banki hf.Lífeyrisauki L1</v>
      </c>
      <c r="B8777" s="20" t="str">
        <f>_xlfn.IFNA(INDEX(Listi!$AI:$AI,MATCH(C8777,Listi!$AJ:$AJ,0)),INDEX(Listi!T:T,MATCH(C8777,Listi!U:U,0)))</f>
        <v xml:space="preserve">Arion banki </v>
      </c>
      <c r="C8777" s="20" t="s">
        <v>214</v>
      </c>
      <c r="D8777" s="20" t="s">
        <v>377</v>
      </c>
      <c r="E8777" s="20" t="s">
        <v>276</v>
      </c>
      <c r="F8777" s="20" t="s">
        <v>130</v>
      </c>
      <c r="G8777" s="8" t="s">
        <v>376</v>
      </c>
      <c r="H8777" s="20" t="s">
        <v>131</v>
      </c>
      <c r="I8777" s="7">
        <v>0</v>
      </c>
      <c r="L8777" s="7">
        <v>5887942000</v>
      </c>
      <c r="M8777" s="7">
        <v>1011885000</v>
      </c>
      <c r="N8777" s="7">
        <v>34615000</v>
      </c>
      <c r="O8777" s="20" t="str">
        <f t="shared" si="277"/>
        <v/>
      </c>
    </row>
    <row r="8778" spans="1:15">
      <c r="A8778" s="20" t="str">
        <f t="shared" si="278"/>
        <v>Arion banki hf.Lífeyrisauki L2</v>
      </c>
      <c r="B8778" s="20" t="str">
        <f>_xlfn.IFNA(INDEX(Listi!$AI:$AI,MATCH(C8778,Listi!$AJ:$AJ,0)),INDEX(Listi!T:T,MATCH(C8778,Listi!U:U,0)))</f>
        <v xml:space="preserve">Arion banki </v>
      </c>
      <c r="C8778" s="20" t="s">
        <v>214</v>
      </c>
      <c r="D8778" s="20" t="s">
        <v>372</v>
      </c>
      <c r="E8778" s="20" t="s">
        <v>276</v>
      </c>
      <c r="F8778" s="20" t="s">
        <v>130</v>
      </c>
      <c r="G8778" s="8" t="s">
        <v>376</v>
      </c>
      <c r="H8778" s="20" t="s">
        <v>131</v>
      </c>
      <c r="I8778" s="7">
        <v>0</v>
      </c>
      <c r="L8778" s="7">
        <v>21366380000</v>
      </c>
      <c r="M8778" s="7">
        <v>1613513000</v>
      </c>
      <c r="N8778" s="7">
        <v>92085000</v>
      </c>
      <c r="O8778" s="20" t="str">
        <f t="shared" si="277"/>
        <v/>
      </c>
    </row>
    <row r="8779" spans="1:15">
      <c r="A8779" s="20" t="str">
        <f t="shared" si="278"/>
        <v>Arion banki hf.Lífeyrisauki L3</v>
      </c>
      <c r="B8779" s="20" t="str">
        <f>_xlfn.IFNA(INDEX(Listi!$AI:$AI,MATCH(C8779,Listi!$AJ:$AJ,0)),INDEX(Listi!T:T,MATCH(C8779,Listi!U:U,0)))</f>
        <v xml:space="preserve">Arion banki </v>
      </c>
      <c r="C8779" s="20" t="s">
        <v>214</v>
      </c>
      <c r="D8779" s="20" t="s">
        <v>371</v>
      </c>
      <c r="E8779" s="20" t="s">
        <v>276</v>
      </c>
      <c r="F8779" s="20" t="s">
        <v>130</v>
      </c>
      <c r="G8779" s="8" t="s">
        <v>376</v>
      </c>
      <c r="H8779" s="20" t="s">
        <v>131</v>
      </c>
      <c r="I8779" s="7">
        <v>0</v>
      </c>
      <c r="L8779" s="7">
        <v>29714848000</v>
      </c>
      <c r="M8779" s="7">
        <v>2122481000</v>
      </c>
      <c r="N8779" s="7">
        <v>129566000</v>
      </c>
      <c r="O8779" s="20" t="str">
        <f t="shared" si="277"/>
        <v/>
      </c>
    </row>
    <row r="8780" spans="1:15">
      <c r="A8780" s="20" t="str">
        <f t="shared" si="278"/>
        <v>Arion banki hf.Lífeyrisauki L4</v>
      </c>
      <c r="B8780" s="20" t="str">
        <f>_xlfn.IFNA(INDEX(Listi!$AI:$AI,MATCH(C8780,Listi!$AJ:$AJ,0)),INDEX(Listi!T:T,MATCH(C8780,Listi!U:U,0)))</f>
        <v xml:space="preserve">Arion banki </v>
      </c>
      <c r="C8780" s="20" t="s">
        <v>214</v>
      </c>
      <c r="D8780" s="20" t="s">
        <v>587</v>
      </c>
      <c r="E8780" s="20" t="s">
        <v>276</v>
      </c>
      <c r="F8780" s="20" t="s">
        <v>130</v>
      </c>
      <c r="G8780" s="8" t="s">
        <v>376</v>
      </c>
      <c r="H8780" s="20" t="s">
        <v>131</v>
      </c>
      <c r="I8780" s="7">
        <v>0</v>
      </c>
      <c r="L8780" s="7">
        <v>19306242000</v>
      </c>
      <c r="M8780" s="7">
        <v>1346647000</v>
      </c>
      <c r="N8780" s="7">
        <v>388052000</v>
      </c>
      <c r="O8780" s="20" t="str">
        <f t="shared" si="277"/>
        <v/>
      </c>
    </row>
    <row r="8781" spans="1:15">
      <c r="A8781" s="20" t="str">
        <f t="shared" si="278"/>
        <v>Arion banki hf.Lífeyrisauki L5</v>
      </c>
      <c r="B8781" s="20" t="str">
        <f>_xlfn.IFNA(INDEX(Listi!$AI:$AI,MATCH(C8781,Listi!$AJ:$AJ,0)),INDEX(Listi!T:T,MATCH(C8781,Listi!U:U,0)))</f>
        <v xml:space="preserve">Arion banki </v>
      </c>
      <c r="C8781" s="20" t="s">
        <v>214</v>
      </c>
      <c r="D8781" s="20" t="s">
        <v>369</v>
      </c>
      <c r="E8781" s="20" t="s">
        <v>276</v>
      </c>
      <c r="F8781" s="20" t="s">
        <v>130</v>
      </c>
      <c r="G8781" s="8" t="s">
        <v>376</v>
      </c>
      <c r="H8781" s="20" t="s">
        <v>131</v>
      </c>
      <c r="I8781" s="7">
        <v>0</v>
      </c>
      <c r="L8781" s="7">
        <v>44858554000</v>
      </c>
      <c r="M8781" s="7">
        <v>4018833000</v>
      </c>
      <c r="N8781" s="7">
        <v>933672000</v>
      </c>
      <c r="O8781" s="20" t="str">
        <f t="shared" si="277"/>
        <v/>
      </c>
    </row>
    <row r="8782" spans="1:15">
      <c r="A8782" s="20" t="str">
        <f t="shared" si="278"/>
        <v>Birta lífeyrissjóðurBlönduð leið</v>
      </c>
      <c r="B8782" s="20" t="str">
        <f>_xlfn.IFNA(INDEX(Listi!$AI:$AI,MATCH(C8782,Listi!$AJ:$AJ,0)),INDEX(Listi!T:T,MATCH(C8782,Listi!U:U,0)))</f>
        <v xml:space="preserve">Birta  </v>
      </c>
      <c r="C8782" s="20" t="s">
        <v>298</v>
      </c>
      <c r="D8782" s="20" t="s">
        <v>314</v>
      </c>
      <c r="E8782" s="20" t="s">
        <v>276</v>
      </c>
      <c r="F8782" s="20" t="s">
        <v>130</v>
      </c>
      <c r="G8782" s="8" t="s">
        <v>376</v>
      </c>
      <c r="H8782" s="20" t="s">
        <v>131</v>
      </c>
      <c r="I8782" s="7">
        <v>0</v>
      </c>
      <c r="L8782" s="7">
        <v>6929716201</v>
      </c>
      <c r="M8782" s="7">
        <v>253995298</v>
      </c>
      <c r="N8782" s="7">
        <v>139753585</v>
      </c>
      <c r="O8782" s="20" t="str">
        <f t="shared" si="277"/>
        <v/>
      </c>
    </row>
    <row r="8783" spans="1:15">
      <c r="A8783" s="20" t="str">
        <f t="shared" si="278"/>
        <v>Birta lífeyrissjóðurInnlánsleið</v>
      </c>
      <c r="B8783" s="20" t="str">
        <f>_xlfn.IFNA(INDEX(Listi!$AI:$AI,MATCH(C8783,Listi!$AJ:$AJ,0)),INDEX(Listi!T:T,MATCH(C8783,Listi!U:U,0)))</f>
        <v xml:space="preserve">Birta  </v>
      </c>
      <c r="C8783" s="20" t="s">
        <v>298</v>
      </c>
      <c r="D8783" s="20" t="s">
        <v>208</v>
      </c>
      <c r="E8783" s="20" t="s">
        <v>276</v>
      </c>
      <c r="F8783" s="20" t="s">
        <v>130</v>
      </c>
      <c r="G8783" s="8" t="s">
        <v>376</v>
      </c>
      <c r="H8783" s="20" t="s">
        <v>131</v>
      </c>
      <c r="I8783" s="7">
        <v>161409276</v>
      </c>
      <c r="L8783" s="7">
        <v>4108971332</v>
      </c>
      <c r="M8783" s="7">
        <v>264842424</v>
      </c>
      <c r="N8783" s="7">
        <v>174324836</v>
      </c>
      <c r="O8783" s="20" t="str">
        <f t="shared" si="277"/>
        <v/>
      </c>
    </row>
    <row r="8784" spans="1:15">
      <c r="A8784" s="20" t="str">
        <f t="shared" si="278"/>
        <v>Birta lífeyrissjóðurSamtryggingardeild</v>
      </c>
      <c r="B8784" s="20" t="str">
        <f>_xlfn.IFNA(INDEX(Listi!$AI:$AI,MATCH(C8784,Listi!$AJ:$AJ,0)),INDEX(Listi!T:T,MATCH(C8784,Listi!U:U,0)))</f>
        <v xml:space="preserve">Birta  </v>
      </c>
      <c r="C8784" s="20" t="s">
        <v>298</v>
      </c>
      <c r="D8784" s="20" t="s">
        <v>205</v>
      </c>
      <c r="E8784" s="20" t="s">
        <v>275</v>
      </c>
      <c r="F8784" s="20" t="s">
        <v>130</v>
      </c>
      <c r="G8784" s="8" t="s">
        <v>376</v>
      </c>
      <c r="H8784" s="20" t="s">
        <v>131</v>
      </c>
      <c r="I8784" s="7">
        <v>0</v>
      </c>
      <c r="L8784" s="7">
        <v>549755105944</v>
      </c>
      <c r="M8784" s="7">
        <v>18480897961</v>
      </c>
      <c r="N8784" s="7">
        <v>14075814006</v>
      </c>
      <c r="O8784" s="20" t="str">
        <f t="shared" si="277"/>
        <v/>
      </c>
    </row>
    <row r="8785" spans="1:15">
      <c r="A8785" s="20" t="str">
        <f t="shared" si="278"/>
        <v>Birta lífeyrissjóðurSkuldabréfaleið</v>
      </c>
      <c r="B8785" s="20" t="str">
        <f>_xlfn.IFNA(INDEX(Listi!$AI:$AI,MATCH(C8785,Listi!$AJ:$AJ,0)),INDEX(Listi!T:T,MATCH(C8785,Listi!U:U,0)))</f>
        <v xml:space="preserve">Birta  </v>
      </c>
      <c r="C8785" s="20" t="s">
        <v>298</v>
      </c>
      <c r="D8785" s="20" t="s">
        <v>313</v>
      </c>
      <c r="E8785" s="20" t="s">
        <v>276</v>
      </c>
      <c r="F8785" s="20" t="s">
        <v>130</v>
      </c>
      <c r="G8785" s="8" t="s">
        <v>376</v>
      </c>
      <c r="H8785" s="20" t="s">
        <v>131</v>
      </c>
      <c r="I8785" s="7">
        <v>0</v>
      </c>
      <c r="L8785" s="7">
        <v>8522374478</v>
      </c>
      <c r="M8785" s="7">
        <v>391005163</v>
      </c>
      <c r="N8785" s="7">
        <v>218104877</v>
      </c>
      <c r="O8785" s="20" t="str">
        <f t="shared" si="277"/>
        <v/>
      </c>
    </row>
    <row r="8786" spans="1:15">
      <c r="A8786" s="20" t="str">
        <f t="shared" si="278"/>
        <v>Birta lífeyrissjóðurTilgreind séreign</v>
      </c>
      <c r="B8786" s="20" t="str">
        <f>_xlfn.IFNA(INDEX(Listi!$AI:$AI,MATCH(C8786,Listi!$AJ:$AJ,0)),INDEX(Listi!T:T,MATCH(C8786,Listi!U:U,0)))</f>
        <v xml:space="preserve">Birta  </v>
      </c>
      <c r="C8786" s="20" t="s">
        <v>298</v>
      </c>
      <c r="D8786" s="20" t="s">
        <v>312</v>
      </c>
      <c r="E8786" s="20" t="s">
        <v>276</v>
      </c>
      <c r="F8786" s="20" t="s">
        <v>130</v>
      </c>
      <c r="G8786" s="8" t="s">
        <v>376</v>
      </c>
      <c r="H8786" s="20" t="s">
        <v>131</v>
      </c>
      <c r="I8786" s="7">
        <v>0</v>
      </c>
      <c r="L8786" s="7">
        <v>2234420297</v>
      </c>
      <c r="M8786" s="7">
        <v>511871981</v>
      </c>
      <c r="N8786" s="7">
        <v>36000223</v>
      </c>
      <c r="O8786" s="20" t="str">
        <f t="shared" si="277"/>
        <v/>
      </c>
    </row>
    <row r="8787" spans="1:15">
      <c r="A8787" s="20" t="str">
        <f t="shared" si="278"/>
        <v>Brú Lífeyrissjóður starfsmanna sveitarfélagaA-deild</v>
      </c>
      <c r="B8787" s="20" t="str">
        <f>_xlfn.IFNA(INDEX(Listi!$AI:$AI,MATCH(C8787,Listi!$AJ:$AJ,0)),INDEX(Listi!T:T,MATCH(C8787,Listi!U:U,0)))</f>
        <v>Brú</v>
      </c>
      <c r="C8787" s="20" t="s">
        <v>217</v>
      </c>
      <c r="D8787" s="20" t="s">
        <v>257</v>
      </c>
      <c r="E8787" s="20" t="s">
        <v>275</v>
      </c>
      <c r="F8787" s="20" t="s">
        <v>130</v>
      </c>
      <c r="G8787" s="8" t="s">
        <v>376</v>
      </c>
      <c r="H8787" s="20" t="s">
        <v>131</v>
      </c>
      <c r="I8787" s="7">
        <v>1698586419</v>
      </c>
      <c r="L8787" s="7">
        <v>270469177889</v>
      </c>
      <c r="M8787" s="7">
        <v>13987858077</v>
      </c>
      <c r="N8787" s="7">
        <v>4793072329</v>
      </c>
      <c r="O8787" s="20" t="str">
        <f t="shared" si="277"/>
        <v/>
      </c>
    </row>
    <row r="8788" spans="1:15">
      <c r="A8788" s="20" t="str">
        <f t="shared" si="278"/>
        <v>Brú Lífeyrissjóður starfsmanna sveitarfélagaB-deild</v>
      </c>
      <c r="B8788" s="20" t="str">
        <f>_xlfn.IFNA(INDEX(Listi!$AI:$AI,MATCH(C8788,Listi!$AJ:$AJ,0)),INDEX(Listi!T:T,MATCH(C8788,Listi!U:U,0)))</f>
        <v>Brú</v>
      </c>
      <c r="C8788" s="20" t="s">
        <v>217</v>
      </c>
      <c r="D8788" s="20" t="s">
        <v>218</v>
      </c>
      <c r="E8788" s="20" t="s">
        <v>275</v>
      </c>
      <c r="F8788" s="20" t="s">
        <v>130</v>
      </c>
      <c r="G8788" s="8" t="s">
        <v>376</v>
      </c>
      <c r="H8788" s="20" t="s">
        <v>131</v>
      </c>
      <c r="I8788" s="7">
        <v>0</v>
      </c>
      <c r="L8788" s="7">
        <v>17004783831</v>
      </c>
      <c r="M8788" s="7">
        <v>119747694</v>
      </c>
      <c r="N8788" s="7">
        <v>3424817406</v>
      </c>
      <c r="O8788" s="20" t="str">
        <f t="shared" si="277"/>
        <v/>
      </c>
    </row>
    <row r="8789" spans="1:15">
      <c r="A8789" s="20" t="str">
        <f t="shared" si="278"/>
        <v>Brú Lífeyrissjóður starfsmanna sveitarfélagaV-deild</v>
      </c>
      <c r="B8789" s="20" t="str">
        <f>_xlfn.IFNA(INDEX(Listi!$AI:$AI,MATCH(C8789,Listi!$AJ:$AJ,0)),INDEX(Listi!T:T,MATCH(C8789,Listi!U:U,0)))</f>
        <v>Brú</v>
      </c>
      <c r="C8789" s="20" t="s">
        <v>217</v>
      </c>
      <c r="D8789" s="20" t="s">
        <v>219</v>
      </c>
      <c r="E8789" s="20" t="s">
        <v>275</v>
      </c>
      <c r="F8789" s="20" t="s">
        <v>130</v>
      </c>
      <c r="G8789" s="8" t="s">
        <v>376</v>
      </c>
      <c r="H8789" s="20" t="s">
        <v>131</v>
      </c>
      <c r="I8789" s="7">
        <v>329155247</v>
      </c>
      <c r="L8789" s="7">
        <v>54501394986</v>
      </c>
      <c r="M8789" s="7">
        <v>4188513374</v>
      </c>
      <c r="N8789" s="7">
        <v>455519059</v>
      </c>
      <c r="O8789" s="20" t="str">
        <f t="shared" si="277"/>
        <v/>
      </c>
    </row>
    <row r="8790" spans="1:15">
      <c r="A8790" s="20" t="str">
        <f t="shared" si="278"/>
        <v>Eftirlaunasj atvinnuflugmannaSamtryggingardeild</v>
      </c>
      <c r="B8790" s="20" t="str">
        <f>_xlfn.IFNA(INDEX(Listi!$AI:$AI,MATCH(C8790,Listi!$AJ:$AJ,0)),INDEX(Listi!T:T,MATCH(C8790,Listi!U:U,0)))</f>
        <v>EFÍA</v>
      </c>
      <c r="C8790" s="20" t="s">
        <v>220</v>
      </c>
      <c r="D8790" s="20" t="s">
        <v>205</v>
      </c>
      <c r="E8790" s="20" t="s">
        <v>275</v>
      </c>
      <c r="F8790" s="20" t="s">
        <v>130</v>
      </c>
      <c r="G8790" s="8" t="s">
        <v>376</v>
      </c>
      <c r="H8790" s="20" t="s">
        <v>131</v>
      </c>
      <c r="I8790" s="7">
        <v>0</v>
      </c>
      <c r="L8790" s="7">
        <v>58542663000</v>
      </c>
      <c r="M8790" s="7">
        <v>1477262000</v>
      </c>
      <c r="N8790" s="7">
        <v>1113313000</v>
      </c>
      <c r="O8790" s="20" t="str">
        <f t="shared" si="277"/>
        <v/>
      </c>
    </row>
    <row r="8791" spans="1:15">
      <c r="A8791" s="20" t="str">
        <f t="shared" si="278"/>
        <v>Festa - lífeyrissjóðurSamtryggingardeild</v>
      </c>
      <c r="B8791" s="20" t="str">
        <f>_xlfn.IFNA(INDEX(Listi!$AI:$AI,MATCH(C8791,Listi!$AJ:$AJ,0)),INDEX(Listi!T:T,MATCH(C8791,Listi!U:U,0)))</f>
        <v xml:space="preserve">Festa </v>
      </c>
      <c r="C8791" s="20" t="s">
        <v>221</v>
      </c>
      <c r="D8791" s="20" t="s">
        <v>205</v>
      </c>
      <c r="E8791" s="20" t="s">
        <v>275</v>
      </c>
      <c r="F8791" s="20" t="s">
        <v>130</v>
      </c>
      <c r="G8791" s="8" t="s">
        <v>376</v>
      </c>
      <c r="H8791" s="20" t="s">
        <v>131</v>
      </c>
      <c r="I8791" s="7">
        <v>0</v>
      </c>
      <c r="L8791" s="7">
        <v>246318113722</v>
      </c>
      <c r="M8791" s="7">
        <v>11138196907</v>
      </c>
      <c r="N8791" s="7">
        <v>5180938287</v>
      </c>
      <c r="O8791" s="20" t="str">
        <f t="shared" si="277"/>
        <v/>
      </c>
    </row>
    <row r="8792" spans="1:15">
      <c r="A8792" s="20" t="str">
        <f t="shared" si="278"/>
        <v>Festa - lífeyrissjóðurSparnaðarleið I</v>
      </c>
      <c r="B8792" s="20" t="str">
        <f>_xlfn.IFNA(INDEX(Listi!$AI:$AI,MATCH(C8792,Listi!$AJ:$AJ,0)),INDEX(Listi!T:T,MATCH(C8792,Listi!U:U,0)))</f>
        <v xml:space="preserve">Festa </v>
      </c>
      <c r="C8792" s="20" t="s">
        <v>221</v>
      </c>
      <c r="D8792" s="20" t="s">
        <v>464</v>
      </c>
      <c r="E8792" s="20" t="s">
        <v>276</v>
      </c>
      <c r="F8792" s="20" t="s">
        <v>130</v>
      </c>
      <c r="G8792" s="8" t="s">
        <v>376</v>
      </c>
      <c r="H8792" s="20" t="s">
        <v>131</v>
      </c>
      <c r="I8792" s="7">
        <v>0</v>
      </c>
      <c r="L8792" s="7">
        <v>75585319</v>
      </c>
      <c r="M8792" s="7">
        <v>37671409</v>
      </c>
      <c r="N8792" s="7">
        <v>2063969</v>
      </c>
      <c r="O8792" s="20" t="str">
        <f t="shared" si="277"/>
        <v/>
      </c>
    </row>
    <row r="8793" spans="1:15">
      <c r="A8793" s="20" t="str">
        <f t="shared" si="278"/>
        <v>Festa - lífeyrissjóðurSparnaðarleið II</v>
      </c>
      <c r="B8793" s="20" t="str">
        <f>_xlfn.IFNA(INDEX(Listi!$AI:$AI,MATCH(C8793,Listi!$AJ:$AJ,0)),INDEX(Listi!T:T,MATCH(C8793,Listi!U:U,0)))</f>
        <v xml:space="preserve">Festa </v>
      </c>
      <c r="C8793" s="20" t="s">
        <v>221</v>
      </c>
      <c r="D8793" s="20" t="s">
        <v>388</v>
      </c>
      <c r="E8793" s="20" t="s">
        <v>276</v>
      </c>
      <c r="F8793" s="20" t="s">
        <v>130</v>
      </c>
      <c r="G8793" s="8" t="s">
        <v>376</v>
      </c>
      <c r="H8793" s="20" t="s">
        <v>131</v>
      </c>
      <c r="I8793" s="7">
        <v>0</v>
      </c>
      <c r="L8793" s="7">
        <v>1113180693</v>
      </c>
      <c r="M8793" s="7">
        <v>134564310</v>
      </c>
      <c r="N8793" s="7">
        <v>19363084</v>
      </c>
      <c r="O8793" s="20" t="str">
        <f t="shared" si="277"/>
        <v/>
      </c>
    </row>
    <row r="8794" spans="1:15">
      <c r="A8794" s="20" t="str">
        <f t="shared" si="278"/>
        <v>Frjálsi lífeyrissjóðurinnDeild/leið I</v>
      </c>
      <c r="B8794" s="20" t="str">
        <f>_xlfn.IFNA(INDEX(Listi!$AI:$AI,MATCH(C8794,Listi!$AJ:$AJ,0)),INDEX(Listi!T:T,MATCH(C8794,Listi!U:U,0)))</f>
        <v xml:space="preserve">Frjálsi </v>
      </c>
      <c r="C8794" s="20" t="s">
        <v>222</v>
      </c>
      <c r="D8794" s="20" t="s">
        <v>223</v>
      </c>
      <c r="E8794" s="20" t="s">
        <v>276</v>
      </c>
      <c r="F8794" s="20" t="s">
        <v>130</v>
      </c>
      <c r="G8794" s="8" t="s">
        <v>376</v>
      </c>
      <c r="H8794" s="20" t="s">
        <v>131</v>
      </c>
      <c r="I8794" s="7">
        <v>0</v>
      </c>
      <c r="L8794" s="7">
        <v>199278730000</v>
      </c>
      <c r="M8794" s="7">
        <v>10813020000</v>
      </c>
      <c r="N8794" s="7">
        <v>2178012000</v>
      </c>
      <c r="O8794" s="20" t="str">
        <f t="shared" si="277"/>
        <v/>
      </c>
    </row>
    <row r="8795" spans="1:15">
      <c r="A8795" s="20" t="str">
        <f t="shared" si="278"/>
        <v>Frjálsi lífeyrissjóðurinnDeild/leið II</v>
      </c>
      <c r="B8795" s="20" t="str">
        <f>_xlfn.IFNA(INDEX(Listi!$AI:$AI,MATCH(C8795,Listi!$AJ:$AJ,0)),INDEX(Listi!T:T,MATCH(C8795,Listi!U:U,0)))</f>
        <v xml:space="preserve">Frjálsi </v>
      </c>
      <c r="C8795" s="20" t="s">
        <v>222</v>
      </c>
      <c r="D8795" s="20" t="s">
        <v>224</v>
      </c>
      <c r="E8795" s="20" t="s">
        <v>276</v>
      </c>
      <c r="F8795" s="20" t="s">
        <v>130</v>
      </c>
      <c r="G8795" s="8" t="s">
        <v>376</v>
      </c>
      <c r="H8795" s="20" t="s">
        <v>131</v>
      </c>
      <c r="I8795" s="7">
        <v>0</v>
      </c>
      <c r="L8795" s="7">
        <v>29681370000</v>
      </c>
      <c r="M8795" s="7">
        <v>1864883000</v>
      </c>
      <c r="N8795" s="7">
        <v>401735000</v>
      </c>
      <c r="O8795" s="20" t="str">
        <f t="shared" si="277"/>
        <v/>
      </c>
    </row>
    <row r="8796" spans="1:15">
      <c r="A8796" s="20" t="str">
        <f t="shared" si="278"/>
        <v>Frjálsi lífeyrissjóðurinnDeild/leið III</v>
      </c>
      <c r="B8796" s="20" t="str">
        <f>_xlfn.IFNA(INDEX(Listi!$AI:$AI,MATCH(C8796,Listi!$AJ:$AJ,0)),INDEX(Listi!T:T,MATCH(C8796,Listi!U:U,0)))</f>
        <v xml:space="preserve">Frjálsi </v>
      </c>
      <c r="C8796" s="20" t="s">
        <v>222</v>
      </c>
      <c r="D8796" s="20" t="s">
        <v>225</v>
      </c>
      <c r="E8796" s="20" t="s">
        <v>276</v>
      </c>
      <c r="F8796" s="8" t="s">
        <v>130</v>
      </c>
      <c r="G8796" s="8" t="s">
        <v>376</v>
      </c>
      <c r="H8796" s="20" t="s">
        <v>131</v>
      </c>
      <c r="I8796" s="7">
        <v>0</v>
      </c>
      <c r="L8796" s="7">
        <v>43554797000</v>
      </c>
      <c r="M8796" s="7">
        <v>2564479000</v>
      </c>
      <c r="N8796" s="7">
        <v>1456678000</v>
      </c>
      <c r="O8796" s="20" t="str">
        <f t="shared" si="277"/>
        <v/>
      </c>
    </row>
    <row r="8797" spans="1:15">
      <c r="A8797" s="20" t="str">
        <f t="shared" si="278"/>
        <v>Frjálsi lífeyrissjóðurinnFrjálsi Áhætta</v>
      </c>
      <c r="B8797" s="20" t="str">
        <f>_xlfn.IFNA(INDEX(Listi!$AI:$AI,MATCH(C8797,Listi!$AJ:$AJ,0)),INDEX(Listi!T:T,MATCH(C8797,Listi!U:U,0)))</f>
        <v xml:space="preserve">Frjálsi </v>
      </c>
      <c r="C8797" s="20" t="s">
        <v>222</v>
      </c>
      <c r="D8797" s="20" t="s">
        <v>226</v>
      </c>
      <c r="E8797" s="20" t="s">
        <v>276</v>
      </c>
      <c r="F8797" s="8" t="s">
        <v>130</v>
      </c>
      <c r="G8797" s="8" t="s">
        <v>376</v>
      </c>
      <c r="H8797" s="20" t="s">
        <v>131</v>
      </c>
      <c r="I8797" s="7">
        <v>0</v>
      </c>
      <c r="L8797" s="7">
        <v>2707615000</v>
      </c>
      <c r="M8797" s="7">
        <v>335331000</v>
      </c>
      <c r="N8797" s="7">
        <v>1872000</v>
      </c>
      <c r="O8797" s="20" t="str">
        <f t="shared" si="277"/>
        <v/>
      </c>
    </row>
    <row r="8798" spans="1:15">
      <c r="A8798" s="20" t="str">
        <f t="shared" si="278"/>
        <v>Frjálsi lífeyrissjóðurinnSameiginleg deild</v>
      </c>
      <c r="B8798" s="20" t="str">
        <f>_xlfn.IFNA(INDEX(Listi!$AI:$AI,MATCH(C8798,Listi!$AJ:$AJ,0)),INDEX(Listi!T:T,MATCH(C8798,Listi!U:U,0)))</f>
        <v xml:space="preserve">Frjálsi </v>
      </c>
      <c r="C8798" s="20" t="s">
        <v>222</v>
      </c>
      <c r="D8798" s="20" t="s">
        <v>311</v>
      </c>
      <c r="E8798" s="20" t="s">
        <v>276</v>
      </c>
      <c r="F8798" s="8" t="s">
        <v>130</v>
      </c>
      <c r="G8798" s="8" t="s">
        <v>376</v>
      </c>
      <c r="H8798" s="20" t="s">
        <v>131</v>
      </c>
      <c r="I8798" s="7">
        <v>0</v>
      </c>
      <c r="L8798" s="7">
        <v>0</v>
      </c>
      <c r="M8798" s="7">
        <v>0</v>
      </c>
      <c r="N8798" s="7">
        <v>0</v>
      </c>
      <c r="O8798" s="20" t="str">
        <f t="shared" si="277"/>
        <v/>
      </c>
    </row>
    <row r="8799" spans="1:15">
      <c r="A8799" s="20" t="str">
        <f t="shared" si="278"/>
        <v>Frjálsi lífeyrissjóðurinnSamtryggingardeild</v>
      </c>
      <c r="B8799" s="20" t="str">
        <f>_xlfn.IFNA(INDEX(Listi!$AI:$AI,MATCH(C8799,Listi!$AJ:$AJ,0)),INDEX(Listi!T:T,MATCH(C8799,Listi!U:U,0)))</f>
        <v xml:space="preserve">Frjálsi </v>
      </c>
      <c r="C8799" s="20" t="s">
        <v>222</v>
      </c>
      <c r="D8799" s="20" t="s">
        <v>205</v>
      </c>
      <c r="E8799" s="20" t="s">
        <v>275</v>
      </c>
      <c r="F8799" s="8" t="s">
        <v>130</v>
      </c>
      <c r="G8799" s="8" t="s">
        <v>376</v>
      </c>
      <c r="H8799" s="20" t="s">
        <v>131</v>
      </c>
      <c r="I8799" s="7">
        <v>0</v>
      </c>
      <c r="L8799" s="7">
        <v>127148465000</v>
      </c>
      <c r="M8799" s="7">
        <v>7524433000</v>
      </c>
      <c r="N8799" s="7">
        <v>1254273000</v>
      </c>
      <c r="O8799" s="20" t="str">
        <f t="shared" si="277"/>
        <v/>
      </c>
    </row>
    <row r="8800" spans="1:15">
      <c r="A8800" s="20" t="str">
        <f t="shared" si="278"/>
        <v>Gildi - lífeyrissjóðurFramtíðarsýn 1</v>
      </c>
      <c r="B8800" s="20" t="str">
        <f>_xlfn.IFNA(INDEX(Listi!$AI:$AI,MATCH(C8800,Listi!$AJ:$AJ,0)),INDEX(Listi!T:T,MATCH(C8800,Listi!U:U,0)))</f>
        <v xml:space="preserve">Gildi  </v>
      </c>
      <c r="C8800" s="20" t="s">
        <v>227</v>
      </c>
      <c r="D8800" s="20" t="s">
        <v>373</v>
      </c>
      <c r="E8800" s="20" t="s">
        <v>276</v>
      </c>
      <c r="F8800" s="8" t="s">
        <v>130</v>
      </c>
      <c r="G8800" s="8" t="s">
        <v>376</v>
      </c>
      <c r="H8800" s="20" t="s">
        <v>131</v>
      </c>
      <c r="I8800" s="7">
        <v>0</v>
      </c>
      <c r="L8800" s="7">
        <v>3223959491</v>
      </c>
      <c r="M8800" s="7">
        <v>185065371</v>
      </c>
      <c r="N8800" s="7">
        <v>99697779</v>
      </c>
      <c r="O8800" s="20" t="str">
        <f t="shared" si="277"/>
        <v/>
      </c>
    </row>
    <row r="8801" spans="1:15">
      <c r="A8801" s="20" t="str">
        <f t="shared" si="278"/>
        <v>Gildi - lífeyrissjóðurFramtíðarsýn 2</v>
      </c>
      <c r="B8801" s="20" t="str">
        <f>_xlfn.IFNA(INDEX(Listi!$AI:$AI,MATCH(C8801,Listi!$AJ:$AJ,0)),INDEX(Listi!T:T,MATCH(C8801,Listi!U:U,0)))</f>
        <v xml:space="preserve">Gildi  </v>
      </c>
      <c r="C8801" s="20" t="s">
        <v>227</v>
      </c>
      <c r="D8801" s="20" t="s">
        <v>374</v>
      </c>
      <c r="E8801" s="20" t="s">
        <v>276</v>
      </c>
      <c r="F8801" s="8" t="s">
        <v>130</v>
      </c>
      <c r="G8801" s="8" t="s">
        <v>376</v>
      </c>
      <c r="H8801" s="20" t="s">
        <v>131</v>
      </c>
      <c r="I8801" s="7">
        <v>0</v>
      </c>
      <c r="L8801" s="7">
        <v>3172355810</v>
      </c>
      <c r="M8801" s="7">
        <v>227598529</v>
      </c>
      <c r="N8801" s="7">
        <v>70042741</v>
      </c>
      <c r="O8801" s="20" t="str">
        <f t="shared" si="277"/>
        <v/>
      </c>
    </row>
    <row r="8802" spans="1:15">
      <c r="A8802" s="20" t="str">
        <f t="shared" si="278"/>
        <v>Gildi - lífeyrissjóðurFramtíðarsýn 3</v>
      </c>
      <c r="B8802" s="20" t="str">
        <f>_xlfn.IFNA(INDEX(Listi!$AI:$AI,MATCH(C8802,Listi!$AJ:$AJ,0)),INDEX(Listi!T:T,MATCH(C8802,Listi!U:U,0)))</f>
        <v xml:space="preserve">Gildi  </v>
      </c>
      <c r="C8802" s="20" t="s">
        <v>227</v>
      </c>
      <c r="D8802" s="20" t="s">
        <v>380</v>
      </c>
      <c r="E8802" s="20" t="s">
        <v>276</v>
      </c>
      <c r="F8802" s="8" t="s">
        <v>130</v>
      </c>
      <c r="G8802" s="8" t="s">
        <v>376</v>
      </c>
      <c r="H8802" s="20" t="s">
        <v>131</v>
      </c>
      <c r="I8802" s="7">
        <v>0</v>
      </c>
      <c r="L8802" s="7">
        <v>1220667693</v>
      </c>
      <c r="M8802" s="7">
        <v>206427664</v>
      </c>
      <c r="N8802" s="7">
        <v>61376636</v>
      </c>
      <c r="O8802" s="20" t="str">
        <f t="shared" si="277"/>
        <v/>
      </c>
    </row>
    <row r="8803" spans="1:15">
      <c r="A8803" s="20" t="str">
        <f t="shared" si="278"/>
        <v>Gildi - lífeyrissjóðurSamtryggingardeild</v>
      </c>
      <c r="B8803" s="20" t="str">
        <f>_xlfn.IFNA(INDEX(Listi!$AI:$AI,MATCH(C8803,Listi!$AJ:$AJ,0)),INDEX(Listi!T:T,MATCH(C8803,Listi!U:U,0)))</f>
        <v xml:space="preserve">Gildi  </v>
      </c>
      <c r="C8803" s="20" t="s">
        <v>227</v>
      </c>
      <c r="D8803" s="20" t="s">
        <v>205</v>
      </c>
      <c r="E8803" s="20" t="s">
        <v>275</v>
      </c>
      <c r="F8803" s="8" t="s">
        <v>130</v>
      </c>
      <c r="G8803" s="8" t="s">
        <v>376</v>
      </c>
      <c r="H8803" s="20" t="s">
        <v>131</v>
      </c>
      <c r="I8803" s="7">
        <v>0</v>
      </c>
      <c r="L8803" s="7">
        <v>908474103084</v>
      </c>
      <c r="M8803" s="7">
        <v>33404441428</v>
      </c>
      <c r="N8803" s="7">
        <v>20772915594</v>
      </c>
      <c r="O8803" s="20" t="str">
        <f t="shared" si="277"/>
        <v/>
      </c>
    </row>
    <row r="8804" spans="1:15">
      <c r="A8804" s="20" t="str">
        <f t="shared" si="278"/>
        <v>Íslandsbanki hf.Erlend verðbréf</v>
      </c>
      <c r="B8804" s="20" t="str">
        <f>_xlfn.IFNA(INDEX(Listi!$AI:$AI,MATCH(C8804,Listi!$AJ:$AJ,0)),INDEX(Listi!T:T,MATCH(C8804,Listi!U:U,0)))</f>
        <v>Íslandsbanki</v>
      </c>
      <c r="C8804" s="20" t="s">
        <v>228</v>
      </c>
      <c r="D8804" s="20" t="s">
        <v>229</v>
      </c>
      <c r="E8804" s="20" t="s">
        <v>276</v>
      </c>
      <c r="F8804" s="8" t="s">
        <v>130</v>
      </c>
      <c r="G8804" s="8" t="s">
        <v>376</v>
      </c>
      <c r="H8804" s="20" t="s">
        <v>131</v>
      </c>
      <c r="I8804" s="7">
        <v>0</v>
      </c>
      <c r="L8804" s="7">
        <v>1602556114</v>
      </c>
      <c r="M8804" s="7">
        <v>15640340</v>
      </c>
      <c r="N8804" s="7">
        <v>15279587</v>
      </c>
      <c r="O8804" s="20" t="str">
        <f t="shared" si="277"/>
        <v/>
      </c>
    </row>
    <row r="8805" spans="1:15">
      <c r="A8805" s="20" t="str">
        <f t="shared" si="278"/>
        <v>Íslandsbanki hf.Húsnæðisleið</v>
      </c>
      <c r="B8805" s="20" t="str">
        <f>_xlfn.IFNA(INDEX(Listi!$AI:$AI,MATCH(C8805,Listi!$AJ:$AJ,0)),INDEX(Listi!T:T,MATCH(C8805,Listi!U:U,0)))</f>
        <v>Íslandsbanki</v>
      </c>
      <c r="C8805" s="20" t="s">
        <v>228</v>
      </c>
      <c r="D8805" s="20" t="s">
        <v>307</v>
      </c>
      <c r="E8805" s="20" t="s">
        <v>276</v>
      </c>
      <c r="F8805" s="8" t="s">
        <v>130</v>
      </c>
      <c r="G8805" s="8" t="s">
        <v>376</v>
      </c>
      <c r="H8805" s="20" t="s">
        <v>131</v>
      </c>
      <c r="I8805" s="7">
        <v>0</v>
      </c>
      <c r="L8805" s="7">
        <v>2334808209</v>
      </c>
      <c r="M8805" s="7">
        <v>1128225985</v>
      </c>
      <c r="N8805" s="7">
        <v>7159457</v>
      </c>
      <c r="O8805" s="20" t="str">
        <f t="shared" si="277"/>
        <v/>
      </c>
    </row>
    <row r="8806" spans="1:15">
      <c r="A8806" s="20" t="str">
        <f t="shared" si="278"/>
        <v>Íslandsbanki hf.Lífeyrisreikningur-óverðtryggður</v>
      </c>
      <c r="B8806" s="20" t="str">
        <f>_xlfn.IFNA(INDEX(Listi!$AI:$AI,MATCH(C8806,Listi!$AJ:$AJ,0)),INDEX(Listi!T:T,MATCH(C8806,Listi!U:U,0)))</f>
        <v>Íslandsbanki</v>
      </c>
      <c r="C8806" s="20" t="s">
        <v>228</v>
      </c>
      <c r="D8806" s="20" t="s">
        <v>231</v>
      </c>
      <c r="E8806" s="20" t="s">
        <v>276</v>
      </c>
      <c r="F8806" s="8" t="s">
        <v>130</v>
      </c>
      <c r="G8806" s="8" t="s">
        <v>376</v>
      </c>
      <c r="H8806" s="20" t="s">
        <v>131</v>
      </c>
      <c r="I8806" s="7">
        <v>0</v>
      </c>
      <c r="L8806" s="7">
        <v>2506311736</v>
      </c>
      <c r="M8806" s="7">
        <v>879015901</v>
      </c>
      <c r="N8806" s="7">
        <v>95740979</v>
      </c>
      <c r="O8806" s="20" t="str">
        <f t="shared" si="277"/>
        <v/>
      </c>
    </row>
    <row r="8807" spans="1:15">
      <c r="A8807" s="20" t="str">
        <f t="shared" si="278"/>
        <v>Íslandsbanki hf.Lífeyrisreikningur-verðtryggður</v>
      </c>
      <c r="B8807" s="20" t="str">
        <f>_xlfn.IFNA(INDEX(Listi!$AI:$AI,MATCH(C8807,Listi!$AJ:$AJ,0)),INDEX(Listi!T:T,MATCH(C8807,Listi!U:U,0)))</f>
        <v>Íslandsbanki</v>
      </c>
      <c r="C8807" s="20" t="s">
        <v>228</v>
      </c>
      <c r="D8807" s="20" t="s">
        <v>232</v>
      </c>
      <c r="E8807" s="20" t="s">
        <v>276</v>
      </c>
      <c r="F8807" s="8" t="s">
        <v>130</v>
      </c>
      <c r="G8807" s="8" t="s">
        <v>376</v>
      </c>
      <c r="H8807" s="20" t="s">
        <v>131</v>
      </c>
      <c r="I8807" s="7">
        <v>0</v>
      </c>
      <c r="L8807" s="7">
        <v>35933944171</v>
      </c>
      <c r="M8807" s="7">
        <v>3575627585</v>
      </c>
      <c r="N8807" s="7">
        <v>973599891</v>
      </c>
      <c r="O8807" s="20" t="str">
        <f t="shared" si="277"/>
        <v/>
      </c>
    </row>
    <row r="8808" spans="1:15">
      <c r="A8808" s="20" t="str">
        <f t="shared" si="278"/>
        <v>Íslandsbanki hf.Löng ríkisskuldabréf</v>
      </c>
      <c r="B8808" s="20" t="str">
        <f>_xlfn.IFNA(INDEX(Listi!$AI:$AI,MATCH(C8808,Listi!$AJ:$AJ,0)),INDEX(Listi!T:T,MATCH(C8808,Listi!U:U,0)))</f>
        <v>Íslandsbanki</v>
      </c>
      <c r="C8808" s="20" t="s">
        <v>228</v>
      </c>
      <c r="D8808" s="20" t="s">
        <v>233</v>
      </c>
      <c r="E8808" s="20" t="s">
        <v>276</v>
      </c>
      <c r="F8808" s="8" t="s">
        <v>130</v>
      </c>
      <c r="G8808" s="8" t="s">
        <v>376</v>
      </c>
      <c r="H8808" s="20" t="s">
        <v>131</v>
      </c>
      <c r="I8808" s="7">
        <v>0</v>
      </c>
      <c r="L8808" s="7">
        <v>753232602</v>
      </c>
      <c r="M8808" s="7">
        <v>52540738</v>
      </c>
      <c r="N8808" s="7">
        <v>25520229</v>
      </c>
      <c r="O8808" s="20" t="str">
        <f t="shared" si="277"/>
        <v/>
      </c>
    </row>
    <row r="8809" spans="1:15">
      <c r="A8809" s="20" t="str">
        <f t="shared" si="278"/>
        <v>Íslandsbanki hf.Stýring A</v>
      </c>
      <c r="B8809" s="20" t="str">
        <f>_xlfn.IFNA(INDEX(Listi!$AI:$AI,MATCH(C8809,Listi!$AJ:$AJ,0)),INDEX(Listi!T:T,MATCH(C8809,Listi!U:U,0)))</f>
        <v>Íslandsbanki</v>
      </c>
      <c r="C8809" s="20" t="s">
        <v>228</v>
      </c>
      <c r="D8809" s="20" t="s">
        <v>234</v>
      </c>
      <c r="E8809" s="20" t="s">
        <v>276</v>
      </c>
      <c r="F8809" s="8" t="s">
        <v>130</v>
      </c>
      <c r="G8809" s="8" t="s">
        <v>376</v>
      </c>
      <c r="H8809" s="20" t="s">
        <v>131</v>
      </c>
      <c r="I8809" s="7">
        <v>0</v>
      </c>
      <c r="L8809" s="7">
        <v>4133723797</v>
      </c>
      <c r="M8809" s="7">
        <v>215966902</v>
      </c>
      <c r="N8809" s="7">
        <v>124877843</v>
      </c>
      <c r="O8809" s="20" t="str">
        <f t="shared" si="277"/>
        <v/>
      </c>
    </row>
    <row r="8810" spans="1:15">
      <c r="A8810" s="20" t="str">
        <f t="shared" si="278"/>
        <v>Íslandsbanki hf.Stýring B</v>
      </c>
      <c r="B8810" s="20" t="str">
        <f>_xlfn.IFNA(INDEX(Listi!$AI:$AI,MATCH(C8810,Listi!$AJ:$AJ,0)),INDEX(Listi!T:T,MATCH(C8810,Listi!U:U,0)))</f>
        <v>Íslandsbanki</v>
      </c>
      <c r="C8810" s="20" t="s">
        <v>228</v>
      </c>
      <c r="D8810" s="20" t="s">
        <v>235</v>
      </c>
      <c r="E8810" s="20" t="s">
        <v>276</v>
      </c>
      <c r="F8810" s="8" t="s">
        <v>130</v>
      </c>
      <c r="G8810" s="8" t="s">
        <v>376</v>
      </c>
      <c r="H8810" s="20" t="s">
        <v>131</v>
      </c>
      <c r="I8810" s="7">
        <v>0</v>
      </c>
      <c r="L8810" s="7">
        <v>5860247393</v>
      </c>
      <c r="M8810" s="7">
        <v>508591885</v>
      </c>
      <c r="N8810" s="7">
        <v>77897125</v>
      </c>
      <c r="O8810" s="20" t="str">
        <f t="shared" si="277"/>
        <v/>
      </c>
    </row>
    <row r="8811" spans="1:15">
      <c r="A8811" s="20" t="str">
        <f t="shared" si="278"/>
        <v>Íslandsbanki hf.Stýring C</v>
      </c>
      <c r="B8811" s="20" t="str">
        <f>_xlfn.IFNA(INDEX(Listi!$AI:$AI,MATCH(C8811,Listi!$AJ:$AJ,0)),INDEX(Listi!T:T,MATCH(C8811,Listi!U:U,0)))</f>
        <v>Íslandsbanki</v>
      </c>
      <c r="C8811" s="20" t="s">
        <v>228</v>
      </c>
      <c r="D8811" s="20" t="s">
        <v>236</v>
      </c>
      <c r="E8811" s="20" t="s">
        <v>276</v>
      </c>
      <c r="F8811" s="8" t="s">
        <v>130</v>
      </c>
      <c r="G8811" s="8" t="s">
        <v>376</v>
      </c>
      <c r="H8811" s="20" t="s">
        <v>131</v>
      </c>
      <c r="I8811" s="7">
        <v>0</v>
      </c>
      <c r="L8811" s="7">
        <v>8014427899</v>
      </c>
      <c r="M8811" s="7">
        <v>751053797</v>
      </c>
      <c r="N8811" s="7">
        <v>58531298</v>
      </c>
      <c r="O8811" s="20" t="str">
        <f t="shared" si="277"/>
        <v/>
      </c>
    </row>
    <row r="8812" spans="1:15">
      <c r="A8812" s="20" t="str">
        <f t="shared" si="278"/>
        <v>Íslandsbanki hf.Stýring D</v>
      </c>
      <c r="B8812" s="20" t="str">
        <f>_xlfn.IFNA(INDEX(Listi!$AI:$AI,MATCH(C8812,Listi!$AJ:$AJ,0)),INDEX(Listi!T:T,MATCH(C8812,Listi!U:U,0)))</f>
        <v>Íslandsbanki</v>
      </c>
      <c r="C8812" s="20" t="s">
        <v>228</v>
      </c>
      <c r="D8812" s="20" t="s">
        <v>237</v>
      </c>
      <c r="E8812" s="20" t="s">
        <v>276</v>
      </c>
      <c r="F8812" s="8" t="s">
        <v>130</v>
      </c>
      <c r="G8812" s="8" t="s">
        <v>376</v>
      </c>
      <c r="H8812" s="20" t="s">
        <v>131</v>
      </c>
      <c r="I8812" s="7">
        <v>0</v>
      </c>
      <c r="L8812" s="7">
        <v>5826614423</v>
      </c>
      <c r="M8812" s="7">
        <v>1371163557</v>
      </c>
      <c r="N8812" s="7">
        <v>36861109</v>
      </c>
      <c r="O8812" s="20" t="str">
        <f t="shared" si="277"/>
        <v/>
      </c>
    </row>
    <row r="8813" spans="1:15">
      <c r="A8813" s="20" t="str">
        <f t="shared" si="278"/>
        <v>Íslandsbanki hf.Stýring E</v>
      </c>
      <c r="B8813" s="20" t="str">
        <f>_xlfn.IFNA(INDEX(Listi!$AI:$AI,MATCH(C8813,Listi!$AJ:$AJ,0)),INDEX(Listi!T:T,MATCH(C8813,Listi!U:U,0)))</f>
        <v>Íslandsbanki</v>
      </c>
      <c r="C8813" s="20" t="s">
        <v>228</v>
      </c>
      <c r="D8813" s="20" t="s">
        <v>580</v>
      </c>
      <c r="E8813" s="20" t="s">
        <v>276</v>
      </c>
      <c r="F8813" s="8" t="s">
        <v>130</v>
      </c>
      <c r="G8813" s="8" t="s">
        <v>376</v>
      </c>
      <c r="H8813" s="20" t="s">
        <v>131</v>
      </c>
      <c r="I8813" s="7">
        <v>0</v>
      </c>
      <c r="L8813" s="7">
        <v>99567247</v>
      </c>
      <c r="M8813" s="7">
        <v>7691901</v>
      </c>
      <c r="N8813" s="7">
        <v>670647</v>
      </c>
      <c r="O8813" s="20" t="str">
        <f t="shared" si="277"/>
        <v/>
      </c>
    </row>
    <row r="8814" spans="1:15">
      <c r="A8814" s="20" t="str">
        <f t="shared" si="278"/>
        <v>Íslenski lífeyrissjóðurinnLíf 1</v>
      </c>
      <c r="B8814" s="20" t="str">
        <f>_xlfn.IFNA(INDEX(Listi!$AI:$AI,MATCH(C8814,Listi!$AJ:$AJ,0)),INDEX(Listi!T:T,MATCH(C8814,Listi!U:U,0)))</f>
        <v xml:space="preserve">Íslenski  </v>
      </c>
      <c r="C8814" s="20" t="s">
        <v>238</v>
      </c>
      <c r="D8814" s="20" t="s">
        <v>239</v>
      </c>
      <c r="E8814" s="20" t="s">
        <v>276</v>
      </c>
      <c r="F8814" s="8" t="s">
        <v>130</v>
      </c>
      <c r="G8814" s="8" t="s">
        <v>376</v>
      </c>
      <c r="H8814" s="20" t="s">
        <v>131</v>
      </c>
      <c r="I8814" s="7">
        <v>0</v>
      </c>
      <c r="L8814" s="7">
        <v>34645188332</v>
      </c>
      <c r="M8814" s="7">
        <v>5859453012</v>
      </c>
      <c r="N8814" s="7">
        <v>977930648</v>
      </c>
      <c r="O8814" s="20" t="str">
        <f t="shared" si="277"/>
        <v/>
      </c>
    </row>
    <row r="8815" spans="1:15">
      <c r="A8815" s="20" t="str">
        <f t="shared" si="278"/>
        <v>Íslenski lífeyrissjóðurinnLíf 2</v>
      </c>
      <c r="B8815" s="20" t="str">
        <f>_xlfn.IFNA(INDEX(Listi!$AI:$AI,MATCH(C8815,Listi!$AJ:$AJ,0)),INDEX(Listi!T:T,MATCH(C8815,Listi!U:U,0)))</f>
        <v xml:space="preserve">Íslenski  </v>
      </c>
      <c r="C8815" s="20" t="s">
        <v>238</v>
      </c>
      <c r="D8815" s="20" t="s">
        <v>240</v>
      </c>
      <c r="E8815" s="20" t="s">
        <v>276</v>
      </c>
      <c r="F8815" s="8" t="s">
        <v>130</v>
      </c>
      <c r="G8815" s="8" t="s">
        <v>376</v>
      </c>
      <c r="H8815" s="20" t="s">
        <v>131</v>
      </c>
      <c r="I8815" s="7">
        <v>0</v>
      </c>
      <c r="L8815" s="7">
        <v>31029129445</v>
      </c>
      <c r="M8815" s="7">
        <v>2139527304</v>
      </c>
      <c r="N8815" s="7">
        <v>531278955</v>
      </c>
      <c r="O8815" s="20" t="str">
        <f t="shared" si="277"/>
        <v/>
      </c>
    </row>
    <row r="8816" spans="1:15">
      <c r="A8816" s="20" t="str">
        <f t="shared" si="278"/>
        <v>Íslenski lífeyrissjóðurinnLíf 3</v>
      </c>
      <c r="B8816" s="20" t="str">
        <f>_xlfn.IFNA(INDEX(Listi!$AI:$AI,MATCH(C8816,Listi!$AJ:$AJ,0)),INDEX(Listi!T:T,MATCH(C8816,Listi!U:U,0)))</f>
        <v xml:space="preserve">Íslenski  </v>
      </c>
      <c r="C8816" s="20" t="s">
        <v>238</v>
      </c>
      <c r="D8816" s="20" t="s">
        <v>241</v>
      </c>
      <c r="E8816" s="20" t="s">
        <v>276</v>
      </c>
      <c r="F8816" s="20" t="s">
        <v>130</v>
      </c>
      <c r="G8816" s="8" t="s">
        <v>376</v>
      </c>
      <c r="H8816" s="20" t="s">
        <v>131</v>
      </c>
      <c r="I8816" s="7">
        <v>0</v>
      </c>
      <c r="L8816" s="7">
        <v>26552298455</v>
      </c>
      <c r="M8816" s="7">
        <v>1349981892</v>
      </c>
      <c r="N8816" s="7">
        <v>474868471</v>
      </c>
      <c r="O8816" s="20" t="str">
        <f t="shared" si="277"/>
        <v/>
      </c>
    </row>
    <row r="8817" spans="1:15">
      <c r="A8817" s="20" t="str">
        <f t="shared" si="278"/>
        <v>Íslenski lífeyrissjóðurinnLíf 4</v>
      </c>
      <c r="B8817" s="20" t="str">
        <f>_xlfn.IFNA(INDEX(Listi!$AI:$AI,MATCH(C8817,Listi!$AJ:$AJ,0)),INDEX(Listi!T:T,MATCH(C8817,Listi!U:U,0)))</f>
        <v xml:space="preserve">Íslenski  </v>
      </c>
      <c r="C8817" s="20" t="s">
        <v>238</v>
      </c>
      <c r="D8817" s="20" t="s">
        <v>242</v>
      </c>
      <c r="E8817" s="20" t="s">
        <v>276</v>
      </c>
      <c r="F8817" s="20" t="s">
        <v>130</v>
      </c>
      <c r="G8817" s="8" t="s">
        <v>376</v>
      </c>
      <c r="H8817" s="20" t="s">
        <v>131</v>
      </c>
      <c r="I8817" s="7">
        <v>0</v>
      </c>
      <c r="L8817" s="7">
        <v>15323468197</v>
      </c>
      <c r="M8817" s="7">
        <v>592019313</v>
      </c>
      <c r="N8817" s="7">
        <v>649721424</v>
      </c>
      <c r="O8817" s="20" t="str">
        <f t="shared" si="277"/>
        <v/>
      </c>
    </row>
    <row r="8818" spans="1:15">
      <c r="A8818" s="20" t="str">
        <f t="shared" si="278"/>
        <v>Íslenski lífeyrissjóðurinnSamtryggingardeild</v>
      </c>
      <c r="B8818" s="20" t="str">
        <f>_xlfn.IFNA(INDEX(Listi!$AI:$AI,MATCH(C8818,Listi!$AJ:$AJ,0)),INDEX(Listi!T:T,MATCH(C8818,Listi!U:U,0)))</f>
        <v xml:space="preserve">Íslenski  </v>
      </c>
      <c r="C8818" s="20" t="s">
        <v>238</v>
      </c>
      <c r="D8818" s="20" t="s">
        <v>205</v>
      </c>
      <c r="E8818" s="20" t="s">
        <v>275</v>
      </c>
      <c r="F8818" s="20" t="s">
        <v>130</v>
      </c>
      <c r="G8818" s="8" t="s">
        <v>376</v>
      </c>
      <c r="H8818" s="20" t="s">
        <v>131</v>
      </c>
      <c r="I8818" s="7">
        <v>0</v>
      </c>
      <c r="L8818" s="7">
        <v>32369481106</v>
      </c>
      <c r="M8818" s="7">
        <v>2513450236</v>
      </c>
      <c r="N8818" s="7">
        <v>182749847</v>
      </c>
      <c r="O8818" s="20" t="str">
        <f t="shared" si="277"/>
        <v/>
      </c>
    </row>
    <row r="8819" spans="1:15">
      <c r="A8819" s="20" t="str">
        <f t="shared" si="278"/>
        <v>Kvika banki hf.Ævileið</v>
      </c>
      <c r="B8819" s="20" t="str">
        <f>_xlfn.IFNA(INDEX(Listi!$AI:$AI,MATCH(C8819,Listi!$AJ:$AJ,0)),INDEX(Listi!T:T,MATCH(C8819,Listi!U:U,0)))</f>
        <v xml:space="preserve">Kvika banki </v>
      </c>
      <c r="C8819" s="20" t="s">
        <v>243</v>
      </c>
      <c r="D8819" s="20" t="s">
        <v>248</v>
      </c>
      <c r="E8819" s="20" t="s">
        <v>276</v>
      </c>
      <c r="F8819" s="20" t="s">
        <v>130</v>
      </c>
      <c r="G8819" s="8" t="s">
        <v>376</v>
      </c>
      <c r="H8819" s="20" t="s">
        <v>131</v>
      </c>
      <c r="I8819" s="7">
        <v>0</v>
      </c>
      <c r="L8819" s="7">
        <v>83990162</v>
      </c>
      <c r="M8819" s="7">
        <v>9152445</v>
      </c>
      <c r="N8819" s="7">
        <v>0</v>
      </c>
      <c r="O8819" s="20" t="str">
        <f t="shared" si="277"/>
        <v/>
      </c>
    </row>
    <row r="8820" spans="1:15">
      <c r="A8820" s="20" t="str">
        <f t="shared" si="278"/>
        <v>Kvika banki hf.Innlánaleið</v>
      </c>
      <c r="B8820" s="20" t="str">
        <f>_xlfn.IFNA(INDEX(Listi!$AI:$AI,MATCH(C8820,Listi!$AJ:$AJ,0)),INDEX(Listi!T:T,MATCH(C8820,Listi!U:U,0)))</f>
        <v xml:space="preserve">Kvika banki </v>
      </c>
      <c r="C8820" s="20" t="s">
        <v>243</v>
      </c>
      <c r="D8820" s="20" t="s">
        <v>230</v>
      </c>
      <c r="E8820" s="20" t="s">
        <v>276</v>
      </c>
      <c r="F8820" s="20" t="s">
        <v>130</v>
      </c>
      <c r="G8820" s="8" t="s">
        <v>376</v>
      </c>
      <c r="H8820" s="20" t="s">
        <v>131</v>
      </c>
      <c r="I8820" s="7">
        <v>-122871177</v>
      </c>
      <c r="L8820" s="7">
        <v>2045925829</v>
      </c>
      <c r="M8820" s="7">
        <v>336947043</v>
      </c>
      <c r="N8820" s="7">
        <v>10453565</v>
      </c>
      <c r="O8820" s="20" t="str">
        <f t="shared" si="277"/>
        <v/>
      </c>
    </row>
    <row r="8821" spans="1:15">
      <c r="A8821" s="20" t="str">
        <f t="shared" si="278"/>
        <v>Kvika banki hf.Kvika Séreignasparnaður 5</v>
      </c>
      <c r="B8821" s="20" t="str">
        <f>_xlfn.IFNA(INDEX(Listi!$AI:$AI,MATCH(C8821,Listi!$AJ:$AJ,0)),INDEX(Listi!T:T,MATCH(C8821,Listi!U:U,0)))</f>
        <v xml:space="preserve">Kvika banki </v>
      </c>
      <c r="C8821" s="20" t="s">
        <v>243</v>
      </c>
      <c r="D8821" s="20" t="s">
        <v>471</v>
      </c>
      <c r="E8821" s="20" t="s">
        <v>276</v>
      </c>
      <c r="F8821" s="20" t="s">
        <v>130</v>
      </c>
      <c r="G8821" s="8" t="s">
        <v>376</v>
      </c>
      <c r="H8821" s="20" t="s">
        <v>131</v>
      </c>
      <c r="I8821" s="7">
        <v>0</v>
      </c>
      <c r="L8821" s="7">
        <v>1146886398</v>
      </c>
      <c r="M8821" s="7">
        <v>0</v>
      </c>
      <c r="N8821" s="7">
        <v>0</v>
      </c>
      <c r="O8821" s="20" t="str">
        <f t="shared" si="277"/>
        <v/>
      </c>
    </row>
    <row r="8822" spans="1:15">
      <c r="A8822" s="20" t="str">
        <f t="shared" si="278"/>
        <v>Kvika banki hf.MP Séreign 1</v>
      </c>
      <c r="B8822" s="20" t="str">
        <f>_xlfn.IFNA(INDEX(Listi!$AI:$AI,MATCH(C8822,Listi!$AJ:$AJ,0)),INDEX(Listi!T:T,MATCH(C8822,Listi!U:U,0)))</f>
        <v xml:space="preserve">Kvika banki </v>
      </c>
      <c r="C8822" s="20" t="s">
        <v>243</v>
      </c>
      <c r="D8822" s="20" t="s">
        <v>244</v>
      </c>
      <c r="E8822" s="20" t="s">
        <v>276</v>
      </c>
      <c r="F8822" s="20" t="s">
        <v>130</v>
      </c>
      <c r="G8822" s="8" t="s">
        <v>376</v>
      </c>
      <c r="H8822" s="20" t="s">
        <v>131</v>
      </c>
      <c r="I8822" s="7">
        <v>456431</v>
      </c>
      <c r="L8822" s="7">
        <v>706827763</v>
      </c>
      <c r="M8822" s="7">
        <v>48440481</v>
      </c>
      <c r="N8822" s="7">
        <v>9836508</v>
      </c>
      <c r="O8822" s="20" t="str">
        <f t="shared" si="277"/>
        <v/>
      </c>
    </row>
    <row r="8823" spans="1:15">
      <c r="A8823" s="20" t="str">
        <f t="shared" si="278"/>
        <v>Kvika banki hf.MP Séreign 2</v>
      </c>
      <c r="B8823" s="20" t="str">
        <f>_xlfn.IFNA(INDEX(Listi!$AI:$AI,MATCH(C8823,Listi!$AJ:$AJ,0)),INDEX(Listi!T:T,MATCH(C8823,Listi!U:U,0)))</f>
        <v xml:space="preserve">Kvika banki </v>
      </c>
      <c r="C8823" s="20" t="s">
        <v>243</v>
      </c>
      <c r="D8823" s="20" t="s">
        <v>245</v>
      </c>
      <c r="E8823" s="20" t="s">
        <v>276</v>
      </c>
      <c r="F8823" s="20" t="s">
        <v>130</v>
      </c>
      <c r="G8823" s="8" t="s">
        <v>376</v>
      </c>
      <c r="H8823" s="20" t="s">
        <v>131</v>
      </c>
      <c r="I8823" s="7">
        <v>0</v>
      </c>
      <c r="L8823" s="7">
        <v>853989181</v>
      </c>
      <c r="M8823" s="7">
        <v>42441382</v>
      </c>
      <c r="N8823" s="7">
        <v>14637701</v>
      </c>
      <c r="O8823" s="20" t="str">
        <f t="shared" si="277"/>
        <v/>
      </c>
    </row>
    <row r="8824" spans="1:15">
      <c r="A8824" s="20" t="str">
        <f t="shared" si="278"/>
        <v>Kvika banki hf.MP Séreign 3</v>
      </c>
      <c r="B8824" s="20" t="str">
        <f>_xlfn.IFNA(INDEX(Listi!$AI:$AI,MATCH(C8824,Listi!$AJ:$AJ,0)),INDEX(Listi!T:T,MATCH(C8824,Listi!U:U,0)))</f>
        <v xml:space="preserve">Kvika banki </v>
      </c>
      <c r="C8824" s="20" t="s">
        <v>243</v>
      </c>
      <c r="D8824" s="20" t="s">
        <v>246</v>
      </c>
      <c r="E8824" s="20" t="s">
        <v>276</v>
      </c>
      <c r="F8824" s="20" t="s">
        <v>130</v>
      </c>
      <c r="G8824" s="8" t="s">
        <v>376</v>
      </c>
      <c r="H8824" s="20" t="s">
        <v>131</v>
      </c>
      <c r="I8824" s="7">
        <v>0</v>
      </c>
      <c r="L8824" s="7">
        <v>141173858</v>
      </c>
      <c r="M8824" s="7">
        <v>3374790</v>
      </c>
      <c r="N8824" s="7">
        <v>0</v>
      </c>
      <c r="O8824" s="20" t="str">
        <f t="shared" si="277"/>
        <v/>
      </c>
    </row>
    <row r="8825" spans="1:15">
      <c r="A8825" s="20" t="str">
        <f t="shared" si="278"/>
        <v>Kvika banki hf.MP Séreign 4</v>
      </c>
      <c r="B8825" s="20" t="str">
        <f>_xlfn.IFNA(INDEX(Listi!$AI:$AI,MATCH(C8825,Listi!$AJ:$AJ,0)),INDEX(Listi!T:T,MATCH(C8825,Listi!U:U,0)))</f>
        <v xml:space="preserve">Kvika banki </v>
      </c>
      <c r="C8825" s="20" t="s">
        <v>243</v>
      </c>
      <c r="D8825" s="20" t="s">
        <v>247</v>
      </c>
      <c r="E8825" s="20" t="s">
        <v>276</v>
      </c>
      <c r="F8825" s="20" t="s">
        <v>130</v>
      </c>
      <c r="G8825" s="8" t="s">
        <v>376</v>
      </c>
      <c r="H8825" s="20" t="s">
        <v>131</v>
      </c>
      <c r="I8825" s="7">
        <v>0</v>
      </c>
      <c r="L8825" s="7">
        <v>55886684</v>
      </c>
      <c r="M8825" s="7">
        <v>2888869</v>
      </c>
      <c r="N8825" s="7">
        <v>0</v>
      </c>
      <c r="O8825" s="20" t="str">
        <f t="shared" si="277"/>
        <v/>
      </c>
    </row>
    <row r="8826" spans="1:15">
      <c r="A8826" s="20" t="str">
        <f t="shared" si="278"/>
        <v>Landsbankinn hf.Landsbankinn Erlend verðbréf</v>
      </c>
      <c r="B8826" s="20" t="str">
        <f>_xlfn.IFNA(INDEX(Listi!$AI:$AI,MATCH(C8826,Listi!$AJ:$AJ,0)),INDEX(Listi!T:T,MATCH(C8826,Listi!U:U,0)))</f>
        <v>Landsbankinn</v>
      </c>
      <c r="C8826" s="20" t="s">
        <v>249</v>
      </c>
      <c r="D8826" s="20" t="s">
        <v>385</v>
      </c>
      <c r="E8826" s="20" t="s">
        <v>276</v>
      </c>
      <c r="F8826" s="20" t="s">
        <v>130</v>
      </c>
      <c r="G8826" s="8" t="s">
        <v>376</v>
      </c>
      <c r="H8826" s="20" t="s">
        <v>131</v>
      </c>
      <c r="I8826" s="7">
        <v>0</v>
      </c>
      <c r="L8826" s="7">
        <v>3705185129</v>
      </c>
      <c r="M8826" s="7">
        <v>119989407</v>
      </c>
      <c r="N8826" s="7">
        <v>87847878</v>
      </c>
      <c r="O8826" s="20" t="str">
        <f t="shared" si="277"/>
        <v/>
      </c>
    </row>
    <row r="8827" spans="1:15">
      <c r="A8827" s="20" t="str">
        <f t="shared" si="278"/>
        <v>Landsbankinn hf.Landsbankinn Lífeyrisbók</v>
      </c>
      <c r="B8827" s="20" t="str">
        <f>_xlfn.IFNA(INDEX(Listi!$AI:$AI,MATCH(C8827,Listi!$AJ:$AJ,0)),INDEX(Listi!T:T,MATCH(C8827,Listi!U:U,0)))</f>
        <v>Landsbankinn</v>
      </c>
      <c r="C8827" s="20" t="s">
        <v>249</v>
      </c>
      <c r="D8827" s="20" t="s">
        <v>367</v>
      </c>
      <c r="E8827" s="20" t="s">
        <v>276</v>
      </c>
      <c r="F8827" s="20" t="s">
        <v>130</v>
      </c>
      <c r="G8827" s="8" t="s">
        <v>376</v>
      </c>
      <c r="H8827" s="20" t="s">
        <v>131</v>
      </c>
      <c r="I8827" s="7">
        <v>0</v>
      </c>
      <c r="L8827" s="7">
        <v>3016213427</v>
      </c>
      <c r="M8827" s="7">
        <v>440353590</v>
      </c>
      <c r="N8827" s="7">
        <v>298769900</v>
      </c>
      <c r="O8827" s="20" t="str">
        <f t="shared" si="277"/>
        <v/>
      </c>
    </row>
    <row r="8828" spans="1:15">
      <c r="A8828" s="20" t="str">
        <f t="shared" si="278"/>
        <v>Landsbankinn hf.Landsbankinn Lífeyrisbók verðtryggð</v>
      </c>
      <c r="B8828" s="20" t="str">
        <f>_xlfn.IFNA(INDEX(Listi!$AI:$AI,MATCH(C8828,Listi!$AJ:$AJ,0)),INDEX(Listi!T:T,MATCH(C8828,Listi!U:U,0)))</f>
        <v>Landsbankinn</v>
      </c>
      <c r="C8828" s="20" t="s">
        <v>249</v>
      </c>
      <c r="D8828" s="20" t="s">
        <v>598</v>
      </c>
      <c r="E8828" s="20" t="s">
        <v>276</v>
      </c>
      <c r="F8828" s="20" t="s">
        <v>130</v>
      </c>
      <c r="G8828" s="8" t="s">
        <v>376</v>
      </c>
      <c r="H8828" s="20" t="s">
        <v>131</v>
      </c>
      <c r="I8828" s="7">
        <v>0</v>
      </c>
      <c r="L8828" s="7">
        <v>66896053137</v>
      </c>
      <c r="M8828" s="7">
        <v>6692476029</v>
      </c>
      <c r="N8828" s="7">
        <v>4680072987</v>
      </c>
      <c r="O8828" s="20" t="str">
        <f t="shared" si="277"/>
        <v/>
      </c>
    </row>
    <row r="8829" spans="1:15">
      <c r="A8829" s="20" t="str">
        <f t="shared" si="278"/>
        <v>Lífeyrissjóður bændaSamtryggingardeild</v>
      </c>
      <c r="B8829" s="20" t="str">
        <f>_xlfn.IFNA(INDEX(Listi!$AI:$AI,MATCH(C8829,Listi!$AJ:$AJ,0)),INDEX(Listi!T:T,MATCH(C8829,Listi!U:U,0)))</f>
        <v>Lífeyrissjóður bænda</v>
      </c>
      <c r="C8829" s="20" t="s">
        <v>252</v>
      </c>
      <c r="D8829" s="20" t="s">
        <v>205</v>
      </c>
      <c r="E8829" s="20" t="s">
        <v>275</v>
      </c>
      <c r="F8829" s="20" t="s">
        <v>130</v>
      </c>
      <c r="G8829" s="8" t="s">
        <v>376</v>
      </c>
      <c r="H8829" s="20" t="s">
        <v>131</v>
      </c>
      <c r="I8829" s="7">
        <v>0</v>
      </c>
      <c r="L8829" s="7">
        <v>45108278171</v>
      </c>
      <c r="M8829" s="7">
        <v>776003397</v>
      </c>
      <c r="N8829" s="7">
        <v>1921473168</v>
      </c>
      <c r="O8829" s="20" t="str">
        <f t="shared" si="277"/>
        <v/>
      </c>
    </row>
    <row r="8830" spans="1:15">
      <c r="A8830" s="20" t="str">
        <f t="shared" si="278"/>
        <v>Lífeyrissjóður bankamannaAldursdeild</v>
      </c>
      <c r="B8830" s="20" t="str">
        <f>_xlfn.IFNA(INDEX(Listi!$AI:$AI,MATCH(C8830,Listi!$AJ:$AJ,0)),INDEX(Listi!T:T,MATCH(C8830,Listi!U:U,0)))</f>
        <v>Lífeyrissjóður bankam.</v>
      </c>
      <c r="C8830" s="20" t="s">
        <v>250</v>
      </c>
      <c r="D8830" s="20" t="s">
        <v>251</v>
      </c>
      <c r="E8830" s="20" t="s">
        <v>275</v>
      </c>
      <c r="F8830" s="20" t="s">
        <v>130</v>
      </c>
      <c r="G8830" s="8" t="s">
        <v>376</v>
      </c>
      <c r="H8830" s="20" t="s">
        <v>131</v>
      </c>
      <c r="I8830" s="7">
        <v>553773000</v>
      </c>
      <c r="L8830" s="7">
        <v>61369964000</v>
      </c>
      <c r="M8830" s="7">
        <v>1996063000</v>
      </c>
      <c r="N8830" s="7">
        <v>753444000</v>
      </c>
      <c r="O8830" s="20" t="str">
        <f t="shared" si="277"/>
        <v/>
      </c>
    </row>
    <row r="8831" spans="1:15">
      <c r="A8831" s="20" t="str">
        <f t="shared" si="278"/>
        <v>Lífeyrissjóður bankamannaHlutfallsdeild</v>
      </c>
      <c r="B8831" s="20" t="str">
        <f>_xlfn.IFNA(INDEX(Listi!$AI:$AI,MATCH(C8831,Listi!$AJ:$AJ,0)),INDEX(Listi!T:T,MATCH(C8831,Listi!U:U,0)))</f>
        <v>Lífeyrissjóður bankam.</v>
      </c>
      <c r="C8831" s="20" t="s">
        <v>250</v>
      </c>
      <c r="D8831" s="20" t="s">
        <v>467</v>
      </c>
      <c r="E8831" s="20" t="s">
        <v>275</v>
      </c>
      <c r="F8831" s="20" t="s">
        <v>130</v>
      </c>
      <c r="G8831" s="8" t="s">
        <v>376</v>
      </c>
      <c r="H8831" s="20" t="s">
        <v>131</v>
      </c>
      <c r="I8831" s="7">
        <v>550453000</v>
      </c>
      <c r="L8831" s="7">
        <v>40286427000</v>
      </c>
      <c r="M8831" s="7">
        <v>125147000</v>
      </c>
      <c r="N8831" s="7">
        <v>2741197000</v>
      </c>
      <c r="O8831" s="20" t="str">
        <f t="shared" si="277"/>
        <v/>
      </c>
    </row>
    <row r="8832" spans="1:15">
      <c r="A8832" s="20" t="str">
        <f t="shared" si="278"/>
        <v>Lífeyrissjóður RangæingaSamtryggingardeild</v>
      </c>
      <c r="B8832" s="20" t="str">
        <f>_xlfn.IFNA(INDEX(Listi!$AI:$AI,MATCH(C8832,Listi!$AJ:$AJ,0)),INDEX(Listi!T:T,MATCH(C8832,Listi!U:U,0)))</f>
        <v>Lífeyrissjóður Rang.</v>
      </c>
      <c r="C8832" s="20" t="s">
        <v>253</v>
      </c>
      <c r="D8832" s="20" t="s">
        <v>205</v>
      </c>
      <c r="E8832" s="20" t="s">
        <v>275</v>
      </c>
      <c r="F8832" s="20" t="s">
        <v>130</v>
      </c>
      <c r="G8832" s="8" t="s">
        <v>376</v>
      </c>
      <c r="H8832" s="20" t="s">
        <v>131</v>
      </c>
      <c r="I8832" s="7">
        <v>0</v>
      </c>
      <c r="L8832" s="7">
        <v>18949790000</v>
      </c>
      <c r="M8832" s="7">
        <v>835894000</v>
      </c>
      <c r="N8832" s="7">
        <v>386250000</v>
      </c>
      <c r="O8832" s="20" t="str">
        <f t="shared" si="277"/>
        <v/>
      </c>
    </row>
    <row r="8833" spans="1:15">
      <c r="A8833" s="20" t="str">
        <f t="shared" si="278"/>
        <v>Lífeyrissjóður starfsmanna AkureyrarbæjarSamtryggingardeild</v>
      </c>
      <c r="B8833" s="20" t="str">
        <f>_xlfn.IFNA(INDEX(Listi!$AI:$AI,MATCH(C8833,Listi!$AJ:$AJ,0)),INDEX(Listi!T:T,MATCH(C8833,Listi!U:U,0)))</f>
        <v>Lífeyrissj. starfsm. Akureyrarb.</v>
      </c>
      <c r="C8833" s="20" t="s">
        <v>274</v>
      </c>
      <c r="D8833" s="20" t="s">
        <v>205</v>
      </c>
      <c r="E8833" s="20" t="s">
        <v>275</v>
      </c>
      <c r="F8833" s="20" t="s">
        <v>130</v>
      </c>
      <c r="G8833" s="8" t="s">
        <v>376</v>
      </c>
      <c r="H8833" s="20" t="s">
        <v>131</v>
      </c>
      <c r="I8833" s="7">
        <v>0</v>
      </c>
      <c r="L8833" s="7">
        <v>14569496826</v>
      </c>
      <c r="M8833" s="7">
        <v>46271787</v>
      </c>
      <c r="N8833" s="7">
        <v>1160288032</v>
      </c>
      <c r="O8833" s="20" t="str">
        <f t="shared" si="277"/>
        <v/>
      </c>
    </row>
    <row r="8834" spans="1:15">
      <c r="A8834" s="20" t="str">
        <f t="shared" ref="A8834:A8896" si="279">CONCATENATE(C8834,D8834)</f>
        <v>Lífeyrissjóður starfsmanna Búnaðarbanka ÍslandsSamtryggingardeild</v>
      </c>
      <c r="B8834" s="20" t="str">
        <f>_xlfn.IFNA(INDEX(Listi!$AI:$AI,MATCH(C8834,Listi!$AJ:$AJ,0)),INDEX(Listi!T:T,MATCH(C8834,Listi!U:U,0)))</f>
        <v>Lífeyrissj. starfsm. Búnaðarb.Ísl.</v>
      </c>
      <c r="C8834" s="20" t="s">
        <v>254</v>
      </c>
      <c r="D8834" s="20" t="s">
        <v>205</v>
      </c>
      <c r="E8834" s="20" t="s">
        <v>275</v>
      </c>
      <c r="F8834" s="20" t="s">
        <v>130</v>
      </c>
      <c r="G8834" s="8" t="s">
        <v>376</v>
      </c>
      <c r="H8834" s="20" t="s">
        <v>131</v>
      </c>
      <c r="I8834" s="7">
        <v>0</v>
      </c>
      <c r="L8834" s="7">
        <v>27921283000</v>
      </c>
      <c r="M8834" s="7">
        <v>7378000</v>
      </c>
      <c r="N8834" s="7">
        <v>1535577000</v>
      </c>
      <c r="O8834" s="20" t="str">
        <f t="shared" ref="O8834:O8897" si="280">IFERROR(VLOOKUP(F8834,EhLykill,3,FALSE),"")</f>
        <v/>
      </c>
    </row>
    <row r="8835" spans="1:15">
      <c r="A8835" s="20" t="str">
        <f t="shared" si="279"/>
        <v>Lífeyrissjóður starfsmanna ReykjavíkurborgarSamtryggingardeild</v>
      </c>
      <c r="B8835" s="20" t="str">
        <f>_xlfn.IFNA(INDEX(Listi!$AI:$AI,MATCH(C8835,Listi!$AJ:$AJ,0)),INDEX(Listi!T:T,MATCH(C8835,Listi!U:U,0)))</f>
        <v>Lífeyrissj. starfsm. Reykjav.</v>
      </c>
      <c r="C8835" s="20" t="s">
        <v>255</v>
      </c>
      <c r="D8835" s="20" t="s">
        <v>205</v>
      </c>
      <c r="E8835" s="20" t="s">
        <v>275</v>
      </c>
      <c r="F8835" s="20" t="s">
        <v>130</v>
      </c>
      <c r="G8835" s="8" t="s">
        <v>376</v>
      </c>
      <c r="H8835" s="20" t="s">
        <v>131</v>
      </c>
      <c r="I8835" s="7">
        <v>0</v>
      </c>
      <c r="L8835" s="7">
        <v>92450251598</v>
      </c>
      <c r="M8835" s="7">
        <v>217604296</v>
      </c>
      <c r="N8835" s="7">
        <v>6195210428</v>
      </c>
      <c r="O8835" s="20" t="str">
        <f t="shared" si="280"/>
        <v/>
      </c>
    </row>
    <row r="8836" spans="1:15">
      <c r="A8836" s="20" t="str">
        <f t="shared" si="279"/>
        <v>Lífeyrissjóður starfsmanna ríkisinsA-deild</v>
      </c>
      <c r="B8836" s="20" t="str">
        <f>_xlfn.IFNA(INDEX(Listi!$AI:$AI,MATCH(C8836,Listi!$AJ:$AJ,0)),INDEX(Listi!T:T,MATCH(C8836,Listi!U:U,0)))</f>
        <v>LSR</v>
      </c>
      <c r="C8836" s="20" t="s">
        <v>256</v>
      </c>
      <c r="D8836" s="20" t="s">
        <v>257</v>
      </c>
      <c r="E8836" s="20" t="s">
        <v>275</v>
      </c>
      <c r="F8836" s="20" t="s">
        <v>130</v>
      </c>
      <c r="G8836" s="8" t="s">
        <v>376</v>
      </c>
      <c r="H8836" s="20" t="s">
        <v>131</v>
      </c>
      <c r="I8836" s="7">
        <v>0</v>
      </c>
      <c r="L8836" s="7">
        <v>1024402726080</v>
      </c>
      <c r="M8836" s="7">
        <v>38030413328</v>
      </c>
      <c r="N8836" s="7">
        <v>13011563069</v>
      </c>
      <c r="O8836" s="20" t="str">
        <f t="shared" si="280"/>
        <v/>
      </c>
    </row>
    <row r="8837" spans="1:15">
      <c r="A8837" s="20" t="str">
        <f t="shared" si="279"/>
        <v>Lífeyrissjóður starfsmanna ríkisinsB-deild</v>
      </c>
      <c r="B8837" s="20" t="str">
        <f>_xlfn.IFNA(INDEX(Listi!$AI:$AI,MATCH(C8837,Listi!$AJ:$AJ,0)),INDEX(Listi!T:T,MATCH(C8837,Listi!U:U,0)))</f>
        <v>LSR</v>
      </c>
      <c r="C8837" s="20" t="s">
        <v>256</v>
      </c>
      <c r="D8837" s="20" t="s">
        <v>218</v>
      </c>
      <c r="E8837" s="20" t="s">
        <v>275</v>
      </c>
      <c r="F8837" s="20" t="s">
        <v>130</v>
      </c>
      <c r="G8837" s="8" t="s">
        <v>376</v>
      </c>
      <c r="H8837" s="20" t="s">
        <v>131</v>
      </c>
      <c r="I8837" s="7">
        <v>0</v>
      </c>
      <c r="L8837" s="7">
        <v>297381500048</v>
      </c>
      <c r="M8837" s="7">
        <v>1364474032</v>
      </c>
      <c r="N8837" s="7">
        <v>62409553231</v>
      </c>
      <c r="O8837" s="20" t="str">
        <f t="shared" si="280"/>
        <v/>
      </c>
    </row>
    <row r="8838" spans="1:15">
      <c r="A8838" s="20" t="str">
        <f t="shared" si="279"/>
        <v>Lífeyrissjóður starfsmanna ríkisinsLeið I</v>
      </c>
      <c r="B8838" s="20" t="str">
        <f>_xlfn.IFNA(INDEX(Listi!$AI:$AI,MATCH(C8838,Listi!$AJ:$AJ,0)),INDEX(Listi!T:T,MATCH(C8838,Listi!U:U,0)))</f>
        <v>LSR</v>
      </c>
      <c r="C8838" s="20" t="s">
        <v>256</v>
      </c>
      <c r="D8838" s="20" t="s">
        <v>258</v>
      </c>
      <c r="E8838" s="20" t="s">
        <v>276</v>
      </c>
      <c r="F8838" s="20" t="s">
        <v>130</v>
      </c>
      <c r="G8838" s="8" t="s">
        <v>376</v>
      </c>
      <c r="H8838" s="20" t="s">
        <v>131</v>
      </c>
      <c r="I8838" s="7">
        <v>0</v>
      </c>
      <c r="L8838" s="7">
        <v>11704214939</v>
      </c>
      <c r="M8838" s="7">
        <v>547428342</v>
      </c>
      <c r="N8838" s="7">
        <v>195323403</v>
      </c>
      <c r="O8838" s="20" t="str">
        <f t="shared" si="280"/>
        <v/>
      </c>
    </row>
    <row r="8839" spans="1:15">
      <c r="A8839" s="20" t="str">
        <f t="shared" si="279"/>
        <v>Lífeyrissjóður starfsmanna ríkisinsLeið II</v>
      </c>
      <c r="B8839" s="20" t="str">
        <f>_xlfn.IFNA(INDEX(Listi!$AI:$AI,MATCH(C8839,Listi!$AJ:$AJ,0)),INDEX(Listi!T:T,MATCH(C8839,Listi!U:U,0)))</f>
        <v>LSR</v>
      </c>
      <c r="C8839" s="20" t="s">
        <v>256</v>
      </c>
      <c r="D8839" s="20" t="s">
        <v>259</v>
      </c>
      <c r="E8839" s="20" t="s">
        <v>276</v>
      </c>
      <c r="F8839" s="20" t="s">
        <v>130</v>
      </c>
      <c r="G8839" s="8" t="s">
        <v>376</v>
      </c>
      <c r="H8839" s="20" t="s">
        <v>131</v>
      </c>
      <c r="I8839" s="7">
        <v>0</v>
      </c>
      <c r="L8839" s="7">
        <v>3365164594</v>
      </c>
      <c r="M8839" s="7">
        <v>379849453</v>
      </c>
      <c r="N8839" s="7">
        <v>93142056</v>
      </c>
      <c r="O8839" s="20" t="str">
        <f t="shared" si="280"/>
        <v/>
      </c>
    </row>
    <row r="8840" spans="1:15">
      <c r="A8840" s="20" t="str">
        <f t="shared" si="279"/>
        <v>Lífeyrissjóður starfsmanna ríkisinsLeið III</v>
      </c>
      <c r="B8840" s="20" t="str">
        <f>_xlfn.IFNA(INDEX(Listi!$AI:$AI,MATCH(C8840,Listi!$AJ:$AJ,0)),INDEX(Listi!T:T,MATCH(C8840,Listi!U:U,0)))</f>
        <v>LSR</v>
      </c>
      <c r="C8840" s="20" t="s">
        <v>256</v>
      </c>
      <c r="D8840" s="20" t="s">
        <v>260</v>
      </c>
      <c r="E8840" s="20" t="s">
        <v>276</v>
      </c>
      <c r="F8840" s="20" t="s">
        <v>130</v>
      </c>
      <c r="G8840" s="8" t="s">
        <v>376</v>
      </c>
      <c r="H8840" s="20" t="s">
        <v>131</v>
      </c>
      <c r="I8840" s="7">
        <v>0</v>
      </c>
      <c r="L8840" s="7">
        <v>9959294621</v>
      </c>
      <c r="M8840" s="7">
        <v>743287481</v>
      </c>
      <c r="N8840" s="7">
        <v>349903833</v>
      </c>
      <c r="O8840" s="20" t="str">
        <f t="shared" si="280"/>
        <v/>
      </c>
    </row>
    <row r="8841" spans="1:15">
      <c r="A8841" s="20" t="str">
        <f t="shared" si="279"/>
        <v>Lífeyrissjóður Tannlæknafél ÍslDeild I/Séreign</v>
      </c>
      <c r="B8841" s="20" t="str">
        <f>_xlfn.IFNA(INDEX(Listi!$AI:$AI,MATCH(C8841,Listi!$AJ:$AJ,0)),INDEX(Listi!T:T,MATCH(C8841,Listi!U:U,0)))</f>
        <v>Lífeyrissj. Tannlækna</v>
      </c>
      <c r="C8841" s="20" t="s">
        <v>261</v>
      </c>
      <c r="D8841" s="20" t="s">
        <v>207</v>
      </c>
      <c r="E8841" s="20" t="s">
        <v>276</v>
      </c>
      <c r="F8841" s="20" t="s">
        <v>130</v>
      </c>
      <c r="G8841" s="8" t="s">
        <v>376</v>
      </c>
      <c r="H8841" s="20" t="s">
        <v>131</v>
      </c>
      <c r="I8841" s="7">
        <v>0</v>
      </c>
      <c r="L8841" s="7">
        <v>6768408488</v>
      </c>
      <c r="M8841" s="7">
        <v>272759192</v>
      </c>
      <c r="N8841" s="7">
        <v>153838058</v>
      </c>
      <c r="O8841" s="20" t="str">
        <f t="shared" si="280"/>
        <v/>
      </c>
    </row>
    <row r="8842" spans="1:15">
      <c r="A8842" s="20" t="str">
        <f t="shared" si="279"/>
        <v>Lífeyrissjóður Tannlæknafél ÍslSamtryggingardeild</v>
      </c>
      <c r="B8842" s="20" t="str">
        <f>_xlfn.IFNA(INDEX(Listi!$AI:$AI,MATCH(C8842,Listi!$AJ:$AJ,0)),INDEX(Listi!T:T,MATCH(C8842,Listi!U:U,0)))</f>
        <v>Lífeyrissj. Tannlækna</v>
      </c>
      <c r="C8842" s="20" t="s">
        <v>261</v>
      </c>
      <c r="D8842" s="20" t="s">
        <v>205</v>
      </c>
      <c r="E8842" s="20" t="s">
        <v>275</v>
      </c>
      <c r="F8842" s="20" t="s">
        <v>130</v>
      </c>
      <c r="G8842" s="8" t="s">
        <v>376</v>
      </c>
      <c r="H8842" s="20" t="s">
        <v>131</v>
      </c>
      <c r="I8842" s="7">
        <v>0</v>
      </c>
      <c r="L8842" s="7">
        <v>2241251214</v>
      </c>
      <c r="M8842" s="7">
        <v>112827287</v>
      </c>
      <c r="N8842" s="7">
        <v>17930159</v>
      </c>
      <c r="O8842" s="20" t="str">
        <f t="shared" si="280"/>
        <v/>
      </c>
    </row>
    <row r="8843" spans="1:15">
      <c r="A8843" s="20" t="str">
        <f t="shared" si="279"/>
        <v>Lífeyrissjóður verslunarmannaÆvileið 1</v>
      </c>
      <c r="B8843" s="20" t="str">
        <f>_xlfn.IFNA(INDEX(Listi!$AI:$AI,MATCH(C8843,Listi!$AJ:$AJ,0)),INDEX(Listi!T:T,MATCH(C8843,Listi!U:U,0)))</f>
        <v>Lífeyrissj. Verslunarm.</v>
      </c>
      <c r="C8843" s="20" t="s">
        <v>206</v>
      </c>
      <c r="D8843" s="20" t="s">
        <v>310</v>
      </c>
      <c r="E8843" s="20" t="s">
        <v>276</v>
      </c>
      <c r="F8843" s="20" t="s">
        <v>130</v>
      </c>
      <c r="G8843" s="8" t="s">
        <v>376</v>
      </c>
      <c r="H8843" s="20" t="s">
        <v>131</v>
      </c>
      <c r="I8843" s="7">
        <v>0</v>
      </c>
      <c r="L8843" s="7">
        <v>2860479562</v>
      </c>
      <c r="M8843" s="7">
        <v>819651283</v>
      </c>
      <c r="N8843" s="7">
        <v>12562366</v>
      </c>
      <c r="O8843" s="20" t="str">
        <f t="shared" si="280"/>
        <v/>
      </c>
    </row>
    <row r="8844" spans="1:15">
      <c r="A8844" s="20" t="str">
        <f t="shared" si="279"/>
        <v>Lífeyrissjóður verslunarmannaÆvileið 2</v>
      </c>
      <c r="B8844" s="20" t="str">
        <f>_xlfn.IFNA(INDEX(Listi!$AI:$AI,MATCH(C8844,Listi!$AJ:$AJ,0)),INDEX(Listi!T:T,MATCH(C8844,Listi!U:U,0)))</f>
        <v>Lífeyrissj. Verslunarm.</v>
      </c>
      <c r="C8844" s="20" t="s">
        <v>206</v>
      </c>
      <c r="D8844" s="20" t="s">
        <v>309</v>
      </c>
      <c r="E8844" s="20" t="s">
        <v>276</v>
      </c>
      <c r="F8844" s="20" t="s">
        <v>130</v>
      </c>
      <c r="G8844" s="8" t="s">
        <v>376</v>
      </c>
      <c r="H8844" s="20" t="s">
        <v>131</v>
      </c>
      <c r="I8844" s="7">
        <v>0</v>
      </c>
      <c r="L8844" s="7">
        <v>2325064159</v>
      </c>
      <c r="M8844" s="7">
        <v>465663194</v>
      </c>
      <c r="N8844" s="7">
        <v>32037995</v>
      </c>
      <c r="O8844" s="20" t="str">
        <f t="shared" si="280"/>
        <v/>
      </c>
    </row>
    <row r="8845" spans="1:15">
      <c r="A8845" s="20" t="str">
        <f t="shared" si="279"/>
        <v>Lífeyrissjóður verslunarmannaÆvileið 3</v>
      </c>
      <c r="B8845" s="20" t="str">
        <f>_xlfn.IFNA(INDEX(Listi!$AI:$AI,MATCH(C8845,Listi!$AJ:$AJ,0)),INDEX(Listi!T:T,MATCH(C8845,Listi!U:U,0)))</f>
        <v>Lífeyrissj. Verslunarm.</v>
      </c>
      <c r="C8845" s="20" t="s">
        <v>206</v>
      </c>
      <c r="D8845" s="20" t="s">
        <v>308</v>
      </c>
      <c r="E8845" s="20" t="s">
        <v>276</v>
      </c>
      <c r="F8845" s="8" t="s">
        <v>130</v>
      </c>
      <c r="G8845" s="8" t="s">
        <v>376</v>
      </c>
      <c r="H8845" s="20" t="s">
        <v>131</v>
      </c>
      <c r="I8845" s="7">
        <v>0</v>
      </c>
      <c r="L8845" s="7">
        <v>1567402319</v>
      </c>
      <c r="M8845" s="7">
        <v>325961302</v>
      </c>
      <c r="N8845" s="7">
        <v>60283998</v>
      </c>
      <c r="O8845" s="20" t="str">
        <f t="shared" si="280"/>
        <v/>
      </c>
    </row>
    <row r="8846" spans="1:15">
      <c r="A8846" s="20" t="str">
        <f t="shared" si="279"/>
        <v>Lífeyrissjóður verslunarmannaDeild I/Séreign</v>
      </c>
      <c r="B8846" s="20" t="str">
        <f>_xlfn.IFNA(INDEX(Listi!$AI:$AI,MATCH(C8846,Listi!$AJ:$AJ,0)),INDEX(Listi!T:T,MATCH(C8846,Listi!U:U,0)))</f>
        <v>Lífeyrissj. Verslunarm.</v>
      </c>
      <c r="C8846" s="20" t="s">
        <v>206</v>
      </c>
      <c r="D8846" s="20" t="s">
        <v>207</v>
      </c>
      <c r="E8846" s="20" t="s">
        <v>276</v>
      </c>
      <c r="F8846" s="8" t="s">
        <v>130</v>
      </c>
      <c r="G8846" s="8" t="s">
        <v>376</v>
      </c>
      <c r="H8846" s="20" t="s">
        <v>131</v>
      </c>
      <c r="I8846" s="7">
        <v>0</v>
      </c>
      <c r="L8846" s="7">
        <v>19785724399</v>
      </c>
      <c r="M8846" s="7">
        <v>729937912</v>
      </c>
      <c r="N8846" s="7">
        <v>458382791</v>
      </c>
      <c r="O8846" s="20" t="str">
        <f t="shared" si="280"/>
        <v/>
      </c>
    </row>
    <row r="8847" spans="1:15">
      <c r="A8847" s="20" t="str">
        <f t="shared" si="279"/>
        <v>Lífeyrissjóður verslunarmannaSamtryggingardeild</v>
      </c>
      <c r="B8847" s="20" t="str">
        <f>_xlfn.IFNA(INDEX(Listi!$AI:$AI,MATCH(C8847,Listi!$AJ:$AJ,0)),INDEX(Listi!T:T,MATCH(C8847,Listi!U:U,0)))</f>
        <v>Lífeyrissj. Verslunarm.</v>
      </c>
      <c r="C8847" s="20" t="s">
        <v>206</v>
      </c>
      <c r="D8847" s="20" t="s">
        <v>205</v>
      </c>
      <c r="E8847" s="20" t="s">
        <v>275</v>
      </c>
      <c r="F8847" s="8" t="s">
        <v>130</v>
      </c>
      <c r="G8847" s="8" t="s">
        <v>376</v>
      </c>
      <c r="H8847" s="20" t="s">
        <v>131</v>
      </c>
      <c r="I8847" s="7">
        <v>0</v>
      </c>
      <c r="L8847" s="7">
        <v>1174592806906</v>
      </c>
      <c r="M8847" s="7">
        <v>35794261112</v>
      </c>
      <c r="N8847" s="7">
        <v>21965137185</v>
      </c>
      <c r="O8847" s="20" t="str">
        <f t="shared" si="280"/>
        <v/>
      </c>
    </row>
    <row r="8848" spans="1:15">
      <c r="A8848" s="20" t="str">
        <f t="shared" si="279"/>
        <v>Lífeyrissjóður VestmannaeyjaSafn I</v>
      </c>
      <c r="B8848" s="20" t="str">
        <f>_xlfn.IFNA(INDEX(Listi!$AI:$AI,MATCH(C8848,Listi!$AJ:$AJ,0)),INDEX(Listi!T:T,MATCH(C8848,Listi!U:U,0)))</f>
        <v>Lífeyrissj. Vestm.</v>
      </c>
      <c r="C8848" s="20" t="s">
        <v>262</v>
      </c>
      <c r="D8848" s="20" t="s">
        <v>210</v>
      </c>
      <c r="E8848" s="20" t="s">
        <v>276</v>
      </c>
      <c r="F8848" s="8" t="s">
        <v>130</v>
      </c>
      <c r="G8848" s="8" t="s">
        <v>376</v>
      </c>
      <c r="H8848" s="20" t="s">
        <v>131</v>
      </c>
      <c r="I8848" s="7">
        <v>0</v>
      </c>
      <c r="L8848" s="7">
        <v>381311221</v>
      </c>
      <c r="M8848" s="7">
        <v>44104006</v>
      </c>
      <c r="N8848" s="7">
        <v>13592960</v>
      </c>
      <c r="O8848" s="20" t="str">
        <f t="shared" si="280"/>
        <v/>
      </c>
    </row>
    <row r="8849" spans="1:15">
      <c r="A8849" s="20" t="str">
        <f t="shared" si="279"/>
        <v>Lífeyrissjóður VestmannaeyjaSafn II</v>
      </c>
      <c r="B8849" s="20" t="str">
        <f>_xlfn.IFNA(INDEX(Listi!$AI:$AI,MATCH(C8849,Listi!$AJ:$AJ,0)),INDEX(Listi!T:T,MATCH(C8849,Listi!U:U,0)))</f>
        <v>Lífeyrissj. Vestm.</v>
      </c>
      <c r="C8849" s="20" t="s">
        <v>262</v>
      </c>
      <c r="D8849" s="20" t="s">
        <v>211</v>
      </c>
      <c r="E8849" s="20" t="s">
        <v>276</v>
      </c>
      <c r="F8849" s="8" t="s">
        <v>130</v>
      </c>
      <c r="G8849" s="8" t="s">
        <v>376</v>
      </c>
      <c r="H8849" s="20" t="s">
        <v>131</v>
      </c>
      <c r="I8849" s="7">
        <v>0</v>
      </c>
      <c r="L8849" s="7">
        <v>571440191</v>
      </c>
      <c r="M8849" s="7">
        <v>40240404</v>
      </c>
      <c r="N8849" s="7">
        <v>18659289</v>
      </c>
      <c r="O8849" s="20" t="str">
        <f t="shared" si="280"/>
        <v/>
      </c>
    </row>
    <row r="8850" spans="1:15">
      <c r="A8850" s="20" t="str">
        <f t="shared" si="279"/>
        <v>Lífeyrissjóður VestmannaeyjaSamtryggingardeild</v>
      </c>
      <c r="B8850" s="20" t="str">
        <f>_xlfn.IFNA(INDEX(Listi!$AI:$AI,MATCH(C8850,Listi!$AJ:$AJ,0)),INDEX(Listi!T:T,MATCH(C8850,Listi!U:U,0)))</f>
        <v>Lífeyrissj. Vestm.</v>
      </c>
      <c r="C8850" s="20" t="s">
        <v>262</v>
      </c>
      <c r="D8850" s="20" t="s">
        <v>205</v>
      </c>
      <c r="E8850" s="20" t="s">
        <v>275</v>
      </c>
      <c r="F8850" s="20" t="s">
        <v>130</v>
      </c>
      <c r="G8850" s="8" t="s">
        <v>376</v>
      </c>
      <c r="H8850" s="20" t="s">
        <v>131</v>
      </c>
      <c r="I8850" s="7">
        <v>0</v>
      </c>
      <c r="L8850" s="7">
        <v>85198020532</v>
      </c>
      <c r="M8850" s="7">
        <v>1944643004</v>
      </c>
      <c r="N8850" s="7">
        <v>2198060399</v>
      </c>
      <c r="O8850" s="20" t="str">
        <f t="shared" si="280"/>
        <v/>
      </c>
    </row>
    <row r="8851" spans="1:15">
      <c r="A8851" s="20" t="str">
        <f t="shared" si="279"/>
        <v>Lífsval - lífeyrissparnaðurLífsval 1</v>
      </c>
      <c r="B8851" s="20" t="str">
        <f>_xlfn.IFNA(INDEX(Listi!$AI:$AI,MATCH(C8851,Listi!$AJ:$AJ,0)),INDEX(Listi!T:T,MATCH(C8851,Listi!U:U,0)))</f>
        <v>Lífsval</v>
      </c>
      <c r="C8851" s="20" t="s">
        <v>263</v>
      </c>
      <c r="D8851" s="20" t="s">
        <v>264</v>
      </c>
      <c r="E8851" s="20" t="s">
        <v>276</v>
      </c>
      <c r="F8851" s="20" t="s">
        <v>130</v>
      </c>
      <c r="G8851" s="8" t="s">
        <v>376</v>
      </c>
      <c r="H8851" s="20" t="s">
        <v>131</v>
      </c>
      <c r="I8851" s="7">
        <v>0</v>
      </c>
      <c r="L8851" s="7">
        <v>1792991246</v>
      </c>
      <c r="M8851" s="7">
        <v>203244065</v>
      </c>
      <c r="N8851" s="7">
        <v>81003579</v>
      </c>
      <c r="O8851" s="20" t="str">
        <f t="shared" si="280"/>
        <v/>
      </c>
    </row>
    <row r="8852" spans="1:15">
      <c r="A8852" s="20" t="str">
        <f t="shared" si="279"/>
        <v>Lífsval - lífeyrissparnaðurLífsval 2</v>
      </c>
      <c r="B8852" s="20" t="str">
        <f>_xlfn.IFNA(INDEX(Listi!$AI:$AI,MATCH(C8852,Listi!$AJ:$AJ,0)),INDEX(Listi!T:T,MATCH(C8852,Listi!U:U,0)))</f>
        <v>Lífsval</v>
      </c>
      <c r="C8852" s="20" t="s">
        <v>263</v>
      </c>
      <c r="D8852" s="20" t="s">
        <v>265</v>
      </c>
      <c r="E8852" s="20" t="s">
        <v>276</v>
      </c>
      <c r="F8852" s="20" t="s">
        <v>130</v>
      </c>
      <c r="G8852" s="8" t="s">
        <v>376</v>
      </c>
      <c r="H8852" s="20" t="s">
        <v>131</v>
      </c>
      <c r="I8852" s="7">
        <v>0</v>
      </c>
      <c r="L8852" s="7">
        <v>79660340</v>
      </c>
      <c r="M8852" s="7">
        <v>14369045</v>
      </c>
      <c r="N8852" s="7">
        <v>2695304</v>
      </c>
      <c r="O8852" s="20" t="str">
        <f t="shared" si="280"/>
        <v/>
      </c>
    </row>
    <row r="8853" spans="1:15">
      <c r="A8853" s="20" t="str">
        <f t="shared" si="279"/>
        <v>Lífsval - lífeyrissparnaðurLífsval 3</v>
      </c>
      <c r="B8853" s="20" t="str">
        <f>_xlfn.IFNA(INDEX(Listi!$AI:$AI,MATCH(C8853,Listi!$AJ:$AJ,0)),INDEX(Listi!T:T,MATCH(C8853,Listi!U:U,0)))</f>
        <v>Lífsval</v>
      </c>
      <c r="C8853" s="20" t="s">
        <v>263</v>
      </c>
      <c r="D8853" s="20" t="s">
        <v>266</v>
      </c>
      <c r="E8853" s="20" t="s">
        <v>276</v>
      </c>
      <c r="F8853" s="20" t="s">
        <v>130</v>
      </c>
      <c r="G8853" s="8" t="s">
        <v>376</v>
      </c>
      <c r="H8853" s="20" t="s">
        <v>131</v>
      </c>
      <c r="I8853" s="7">
        <v>0</v>
      </c>
      <c r="L8853" s="7">
        <v>131239774</v>
      </c>
      <c r="M8853" s="7">
        <v>16635787</v>
      </c>
      <c r="N8853" s="7">
        <v>3548138</v>
      </c>
      <c r="O8853" s="20" t="str">
        <f t="shared" si="280"/>
        <v/>
      </c>
    </row>
    <row r="8854" spans="1:15">
      <c r="A8854" s="20" t="str">
        <f t="shared" si="279"/>
        <v>Lífsval - lífeyrissparnaðurLífsval 4</v>
      </c>
      <c r="B8854" s="20" t="str">
        <f>_xlfn.IFNA(INDEX(Listi!$AI:$AI,MATCH(C8854,Listi!$AJ:$AJ,0)),INDEX(Listi!T:T,MATCH(C8854,Listi!U:U,0)))</f>
        <v>Lífsval</v>
      </c>
      <c r="C8854" s="20" t="s">
        <v>263</v>
      </c>
      <c r="D8854" s="20" t="s">
        <v>267</v>
      </c>
      <c r="E8854" s="20" t="s">
        <v>276</v>
      </c>
      <c r="F8854" s="20" t="s">
        <v>130</v>
      </c>
      <c r="G8854" s="8" t="s">
        <v>376</v>
      </c>
      <c r="H8854" s="20" t="s">
        <v>131</v>
      </c>
      <c r="I8854" s="7">
        <v>0</v>
      </c>
      <c r="L8854" s="7">
        <v>71752064</v>
      </c>
      <c r="M8854" s="7">
        <v>15238959</v>
      </c>
      <c r="N8854" s="7">
        <v>2058992</v>
      </c>
      <c r="O8854" s="20" t="str">
        <f t="shared" si="280"/>
        <v/>
      </c>
    </row>
    <row r="8855" spans="1:15">
      <c r="A8855" s="20" t="str">
        <f t="shared" si="279"/>
        <v>Lífsverk lífeyrissjóðurLífsverk I/Séreign</v>
      </c>
      <c r="B8855" s="20" t="str">
        <f>_xlfn.IFNA(INDEX(Listi!$AI:$AI,MATCH(C8855,Listi!$AJ:$AJ,0)),INDEX(Listi!T:T,MATCH(C8855,Listi!U:U,0)))</f>
        <v xml:space="preserve">Lífsverk  </v>
      </c>
      <c r="C8855" s="20" t="s">
        <v>268</v>
      </c>
      <c r="D8855" s="20" t="s">
        <v>269</v>
      </c>
      <c r="E8855" s="20" t="s">
        <v>276</v>
      </c>
      <c r="F8855" s="20" t="s">
        <v>130</v>
      </c>
      <c r="G8855" s="8" t="s">
        <v>376</v>
      </c>
      <c r="H8855" s="20" t="s">
        <v>131</v>
      </c>
      <c r="I8855" s="7">
        <v>0</v>
      </c>
      <c r="L8855" s="7">
        <v>4582957000</v>
      </c>
      <c r="M8855" s="7">
        <v>635926000</v>
      </c>
      <c r="N8855" s="7">
        <v>22708000</v>
      </c>
      <c r="O8855" s="20" t="str">
        <f t="shared" si="280"/>
        <v/>
      </c>
    </row>
    <row r="8856" spans="1:15">
      <c r="A8856" s="20" t="str">
        <f t="shared" si="279"/>
        <v>Lífsverk lífeyrissjóðurLífsverk II/Séreign</v>
      </c>
      <c r="B8856" s="20" t="str">
        <f>_xlfn.IFNA(INDEX(Listi!$AI:$AI,MATCH(C8856,Listi!$AJ:$AJ,0)),INDEX(Listi!T:T,MATCH(C8856,Listi!U:U,0)))</f>
        <v xml:space="preserve">Lífsverk  </v>
      </c>
      <c r="C8856" s="20" t="s">
        <v>268</v>
      </c>
      <c r="D8856" s="20" t="s">
        <v>270</v>
      </c>
      <c r="E8856" s="20" t="s">
        <v>276</v>
      </c>
      <c r="F8856" s="20" t="s">
        <v>130</v>
      </c>
      <c r="G8856" s="8" t="s">
        <v>376</v>
      </c>
      <c r="H8856" s="20" t="s">
        <v>131</v>
      </c>
      <c r="I8856" s="7">
        <v>0</v>
      </c>
      <c r="L8856" s="7">
        <v>23735073000</v>
      </c>
      <c r="M8856" s="7">
        <v>2073571000</v>
      </c>
      <c r="N8856" s="7">
        <v>249365000</v>
      </c>
      <c r="O8856" s="20" t="str">
        <f t="shared" si="280"/>
        <v/>
      </c>
    </row>
    <row r="8857" spans="1:15">
      <c r="A8857" s="20" t="str">
        <f t="shared" si="279"/>
        <v>Lífsverk lífeyrissjóðurLífsverk III/Séreign</v>
      </c>
      <c r="B8857" s="20" t="str">
        <f>_xlfn.IFNA(INDEX(Listi!$AI:$AI,MATCH(C8857,Listi!$AJ:$AJ,0)),INDEX(Listi!T:T,MATCH(C8857,Listi!U:U,0)))</f>
        <v xml:space="preserve">Lífsverk  </v>
      </c>
      <c r="C8857" s="20" t="s">
        <v>268</v>
      </c>
      <c r="D8857" s="20" t="s">
        <v>271</v>
      </c>
      <c r="E8857" s="20" t="s">
        <v>276</v>
      </c>
      <c r="F8857" s="20" t="s">
        <v>130</v>
      </c>
      <c r="G8857" s="8" t="s">
        <v>376</v>
      </c>
      <c r="H8857" s="20" t="s">
        <v>131</v>
      </c>
      <c r="I8857" s="7">
        <v>0</v>
      </c>
      <c r="L8857" s="7">
        <v>653814000</v>
      </c>
      <c r="M8857" s="7">
        <v>105107000</v>
      </c>
      <c r="N8857" s="7">
        <v>2613000</v>
      </c>
      <c r="O8857" s="20" t="str">
        <f t="shared" si="280"/>
        <v/>
      </c>
    </row>
    <row r="8858" spans="1:15">
      <c r="A8858" s="20" t="str">
        <f t="shared" si="279"/>
        <v>Lífsverk lífeyrissjóðurSamtryggingardeild</v>
      </c>
      <c r="B8858" s="20" t="str">
        <f>_xlfn.IFNA(INDEX(Listi!$AI:$AI,MATCH(C8858,Listi!$AJ:$AJ,0)),INDEX(Listi!T:T,MATCH(C8858,Listi!U:U,0)))</f>
        <v xml:space="preserve">Lífsverk  </v>
      </c>
      <c r="C8858" s="20" t="s">
        <v>268</v>
      </c>
      <c r="D8858" s="20" t="s">
        <v>205</v>
      </c>
      <c r="E8858" s="20" t="s">
        <v>275</v>
      </c>
      <c r="F8858" s="20" t="s">
        <v>130</v>
      </c>
      <c r="G8858" s="8" t="s">
        <v>376</v>
      </c>
      <c r="H8858" s="20" t="s">
        <v>131</v>
      </c>
      <c r="I8858" s="7">
        <v>0</v>
      </c>
      <c r="L8858" s="7">
        <v>120542527000</v>
      </c>
      <c r="M8858" s="7">
        <v>4397803000</v>
      </c>
      <c r="N8858" s="7">
        <v>1423151000</v>
      </c>
      <c r="O8858" s="20" t="str">
        <f t="shared" si="280"/>
        <v/>
      </c>
    </row>
    <row r="8859" spans="1:15">
      <c r="A8859" s="20" t="str">
        <f t="shared" si="279"/>
        <v>Söfnunarsjóður lífeyrisréttindaDeild I/Innlán</v>
      </c>
      <c r="B8859" s="20" t="str">
        <f>_xlfn.IFNA(INDEX(Listi!$AI:$AI,MATCH(C8859,Listi!$AJ:$AJ,0)),INDEX(Listi!T:T,MATCH(C8859,Listi!U:U,0)))</f>
        <v>Söfnunarsj.</v>
      </c>
      <c r="C8859" s="20" t="s">
        <v>272</v>
      </c>
      <c r="D8859" s="20" t="s">
        <v>273</v>
      </c>
      <c r="E8859" s="20" t="s">
        <v>276</v>
      </c>
      <c r="F8859" s="20" t="s">
        <v>130</v>
      </c>
      <c r="G8859" s="8" t="s">
        <v>376</v>
      </c>
      <c r="H8859" s="20" t="s">
        <v>131</v>
      </c>
      <c r="I8859" s="7">
        <v>0</v>
      </c>
      <c r="L8859" s="7">
        <v>2001731914</v>
      </c>
      <c r="M8859" s="7">
        <v>133561634</v>
      </c>
      <c r="N8859" s="7">
        <v>44803565</v>
      </c>
      <c r="O8859" s="20" t="str">
        <f t="shared" si="280"/>
        <v/>
      </c>
    </row>
    <row r="8860" spans="1:15">
      <c r="A8860" s="20" t="str">
        <f t="shared" si="279"/>
        <v>Söfnunarsjóður lífeyrisréttindaDeild III/Séreign</v>
      </c>
      <c r="B8860" s="20" t="str">
        <f>_xlfn.IFNA(INDEX(Listi!$AI:$AI,MATCH(C8860,Listi!$AJ:$AJ,0)),INDEX(Listi!T:T,MATCH(C8860,Listi!U:U,0)))</f>
        <v>Söfnunarsj.</v>
      </c>
      <c r="C8860" s="20" t="s">
        <v>272</v>
      </c>
      <c r="D8860" s="20" t="s">
        <v>599</v>
      </c>
      <c r="E8860" s="20" t="s">
        <v>276</v>
      </c>
      <c r="F8860" s="20" t="s">
        <v>130</v>
      </c>
      <c r="G8860" s="8" t="s">
        <v>376</v>
      </c>
      <c r="H8860" s="20" t="s">
        <v>131</v>
      </c>
      <c r="I8860" s="7">
        <v>0</v>
      </c>
      <c r="L8860" s="7">
        <v>24413085</v>
      </c>
      <c r="M8860" s="7">
        <v>24697577</v>
      </c>
      <c r="N8860" s="7">
        <v>900000</v>
      </c>
      <c r="O8860" s="20" t="str">
        <f t="shared" si="280"/>
        <v/>
      </c>
    </row>
    <row r="8861" spans="1:15">
      <c r="A8861" s="20" t="str">
        <f t="shared" si="279"/>
        <v>Söfnunarsjóður lífeyrisréttindaDeildII/Séreign</v>
      </c>
      <c r="B8861" s="20" t="str">
        <f>_xlfn.IFNA(INDEX(Listi!$AI:$AI,MATCH(C8861,Listi!$AJ:$AJ,0)),INDEX(Listi!T:T,MATCH(C8861,Listi!U:U,0)))</f>
        <v>Söfnunarsj.</v>
      </c>
      <c r="C8861" s="20" t="s">
        <v>272</v>
      </c>
      <c r="D8861" s="20" t="s">
        <v>586</v>
      </c>
      <c r="E8861" s="20" t="s">
        <v>276</v>
      </c>
      <c r="F8861" s="20" t="s">
        <v>130</v>
      </c>
      <c r="G8861" s="8" t="s">
        <v>376</v>
      </c>
      <c r="H8861" s="20" t="s">
        <v>131</v>
      </c>
      <c r="I8861" s="7">
        <v>0</v>
      </c>
      <c r="L8861" s="7">
        <v>1654616477</v>
      </c>
      <c r="M8861" s="7">
        <v>128539213</v>
      </c>
      <c r="N8861" s="7">
        <v>22846291</v>
      </c>
      <c r="O8861" s="20" t="str">
        <f t="shared" si="280"/>
        <v/>
      </c>
    </row>
    <row r="8862" spans="1:15">
      <c r="A8862" s="20" t="str">
        <f t="shared" si="279"/>
        <v>Söfnunarsjóður lífeyrisréttindaSamtryggingardeild</v>
      </c>
      <c r="B8862" s="20" t="str">
        <f>_xlfn.IFNA(INDEX(Listi!$AI:$AI,MATCH(C8862,Listi!$AJ:$AJ,0)),INDEX(Listi!T:T,MATCH(C8862,Listi!U:U,0)))</f>
        <v>Söfnunarsj.</v>
      </c>
      <c r="C8862" s="20" t="s">
        <v>272</v>
      </c>
      <c r="D8862" s="20" t="s">
        <v>205</v>
      </c>
      <c r="E8862" s="20" t="s">
        <v>275</v>
      </c>
      <c r="F8862" s="20" t="s">
        <v>130</v>
      </c>
      <c r="G8862" s="8" t="s">
        <v>376</v>
      </c>
      <c r="H8862" s="20" t="s">
        <v>131</v>
      </c>
      <c r="I8862" s="7">
        <v>0</v>
      </c>
      <c r="L8862" s="7">
        <v>238978847889</v>
      </c>
      <c r="M8862" s="7">
        <v>4967193409</v>
      </c>
      <c r="N8862" s="7">
        <v>6076487652</v>
      </c>
      <c r="O8862" s="20" t="str">
        <f t="shared" si="280"/>
        <v/>
      </c>
    </row>
    <row r="8863" spans="1:15">
      <c r="A8863" s="20" t="str">
        <f t="shared" si="279"/>
        <v>Stapi lífeyrissjóðurSafn I</v>
      </c>
      <c r="B8863" s="20" t="str">
        <f>_xlfn.IFNA(INDEX(Listi!$AI:$AI,MATCH(C8863,Listi!$AJ:$AJ,0)),INDEX(Listi!T:T,MATCH(C8863,Listi!U:U,0)))</f>
        <v xml:space="preserve">Stapi  </v>
      </c>
      <c r="C8863" s="20" t="s">
        <v>209</v>
      </c>
      <c r="D8863" s="20" t="s">
        <v>210</v>
      </c>
      <c r="E8863" s="20" t="s">
        <v>276</v>
      </c>
      <c r="F8863" s="20" t="s">
        <v>130</v>
      </c>
      <c r="G8863" s="8" t="s">
        <v>376</v>
      </c>
      <c r="H8863" s="20" t="s">
        <v>131</v>
      </c>
      <c r="I8863" s="7">
        <v>0</v>
      </c>
      <c r="L8863" s="7">
        <v>2440828925</v>
      </c>
      <c r="M8863" s="7">
        <v>91567233</v>
      </c>
      <c r="N8863" s="7">
        <v>110755602</v>
      </c>
      <c r="O8863" s="20" t="str">
        <f t="shared" si="280"/>
        <v/>
      </c>
    </row>
    <row r="8864" spans="1:15">
      <c r="A8864" s="20" t="str">
        <f t="shared" si="279"/>
        <v>Stapi lífeyrissjóðurSafn II</v>
      </c>
      <c r="B8864" s="20" t="str">
        <f>_xlfn.IFNA(INDEX(Listi!$AI:$AI,MATCH(C8864,Listi!$AJ:$AJ,0)),INDEX(Listi!T:T,MATCH(C8864,Listi!U:U,0)))</f>
        <v xml:space="preserve">Stapi  </v>
      </c>
      <c r="C8864" s="20" t="s">
        <v>209</v>
      </c>
      <c r="D8864" s="20" t="s">
        <v>211</v>
      </c>
      <c r="E8864" s="20" t="s">
        <v>276</v>
      </c>
      <c r="F8864" s="20" t="s">
        <v>130</v>
      </c>
      <c r="G8864" s="8" t="s">
        <v>376</v>
      </c>
      <c r="H8864" s="20" t="s">
        <v>131</v>
      </c>
      <c r="I8864" s="7">
        <v>0</v>
      </c>
      <c r="L8864" s="7">
        <v>5710890273</v>
      </c>
      <c r="M8864" s="7">
        <v>262001316</v>
      </c>
      <c r="N8864" s="7">
        <v>164209410</v>
      </c>
      <c r="O8864" s="20" t="str">
        <f t="shared" si="280"/>
        <v/>
      </c>
    </row>
    <row r="8865" spans="1:15">
      <c r="A8865" s="20" t="str">
        <f t="shared" si="279"/>
        <v>Stapi lífeyrissjóðurSafn III</v>
      </c>
      <c r="B8865" s="20" t="str">
        <f>_xlfn.IFNA(INDEX(Listi!$AI:$AI,MATCH(C8865,Listi!$AJ:$AJ,0)),INDEX(Listi!T:T,MATCH(C8865,Listi!U:U,0)))</f>
        <v xml:space="preserve">Stapi  </v>
      </c>
      <c r="C8865" s="20" t="s">
        <v>209</v>
      </c>
      <c r="D8865" s="20" t="s">
        <v>212</v>
      </c>
      <c r="E8865" s="20" t="s">
        <v>276</v>
      </c>
      <c r="F8865" s="20" t="s">
        <v>130</v>
      </c>
      <c r="G8865" s="8" t="s">
        <v>376</v>
      </c>
      <c r="H8865" s="20" t="s">
        <v>131</v>
      </c>
      <c r="I8865" s="7">
        <v>0</v>
      </c>
      <c r="L8865" s="7">
        <v>268100084</v>
      </c>
      <c r="M8865" s="7">
        <v>24388890</v>
      </c>
      <c r="N8865" s="7">
        <v>9886128</v>
      </c>
      <c r="O8865" s="20" t="str">
        <f t="shared" si="280"/>
        <v/>
      </c>
    </row>
    <row r="8866" spans="1:15">
      <c r="A8866" s="20" t="str">
        <f t="shared" si="279"/>
        <v>Stapi lífeyrissjóðurTryggingardeild</v>
      </c>
      <c r="B8866" s="20" t="str">
        <f>_xlfn.IFNA(INDEX(Listi!$AI:$AI,MATCH(C8866,Listi!$AJ:$AJ,0)),INDEX(Listi!T:T,MATCH(C8866,Listi!U:U,0)))</f>
        <v xml:space="preserve">Stapi  </v>
      </c>
      <c r="C8866" s="20" t="s">
        <v>209</v>
      </c>
      <c r="D8866" s="20" t="s">
        <v>213</v>
      </c>
      <c r="E8866" s="20" t="s">
        <v>275</v>
      </c>
      <c r="F8866" s="20" t="s">
        <v>130</v>
      </c>
      <c r="G8866" s="8" t="s">
        <v>376</v>
      </c>
      <c r="H8866" s="20" t="s">
        <v>131</v>
      </c>
      <c r="I8866" s="7">
        <v>213077631</v>
      </c>
      <c r="L8866" s="7">
        <v>348661724246</v>
      </c>
      <c r="M8866" s="7">
        <v>13807615154</v>
      </c>
      <c r="N8866" s="7">
        <v>7912918911</v>
      </c>
      <c r="O8866" s="20" t="str">
        <f t="shared" si="280"/>
        <v/>
      </c>
    </row>
    <row r="8867" spans="1:15">
      <c r="A8867" s="20" t="str">
        <f t="shared" si="279"/>
        <v>Stapi lífeyrissjóðurVarfærnasafnið</v>
      </c>
      <c r="B8867" s="20" t="str">
        <f>_xlfn.IFNA(INDEX(Listi!$AI:$AI,MATCH(C8867,Listi!$AJ:$AJ,0)),INDEX(Listi!T:T,MATCH(C8867,Listi!U:U,0)))</f>
        <v xml:space="preserve">Stapi  </v>
      </c>
      <c r="C8867" s="20" t="s">
        <v>209</v>
      </c>
      <c r="D8867" s="20" t="s">
        <v>392</v>
      </c>
      <c r="E8867" s="20" t="s">
        <v>276</v>
      </c>
      <c r="F8867" s="20" t="s">
        <v>130</v>
      </c>
      <c r="G8867" s="8" t="s">
        <v>376</v>
      </c>
      <c r="H8867" s="20" t="s">
        <v>131</v>
      </c>
      <c r="I8867" s="7">
        <v>0</v>
      </c>
      <c r="L8867" s="7">
        <v>471986044</v>
      </c>
      <c r="M8867" s="7">
        <v>137399159</v>
      </c>
      <c r="N8867" s="7">
        <v>6994496</v>
      </c>
      <c r="O8867" s="20" t="str">
        <f t="shared" si="280"/>
        <v/>
      </c>
    </row>
    <row r="8868" spans="1:15">
      <c r="A8868" s="20" t="str">
        <f t="shared" si="279"/>
        <v>Almenni lífeyrissjóðurinnÆvisafn I</v>
      </c>
      <c r="B8868" s="20" t="str">
        <f>_xlfn.IFNA(INDEX(Listi!$AI:$AI,MATCH(C8868,Listi!$AJ:$AJ,0)),INDEX(Listi!T:T,MATCH(C8868,Listi!U:U,0)))</f>
        <v xml:space="preserve">Almenni </v>
      </c>
      <c r="C8868" s="20" t="s">
        <v>0</v>
      </c>
      <c r="D8868" s="20" t="s">
        <v>202</v>
      </c>
      <c r="E8868" s="20" t="s">
        <v>276</v>
      </c>
      <c r="F8868" s="20" t="s">
        <v>132</v>
      </c>
      <c r="G8868" s="8" t="s">
        <v>403</v>
      </c>
      <c r="H8868" s="20" t="s">
        <v>133</v>
      </c>
      <c r="I8868" s="7">
        <v>0</v>
      </c>
      <c r="L8868" s="7">
        <v>43068273823</v>
      </c>
      <c r="M8868" s="7">
        <v>4413720640</v>
      </c>
      <c r="N8868" s="7">
        <v>641257097</v>
      </c>
      <c r="O8868" s="20" t="str">
        <f t="shared" si="280"/>
        <v/>
      </c>
    </row>
    <row r="8869" spans="1:15">
      <c r="A8869" s="20" t="str">
        <f t="shared" si="279"/>
        <v>Almenni lífeyrissjóðurinnÆvisafn II</v>
      </c>
      <c r="B8869" s="20" t="str">
        <f>_xlfn.IFNA(INDEX(Listi!$AI:$AI,MATCH(C8869,Listi!$AJ:$AJ,0)),INDEX(Listi!T:T,MATCH(C8869,Listi!U:U,0)))</f>
        <v xml:space="preserve">Almenni </v>
      </c>
      <c r="C8869" s="20" t="s">
        <v>0</v>
      </c>
      <c r="D8869" s="20" t="s">
        <v>203</v>
      </c>
      <c r="E8869" s="20" t="s">
        <v>276</v>
      </c>
      <c r="F8869" s="20" t="s">
        <v>132</v>
      </c>
      <c r="G8869" s="8" t="s">
        <v>403</v>
      </c>
      <c r="H8869" s="20" t="s">
        <v>133</v>
      </c>
      <c r="I8869" s="7">
        <v>0</v>
      </c>
      <c r="L8869" s="7">
        <v>86460235807</v>
      </c>
      <c r="M8869" s="7">
        <v>3970537445</v>
      </c>
      <c r="N8869" s="7">
        <v>1539034493</v>
      </c>
      <c r="O8869" s="20" t="str">
        <f t="shared" si="280"/>
        <v/>
      </c>
    </row>
    <row r="8870" spans="1:15">
      <c r="A8870" s="20" t="str">
        <f t="shared" si="279"/>
        <v>Almenni lífeyrissjóðurinnÆvisafn III</v>
      </c>
      <c r="B8870" s="20" t="str">
        <f>_xlfn.IFNA(INDEX(Listi!$AI:$AI,MATCH(C8870,Listi!$AJ:$AJ,0)),INDEX(Listi!T:T,MATCH(C8870,Listi!U:U,0)))</f>
        <v xml:space="preserve">Almenni </v>
      </c>
      <c r="C8870" s="20" t="s">
        <v>0</v>
      </c>
      <c r="D8870" s="20" t="s">
        <v>204</v>
      </c>
      <c r="E8870" s="20" t="s">
        <v>276</v>
      </c>
      <c r="F8870" s="20" t="s">
        <v>132</v>
      </c>
      <c r="G8870" s="8" t="s">
        <v>403</v>
      </c>
      <c r="H8870" s="20" t="s">
        <v>133</v>
      </c>
      <c r="I8870" s="7">
        <v>0</v>
      </c>
      <c r="L8870" s="7">
        <v>33890180699</v>
      </c>
      <c r="M8870" s="7">
        <v>1571509194</v>
      </c>
      <c r="N8870" s="7">
        <v>920421683</v>
      </c>
      <c r="O8870" s="20" t="str">
        <f t="shared" si="280"/>
        <v/>
      </c>
    </row>
    <row r="8871" spans="1:15">
      <c r="A8871" s="20" t="str">
        <f t="shared" si="279"/>
        <v>Almenni lífeyrissjóðurinnHúsnæðissafn</v>
      </c>
      <c r="B8871" s="20" t="str">
        <f>_xlfn.IFNA(INDEX(Listi!$AI:$AI,MATCH(C8871,Listi!$AJ:$AJ,0)),INDEX(Listi!T:T,MATCH(C8871,Listi!U:U,0)))</f>
        <v xml:space="preserve">Almenni </v>
      </c>
      <c r="C8871" s="20" t="s">
        <v>0</v>
      </c>
      <c r="D8871" s="20" t="s">
        <v>315</v>
      </c>
      <c r="E8871" s="20" t="s">
        <v>276</v>
      </c>
      <c r="F8871" s="20" t="s">
        <v>132</v>
      </c>
      <c r="G8871" s="8" t="s">
        <v>403</v>
      </c>
      <c r="H8871" s="20" t="s">
        <v>133</v>
      </c>
      <c r="I8871" s="7">
        <v>0</v>
      </c>
      <c r="L8871" s="7">
        <v>487895879</v>
      </c>
      <c r="M8871" s="7">
        <v>166428361</v>
      </c>
      <c r="N8871" s="7">
        <v>18080096</v>
      </c>
      <c r="O8871" s="20" t="str">
        <f t="shared" si="280"/>
        <v/>
      </c>
    </row>
    <row r="8872" spans="1:15">
      <c r="A8872" s="20" t="str">
        <f t="shared" si="279"/>
        <v>Almenni lífeyrissjóðurinnInnlánssafn</v>
      </c>
      <c r="B8872" s="20" t="str">
        <f>_xlfn.IFNA(INDEX(Listi!$AI:$AI,MATCH(C8872,Listi!$AJ:$AJ,0)),INDEX(Listi!T:T,MATCH(C8872,Listi!U:U,0)))</f>
        <v xml:space="preserve">Almenni </v>
      </c>
      <c r="C8872" s="20" t="s">
        <v>0</v>
      </c>
      <c r="D8872" s="20" t="s">
        <v>1</v>
      </c>
      <c r="E8872" s="20" t="s">
        <v>276</v>
      </c>
      <c r="F8872" s="20" t="s">
        <v>132</v>
      </c>
      <c r="G8872" s="8" t="s">
        <v>403</v>
      </c>
      <c r="H8872" s="20" t="s">
        <v>133</v>
      </c>
      <c r="I8872" s="7">
        <v>0</v>
      </c>
      <c r="L8872" s="7">
        <v>26587944379</v>
      </c>
      <c r="M8872" s="7">
        <v>1016779991</v>
      </c>
      <c r="N8872" s="7">
        <v>1031869724</v>
      </c>
      <c r="O8872" s="20" t="str">
        <f t="shared" si="280"/>
        <v/>
      </c>
    </row>
    <row r="8873" spans="1:15">
      <c r="A8873" s="20" t="str">
        <f t="shared" si="279"/>
        <v>Almenni lífeyrissjóðurinnRíkissafn langt</v>
      </c>
      <c r="B8873" s="20" t="str">
        <f>_xlfn.IFNA(INDEX(Listi!$AI:$AI,MATCH(C8873,Listi!$AJ:$AJ,0)),INDEX(Listi!T:T,MATCH(C8873,Listi!U:U,0)))</f>
        <v xml:space="preserve">Almenni </v>
      </c>
      <c r="C8873" s="20" t="s">
        <v>0</v>
      </c>
      <c r="D8873" s="20" t="s">
        <v>199</v>
      </c>
      <c r="E8873" s="20" t="s">
        <v>276</v>
      </c>
      <c r="F8873" s="20" t="s">
        <v>132</v>
      </c>
      <c r="G8873" s="8" t="s">
        <v>403</v>
      </c>
      <c r="H8873" s="20" t="s">
        <v>133</v>
      </c>
      <c r="I8873" s="7">
        <v>0</v>
      </c>
      <c r="L8873" s="7">
        <v>1193680171</v>
      </c>
      <c r="M8873" s="7">
        <v>61272573</v>
      </c>
      <c r="N8873" s="7">
        <v>40105929</v>
      </c>
      <c r="O8873" s="20" t="str">
        <f t="shared" si="280"/>
        <v/>
      </c>
    </row>
    <row r="8874" spans="1:15">
      <c r="A8874" s="20" t="str">
        <f t="shared" si="279"/>
        <v>Almenni lífeyrissjóðurinnRíkissafn stutt</v>
      </c>
      <c r="B8874" s="20" t="str">
        <f>_xlfn.IFNA(INDEX(Listi!$AI:$AI,MATCH(C8874,Listi!$AJ:$AJ,0)),INDEX(Listi!T:T,MATCH(C8874,Listi!U:U,0)))</f>
        <v xml:space="preserve">Almenni </v>
      </c>
      <c r="C8874" s="20" t="s">
        <v>0</v>
      </c>
      <c r="D8874" s="20" t="s">
        <v>200</v>
      </c>
      <c r="E8874" s="20" t="s">
        <v>276</v>
      </c>
      <c r="F8874" s="20" t="s">
        <v>132</v>
      </c>
      <c r="G8874" s="8" t="s">
        <v>403</v>
      </c>
      <c r="H8874" s="20" t="s">
        <v>133</v>
      </c>
      <c r="I8874" s="7">
        <v>0</v>
      </c>
      <c r="L8874" s="7">
        <v>541893627</v>
      </c>
      <c r="M8874" s="7">
        <v>20423158</v>
      </c>
      <c r="N8874" s="7">
        <v>14899899</v>
      </c>
      <c r="O8874" s="20" t="str">
        <f t="shared" si="280"/>
        <v/>
      </c>
    </row>
    <row r="8875" spans="1:15">
      <c r="A8875" s="20" t="str">
        <f t="shared" si="279"/>
        <v>Almenni lífeyrissjóðurinnTryggingadeild</v>
      </c>
      <c r="B8875" s="20" t="str">
        <f>_xlfn.IFNA(INDEX(Listi!$AI:$AI,MATCH(C8875,Listi!$AJ:$AJ,0)),INDEX(Listi!T:T,MATCH(C8875,Listi!U:U,0)))</f>
        <v xml:space="preserve">Almenni </v>
      </c>
      <c r="C8875" s="20" t="s">
        <v>0</v>
      </c>
      <c r="D8875" s="20" t="s">
        <v>201</v>
      </c>
      <c r="E8875" s="20" t="s">
        <v>275</v>
      </c>
      <c r="F8875" s="20" t="s">
        <v>132</v>
      </c>
      <c r="G8875" s="8" t="s">
        <v>403</v>
      </c>
      <c r="H8875" s="20" t="s">
        <v>133</v>
      </c>
      <c r="I8875" s="7">
        <v>0</v>
      </c>
      <c r="L8875" s="7">
        <v>174784296254</v>
      </c>
      <c r="M8875" s="7">
        <v>7497244534</v>
      </c>
      <c r="N8875" s="7">
        <v>3057046932</v>
      </c>
      <c r="O8875" s="20" t="str">
        <f t="shared" si="280"/>
        <v/>
      </c>
    </row>
    <row r="8876" spans="1:15">
      <c r="A8876" s="20" t="str">
        <f t="shared" si="279"/>
        <v>Birta lífeyrissjóðurBlönduð leið</v>
      </c>
      <c r="B8876" s="20" t="str">
        <f>_xlfn.IFNA(INDEX(Listi!$AI:$AI,MATCH(C8876,Listi!$AJ:$AJ,0)),INDEX(Listi!T:T,MATCH(C8876,Listi!U:U,0)))</f>
        <v xml:space="preserve">Birta  </v>
      </c>
      <c r="C8876" s="20" t="s">
        <v>298</v>
      </c>
      <c r="D8876" s="20" t="s">
        <v>314</v>
      </c>
      <c r="E8876" s="20" t="s">
        <v>276</v>
      </c>
      <c r="F8876" s="20" t="s">
        <v>132</v>
      </c>
      <c r="G8876" s="8" t="s">
        <v>403</v>
      </c>
      <c r="H8876" s="20" t="s">
        <v>133</v>
      </c>
      <c r="I8876" s="7">
        <v>0</v>
      </c>
      <c r="L8876" s="7">
        <v>6929716201</v>
      </c>
      <c r="M8876" s="7">
        <v>253995298</v>
      </c>
      <c r="N8876" s="7">
        <v>139753585</v>
      </c>
      <c r="O8876" s="20" t="str">
        <f t="shared" si="280"/>
        <v/>
      </c>
    </row>
    <row r="8877" spans="1:15">
      <c r="A8877" s="20" t="str">
        <f t="shared" si="279"/>
        <v>Birta lífeyrissjóðurInnlánsleið</v>
      </c>
      <c r="B8877" s="20" t="str">
        <f>_xlfn.IFNA(INDEX(Listi!$AI:$AI,MATCH(C8877,Listi!$AJ:$AJ,0)),INDEX(Listi!T:T,MATCH(C8877,Listi!U:U,0)))</f>
        <v xml:space="preserve">Birta  </v>
      </c>
      <c r="C8877" s="20" t="s">
        <v>298</v>
      </c>
      <c r="D8877" s="20" t="s">
        <v>208</v>
      </c>
      <c r="E8877" s="20" t="s">
        <v>276</v>
      </c>
      <c r="F8877" s="20" t="s">
        <v>132</v>
      </c>
      <c r="G8877" s="8" t="s">
        <v>403</v>
      </c>
      <c r="H8877" s="20" t="s">
        <v>133</v>
      </c>
      <c r="I8877" s="7">
        <v>0</v>
      </c>
      <c r="L8877" s="7">
        <v>4108971332</v>
      </c>
      <c r="M8877" s="7">
        <v>264842424</v>
      </c>
      <c r="N8877" s="7">
        <v>174324836</v>
      </c>
      <c r="O8877" s="20" t="str">
        <f t="shared" si="280"/>
        <v/>
      </c>
    </row>
    <row r="8878" spans="1:15">
      <c r="A8878" s="20" t="str">
        <f t="shared" si="279"/>
        <v>Birta lífeyrissjóðurSamtryggingardeild</v>
      </c>
      <c r="B8878" s="20" t="str">
        <f>_xlfn.IFNA(INDEX(Listi!$AI:$AI,MATCH(C8878,Listi!$AJ:$AJ,0)),INDEX(Listi!T:T,MATCH(C8878,Listi!U:U,0)))</f>
        <v xml:space="preserve">Birta  </v>
      </c>
      <c r="C8878" s="20" t="s">
        <v>298</v>
      </c>
      <c r="D8878" s="20" t="s">
        <v>205</v>
      </c>
      <c r="E8878" s="20" t="s">
        <v>275</v>
      </c>
      <c r="F8878" s="20" t="s">
        <v>132</v>
      </c>
      <c r="G8878" s="8" t="s">
        <v>403</v>
      </c>
      <c r="H8878" s="20" t="s">
        <v>133</v>
      </c>
      <c r="I8878" s="7">
        <v>0</v>
      </c>
      <c r="L8878" s="7">
        <v>549755105944</v>
      </c>
      <c r="M8878" s="7">
        <v>18480897961</v>
      </c>
      <c r="N8878" s="7">
        <v>14075814006</v>
      </c>
      <c r="O8878" s="20" t="str">
        <f t="shared" si="280"/>
        <v/>
      </c>
    </row>
    <row r="8879" spans="1:15">
      <c r="A8879" s="20" t="str">
        <f t="shared" si="279"/>
        <v>Birta lífeyrissjóðurSkuldabréfaleið</v>
      </c>
      <c r="B8879" s="20" t="str">
        <f>_xlfn.IFNA(INDEX(Listi!$AI:$AI,MATCH(C8879,Listi!$AJ:$AJ,0)),INDEX(Listi!T:T,MATCH(C8879,Listi!U:U,0)))</f>
        <v xml:space="preserve">Birta  </v>
      </c>
      <c r="C8879" s="20" t="s">
        <v>298</v>
      </c>
      <c r="D8879" s="20" t="s">
        <v>313</v>
      </c>
      <c r="E8879" s="20" t="s">
        <v>276</v>
      </c>
      <c r="F8879" s="20" t="s">
        <v>132</v>
      </c>
      <c r="G8879" s="8" t="s">
        <v>403</v>
      </c>
      <c r="H8879" s="20" t="s">
        <v>133</v>
      </c>
      <c r="I8879" s="7">
        <v>0</v>
      </c>
      <c r="L8879" s="7">
        <v>8522374478</v>
      </c>
      <c r="M8879" s="7">
        <v>391005163</v>
      </c>
      <c r="N8879" s="7">
        <v>218104877</v>
      </c>
      <c r="O8879" s="20" t="str">
        <f t="shared" si="280"/>
        <v/>
      </c>
    </row>
    <row r="8880" spans="1:15">
      <c r="A8880" s="20" t="str">
        <f t="shared" si="279"/>
        <v>Birta lífeyrissjóðurTilgreind séreign</v>
      </c>
      <c r="B8880" s="20" t="str">
        <f>_xlfn.IFNA(INDEX(Listi!$AI:$AI,MATCH(C8880,Listi!$AJ:$AJ,0)),INDEX(Listi!T:T,MATCH(C8880,Listi!U:U,0)))</f>
        <v xml:space="preserve">Birta  </v>
      </c>
      <c r="C8880" s="20" t="s">
        <v>298</v>
      </c>
      <c r="D8880" s="20" t="s">
        <v>312</v>
      </c>
      <c r="E8880" s="20" t="s">
        <v>276</v>
      </c>
      <c r="F8880" s="20" t="s">
        <v>132</v>
      </c>
      <c r="G8880" s="8" t="s">
        <v>403</v>
      </c>
      <c r="H8880" s="20" t="s">
        <v>133</v>
      </c>
      <c r="I8880" s="7">
        <v>0</v>
      </c>
      <c r="L8880" s="7">
        <v>2234420297</v>
      </c>
      <c r="M8880" s="7">
        <v>511871981</v>
      </c>
      <c r="N8880" s="7">
        <v>36000223</v>
      </c>
      <c r="O8880" s="20" t="str">
        <f t="shared" si="280"/>
        <v/>
      </c>
    </row>
    <row r="8881" spans="1:15">
      <c r="A8881" s="20" t="str">
        <f t="shared" si="279"/>
        <v>Brú Lífeyrissjóður starfsmanna sveitarfélagaA-deild</v>
      </c>
      <c r="B8881" s="20" t="str">
        <f>_xlfn.IFNA(INDEX(Listi!$AI:$AI,MATCH(C8881,Listi!$AJ:$AJ,0)),INDEX(Listi!T:T,MATCH(C8881,Listi!U:U,0)))</f>
        <v>Brú</v>
      </c>
      <c r="C8881" s="20" t="s">
        <v>217</v>
      </c>
      <c r="D8881" s="20" t="s">
        <v>257</v>
      </c>
      <c r="E8881" s="20" t="s">
        <v>275</v>
      </c>
      <c r="F8881" s="20" t="s">
        <v>132</v>
      </c>
      <c r="G8881" s="8" t="s">
        <v>403</v>
      </c>
      <c r="H8881" s="20" t="s">
        <v>133</v>
      </c>
      <c r="I8881" s="7">
        <v>0</v>
      </c>
      <c r="L8881" s="7">
        <v>270469177889</v>
      </c>
      <c r="M8881" s="7">
        <v>13987858077</v>
      </c>
      <c r="N8881" s="7">
        <v>4793072329</v>
      </c>
      <c r="O8881" s="20" t="str">
        <f t="shared" si="280"/>
        <v/>
      </c>
    </row>
    <row r="8882" spans="1:15">
      <c r="A8882" s="20" t="str">
        <f t="shared" si="279"/>
        <v>Brú Lífeyrissjóður starfsmanna sveitarfélagaB-deild</v>
      </c>
      <c r="B8882" s="20" t="str">
        <f>_xlfn.IFNA(INDEX(Listi!$AI:$AI,MATCH(C8882,Listi!$AJ:$AJ,0)),INDEX(Listi!T:T,MATCH(C8882,Listi!U:U,0)))</f>
        <v>Brú</v>
      </c>
      <c r="C8882" s="20" t="s">
        <v>217</v>
      </c>
      <c r="D8882" s="20" t="s">
        <v>218</v>
      </c>
      <c r="E8882" s="20" t="s">
        <v>275</v>
      </c>
      <c r="F8882" s="20" t="s">
        <v>132</v>
      </c>
      <c r="G8882" s="8" t="s">
        <v>403</v>
      </c>
      <c r="H8882" s="20" t="s">
        <v>133</v>
      </c>
      <c r="I8882" s="7">
        <v>0</v>
      </c>
      <c r="L8882" s="7">
        <v>17004783831</v>
      </c>
      <c r="M8882" s="7">
        <v>119747694</v>
      </c>
      <c r="N8882" s="7">
        <v>3424817406</v>
      </c>
      <c r="O8882" s="20" t="str">
        <f t="shared" si="280"/>
        <v/>
      </c>
    </row>
    <row r="8883" spans="1:15">
      <c r="A8883" s="20" t="str">
        <f t="shared" si="279"/>
        <v>Brú Lífeyrissjóður starfsmanna sveitarfélagaV-deild</v>
      </c>
      <c r="B8883" s="20" t="str">
        <f>_xlfn.IFNA(INDEX(Listi!$AI:$AI,MATCH(C8883,Listi!$AJ:$AJ,0)),INDEX(Listi!T:T,MATCH(C8883,Listi!U:U,0)))</f>
        <v>Brú</v>
      </c>
      <c r="C8883" s="20" t="s">
        <v>217</v>
      </c>
      <c r="D8883" s="20" t="s">
        <v>219</v>
      </c>
      <c r="E8883" s="20" t="s">
        <v>275</v>
      </c>
      <c r="F8883" s="20" t="s">
        <v>132</v>
      </c>
      <c r="G8883" s="8" t="s">
        <v>403</v>
      </c>
      <c r="H8883" s="20" t="s">
        <v>133</v>
      </c>
      <c r="I8883" s="7">
        <v>0</v>
      </c>
      <c r="L8883" s="7">
        <v>54501394986</v>
      </c>
      <c r="M8883" s="7">
        <v>4188513374</v>
      </c>
      <c r="N8883" s="7">
        <v>455519059</v>
      </c>
      <c r="O8883" s="20" t="str">
        <f t="shared" si="280"/>
        <v/>
      </c>
    </row>
    <row r="8884" spans="1:15">
      <c r="A8884" s="20" t="str">
        <f t="shared" si="279"/>
        <v>Eftirlaunasj atvinnuflugmannaSamtryggingardeild</v>
      </c>
      <c r="B8884" s="20" t="str">
        <f>_xlfn.IFNA(INDEX(Listi!$AI:$AI,MATCH(C8884,Listi!$AJ:$AJ,0)),INDEX(Listi!T:T,MATCH(C8884,Listi!U:U,0)))</f>
        <v>EFÍA</v>
      </c>
      <c r="C8884" s="20" t="s">
        <v>220</v>
      </c>
      <c r="D8884" s="20" t="s">
        <v>205</v>
      </c>
      <c r="E8884" s="20" t="s">
        <v>275</v>
      </c>
      <c r="F8884" s="20" t="s">
        <v>132</v>
      </c>
      <c r="G8884" s="8" t="s">
        <v>403</v>
      </c>
      <c r="H8884" s="20" t="s">
        <v>133</v>
      </c>
      <c r="I8884" s="7">
        <v>0</v>
      </c>
      <c r="L8884" s="7">
        <v>58542663000</v>
      </c>
      <c r="M8884" s="7">
        <v>1477262000</v>
      </c>
      <c r="N8884" s="7">
        <v>1113313000</v>
      </c>
      <c r="O8884" s="20" t="str">
        <f t="shared" si="280"/>
        <v/>
      </c>
    </row>
    <row r="8885" spans="1:15">
      <c r="A8885" s="20" t="str">
        <f t="shared" si="279"/>
        <v>Festa - lífeyrissjóðurSamtryggingardeild</v>
      </c>
      <c r="B8885" s="20" t="str">
        <f>_xlfn.IFNA(INDEX(Listi!$AI:$AI,MATCH(C8885,Listi!$AJ:$AJ,0)),INDEX(Listi!T:T,MATCH(C8885,Listi!U:U,0)))</f>
        <v xml:space="preserve">Festa </v>
      </c>
      <c r="C8885" s="20" t="s">
        <v>221</v>
      </c>
      <c r="D8885" s="20" t="s">
        <v>205</v>
      </c>
      <c r="E8885" s="20" t="s">
        <v>275</v>
      </c>
      <c r="F8885" s="20" t="s">
        <v>132</v>
      </c>
      <c r="G8885" s="8" t="s">
        <v>403</v>
      </c>
      <c r="H8885" s="20" t="s">
        <v>133</v>
      </c>
      <c r="I8885" s="7">
        <v>0</v>
      </c>
      <c r="L8885" s="7">
        <v>246318113722</v>
      </c>
      <c r="M8885" s="7">
        <v>11138196907</v>
      </c>
      <c r="N8885" s="7">
        <v>5180938287</v>
      </c>
      <c r="O8885" s="20" t="str">
        <f t="shared" si="280"/>
        <v/>
      </c>
    </row>
    <row r="8886" spans="1:15">
      <c r="A8886" s="20" t="str">
        <f t="shared" si="279"/>
        <v>Festa - lífeyrissjóðurSparnaðarleið I</v>
      </c>
      <c r="B8886" s="20" t="str">
        <f>_xlfn.IFNA(INDEX(Listi!$AI:$AI,MATCH(C8886,Listi!$AJ:$AJ,0)),INDEX(Listi!T:T,MATCH(C8886,Listi!U:U,0)))</f>
        <v xml:space="preserve">Festa </v>
      </c>
      <c r="C8886" s="20" t="s">
        <v>221</v>
      </c>
      <c r="D8886" s="20" t="s">
        <v>464</v>
      </c>
      <c r="E8886" s="20" t="s">
        <v>276</v>
      </c>
      <c r="F8886" s="20" t="s">
        <v>132</v>
      </c>
      <c r="G8886" s="8" t="s">
        <v>403</v>
      </c>
      <c r="H8886" s="20" t="s">
        <v>133</v>
      </c>
      <c r="I8886" s="7">
        <v>0</v>
      </c>
      <c r="L8886" s="7">
        <v>75585319</v>
      </c>
      <c r="M8886" s="7">
        <v>37671409</v>
      </c>
      <c r="N8886" s="7">
        <v>2063969</v>
      </c>
      <c r="O8886" s="20" t="str">
        <f t="shared" si="280"/>
        <v/>
      </c>
    </row>
    <row r="8887" spans="1:15">
      <c r="A8887" s="20" t="str">
        <f t="shared" si="279"/>
        <v>Festa - lífeyrissjóðurSparnaðarleið II</v>
      </c>
      <c r="B8887" s="20" t="str">
        <f>_xlfn.IFNA(INDEX(Listi!$AI:$AI,MATCH(C8887,Listi!$AJ:$AJ,0)),INDEX(Listi!T:T,MATCH(C8887,Listi!U:U,0)))</f>
        <v xml:space="preserve">Festa </v>
      </c>
      <c r="C8887" s="20" t="s">
        <v>221</v>
      </c>
      <c r="D8887" s="20" t="s">
        <v>388</v>
      </c>
      <c r="E8887" s="20" t="s">
        <v>276</v>
      </c>
      <c r="F8887" s="20" t="s">
        <v>132</v>
      </c>
      <c r="G8887" s="8" t="s">
        <v>403</v>
      </c>
      <c r="H8887" s="20" t="s">
        <v>133</v>
      </c>
      <c r="I8887" s="7">
        <v>0</v>
      </c>
      <c r="L8887" s="7">
        <v>1113180693</v>
      </c>
      <c r="M8887" s="7">
        <v>134564310</v>
      </c>
      <c r="N8887" s="7">
        <v>19363084</v>
      </c>
      <c r="O8887" s="20" t="str">
        <f t="shared" si="280"/>
        <v/>
      </c>
    </row>
    <row r="8888" spans="1:15">
      <c r="A8888" s="20" t="str">
        <f t="shared" si="279"/>
        <v>Frjálsi lífeyrissjóðurinnDeild/leið I</v>
      </c>
      <c r="B8888" s="20" t="str">
        <f>_xlfn.IFNA(INDEX(Listi!$AI:$AI,MATCH(C8888,Listi!$AJ:$AJ,0)),INDEX(Listi!T:T,MATCH(C8888,Listi!U:U,0)))</f>
        <v xml:space="preserve">Frjálsi </v>
      </c>
      <c r="C8888" s="20" t="s">
        <v>222</v>
      </c>
      <c r="D8888" s="20" t="s">
        <v>223</v>
      </c>
      <c r="E8888" s="20" t="s">
        <v>276</v>
      </c>
      <c r="F8888" s="20" t="s">
        <v>132</v>
      </c>
      <c r="G8888" s="8" t="s">
        <v>403</v>
      </c>
      <c r="H8888" s="20" t="s">
        <v>133</v>
      </c>
      <c r="I8888" s="7">
        <v>0</v>
      </c>
      <c r="L8888" s="7">
        <v>199278730000</v>
      </c>
      <c r="M8888" s="7">
        <v>10813020000</v>
      </c>
      <c r="N8888" s="7">
        <v>2178012000</v>
      </c>
      <c r="O8888" s="20" t="str">
        <f t="shared" si="280"/>
        <v/>
      </c>
    </row>
    <row r="8889" spans="1:15">
      <c r="A8889" s="20" t="str">
        <f t="shared" si="279"/>
        <v>Frjálsi lífeyrissjóðurinnDeild/leið II</v>
      </c>
      <c r="B8889" s="20" t="str">
        <f>_xlfn.IFNA(INDEX(Listi!$AI:$AI,MATCH(C8889,Listi!$AJ:$AJ,0)),INDEX(Listi!T:T,MATCH(C8889,Listi!U:U,0)))</f>
        <v xml:space="preserve">Frjálsi </v>
      </c>
      <c r="C8889" s="20" t="s">
        <v>222</v>
      </c>
      <c r="D8889" s="20" t="s">
        <v>224</v>
      </c>
      <c r="E8889" s="20" t="s">
        <v>276</v>
      </c>
      <c r="F8889" s="20" t="s">
        <v>132</v>
      </c>
      <c r="G8889" s="8" t="s">
        <v>403</v>
      </c>
      <c r="H8889" s="20" t="s">
        <v>133</v>
      </c>
      <c r="I8889" s="7">
        <v>0</v>
      </c>
      <c r="L8889" s="7">
        <v>29681370000</v>
      </c>
      <c r="M8889" s="7">
        <v>1864883000</v>
      </c>
      <c r="N8889" s="7">
        <v>401735000</v>
      </c>
      <c r="O8889" s="20" t="str">
        <f t="shared" si="280"/>
        <v/>
      </c>
    </row>
    <row r="8890" spans="1:15">
      <c r="A8890" s="20" t="str">
        <f t="shared" si="279"/>
        <v>Frjálsi lífeyrissjóðurinnDeild/leið III</v>
      </c>
      <c r="B8890" s="20" t="str">
        <f>_xlfn.IFNA(INDEX(Listi!$AI:$AI,MATCH(C8890,Listi!$AJ:$AJ,0)),INDEX(Listi!T:T,MATCH(C8890,Listi!U:U,0)))</f>
        <v xml:space="preserve">Frjálsi </v>
      </c>
      <c r="C8890" s="20" t="s">
        <v>222</v>
      </c>
      <c r="D8890" s="20" t="s">
        <v>225</v>
      </c>
      <c r="E8890" s="20" t="s">
        <v>276</v>
      </c>
      <c r="F8890" s="20" t="s">
        <v>132</v>
      </c>
      <c r="G8890" s="8" t="s">
        <v>403</v>
      </c>
      <c r="H8890" s="20" t="s">
        <v>133</v>
      </c>
      <c r="I8890" s="7">
        <v>0</v>
      </c>
      <c r="L8890" s="7">
        <v>43554797000</v>
      </c>
      <c r="M8890" s="7">
        <v>2564479000</v>
      </c>
      <c r="N8890" s="7">
        <v>1456678000</v>
      </c>
      <c r="O8890" s="20" t="str">
        <f t="shared" si="280"/>
        <v/>
      </c>
    </row>
    <row r="8891" spans="1:15">
      <c r="A8891" s="20" t="str">
        <f t="shared" si="279"/>
        <v>Frjálsi lífeyrissjóðurinnFrjálsi Áhætta</v>
      </c>
      <c r="B8891" s="20" t="str">
        <f>_xlfn.IFNA(INDEX(Listi!$AI:$AI,MATCH(C8891,Listi!$AJ:$AJ,0)),INDEX(Listi!T:T,MATCH(C8891,Listi!U:U,0)))</f>
        <v xml:space="preserve">Frjálsi </v>
      </c>
      <c r="C8891" s="20" t="s">
        <v>222</v>
      </c>
      <c r="D8891" s="20" t="s">
        <v>226</v>
      </c>
      <c r="E8891" s="20" t="s">
        <v>276</v>
      </c>
      <c r="F8891" s="20" t="s">
        <v>132</v>
      </c>
      <c r="G8891" s="8" t="s">
        <v>403</v>
      </c>
      <c r="H8891" s="20" t="s">
        <v>133</v>
      </c>
      <c r="I8891" s="7">
        <v>0</v>
      </c>
      <c r="L8891" s="7">
        <v>2707615000</v>
      </c>
      <c r="M8891" s="7">
        <v>335331000</v>
      </c>
      <c r="N8891" s="7">
        <v>1872000</v>
      </c>
      <c r="O8891" s="20" t="str">
        <f t="shared" si="280"/>
        <v/>
      </c>
    </row>
    <row r="8892" spans="1:15">
      <c r="A8892" s="20" t="str">
        <f t="shared" si="279"/>
        <v>Frjálsi lífeyrissjóðurinnSameiginleg deild</v>
      </c>
      <c r="B8892" s="20" t="str">
        <f>_xlfn.IFNA(INDEX(Listi!$AI:$AI,MATCH(C8892,Listi!$AJ:$AJ,0)),INDEX(Listi!T:T,MATCH(C8892,Listi!U:U,0)))</f>
        <v xml:space="preserve">Frjálsi </v>
      </c>
      <c r="C8892" s="20" t="s">
        <v>222</v>
      </c>
      <c r="D8892" s="20" t="s">
        <v>311</v>
      </c>
      <c r="E8892" s="20" t="s">
        <v>276</v>
      </c>
      <c r="F8892" s="20" t="s">
        <v>132</v>
      </c>
      <c r="G8892" s="8" t="s">
        <v>403</v>
      </c>
      <c r="H8892" s="20" t="s">
        <v>133</v>
      </c>
      <c r="I8892" s="7">
        <v>0</v>
      </c>
      <c r="L8892" s="7">
        <v>0</v>
      </c>
      <c r="M8892" s="7">
        <v>0</v>
      </c>
      <c r="N8892" s="7">
        <v>0</v>
      </c>
      <c r="O8892" s="20" t="str">
        <f t="shared" si="280"/>
        <v/>
      </c>
    </row>
    <row r="8893" spans="1:15">
      <c r="A8893" s="20" t="str">
        <f t="shared" si="279"/>
        <v>Frjálsi lífeyrissjóðurinnSamtryggingardeild</v>
      </c>
      <c r="B8893" s="20" t="str">
        <f>_xlfn.IFNA(INDEX(Listi!$AI:$AI,MATCH(C8893,Listi!$AJ:$AJ,0)),INDEX(Listi!T:T,MATCH(C8893,Listi!U:U,0)))</f>
        <v xml:space="preserve">Frjálsi </v>
      </c>
      <c r="C8893" s="20" t="s">
        <v>222</v>
      </c>
      <c r="D8893" s="20" t="s">
        <v>205</v>
      </c>
      <c r="E8893" s="20" t="s">
        <v>275</v>
      </c>
      <c r="F8893" s="20" t="s">
        <v>132</v>
      </c>
      <c r="G8893" s="8" t="s">
        <v>403</v>
      </c>
      <c r="H8893" s="20" t="s">
        <v>133</v>
      </c>
      <c r="I8893" s="7">
        <v>0</v>
      </c>
      <c r="L8893" s="7">
        <v>127148465000</v>
      </c>
      <c r="M8893" s="7">
        <v>7524433000</v>
      </c>
      <c r="N8893" s="7">
        <v>1254273000</v>
      </c>
      <c r="O8893" s="20" t="str">
        <f t="shared" si="280"/>
        <v/>
      </c>
    </row>
    <row r="8894" spans="1:15">
      <c r="A8894" s="20" t="str">
        <f t="shared" si="279"/>
        <v>Gildi - lífeyrissjóðurFramtíðarsýn 1</v>
      </c>
      <c r="B8894" s="20" t="str">
        <f>_xlfn.IFNA(INDEX(Listi!$AI:$AI,MATCH(C8894,Listi!$AJ:$AJ,0)),INDEX(Listi!T:T,MATCH(C8894,Listi!U:U,0)))</f>
        <v xml:space="preserve">Gildi  </v>
      </c>
      <c r="C8894" s="20" t="s">
        <v>227</v>
      </c>
      <c r="D8894" s="20" t="s">
        <v>373</v>
      </c>
      <c r="E8894" s="20" t="s">
        <v>276</v>
      </c>
      <c r="F8894" s="20" t="s">
        <v>132</v>
      </c>
      <c r="G8894" s="8" t="s">
        <v>403</v>
      </c>
      <c r="H8894" s="20" t="s">
        <v>133</v>
      </c>
      <c r="I8894" s="7">
        <v>0</v>
      </c>
      <c r="L8894" s="7">
        <v>3223959491</v>
      </c>
      <c r="M8894" s="7">
        <v>185065371</v>
      </c>
      <c r="N8894" s="7">
        <v>99697779</v>
      </c>
      <c r="O8894" s="20" t="str">
        <f t="shared" si="280"/>
        <v/>
      </c>
    </row>
    <row r="8895" spans="1:15">
      <c r="A8895" s="20" t="str">
        <f t="shared" si="279"/>
        <v>Gildi - lífeyrissjóðurFramtíðarsýn 2</v>
      </c>
      <c r="B8895" s="20" t="str">
        <f>_xlfn.IFNA(INDEX(Listi!$AI:$AI,MATCH(C8895,Listi!$AJ:$AJ,0)),INDEX(Listi!T:T,MATCH(C8895,Listi!U:U,0)))</f>
        <v xml:space="preserve">Gildi  </v>
      </c>
      <c r="C8895" s="20" t="s">
        <v>227</v>
      </c>
      <c r="D8895" s="20" t="s">
        <v>374</v>
      </c>
      <c r="E8895" s="20" t="s">
        <v>276</v>
      </c>
      <c r="F8895" s="20" t="s">
        <v>132</v>
      </c>
      <c r="G8895" s="8" t="s">
        <v>403</v>
      </c>
      <c r="H8895" s="20" t="s">
        <v>133</v>
      </c>
      <c r="I8895" s="7">
        <v>0</v>
      </c>
      <c r="L8895" s="7">
        <v>3172355810</v>
      </c>
      <c r="M8895" s="7">
        <v>227598529</v>
      </c>
      <c r="N8895" s="7">
        <v>70042741</v>
      </c>
      <c r="O8895" s="20" t="str">
        <f t="shared" si="280"/>
        <v/>
      </c>
    </row>
    <row r="8896" spans="1:15">
      <c r="A8896" s="20" t="str">
        <f t="shared" si="279"/>
        <v>Gildi - lífeyrissjóðurFramtíðarsýn 3</v>
      </c>
      <c r="B8896" s="20" t="str">
        <f>_xlfn.IFNA(INDEX(Listi!$AI:$AI,MATCH(C8896,Listi!$AJ:$AJ,0)),INDEX(Listi!T:T,MATCH(C8896,Listi!U:U,0)))</f>
        <v xml:space="preserve">Gildi  </v>
      </c>
      <c r="C8896" s="20" t="s">
        <v>227</v>
      </c>
      <c r="D8896" s="20" t="s">
        <v>380</v>
      </c>
      <c r="E8896" s="20" t="s">
        <v>276</v>
      </c>
      <c r="F8896" s="20" t="s">
        <v>132</v>
      </c>
      <c r="G8896" s="8" t="s">
        <v>403</v>
      </c>
      <c r="H8896" s="20" t="s">
        <v>133</v>
      </c>
      <c r="I8896" s="7">
        <v>0</v>
      </c>
      <c r="L8896" s="7">
        <v>1220667693</v>
      </c>
      <c r="M8896" s="7">
        <v>206427664</v>
      </c>
      <c r="N8896" s="7">
        <v>61376636</v>
      </c>
      <c r="O8896" s="20" t="str">
        <f t="shared" si="280"/>
        <v/>
      </c>
    </row>
    <row r="8897" spans="1:15">
      <c r="A8897" s="20" t="str">
        <f t="shared" ref="A8897:A8958" si="281">CONCATENATE(C8897,D8897)</f>
        <v>Gildi - lífeyrissjóðurSamtryggingardeild</v>
      </c>
      <c r="B8897" s="20" t="str">
        <f>_xlfn.IFNA(INDEX(Listi!$AI:$AI,MATCH(C8897,Listi!$AJ:$AJ,0)),INDEX(Listi!T:T,MATCH(C8897,Listi!U:U,0)))</f>
        <v xml:space="preserve">Gildi  </v>
      </c>
      <c r="C8897" s="20" t="s">
        <v>227</v>
      </c>
      <c r="D8897" s="20" t="s">
        <v>205</v>
      </c>
      <c r="E8897" s="20" t="s">
        <v>275</v>
      </c>
      <c r="F8897" s="20" t="s">
        <v>132</v>
      </c>
      <c r="G8897" s="8" t="s">
        <v>403</v>
      </c>
      <c r="H8897" s="20" t="s">
        <v>133</v>
      </c>
      <c r="I8897" s="7">
        <v>0</v>
      </c>
      <c r="L8897" s="7">
        <v>908474103084</v>
      </c>
      <c r="M8897" s="7">
        <v>33404441428</v>
      </c>
      <c r="N8897" s="7">
        <v>20772915594</v>
      </c>
      <c r="O8897" s="20" t="str">
        <f t="shared" si="280"/>
        <v/>
      </c>
    </row>
    <row r="8898" spans="1:15">
      <c r="A8898" s="20" t="str">
        <f t="shared" si="281"/>
        <v>Íslenski lífeyrissjóðurinnLíf 1</v>
      </c>
      <c r="B8898" s="20" t="str">
        <f>_xlfn.IFNA(INDEX(Listi!$AI:$AI,MATCH(C8898,Listi!$AJ:$AJ,0)),INDEX(Listi!T:T,MATCH(C8898,Listi!U:U,0)))</f>
        <v xml:space="preserve">Íslenski  </v>
      </c>
      <c r="C8898" s="20" t="s">
        <v>238</v>
      </c>
      <c r="D8898" s="20" t="s">
        <v>239</v>
      </c>
      <c r="E8898" s="20" t="s">
        <v>276</v>
      </c>
      <c r="F8898" s="20" t="s">
        <v>132</v>
      </c>
      <c r="G8898" s="8" t="s">
        <v>403</v>
      </c>
      <c r="H8898" s="20" t="s">
        <v>133</v>
      </c>
      <c r="I8898" s="7">
        <v>0</v>
      </c>
      <c r="L8898" s="7">
        <v>34645188332</v>
      </c>
      <c r="M8898" s="7">
        <v>5859453012</v>
      </c>
      <c r="N8898" s="7">
        <v>977930648</v>
      </c>
      <c r="O8898" s="20" t="str">
        <f t="shared" ref="O8898:O8961" si="282">IFERROR(VLOOKUP(F8898,EhLykill,3,FALSE),"")</f>
        <v/>
      </c>
    </row>
    <row r="8899" spans="1:15">
      <c r="A8899" s="20" t="str">
        <f t="shared" si="281"/>
        <v>Íslenski lífeyrissjóðurinnLíf 2</v>
      </c>
      <c r="B8899" s="20" t="str">
        <f>_xlfn.IFNA(INDEX(Listi!$AI:$AI,MATCH(C8899,Listi!$AJ:$AJ,0)),INDEX(Listi!T:T,MATCH(C8899,Listi!U:U,0)))</f>
        <v xml:space="preserve">Íslenski  </v>
      </c>
      <c r="C8899" s="20" t="s">
        <v>238</v>
      </c>
      <c r="D8899" s="20" t="s">
        <v>240</v>
      </c>
      <c r="E8899" s="20" t="s">
        <v>276</v>
      </c>
      <c r="F8899" s="20" t="s">
        <v>132</v>
      </c>
      <c r="G8899" s="8" t="s">
        <v>403</v>
      </c>
      <c r="H8899" s="20" t="s">
        <v>133</v>
      </c>
      <c r="I8899" s="7">
        <v>0</v>
      </c>
      <c r="L8899" s="7">
        <v>31029129445</v>
      </c>
      <c r="M8899" s="7">
        <v>2139527304</v>
      </c>
      <c r="N8899" s="7">
        <v>531278955</v>
      </c>
      <c r="O8899" s="20" t="str">
        <f t="shared" si="282"/>
        <v/>
      </c>
    </row>
    <row r="8900" spans="1:15">
      <c r="A8900" s="20" t="str">
        <f t="shared" si="281"/>
        <v>Íslenski lífeyrissjóðurinnLíf 3</v>
      </c>
      <c r="B8900" s="20" t="str">
        <f>_xlfn.IFNA(INDEX(Listi!$AI:$AI,MATCH(C8900,Listi!$AJ:$AJ,0)),INDEX(Listi!T:T,MATCH(C8900,Listi!U:U,0)))</f>
        <v xml:space="preserve">Íslenski  </v>
      </c>
      <c r="C8900" s="20" t="s">
        <v>238</v>
      </c>
      <c r="D8900" s="20" t="s">
        <v>241</v>
      </c>
      <c r="E8900" s="20" t="s">
        <v>276</v>
      </c>
      <c r="F8900" s="20" t="s">
        <v>132</v>
      </c>
      <c r="G8900" s="8" t="s">
        <v>403</v>
      </c>
      <c r="H8900" s="20" t="s">
        <v>133</v>
      </c>
      <c r="I8900" s="7">
        <v>0</v>
      </c>
      <c r="L8900" s="7">
        <v>26552298455</v>
      </c>
      <c r="M8900" s="7">
        <v>1349981892</v>
      </c>
      <c r="N8900" s="7">
        <v>474868471</v>
      </c>
      <c r="O8900" s="20" t="str">
        <f t="shared" si="282"/>
        <v/>
      </c>
    </row>
    <row r="8901" spans="1:15">
      <c r="A8901" s="20" t="str">
        <f t="shared" si="281"/>
        <v>Íslenski lífeyrissjóðurinnLíf 4</v>
      </c>
      <c r="B8901" s="20" t="str">
        <f>_xlfn.IFNA(INDEX(Listi!$AI:$AI,MATCH(C8901,Listi!$AJ:$AJ,0)),INDEX(Listi!T:T,MATCH(C8901,Listi!U:U,0)))</f>
        <v xml:space="preserve">Íslenski  </v>
      </c>
      <c r="C8901" s="20" t="s">
        <v>238</v>
      </c>
      <c r="D8901" s="20" t="s">
        <v>242</v>
      </c>
      <c r="E8901" s="20" t="s">
        <v>276</v>
      </c>
      <c r="F8901" s="20" t="s">
        <v>132</v>
      </c>
      <c r="G8901" s="8" t="s">
        <v>403</v>
      </c>
      <c r="H8901" s="20" t="s">
        <v>133</v>
      </c>
      <c r="I8901" s="7">
        <v>0</v>
      </c>
      <c r="L8901" s="7">
        <v>15323468197</v>
      </c>
      <c r="M8901" s="7">
        <v>592019313</v>
      </c>
      <c r="N8901" s="7">
        <v>649721424</v>
      </c>
      <c r="O8901" s="20" t="str">
        <f t="shared" si="282"/>
        <v/>
      </c>
    </row>
    <row r="8902" spans="1:15">
      <c r="A8902" s="20" t="str">
        <f t="shared" si="281"/>
        <v>Íslenski lífeyrissjóðurinnSamtryggingardeild</v>
      </c>
      <c r="B8902" s="20" t="str">
        <f>_xlfn.IFNA(INDEX(Listi!$AI:$AI,MATCH(C8902,Listi!$AJ:$AJ,0)),INDEX(Listi!T:T,MATCH(C8902,Listi!U:U,0)))</f>
        <v xml:space="preserve">Íslenski  </v>
      </c>
      <c r="C8902" s="20" t="s">
        <v>238</v>
      </c>
      <c r="D8902" s="20" t="s">
        <v>205</v>
      </c>
      <c r="E8902" s="20" t="s">
        <v>275</v>
      </c>
      <c r="F8902" s="20" t="s">
        <v>132</v>
      </c>
      <c r="G8902" s="8" t="s">
        <v>403</v>
      </c>
      <c r="H8902" s="20" t="s">
        <v>133</v>
      </c>
      <c r="I8902" s="7">
        <v>0</v>
      </c>
      <c r="L8902" s="7">
        <v>32369481106</v>
      </c>
      <c r="M8902" s="7">
        <v>2513450236</v>
      </c>
      <c r="N8902" s="7">
        <v>182749847</v>
      </c>
      <c r="O8902" s="20" t="str">
        <f t="shared" si="282"/>
        <v/>
      </c>
    </row>
    <row r="8903" spans="1:15">
      <c r="A8903" s="20" t="str">
        <f t="shared" si="281"/>
        <v>Lífeyrissjóður bændaSamtryggingardeild</v>
      </c>
      <c r="B8903" s="20" t="str">
        <f>_xlfn.IFNA(INDEX(Listi!$AI:$AI,MATCH(C8903,Listi!$AJ:$AJ,0)),INDEX(Listi!T:T,MATCH(C8903,Listi!U:U,0)))</f>
        <v>Lífeyrissjóður bænda</v>
      </c>
      <c r="C8903" s="20" t="s">
        <v>252</v>
      </c>
      <c r="D8903" s="20" t="s">
        <v>205</v>
      </c>
      <c r="E8903" s="20" t="s">
        <v>275</v>
      </c>
      <c r="F8903" s="20" t="s">
        <v>132</v>
      </c>
      <c r="G8903" s="8" t="s">
        <v>403</v>
      </c>
      <c r="H8903" s="20" t="s">
        <v>133</v>
      </c>
      <c r="I8903" s="7">
        <v>0</v>
      </c>
      <c r="L8903" s="7">
        <v>45108278171</v>
      </c>
      <c r="M8903" s="7">
        <v>776003397</v>
      </c>
      <c r="N8903" s="7">
        <v>1921473168</v>
      </c>
      <c r="O8903" s="20" t="str">
        <f t="shared" si="282"/>
        <v/>
      </c>
    </row>
    <row r="8904" spans="1:15">
      <c r="A8904" s="20" t="str">
        <f t="shared" si="281"/>
        <v>Lífeyrissjóður bankamannaAldursdeild</v>
      </c>
      <c r="B8904" s="20" t="str">
        <f>_xlfn.IFNA(INDEX(Listi!$AI:$AI,MATCH(C8904,Listi!$AJ:$AJ,0)),INDEX(Listi!T:T,MATCH(C8904,Listi!U:U,0)))</f>
        <v>Lífeyrissjóður bankam.</v>
      </c>
      <c r="C8904" s="20" t="s">
        <v>250</v>
      </c>
      <c r="D8904" s="20" t="s">
        <v>251</v>
      </c>
      <c r="E8904" s="20" t="s">
        <v>275</v>
      </c>
      <c r="F8904" s="20" t="s">
        <v>132</v>
      </c>
      <c r="G8904" s="8" t="s">
        <v>403</v>
      </c>
      <c r="H8904" s="20" t="s">
        <v>133</v>
      </c>
      <c r="I8904" s="7">
        <v>0</v>
      </c>
      <c r="L8904" s="7">
        <v>61369964000</v>
      </c>
      <c r="M8904" s="7">
        <v>1996063000</v>
      </c>
      <c r="N8904" s="7">
        <v>753444000</v>
      </c>
      <c r="O8904" s="20" t="str">
        <f t="shared" si="282"/>
        <v/>
      </c>
    </row>
    <row r="8905" spans="1:15">
      <c r="A8905" s="20" t="str">
        <f t="shared" si="281"/>
        <v>Lífeyrissjóður bankamannaHlutfallsdeild</v>
      </c>
      <c r="B8905" s="20" t="str">
        <f>_xlfn.IFNA(INDEX(Listi!$AI:$AI,MATCH(C8905,Listi!$AJ:$AJ,0)),INDEX(Listi!T:T,MATCH(C8905,Listi!U:U,0)))</f>
        <v>Lífeyrissjóður bankam.</v>
      </c>
      <c r="C8905" s="20" t="s">
        <v>250</v>
      </c>
      <c r="D8905" s="20" t="s">
        <v>467</v>
      </c>
      <c r="E8905" s="20" t="s">
        <v>275</v>
      </c>
      <c r="F8905" s="20" t="s">
        <v>132</v>
      </c>
      <c r="G8905" s="8" t="s">
        <v>403</v>
      </c>
      <c r="H8905" s="20" t="s">
        <v>133</v>
      </c>
      <c r="I8905" s="7">
        <v>0</v>
      </c>
      <c r="L8905" s="7">
        <v>40286427000</v>
      </c>
      <c r="M8905" s="7">
        <v>125147000</v>
      </c>
      <c r="N8905" s="7">
        <v>2741197000</v>
      </c>
      <c r="O8905" s="20" t="str">
        <f t="shared" si="282"/>
        <v/>
      </c>
    </row>
    <row r="8906" spans="1:15">
      <c r="A8906" s="20" t="str">
        <f t="shared" si="281"/>
        <v>Lífeyrissjóður RangæingaSamtryggingardeild</v>
      </c>
      <c r="B8906" s="20" t="str">
        <f>_xlfn.IFNA(INDEX(Listi!$AI:$AI,MATCH(C8906,Listi!$AJ:$AJ,0)),INDEX(Listi!T:T,MATCH(C8906,Listi!U:U,0)))</f>
        <v>Lífeyrissjóður Rang.</v>
      </c>
      <c r="C8906" s="20" t="s">
        <v>253</v>
      </c>
      <c r="D8906" s="20" t="s">
        <v>205</v>
      </c>
      <c r="E8906" s="20" t="s">
        <v>275</v>
      </c>
      <c r="F8906" s="20" t="s">
        <v>132</v>
      </c>
      <c r="G8906" s="8" t="s">
        <v>403</v>
      </c>
      <c r="H8906" s="20" t="s">
        <v>133</v>
      </c>
      <c r="I8906" s="7">
        <v>0</v>
      </c>
      <c r="L8906" s="7">
        <v>18949790000</v>
      </c>
      <c r="M8906" s="7">
        <v>835894000</v>
      </c>
      <c r="N8906" s="7">
        <v>386250000</v>
      </c>
      <c r="O8906" s="20" t="str">
        <f t="shared" si="282"/>
        <v/>
      </c>
    </row>
    <row r="8907" spans="1:15">
      <c r="A8907" s="20" t="str">
        <f t="shared" si="281"/>
        <v>Lífeyrissjóður starfsmanna AkureyrarbæjarSamtryggingardeild</v>
      </c>
      <c r="B8907" s="20" t="str">
        <f>_xlfn.IFNA(INDEX(Listi!$AI:$AI,MATCH(C8907,Listi!$AJ:$AJ,0)),INDEX(Listi!T:T,MATCH(C8907,Listi!U:U,0)))</f>
        <v>Lífeyrissj. starfsm. Akureyrarb.</v>
      </c>
      <c r="C8907" s="20" t="s">
        <v>274</v>
      </c>
      <c r="D8907" s="20" t="s">
        <v>205</v>
      </c>
      <c r="E8907" s="20" t="s">
        <v>275</v>
      </c>
      <c r="F8907" s="20" t="s">
        <v>132</v>
      </c>
      <c r="G8907" s="8" t="s">
        <v>403</v>
      </c>
      <c r="H8907" s="20" t="s">
        <v>133</v>
      </c>
      <c r="I8907" s="7">
        <v>0</v>
      </c>
      <c r="L8907" s="7">
        <v>14569496826</v>
      </c>
      <c r="M8907" s="7">
        <v>46271787</v>
      </c>
      <c r="N8907" s="7">
        <v>1160288032</v>
      </c>
      <c r="O8907" s="20" t="str">
        <f t="shared" si="282"/>
        <v/>
      </c>
    </row>
    <row r="8908" spans="1:15">
      <c r="A8908" s="20" t="str">
        <f t="shared" si="281"/>
        <v>Lífeyrissjóður starfsmanna Búnaðarbanka ÍslandsSamtryggingardeild</v>
      </c>
      <c r="B8908" s="20" t="str">
        <f>_xlfn.IFNA(INDEX(Listi!$AI:$AI,MATCH(C8908,Listi!$AJ:$AJ,0)),INDEX(Listi!T:T,MATCH(C8908,Listi!U:U,0)))</f>
        <v>Lífeyrissj. starfsm. Búnaðarb.Ísl.</v>
      </c>
      <c r="C8908" s="20" t="s">
        <v>254</v>
      </c>
      <c r="D8908" s="20" t="s">
        <v>205</v>
      </c>
      <c r="E8908" s="20" t="s">
        <v>275</v>
      </c>
      <c r="F8908" s="20" t="s">
        <v>132</v>
      </c>
      <c r="G8908" s="8" t="s">
        <v>403</v>
      </c>
      <c r="H8908" s="20" t="s">
        <v>133</v>
      </c>
      <c r="I8908" s="7">
        <v>0</v>
      </c>
      <c r="L8908" s="7">
        <v>27921283000</v>
      </c>
      <c r="M8908" s="7">
        <v>7378000</v>
      </c>
      <c r="N8908" s="7">
        <v>1535577000</v>
      </c>
      <c r="O8908" s="20" t="str">
        <f t="shared" si="282"/>
        <v/>
      </c>
    </row>
    <row r="8909" spans="1:15">
      <c r="A8909" s="20" t="str">
        <f t="shared" si="281"/>
        <v>Lífeyrissjóður starfsmanna ReykjavíkurborgarSamtryggingardeild</v>
      </c>
      <c r="B8909" s="20" t="str">
        <f>_xlfn.IFNA(INDEX(Listi!$AI:$AI,MATCH(C8909,Listi!$AJ:$AJ,0)),INDEX(Listi!T:T,MATCH(C8909,Listi!U:U,0)))</f>
        <v>Lífeyrissj. starfsm. Reykjav.</v>
      </c>
      <c r="C8909" s="20" t="s">
        <v>255</v>
      </c>
      <c r="D8909" s="20" t="s">
        <v>205</v>
      </c>
      <c r="E8909" s="20" t="s">
        <v>275</v>
      </c>
      <c r="F8909" s="20" t="s">
        <v>132</v>
      </c>
      <c r="G8909" s="8" t="s">
        <v>403</v>
      </c>
      <c r="H8909" s="20" t="s">
        <v>133</v>
      </c>
      <c r="I8909" s="7">
        <v>0</v>
      </c>
      <c r="L8909" s="7">
        <v>92450251598</v>
      </c>
      <c r="M8909" s="7">
        <v>217604296</v>
      </c>
      <c r="N8909" s="7">
        <v>6195210428</v>
      </c>
      <c r="O8909" s="20" t="str">
        <f t="shared" si="282"/>
        <v/>
      </c>
    </row>
    <row r="8910" spans="1:15">
      <c r="A8910" s="20" t="str">
        <f t="shared" si="281"/>
        <v>Lífeyrissjóður starfsmanna ríkisinsA-deild</v>
      </c>
      <c r="B8910" s="20" t="str">
        <f>_xlfn.IFNA(INDEX(Listi!$AI:$AI,MATCH(C8910,Listi!$AJ:$AJ,0)),INDEX(Listi!T:T,MATCH(C8910,Listi!U:U,0)))</f>
        <v>LSR</v>
      </c>
      <c r="C8910" s="20" t="s">
        <v>256</v>
      </c>
      <c r="D8910" s="20" t="s">
        <v>257</v>
      </c>
      <c r="E8910" s="20" t="s">
        <v>275</v>
      </c>
      <c r="F8910" s="20" t="s">
        <v>132</v>
      </c>
      <c r="G8910" s="8" t="s">
        <v>403</v>
      </c>
      <c r="H8910" s="20" t="s">
        <v>133</v>
      </c>
      <c r="I8910" s="7">
        <v>0</v>
      </c>
      <c r="L8910" s="7">
        <v>1024402726080</v>
      </c>
      <c r="M8910" s="7">
        <v>38030413328</v>
      </c>
      <c r="N8910" s="7">
        <v>13011563069</v>
      </c>
      <c r="O8910" s="20" t="str">
        <f t="shared" si="282"/>
        <v/>
      </c>
    </row>
    <row r="8911" spans="1:15">
      <c r="A8911" s="20" t="str">
        <f t="shared" si="281"/>
        <v>Lífeyrissjóður starfsmanna ríkisinsB-deild</v>
      </c>
      <c r="B8911" s="20" t="str">
        <f>_xlfn.IFNA(INDEX(Listi!$AI:$AI,MATCH(C8911,Listi!$AJ:$AJ,0)),INDEX(Listi!T:T,MATCH(C8911,Listi!U:U,0)))</f>
        <v>LSR</v>
      </c>
      <c r="C8911" s="20" t="s">
        <v>256</v>
      </c>
      <c r="D8911" s="20" t="s">
        <v>218</v>
      </c>
      <c r="E8911" s="20" t="s">
        <v>275</v>
      </c>
      <c r="F8911" s="20" t="s">
        <v>132</v>
      </c>
      <c r="G8911" s="8" t="s">
        <v>403</v>
      </c>
      <c r="H8911" s="20" t="s">
        <v>133</v>
      </c>
      <c r="I8911" s="7">
        <v>0</v>
      </c>
      <c r="L8911" s="7">
        <v>297381500048</v>
      </c>
      <c r="M8911" s="7">
        <v>1364474032</v>
      </c>
      <c r="N8911" s="7">
        <v>62409553231</v>
      </c>
      <c r="O8911" s="20" t="str">
        <f t="shared" si="282"/>
        <v/>
      </c>
    </row>
    <row r="8912" spans="1:15">
      <c r="A8912" s="20" t="str">
        <f t="shared" si="281"/>
        <v>Lífeyrissjóður starfsmanna ríkisinsLeið I</v>
      </c>
      <c r="B8912" s="20" t="str">
        <f>_xlfn.IFNA(INDEX(Listi!$AI:$AI,MATCH(C8912,Listi!$AJ:$AJ,0)),INDEX(Listi!T:T,MATCH(C8912,Listi!U:U,0)))</f>
        <v>LSR</v>
      </c>
      <c r="C8912" s="20" t="s">
        <v>256</v>
      </c>
      <c r="D8912" s="20" t="s">
        <v>258</v>
      </c>
      <c r="E8912" s="20" t="s">
        <v>276</v>
      </c>
      <c r="F8912" s="20" t="s">
        <v>132</v>
      </c>
      <c r="G8912" s="8" t="s">
        <v>403</v>
      </c>
      <c r="H8912" s="20" t="s">
        <v>133</v>
      </c>
      <c r="I8912" s="7">
        <v>0</v>
      </c>
      <c r="L8912" s="7">
        <v>11704214939</v>
      </c>
      <c r="M8912" s="7">
        <v>547428342</v>
      </c>
      <c r="N8912" s="7">
        <v>195323403</v>
      </c>
      <c r="O8912" s="20" t="str">
        <f t="shared" si="282"/>
        <v/>
      </c>
    </row>
    <row r="8913" spans="1:15">
      <c r="A8913" s="20" t="str">
        <f t="shared" si="281"/>
        <v>Lífeyrissjóður starfsmanna ríkisinsLeið II</v>
      </c>
      <c r="B8913" s="20" t="str">
        <f>_xlfn.IFNA(INDEX(Listi!$AI:$AI,MATCH(C8913,Listi!$AJ:$AJ,0)),INDEX(Listi!T:T,MATCH(C8913,Listi!U:U,0)))</f>
        <v>LSR</v>
      </c>
      <c r="C8913" s="20" t="s">
        <v>256</v>
      </c>
      <c r="D8913" s="20" t="s">
        <v>259</v>
      </c>
      <c r="E8913" s="20" t="s">
        <v>276</v>
      </c>
      <c r="F8913" s="20" t="s">
        <v>132</v>
      </c>
      <c r="G8913" s="8" t="s">
        <v>403</v>
      </c>
      <c r="H8913" s="20" t="s">
        <v>133</v>
      </c>
      <c r="I8913" s="7">
        <v>0</v>
      </c>
      <c r="L8913" s="7">
        <v>3365164594</v>
      </c>
      <c r="M8913" s="7">
        <v>379849453</v>
      </c>
      <c r="N8913" s="7">
        <v>93142056</v>
      </c>
      <c r="O8913" s="20" t="str">
        <f t="shared" si="282"/>
        <v/>
      </c>
    </row>
    <row r="8914" spans="1:15">
      <c r="A8914" s="20" t="str">
        <f t="shared" si="281"/>
        <v>Lífeyrissjóður starfsmanna ríkisinsLeið III</v>
      </c>
      <c r="B8914" s="20" t="str">
        <f>_xlfn.IFNA(INDEX(Listi!$AI:$AI,MATCH(C8914,Listi!$AJ:$AJ,0)),INDEX(Listi!T:T,MATCH(C8914,Listi!U:U,0)))</f>
        <v>LSR</v>
      </c>
      <c r="C8914" s="20" t="s">
        <v>256</v>
      </c>
      <c r="D8914" s="20" t="s">
        <v>260</v>
      </c>
      <c r="E8914" s="20" t="s">
        <v>276</v>
      </c>
      <c r="F8914" s="20" t="s">
        <v>132</v>
      </c>
      <c r="G8914" s="8" t="s">
        <v>403</v>
      </c>
      <c r="H8914" s="20" t="s">
        <v>133</v>
      </c>
      <c r="I8914" s="7">
        <v>0</v>
      </c>
      <c r="L8914" s="7">
        <v>9959294621</v>
      </c>
      <c r="M8914" s="7">
        <v>743287481</v>
      </c>
      <c r="N8914" s="7">
        <v>349903833</v>
      </c>
      <c r="O8914" s="20" t="str">
        <f t="shared" si="282"/>
        <v/>
      </c>
    </row>
    <row r="8915" spans="1:15">
      <c r="A8915" s="20" t="str">
        <f t="shared" si="281"/>
        <v>Lífeyrissjóður Tannlæknafél ÍslDeild I/Séreign</v>
      </c>
      <c r="B8915" s="20" t="str">
        <f>_xlfn.IFNA(INDEX(Listi!$AI:$AI,MATCH(C8915,Listi!$AJ:$AJ,0)),INDEX(Listi!T:T,MATCH(C8915,Listi!U:U,0)))</f>
        <v>Lífeyrissj. Tannlækna</v>
      </c>
      <c r="C8915" s="20" t="s">
        <v>261</v>
      </c>
      <c r="D8915" s="20" t="s">
        <v>207</v>
      </c>
      <c r="E8915" s="20" t="s">
        <v>276</v>
      </c>
      <c r="F8915" s="20" t="s">
        <v>132</v>
      </c>
      <c r="G8915" s="8" t="s">
        <v>403</v>
      </c>
      <c r="H8915" s="20" t="s">
        <v>133</v>
      </c>
      <c r="I8915" s="7">
        <v>0</v>
      </c>
      <c r="L8915" s="7">
        <v>6768408488</v>
      </c>
      <c r="M8915" s="7">
        <v>272759192</v>
      </c>
      <c r="N8915" s="7">
        <v>153838058</v>
      </c>
      <c r="O8915" s="20" t="str">
        <f t="shared" si="282"/>
        <v/>
      </c>
    </row>
    <row r="8916" spans="1:15">
      <c r="A8916" s="20" t="str">
        <f t="shared" si="281"/>
        <v>Lífeyrissjóður Tannlæknafél ÍslSamtryggingardeild</v>
      </c>
      <c r="B8916" s="20" t="str">
        <f>_xlfn.IFNA(INDEX(Listi!$AI:$AI,MATCH(C8916,Listi!$AJ:$AJ,0)),INDEX(Listi!T:T,MATCH(C8916,Listi!U:U,0)))</f>
        <v>Lífeyrissj. Tannlækna</v>
      </c>
      <c r="C8916" s="20" t="s">
        <v>261</v>
      </c>
      <c r="D8916" s="20" t="s">
        <v>205</v>
      </c>
      <c r="E8916" s="20" t="s">
        <v>275</v>
      </c>
      <c r="F8916" s="20" t="s">
        <v>132</v>
      </c>
      <c r="G8916" s="8" t="s">
        <v>403</v>
      </c>
      <c r="H8916" s="20" t="s">
        <v>133</v>
      </c>
      <c r="I8916" s="7">
        <v>0</v>
      </c>
      <c r="L8916" s="7">
        <v>2241251214</v>
      </c>
      <c r="M8916" s="7">
        <v>112827287</v>
      </c>
      <c r="N8916" s="7">
        <v>17930159</v>
      </c>
      <c r="O8916" s="20" t="str">
        <f t="shared" si="282"/>
        <v/>
      </c>
    </row>
    <row r="8917" spans="1:15">
      <c r="A8917" s="20" t="str">
        <f t="shared" si="281"/>
        <v>Lífeyrissjóður verslunarmannaÆvileið 1</v>
      </c>
      <c r="B8917" s="20" t="str">
        <f>_xlfn.IFNA(INDEX(Listi!$AI:$AI,MATCH(C8917,Listi!$AJ:$AJ,0)),INDEX(Listi!T:T,MATCH(C8917,Listi!U:U,0)))</f>
        <v>Lífeyrissj. Verslunarm.</v>
      </c>
      <c r="C8917" s="20" t="s">
        <v>206</v>
      </c>
      <c r="D8917" s="20" t="s">
        <v>310</v>
      </c>
      <c r="E8917" s="20" t="s">
        <v>276</v>
      </c>
      <c r="F8917" s="20" t="s">
        <v>132</v>
      </c>
      <c r="G8917" s="8" t="s">
        <v>403</v>
      </c>
      <c r="H8917" s="20" t="s">
        <v>133</v>
      </c>
      <c r="I8917" s="7">
        <v>0</v>
      </c>
      <c r="L8917" s="7">
        <v>2860479562</v>
      </c>
      <c r="M8917" s="7">
        <v>819651283</v>
      </c>
      <c r="N8917" s="7">
        <v>12562366</v>
      </c>
      <c r="O8917" s="20" t="str">
        <f t="shared" si="282"/>
        <v/>
      </c>
    </row>
    <row r="8918" spans="1:15">
      <c r="A8918" s="20" t="str">
        <f t="shared" si="281"/>
        <v>Lífeyrissjóður verslunarmannaÆvileið 2</v>
      </c>
      <c r="B8918" s="20" t="str">
        <f>_xlfn.IFNA(INDEX(Listi!$AI:$AI,MATCH(C8918,Listi!$AJ:$AJ,0)),INDEX(Listi!T:T,MATCH(C8918,Listi!U:U,0)))</f>
        <v>Lífeyrissj. Verslunarm.</v>
      </c>
      <c r="C8918" s="20" t="s">
        <v>206</v>
      </c>
      <c r="D8918" s="20" t="s">
        <v>309</v>
      </c>
      <c r="E8918" s="20" t="s">
        <v>276</v>
      </c>
      <c r="F8918" s="20" t="s">
        <v>132</v>
      </c>
      <c r="G8918" s="8" t="s">
        <v>403</v>
      </c>
      <c r="H8918" s="20" t="s">
        <v>133</v>
      </c>
      <c r="I8918" s="7">
        <v>0</v>
      </c>
      <c r="L8918" s="7">
        <v>2325064159</v>
      </c>
      <c r="M8918" s="7">
        <v>465663194</v>
      </c>
      <c r="N8918" s="7">
        <v>32037995</v>
      </c>
      <c r="O8918" s="20" t="str">
        <f t="shared" si="282"/>
        <v/>
      </c>
    </row>
    <row r="8919" spans="1:15">
      <c r="A8919" s="20" t="str">
        <f t="shared" si="281"/>
        <v>Lífeyrissjóður verslunarmannaÆvileið 3</v>
      </c>
      <c r="B8919" s="20" t="str">
        <f>_xlfn.IFNA(INDEX(Listi!$AI:$AI,MATCH(C8919,Listi!$AJ:$AJ,0)),INDEX(Listi!T:T,MATCH(C8919,Listi!U:U,0)))</f>
        <v>Lífeyrissj. Verslunarm.</v>
      </c>
      <c r="C8919" s="20" t="s">
        <v>206</v>
      </c>
      <c r="D8919" s="20" t="s">
        <v>308</v>
      </c>
      <c r="E8919" s="20" t="s">
        <v>276</v>
      </c>
      <c r="F8919" s="20" t="s">
        <v>132</v>
      </c>
      <c r="G8919" s="8" t="s">
        <v>403</v>
      </c>
      <c r="H8919" s="20" t="s">
        <v>133</v>
      </c>
      <c r="I8919" s="7">
        <v>0</v>
      </c>
      <c r="L8919" s="7">
        <v>1567402319</v>
      </c>
      <c r="M8919" s="7">
        <v>325961302</v>
      </c>
      <c r="N8919" s="7">
        <v>60283998</v>
      </c>
      <c r="O8919" s="20" t="str">
        <f t="shared" si="282"/>
        <v/>
      </c>
    </row>
    <row r="8920" spans="1:15">
      <c r="A8920" s="20" t="str">
        <f t="shared" si="281"/>
        <v>Lífeyrissjóður verslunarmannaDeild I/Séreign</v>
      </c>
      <c r="B8920" s="20" t="str">
        <f>_xlfn.IFNA(INDEX(Listi!$AI:$AI,MATCH(C8920,Listi!$AJ:$AJ,0)),INDEX(Listi!T:T,MATCH(C8920,Listi!U:U,0)))</f>
        <v>Lífeyrissj. Verslunarm.</v>
      </c>
      <c r="C8920" s="20" t="s">
        <v>206</v>
      </c>
      <c r="D8920" s="20" t="s">
        <v>207</v>
      </c>
      <c r="E8920" s="20" t="s">
        <v>276</v>
      </c>
      <c r="F8920" s="20" t="s">
        <v>132</v>
      </c>
      <c r="G8920" s="8" t="s">
        <v>403</v>
      </c>
      <c r="H8920" s="20" t="s">
        <v>133</v>
      </c>
      <c r="I8920" s="7">
        <v>0</v>
      </c>
      <c r="L8920" s="7">
        <v>19785724399</v>
      </c>
      <c r="M8920" s="7">
        <v>729937912</v>
      </c>
      <c r="N8920" s="7">
        <v>458382791</v>
      </c>
      <c r="O8920" s="20" t="str">
        <f t="shared" si="282"/>
        <v/>
      </c>
    </row>
    <row r="8921" spans="1:15">
      <c r="A8921" s="20" t="str">
        <f t="shared" si="281"/>
        <v>Lífeyrissjóður verslunarmannaSamtryggingardeild</v>
      </c>
      <c r="B8921" s="20" t="str">
        <f>_xlfn.IFNA(INDEX(Listi!$AI:$AI,MATCH(C8921,Listi!$AJ:$AJ,0)),INDEX(Listi!T:T,MATCH(C8921,Listi!U:U,0)))</f>
        <v>Lífeyrissj. Verslunarm.</v>
      </c>
      <c r="C8921" s="20" t="s">
        <v>206</v>
      </c>
      <c r="D8921" s="20" t="s">
        <v>205</v>
      </c>
      <c r="E8921" s="20" t="s">
        <v>275</v>
      </c>
      <c r="F8921" s="20" t="s">
        <v>132</v>
      </c>
      <c r="G8921" s="8" t="s">
        <v>403</v>
      </c>
      <c r="H8921" s="20" t="s">
        <v>133</v>
      </c>
      <c r="I8921" s="7">
        <v>0</v>
      </c>
      <c r="L8921" s="7">
        <v>1174592806906</v>
      </c>
      <c r="M8921" s="7">
        <v>35794261112</v>
      </c>
      <c r="N8921" s="7">
        <v>21965137185</v>
      </c>
      <c r="O8921" s="20" t="str">
        <f t="shared" si="282"/>
        <v/>
      </c>
    </row>
    <row r="8922" spans="1:15">
      <c r="A8922" s="20" t="str">
        <f t="shared" si="281"/>
        <v>Lífeyrissjóður VestmannaeyjaSafn I</v>
      </c>
      <c r="B8922" s="20" t="str">
        <f>_xlfn.IFNA(INDEX(Listi!$AI:$AI,MATCH(C8922,Listi!$AJ:$AJ,0)),INDEX(Listi!T:T,MATCH(C8922,Listi!U:U,0)))</f>
        <v>Lífeyrissj. Vestm.</v>
      </c>
      <c r="C8922" s="20" t="s">
        <v>262</v>
      </c>
      <c r="D8922" s="20" t="s">
        <v>210</v>
      </c>
      <c r="E8922" s="20" t="s">
        <v>276</v>
      </c>
      <c r="F8922" s="20" t="s">
        <v>132</v>
      </c>
      <c r="G8922" s="8" t="s">
        <v>403</v>
      </c>
      <c r="H8922" s="20" t="s">
        <v>133</v>
      </c>
      <c r="I8922" s="7">
        <v>0</v>
      </c>
      <c r="L8922" s="7">
        <v>381311221</v>
      </c>
      <c r="M8922" s="7">
        <v>44104006</v>
      </c>
      <c r="N8922" s="7">
        <v>13592960</v>
      </c>
      <c r="O8922" s="20" t="str">
        <f t="shared" si="282"/>
        <v/>
      </c>
    </row>
    <row r="8923" spans="1:15">
      <c r="A8923" s="20" t="str">
        <f t="shared" si="281"/>
        <v>Lífeyrissjóður VestmannaeyjaSafn II</v>
      </c>
      <c r="B8923" s="20" t="str">
        <f>_xlfn.IFNA(INDEX(Listi!$AI:$AI,MATCH(C8923,Listi!$AJ:$AJ,0)),INDEX(Listi!T:T,MATCH(C8923,Listi!U:U,0)))</f>
        <v>Lífeyrissj. Vestm.</v>
      </c>
      <c r="C8923" s="20" t="s">
        <v>262</v>
      </c>
      <c r="D8923" s="20" t="s">
        <v>211</v>
      </c>
      <c r="E8923" s="20" t="s">
        <v>276</v>
      </c>
      <c r="F8923" s="20" t="s">
        <v>132</v>
      </c>
      <c r="G8923" s="8" t="s">
        <v>403</v>
      </c>
      <c r="H8923" s="20" t="s">
        <v>133</v>
      </c>
      <c r="I8923" s="7">
        <v>0</v>
      </c>
      <c r="L8923" s="7">
        <v>571440191</v>
      </c>
      <c r="M8923" s="7">
        <v>40240404</v>
      </c>
      <c r="N8923" s="7">
        <v>18659289</v>
      </c>
      <c r="O8923" s="20" t="str">
        <f t="shared" si="282"/>
        <v/>
      </c>
    </row>
    <row r="8924" spans="1:15">
      <c r="A8924" s="20" t="str">
        <f t="shared" si="281"/>
        <v>Lífeyrissjóður VestmannaeyjaSamtryggingardeild</v>
      </c>
      <c r="B8924" s="20" t="str">
        <f>_xlfn.IFNA(INDEX(Listi!$AI:$AI,MATCH(C8924,Listi!$AJ:$AJ,0)),INDEX(Listi!T:T,MATCH(C8924,Listi!U:U,0)))</f>
        <v>Lífeyrissj. Vestm.</v>
      </c>
      <c r="C8924" s="20" t="s">
        <v>262</v>
      </c>
      <c r="D8924" s="20" t="s">
        <v>205</v>
      </c>
      <c r="E8924" s="20" t="s">
        <v>275</v>
      </c>
      <c r="F8924" s="20" t="s">
        <v>132</v>
      </c>
      <c r="G8924" s="8" t="s">
        <v>403</v>
      </c>
      <c r="H8924" s="20" t="s">
        <v>133</v>
      </c>
      <c r="I8924" s="7">
        <v>0</v>
      </c>
      <c r="L8924" s="7">
        <v>85198020532</v>
      </c>
      <c r="M8924" s="7">
        <v>1944643004</v>
      </c>
      <c r="N8924" s="7">
        <v>2198060399</v>
      </c>
      <c r="O8924" s="20" t="str">
        <f t="shared" si="282"/>
        <v/>
      </c>
    </row>
    <row r="8925" spans="1:15">
      <c r="A8925" s="20" t="str">
        <f t="shared" si="281"/>
        <v>Lífsverk lífeyrissjóðurLífsverk I/Séreign</v>
      </c>
      <c r="B8925" s="20" t="str">
        <f>_xlfn.IFNA(INDEX(Listi!$AI:$AI,MATCH(C8925,Listi!$AJ:$AJ,0)),INDEX(Listi!T:T,MATCH(C8925,Listi!U:U,0)))</f>
        <v xml:space="preserve">Lífsverk  </v>
      </c>
      <c r="C8925" s="20" t="s">
        <v>268</v>
      </c>
      <c r="D8925" s="20" t="s">
        <v>269</v>
      </c>
      <c r="E8925" s="20" t="s">
        <v>276</v>
      </c>
      <c r="F8925" s="20" t="s">
        <v>132</v>
      </c>
      <c r="G8925" s="8" t="s">
        <v>403</v>
      </c>
      <c r="H8925" s="20" t="s">
        <v>133</v>
      </c>
      <c r="I8925" s="7">
        <v>0</v>
      </c>
      <c r="L8925" s="7">
        <v>4582957000</v>
      </c>
      <c r="M8925" s="7">
        <v>635926000</v>
      </c>
      <c r="N8925" s="7">
        <v>22708000</v>
      </c>
      <c r="O8925" s="20" t="str">
        <f t="shared" si="282"/>
        <v/>
      </c>
    </row>
    <row r="8926" spans="1:15">
      <c r="A8926" s="20" t="str">
        <f t="shared" si="281"/>
        <v>Lífsverk lífeyrissjóðurLífsverk II/Séreign</v>
      </c>
      <c r="B8926" s="20" t="str">
        <f>_xlfn.IFNA(INDEX(Listi!$AI:$AI,MATCH(C8926,Listi!$AJ:$AJ,0)),INDEX(Listi!T:T,MATCH(C8926,Listi!U:U,0)))</f>
        <v xml:space="preserve">Lífsverk  </v>
      </c>
      <c r="C8926" s="20" t="s">
        <v>268</v>
      </c>
      <c r="D8926" s="20" t="s">
        <v>270</v>
      </c>
      <c r="E8926" s="20" t="s">
        <v>276</v>
      </c>
      <c r="F8926" s="20" t="s">
        <v>132</v>
      </c>
      <c r="G8926" s="8" t="s">
        <v>403</v>
      </c>
      <c r="H8926" s="20" t="s">
        <v>133</v>
      </c>
      <c r="I8926" s="7">
        <v>0</v>
      </c>
      <c r="L8926" s="7">
        <v>23735073000</v>
      </c>
      <c r="M8926" s="7">
        <v>2073571000</v>
      </c>
      <c r="N8926" s="7">
        <v>249365000</v>
      </c>
      <c r="O8926" s="20" t="str">
        <f t="shared" si="282"/>
        <v/>
      </c>
    </row>
    <row r="8927" spans="1:15">
      <c r="A8927" s="20" t="str">
        <f t="shared" si="281"/>
        <v>Lífsverk lífeyrissjóðurLífsverk III/Séreign</v>
      </c>
      <c r="B8927" s="20" t="str">
        <f>_xlfn.IFNA(INDEX(Listi!$AI:$AI,MATCH(C8927,Listi!$AJ:$AJ,0)),INDEX(Listi!T:T,MATCH(C8927,Listi!U:U,0)))</f>
        <v xml:space="preserve">Lífsverk  </v>
      </c>
      <c r="C8927" s="20" t="s">
        <v>268</v>
      </c>
      <c r="D8927" s="20" t="s">
        <v>271</v>
      </c>
      <c r="E8927" s="20" t="s">
        <v>276</v>
      </c>
      <c r="F8927" s="20" t="s">
        <v>132</v>
      </c>
      <c r="G8927" s="8" t="s">
        <v>403</v>
      </c>
      <c r="H8927" s="20" t="s">
        <v>133</v>
      </c>
      <c r="I8927" s="7">
        <v>0</v>
      </c>
      <c r="L8927" s="7">
        <v>653814000</v>
      </c>
      <c r="M8927" s="7">
        <v>105107000</v>
      </c>
      <c r="N8927" s="7">
        <v>2613000</v>
      </c>
      <c r="O8927" s="20" t="str">
        <f t="shared" si="282"/>
        <v/>
      </c>
    </row>
    <row r="8928" spans="1:15">
      <c r="A8928" s="20" t="str">
        <f t="shared" si="281"/>
        <v>Lífsverk lífeyrissjóðurSamtryggingardeild</v>
      </c>
      <c r="B8928" s="20" t="str">
        <f>_xlfn.IFNA(INDEX(Listi!$AI:$AI,MATCH(C8928,Listi!$AJ:$AJ,0)),INDEX(Listi!T:T,MATCH(C8928,Listi!U:U,0)))</f>
        <v xml:space="preserve">Lífsverk  </v>
      </c>
      <c r="C8928" s="20" t="s">
        <v>268</v>
      </c>
      <c r="D8928" s="20" t="s">
        <v>205</v>
      </c>
      <c r="E8928" s="20" t="s">
        <v>275</v>
      </c>
      <c r="F8928" s="20" t="s">
        <v>132</v>
      </c>
      <c r="G8928" s="8" t="s">
        <v>403</v>
      </c>
      <c r="H8928" s="20" t="s">
        <v>133</v>
      </c>
      <c r="I8928" s="7">
        <v>0</v>
      </c>
      <c r="L8928" s="7">
        <v>120542527000</v>
      </c>
      <c r="M8928" s="7">
        <v>4397803000</v>
      </c>
      <c r="N8928" s="7">
        <v>1423151000</v>
      </c>
      <c r="O8928" s="20" t="str">
        <f t="shared" si="282"/>
        <v/>
      </c>
    </row>
    <row r="8929" spans="1:15">
      <c r="A8929" s="20" t="str">
        <f t="shared" si="281"/>
        <v>Söfnunarsjóður lífeyrisréttindaDeild I/Innlán</v>
      </c>
      <c r="B8929" s="20" t="str">
        <f>_xlfn.IFNA(INDEX(Listi!$AI:$AI,MATCH(C8929,Listi!$AJ:$AJ,0)),INDEX(Listi!T:T,MATCH(C8929,Listi!U:U,0)))</f>
        <v>Söfnunarsj.</v>
      </c>
      <c r="C8929" s="20" t="s">
        <v>272</v>
      </c>
      <c r="D8929" s="20" t="s">
        <v>273</v>
      </c>
      <c r="E8929" s="20" t="s">
        <v>276</v>
      </c>
      <c r="F8929" s="20" t="s">
        <v>132</v>
      </c>
      <c r="G8929" s="8" t="s">
        <v>403</v>
      </c>
      <c r="H8929" s="20" t="s">
        <v>133</v>
      </c>
      <c r="I8929" s="7">
        <v>0</v>
      </c>
      <c r="L8929" s="7">
        <v>2001731914</v>
      </c>
      <c r="M8929" s="7">
        <v>133561634</v>
      </c>
      <c r="N8929" s="7">
        <v>44803565</v>
      </c>
      <c r="O8929" s="20" t="str">
        <f t="shared" si="282"/>
        <v/>
      </c>
    </row>
    <row r="8930" spans="1:15">
      <c r="A8930" s="20" t="str">
        <f t="shared" si="281"/>
        <v>Söfnunarsjóður lífeyrisréttindaDeild III/Séreign</v>
      </c>
      <c r="B8930" s="20" t="str">
        <f>_xlfn.IFNA(INDEX(Listi!$AI:$AI,MATCH(C8930,Listi!$AJ:$AJ,0)),INDEX(Listi!T:T,MATCH(C8930,Listi!U:U,0)))</f>
        <v>Söfnunarsj.</v>
      </c>
      <c r="C8930" s="20" t="s">
        <v>272</v>
      </c>
      <c r="D8930" s="20" t="s">
        <v>599</v>
      </c>
      <c r="E8930" s="20" t="s">
        <v>276</v>
      </c>
      <c r="F8930" s="20" t="s">
        <v>132</v>
      </c>
      <c r="G8930" s="8" t="s">
        <v>403</v>
      </c>
      <c r="H8930" s="20" t="s">
        <v>133</v>
      </c>
      <c r="I8930" s="7">
        <v>0</v>
      </c>
      <c r="L8930" s="7">
        <v>24413085</v>
      </c>
      <c r="M8930" s="7">
        <v>24697577</v>
      </c>
      <c r="N8930" s="7">
        <v>900000</v>
      </c>
      <c r="O8930" s="20" t="str">
        <f t="shared" si="282"/>
        <v/>
      </c>
    </row>
    <row r="8931" spans="1:15">
      <c r="A8931" s="20" t="str">
        <f t="shared" si="281"/>
        <v>Söfnunarsjóður lífeyrisréttindaDeildII/Séreign</v>
      </c>
      <c r="B8931" s="20" t="str">
        <f>_xlfn.IFNA(INDEX(Listi!$AI:$AI,MATCH(C8931,Listi!$AJ:$AJ,0)),INDEX(Listi!T:T,MATCH(C8931,Listi!U:U,0)))</f>
        <v>Söfnunarsj.</v>
      </c>
      <c r="C8931" s="20" t="s">
        <v>272</v>
      </c>
      <c r="D8931" s="20" t="s">
        <v>586</v>
      </c>
      <c r="E8931" s="20" t="s">
        <v>276</v>
      </c>
      <c r="F8931" s="20" t="s">
        <v>132</v>
      </c>
      <c r="G8931" s="8" t="s">
        <v>403</v>
      </c>
      <c r="H8931" s="20" t="s">
        <v>133</v>
      </c>
      <c r="I8931" s="7">
        <v>0</v>
      </c>
      <c r="L8931" s="7">
        <v>1654616477</v>
      </c>
      <c r="M8931" s="7">
        <v>128539213</v>
      </c>
      <c r="N8931" s="7">
        <v>22846291</v>
      </c>
      <c r="O8931" s="20" t="str">
        <f t="shared" si="282"/>
        <v/>
      </c>
    </row>
    <row r="8932" spans="1:15">
      <c r="A8932" s="20" t="str">
        <f t="shared" si="281"/>
        <v>Söfnunarsjóður lífeyrisréttindaSamtryggingardeild</v>
      </c>
      <c r="B8932" s="20" t="str">
        <f>_xlfn.IFNA(INDEX(Listi!$AI:$AI,MATCH(C8932,Listi!$AJ:$AJ,0)),INDEX(Listi!T:T,MATCH(C8932,Listi!U:U,0)))</f>
        <v>Söfnunarsj.</v>
      </c>
      <c r="C8932" s="20" t="s">
        <v>272</v>
      </c>
      <c r="D8932" s="20" t="s">
        <v>205</v>
      </c>
      <c r="E8932" s="20" t="s">
        <v>275</v>
      </c>
      <c r="F8932" s="20" t="s">
        <v>132</v>
      </c>
      <c r="G8932" s="8" t="s">
        <v>403</v>
      </c>
      <c r="H8932" s="20" t="s">
        <v>133</v>
      </c>
      <c r="I8932" s="7">
        <v>0</v>
      </c>
      <c r="L8932" s="7">
        <v>238978847889</v>
      </c>
      <c r="M8932" s="7">
        <v>4967193409</v>
      </c>
      <c r="N8932" s="7">
        <v>6076487652</v>
      </c>
      <c r="O8932" s="20" t="str">
        <f t="shared" si="282"/>
        <v/>
      </c>
    </row>
    <row r="8933" spans="1:15">
      <c r="A8933" s="20" t="str">
        <f t="shared" si="281"/>
        <v>Stapi lífeyrissjóðurSafn I</v>
      </c>
      <c r="B8933" s="20" t="str">
        <f>_xlfn.IFNA(INDEX(Listi!$AI:$AI,MATCH(C8933,Listi!$AJ:$AJ,0)),INDEX(Listi!T:T,MATCH(C8933,Listi!U:U,0)))</f>
        <v xml:space="preserve">Stapi  </v>
      </c>
      <c r="C8933" s="20" t="s">
        <v>209</v>
      </c>
      <c r="D8933" s="20" t="s">
        <v>210</v>
      </c>
      <c r="E8933" s="20" t="s">
        <v>276</v>
      </c>
      <c r="F8933" s="20" t="s">
        <v>132</v>
      </c>
      <c r="G8933" s="8" t="s">
        <v>403</v>
      </c>
      <c r="H8933" s="20" t="s">
        <v>133</v>
      </c>
      <c r="I8933" s="7">
        <v>0</v>
      </c>
      <c r="L8933" s="7">
        <v>2440828925</v>
      </c>
      <c r="M8933" s="7">
        <v>91567233</v>
      </c>
      <c r="N8933" s="7">
        <v>110755602</v>
      </c>
      <c r="O8933" s="20" t="str">
        <f t="shared" si="282"/>
        <v/>
      </c>
    </row>
    <row r="8934" spans="1:15">
      <c r="A8934" s="20" t="str">
        <f t="shared" si="281"/>
        <v>Stapi lífeyrissjóðurSafn II</v>
      </c>
      <c r="B8934" s="20" t="str">
        <f>_xlfn.IFNA(INDEX(Listi!$AI:$AI,MATCH(C8934,Listi!$AJ:$AJ,0)),INDEX(Listi!T:T,MATCH(C8934,Listi!U:U,0)))</f>
        <v xml:space="preserve">Stapi  </v>
      </c>
      <c r="C8934" s="20" t="s">
        <v>209</v>
      </c>
      <c r="D8934" s="20" t="s">
        <v>211</v>
      </c>
      <c r="E8934" s="20" t="s">
        <v>276</v>
      </c>
      <c r="F8934" s="20" t="s">
        <v>132</v>
      </c>
      <c r="G8934" s="8" t="s">
        <v>403</v>
      </c>
      <c r="H8934" s="20" t="s">
        <v>133</v>
      </c>
      <c r="I8934" s="7">
        <v>0</v>
      </c>
      <c r="L8934" s="7">
        <v>5710890273</v>
      </c>
      <c r="M8934" s="7">
        <v>262001316</v>
      </c>
      <c r="N8934" s="7">
        <v>164209410</v>
      </c>
      <c r="O8934" s="20" t="str">
        <f t="shared" si="282"/>
        <v/>
      </c>
    </row>
    <row r="8935" spans="1:15">
      <c r="A8935" s="20" t="str">
        <f t="shared" si="281"/>
        <v>Stapi lífeyrissjóðurSafn III</v>
      </c>
      <c r="B8935" s="20" t="str">
        <f>_xlfn.IFNA(INDEX(Listi!$AI:$AI,MATCH(C8935,Listi!$AJ:$AJ,0)),INDEX(Listi!T:T,MATCH(C8935,Listi!U:U,0)))</f>
        <v xml:space="preserve">Stapi  </v>
      </c>
      <c r="C8935" s="20" t="s">
        <v>209</v>
      </c>
      <c r="D8935" s="20" t="s">
        <v>212</v>
      </c>
      <c r="E8935" s="20" t="s">
        <v>276</v>
      </c>
      <c r="F8935" s="20" t="s">
        <v>132</v>
      </c>
      <c r="G8935" s="8" t="s">
        <v>403</v>
      </c>
      <c r="H8935" s="20" t="s">
        <v>133</v>
      </c>
      <c r="I8935" s="7">
        <v>0</v>
      </c>
      <c r="L8935" s="7">
        <v>268100084</v>
      </c>
      <c r="M8935" s="7">
        <v>24388890</v>
      </c>
      <c r="N8935" s="7">
        <v>9886128</v>
      </c>
      <c r="O8935" s="20" t="str">
        <f t="shared" si="282"/>
        <v/>
      </c>
    </row>
    <row r="8936" spans="1:15">
      <c r="A8936" s="20" t="str">
        <f t="shared" si="281"/>
        <v>Stapi lífeyrissjóðurTryggingardeild</v>
      </c>
      <c r="B8936" s="20" t="str">
        <f>_xlfn.IFNA(INDEX(Listi!$AI:$AI,MATCH(C8936,Listi!$AJ:$AJ,0)),INDEX(Listi!T:T,MATCH(C8936,Listi!U:U,0)))</f>
        <v xml:space="preserve">Stapi  </v>
      </c>
      <c r="C8936" s="20" t="s">
        <v>209</v>
      </c>
      <c r="D8936" s="20" t="s">
        <v>213</v>
      </c>
      <c r="E8936" s="20" t="s">
        <v>275</v>
      </c>
      <c r="F8936" s="20" t="s">
        <v>132</v>
      </c>
      <c r="G8936" s="8" t="s">
        <v>403</v>
      </c>
      <c r="H8936" s="20" t="s">
        <v>133</v>
      </c>
      <c r="I8936" s="7">
        <v>0</v>
      </c>
      <c r="L8936" s="7">
        <v>348661724246</v>
      </c>
      <c r="M8936" s="7">
        <v>13807615154</v>
      </c>
      <c r="N8936" s="7">
        <v>7912918911</v>
      </c>
      <c r="O8936" s="20" t="str">
        <f t="shared" si="282"/>
        <v/>
      </c>
    </row>
    <row r="8937" spans="1:15">
      <c r="A8937" s="20" t="str">
        <f t="shared" si="281"/>
        <v>Stapi lífeyrissjóðurVarfærnasafnið</v>
      </c>
      <c r="B8937" s="20" t="str">
        <f>_xlfn.IFNA(INDEX(Listi!$AI:$AI,MATCH(C8937,Listi!$AJ:$AJ,0)),INDEX(Listi!T:T,MATCH(C8937,Listi!U:U,0)))</f>
        <v xml:space="preserve">Stapi  </v>
      </c>
      <c r="C8937" s="20" t="s">
        <v>209</v>
      </c>
      <c r="D8937" s="20" t="s">
        <v>392</v>
      </c>
      <c r="E8937" s="20" t="s">
        <v>276</v>
      </c>
      <c r="F8937" s="20" t="s">
        <v>132</v>
      </c>
      <c r="G8937" s="8" t="s">
        <v>403</v>
      </c>
      <c r="H8937" s="20" t="s">
        <v>133</v>
      </c>
      <c r="I8937" s="7">
        <v>0</v>
      </c>
      <c r="L8937" s="7">
        <v>471986044</v>
      </c>
      <c r="M8937" s="7">
        <v>137399159</v>
      </c>
      <c r="N8937" s="7">
        <v>6994496</v>
      </c>
      <c r="O8937" s="20" t="str">
        <f t="shared" si="282"/>
        <v/>
      </c>
    </row>
    <row r="8938" spans="1:15">
      <c r="A8938" s="20" t="str">
        <f t="shared" si="281"/>
        <v>Almenni lífeyrissjóðurinnÆvisafn I</v>
      </c>
      <c r="B8938" s="20" t="str">
        <f>_xlfn.IFNA(INDEX(Listi!$AI:$AI,MATCH(C8938,Listi!$AJ:$AJ,0)),INDEX(Listi!T:T,MATCH(C8938,Listi!U:U,0)))</f>
        <v xml:space="preserve">Almenni </v>
      </c>
      <c r="C8938" s="20" t="s">
        <v>0</v>
      </c>
      <c r="D8938" s="20" t="s">
        <v>202</v>
      </c>
      <c r="E8938" s="20" t="s">
        <v>276</v>
      </c>
      <c r="F8938" s="20" t="s">
        <v>134</v>
      </c>
      <c r="G8938" s="8" t="s">
        <v>364</v>
      </c>
      <c r="H8938" s="20" t="s">
        <v>135</v>
      </c>
      <c r="I8938" s="7">
        <v>0</v>
      </c>
      <c r="L8938" s="7">
        <v>43068273823</v>
      </c>
      <c r="M8938" s="7">
        <v>4413720640</v>
      </c>
      <c r="N8938" s="7">
        <v>641257097</v>
      </c>
      <c r="O8938" s="20" t="str">
        <f t="shared" si="282"/>
        <v/>
      </c>
    </row>
    <row r="8939" spans="1:15">
      <c r="A8939" s="20" t="str">
        <f t="shared" si="281"/>
        <v>Almenni lífeyrissjóðurinnÆvisafn II</v>
      </c>
      <c r="B8939" s="20" t="str">
        <f>_xlfn.IFNA(INDEX(Listi!$AI:$AI,MATCH(C8939,Listi!$AJ:$AJ,0)),INDEX(Listi!T:T,MATCH(C8939,Listi!U:U,0)))</f>
        <v xml:space="preserve">Almenni </v>
      </c>
      <c r="C8939" s="20" t="s">
        <v>0</v>
      </c>
      <c r="D8939" s="20" t="s">
        <v>203</v>
      </c>
      <c r="E8939" s="20" t="s">
        <v>276</v>
      </c>
      <c r="F8939" s="20" t="s">
        <v>134</v>
      </c>
      <c r="G8939" s="8" t="s">
        <v>364</v>
      </c>
      <c r="H8939" s="20" t="s">
        <v>135</v>
      </c>
      <c r="I8939" s="7">
        <v>0</v>
      </c>
      <c r="L8939" s="7">
        <v>86460235807</v>
      </c>
      <c r="M8939" s="7">
        <v>3970537445</v>
      </c>
      <c r="N8939" s="7">
        <v>1539034493</v>
      </c>
      <c r="O8939" s="20" t="str">
        <f t="shared" si="282"/>
        <v/>
      </c>
    </row>
    <row r="8940" spans="1:15">
      <c r="A8940" s="20" t="str">
        <f t="shared" si="281"/>
        <v>Almenni lífeyrissjóðurinnÆvisafn III</v>
      </c>
      <c r="B8940" s="20" t="str">
        <f>_xlfn.IFNA(INDEX(Listi!$AI:$AI,MATCH(C8940,Listi!$AJ:$AJ,0)),INDEX(Listi!T:T,MATCH(C8940,Listi!U:U,0)))</f>
        <v xml:space="preserve">Almenni </v>
      </c>
      <c r="C8940" s="20" t="s">
        <v>0</v>
      </c>
      <c r="D8940" s="20" t="s">
        <v>204</v>
      </c>
      <c r="E8940" s="20" t="s">
        <v>276</v>
      </c>
      <c r="F8940" s="20" t="s">
        <v>134</v>
      </c>
      <c r="G8940" s="8" t="s">
        <v>364</v>
      </c>
      <c r="H8940" s="20" t="s">
        <v>135</v>
      </c>
      <c r="I8940" s="7">
        <v>0</v>
      </c>
      <c r="L8940" s="7">
        <v>33890180699</v>
      </c>
      <c r="M8940" s="7">
        <v>1571509194</v>
      </c>
      <c r="N8940" s="7">
        <v>920421683</v>
      </c>
      <c r="O8940" s="20" t="str">
        <f t="shared" si="282"/>
        <v/>
      </c>
    </row>
    <row r="8941" spans="1:15">
      <c r="A8941" s="20" t="str">
        <f t="shared" si="281"/>
        <v>Almenni lífeyrissjóðurinnHúsnæðissafn</v>
      </c>
      <c r="B8941" s="20" t="str">
        <f>_xlfn.IFNA(INDEX(Listi!$AI:$AI,MATCH(C8941,Listi!$AJ:$AJ,0)),INDEX(Listi!T:T,MATCH(C8941,Listi!U:U,0)))</f>
        <v xml:space="preserve">Almenni </v>
      </c>
      <c r="C8941" s="20" t="s">
        <v>0</v>
      </c>
      <c r="D8941" s="20" t="s">
        <v>315</v>
      </c>
      <c r="E8941" s="20" t="s">
        <v>276</v>
      </c>
      <c r="F8941" s="20" t="s">
        <v>134</v>
      </c>
      <c r="G8941" s="8" t="s">
        <v>364</v>
      </c>
      <c r="H8941" s="20" t="s">
        <v>135</v>
      </c>
      <c r="I8941" s="7">
        <v>0</v>
      </c>
      <c r="L8941" s="7">
        <v>487895879</v>
      </c>
      <c r="M8941" s="7">
        <v>166428361</v>
      </c>
      <c r="N8941" s="7">
        <v>18080096</v>
      </c>
      <c r="O8941" s="20" t="str">
        <f t="shared" si="282"/>
        <v/>
      </c>
    </row>
    <row r="8942" spans="1:15">
      <c r="A8942" s="20" t="str">
        <f t="shared" si="281"/>
        <v>Almenni lífeyrissjóðurinnInnlánssafn</v>
      </c>
      <c r="B8942" s="20" t="str">
        <f>_xlfn.IFNA(INDEX(Listi!$AI:$AI,MATCH(C8942,Listi!$AJ:$AJ,0)),INDEX(Listi!T:T,MATCH(C8942,Listi!U:U,0)))</f>
        <v xml:space="preserve">Almenni </v>
      </c>
      <c r="C8942" s="20" t="s">
        <v>0</v>
      </c>
      <c r="D8942" s="20" t="s">
        <v>1</v>
      </c>
      <c r="E8942" s="20" t="s">
        <v>276</v>
      </c>
      <c r="F8942" s="20" t="s">
        <v>134</v>
      </c>
      <c r="G8942" s="8" t="s">
        <v>364</v>
      </c>
      <c r="H8942" s="20" t="s">
        <v>135</v>
      </c>
      <c r="I8942" s="7">
        <v>0</v>
      </c>
      <c r="L8942" s="7">
        <v>26587944379</v>
      </c>
      <c r="M8942" s="7">
        <v>1016779991</v>
      </c>
      <c r="N8942" s="7">
        <v>1031869724</v>
      </c>
      <c r="O8942" s="20" t="str">
        <f t="shared" si="282"/>
        <v/>
      </c>
    </row>
    <row r="8943" spans="1:15">
      <c r="A8943" s="20" t="str">
        <f t="shared" si="281"/>
        <v>Almenni lífeyrissjóðurinnRíkissafn langt</v>
      </c>
      <c r="B8943" s="20" t="str">
        <f>_xlfn.IFNA(INDEX(Listi!$AI:$AI,MATCH(C8943,Listi!$AJ:$AJ,0)),INDEX(Listi!T:T,MATCH(C8943,Listi!U:U,0)))</f>
        <v xml:space="preserve">Almenni </v>
      </c>
      <c r="C8943" s="20" t="s">
        <v>0</v>
      </c>
      <c r="D8943" s="20" t="s">
        <v>199</v>
      </c>
      <c r="E8943" s="20" t="s">
        <v>276</v>
      </c>
      <c r="F8943" s="20" t="s">
        <v>134</v>
      </c>
      <c r="G8943" s="8" t="s">
        <v>364</v>
      </c>
      <c r="H8943" s="20" t="s">
        <v>135</v>
      </c>
      <c r="I8943" s="7">
        <v>0</v>
      </c>
      <c r="L8943" s="7">
        <v>1193680171</v>
      </c>
      <c r="M8943" s="7">
        <v>61272573</v>
      </c>
      <c r="N8943" s="7">
        <v>40105929</v>
      </c>
      <c r="O8943" s="20" t="str">
        <f t="shared" si="282"/>
        <v/>
      </c>
    </row>
    <row r="8944" spans="1:15">
      <c r="A8944" s="20" t="str">
        <f t="shared" si="281"/>
        <v>Almenni lífeyrissjóðurinnRíkissafn stutt</v>
      </c>
      <c r="B8944" s="20" t="str">
        <f>_xlfn.IFNA(INDEX(Listi!$AI:$AI,MATCH(C8944,Listi!$AJ:$AJ,0)),INDEX(Listi!T:T,MATCH(C8944,Listi!U:U,0)))</f>
        <v xml:space="preserve">Almenni </v>
      </c>
      <c r="C8944" s="20" t="s">
        <v>0</v>
      </c>
      <c r="D8944" s="20" t="s">
        <v>200</v>
      </c>
      <c r="E8944" s="20" t="s">
        <v>276</v>
      </c>
      <c r="F8944" s="20" t="s">
        <v>134</v>
      </c>
      <c r="G8944" s="8" t="s">
        <v>364</v>
      </c>
      <c r="H8944" s="20" t="s">
        <v>135</v>
      </c>
      <c r="I8944" s="7">
        <v>0</v>
      </c>
      <c r="L8944" s="7">
        <v>541893627</v>
      </c>
      <c r="M8944" s="7">
        <v>20423158</v>
      </c>
      <c r="N8944" s="7">
        <v>14899899</v>
      </c>
      <c r="O8944" s="20" t="str">
        <f t="shared" si="282"/>
        <v/>
      </c>
    </row>
    <row r="8945" spans="1:15">
      <c r="A8945" s="20" t="str">
        <f t="shared" si="281"/>
        <v>Almenni lífeyrissjóðurinnTryggingadeild</v>
      </c>
      <c r="B8945" s="20" t="str">
        <f>_xlfn.IFNA(INDEX(Listi!$AI:$AI,MATCH(C8945,Listi!$AJ:$AJ,0)),INDEX(Listi!T:T,MATCH(C8945,Listi!U:U,0)))</f>
        <v xml:space="preserve">Almenni </v>
      </c>
      <c r="C8945" s="20" t="s">
        <v>0</v>
      </c>
      <c r="D8945" s="20" t="s">
        <v>201</v>
      </c>
      <c r="E8945" s="20" t="s">
        <v>275</v>
      </c>
      <c r="F8945" s="20" t="s">
        <v>134</v>
      </c>
      <c r="G8945" s="8" t="s">
        <v>364</v>
      </c>
      <c r="H8945" s="20" t="s">
        <v>135</v>
      </c>
      <c r="I8945" s="7">
        <v>0</v>
      </c>
      <c r="L8945" s="7">
        <v>174784296254</v>
      </c>
      <c r="M8945" s="7">
        <v>7497244534</v>
      </c>
      <c r="N8945" s="7">
        <v>3057046932</v>
      </c>
      <c r="O8945" s="20" t="str">
        <f t="shared" si="282"/>
        <v/>
      </c>
    </row>
    <row r="8946" spans="1:15">
      <c r="A8946" s="20" t="str">
        <f t="shared" si="281"/>
        <v>Birta lífeyrissjóðurBlönduð leið</v>
      </c>
      <c r="B8946" s="20" t="str">
        <f>_xlfn.IFNA(INDEX(Listi!$AI:$AI,MATCH(C8946,Listi!$AJ:$AJ,0)),INDEX(Listi!T:T,MATCH(C8946,Listi!U:U,0)))</f>
        <v xml:space="preserve">Birta  </v>
      </c>
      <c r="C8946" s="20" t="s">
        <v>298</v>
      </c>
      <c r="D8946" s="20" t="s">
        <v>314</v>
      </c>
      <c r="E8946" s="20" t="s">
        <v>276</v>
      </c>
      <c r="F8946" s="20" t="s">
        <v>134</v>
      </c>
      <c r="G8946" s="8" t="s">
        <v>364</v>
      </c>
      <c r="H8946" s="20" t="s">
        <v>135</v>
      </c>
      <c r="I8946" s="7">
        <v>0</v>
      </c>
      <c r="L8946" s="7">
        <v>6929716201</v>
      </c>
      <c r="M8946" s="7">
        <v>253995298</v>
      </c>
      <c r="N8946" s="7">
        <v>139753585</v>
      </c>
      <c r="O8946" s="20" t="str">
        <f t="shared" si="282"/>
        <v/>
      </c>
    </row>
    <row r="8947" spans="1:15">
      <c r="A8947" s="20" t="str">
        <f t="shared" si="281"/>
        <v>Birta lífeyrissjóðurInnlánsleið</v>
      </c>
      <c r="B8947" s="20" t="str">
        <f>_xlfn.IFNA(INDEX(Listi!$AI:$AI,MATCH(C8947,Listi!$AJ:$AJ,0)),INDEX(Listi!T:T,MATCH(C8947,Listi!U:U,0)))</f>
        <v xml:space="preserve">Birta  </v>
      </c>
      <c r="C8947" s="20" t="s">
        <v>298</v>
      </c>
      <c r="D8947" s="20" t="s">
        <v>208</v>
      </c>
      <c r="E8947" s="20" t="s">
        <v>276</v>
      </c>
      <c r="F8947" s="20" t="s">
        <v>134</v>
      </c>
      <c r="G8947" s="8" t="s">
        <v>364</v>
      </c>
      <c r="H8947" s="20" t="s">
        <v>135</v>
      </c>
      <c r="I8947" s="7">
        <v>0</v>
      </c>
      <c r="L8947" s="7">
        <v>4108971332</v>
      </c>
      <c r="M8947" s="7">
        <v>264842424</v>
      </c>
      <c r="N8947" s="7">
        <v>174324836</v>
      </c>
      <c r="O8947" s="20" t="str">
        <f t="shared" si="282"/>
        <v/>
      </c>
    </row>
    <row r="8948" spans="1:15">
      <c r="A8948" s="20" t="str">
        <f t="shared" si="281"/>
        <v>Birta lífeyrissjóðurSamtryggingardeild</v>
      </c>
      <c r="B8948" s="20" t="str">
        <f>_xlfn.IFNA(INDEX(Listi!$AI:$AI,MATCH(C8948,Listi!$AJ:$AJ,0)),INDEX(Listi!T:T,MATCH(C8948,Listi!U:U,0)))</f>
        <v xml:space="preserve">Birta  </v>
      </c>
      <c r="C8948" s="20" t="s">
        <v>298</v>
      </c>
      <c r="D8948" s="20" t="s">
        <v>205</v>
      </c>
      <c r="E8948" s="20" t="s">
        <v>275</v>
      </c>
      <c r="F8948" s="20" t="s">
        <v>134</v>
      </c>
      <c r="G8948" s="8" t="s">
        <v>364</v>
      </c>
      <c r="H8948" s="20" t="s">
        <v>135</v>
      </c>
      <c r="I8948" s="7">
        <v>0</v>
      </c>
      <c r="L8948" s="7">
        <v>549755105944</v>
      </c>
      <c r="M8948" s="7">
        <v>18480897961</v>
      </c>
      <c r="N8948" s="7">
        <v>14075814006</v>
      </c>
      <c r="O8948" s="20" t="str">
        <f t="shared" si="282"/>
        <v/>
      </c>
    </row>
    <row r="8949" spans="1:15">
      <c r="A8949" s="20" t="str">
        <f t="shared" si="281"/>
        <v>Birta lífeyrissjóðurSkuldabréfaleið</v>
      </c>
      <c r="B8949" s="20" t="str">
        <f>_xlfn.IFNA(INDEX(Listi!$AI:$AI,MATCH(C8949,Listi!$AJ:$AJ,0)),INDEX(Listi!T:T,MATCH(C8949,Listi!U:U,0)))</f>
        <v xml:space="preserve">Birta  </v>
      </c>
      <c r="C8949" s="20" t="s">
        <v>298</v>
      </c>
      <c r="D8949" s="20" t="s">
        <v>313</v>
      </c>
      <c r="E8949" s="20" t="s">
        <v>276</v>
      </c>
      <c r="F8949" s="20" t="s">
        <v>134</v>
      </c>
      <c r="G8949" s="8" t="s">
        <v>364</v>
      </c>
      <c r="H8949" s="20" t="s">
        <v>135</v>
      </c>
      <c r="I8949" s="7">
        <v>0</v>
      </c>
      <c r="L8949" s="7">
        <v>8522374478</v>
      </c>
      <c r="M8949" s="7">
        <v>391005163</v>
      </c>
      <c r="N8949" s="7">
        <v>218104877</v>
      </c>
      <c r="O8949" s="20" t="str">
        <f t="shared" si="282"/>
        <v/>
      </c>
    </row>
    <row r="8950" spans="1:15">
      <c r="A8950" s="20" t="str">
        <f t="shared" si="281"/>
        <v>Birta lífeyrissjóðurTilgreind séreign</v>
      </c>
      <c r="B8950" s="20" t="str">
        <f>_xlfn.IFNA(INDEX(Listi!$AI:$AI,MATCH(C8950,Listi!$AJ:$AJ,0)),INDEX(Listi!T:T,MATCH(C8950,Listi!U:U,0)))</f>
        <v xml:space="preserve">Birta  </v>
      </c>
      <c r="C8950" s="20" t="s">
        <v>298</v>
      </c>
      <c r="D8950" s="20" t="s">
        <v>312</v>
      </c>
      <c r="E8950" s="20" t="s">
        <v>276</v>
      </c>
      <c r="F8950" s="20" t="s">
        <v>134</v>
      </c>
      <c r="G8950" s="8" t="s">
        <v>364</v>
      </c>
      <c r="H8950" s="20" t="s">
        <v>135</v>
      </c>
      <c r="I8950" s="7">
        <v>0</v>
      </c>
      <c r="L8950" s="7">
        <v>2234420297</v>
      </c>
      <c r="M8950" s="7">
        <v>511871981</v>
      </c>
      <c r="N8950" s="7">
        <v>36000223</v>
      </c>
      <c r="O8950" s="20" t="str">
        <f t="shared" si="282"/>
        <v/>
      </c>
    </row>
    <row r="8951" spans="1:15">
      <c r="A8951" s="20" t="str">
        <f t="shared" si="281"/>
        <v>Brú Lífeyrissjóður starfsmanna sveitarfélagaA-deild</v>
      </c>
      <c r="B8951" s="20" t="str">
        <f>_xlfn.IFNA(INDEX(Listi!$AI:$AI,MATCH(C8951,Listi!$AJ:$AJ,0)),INDEX(Listi!T:T,MATCH(C8951,Listi!U:U,0)))</f>
        <v>Brú</v>
      </c>
      <c r="C8951" s="20" t="s">
        <v>217</v>
      </c>
      <c r="D8951" s="20" t="s">
        <v>257</v>
      </c>
      <c r="E8951" s="20" t="s">
        <v>275</v>
      </c>
      <c r="F8951" s="20" t="s">
        <v>134</v>
      </c>
      <c r="G8951" s="8" t="s">
        <v>364</v>
      </c>
      <c r="H8951" s="20" t="s">
        <v>135</v>
      </c>
      <c r="I8951" s="7">
        <v>0</v>
      </c>
      <c r="L8951" s="7">
        <v>270469177889</v>
      </c>
      <c r="M8951" s="7">
        <v>13987858077</v>
      </c>
      <c r="N8951" s="7">
        <v>4793072329</v>
      </c>
      <c r="O8951" s="20" t="str">
        <f t="shared" si="282"/>
        <v/>
      </c>
    </row>
    <row r="8952" spans="1:15">
      <c r="A8952" s="20" t="str">
        <f t="shared" si="281"/>
        <v>Brú Lífeyrissjóður starfsmanna sveitarfélagaB-deild</v>
      </c>
      <c r="B8952" s="20" t="str">
        <f>_xlfn.IFNA(INDEX(Listi!$AI:$AI,MATCH(C8952,Listi!$AJ:$AJ,0)),INDEX(Listi!T:T,MATCH(C8952,Listi!U:U,0)))</f>
        <v>Brú</v>
      </c>
      <c r="C8952" s="20" t="s">
        <v>217</v>
      </c>
      <c r="D8952" s="20" t="s">
        <v>218</v>
      </c>
      <c r="E8952" s="20" t="s">
        <v>275</v>
      </c>
      <c r="F8952" s="8" t="s">
        <v>134</v>
      </c>
      <c r="G8952" s="8" t="s">
        <v>364</v>
      </c>
      <c r="H8952" s="20" t="s">
        <v>135</v>
      </c>
      <c r="I8952" s="7">
        <v>0</v>
      </c>
      <c r="L8952" s="7">
        <v>17004783831</v>
      </c>
      <c r="M8952" s="7">
        <v>119747694</v>
      </c>
      <c r="N8952" s="7">
        <v>3424817406</v>
      </c>
      <c r="O8952" s="20" t="str">
        <f t="shared" si="282"/>
        <v/>
      </c>
    </row>
    <row r="8953" spans="1:15">
      <c r="A8953" s="20" t="str">
        <f t="shared" si="281"/>
        <v>Brú Lífeyrissjóður starfsmanna sveitarfélagaV-deild</v>
      </c>
      <c r="B8953" s="20" t="str">
        <f>_xlfn.IFNA(INDEX(Listi!$AI:$AI,MATCH(C8953,Listi!$AJ:$AJ,0)),INDEX(Listi!T:T,MATCH(C8953,Listi!U:U,0)))</f>
        <v>Brú</v>
      </c>
      <c r="C8953" s="20" t="s">
        <v>217</v>
      </c>
      <c r="D8953" s="20" t="s">
        <v>219</v>
      </c>
      <c r="E8953" s="20" t="s">
        <v>275</v>
      </c>
      <c r="F8953" s="8" t="s">
        <v>134</v>
      </c>
      <c r="G8953" s="8" t="s">
        <v>364</v>
      </c>
      <c r="H8953" s="20" t="s">
        <v>135</v>
      </c>
      <c r="I8953" s="7">
        <v>0</v>
      </c>
      <c r="L8953" s="7">
        <v>54501394986</v>
      </c>
      <c r="M8953" s="7">
        <v>4188513374</v>
      </c>
      <c r="N8953" s="7">
        <v>455519059</v>
      </c>
      <c r="O8953" s="20" t="str">
        <f t="shared" si="282"/>
        <v/>
      </c>
    </row>
    <row r="8954" spans="1:15">
      <c r="A8954" s="20" t="str">
        <f t="shared" si="281"/>
        <v>Eftirlaunasj atvinnuflugmannaSamtryggingardeild</v>
      </c>
      <c r="B8954" s="20" t="str">
        <f>_xlfn.IFNA(INDEX(Listi!$AI:$AI,MATCH(C8954,Listi!$AJ:$AJ,0)),INDEX(Listi!T:T,MATCH(C8954,Listi!U:U,0)))</f>
        <v>EFÍA</v>
      </c>
      <c r="C8954" s="20" t="s">
        <v>220</v>
      </c>
      <c r="D8954" s="20" t="s">
        <v>205</v>
      </c>
      <c r="E8954" s="20" t="s">
        <v>275</v>
      </c>
      <c r="F8954" s="8" t="s">
        <v>134</v>
      </c>
      <c r="G8954" s="8" t="s">
        <v>364</v>
      </c>
      <c r="H8954" s="20" t="s">
        <v>135</v>
      </c>
      <c r="I8954" s="7">
        <v>0</v>
      </c>
      <c r="L8954" s="7">
        <v>58542663000</v>
      </c>
      <c r="M8954" s="7">
        <v>1477262000</v>
      </c>
      <c r="N8954" s="7">
        <v>1113313000</v>
      </c>
      <c r="O8954" s="20" t="str">
        <f t="shared" si="282"/>
        <v/>
      </c>
    </row>
    <row r="8955" spans="1:15">
      <c r="A8955" s="20" t="str">
        <f t="shared" si="281"/>
        <v>Festa - lífeyrissjóðurSamtryggingardeild</v>
      </c>
      <c r="B8955" s="20" t="str">
        <f>_xlfn.IFNA(INDEX(Listi!$AI:$AI,MATCH(C8955,Listi!$AJ:$AJ,0)),INDEX(Listi!T:T,MATCH(C8955,Listi!U:U,0)))</f>
        <v xml:space="preserve">Festa </v>
      </c>
      <c r="C8955" s="20" t="s">
        <v>221</v>
      </c>
      <c r="D8955" s="20" t="s">
        <v>205</v>
      </c>
      <c r="E8955" s="20" t="s">
        <v>275</v>
      </c>
      <c r="F8955" s="8" t="s">
        <v>134</v>
      </c>
      <c r="G8955" s="8" t="s">
        <v>364</v>
      </c>
      <c r="H8955" s="20" t="s">
        <v>135</v>
      </c>
      <c r="I8955" s="7">
        <v>0</v>
      </c>
      <c r="L8955" s="7">
        <v>246318113722</v>
      </c>
      <c r="M8955" s="7">
        <v>11138196907</v>
      </c>
      <c r="N8955" s="7">
        <v>5180938287</v>
      </c>
      <c r="O8955" s="20" t="str">
        <f t="shared" si="282"/>
        <v/>
      </c>
    </row>
    <row r="8956" spans="1:15">
      <c r="A8956" s="20" t="str">
        <f t="shared" si="281"/>
        <v>Festa - lífeyrissjóðurSparnaðarleið I</v>
      </c>
      <c r="B8956" s="20" t="str">
        <f>_xlfn.IFNA(INDEX(Listi!$AI:$AI,MATCH(C8956,Listi!$AJ:$AJ,0)),INDEX(Listi!T:T,MATCH(C8956,Listi!U:U,0)))</f>
        <v xml:space="preserve">Festa </v>
      </c>
      <c r="C8956" s="20" t="s">
        <v>221</v>
      </c>
      <c r="D8956" s="20" t="s">
        <v>464</v>
      </c>
      <c r="E8956" s="20" t="s">
        <v>276</v>
      </c>
      <c r="F8956" s="20" t="s">
        <v>134</v>
      </c>
      <c r="G8956" s="8" t="s">
        <v>364</v>
      </c>
      <c r="H8956" s="20" t="s">
        <v>135</v>
      </c>
      <c r="I8956" s="7">
        <v>0</v>
      </c>
      <c r="L8956" s="7">
        <v>75585319</v>
      </c>
      <c r="M8956" s="7">
        <v>37671409</v>
      </c>
      <c r="N8956" s="7">
        <v>2063969</v>
      </c>
      <c r="O8956" s="20" t="str">
        <f t="shared" si="282"/>
        <v/>
      </c>
    </row>
    <row r="8957" spans="1:15">
      <c r="A8957" s="20" t="str">
        <f t="shared" si="281"/>
        <v>Festa - lífeyrissjóðurSparnaðarleið II</v>
      </c>
      <c r="B8957" s="20" t="str">
        <f>_xlfn.IFNA(INDEX(Listi!$AI:$AI,MATCH(C8957,Listi!$AJ:$AJ,0)),INDEX(Listi!T:T,MATCH(C8957,Listi!U:U,0)))</f>
        <v xml:space="preserve">Festa </v>
      </c>
      <c r="C8957" s="20" t="s">
        <v>221</v>
      </c>
      <c r="D8957" s="20" t="s">
        <v>388</v>
      </c>
      <c r="E8957" s="20" t="s">
        <v>276</v>
      </c>
      <c r="F8957" s="8" t="s">
        <v>134</v>
      </c>
      <c r="G8957" s="8" t="s">
        <v>364</v>
      </c>
      <c r="H8957" s="20" t="s">
        <v>135</v>
      </c>
      <c r="I8957" s="7">
        <v>0</v>
      </c>
      <c r="L8957" s="7">
        <v>1113180693</v>
      </c>
      <c r="M8957" s="7">
        <v>134564310</v>
      </c>
      <c r="N8957" s="7">
        <v>19363084</v>
      </c>
      <c r="O8957" s="20" t="str">
        <f t="shared" si="282"/>
        <v/>
      </c>
    </row>
    <row r="8958" spans="1:15">
      <c r="A8958" s="20" t="str">
        <f t="shared" si="281"/>
        <v>Frjálsi lífeyrissjóðurinnDeild/leið I</v>
      </c>
      <c r="B8958" s="20" t="str">
        <f>_xlfn.IFNA(INDEX(Listi!$AI:$AI,MATCH(C8958,Listi!$AJ:$AJ,0)),INDEX(Listi!T:T,MATCH(C8958,Listi!U:U,0)))</f>
        <v xml:space="preserve">Frjálsi </v>
      </c>
      <c r="C8958" s="20" t="s">
        <v>222</v>
      </c>
      <c r="D8958" s="20" t="s">
        <v>223</v>
      </c>
      <c r="E8958" s="20" t="s">
        <v>276</v>
      </c>
      <c r="F8958" s="20" t="s">
        <v>134</v>
      </c>
      <c r="G8958" s="8" t="s">
        <v>364</v>
      </c>
      <c r="H8958" s="20" t="s">
        <v>135</v>
      </c>
      <c r="I8958" s="7">
        <v>0</v>
      </c>
      <c r="L8958" s="7">
        <v>199278730000</v>
      </c>
      <c r="M8958" s="7">
        <v>10813020000</v>
      </c>
      <c r="N8958" s="7">
        <v>2178012000</v>
      </c>
      <c r="O8958" s="20" t="str">
        <f t="shared" si="282"/>
        <v/>
      </c>
    </row>
    <row r="8959" spans="1:15">
      <c r="A8959" s="20" t="str">
        <f t="shared" ref="A8959:A9021" si="283">CONCATENATE(C8959,D8959)</f>
        <v>Frjálsi lífeyrissjóðurinnDeild/leið II</v>
      </c>
      <c r="B8959" s="20" t="str">
        <f>_xlfn.IFNA(INDEX(Listi!$AI:$AI,MATCH(C8959,Listi!$AJ:$AJ,0)),INDEX(Listi!T:T,MATCH(C8959,Listi!U:U,0)))</f>
        <v xml:space="preserve">Frjálsi </v>
      </c>
      <c r="C8959" s="20" t="s">
        <v>222</v>
      </c>
      <c r="D8959" s="20" t="s">
        <v>224</v>
      </c>
      <c r="E8959" s="20" t="s">
        <v>276</v>
      </c>
      <c r="F8959" s="8" t="s">
        <v>134</v>
      </c>
      <c r="G8959" s="8" t="s">
        <v>364</v>
      </c>
      <c r="H8959" s="20" t="s">
        <v>135</v>
      </c>
      <c r="I8959" s="7">
        <v>0</v>
      </c>
      <c r="L8959" s="7">
        <v>29681370000</v>
      </c>
      <c r="M8959" s="7">
        <v>1864883000</v>
      </c>
      <c r="N8959" s="7">
        <v>401735000</v>
      </c>
      <c r="O8959" s="20" t="str">
        <f t="shared" si="282"/>
        <v/>
      </c>
    </row>
    <row r="8960" spans="1:15">
      <c r="A8960" s="20" t="str">
        <f t="shared" si="283"/>
        <v>Frjálsi lífeyrissjóðurinnDeild/leið III</v>
      </c>
      <c r="B8960" s="20" t="str">
        <f>_xlfn.IFNA(INDEX(Listi!$AI:$AI,MATCH(C8960,Listi!$AJ:$AJ,0)),INDEX(Listi!T:T,MATCH(C8960,Listi!U:U,0)))</f>
        <v xml:space="preserve">Frjálsi </v>
      </c>
      <c r="C8960" s="20" t="s">
        <v>222</v>
      </c>
      <c r="D8960" s="20" t="s">
        <v>225</v>
      </c>
      <c r="E8960" s="20" t="s">
        <v>276</v>
      </c>
      <c r="F8960" s="20" t="s">
        <v>134</v>
      </c>
      <c r="G8960" s="8" t="s">
        <v>364</v>
      </c>
      <c r="H8960" s="20" t="s">
        <v>135</v>
      </c>
      <c r="I8960" s="7">
        <v>0</v>
      </c>
      <c r="L8960" s="7">
        <v>43554797000</v>
      </c>
      <c r="M8960" s="7">
        <v>2564479000</v>
      </c>
      <c r="N8960" s="7">
        <v>1456678000</v>
      </c>
      <c r="O8960" s="20" t="str">
        <f t="shared" si="282"/>
        <v/>
      </c>
    </row>
    <row r="8961" spans="1:15">
      <c r="A8961" s="20" t="str">
        <f t="shared" si="283"/>
        <v>Frjálsi lífeyrissjóðurinnFrjálsi Áhætta</v>
      </c>
      <c r="B8961" s="20" t="str">
        <f>_xlfn.IFNA(INDEX(Listi!$AI:$AI,MATCH(C8961,Listi!$AJ:$AJ,0)),INDEX(Listi!T:T,MATCH(C8961,Listi!U:U,0)))</f>
        <v xml:space="preserve">Frjálsi </v>
      </c>
      <c r="C8961" s="20" t="s">
        <v>222</v>
      </c>
      <c r="D8961" s="20" t="s">
        <v>226</v>
      </c>
      <c r="E8961" s="20" t="s">
        <v>276</v>
      </c>
      <c r="F8961" s="20" t="s">
        <v>134</v>
      </c>
      <c r="G8961" s="8" t="s">
        <v>364</v>
      </c>
      <c r="H8961" s="20" t="s">
        <v>135</v>
      </c>
      <c r="I8961" s="7">
        <v>0</v>
      </c>
      <c r="L8961" s="7">
        <v>2707615000</v>
      </c>
      <c r="M8961" s="7">
        <v>335331000</v>
      </c>
      <c r="N8961" s="7">
        <v>1872000</v>
      </c>
      <c r="O8961" s="20" t="str">
        <f t="shared" si="282"/>
        <v/>
      </c>
    </row>
    <row r="8962" spans="1:15">
      <c r="A8962" s="20" t="str">
        <f t="shared" si="283"/>
        <v>Frjálsi lífeyrissjóðurinnSameiginleg deild</v>
      </c>
      <c r="B8962" s="20" t="str">
        <f>_xlfn.IFNA(INDEX(Listi!$AI:$AI,MATCH(C8962,Listi!$AJ:$AJ,0)),INDEX(Listi!T:T,MATCH(C8962,Listi!U:U,0)))</f>
        <v xml:space="preserve">Frjálsi </v>
      </c>
      <c r="C8962" s="20" t="s">
        <v>222</v>
      </c>
      <c r="D8962" s="20" t="s">
        <v>311</v>
      </c>
      <c r="E8962" s="20" t="s">
        <v>276</v>
      </c>
      <c r="F8962" s="20" t="s">
        <v>134</v>
      </c>
      <c r="G8962" s="8" t="s">
        <v>364</v>
      </c>
      <c r="H8962" s="20" t="s">
        <v>135</v>
      </c>
      <c r="I8962" s="7">
        <v>0</v>
      </c>
      <c r="L8962" s="7">
        <v>0</v>
      </c>
      <c r="M8962" s="7">
        <v>0</v>
      </c>
      <c r="N8962" s="7">
        <v>0</v>
      </c>
      <c r="O8962" s="20" t="str">
        <f t="shared" ref="O8962:O9025" si="284">IFERROR(VLOOKUP(F8962,EhLykill,3,FALSE),"")</f>
        <v/>
      </c>
    </row>
    <row r="8963" spans="1:15">
      <c r="A8963" s="20" t="str">
        <f t="shared" si="283"/>
        <v>Frjálsi lífeyrissjóðurinnSamtryggingardeild</v>
      </c>
      <c r="B8963" s="20" t="str">
        <f>_xlfn.IFNA(INDEX(Listi!$AI:$AI,MATCH(C8963,Listi!$AJ:$AJ,0)),INDEX(Listi!T:T,MATCH(C8963,Listi!U:U,0)))</f>
        <v xml:space="preserve">Frjálsi </v>
      </c>
      <c r="C8963" s="20" t="s">
        <v>222</v>
      </c>
      <c r="D8963" s="20" t="s">
        <v>205</v>
      </c>
      <c r="E8963" s="20" t="s">
        <v>275</v>
      </c>
      <c r="F8963" s="20" t="s">
        <v>134</v>
      </c>
      <c r="G8963" s="8" t="s">
        <v>364</v>
      </c>
      <c r="H8963" s="20" t="s">
        <v>135</v>
      </c>
      <c r="I8963" s="7">
        <v>0</v>
      </c>
      <c r="L8963" s="7">
        <v>127148465000</v>
      </c>
      <c r="M8963" s="7">
        <v>7524433000</v>
      </c>
      <c r="N8963" s="7">
        <v>1254273000</v>
      </c>
      <c r="O8963" s="20" t="str">
        <f t="shared" si="284"/>
        <v/>
      </c>
    </row>
    <row r="8964" spans="1:15">
      <c r="A8964" s="20" t="str">
        <f t="shared" si="283"/>
        <v>Gildi - lífeyrissjóðurFramtíðarsýn 1</v>
      </c>
      <c r="B8964" s="20" t="str">
        <f>_xlfn.IFNA(INDEX(Listi!$AI:$AI,MATCH(C8964,Listi!$AJ:$AJ,0)),INDEX(Listi!T:T,MATCH(C8964,Listi!U:U,0)))</f>
        <v xml:space="preserve">Gildi  </v>
      </c>
      <c r="C8964" s="20" t="s">
        <v>227</v>
      </c>
      <c r="D8964" s="20" t="s">
        <v>373</v>
      </c>
      <c r="E8964" s="20" t="s">
        <v>276</v>
      </c>
      <c r="F8964" s="8" t="s">
        <v>134</v>
      </c>
      <c r="G8964" s="8" t="s">
        <v>364</v>
      </c>
      <c r="H8964" s="20" t="s">
        <v>135</v>
      </c>
      <c r="I8964" s="7">
        <v>0</v>
      </c>
      <c r="L8964" s="7">
        <v>3223959491</v>
      </c>
      <c r="M8964" s="7">
        <v>185065371</v>
      </c>
      <c r="N8964" s="7">
        <v>99697779</v>
      </c>
      <c r="O8964" s="20" t="str">
        <f t="shared" si="284"/>
        <v/>
      </c>
    </row>
    <row r="8965" spans="1:15">
      <c r="A8965" s="20" t="str">
        <f t="shared" si="283"/>
        <v>Gildi - lífeyrissjóðurFramtíðarsýn 2</v>
      </c>
      <c r="B8965" s="20" t="str">
        <f>_xlfn.IFNA(INDEX(Listi!$AI:$AI,MATCH(C8965,Listi!$AJ:$AJ,0)),INDEX(Listi!T:T,MATCH(C8965,Listi!U:U,0)))</f>
        <v xml:space="preserve">Gildi  </v>
      </c>
      <c r="C8965" s="20" t="s">
        <v>227</v>
      </c>
      <c r="D8965" s="20" t="s">
        <v>374</v>
      </c>
      <c r="E8965" s="20" t="s">
        <v>276</v>
      </c>
      <c r="F8965" s="8" t="s">
        <v>134</v>
      </c>
      <c r="G8965" s="8" t="s">
        <v>364</v>
      </c>
      <c r="H8965" s="20" t="s">
        <v>135</v>
      </c>
      <c r="I8965" s="7">
        <v>0</v>
      </c>
      <c r="L8965" s="7">
        <v>3172355810</v>
      </c>
      <c r="M8965" s="7">
        <v>227598529</v>
      </c>
      <c r="N8965" s="7">
        <v>70042741</v>
      </c>
      <c r="O8965" s="20" t="str">
        <f t="shared" si="284"/>
        <v/>
      </c>
    </row>
    <row r="8966" spans="1:15">
      <c r="A8966" s="20" t="str">
        <f t="shared" si="283"/>
        <v>Gildi - lífeyrissjóðurFramtíðarsýn 3</v>
      </c>
      <c r="B8966" s="20" t="str">
        <f>_xlfn.IFNA(INDEX(Listi!$AI:$AI,MATCH(C8966,Listi!$AJ:$AJ,0)),INDEX(Listi!T:T,MATCH(C8966,Listi!U:U,0)))</f>
        <v xml:space="preserve">Gildi  </v>
      </c>
      <c r="C8966" s="20" t="s">
        <v>227</v>
      </c>
      <c r="D8966" s="20" t="s">
        <v>380</v>
      </c>
      <c r="E8966" s="20" t="s">
        <v>276</v>
      </c>
      <c r="F8966" s="8" t="s">
        <v>134</v>
      </c>
      <c r="G8966" s="8" t="s">
        <v>364</v>
      </c>
      <c r="H8966" s="20" t="s">
        <v>135</v>
      </c>
      <c r="I8966" s="7">
        <v>0</v>
      </c>
      <c r="L8966" s="7">
        <v>1220667693</v>
      </c>
      <c r="M8966" s="7">
        <v>206427664</v>
      </c>
      <c r="N8966" s="7">
        <v>61376636</v>
      </c>
      <c r="O8966" s="20" t="str">
        <f t="shared" si="284"/>
        <v/>
      </c>
    </row>
    <row r="8967" spans="1:15">
      <c r="A8967" s="20" t="str">
        <f t="shared" si="283"/>
        <v>Gildi - lífeyrissjóðurSamtryggingardeild</v>
      </c>
      <c r="B8967" s="20" t="str">
        <f>_xlfn.IFNA(INDEX(Listi!$AI:$AI,MATCH(C8967,Listi!$AJ:$AJ,0)),INDEX(Listi!T:T,MATCH(C8967,Listi!U:U,0)))</f>
        <v xml:space="preserve">Gildi  </v>
      </c>
      <c r="C8967" s="20" t="s">
        <v>227</v>
      </c>
      <c r="D8967" s="20" t="s">
        <v>205</v>
      </c>
      <c r="E8967" s="20" t="s">
        <v>275</v>
      </c>
      <c r="F8967" s="8" t="s">
        <v>134</v>
      </c>
      <c r="G8967" s="8" t="s">
        <v>364</v>
      </c>
      <c r="H8967" s="20" t="s">
        <v>135</v>
      </c>
      <c r="I8967" s="7">
        <v>0</v>
      </c>
      <c r="L8967" s="7">
        <v>908474103084</v>
      </c>
      <c r="M8967" s="7">
        <v>33404441428</v>
      </c>
      <c r="N8967" s="7">
        <v>20772915594</v>
      </c>
      <c r="O8967" s="20" t="str">
        <f t="shared" si="284"/>
        <v/>
      </c>
    </row>
    <row r="8968" spans="1:15">
      <c r="A8968" s="20" t="str">
        <f t="shared" si="283"/>
        <v>Íslenski lífeyrissjóðurinnLíf 1</v>
      </c>
      <c r="B8968" s="20" t="str">
        <f>_xlfn.IFNA(INDEX(Listi!$AI:$AI,MATCH(C8968,Listi!$AJ:$AJ,0)),INDEX(Listi!T:T,MATCH(C8968,Listi!U:U,0)))</f>
        <v xml:space="preserve">Íslenski  </v>
      </c>
      <c r="C8968" s="20" t="s">
        <v>238</v>
      </c>
      <c r="D8968" s="20" t="s">
        <v>239</v>
      </c>
      <c r="E8968" s="20" t="s">
        <v>276</v>
      </c>
      <c r="F8968" s="8" t="s">
        <v>134</v>
      </c>
      <c r="G8968" s="8" t="s">
        <v>364</v>
      </c>
      <c r="H8968" s="20" t="s">
        <v>135</v>
      </c>
      <c r="I8968" s="7">
        <v>0</v>
      </c>
      <c r="L8968" s="7">
        <v>34645188332</v>
      </c>
      <c r="M8968" s="7">
        <v>5859453012</v>
      </c>
      <c r="N8968" s="7">
        <v>977930648</v>
      </c>
      <c r="O8968" s="20" t="str">
        <f t="shared" si="284"/>
        <v/>
      </c>
    </row>
    <row r="8969" spans="1:15">
      <c r="A8969" s="20" t="str">
        <f t="shared" si="283"/>
        <v>Íslenski lífeyrissjóðurinnLíf 2</v>
      </c>
      <c r="B8969" s="20" t="str">
        <f>_xlfn.IFNA(INDEX(Listi!$AI:$AI,MATCH(C8969,Listi!$AJ:$AJ,0)),INDEX(Listi!T:T,MATCH(C8969,Listi!U:U,0)))</f>
        <v xml:space="preserve">Íslenski  </v>
      </c>
      <c r="C8969" s="20" t="s">
        <v>238</v>
      </c>
      <c r="D8969" s="20" t="s">
        <v>240</v>
      </c>
      <c r="E8969" s="20" t="s">
        <v>276</v>
      </c>
      <c r="F8969" s="8" t="s">
        <v>134</v>
      </c>
      <c r="G8969" s="8" t="s">
        <v>364</v>
      </c>
      <c r="H8969" s="20" t="s">
        <v>135</v>
      </c>
      <c r="I8969" s="7">
        <v>0</v>
      </c>
      <c r="L8969" s="7">
        <v>31029129445</v>
      </c>
      <c r="M8969" s="7">
        <v>2139527304</v>
      </c>
      <c r="N8969" s="7">
        <v>531278955</v>
      </c>
      <c r="O8969" s="20" t="str">
        <f t="shared" si="284"/>
        <v/>
      </c>
    </row>
    <row r="8970" spans="1:15">
      <c r="A8970" s="20" t="str">
        <f t="shared" si="283"/>
        <v>Íslenski lífeyrissjóðurinnLíf 3</v>
      </c>
      <c r="B8970" s="20" t="str">
        <f>_xlfn.IFNA(INDEX(Listi!$AI:$AI,MATCH(C8970,Listi!$AJ:$AJ,0)),INDEX(Listi!T:T,MATCH(C8970,Listi!U:U,0)))</f>
        <v xml:space="preserve">Íslenski  </v>
      </c>
      <c r="C8970" s="20" t="s">
        <v>238</v>
      </c>
      <c r="D8970" s="20" t="s">
        <v>241</v>
      </c>
      <c r="E8970" s="20" t="s">
        <v>276</v>
      </c>
      <c r="F8970" s="20" t="s">
        <v>134</v>
      </c>
      <c r="G8970" s="8" t="s">
        <v>364</v>
      </c>
      <c r="H8970" s="20" t="s">
        <v>135</v>
      </c>
      <c r="I8970" s="7">
        <v>0</v>
      </c>
      <c r="L8970" s="7">
        <v>26552298455</v>
      </c>
      <c r="M8970" s="7">
        <v>1349981892</v>
      </c>
      <c r="N8970" s="7">
        <v>474868471</v>
      </c>
      <c r="O8970" s="20" t="str">
        <f t="shared" si="284"/>
        <v/>
      </c>
    </row>
    <row r="8971" spans="1:15">
      <c r="A8971" s="20" t="str">
        <f t="shared" si="283"/>
        <v>Íslenski lífeyrissjóðurinnLíf 4</v>
      </c>
      <c r="B8971" s="20" t="str">
        <f>_xlfn.IFNA(INDEX(Listi!$AI:$AI,MATCH(C8971,Listi!$AJ:$AJ,0)),INDEX(Listi!T:T,MATCH(C8971,Listi!U:U,0)))</f>
        <v xml:space="preserve">Íslenski  </v>
      </c>
      <c r="C8971" s="20" t="s">
        <v>238</v>
      </c>
      <c r="D8971" s="20" t="s">
        <v>242</v>
      </c>
      <c r="E8971" s="20" t="s">
        <v>276</v>
      </c>
      <c r="F8971" s="20" t="s">
        <v>134</v>
      </c>
      <c r="G8971" s="8" t="s">
        <v>364</v>
      </c>
      <c r="H8971" s="20" t="s">
        <v>135</v>
      </c>
      <c r="I8971" s="7">
        <v>0</v>
      </c>
      <c r="L8971" s="7">
        <v>15323468197</v>
      </c>
      <c r="M8971" s="7">
        <v>592019313</v>
      </c>
      <c r="N8971" s="7">
        <v>649721424</v>
      </c>
      <c r="O8971" s="20" t="str">
        <f t="shared" si="284"/>
        <v/>
      </c>
    </row>
    <row r="8972" spans="1:15">
      <c r="A8972" s="20" t="str">
        <f t="shared" si="283"/>
        <v>Íslenski lífeyrissjóðurinnSamtryggingardeild</v>
      </c>
      <c r="B8972" s="20" t="str">
        <f>_xlfn.IFNA(INDEX(Listi!$AI:$AI,MATCH(C8972,Listi!$AJ:$AJ,0)),INDEX(Listi!T:T,MATCH(C8972,Listi!U:U,0)))</f>
        <v xml:space="preserve">Íslenski  </v>
      </c>
      <c r="C8972" s="20" t="s">
        <v>238</v>
      </c>
      <c r="D8972" s="20" t="s">
        <v>205</v>
      </c>
      <c r="E8972" s="20" t="s">
        <v>275</v>
      </c>
      <c r="F8972" s="20" t="s">
        <v>134</v>
      </c>
      <c r="G8972" s="8" t="s">
        <v>364</v>
      </c>
      <c r="H8972" s="20" t="s">
        <v>135</v>
      </c>
      <c r="I8972" s="7">
        <v>0</v>
      </c>
      <c r="L8972" s="7">
        <v>32369481106</v>
      </c>
      <c r="M8972" s="7">
        <v>2513450236</v>
      </c>
      <c r="N8972" s="7">
        <v>182749847</v>
      </c>
      <c r="O8972" s="20" t="str">
        <f t="shared" si="284"/>
        <v/>
      </c>
    </row>
    <row r="8973" spans="1:15">
      <c r="A8973" s="20" t="str">
        <f t="shared" si="283"/>
        <v>Lífeyrissjóður bændaSamtryggingardeild</v>
      </c>
      <c r="B8973" s="20" t="str">
        <f>_xlfn.IFNA(INDEX(Listi!$AI:$AI,MATCH(C8973,Listi!$AJ:$AJ,0)),INDEX(Listi!T:T,MATCH(C8973,Listi!U:U,0)))</f>
        <v>Lífeyrissjóður bænda</v>
      </c>
      <c r="C8973" s="20" t="s">
        <v>252</v>
      </c>
      <c r="D8973" s="20" t="s">
        <v>205</v>
      </c>
      <c r="E8973" s="20" t="s">
        <v>275</v>
      </c>
      <c r="F8973" s="20" t="s">
        <v>134</v>
      </c>
      <c r="G8973" s="8" t="s">
        <v>364</v>
      </c>
      <c r="H8973" s="20" t="s">
        <v>135</v>
      </c>
      <c r="I8973" s="7">
        <v>0</v>
      </c>
      <c r="L8973" s="7">
        <v>45108278171</v>
      </c>
      <c r="M8973" s="7">
        <v>776003397</v>
      </c>
      <c r="N8973" s="7">
        <v>1921473168</v>
      </c>
      <c r="O8973" s="20" t="str">
        <f t="shared" si="284"/>
        <v/>
      </c>
    </row>
    <row r="8974" spans="1:15">
      <c r="A8974" s="20" t="str">
        <f t="shared" si="283"/>
        <v>Lífeyrissjóður bankamannaAldursdeild</v>
      </c>
      <c r="B8974" s="20" t="str">
        <f>_xlfn.IFNA(INDEX(Listi!$AI:$AI,MATCH(C8974,Listi!$AJ:$AJ,0)),INDEX(Listi!T:T,MATCH(C8974,Listi!U:U,0)))</f>
        <v>Lífeyrissjóður bankam.</v>
      </c>
      <c r="C8974" s="20" t="s">
        <v>250</v>
      </c>
      <c r="D8974" s="20" t="s">
        <v>251</v>
      </c>
      <c r="E8974" s="20" t="s">
        <v>275</v>
      </c>
      <c r="F8974" s="20" t="s">
        <v>134</v>
      </c>
      <c r="G8974" s="8" t="s">
        <v>364</v>
      </c>
      <c r="H8974" s="20" t="s">
        <v>135</v>
      </c>
      <c r="I8974" s="7">
        <v>0</v>
      </c>
      <c r="L8974" s="7">
        <v>61369964000</v>
      </c>
      <c r="M8974" s="7">
        <v>1996063000</v>
      </c>
      <c r="N8974" s="7">
        <v>753444000</v>
      </c>
      <c r="O8974" s="20" t="str">
        <f t="shared" si="284"/>
        <v/>
      </c>
    </row>
    <row r="8975" spans="1:15">
      <c r="A8975" s="20" t="str">
        <f t="shared" si="283"/>
        <v>Lífeyrissjóður bankamannaHlutfallsdeild</v>
      </c>
      <c r="B8975" s="20" t="str">
        <f>_xlfn.IFNA(INDEX(Listi!$AI:$AI,MATCH(C8975,Listi!$AJ:$AJ,0)),INDEX(Listi!T:T,MATCH(C8975,Listi!U:U,0)))</f>
        <v>Lífeyrissjóður bankam.</v>
      </c>
      <c r="C8975" s="20" t="s">
        <v>250</v>
      </c>
      <c r="D8975" s="20" t="s">
        <v>467</v>
      </c>
      <c r="E8975" s="20" t="s">
        <v>275</v>
      </c>
      <c r="F8975" s="20" t="s">
        <v>134</v>
      </c>
      <c r="G8975" s="8" t="s">
        <v>364</v>
      </c>
      <c r="H8975" s="20" t="s">
        <v>135</v>
      </c>
      <c r="I8975" s="7">
        <v>0</v>
      </c>
      <c r="L8975" s="7">
        <v>40286427000</v>
      </c>
      <c r="M8975" s="7">
        <v>125147000</v>
      </c>
      <c r="N8975" s="7">
        <v>2741197000</v>
      </c>
      <c r="O8975" s="20" t="str">
        <f t="shared" si="284"/>
        <v/>
      </c>
    </row>
    <row r="8976" spans="1:15">
      <c r="A8976" s="20" t="str">
        <f t="shared" si="283"/>
        <v>Lífeyrissjóður RangæingaSamtryggingardeild</v>
      </c>
      <c r="B8976" s="20" t="str">
        <f>_xlfn.IFNA(INDEX(Listi!$AI:$AI,MATCH(C8976,Listi!$AJ:$AJ,0)),INDEX(Listi!T:T,MATCH(C8976,Listi!U:U,0)))</f>
        <v>Lífeyrissjóður Rang.</v>
      </c>
      <c r="C8976" s="20" t="s">
        <v>253</v>
      </c>
      <c r="D8976" s="20" t="s">
        <v>205</v>
      </c>
      <c r="E8976" s="20" t="s">
        <v>275</v>
      </c>
      <c r="F8976" s="8" t="s">
        <v>134</v>
      </c>
      <c r="G8976" s="8" t="s">
        <v>364</v>
      </c>
      <c r="H8976" s="20" t="s">
        <v>135</v>
      </c>
      <c r="I8976" s="7">
        <v>0</v>
      </c>
      <c r="L8976" s="7">
        <v>18949790000</v>
      </c>
      <c r="M8976" s="7">
        <v>835894000</v>
      </c>
      <c r="N8976" s="7">
        <v>386250000</v>
      </c>
      <c r="O8976" s="20" t="str">
        <f t="shared" si="284"/>
        <v/>
      </c>
    </row>
    <row r="8977" spans="1:15">
      <c r="A8977" s="20" t="str">
        <f t="shared" si="283"/>
        <v>Lífeyrissjóður starfsmanna AkureyrarbæjarSamtryggingardeild</v>
      </c>
      <c r="B8977" s="20" t="str">
        <f>_xlfn.IFNA(INDEX(Listi!$AI:$AI,MATCH(C8977,Listi!$AJ:$AJ,0)),INDEX(Listi!T:T,MATCH(C8977,Listi!U:U,0)))</f>
        <v>Lífeyrissj. starfsm. Akureyrarb.</v>
      </c>
      <c r="C8977" s="20" t="s">
        <v>274</v>
      </c>
      <c r="D8977" s="20" t="s">
        <v>205</v>
      </c>
      <c r="E8977" s="20" t="s">
        <v>275</v>
      </c>
      <c r="F8977" s="8" t="s">
        <v>134</v>
      </c>
      <c r="G8977" s="8" t="s">
        <v>364</v>
      </c>
      <c r="H8977" s="20" t="s">
        <v>135</v>
      </c>
      <c r="I8977" s="7">
        <v>0</v>
      </c>
      <c r="L8977" s="7">
        <v>14569496826</v>
      </c>
      <c r="M8977" s="7">
        <v>46271787</v>
      </c>
      <c r="N8977" s="7">
        <v>1160288032</v>
      </c>
      <c r="O8977" s="20" t="str">
        <f t="shared" si="284"/>
        <v/>
      </c>
    </row>
    <row r="8978" spans="1:15">
      <c r="A8978" s="20" t="str">
        <f t="shared" si="283"/>
        <v>Lífeyrissjóður starfsmanna Búnaðarbanka ÍslandsSamtryggingardeild</v>
      </c>
      <c r="B8978" s="20" t="str">
        <f>_xlfn.IFNA(INDEX(Listi!$AI:$AI,MATCH(C8978,Listi!$AJ:$AJ,0)),INDEX(Listi!T:T,MATCH(C8978,Listi!U:U,0)))</f>
        <v>Lífeyrissj. starfsm. Búnaðarb.Ísl.</v>
      </c>
      <c r="C8978" s="20" t="s">
        <v>254</v>
      </c>
      <c r="D8978" s="20" t="s">
        <v>205</v>
      </c>
      <c r="E8978" s="20" t="s">
        <v>275</v>
      </c>
      <c r="F8978" s="8" t="s">
        <v>134</v>
      </c>
      <c r="G8978" s="8" t="s">
        <v>364</v>
      </c>
      <c r="H8978" s="20" t="s">
        <v>135</v>
      </c>
      <c r="I8978" s="7">
        <v>0</v>
      </c>
      <c r="L8978" s="7">
        <v>27921283000</v>
      </c>
      <c r="M8978" s="7">
        <v>7378000</v>
      </c>
      <c r="N8978" s="7">
        <v>1535577000</v>
      </c>
      <c r="O8978" s="20" t="str">
        <f t="shared" si="284"/>
        <v/>
      </c>
    </row>
    <row r="8979" spans="1:15">
      <c r="A8979" s="20" t="str">
        <f t="shared" si="283"/>
        <v>Lífeyrissjóður starfsmanna ReykjavíkurborgarSamtryggingardeild</v>
      </c>
      <c r="B8979" s="20" t="str">
        <f>_xlfn.IFNA(INDEX(Listi!$AI:$AI,MATCH(C8979,Listi!$AJ:$AJ,0)),INDEX(Listi!T:T,MATCH(C8979,Listi!U:U,0)))</f>
        <v>Lífeyrissj. starfsm. Reykjav.</v>
      </c>
      <c r="C8979" s="20" t="s">
        <v>255</v>
      </c>
      <c r="D8979" s="20" t="s">
        <v>205</v>
      </c>
      <c r="E8979" s="20" t="s">
        <v>275</v>
      </c>
      <c r="F8979" s="20" t="s">
        <v>134</v>
      </c>
      <c r="G8979" s="8" t="s">
        <v>364</v>
      </c>
      <c r="H8979" s="20" t="s">
        <v>135</v>
      </c>
      <c r="I8979" s="7">
        <v>0</v>
      </c>
      <c r="L8979" s="7">
        <v>92450251598</v>
      </c>
      <c r="M8979" s="7">
        <v>217604296</v>
      </c>
      <c r="N8979" s="7">
        <v>6195210428</v>
      </c>
      <c r="O8979" s="20" t="str">
        <f t="shared" si="284"/>
        <v/>
      </c>
    </row>
    <row r="8980" spans="1:15">
      <c r="A8980" s="20" t="str">
        <f t="shared" si="283"/>
        <v>Lífeyrissjóður starfsmanna ríkisinsA-deild</v>
      </c>
      <c r="B8980" s="20" t="str">
        <f>_xlfn.IFNA(INDEX(Listi!$AI:$AI,MATCH(C8980,Listi!$AJ:$AJ,0)),INDEX(Listi!T:T,MATCH(C8980,Listi!U:U,0)))</f>
        <v>LSR</v>
      </c>
      <c r="C8980" s="20" t="s">
        <v>256</v>
      </c>
      <c r="D8980" s="20" t="s">
        <v>257</v>
      </c>
      <c r="E8980" s="20" t="s">
        <v>275</v>
      </c>
      <c r="F8980" s="20" t="s">
        <v>134</v>
      </c>
      <c r="G8980" s="8" t="s">
        <v>364</v>
      </c>
      <c r="H8980" s="20" t="s">
        <v>135</v>
      </c>
      <c r="I8980" s="7">
        <v>0</v>
      </c>
      <c r="L8980" s="7">
        <v>1024402726080</v>
      </c>
      <c r="M8980" s="7">
        <v>38030413328</v>
      </c>
      <c r="N8980" s="7">
        <v>13011563069</v>
      </c>
      <c r="O8980" s="20" t="str">
        <f t="shared" si="284"/>
        <v/>
      </c>
    </row>
    <row r="8981" spans="1:15">
      <c r="A8981" s="20" t="str">
        <f t="shared" si="283"/>
        <v>Lífeyrissjóður starfsmanna ríkisinsB-deild</v>
      </c>
      <c r="B8981" s="20" t="str">
        <f>_xlfn.IFNA(INDEX(Listi!$AI:$AI,MATCH(C8981,Listi!$AJ:$AJ,0)),INDEX(Listi!T:T,MATCH(C8981,Listi!U:U,0)))</f>
        <v>LSR</v>
      </c>
      <c r="C8981" s="20" t="s">
        <v>256</v>
      </c>
      <c r="D8981" s="20" t="s">
        <v>218</v>
      </c>
      <c r="E8981" s="20" t="s">
        <v>275</v>
      </c>
      <c r="F8981" s="20" t="s">
        <v>134</v>
      </c>
      <c r="G8981" s="8" t="s">
        <v>364</v>
      </c>
      <c r="H8981" s="20" t="s">
        <v>135</v>
      </c>
      <c r="I8981" s="7">
        <v>0</v>
      </c>
      <c r="L8981" s="7">
        <v>297381500048</v>
      </c>
      <c r="M8981" s="7">
        <v>1364474032</v>
      </c>
      <c r="N8981" s="7">
        <v>62409553231</v>
      </c>
      <c r="O8981" s="20" t="str">
        <f t="shared" si="284"/>
        <v/>
      </c>
    </row>
    <row r="8982" spans="1:15">
      <c r="A8982" s="20" t="str">
        <f t="shared" si="283"/>
        <v>Lífeyrissjóður starfsmanna ríkisinsLeið I</v>
      </c>
      <c r="B8982" s="20" t="str">
        <f>_xlfn.IFNA(INDEX(Listi!$AI:$AI,MATCH(C8982,Listi!$AJ:$AJ,0)),INDEX(Listi!T:T,MATCH(C8982,Listi!U:U,0)))</f>
        <v>LSR</v>
      </c>
      <c r="C8982" s="20" t="s">
        <v>256</v>
      </c>
      <c r="D8982" s="20" t="s">
        <v>258</v>
      </c>
      <c r="E8982" s="20" t="s">
        <v>276</v>
      </c>
      <c r="F8982" s="8" t="s">
        <v>134</v>
      </c>
      <c r="G8982" s="8" t="s">
        <v>364</v>
      </c>
      <c r="H8982" s="20" t="s">
        <v>135</v>
      </c>
      <c r="I8982" s="7">
        <v>0</v>
      </c>
      <c r="L8982" s="7">
        <v>11704214939</v>
      </c>
      <c r="M8982" s="7">
        <v>547428342</v>
      </c>
      <c r="N8982" s="7">
        <v>195323403</v>
      </c>
      <c r="O8982" s="20" t="str">
        <f t="shared" si="284"/>
        <v/>
      </c>
    </row>
    <row r="8983" spans="1:15">
      <c r="A8983" s="20" t="str">
        <f t="shared" si="283"/>
        <v>Lífeyrissjóður starfsmanna ríkisinsLeið II</v>
      </c>
      <c r="B8983" s="20" t="str">
        <f>_xlfn.IFNA(INDEX(Listi!$AI:$AI,MATCH(C8983,Listi!$AJ:$AJ,0)),INDEX(Listi!T:T,MATCH(C8983,Listi!U:U,0)))</f>
        <v>LSR</v>
      </c>
      <c r="C8983" s="20" t="s">
        <v>256</v>
      </c>
      <c r="D8983" s="20" t="s">
        <v>259</v>
      </c>
      <c r="E8983" s="20" t="s">
        <v>276</v>
      </c>
      <c r="F8983" s="8" t="s">
        <v>134</v>
      </c>
      <c r="G8983" s="8" t="s">
        <v>364</v>
      </c>
      <c r="H8983" s="20" t="s">
        <v>135</v>
      </c>
      <c r="I8983" s="7">
        <v>0</v>
      </c>
      <c r="L8983" s="7">
        <v>3365164594</v>
      </c>
      <c r="M8983" s="7">
        <v>379849453</v>
      </c>
      <c r="N8983" s="7">
        <v>93142056</v>
      </c>
      <c r="O8983" s="20" t="str">
        <f t="shared" si="284"/>
        <v/>
      </c>
    </row>
    <row r="8984" spans="1:15">
      <c r="A8984" s="20" t="str">
        <f t="shared" si="283"/>
        <v>Lífeyrissjóður starfsmanna ríkisinsLeið III</v>
      </c>
      <c r="B8984" s="20" t="str">
        <f>_xlfn.IFNA(INDEX(Listi!$AI:$AI,MATCH(C8984,Listi!$AJ:$AJ,0)),INDEX(Listi!T:T,MATCH(C8984,Listi!U:U,0)))</f>
        <v>LSR</v>
      </c>
      <c r="C8984" s="20" t="s">
        <v>256</v>
      </c>
      <c r="D8984" s="20" t="s">
        <v>260</v>
      </c>
      <c r="E8984" s="20" t="s">
        <v>276</v>
      </c>
      <c r="F8984" s="8" t="s">
        <v>134</v>
      </c>
      <c r="G8984" s="8" t="s">
        <v>364</v>
      </c>
      <c r="H8984" s="20" t="s">
        <v>135</v>
      </c>
      <c r="I8984" s="7">
        <v>0</v>
      </c>
      <c r="L8984" s="7">
        <v>9959294621</v>
      </c>
      <c r="M8984" s="7">
        <v>743287481</v>
      </c>
      <c r="N8984" s="7">
        <v>349903833</v>
      </c>
      <c r="O8984" s="20" t="str">
        <f t="shared" si="284"/>
        <v/>
      </c>
    </row>
    <row r="8985" spans="1:15">
      <c r="A8985" s="20" t="str">
        <f t="shared" si="283"/>
        <v>Lífeyrissjóður Tannlæknafél ÍslDeild I/Séreign</v>
      </c>
      <c r="B8985" s="20" t="str">
        <f>_xlfn.IFNA(INDEX(Listi!$AI:$AI,MATCH(C8985,Listi!$AJ:$AJ,0)),INDEX(Listi!T:T,MATCH(C8985,Listi!U:U,0)))</f>
        <v>Lífeyrissj. Tannlækna</v>
      </c>
      <c r="C8985" s="20" t="s">
        <v>261</v>
      </c>
      <c r="D8985" s="20" t="s">
        <v>207</v>
      </c>
      <c r="E8985" s="20" t="s">
        <v>276</v>
      </c>
      <c r="F8985" s="20" t="s">
        <v>134</v>
      </c>
      <c r="G8985" s="8" t="s">
        <v>364</v>
      </c>
      <c r="H8985" s="20" t="s">
        <v>135</v>
      </c>
      <c r="I8985" s="7">
        <v>0</v>
      </c>
      <c r="L8985" s="7">
        <v>6768408488</v>
      </c>
      <c r="M8985" s="7">
        <v>272759192</v>
      </c>
      <c r="N8985" s="7">
        <v>153838058</v>
      </c>
      <c r="O8985" s="20" t="str">
        <f t="shared" si="284"/>
        <v/>
      </c>
    </row>
    <row r="8986" spans="1:15">
      <c r="A8986" s="20" t="str">
        <f t="shared" si="283"/>
        <v>Lífeyrissjóður Tannlæknafél ÍslSamtryggingardeild</v>
      </c>
      <c r="B8986" s="20" t="str">
        <f>_xlfn.IFNA(INDEX(Listi!$AI:$AI,MATCH(C8986,Listi!$AJ:$AJ,0)),INDEX(Listi!T:T,MATCH(C8986,Listi!U:U,0)))</f>
        <v>Lífeyrissj. Tannlækna</v>
      </c>
      <c r="C8986" s="20" t="s">
        <v>261</v>
      </c>
      <c r="D8986" s="20" t="s">
        <v>205</v>
      </c>
      <c r="E8986" s="20" t="s">
        <v>275</v>
      </c>
      <c r="F8986" s="20" t="s">
        <v>134</v>
      </c>
      <c r="G8986" s="8" t="s">
        <v>364</v>
      </c>
      <c r="H8986" s="20" t="s">
        <v>135</v>
      </c>
      <c r="I8986" s="7">
        <v>0</v>
      </c>
      <c r="L8986" s="7">
        <v>2241251214</v>
      </c>
      <c r="M8986" s="7">
        <v>112827287</v>
      </c>
      <c r="N8986" s="7">
        <v>17930159</v>
      </c>
      <c r="O8986" s="20" t="str">
        <f t="shared" si="284"/>
        <v/>
      </c>
    </row>
    <row r="8987" spans="1:15">
      <c r="A8987" s="20" t="str">
        <f t="shared" si="283"/>
        <v>Lífeyrissjóður verslunarmannaÆvileið 1</v>
      </c>
      <c r="B8987" s="20" t="str">
        <f>_xlfn.IFNA(INDEX(Listi!$AI:$AI,MATCH(C8987,Listi!$AJ:$AJ,0)),INDEX(Listi!T:T,MATCH(C8987,Listi!U:U,0)))</f>
        <v>Lífeyrissj. Verslunarm.</v>
      </c>
      <c r="C8987" s="20" t="s">
        <v>206</v>
      </c>
      <c r="D8987" s="20" t="s">
        <v>310</v>
      </c>
      <c r="E8987" s="20" t="s">
        <v>276</v>
      </c>
      <c r="F8987" s="20" t="s">
        <v>134</v>
      </c>
      <c r="G8987" s="8" t="s">
        <v>364</v>
      </c>
      <c r="H8987" s="20" t="s">
        <v>135</v>
      </c>
      <c r="I8987" s="7">
        <v>0</v>
      </c>
      <c r="L8987" s="7">
        <v>2860479562</v>
      </c>
      <c r="M8987" s="7">
        <v>819651283</v>
      </c>
      <c r="N8987" s="7">
        <v>12562366</v>
      </c>
      <c r="O8987" s="20" t="str">
        <f t="shared" si="284"/>
        <v/>
      </c>
    </row>
    <row r="8988" spans="1:15">
      <c r="A8988" s="20" t="str">
        <f t="shared" si="283"/>
        <v>Lífeyrissjóður verslunarmannaÆvileið 2</v>
      </c>
      <c r="B8988" s="20" t="str">
        <f>_xlfn.IFNA(INDEX(Listi!$AI:$AI,MATCH(C8988,Listi!$AJ:$AJ,0)),INDEX(Listi!T:T,MATCH(C8988,Listi!U:U,0)))</f>
        <v>Lífeyrissj. Verslunarm.</v>
      </c>
      <c r="C8988" s="20" t="s">
        <v>206</v>
      </c>
      <c r="D8988" s="20" t="s">
        <v>309</v>
      </c>
      <c r="E8988" s="20" t="s">
        <v>276</v>
      </c>
      <c r="F8988" s="8" t="s">
        <v>134</v>
      </c>
      <c r="G8988" s="8" t="s">
        <v>364</v>
      </c>
      <c r="H8988" s="20" t="s">
        <v>135</v>
      </c>
      <c r="I8988" s="7">
        <v>0</v>
      </c>
      <c r="L8988" s="7">
        <v>2325064159</v>
      </c>
      <c r="M8988" s="7">
        <v>465663194</v>
      </c>
      <c r="N8988" s="7">
        <v>32037995</v>
      </c>
      <c r="O8988" s="20" t="str">
        <f t="shared" si="284"/>
        <v/>
      </c>
    </row>
    <row r="8989" spans="1:15">
      <c r="A8989" s="20" t="str">
        <f t="shared" si="283"/>
        <v>Lífeyrissjóður verslunarmannaÆvileið 3</v>
      </c>
      <c r="B8989" s="20" t="str">
        <f>_xlfn.IFNA(INDEX(Listi!$AI:$AI,MATCH(C8989,Listi!$AJ:$AJ,0)),INDEX(Listi!T:T,MATCH(C8989,Listi!U:U,0)))</f>
        <v>Lífeyrissj. Verslunarm.</v>
      </c>
      <c r="C8989" s="20" t="s">
        <v>206</v>
      </c>
      <c r="D8989" s="20" t="s">
        <v>308</v>
      </c>
      <c r="E8989" s="20" t="s">
        <v>276</v>
      </c>
      <c r="F8989" s="8" t="s">
        <v>134</v>
      </c>
      <c r="G8989" s="8" t="s">
        <v>364</v>
      </c>
      <c r="H8989" s="20" t="s">
        <v>135</v>
      </c>
      <c r="I8989" s="7">
        <v>0</v>
      </c>
      <c r="L8989" s="7">
        <v>1567402319</v>
      </c>
      <c r="M8989" s="7">
        <v>325961302</v>
      </c>
      <c r="N8989" s="7">
        <v>60283998</v>
      </c>
      <c r="O8989" s="20" t="str">
        <f t="shared" si="284"/>
        <v/>
      </c>
    </row>
    <row r="8990" spans="1:15">
      <c r="A8990" s="20" t="str">
        <f t="shared" si="283"/>
        <v>Lífeyrissjóður verslunarmannaDeild I/Séreign</v>
      </c>
      <c r="B8990" s="20" t="str">
        <f>_xlfn.IFNA(INDEX(Listi!$AI:$AI,MATCH(C8990,Listi!$AJ:$AJ,0)),INDEX(Listi!T:T,MATCH(C8990,Listi!U:U,0)))</f>
        <v>Lífeyrissj. Verslunarm.</v>
      </c>
      <c r="C8990" s="20" t="s">
        <v>206</v>
      </c>
      <c r="D8990" s="20" t="s">
        <v>207</v>
      </c>
      <c r="E8990" s="20" t="s">
        <v>276</v>
      </c>
      <c r="F8990" s="8" t="s">
        <v>134</v>
      </c>
      <c r="G8990" s="8" t="s">
        <v>364</v>
      </c>
      <c r="H8990" s="20" t="s">
        <v>135</v>
      </c>
      <c r="I8990" s="7">
        <v>0</v>
      </c>
      <c r="L8990" s="7">
        <v>19785724399</v>
      </c>
      <c r="M8990" s="7">
        <v>729937912</v>
      </c>
      <c r="N8990" s="7">
        <v>458382791</v>
      </c>
      <c r="O8990" s="20" t="str">
        <f t="shared" si="284"/>
        <v/>
      </c>
    </row>
    <row r="8991" spans="1:15">
      <c r="A8991" s="20" t="str">
        <f t="shared" si="283"/>
        <v>Lífeyrissjóður verslunarmannaSamtryggingardeild</v>
      </c>
      <c r="B8991" s="20" t="str">
        <f>_xlfn.IFNA(INDEX(Listi!$AI:$AI,MATCH(C8991,Listi!$AJ:$AJ,0)),INDEX(Listi!T:T,MATCH(C8991,Listi!U:U,0)))</f>
        <v>Lífeyrissj. Verslunarm.</v>
      </c>
      <c r="C8991" s="20" t="s">
        <v>206</v>
      </c>
      <c r="D8991" s="20" t="s">
        <v>205</v>
      </c>
      <c r="E8991" s="20" t="s">
        <v>275</v>
      </c>
      <c r="F8991" s="20" t="s">
        <v>134</v>
      </c>
      <c r="G8991" s="8" t="s">
        <v>364</v>
      </c>
      <c r="H8991" s="20" t="s">
        <v>135</v>
      </c>
      <c r="I8991" s="7">
        <v>0</v>
      </c>
      <c r="L8991" s="7">
        <v>1174592806906</v>
      </c>
      <c r="M8991" s="7">
        <v>35794261112</v>
      </c>
      <c r="N8991" s="7">
        <v>21965137185</v>
      </c>
      <c r="O8991" s="20" t="str">
        <f t="shared" si="284"/>
        <v/>
      </c>
    </row>
    <row r="8992" spans="1:15">
      <c r="A8992" s="20" t="str">
        <f t="shared" si="283"/>
        <v>Lífeyrissjóður VestmannaeyjaSafn I</v>
      </c>
      <c r="B8992" s="20" t="str">
        <f>_xlfn.IFNA(INDEX(Listi!$AI:$AI,MATCH(C8992,Listi!$AJ:$AJ,0)),INDEX(Listi!T:T,MATCH(C8992,Listi!U:U,0)))</f>
        <v>Lífeyrissj. Vestm.</v>
      </c>
      <c r="C8992" s="20" t="s">
        <v>262</v>
      </c>
      <c r="D8992" s="20" t="s">
        <v>210</v>
      </c>
      <c r="E8992" s="20" t="s">
        <v>276</v>
      </c>
      <c r="F8992" s="20" t="s">
        <v>134</v>
      </c>
      <c r="G8992" s="8" t="s">
        <v>364</v>
      </c>
      <c r="H8992" s="20" t="s">
        <v>135</v>
      </c>
      <c r="I8992" s="7">
        <v>0</v>
      </c>
      <c r="L8992" s="7">
        <v>381311221</v>
      </c>
      <c r="M8992" s="7">
        <v>44104006</v>
      </c>
      <c r="N8992" s="7">
        <v>13592960</v>
      </c>
      <c r="O8992" s="20" t="str">
        <f t="shared" si="284"/>
        <v/>
      </c>
    </row>
    <row r="8993" spans="1:15">
      <c r="A8993" s="20" t="str">
        <f t="shared" si="283"/>
        <v>Lífeyrissjóður VestmannaeyjaSafn II</v>
      </c>
      <c r="B8993" s="20" t="str">
        <f>_xlfn.IFNA(INDEX(Listi!$AI:$AI,MATCH(C8993,Listi!$AJ:$AJ,0)),INDEX(Listi!T:T,MATCH(C8993,Listi!U:U,0)))</f>
        <v>Lífeyrissj. Vestm.</v>
      </c>
      <c r="C8993" s="20" t="s">
        <v>262</v>
      </c>
      <c r="D8993" s="20" t="s">
        <v>211</v>
      </c>
      <c r="E8993" s="20" t="s">
        <v>276</v>
      </c>
      <c r="F8993" s="20" t="s">
        <v>134</v>
      </c>
      <c r="G8993" s="8" t="s">
        <v>364</v>
      </c>
      <c r="H8993" s="20" t="s">
        <v>135</v>
      </c>
      <c r="I8993" s="7">
        <v>0</v>
      </c>
      <c r="L8993" s="7">
        <v>571440191</v>
      </c>
      <c r="M8993" s="7">
        <v>40240404</v>
      </c>
      <c r="N8993" s="7">
        <v>18659289</v>
      </c>
      <c r="O8993" s="20" t="str">
        <f t="shared" si="284"/>
        <v/>
      </c>
    </row>
    <row r="8994" spans="1:15">
      <c r="A8994" s="20" t="str">
        <f t="shared" si="283"/>
        <v>Lífeyrissjóður VestmannaeyjaSamtryggingardeild</v>
      </c>
      <c r="B8994" s="20" t="str">
        <f>_xlfn.IFNA(INDEX(Listi!$AI:$AI,MATCH(C8994,Listi!$AJ:$AJ,0)),INDEX(Listi!T:T,MATCH(C8994,Listi!U:U,0)))</f>
        <v>Lífeyrissj. Vestm.</v>
      </c>
      <c r="C8994" s="20" t="s">
        <v>262</v>
      </c>
      <c r="D8994" s="20" t="s">
        <v>205</v>
      </c>
      <c r="E8994" s="20" t="s">
        <v>275</v>
      </c>
      <c r="F8994" s="20" t="s">
        <v>134</v>
      </c>
      <c r="G8994" s="8" t="s">
        <v>364</v>
      </c>
      <c r="H8994" s="20" t="s">
        <v>135</v>
      </c>
      <c r="I8994" s="7">
        <v>0</v>
      </c>
      <c r="L8994" s="7">
        <v>85198020532</v>
      </c>
      <c r="M8994" s="7">
        <v>1944643004</v>
      </c>
      <c r="N8994" s="7">
        <v>2198060399</v>
      </c>
      <c r="O8994" s="20" t="str">
        <f t="shared" si="284"/>
        <v/>
      </c>
    </row>
    <row r="8995" spans="1:15">
      <c r="A8995" s="20" t="str">
        <f t="shared" si="283"/>
        <v>Lífsverk lífeyrissjóðurLífsverk I/Séreign</v>
      </c>
      <c r="B8995" s="20" t="str">
        <f>_xlfn.IFNA(INDEX(Listi!$AI:$AI,MATCH(C8995,Listi!$AJ:$AJ,0)),INDEX(Listi!T:T,MATCH(C8995,Listi!U:U,0)))</f>
        <v xml:space="preserve">Lífsverk  </v>
      </c>
      <c r="C8995" s="20" t="s">
        <v>268</v>
      </c>
      <c r="D8995" s="20" t="s">
        <v>269</v>
      </c>
      <c r="E8995" s="20" t="s">
        <v>276</v>
      </c>
      <c r="F8995" s="20" t="s">
        <v>134</v>
      </c>
      <c r="G8995" s="8" t="s">
        <v>364</v>
      </c>
      <c r="H8995" s="20" t="s">
        <v>135</v>
      </c>
      <c r="I8995" s="7">
        <v>0</v>
      </c>
      <c r="L8995" s="7">
        <v>4582957000</v>
      </c>
      <c r="M8995" s="7">
        <v>635926000</v>
      </c>
      <c r="N8995" s="7">
        <v>22708000</v>
      </c>
      <c r="O8995" s="20" t="str">
        <f t="shared" si="284"/>
        <v/>
      </c>
    </row>
    <row r="8996" spans="1:15">
      <c r="A8996" s="20" t="str">
        <f t="shared" si="283"/>
        <v>Lífsverk lífeyrissjóðurLífsverk II/Séreign</v>
      </c>
      <c r="B8996" s="20" t="str">
        <f>_xlfn.IFNA(INDEX(Listi!$AI:$AI,MATCH(C8996,Listi!$AJ:$AJ,0)),INDEX(Listi!T:T,MATCH(C8996,Listi!U:U,0)))</f>
        <v xml:space="preserve">Lífsverk  </v>
      </c>
      <c r="C8996" s="20" t="s">
        <v>268</v>
      </c>
      <c r="D8996" s="20" t="s">
        <v>270</v>
      </c>
      <c r="E8996" s="20" t="s">
        <v>276</v>
      </c>
      <c r="F8996" s="20" t="s">
        <v>134</v>
      </c>
      <c r="G8996" s="8" t="s">
        <v>364</v>
      </c>
      <c r="H8996" s="20" t="s">
        <v>135</v>
      </c>
      <c r="I8996" s="7">
        <v>0</v>
      </c>
      <c r="L8996" s="7">
        <v>23735073000</v>
      </c>
      <c r="M8996" s="7">
        <v>2073571000</v>
      </c>
      <c r="N8996" s="7">
        <v>249365000</v>
      </c>
      <c r="O8996" s="20" t="str">
        <f t="shared" si="284"/>
        <v/>
      </c>
    </row>
    <row r="8997" spans="1:15">
      <c r="A8997" s="20" t="str">
        <f t="shared" si="283"/>
        <v>Lífsverk lífeyrissjóðurLífsverk III/Séreign</v>
      </c>
      <c r="B8997" s="20" t="str">
        <f>_xlfn.IFNA(INDEX(Listi!$AI:$AI,MATCH(C8997,Listi!$AJ:$AJ,0)),INDEX(Listi!T:T,MATCH(C8997,Listi!U:U,0)))</f>
        <v xml:space="preserve">Lífsverk  </v>
      </c>
      <c r="C8997" s="20" t="s">
        <v>268</v>
      </c>
      <c r="D8997" s="20" t="s">
        <v>271</v>
      </c>
      <c r="E8997" s="20" t="s">
        <v>276</v>
      </c>
      <c r="F8997" s="8" t="s">
        <v>134</v>
      </c>
      <c r="G8997" s="8" t="s">
        <v>364</v>
      </c>
      <c r="H8997" s="20" t="s">
        <v>135</v>
      </c>
      <c r="I8997" s="7">
        <v>0</v>
      </c>
      <c r="L8997" s="7">
        <v>653814000</v>
      </c>
      <c r="M8997" s="7">
        <v>105107000</v>
      </c>
      <c r="N8997" s="7">
        <v>2613000</v>
      </c>
      <c r="O8997" s="20" t="str">
        <f t="shared" si="284"/>
        <v/>
      </c>
    </row>
    <row r="8998" spans="1:15">
      <c r="A8998" s="20" t="str">
        <f t="shared" si="283"/>
        <v>Lífsverk lífeyrissjóðurSamtryggingardeild</v>
      </c>
      <c r="B8998" s="20" t="str">
        <f>_xlfn.IFNA(INDEX(Listi!$AI:$AI,MATCH(C8998,Listi!$AJ:$AJ,0)),INDEX(Listi!T:T,MATCH(C8998,Listi!U:U,0)))</f>
        <v xml:space="preserve">Lífsverk  </v>
      </c>
      <c r="C8998" s="20" t="s">
        <v>268</v>
      </c>
      <c r="D8998" s="20" t="s">
        <v>205</v>
      </c>
      <c r="E8998" s="20" t="s">
        <v>275</v>
      </c>
      <c r="F8998" s="8" t="s">
        <v>134</v>
      </c>
      <c r="G8998" s="8" t="s">
        <v>364</v>
      </c>
      <c r="H8998" s="20" t="s">
        <v>135</v>
      </c>
      <c r="I8998" s="7">
        <v>0</v>
      </c>
      <c r="L8998" s="7">
        <v>120542527000</v>
      </c>
      <c r="M8998" s="7">
        <v>4397803000</v>
      </c>
      <c r="N8998" s="7">
        <v>1423151000</v>
      </c>
      <c r="O8998" s="20" t="str">
        <f t="shared" si="284"/>
        <v/>
      </c>
    </row>
    <row r="8999" spans="1:15">
      <c r="A8999" s="20" t="str">
        <f t="shared" si="283"/>
        <v>Söfnunarsjóður lífeyrisréttindaDeild I/Innlán</v>
      </c>
      <c r="B8999" s="20" t="str">
        <f>_xlfn.IFNA(INDEX(Listi!$AI:$AI,MATCH(C8999,Listi!$AJ:$AJ,0)),INDEX(Listi!T:T,MATCH(C8999,Listi!U:U,0)))</f>
        <v>Söfnunarsj.</v>
      </c>
      <c r="C8999" s="20" t="s">
        <v>272</v>
      </c>
      <c r="D8999" s="20" t="s">
        <v>273</v>
      </c>
      <c r="E8999" s="20" t="s">
        <v>276</v>
      </c>
      <c r="F8999" s="8" t="s">
        <v>134</v>
      </c>
      <c r="G8999" s="8" t="s">
        <v>364</v>
      </c>
      <c r="H8999" s="20" t="s">
        <v>135</v>
      </c>
      <c r="I8999" s="7">
        <v>0</v>
      </c>
      <c r="L8999" s="7">
        <v>2001731914</v>
      </c>
      <c r="M8999" s="7">
        <v>133561634</v>
      </c>
      <c r="N8999" s="7">
        <v>44803565</v>
      </c>
      <c r="O8999" s="20" t="str">
        <f t="shared" si="284"/>
        <v/>
      </c>
    </row>
    <row r="9000" spans="1:15">
      <c r="A9000" s="20" t="str">
        <f t="shared" si="283"/>
        <v>Söfnunarsjóður lífeyrisréttindaDeild III/Séreign</v>
      </c>
      <c r="B9000" s="20" t="str">
        <f>_xlfn.IFNA(INDEX(Listi!$AI:$AI,MATCH(C9000,Listi!$AJ:$AJ,0)),INDEX(Listi!T:T,MATCH(C9000,Listi!U:U,0)))</f>
        <v>Söfnunarsj.</v>
      </c>
      <c r="C9000" s="20" t="s">
        <v>272</v>
      </c>
      <c r="D9000" s="20" t="s">
        <v>599</v>
      </c>
      <c r="E9000" s="20" t="s">
        <v>276</v>
      </c>
      <c r="F9000" s="20" t="s">
        <v>134</v>
      </c>
      <c r="G9000" s="8" t="s">
        <v>364</v>
      </c>
      <c r="H9000" s="20" t="s">
        <v>135</v>
      </c>
      <c r="I9000" s="7">
        <v>0</v>
      </c>
      <c r="L9000" s="7">
        <v>24413085</v>
      </c>
      <c r="M9000" s="7">
        <v>24697577</v>
      </c>
      <c r="N9000" s="7">
        <v>900000</v>
      </c>
      <c r="O9000" s="20" t="str">
        <f t="shared" si="284"/>
        <v/>
      </c>
    </row>
    <row r="9001" spans="1:15">
      <c r="A9001" s="20" t="str">
        <f t="shared" si="283"/>
        <v>Söfnunarsjóður lífeyrisréttindaDeildII/Séreign</v>
      </c>
      <c r="B9001" s="20" t="str">
        <f>_xlfn.IFNA(INDEX(Listi!$AI:$AI,MATCH(C9001,Listi!$AJ:$AJ,0)),INDEX(Listi!T:T,MATCH(C9001,Listi!U:U,0)))</f>
        <v>Söfnunarsj.</v>
      </c>
      <c r="C9001" s="20" t="s">
        <v>272</v>
      </c>
      <c r="D9001" s="20" t="s">
        <v>586</v>
      </c>
      <c r="E9001" s="20" t="s">
        <v>276</v>
      </c>
      <c r="F9001" s="20" t="s">
        <v>134</v>
      </c>
      <c r="G9001" s="8" t="s">
        <v>364</v>
      </c>
      <c r="H9001" s="20" t="s">
        <v>135</v>
      </c>
      <c r="I9001" s="7">
        <v>0</v>
      </c>
      <c r="L9001" s="7">
        <v>1654616477</v>
      </c>
      <c r="M9001" s="7">
        <v>128539213</v>
      </c>
      <c r="N9001" s="7">
        <v>22846291</v>
      </c>
      <c r="O9001" s="20" t="str">
        <f t="shared" si="284"/>
        <v/>
      </c>
    </row>
    <row r="9002" spans="1:15">
      <c r="A9002" s="20" t="str">
        <f t="shared" si="283"/>
        <v>Söfnunarsjóður lífeyrisréttindaSamtryggingardeild</v>
      </c>
      <c r="B9002" s="20" t="str">
        <f>_xlfn.IFNA(INDEX(Listi!$AI:$AI,MATCH(C9002,Listi!$AJ:$AJ,0)),INDEX(Listi!T:T,MATCH(C9002,Listi!U:U,0)))</f>
        <v>Söfnunarsj.</v>
      </c>
      <c r="C9002" s="20" t="s">
        <v>272</v>
      </c>
      <c r="D9002" s="20" t="s">
        <v>205</v>
      </c>
      <c r="E9002" s="20" t="s">
        <v>275</v>
      </c>
      <c r="F9002" s="20" t="s">
        <v>134</v>
      </c>
      <c r="G9002" s="8" t="s">
        <v>364</v>
      </c>
      <c r="H9002" s="20" t="s">
        <v>135</v>
      </c>
      <c r="I9002" s="7">
        <v>0</v>
      </c>
      <c r="L9002" s="7">
        <v>238978847889</v>
      </c>
      <c r="M9002" s="7">
        <v>4967193409</v>
      </c>
      <c r="N9002" s="7">
        <v>6076487652</v>
      </c>
      <c r="O9002" s="20" t="str">
        <f t="shared" si="284"/>
        <v/>
      </c>
    </row>
    <row r="9003" spans="1:15">
      <c r="A9003" s="20" t="str">
        <f t="shared" si="283"/>
        <v>Stapi lífeyrissjóðurSafn I</v>
      </c>
      <c r="B9003" s="20" t="str">
        <f>_xlfn.IFNA(INDEX(Listi!$AI:$AI,MATCH(C9003,Listi!$AJ:$AJ,0)),INDEX(Listi!T:T,MATCH(C9003,Listi!U:U,0)))</f>
        <v xml:space="preserve">Stapi  </v>
      </c>
      <c r="C9003" s="20" t="s">
        <v>209</v>
      </c>
      <c r="D9003" s="20" t="s">
        <v>210</v>
      </c>
      <c r="E9003" s="20" t="s">
        <v>276</v>
      </c>
      <c r="F9003" s="20" t="s">
        <v>134</v>
      </c>
      <c r="G9003" s="8" t="s">
        <v>364</v>
      </c>
      <c r="H9003" s="20" t="s">
        <v>135</v>
      </c>
      <c r="I9003" s="7">
        <v>0</v>
      </c>
      <c r="L9003" s="7">
        <v>2440828925</v>
      </c>
      <c r="M9003" s="7">
        <v>91567233</v>
      </c>
      <c r="N9003" s="7">
        <v>110755602</v>
      </c>
      <c r="O9003" s="20" t="str">
        <f t="shared" si="284"/>
        <v/>
      </c>
    </row>
    <row r="9004" spans="1:15">
      <c r="A9004" s="20" t="str">
        <f t="shared" si="283"/>
        <v>Stapi lífeyrissjóðurSafn II</v>
      </c>
      <c r="B9004" s="20" t="str">
        <f>_xlfn.IFNA(INDEX(Listi!$AI:$AI,MATCH(C9004,Listi!$AJ:$AJ,0)),INDEX(Listi!T:T,MATCH(C9004,Listi!U:U,0)))</f>
        <v xml:space="preserve">Stapi  </v>
      </c>
      <c r="C9004" s="20" t="s">
        <v>209</v>
      </c>
      <c r="D9004" s="20" t="s">
        <v>211</v>
      </c>
      <c r="E9004" s="20" t="s">
        <v>276</v>
      </c>
      <c r="F9004" s="20" t="s">
        <v>134</v>
      </c>
      <c r="G9004" s="8" t="s">
        <v>364</v>
      </c>
      <c r="H9004" s="20" t="s">
        <v>135</v>
      </c>
      <c r="I9004" s="7">
        <v>0</v>
      </c>
      <c r="L9004" s="7">
        <v>5710890273</v>
      </c>
      <c r="M9004" s="7">
        <v>262001316</v>
      </c>
      <c r="N9004" s="7">
        <v>164209410</v>
      </c>
      <c r="O9004" s="20" t="str">
        <f t="shared" si="284"/>
        <v/>
      </c>
    </row>
    <row r="9005" spans="1:15">
      <c r="A9005" s="20" t="str">
        <f t="shared" si="283"/>
        <v>Stapi lífeyrissjóðurSafn III</v>
      </c>
      <c r="B9005" s="20" t="str">
        <f>_xlfn.IFNA(INDEX(Listi!$AI:$AI,MATCH(C9005,Listi!$AJ:$AJ,0)),INDEX(Listi!T:T,MATCH(C9005,Listi!U:U,0)))</f>
        <v xml:space="preserve">Stapi  </v>
      </c>
      <c r="C9005" s="20" t="s">
        <v>209</v>
      </c>
      <c r="D9005" s="20" t="s">
        <v>212</v>
      </c>
      <c r="E9005" s="20" t="s">
        <v>276</v>
      </c>
      <c r="F9005" s="8" t="s">
        <v>134</v>
      </c>
      <c r="G9005" s="8" t="s">
        <v>364</v>
      </c>
      <c r="H9005" s="20" t="s">
        <v>135</v>
      </c>
      <c r="I9005" s="7">
        <v>0</v>
      </c>
      <c r="L9005" s="7">
        <v>268100084</v>
      </c>
      <c r="M9005" s="7">
        <v>24388890</v>
      </c>
      <c r="N9005" s="7">
        <v>9886128</v>
      </c>
      <c r="O9005" s="20" t="str">
        <f t="shared" si="284"/>
        <v/>
      </c>
    </row>
    <row r="9006" spans="1:15">
      <c r="A9006" s="20" t="str">
        <f t="shared" si="283"/>
        <v>Stapi lífeyrissjóðurTryggingardeild</v>
      </c>
      <c r="B9006" s="20" t="str">
        <f>_xlfn.IFNA(INDEX(Listi!$AI:$AI,MATCH(C9006,Listi!$AJ:$AJ,0)),INDEX(Listi!T:T,MATCH(C9006,Listi!U:U,0)))</f>
        <v xml:space="preserve">Stapi  </v>
      </c>
      <c r="C9006" s="20" t="s">
        <v>209</v>
      </c>
      <c r="D9006" s="20" t="s">
        <v>213</v>
      </c>
      <c r="E9006" s="20" t="s">
        <v>275</v>
      </c>
      <c r="F9006" s="8" t="s">
        <v>134</v>
      </c>
      <c r="G9006" s="8" t="s">
        <v>364</v>
      </c>
      <c r="H9006" s="20" t="s">
        <v>135</v>
      </c>
      <c r="I9006" s="7">
        <v>0</v>
      </c>
      <c r="L9006" s="7">
        <v>348661724246</v>
      </c>
      <c r="M9006" s="7">
        <v>13807615154</v>
      </c>
      <c r="N9006" s="7">
        <v>7912918911</v>
      </c>
      <c r="O9006" s="20" t="str">
        <f t="shared" si="284"/>
        <v/>
      </c>
    </row>
    <row r="9007" spans="1:15">
      <c r="A9007" s="20" t="str">
        <f t="shared" si="283"/>
        <v>Stapi lífeyrissjóðurVarfærnasafnið</v>
      </c>
      <c r="B9007" s="20" t="str">
        <f>_xlfn.IFNA(INDEX(Listi!$AI:$AI,MATCH(C9007,Listi!$AJ:$AJ,0)),INDEX(Listi!T:T,MATCH(C9007,Listi!U:U,0)))</f>
        <v xml:space="preserve">Stapi  </v>
      </c>
      <c r="C9007" s="20" t="s">
        <v>209</v>
      </c>
      <c r="D9007" s="20" t="s">
        <v>392</v>
      </c>
      <c r="E9007" s="20" t="s">
        <v>276</v>
      </c>
      <c r="F9007" s="8" t="s">
        <v>134</v>
      </c>
      <c r="G9007" s="8" t="s">
        <v>364</v>
      </c>
      <c r="H9007" s="20" t="s">
        <v>135</v>
      </c>
      <c r="I9007" s="7">
        <v>0</v>
      </c>
      <c r="L9007" s="7">
        <v>471986044</v>
      </c>
      <c r="M9007" s="7">
        <v>137399159</v>
      </c>
      <c r="N9007" s="7">
        <v>6994496</v>
      </c>
      <c r="O9007" s="20" t="str">
        <f t="shared" si="284"/>
        <v/>
      </c>
    </row>
    <row r="9008" spans="1:15">
      <c r="A9008" s="20" t="str">
        <f t="shared" si="283"/>
        <v>Almenni lífeyrissjóðurinnÆvisafn I</v>
      </c>
      <c r="B9008" s="20" t="str">
        <f>_xlfn.IFNA(INDEX(Listi!$AI:$AI,MATCH(C9008,Listi!$AJ:$AJ,0)),INDEX(Listi!T:T,MATCH(C9008,Listi!U:U,0)))</f>
        <v xml:space="preserve">Almenni </v>
      </c>
      <c r="C9008" s="20" t="s">
        <v>0</v>
      </c>
      <c r="D9008" s="20" t="s">
        <v>202</v>
      </c>
      <c r="E9008" s="20" t="s">
        <v>276</v>
      </c>
      <c r="F9008" s="20" t="s">
        <v>136</v>
      </c>
      <c r="G9008" s="8" t="s">
        <v>400</v>
      </c>
      <c r="H9008" s="20" t="s">
        <v>137</v>
      </c>
      <c r="I9008" s="7">
        <v>0</v>
      </c>
      <c r="L9008" s="7">
        <v>43068273823</v>
      </c>
      <c r="M9008" s="7">
        <v>4413720640</v>
      </c>
      <c r="N9008" s="7">
        <v>641257097</v>
      </c>
      <c r="O9008" s="20" t="str">
        <f t="shared" si="284"/>
        <v/>
      </c>
    </row>
    <row r="9009" spans="1:15">
      <c r="A9009" s="20" t="str">
        <f t="shared" si="283"/>
        <v>Almenni lífeyrissjóðurinnÆvisafn II</v>
      </c>
      <c r="B9009" s="20" t="str">
        <f>_xlfn.IFNA(INDEX(Listi!$AI:$AI,MATCH(C9009,Listi!$AJ:$AJ,0)),INDEX(Listi!T:T,MATCH(C9009,Listi!U:U,0)))</f>
        <v xml:space="preserve">Almenni </v>
      </c>
      <c r="C9009" s="20" t="s">
        <v>0</v>
      </c>
      <c r="D9009" s="20" t="s">
        <v>203</v>
      </c>
      <c r="E9009" s="20" t="s">
        <v>276</v>
      </c>
      <c r="F9009" s="20" t="s">
        <v>136</v>
      </c>
      <c r="G9009" s="8" t="s">
        <v>400</v>
      </c>
      <c r="H9009" s="20" t="s">
        <v>137</v>
      </c>
      <c r="I9009" s="7">
        <v>0</v>
      </c>
      <c r="L9009" s="7">
        <v>86460235807</v>
      </c>
      <c r="M9009" s="7">
        <v>3970537445</v>
      </c>
      <c r="N9009" s="7">
        <v>1539034493</v>
      </c>
      <c r="O9009" s="20" t="str">
        <f t="shared" si="284"/>
        <v/>
      </c>
    </row>
    <row r="9010" spans="1:15">
      <c r="A9010" s="20" t="str">
        <f t="shared" si="283"/>
        <v>Almenni lífeyrissjóðurinnÆvisafn III</v>
      </c>
      <c r="B9010" s="20" t="str">
        <f>_xlfn.IFNA(INDEX(Listi!$AI:$AI,MATCH(C9010,Listi!$AJ:$AJ,0)),INDEX(Listi!T:T,MATCH(C9010,Listi!U:U,0)))</f>
        <v xml:space="preserve">Almenni </v>
      </c>
      <c r="C9010" s="20" t="s">
        <v>0</v>
      </c>
      <c r="D9010" s="20" t="s">
        <v>204</v>
      </c>
      <c r="E9010" s="20" t="s">
        <v>276</v>
      </c>
      <c r="F9010" s="20" t="s">
        <v>136</v>
      </c>
      <c r="G9010" s="8" t="s">
        <v>400</v>
      </c>
      <c r="H9010" s="20" t="s">
        <v>137</v>
      </c>
      <c r="I9010" s="7">
        <v>0</v>
      </c>
      <c r="L9010" s="7">
        <v>33890180699</v>
      </c>
      <c r="M9010" s="7">
        <v>1571509194</v>
      </c>
      <c r="N9010" s="7">
        <v>920421683</v>
      </c>
      <c r="O9010" s="20" t="str">
        <f t="shared" si="284"/>
        <v/>
      </c>
    </row>
    <row r="9011" spans="1:15">
      <c r="A9011" s="20" t="str">
        <f t="shared" si="283"/>
        <v>Almenni lífeyrissjóðurinnHúsnæðissafn</v>
      </c>
      <c r="B9011" s="20" t="str">
        <f>_xlfn.IFNA(INDEX(Listi!$AI:$AI,MATCH(C9011,Listi!$AJ:$AJ,0)),INDEX(Listi!T:T,MATCH(C9011,Listi!U:U,0)))</f>
        <v xml:space="preserve">Almenni </v>
      </c>
      <c r="C9011" s="20" t="s">
        <v>0</v>
      </c>
      <c r="D9011" s="20" t="s">
        <v>315</v>
      </c>
      <c r="E9011" s="20" t="s">
        <v>276</v>
      </c>
      <c r="F9011" s="20" t="s">
        <v>136</v>
      </c>
      <c r="G9011" s="8" t="s">
        <v>400</v>
      </c>
      <c r="H9011" s="20" t="s">
        <v>137</v>
      </c>
      <c r="I9011" s="7">
        <v>0</v>
      </c>
      <c r="L9011" s="7">
        <v>487895879</v>
      </c>
      <c r="M9011" s="7">
        <v>166428361</v>
      </c>
      <c r="N9011" s="7">
        <v>18080096</v>
      </c>
      <c r="O9011" s="20" t="str">
        <f t="shared" si="284"/>
        <v/>
      </c>
    </row>
    <row r="9012" spans="1:15">
      <c r="A9012" s="20" t="str">
        <f t="shared" si="283"/>
        <v>Almenni lífeyrissjóðurinnInnlánssafn</v>
      </c>
      <c r="B9012" s="20" t="str">
        <f>_xlfn.IFNA(INDEX(Listi!$AI:$AI,MATCH(C9012,Listi!$AJ:$AJ,0)),INDEX(Listi!T:T,MATCH(C9012,Listi!U:U,0)))</f>
        <v xml:space="preserve">Almenni </v>
      </c>
      <c r="C9012" s="20" t="s">
        <v>0</v>
      </c>
      <c r="D9012" s="20" t="s">
        <v>1</v>
      </c>
      <c r="E9012" s="20" t="s">
        <v>276</v>
      </c>
      <c r="F9012" s="20" t="s">
        <v>136</v>
      </c>
      <c r="G9012" s="8" t="s">
        <v>400</v>
      </c>
      <c r="H9012" s="20" t="s">
        <v>137</v>
      </c>
      <c r="I9012" s="7">
        <v>0</v>
      </c>
      <c r="L9012" s="7">
        <v>26587944379</v>
      </c>
      <c r="M9012" s="7">
        <v>1016779991</v>
      </c>
      <c r="N9012" s="7">
        <v>1031869724</v>
      </c>
      <c r="O9012" s="20" t="str">
        <f t="shared" si="284"/>
        <v/>
      </c>
    </row>
    <row r="9013" spans="1:15">
      <c r="A9013" s="20" t="str">
        <f t="shared" si="283"/>
        <v>Almenni lífeyrissjóðurinnRíkissafn langt</v>
      </c>
      <c r="B9013" s="20" t="str">
        <f>_xlfn.IFNA(INDEX(Listi!$AI:$AI,MATCH(C9013,Listi!$AJ:$AJ,0)),INDEX(Listi!T:T,MATCH(C9013,Listi!U:U,0)))</f>
        <v xml:space="preserve">Almenni </v>
      </c>
      <c r="C9013" s="20" t="s">
        <v>0</v>
      </c>
      <c r="D9013" s="20" t="s">
        <v>199</v>
      </c>
      <c r="E9013" s="20" t="s">
        <v>276</v>
      </c>
      <c r="F9013" s="20" t="s">
        <v>136</v>
      </c>
      <c r="G9013" s="8" t="s">
        <v>400</v>
      </c>
      <c r="H9013" s="20" t="s">
        <v>137</v>
      </c>
      <c r="I9013" s="7">
        <v>0</v>
      </c>
      <c r="L9013" s="7">
        <v>1193680171</v>
      </c>
      <c r="M9013" s="7">
        <v>61272573</v>
      </c>
      <c r="N9013" s="7">
        <v>40105929</v>
      </c>
      <c r="O9013" s="20" t="str">
        <f t="shared" si="284"/>
        <v/>
      </c>
    </row>
    <row r="9014" spans="1:15">
      <c r="A9014" s="20" t="str">
        <f t="shared" si="283"/>
        <v>Almenni lífeyrissjóðurinnRíkissafn stutt</v>
      </c>
      <c r="B9014" s="20" t="str">
        <f>_xlfn.IFNA(INDEX(Listi!$AI:$AI,MATCH(C9014,Listi!$AJ:$AJ,0)),INDEX(Listi!T:T,MATCH(C9014,Listi!U:U,0)))</f>
        <v xml:space="preserve">Almenni </v>
      </c>
      <c r="C9014" s="20" t="s">
        <v>0</v>
      </c>
      <c r="D9014" s="20" t="s">
        <v>200</v>
      </c>
      <c r="E9014" s="20" t="s">
        <v>276</v>
      </c>
      <c r="F9014" s="20" t="s">
        <v>136</v>
      </c>
      <c r="G9014" s="8" t="s">
        <v>400</v>
      </c>
      <c r="H9014" s="20" t="s">
        <v>137</v>
      </c>
      <c r="I9014" s="7">
        <v>0</v>
      </c>
      <c r="L9014" s="7">
        <v>541893627</v>
      </c>
      <c r="M9014" s="7">
        <v>20423158</v>
      </c>
      <c r="N9014" s="7">
        <v>14899899</v>
      </c>
      <c r="O9014" s="20" t="str">
        <f t="shared" si="284"/>
        <v/>
      </c>
    </row>
    <row r="9015" spans="1:15">
      <c r="A9015" s="20" t="str">
        <f t="shared" si="283"/>
        <v>Almenni lífeyrissjóðurinnTryggingadeild</v>
      </c>
      <c r="B9015" s="20" t="str">
        <f>_xlfn.IFNA(INDEX(Listi!$AI:$AI,MATCH(C9015,Listi!$AJ:$AJ,0)),INDEX(Listi!T:T,MATCH(C9015,Listi!U:U,0)))</f>
        <v xml:space="preserve">Almenni </v>
      </c>
      <c r="C9015" s="20" t="s">
        <v>0</v>
      </c>
      <c r="D9015" s="20" t="s">
        <v>201</v>
      </c>
      <c r="E9015" s="20" t="s">
        <v>275</v>
      </c>
      <c r="F9015" s="20" t="s">
        <v>136</v>
      </c>
      <c r="G9015" s="8" t="s">
        <v>400</v>
      </c>
      <c r="H9015" s="20" t="s">
        <v>137</v>
      </c>
      <c r="I9015" s="7">
        <v>0</v>
      </c>
      <c r="L9015" s="7">
        <v>174784296254</v>
      </c>
      <c r="M9015" s="7">
        <v>7497244534</v>
      </c>
      <c r="N9015" s="7">
        <v>3057046932</v>
      </c>
      <c r="O9015" s="20" t="str">
        <f t="shared" si="284"/>
        <v/>
      </c>
    </row>
    <row r="9016" spans="1:15">
      <c r="A9016" s="20" t="str">
        <f t="shared" si="283"/>
        <v>Birta lífeyrissjóðurBlönduð leið</v>
      </c>
      <c r="B9016" s="20" t="str">
        <f>_xlfn.IFNA(INDEX(Listi!$AI:$AI,MATCH(C9016,Listi!$AJ:$AJ,0)),INDEX(Listi!T:T,MATCH(C9016,Listi!U:U,0)))</f>
        <v xml:space="preserve">Birta  </v>
      </c>
      <c r="C9016" s="20" t="s">
        <v>298</v>
      </c>
      <c r="D9016" s="20" t="s">
        <v>314</v>
      </c>
      <c r="E9016" s="20" t="s">
        <v>276</v>
      </c>
      <c r="F9016" s="20" t="s">
        <v>136</v>
      </c>
      <c r="G9016" s="8" t="s">
        <v>400</v>
      </c>
      <c r="H9016" s="20" t="s">
        <v>137</v>
      </c>
      <c r="I9016" s="7">
        <v>0</v>
      </c>
      <c r="L9016" s="7">
        <v>6929716201</v>
      </c>
      <c r="M9016" s="7">
        <v>253995298</v>
      </c>
      <c r="N9016" s="7">
        <v>139753585</v>
      </c>
      <c r="O9016" s="20" t="str">
        <f t="shared" si="284"/>
        <v/>
      </c>
    </row>
    <row r="9017" spans="1:15">
      <c r="A9017" s="20" t="str">
        <f t="shared" si="283"/>
        <v>Birta lífeyrissjóðurInnlánsleið</v>
      </c>
      <c r="B9017" s="20" t="str">
        <f>_xlfn.IFNA(INDEX(Listi!$AI:$AI,MATCH(C9017,Listi!$AJ:$AJ,0)),INDEX(Listi!T:T,MATCH(C9017,Listi!U:U,0)))</f>
        <v xml:space="preserve">Birta  </v>
      </c>
      <c r="C9017" s="20" t="s">
        <v>298</v>
      </c>
      <c r="D9017" s="20" t="s">
        <v>208</v>
      </c>
      <c r="E9017" s="20" t="s">
        <v>276</v>
      </c>
      <c r="F9017" s="20" t="s">
        <v>136</v>
      </c>
      <c r="G9017" s="8" t="s">
        <v>400</v>
      </c>
      <c r="H9017" s="20" t="s">
        <v>137</v>
      </c>
      <c r="I9017" s="7">
        <v>0</v>
      </c>
      <c r="L9017" s="7">
        <v>4108971332</v>
      </c>
      <c r="M9017" s="7">
        <v>264842424</v>
      </c>
      <c r="N9017" s="7">
        <v>174324836</v>
      </c>
      <c r="O9017" s="20" t="str">
        <f t="shared" si="284"/>
        <v/>
      </c>
    </row>
    <row r="9018" spans="1:15">
      <c r="A9018" s="20" t="str">
        <f t="shared" si="283"/>
        <v>Birta lífeyrissjóðurSamtryggingardeild</v>
      </c>
      <c r="B9018" s="20" t="str">
        <f>_xlfn.IFNA(INDEX(Listi!$AI:$AI,MATCH(C9018,Listi!$AJ:$AJ,0)),INDEX(Listi!T:T,MATCH(C9018,Listi!U:U,0)))</f>
        <v xml:space="preserve">Birta  </v>
      </c>
      <c r="C9018" s="20" t="s">
        <v>298</v>
      </c>
      <c r="D9018" s="20" t="s">
        <v>205</v>
      </c>
      <c r="E9018" s="20" t="s">
        <v>275</v>
      </c>
      <c r="F9018" s="20" t="s">
        <v>136</v>
      </c>
      <c r="G9018" s="8" t="s">
        <v>400</v>
      </c>
      <c r="H9018" s="20" t="s">
        <v>137</v>
      </c>
      <c r="I9018" s="7">
        <v>0</v>
      </c>
      <c r="L9018" s="7">
        <v>549755105944</v>
      </c>
      <c r="M9018" s="7">
        <v>18480897961</v>
      </c>
      <c r="N9018" s="7">
        <v>14075814006</v>
      </c>
      <c r="O9018" s="20" t="str">
        <f t="shared" si="284"/>
        <v/>
      </c>
    </row>
    <row r="9019" spans="1:15">
      <c r="A9019" s="20" t="str">
        <f t="shared" si="283"/>
        <v>Birta lífeyrissjóðurSkuldabréfaleið</v>
      </c>
      <c r="B9019" s="20" t="str">
        <f>_xlfn.IFNA(INDEX(Listi!$AI:$AI,MATCH(C9019,Listi!$AJ:$AJ,0)),INDEX(Listi!T:T,MATCH(C9019,Listi!U:U,0)))</f>
        <v xml:space="preserve">Birta  </v>
      </c>
      <c r="C9019" s="20" t="s">
        <v>298</v>
      </c>
      <c r="D9019" s="20" t="s">
        <v>313</v>
      </c>
      <c r="E9019" s="20" t="s">
        <v>276</v>
      </c>
      <c r="F9019" s="20" t="s">
        <v>136</v>
      </c>
      <c r="G9019" s="8" t="s">
        <v>400</v>
      </c>
      <c r="H9019" s="20" t="s">
        <v>137</v>
      </c>
      <c r="I9019" s="7">
        <v>0</v>
      </c>
      <c r="L9019" s="7">
        <v>8522374478</v>
      </c>
      <c r="M9019" s="7">
        <v>391005163</v>
      </c>
      <c r="N9019" s="7">
        <v>218104877</v>
      </c>
      <c r="O9019" s="20" t="str">
        <f t="shared" si="284"/>
        <v/>
      </c>
    </row>
    <row r="9020" spans="1:15">
      <c r="A9020" s="20" t="str">
        <f t="shared" si="283"/>
        <v>Birta lífeyrissjóðurTilgreind séreign</v>
      </c>
      <c r="B9020" s="20" t="str">
        <f>_xlfn.IFNA(INDEX(Listi!$AI:$AI,MATCH(C9020,Listi!$AJ:$AJ,0)),INDEX(Listi!T:T,MATCH(C9020,Listi!U:U,0)))</f>
        <v xml:space="preserve">Birta  </v>
      </c>
      <c r="C9020" s="20" t="s">
        <v>298</v>
      </c>
      <c r="D9020" s="20" t="s">
        <v>312</v>
      </c>
      <c r="E9020" s="20" t="s">
        <v>276</v>
      </c>
      <c r="F9020" s="20" t="s">
        <v>136</v>
      </c>
      <c r="G9020" s="8" t="s">
        <v>400</v>
      </c>
      <c r="H9020" s="20" t="s">
        <v>137</v>
      </c>
      <c r="I9020" s="7">
        <v>0</v>
      </c>
      <c r="L9020" s="7">
        <v>2234420297</v>
      </c>
      <c r="M9020" s="7">
        <v>511871981</v>
      </c>
      <c r="N9020" s="7">
        <v>36000223</v>
      </c>
      <c r="O9020" s="20" t="str">
        <f t="shared" si="284"/>
        <v/>
      </c>
    </row>
    <row r="9021" spans="1:15">
      <c r="A9021" s="20" t="str">
        <f t="shared" si="283"/>
        <v>Brú Lífeyrissjóður starfsmanna sveitarfélagaA-deild</v>
      </c>
      <c r="B9021" s="20" t="str">
        <f>_xlfn.IFNA(INDEX(Listi!$AI:$AI,MATCH(C9021,Listi!$AJ:$AJ,0)),INDEX(Listi!T:T,MATCH(C9021,Listi!U:U,0)))</f>
        <v>Brú</v>
      </c>
      <c r="C9021" s="20" t="s">
        <v>217</v>
      </c>
      <c r="D9021" s="20" t="s">
        <v>257</v>
      </c>
      <c r="E9021" s="20" t="s">
        <v>275</v>
      </c>
      <c r="F9021" s="20" t="s">
        <v>136</v>
      </c>
      <c r="G9021" s="8" t="s">
        <v>400</v>
      </c>
      <c r="H9021" s="20" t="s">
        <v>137</v>
      </c>
      <c r="I9021" s="7">
        <v>0</v>
      </c>
      <c r="L9021" s="7">
        <v>270469177889</v>
      </c>
      <c r="M9021" s="7">
        <v>13987858077</v>
      </c>
      <c r="N9021" s="7">
        <v>4793072329</v>
      </c>
      <c r="O9021" s="20" t="str">
        <f t="shared" si="284"/>
        <v/>
      </c>
    </row>
    <row r="9022" spans="1:15">
      <c r="A9022" s="20" t="str">
        <f t="shared" ref="A9022:A9084" si="285">CONCATENATE(C9022,D9022)</f>
        <v>Brú Lífeyrissjóður starfsmanna sveitarfélagaB-deild</v>
      </c>
      <c r="B9022" s="20" t="str">
        <f>_xlfn.IFNA(INDEX(Listi!$AI:$AI,MATCH(C9022,Listi!$AJ:$AJ,0)),INDEX(Listi!T:T,MATCH(C9022,Listi!U:U,0)))</f>
        <v>Brú</v>
      </c>
      <c r="C9022" s="20" t="s">
        <v>217</v>
      </c>
      <c r="D9022" s="20" t="s">
        <v>218</v>
      </c>
      <c r="E9022" s="20" t="s">
        <v>275</v>
      </c>
      <c r="F9022" s="20" t="s">
        <v>136</v>
      </c>
      <c r="G9022" s="8" t="s">
        <v>400</v>
      </c>
      <c r="H9022" s="20" t="s">
        <v>137</v>
      </c>
      <c r="I9022" s="7">
        <v>0</v>
      </c>
      <c r="L9022" s="7">
        <v>17004783831</v>
      </c>
      <c r="M9022" s="7">
        <v>119747694</v>
      </c>
      <c r="N9022" s="7">
        <v>3424817406</v>
      </c>
      <c r="O9022" s="20" t="str">
        <f t="shared" si="284"/>
        <v/>
      </c>
    </row>
    <row r="9023" spans="1:15">
      <c r="A9023" s="20" t="str">
        <f t="shared" si="285"/>
        <v>Brú Lífeyrissjóður starfsmanna sveitarfélagaV-deild</v>
      </c>
      <c r="B9023" s="20" t="str">
        <f>_xlfn.IFNA(INDEX(Listi!$AI:$AI,MATCH(C9023,Listi!$AJ:$AJ,0)),INDEX(Listi!T:T,MATCH(C9023,Listi!U:U,0)))</f>
        <v>Brú</v>
      </c>
      <c r="C9023" s="20" t="s">
        <v>217</v>
      </c>
      <c r="D9023" s="20" t="s">
        <v>219</v>
      </c>
      <c r="E9023" s="20" t="s">
        <v>275</v>
      </c>
      <c r="F9023" s="8" t="s">
        <v>136</v>
      </c>
      <c r="G9023" s="8" t="s">
        <v>400</v>
      </c>
      <c r="H9023" s="20" t="s">
        <v>137</v>
      </c>
      <c r="I9023" s="7">
        <v>0</v>
      </c>
      <c r="L9023" s="7">
        <v>54501394986</v>
      </c>
      <c r="M9023" s="7">
        <v>4188513374</v>
      </c>
      <c r="N9023" s="7">
        <v>455519059</v>
      </c>
      <c r="O9023" s="20" t="str">
        <f t="shared" si="284"/>
        <v/>
      </c>
    </row>
    <row r="9024" spans="1:15">
      <c r="A9024" s="20" t="str">
        <f t="shared" si="285"/>
        <v>Eftirlaunasj atvinnuflugmannaSamtryggingardeild</v>
      </c>
      <c r="B9024" s="20" t="str">
        <f>_xlfn.IFNA(INDEX(Listi!$AI:$AI,MATCH(C9024,Listi!$AJ:$AJ,0)),INDEX(Listi!T:T,MATCH(C9024,Listi!U:U,0)))</f>
        <v>EFÍA</v>
      </c>
      <c r="C9024" s="20" t="s">
        <v>220</v>
      </c>
      <c r="D9024" s="20" t="s">
        <v>205</v>
      </c>
      <c r="E9024" s="20" t="s">
        <v>275</v>
      </c>
      <c r="F9024" s="8" t="s">
        <v>136</v>
      </c>
      <c r="G9024" s="8" t="s">
        <v>400</v>
      </c>
      <c r="H9024" s="20" t="s">
        <v>137</v>
      </c>
      <c r="I9024" s="7">
        <v>0</v>
      </c>
      <c r="L9024" s="7">
        <v>58542663000</v>
      </c>
      <c r="M9024" s="7">
        <v>1477262000</v>
      </c>
      <c r="N9024" s="7">
        <v>1113313000</v>
      </c>
      <c r="O9024" s="20" t="str">
        <f t="shared" si="284"/>
        <v/>
      </c>
    </row>
    <row r="9025" spans="1:15">
      <c r="A9025" s="20" t="str">
        <f t="shared" si="285"/>
        <v>Festa - lífeyrissjóðurSamtryggingardeild</v>
      </c>
      <c r="B9025" s="20" t="str">
        <f>_xlfn.IFNA(INDEX(Listi!$AI:$AI,MATCH(C9025,Listi!$AJ:$AJ,0)),INDEX(Listi!T:T,MATCH(C9025,Listi!U:U,0)))</f>
        <v xml:space="preserve">Festa </v>
      </c>
      <c r="C9025" s="20" t="s">
        <v>221</v>
      </c>
      <c r="D9025" s="20" t="s">
        <v>205</v>
      </c>
      <c r="E9025" s="20" t="s">
        <v>275</v>
      </c>
      <c r="F9025" s="20" t="s">
        <v>136</v>
      </c>
      <c r="G9025" s="8" t="s">
        <v>400</v>
      </c>
      <c r="H9025" s="20" t="s">
        <v>137</v>
      </c>
      <c r="I9025" s="7">
        <v>0</v>
      </c>
      <c r="L9025" s="7">
        <v>246318113722</v>
      </c>
      <c r="M9025" s="7">
        <v>11138196907</v>
      </c>
      <c r="N9025" s="7">
        <v>5180938287</v>
      </c>
      <c r="O9025" s="20" t="str">
        <f t="shared" si="284"/>
        <v/>
      </c>
    </row>
    <row r="9026" spans="1:15">
      <c r="A9026" s="20" t="str">
        <f t="shared" si="285"/>
        <v>Festa - lífeyrissjóðurSparnaðarleið I</v>
      </c>
      <c r="B9026" s="20" t="str">
        <f>_xlfn.IFNA(INDEX(Listi!$AI:$AI,MATCH(C9026,Listi!$AJ:$AJ,0)),INDEX(Listi!T:T,MATCH(C9026,Listi!U:U,0)))</f>
        <v xml:space="preserve">Festa </v>
      </c>
      <c r="C9026" s="20" t="s">
        <v>221</v>
      </c>
      <c r="D9026" s="20" t="s">
        <v>464</v>
      </c>
      <c r="E9026" s="20" t="s">
        <v>276</v>
      </c>
      <c r="F9026" s="20" t="s">
        <v>136</v>
      </c>
      <c r="G9026" s="8" t="s">
        <v>400</v>
      </c>
      <c r="H9026" s="20" t="s">
        <v>137</v>
      </c>
      <c r="I9026" s="7">
        <v>0</v>
      </c>
      <c r="L9026" s="7">
        <v>75585319</v>
      </c>
      <c r="M9026" s="7">
        <v>37671409</v>
      </c>
      <c r="N9026" s="7">
        <v>2063969</v>
      </c>
      <c r="O9026" s="20" t="str">
        <f t="shared" ref="O9026:O9089" si="286">IFERROR(VLOOKUP(F9026,EhLykill,3,FALSE),"")</f>
        <v/>
      </c>
    </row>
    <row r="9027" spans="1:15">
      <c r="A9027" s="20" t="str">
        <f t="shared" si="285"/>
        <v>Festa - lífeyrissjóðurSparnaðarleið II</v>
      </c>
      <c r="B9027" s="20" t="str">
        <f>_xlfn.IFNA(INDEX(Listi!$AI:$AI,MATCH(C9027,Listi!$AJ:$AJ,0)),INDEX(Listi!T:T,MATCH(C9027,Listi!U:U,0)))</f>
        <v xml:space="preserve">Festa </v>
      </c>
      <c r="C9027" s="20" t="s">
        <v>221</v>
      </c>
      <c r="D9027" s="20" t="s">
        <v>388</v>
      </c>
      <c r="E9027" s="20" t="s">
        <v>276</v>
      </c>
      <c r="F9027" s="20" t="s">
        <v>136</v>
      </c>
      <c r="G9027" s="8" t="s">
        <v>400</v>
      </c>
      <c r="H9027" s="20" t="s">
        <v>137</v>
      </c>
      <c r="I9027" s="7">
        <v>0</v>
      </c>
      <c r="L9027" s="7">
        <v>1113180693</v>
      </c>
      <c r="M9027" s="7">
        <v>134564310</v>
      </c>
      <c r="N9027" s="7">
        <v>19363084</v>
      </c>
      <c r="O9027" s="20" t="str">
        <f t="shared" si="286"/>
        <v/>
      </c>
    </row>
    <row r="9028" spans="1:15">
      <c r="A9028" s="20" t="str">
        <f t="shared" si="285"/>
        <v>Frjálsi lífeyrissjóðurinnDeild/leið I</v>
      </c>
      <c r="B9028" s="20" t="str">
        <f>_xlfn.IFNA(INDEX(Listi!$AI:$AI,MATCH(C9028,Listi!$AJ:$AJ,0)),INDEX(Listi!T:T,MATCH(C9028,Listi!U:U,0)))</f>
        <v xml:space="preserve">Frjálsi </v>
      </c>
      <c r="C9028" s="20" t="s">
        <v>222</v>
      </c>
      <c r="D9028" s="20" t="s">
        <v>223</v>
      </c>
      <c r="E9028" s="20" t="s">
        <v>276</v>
      </c>
      <c r="F9028" s="20" t="s">
        <v>136</v>
      </c>
      <c r="G9028" s="8" t="s">
        <v>400</v>
      </c>
      <c r="H9028" s="20" t="s">
        <v>137</v>
      </c>
      <c r="I9028" s="7">
        <v>0</v>
      </c>
      <c r="L9028" s="7">
        <v>199278730000</v>
      </c>
      <c r="M9028" s="7">
        <v>10813020000</v>
      </c>
      <c r="N9028" s="7">
        <v>2178012000</v>
      </c>
      <c r="O9028" s="20" t="str">
        <f t="shared" si="286"/>
        <v/>
      </c>
    </row>
    <row r="9029" spans="1:15">
      <c r="A9029" s="20" t="str">
        <f t="shared" si="285"/>
        <v>Frjálsi lífeyrissjóðurinnDeild/leið II</v>
      </c>
      <c r="B9029" s="20" t="str">
        <f>_xlfn.IFNA(INDEX(Listi!$AI:$AI,MATCH(C9029,Listi!$AJ:$AJ,0)),INDEX(Listi!T:T,MATCH(C9029,Listi!U:U,0)))</f>
        <v xml:space="preserve">Frjálsi </v>
      </c>
      <c r="C9029" s="20" t="s">
        <v>222</v>
      </c>
      <c r="D9029" s="20" t="s">
        <v>224</v>
      </c>
      <c r="E9029" s="20" t="s">
        <v>276</v>
      </c>
      <c r="F9029" s="20" t="s">
        <v>136</v>
      </c>
      <c r="G9029" s="8" t="s">
        <v>400</v>
      </c>
      <c r="H9029" s="20" t="s">
        <v>137</v>
      </c>
      <c r="I9029" s="7">
        <v>0</v>
      </c>
      <c r="L9029" s="7">
        <v>29681370000</v>
      </c>
      <c r="M9029" s="7">
        <v>1864883000</v>
      </c>
      <c r="N9029" s="7">
        <v>401735000</v>
      </c>
      <c r="O9029" s="20" t="str">
        <f t="shared" si="286"/>
        <v/>
      </c>
    </row>
    <row r="9030" spans="1:15">
      <c r="A9030" s="20" t="str">
        <f t="shared" si="285"/>
        <v>Frjálsi lífeyrissjóðurinnDeild/leið III</v>
      </c>
      <c r="B9030" s="20" t="str">
        <f>_xlfn.IFNA(INDEX(Listi!$AI:$AI,MATCH(C9030,Listi!$AJ:$AJ,0)),INDEX(Listi!T:T,MATCH(C9030,Listi!U:U,0)))</f>
        <v xml:space="preserve">Frjálsi </v>
      </c>
      <c r="C9030" s="20" t="s">
        <v>222</v>
      </c>
      <c r="D9030" s="20" t="s">
        <v>225</v>
      </c>
      <c r="E9030" s="20" t="s">
        <v>276</v>
      </c>
      <c r="F9030" s="20" t="s">
        <v>136</v>
      </c>
      <c r="G9030" s="8" t="s">
        <v>400</v>
      </c>
      <c r="H9030" s="20" t="s">
        <v>137</v>
      </c>
      <c r="I9030" s="7">
        <v>0</v>
      </c>
      <c r="L9030" s="7">
        <v>43554797000</v>
      </c>
      <c r="M9030" s="7">
        <v>2564479000</v>
      </c>
      <c r="N9030" s="7">
        <v>1456678000</v>
      </c>
      <c r="O9030" s="20" t="str">
        <f t="shared" si="286"/>
        <v/>
      </c>
    </row>
    <row r="9031" spans="1:15">
      <c r="A9031" s="20" t="str">
        <f t="shared" si="285"/>
        <v>Frjálsi lífeyrissjóðurinnFrjálsi Áhætta</v>
      </c>
      <c r="B9031" s="20" t="str">
        <f>_xlfn.IFNA(INDEX(Listi!$AI:$AI,MATCH(C9031,Listi!$AJ:$AJ,0)),INDEX(Listi!T:T,MATCH(C9031,Listi!U:U,0)))</f>
        <v xml:space="preserve">Frjálsi </v>
      </c>
      <c r="C9031" s="20" t="s">
        <v>222</v>
      </c>
      <c r="D9031" s="20" t="s">
        <v>226</v>
      </c>
      <c r="E9031" s="20" t="s">
        <v>276</v>
      </c>
      <c r="F9031" s="20" t="s">
        <v>136</v>
      </c>
      <c r="G9031" s="8" t="s">
        <v>400</v>
      </c>
      <c r="H9031" s="20" t="s">
        <v>137</v>
      </c>
      <c r="I9031" s="7">
        <v>0</v>
      </c>
      <c r="L9031" s="7">
        <v>2707615000</v>
      </c>
      <c r="M9031" s="7">
        <v>335331000</v>
      </c>
      <c r="N9031" s="7">
        <v>1872000</v>
      </c>
      <c r="O9031" s="20" t="str">
        <f t="shared" si="286"/>
        <v/>
      </c>
    </row>
    <row r="9032" spans="1:15">
      <c r="A9032" s="20" t="str">
        <f t="shared" si="285"/>
        <v>Frjálsi lífeyrissjóðurinnSameiginleg deild</v>
      </c>
      <c r="B9032" s="20" t="str">
        <f>_xlfn.IFNA(INDEX(Listi!$AI:$AI,MATCH(C9032,Listi!$AJ:$AJ,0)),INDEX(Listi!T:T,MATCH(C9032,Listi!U:U,0)))</f>
        <v xml:space="preserve">Frjálsi </v>
      </c>
      <c r="C9032" s="20" t="s">
        <v>222</v>
      </c>
      <c r="D9032" s="20" t="s">
        <v>311</v>
      </c>
      <c r="E9032" s="20" t="s">
        <v>276</v>
      </c>
      <c r="F9032" s="20" t="s">
        <v>136</v>
      </c>
      <c r="G9032" s="8" t="s">
        <v>400</v>
      </c>
      <c r="H9032" s="20" t="s">
        <v>137</v>
      </c>
      <c r="I9032" s="7">
        <v>0</v>
      </c>
      <c r="L9032" s="7">
        <v>0</v>
      </c>
      <c r="M9032" s="7">
        <v>0</v>
      </c>
      <c r="N9032" s="7">
        <v>0</v>
      </c>
      <c r="O9032" s="20" t="str">
        <f t="shared" si="286"/>
        <v/>
      </c>
    </row>
    <row r="9033" spans="1:15">
      <c r="A9033" s="20" t="str">
        <f t="shared" si="285"/>
        <v>Frjálsi lífeyrissjóðurinnSamtryggingardeild</v>
      </c>
      <c r="B9033" s="20" t="str">
        <f>_xlfn.IFNA(INDEX(Listi!$AI:$AI,MATCH(C9033,Listi!$AJ:$AJ,0)),INDEX(Listi!T:T,MATCH(C9033,Listi!U:U,0)))</f>
        <v xml:space="preserve">Frjálsi </v>
      </c>
      <c r="C9033" s="20" t="s">
        <v>222</v>
      </c>
      <c r="D9033" s="20" t="s">
        <v>205</v>
      </c>
      <c r="E9033" s="20" t="s">
        <v>275</v>
      </c>
      <c r="F9033" s="20" t="s">
        <v>136</v>
      </c>
      <c r="G9033" s="8" t="s">
        <v>400</v>
      </c>
      <c r="H9033" s="20" t="s">
        <v>137</v>
      </c>
      <c r="I9033" s="7">
        <v>0</v>
      </c>
      <c r="L9033" s="7">
        <v>127148465000</v>
      </c>
      <c r="M9033" s="7">
        <v>7524433000</v>
      </c>
      <c r="N9033" s="7">
        <v>1254273000</v>
      </c>
      <c r="O9033" s="20" t="str">
        <f t="shared" si="286"/>
        <v/>
      </c>
    </row>
    <row r="9034" spans="1:15">
      <c r="A9034" s="20" t="str">
        <f t="shared" si="285"/>
        <v>Gildi - lífeyrissjóðurFramtíðarsýn 1</v>
      </c>
      <c r="B9034" s="20" t="str">
        <f>_xlfn.IFNA(INDEX(Listi!$AI:$AI,MATCH(C9034,Listi!$AJ:$AJ,0)),INDEX(Listi!T:T,MATCH(C9034,Listi!U:U,0)))</f>
        <v xml:space="preserve">Gildi  </v>
      </c>
      <c r="C9034" s="20" t="s">
        <v>227</v>
      </c>
      <c r="D9034" s="20" t="s">
        <v>373</v>
      </c>
      <c r="E9034" s="20" t="s">
        <v>276</v>
      </c>
      <c r="F9034" s="20" t="s">
        <v>136</v>
      </c>
      <c r="G9034" s="8" t="s">
        <v>400</v>
      </c>
      <c r="H9034" s="20" t="s">
        <v>137</v>
      </c>
      <c r="I9034" s="7">
        <v>0</v>
      </c>
      <c r="L9034" s="7">
        <v>3223959491</v>
      </c>
      <c r="M9034" s="7">
        <v>185065371</v>
      </c>
      <c r="N9034" s="7">
        <v>99697779</v>
      </c>
      <c r="O9034" s="20" t="str">
        <f t="shared" si="286"/>
        <v/>
      </c>
    </row>
    <row r="9035" spans="1:15">
      <c r="A9035" s="20" t="str">
        <f t="shared" si="285"/>
        <v>Gildi - lífeyrissjóðurFramtíðarsýn 2</v>
      </c>
      <c r="B9035" s="20" t="str">
        <f>_xlfn.IFNA(INDEX(Listi!$AI:$AI,MATCH(C9035,Listi!$AJ:$AJ,0)),INDEX(Listi!T:T,MATCH(C9035,Listi!U:U,0)))</f>
        <v xml:space="preserve">Gildi  </v>
      </c>
      <c r="C9035" s="20" t="s">
        <v>227</v>
      </c>
      <c r="D9035" s="20" t="s">
        <v>374</v>
      </c>
      <c r="E9035" s="20" t="s">
        <v>276</v>
      </c>
      <c r="F9035" s="20" t="s">
        <v>136</v>
      </c>
      <c r="G9035" s="8" t="s">
        <v>400</v>
      </c>
      <c r="H9035" s="20" t="s">
        <v>137</v>
      </c>
      <c r="I9035" s="7">
        <v>0</v>
      </c>
      <c r="L9035" s="7">
        <v>3172355810</v>
      </c>
      <c r="M9035" s="7">
        <v>227598529</v>
      </c>
      <c r="N9035" s="7">
        <v>70042741</v>
      </c>
      <c r="O9035" s="20" t="str">
        <f t="shared" si="286"/>
        <v/>
      </c>
    </row>
    <row r="9036" spans="1:15">
      <c r="A9036" s="20" t="str">
        <f t="shared" si="285"/>
        <v>Gildi - lífeyrissjóðurFramtíðarsýn 3</v>
      </c>
      <c r="B9036" s="20" t="str">
        <f>_xlfn.IFNA(INDEX(Listi!$AI:$AI,MATCH(C9036,Listi!$AJ:$AJ,0)),INDEX(Listi!T:T,MATCH(C9036,Listi!U:U,0)))</f>
        <v xml:space="preserve">Gildi  </v>
      </c>
      <c r="C9036" s="20" t="s">
        <v>227</v>
      </c>
      <c r="D9036" s="20" t="s">
        <v>380</v>
      </c>
      <c r="E9036" s="20" t="s">
        <v>276</v>
      </c>
      <c r="F9036" s="20" t="s">
        <v>136</v>
      </c>
      <c r="G9036" s="8" t="s">
        <v>400</v>
      </c>
      <c r="H9036" s="20" t="s">
        <v>137</v>
      </c>
      <c r="I9036" s="7">
        <v>0</v>
      </c>
      <c r="L9036" s="7">
        <v>1220667693</v>
      </c>
      <c r="M9036" s="7">
        <v>206427664</v>
      </c>
      <c r="N9036" s="7">
        <v>61376636</v>
      </c>
      <c r="O9036" s="20" t="str">
        <f t="shared" si="286"/>
        <v/>
      </c>
    </row>
    <row r="9037" spans="1:15">
      <c r="A9037" s="20" t="str">
        <f t="shared" si="285"/>
        <v>Gildi - lífeyrissjóðurSamtryggingardeild</v>
      </c>
      <c r="B9037" s="20" t="str">
        <f>_xlfn.IFNA(INDEX(Listi!$AI:$AI,MATCH(C9037,Listi!$AJ:$AJ,0)),INDEX(Listi!T:T,MATCH(C9037,Listi!U:U,0)))</f>
        <v xml:space="preserve">Gildi  </v>
      </c>
      <c r="C9037" s="20" t="s">
        <v>227</v>
      </c>
      <c r="D9037" s="20" t="s">
        <v>205</v>
      </c>
      <c r="E9037" s="20" t="s">
        <v>275</v>
      </c>
      <c r="F9037" s="20" t="s">
        <v>136</v>
      </c>
      <c r="G9037" s="8" t="s">
        <v>400</v>
      </c>
      <c r="H9037" s="20" t="s">
        <v>137</v>
      </c>
      <c r="I9037" s="7">
        <v>0</v>
      </c>
      <c r="L9037" s="7">
        <v>908474103084</v>
      </c>
      <c r="M9037" s="7">
        <v>33404441428</v>
      </c>
      <c r="N9037" s="7">
        <v>20772915594</v>
      </c>
      <c r="O9037" s="20" t="str">
        <f t="shared" si="286"/>
        <v/>
      </c>
    </row>
    <row r="9038" spans="1:15">
      <c r="A9038" s="20" t="str">
        <f t="shared" si="285"/>
        <v>Íslenski lífeyrissjóðurinnLíf 1</v>
      </c>
      <c r="B9038" s="20" t="str">
        <f>_xlfn.IFNA(INDEX(Listi!$AI:$AI,MATCH(C9038,Listi!$AJ:$AJ,0)),INDEX(Listi!T:T,MATCH(C9038,Listi!U:U,0)))</f>
        <v xml:space="preserve">Íslenski  </v>
      </c>
      <c r="C9038" s="20" t="s">
        <v>238</v>
      </c>
      <c r="D9038" s="20" t="s">
        <v>239</v>
      </c>
      <c r="E9038" s="20" t="s">
        <v>276</v>
      </c>
      <c r="F9038" s="20" t="s">
        <v>136</v>
      </c>
      <c r="G9038" s="8" t="s">
        <v>400</v>
      </c>
      <c r="H9038" s="20" t="s">
        <v>137</v>
      </c>
      <c r="I9038" s="7">
        <v>0</v>
      </c>
      <c r="L9038" s="7">
        <v>34645188332</v>
      </c>
      <c r="M9038" s="7">
        <v>5859453012</v>
      </c>
      <c r="N9038" s="7">
        <v>977930648</v>
      </c>
      <c r="O9038" s="20" t="str">
        <f t="shared" si="286"/>
        <v/>
      </c>
    </row>
    <row r="9039" spans="1:15">
      <c r="A9039" s="20" t="str">
        <f t="shared" si="285"/>
        <v>Íslenski lífeyrissjóðurinnLíf 2</v>
      </c>
      <c r="B9039" s="20" t="str">
        <f>_xlfn.IFNA(INDEX(Listi!$AI:$AI,MATCH(C9039,Listi!$AJ:$AJ,0)),INDEX(Listi!T:T,MATCH(C9039,Listi!U:U,0)))</f>
        <v xml:space="preserve">Íslenski  </v>
      </c>
      <c r="C9039" s="20" t="s">
        <v>238</v>
      </c>
      <c r="D9039" s="20" t="s">
        <v>240</v>
      </c>
      <c r="E9039" s="20" t="s">
        <v>276</v>
      </c>
      <c r="F9039" s="20" t="s">
        <v>136</v>
      </c>
      <c r="G9039" s="8" t="s">
        <v>400</v>
      </c>
      <c r="H9039" s="20" t="s">
        <v>137</v>
      </c>
      <c r="I9039" s="7">
        <v>0</v>
      </c>
      <c r="L9039" s="7">
        <v>31029129445</v>
      </c>
      <c r="M9039" s="7">
        <v>2139527304</v>
      </c>
      <c r="N9039" s="7">
        <v>531278955</v>
      </c>
      <c r="O9039" s="20" t="str">
        <f t="shared" si="286"/>
        <v/>
      </c>
    </row>
    <row r="9040" spans="1:15">
      <c r="A9040" s="20" t="str">
        <f t="shared" si="285"/>
        <v>Íslenski lífeyrissjóðurinnLíf 3</v>
      </c>
      <c r="B9040" s="20" t="str">
        <f>_xlfn.IFNA(INDEX(Listi!$AI:$AI,MATCH(C9040,Listi!$AJ:$AJ,0)),INDEX(Listi!T:T,MATCH(C9040,Listi!U:U,0)))</f>
        <v xml:space="preserve">Íslenski  </v>
      </c>
      <c r="C9040" s="20" t="s">
        <v>238</v>
      </c>
      <c r="D9040" s="20" t="s">
        <v>241</v>
      </c>
      <c r="E9040" s="20" t="s">
        <v>276</v>
      </c>
      <c r="F9040" s="20" t="s">
        <v>136</v>
      </c>
      <c r="G9040" s="8" t="s">
        <v>400</v>
      </c>
      <c r="H9040" s="20" t="s">
        <v>137</v>
      </c>
      <c r="I9040" s="7">
        <v>0</v>
      </c>
      <c r="L9040" s="7">
        <v>26552298455</v>
      </c>
      <c r="M9040" s="7">
        <v>1349981892</v>
      </c>
      <c r="N9040" s="7">
        <v>474868471</v>
      </c>
      <c r="O9040" s="20" t="str">
        <f t="shared" si="286"/>
        <v/>
      </c>
    </row>
    <row r="9041" spans="1:15">
      <c r="A9041" s="20" t="str">
        <f t="shared" si="285"/>
        <v>Íslenski lífeyrissjóðurinnLíf 4</v>
      </c>
      <c r="B9041" s="20" t="str">
        <f>_xlfn.IFNA(INDEX(Listi!$AI:$AI,MATCH(C9041,Listi!$AJ:$AJ,0)),INDEX(Listi!T:T,MATCH(C9041,Listi!U:U,0)))</f>
        <v xml:space="preserve">Íslenski  </v>
      </c>
      <c r="C9041" s="20" t="s">
        <v>238</v>
      </c>
      <c r="D9041" s="20" t="s">
        <v>242</v>
      </c>
      <c r="E9041" s="20" t="s">
        <v>276</v>
      </c>
      <c r="F9041" s="20" t="s">
        <v>136</v>
      </c>
      <c r="G9041" s="8" t="s">
        <v>400</v>
      </c>
      <c r="H9041" s="20" t="s">
        <v>137</v>
      </c>
      <c r="I9041" s="7">
        <v>0</v>
      </c>
      <c r="L9041" s="7">
        <v>15323468197</v>
      </c>
      <c r="M9041" s="7">
        <v>592019313</v>
      </c>
      <c r="N9041" s="7">
        <v>649721424</v>
      </c>
      <c r="O9041" s="20" t="str">
        <f t="shared" si="286"/>
        <v/>
      </c>
    </row>
    <row r="9042" spans="1:15">
      <c r="A9042" s="20" t="str">
        <f t="shared" si="285"/>
        <v>Íslenski lífeyrissjóðurinnSamtryggingardeild</v>
      </c>
      <c r="B9042" s="20" t="str">
        <f>_xlfn.IFNA(INDEX(Listi!$AI:$AI,MATCH(C9042,Listi!$AJ:$AJ,0)),INDEX(Listi!T:T,MATCH(C9042,Listi!U:U,0)))</f>
        <v xml:space="preserve">Íslenski  </v>
      </c>
      <c r="C9042" s="20" t="s">
        <v>238</v>
      </c>
      <c r="D9042" s="20" t="s">
        <v>205</v>
      </c>
      <c r="E9042" s="20" t="s">
        <v>275</v>
      </c>
      <c r="F9042" s="20" t="s">
        <v>136</v>
      </c>
      <c r="G9042" s="8" t="s">
        <v>400</v>
      </c>
      <c r="H9042" s="20" t="s">
        <v>137</v>
      </c>
      <c r="I9042" s="7">
        <v>0</v>
      </c>
      <c r="L9042" s="7">
        <v>32369481106</v>
      </c>
      <c r="M9042" s="7">
        <v>2513450236</v>
      </c>
      <c r="N9042" s="7">
        <v>182749847</v>
      </c>
      <c r="O9042" s="20" t="str">
        <f t="shared" si="286"/>
        <v/>
      </c>
    </row>
    <row r="9043" spans="1:15">
      <c r="A9043" s="20" t="str">
        <f t="shared" si="285"/>
        <v>Lífeyrissjóður bændaSamtryggingardeild</v>
      </c>
      <c r="B9043" s="20" t="str">
        <f>_xlfn.IFNA(INDEX(Listi!$AI:$AI,MATCH(C9043,Listi!$AJ:$AJ,0)),INDEX(Listi!T:T,MATCH(C9043,Listi!U:U,0)))</f>
        <v>Lífeyrissjóður bænda</v>
      </c>
      <c r="C9043" s="20" t="s">
        <v>252</v>
      </c>
      <c r="D9043" s="20" t="s">
        <v>205</v>
      </c>
      <c r="E9043" s="20" t="s">
        <v>275</v>
      </c>
      <c r="F9043" s="20" t="s">
        <v>136</v>
      </c>
      <c r="G9043" s="8" t="s">
        <v>400</v>
      </c>
      <c r="H9043" s="20" t="s">
        <v>137</v>
      </c>
      <c r="I9043" s="7">
        <v>0</v>
      </c>
      <c r="L9043" s="7">
        <v>45108278171</v>
      </c>
      <c r="M9043" s="7">
        <v>776003397</v>
      </c>
      <c r="N9043" s="7">
        <v>1921473168</v>
      </c>
      <c r="O9043" s="20" t="str">
        <f t="shared" si="286"/>
        <v/>
      </c>
    </row>
    <row r="9044" spans="1:15">
      <c r="A9044" s="20" t="str">
        <f t="shared" si="285"/>
        <v>Lífeyrissjóður bankamannaAldursdeild</v>
      </c>
      <c r="B9044" s="20" t="str">
        <f>_xlfn.IFNA(INDEX(Listi!$AI:$AI,MATCH(C9044,Listi!$AJ:$AJ,0)),INDEX(Listi!T:T,MATCH(C9044,Listi!U:U,0)))</f>
        <v>Lífeyrissjóður bankam.</v>
      </c>
      <c r="C9044" s="20" t="s">
        <v>250</v>
      </c>
      <c r="D9044" s="20" t="s">
        <v>251</v>
      </c>
      <c r="E9044" s="20" t="s">
        <v>275</v>
      </c>
      <c r="F9044" s="20" t="s">
        <v>136</v>
      </c>
      <c r="G9044" s="8" t="s">
        <v>400</v>
      </c>
      <c r="H9044" s="20" t="s">
        <v>137</v>
      </c>
      <c r="I9044" s="7">
        <v>0</v>
      </c>
      <c r="L9044" s="7">
        <v>61369964000</v>
      </c>
      <c r="M9044" s="7">
        <v>1996063000</v>
      </c>
      <c r="N9044" s="7">
        <v>753444000</v>
      </c>
      <c r="O9044" s="20" t="str">
        <f t="shared" si="286"/>
        <v/>
      </c>
    </row>
    <row r="9045" spans="1:15">
      <c r="A9045" s="20" t="str">
        <f t="shared" si="285"/>
        <v>Lífeyrissjóður bankamannaHlutfallsdeild</v>
      </c>
      <c r="B9045" s="20" t="str">
        <f>_xlfn.IFNA(INDEX(Listi!$AI:$AI,MATCH(C9045,Listi!$AJ:$AJ,0)),INDEX(Listi!T:T,MATCH(C9045,Listi!U:U,0)))</f>
        <v>Lífeyrissjóður bankam.</v>
      </c>
      <c r="C9045" s="20" t="s">
        <v>250</v>
      </c>
      <c r="D9045" s="20" t="s">
        <v>467</v>
      </c>
      <c r="E9045" s="20" t="s">
        <v>275</v>
      </c>
      <c r="F9045" s="20" t="s">
        <v>136</v>
      </c>
      <c r="G9045" s="8" t="s">
        <v>400</v>
      </c>
      <c r="H9045" s="20" t="s">
        <v>137</v>
      </c>
      <c r="I9045" s="7">
        <v>0</v>
      </c>
      <c r="L9045" s="7">
        <v>40286427000</v>
      </c>
      <c r="M9045" s="7">
        <v>125147000</v>
      </c>
      <c r="N9045" s="7">
        <v>2741197000</v>
      </c>
      <c r="O9045" s="20" t="str">
        <f t="shared" si="286"/>
        <v/>
      </c>
    </row>
    <row r="9046" spans="1:15">
      <c r="A9046" s="20" t="str">
        <f t="shared" si="285"/>
        <v>Lífeyrissjóður RangæingaSamtryggingardeild</v>
      </c>
      <c r="B9046" s="20" t="str">
        <f>_xlfn.IFNA(INDEX(Listi!$AI:$AI,MATCH(C9046,Listi!$AJ:$AJ,0)),INDEX(Listi!T:T,MATCH(C9046,Listi!U:U,0)))</f>
        <v>Lífeyrissjóður Rang.</v>
      </c>
      <c r="C9046" s="20" t="s">
        <v>253</v>
      </c>
      <c r="D9046" s="20" t="s">
        <v>205</v>
      </c>
      <c r="E9046" s="20" t="s">
        <v>275</v>
      </c>
      <c r="F9046" s="8" t="s">
        <v>136</v>
      </c>
      <c r="G9046" s="8" t="s">
        <v>400</v>
      </c>
      <c r="H9046" s="20" t="s">
        <v>137</v>
      </c>
      <c r="I9046" s="7">
        <v>0</v>
      </c>
      <c r="L9046" s="7">
        <v>18949790000</v>
      </c>
      <c r="M9046" s="7">
        <v>835894000</v>
      </c>
      <c r="N9046" s="7">
        <v>386250000</v>
      </c>
      <c r="O9046" s="20" t="str">
        <f t="shared" si="286"/>
        <v/>
      </c>
    </row>
    <row r="9047" spans="1:15">
      <c r="A9047" s="20" t="str">
        <f t="shared" si="285"/>
        <v>Lífeyrissjóður starfsmanna AkureyrarbæjarSamtryggingardeild</v>
      </c>
      <c r="B9047" s="20" t="str">
        <f>_xlfn.IFNA(INDEX(Listi!$AI:$AI,MATCH(C9047,Listi!$AJ:$AJ,0)),INDEX(Listi!T:T,MATCH(C9047,Listi!U:U,0)))</f>
        <v>Lífeyrissj. starfsm. Akureyrarb.</v>
      </c>
      <c r="C9047" s="20" t="s">
        <v>274</v>
      </c>
      <c r="D9047" s="20" t="s">
        <v>205</v>
      </c>
      <c r="E9047" s="20" t="s">
        <v>275</v>
      </c>
      <c r="F9047" s="8" t="s">
        <v>136</v>
      </c>
      <c r="G9047" s="8" t="s">
        <v>400</v>
      </c>
      <c r="H9047" s="20" t="s">
        <v>137</v>
      </c>
      <c r="I9047" s="7">
        <v>0</v>
      </c>
      <c r="L9047" s="7">
        <v>14569496826</v>
      </c>
      <c r="M9047" s="7">
        <v>46271787</v>
      </c>
      <c r="N9047" s="7">
        <v>1160288032</v>
      </c>
      <c r="O9047" s="20" t="str">
        <f t="shared" si="286"/>
        <v/>
      </c>
    </row>
    <row r="9048" spans="1:15">
      <c r="A9048" s="20" t="str">
        <f t="shared" si="285"/>
        <v>Lífeyrissjóður starfsmanna Búnaðarbanka ÍslandsSamtryggingardeild</v>
      </c>
      <c r="B9048" s="20" t="str">
        <f>_xlfn.IFNA(INDEX(Listi!$AI:$AI,MATCH(C9048,Listi!$AJ:$AJ,0)),INDEX(Listi!T:T,MATCH(C9048,Listi!U:U,0)))</f>
        <v>Lífeyrissj. starfsm. Búnaðarb.Ísl.</v>
      </c>
      <c r="C9048" s="20" t="s">
        <v>254</v>
      </c>
      <c r="D9048" s="20" t="s">
        <v>205</v>
      </c>
      <c r="E9048" s="20" t="s">
        <v>275</v>
      </c>
      <c r="F9048" s="8" t="s">
        <v>136</v>
      </c>
      <c r="G9048" s="8" t="s">
        <v>400</v>
      </c>
      <c r="H9048" s="20" t="s">
        <v>137</v>
      </c>
      <c r="I9048" s="7">
        <v>0</v>
      </c>
      <c r="L9048" s="7">
        <v>27921283000</v>
      </c>
      <c r="M9048" s="7">
        <v>7378000</v>
      </c>
      <c r="N9048" s="7">
        <v>1535577000</v>
      </c>
      <c r="O9048" s="20" t="str">
        <f t="shared" si="286"/>
        <v/>
      </c>
    </row>
    <row r="9049" spans="1:15">
      <c r="A9049" s="20" t="str">
        <f t="shared" si="285"/>
        <v>Lífeyrissjóður starfsmanna ReykjavíkurborgarSamtryggingardeild</v>
      </c>
      <c r="B9049" s="20" t="str">
        <f>_xlfn.IFNA(INDEX(Listi!$AI:$AI,MATCH(C9049,Listi!$AJ:$AJ,0)),INDEX(Listi!T:T,MATCH(C9049,Listi!U:U,0)))</f>
        <v>Lífeyrissj. starfsm. Reykjav.</v>
      </c>
      <c r="C9049" s="20" t="s">
        <v>255</v>
      </c>
      <c r="D9049" s="20" t="s">
        <v>205</v>
      </c>
      <c r="E9049" s="20" t="s">
        <v>275</v>
      </c>
      <c r="F9049" s="20" t="s">
        <v>136</v>
      </c>
      <c r="G9049" s="8" t="s">
        <v>400</v>
      </c>
      <c r="H9049" s="20" t="s">
        <v>137</v>
      </c>
      <c r="I9049" s="7">
        <v>0</v>
      </c>
      <c r="L9049" s="7">
        <v>92450251598</v>
      </c>
      <c r="M9049" s="7">
        <v>217604296</v>
      </c>
      <c r="N9049" s="7">
        <v>6195210428</v>
      </c>
      <c r="O9049" s="20" t="str">
        <f t="shared" si="286"/>
        <v/>
      </c>
    </row>
    <row r="9050" spans="1:15">
      <c r="A9050" s="20" t="str">
        <f t="shared" si="285"/>
        <v>Lífeyrissjóður starfsmanna ríkisinsA-deild</v>
      </c>
      <c r="B9050" s="20" t="str">
        <f>_xlfn.IFNA(INDEX(Listi!$AI:$AI,MATCH(C9050,Listi!$AJ:$AJ,0)),INDEX(Listi!T:T,MATCH(C9050,Listi!U:U,0)))</f>
        <v>LSR</v>
      </c>
      <c r="C9050" s="20" t="s">
        <v>256</v>
      </c>
      <c r="D9050" s="20" t="s">
        <v>257</v>
      </c>
      <c r="E9050" s="20" t="s">
        <v>275</v>
      </c>
      <c r="F9050" s="20" t="s">
        <v>136</v>
      </c>
      <c r="G9050" s="8" t="s">
        <v>400</v>
      </c>
      <c r="H9050" s="20" t="s">
        <v>137</v>
      </c>
      <c r="I9050" s="7">
        <v>0</v>
      </c>
      <c r="L9050" s="7">
        <v>1024402726080</v>
      </c>
      <c r="M9050" s="7">
        <v>38030413328</v>
      </c>
      <c r="N9050" s="7">
        <v>13011563069</v>
      </c>
      <c r="O9050" s="20" t="str">
        <f t="shared" si="286"/>
        <v/>
      </c>
    </row>
    <row r="9051" spans="1:15">
      <c r="A9051" s="20" t="str">
        <f t="shared" si="285"/>
        <v>Lífeyrissjóður starfsmanna ríkisinsB-deild</v>
      </c>
      <c r="B9051" s="20" t="str">
        <f>_xlfn.IFNA(INDEX(Listi!$AI:$AI,MATCH(C9051,Listi!$AJ:$AJ,0)),INDEX(Listi!T:T,MATCH(C9051,Listi!U:U,0)))</f>
        <v>LSR</v>
      </c>
      <c r="C9051" s="20" t="s">
        <v>256</v>
      </c>
      <c r="D9051" s="20" t="s">
        <v>218</v>
      </c>
      <c r="E9051" s="20" t="s">
        <v>275</v>
      </c>
      <c r="F9051" s="20" t="s">
        <v>136</v>
      </c>
      <c r="G9051" s="8" t="s">
        <v>400</v>
      </c>
      <c r="H9051" s="20" t="s">
        <v>137</v>
      </c>
      <c r="I9051" s="7">
        <v>0</v>
      </c>
      <c r="L9051" s="7">
        <v>297381500048</v>
      </c>
      <c r="M9051" s="7">
        <v>1364474032</v>
      </c>
      <c r="N9051" s="7">
        <v>62409553231</v>
      </c>
      <c r="O9051" s="20" t="str">
        <f t="shared" si="286"/>
        <v/>
      </c>
    </row>
    <row r="9052" spans="1:15">
      <c r="A9052" s="20" t="str">
        <f t="shared" si="285"/>
        <v>Lífeyrissjóður starfsmanna ríkisinsLeið I</v>
      </c>
      <c r="B9052" s="20" t="str">
        <f>_xlfn.IFNA(INDEX(Listi!$AI:$AI,MATCH(C9052,Listi!$AJ:$AJ,0)),INDEX(Listi!T:T,MATCH(C9052,Listi!U:U,0)))</f>
        <v>LSR</v>
      </c>
      <c r="C9052" s="20" t="s">
        <v>256</v>
      </c>
      <c r="D9052" s="20" t="s">
        <v>258</v>
      </c>
      <c r="E9052" s="20" t="s">
        <v>276</v>
      </c>
      <c r="F9052" s="20" t="s">
        <v>136</v>
      </c>
      <c r="G9052" s="8" t="s">
        <v>400</v>
      </c>
      <c r="H9052" s="20" t="s">
        <v>137</v>
      </c>
      <c r="I9052" s="7">
        <v>0</v>
      </c>
      <c r="L9052" s="7">
        <v>11704214939</v>
      </c>
      <c r="M9052" s="7">
        <v>547428342</v>
      </c>
      <c r="N9052" s="7">
        <v>195323403</v>
      </c>
      <c r="O9052" s="20" t="str">
        <f t="shared" si="286"/>
        <v/>
      </c>
    </row>
    <row r="9053" spans="1:15">
      <c r="A9053" s="20" t="str">
        <f t="shared" si="285"/>
        <v>Lífeyrissjóður starfsmanna ríkisinsLeið II</v>
      </c>
      <c r="B9053" s="20" t="str">
        <f>_xlfn.IFNA(INDEX(Listi!$AI:$AI,MATCH(C9053,Listi!$AJ:$AJ,0)),INDEX(Listi!T:T,MATCH(C9053,Listi!U:U,0)))</f>
        <v>LSR</v>
      </c>
      <c r="C9053" s="20" t="s">
        <v>256</v>
      </c>
      <c r="D9053" s="20" t="s">
        <v>259</v>
      </c>
      <c r="E9053" s="20" t="s">
        <v>276</v>
      </c>
      <c r="F9053" s="20" t="s">
        <v>136</v>
      </c>
      <c r="G9053" s="8" t="s">
        <v>400</v>
      </c>
      <c r="H9053" s="20" t="s">
        <v>137</v>
      </c>
      <c r="I9053" s="7">
        <v>0</v>
      </c>
      <c r="L9053" s="7">
        <v>3365164594</v>
      </c>
      <c r="M9053" s="7">
        <v>379849453</v>
      </c>
      <c r="N9053" s="7">
        <v>93142056</v>
      </c>
      <c r="O9053" s="20" t="str">
        <f t="shared" si="286"/>
        <v/>
      </c>
    </row>
    <row r="9054" spans="1:15">
      <c r="A9054" s="20" t="str">
        <f t="shared" si="285"/>
        <v>Lífeyrissjóður starfsmanna ríkisinsLeið III</v>
      </c>
      <c r="B9054" s="20" t="str">
        <f>_xlfn.IFNA(INDEX(Listi!$AI:$AI,MATCH(C9054,Listi!$AJ:$AJ,0)),INDEX(Listi!T:T,MATCH(C9054,Listi!U:U,0)))</f>
        <v>LSR</v>
      </c>
      <c r="C9054" s="20" t="s">
        <v>256</v>
      </c>
      <c r="D9054" s="20" t="s">
        <v>260</v>
      </c>
      <c r="E9054" s="20" t="s">
        <v>276</v>
      </c>
      <c r="F9054" s="20" t="s">
        <v>136</v>
      </c>
      <c r="G9054" s="8" t="s">
        <v>400</v>
      </c>
      <c r="H9054" s="20" t="s">
        <v>137</v>
      </c>
      <c r="I9054" s="7">
        <v>0</v>
      </c>
      <c r="L9054" s="7">
        <v>9959294621</v>
      </c>
      <c r="M9054" s="7">
        <v>743287481</v>
      </c>
      <c r="N9054" s="7">
        <v>349903833</v>
      </c>
      <c r="O9054" s="20" t="str">
        <f t="shared" si="286"/>
        <v/>
      </c>
    </row>
    <row r="9055" spans="1:15">
      <c r="A9055" s="20" t="str">
        <f t="shared" si="285"/>
        <v>Lífeyrissjóður Tannlæknafél ÍslDeild I/Séreign</v>
      </c>
      <c r="B9055" s="20" t="str">
        <f>_xlfn.IFNA(INDEX(Listi!$AI:$AI,MATCH(C9055,Listi!$AJ:$AJ,0)),INDEX(Listi!T:T,MATCH(C9055,Listi!U:U,0)))</f>
        <v>Lífeyrissj. Tannlækna</v>
      </c>
      <c r="C9055" s="20" t="s">
        <v>261</v>
      </c>
      <c r="D9055" s="20" t="s">
        <v>207</v>
      </c>
      <c r="E9055" s="20" t="s">
        <v>276</v>
      </c>
      <c r="F9055" s="20" t="s">
        <v>136</v>
      </c>
      <c r="G9055" s="8" t="s">
        <v>400</v>
      </c>
      <c r="H9055" s="20" t="s">
        <v>137</v>
      </c>
      <c r="I9055" s="7">
        <v>0</v>
      </c>
      <c r="L9055" s="7">
        <v>6768408488</v>
      </c>
      <c r="M9055" s="7">
        <v>272759192</v>
      </c>
      <c r="N9055" s="7">
        <v>153838058</v>
      </c>
      <c r="O9055" s="20" t="str">
        <f t="shared" si="286"/>
        <v/>
      </c>
    </row>
    <row r="9056" spans="1:15">
      <c r="A9056" s="20" t="str">
        <f t="shared" si="285"/>
        <v>Lífeyrissjóður Tannlæknafél ÍslSamtryggingardeild</v>
      </c>
      <c r="B9056" s="20" t="str">
        <f>_xlfn.IFNA(INDEX(Listi!$AI:$AI,MATCH(C9056,Listi!$AJ:$AJ,0)),INDEX(Listi!T:T,MATCH(C9056,Listi!U:U,0)))</f>
        <v>Lífeyrissj. Tannlækna</v>
      </c>
      <c r="C9056" s="20" t="s">
        <v>261</v>
      </c>
      <c r="D9056" s="20" t="s">
        <v>205</v>
      </c>
      <c r="E9056" s="20" t="s">
        <v>275</v>
      </c>
      <c r="F9056" s="20" t="s">
        <v>136</v>
      </c>
      <c r="G9056" s="8" t="s">
        <v>400</v>
      </c>
      <c r="H9056" s="20" t="s">
        <v>137</v>
      </c>
      <c r="I9056" s="7">
        <v>0</v>
      </c>
      <c r="L9056" s="7">
        <v>2241251214</v>
      </c>
      <c r="M9056" s="7">
        <v>112827287</v>
      </c>
      <c r="N9056" s="7">
        <v>17930159</v>
      </c>
      <c r="O9056" s="20" t="str">
        <f t="shared" si="286"/>
        <v/>
      </c>
    </row>
    <row r="9057" spans="1:15">
      <c r="A9057" s="20" t="str">
        <f t="shared" si="285"/>
        <v>Lífeyrissjóður verslunarmannaÆvileið 1</v>
      </c>
      <c r="B9057" s="20" t="str">
        <f>_xlfn.IFNA(INDEX(Listi!$AI:$AI,MATCH(C9057,Listi!$AJ:$AJ,0)),INDEX(Listi!T:T,MATCH(C9057,Listi!U:U,0)))</f>
        <v>Lífeyrissj. Verslunarm.</v>
      </c>
      <c r="C9057" s="20" t="s">
        <v>206</v>
      </c>
      <c r="D9057" s="20" t="s">
        <v>310</v>
      </c>
      <c r="E9057" s="20" t="s">
        <v>276</v>
      </c>
      <c r="F9057" s="20" t="s">
        <v>136</v>
      </c>
      <c r="G9057" s="8" t="s">
        <v>400</v>
      </c>
      <c r="H9057" s="20" t="s">
        <v>137</v>
      </c>
      <c r="I9057" s="7">
        <v>0</v>
      </c>
      <c r="L9057" s="7">
        <v>2860479562</v>
      </c>
      <c r="M9057" s="7">
        <v>819651283</v>
      </c>
      <c r="N9057" s="7">
        <v>12562366</v>
      </c>
      <c r="O9057" s="20" t="str">
        <f t="shared" si="286"/>
        <v/>
      </c>
    </row>
    <row r="9058" spans="1:15">
      <c r="A9058" s="20" t="str">
        <f t="shared" si="285"/>
        <v>Lífeyrissjóður verslunarmannaÆvileið 2</v>
      </c>
      <c r="B9058" s="20" t="str">
        <f>_xlfn.IFNA(INDEX(Listi!$AI:$AI,MATCH(C9058,Listi!$AJ:$AJ,0)),INDEX(Listi!T:T,MATCH(C9058,Listi!U:U,0)))</f>
        <v>Lífeyrissj. Verslunarm.</v>
      </c>
      <c r="C9058" s="20" t="s">
        <v>206</v>
      </c>
      <c r="D9058" s="20" t="s">
        <v>309</v>
      </c>
      <c r="E9058" s="20" t="s">
        <v>276</v>
      </c>
      <c r="F9058" s="8" t="s">
        <v>136</v>
      </c>
      <c r="G9058" s="8" t="s">
        <v>400</v>
      </c>
      <c r="H9058" s="20" t="s">
        <v>137</v>
      </c>
      <c r="I9058" s="7">
        <v>0</v>
      </c>
      <c r="L9058" s="7">
        <v>2325064159</v>
      </c>
      <c r="M9058" s="7">
        <v>465663194</v>
      </c>
      <c r="N9058" s="7">
        <v>32037995</v>
      </c>
      <c r="O9058" s="20" t="str">
        <f t="shared" si="286"/>
        <v/>
      </c>
    </row>
    <row r="9059" spans="1:15">
      <c r="A9059" s="20" t="str">
        <f t="shared" si="285"/>
        <v>Lífeyrissjóður verslunarmannaÆvileið 3</v>
      </c>
      <c r="B9059" s="20" t="str">
        <f>_xlfn.IFNA(INDEX(Listi!$AI:$AI,MATCH(C9059,Listi!$AJ:$AJ,0)),INDEX(Listi!T:T,MATCH(C9059,Listi!U:U,0)))</f>
        <v>Lífeyrissj. Verslunarm.</v>
      </c>
      <c r="C9059" s="20" t="s">
        <v>206</v>
      </c>
      <c r="D9059" s="20" t="s">
        <v>308</v>
      </c>
      <c r="E9059" s="20" t="s">
        <v>276</v>
      </c>
      <c r="F9059" s="8" t="s">
        <v>136</v>
      </c>
      <c r="G9059" s="8" t="s">
        <v>400</v>
      </c>
      <c r="H9059" s="20" t="s">
        <v>137</v>
      </c>
      <c r="I9059" s="7">
        <v>0</v>
      </c>
      <c r="L9059" s="7">
        <v>1567402319</v>
      </c>
      <c r="M9059" s="7">
        <v>325961302</v>
      </c>
      <c r="N9059" s="7">
        <v>60283998</v>
      </c>
      <c r="O9059" s="20" t="str">
        <f t="shared" si="286"/>
        <v/>
      </c>
    </row>
    <row r="9060" spans="1:15">
      <c r="A9060" s="20" t="str">
        <f t="shared" si="285"/>
        <v>Lífeyrissjóður verslunarmannaDeild I/Séreign</v>
      </c>
      <c r="B9060" s="20" t="str">
        <f>_xlfn.IFNA(INDEX(Listi!$AI:$AI,MATCH(C9060,Listi!$AJ:$AJ,0)),INDEX(Listi!T:T,MATCH(C9060,Listi!U:U,0)))</f>
        <v>Lífeyrissj. Verslunarm.</v>
      </c>
      <c r="C9060" s="20" t="s">
        <v>206</v>
      </c>
      <c r="D9060" s="20" t="s">
        <v>207</v>
      </c>
      <c r="E9060" s="20" t="s">
        <v>276</v>
      </c>
      <c r="F9060" s="8" t="s">
        <v>136</v>
      </c>
      <c r="G9060" s="8" t="s">
        <v>400</v>
      </c>
      <c r="H9060" s="20" t="s">
        <v>137</v>
      </c>
      <c r="I9060" s="7">
        <v>0</v>
      </c>
      <c r="L9060" s="7">
        <v>19785724399</v>
      </c>
      <c r="M9060" s="7">
        <v>729937912</v>
      </c>
      <c r="N9060" s="7">
        <v>458382791</v>
      </c>
      <c r="O9060" s="20" t="str">
        <f t="shared" si="286"/>
        <v/>
      </c>
    </row>
    <row r="9061" spans="1:15">
      <c r="A9061" s="20" t="str">
        <f t="shared" si="285"/>
        <v>Lífeyrissjóður verslunarmannaSamtryggingardeild</v>
      </c>
      <c r="B9061" s="20" t="str">
        <f>_xlfn.IFNA(INDEX(Listi!$AI:$AI,MATCH(C9061,Listi!$AJ:$AJ,0)),INDEX(Listi!T:T,MATCH(C9061,Listi!U:U,0)))</f>
        <v>Lífeyrissj. Verslunarm.</v>
      </c>
      <c r="C9061" s="20" t="s">
        <v>206</v>
      </c>
      <c r="D9061" s="20" t="s">
        <v>205</v>
      </c>
      <c r="E9061" s="20" t="s">
        <v>275</v>
      </c>
      <c r="F9061" s="20" t="s">
        <v>136</v>
      </c>
      <c r="G9061" s="8" t="s">
        <v>400</v>
      </c>
      <c r="H9061" s="20" t="s">
        <v>137</v>
      </c>
      <c r="I9061" s="7">
        <v>0</v>
      </c>
      <c r="L9061" s="7">
        <v>1174592806906</v>
      </c>
      <c r="M9061" s="7">
        <v>35794261112</v>
      </c>
      <c r="N9061" s="7">
        <v>21965137185</v>
      </c>
      <c r="O9061" s="20" t="str">
        <f t="shared" si="286"/>
        <v/>
      </c>
    </row>
    <row r="9062" spans="1:15">
      <c r="A9062" s="20" t="str">
        <f t="shared" si="285"/>
        <v>Lífeyrissjóður VestmannaeyjaSafn I</v>
      </c>
      <c r="B9062" s="20" t="str">
        <f>_xlfn.IFNA(INDEX(Listi!$AI:$AI,MATCH(C9062,Listi!$AJ:$AJ,0)),INDEX(Listi!T:T,MATCH(C9062,Listi!U:U,0)))</f>
        <v>Lífeyrissj. Vestm.</v>
      </c>
      <c r="C9062" s="20" t="s">
        <v>262</v>
      </c>
      <c r="D9062" s="20" t="s">
        <v>210</v>
      </c>
      <c r="E9062" s="20" t="s">
        <v>276</v>
      </c>
      <c r="F9062" s="20" t="s">
        <v>136</v>
      </c>
      <c r="G9062" s="8" t="s">
        <v>400</v>
      </c>
      <c r="H9062" s="20" t="s">
        <v>137</v>
      </c>
      <c r="I9062" s="7">
        <v>0</v>
      </c>
      <c r="L9062" s="7">
        <v>381311221</v>
      </c>
      <c r="M9062" s="7">
        <v>44104006</v>
      </c>
      <c r="N9062" s="7">
        <v>13592960</v>
      </c>
      <c r="O9062" s="20" t="str">
        <f t="shared" si="286"/>
        <v/>
      </c>
    </row>
    <row r="9063" spans="1:15">
      <c r="A9063" s="20" t="str">
        <f t="shared" si="285"/>
        <v>Lífeyrissjóður VestmannaeyjaSafn II</v>
      </c>
      <c r="B9063" s="20" t="str">
        <f>_xlfn.IFNA(INDEX(Listi!$AI:$AI,MATCH(C9063,Listi!$AJ:$AJ,0)),INDEX(Listi!T:T,MATCH(C9063,Listi!U:U,0)))</f>
        <v>Lífeyrissj. Vestm.</v>
      </c>
      <c r="C9063" s="20" t="s">
        <v>262</v>
      </c>
      <c r="D9063" s="20" t="s">
        <v>211</v>
      </c>
      <c r="E9063" s="20" t="s">
        <v>276</v>
      </c>
      <c r="F9063" s="20" t="s">
        <v>136</v>
      </c>
      <c r="G9063" s="8" t="s">
        <v>400</v>
      </c>
      <c r="H9063" s="20" t="s">
        <v>137</v>
      </c>
      <c r="I9063" s="7">
        <v>0</v>
      </c>
      <c r="L9063" s="7">
        <v>571440191</v>
      </c>
      <c r="M9063" s="7">
        <v>40240404</v>
      </c>
      <c r="N9063" s="7">
        <v>18659289</v>
      </c>
      <c r="O9063" s="20" t="str">
        <f t="shared" si="286"/>
        <v/>
      </c>
    </row>
    <row r="9064" spans="1:15">
      <c r="A9064" s="20" t="str">
        <f t="shared" si="285"/>
        <v>Lífeyrissjóður VestmannaeyjaSamtryggingardeild</v>
      </c>
      <c r="B9064" s="20" t="str">
        <f>_xlfn.IFNA(INDEX(Listi!$AI:$AI,MATCH(C9064,Listi!$AJ:$AJ,0)),INDEX(Listi!T:T,MATCH(C9064,Listi!U:U,0)))</f>
        <v>Lífeyrissj. Vestm.</v>
      </c>
      <c r="C9064" s="20" t="s">
        <v>262</v>
      </c>
      <c r="D9064" s="20" t="s">
        <v>205</v>
      </c>
      <c r="E9064" s="20" t="s">
        <v>275</v>
      </c>
      <c r="F9064" s="20" t="s">
        <v>136</v>
      </c>
      <c r="G9064" s="8" t="s">
        <v>400</v>
      </c>
      <c r="H9064" s="20" t="s">
        <v>137</v>
      </c>
      <c r="I9064" s="7">
        <v>0</v>
      </c>
      <c r="L9064" s="7">
        <v>85198020532</v>
      </c>
      <c r="M9064" s="7">
        <v>1944643004</v>
      </c>
      <c r="N9064" s="7">
        <v>2198060399</v>
      </c>
      <c r="O9064" s="20" t="str">
        <f t="shared" si="286"/>
        <v/>
      </c>
    </row>
    <row r="9065" spans="1:15">
      <c r="A9065" s="20" t="str">
        <f t="shared" si="285"/>
        <v>Lífsverk lífeyrissjóðurLífsverk I/Séreign</v>
      </c>
      <c r="B9065" s="20" t="str">
        <f>_xlfn.IFNA(INDEX(Listi!$AI:$AI,MATCH(C9065,Listi!$AJ:$AJ,0)),INDEX(Listi!T:T,MATCH(C9065,Listi!U:U,0)))</f>
        <v xml:space="preserve">Lífsverk  </v>
      </c>
      <c r="C9065" s="20" t="s">
        <v>268</v>
      </c>
      <c r="D9065" s="20" t="s">
        <v>269</v>
      </c>
      <c r="E9065" s="20" t="s">
        <v>276</v>
      </c>
      <c r="F9065" s="20" t="s">
        <v>136</v>
      </c>
      <c r="G9065" s="8" t="s">
        <v>400</v>
      </c>
      <c r="H9065" s="20" t="s">
        <v>137</v>
      </c>
      <c r="I9065" s="7">
        <v>0</v>
      </c>
      <c r="L9065" s="7">
        <v>4582957000</v>
      </c>
      <c r="M9065" s="7">
        <v>635926000</v>
      </c>
      <c r="N9065" s="7">
        <v>22708000</v>
      </c>
      <c r="O9065" s="20" t="str">
        <f t="shared" si="286"/>
        <v/>
      </c>
    </row>
    <row r="9066" spans="1:15">
      <c r="A9066" s="20" t="str">
        <f t="shared" si="285"/>
        <v>Lífsverk lífeyrissjóðurLífsverk II/Séreign</v>
      </c>
      <c r="B9066" s="20" t="str">
        <f>_xlfn.IFNA(INDEX(Listi!$AI:$AI,MATCH(C9066,Listi!$AJ:$AJ,0)),INDEX(Listi!T:T,MATCH(C9066,Listi!U:U,0)))</f>
        <v xml:space="preserve">Lífsverk  </v>
      </c>
      <c r="C9066" s="20" t="s">
        <v>268</v>
      </c>
      <c r="D9066" s="20" t="s">
        <v>270</v>
      </c>
      <c r="E9066" s="20" t="s">
        <v>276</v>
      </c>
      <c r="F9066" s="20" t="s">
        <v>136</v>
      </c>
      <c r="G9066" s="8" t="s">
        <v>400</v>
      </c>
      <c r="H9066" s="20" t="s">
        <v>137</v>
      </c>
      <c r="I9066" s="7">
        <v>0</v>
      </c>
      <c r="L9066" s="7">
        <v>23735073000</v>
      </c>
      <c r="M9066" s="7">
        <v>2073571000</v>
      </c>
      <c r="N9066" s="7">
        <v>249365000</v>
      </c>
      <c r="O9066" s="20" t="str">
        <f t="shared" si="286"/>
        <v/>
      </c>
    </row>
    <row r="9067" spans="1:15">
      <c r="A9067" s="20" t="str">
        <f t="shared" si="285"/>
        <v>Lífsverk lífeyrissjóðurLífsverk III/Séreign</v>
      </c>
      <c r="B9067" s="20" t="str">
        <f>_xlfn.IFNA(INDEX(Listi!$AI:$AI,MATCH(C9067,Listi!$AJ:$AJ,0)),INDEX(Listi!T:T,MATCH(C9067,Listi!U:U,0)))</f>
        <v xml:space="preserve">Lífsverk  </v>
      </c>
      <c r="C9067" s="20" t="s">
        <v>268</v>
      </c>
      <c r="D9067" s="20" t="s">
        <v>271</v>
      </c>
      <c r="E9067" s="20" t="s">
        <v>276</v>
      </c>
      <c r="F9067" s="20" t="s">
        <v>136</v>
      </c>
      <c r="G9067" s="8" t="s">
        <v>400</v>
      </c>
      <c r="H9067" s="20" t="s">
        <v>137</v>
      </c>
      <c r="I9067" s="7">
        <v>0</v>
      </c>
      <c r="L9067" s="7">
        <v>653814000</v>
      </c>
      <c r="M9067" s="7">
        <v>105107000</v>
      </c>
      <c r="N9067" s="7">
        <v>2613000</v>
      </c>
      <c r="O9067" s="20" t="str">
        <f t="shared" si="286"/>
        <v/>
      </c>
    </row>
    <row r="9068" spans="1:15">
      <c r="A9068" s="20" t="str">
        <f t="shared" si="285"/>
        <v>Lífsverk lífeyrissjóðurSamtryggingardeild</v>
      </c>
      <c r="B9068" s="20" t="str">
        <f>_xlfn.IFNA(INDEX(Listi!$AI:$AI,MATCH(C9068,Listi!$AJ:$AJ,0)),INDEX(Listi!T:T,MATCH(C9068,Listi!U:U,0)))</f>
        <v xml:space="preserve">Lífsverk  </v>
      </c>
      <c r="C9068" s="20" t="s">
        <v>268</v>
      </c>
      <c r="D9068" s="20" t="s">
        <v>205</v>
      </c>
      <c r="E9068" s="20" t="s">
        <v>275</v>
      </c>
      <c r="F9068" s="20" t="s">
        <v>136</v>
      </c>
      <c r="G9068" s="8" t="s">
        <v>400</v>
      </c>
      <c r="H9068" s="20" t="s">
        <v>137</v>
      </c>
      <c r="I9068" s="7">
        <v>0</v>
      </c>
      <c r="L9068" s="7">
        <v>120542527000</v>
      </c>
      <c r="M9068" s="7">
        <v>4397803000</v>
      </c>
      <c r="N9068" s="7">
        <v>1423151000</v>
      </c>
      <c r="O9068" s="20" t="str">
        <f t="shared" si="286"/>
        <v/>
      </c>
    </row>
    <row r="9069" spans="1:15">
      <c r="A9069" s="20" t="str">
        <f t="shared" si="285"/>
        <v>Söfnunarsjóður lífeyrisréttindaDeild I/Innlán</v>
      </c>
      <c r="B9069" s="20" t="str">
        <f>_xlfn.IFNA(INDEX(Listi!$AI:$AI,MATCH(C9069,Listi!$AJ:$AJ,0)),INDEX(Listi!T:T,MATCH(C9069,Listi!U:U,0)))</f>
        <v>Söfnunarsj.</v>
      </c>
      <c r="C9069" s="20" t="s">
        <v>272</v>
      </c>
      <c r="D9069" s="20" t="s">
        <v>273</v>
      </c>
      <c r="E9069" s="20" t="s">
        <v>276</v>
      </c>
      <c r="F9069" s="20" t="s">
        <v>136</v>
      </c>
      <c r="G9069" s="8" t="s">
        <v>400</v>
      </c>
      <c r="H9069" s="20" t="s">
        <v>137</v>
      </c>
      <c r="I9069" s="7">
        <v>0</v>
      </c>
      <c r="L9069" s="7">
        <v>2001731914</v>
      </c>
      <c r="M9069" s="7">
        <v>133561634</v>
      </c>
      <c r="N9069" s="7">
        <v>44803565</v>
      </c>
      <c r="O9069" s="20" t="str">
        <f t="shared" si="286"/>
        <v/>
      </c>
    </row>
    <row r="9070" spans="1:15">
      <c r="A9070" s="20" t="str">
        <f t="shared" si="285"/>
        <v>Söfnunarsjóður lífeyrisréttindaDeild III/Séreign</v>
      </c>
      <c r="B9070" s="20" t="str">
        <f>_xlfn.IFNA(INDEX(Listi!$AI:$AI,MATCH(C9070,Listi!$AJ:$AJ,0)),INDEX(Listi!T:T,MATCH(C9070,Listi!U:U,0)))</f>
        <v>Söfnunarsj.</v>
      </c>
      <c r="C9070" s="20" t="s">
        <v>272</v>
      </c>
      <c r="D9070" s="20" t="s">
        <v>599</v>
      </c>
      <c r="E9070" s="20" t="s">
        <v>276</v>
      </c>
      <c r="F9070" s="20" t="s">
        <v>136</v>
      </c>
      <c r="G9070" s="8" t="s">
        <v>400</v>
      </c>
      <c r="H9070" s="20" t="s">
        <v>137</v>
      </c>
      <c r="I9070" s="7">
        <v>0</v>
      </c>
      <c r="L9070" s="7">
        <v>24413085</v>
      </c>
      <c r="M9070" s="7">
        <v>24697577</v>
      </c>
      <c r="N9070" s="7">
        <v>900000</v>
      </c>
      <c r="O9070" s="20" t="str">
        <f t="shared" si="286"/>
        <v/>
      </c>
    </row>
    <row r="9071" spans="1:15">
      <c r="A9071" s="20" t="str">
        <f t="shared" si="285"/>
        <v>Söfnunarsjóður lífeyrisréttindaDeildII/Séreign</v>
      </c>
      <c r="B9071" s="20" t="str">
        <f>_xlfn.IFNA(INDEX(Listi!$AI:$AI,MATCH(C9071,Listi!$AJ:$AJ,0)),INDEX(Listi!T:T,MATCH(C9071,Listi!U:U,0)))</f>
        <v>Söfnunarsj.</v>
      </c>
      <c r="C9071" s="20" t="s">
        <v>272</v>
      </c>
      <c r="D9071" s="20" t="s">
        <v>586</v>
      </c>
      <c r="E9071" s="20" t="s">
        <v>276</v>
      </c>
      <c r="F9071" s="20" t="s">
        <v>136</v>
      </c>
      <c r="G9071" s="8" t="s">
        <v>400</v>
      </c>
      <c r="H9071" s="20" t="s">
        <v>137</v>
      </c>
      <c r="I9071" s="7">
        <v>0</v>
      </c>
      <c r="L9071" s="7">
        <v>1654616477</v>
      </c>
      <c r="M9071" s="7">
        <v>128539213</v>
      </c>
      <c r="N9071" s="7">
        <v>22846291</v>
      </c>
      <c r="O9071" s="20" t="str">
        <f t="shared" si="286"/>
        <v/>
      </c>
    </row>
    <row r="9072" spans="1:15">
      <c r="A9072" s="20" t="str">
        <f t="shared" si="285"/>
        <v>Söfnunarsjóður lífeyrisréttindaSamtryggingardeild</v>
      </c>
      <c r="B9072" s="20" t="str">
        <f>_xlfn.IFNA(INDEX(Listi!$AI:$AI,MATCH(C9072,Listi!$AJ:$AJ,0)),INDEX(Listi!T:T,MATCH(C9072,Listi!U:U,0)))</f>
        <v>Söfnunarsj.</v>
      </c>
      <c r="C9072" s="20" t="s">
        <v>272</v>
      </c>
      <c r="D9072" s="20" t="s">
        <v>205</v>
      </c>
      <c r="E9072" s="20" t="s">
        <v>275</v>
      </c>
      <c r="F9072" s="20" t="s">
        <v>136</v>
      </c>
      <c r="G9072" s="8" t="s">
        <v>400</v>
      </c>
      <c r="H9072" s="20" t="s">
        <v>137</v>
      </c>
      <c r="I9072" s="7">
        <v>0</v>
      </c>
      <c r="L9072" s="7">
        <v>238978847889</v>
      </c>
      <c r="M9072" s="7">
        <v>4967193409</v>
      </c>
      <c r="N9072" s="7">
        <v>6076487652</v>
      </c>
      <c r="O9072" s="20" t="str">
        <f t="shared" si="286"/>
        <v/>
      </c>
    </row>
    <row r="9073" spans="1:15">
      <c r="A9073" s="20" t="str">
        <f t="shared" si="285"/>
        <v>Stapi lífeyrissjóðurSafn I</v>
      </c>
      <c r="B9073" s="20" t="str">
        <f>_xlfn.IFNA(INDEX(Listi!$AI:$AI,MATCH(C9073,Listi!$AJ:$AJ,0)),INDEX(Listi!T:T,MATCH(C9073,Listi!U:U,0)))</f>
        <v xml:space="preserve">Stapi  </v>
      </c>
      <c r="C9073" s="20" t="s">
        <v>209</v>
      </c>
      <c r="D9073" s="20" t="s">
        <v>210</v>
      </c>
      <c r="E9073" s="20" t="s">
        <v>276</v>
      </c>
      <c r="F9073" s="20" t="s">
        <v>136</v>
      </c>
      <c r="G9073" s="8" t="s">
        <v>400</v>
      </c>
      <c r="H9073" s="20" t="s">
        <v>137</v>
      </c>
      <c r="I9073" s="7">
        <v>0</v>
      </c>
      <c r="L9073" s="7">
        <v>2440828925</v>
      </c>
      <c r="M9073" s="7">
        <v>91567233</v>
      </c>
      <c r="N9073" s="7">
        <v>110755602</v>
      </c>
      <c r="O9073" s="20" t="str">
        <f t="shared" si="286"/>
        <v/>
      </c>
    </row>
    <row r="9074" spans="1:15">
      <c r="A9074" s="20" t="str">
        <f t="shared" si="285"/>
        <v>Stapi lífeyrissjóðurSafn II</v>
      </c>
      <c r="B9074" s="20" t="str">
        <f>_xlfn.IFNA(INDEX(Listi!$AI:$AI,MATCH(C9074,Listi!$AJ:$AJ,0)),INDEX(Listi!T:T,MATCH(C9074,Listi!U:U,0)))</f>
        <v xml:space="preserve">Stapi  </v>
      </c>
      <c r="C9074" s="20" t="s">
        <v>209</v>
      </c>
      <c r="D9074" s="20" t="s">
        <v>211</v>
      </c>
      <c r="E9074" s="20" t="s">
        <v>276</v>
      </c>
      <c r="F9074" s="20" t="s">
        <v>136</v>
      </c>
      <c r="G9074" s="8" t="s">
        <v>400</v>
      </c>
      <c r="H9074" s="20" t="s">
        <v>137</v>
      </c>
      <c r="I9074" s="7">
        <v>0</v>
      </c>
      <c r="L9074" s="7">
        <v>5710890273</v>
      </c>
      <c r="M9074" s="7">
        <v>262001316</v>
      </c>
      <c r="N9074" s="7">
        <v>164209410</v>
      </c>
      <c r="O9074" s="20" t="str">
        <f t="shared" si="286"/>
        <v/>
      </c>
    </row>
    <row r="9075" spans="1:15">
      <c r="A9075" s="20" t="str">
        <f t="shared" si="285"/>
        <v>Stapi lífeyrissjóðurSafn III</v>
      </c>
      <c r="B9075" s="20" t="str">
        <f>_xlfn.IFNA(INDEX(Listi!$AI:$AI,MATCH(C9075,Listi!$AJ:$AJ,0)),INDEX(Listi!T:T,MATCH(C9075,Listi!U:U,0)))</f>
        <v xml:space="preserve">Stapi  </v>
      </c>
      <c r="C9075" s="20" t="s">
        <v>209</v>
      </c>
      <c r="D9075" s="20" t="s">
        <v>212</v>
      </c>
      <c r="E9075" s="20" t="s">
        <v>276</v>
      </c>
      <c r="F9075" s="20" t="s">
        <v>136</v>
      </c>
      <c r="G9075" s="8" t="s">
        <v>400</v>
      </c>
      <c r="H9075" s="20" t="s">
        <v>137</v>
      </c>
      <c r="I9075" s="7">
        <v>0</v>
      </c>
      <c r="L9075" s="7">
        <v>268100084</v>
      </c>
      <c r="M9075" s="7">
        <v>24388890</v>
      </c>
      <c r="N9075" s="7">
        <v>9886128</v>
      </c>
      <c r="O9075" s="20" t="str">
        <f t="shared" si="286"/>
        <v/>
      </c>
    </row>
    <row r="9076" spans="1:15">
      <c r="A9076" s="20" t="str">
        <f t="shared" si="285"/>
        <v>Stapi lífeyrissjóðurTryggingardeild</v>
      </c>
      <c r="B9076" s="20" t="str">
        <f>_xlfn.IFNA(INDEX(Listi!$AI:$AI,MATCH(C9076,Listi!$AJ:$AJ,0)),INDEX(Listi!T:T,MATCH(C9076,Listi!U:U,0)))</f>
        <v xml:space="preserve">Stapi  </v>
      </c>
      <c r="C9076" s="20" t="s">
        <v>209</v>
      </c>
      <c r="D9076" s="20" t="s">
        <v>213</v>
      </c>
      <c r="E9076" s="20" t="s">
        <v>275</v>
      </c>
      <c r="F9076" s="20" t="s">
        <v>136</v>
      </c>
      <c r="G9076" s="8" t="s">
        <v>400</v>
      </c>
      <c r="H9076" s="20" t="s">
        <v>137</v>
      </c>
      <c r="I9076" s="7">
        <v>0</v>
      </c>
      <c r="L9076" s="7">
        <v>348661724246</v>
      </c>
      <c r="M9076" s="7">
        <v>13807615154</v>
      </c>
      <c r="N9076" s="7">
        <v>7912918911</v>
      </c>
      <c r="O9076" s="20" t="str">
        <f t="shared" si="286"/>
        <v/>
      </c>
    </row>
    <row r="9077" spans="1:15">
      <c r="A9077" s="20" t="str">
        <f t="shared" si="285"/>
        <v>Stapi lífeyrissjóðurVarfærnasafnið</v>
      </c>
      <c r="B9077" s="20" t="str">
        <f>_xlfn.IFNA(INDEX(Listi!$AI:$AI,MATCH(C9077,Listi!$AJ:$AJ,0)),INDEX(Listi!T:T,MATCH(C9077,Listi!U:U,0)))</f>
        <v xml:space="preserve">Stapi  </v>
      </c>
      <c r="C9077" s="20" t="s">
        <v>209</v>
      </c>
      <c r="D9077" s="20" t="s">
        <v>392</v>
      </c>
      <c r="E9077" s="20" t="s">
        <v>276</v>
      </c>
      <c r="F9077" s="20" t="s">
        <v>136</v>
      </c>
      <c r="G9077" s="8" t="s">
        <v>400</v>
      </c>
      <c r="H9077" s="20" t="s">
        <v>137</v>
      </c>
      <c r="I9077" s="7">
        <v>0</v>
      </c>
      <c r="L9077" s="7">
        <v>471986044</v>
      </c>
      <c r="M9077" s="7">
        <v>137399159</v>
      </c>
      <c r="N9077" s="7">
        <v>6994496</v>
      </c>
      <c r="O9077" s="20" t="str">
        <f t="shared" si="286"/>
        <v/>
      </c>
    </row>
    <row r="9078" spans="1:15">
      <c r="A9078" s="20" t="str">
        <f t="shared" si="285"/>
        <v>Almenni lífeyrissjóðurinnÆvisafn I</v>
      </c>
      <c r="B9078" s="20" t="str">
        <f>_xlfn.IFNA(INDEX(Listi!$AI:$AI,MATCH(C9078,Listi!$AJ:$AJ,0)),INDEX(Listi!T:T,MATCH(C9078,Listi!U:U,0)))</f>
        <v xml:space="preserve">Almenni </v>
      </c>
      <c r="C9078" s="20" t="s">
        <v>0</v>
      </c>
      <c r="D9078" s="20" t="s">
        <v>202</v>
      </c>
      <c r="E9078" s="20" t="s">
        <v>276</v>
      </c>
      <c r="F9078" s="20" t="s">
        <v>138</v>
      </c>
      <c r="G9078" s="8" t="s">
        <v>353</v>
      </c>
      <c r="H9078" s="20" t="s">
        <v>139</v>
      </c>
      <c r="I9078" s="7">
        <v>0</v>
      </c>
      <c r="L9078" s="7">
        <v>43068273823</v>
      </c>
      <c r="M9078" s="7">
        <v>4413720640</v>
      </c>
      <c r="N9078" s="7">
        <v>641257097</v>
      </c>
      <c r="O9078" s="20" t="str">
        <f t="shared" si="286"/>
        <v/>
      </c>
    </row>
    <row r="9079" spans="1:15">
      <c r="A9079" s="20" t="str">
        <f t="shared" si="285"/>
        <v>Almenni lífeyrissjóðurinnÆvisafn II</v>
      </c>
      <c r="B9079" s="20" t="str">
        <f>_xlfn.IFNA(INDEX(Listi!$AI:$AI,MATCH(C9079,Listi!$AJ:$AJ,0)),INDEX(Listi!T:T,MATCH(C9079,Listi!U:U,0)))</f>
        <v xml:space="preserve">Almenni </v>
      </c>
      <c r="C9079" s="20" t="s">
        <v>0</v>
      </c>
      <c r="D9079" s="20" t="s">
        <v>203</v>
      </c>
      <c r="E9079" s="20" t="s">
        <v>276</v>
      </c>
      <c r="F9079" s="20" t="s">
        <v>138</v>
      </c>
      <c r="G9079" s="8" t="s">
        <v>353</v>
      </c>
      <c r="H9079" s="20" t="s">
        <v>139</v>
      </c>
      <c r="I9079" s="7">
        <v>0</v>
      </c>
      <c r="L9079" s="7">
        <v>86460235807</v>
      </c>
      <c r="M9079" s="7">
        <v>3970537445</v>
      </c>
      <c r="N9079" s="7">
        <v>1539034493</v>
      </c>
      <c r="O9079" s="20" t="str">
        <f t="shared" si="286"/>
        <v/>
      </c>
    </row>
    <row r="9080" spans="1:15">
      <c r="A9080" s="20" t="str">
        <f t="shared" si="285"/>
        <v>Almenni lífeyrissjóðurinnÆvisafn III</v>
      </c>
      <c r="B9080" s="20" t="str">
        <f>_xlfn.IFNA(INDEX(Listi!$AI:$AI,MATCH(C9080,Listi!$AJ:$AJ,0)),INDEX(Listi!T:T,MATCH(C9080,Listi!U:U,0)))</f>
        <v xml:space="preserve">Almenni </v>
      </c>
      <c r="C9080" s="20" t="s">
        <v>0</v>
      </c>
      <c r="D9080" s="20" t="s">
        <v>204</v>
      </c>
      <c r="E9080" s="20" t="s">
        <v>276</v>
      </c>
      <c r="F9080" s="20" t="s">
        <v>138</v>
      </c>
      <c r="G9080" s="8" t="s">
        <v>353</v>
      </c>
      <c r="H9080" s="20" t="s">
        <v>139</v>
      </c>
      <c r="I9080" s="7">
        <v>0</v>
      </c>
      <c r="L9080" s="7">
        <v>33890180699</v>
      </c>
      <c r="M9080" s="7">
        <v>1571509194</v>
      </c>
      <c r="N9080" s="7">
        <v>920421683</v>
      </c>
      <c r="O9080" s="20" t="str">
        <f t="shared" si="286"/>
        <v/>
      </c>
    </row>
    <row r="9081" spans="1:15">
      <c r="A9081" s="20" t="str">
        <f t="shared" si="285"/>
        <v>Almenni lífeyrissjóðurinnHúsnæðissafn</v>
      </c>
      <c r="B9081" s="20" t="str">
        <f>_xlfn.IFNA(INDEX(Listi!$AI:$AI,MATCH(C9081,Listi!$AJ:$AJ,0)),INDEX(Listi!T:T,MATCH(C9081,Listi!U:U,0)))</f>
        <v xml:space="preserve">Almenni </v>
      </c>
      <c r="C9081" s="20" t="s">
        <v>0</v>
      </c>
      <c r="D9081" s="20" t="s">
        <v>315</v>
      </c>
      <c r="E9081" s="20" t="s">
        <v>276</v>
      </c>
      <c r="F9081" s="20" t="s">
        <v>138</v>
      </c>
      <c r="G9081" s="8" t="s">
        <v>353</v>
      </c>
      <c r="H9081" s="20" t="s">
        <v>139</v>
      </c>
      <c r="I9081" s="7">
        <v>0</v>
      </c>
      <c r="L9081" s="7">
        <v>487895879</v>
      </c>
      <c r="M9081" s="7">
        <v>166428361</v>
      </c>
      <c r="N9081" s="7">
        <v>18080096</v>
      </c>
      <c r="O9081" s="20" t="str">
        <f t="shared" si="286"/>
        <v/>
      </c>
    </row>
    <row r="9082" spans="1:15">
      <c r="A9082" s="20" t="str">
        <f t="shared" si="285"/>
        <v>Almenni lífeyrissjóðurinnInnlánssafn</v>
      </c>
      <c r="B9082" s="20" t="str">
        <f>_xlfn.IFNA(INDEX(Listi!$AI:$AI,MATCH(C9082,Listi!$AJ:$AJ,0)),INDEX(Listi!T:T,MATCH(C9082,Listi!U:U,0)))</f>
        <v xml:space="preserve">Almenni </v>
      </c>
      <c r="C9082" s="20" t="s">
        <v>0</v>
      </c>
      <c r="D9082" s="20" t="s">
        <v>1</v>
      </c>
      <c r="E9082" s="20" t="s">
        <v>276</v>
      </c>
      <c r="F9082" s="20" t="s">
        <v>138</v>
      </c>
      <c r="G9082" s="8" t="s">
        <v>353</v>
      </c>
      <c r="H9082" s="20" t="s">
        <v>139</v>
      </c>
      <c r="I9082" s="7">
        <v>0</v>
      </c>
      <c r="L9082" s="7">
        <v>26587944379</v>
      </c>
      <c r="M9082" s="7">
        <v>1016779991</v>
      </c>
      <c r="N9082" s="7">
        <v>1031869724</v>
      </c>
      <c r="O9082" s="20" t="str">
        <f t="shared" si="286"/>
        <v/>
      </c>
    </row>
    <row r="9083" spans="1:15">
      <c r="A9083" s="20" t="str">
        <f t="shared" si="285"/>
        <v>Almenni lífeyrissjóðurinnRíkissafn langt</v>
      </c>
      <c r="B9083" s="20" t="str">
        <f>_xlfn.IFNA(INDEX(Listi!$AI:$AI,MATCH(C9083,Listi!$AJ:$AJ,0)),INDEX(Listi!T:T,MATCH(C9083,Listi!U:U,0)))</f>
        <v xml:space="preserve">Almenni </v>
      </c>
      <c r="C9083" s="20" t="s">
        <v>0</v>
      </c>
      <c r="D9083" s="20" t="s">
        <v>199</v>
      </c>
      <c r="E9083" s="20" t="s">
        <v>276</v>
      </c>
      <c r="F9083" s="20" t="s">
        <v>138</v>
      </c>
      <c r="G9083" s="8" t="s">
        <v>353</v>
      </c>
      <c r="H9083" s="20" t="s">
        <v>139</v>
      </c>
      <c r="I9083" s="7">
        <v>0</v>
      </c>
      <c r="L9083" s="7">
        <v>1193680171</v>
      </c>
      <c r="M9083" s="7">
        <v>61272573</v>
      </c>
      <c r="N9083" s="7">
        <v>40105929</v>
      </c>
      <c r="O9083" s="20" t="str">
        <f t="shared" si="286"/>
        <v/>
      </c>
    </row>
    <row r="9084" spans="1:15">
      <c r="A9084" s="20" t="str">
        <f t="shared" si="285"/>
        <v>Almenni lífeyrissjóðurinnRíkissafn stutt</v>
      </c>
      <c r="B9084" s="20" t="str">
        <f>_xlfn.IFNA(INDEX(Listi!$AI:$AI,MATCH(C9084,Listi!$AJ:$AJ,0)),INDEX(Listi!T:T,MATCH(C9084,Listi!U:U,0)))</f>
        <v xml:space="preserve">Almenni </v>
      </c>
      <c r="C9084" s="20" t="s">
        <v>0</v>
      </c>
      <c r="D9084" s="20" t="s">
        <v>200</v>
      </c>
      <c r="E9084" s="20" t="s">
        <v>276</v>
      </c>
      <c r="F9084" s="20" t="s">
        <v>138</v>
      </c>
      <c r="G9084" s="8" t="s">
        <v>353</v>
      </c>
      <c r="H9084" s="20" t="s">
        <v>139</v>
      </c>
      <c r="I9084" s="7">
        <v>0</v>
      </c>
      <c r="L9084" s="7">
        <v>541893627</v>
      </c>
      <c r="M9084" s="7">
        <v>20423158</v>
      </c>
      <c r="N9084" s="7">
        <v>14899899</v>
      </c>
      <c r="O9084" s="20" t="str">
        <f t="shared" si="286"/>
        <v/>
      </c>
    </row>
    <row r="9085" spans="1:15">
      <c r="A9085" s="20" t="str">
        <f t="shared" ref="A9085:A9146" si="287">CONCATENATE(C9085,D9085)</f>
        <v>Almenni lífeyrissjóðurinnTryggingadeild</v>
      </c>
      <c r="B9085" s="20" t="str">
        <f>_xlfn.IFNA(INDEX(Listi!$AI:$AI,MATCH(C9085,Listi!$AJ:$AJ,0)),INDEX(Listi!T:T,MATCH(C9085,Listi!U:U,0)))</f>
        <v xml:space="preserve">Almenni </v>
      </c>
      <c r="C9085" s="20" t="s">
        <v>0</v>
      </c>
      <c r="D9085" s="20" t="s">
        <v>201</v>
      </c>
      <c r="E9085" s="20" t="s">
        <v>275</v>
      </c>
      <c r="F9085" s="20" t="s">
        <v>138</v>
      </c>
      <c r="G9085" s="8" t="s">
        <v>353</v>
      </c>
      <c r="H9085" s="20" t="s">
        <v>139</v>
      </c>
      <c r="I9085" s="7">
        <v>0</v>
      </c>
      <c r="L9085" s="7">
        <v>174784296254</v>
      </c>
      <c r="M9085" s="7">
        <v>7497244534</v>
      </c>
      <c r="N9085" s="7">
        <v>3057046932</v>
      </c>
      <c r="O9085" s="20" t="str">
        <f t="shared" si="286"/>
        <v/>
      </c>
    </row>
    <row r="9086" spans="1:15">
      <c r="A9086" s="20" t="str">
        <f t="shared" si="287"/>
        <v>Birta lífeyrissjóðurBlönduð leið</v>
      </c>
      <c r="B9086" s="20" t="str">
        <f>_xlfn.IFNA(INDEX(Listi!$AI:$AI,MATCH(C9086,Listi!$AJ:$AJ,0)),INDEX(Listi!T:T,MATCH(C9086,Listi!U:U,0)))</f>
        <v xml:space="preserve">Birta  </v>
      </c>
      <c r="C9086" s="20" t="s">
        <v>298</v>
      </c>
      <c r="D9086" s="20" t="s">
        <v>314</v>
      </c>
      <c r="E9086" s="20" t="s">
        <v>276</v>
      </c>
      <c r="F9086" s="20" t="s">
        <v>138</v>
      </c>
      <c r="G9086" s="8" t="s">
        <v>353</v>
      </c>
      <c r="H9086" s="20" t="s">
        <v>139</v>
      </c>
      <c r="I9086" s="7">
        <v>0</v>
      </c>
      <c r="L9086" s="7">
        <v>6929716201</v>
      </c>
      <c r="M9086" s="7">
        <v>253995298</v>
      </c>
      <c r="N9086" s="7">
        <v>139753585</v>
      </c>
      <c r="O9086" s="20" t="str">
        <f t="shared" si="286"/>
        <v/>
      </c>
    </row>
    <row r="9087" spans="1:15">
      <c r="A9087" s="20" t="str">
        <f t="shared" si="287"/>
        <v>Birta lífeyrissjóðurInnlánsleið</v>
      </c>
      <c r="B9087" s="20" t="str">
        <f>_xlfn.IFNA(INDEX(Listi!$AI:$AI,MATCH(C9087,Listi!$AJ:$AJ,0)),INDEX(Listi!T:T,MATCH(C9087,Listi!U:U,0)))</f>
        <v xml:space="preserve">Birta  </v>
      </c>
      <c r="C9087" s="20" t="s">
        <v>298</v>
      </c>
      <c r="D9087" s="20" t="s">
        <v>208</v>
      </c>
      <c r="E9087" s="20" t="s">
        <v>276</v>
      </c>
      <c r="F9087" s="20" t="s">
        <v>138</v>
      </c>
      <c r="G9087" s="8" t="s">
        <v>353</v>
      </c>
      <c r="H9087" s="20" t="s">
        <v>139</v>
      </c>
      <c r="I9087" s="7">
        <v>0</v>
      </c>
      <c r="L9087" s="7">
        <v>4108971332</v>
      </c>
      <c r="M9087" s="7">
        <v>264842424</v>
      </c>
      <c r="N9087" s="7">
        <v>174324836</v>
      </c>
      <c r="O9087" s="20" t="str">
        <f t="shared" si="286"/>
        <v/>
      </c>
    </row>
    <row r="9088" spans="1:15">
      <c r="A9088" s="20" t="str">
        <f t="shared" si="287"/>
        <v>Birta lífeyrissjóðurSamtryggingardeild</v>
      </c>
      <c r="B9088" s="20" t="str">
        <f>_xlfn.IFNA(INDEX(Listi!$AI:$AI,MATCH(C9088,Listi!$AJ:$AJ,0)),INDEX(Listi!T:T,MATCH(C9088,Listi!U:U,0)))</f>
        <v xml:space="preserve">Birta  </v>
      </c>
      <c r="C9088" s="20" t="s">
        <v>298</v>
      </c>
      <c r="D9088" s="20" t="s">
        <v>205</v>
      </c>
      <c r="E9088" s="20" t="s">
        <v>275</v>
      </c>
      <c r="F9088" s="20" t="s">
        <v>138</v>
      </c>
      <c r="G9088" s="8" t="s">
        <v>353</v>
      </c>
      <c r="H9088" s="20" t="s">
        <v>139</v>
      </c>
      <c r="I9088" s="7">
        <v>0</v>
      </c>
      <c r="L9088" s="7">
        <v>549755105944</v>
      </c>
      <c r="M9088" s="7">
        <v>18480897961</v>
      </c>
      <c r="N9088" s="7">
        <v>14075814006</v>
      </c>
      <c r="O9088" s="20" t="str">
        <f t="shared" si="286"/>
        <v/>
      </c>
    </row>
    <row r="9089" spans="1:15">
      <c r="A9089" s="20" t="str">
        <f t="shared" si="287"/>
        <v>Birta lífeyrissjóðurSkuldabréfaleið</v>
      </c>
      <c r="B9089" s="20" t="str">
        <f>_xlfn.IFNA(INDEX(Listi!$AI:$AI,MATCH(C9089,Listi!$AJ:$AJ,0)),INDEX(Listi!T:T,MATCH(C9089,Listi!U:U,0)))</f>
        <v xml:space="preserve">Birta  </v>
      </c>
      <c r="C9089" s="20" t="s">
        <v>298</v>
      </c>
      <c r="D9089" s="20" t="s">
        <v>313</v>
      </c>
      <c r="E9089" s="20" t="s">
        <v>276</v>
      </c>
      <c r="F9089" s="20" t="s">
        <v>138</v>
      </c>
      <c r="G9089" s="8" t="s">
        <v>353</v>
      </c>
      <c r="H9089" s="20" t="s">
        <v>139</v>
      </c>
      <c r="I9089" s="7">
        <v>0</v>
      </c>
      <c r="L9089" s="7">
        <v>8522374478</v>
      </c>
      <c r="M9089" s="7">
        <v>391005163</v>
      </c>
      <c r="N9089" s="7">
        <v>218104877</v>
      </c>
      <c r="O9089" s="20" t="str">
        <f t="shared" si="286"/>
        <v/>
      </c>
    </row>
    <row r="9090" spans="1:15">
      <c r="A9090" s="20" t="str">
        <f t="shared" si="287"/>
        <v>Birta lífeyrissjóðurTilgreind séreign</v>
      </c>
      <c r="B9090" s="20" t="str">
        <f>_xlfn.IFNA(INDEX(Listi!$AI:$AI,MATCH(C9090,Listi!$AJ:$AJ,0)),INDEX(Listi!T:T,MATCH(C9090,Listi!U:U,0)))</f>
        <v xml:space="preserve">Birta  </v>
      </c>
      <c r="C9090" s="20" t="s">
        <v>298</v>
      </c>
      <c r="D9090" s="20" t="s">
        <v>312</v>
      </c>
      <c r="E9090" s="20" t="s">
        <v>276</v>
      </c>
      <c r="F9090" s="20" t="s">
        <v>138</v>
      </c>
      <c r="G9090" s="8" t="s">
        <v>353</v>
      </c>
      <c r="H9090" s="20" t="s">
        <v>139</v>
      </c>
      <c r="I9090" s="7">
        <v>0</v>
      </c>
      <c r="L9090" s="7">
        <v>2234420297</v>
      </c>
      <c r="M9090" s="7">
        <v>511871981</v>
      </c>
      <c r="N9090" s="7">
        <v>36000223</v>
      </c>
      <c r="O9090" s="20" t="str">
        <f t="shared" ref="O9090:O9153" si="288">IFERROR(VLOOKUP(F9090,EhLykill,3,FALSE),"")</f>
        <v/>
      </c>
    </row>
    <row r="9091" spans="1:15">
      <c r="A9091" s="20" t="str">
        <f t="shared" si="287"/>
        <v>Brú Lífeyrissjóður starfsmanna sveitarfélagaA-deild</v>
      </c>
      <c r="B9091" s="20" t="str">
        <f>_xlfn.IFNA(INDEX(Listi!$AI:$AI,MATCH(C9091,Listi!$AJ:$AJ,0)),INDEX(Listi!T:T,MATCH(C9091,Listi!U:U,0)))</f>
        <v>Brú</v>
      </c>
      <c r="C9091" s="20" t="s">
        <v>217</v>
      </c>
      <c r="D9091" s="20" t="s">
        <v>257</v>
      </c>
      <c r="E9091" s="20" t="s">
        <v>275</v>
      </c>
      <c r="F9091" s="20" t="s">
        <v>138</v>
      </c>
      <c r="G9091" s="8" t="s">
        <v>353</v>
      </c>
      <c r="H9091" s="20" t="s">
        <v>139</v>
      </c>
      <c r="I9091" s="7">
        <v>0</v>
      </c>
      <c r="L9091" s="7">
        <v>270469177889</v>
      </c>
      <c r="M9091" s="7">
        <v>13987858077</v>
      </c>
      <c r="N9091" s="7">
        <v>4793072329</v>
      </c>
      <c r="O9091" s="20" t="str">
        <f t="shared" si="288"/>
        <v/>
      </c>
    </row>
    <row r="9092" spans="1:15">
      <c r="A9092" s="20" t="str">
        <f t="shared" si="287"/>
        <v>Brú Lífeyrissjóður starfsmanna sveitarfélagaB-deild</v>
      </c>
      <c r="B9092" s="20" t="str">
        <f>_xlfn.IFNA(INDEX(Listi!$AI:$AI,MATCH(C9092,Listi!$AJ:$AJ,0)),INDEX(Listi!T:T,MATCH(C9092,Listi!U:U,0)))</f>
        <v>Brú</v>
      </c>
      <c r="C9092" s="20" t="s">
        <v>217</v>
      </c>
      <c r="D9092" s="20" t="s">
        <v>218</v>
      </c>
      <c r="E9092" s="20" t="s">
        <v>275</v>
      </c>
      <c r="F9092" s="20" t="s">
        <v>138</v>
      </c>
      <c r="G9092" s="8" t="s">
        <v>353</v>
      </c>
      <c r="H9092" s="20" t="s">
        <v>139</v>
      </c>
      <c r="I9092" s="7">
        <v>0</v>
      </c>
      <c r="L9092" s="7">
        <v>17004783831</v>
      </c>
      <c r="M9092" s="7">
        <v>119747694</v>
      </c>
      <c r="N9092" s="7">
        <v>3424817406</v>
      </c>
      <c r="O9092" s="20" t="str">
        <f t="shared" si="288"/>
        <v/>
      </c>
    </row>
    <row r="9093" spans="1:15">
      <c r="A9093" s="20" t="str">
        <f t="shared" si="287"/>
        <v>Brú Lífeyrissjóður starfsmanna sveitarfélagaV-deild</v>
      </c>
      <c r="B9093" s="20" t="str">
        <f>_xlfn.IFNA(INDEX(Listi!$AI:$AI,MATCH(C9093,Listi!$AJ:$AJ,0)),INDEX(Listi!T:T,MATCH(C9093,Listi!U:U,0)))</f>
        <v>Brú</v>
      </c>
      <c r="C9093" s="20" t="s">
        <v>217</v>
      </c>
      <c r="D9093" s="20" t="s">
        <v>219</v>
      </c>
      <c r="E9093" s="20" t="s">
        <v>275</v>
      </c>
      <c r="F9093" s="20" t="s">
        <v>138</v>
      </c>
      <c r="G9093" s="8" t="s">
        <v>353</v>
      </c>
      <c r="H9093" s="20" t="s">
        <v>139</v>
      </c>
      <c r="I9093" s="7">
        <v>0</v>
      </c>
      <c r="L9093" s="7">
        <v>54501394986</v>
      </c>
      <c r="M9093" s="7">
        <v>4188513374</v>
      </c>
      <c r="N9093" s="7">
        <v>455519059</v>
      </c>
      <c r="O9093" s="20" t="str">
        <f t="shared" si="288"/>
        <v/>
      </c>
    </row>
    <row r="9094" spans="1:15">
      <c r="A9094" s="20" t="str">
        <f t="shared" si="287"/>
        <v>Eftirlaunasj atvinnuflugmannaSamtryggingardeild</v>
      </c>
      <c r="B9094" s="20" t="str">
        <f>_xlfn.IFNA(INDEX(Listi!$AI:$AI,MATCH(C9094,Listi!$AJ:$AJ,0)),INDEX(Listi!T:T,MATCH(C9094,Listi!U:U,0)))</f>
        <v>EFÍA</v>
      </c>
      <c r="C9094" s="20" t="s">
        <v>220</v>
      </c>
      <c r="D9094" s="20" t="s">
        <v>205</v>
      </c>
      <c r="E9094" s="20" t="s">
        <v>275</v>
      </c>
      <c r="F9094" s="20" t="s">
        <v>138</v>
      </c>
      <c r="G9094" s="8" t="s">
        <v>353</v>
      </c>
      <c r="H9094" s="20" t="s">
        <v>139</v>
      </c>
      <c r="I9094" s="7">
        <v>0</v>
      </c>
      <c r="L9094" s="7">
        <v>58542663000</v>
      </c>
      <c r="M9094" s="7">
        <v>1477262000</v>
      </c>
      <c r="N9094" s="7">
        <v>1113313000</v>
      </c>
      <c r="O9094" s="20" t="str">
        <f t="shared" si="288"/>
        <v/>
      </c>
    </row>
    <row r="9095" spans="1:15">
      <c r="A9095" s="20" t="str">
        <f t="shared" si="287"/>
        <v>Festa - lífeyrissjóðurSamtryggingardeild</v>
      </c>
      <c r="B9095" s="20" t="str">
        <f>_xlfn.IFNA(INDEX(Listi!$AI:$AI,MATCH(C9095,Listi!$AJ:$AJ,0)),INDEX(Listi!T:T,MATCH(C9095,Listi!U:U,0)))</f>
        <v xml:space="preserve">Festa </v>
      </c>
      <c r="C9095" s="20" t="s">
        <v>221</v>
      </c>
      <c r="D9095" s="20" t="s">
        <v>205</v>
      </c>
      <c r="E9095" s="20" t="s">
        <v>275</v>
      </c>
      <c r="F9095" s="20" t="s">
        <v>138</v>
      </c>
      <c r="G9095" s="8" t="s">
        <v>353</v>
      </c>
      <c r="H9095" s="20" t="s">
        <v>139</v>
      </c>
      <c r="I9095" s="7">
        <v>0</v>
      </c>
      <c r="L9095" s="7">
        <v>246318113722</v>
      </c>
      <c r="M9095" s="7">
        <v>11138196907</v>
      </c>
      <c r="N9095" s="7">
        <v>5180938287</v>
      </c>
      <c r="O9095" s="20" t="str">
        <f t="shared" si="288"/>
        <v/>
      </c>
    </row>
    <row r="9096" spans="1:15">
      <c r="A9096" s="20" t="str">
        <f t="shared" si="287"/>
        <v>Festa - lífeyrissjóðurSparnaðarleið I</v>
      </c>
      <c r="B9096" s="20" t="str">
        <f>_xlfn.IFNA(INDEX(Listi!$AI:$AI,MATCH(C9096,Listi!$AJ:$AJ,0)),INDEX(Listi!T:T,MATCH(C9096,Listi!U:U,0)))</f>
        <v xml:space="preserve">Festa </v>
      </c>
      <c r="C9096" s="20" t="s">
        <v>221</v>
      </c>
      <c r="D9096" s="20" t="s">
        <v>464</v>
      </c>
      <c r="E9096" s="20" t="s">
        <v>276</v>
      </c>
      <c r="F9096" s="20" t="s">
        <v>138</v>
      </c>
      <c r="G9096" s="8" t="s">
        <v>353</v>
      </c>
      <c r="H9096" s="20" t="s">
        <v>139</v>
      </c>
      <c r="I9096" s="7">
        <v>0</v>
      </c>
      <c r="L9096" s="7">
        <v>75585319</v>
      </c>
      <c r="M9096" s="7">
        <v>37671409</v>
      </c>
      <c r="N9096" s="7">
        <v>2063969</v>
      </c>
      <c r="O9096" s="20" t="str">
        <f t="shared" si="288"/>
        <v/>
      </c>
    </row>
    <row r="9097" spans="1:15">
      <c r="A9097" s="20" t="str">
        <f t="shared" si="287"/>
        <v>Festa - lífeyrissjóðurSparnaðarleið II</v>
      </c>
      <c r="B9097" s="20" t="str">
        <f>_xlfn.IFNA(INDEX(Listi!$AI:$AI,MATCH(C9097,Listi!$AJ:$AJ,0)),INDEX(Listi!T:T,MATCH(C9097,Listi!U:U,0)))</f>
        <v xml:space="preserve">Festa </v>
      </c>
      <c r="C9097" s="20" t="s">
        <v>221</v>
      </c>
      <c r="D9097" s="20" t="s">
        <v>388</v>
      </c>
      <c r="E9097" s="20" t="s">
        <v>276</v>
      </c>
      <c r="F9097" s="20" t="s">
        <v>138</v>
      </c>
      <c r="G9097" s="8" t="s">
        <v>353</v>
      </c>
      <c r="H9097" s="20" t="s">
        <v>139</v>
      </c>
      <c r="I9097" s="7">
        <v>0</v>
      </c>
      <c r="L9097" s="7">
        <v>1113180693</v>
      </c>
      <c r="M9097" s="7">
        <v>134564310</v>
      </c>
      <c r="N9097" s="7">
        <v>19363084</v>
      </c>
      <c r="O9097" s="20" t="str">
        <f t="shared" si="288"/>
        <v/>
      </c>
    </row>
    <row r="9098" spans="1:15">
      <c r="A9098" s="20" t="str">
        <f t="shared" si="287"/>
        <v>Frjálsi lífeyrissjóðurinnDeild/leið I</v>
      </c>
      <c r="B9098" s="20" t="str">
        <f>_xlfn.IFNA(INDEX(Listi!$AI:$AI,MATCH(C9098,Listi!$AJ:$AJ,0)),INDEX(Listi!T:T,MATCH(C9098,Listi!U:U,0)))</f>
        <v xml:space="preserve">Frjálsi </v>
      </c>
      <c r="C9098" s="20" t="s">
        <v>222</v>
      </c>
      <c r="D9098" s="20" t="s">
        <v>223</v>
      </c>
      <c r="E9098" s="20" t="s">
        <v>276</v>
      </c>
      <c r="F9098" s="20" t="s">
        <v>138</v>
      </c>
      <c r="G9098" s="8" t="s">
        <v>353</v>
      </c>
      <c r="H9098" s="20" t="s">
        <v>139</v>
      </c>
      <c r="I9098" s="7">
        <v>0</v>
      </c>
      <c r="L9098" s="7">
        <v>199278730000</v>
      </c>
      <c r="M9098" s="7">
        <v>10813020000</v>
      </c>
      <c r="N9098" s="7">
        <v>2178012000</v>
      </c>
      <c r="O9098" s="20" t="str">
        <f t="shared" si="288"/>
        <v/>
      </c>
    </row>
    <row r="9099" spans="1:15">
      <c r="A9099" s="20" t="str">
        <f t="shared" si="287"/>
        <v>Frjálsi lífeyrissjóðurinnDeild/leið II</v>
      </c>
      <c r="B9099" s="20" t="str">
        <f>_xlfn.IFNA(INDEX(Listi!$AI:$AI,MATCH(C9099,Listi!$AJ:$AJ,0)),INDEX(Listi!T:T,MATCH(C9099,Listi!U:U,0)))</f>
        <v xml:space="preserve">Frjálsi </v>
      </c>
      <c r="C9099" s="20" t="s">
        <v>222</v>
      </c>
      <c r="D9099" s="20" t="s">
        <v>224</v>
      </c>
      <c r="E9099" s="20" t="s">
        <v>276</v>
      </c>
      <c r="F9099" s="20" t="s">
        <v>138</v>
      </c>
      <c r="G9099" s="8" t="s">
        <v>353</v>
      </c>
      <c r="H9099" s="20" t="s">
        <v>139</v>
      </c>
      <c r="I9099" s="7">
        <v>0</v>
      </c>
      <c r="L9099" s="7">
        <v>29681370000</v>
      </c>
      <c r="M9099" s="7">
        <v>1864883000</v>
      </c>
      <c r="N9099" s="7">
        <v>401735000</v>
      </c>
      <c r="O9099" s="20" t="str">
        <f t="shared" si="288"/>
        <v/>
      </c>
    </row>
    <row r="9100" spans="1:15">
      <c r="A9100" s="20" t="str">
        <f t="shared" si="287"/>
        <v>Frjálsi lífeyrissjóðurinnDeild/leið III</v>
      </c>
      <c r="B9100" s="20" t="str">
        <f>_xlfn.IFNA(INDEX(Listi!$AI:$AI,MATCH(C9100,Listi!$AJ:$AJ,0)),INDEX(Listi!T:T,MATCH(C9100,Listi!U:U,0)))</f>
        <v xml:space="preserve">Frjálsi </v>
      </c>
      <c r="C9100" s="20" t="s">
        <v>222</v>
      </c>
      <c r="D9100" s="20" t="s">
        <v>225</v>
      </c>
      <c r="E9100" s="20" t="s">
        <v>276</v>
      </c>
      <c r="F9100" s="20" t="s">
        <v>138</v>
      </c>
      <c r="G9100" s="8" t="s">
        <v>353</v>
      </c>
      <c r="H9100" s="20" t="s">
        <v>139</v>
      </c>
      <c r="I9100" s="7">
        <v>0</v>
      </c>
      <c r="L9100" s="7">
        <v>43554797000</v>
      </c>
      <c r="M9100" s="7">
        <v>2564479000</v>
      </c>
      <c r="N9100" s="7">
        <v>1456678000</v>
      </c>
      <c r="O9100" s="20" t="str">
        <f t="shared" si="288"/>
        <v/>
      </c>
    </row>
    <row r="9101" spans="1:15">
      <c r="A9101" s="20" t="str">
        <f t="shared" si="287"/>
        <v>Frjálsi lífeyrissjóðurinnFrjálsi Áhætta</v>
      </c>
      <c r="B9101" s="20" t="str">
        <f>_xlfn.IFNA(INDEX(Listi!$AI:$AI,MATCH(C9101,Listi!$AJ:$AJ,0)),INDEX(Listi!T:T,MATCH(C9101,Listi!U:U,0)))</f>
        <v xml:space="preserve">Frjálsi </v>
      </c>
      <c r="C9101" s="20" t="s">
        <v>222</v>
      </c>
      <c r="D9101" s="20" t="s">
        <v>226</v>
      </c>
      <c r="E9101" s="20" t="s">
        <v>276</v>
      </c>
      <c r="F9101" s="20" t="s">
        <v>138</v>
      </c>
      <c r="G9101" s="8" t="s">
        <v>353</v>
      </c>
      <c r="H9101" s="20" t="s">
        <v>139</v>
      </c>
      <c r="I9101" s="7">
        <v>0</v>
      </c>
      <c r="L9101" s="7">
        <v>2707615000</v>
      </c>
      <c r="M9101" s="7">
        <v>335331000</v>
      </c>
      <c r="N9101" s="7">
        <v>1872000</v>
      </c>
      <c r="O9101" s="20" t="str">
        <f t="shared" si="288"/>
        <v/>
      </c>
    </row>
    <row r="9102" spans="1:15">
      <c r="A9102" s="20" t="str">
        <f t="shared" si="287"/>
        <v>Frjálsi lífeyrissjóðurinnSameiginleg deild</v>
      </c>
      <c r="B9102" s="20" t="str">
        <f>_xlfn.IFNA(INDEX(Listi!$AI:$AI,MATCH(C9102,Listi!$AJ:$AJ,0)),INDEX(Listi!T:T,MATCH(C9102,Listi!U:U,0)))</f>
        <v xml:space="preserve">Frjálsi </v>
      </c>
      <c r="C9102" s="20" t="s">
        <v>222</v>
      </c>
      <c r="D9102" s="20" t="s">
        <v>311</v>
      </c>
      <c r="E9102" s="20" t="s">
        <v>276</v>
      </c>
      <c r="F9102" s="20" t="s">
        <v>138</v>
      </c>
      <c r="G9102" s="8" t="s">
        <v>353</v>
      </c>
      <c r="H9102" s="20" t="s">
        <v>139</v>
      </c>
      <c r="I9102" s="7">
        <v>0</v>
      </c>
      <c r="L9102" s="7">
        <v>0</v>
      </c>
      <c r="M9102" s="7">
        <v>0</v>
      </c>
      <c r="N9102" s="7">
        <v>0</v>
      </c>
      <c r="O9102" s="20" t="str">
        <f t="shared" si="288"/>
        <v/>
      </c>
    </row>
    <row r="9103" spans="1:15">
      <c r="A9103" s="20" t="str">
        <f t="shared" si="287"/>
        <v>Frjálsi lífeyrissjóðurinnSamtryggingardeild</v>
      </c>
      <c r="B9103" s="20" t="str">
        <f>_xlfn.IFNA(INDEX(Listi!$AI:$AI,MATCH(C9103,Listi!$AJ:$AJ,0)),INDEX(Listi!T:T,MATCH(C9103,Listi!U:U,0)))</f>
        <v xml:space="preserve">Frjálsi </v>
      </c>
      <c r="C9103" s="20" t="s">
        <v>222</v>
      </c>
      <c r="D9103" s="20" t="s">
        <v>205</v>
      </c>
      <c r="E9103" s="20" t="s">
        <v>275</v>
      </c>
      <c r="F9103" s="20" t="s">
        <v>138</v>
      </c>
      <c r="G9103" s="8" t="s">
        <v>353</v>
      </c>
      <c r="H9103" s="20" t="s">
        <v>139</v>
      </c>
      <c r="I9103" s="7">
        <v>0</v>
      </c>
      <c r="L9103" s="7">
        <v>127148465000</v>
      </c>
      <c r="M9103" s="7">
        <v>7524433000</v>
      </c>
      <c r="N9103" s="7">
        <v>1254273000</v>
      </c>
      <c r="O9103" s="20" t="str">
        <f t="shared" si="288"/>
        <v/>
      </c>
    </row>
    <row r="9104" spans="1:15">
      <c r="A9104" s="20" t="str">
        <f t="shared" si="287"/>
        <v>Gildi - lífeyrissjóðurFramtíðarsýn 1</v>
      </c>
      <c r="B9104" s="20" t="str">
        <f>_xlfn.IFNA(INDEX(Listi!$AI:$AI,MATCH(C9104,Listi!$AJ:$AJ,0)),INDEX(Listi!T:T,MATCH(C9104,Listi!U:U,0)))</f>
        <v xml:space="preserve">Gildi  </v>
      </c>
      <c r="C9104" s="20" t="s">
        <v>227</v>
      </c>
      <c r="D9104" s="20" t="s">
        <v>373</v>
      </c>
      <c r="E9104" s="20" t="s">
        <v>276</v>
      </c>
      <c r="F9104" s="20" t="s">
        <v>138</v>
      </c>
      <c r="G9104" s="8" t="s">
        <v>353</v>
      </c>
      <c r="H9104" s="20" t="s">
        <v>139</v>
      </c>
      <c r="I9104" s="7">
        <v>0</v>
      </c>
      <c r="L9104" s="7">
        <v>3223959491</v>
      </c>
      <c r="M9104" s="7">
        <v>185065371</v>
      </c>
      <c r="N9104" s="7">
        <v>99697779</v>
      </c>
      <c r="O9104" s="20" t="str">
        <f t="shared" si="288"/>
        <v/>
      </c>
    </row>
    <row r="9105" spans="1:15">
      <c r="A9105" s="20" t="str">
        <f t="shared" si="287"/>
        <v>Gildi - lífeyrissjóðurFramtíðarsýn 2</v>
      </c>
      <c r="B9105" s="20" t="str">
        <f>_xlfn.IFNA(INDEX(Listi!$AI:$AI,MATCH(C9105,Listi!$AJ:$AJ,0)),INDEX(Listi!T:T,MATCH(C9105,Listi!U:U,0)))</f>
        <v xml:space="preserve">Gildi  </v>
      </c>
      <c r="C9105" s="20" t="s">
        <v>227</v>
      </c>
      <c r="D9105" s="20" t="s">
        <v>374</v>
      </c>
      <c r="E9105" s="20" t="s">
        <v>276</v>
      </c>
      <c r="F9105" s="20" t="s">
        <v>138</v>
      </c>
      <c r="G9105" s="8" t="s">
        <v>353</v>
      </c>
      <c r="H9105" s="20" t="s">
        <v>139</v>
      </c>
      <c r="I9105" s="7">
        <v>0</v>
      </c>
      <c r="L9105" s="7">
        <v>3172355810</v>
      </c>
      <c r="M9105" s="7">
        <v>227598529</v>
      </c>
      <c r="N9105" s="7">
        <v>70042741</v>
      </c>
      <c r="O9105" s="20" t="str">
        <f t="shared" si="288"/>
        <v/>
      </c>
    </row>
    <row r="9106" spans="1:15">
      <c r="A9106" s="20" t="str">
        <f t="shared" si="287"/>
        <v>Gildi - lífeyrissjóðurFramtíðarsýn 3</v>
      </c>
      <c r="B9106" s="20" t="str">
        <f>_xlfn.IFNA(INDEX(Listi!$AI:$AI,MATCH(C9106,Listi!$AJ:$AJ,0)),INDEX(Listi!T:T,MATCH(C9106,Listi!U:U,0)))</f>
        <v xml:space="preserve">Gildi  </v>
      </c>
      <c r="C9106" s="20" t="s">
        <v>227</v>
      </c>
      <c r="D9106" s="20" t="s">
        <v>380</v>
      </c>
      <c r="E9106" s="20" t="s">
        <v>276</v>
      </c>
      <c r="F9106" s="20" t="s">
        <v>138</v>
      </c>
      <c r="G9106" s="8" t="s">
        <v>353</v>
      </c>
      <c r="H9106" s="20" t="s">
        <v>139</v>
      </c>
      <c r="I9106" s="7">
        <v>0</v>
      </c>
      <c r="L9106" s="7">
        <v>1220667693</v>
      </c>
      <c r="M9106" s="7">
        <v>206427664</v>
      </c>
      <c r="N9106" s="7">
        <v>61376636</v>
      </c>
      <c r="O9106" s="20" t="str">
        <f t="shared" si="288"/>
        <v/>
      </c>
    </row>
    <row r="9107" spans="1:15">
      <c r="A9107" s="20" t="str">
        <f t="shared" si="287"/>
        <v>Gildi - lífeyrissjóðurSamtryggingardeild</v>
      </c>
      <c r="B9107" s="20" t="str">
        <f>_xlfn.IFNA(INDEX(Listi!$AI:$AI,MATCH(C9107,Listi!$AJ:$AJ,0)),INDEX(Listi!T:T,MATCH(C9107,Listi!U:U,0)))</f>
        <v xml:space="preserve">Gildi  </v>
      </c>
      <c r="C9107" s="20" t="s">
        <v>227</v>
      </c>
      <c r="D9107" s="20" t="s">
        <v>205</v>
      </c>
      <c r="E9107" s="20" t="s">
        <v>275</v>
      </c>
      <c r="F9107" s="20" t="s">
        <v>138</v>
      </c>
      <c r="G9107" s="8" t="s">
        <v>353</v>
      </c>
      <c r="H9107" s="20" t="s">
        <v>139</v>
      </c>
      <c r="I9107" s="7">
        <v>0</v>
      </c>
      <c r="L9107" s="7">
        <v>908474103084</v>
      </c>
      <c r="M9107" s="7">
        <v>33404441428</v>
      </c>
      <c r="N9107" s="7">
        <v>20772915594</v>
      </c>
      <c r="O9107" s="20" t="str">
        <f t="shared" si="288"/>
        <v/>
      </c>
    </row>
    <row r="9108" spans="1:15">
      <c r="A9108" s="20" t="str">
        <f t="shared" si="287"/>
        <v>Íslenski lífeyrissjóðurinnLíf 1</v>
      </c>
      <c r="B9108" s="20" t="str">
        <f>_xlfn.IFNA(INDEX(Listi!$AI:$AI,MATCH(C9108,Listi!$AJ:$AJ,0)),INDEX(Listi!T:T,MATCH(C9108,Listi!U:U,0)))</f>
        <v xml:space="preserve">Íslenski  </v>
      </c>
      <c r="C9108" s="20" t="s">
        <v>238</v>
      </c>
      <c r="D9108" s="20" t="s">
        <v>239</v>
      </c>
      <c r="E9108" s="20" t="s">
        <v>276</v>
      </c>
      <c r="F9108" s="20" t="s">
        <v>138</v>
      </c>
      <c r="G9108" s="8" t="s">
        <v>353</v>
      </c>
      <c r="H9108" s="20" t="s">
        <v>139</v>
      </c>
      <c r="I9108" s="7">
        <v>0</v>
      </c>
      <c r="L9108" s="7">
        <v>34645188332</v>
      </c>
      <c r="M9108" s="7">
        <v>5859453012</v>
      </c>
      <c r="N9108" s="7">
        <v>977930648</v>
      </c>
      <c r="O9108" s="20" t="str">
        <f t="shared" si="288"/>
        <v/>
      </c>
    </row>
    <row r="9109" spans="1:15">
      <c r="A9109" s="20" t="str">
        <f t="shared" si="287"/>
        <v>Íslenski lífeyrissjóðurinnLíf 2</v>
      </c>
      <c r="B9109" s="20" t="str">
        <f>_xlfn.IFNA(INDEX(Listi!$AI:$AI,MATCH(C9109,Listi!$AJ:$AJ,0)),INDEX(Listi!T:T,MATCH(C9109,Listi!U:U,0)))</f>
        <v xml:space="preserve">Íslenski  </v>
      </c>
      <c r="C9109" s="20" t="s">
        <v>238</v>
      </c>
      <c r="D9109" s="20" t="s">
        <v>240</v>
      </c>
      <c r="E9109" s="20" t="s">
        <v>276</v>
      </c>
      <c r="F9109" s="20" t="s">
        <v>138</v>
      </c>
      <c r="G9109" s="8" t="s">
        <v>353</v>
      </c>
      <c r="H9109" s="20" t="s">
        <v>139</v>
      </c>
      <c r="I9109" s="7">
        <v>0</v>
      </c>
      <c r="L9109" s="7">
        <v>31029129445</v>
      </c>
      <c r="M9109" s="7">
        <v>2139527304</v>
      </c>
      <c r="N9109" s="7">
        <v>531278955</v>
      </c>
      <c r="O9109" s="20" t="str">
        <f t="shared" si="288"/>
        <v/>
      </c>
    </row>
    <row r="9110" spans="1:15">
      <c r="A9110" s="20" t="str">
        <f t="shared" si="287"/>
        <v>Íslenski lífeyrissjóðurinnLíf 3</v>
      </c>
      <c r="B9110" s="20" t="str">
        <f>_xlfn.IFNA(INDEX(Listi!$AI:$AI,MATCH(C9110,Listi!$AJ:$AJ,0)),INDEX(Listi!T:T,MATCH(C9110,Listi!U:U,0)))</f>
        <v xml:space="preserve">Íslenski  </v>
      </c>
      <c r="C9110" s="20" t="s">
        <v>238</v>
      </c>
      <c r="D9110" s="20" t="s">
        <v>241</v>
      </c>
      <c r="E9110" s="20" t="s">
        <v>276</v>
      </c>
      <c r="F9110" s="20" t="s">
        <v>138</v>
      </c>
      <c r="G9110" s="8" t="s">
        <v>353</v>
      </c>
      <c r="H9110" s="20" t="s">
        <v>139</v>
      </c>
      <c r="I9110" s="7">
        <v>0</v>
      </c>
      <c r="L9110" s="7">
        <v>26552298455</v>
      </c>
      <c r="M9110" s="7">
        <v>1349981892</v>
      </c>
      <c r="N9110" s="7">
        <v>474868471</v>
      </c>
      <c r="O9110" s="20" t="str">
        <f t="shared" si="288"/>
        <v/>
      </c>
    </row>
    <row r="9111" spans="1:15">
      <c r="A9111" s="20" t="str">
        <f t="shared" si="287"/>
        <v>Íslenski lífeyrissjóðurinnLíf 4</v>
      </c>
      <c r="B9111" s="20" t="str">
        <f>_xlfn.IFNA(INDEX(Listi!$AI:$AI,MATCH(C9111,Listi!$AJ:$AJ,0)),INDEX(Listi!T:T,MATCH(C9111,Listi!U:U,0)))</f>
        <v xml:space="preserve">Íslenski  </v>
      </c>
      <c r="C9111" s="20" t="s">
        <v>238</v>
      </c>
      <c r="D9111" s="20" t="s">
        <v>242</v>
      </c>
      <c r="E9111" s="20" t="s">
        <v>276</v>
      </c>
      <c r="F9111" s="20" t="s">
        <v>138</v>
      </c>
      <c r="G9111" s="8" t="s">
        <v>353</v>
      </c>
      <c r="H9111" s="20" t="s">
        <v>139</v>
      </c>
      <c r="I9111" s="7">
        <v>0</v>
      </c>
      <c r="L9111" s="7">
        <v>15323468197</v>
      </c>
      <c r="M9111" s="7">
        <v>592019313</v>
      </c>
      <c r="N9111" s="7">
        <v>649721424</v>
      </c>
      <c r="O9111" s="20" t="str">
        <f t="shared" si="288"/>
        <v/>
      </c>
    </row>
    <row r="9112" spans="1:15">
      <c r="A9112" s="20" t="str">
        <f t="shared" si="287"/>
        <v>Íslenski lífeyrissjóðurinnSamtryggingardeild</v>
      </c>
      <c r="B9112" s="20" t="str">
        <f>_xlfn.IFNA(INDEX(Listi!$AI:$AI,MATCH(C9112,Listi!$AJ:$AJ,0)),INDEX(Listi!T:T,MATCH(C9112,Listi!U:U,0)))</f>
        <v xml:space="preserve">Íslenski  </v>
      </c>
      <c r="C9112" s="20" t="s">
        <v>238</v>
      </c>
      <c r="D9112" s="20" t="s">
        <v>205</v>
      </c>
      <c r="E9112" s="20" t="s">
        <v>275</v>
      </c>
      <c r="F9112" s="20" t="s">
        <v>138</v>
      </c>
      <c r="G9112" s="8" t="s">
        <v>353</v>
      </c>
      <c r="H9112" s="20" t="s">
        <v>139</v>
      </c>
      <c r="I9112" s="7">
        <v>0</v>
      </c>
      <c r="L9112" s="7">
        <v>32369481106</v>
      </c>
      <c r="M9112" s="7">
        <v>2513450236</v>
      </c>
      <c r="N9112" s="7">
        <v>182749847</v>
      </c>
      <c r="O9112" s="20" t="str">
        <f t="shared" si="288"/>
        <v/>
      </c>
    </row>
    <row r="9113" spans="1:15">
      <c r="A9113" s="20" t="str">
        <f t="shared" si="287"/>
        <v>Lífeyrissjóður bændaSamtryggingardeild</v>
      </c>
      <c r="B9113" s="20" t="str">
        <f>_xlfn.IFNA(INDEX(Listi!$AI:$AI,MATCH(C9113,Listi!$AJ:$AJ,0)),INDEX(Listi!T:T,MATCH(C9113,Listi!U:U,0)))</f>
        <v>Lífeyrissjóður bænda</v>
      </c>
      <c r="C9113" s="20" t="s">
        <v>252</v>
      </c>
      <c r="D9113" s="20" t="s">
        <v>205</v>
      </c>
      <c r="E9113" s="20" t="s">
        <v>275</v>
      </c>
      <c r="F9113" s="20" t="s">
        <v>138</v>
      </c>
      <c r="G9113" s="8" t="s">
        <v>353</v>
      </c>
      <c r="H9113" s="20" t="s">
        <v>139</v>
      </c>
      <c r="I9113" s="7">
        <v>0</v>
      </c>
      <c r="L9113" s="7">
        <v>45108278171</v>
      </c>
      <c r="M9113" s="7">
        <v>776003397</v>
      </c>
      <c r="N9113" s="7">
        <v>1921473168</v>
      </c>
      <c r="O9113" s="20" t="str">
        <f t="shared" si="288"/>
        <v/>
      </c>
    </row>
    <row r="9114" spans="1:15">
      <c r="A9114" s="20" t="str">
        <f t="shared" si="287"/>
        <v>Lífeyrissjóður bankamannaAldursdeild</v>
      </c>
      <c r="B9114" s="20" t="str">
        <f>_xlfn.IFNA(INDEX(Listi!$AI:$AI,MATCH(C9114,Listi!$AJ:$AJ,0)),INDEX(Listi!T:T,MATCH(C9114,Listi!U:U,0)))</f>
        <v>Lífeyrissjóður bankam.</v>
      </c>
      <c r="C9114" s="20" t="s">
        <v>250</v>
      </c>
      <c r="D9114" s="20" t="s">
        <v>251</v>
      </c>
      <c r="E9114" s="20" t="s">
        <v>275</v>
      </c>
      <c r="F9114" s="20" t="s">
        <v>138</v>
      </c>
      <c r="G9114" s="8" t="s">
        <v>353</v>
      </c>
      <c r="H9114" s="20" t="s">
        <v>139</v>
      </c>
      <c r="I9114" s="7">
        <v>0</v>
      </c>
      <c r="L9114" s="7">
        <v>61369964000</v>
      </c>
      <c r="M9114" s="7">
        <v>1996063000</v>
      </c>
      <c r="N9114" s="7">
        <v>753444000</v>
      </c>
      <c r="O9114" s="20" t="str">
        <f t="shared" si="288"/>
        <v/>
      </c>
    </row>
    <row r="9115" spans="1:15">
      <c r="A9115" s="20" t="str">
        <f t="shared" si="287"/>
        <v>Lífeyrissjóður bankamannaHlutfallsdeild</v>
      </c>
      <c r="B9115" s="20" t="str">
        <f>_xlfn.IFNA(INDEX(Listi!$AI:$AI,MATCH(C9115,Listi!$AJ:$AJ,0)),INDEX(Listi!T:T,MATCH(C9115,Listi!U:U,0)))</f>
        <v>Lífeyrissjóður bankam.</v>
      </c>
      <c r="C9115" s="20" t="s">
        <v>250</v>
      </c>
      <c r="D9115" s="20" t="s">
        <v>467</v>
      </c>
      <c r="E9115" s="20" t="s">
        <v>275</v>
      </c>
      <c r="F9115" s="20" t="s">
        <v>138</v>
      </c>
      <c r="G9115" s="8" t="s">
        <v>353</v>
      </c>
      <c r="H9115" s="20" t="s">
        <v>139</v>
      </c>
      <c r="I9115" s="7">
        <v>0</v>
      </c>
      <c r="L9115" s="7">
        <v>40286427000</v>
      </c>
      <c r="M9115" s="7">
        <v>125147000</v>
      </c>
      <c r="N9115" s="7">
        <v>2741197000</v>
      </c>
      <c r="O9115" s="20" t="str">
        <f t="shared" si="288"/>
        <v/>
      </c>
    </row>
    <row r="9116" spans="1:15">
      <c r="A9116" s="20" t="str">
        <f t="shared" si="287"/>
        <v>Lífeyrissjóður RangæingaSamtryggingardeild</v>
      </c>
      <c r="B9116" s="20" t="str">
        <f>_xlfn.IFNA(INDEX(Listi!$AI:$AI,MATCH(C9116,Listi!$AJ:$AJ,0)),INDEX(Listi!T:T,MATCH(C9116,Listi!U:U,0)))</f>
        <v>Lífeyrissjóður Rang.</v>
      </c>
      <c r="C9116" s="20" t="s">
        <v>253</v>
      </c>
      <c r="D9116" s="20" t="s">
        <v>205</v>
      </c>
      <c r="E9116" s="20" t="s">
        <v>275</v>
      </c>
      <c r="F9116" s="20" t="s">
        <v>138</v>
      </c>
      <c r="G9116" s="8" t="s">
        <v>353</v>
      </c>
      <c r="H9116" s="20" t="s">
        <v>139</v>
      </c>
      <c r="I9116" s="7">
        <v>0</v>
      </c>
      <c r="L9116" s="7">
        <v>18949790000</v>
      </c>
      <c r="M9116" s="7">
        <v>835894000</v>
      </c>
      <c r="N9116" s="7">
        <v>386250000</v>
      </c>
      <c r="O9116" s="20" t="str">
        <f t="shared" si="288"/>
        <v/>
      </c>
    </row>
    <row r="9117" spans="1:15">
      <c r="A9117" s="20" t="str">
        <f t="shared" si="287"/>
        <v>Lífeyrissjóður starfsmanna AkureyrarbæjarSamtryggingardeild</v>
      </c>
      <c r="B9117" s="20" t="str">
        <f>_xlfn.IFNA(INDEX(Listi!$AI:$AI,MATCH(C9117,Listi!$AJ:$AJ,0)),INDEX(Listi!T:T,MATCH(C9117,Listi!U:U,0)))</f>
        <v>Lífeyrissj. starfsm. Akureyrarb.</v>
      </c>
      <c r="C9117" s="20" t="s">
        <v>274</v>
      </c>
      <c r="D9117" s="20" t="s">
        <v>205</v>
      </c>
      <c r="E9117" s="20" t="s">
        <v>275</v>
      </c>
      <c r="F9117" s="20" t="s">
        <v>138</v>
      </c>
      <c r="G9117" s="8" t="s">
        <v>353</v>
      </c>
      <c r="H9117" s="20" t="s">
        <v>139</v>
      </c>
      <c r="I9117" s="7">
        <v>0</v>
      </c>
      <c r="L9117" s="7">
        <v>14569496826</v>
      </c>
      <c r="M9117" s="7">
        <v>46271787</v>
      </c>
      <c r="N9117" s="7">
        <v>1160288032</v>
      </c>
      <c r="O9117" s="20" t="str">
        <f t="shared" si="288"/>
        <v/>
      </c>
    </row>
    <row r="9118" spans="1:15">
      <c r="A9118" s="20" t="str">
        <f t="shared" si="287"/>
        <v>Lífeyrissjóður starfsmanna Búnaðarbanka ÍslandsSamtryggingardeild</v>
      </c>
      <c r="B9118" s="20" t="str">
        <f>_xlfn.IFNA(INDEX(Listi!$AI:$AI,MATCH(C9118,Listi!$AJ:$AJ,0)),INDEX(Listi!T:T,MATCH(C9118,Listi!U:U,0)))</f>
        <v>Lífeyrissj. starfsm. Búnaðarb.Ísl.</v>
      </c>
      <c r="C9118" s="20" t="s">
        <v>254</v>
      </c>
      <c r="D9118" s="20" t="s">
        <v>205</v>
      </c>
      <c r="E9118" s="20" t="s">
        <v>275</v>
      </c>
      <c r="F9118" s="20" t="s">
        <v>138</v>
      </c>
      <c r="G9118" s="8" t="s">
        <v>353</v>
      </c>
      <c r="H9118" s="20" t="s">
        <v>139</v>
      </c>
      <c r="I9118" s="7">
        <v>0</v>
      </c>
      <c r="L9118" s="7">
        <v>27921283000</v>
      </c>
      <c r="M9118" s="7">
        <v>7378000</v>
      </c>
      <c r="N9118" s="7">
        <v>1535577000</v>
      </c>
      <c r="O9118" s="20" t="str">
        <f t="shared" si="288"/>
        <v/>
      </c>
    </row>
    <row r="9119" spans="1:15">
      <c r="A9119" s="20" t="str">
        <f t="shared" si="287"/>
        <v>Lífeyrissjóður starfsmanna ReykjavíkurborgarSamtryggingardeild</v>
      </c>
      <c r="B9119" s="20" t="str">
        <f>_xlfn.IFNA(INDEX(Listi!$AI:$AI,MATCH(C9119,Listi!$AJ:$AJ,0)),INDEX(Listi!T:T,MATCH(C9119,Listi!U:U,0)))</f>
        <v>Lífeyrissj. starfsm. Reykjav.</v>
      </c>
      <c r="C9119" s="20" t="s">
        <v>255</v>
      </c>
      <c r="D9119" s="20" t="s">
        <v>205</v>
      </c>
      <c r="E9119" s="20" t="s">
        <v>275</v>
      </c>
      <c r="F9119" s="20" t="s">
        <v>138</v>
      </c>
      <c r="G9119" s="8" t="s">
        <v>353</v>
      </c>
      <c r="H9119" s="20" t="s">
        <v>139</v>
      </c>
      <c r="I9119" s="7">
        <v>0</v>
      </c>
      <c r="L9119" s="7">
        <v>92450251598</v>
      </c>
      <c r="M9119" s="7">
        <v>217604296</v>
      </c>
      <c r="N9119" s="7">
        <v>6195210428</v>
      </c>
      <c r="O9119" s="20" t="str">
        <f t="shared" si="288"/>
        <v/>
      </c>
    </row>
    <row r="9120" spans="1:15">
      <c r="A9120" s="20" t="str">
        <f t="shared" si="287"/>
        <v>Lífeyrissjóður starfsmanna ríkisinsA-deild</v>
      </c>
      <c r="B9120" s="20" t="str">
        <f>_xlfn.IFNA(INDEX(Listi!$AI:$AI,MATCH(C9120,Listi!$AJ:$AJ,0)),INDEX(Listi!T:T,MATCH(C9120,Listi!U:U,0)))</f>
        <v>LSR</v>
      </c>
      <c r="C9120" s="20" t="s">
        <v>256</v>
      </c>
      <c r="D9120" s="20" t="s">
        <v>257</v>
      </c>
      <c r="E9120" s="20" t="s">
        <v>275</v>
      </c>
      <c r="F9120" s="20" t="s">
        <v>138</v>
      </c>
      <c r="G9120" s="8" t="s">
        <v>353</v>
      </c>
      <c r="H9120" s="20" t="s">
        <v>139</v>
      </c>
      <c r="I9120" s="7">
        <v>0</v>
      </c>
      <c r="L9120" s="7">
        <v>1024402726080</v>
      </c>
      <c r="M9120" s="7">
        <v>38030413328</v>
      </c>
      <c r="N9120" s="7">
        <v>13011563069</v>
      </c>
      <c r="O9120" s="20" t="str">
        <f t="shared" si="288"/>
        <v/>
      </c>
    </row>
    <row r="9121" spans="1:15">
      <c r="A9121" s="20" t="str">
        <f t="shared" si="287"/>
        <v>Lífeyrissjóður starfsmanna ríkisinsB-deild</v>
      </c>
      <c r="B9121" s="20" t="str">
        <f>_xlfn.IFNA(INDEX(Listi!$AI:$AI,MATCH(C9121,Listi!$AJ:$AJ,0)),INDEX(Listi!T:T,MATCH(C9121,Listi!U:U,0)))</f>
        <v>LSR</v>
      </c>
      <c r="C9121" s="20" t="s">
        <v>256</v>
      </c>
      <c r="D9121" s="20" t="s">
        <v>218</v>
      </c>
      <c r="E9121" s="20" t="s">
        <v>275</v>
      </c>
      <c r="F9121" s="20" t="s">
        <v>138</v>
      </c>
      <c r="G9121" s="8" t="s">
        <v>353</v>
      </c>
      <c r="H9121" s="20" t="s">
        <v>139</v>
      </c>
      <c r="I9121" s="7">
        <v>0</v>
      </c>
      <c r="L9121" s="7">
        <v>297381500048</v>
      </c>
      <c r="M9121" s="7">
        <v>1364474032</v>
      </c>
      <c r="N9121" s="7">
        <v>62409553231</v>
      </c>
      <c r="O9121" s="20" t="str">
        <f t="shared" si="288"/>
        <v/>
      </c>
    </row>
    <row r="9122" spans="1:15">
      <c r="A9122" s="20" t="str">
        <f t="shared" si="287"/>
        <v>Lífeyrissjóður starfsmanna ríkisinsLeið I</v>
      </c>
      <c r="B9122" s="20" t="str">
        <f>_xlfn.IFNA(INDEX(Listi!$AI:$AI,MATCH(C9122,Listi!$AJ:$AJ,0)),INDEX(Listi!T:T,MATCH(C9122,Listi!U:U,0)))</f>
        <v>LSR</v>
      </c>
      <c r="C9122" s="20" t="s">
        <v>256</v>
      </c>
      <c r="D9122" s="20" t="s">
        <v>258</v>
      </c>
      <c r="E9122" s="20" t="s">
        <v>276</v>
      </c>
      <c r="F9122" s="20" t="s">
        <v>138</v>
      </c>
      <c r="G9122" s="8" t="s">
        <v>353</v>
      </c>
      <c r="H9122" s="20" t="s">
        <v>139</v>
      </c>
      <c r="I9122" s="7">
        <v>0</v>
      </c>
      <c r="L9122" s="7">
        <v>11704214939</v>
      </c>
      <c r="M9122" s="7">
        <v>547428342</v>
      </c>
      <c r="N9122" s="7">
        <v>195323403</v>
      </c>
      <c r="O9122" s="20" t="str">
        <f t="shared" si="288"/>
        <v/>
      </c>
    </row>
    <row r="9123" spans="1:15">
      <c r="A9123" s="20" t="str">
        <f t="shared" si="287"/>
        <v>Lífeyrissjóður starfsmanna ríkisinsLeið II</v>
      </c>
      <c r="B9123" s="20" t="str">
        <f>_xlfn.IFNA(INDEX(Listi!$AI:$AI,MATCH(C9123,Listi!$AJ:$AJ,0)),INDEX(Listi!T:T,MATCH(C9123,Listi!U:U,0)))</f>
        <v>LSR</v>
      </c>
      <c r="C9123" s="20" t="s">
        <v>256</v>
      </c>
      <c r="D9123" s="20" t="s">
        <v>259</v>
      </c>
      <c r="E9123" s="20" t="s">
        <v>276</v>
      </c>
      <c r="F9123" s="20" t="s">
        <v>138</v>
      </c>
      <c r="G9123" s="8" t="s">
        <v>353</v>
      </c>
      <c r="H9123" s="20" t="s">
        <v>139</v>
      </c>
      <c r="I9123" s="7">
        <v>0</v>
      </c>
      <c r="L9123" s="7">
        <v>3365164594</v>
      </c>
      <c r="M9123" s="7">
        <v>379849453</v>
      </c>
      <c r="N9123" s="7">
        <v>93142056</v>
      </c>
      <c r="O9123" s="20" t="str">
        <f t="shared" si="288"/>
        <v/>
      </c>
    </row>
    <row r="9124" spans="1:15">
      <c r="A9124" s="20" t="str">
        <f t="shared" si="287"/>
        <v>Lífeyrissjóður starfsmanna ríkisinsLeið III</v>
      </c>
      <c r="B9124" s="20" t="str">
        <f>_xlfn.IFNA(INDEX(Listi!$AI:$AI,MATCH(C9124,Listi!$AJ:$AJ,0)),INDEX(Listi!T:T,MATCH(C9124,Listi!U:U,0)))</f>
        <v>LSR</v>
      </c>
      <c r="C9124" s="20" t="s">
        <v>256</v>
      </c>
      <c r="D9124" s="20" t="s">
        <v>260</v>
      </c>
      <c r="E9124" s="20" t="s">
        <v>276</v>
      </c>
      <c r="F9124" s="20" t="s">
        <v>138</v>
      </c>
      <c r="G9124" s="8" t="s">
        <v>353</v>
      </c>
      <c r="H9124" s="20" t="s">
        <v>139</v>
      </c>
      <c r="I9124" s="7">
        <v>0</v>
      </c>
      <c r="L9124" s="7">
        <v>9959294621</v>
      </c>
      <c r="M9124" s="7">
        <v>743287481</v>
      </c>
      <c r="N9124" s="7">
        <v>349903833</v>
      </c>
      <c r="O9124" s="20" t="str">
        <f t="shared" si="288"/>
        <v/>
      </c>
    </row>
    <row r="9125" spans="1:15">
      <c r="A9125" s="20" t="str">
        <f t="shared" si="287"/>
        <v>Lífeyrissjóður Tannlæknafél ÍslDeild I/Séreign</v>
      </c>
      <c r="B9125" s="20" t="str">
        <f>_xlfn.IFNA(INDEX(Listi!$AI:$AI,MATCH(C9125,Listi!$AJ:$AJ,0)),INDEX(Listi!T:T,MATCH(C9125,Listi!U:U,0)))</f>
        <v>Lífeyrissj. Tannlækna</v>
      </c>
      <c r="C9125" s="20" t="s">
        <v>261</v>
      </c>
      <c r="D9125" s="20" t="s">
        <v>207</v>
      </c>
      <c r="E9125" s="20" t="s">
        <v>276</v>
      </c>
      <c r="F9125" s="20" t="s">
        <v>138</v>
      </c>
      <c r="G9125" s="8" t="s">
        <v>353</v>
      </c>
      <c r="H9125" s="20" t="s">
        <v>139</v>
      </c>
      <c r="I9125" s="7">
        <v>0</v>
      </c>
      <c r="L9125" s="7">
        <v>6768408488</v>
      </c>
      <c r="M9125" s="7">
        <v>272759192</v>
      </c>
      <c r="N9125" s="7">
        <v>153838058</v>
      </c>
      <c r="O9125" s="20" t="str">
        <f t="shared" si="288"/>
        <v/>
      </c>
    </row>
    <row r="9126" spans="1:15">
      <c r="A9126" s="20" t="str">
        <f t="shared" si="287"/>
        <v>Lífeyrissjóður Tannlæknafél ÍslSamtryggingardeild</v>
      </c>
      <c r="B9126" s="20" t="str">
        <f>_xlfn.IFNA(INDEX(Listi!$AI:$AI,MATCH(C9126,Listi!$AJ:$AJ,0)),INDEX(Listi!T:T,MATCH(C9126,Listi!U:U,0)))</f>
        <v>Lífeyrissj. Tannlækna</v>
      </c>
      <c r="C9126" s="20" t="s">
        <v>261</v>
      </c>
      <c r="D9126" s="20" t="s">
        <v>205</v>
      </c>
      <c r="E9126" s="20" t="s">
        <v>275</v>
      </c>
      <c r="F9126" s="20" t="s">
        <v>138</v>
      </c>
      <c r="G9126" s="8" t="s">
        <v>353</v>
      </c>
      <c r="H9126" s="20" t="s">
        <v>139</v>
      </c>
      <c r="I9126" s="7">
        <v>0</v>
      </c>
      <c r="L9126" s="7">
        <v>2241251214</v>
      </c>
      <c r="M9126" s="7">
        <v>112827287</v>
      </c>
      <c r="N9126" s="7">
        <v>17930159</v>
      </c>
      <c r="O9126" s="20" t="str">
        <f t="shared" si="288"/>
        <v/>
      </c>
    </row>
    <row r="9127" spans="1:15">
      <c r="A9127" s="20" t="str">
        <f t="shared" si="287"/>
        <v>Lífeyrissjóður verslunarmannaÆvileið 1</v>
      </c>
      <c r="B9127" s="20" t="str">
        <f>_xlfn.IFNA(INDEX(Listi!$AI:$AI,MATCH(C9127,Listi!$AJ:$AJ,0)),INDEX(Listi!T:T,MATCH(C9127,Listi!U:U,0)))</f>
        <v>Lífeyrissj. Verslunarm.</v>
      </c>
      <c r="C9127" s="20" t="s">
        <v>206</v>
      </c>
      <c r="D9127" s="20" t="s">
        <v>310</v>
      </c>
      <c r="E9127" s="20" t="s">
        <v>276</v>
      </c>
      <c r="F9127" s="20" t="s">
        <v>138</v>
      </c>
      <c r="G9127" s="8" t="s">
        <v>353</v>
      </c>
      <c r="H9127" s="20" t="s">
        <v>139</v>
      </c>
      <c r="I9127" s="7">
        <v>0</v>
      </c>
      <c r="L9127" s="7">
        <v>2860479562</v>
      </c>
      <c r="M9127" s="7">
        <v>819651283</v>
      </c>
      <c r="N9127" s="7">
        <v>12562366</v>
      </c>
      <c r="O9127" s="20" t="str">
        <f t="shared" si="288"/>
        <v/>
      </c>
    </row>
    <row r="9128" spans="1:15">
      <c r="A9128" s="20" t="str">
        <f t="shared" si="287"/>
        <v>Lífeyrissjóður verslunarmannaÆvileið 2</v>
      </c>
      <c r="B9128" s="20" t="str">
        <f>_xlfn.IFNA(INDEX(Listi!$AI:$AI,MATCH(C9128,Listi!$AJ:$AJ,0)),INDEX(Listi!T:T,MATCH(C9128,Listi!U:U,0)))</f>
        <v>Lífeyrissj. Verslunarm.</v>
      </c>
      <c r="C9128" s="20" t="s">
        <v>206</v>
      </c>
      <c r="D9128" s="20" t="s">
        <v>309</v>
      </c>
      <c r="E9128" s="20" t="s">
        <v>276</v>
      </c>
      <c r="F9128" s="20" t="s">
        <v>138</v>
      </c>
      <c r="G9128" s="8" t="s">
        <v>353</v>
      </c>
      <c r="H9128" s="20" t="s">
        <v>139</v>
      </c>
      <c r="I9128" s="7">
        <v>0</v>
      </c>
      <c r="L9128" s="7">
        <v>2325064159</v>
      </c>
      <c r="M9128" s="7">
        <v>465663194</v>
      </c>
      <c r="N9128" s="7">
        <v>32037995</v>
      </c>
      <c r="O9128" s="20" t="str">
        <f t="shared" si="288"/>
        <v/>
      </c>
    </row>
    <row r="9129" spans="1:15">
      <c r="A9129" s="20" t="str">
        <f t="shared" si="287"/>
        <v>Lífeyrissjóður verslunarmannaÆvileið 3</v>
      </c>
      <c r="B9129" s="20" t="str">
        <f>_xlfn.IFNA(INDEX(Listi!$AI:$AI,MATCH(C9129,Listi!$AJ:$AJ,0)),INDEX(Listi!T:T,MATCH(C9129,Listi!U:U,0)))</f>
        <v>Lífeyrissj. Verslunarm.</v>
      </c>
      <c r="C9129" s="20" t="s">
        <v>206</v>
      </c>
      <c r="D9129" s="20" t="s">
        <v>308</v>
      </c>
      <c r="E9129" s="20" t="s">
        <v>276</v>
      </c>
      <c r="F9129" s="20" t="s">
        <v>138</v>
      </c>
      <c r="G9129" s="8" t="s">
        <v>353</v>
      </c>
      <c r="H9129" s="20" t="s">
        <v>139</v>
      </c>
      <c r="I9129" s="7">
        <v>0</v>
      </c>
      <c r="L9129" s="7">
        <v>1567402319</v>
      </c>
      <c r="M9129" s="7">
        <v>325961302</v>
      </c>
      <c r="N9129" s="7">
        <v>60283998</v>
      </c>
      <c r="O9129" s="20" t="str">
        <f t="shared" si="288"/>
        <v/>
      </c>
    </row>
    <row r="9130" spans="1:15">
      <c r="A9130" s="20" t="str">
        <f t="shared" si="287"/>
        <v>Lífeyrissjóður verslunarmannaDeild I/Séreign</v>
      </c>
      <c r="B9130" s="20" t="str">
        <f>_xlfn.IFNA(INDEX(Listi!$AI:$AI,MATCH(C9130,Listi!$AJ:$AJ,0)),INDEX(Listi!T:T,MATCH(C9130,Listi!U:U,0)))</f>
        <v>Lífeyrissj. Verslunarm.</v>
      </c>
      <c r="C9130" s="20" t="s">
        <v>206</v>
      </c>
      <c r="D9130" s="20" t="s">
        <v>207</v>
      </c>
      <c r="E9130" s="20" t="s">
        <v>276</v>
      </c>
      <c r="F9130" s="20" t="s">
        <v>138</v>
      </c>
      <c r="G9130" s="8" t="s">
        <v>353</v>
      </c>
      <c r="H9130" s="20" t="s">
        <v>139</v>
      </c>
      <c r="I9130" s="7">
        <v>0</v>
      </c>
      <c r="L9130" s="7">
        <v>19785724399</v>
      </c>
      <c r="M9130" s="7">
        <v>729937912</v>
      </c>
      <c r="N9130" s="7">
        <v>458382791</v>
      </c>
      <c r="O9130" s="20" t="str">
        <f t="shared" si="288"/>
        <v/>
      </c>
    </row>
    <row r="9131" spans="1:15">
      <c r="A9131" s="20" t="str">
        <f t="shared" si="287"/>
        <v>Lífeyrissjóður verslunarmannaSamtryggingardeild</v>
      </c>
      <c r="B9131" s="20" t="str">
        <f>_xlfn.IFNA(INDEX(Listi!$AI:$AI,MATCH(C9131,Listi!$AJ:$AJ,0)),INDEX(Listi!T:T,MATCH(C9131,Listi!U:U,0)))</f>
        <v>Lífeyrissj. Verslunarm.</v>
      </c>
      <c r="C9131" s="20" t="s">
        <v>206</v>
      </c>
      <c r="D9131" s="20" t="s">
        <v>205</v>
      </c>
      <c r="E9131" s="20" t="s">
        <v>275</v>
      </c>
      <c r="F9131" s="20" t="s">
        <v>138</v>
      </c>
      <c r="G9131" s="8" t="s">
        <v>353</v>
      </c>
      <c r="H9131" s="20" t="s">
        <v>139</v>
      </c>
      <c r="I9131" s="7">
        <v>0</v>
      </c>
      <c r="L9131" s="7">
        <v>1174592806906</v>
      </c>
      <c r="M9131" s="7">
        <v>35794261112</v>
      </c>
      <c r="N9131" s="7">
        <v>21965137185</v>
      </c>
      <c r="O9131" s="20" t="str">
        <f t="shared" si="288"/>
        <v/>
      </c>
    </row>
    <row r="9132" spans="1:15">
      <c r="A9132" s="20" t="str">
        <f t="shared" si="287"/>
        <v>Lífeyrissjóður VestmannaeyjaSafn I</v>
      </c>
      <c r="B9132" s="20" t="str">
        <f>_xlfn.IFNA(INDEX(Listi!$AI:$AI,MATCH(C9132,Listi!$AJ:$AJ,0)),INDEX(Listi!T:T,MATCH(C9132,Listi!U:U,0)))</f>
        <v>Lífeyrissj. Vestm.</v>
      </c>
      <c r="C9132" s="20" t="s">
        <v>262</v>
      </c>
      <c r="D9132" s="20" t="s">
        <v>210</v>
      </c>
      <c r="E9132" s="20" t="s">
        <v>276</v>
      </c>
      <c r="F9132" s="20" t="s">
        <v>138</v>
      </c>
      <c r="G9132" s="8" t="s">
        <v>353</v>
      </c>
      <c r="H9132" s="20" t="s">
        <v>139</v>
      </c>
      <c r="I9132" s="7">
        <v>0</v>
      </c>
      <c r="L9132" s="7">
        <v>381311221</v>
      </c>
      <c r="M9132" s="7">
        <v>44104006</v>
      </c>
      <c r="N9132" s="7">
        <v>13592960</v>
      </c>
      <c r="O9132" s="20" t="str">
        <f t="shared" si="288"/>
        <v/>
      </c>
    </row>
    <row r="9133" spans="1:15">
      <c r="A9133" s="20" t="str">
        <f t="shared" si="287"/>
        <v>Lífeyrissjóður VestmannaeyjaSafn II</v>
      </c>
      <c r="B9133" s="20" t="str">
        <f>_xlfn.IFNA(INDEX(Listi!$AI:$AI,MATCH(C9133,Listi!$AJ:$AJ,0)),INDEX(Listi!T:T,MATCH(C9133,Listi!U:U,0)))</f>
        <v>Lífeyrissj. Vestm.</v>
      </c>
      <c r="C9133" s="20" t="s">
        <v>262</v>
      </c>
      <c r="D9133" s="20" t="s">
        <v>211</v>
      </c>
      <c r="E9133" s="20" t="s">
        <v>276</v>
      </c>
      <c r="F9133" s="20" t="s">
        <v>138</v>
      </c>
      <c r="G9133" s="8" t="s">
        <v>353</v>
      </c>
      <c r="H9133" s="20" t="s">
        <v>139</v>
      </c>
      <c r="I9133" s="7">
        <v>0</v>
      </c>
      <c r="L9133" s="7">
        <v>571440191</v>
      </c>
      <c r="M9133" s="7">
        <v>40240404</v>
      </c>
      <c r="N9133" s="7">
        <v>18659289</v>
      </c>
      <c r="O9133" s="20" t="str">
        <f t="shared" si="288"/>
        <v/>
      </c>
    </row>
    <row r="9134" spans="1:15">
      <c r="A9134" s="20" t="str">
        <f t="shared" si="287"/>
        <v>Lífeyrissjóður VestmannaeyjaSamtryggingardeild</v>
      </c>
      <c r="B9134" s="20" t="str">
        <f>_xlfn.IFNA(INDEX(Listi!$AI:$AI,MATCH(C9134,Listi!$AJ:$AJ,0)),INDEX(Listi!T:T,MATCH(C9134,Listi!U:U,0)))</f>
        <v>Lífeyrissj. Vestm.</v>
      </c>
      <c r="C9134" s="20" t="s">
        <v>262</v>
      </c>
      <c r="D9134" s="20" t="s">
        <v>205</v>
      </c>
      <c r="E9134" s="20" t="s">
        <v>275</v>
      </c>
      <c r="F9134" s="8" t="s">
        <v>138</v>
      </c>
      <c r="G9134" s="8" t="s">
        <v>353</v>
      </c>
      <c r="H9134" s="20" t="s">
        <v>139</v>
      </c>
      <c r="I9134" s="7">
        <v>0</v>
      </c>
      <c r="L9134" s="7">
        <v>85198020532</v>
      </c>
      <c r="M9134" s="7">
        <v>1944643004</v>
      </c>
      <c r="N9134" s="7">
        <v>2198060399</v>
      </c>
      <c r="O9134" s="20" t="str">
        <f t="shared" si="288"/>
        <v/>
      </c>
    </row>
    <row r="9135" spans="1:15">
      <c r="A9135" s="20" t="str">
        <f t="shared" si="287"/>
        <v>Lífsverk lífeyrissjóðurLífsverk I/Séreign</v>
      </c>
      <c r="B9135" s="20" t="str">
        <f>_xlfn.IFNA(INDEX(Listi!$AI:$AI,MATCH(C9135,Listi!$AJ:$AJ,0)),INDEX(Listi!T:T,MATCH(C9135,Listi!U:U,0)))</f>
        <v xml:space="preserve">Lífsverk  </v>
      </c>
      <c r="C9135" s="20" t="s">
        <v>268</v>
      </c>
      <c r="D9135" s="20" t="s">
        <v>269</v>
      </c>
      <c r="E9135" s="20" t="s">
        <v>276</v>
      </c>
      <c r="F9135" s="8" t="s">
        <v>138</v>
      </c>
      <c r="G9135" s="8" t="s">
        <v>353</v>
      </c>
      <c r="H9135" s="20" t="s">
        <v>139</v>
      </c>
      <c r="I9135" s="7">
        <v>0</v>
      </c>
      <c r="L9135" s="7">
        <v>4582957000</v>
      </c>
      <c r="M9135" s="7">
        <v>635926000</v>
      </c>
      <c r="N9135" s="7">
        <v>22708000</v>
      </c>
      <c r="O9135" s="20" t="str">
        <f t="shared" si="288"/>
        <v/>
      </c>
    </row>
    <row r="9136" spans="1:15">
      <c r="A9136" s="20" t="str">
        <f t="shared" si="287"/>
        <v>Lífsverk lífeyrissjóðurLífsverk II/Séreign</v>
      </c>
      <c r="B9136" s="20" t="str">
        <f>_xlfn.IFNA(INDEX(Listi!$AI:$AI,MATCH(C9136,Listi!$AJ:$AJ,0)),INDEX(Listi!T:T,MATCH(C9136,Listi!U:U,0)))</f>
        <v xml:space="preserve">Lífsverk  </v>
      </c>
      <c r="C9136" s="20" t="s">
        <v>268</v>
      </c>
      <c r="D9136" s="20" t="s">
        <v>270</v>
      </c>
      <c r="E9136" s="20" t="s">
        <v>276</v>
      </c>
      <c r="F9136" s="8" t="s">
        <v>138</v>
      </c>
      <c r="G9136" s="8" t="s">
        <v>353</v>
      </c>
      <c r="H9136" s="20" t="s">
        <v>139</v>
      </c>
      <c r="I9136" s="7">
        <v>0</v>
      </c>
      <c r="L9136" s="7">
        <v>23735073000</v>
      </c>
      <c r="M9136" s="7">
        <v>2073571000</v>
      </c>
      <c r="N9136" s="7">
        <v>249365000</v>
      </c>
      <c r="O9136" s="20" t="str">
        <f t="shared" si="288"/>
        <v/>
      </c>
    </row>
    <row r="9137" spans="1:15">
      <c r="A9137" s="20" t="str">
        <f t="shared" si="287"/>
        <v>Lífsverk lífeyrissjóðurLífsverk III/Séreign</v>
      </c>
      <c r="B9137" s="20" t="str">
        <f>_xlfn.IFNA(INDEX(Listi!$AI:$AI,MATCH(C9137,Listi!$AJ:$AJ,0)),INDEX(Listi!T:T,MATCH(C9137,Listi!U:U,0)))</f>
        <v xml:space="preserve">Lífsverk  </v>
      </c>
      <c r="C9137" s="20" t="s">
        <v>268</v>
      </c>
      <c r="D9137" s="20" t="s">
        <v>271</v>
      </c>
      <c r="E9137" s="20" t="s">
        <v>276</v>
      </c>
      <c r="F9137" s="8" t="s">
        <v>138</v>
      </c>
      <c r="G9137" s="8" t="s">
        <v>353</v>
      </c>
      <c r="H9137" s="20" t="s">
        <v>139</v>
      </c>
      <c r="I9137" s="7">
        <v>0</v>
      </c>
      <c r="L9137" s="7">
        <v>653814000</v>
      </c>
      <c r="M9137" s="7">
        <v>105107000</v>
      </c>
      <c r="N9137" s="7">
        <v>2613000</v>
      </c>
      <c r="O9137" s="20" t="str">
        <f t="shared" si="288"/>
        <v/>
      </c>
    </row>
    <row r="9138" spans="1:15">
      <c r="A9138" s="20" t="str">
        <f t="shared" si="287"/>
        <v>Lífsverk lífeyrissjóðurSamtryggingardeild</v>
      </c>
      <c r="B9138" s="20" t="str">
        <f>_xlfn.IFNA(INDEX(Listi!$AI:$AI,MATCH(C9138,Listi!$AJ:$AJ,0)),INDEX(Listi!T:T,MATCH(C9138,Listi!U:U,0)))</f>
        <v xml:space="preserve">Lífsverk  </v>
      </c>
      <c r="C9138" s="20" t="s">
        <v>268</v>
      </c>
      <c r="D9138" s="20" t="s">
        <v>205</v>
      </c>
      <c r="E9138" s="20" t="s">
        <v>275</v>
      </c>
      <c r="F9138" s="8" t="s">
        <v>138</v>
      </c>
      <c r="G9138" s="8" t="s">
        <v>353</v>
      </c>
      <c r="H9138" s="20" t="s">
        <v>139</v>
      </c>
      <c r="I9138" s="7">
        <v>0</v>
      </c>
      <c r="L9138" s="7">
        <v>120542527000</v>
      </c>
      <c r="M9138" s="7">
        <v>4397803000</v>
      </c>
      <c r="N9138" s="7">
        <v>1423151000</v>
      </c>
      <c r="O9138" s="20" t="str">
        <f t="shared" si="288"/>
        <v/>
      </c>
    </row>
    <row r="9139" spans="1:15">
      <c r="A9139" s="20" t="str">
        <f t="shared" si="287"/>
        <v>Söfnunarsjóður lífeyrisréttindaDeild I/Innlán</v>
      </c>
      <c r="B9139" s="20" t="str">
        <f>_xlfn.IFNA(INDEX(Listi!$AI:$AI,MATCH(C9139,Listi!$AJ:$AJ,0)),INDEX(Listi!T:T,MATCH(C9139,Listi!U:U,0)))</f>
        <v>Söfnunarsj.</v>
      </c>
      <c r="C9139" s="20" t="s">
        <v>272</v>
      </c>
      <c r="D9139" s="20" t="s">
        <v>273</v>
      </c>
      <c r="E9139" s="20" t="s">
        <v>276</v>
      </c>
      <c r="F9139" s="8" t="s">
        <v>138</v>
      </c>
      <c r="G9139" s="8" t="s">
        <v>353</v>
      </c>
      <c r="H9139" s="20" t="s">
        <v>139</v>
      </c>
      <c r="I9139" s="7">
        <v>0</v>
      </c>
      <c r="L9139" s="7">
        <v>2001731914</v>
      </c>
      <c r="M9139" s="7">
        <v>133561634</v>
      </c>
      <c r="N9139" s="7">
        <v>44803565</v>
      </c>
      <c r="O9139" s="20" t="str">
        <f t="shared" si="288"/>
        <v/>
      </c>
    </row>
    <row r="9140" spans="1:15">
      <c r="A9140" s="20" t="str">
        <f t="shared" si="287"/>
        <v>Söfnunarsjóður lífeyrisréttindaDeild III/Séreign</v>
      </c>
      <c r="B9140" s="20" t="str">
        <f>_xlfn.IFNA(INDEX(Listi!$AI:$AI,MATCH(C9140,Listi!$AJ:$AJ,0)),INDEX(Listi!T:T,MATCH(C9140,Listi!U:U,0)))</f>
        <v>Söfnunarsj.</v>
      </c>
      <c r="C9140" s="20" t="s">
        <v>272</v>
      </c>
      <c r="D9140" s="20" t="s">
        <v>599</v>
      </c>
      <c r="E9140" s="20" t="s">
        <v>276</v>
      </c>
      <c r="F9140" s="20" t="s">
        <v>138</v>
      </c>
      <c r="G9140" s="8" t="s">
        <v>353</v>
      </c>
      <c r="H9140" s="20" t="s">
        <v>139</v>
      </c>
      <c r="I9140" s="7">
        <v>0</v>
      </c>
      <c r="L9140" s="7">
        <v>24413085</v>
      </c>
      <c r="M9140" s="7">
        <v>24697577</v>
      </c>
      <c r="N9140" s="7">
        <v>900000</v>
      </c>
      <c r="O9140" s="20" t="str">
        <f t="shared" si="288"/>
        <v/>
      </c>
    </row>
    <row r="9141" spans="1:15">
      <c r="A9141" s="20" t="str">
        <f t="shared" si="287"/>
        <v>Söfnunarsjóður lífeyrisréttindaDeildII/Séreign</v>
      </c>
      <c r="B9141" s="20" t="str">
        <f>_xlfn.IFNA(INDEX(Listi!$AI:$AI,MATCH(C9141,Listi!$AJ:$AJ,0)),INDEX(Listi!T:T,MATCH(C9141,Listi!U:U,0)))</f>
        <v>Söfnunarsj.</v>
      </c>
      <c r="C9141" s="20" t="s">
        <v>272</v>
      </c>
      <c r="D9141" s="20" t="s">
        <v>586</v>
      </c>
      <c r="E9141" s="20" t="s">
        <v>276</v>
      </c>
      <c r="F9141" s="20" t="s">
        <v>138</v>
      </c>
      <c r="G9141" s="8" t="s">
        <v>353</v>
      </c>
      <c r="H9141" s="20" t="s">
        <v>139</v>
      </c>
      <c r="I9141" s="7">
        <v>0</v>
      </c>
      <c r="L9141" s="7">
        <v>1654616477</v>
      </c>
      <c r="M9141" s="7">
        <v>128539213</v>
      </c>
      <c r="N9141" s="7">
        <v>22846291</v>
      </c>
      <c r="O9141" s="20" t="str">
        <f t="shared" si="288"/>
        <v/>
      </c>
    </row>
    <row r="9142" spans="1:15">
      <c r="A9142" s="20" t="str">
        <f t="shared" si="287"/>
        <v>Söfnunarsjóður lífeyrisréttindaSamtryggingardeild</v>
      </c>
      <c r="B9142" s="20" t="str">
        <f>_xlfn.IFNA(INDEX(Listi!$AI:$AI,MATCH(C9142,Listi!$AJ:$AJ,0)),INDEX(Listi!T:T,MATCH(C9142,Listi!U:U,0)))</f>
        <v>Söfnunarsj.</v>
      </c>
      <c r="C9142" s="20" t="s">
        <v>272</v>
      </c>
      <c r="D9142" s="20" t="s">
        <v>205</v>
      </c>
      <c r="E9142" s="20" t="s">
        <v>275</v>
      </c>
      <c r="F9142" s="20" t="s">
        <v>138</v>
      </c>
      <c r="G9142" s="8" t="s">
        <v>353</v>
      </c>
      <c r="H9142" s="20" t="s">
        <v>139</v>
      </c>
      <c r="I9142" s="7">
        <v>0</v>
      </c>
      <c r="L9142" s="7">
        <v>238978847889</v>
      </c>
      <c r="M9142" s="7">
        <v>4967193409</v>
      </c>
      <c r="N9142" s="7">
        <v>6076487652</v>
      </c>
      <c r="O9142" s="20" t="str">
        <f t="shared" si="288"/>
        <v/>
      </c>
    </row>
    <row r="9143" spans="1:15">
      <c r="A9143" s="20" t="str">
        <f t="shared" si="287"/>
        <v>Stapi lífeyrissjóðurSafn I</v>
      </c>
      <c r="B9143" s="20" t="str">
        <f>_xlfn.IFNA(INDEX(Listi!$AI:$AI,MATCH(C9143,Listi!$AJ:$AJ,0)),INDEX(Listi!T:T,MATCH(C9143,Listi!U:U,0)))</f>
        <v xml:space="preserve">Stapi  </v>
      </c>
      <c r="C9143" s="20" t="s">
        <v>209</v>
      </c>
      <c r="D9143" s="20" t="s">
        <v>210</v>
      </c>
      <c r="E9143" s="20" t="s">
        <v>276</v>
      </c>
      <c r="F9143" s="20" t="s">
        <v>138</v>
      </c>
      <c r="G9143" s="8" t="s">
        <v>353</v>
      </c>
      <c r="H9143" s="20" t="s">
        <v>139</v>
      </c>
      <c r="I9143" s="7">
        <v>0</v>
      </c>
      <c r="L9143" s="7">
        <v>2440828925</v>
      </c>
      <c r="M9143" s="7">
        <v>91567233</v>
      </c>
      <c r="N9143" s="7">
        <v>110755602</v>
      </c>
      <c r="O9143" s="20" t="str">
        <f t="shared" si="288"/>
        <v/>
      </c>
    </row>
    <row r="9144" spans="1:15">
      <c r="A9144" s="20" t="str">
        <f t="shared" si="287"/>
        <v>Stapi lífeyrissjóðurSafn II</v>
      </c>
      <c r="B9144" s="20" t="str">
        <f>_xlfn.IFNA(INDEX(Listi!$AI:$AI,MATCH(C9144,Listi!$AJ:$AJ,0)),INDEX(Listi!T:T,MATCH(C9144,Listi!U:U,0)))</f>
        <v xml:space="preserve">Stapi  </v>
      </c>
      <c r="C9144" s="20" t="s">
        <v>209</v>
      </c>
      <c r="D9144" s="20" t="s">
        <v>211</v>
      </c>
      <c r="E9144" s="20" t="s">
        <v>276</v>
      </c>
      <c r="F9144" s="20" t="s">
        <v>138</v>
      </c>
      <c r="G9144" s="8" t="s">
        <v>353</v>
      </c>
      <c r="H9144" s="20" t="s">
        <v>139</v>
      </c>
      <c r="I9144" s="7">
        <v>0</v>
      </c>
      <c r="L9144" s="7">
        <v>5710890273</v>
      </c>
      <c r="M9144" s="7">
        <v>262001316</v>
      </c>
      <c r="N9144" s="7">
        <v>164209410</v>
      </c>
      <c r="O9144" s="20" t="str">
        <f t="shared" si="288"/>
        <v/>
      </c>
    </row>
    <row r="9145" spans="1:15">
      <c r="A9145" s="20" t="str">
        <f t="shared" si="287"/>
        <v>Stapi lífeyrissjóðurSafn III</v>
      </c>
      <c r="B9145" s="20" t="str">
        <f>_xlfn.IFNA(INDEX(Listi!$AI:$AI,MATCH(C9145,Listi!$AJ:$AJ,0)),INDEX(Listi!T:T,MATCH(C9145,Listi!U:U,0)))</f>
        <v xml:space="preserve">Stapi  </v>
      </c>
      <c r="C9145" s="20" t="s">
        <v>209</v>
      </c>
      <c r="D9145" s="20" t="s">
        <v>212</v>
      </c>
      <c r="E9145" s="20" t="s">
        <v>276</v>
      </c>
      <c r="F9145" s="20" t="s">
        <v>138</v>
      </c>
      <c r="G9145" s="8" t="s">
        <v>353</v>
      </c>
      <c r="H9145" s="20" t="s">
        <v>139</v>
      </c>
      <c r="I9145" s="7">
        <v>0</v>
      </c>
      <c r="L9145" s="7">
        <v>268100084</v>
      </c>
      <c r="M9145" s="7">
        <v>24388890</v>
      </c>
      <c r="N9145" s="7">
        <v>9886128</v>
      </c>
      <c r="O9145" s="20" t="str">
        <f t="shared" si="288"/>
        <v/>
      </c>
    </row>
    <row r="9146" spans="1:15">
      <c r="A9146" s="20" t="str">
        <f t="shared" si="287"/>
        <v>Stapi lífeyrissjóðurTryggingardeild</v>
      </c>
      <c r="B9146" s="20" t="str">
        <f>_xlfn.IFNA(INDEX(Listi!$AI:$AI,MATCH(C9146,Listi!$AJ:$AJ,0)),INDEX(Listi!T:T,MATCH(C9146,Listi!U:U,0)))</f>
        <v xml:space="preserve">Stapi  </v>
      </c>
      <c r="C9146" s="20" t="s">
        <v>209</v>
      </c>
      <c r="D9146" s="20" t="s">
        <v>213</v>
      </c>
      <c r="E9146" s="20" t="s">
        <v>275</v>
      </c>
      <c r="F9146" s="20" t="s">
        <v>138</v>
      </c>
      <c r="G9146" s="8" t="s">
        <v>353</v>
      </c>
      <c r="H9146" s="20" t="s">
        <v>139</v>
      </c>
      <c r="I9146" s="7">
        <v>-442235</v>
      </c>
      <c r="L9146" s="7">
        <v>348661724246</v>
      </c>
      <c r="M9146" s="7">
        <v>13807615154</v>
      </c>
      <c r="N9146" s="7">
        <v>7912918911</v>
      </c>
      <c r="O9146" s="20" t="str">
        <f t="shared" si="288"/>
        <v/>
      </c>
    </row>
    <row r="9147" spans="1:15">
      <c r="A9147" s="20" t="str">
        <f t="shared" ref="A9147:A9209" si="289">CONCATENATE(C9147,D9147)</f>
        <v>Stapi lífeyrissjóðurVarfærnasafnið</v>
      </c>
      <c r="B9147" s="20" t="str">
        <f>_xlfn.IFNA(INDEX(Listi!$AI:$AI,MATCH(C9147,Listi!$AJ:$AJ,0)),INDEX(Listi!T:T,MATCH(C9147,Listi!U:U,0)))</f>
        <v xml:space="preserve">Stapi  </v>
      </c>
      <c r="C9147" s="20" t="s">
        <v>209</v>
      </c>
      <c r="D9147" s="20" t="s">
        <v>392</v>
      </c>
      <c r="E9147" s="20" t="s">
        <v>276</v>
      </c>
      <c r="F9147" s="20" t="s">
        <v>138</v>
      </c>
      <c r="G9147" s="8" t="s">
        <v>353</v>
      </c>
      <c r="H9147" s="20" t="s">
        <v>139</v>
      </c>
      <c r="I9147" s="7">
        <v>0</v>
      </c>
      <c r="L9147" s="7">
        <v>471986044</v>
      </c>
      <c r="M9147" s="7">
        <v>137399159</v>
      </c>
      <c r="N9147" s="7">
        <v>6994496</v>
      </c>
      <c r="O9147" s="20" t="str">
        <f t="shared" si="288"/>
        <v/>
      </c>
    </row>
    <row r="9148" spans="1:15">
      <c r="A9148" s="20" t="str">
        <f t="shared" si="289"/>
        <v>Almenni lífeyrissjóðurinnÆvisafn I</v>
      </c>
      <c r="B9148" s="20" t="str">
        <f>_xlfn.IFNA(INDEX(Listi!$AI:$AI,MATCH(C9148,Listi!$AJ:$AJ,0)),INDEX(Listi!T:T,MATCH(C9148,Listi!U:U,0)))</f>
        <v xml:space="preserve">Almenni </v>
      </c>
      <c r="C9148" s="20" t="s">
        <v>0</v>
      </c>
      <c r="D9148" s="20" t="s">
        <v>202</v>
      </c>
      <c r="E9148" s="20" t="s">
        <v>276</v>
      </c>
      <c r="F9148" s="20" t="s">
        <v>140</v>
      </c>
      <c r="G9148" s="8" t="s">
        <v>366</v>
      </c>
      <c r="H9148" s="20" t="s">
        <v>141</v>
      </c>
      <c r="I9148" s="7">
        <v>0</v>
      </c>
      <c r="L9148" s="7">
        <v>43068273823</v>
      </c>
      <c r="M9148" s="7">
        <v>4413720640</v>
      </c>
      <c r="N9148" s="7">
        <v>641257097</v>
      </c>
      <c r="O9148" s="20" t="str">
        <f t="shared" si="288"/>
        <v/>
      </c>
    </row>
    <row r="9149" spans="1:15">
      <c r="A9149" s="20" t="str">
        <f t="shared" si="289"/>
        <v>Almenni lífeyrissjóðurinnÆvisafn II</v>
      </c>
      <c r="B9149" s="20" t="str">
        <f>_xlfn.IFNA(INDEX(Listi!$AI:$AI,MATCH(C9149,Listi!$AJ:$AJ,0)),INDEX(Listi!T:T,MATCH(C9149,Listi!U:U,0)))</f>
        <v xml:space="preserve">Almenni </v>
      </c>
      <c r="C9149" s="20" t="s">
        <v>0</v>
      </c>
      <c r="D9149" s="20" t="s">
        <v>203</v>
      </c>
      <c r="E9149" s="20" t="s">
        <v>276</v>
      </c>
      <c r="F9149" s="20" t="s">
        <v>140</v>
      </c>
      <c r="G9149" s="8" t="s">
        <v>366</v>
      </c>
      <c r="H9149" s="20" t="s">
        <v>141</v>
      </c>
      <c r="I9149" s="7">
        <v>0</v>
      </c>
      <c r="L9149" s="7">
        <v>86460235807</v>
      </c>
      <c r="M9149" s="7">
        <v>3970537445</v>
      </c>
      <c r="N9149" s="7">
        <v>1539034493</v>
      </c>
      <c r="O9149" s="20" t="str">
        <f t="shared" si="288"/>
        <v/>
      </c>
    </row>
    <row r="9150" spans="1:15">
      <c r="A9150" s="20" t="str">
        <f t="shared" si="289"/>
        <v>Almenni lífeyrissjóðurinnÆvisafn III</v>
      </c>
      <c r="B9150" s="20" t="str">
        <f>_xlfn.IFNA(INDEX(Listi!$AI:$AI,MATCH(C9150,Listi!$AJ:$AJ,0)),INDEX(Listi!T:T,MATCH(C9150,Listi!U:U,0)))</f>
        <v xml:space="preserve">Almenni </v>
      </c>
      <c r="C9150" s="20" t="s">
        <v>0</v>
      </c>
      <c r="D9150" s="20" t="s">
        <v>204</v>
      </c>
      <c r="E9150" s="20" t="s">
        <v>276</v>
      </c>
      <c r="F9150" s="20" t="s">
        <v>140</v>
      </c>
      <c r="G9150" s="8" t="s">
        <v>366</v>
      </c>
      <c r="H9150" s="20" t="s">
        <v>141</v>
      </c>
      <c r="I9150" s="7">
        <v>0</v>
      </c>
      <c r="L9150" s="7">
        <v>33890180699</v>
      </c>
      <c r="M9150" s="7">
        <v>1571509194</v>
      </c>
      <c r="N9150" s="7">
        <v>920421683</v>
      </c>
      <c r="O9150" s="20" t="str">
        <f t="shared" si="288"/>
        <v/>
      </c>
    </row>
    <row r="9151" spans="1:15">
      <c r="A9151" s="20" t="str">
        <f t="shared" si="289"/>
        <v>Almenni lífeyrissjóðurinnHúsnæðissafn</v>
      </c>
      <c r="B9151" s="20" t="str">
        <f>_xlfn.IFNA(INDEX(Listi!$AI:$AI,MATCH(C9151,Listi!$AJ:$AJ,0)),INDEX(Listi!T:T,MATCH(C9151,Listi!U:U,0)))</f>
        <v xml:space="preserve">Almenni </v>
      </c>
      <c r="C9151" s="20" t="s">
        <v>0</v>
      </c>
      <c r="D9151" s="20" t="s">
        <v>315</v>
      </c>
      <c r="E9151" s="20" t="s">
        <v>276</v>
      </c>
      <c r="F9151" s="20" t="s">
        <v>140</v>
      </c>
      <c r="G9151" s="8" t="s">
        <v>366</v>
      </c>
      <c r="H9151" s="20" t="s">
        <v>141</v>
      </c>
      <c r="I9151" s="7">
        <v>0</v>
      </c>
      <c r="L9151" s="7">
        <v>487895879</v>
      </c>
      <c r="M9151" s="7">
        <v>166428361</v>
      </c>
      <c r="N9151" s="7">
        <v>18080096</v>
      </c>
      <c r="O9151" s="20" t="str">
        <f t="shared" si="288"/>
        <v/>
      </c>
    </row>
    <row r="9152" spans="1:15">
      <c r="A9152" s="20" t="str">
        <f t="shared" si="289"/>
        <v>Almenni lífeyrissjóðurinnInnlánssafn</v>
      </c>
      <c r="B9152" s="20" t="str">
        <f>_xlfn.IFNA(INDEX(Listi!$AI:$AI,MATCH(C9152,Listi!$AJ:$AJ,0)),INDEX(Listi!T:T,MATCH(C9152,Listi!U:U,0)))</f>
        <v xml:space="preserve">Almenni </v>
      </c>
      <c r="C9152" s="20" t="s">
        <v>0</v>
      </c>
      <c r="D9152" s="20" t="s">
        <v>1</v>
      </c>
      <c r="E9152" s="20" t="s">
        <v>276</v>
      </c>
      <c r="F9152" s="20" t="s">
        <v>140</v>
      </c>
      <c r="G9152" s="8" t="s">
        <v>366</v>
      </c>
      <c r="H9152" s="20" t="s">
        <v>141</v>
      </c>
      <c r="I9152" s="7">
        <v>0</v>
      </c>
      <c r="L9152" s="7">
        <v>26587944379</v>
      </c>
      <c r="M9152" s="7">
        <v>1016779991</v>
      </c>
      <c r="N9152" s="7">
        <v>1031869724</v>
      </c>
      <c r="O9152" s="20" t="str">
        <f t="shared" si="288"/>
        <v/>
      </c>
    </row>
    <row r="9153" spans="1:15">
      <c r="A9153" s="20" t="str">
        <f t="shared" si="289"/>
        <v>Almenni lífeyrissjóðurinnRíkissafn langt</v>
      </c>
      <c r="B9153" s="20" t="str">
        <f>_xlfn.IFNA(INDEX(Listi!$AI:$AI,MATCH(C9153,Listi!$AJ:$AJ,0)),INDEX(Listi!T:T,MATCH(C9153,Listi!U:U,0)))</f>
        <v xml:space="preserve">Almenni </v>
      </c>
      <c r="C9153" s="20" t="s">
        <v>0</v>
      </c>
      <c r="D9153" s="20" t="s">
        <v>199</v>
      </c>
      <c r="E9153" s="20" t="s">
        <v>276</v>
      </c>
      <c r="F9153" s="20" t="s">
        <v>140</v>
      </c>
      <c r="G9153" s="8" t="s">
        <v>366</v>
      </c>
      <c r="H9153" s="20" t="s">
        <v>141</v>
      </c>
      <c r="I9153" s="7">
        <v>0</v>
      </c>
      <c r="L9153" s="7">
        <v>1193680171</v>
      </c>
      <c r="M9153" s="7">
        <v>61272573</v>
      </c>
      <c r="N9153" s="7">
        <v>40105929</v>
      </c>
      <c r="O9153" s="20" t="str">
        <f t="shared" si="288"/>
        <v/>
      </c>
    </row>
    <row r="9154" spans="1:15">
      <c r="A9154" s="20" t="str">
        <f t="shared" si="289"/>
        <v>Almenni lífeyrissjóðurinnRíkissafn stutt</v>
      </c>
      <c r="B9154" s="20" t="str">
        <f>_xlfn.IFNA(INDEX(Listi!$AI:$AI,MATCH(C9154,Listi!$AJ:$AJ,0)),INDEX(Listi!T:T,MATCH(C9154,Listi!U:U,0)))</f>
        <v xml:space="preserve">Almenni </v>
      </c>
      <c r="C9154" s="20" t="s">
        <v>0</v>
      </c>
      <c r="D9154" s="20" t="s">
        <v>200</v>
      </c>
      <c r="E9154" s="20" t="s">
        <v>276</v>
      </c>
      <c r="F9154" s="20" t="s">
        <v>140</v>
      </c>
      <c r="G9154" s="8" t="s">
        <v>366</v>
      </c>
      <c r="H9154" s="20" t="s">
        <v>141</v>
      </c>
      <c r="I9154" s="7">
        <v>0</v>
      </c>
      <c r="L9154" s="7">
        <v>541893627</v>
      </c>
      <c r="M9154" s="7">
        <v>20423158</v>
      </c>
      <c r="N9154" s="7">
        <v>14899899</v>
      </c>
      <c r="O9154" s="20" t="str">
        <f t="shared" ref="O9154:O9217" si="290">IFERROR(VLOOKUP(F9154,EhLykill,3,FALSE),"")</f>
        <v/>
      </c>
    </row>
    <row r="9155" spans="1:15">
      <c r="A9155" s="20" t="str">
        <f t="shared" si="289"/>
        <v>Almenni lífeyrissjóðurinnTryggingadeild</v>
      </c>
      <c r="B9155" s="20" t="str">
        <f>_xlfn.IFNA(INDEX(Listi!$AI:$AI,MATCH(C9155,Listi!$AJ:$AJ,0)),INDEX(Listi!T:T,MATCH(C9155,Listi!U:U,0)))</f>
        <v xml:space="preserve">Almenni </v>
      </c>
      <c r="C9155" s="20" t="s">
        <v>0</v>
      </c>
      <c r="D9155" s="20" t="s">
        <v>201</v>
      </c>
      <c r="E9155" s="20" t="s">
        <v>275</v>
      </c>
      <c r="F9155" s="20" t="s">
        <v>140</v>
      </c>
      <c r="G9155" s="8" t="s">
        <v>366</v>
      </c>
      <c r="H9155" s="20" t="s">
        <v>141</v>
      </c>
      <c r="I9155" s="7">
        <v>0</v>
      </c>
      <c r="L9155" s="7">
        <v>174784296254</v>
      </c>
      <c r="M9155" s="7">
        <v>7497244534</v>
      </c>
      <c r="N9155" s="7">
        <v>3057046932</v>
      </c>
      <c r="O9155" s="20" t="str">
        <f t="shared" si="290"/>
        <v/>
      </c>
    </row>
    <row r="9156" spans="1:15">
      <c r="A9156" s="20" t="str">
        <f t="shared" si="289"/>
        <v>Arion banki hf.Erlend hlutabréf</v>
      </c>
      <c r="B9156" s="20" t="str">
        <f>_xlfn.IFNA(INDEX(Listi!$AI:$AI,MATCH(C9156,Listi!$AJ:$AJ,0)),INDEX(Listi!T:T,MATCH(C9156,Listi!U:U,0)))</f>
        <v xml:space="preserve">Arion banki </v>
      </c>
      <c r="C9156" s="20" t="s">
        <v>214</v>
      </c>
      <c r="D9156" s="20" t="s">
        <v>215</v>
      </c>
      <c r="E9156" s="20" t="s">
        <v>276</v>
      </c>
      <c r="F9156" s="20" t="s">
        <v>140</v>
      </c>
      <c r="G9156" s="8" t="s">
        <v>366</v>
      </c>
      <c r="H9156" s="20" t="s">
        <v>141</v>
      </c>
      <c r="I9156" s="7">
        <v>0</v>
      </c>
      <c r="L9156" s="7">
        <v>1149685000</v>
      </c>
      <c r="M9156" s="7">
        <v>49095000</v>
      </c>
      <c r="N9156" s="7">
        <v>10876000</v>
      </c>
      <c r="O9156" s="20" t="str">
        <f t="shared" si="290"/>
        <v/>
      </c>
    </row>
    <row r="9157" spans="1:15">
      <c r="A9157" s="20" t="str">
        <f t="shared" si="289"/>
        <v>Arion banki hf.Innlend skuldabréf</v>
      </c>
      <c r="B9157" s="20" t="str">
        <f>_xlfn.IFNA(INDEX(Listi!$AI:$AI,MATCH(C9157,Listi!$AJ:$AJ,0)),INDEX(Listi!T:T,MATCH(C9157,Listi!U:U,0)))</f>
        <v xml:space="preserve">Arion banki </v>
      </c>
      <c r="C9157" s="20" t="s">
        <v>214</v>
      </c>
      <c r="D9157" s="20" t="s">
        <v>216</v>
      </c>
      <c r="E9157" s="20" t="s">
        <v>276</v>
      </c>
      <c r="F9157" s="20" t="s">
        <v>140</v>
      </c>
      <c r="G9157" s="8" t="s">
        <v>366</v>
      </c>
      <c r="H9157" s="20" t="s">
        <v>141</v>
      </c>
      <c r="I9157" s="7">
        <v>0</v>
      </c>
      <c r="L9157" s="7">
        <v>4446434000</v>
      </c>
      <c r="M9157" s="7">
        <v>344234000</v>
      </c>
      <c r="N9157" s="7">
        <v>44793000</v>
      </c>
      <c r="O9157" s="20" t="str">
        <f t="shared" si="290"/>
        <v/>
      </c>
    </row>
    <row r="9158" spans="1:15">
      <c r="A9158" s="20" t="str">
        <f t="shared" si="289"/>
        <v>Arion banki hf.Lífeyrisauki L1</v>
      </c>
      <c r="B9158" s="20" t="str">
        <f>_xlfn.IFNA(INDEX(Listi!$AI:$AI,MATCH(C9158,Listi!$AJ:$AJ,0)),INDEX(Listi!T:T,MATCH(C9158,Listi!U:U,0)))</f>
        <v xml:space="preserve">Arion banki </v>
      </c>
      <c r="C9158" s="20" t="s">
        <v>214</v>
      </c>
      <c r="D9158" s="20" t="s">
        <v>377</v>
      </c>
      <c r="E9158" s="20" t="s">
        <v>276</v>
      </c>
      <c r="F9158" s="20" t="s">
        <v>140</v>
      </c>
      <c r="G9158" s="8" t="s">
        <v>366</v>
      </c>
      <c r="H9158" s="20" t="s">
        <v>141</v>
      </c>
      <c r="I9158" s="7">
        <v>0</v>
      </c>
      <c r="L9158" s="7">
        <v>5887942000</v>
      </c>
      <c r="M9158" s="7">
        <v>1011885000</v>
      </c>
      <c r="N9158" s="7">
        <v>34615000</v>
      </c>
      <c r="O9158" s="20" t="str">
        <f t="shared" si="290"/>
        <v/>
      </c>
    </row>
    <row r="9159" spans="1:15">
      <c r="A9159" s="20" t="str">
        <f t="shared" si="289"/>
        <v>Arion banki hf.Lífeyrisauki L2</v>
      </c>
      <c r="B9159" s="20" t="str">
        <f>_xlfn.IFNA(INDEX(Listi!$AI:$AI,MATCH(C9159,Listi!$AJ:$AJ,0)),INDEX(Listi!T:T,MATCH(C9159,Listi!U:U,0)))</f>
        <v xml:space="preserve">Arion banki </v>
      </c>
      <c r="C9159" s="20" t="s">
        <v>214</v>
      </c>
      <c r="D9159" s="20" t="s">
        <v>372</v>
      </c>
      <c r="E9159" s="20" t="s">
        <v>276</v>
      </c>
      <c r="F9159" s="20" t="s">
        <v>140</v>
      </c>
      <c r="G9159" s="8" t="s">
        <v>366</v>
      </c>
      <c r="H9159" s="20" t="s">
        <v>141</v>
      </c>
      <c r="I9159" s="7">
        <v>0</v>
      </c>
      <c r="L9159" s="7">
        <v>21366380000</v>
      </c>
      <c r="M9159" s="7">
        <v>1613513000</v>
      </c>
      <c r="N9159" s="7">
        <v>92085000</v>
      </c>
      <c r="O9159" s="20" t="str">
        <f t="shared" si="290"/>
        <v/>
      </c>
    </row>
    <row r="9160" spans="1:15">
      <c r="A9160" s="20" t="str">
        <f t="shared" si="289"/>
        <v>Arion banki hf.Lífeyrisauki L3</v>
      </c>
      <c r="B9160" s="20" t="str">
        <f>_xlfn.IFNA(INDEX(Listi!$AI:$AI,MATCH(C9160,Listi!$AJ:$AJ,0)),INDEX(Listi!T:T,MATCH(C9160,Listi!U:U,0)))</f>
        <v xml:space="preserve">Arion banki </v>
      </c>
      <c r="C9160" s="20" t="s">
        <v>214</v>
      </c>
      <c r="D9160" s="20" t="s">
        <v>371</v>
      </c>
      <c r="E9160" s="20" t="s">
        <v>276</v>
      </c>
      <c r="F9160" s="20" t="s">
        <v>140</v>
      </c>
      <c r="G9160" s="8" t="s">
        <v>366</v>
      </c>
      <c r="H9160" s="20" t="s">
        <v>141</v>
      </c>
      <c r="I9160" s="7">
        <v>0</v>
      </c>
      <c r="L9160" s="7">
        <v>29714848000</v>
      </c>
      <c r="M9160" s="7">
        <v>2122481000</v>
      </c>
      <c r="N9160" s="7">
        <v>129566000</v>
      </c>
      <c r="O9160" s="20" t="str">
        <f t="shared" si="290"/>
        <v/>
      </c>
    </row>
    <row r="9161" spans="1:15">
      <c r="A9161" s="20" t="str">
        <f t="shared" si="289"/>
        <v>Arion banki hf.Lífeyrisauki L4</v>
      </c>
      <c r="B9161" s="20" t="str">
        <f>_xlfn.IFNA(INDEX(Listi!$AI:$AI,MATCH(C9161,Listi!$AJ:$AJ,0)),INDEX(Listi!T:T,MATCH(C9161,Listi!U:U,0)))</f>
        <v xml:space="preserve">Arion banki </v>
      </c>
      <c r="C9161" s="20" t="s">
        <v>214</v>
      </c>
      <c r="D9161" s="20" t="s">
        <v>587</v>
      </c>
      <c r="E9161" s="20" t="s">
        <v>276</v>
      </c>
      <c r="F9161" s="8" t="s">
        <v>140</v>
      </c>
      <c r="G9161" s="8" t="s">
        <v>366</v>
      </c>
      <c r="H9161" s="20" t="s">
        <v>141</v>
      </c>
      <c r="I9161" s="7">
        <v>0</v>
      </c>
      <c r="L9161" s="7">
        <v>19306242000</v>
      </c>
      <c r="M9161" s="7">
        <v>1346647000</v>
      </c>
      <c r="N9161" s="7">
        <v>388052000</v>
      </c>
      <c r="O9161" s="20" t="str">
        <f t="shared" si="290"/>
        <v/>
      </c>
    </row>
    <row r="9162" spans="1:15">
      <c r="A9162" s="20" t="str">
        <f t="shared" si="289"/>
        <v>Arion banki hf.Lífeyrisauki L5</v>
      </c>
      <c r="B9162" s="20" t="str">
        <f>_xlfn.IFNA(INDEX(Listi!$AI:$AI,MATCH(C9162,Listi!$AJ:$AJ,0)),INDEX(Listi!T:T,MATCH(C9162,Listi!U:U,0)))</f>
        <v xml:space="preserve">Arion banki </v>
      </c>
      <c r="C9162" s="20" t="s">
        <v>214</v>
      </c>
      <c r="D9162" s="20" t="s">
        <v>369</v>
      </c>
      <c r="E9162" s="20" t="s">
        <v>276</v>
      </c>
      <c r="F9162" s="8" t="s">
        <v>140</v>
      </c>
      <c r="G9162" s="8" t="s">
        <v>366</v>
      </c>
      <c r="H9162" s="20" t="s">
        <v>141</v>
      </c>
      <c r="I9162" s="7">
        <v>0</v>
      </c>
      <c r="L9162" s="7">
        <v>44858554000</v>
      </c>
      <c r="M9162" s="7">
        <v>4018833000</v>
      </c>
      <c r="N9162" s="7">
        <v>933672000</v>
      </c>
      <c r="O9162" s="20" t="str">
        <f t="shared" si="290"/>
        <v/>
      </c>
    </row>
    <row r="9163" spans="1:15">
      <c r="A9163" s="20" t="str">
        <f t="shared" si="289"/>
        <v>Birta lífeyrissjóðurBlönduð leið</v>
      </c>
      <c r="B9163" s="20" t="str">
        <f>_xlfn.IFNA(INDEX(Listi!$AI:$AI,MATCH(C9163,Listi!$AJ:$AJ,0)),INDEX(Listi!T:T,MATCH(C9163,Listi!U:U,0)))</f>
        <v xml:space="preserve">Birta  </v>
      </c>
      <c r="C9163" s="20" t="s">
        <v>298</v>
      </c>
      <c r="D9163" s="20" t="s">
        <v>314</v>
      </c>
      <c r="E9163" s="20" t="s">
        <v>276</v>
      </c>
      <c r="F9163" s="8" t="s">
        <v>140</v>
      </c>
      <c r="G9163" s="8" t="s">
        <v>366</v>
      </c>
      <c r="H9163" s="20" t="s">
        <v>141</v>
      </c>
      <c r="I9163" s="7">
        <v>0</v>
      </c>
      <c r="L9163" s="7">
        <v>6929716201</v>
      </c>
      <c r="M9163" s="7">
        <v>253995298</v>
      </c>
      <c r="N9163" s="7">
        <v>139753585</v>
      </c>
      <c r="O9163" s="20" t="str">
        <f t="shared" si="290"/>
        <v/>
      </c>
    </row>
    <row r="9164" spans="1:15">
      <c r="A9164" s="20" t="str">
        <f t="shared" si="289"/>
        <v>Birta lífeyrissjóðurInnlánsleið</v>
      </c>
      <c r="B9164" s="20" t="str">
        <f>_xlfn.IFNA(INDEX(Listi!$AI:$AI,MATCH(C9164,Listi!$AJ:$AJ,0)),INDEX(Listi!T:T,MATCH(C9164,Listi!U:U,0)))</f>
        <v xml:space="preserve">Birta  </v>
      </c>
      <c r="C9164" s="20" t="s">
        <v>298</v>
      </c>
      <c r="D9164" s="20" t="s">
        <v>208</v>
      </c>
      <c r="E9164" s="20" t="s">
        <v>276</v>
      </c>
      <c r="F9164" s="8" t="s">
        <v>140</v>
      </c>
      <c r="G9164" s="8" t="s">
        <v>366</v>
      </c>
      <c r="H9164" s="20" t="s">
        <v>141</v>
      </c>
      <c r="I9164" s="7">
        <v>0</v>
      </c>
      <c r="L9164" s="7">
        <v>4108971332</v>
      </c>
      <c r="M9164" s="7">
        <v>264842424</v>
      </c>
      <c r="N9164" s="7">
        <v>174324836</v>
      </c>
      <c r="O9164" s="20" t="str">
        <f t="shared" si="290"/>
        <v/>
      </c>
    </row>
    <row r="9165" spans="1:15">
      <c r="A9165" s="20" t="str">
        <f t="shared" si="289"/>
        <v>Birta lífeyrissjóðurSamtryggingardeild</v>
      </c>
      <c r="B9165" s="20" t="str">
        <f>_xlfn.IFNA(INDEX(Listi!$AI:$AI,MATCH(C9165,Listi!$AJ:$AJ,0)),INDEX(Listi!T:T,MATCH(C9165,Listi!U:U,0)))</f>
        <v xml:space="preserve">Birta  </v>
      </c>
      <c r="C9165" s="20" t="s">
        <v>298</v>
      </c>
      <c r="D9165" s="20" t="s">
        <v>205</v>
      </c>
      <c r="E9165" s="20" t="s">
        <v>275</v>
      </c>
      <c r="F9165" s="8" t="s">
        <v>140</v>
      </c>
      <c r="G9165" s="8" t="s">
        <v>366</v>
      </c>
      <c r="H9165" s="20" t="s">
        <v>141</v>
      </c>
      <c r="I9165" s="7">
        <v>0</v>
      </c>
      <c r="L9165" s="7">
        <v>549755105944</v>
      </c>
      <c r="M9165" s="7">
        <v>18480897961</v>
      </c>
      <c r="N9165" s="7">
        <v>14075814006</v>
      </c>
      <c r="O9165" s="20" t="str">
        <f t="shared" si="290"/>
        <v/>
      </c>
    </row>
    <row r="9166" spans="1:15">
      <c r="A9166" s="20" t="str">
        <f t="shared" si="289"/>
        <v>Birta lífeyrissjóðurSkuldabréfaleið</v>
      </c>
      <c r="B9166" s="20" t="str">
        <f>_xlfn.IFNA(INDEX(Listi!$AI:$AI,MATCH(C9166,Listi!$AJ:$AJ,0)),INDEX(Listi!T:T,MATCH(C9166,Listi!U:U,0)))</f>
        <v xml:space="preserve">Birta  </v>
      </c>
      <c r="C9166" s="20" t="s">
        <v>298</v>
      </c>
      <c r="D9166" s="20" t="s">
        <v>313</v>
      </c>
      <c r="E9166" s="20" t="s">
        <v>276</v>
      </c>
      <c r="F9166" s="8" t="s">
        <v>140</v>
      </c>
      <c r="G9166" s="8" t="s">
        <v>366</v>
      </c>
      <c r="H9166" s="20" t="s">
        <v>141</v>
      </c>
      <c r="I9166" s="7">
        <v>0</v>
      </c>
      <c r="L9166" s="7">
        <v>8522374478</v>
      </c>
      <c r="M9166" s="7">
        <v>391005163</v>
      </c>
      <c r="N9166" s="7">
        <v>218104877</v>
      </c>
      <c r="O9166" s="20" t="str">
        <f t="shared" si="290"/>
        <v/>
      </c>
    </row>
    <row r="9167" spans="1:15">
      <c r="A9167" s="20" t="str">
        <f t="shared" si="289"/>
        <v>Birta lífeyrissjóðurTilgreind séreign</v>
      </c>
      <c r="B9167" s="20" t="str">
        <f>_xlfn.IFNA(INDEX(Listi!$AI:$AI,MATCH(C9167,Listi!$AJ:$AJ,0)),INDEX(Listi!T:T,MATCH(C9167,Listi!U:U,0)))</f>
        <v xml:space="preserve">Birta  </v>
      </c>
      <c r="C9167" s="20" t="s">
        <v>298</v>
      </c>
      <c r="D9167" s="20" t="s">
        <v>312</v>
      </c>
      <c r="E9167" s="20" t="s">
        <v>276</v>
      </c>
      <c r="F9167" s="20" t="s">
        <v>140</v>
      </c>
      <c r="G9167" s="8" t="s">
        <v>366</v>
      </c>
      <c r="H9167" s="20" t="s">
        <v>141</v>
      </c>
      <c r="I9167" s="7">
        <v>0</v>
      </c>
      <c r="L9167" s="7">
        <v>2234420297</v>
      </c>
      <c r="M9167" s="7">
        <v>511871981</v>
      </c>
      <c r="N9167" s="7">
        <v>36000223</v>
      </c>
      <c r="O9167" s="20" t="str">
        <f t="shared" si="290"/>
        <v/>
      </c>
    </row>
    <row r="9168" spans="1:15">
      <c r="A9168" s="20" t="str">
        <f t="shared" si="289"/>
        <v>Brú Lífeyrissjóður starfsmanna sveitarfélagaA-deild</v>
      </c>
      <c r="B9168" s="20" t="str">
        <f>_xlfn.IFNA(INDEX(Listi!$AI:$AI,MATCH(C9168,Listi!$AJ:$AJ,0)),INDEX(Listi!T:T,MATCH(C9168,Listi!U:U,0)))</f>
        <v>Brú</v>
      </c>
      <c r="C9168" s="20" t="s">
        <v>217</v>
      </c>
      <c r="D9168" s="20" t="s">
        <v>257</v>
      </c>
      <c r="E9168" s="20" t="s">
        <v>275</v>
      </c>
      <c r="F9168" s="20" t="s">
        <v>140</v>
      </c>
      <c r="G9168" s="8" t="s">
        <v>366</v>
      </c>
      <c r="H9168" s="20" t="s">
        <v>141</v>
      </c>
      <c r="I9168" s="7">
        <v>0</v>
      </c>
      <c r="L9168" s="7">
        <v>270469177889</v>
      </c>
      <c r="M9168" s="7">
        <v>13987858077</v>
      </c>
      <c r="N9168" s="7">
        <v>4793072329</v>
      </c>
      <c r="O9168" s="20" t="str">
        <f t="shared" si="290"/>
        <v/>
      </c>
    </row>
    <row r="9169" spans="1:15">
      <c r="A9169" s="20" t="str">
        <f t="shared" si="289"/>
        <v>Brú Lífeyrissjóður starfsmanna sveitarfélagaB-deild</v>
      </c>
      <c r="B9169" s="20" t="str">
        <f>_xlfn.IFNA(INDEX(Listi!$AI:$AI,MATCH(C9169,Listi!$AJ:$AJ,0)),INDEX(Listi!T:T,MATCH(C9169,Listi!U:U,0)))</f>
        <v>Brú</v>
      </c>
      <c r="C9169" s="20" t="s">
        <v>217</v>
      </c>
      <c r="D9169" s="20" t="s">
        <v>218</v>
      </c>
      <c r="E9169" s="20" t="s">
        <v>275</v>
      </c>
      <c r="F9169" s="20" t="s">
        <v>140</v>
      </c>
      <c r="G9169" s="8" t="s">
        <v>366</v>
      </c>
      <c r="H9169" s="20" t="s">
        <v>141</v>
      </c>
      <c r="I9169" s="7">
        <v>0</v>
      </c>
      <c r="L9169" s="7">
        <v>17004783831</v>
      </c>
      <c r="M9169" s="7">
        <v>119747694</v>
      </c>
      <c r="N9169" s="7">
        <v>3424817406</v>
      </c>
      <c r="O9169" s="20" t="str">
        <f t="shared" si="290"/>
        <v/>
      </c>
    </row>
    <row r="9170" spans="1:15">
      <c r="A9170" s="20" t="str">
        <f t="shared" si="289"/>
        <v>Brú Lífeyrissjóður starfsmanna sveitarfélagaV-deild</v>
      </c>
      <c r="B9170" s="20" t="str">
        <f>_xlfn.IFNA(INDEX(Listi!$AI:$AI,MATCH(C9170,Listi!$AJ:$AJ,0)),INDEX(Listi!T:T,MATCH(C9170,Listi!U:U,0)))</f>
        <v>Brú</v>
      </c>
      <c r="C9170" s="20" t="s">
        <v>217</v>
      </c>
      <c r="D9170" s="20" t="s">
        <v>219</v>
      </c>
      <c r="E9170" s="20" t="s">
        <v>275</v>
      </c>
      <c r="F9170" s="20" t="s">
        <v>140</v>
      </c>
      <c r="G9170" s="8" t="s">
        <v>366</v>
      </c>
      <c r="H9170" s="20" t="s">
        <v>141</v>
      </c>
      <c r="I9170" s="7">
        <v>0</v>
      </c>
      <c r="L9170" s="7">
        <v>54501394986</v>
      </c>
      <c r="M9170" s="7">
        <v>4188513374</v>
      </c>
      <c r="N9170" s="7">
        <v>455519059</v>
      </c>
      <c r="O9170" s="20" t="str">
        <f t="shared" si="290"/>
        <v/>
      </c>
    </row>
    <row r="9171" spans="1:15">
      <c r="A9171" s="20" t="str">
        <f t="shared" si="289"/>
        <v>Eftirlaunasj atvinnuflugmannaSamtryggingardeild</v>
      </c>
      <c r="B9171" s="20" t="str">
        <f>_xlfn.IFNA(INDEX(Listi!$AI:$AI,MATCH(C9171,Listi!$AJ:$AJ,0)),INDEX(Listi!T:T,MATCH(C9171,Listi!U:U,0)))</f>
        <v>EFÍA</v>
      </c>
      <c r="C9171" s="20" t="s">
        <v>220</v>
      </c>
      <c r="D9171" s="20" t="s">
        <v>205</v>
      </c>
      <c r="E9171" s="20" t="s">
        <v>275</v>
      </c>
      <c r="F9171" s="20" t="s">
        <v>140</v>
      </c>
      <c r="G9171" s="8" t="s">
        <v>366</v>
      </c>
      <c r="H9171" s="20" t="s">
        <v>141</v>
      </c>
      <c r="I9171" s="7">
        <v>0</v>
      </c>
      <c r="L9171" s="7">
        <v>58542663000</v>
      </c>
      <c r="M9171" s="7">
        <v>1477262000</v>
      </c>
      <c r="N9171" s="7">
        <v>1113313000</v>
      </c>
      <c r="O9171" s="20" t="str">
        <f t="shared" si="290"/>
        <v/>
      </c>
    </row>
    <row r="9172" spans="1:15">
      <c r="A9172" s="20" t="str">
        <f t="shared" si="289"/>
        <v>Festa - lífeyrissjóðurSamtryggingardeild</v>
      </c>
      <c r="B9172" s="20" t="str">
        <f>_xlfn.IFNA(INDEX(Listi!$AI:$AI,MATCH(C9172,Listi!$AJ:$AJ,0)),INDEX(Listi!T:T,MATCH(C9172,Listi!U:U,0)))</f>
        <v xml:space="preserve">Festa </v>
      </c>
      <c r="C9172" s="20" t="s">
        <v>221</v>
      </c>
      <c r="D9172" s="20" t="s">
        <v>205</v>
      </c>
      <c r="E9172" s="20" t="s">
        <v>275</v>
      </c>
      <c r="F9172" s="20" t="s">
        <v>140</v>
      </c>
      <c r="G9172" s="8" t="s">
        <v>366</v>
      </c>
      <c r="H9172" s="20" t="s">
        <v>141</v>
      </c>
      <c r="I9172" s="7">
        <v>0</v>
      </c>
      <c r="L9172" s="7">
        <v>246318113722</v>
      </c>
      <c r="M9172" s="7">
        <v>11138196907</v>
      </c>
      <c r="N9172" s="7">
        <v>5180938287</v>
      </c>
      <c r="O9172" s="20" t="str">
        <f t="shared" si="290"/>
        <v/>
      </c>
    </row>
    <row r="9173" spans="1:15">
      <c r="A9173" s="20" t="str">
        <f t="shared" si="289"/>
        <v>Festa - lífeyrissjóðurSparnaðarleið I</v>
      </c>
      <c r="B9173" s="20" t="str">
        <f>_xlfn.IFNA(INDEX(Listi!$AI:$AI,MATCH(C9173,Listi!$AJ:$AJ,0)),INDEX(Listi!T:T,MATCH(C9173,Listi!U:U,0)))</f>
        <v xml:space="preserve">Festa </v>
      </c>
      <c r="C9173" s="20" t="s">
        <v>221</v>
      </c>
      <c r="D9173" s="20" t="s">
        <v>464</v>
      </c>
      <c r="E9173" s="20" t="s">
        <v>276</v>
      </c>
      <c r="F9173" s="20" t="s">
        <v>140</v>
      </c>
      <c r="G9173" s="8" t="s">
        <v>366</v>
      </c>
      <c r="H9173" s="20" t="s">
        <v>141</v>
      </c>
      <c r="I9173" s="7">
        <v>0</v>
      </c>
      <c r="L9173" s="7">
        <v>75585319</v>
      </c>
      <c r="M9173" s="7">
        <v>37671409</v>
      </c>
      <c r="N9173" s="7">
        <v>2063969</v>
      </c>
      <c r="O9173" s="20" t="str">
        <f t="shared" si="290"/>
        <v/>
      </c>
    </row>
    <row r="9174" spans="1:15">
      <c r="A9174" s="20" t="str">
        <f t="shared" si="289"/>
        <v>Festa - lífeyrissjóðurSparnaðarleið II</v>
      </c>
      <c r="B9174" s="20" t="str">
        <f>_xlfn.IFNA(INDEX(Listi!$AI:$AI,MATCH(C9174,Listi!$AJ:$AJ,0)),INDEX(Listi!T:T,MATCH(C9174,Listi!U:U,0)))</f>
        <v xml:space="preserve">Festa </v>
      </c>
      <c r="C9174" s="20" t="s">
        <v>221</v>
      </c>
      <c r="D9174" s="20" t="s">
        <v>388</v>
      </c>
      <c r="E9174" s="20" t="s">
        <v>276</v>
      </c>
      <c r="F9174" s="20" t="s">
        <v>140</v>
      </c>
      <c r="G9174" s="8" t="s">
        <v>366</v>
      </c>
      <c r="H9174" s="20" t="s">
        <v>141</v>
      </c>
      <c r="I9174" s="7">
        <v>0</v>
      </c>
      <c r="L9174" s="7">
        <v>1113180693</v>
      </c>
      <c r="M9174" s="7">
        <v>134564310</v>
      </c>
      <c r="N9174" s="7">
        <v>19363084</v>
      </c>
      <c r="O9174" s="20" t="str">
        <f t="shared" si="290"/>
        <v/>
      </c>
    </row>
    <row r="9175" spans="1:15">
      <c r="A9175" s="20" t="str">
        <f t="shared" si="289"/>
        <v>Frjálsi lífeyrissjóðurinnDeild/leið I</v>
      </c>
      <c r="B9175" s="20" t="str">
        <f>_xlfn.IFNA(INDEX(Listi!$AI:$AI,MATCH(C9175,Listi!$AJ:$AJ,0)),INDEX(Listi!T:T,MATCH(C9175,Listi!U:U,0)))</f>
        <v xml:space="preserve">Frjálsi </v>
      </c>
      <c r="C9175" s="20" t="s">
        <v>222</v>
      </c>
      <c r="D9175" s="20" t="s">
        <v>223</v>
      </c>
      <c r="E9175" s="20" t="s">
        <v>276</v>
      </c>
      <c r="F9175" s="20" t="s">
        <v>140</v>
      </c>
      <c r="G9175" s="8" t="s">
        <v>366</v>
      </c>
      <c r="H9175" s="20" t="s">
        <v>141</v>
      </c>
      <c r="I9175" s="7">
        <v>0</v>
      </c>
      <c r="L9175" s="7">
        <v>199278730000</v>
      </c>
      <c r="M9175" s="7">
        <v>10813020000</v>
      </c>
      <c r="N9175" s="7">
        <v>2178012000</v>
      </c>
      <c r="O9175" s="20" t="str">
        <f t="shared" si="290"/>
        <v/>
      </c>
    </row>
    <row r="9176" spans="1:15">
      <c r="A9176" s="20" t="str">
        <f t="shared" si="289"/>
        <v>Frjálsi lífeyrissjóðurinnDeild/leið II</v>
      </c>
      <c r="B9176" s="20" t="str">
        <f>_xlfn.IFNA(INDEX(Listi!$AI:$AI,MATCH(C9176,Listi!$AJ:$AJ,0)),INDEX(Listi!T:T,MATCH(C9176,Listi!U:U,0)))</f>
        <v xml:space="preserve">Frjálsi </v>
      </c>
      <c r="C9176" s="20" t="s">
        <v>222</v>
      </c>
      <c r="D9176" s="20" t="s">
        <v>224</v>
      </c>
      <c r="E9176" s="20" t="s">
        <v>276</v>
      </c>
      <c r="F9176" s="20" t="s">
        <v>140</v>
      </c>
      <c r="G9176" s="8" t="s">
        <v>366</v>
      </c>
      <c r="H9176" s="20" t="s">
        <v>141</v>
      </c>
      <c r="I9176" s="7">
        <v>0</v>
      </c>
      <c r="L9176" s="7">
        <v>29681370000</v>
      </c>
      <c r="M9176" s="7">
        <v>1864883000</v>
      </c>
      <c r="N9176" s="7">
        <v>401735000</v>
      </c>
      <c r="O9176" s="20" t="str">
        <f t="shared" si="290"/>
        <v/>
      </c>
    </row>
    <row r="9177" spans="1:15">
      <c r="A9177" s="20" t="str">
        <f t="shared" si="289"/>
        <v>Frjálsi lífeyrissjóðurinnDeild/leið III</v>
      </c>
      <c r="B9177" s="20" t="str">
        <f>_xlfn.IFNA(INDEX(Listi!$AI:$AI,MATCH(C9177,Listi!$AJ:$AJ,0)),INDEX(Listi!T:T,MATCH(C9177,Listi!U:U,0)))</f>
        <v xml:space="preserve">Frjálsi </v>
      </c>
      <c r="C9177" s="20" t="s">
        <v>222</v>
      </c>
      <c r="D9177" s="20" t="s">
        <v>225</v>
      </c>
      <c r="E9177" s="20" t="s">
        <v>276</v>
      </c>
      <c r="F9177" s="20" t="s">
        <v>140</v>
      </c>
      <c r="G9177" s="8" t="s">
        <v>366</v>
      </c>
      <c r="H9177" s="20" t="s">
        <v>141</v>
      </c>
      <c r="I9177" s="7">
        <v>0</v>
      </c>
      <c r="L9177" s="7">
        <v>43554797000</v>
      </c>
      <c r="M9177" s="7">
        <v>2564479000</v>
      </c>
      <c r="N9177" s="7">
        <v>1456678000</v>
      </c>
      <c r="O9177" s="20" t="str">
        <f t="shared" si="290"/>
        <v/>
      </c>
    </row>
    <row r="9178" spans="1:15">
      <c r="A9178" s="20" t="str">
        <f t="shared" si="289"/>
        <v>Frjálsi lífeyrissjóðurinnFrjálsi Áhætta</v>
      </c>
      <c r="B9178" s="20" t="str">
        <f>_xlfn.IFNA(INDEX(Listi!$AI:$AI,MATCH(C9178,Listi!$AJ:$AJ,0)),INDEX(Listi!T:T,MATCH(C9178,Listi!U:U,0)))</f>
        <v xml:space="preserve">Frjálsi </v>
      </c>
      <c r="C9178" s="20" t="s">
        <v>222</v>
      </c>
      <c r="D9178" s="20" t="s">
        <v>226</v>
      </c>
      <c r="E9178" s="20" t="s">
        <v>276</v>
      </c>
      <c r="F9178" s="20" t="s">
        <v>140</v>
      </c>
      <c r="G9178" s="8" t="s">
        <v>366</v>
      </c>
      <c r="H9178" s="20" t="s">
        <v>141</v>
      </c>
      <c r="I9178" s="7">
        <v>0</v>
      </c>
      <c r="L9178" s="7">
        <v>2707615000</v>
      </c>
      <c r="M9178" s="7">
        <v>335331000</v>
      </c>
      <c r="N9178" s="7">
        <v>1872000</v>
      </c>
      <c r="O9178" s="20" t="str">
        <f t="shared" si="290"/>
        <v/>
      </c>
    </row>
    <row r="9179" spans="1:15">
      <c r="A9179" s="20" t="str">
        <f t="shared" si="289"/>
        <v>Frjálsi lífeyrissjóðurinnSameiginleg deild</v>
      </c>
      <c r="B9179" s="20" t="str">
        <f>_xlfn.IFNA(INDEX(Listi!$AI:$AI,MATCH(C9179,Listi!$AJ:$AJ,0)),INDEX(Listi!T:T,MATCH(C9179,Listi!U:U,0)))</f>
        <v xml:space="preserve">Frjálsi </v>
      </c>
      <c r="C9179" s="20" t="s">
        <v>222</v>
      </c>
      <c r="D9179" s="20" t="s">
        <v>311</v>
      </c>
      <c r="E9179" s="20" t="s">
        <v>276</v>
      </c>
      <c r="F9179" s="20" t="s">
        <v>140</v>
      </c>
      <c r="G9179" s="8" t="s">
        <v>366</v>
      </c>
      <c r="H9179" s="20" t="s">
        <v>141</v>
      </c>
      <c r="I9179" s="7">
        <v>0</v>
      </c>
      <c r="L9179" s="7">
        <v>0</v>
      </c>
      <c r="M9179" s="7">
        <v>0</v>
      </c>
      <c r="N9179" s="7">
        <v>0</v>
      </c>
      <c r="O9179" s="20" t="str">
        <f t="shared" si="290"/>
        <v/>
      </c>
    </row>
    <row r="9180" spans="1:15">
      <c r="A9180" s="20" t="str">
        <f t="shared" si="289"/>
        <v>Frjálsi lífeyrissjóðurinnSamtryggingardeild</v>
      </c>
      <c r="B9180" s="20" t="str">
        <f>_xlfn.IFNA(INDEX(Listi!$AI:$AI,MATCH(C9180,Listi!$AJ:$AJ,0)),INDEX(Listi!T:T,MATCH(C9180,Listi!U:U,0)))</f>
        <v xml:space="preserve">Frjálsi </v>
      </c>
      <c r="C9180" s="20" t="s">
        <v>222</v>
      </c>
      <c r="D9180" s="20" t="s">
        <v>205</v>
      </c>
      <c r="E9180" s="20" t="s">
        <v>275</v>
      </c>
      <c r="F9180" s="20" t="s">
        <v>140</v>
      </c>
      <c r="G9180" s="8" t="s">
        <v>366</v>
      </c>
      <c r="H9180" s="20" t="s">
        <v>141</v>
      </c>
      <c r="I9180" s="7">
        <v>0</v>
      </c>
      <c r="L9180" s="7">
        <v>127148465000</v>
      </c>
      <c r="M9180" s="7">
        <v>7524433000</v>
      </c>
      <c r="N9180" s="7">
        <v>1254273000</v>
      </c>
      <c r="O9180" s="20" t="str">
        <f t="shared" si="290"/>
        <v/>
      </c>
    </row>
    <row r="9181" spans="1:15">
      <c r="A9181" s="20" t="str">
        <f t="shared" si="289"/>
        <v>Gildi - lífeyrissjóðurFramtíðarsýn 1</v>
      </c>
      <c r="B9181" s="20" t="str">
        <f>_xlfn.IFNA(INDEX(Listi!$AI:$AI,MATCH(C9181,Listi!$AJ:$AJ,0)),INDEX(Listi!T:T,MATCH(C9181,Listi!U:U,0)))</f>
        <v xml:space="preserve">Gildi  </v>
      </c>
      <c r="C9181" s="20" t="s">
        <v>227</v>
      </c>
      <c r="D9181" s="20" t="s">
        <v>373</v>
      </c>
      <c r="E9181" s="20" t="s">
        <v>276</v>
      </c>
      <c r="F9181" s="20" t="s">
        <v>140</v>
      </c>
      <c r="G9181" s="8" t="s">
        <v>366</v>
      </c>
      <c r="H9181" s="20" t="s">
        <v>141</v>
      </c>
      <c r="I9181" s="7">
        <v>0</v>
      </c>
      <c r="L9181" s="7">
        <v>3223959491</v>
      </c>
      <c r="M9181" s="7">
        <v>185065371</v>
      </c>
      <c r="N9181" s="7">
        <v>99697779</v>
      </c>
      <c r="O9181" s="20" t="str">
        <f t="shared" si="290"/>
        <v/>
      </c>
    </row>
    <row r="9182" spans="1:15">
      <c r="A9182" s="20" t="str">
        <f t="shared" si="289"/>
        <v>Gildi - lífeyrissjóðurFramtíðarsýn 2</v>
      </c>
      <c r="B9182" s="20" t="str">
        <f>_xlfn.IFNA(INDEX(Listi!$AI:$AI,MATCH(C9182,Listi!$AJ:$AJ,0)),INDEX(Listi!T:T,MATCH(C9182,Listi!U:U,0)))</f>
        <v xml:space="preserve">Gildi  </v>
      </c>
      <c r="C9182" s="20" t="s">
        <v>227</v>
      </c>
      <c r="D9182" s="20" t="s">
        <v>374</v>
      </c>
      <c r="E9182" s="20" t="s">
        <v>276</v>
      </c>
      <c r="F9182" s="20" t="s">
        <v>140</v>
      </c>
      <c r="G9182" s="8" t="s">
        <v>366</v>
      </c>
      <c r="H9182" s="20" t="s">
        <v>141</v>
      </c>
      <c r="I9182" s="7">
        <v>0</v>
      </c>
      <c r="L9182" s="7">
        <v>3172355810</v>
      </c>
      <c r="M9182" s="7">
        <v>227598529</v>
      </c>
      <c r="N9182" s="7">
        <v>70042741</v>
      </c>
      <c r="O9182" s="20" t="str">
        <f t="shared" si="290"/>
        <v/>
      </c>
    </row>
    <row r="9183" spans="1:15">
      <c r="A9183" s="20" t="str">
        <f t="shared" si="289"/>
        <v>Gildi - lífeyrissjóðurFramtíðarsýn 3</v>
      </c>
      <c r="B9183" s="20" t="str">
        <f>_xlfn.IFNA(INDEX(Listi!$AI:$AI,MATCH(C9183,Listi!$AJ:$AJ,0)),INDEX(Listi!T:T,MATCH(C9183,Listi!U:U,0)))</f>
        <v xml:space="preserve">Gildi  </v>
      </c>
      <c r="C9183" s="20" t="s">
        <v>227</v>
      </c>
      <c r="D9183" s="20" t="s">
        <v>380</v>
      </c>
      <c r="E9183" s="20" t="s">
        <v>276</v>
      </c>
      <c r="F9183" s="20" t="s">
        <v>140</v>
      </c>
      <c r="G9183" s="8" t="s">
        <v>366</v>
      </c>
      <c r="H9183" s="20" t="s">
        <v>141</v>
      </c>
      <c r="I9183" s="7">
        <v>0</v>
      </c>
      <c r="L9183" s="7">
        <v>1220667693</v>
      </c>
      <c r="M9183" s="7">
        <v>206427664</v>
      </c>
      <c r="N9183" s="7">
        <v>61376636</v>
      </c>
      <c r="O9183" s="20" t="str">
        <f t="shared" si="290"/>
        <v/>
      </c>
    </row>
    <row r="9184" spans="1:15">
      <c r="A9184" s="20" t="str">
        <f t="shared" si="289"/>
        <v>Gildi - lífeyrissjóðurSamtryggingardeild</v>
      </c>
      <c r="B9184" s="20" t="str">
        <f>_xlfn.IFNA(INDEX(Listi!$AI:$AI,MATCH(C9184,Listi!$AJ:$AJ,0)),INDEX(Listi!T:T,MATCH(C9184,Listi!U:U,0)))</f>
        <v xml:space="preserve">Gildi  </v>
      </c>
      <c r="C9184" s="20" t="s">
        <v>227</v>
      </c>
      <c r="D9184" s="20" t="s">
        <v>205</v>
      </c>
      <c r="E9184" s="20" t="s">
        <v>275</v>
      </c>
      <c r="F9184" s="20" t="s">
        <v>140</v>
      </c>
      <c r="G9184" s="8" t="s">
        <v>366</v>
      </c>
      <c r="H9184" s="20" t="s">
        <v>141</v>
      </c>
      <c r="I9184" s="7">
        <v>0</v>
      </c>
      <c r="L9184" s="7">
        <v>908474103084</v>
      </c>
      <c r="M9184" s="7">
        <v>33404441428</v>
      </c>
      <c r="N9184" s="7">
        <v>20772915594</v>
      </c>
      <c r="O9184" s="20" t="str">
        <f t="shared" si="290"/>
        <v/>
      </c>
    </row>
    <row r="9185" spans="1:15">
      <c r="A9185" s="20" t="str">
        <f t="shared" si="289"/>
        <v>Íslandsbanki hf.Erlend verðbréf</v>
      </c>
      <c r="B9185" s="20" t="str">
        <f>_xlfn.IFNA(INDEX(Listi!$AI:$AI,MATCH(C9185,Listi!$AJ:$AJ,0)),INDEX(Listi!T:T,MATCH(C9185,Listi!U:U,0)))</f>
        <v>Íslandsbanki</v>
      </c>
      <c r="C9185" s="20" t="s">
        <v>228</v>
      </c>
      <c r="D9185" s="20" t="s">
        <v>229</v>
      </c>
      <c r="E9185" s="20" t="s">
        <v>276</v>
      </c>
      <c r="F9185" s="20" t="s">
        <v>140</v>
      </c>
      <c r="G9185" s="8" t="s">
        <v>366</v>
      </c>
      <c r="H9185" s="20" t="s">
        <v>141</v>
      </c>
      <c r="I9185" s="7">
        <v>-2245832</v>
      </c>
      <c r="L9185" s="7">
        <v>1602556114</v>
      </c>
      <c r="M9185" s="7">
        <v>15640340</v>
      </c>
      <c r="N9185" s="7">
        <v>15279587</v>
      </c>
      <c r="O9185" s="20" t="str">
        <f t="shared" si="290"/>
        <v/>
      </c>
    </row>
    <row r="9186" spans="1:15">
      <c r="A9186" s="20" t="str">
        <f t="shared" si="289"/>
        <v>Íslandsbanki hf.Húsnæðisleið</v>
      </c>
      <c r="B9186" s="20" t="str">
        <f>_xlfn.IFNA(INDEX(Listi!$AI:$AI,MATCH(C9186,Listi!$AJ:$AJ,0)),INDEX(Listi!T:T,MATCH(C9186,Listi!U:U,0)))</f>
        <v>Íslandsbanki</v>
      </c>
      <c r="C9186" s="20" t="s">
        <v>228</v>
      </c>
      <c r="D9186" s="20" t="s">
        <v>307</v>
      </c>
      <c r="E9186" s="20" t="s">
        <v>276</v>
      </c>
      <c r="F9186" s="20" t="s">
        <v>140</v>
      </c>
      <c r="G9186" s="8" t="s">
        <v>366</v>
      </c>
      <c r="H9186" s="20" t="s">
        <v>141</v>
      </c>
      <c r="I9186" s="7">
        <v>-353177512</v>
      </c>
      <c r="L9186" s="7">
        <v>2334808209</v>
      </c>
      <c r="M9186" s="7">
        <v>1128225985</v>
      </c>
      <c r="N9186" s="7">
        <v>7159457</v>
      </c>
      <c r="O9186" s="20" t="str">
        <f t="shared" si="290"/>
        <v/>
      </c>
    </row>
    <row r="9187" spans="1:15">
      <c r="A9187" s="20" t="str">
        <f t="shared" si="289"/>
        <v>Íslandsbanki hf.Lífeyrisreikningur-óverðtryggður</v>
      </c>
      <c r="B9187" s="20" t="str">
        <f>_xlfn.IFNA(INDEX(Listi!$AI:$AI,MATCH(C9187,Listi!$AJ:$AJ,0)),INDEX(Listi!T:T,MATCH(C9187,Listi!U:U,0)))</f>
        <v>Íslandsbanki</v>
      </c>
      <c r="C9187" s="20" t="s">
        <v>228</v>
      </c>
      <c r="D9187" s="20" t="s">
        <v>231</v>
      </c>
      <c r="E9187" s="20" t="s">
        <v>276</v>
      </c>
      <c r="F9187" s="20" t="s">
        <v>140</v>
      </c>
      <c r="G9187" s="8" t="s">
        <v>366</v>
      </c>
      <c r="H9187" s="20" t="s">
        <v>141</v>
      </c>
      <c r="I9187" s="7">
        <v>0</v>
      </c>
      <c r="L9187" s="7">
        <v>2506311736</v>
      </c>
      <c r="M9187" s="7">
        <v>879015901</v>
      </c>
      <c r="N9187" s="7">
        <v>95740979</v>
      </c>
      <c r="O9187" s="20" t="str">
        <f t="shared" si="290"/>
        <v/>
      </c>
    </row>
    <row r="9188" spans="1:15">
      <c r="A9188" s="20" t="str">
        <f t="shared" si="289"/>
        <v>Íslandsbanki hf.Lífeyrisreikningur-verðtryggður</v>
      </c>
      <c r="B9188" s="20" t="str">
        <f>_xlfn.IFNA(INDEX(Listi!$AI:$AI,MATCH(C9188,Listi!$AJ:$AJ,0)),INDEX(Listi!T:T,MATCH(C9188,Listi!U:U,0)))</f>
        <v>Íslandsbanki</v>
      </c>
      <c r="C9188" s="20" t="s">
        <v>228</v>
      </c>
      <c r="D9188" s="20" t="s">
        <v>232</v>
      </c>
      <c r="E9188" s="20" t="s">
        <v>276</v>
      </c>
      <c r="F9188" s="20" t="s">
        <v>140</v>
      </c>
      <c r="G9188" s="8" t="s">
        <v>366</v>
      </c>
      <c r="H9188" s="20" t="s">
        <v>141</v>
      </c>
      <c r="I9188" s="7">
        <v>0</v>
      </c>
      <c r="L9188" s="7">
        <v>35933944171</v>
      </c>
      <c r="M9188" s="7">
        <v>3575627585</v>
      </c>
      <c r="N9188" s="7">
        <v>973599891</v>
      </c>
      <c r="O9188" s="20" t="str">
        <f t="shared" si="290"/>
        <v/>
      </c>
    </row>
    <row r="9189" spans="1:15">
      <c r="A9189" s="20" t="str">
        <f t="shared" si="289"/>
        <v>Íslandsbanki hf.Löng ríkisskuldabréf</v>
      </c>
      <c r="B9189" s="20" t="str">
        <f>_xlfn.IFNA(INDEX(Listi!$AI:$AI,MATCH(C9189,Listi!$AJ:$AJ,0)),INDEX(Listi!T:T,MATCH(C9189,Listi!U:U,0)))</f>
        <v>Íslandsbanki</v>
      </c>
      <c r="C9189" s="20" t="s">
        <v>228</v>
      </c>
      <c r="D9189" s="20" t="s">
        <v>233</v>
      </c>
      <c r="E9189" s="20" t="s">
        <v>276</v>
      </c>
      <c r="F9189" s="20" t="s">
        <v>140</v>
      </c>
      <c r="G9189" s="8" t="s">
        <v>366</v>
      </c>
      <c r="H9189" s="20" t="s">
        <v>141</v>
      </c>
      <c r="I9189" s="7">
        <v>0</v>
      </c>
      <c r="L9189" s="7">
        <v>753232602</v>
      </c>
      <c r="M9189" s="7">
        <v>52540738</v>
      </c>
      <c r="N9189" s="7">
        <v>25520229</v>
      </c>
      <c r="O9189" s="20" t="str">
        <f t="shared" si="290"/>
        <v/>
      </c>
    </row>
    <row r="9190" spans="1:15">
      <c r="A9190" s="20" t="str">
        <f t="shared" si="289"/>
        <v>Íslandsbanki hf.Stýring A</v>
      </c>
      <c r="B9190" s="20" t="str">
        <f>_xlfn.IFNA(INDEX(Listi!$AI:$AI,MATCH(C9190,Listi!$AJ:$AJ,0)),INDEX(Listi!T:T,MATCH(C9190,Listi!U:U,0)))</f>
        <v>Íslandsbanki</v>
      </c>
      <c r="C9190" s="20" t="s">
        <v>228</v>
      </c>
      <c r="D9190" s="20" t="s">
        <v>234</v>
      </c>
      <c r="E9190" s="20" t="s">
        <v>276</v>
      </c>
      <c r="F9190" s="20" t="s">
        <v>140</v>
      </c>
      <c r="G9190" s="8" t="s">
        <v>366</v>
      </c>
      <c r="H9190" s="20" t="s">
        <v>141</v>
      </c>
      <c r="I9190" s="7">
        <v>-112193024</v>
      </c>
      <c r="L9190" s="7">
        <v>4133723797</v>
      </c>
      <c r="M9190" s="7">
        <v>215966902</v>
      </c>
      <c r="N9190" s="7">
        <v>124877843</v>
      </c>
      <c r="O9190" s="20" t="str">
        <f t="shared" si="290"/>
        <v/>
      </c>
    </row>
    <row r="9191" spans="1:15">
      <c r="A9191" s="20" t="str">
        <f t="shared" si="289"/>
        <v>Íslandsbanki hf.Stýring B</v>
      </c>
      <c r="B9191" s="20" t="str">
        <f>_xlfn.IFNA(INDEX(Listi!$AI:$AI,MATCH(C9191,Listi!$AJ:$AJ,0)),INDEX(Listi!T:T,MATCH(C9191,Listi!U:U,0)))</f>
        <v>Íslandsbanki</v>
      </c>
      <c r="C9191" s="20" t="s">
        <v>228</v>
      </c>
      <c r="D9191" s="20" t="s">
        <v>235</v>
      </c>
      <c r="E9191" s="20" t="s">
        <v>276</v>
      </c>
      <c r="F9191" s="20" t="s">
        <v>140</v>
      </c>
      <c r="G9191" s="8" t="s">
        <v>366</v>
      </c>
      <c r="H9191" s="20" t="s">
        <v>141</v>
      </c>
      <c r="I9191" s="7">
        <v>-597717597</v>
      </c>
      <c r="L9191" s="7">
        <v>5860247393</v>
      </c>
      <c r="M9191" s="7">
        <v>508591885</v>
      </c>
      <c r="N9191" s="7">
        <v>77897125</v>
      </c>
      <c r="O9191" s="20" t="str">
        <f t="shared" si="290"/>
        <v/>
      </c>
    </row>
    <row r="9192" spans="1:15">
      <c r="A9192" s="20" t="str">
        <f t="shared" si="289"/>
        <v>Íslandsbanki hf.Stýring C</v>
      </c>
      <c r="B9192" s="20" t="str">
        <f>_xlfn.IFNA(INDEX(Listi!$AI:$AI,MATCH(C9192,Listi!$AJ:$AJ,0)),INDEX(Listi!T:T,MATCH(C9192,Listi!U:U,0)))</f>
        <v>Íslandsbanki</v>
      </c>
      <c r="C9192" s="20" t="s">
        <v>228</v>
      </c>
      <c r="D9192" s="20" t="s">
        <v>236</v>
      </c>
      <c r="E9192" s="20" t="s">
        <v>276</v>
      </c>
      <c r="F9192" s="20" t="s">
        <v>140</v>
      </c>
      <c r="G9192" s="8" t="s">
        <v>366</v>
      </c>
      <c r="H9192" s="20" t="s">
        <v>141</v>
      </c>
      <c r="I9192" s="7">
        <v>-159438140</v>
      </c>
      <c r="L9192" s="7">
        <v>8014427899</v>
      </c>
      <c r="M9192" s="7">
        <v>751053797</v>
      </c>
      <c r="N9192" s="7">
        <v>58531298</v>
      </c>
      <c r="O9192" s="20" t="str">
        <f t="shared" si="290"/>
        <v/>
      </c>
    </row>
    <row r="9193" spans="1:15">
      <c r="A9193" s="20" t="str">
        <f t="shared" si="289"/>
        <v>Íslandsbanki hf.Stýring D</v>
      </c>
      <c r="B9193" s="20" t="str">
        <f>_xlfn.IFNA(INDEX(Listi!$AI:$AI,MATCH(C9193,Listi!$AJ:$AJ,0)),INDEX(Listi!T:T,MATCH(C9193,Listi!U:U,0)))</f>
        <v>Íslandsbanki</v>
      </c>
      <c r="C9193" s="20" t="s">
        <v>228</v>
      </c>
      <c r="D9193" s="20" t="s">
        <v>237</v>
      </c>
      <c r="E9193" s="20" t="s">
        <v>276</v>
      </c>
      <c r="F9193" s="20" t="s">
        <v>140</v>
      </c>
      <c r="G9193" s="8" t="s">
        <v>366</v>
      </c>
      <c r="H9193" s="20" t="s">
        <v>141</v>
      </c>
      <c r="I9193" s="7">
        <v>-716989619</v>
      </c>
      <c r="L9193" s="7">
        <v>5826614423</v>
      </c>
      <c r="M9193" s="7">
        <v>1371163557</v>
      </c>
      <c r="N9193" s="7">
        <v>36861109</v>
      </c>
      <c r="O9193" s="20" t="str">
        <f t="shared" si="290"/>
        <v/>
      </c>
    </row>
    <row r="9194" spans="1:15">
      <c r="A9194" s="20" t="str">
        <f t="shared" si="289"/>
        <v>Íslandsbanki hf.Stýring E</v>
      </c>
      <c r="B9194" s="20" t="str">
        <f>_xlfn.IFNA(INDEX(Listi!$AI:$AI,MATCH(C9194,Listi!$AJ:$AJ,0)),INDEX(Listi!T:T,MATCH(C9194,Listi!U:U,0)))</f>
        <v>Íslandsbanki</v>
      </c>
      <c r="C9194" s="20" t="s">
        <v>228</v>
      </c>
      <c r="D9194" s="20" t="s">
        <v>580</v>
      </c>
      <c r="E9194" s="20" t="s">
        <v>276</v>
      </c>
      <c r="F9194" s="20" t="s">
        <v>140</v>
      </c>
      <c r="G9194" s="8" t="s">
        <v>366</v>
      </c>
      <c r="H9194" s="20" t="s">
        <v>141</v>
      </c>
      <c r="I9194" s="7">
        <v>-78401484</v>
      </c>
      <c r="L9194" s="7">
        <v>99567247</v>
      </c>
      <c r="M9194" s="7">
        <v>7691901</v>
      </c>
      <c r="N9194" s="7">
        <v>670647</v>
      </c>
      <c r="O9194" s="20" t="str">
        <f t="shared" si="290"/>
        <v/>
      </c>
    </row>
    <row r="9195" spans="1:15">
      <c r="A9195" s="20" t="str">
        <f t="shared" si="289"/>
        <v>Íslenski lífeyrissjóðurinnLíf 1</v>
      </c>
      <c r="B9195" s="20" t="str">
        <f>_xlfn.IFNA(INDEX(Listi!$AI:$AI,MATCH(C9195,Listi!$AJ:$AJ,0)),INDEX(Listi!T:T,MATCH(C9195,Listi!U:U,0)))</f>
        <v xml:space="preserve">Íslenski  </v>
      </c>
      <c r="C9195" s="20" t="s">
        <v>238</v>
      </c>
      <c r="D9195" s="20" t="s">
        <v>239</v>
      </c>
      <c r="E9195" s="20" t="s">
        <v>276</v>
      </c>
      <c r="F9195" s="20" t="s">
        <v>140</v>
      </c>
      <c r="G9195" s="8" t="s">
        <v>366</v>
      </c>
      <c r="H9195" s="20" t="s">
        <v>141</v>
      </c>
      <c r="I9195" s="7">
        <v>0</v>
      </c>
      <c r="L9195" s="7">
        <v>34645188332</v>
      </c>
      <c r="M9195" s="7">
        <v>5859453012</v>
      </c>
      <c r="N9195" s="7">
        <v>977930648</v>
      </c>
      <c r="O9195" s="20" t="str">
        <f t="shared" si="290"/>
        <v/>
      </c>
    </row>
    <row r="9196" spans="1:15">
      <c r="A9196" s="20" t="str">
        <f t="shared" si="289"/>
        <v>Íslenski lífeyrissjóðurinnLíf 2</v>
      </c>
      <c r="B9196" s="20" t="str">
        <f>_xlfn.IFNA(INDEX(Listi!$AI:$AI,MATCH(C9196,Listi!$AJ:$AJ,0)),INDEX(Listi!T:T,MATCH(C9196,Listi!U:U,0)))</f>
        <v xml:space="preserve">Íslenski  </v>
      </c>
      <c r="C9196" s="20" t="s">
        <v>238</v>
      </c>
      <c r="D9196" s="20" t="s">
        <v>240</v>
      </c>
      <c r="E9196" s="20" t="s">
        <v>276</v>
      </c>
      <c r="F9196" s="20" t="s">
        <v>140</v>
      </c>
      <c r="G9196" s="8" t="s">
        <v>366</v>
      </c>
      <c r="H9196" s="20" t="s">
        <v>141</v>
      </c>
      <c r="I9196" s="7">
        <v>0</v>
      </c>
      <c r="L9196" s="7">
        <v>31029129445</v>
      </c>
      <c r="M9196" s="7">
        <v>2139527304</v>
      </c>
      <c r="N9196" s="7">
        <v>531278955</v>
      </c>
      <c r="O9196" s="20" t="str">
        <f t="shared" si="290"/>
        <v/>
      </c>
    </row>
    <row r="9197" spans="1:15">
      <c r="A9197" s="20" t="str">
        <f t="shared" si="289"/>
        <v>Íslenski lífeyrissjóðurinnLíf 3</v>
      </c>
      <c r="B9197" s="20" t="str">
        <f>_xlfn.IFNA(INDEX(Listi!$AI:$AI,MATCH(C9197,Listi!$AJ:$AJ,0)),INDEX(Listi!T:T,MATCH(C9197,Listi!U:U,0)))</f>
        <v xml:space="preserve">Íslenski  </v>
      </c>
      <c r="C9197" s="20" t="s">
        <v>238</v>
      </c>
      <c r="D9197" s="20" t="s">
        <v>241</v>
      </c>
      <c r="E9197" s="20" t="s">
        <v>276</v>
      </c>
      <c r="F9197" s="20" t="s">
        <v>140</v>
      </c>
      <c r="G9197" s="8" t="s">
        <v>366</v>
      </c>
      <c r="H9197" s="20" t="s">
        <v>141</v>
      </c>
      <c r="I9197" s="7">
        <v>0</v>
      </c>
      <c r="L9197" s="7">
        <v>26552298455</v>
      </c>
      <c r="M9197" s="7">
        <v>1349981892</v>
      </c>
      <c r="N9197" s="7">
        <v>474868471</v>
      </c>
      <c r="O9197" s="20" t="str">
        <f t="shared" si="290"/>
        <v/>
      </c>
    </row>
    <row r="9198" spans="1:15">
      <c r="A9198" s="20" t="str">
        <f t="shared" si="289"/>
        <v>Íslenski lífeyrissjóðurinnLíf 4</v>
      </c>
      <c r="B9198" s="20" t="str">
        <f>_xlfn.IFNA(INDEX(Listi!$AI:$AI,MATCH(C9198,Listi!$AJ:$AJ,0)),INDEX(Listi!T:T,MATCH(C9198,Listi!U:U,0)))</f>
        <v xml:space="preserve">Íslenski  </v>
      </c>
      <c r="C9198" s="20" t="s">
        <v>238</v>
      </c>
      <c r="D9198" s="20" t="s">
        <v>242</v>
      </c>
      <c r="E9198" s="20" t="s">
        <v>276</v>
      </c>
      <c r="F9198" s="20" t="s">
        <v>140</v>
      </c>
      <c r="G9198" s="8" t="s">
        <v>366</v>
      </c>
      <c r="H9198" s="20" t="s">
        <v>141</v>
      </c>
      <c r="I9198" s="7">
        <v>0</v>
      </c>
      <c r="L9198" s="7">
        <v>15323468197</v>
      </c>
      <c r="M9198" s="7">
        <v>592019313</v>
      </c>
      <c r="N9198" s="7">
        <v>649721424</v>
      </c>
      <c r="O9198" s="20" t="str">
        <f t="shared" si="290"/>
        <v/>
      </c>
    </row>
    <row r="9199" spans="1:15">
      <c r="A9199" s="20" t="str">
        <f t="shared" si="289"/>
        <v>Íslenski lífeyrissjóðurinnSamtryggingardeild</v>
      </c>
      <c r="B9199" s="20" t="str">
        <f>_xlfn.IFNA(INDEX(Listi!$AI:$AI,MATCH(C9199,Listi!$AJ:$AJ,0)),INDEX(Listi!T:T,MATCH(C9199,Listi!U:U,0)))</f>
        <v xml:space="preserve">Íslenski  </v>
      </c>
      <c r="C9199" s="20" t="s">
        <v>238</v>
      </c>
      <c r="D9199" s="20" t="s">
        <v>205</v>
      </c>
      <c r="E9199" s="20" t="s">
        <v>275</v>
      </c>
      <c r="F9199" s="20" t="s">
        <v>140</v>
      </c>
      <c r="G9199" s="8" t="s">
        <v>366</v>
      </c>
      <c r="H9199" s="20" t="s">
        <v>141</v>
      </c>
      <c r="I9199" s="7">
        <v>0</v>
      </c>
      <c r="L9199" s="7">
        <v>32369481106</v>
      </c>
      <c r="M9199" s="7">
        <v>2513450236</v>
      </c>
      <c r="N9199" s="7">
        <v>182749847</v>
      </c>
      <c r="O9199" s="20" t="str">
        <f t="shared" si="290"/>
        <v/>
      </c>
    </row>
    <row r="9200" spans="1:15">
      <c r="A9200" s="20" t="str">
        <f t="shared" si="289"/>
        <v>Kvika banki hf.Ævileið</v>
      </c>
      <c r="B9200" s="20" t="str">
        <f>_xlfn.IFNA(INDEX(Listi!$AI:$AI,MATCH(C9200,Listi!$AJ:$AJ,0)),INDEX(Listi!T:T,MATCH(C9200,Listi!U:U,0)))</f>
        <v xml:space="preserve">Kvika banki </v>
      </c>
      <c r="C9200" s="20" t="s">
        <v>243</v>
      </c>
      <c r="D9200" s="20" t="s">
        <v>248</v>
      </c>
      <c r="E9200" s="20" t="s">
        <v>276</v>
      </c>
      <c r="F9200" s="20" t="s">
        <v>140</v>
      </c>
      <c r="G9200" s="8" t="s">
        <v>366</v>
      </c>
      <c r="H9200" s="20" t="s">
        <v>141</v>
      </c>
      <c r="I9200" s="7">
        <v>0</v>
      </c>
      <c r="L9200" s="7">
        <v>83990162</v>
      </c>
      <c r="M9200" s="7">
        <v>9152445</v>
      </c>
      <c r="N9200" s="7">
        <v>0</v>
      </c>
      <c r="O9200" s="20" t="str">
        <f t="shared" si="290"/>
        <v/>
      </c>
    </row>
    <row r="9201" spans="1:15">
      <c r="A9201" s="20" t="str">
        <f t="shared" si="289"/>
        <v>Kvika banki hf.Innlánaleið</v>
      </c>
      <c r="B9201" s="20" t="str">
        <f>_xlfn.IFNA(INDEX(Listi!$AI:$AI,MATCH(C9201,Listi!$AJ:$AJ,0)),INDEX(Listi!T:T,MATCH(C9201,Listi!U:U,0)))</f>
        <v xml:space="preserve">Kvika banki </v>
      </c>
      <c r="C9201" s="20" t="s">
        <v>243</v>
      </c>
      <c r="D9201" s="20" t="s">
        <v>230</v>
      </c>
      <c r="E9201" s="20" t="s">
        <v>276</v>
      </c>
      <c r="F9201" s="20" t="s">
        <v>140</v>
      </c>
      <c r="G9201" s="8" t="s">
        <v>366</v>
      </c>
      <c r="H9201" s="20" t="s">
        <v>141</v>
      </c>
      <c r="I9201" s="7">
        <v>0</v>
      </c>
      <c r="L9201" s="7">
        <v>2045925829</v>
      </c>
      <c r="M9201" s="7">
        <v>336947043</v>
      </c>
      <c r="N9201" s="7">
        <v>10453565</v>
      </c>
      <c r="O9201" s="20" t="str">
        <f t="shared" si="290"/>
        <v/>
      </c>
    </row>
    <row r="9202" spans="1:15">
      <c r="A9202" s="20" t="str">
        <f t="shared" si="289"/>
        <v>Kvika banki hf.Kvika Séreignasparnaður 5</v>
      </c>
      <c r="B9202" s="20" t="str">
        <f>_xlfn.IFNA(INDEX(Listi!$AI:$AI,MATCH(C9202,Listi!$AJ:$AJ,0)),INDEX(Listi!T:T,MATCH(C9202,Listi!U:U,0)))</f>
        <v xml:space="preserve">Kvika banki </v>
      </c>
      <c r="C9202" s="20" t="s">
        <v>243</v>
      </c>
      <c r="D9202" s="20" t="s">
        <v>471</v>
      </c>
      <c r="E9202" s="20" t="s">
        <v>276</v>
      </c>
      <c r="F9202" s="20" t="s">
        <v>140</v>
      </c>
      <c r="G9202" s="8" t="s">
        <v>366</v>
      </c>
      <c r="H9202" s="20" t="s">
        <v>141</v>
      </c>
      <c r="I9202" s="7">
        <v>0</v>
      </c>
      <c r="L9202" s="7">
        <v>1146886398</v>
      </c>
      <c r="M9202" s="7">
        <v>0</v>
      </c>
      <c r="N9202" s="7">
        <v>0</v>
      </c>
      <c r="O9202" s="20" t="str">
        <f t="shared" si="290"/>
        <v/>
      </c>
    </row>
    <row r="9203" spans="1:15">
      <c r="A9203" s="20" t="str">
        <f t="shared" si="289"/>
        <v>Kvika banki hf.MP Séreign 1</v>
      </c>
      <c r="B9203" s="20" t="str">
        <f>_xlfn.IFNA(INDEX(Listi!$AI:$AI,MATCH(C9203,Listi!$AJ:$AJ,0)),INDEX(Listi!T:T,MATCH(C9203,Listi!U:U,0)))</f>
        <v xml:space="preserve">Kvika banki </v>
      </c>
      <c r="C9203" s="20" t="s">
        <v>243</v>
      </c>
      <c r="D9203" s="20" t="s">
        <v>244</v>
      </c>
      <c r="E9203" s="20" t="s">
        <v>276</v>
      </c>
      <c r="F9203" s="20" t="s">
        <v>140</v>
      </c>
      <c r="G9203" s="8" t="s">
        <v>366</v>
      </c>
      <c r="H9203" s="20" t="s">
        <v>141</v>
      </c>
      <c r="I9203" s="7">
        <v>0</v>
      </c>
      <c r="L9203" s="7">
        <v>706827763</v>
      </c>
      <c r="M9203" s="7">
        <v>48440481</v>
      </c>
      <c r="N9203" s="7">
        <v>9836508</v>
      </c>
      <c r="O9203" s="20" t="str">
        <f t="shared" si="290"/>
        <v/>
      </c>
    </row>
    <row r="9204" spans="1:15">
      <c r="A9204" s="20" t="str">
        <f t="shared" si="289"/>
        <v>Kvika banki hf.MP Séreign 2</v>
      </c>
      <c r="B9204" s="20" t="str">
        <f>_xlfn.IFNA(INDEX(Listi!$AI:$AI,MATCH(C9204,Listi!$AJ:$AJ,0)),INDEX(Listi!T:T,MATCH(C9204,Listi!U:U,0)))</f>
        <v xml:space="preserve">Kvika banki </v>
      </c>
      <c r="C9204" s="20" t="s">
        <v>243</v>
      </c>
      <c r="D9204" s="20" t="s">
        <v>245</v>
      </c>
      <c r="E9204" s="20" t="s">
        <v>276</v>
      </c>
      <c r="F9204" s="20" t="s">
        <v>140</v>
      </c>
      <c r="G9204" s="8" t="s">
        <v>366</v>
      </c>
      <c r="H9204" s="20" t="s">
        <v>141</v>
      </c>
      <c r="I9204" s="7">
        <v>0</v>
      </c>
      <c r="L9204" s="7">
        <v>853989181</v>
      </c>
      <c r="M9204" s="7">
        <v>42441382</v>
      </c>
      <c r="N9204" s="7">
        <v>14637701</v>
      </c>
      <c r="O9204" s="20" t="str">
        <f t="shared" si="290"/>
        <v/>
      </c>
    </row>
    <row r="9205" spans="1:15">
      <c r="A9205" s="20" t="str">
        <f t="shared" si="289"/>
        <v>Kvika banki hf.MP Séreign 3</v>
      </c>
      <c r="B9205" s="20" t="str">
        <f>_xlfn.IFNA(INDEX(Listi!$AI:$AI,MATCH(C9205,Listi!$AJ:$AJ,0)),INDEX(Listi!T:T,MATCH(C9205,Listi!U:U,0)))</f>
        <v xml:space="preserve">Kvika banki </v>
      </c>
      <c r="C9205" s="20" t="s">
        <v>243</v>
      </c>
      <c r="D9205" s="20" t="s">
        <v>246</v>
      </c>
      <c r="E9205" s="20" t="s">
        <v>276</v>
      </c>
      <c r="F9205" s="20" t="s">
        <v>140</v>
      </c>
      <c r="G9205" s="8" t="s">
        <v>366</v>
      </c>
      <c r="H9205" s="20" t="s">
        <v>141</v>
      </c>
      <c r="I9205" s="7">
        <v>0</v>
      </c>
      <c r="L9205" s="7">
        <v>141173858</v>
      </c>
      <c r="M9205" s="7">
        <v>3374790</v>
      </c>
      <c r="N9205" s="7">
        <v>0</v>
      </c>
      <c r="O9205" s="20" t="str">
        <f t="shared" si="290"/>
        <v/>
      </c>
    </row>
    <row r="9206" spans="1:15">
      <c r="A9206" s="20" t="str">
        <f t="shared" si="289"/>
        <v>Kvika banki hf.MP Séreign 4</v>
      </c>
      <c r="B9206" s="20" t="str">
        <f>_xlfn.IFNA(INDEX(Listi!$AI:$AI,MATCH(C9206,Listi!$AJ:$AJ,0)),INDEX(Listi!T:T,MATCH(C9206,Listi!U:U,0)))</f>
        <v xml:space="preserve">Kvika banki </v>
      </c>
      <c r="C9206" s="20" t="s">
        <v>243</v>
      </c>
      <c r="D9206" s="20" t="s">
        <v>247</v>
      </c>
      <c r="E9206" s="20" t="s">
        <v>276</v>
      </c>
      <c r="F9206" s="20" t="s">
        <v>140</v>
      </c>
      <c r="G9206" s="8" t="s">
        <v>366</v>
      </c>
      <c r="H9206" s="20" t="s">
        <v>141</v>
      </c>
      <c r="I9206" s="7">
        <v>0</v>
      </c>
      <c r="L9206" s="7">
        <v>55886684</v>
      </c>
      <c r="M9206" s="7">
        <v>2888869</v>
      </c>
      <c r="N9206" s="7">
        <v>0</v>
      </c>
      <c r="O9206" s="20" t="str">
        <f t="shared" si="290"/>
        <v/>
      </c>
    </row>
    <row r="9207" spans="1:15">
      <c r="A9207" s="20" t="str">
        <f t="shared" si="289"/>
        <v>Landsbankinn hf.Landsbankinn Erlend verðbréf</v>
      </c>
      <c r="B9207" s="20" t="str">
        <f>_xlfn.IFNA(INDEX(Listi!$AI:$AI,MATCH(C9207,Listi!$AJ:$AJ,0)),INDEX(Listi!T:T,MATCH(C9207,Listi!U:U,0)))</f>
        <v>Landsbankinn</v>
      </c>
      <c r="C9207" s="20" t="s">
        <v>249</v>
      </c>
      <c r="D9207" s="20" t="s">
        <v>385</v>
      </c>
      <c r="E9207" s="20" t="s">
        <v>276</v>
      </c>
      <c r="F9207" s="20" t="s">
        <v>140</v>
      </c>
      <c r="G9207" s="8" t="s">
        <v>366</v>
      </c>
      <c r="H9207" s="20" t="s">
        <v>141</v>
      </c>
      <c r="I9207" s="7">
        <v>0</v>
      </c>
      <c r="L9207" s="7">
        <v>3705185129</v>
      </c>
      <c r="M9207" s="7">
        <v>119989407</v>
      </c>
      <c r="N9207" s="7">
        <v>87847878</v>
      </c>
      <c r="O9207" s="20" t="str">
        <f t="shared" si="290"/>
        <v/>
      </c>
    </row>
    <row r="9208" spans="1:15">
      <c r="A9208" s="20" t="str">
        <f t="shared" si="289"/>
        <v>Landsbankinn hf.Landsbankinn Lífeyrisbók</v>
      </c>
      <c r="B9208" s="20" t="str">
        <f>_xlfn.IFNA(INDEX(Listi!$AI:$AI,MATCH(C9208,Listi!$AJ:$AJ,0)),INDEX(Listi!T:T,MATCH(C9208,Listi!U:U,0)))</f>
        <v>Landsbankinn</v>
      </c>
      <c r="C9208" s="20" t="s">
        <v>249</v>
      </c>
      <c r="D9208" s="20" t="s">
        <v>367</v>
      </c>
      <c r="E9208" s="20" t="s">
        <v>276</v>
      </c>
      <c r="F9208" s="20" t="s">
        <v>140</v>
      </c>
      <c r="G9208" s="8" t="s">
        <v>366</v>
      </c>
      <c r="H9208" s="20" t="s">
        <v>141</v>
      </c>
      <c r="I9208" s="7">
        <v>0</v>
      </c>
      <c r="L9208" s="7">
        <v>3016213427</v>
      </c>
      <c r="M9208" s="7">
        <v>440353590</v>
      </c>
      <c r="N9208" s="7">
        <v>298769900</v>
      </c>
      <c r="O9208" s="20" t="str">
        <f t="shared" si="290"/>
        <v/>
      </c>
    </row>
    <row r="9209" spans="1:15">
      <c r="A9209" s="20" t="str">
        <f t="shared" si="289"/>
        <v>Landsbankinn hf.Landsbankinn Lífeyrisbók verðtryggð</v>
      </c>
      <c r="B9209" s="20" t="str">
        <f>_xlfn.IFNA(INDEX(Listi!$AI:$AI,MATCH(C9209,Listi!$AJ:$AJ,0)),INDEX(Listi!T:T,MATCH(C9209,Listi!U:U,0)))</f>
        <v>Landsbankinn</v>
      </c>
      <c r="C9209" s="20" t="s">
        <v>249</v>
      </c>
      <c r="D9209" s="20" t="s">
        <v>598</v>
      </c>
      <c r="E9209" s="20" t="s">
        <v>276</v>
      </c>
      <c r="F9209" s="20" t="s">
        <v>140</v>
      </c>
      <c r="G9209" s="8" t="s">
        <v>366</v>
      </c>
      <c r="H9209" s="20" t="s">
        <v>141</v>
      </c>
      <c r="I9209" s="7">
        <v>0</v>
      </c>
      <c r="L9209" s="7">
        <v>66896053137</v>
      </c>
      <c r="M9209" s="7">
        <v>6692476029</v>
      </c>
      <c r="N9209" s="7">
        <v>4680072987</v>
      </c>
      <c r="O9209" s="20" t="str">
        <f t="shared" si="290"/>
        <v/>
      </c>
    </row>
    <row r="9210" spans="1:15">
      <c r="A9210" s="20" t="str">
        <f t="shared" ref="A9210:A9272" si="291">CONCATENATE(C9210,D9210)</f>
        <v>Lífeyrissjóður bændaSamtryggingardeild</v>
      </c>
      <c r="B9210" s="20" t="str">
        <f>_xlfn.IFNA(INDEX(Listi!$AI:$AI,MATCH(C9210,Listi!$AJ:$AJ,0)),INDEX(Listi!T:T,MATCH(C9210,Listi!U:U,0)))</f>
        <v>Lífeyrissjóður bænda</v>
      </c>
      <c r="C9210" s="20" t="s">
        <v>252</v>
      </c>
      <c r="D9210" s="20" t="s">
        <v>205</v>
      </c>
      <c r="E9210" s="20" t="s">
        <v>275</v>
      </c>
      <c r="F9210" s="20" t="s">
        <v>140</v>
      </c>
      <c r="G9210" s="8" t="s">
        <v>366</v>
      </c>
      <c r="H9210" s="20" t="s">
        <v>141</v>
      </c>
      <c r="I9210" s="7">
        <v>0</v>
      </c>
      <c r="L9210" s="7">
        <v>45108278171</v>
      </c>
      <c r="M9210" s="7">
        <v>776003397</v>
      </c>
      <c r="N9210" s="7">
        <v>1921473168</v>
      </c>
      <c r="O9210" s="20" t="str">
        <f t="shared" si="290"/>
        <v/>
      </c>
    </row>
    <row r="9211" spans="1:15">
      <c r="A9211" s="20" t="str">
        <f t="shared" si="291"/>
        <v>Lífeyrissjóður bankamannaAldursdeild</v>
      </c>
      <c r="B9211" s="20" t="str">
        <f>_xlfn.IFNA(INDEX(Listi!$AI:$AI,MATCH(C9211,Listi!$AJ:$AJ,0)),INDEX(Listi!T:T,MATCH(C9211,Listi!U:U,0)))</f>
        <v>Lífeyrissjóður bankam.</v>
      </c>
      <c r="C9211" s="20" t="s">
        <v>250</v>
      </c>
      <c r="D9211" s="20" t="s">
        <v>251</v>
      </c>
      <c r="E9211" s="20" t="s">
        <v>275</v>
      </c>
      <c r="F9211" s="20" t="s">
        <v>140</v>
      </c>
      <c r="G9211" s="8" t="s">
        <v>366</v>
      </c>
      <c r="H9211" s="20" t="s">
        <v>141</v>
      </c>
      <c r="I9211" s="7">
        <v>0</v>
      </c>
      <c r="L9211" s="7">
        <v>61369964000</v>
      </c>
      <c r="M9211" s="7">
        <v>1996063000</v>
      </c>
      <c r="N9211" s="7">
        <v>753444000</v>
      </c>
      <c r="O9211" s="20" t="str">
        <f t="shared" si="290"/>
        <v/>
      </c>
    </row>
    <row r="9212" spans="1:15">
      <c r="A9212" s="20" t="str">
        <f t="shared" si="291"/>
        <v>Lífeyrissjóður bankamannaHlutfallsdeild</v>
      </c>
      <c r="B9212" s="20" t="str">
        <f>_xlfn.IFNA(INDEX(Listi!$AI:$AI,MATCH(C9212,Listi!$AJ:$AJ,0)),INDEX(Listi!T:T,MATCH(C9212,Listi!U:U,0)))</f>
        <v>Lífeyrissjóður bankam.</v>
      </c>
      <c r="C9212" s="20" t="s">
        <v>250</v>
      </c>
      <c r="D9212" s="20" t="s">
        <v>467</v>
      </c>
      <c r="E9212" s="20" t="s">
        <v>275</v>
      </c>
      <c r="F9212" s="20" t="s">
        <v>140</v>
      </c>
      <c r="G9212" s="8" t="s">
        <v>366</v>
      </c>
      <c r="H9212" s="20" t="s">
        <v>141</v>
      </c>
      <c r="I9212" s="7">
        <v>0</v>
      </c>
      <c r="L9212" s="7">
        <v>40286427000</v>
      </c>
      <c r="M9212" s="7">
        <v>125147000</v>
      </c>
      <c r="N9212" s="7">
        <v>2741197000</v>
      </c>
      <c r="O9212" s="20" t="str">
        <f t="shared" si="290"/>
        <v/>
      </c>
    </row>
    <row r="9213" spans="1:15">
      <c r="A9213" s="20" t="str">
        <f t="shared" si="291"/>
        <v>Lífeyrissjóður RangæingaSamtryggingardeild</v>
      </c>
      <c r="B9213" s="20" t="str">
        <f>_xlfn.IFNA(INDEX(Listi!$AI:$AI,MATCH(C9213,Listi!$AJ:$AJ,0)),INDEX(Listi!T:T,MATCH(C9213,Listi!U:U,0)))</f>
        <v>Lífeyrissjóður Rang.</v>
      </c>
      <c r="C9213" s="20" t="s">
        <v>253</v>
      </c>
      <c r="D9213" s="20" t="s">
        <v>205</v>
      </c>
      <c r="E9213" s="20" t="s">
        <v>275</v>
      </c>
      <c r="F9213" s="20" t="s">
        <v>140</v>
      </c>
      <c r="G9213" s="8" t="s">
        <v>366</v>
      </c>
      <c r="H9213" s="20" t="s">
        <v>141</v>
      </c>
      <c r="I9213" s="7">
        <v>0</v>
      </c>
      <c r="L9213" s="7">
        <v>18949790000</v>
      </c>
      <c r="M9213" s="7">
        <v>835894000</v>
      </c>
      <c r="N9213" s="7">
        <v>386250000</v>
      </c>
      <c r="O9213" s="20" t="str">
        <f t="shared" si="290"/>
        <v/>
      </c>
    </row>
    <row r="9214" spans="1:15">
      <c r="A9214" s="20" t="str">
        <f t="shared" si="291"/>
        <v>Lífeyrissjóður starfsmanna AkureyrarbæjarSamtryggingardeild</v>
      </c>
      <c r="B9214" s="20" t="str">
        <f>_xlfn.IFNA(INDEX(Listi!$AI:$AI,MATCH(C9214,Listi!$AJ:$AJ,0)),INDEX(Listi!T:T,MATCH(C9214,Listi!U:U,0)))</f>
        <v>Lífeyrissj. starfsm. Akureyrarb.</v>
      </c>
      <c r="C9214" s="20" t="s">
        <v>274</v>
      </c>
      <c r="D9214" s="20" t="s">
        <v>205</v>
      </c>
      <c r="E9214" s="20" t="s">
        <v>275</v>
      </c>
      <c r="F9214" s="20" t="s">
        <v>140</v>
      </c>
      <c r="G9214" s="8" t="s">
        <v>366</v>
      </c>
      <c r="H9214" s="20" t="s">
        <v>141</v>
      </c>
      <c r="I9214" s="7">
        <v>0</v>
      </c>
      <c r="L9214" s="7">
        <v>14569496826</v>
      </c>
      <c r="M9214" s="7">
        <v>46271787</v>
      </c>
      <c r="N9214" s="7">
        <v>1160288032</v>
      </c>
      <c r="O9214" s="20" t="str">
        <f t="shared" si="290"/>
        <v/>
      </c>
    </row>
    <row r="9215" spans="1:15">
      <c r="A9215" s="20" t="str">
        <f t="shared" si="291"/>
        <v>Lífeyrissjóður starfsmanna Búnaðarbanka ÍslandsSamtryggingardeild</v>
      </c>
      <c r="B9215" s="20" t="str">
        <f>_xlfn.IFNA(INDEX(Listi!$AI:$AI,MATCH(C9215,Listi!$AJ:$AJ,0)),INDEX(Listi!T:T,MATCH(C9215,Listi!U:U,0)))</f>
        <v>Lífeyrissj. starfsm. Búnaðarb.Ísl.</v>
      </c>
      <c r="C9215" s="20" t="s">
        <v>254</v>
      </c>
      <c r="D9215" s="20" t="s">
        <v>205</v>
      </c>
      <c r="E9215" s="20" t="s">
        <v>275</v>
      </c>
      <c r="F9215" s="20" t="s">
        <v>140</v>
      </c>
      <c r="G9215" s="8" t="s">
        <v>366</v>
      </c>
      <c r="H9215" s="20" t="s">
        <v>141</v>
      </c>
      <c r="I9215" s="7">
        <v>0</v>
      </c>
      <c r="L9215" s="7">
        <v>27921283000</v>
      </c>
      <c r="M9215" s="7">
        <v>7378000</v>
      </c>
      <c r="N9215" s="7">
        <v>1535577000</v>
      </c>
      <c r="O9215" s="20" t="str">
        <f t="shared" si="290"/>
        <v/>
      </c>
    </row>
    <row r="9216" spans="1:15">
      <c r="A9216" s="20" t="str">
        <f t="shared" si="291"/>
        <v>Lífeyrissjóður starfsmanna ReykjavíkurborgarSamtryggingardeild</v>
      </c>
      <c r="B9216" s="20" t="str">
        <f>_xlfn.IFNA(INDEX(Listi!$AI:$AI,MATCH(C9216,Listi!$AJ:$AJ,0)),INDEX(Listi!T:T,MATCH(C9216,Listi!U:U,0)))</f>
        <v>Lífeyrissj. starfsm. Reykjav.</v>
      </c>
      <c r="C9216" s="20" t="s">
        <v>255</v>
      </c>
      <c r="D9216" s="20" t="s">
        <v>205</v>
      </c>
      <c r="E9216" s="20" t="s">
        <v>275</v>
      </c>
      <c r="F9216" s="20" t="s">
        <v>140</v>
      </c>
      <c r="G9216" s="8" t="s">
        <v>366</v>
      </c>
      <c r="H9216" s="20" t="s">
        <v>141</v>
      </c>
      <c r="I9216" s="7">
        <v>0</v>
      </c>
      <c r="L9216" s="7">
        <v>92450251598</v>
      </c>
      <c r="M9216" s="7">
        <v>217604296</v>
      </c>
      <c r="N9216" s="7">
        <v>6195210428</v>
      </c>
      <c r="O9216" s="20" t="str">
        <f t="shared" si="290"/>
        <v/>
      </c>
    </row>
    <row r="9217" spans="1:15">
      <c r="A9217" s="20" t="str">
        <f t="shared" si="291"/>
        <v>Lífeyrissjóður starfsmanna ríkisinsA-deild</v>
      </c>
      <c r="B9217" s="20" t="str">
        <f>_xlfn.IFNA(INDEX(Listi!$AI:$AI,MATCH(C9217,Listi!$AJ:$AJ,0)),INDEX(Listi!T:T,MATCH(C9217,Listi!U:U,0)))</f>
        <v>LSR</v>
      </c>
      <c r="C9217" s="20" t="s">
        <v>256</v>
      </c>
      <c r="D9217" s="20" t="s">
        <v>257</v>
      </c>
      <c r="E9217" s="20" t="s">
        <v>275</v>
      </c>
      <c r="F9217" s="20" t="s">
        <v>140</v>
      </c>
      <c r="G9217" s="8" t="s">
        <v>366</v>
      </c>
      <c r="H9217" s="20" t="s">
        <v>141</v>
      </c>
      <c r="I9217" s="7">
        <v>0</v>
      </c>
      <c r="L9217" s="7">
        <v>1024402726080</v>
      </c>
      <c r="M9217" s="7">
        <v>38030413328</v>
      </c>
      <c r="N9217" s="7">
        <v>13011563069</v>
      </c>
      <c r="O9217" s="20" t="str">
        <f t="shared" si="290"/>
        <v/>
      </c>
    </row>
    <row r="9218" spans="1:15">
      <c r="A9218" s="20" t="str">
        <f t="shared" si="291"/>
        <v>Lífeyrissjóður starfsmanna ríkisinsB-deild</v>
      </c>
      <c r="B9218" s="20" t="str">
        <f>_xlfn.IFNA(INDEX(Listi!$AI:$AI,MATCH(C9218,Listi!$AJ:$AJ,0)),INDEX(Listi!T:T,MATCH(C9218,Listi!U:U,0)))</f>
        <v>LSR</v>
      </c>
      <c r="C9218" s="20" t="s">
        <v>256</v>
      </c>
      <c r="D9218" s="20" t="s">
        <v>218</v>
      </c>
      <c r="E9218" s="20" t="s">
        <v>275</v>
      </c>
      <c r="F9218" s="20" t="s">
        <v>140</v>
      </c>
      <c r="G9218" s="8" t="s">
        <v>366</v>
      </c>
      <c r="H9218" s="20" t="s">
        <v>141</v>
      </c>
      <c r="I9218" s="7">
        <v>0</v>
      </c>
      <c r="L9218" s="7">
        <v>297381500048</v>
      </c>
      <c r="M9218" s="7">
        <v>1364474032</v>
      </c>
      <c r="N9218" s="7">
        <v>62409553231</v>
      </c>
      <c r="O9218" s="20" t="str">
        <f t="shared" ref="O9218:O9281" si="292">IFERROR(VLOOKUP(F9218,EhLykill,3,FALSE),"")</f>
        <v/>
      </c>
    </row>
    <row r="9219" spans="1:15">
      <c r="A9219" s="20" t="str">
        <f t="shared" si="291"/>
        <v>Lífeyrissjóður starfsmanna ríkisinsLeið I</v>
      </c>
      <c r="B9219" s="20" t="str">
        <f>_xlfn.IFNA(INDEX(Listi!$AI:$AI,MATCH(C9219,Listi!$AJ:$AJ,0)),INDEX(Listi!T:T,MATCH(C9219,Listi!U:U,0)))</f>
        <v>LSR</v>
      </c>
      <c r="C9219" s="20" t="s">
        <v>256</v>
      </c>
      <c r="D9219" s="20" t="s">
        <v>258</v>
      </c>
      <c r="E9219" s="20" t="s">
        <v>276</v>
      </c>
      <c r="F9219" s="20" t="s">
        <v>140</v>
      </c>
      <c r="G9219" s="8" t="s">
        <v>366</v>
      </c>
      <c r="H9219" s="20" t="s">
        <v>141</v>
      </c>
      <c r="I9219" s="7">
        <v>0</v>
      </c>
      <c r="L9219" s="7">
        <v>11704214939</v>
      </c>
      <c r="M9219" s="7">
        <v>547428342</v>
      </c>
      <c r="N9219" s="7">
        <v>195323403</v>
      </c>
      <c r="O9219" s="20" t="str">
        <f t="shared" si="292"/>
        <v/>
      </c>
    </row>
    <row r="9220" spans="1:15">
      <c r="A9220" s="20" t="str">
        <f t="shared" si="291"/>
        <v>Lífeyrissjóður starfsmanna ríkisinsLeið II</v>
      </c>
      <c r="B9220" s="20" t="str">
        <f>_xlfn.IFNA(INDEX(Listi!$AI:$AI,MATCH(C9220,Listi!$AJ:$AJ,0)),INDEX(Listi!T:T,MATCH(C9220,Listi!U:U,0)))</f>
        <v>LSR</v>
      </c>
      <c r="C9220" s="20" t="s">
        <v>256</v>
      </c>
      <c r="D9220" s="20" t="s">
        <v>259</v>
      </c>
      <c r="E9220" s="20" t="s">
        <v>276</v>
      </c>
      <c r="F9220" s="20" t="s">
        <v>140</v>
      </c>
      <c r="G9220" s="8" t="s">
        <v>366</v>
      </c>
      <c r="H9220" s="20" t="s">
        <v>141</v>
      </c>
      <c r="I9220" s="7">
        <v>0</v>
      </c>
      <c r="L9220" s="7">
        <v>3365164594</v>
      </c>
      <c r="M9220" s="7">
        <v>379849453</v>
      </c>
      <c r="N9220" s="7">
        <v>93142056</v>
      </c>
      <c r="O9220" s="20" t="str">
        <f t="shared" si="292"/>
        <v/>
      </c>
    </row>
    <row r="9221" spans="1:15">
      <c r="A9221" s="20" t="str">
        <f t="shared" si="291"/>
        <v>Lífeyrissjóður starfsmanna ríkisinsLeið III</v>
      </c>
      <c r="B9221" s="20" t="str">
        <f>_xlfn.IFNA(INDEX(Listi!$AI:$AI,MATCH(C9221,Listi!$AJ:$AJ,0)),INDEX(Listi!T:T,MATCH(C9221,Listi!U:U,0)))</f>
        <v>LSR</v>
      </c>
      <c r="C9221" s="20" t="s">
        <v>256</v>
      </c>
      <c r="D9221" s="20" t="s">
        <v>260</v>
      </c>
      <c r="E9221" s="20" t="s">
        <v>276</v>
      </c>
      <c r="F9221" s="20" t="s">
        <v>140</v>
      </c>
      <c r="G9221" s="8" t="s">
        <v>366</v>
      </c>
      <c r="H9221" s="20" t="s">
        <v>141</v>
      </c>
      <c r="I9221" s="7">
        <v>0</v>
      </c>
      <c r="L9221" s="7">
        <v>9959294621</v>
      </c>
      <c r="M9221" s="7">
        <v>743287481</v>
      </c>
      <c r="N9221" s="7">
        <v>349903833</v>
      </c>
      <c r="O9221" s="20" t="str">
        <f t="shared" si="292"/>
        <v/>
      </c>
    </row>
    <row r="9222" spans="1:15">
      <c r="A9222" s="20" t="str">
        <f t="shared" si="291"/>
        <v>Lífeyrissjóður Tannlæknafél ÍslDeild I/Séreign</v>
      </c>
      <c r="B9222" s="20" t="str">
        <f>_xlfn.IFNA(INDEX(Listi!$AI:$AI,MATCH(C9222,Listi!$AJ:$AJ,0)),INDEX(Listi!T:T,MATCH(C9222,Listi!U:U,0)))</f>
        <v>Lífeyrissj. Tannlækna</v>
      </c>
      <c r="C9222" s="20" t="s">
        <v>261</v>
      </c>
      <c r="D9222" s="20" t="s">
        <v>207</v>
      </c>
      <c r="E9222" s="20" t="s">
        <v>276</v>
      </c>
      <c r="F9222" s="8" t="s">
        <v>140</v>
      </c>
      <c r="G9222" s="8" t="s">
        <v>366</v>
      </c>
      <c r="H9222" s="20" t="s">
        <v>141</v>
      </c>
      <c r="I9222" s="7">
        <v>0</v>
      </c>
      <c r="L9222" s="7">
        <v>6768408488</v>
      </c>
      <c r="M9222" s="7">
        <v>272759192</v>
      </c>
      <c r="N9222" s="7">
        <v>153838058</v>
      </c>
      <c r="O9222" s="20" t="str">
        <f t="shared" si="292"/>
        <v/>
      </c>
    </row>
    <row r="9223" spans="1:15">
      <c r="A9223" s="20" t="str">
        <f t="shared" si="291"/>
        <v>Lífeyrissjóður Tannlæknafél ÍslSamtryggingardeild</v>
      </c>
      <c r="B9223" s="20" t="str">
        <f>_xlfn.IFNA(INDEX(Listi!$AI:$AI,MATCH(C9223,Listi!$AJ:$AJ,0)),INDEX(Listi!T:T,MATCH(C9223,Listi!U:U,0)))</f>
        <v>Lífeyrissj. Tannlækna</v>
      </c>
      <c r="C9223" s="20" t="s">
        <v>261</v>
      </c>
      <c r="D9223" s="20" t="s">
        <v>205</v>
      </c>
      <c r="E9223" s="20" t="s">
        <v>275</v>
      </c>
      <c r="F9223" s="8" t="s">
        <v>140</v>
      </c>
      <c r="G9223" s="8" t="s">
        <v>366</v>
      </c>
      <c r="H9223" s="20" t="s">
        <v>141</v>
      </c>
      <c r="I9223" s="7">
        <v>0</v>
      </c>
      <c r="L9223" s="7">
        <v>2241251214</v>
      </c>
      <c r="M9223" s="7">
        <v>112827287</v>
      </c>
      <c r="N9223" s="7">
        <v>17930159</v>
      </c>
      <c r="O9223" s="20" t="str">
        <f t="shared" si="292"/>
        <v/>
      </c>
    </row>
    <row r="9224" spans="1:15">
      <c r="A9224" s="20" t="str">
        <f t="shared" si="291"/>
        <v>Lífeyrissjóður verslunarmannaÆvileið 1</v>
      </c>
      <c r="B9224" s="20" t="str">
        <f>_xlfn.IFNA(INDEX(Listi!$AI:$AI,MATCH(C9224,Listi!$AJ:$AJ,0)),INDEX(Listi!T:T,MATCH(C9224,Listi!U:U,0)))</f>
        <v>Lífeyrissj. Verslunarm.</v>
      </c>
      <c r="C9224" s="20" t="s">
        <v>206</v>
      </c>
      <c r="D9224" s="20" t="s">
        <v>310</v>
      </c>
      <c r="E9224" s="20" t="s">
        <v>276</v>
      </c>
      <c r="F9224" s="8" t="s">
        <v>140</v>
      </c>
      <c r="G9224" s="8" t="s">
        <v>366</v>
      </c>
      <c r="H9224" s="20" t="s">
        <v>141</v>
      </c>
      <c r="I9224" s="7">
        <v>0</v>
      </c>
      <c r="L9224" s="7">
        <v>2860479562</v>
      </c>
      <c r="M9224" s="7">
        <v>819651283</v>
      </c>
      <c r="N9224" s="7">
        <v>12562366</v>
      </c>
      <c r="O9224" s="20" t="str">
        <f t="shared" si="292"/>
        <v/>
      </c>
    </row>
    <row r="9225" spans="1:15">
      <c r="A9225" s="20" t="str">
        <f t="shared" si="291"/>
        <v>Lífeyrissjóður verslunarmannaÆvileið 2</v>
      </c>
      <c r="B9225" s="20" t="str">
        <f>_xlfn.IFNA(INDEX(Listi!$AI:$AI,MATCH(C9225,Listi!$AJ:$AJ,0)),INDEX(Listi!T:T,MATCH(C9225,Listi!U:U,0)))</f>
        <v>Lífeyrissj. Verslunarm.</v>
      </c>
      <c r="C9225" s="20" t="s">
        <v>206</v>
      </c>
      <c r="D9225" s="20" t="s">
        <v>309</v>
      </c>
      <c r="E9225" s="20" t="s">
        <v>276</v>
      </c>
      <c r="F9225" s="8" t="s">
        <v>140</v>
      </c>
      <c r="G9225" s="8" t="s">
        <v>366</v>
      </c>
      <c r="H9225" s="20" t="s">
        <v>141</v>
      </c>
      <c r="I9225" s="7">
        <v>0</v>
      </c>
      <c r="L9225" s="7">
        <v>2325064159</v>
      </c>
      <c r="M9225" s="7">
        <v>465663194</v>
      </c>
      <c r="N9225" s="7">
        <v>32037995</v>
      </c>
      <c r="O9225" s="20" t="str">
        <f t="shared" si="292"/>
        <v/>
      </c>
    </row>
    <row r="9226" spans="1:15">
      <c r="A9226" s="20" t="str">
        <f t="shared" si="291"/>
        <v>Lífeyrissjóður verslunarmannaÆvileið 3</v>
      </c>
      <c r="B9226" s="20" t="str">
        <f>_xlfn.IFNA(INDEX(Listi!$AI:$AI,MATCH(C9226,Listi!$AJ:$AJ,0)),INDEX(Listi!T:T,MATCH(C9226,Listi!U:U,0)))</f>
        <v>Lífeyrissj. Verslunarm.</v>
      </c>
      <c r="C9226" s="20" t="s">
        <v>206</v>
      </c>
      <c r="D9226" s="20" t="s">
        <v>308</v>
      </c>
      <c r="E9226" s="20" t="s">
        <v>276</v>
      </c>
      <c r="F9226" s="8" t="s">
        <v>140</v>
      </c>
      <c r="G9226" s="8" t="s">
        <v>366</v>
      </c>
      <c r="H9226" s="20" t="s">
        <v>141</v>
      </c>
      <c r="I9226" s="7">
        <v>0</v>
      </c>
      <c r="L9226" s="7">
        <v>1567402319</v>
      </c>
      <c r="M9226" s="7">
        <v>325961302</v>
      </c>
      <c r="N9226" s="7">
        <v>60283998</v>
      </c>
      <c r="O9226" s="20" t="str">
        <f t="shared" si="292"/>
        <v/>
      </c>
    </row>
    <row r="9227" spans="1:15">
      <c r="A9227" s="20" t="str">
        <f t="shared" si="291"/>
        <v>Lífeyrissjóður verslunarmannaDeild I/Séreign</v>
      </c>
      <c r="B9227" s="20" t="str">
        <f>_xlfn.IFNA(INDEX(Listi!$AI:$AI,MATCH(C9227,Listi!$AJ:$AJ,0)),INDEX(Listi!T:T,MATCH(C9227,Listi!U:U,0)))</f>
        <v>Lífeyrissj. Verslunarm.</v>
      </c>
      <c r="C9227" s="20" t="s">
        <v>206</v>
      </c>
      <c r="D9227" s="20" t="s">
        <v>207</v>
      </c>
      <c r="E9227" s="20" t="s">
        <v>276</v>
      </c>
      <c r="F9227" s="8" t="s">
        <v>140</v>
      </c>
      <c r="G9227" s="8" t="s">
        <v>366</v>
      </c>
      <c r="H9227" s="20" t="s">
        <v>141</v>
      </c>
      <c r="I9227" s="7">
        <v>0</v>
      </c>
      <c r="L9227" s="7">
        <v>19785724399</v>
      </c>
      <c r="M9227" s="7">
        <v>729937912</v>
      </c>
      <c r="N9227" s="7">
        <v>458382791</v>
      </c>
      <c r="O9227" s="20" t="str">
        <f t="shared" si="292"/>
        <v/>
      </c>
    </row>
    <row r="9228" spans="1:15">
      <c r="A9228" s="20" t="str">
        <f t="shared" si="291"/>
        <v>Lífeyrissjóður verslunarmannaSamtryggingardeild</v>
      </c>
      <c r="B9228" s="20" t="str">
        <f>_xlfn.IFNA(INDEX(Listi!$AI:$AI,MATCH(C9228,Listi!$AJ:$AJ,0)),INDEX(Listi!T:T,MATCH(C9228,Listi!U:U,0)))</f>
        <v>Lífeyrissj. Verslunarm.</v>
      </c>
      <c r="C9228" s="20" t="s">
        <v>206</v>
      </c>
      <c r="D9228" s="20" t="s">
        <v>205</v>
      </c>
      <c r="E9228" s="20" t="s">
        <v>275</v>
      </c>
      <c r="F9228" s="8" t="s">
        <v>140</v>
      </c>
      <c r="G9228" s="8" t="s">
        <v>366</v>
      </c>
      <c r="H9228" s="20" t="s">
        <v>141</v>
      </c>
      <c r="I9228" s="7">
        <v>0</v>
      </c>
      <c r="L9228" s="7">
        <v>1174592806906</v>
      </c>
      <c r="M9228" s="7">
        <v>35794261112</v>
      </c>
      <c r="N9228" s="7">
        <v>21965137185</v>
      </c>
      <c r="O9228" s="20" t="str">
        <f t="shared" si="292"/>
        <v/>
      </c>
    </row>
    <row r="9229" spans="1:15">
      <c r="A9229" s="20" t="str">
        <f t="shared" si="291"/>
        <v>Lífeyrissjóður VestmannaeyjaSafn I</v>
      </c>
      <c r="B9229" s="20" t="str">
        <f>_xlfn.IFNA(INDEX(Listi!$AI:$AI,MATCH(C9229,Listi!$AJ:$AJ,0)),INDEX(Listi!T:T,MATCH(C9229,Listi!U:U,0)))</f>
        <v>Lífeyrissj. Vestm.</v>
      </c>
      <c r="C9229" s="20" t="s">
        <v>262</v>
      </c>
      <c r="D9229" s="20" t="s">
        <v>210</v>
      </c>
      <c r="E9229" s="20" t="s">
        <v>276</v>
      </c>
      <c r="F9229" s="8" t="s">
        <v>140</v>
      </c>
      <c r="G9229" s="8" t="s">
        <v>366</v>
      </c>
      <c r="H9229" s="20" t="s">
        <v>141</v>
      </c>
      <c r="I9229" s="7">
        <v>0</v>
      </c>
      <c r="L9229" s="7">
        <v>381311221</v>
      </c>
      <c r="M9229" s="7">
        <v>44104006</v>
      </c>
      <c r="N9229" s="7">
        <v>13592960</v>
      </c>
      <c r="O9229" s="20" t="str">
        <f t="shared" si="292"/>
        <v/>
      </c>
    </row>
    <row r="9230" spans="1:15">
      <c r="A9230" s="20" t="str">
        <f t="shared" si="291"/>
        <v>Lífeyrissjóður VestmannaeyjaSafn II</v>
      </c>
      <c r="B9230" s="20" t="str">
        <f>_xlfn.IFNA(INDEX(Listi!$AI:$AI,MATCH(C9230,Listi!$AJ:$AJ,0)),INDEX(Listi!T:T,MATCH(C9230,Listi!U:U,0)))</f>
        <v>Lífeyrissj. Vestm.</v>
      </c>
      <c r="C9230" s="20" t="s">
        <v>262</v>
      </c>
      <c r="D9230" s="20" t="s">
        <v>211</v>
      </c>
      <c r="E9230" s="20" t="s">
        <v>276</v>
      </c>
      <c r="F9230" s="8" t="s">
        <v>140</v>
      </c>
      <c r="G9230" s="8" t="s">
        <v>366</v>
      </c>
      <c r="H9230" s="20" t="s">
        <v>141</v>
      </c>
      <c r="I9230" s="7">
        <v>0</v>
      </c>
      <c r="L9230" s="7">
        <v>571440191</v>
      </c>
      <c r="M9230" s="7">
        <v>40240404</v>
      </c>
      <c r="N9230" s="7">
        <v>18659289</v>
      </c>
      <c r="O9230" s="20" t="str">
        <f t="shared" si="292"/>
        <v/>
      </c>
    </row>
    <row r="9231" spans="1:15">
      <c r="A9231" s="20" t="str">
        <f t="shared" si="291"/>
        <v>Lífeyrissjóður VestmannaeyjaSamtryggingardeild</v>
      </c>
      <c r="B9231" s="20" t="str">
        <f>_xlfn.IFNA(INDEX(Listi!$AI:$AI,MATCH(C9231,Listi!$AJ:$AJ,0)),INDEX(Listi!T:T,MATCH(C9231,Listi!U:U,0)))</f>
        <v>Lífeyrissj. Vestm.</v>
      </c>
      <c r="C9231" s="20" t="s">
        <v>262</v>
      </c>
      <c r="D9231" s="20" t="s">
        <v>205</v>
      </c>
      <c r="E9231" s="20" t="s">
        <v>275</v>
      </c>
      <c r="F9231" s="8" t="s">
        <v>140</v>
      </c>
      <c r="G9231" s="8" t="s">
        <v>366</v>
      </c>
      <c r="H9231" s="20" t="s">
        <v>141</v>
      </c>
      <c r="I9231" s="7">
        <v>0</v>
      </c>
      <c r="L9231" s="7">
        <v>85198020532</v>
      </c>
      <c r="M9231" s="7">
        <v>1944643004</v>
      </c>
      <c r="N9231" s="7">
        <v>2198060399</v>
      </c>
      <c r="O9231" s="20" t="str">
        <f t="shared" si="292"/>
        <v/>
      </c>
    </row>
    <row r="9232" spans="1:15">
      <c r="A9232" s="20" t="str">
        <f t="shared" si="291"/>
        <v>Lífsval - lífeyrissparnaðurLífsval 1</v>
      </c>
      <c r="B9232" s="20" t="str">
        <f>_xlfn.IFNA(INDEX(Listi!$AI:$AI,MATCH(C9232,Listi!$AJ:$AJ,0)),INDEX(Listi!T:T,MATCH(C9232,Listi!U:U,0)))</f>
        <v>Lífsval</v>
      </c>
      <c r="C9232" s="20" t="s">
        <v>263</v>
      </c>
      <c r="D9232" s="20" t="s">
        <v>264</v>
      </c>
      <c r="E9232" s="20" t="s">
        <v>276</v>
      </c>
      <c r="F9232" s="8" t="s">
        <v>140</v>
      </c>
      <c r="G9232" s="8" t="s">
        <v>366</v>
      </c>
      <c r="H9232" s="20" t="s">
        <v>141</v>
      </c>
      <c r="I9232" s="7">
        <v>0</v>
      </c>
      <c r="L9232" s="7">
        <v>1792991246</v>
      </c>
      <c r="M9232" s="7">
        <v>203244065</v>
      </c>
      <c r="N9232" s="7">
        <v>81003579</v>
      </c>
      <c r="O9232" s="20" t="str">
        <f t="shared" si="292"/>
        <v/>
      </c>
    </row>
    <row r="9233" spans="1:15">
      <c r="A9233" s="20" t="str">
        <f t="shared" si="291"/>
        <v>Lífsval - lífeyrissparnaðurLífsval 2</v>
      </c>
      <c r="B9233" s="20" t="str">
        <f>_xlfn.IFNA(INDEX(Listi!$AI:$AI,MATCH(C9233,Listi!$AJ:$AJ,0)),INDEX(Listi!T:T,MATCH(C9233,Listi!U:U,0)))</f>
        <v>Lífsval</v>
      </c>
      <c r="C9233" s="20" t="s">
        <v>263</v>
      </c>
      <c r="D9233" s="20" t="s">
        <v>265</v>
      </c>
      <c r="E9233" s="20" t="s">
        <v>276</v>
      </c>
      <c r="F9233" s="8" t="s">
        <v>140</v>
      </c>
      <c r="G9233" s="8" t="s">
        <v>366</v>
      </c>
      <c r="H9233" s="20" t="s">
        <v>141</v>
      </c>
      <c r="I9233" s="7">
        <v>0</v>
      </c>
      <c r="L9233" s="7">
        <v>79660340</v>
      </c>
      <c r="M9233" s="7">
        <v>14369045</v>
      </c>
      <c r="N9233" s="7">
        <v>2695304</v>
      </c>
      <c r="O9233" s="20" t="str">
        <f t="shared" si="292"/>
        <v/>
      </c>
    </row>
    <row r="9234" spans="1:15">
      <c r="A9234" s="20" t="str">
        <f t="shared" si="291"/>
        <v>Lífsval - lífeyrissparnaðurLífsval 3</v>
      </c>
      <c r="B9234" s="20" t="str">
        <f>_xlfn.IFNA(INDEX(Listi!$AI:$AI,MATCH(C9234,Listi!$AJ:$AJ,0)),INDEX(Listi!T:T,MATCH(C9234,Listi!U:U,0)))</f>
        <v>Lífsval</v>
      </c>
      <c r="C9234" s="20" t="s">
        <v>263</v>
      </c>
      <c r="D9234" s="20" t="s">
        <v>266</v>
      </c>
      <c r="E9234" s="20" t="s">
        <v>276</v>
      </c>
      <c r="F9234" s="20" t="s">
        <v>140</v>
      </c>
      <c r="G9234" s="8" t="s">
        <v>366</v>
      </c>
      <c r="H9234" s="20" t="s">
        <v>141</v>
      </c>
      <c r="I9234" s="7">
        <v>0</v>
      </c>
      <c r="L9234" s="7">
        <v>131239774</v>
      </c>
      <c r="M9234" s="7">
        <v>16635787</v>
      </c>
      <c r="N9234" s="7">
        <v>3548138</v>
      </c>
      <c r="O9234" s="20" t="str">
        <f t="shared" si="292"/>
        <v/>
      </c>
    </row>
    <row r="9235" spans="1:15">
      <c r="A9235" s="20" t="str">
        <f t="shared" si="291"/>
        <v>Lífsval - lífeyrissparnaðurLífsval 4</v>
      </c>
      <c r="B9235" s="20" t="str">
        <f>_xlfn.IFNA(INDEX(Listi!$AI:$AI,MATCH(C9235,Listi!$AJ:$AJ,0)),INDEX(Listi!T:T,MATCH(C9235,Listi!U:U,0)))</f>
        <v>Lífsval</v>
      </c>
      <c r="C9235" s="20" t="s">
        <v>263</v>
      </c>
      <c r="D9235" s="20" t="s">
        <v>267</v>
      </c>
      <c r="E9235" s="20" t="s">
        <v>276</v>
      </c>
      <c r="F9235" s="20" t="s">
        <v>140</v>
      </c>
      <c r="G9235" s="8" t="s">
        <v>366</v>
      </c>
      <c r="H9235" s="20" t="s">
        <v>141</v>
      </c>
      <c r="I9235" s="7">
        <v>0</v>
      </c>
      <c r="L9235" s="7">
        <v>71752064</v>
      </c>
      <c r="M9235" s="7">
        <v>15238959</v>
      </c>
      <c r="N9235" s="7">
        <v>2058992</v>
      </c>
      <c r="O9235" s="20" t="str">
        <f t="shared" si="292"/>
        <v/>
      </c>
    </row>
    <row r="9236" spans="1:15">
      <c r="A9236" s="20" t="str">
        <f t="shared" si="291"/>
        <v>Lífsverk lífeyrissjóðurLífsverk I/Séreign</v>
      </c>
      <c r="B9236" s="20" t="str">
        <f>_xlfn.IFNA(INDEX(Listi!$AI:$AI,MATCH(C9236,Listi!$AJ:$AJ,0)),INDEX(Listi!T:T,MATCH(C9236,Listi!U:U,0)))</f>
        <v xml:space="preserve">Lífsverk  </v>
      </c>
      <c r="C9236" s="20" t="s">
        <v>268</v>
      </c>
      <c r="D9236" s="20" t="s">
        <v>269</v>
      </c>
      <c r="E9236" s="20" t="s">
        <v>276</v>
      </c>
      <c r="F9236" s="20" t="s">
        <v>140</v>
      </c>
      <c r="G9236" s="8" t="s">
        <v>366</v>
      </c>
      <c r="H9236" s="20" t="s">
        <v>141</v>
      </c>
      <c r="I9236" s="7">
        <v>0</v>
      </c>
      <c r="L9236" s="7">
        <v>4582957000</v>
      </c>
      <c r="M9236" s="7">
        <v>635926000</v>
      </c>
      <c r="N9236" s="7">
        <v>22708000</v>
      </c>
      <c r="O9236" s="20" t="str">
        <f t="shared" si="292"/>
        <v/>
      </c>
    </row>
    <row r="9237" spans="1:15">
      <c r="A9237" s="20" t="str">
        <f t="shared" si="291"/>
        <v>Lífsverk lífeyrissjóðurLífsverk II/Séreign</v>
      </c>
      <c r="B9237" s="20" t="str">
        <f>_xlfn.IFNA(INDEX(Listi!$AI:$AI,MATCH(C9237,Listi!$AJ:$AJ,0)),INDEX(Listi!T:T,MATCH(C9237,Listi!U:U,0)))</f>
        <v xml:space="preserve">Lífsverk  </v>
      </c>
      <c r="C9237" s="20" t="s">
        <v>268</v>
      </c>
      <c r="D9237" s="20" t="s">
        <v>270</v>
      </c>
      <c r="E9237" s="20" t="s">
        <v>276</v>
      </c>
      <c r="F9237" s="20" t="s">
        <v>140</v>
      </c>
      <c r="G9237" s="8" t="s">
        <v>366</v>
      </c>
      <c r="H9237" s="20" t="s">
        <v>141</v>
      </c>
      <c r="I9237" s="7">
        <v>0</v>
      </c>
      <c r="L9237" s="7">
        <v>23735073000</v>
      </c>
      <c r="M9237" s="7">
        <v>2073571000</v>
      </c>
      <c r="N9237" s="7">
        <v>249365000</v>
      </c>
      <c r="O9237" s="20" t="str">
        <f t="shared" si="292"/>
        <v/>
      </c>
    </row>
    <row r="9238" spans="1:15">
      <c r="A9238" s="20" t="str">
        <f t="shared" si="291"/>
        <v>Lífsverk lífeyrissjóðurLífsverk III/Séreign</v>
      </c>
      <c r="B9238" s="20" t="str">
        <f>_xlfn.IFNA(INDEX(Listi!$AI:$AI,MATCH(C9238,Listi!$AJ:$AJ,0)),INDEX(Listi!T:T,MATCH(C9238,Listi!U:U,0)))</f>
        <v xml:space="preserve">Lífsverk  </v>
      </c>
      <c r="C9238" s="20" t="s">
        <v>268</v>
      </c>
      <c r="D9238" s="20" t="s">
        <v>271</v>
      </c>
      <c r="E9238" s="20" t="s">
        <v>276</v>
      </c>
      <c r="F9238" s="20" t="s">
        <v>140</v>
      </c>
      <c r="G9238" s="8" t="s">
        <v>366</v>
      </c>
      <c r="H9238" s="20" t="s">
        <v>141</v>
      </c>
      <c r="I9238" s="7">
        <v>0</v>
      </c>
      <c r="L9238" s="7">
        <v>653814000</v>
      </c>
      <c r="M9238" s="7">
        <v>105107000</v>
      </c>
      <c r="N9238" s="7">
        <v>2613000</v>
      </c>
      <c r="O9238" s="20" t="str">
        <f t="shared" si="292"/>
        <v/>
      </c>
    </row>
    <row r="9239" spans="1:15">
      <c r="A9239" s="20" t="str">
        <f t="shared" si="291"/>
        <v>Lífsverk lífeyrissjóðurSamtryggingardeild</v>
      </c>
      <c r="B9239" s="20" t="str">
        <f>_xlfn.IFNA(INDEX(Listi!$AI:$AI,MATCH(C9239,Listi!$AJ:$AJ,0)),INDEX(Listi!T:T,MATCH(C9239,Listi!U:U,0)))</f>
        <v xml:space="preserve">Lífsverk  </v>
      </c>
      <c r="C9239" s="20" t="s">
        <v>268</v>
      </c>
      <c r="D9239" s="20" t="s">
        <v>205</v>
      </c>
      <c r="E9239" s="20" t="s">
        <v>275</v>
      </c>
      <c r="F9239" s="20" t="s">
        <v>140</v>
      </c>
      <c r="G9239" s="8" t="s">
        <v>366</v>
      </c>
      <c r="H9239" s="20" t="s">
        <v>141</v>
      </c>
      <c r="I9239" s="7">
        <v>0</v>
      </c>
      <c r="L9239" s="7">
        <v>120542527000</v>
      </c>
      <c r="M9239" s="7">
        <v>4397803000</v>
      </c>
      <c r="N9239" s="7">
        <v>1423151000</v>
      </c>
      <c r="O9239" s="20" t="str">
        <f t="shared" si="292"/>
        <v/>
      </c>
    </row>
    <row r="9240" spans="1:15">
      <c r="A9240" s="20" t="str">
        <f t="shared" si="291"/>
        <v>Söfnunarsjóður lífeyrisréttindaDeild I/Innlán</v>
      </c>
      <c r="B9240" s="20" t="str">
        <f>_xlfn.IFNA(INDEX(Listi!$AI:$AI,MATCH(C9240,Listi!$AJ:$AJ,0)),INDEX(Listi!T:T,MATCH(C9240,Listi!U:U,0)))</f>
        <v>Söfnunarsj.</v>
      </c>
      <c r="C9240" s="20" t="s">
        <v>272</v>
      </c>
      <c r="D9240" s="20" t="s">
        <v>273</v>
      </c>
      <c r="E9240" s="20" t="s">
        <v>276</v>
      </c>
      <c r="F9240" s="20" t="s">
        <v>140</v>
      </c>
      <c r="G9240" s="8" t="s">
        <v>366</v>
      </c>
      <c r="H9240" s="20" t="s">
        <v>141</v>
      </c>
      <c r="I9240" s="7">
        <v>0</v>
      </c>
      <c r="L9240" s="7">
        <v>2001731914</v>
      </c>
      <c r="M9240" s="7">
        <v>133561634</v>
      </c>
      <c r="N9240" s="7">
        <v>44803565</v>
      </c>
      <c r="O9240" s="20" t="str">
        <f t="shared" si="292"/>
        <v/>
      </c>
    </row>
    <row r="9241" spans="1:15">
      <c r="A9241" s="20" t="str">
        <f t="shared" si="291"/>
        <v>Söfnunarsjóður lífeyrisréttindaDeild III/Séreign</v>
      </c>
      <c r="B9241" s="20" t="str">
        <f>_xlfn.IFNA(INDEX(Listi!$AI:$AI,MATCH(C9241,Listi!$AJ:$AJ,0)),INDEX(Listi!T:T,MATCH(C9241,Listi!U:U,0)))</f>
        <v>Söfnunarsj.</v>
      </c>
      <c r="C9241" s="20" t="s">
        <v>272</v>
      </c>
      <c r="D9241" s="20" t="s">
        <v>599</v>
      </c>
      <c r="E9241" s="20" t="s">
        <v>276</v>
      </c>
      <c r="F9241" s="20" t="s">
        <v>140</v>
      </c>
      <c r="G9241" s="8" t="s">
        <v>366</v>
      </c>
      <c r="H9241" s="20" t="s">
        <v>141</v>
      </c>
      <c r="I9241" s="7">
        <v>0</v>
      </c>
      <c r="L9241" s="7">
        <v>24413085</v>
      </c>
      <c r="M9241" s="7">
        <v>24697577</v>
      </c>
      <c r="N9241" s="7">
        <v>900000</v>
      </c>
      <c r="O9241" s="20" t="str">
        <f t="shared" si="292"/>
        <v/>
      </c>
    </row>
    <row r="9242" spans="1:15">
      <c r="A9242" s="20" t="str">
        <f t="shared" si="291"/>
        <v>Söfnunarsjóður lífeyrisréttindaDeildII/Séreign</v>
      </c>
      <c r="B9242" s="20" t="str">
        <f>_xlfn.IFNA(INDEX(Listi!$AI:$AI,MATCH(C9242,Listi!$AJ:$AJ,0)),INDEX(Listi!T:T,MATCH(C9242,Listi!U:U,0)))</f>
        <v>Söfnunarsj.</v>
      </c>
      <c r="C9242" s="20" t="s">
        <v>272</v>
      </c>
      <c r="D9242" s="20" t="s">
        <v>586</v>
      </c>
      <c r="E9242" s="20" t="s">
        <v>276</v>
      </c>
      <c r="F9242" s="20" t="s">
        <v>140</v>
      </c>
      <c r="G9242" s="8" t="s">
        <v>366</v>
      </c>
      <c r="H9242" s="20" t="s">
        <v>141</v>
      </c>
      <c r="I9242" s="7">
        <v>0</v>
      </c>
      <c r="L9242" s="7">
        <v>1654616477</v>
      </c>
      <c r="M9242" s="7">
        <v>128539213</v>
      </c>
      <c r="N9242" s="7">
        <v>22846291</v>
      </c>
      <c r="O9242" s="20" t="str">
        <f t="shared" si="292"/>
        <v/>
      </c>
    </row>
    <row r="9243" spans="1:15">
      <c r="A9243" s="20" t="str">
        <f t="shared" si="291"/>
        <v>Söfnunarsjóður lífeyrisréttindaSamtryggingardeild</v>
      </c>
      <c r="B9243" s="20" t="str">
        <f>_xlfn.IFNA(INDEX(Listi!$AI:$AI,MATCH(C9243,Listi!$AJ:$AJ,0)),INDEX(Listi!T:T,MATCH(C9243,Listi!U:U,0)))</f>
        <v>Söfnunarsj.</v>
      </c>
      <c r="C9243" s="20" t="s">
        <v>272</v>
      </c>
      <c r="D9243" s="20" t="s">
        <v>205</v>
      </c>
      <c r="E9243" s="20" t="s">
        <v>275</v>
      </c>
      <c r="F9243" s="20" t="s">
        <v>140</v>
      </c>
      <c r="G9243" s="8" t="s">
        <v>366</v>
      </c>
      <c r="H9243" s="20" t="s">
        <v>141</v>
      </c>
      <c r="I9243" s="7">
        <v>0</v>
      </c>
      <c r="L9243" s="7">
        <v>238978847889</v>
      </c>
      <c r="M9243" s="7">
        <v>4967193409</v>
      </c>
      <c r="N9243" s="7">
        <v>6076487652</v>
      </c>
      <c r="O9243" s="20" t="str">
        <f t="shared" si="292"/>
        <v/>
      </c>
    </row>
    <row r="9244" spans="1:15">
      <c r="A9244" s="20" t="str">
        <f t="shared" si="291"/>
        <v>Stapi lífeyrissjóðurSafn I</v>
      </c>
      <c r="B9244" s="20" t="str">
        <f>_xlfn.IFNA(INDEX(Listi!$AI:$AI,MATCH(C9244,Listi!$AJ:$AJ,0)),INDEX(Listi!T:T,MATCH(C9244,Listi!U:U,0)))</f>
        <v xml:space="preserve">Stapi  </v>
      </c>
      <c r="C9244" s="20" t="s">
        <v>209</v>
      </c>
      <c r="D9244" s="20" t="s">
        <v>210</v>
      </c>
      <c r="E9244" s="20" t="s">
        <v>276</v>
      </c>
      <c r="F9244" s="20" t="s">
        <v>140</v>
      </c>
      <c r="G9244" s="8" t="s">
        <v>366</v>
      </c>
      <c r="H9244" s="20" t="s">
        <v>141</v>
      </c>
      <c r="I9244" s="7">
        <v>0</v>
      </c>
      <c r="L9244" s="7">
        <v>2440828925</v>
      </c>
      <c r="M9244" s="7">
        <v>91567233</v>
      </c>
      <c r="N9244" s="7">
        <v>110755602</v>
      </c>
      <c r="O9244" s="20" t="str">
        <f t="shared" si="292"/>
        <v/>
      </c>
    </row>
    <row r="9245" spans="1:15">
      <c r="A9245" s="20" t="str">
        <f t="shared" si="291"/>
        <v>Stapi lífeyrissjóðurSafn II</v>
      </c>
      <c r="B9245" s="20" t="str">
        <f>_xlfn.IFNA(INDEX(Listi!$AI:$AI,MATCH(C9245,Listi!$AJ:$AJ,0)),INDEX(Listi!T:T,MATCH(C9245,Listi!U:U,0)))</f>
        <v xml:space="preserve">Stapi  </v>
      </c>
      <c r="C9245" s="20" t="s">
        <v>209</v>
      </c>
      <c r="D9245" s="20" t="s">
        <v>211</v>
      </c>
      <c r="E9245" s="20" t="s">
        <v>276</v>
      </c>
      <c r="F9245" s="20" t="s">
        <v>140</v>
      </c>
      <c r="G9245" s="8" t="s">
        <v>366</v>
      </c>
      <c r="H9245" s="20" t="s">
        <v>141</v>
      </c>
      <c r="I9245" s="7">
        <v>0</v>
      </c>
      <c r="L9245" s="7">
        <v>5710890273</v>
      </c>
      <c r="M9245" s="7">
        <v>262001316</v>
      </c>
      <c r="N9245" s="7">
        <v>164209410</v>
      </c>
      <c r="O9245" s="20" t="str">
        <f t="shared" si="292"/>
        <v/>
      </c>
    </row>
    <row r="9246" spans="1:15">
      <c r="A9246" s="20" t="str">
        <f t="shared" si="291"/>
        <v>Stapi lífeyrissjóðurSafn III</v>
      </c>
      <c r="B9246" s="20" t="str">
        <f>_xlfn.IFNA(INDEX(Listi!$AI:$AI,MATCH(C9246,Listi!$AJ:$AJ,0)),INDEX(Listi!T:T,MATCH(C9246,Listi!U:U,0)))</f>
        <v xml:space="preserve">Stapi  </v>
      </c>
      <c r="C9246" s="20" t="s">
        <v>209</v>
      </c>
      <c r="D9246" s="20" t="s">
        <v>212</v>
      </c>
      <c r="E9246" s="20" t="s">
        <v>276</v>
      </c>
      <c r="F9246" s="20" t="s">
        <v>140</v>
      </c>
      <c r="G9246" s="8" t="s">
        <v>366</v>
      </c>
      <c r="H9246" s="20" t="s">
        <v>141</v>
      </c>
      <c r="I9246" s="7">
        <v>0</v>
      </c>
      <c r="L9246" s="7">
        <v>268100084</v>
      </c>
      <c r="M9246" s="7">
        <v>24388890</v>
      </c>
      <c r="N9246" s="7">
        <v>9886128</v>
      </c>
      <c r="O9246" s="20" t="str">
        <f t="shared" si="292"/>
        <v/>
      </c>
    </row>
    <row r="9247" spans="1:15">
      <c r="A9247" s="20" t="str">
        <f t="shared" si="291"/>
        <v>Stapi lífeyrissjóðurTryggingardeild</v>
      </c>
      <c r="B9247" s="20" t="str">
        <f>_xlfn.IFNA(INDEX(Listi!$AI:$AI,MATCH(C9247,Listi!$AJ:$AJ,0)),INDEX(Listi!T:T,MATCH(C9247,Listi!U:U,0)))</f>
        <v xml:space="preserve">Stapi  </v>
      </c>
      <c r="C9247" s="20" t="s">
        <v>209</v>
      </c>
      <c r="D9247" s="20" t="s">
        <v>213</v>
      </c>
      <c r="E9247" s="20" t="s">
        <v>275</v>
      </c>
      <c r="F9247" s="20" t="s">
        <v>140</v>
      </c>
      <c r="G9247" s="8" t="s">
        <v>366</v>
      </c>
      <c r="H9247" s="20" t="s">
        <v>141</v>
      </c>
      <c r="I9247" s="7">
        <v>0</v>
      </c>
      <c r="L9247" s="7">
        <v>348661724246</v>
      </c>
      <c r="M9247" s="7">
        <v>13807615154</v>
      </c>
      <c r="N9247" s="7">
        <v>7912918911</v>
      </c>
      <c r="O9247" s="20" t="str">
        <f t="shared" si="292"/>
        <v/>
      </c>
    </row>
    <row r="9248" spans="1:15">
      <c r="A9248" s="20" t="str">
        <f t="shared" si="291"/>
        <v>Stapi lífeyrissjóðurVarfærnasafnið</v>
      </c>
      <c r="B9248" s="20" t="str">
        <f>_xlfn.IFNA(INDEX(Listi!$AI:$AI,MATCH(C9248,Listi!$AJ:$AJ,0)),INDEX(Listi!T:T,MATCH(C9248,Listi!U:U,0)))</f>
        <v xml:space="preserve">Stapi  </v>
      </c>
      <c r="C9248" s="20" t="s">
        <v>209</v>
      </c>
      <c r="D9248" s="20" t="s">
        <v>392</v>
      </c>
      <c r="E9248" s="20" t="s">
        <v>276</v>
      </c>
      <c r="F9248" s="20" t="s">
        <v>140</v>
      </c>
      <c r="G9248" s="8" t="s">
        <v>366</v>
      </c>
      <c r="H9248" s="20" t="s">
        <v>141</v>
      </c>
      <c r="I9248" s="7">
        <v>0</v>
      </c>
      <c r="L9248" s="7">
        <v>471986044</v>
      </c>
      <c r="M9248" s="7">
        <v>137399159</v>
      </c>
      <c r="N9248" s="7">
        <v>6994496</v>
      </c>
      <c r="O9248" s="20" t="str">
        <f t="shared" si="292"/>
        <v/>
      </c>
    </row>
    <row r="9249" spans="1:15">
      <c r="A9249" s="20" t="str">
        <f t="shared" si="291"/>
        <v>Almenni lífeyrissjóðurinnÆvisafn I</v>
      </c>
      <c r="B9249" s="20" t="str">
        <f>_xlfn.IFNA(INDEX(Listi!$AI:$AI,MATCH(C9249,Listi!$AJ:$AJ,0)),INDEX(Listi!T:T,MATCH(C9249,Listi!U:U,0)))</f>
        <v xml:space="preserve">Almenni </v>
      </c>
      <c r="C9249" s="20" t="s">
        <v>0</v>
      </c>
      <c r="D9249" s="20" t="s">
        <v>202</v>
      </c>
      <c r="E9249" s="20" t="s">
        <v>276</v>
      </c>
      <c r="F9249" s="20" t="s">
        <v>142</v>
      </c>
      <c r="G9249" s="8" t="s">
        <v>390</v>
      </c>
      <c r="H9249" s="20" t="s">
        <v>143</v>
      </c>
      <c r="I9249" s="7">
        <v>0</v>
      </c>
      <c r="L9249" s="7">
        <v>43068273823</v>
      </c>
      <c r="M9249" s="7">
        <v>4413720640</v>
      </c>
      <c r="N9249" s="7">
        <v>641257097</v>
      </c>
      <c r="O9249" s="20" t="str">
        <f t="shared" si="292"/>
        <v/>
      </c>
    </row>
    <row r="9250" spans="1:15">
      <c r="A9250" s="20" t="str">
        <f t="shared" si="291"/>
        <v>Almenni lífeyrissjóðurinnÆvisafn II</v>
      </c>
      <c r="B9250" s="20" t="str">
        <f>_xlfn.IFNA(INDEX(Listi!$AI:$AI,MATCH(C9250,Listi!$AJ:$AJ,0)),INDEX(Listi!T:T,MATCH(C9250,Listi!U:U,0)))</f>
        <v xml:space="preserve">Almenni </v>
      </c>
      <c r="C9250" s="20" t="s">
        <v>0</v>
      </c>
      <c r="D9250" s="20" t="s">
        <v>203</v>
      </c>
      <c r="E9250" s="20" t="s">
        <v>276</v>
      </c>
      <c r="F9250" s="20" t="s">
        <v>142</v>
      </c>
      <c r="G9250" s="8" t="s">
        <v>390</v>
      </c>
      <c r="H9250" s="20" t="s">
        <v>143</v>
      </c>
      <c r="I9250" s="7">
        <v>0</v>
      </c>
      <c r="L9250" s="7">
        <v>86460235807</v>
      </c>
      <c r="M9250" s="7">
        <v>3970537445</v>
      </c>
      <c r="N9250" s="7">
        <v>1539034493</v>
      </c>
      <c r="O9250" s="20" t="str">
        <f t="shared" si="292"/>
        <v/>
      </c>
    </row>
    <row r="9251" spans="1:15">
      <c r="A9251" s="20" t="str">
        <f t="shared" si="291"/>
        <v>Almenni lífeyrissjóðurinnÆvisafn III</v>
      </c>
      <c r="B9251" s="20" t="str">
        <f>_xlfn.IFNA(INDEX(Listi!$AI:$AI,MATCH(C9251,Listi!$AJ:$AJ,0)),INDEX(Listi!T:T,MATCH(C9251,Listi!U:U,0)))</f>
        <v xml:space="preserve">Almenni </v>
      </c>
      <c r="C9251" s="20" t="s">
        <v>0</v>
      </c>
      <c r="D9251" s="20" t="s">
        <v>204</v>
      </c>
      <c r="E9251" s="20" t="s">
        <v>276</v>
      </c>
      <c r="F9251" s="20" t="s">
        <v>142</v>
      </c>
      <c r="G9251" s="8" t="s">
        <v>390</v>
      </c>
      <c r="H9251" s="20" t="s">
        <v>143</v>
      </c>
      <c r="I9251" s="7">
        <v>0</v>
      </c>
      <c r="L9251" s="7">
        <v>33890180699</v>
      </c>
      <c r="M9251" s="7">
        <v>1571509194</v>
      </c>
      <c r="N9251" s="7">
        <v>920421683</v>
      </c>
      <c r="O9251" s="20" t="str">
        <f t="shared" si="292"/>
        <v/>
      </c>
    </row>
    <row r="9252" spans="1:15">
      <c r="A9252" s="20" t="str">
        <f t="shared" si="291"/>
        <v>Almenni lífeyrissjóðurinnHúsnæðissafn</v>
      </c>
      <c r="B9252" s="20" t="str">
        <f>_xlfn.IFNA(INDEX(Listi!$AI:$AI,MATCH(C9252,Listi!$AJ:$AJ,0)),INDEX(Listi!T:T,MATCH(C9252,Listi!U:U,0)))</f>
        <v xml:space="preserve">Almenni </v>
      </c>
      <c r="C9252" s="20" t="s">
        <v>0</v>
      </c>
      <c r="D9252" s="20" t="s">
        <v>315</v>
      </c>
      <c r="E9252" s="20" t="s">
        <v>276</v>
      </c>
      <c r="F9252" s="8" t="s">
        <v>142</v>
      </c>
      <c r="G9252" s="8" t="s">
        <v>390</v>
      </c>
      <c r="H9252" s="20" t="s">
        <v>143</v>
      </c>
      <c r="I9252" s="7">
        <v>0</v>
      </c>
      <c r="L9252" s="7">
        <v>487895879</v>
      </c>
      <c r="M9252" s="7">
        <v>166428361</v>
      </c>
      <c r="N9252" s="7">
        <v>18080096</v>
      </c>
      <c r="O9252" s="20" t="str">
        <f t="shared" si="292"/>
        <v/>
      </c>
    </row>
    <row r="9253" spans="1:15">
      <c r="A9253" s="20" t="str">
        <f t="shared" si="291"/>
        <v>Almenni lífeyrissjóðurinnInnlánssafn</v>
      </c>
      <c r="B9253" s="20" t="str">
        <f>_xlfn.IFNA(INDEX(Listi!$AI:$AI,MATCH(C9253,Listi!$AJ:$AJ,0)),INDEX(Listi!T:T,MATCH(C9253,Listi!U:U,0)))</f>
        <v xml:space="preserve">Almenni </v>
      </c>
      <c r="C9253" s="20" t="s">
        <v>0</v>
      </c>
      <c r="D9253" s="20" t="s">
        <v>1</v>
      </c>
      <c r="E9253" s="20" t="s">
        <v>276</v>
      </c>
      <c r="F9253" s="8" t="s">
        <v>142</v>
      </c>
      <c r="G9253" s="8" t="s">
        <v>390</v>
      </c>
      <c r="H9253" s="20" t="s">
        <v>143</v>
      </c>
      <c r="I9253" s="7">
        <v>0</v>
      </c>
      <c r="L9253" s="7">
        <v>26587944379</v>
      </c>
      <c r="M9253" s="7">
        <v>1016779991</v>
      </c>
      <c r="N9253" s="7">
        <v>1031869724</v>
      </c>
      <c r="O9253" s="20" t="str">
        <f t="shared" si="292"/>
        <v/>
      </c>
    </row>
    <row r="9254" spans="1:15">
      <c r="A9254" s="20" t="str">
        <f t="shared" si="291"/>
        <v>Almenni lífeyrissjóðurinnRíkissafn langt</v>
      </c>
      <c r="B9254" s="20" t="str">
        <f>_xlfn.IFNA(INDEX(Listi!$AI:$AI,MATCH(C9254,Listi!$AJ:$AJ,0)),INDEX(Listi!T:T,MATCH(C9254,Listi!U:U,0)))</f>
        <v xml:space="preserve">Almenni </v>
      </c>
      <c r="C9254" s="20" t="s">
        <v>0</v>
      </c>
      <c r="D9254" s="20" t="s">
        <v>199</v>
      </c>
      <c r="E9254" s="20" t="s">
        <v>276</v>
      </c>
      <c r="F9254" s="8" t="s">
        <v>142</v>
      </c>
      <c r="G9254" s="8" t="s">
        <v>390</v>
      </c>
      <c r="H9254" s="20" t="s">
        <v>143</v>
      </c>
      <c r="I9254" s="7">
        <v>0</v>
      </c>
      <c r="L9254" s="7">
        <v>1193680171</v>
      </c>
      <c r="M9254" s="7">
        <v>61272573</v>
      </c>
      <c r="N9254" s="7">
        <v>40105929</v>
      </c>
      <c r="O9254" s="20" t="str">
        <f t="shared" si="292"/>
        <v/>
      </c>
    </row>
    <row r="9255" spans="1:15">
      <c r="A9255" s="20" t="str">
        <f t="shared" si="291"/>
        <v>Almenni lífeyrissjóðurinnRíkissafn stutt</v>
      </c>
      <c r="B9255" s="20" t="str">
        <f>_xlfn.IFNA(INDEX(Listi!$AI:$AI,MATCH(C9255,Listi!$AJ:$AJ,0)),INDEX(Listi!T:T,MATCH(C9255,Listi!U:U,0)))</f>
        <v xml:space="preserve">Almenni </v>
      </c>
      <c r="C9255" s="20" t="s">
        <v>0</v>
      </c>
      <c r="D9255" s="20" t="s">
        <v>200</v>
      </c>
      <c r="E9255" s="20" t="s">
        <v>276</v>
      </c>
      <c r="F9255" s="20" t="s">
        <v>142</v>
      </c>
      <c r="G9255" s="8" t="s">
        <v>390</v>
      </c>
      <c r="H9255" s="20" t="s">
        <v>143</v>
      </c>
      <c r="I9255" s="7">
        <v>0</v>
      </c>
      <c r="L9255" s="7">
        <v>541893627</v>
      </c>
      <c r="M9255" s="7">
        <v>20423158</v>
      </c>
      <c r="N9255" s="7">
        <v>14899899</v>
      </c>
      <c r="O9255" s="20" t="str">
        <f t="shared" si="292"/>
        <v/>
      </c>
    </row>
    <row r="9256" spans="1:15">
      <c r="A9256" s="20" t="str">
        <f t="shared" si="291"/>
        <v>Almenni lífeyrissjóðurinnTryggingadeild</v>
      </c>
      <c r="B9256" s="20" t="str">
        <f>_xlfn.IFNA(INDEX(Listi!$AI:$AI,MATCH(C9256,Listi!$AJ:$AJ,0)),INDEX(Listi!T:T,MATCH(C9256,Listi!U:U,0)))</f>
        <v xml:space="preserve">Almenni </v>
      </c>
      <c r="C9256" s="20" t="s">
        <v>0</v>
      </c>
      <c r="D9256" s="20" t="s">
        <v>201</v>
      </c>
      <c r="E9256" s="20" t="s">
        <v>275</v>
      </c>
      <c r="F9256" s="20" t="s">
        <v>142</v>
      </c>
      <c r="G9256" s="8" t="s">
        <v>390</v>
      </c>
      <c r="H9256" s="20" t="s">
        <v>143</v>
      </c>
      <c r="I9256" s="7">
        <v>0</v>
      </c>
      <c r="L9256" s="7">
        <v>174784296254</v>
      </c>
      <c r="M9256" s="7">
        <v>7497244534</v>
      </c>
      <c r="N9256" s="7">
        <v>3057046932</v>
      </c>
      <c r="O9256" s="20" t="str">
        <f t="shared" si="292"/>
        <v/>
      </c>
    </row>
    <row r="9257" spans="1:15">
      <c r="A9257" s="20" t="str">
        <f t="shared" si="291"/>
        <v>Arion banki hf.Erlend hlutabréf</v>
      </c>
      <c r="B9257" s="20" t="str">
        <f>_xlfn.IFNA(INDEX(Listi!$AI:$AI,MATCH(C9257,Listi!$AJ:$AJ,0)),INDEX(Listi!T:T,MATCH(C9257,Listi!U:U,0)))</f>
        <v xml:space="preserve">Arion banki </v>
      </c>
      <c r="C9257" s="20" t="s">
        <v>214</v>
      </c>
      <c r="D9257" s="20" t="s">
        <v>215</v>
      </c>
      <c r="E9257" s="20" t="s">
        <v>276</v>
      </c>
      <c r="F9257" s="20" t="s">
        <v>142</v>
      </c>
      <c r="G9257" s="8" t="s">
        <v>390</v>
      </c>
      <c r="H9257" s="20" t="s">
        <v>143</v>
      </c>
      <c r="I9257" s="7">
        <v>0</v>
      </c>
      <c r="L9257" s="7">
        <v>1149685000</v>
      </c>
      <c r="M9257" s="7">
        <v>49095000</v>
      </c>
      <c r="N9257" s="7">
        <v>10876000</v>
      </c>
      <c r="O9257" s="20" t="str">
        <f t="shared" si="292"/>
        <v/>
      </c>
    </row>
    <row r="9258" spans="1:15">
      <c r="A9258" s="20" t="str">
        <f t="shared" si="291"/>
        <v>Arion banki hf.Innlend skuldabréf</v>
      </c>
      <c r="B9258" s="20" t="str">
        <f>_xlfn.IFNA(INDEX(Listi!$AI:$AI,MATCH(C9258,Listi!$AJ:$AJ,0)),INDEX(Listi!T:T,MATCH(C9258,Listi!U:U,0)))</f>
        <v xml:space="preserve">Arion banki </v>
      </c>
      <c r="C9258" s="20" t="s">
        <v>214</v>
      </c>
      <c r="D9258" s="20" t="s">
        <v>216</v>
      </c>
      <c r="E9258" s="20" t="s">
        <v>276</v>
      </c>
      <c r="F9258" s="20" t="s">
        <v>142</v>
      </c>
      <c r="G9258" s="8" t="s">
        <v>390</v>
      </c>
      <c r="H9258" s="20" t="s">
        <v>143</v>
      </c>
      <c r="I9258" s="7">
        <v>0</v>
      </c>
      <c r="L9258" s="7">
        <v>4446434000</v>
      </c>
      <c r="M9258" s="7">
        <v>344234000</v>
      </c>
      <c r="N9258" s="7">
        <v>44793000</v>
      </c>
      <c r="O9258" s="20" t="str">
        <f t="shared" si="292"/>
        <v/>
      </c>
    </row>
    <row r="9259" spans="1:15">
      <c r="A9259" s="20" t="str">
        <f t="shared" si="291"/>
        <v>Arion banki hf.Lífeyrisauki L1</v>
      </c>
      <c r="B9259" s="20" t="str">
        <f>_xlfn.IFNA(INDEX(Listi!$AI:$AI,MATCH(C9259,Listi!$AJ:$AJ,0)),INDEX(Listi!T:T,MATCH(C9259,Listi!U:U,0)))</f>
        <v xml:space="preserve">Arion banki </v>
      </c>
      <c r="C9259" s="20" t="s">
        <v>214</v>
      </c>
      <c r="D9259" s="20" t="s">
        <v>377</v>
      </c>
      <c r="E9259" s="20" t="s">
        <v>276</v>
      </c>
      <c r="F9259" s="20" t="s">
        <v>142</v>
      </c>
      <c r="G9259" s="8" t="s">
        <v>390</v>
      </c>
      <c r="H9259" s="20" t="s">
        <v>143</v>
      </c>
      <c r="I9259" s="7">
        <v>0</v>
      </c>
      <c r="L9259" s="7">
        <v>5887942000</v>
      </c>
      <c r="M9259" s="7">
        <v>1011885000</v>
      </c>
      <c r="N9259" s="7">
        <v>34615000</v>
      </c>
      <c r="O9259" s="20" t="str">
        <f t="shared" si="292"/>
        <v/>
      </c>
    </row>
    <row r="9260" spans="1:15">
      <c r="A9260" s="20" t="str">
        <f t="shared" si="291"/>
        <v>Arion banki hf.Lífeyrisauki L2</v>
      </c>
      <c r="B9260" s="20" t="str">
        <f>_xlfn.IFNA(INDEX(Listi!$AI:$AI,MATCH(C9260,Listi!$AJ:$AJ,0)),INDEX(Listi!T:T,MATCH(C9260,Listi!U:U,0)))</f>
        <v xml:space="preserve">Arion banki </v>
      </c>
      <c r="C9260" s="20" t="s">
        <v>214</v>
      </c>
      <c r="D9260" s="20" t="s">
        <v>372</v>
      </c>
      <c r="E9260" s="20" t="s">
        <v>276</v>
      </c>
      <c r="F9260" s="20" t="s">
        <v>142</v>
      </c>
      <c r="G9260" s="8" t="s">
        <v>390</v>
      </c>
      <c r="H9260" s="20" t="s">
        <v>143</v>
      </c>
      <c r="I9260" s="7">
        <v>0</v>
      </c>
      <c r="L9260" s="7">
        <v>21366380000</v>
      </c>
      <c r="M9260" s="7">
        <v>1613513000</v>
      </c>
      <c r="N9260" s="7">
        <v>92085000</v>
      </c>
      <c r="O9260" s="20" t="str">
        <f t="shared" si="292"/>
        <v/>
      </c>
    </row>
    <row r="9261" spans="1:15">
      <c r="A9261" s="20" t="str">
        <f t="shared" si="291"/>
        <v>Arion banki hf.Lífeyrisauki L3</v>
      </c>
      <c r="B9261" s="20" t="str">
        <f>_xlfn.IFNA(INDEX(Listi!$AI:$AI,MATCH(C9261,Listi!$AJ:$AJ,0)),INDEX(Listi!T:T,MATCH(C9261,Listi!U:U,0)))</f>
        <v xml:space="preserve">Arion banki </v>
      </c>
      <c r="C9261" s="20" t="s">
        <v>214</v>
      </c>
      <c r="D9261" s="20" t="s">
        <v>371</v>
      </c>
      <c r="E9261" s="20" t="s">
        <v>276</v>
      </c>
      <c r="F9261" s="20" t="s">
        <v>142</v>
      </c>
      <c r="G9261" s="8" t="s">
        <v>390</v>
      </c>
      <c r="H9261" s="20" t="s">
        <v>143</v>
      </c>
      <c r="I9261" s="7">
        <v>0</v>
      </c>
      <c r="L9261" s="7">
        <v>29714848000</v>
      </c>
      <c r="M9261" s="7">
        <v>2122481000</v>
      </c>
      <c r="N9261" s="7">
        <v>129566000</v>
      </c>
      <c r="O9261" s="20" t="str">
        <f t="shared" si="292"/>
        <v/>
      </c>
    </row>
    <row r="9262" spans="1:15">
      <c r="A9262" s="20" t="str">
        <f t="shared" si="291"/>
        <v>Arion banki hf.Lífeyrisauki L4</v>
      </c>
      <c r="B9262" s="20" t="str">
        <f>_xlfn.IFNA(INDEX(Listi!$AI:$AI,MATCH(C9262,Listi!$AJ:$AJ,0)),INDEX(Listi!T:T,MATCH(C9262,Listi!U:U,0)))</f>
        <v xml:space="preserve">Arion banki </v>
      </c>
      <c r="C9262" s="20" t="s">
        <v>214</v>
      </c>
      <c r="D9262" s="20" t="s">
        <v>587</v>
      </c>
      <c r="E9262" s="20" t="s">
        <v>276</v>
      </c>
      <c r="F9262" s="20" t="s">
        <v>142</v>
      </c>
      <c r="G9262" s="8" t="s">
        <v>390</v>
      </c>
      <c r="H9262" s="20" t="s">
        <v>143</v>
      </c>
      <c r="I9262" s="7">
        <v>0</v>
      </c>
      <c r="L9262" s="7">
        <v>19306242000</v>
      </c>
      <c r="M9262" s="7">
        <v>1346647000</v>
      </c>
      <c r="N9262" s="7">
        <v>388052000</v>
      </c>
      <c r="O9262" s="20" t="str">
        <f t="shared" si="292"/>
        <v/>
      </c>
    </row>
    <row r="9263" spans="1:15">
      <c r="A9263" s="20" t="str">
        <f t="shared" si="291"/>
        <v>Arion banki hf.Lífeyrisauki L5</v>
      </c>
      <c r="B9263" s="20" t="str">
        <f>_xlfn.IFNA(INDEX(Listi!$AI:$AI,MATCH(C9263,Listi!$AJ:$AJ,0)),INDEX(Listi!T:T,MATCH(C9263,Listi!U:U,0)))</f>
        <v xml:space="preserve">Arion banki </v>
      </c>
      <c r="C9263" s="20" t="s">
        <v>214</v>
      </c>
      <c r="D9263" s="20" t="s">
        <v>369</v>
      </c>
      <c r="E9263" s="20" t="s">
        <v>276</v>
      </c>
      <c r="F9263" s="20" t="s">
        <v>142</v>
      </c>
      <c r="G9263" s="8" t="s">
        <v>390</v>
      </c>
      <c r="H9263" s="20" t="s">
        <v>143</v>
      </c>
      <c r="I9263" s="7">
        <v>0</v>
      </c>
      <c r="L9263" s="7">
        <v>44858554000</v>
      </c>
      <c r="M9263" s="7">
        <v>4018833000</v>
      </c>
      <c r="N9263" s="7">
        <v>933672000</v>
      </c>
      <c r="O9263" s="20" t="str">
        <f t="shared" si="292"/>
        <v/>
      </c>
    </row>
    <row r="9264" spans="1:15">
      <c r="A9264" s="20" t="str">
        <f t="shared" si="291"/>
        <v>Birta lífeyrissjóðurBlönduð leið</v>
      </c>
      <c r="B9264" s="20" t="str">
        <f>_xlfn.IFNA(INDEX(Listi!$AI:$AI,MATCH(C9264,Listi!$AJ:$AJ,0)),INDEX(Listi!T:T,MATCH(C9264,Listi!U:U,0)))</f>
        <v xml:space="preserve">Birta  </v>
      </c>
      <c r="C9264" s="20" t="s">
        <v>298</v>
      </c>
      <c r="D9264" s="20" t="s">
        <v>314</v>
      </c>
      <c r="E9264" s="20" t="s">
        <v>276</v>
      </c>
      <c r="F9264" s="20" t="s">
        <v>142</v>
      </c>
      <c r="G9264" s="8" t="s">
        <v>390</v>
      </c>
      <c r="H9264" s="20" t="s">
        <v>143</v>
      </c>
      <c r="I9264" s="7">
        <v>0</v>
      </c>
      <c r="L9264" s="7">
        <v>6929716201</v>
      </c>
      <c r="M9264" s="7">
        <v>253995298</v>
      </c>
      <c r="N9264" s="7">
        <v>139753585</v>
      </c>
      <c r="O9264" s="20" t="str">
        <f t="shared" si="292"/>
        <v/>
      </c>
    </row>
    <row r="9265" spans="1:15">
      <c r="A9265" s="20" t="str">
        <f t="shared" si="291"/>
        <v>Birta lífeyrissjóðurInnlánsleið</v>
      </c>
      <c r="B9265" s="20" t="str">
        <f>_xlfn.IFNA(INDEX(Listi!$AI:$AI,MATCH(C9265,Listi!$AJ:$AJ,0)),INDEX(Listi!T:T,MATCH(C9265,Listi!U:U,0)))</f>
        <v xml:space="preserve">Birta  </v>
      </c>
      <c r="C9265" s="20" t="s">
        <v>298</v>
      </c>
      <c r="D9265" s="20" t="s">
        <v>208</v>
      </c>
      <c r="E9265" s="20" t="s">
        <v>276</v>
      </c>
      <c r="F9265" s="20" t="s">
        <v>142</v>
      </c>
      <c r="G9265" s="8" t="s">
        <v>390</v>
      </c>
      <c r="H9265" s="20" t="s">
        <v>143</v>
      </c>
      <c r="I9265" s="7">
        <v>0</v>
      </c>
      <c r="L9265" s="7">
        <v>4108971332</v>
      </c>
      <c r="M9265" s="7">
        <v>264842424</v>
      </c>
      <c r="N9265" s="7">
        <v>174324836</v>
      </c>
      <c r="O9265" s="20" t="str">
        <f t="shared" si="292"/>
        <v/>
      </c>
    </row>
    <row r="9266" spans="1:15">
      <c r="A9266" s="20" t="str">
        <f t="shared" si="291"/>
        <v>Birta lífeyrissjóðurSamtryggingardeild</v>
      </c>
      <c r="B9266" s="20" t="str">
        <f>_xlfn.IFNA(INDEX(Listi!$AI:$AI,MATCH(C9266,Listi!$AJ:$AJ,0)),INDEX(Listi!T:T,MATCH(C9266,Listi!U:U,0)))</f>
        <v xml:space="preserve">Birta  </v>
      </c>
      <c r="C9266" s="20" t="s">
        <v>298</v>
      </c>
      <c r="D9266" s="20" t="s">
        <v>205</v>
      </c>
      <c r="E9266" s="20" t="s">
        <v>275</v>
      </c>
      <c r="F9266" s="20" t="s">
        <v>142</v>
      </c>
      <c r="G9266" s="8" t="s">
        <v>390</v>
      </c>
      <c r="H9266" s="20" t="s">
        <v>143</v>
      </c>
      <c r="I9266" s="7">
        <v>0</v>
      </c>
      <c r="L9266" s="7">
        <v>549755105944</v>
      </c>
      <c r="M9266" s="7">
        <v>18480897961</v>
      </c>
      <c r="N9266" s="7">
        <v>14075814006</v>
      </c>
      <c r="O9266" s="20" t="str">
        <f t="shared" si="292"/>
        <v/>
      </c>
    </row>
    <row r="9267" spans="1:15">
      <c r="A9267" s="20" t="str">
        <f t="shared" si="291"/>
        <v>Birta lífeyrissjóðurSkuldabréfaleið</v>
      </c>
      <c r="B9267" s="20" t="str">
        <f>_xlfn.IFNA(INDEX(Listi!$AI:$AI,MATCH(C9267,Listi!$AJ:$AJ,0)),INDEX(Listi!T:T,MATCH(C9267,Listi!U:U,0)))</f>
        <v xml:space="preserve">Birta  </v>
      </c>
      <c r="C9267" s="20" t="s">
        <v>298</v>
      </c>
      <c r="D9267" s="20" t="s">
        <v>313</v>
      </c>
      <c r="E9267" s="20" t="s">
        <v>276</v>
      </c>
      <c r="F9267" s="20" t="s">
        <v>142</v>
      </c>
      <c r="G9267" s="8" t="s">
        <v>390</v>
      </c>
      <c r="H9267" s="20" t="s">
        <v>143</v>
      </c>
      <c r="I9267" s="7">
        <v>0</v>
      </c>
      <c r="L9267" s="7">
        <v>8522374478</v>
      </c>
      <c r="M9267" s="7">
        <v>391005163</v>
      </c>
      <c r="N9267" s="7">
        <v>218104877</v>
      </c>
      <c r="O9267" s="20" t="str">
        <f t="shared" si="292"/>
        <v/>
      </c>
    </row>
    <row r="9268" spans="1:15">
      <c r="A9268" s="20" t="str">
        <f t="shared" si="291"/>
        <v>Birta lífeyrissjóðurTilgreind séreign</v>
      </c>
      <c r="B9268" s="20" t="str">
        <f>_xlfn.IFNA(INDEX(Listi!$AI:$AI,MATCH(C9268,Listi!$AJ:$AJ,0)),INDEX(Listi!T:T,MATCH(C9268,Listi!U:U,0)))</f>
        <v xml:space="preserve">Birta  </v>
      </c>
      <c r="C9268" s="20" t="s">
        <v>298</v>
      </c>
      <c r="D9268" s="20" t="s">
        <v>312</v>
      </c>
      <c r="E9268" s="20" t="s">
        <v>276</v>
      </c>
      <c r="F9268" s="20" t="s">
        <v>142</v>
      </c>
      <c r="G9268" s="8" t="s">
        <v>390</v>
      </c>
      <c r="H9268" s="20" t="s">
        <v>143</v>
      </c>
      <c r="I9268" s="7">
        <v>0</v>
      </c>
      <c r="L9268" s="7">
        <v>2234420297</v>
      </c>
      <c r="M9268" s="7">
        <v>511871981</v>
      </c>
      <c r="N9268" s="7">
        <v>36000223</v>
      </c>
      <c r="O9268" s="20" t="str">
        <f t="shared" si="292"/>
        <v/>
      </c>
    </row>
    <row r="9269" spans="1:15">
      <c r="A9269" s="20" t="str">
        <f t="shared" si="291"/>
        <v>Brú Lífeyrissjóður starfsmanna sveitarfélagaA-deild</v>
      </c>
      <c r="B9269" s="20" t="str">
        <f>_xlfn.IFNA(INDEX(Listi!$AI:$AI,MATCH(C9269,Listi!$AJ:$AJ,0)),INDEX(Listi!T:T,MATCH(C9269,Listi!U:U,0)))</f>
        <v>Brú</v>
      </c>
      <c r="C9269" s="20" t="s">
        <v>217</v>
      </c>
      <c r="D9269" s="20" t="s">
        <v>257</v>
      </c>
      <c r="E9269" s="20" t="s">
        <v>275</v>
      </c>
      <c r="F9269" s="20" t="s">
        <v>142</v>
      </c>
      <c r="G9269" s="8" t="s">
        <v>390</v>
      </c>
      <c r="H9269" s="20" t="s">
        <v>143</v>
      </c>
      <c r="I9269" s="7">
        <v>0</v>
      </c>
      <c r="L9269" s="7">
        <v>270469177889</v>
      </c>
      <c r="M9269" s="7">
        <v>13987858077</v>
      </c>
      <c r="N9269" s="7">
        <v>4793072329</v>
      </c>
      <c r="O9269" s="20" t="str">
        <f t="shared" si="292"/>
        <v/>
      </c>
    </row>
    <row r="9270" spans="1:15">
      <c r="A9270" s="20" t="str">
        <f t="shared" si="291"/>
        <v>Brú Lífeyrissjóður starfsmanna sveitarfélagaB-deild</v>
      </c>
      <c r="B9270" s="20" t="str">
        <f>_xlfn.IFNA(INDEX(Listi!$AI:$AI,MATCH(C9270,Listi!$AJ:$AJ,0)),INDEX(Listi!T:T,MATCH(C9270,Listi!U:U,0)))</f>
        <v>Brú</v>
      </c>
      <c r="C9270" s="20" t="s">
        <v>217</v>
      </c>
      <c r="D9270" s="20" t="s">
        <v>218</v>
      </c>
      <c r="E9270" s="20" t="s">
        <v>275</v>
      </c>
      <c r="F9270" s="20" t="s">
        <v>142</v>
      </c>
      <c r="G9270" s="8" t="s">
        <v>390</v>
      </c>
      <c r="H9270" s="20" t="s">
        <v>143</v>
      </c>
      <c r="I9270" s="7">
        <v>0</v>
      </c>
      <c r="L9270" s="7">
        <v>17004783831</v>
      </c>
      <c r="M9270" s="7">
        <v>119747694</v>
      </c>
      <c r="N9270" s="7">
        <v>3424817406</v>
      </c>
      <c r="O9270" s="20" t="str">
        <f t="shared" si="292"/>
        <v/>
      </c>
    </row>
    <row r="9271" spans="1:15">
      <c r="A9271" s="20" t="str">
        <f t="shared" si="291"/>
        <v>Brú Lífeyrissjóður starfsmanna sveitarfélagaV-deild</v>
      </c>
      <c r="B9271" s="20" t="str">
        <f>_xlfn.IFNA(INDEX(Listi!$AI:$AI,MATCH(C9271,Listi!$AJ:$AJ,0)),INDEX(Listi!T:T,MATCH(C9271,Listi!U:U,0)))</f>
        <v>Brú</v>
      </c>
      <c r="C9271" s="20" t="s">
        <v>217</v>
      </c>
      <c r="D9271" s="20" t="s">
        <v>219</v>
      </c>
      <c r="E9271" s="20" t="s">
        <v>275</v>
      </c>
      <c r="F9271" s="20" t="s">
        <v>142</v>
      </c>
      <c r="G9271" s="8" t="s">
        <v>390</v>
      </c>
      <c r="H9271" s="20" t="s">
        <v>143</v>
      </c>
      <c r="I9271" s="7">
        <v>0</v>
      </c>
      <c r="L9271" s="7">
        <v>54501394986</v>
      </c>
      <c r="M9271" s="7">
        <v>4188513374</v>
      </c>
      <c r="N9271" s="7">
        <v>455519059</v>
      </c>
      <c r="O9271" s="20" t="str">
        <f t="shared" si="292"/>
        <v/>
      </c>
    </row>
    <row r="9272" spans="1:15">
      <c r="A9272" s="20" t="str">
        <f t="shared" si="291"/>
        <v>Eftirlaunasj atvinnuflugmannaSamtryggingardeild</v>
      </c>
      <c r="B9272" s="20" t="str">
        <f>_xlfn.IFNA(INDEX(Listi!$AI:$AI,MATCH(C9272,Listi!$AJ:$AJ,0)),INDEX(Listi!T:T,MATCH(C9272,Listi!U:U,0)))</f>
        <v>EFÍA</v>
      </c>
      <c r="C9272" s="20" t="s">
        <v>220</v>
      </c>
      <c r="D9272" s="20" t="s">
        <v>205</v>
      </c>
      <c r="E9272" s="20" t="s">
        <v>275</v>
      </c>
      <c r="F9272" s="20" t="s">
        <v>142</v>
      </c>
      <c r="G9272" s="8" t="s">
        <v>390</v>
      </c>
      <c r="H9272" s="20" t="s">
        <v>143</v>
      </c>
      <c r="I9272" s="7">
        <v>0</v>
      </c>
      <c r="L9272" s="7">
        <v>58542663000</v>
      </c>
      <c r="M9272" s="7">
        <v>1477262000</v>
      </c>
      <c r="N9272" s="7">
        <v>1113313000</v>
      </c>
      <c r="O9272" s="20" t="str">
        <f t="shared" si="292"/>
        <v/>
      </c>
    </row>
    <row r="9273" spans="1:15">
      <c r="A9273" s="20" t="str">
        <f t="shared" ref="A9273:A9334" si="293">CONCATENATE(C9273,D9273)</f>
        <v>Festa - lífeyrissjóðurSamtryggingardeild</v>
      </c>
      <c r="B9273" s="20" t="str">
        <f>_xlfn.IFNA(INDEX(Listi!$AI:$AI,MATCH(C9273,Listi!$AJ:$AJ,0)),INDEX(Listi!T:T,MATCH(C9273,Listi!U:U,0)))</f>
        <v xml:space="preserve">Festa </v>
      </c>
      <c r="C9273" s="20" t="s">
        <v>221</v>
      </c>
      <c r="D9273" s="20" t="s">
        <v>205</v>
      </c>
      <c r="E9273" s="20" t="s">
        <v>275</v>
      </c>
      <c r="F9273" s="20" t="s">
        <v>142</v>
      </c>
      <c r="G9273" s="8" t="s">
        <v>390</v>
      </c>
      <c r="H9273" s="20" t="s">
        <v>143</v>
      </c>
      <c r="I9273" s="7">
        <v>0</v>
      </c>
      <c r="L9273" s="7">
        <v>246318113722</v>
      </c>
      <c r="M9273" s="7">
        <v>11138196907</v>
      </c>
      <c r="N9273" s="7">
        <v>5180938287</v>
      </c>
      <c r="O9273" s="20" t="str">
        <f t="shared" si="292"/>
        <v/>
      </c>
    </row>
    <row r="9274" spans="1:15">
      <c r="A9274" s="20" t="str">
        <f t="shared" si="293"/>
        <v>Festa - lífeyrissjóðurSparnaðarleið I</v>
      </c>
      <c r="B9274" s="20" t="str">
        <f>_xlfn.IFNA(INDEX(Listi!$AI:$AI,MATCH(C9274,Listi!$AJ:$AJ,0)),INDEX(Listi!T:T,MATCH(C9274,Listi!U:U,0)))</f>
        <v xml:space="preserve">Festa </v>
      </c>
      <c r="C9274" s="20" t="s">
        <v>221</v>
      </c>
      <c r="D9274" s="20" t="s">
        <v>464</v>
      </c>
      <c r="E9274" s="20" t="s">
        <v>276</v>
      </c>
      <c r="F9274" s="20" t="s">
        <v>142</v>
      </c>
      <c r="G9274" s="8" t="s">
        <v>390</v>
      </c>
      <c r="H9274" s="20" t="s">
        <v>143</v>
      </c>
      <c r="I9274" s="7">
        <v>0</v>
      </c>
      <c r="L9274" s="7">
        <v>75585319</v>
      </c>
      <c r="M9274" s="7">
        <v>37671409</v>
      </c>
      <c r="N9274" s="7">
        <v>2063969</v>
      </c>
      <c r="O9274" s="20" t="str">
        <f t="shared" si="292"/>
        <v/>
      </c>
    </row>
    <row r="9275" spans="1:15">
      <c r="A9275" s="20" t="str">
        <f t="shared" si="293"/>
        <v>Festa - lífeyrissjóðurSparnaðarleið II</v>
      </c>
      <c r="B9275" s="20" t="str">
        <f>_xlfn.IFNA(INDEX(Listi!$AI:$AI,MATCH(C9275,Listi!$AJ:$AJ,0)),INDEX(Listi!T:T,MATCH(C9275,Listi!U:U,0)))</f>
        <v xml:space="preserve">Festa </v>
      </c>
      <c r="C9275" s="20" t="s">
        <v>221</v>
      </c>
      <c r="D9275" s="20" t="s">
        <v>388</v>
      </c>
      <c r="E9275" s="20" t="s">
        <v>276</v>
      </c>
      <c r="F9275" s="20" t="s">
        <v>142</v>
      </c>
      <c r="G9275" s="8" t="s">
        <v>390</v>
      </c>
      <c r="H9275" s="20" t="s">
        <v>143</v>
      </c>
      <c r="I9275" s="7">
        <v>0</v>
      </c>
      <c r="L9275" s="7">
        <v>1113180693</v>
      </c>
      <c r="M9275" s="7">
        <v>134564310</v>
      </c>
      <c r="N9275" s="7">
        <v>19363084</v>
      </c>
      <c r="O9275" s="20" t="str">
        <f t="shared" si="292"/>
        <v/>
      </c>
    </row>
    <row r="9276" spans="1:15">
      <c r="A9276" s="20" t="str">
        <f t="shared" si="293"/>
        <v>Frjálsi lífeyrissjóðurinnDeild/leið I</v>
      </c>
      <c r="B9276" s="20" t="str">
        <f>_xlfn.IFNA(INDEX(Listi!$AI:$AI,MATCH(C9276,Listi!$AJ:$AJ,0)),INDEX(Listi!T:T,MATCH(C9276,Listi!U:U,0)))</f>
        <v xml:space="preserve">Frjálsi </v>
      </c>
      <c r="C9276" s="20" t="s">
        <v>222</v>
      </c>
      <c r="D9276" s="20" t="s">
        <v>223</v>
      </c>
      <c r="E9276" s="20" t="s">
        <v>276</v>
      </c>
      <c r="F9276" s="20" t="s">
        <v>142</v>
      </c>
      <c r="G9276" s="8" t="s">
        <v>390</v>
      </c>
      <c r="H9276" s="20" t="s">
        <v>143</v>
      </c>
      <c r="I9276" s="7">
        <v>0</v>
      </c>
      <c r="L9276" s="7">
        <v>199278730000</v>
      </c>
      <c r="M9276" s="7">
        <v>10813020000</v>
      </c>
      <c r="N9276" s="7">
        <v>2178012000</v>
      </c>
      <c r="O9276" s="20" t="str">
        <f t="shared" si="292"/>
        <v/>
      </c>
    </row>
    <row r="9277" spans="1:15">
      <c r="A9277" s="20" t="str">
        <f t="shared" si="293"/>
        <v>Frjálsi lífeyrissjóðurinnDeild/leið II</v>
      </c>
      <c r="B9277" s="20" t="str">
        <f>_xlfn.IFNA(INDEX(Listi!$AI:$AI,MATCH(C9277,Listi!$AJ:$AJ,0)),INDEX(Listi!T:T,MATCH(C9277,Listi!U:U,0)))</f>
        <v xml:space="preserve">Frjálsi </v>
      </c>
      <c r="C9277" s="20" t="s">
        <v>222</v>
      </c>
      <c r="D9277" s="20" t="s">
        <v>224</v>
      </c>
      <c r="E9277" s="20" t="s">
        <v>276</v>
      </c>
      <c r="F9277" s="20" t="s">
        <v>142</v>
      </c>
      <c r="G9277" s="8" t="s">
        <v>390</v>
      </c>
      <c r="H9277" s="20" t="s">
        <v>143</v>
      </c>
      <c r="I9277" s="7">
        <v>0</v>
      </c>
      <c r="L9277" s="7">
        <v>29681370000</v>
      </c>
      <c r="M9277" s="7">
        <v>1864883000</v>
      </c>
      <c r="N9277" s="7">
        <v>401735000</v>
      </c>
      <c r="O9277" s="20" t="str">
        <f t="shared" si="292"/>
        <v/>
      </c>
    </row>
    <row r="9278" spans="1:15">
      <c r="A9278" s="20" t="str">
        <f t="shared" si="293"/>
        <v>Frjálsi lífeyrissjóðurinnDeild/leið III</v>
      </c>
      <c r="B9278" s="20" t="str">
        <f>_xlfn.IFNA(INDEX(Listi!$AI:$AI,MATCH(C9278,Listi!$AJ:$AJ,0)),INDEX(Listi!T:T,MATCH(C9278,Listi!U:U,0)))</f>
        <v xml:space="preserve">Frjálsi </v>
      </c>
      <c r="C9278" s="20" t="s">
        <v>222</v>
      </c>
      <c r="D9278" s="20" t="s">
        <v>225</v>
      </c>
      <c r="E9278" s="20" t="s">
        <v>276</v>
      </c>
      <c r="F9278" s="20" t="s">
        <v>142</v>
      </c>
      <c r="G9278" s="8" t="s">
        <v>390</v>
      </c>
      <c r="H9278" s="20" t="s">
        <v>143</v>
      </c>
      <c r="I9278" s="7">
        <v>0</v>
      </c>
      <c r="L9278" s="7">
        <v>43554797000</v>
      </c>
      <c r="M9278" s="7">
        <v>2564479000</v>
      </c>
      <c r="N9278" s="7">
        <v>1456678000</v>
      </c>
      <c r="O9278" s="20" t="str">
        <f t="shared" si="292"/>
        <v/>
      </c>
    </row>
    <row r="9279" spans="1:15">
      <c r="A9279" s="20" t="str">
        <f t="shared" si="293"/>
        <v>Frjálsi lífeyrissjóðurinnFrjálsi Áhætta</v>
      </c>
      <c r="B9279" s="20" t="str">
        <f>_xlfn.IFNA(INDEX(Listi!$AI:$AI,MATCH(C9279,Listi!$AJ:$AJ,0)),INDEX(Listi!T:T,MATCH(C9279,Listi!U:U,0)))</f>
        <v xml:space="preserve">Frjálsi </v>
      </c>
      <c r="C9279" s="20" t="s">
        <v>222</v>
      </c>
      <c r="D9279" s="20" t="s">
        <v>226</v>
      </c>
      <c r="E9279" s="20" t="s">
        <v>276</v>
      </c>
      <c r="F9279" s="20" t="s">
        <v>142</v>
      </c>
      <c r="G9279" s="8" t="s">
        <v>390</v>
      </c>
      <c r="H9279" s="20" t="s">
        <v>143</v>
      </c>
      <c r="I9279" s="7">
        <v>0</v>
      </c>
      <c r="L9279" s="7">
        <v>2707615000</v>
      </c>
      <c r="M9279" s="7">
        <v>335331000</v>
      </c>
      <c r="N9279" s="7">
        <v>1872000</v>
      </c>
      <c r="O9279" s="20" t="str">
        <f t="shared" si="292"/>
        <v/>
      </c>
    </row>
    <row r="9280" spans="1:15">
      <c r="A9280" s="20" t="str">
        <f t="shared" si="293"/>
        <v>Frjálsi lífeyrissjóðurinnSameiginleg deild</v>
      </c>
      <c r="B9280" s="20" t="str">
        <f>_xlfn.IFNA(INDEX(Listi!$AI:$AI,MATCH(C9280,Listi!$AJ:$AJ,0)),INDEX(Listi!T:T,MATCH(C9280,Listi!U:U,0)))</f>
        <v xml:space="preserve">Frjálsi </v>
      </c>
      <c r="C9280" s="20" t="s">
        <v>222</v>
      </c>
      <c r="D9280" s="20" t="s">
        <v>311</v>
      </c>
      <c r="E9280" s="20" t="s">
        <v>276</v>
      </c>
      <c r="F9280" s="20" t="s">
        <v>142</v>
      </c>
      <c r="G9280" s="8" t="s">
        <v>390</v>
      </c>
      <c r="H9280" s="20" t="s">
        <v>143</v>
      </c>
      <c r="I9280" s="7">
        <v>0</v>
      </c>
      <c r="L9280" s="7">
        <v>0</v>
      </c>
      <c r="M9280" s="7">
        <v>0</v>
      </c>
      <c r="N9280" s="7">
        <v>0</v>
      </c>
      <c r="O9280" s="20" t="str">
        <f t="shared" si="292"/>
        <v/>
      </c>
    </row>
    <row r="9281" spans="1:15">
      <c r="A9281" s="20" t="str">
        <f t="shared" si="293"/>
        <v>Frjálsi lífeyrissjóðurinnSamtryggingardeild</v>
      </c>
      <c r="B9281" s="20" t="str">
        <f>_xlfn.IFNA(INDEX(Listi!$AI:$AI,MATCH(C9281,Listi!$AJ:$AJ,0)),INDEX(Listi!T:T,MATCH(C9281,Listi!U:U,0)))</f>
        <v xml:space="preserve">Frjálsi </v>
      </c>
      <c r="C9281" s="20" t="s">
        <v>222</v>
      </c>
      <c r="D9281" s="20" t="s">
        <v>205</v>
      </c>
      <c r="E9281" s="20" t="s">
        <v>275</v>
      </c>
      <c r="F9281" s="20" t="s">
        <v>142</v>
      </c>
      <c r="G9281" s="8" t="s">
        <v>390</v>
      </c>
      <c r="H9281" s="20" t="s">
        <v>143</v>
      </c>
      <c r="I9281" s="7">
        <v>0</v>
      </c>
      <c r="L9281" s="7">
        <v>127148465000</v>
      </c>
      <c r="M9281" s="7">
        <v>7524433000</v>
      </c>
      <c r="N9281" s="7">
        <v>1254273000</v>
      </c>
      <c r="O9281" s="20" t="str">
        <f t="shared" si="292"/>
        <v/>
      </c>
    </row>
    <row r="9282" spans="1:15">
      <c r="A9282" s="20" t="str">
        <f t="shared" si="293"/>
        <v>Gildi - lífeyrissjóðurFramtíðarsýn 1</v>
      </c>
      <c r="B9282" s="20" t="str">
        <f>_xlfn.IFNA(INDEX(Listi!$AI:$AI,MATCH(C9282,Listi!$AJ:$AJ,0)),INDEX(Listi!T:T,MATCH(C9282,Listi!U:U,0)))</f>
        <v xml:space="preserve">Gildi  </v>
      </c>
      <c r="C9282" s="20" t="s">
        <v>227</v>
      </c>
      <c r="D9282" s="20" t="s">
        <v>373</v>
      </c>
      <c r="E9282" s="20" t="s">
        <v>276</v>
      </c>
      <c r="F9282" s="20" t="s">
        <v>142</v>
      </c>
      <c r="G9282" s="8" t="s">
        <v>390</v>
      </c>
      <c r="H9282" s="20" t="s">
        <v>143</v>
      </c>
      <c r="I9282" s="7">
        <v>0</v>
      </c>
      <c r="L9282" s="7">
        <v>3223959491</v>
      </c>
      <c r="M9282" s="7">
        <v>185065371</v>
      </c>
      <c r="N9282" s="7">
        <v>99697779</v>
      </c>
      <c r="O9282" s="20" t="str">
        <f t="shared" ref="O9282:O9345" si="294">IFERROR(VLOOKUP(F9282,EhLykill,3,FALSE),"")</f>
        <v/>
      </c>
    </row>
    <row r="9283" spans="1:15">
      <c r="A9283" s="20" t="str">
        <f t="shared" si="293"/>
        <v>Gildi - lífeyrissjóðurFramtíðarsýn 2</v>
      </c>
      <c r="B9283" s="20" t="str">
        <f>_xlfn.IFNA(INDEX(Listi!$AI:$AI,MATCH(C9283,Listi!$AJ:$AJ,0)),INDEX(Listi!T:T,MATCH(C9283,Listi!U:U,0)))</f>
        <v xml:space="preserve">Gildi  </v>
      </c>
      <c r="C9283" s="20" t="s">
        <v>227</v>
      </c>
      <c r="D9283" s="20" t="s">
        <v>374</v>
      </c>
      <c r="E9283" s="20" t="s">
        <v>276</v>
      </c>
      <c r="F9283" s="20" t="s">
        <v>142</v>
      </c>
      <c r="G9283" s="8" t="s">
        <v>390</v>
      </c>
      <c r="H9283" s="20" t="s">
        <v>143</v>
      </c>
      <c r="I9283" s="7">
        <v>0</v>
      </c>
      <c r="L9283" s="7">
        <v>3172355810</v>
      </c>
      <c r="M9283" s="7">
        <v>227598529</v>
      </c>
      <c r="N9283" s="7">
        <v>70042741</v>
      </c>
      <c r="O9283" s="20" t="str">
        <f t="shared" si="294"/>
        <v/>
      </c>
    </row>
    <row r="9284" spans="1:15">
      <c r="A9284" s="20" t="str">
        <f t="shared" si="293"/>
        <v>Gildi - lífeyrissjóðurFramtíðarsýn 3</v>
      </c>
      <c r="B9284" s="20" t="str">
        <f>_xlfn.IFNA(INDEX(Listi!$AI:$AI,MATCH(C9284,Listi!$AJ:$AJ,0)),INDEX(Listi!T:T,MATCH(C9284,Listi!U:U,0)))</f>
        <v xml:space="preserve">Gildi  </v>
      </c>
      <c r="C9284" s="20" t="s">
        <v>227</v>
      </c>
      <c r="D9284" s="20" t="s">
        <v>380</v>
      </c>
      <c r="E9284" s="20" t="s">
        <v>276</v>
      </c>
      <c r="F9284" s="20" t="s">
        <v>142</v>
      </c>
      <c r="G9284" s="8" t="s">
        <v>390</v>
      </c>
      <c r="H9284" s="20" t="s">
        <v>143</v>
      </c>
      <c r="I9284" s="7">
        <v>0</v>
      </c>
      <c r="L9284" s="7">
        <v>1220667693</v>
      </c>
      <c r="M9284" s="7">
        <v>206427664</v>
      </c>
      <c r="N9284" s="7">
        <v>61376636</v>
      </c>
      <c r="O9284" s="20" t="str">
        <f t="shared" si="294"/>
        <v/>
      </c>
    </row>
    <row r="9285" spans="1:15">
      <c r="A9285" s="20" t="str">
        <f t="shared" si="293"/>
        <v>Gildi - lífeyrissjóðurSamtryggingardeild</v>
      </c>
      <c r="B9285" s="20" t="str">
        <f>_xlfn.IFNA(INDEX(Listi!$AI:$AI,MATCH(C9285,Listi!$AJ:$AJ,0)),INDEX(Listi!T:T,MATCH(C9285,Listi!U:U,0)))</f>
        <v xml:space="preserve">Gildi  </v>
      </c>
      <c r="C9285" s="20" t="s">
        <v>227</v>
      </c>
      <c r="D9285" s="20" t="s">
        <v>205</v>
      </c>
      <c r="E9285" s="20" t="s">
        <v>275</v>
      </c>
      <c r="F9285" s="20" t="s">
        <v>142</v>
      </c>
      <c r="G9285" s="8" t="s">
        <v>390</v>
      </c>
      <c r="H9285" s="20" t="s">
        <v>143</v>
      </c>
      <c r="I9285" s="7">
        <v>0</v>
      </c>
      <c r="L9285" s="7">
        <v>908474103084</v>
      </c>
      <c r="M9285" s="7">
        <v>33404441428</v>
      </c>
      <c r="N9285" s="7">
        <v>20772915594</v>
      </c>
      <c r="O9285" s="20" t="str">
        <f t="shared" si="294"/>
        <v/>
      </c>
    </row>
    <row r="9286" spans="1:15">
      <c r="A9286" s="20" t="str">
        <f t="shared" si="293"/>
        <v>Íslandsbanki hf.Erlend verðbréf</v>
      </c>
      <c r="B9286" s="20" t="str">
        <f>_xlfn.IFNA(INDEX(Listi!$AI:$AI,MATCH(C9286,Listi!$AJ:$AJ,0)),INDEX(Listi!T:T,MATCH(C9286,Listi!U:U,0)))</f>
        <v>Íslandsbanki</v>
      </c>
      <c r="C9286" s="20" t="s">
        <v>228</v>
      </c>
      <c r="D9286" s="20" t="s">
        <v>229</v>
      </c>
      <c r="E9286" s="20" t="s">
        <v>276</v>
      </c>
      <c r="F9286" s="20" t="s">
        <v>142</v>
      </c>
      <c r="G9286" s="8" t="s">
        <v>390</v>
      </c>
      <c r="H9286" s="20" t="s">
        <v>143</v>
      </c>
      <c r="I9286" s="7">
        <v>0</v>
      </c>
      <c r="L9286" s="7">
        <v>1602556114</v>
      </c>
      <c r="M9286" s="7">
        <v>15640340</v>
      </c>
      <c r="N9286" s="7">
        <v>15279587</v>
      </c>
      <c r="O9286" s="20" t="str">
        <f t="shared" si="294"/>
        <v/>
      </c>
    </row>
    <row r="9287" spans="1:15">
      <c r="A9287" s="20" t="str">
        <f t="shared" si="293"/>
        <v>Íslandsbanki hf.Húsnæðisleið</v>
      </c>
      <c r="B9287" s="20" t="str">
        <f>_xlfn.IFNA(INDEX(Listi!$AI:$AI,MATCH(C9287,Listi!$AJ:$AJ,0)),INDEX(Listi!T:T,MATCH(C9287,Listi!U:U,0)))</f>
        <v>Íslandsbanki</v>
      </c>
      <c r="C9287" s="20" t="s">
        <v>228</v>
      </c>
      <c r="D9287" s="20" t="s">
        <v>307</v>
      </c>
      <c r="E9287" s="20" t="s">
        <v>276</v>
      </c>
      <c r="F9287" s="20" t="s">
        <v>142</v>
      </c>
      <c r="G9287" s="8" t="s">
        <v>390</v>
      </c>
      <c r="H9287" s="20" t="s">
        <v>143</v>
      </c>
      <c r="I9287" s="7">
        <v>0</v>
      </c>
      <c r="L9287" s="7">
        <v>2334808209</v>
      </c>
      <c r="M9287" s="7">
        <v>1128225985</v>
      </c>
      <c r="N9287" s="7">
        <v>7159457</v>
      </c>
      <c r="O9287" s="20" t="str">
        <f t="shared" si="294"/>
        <v/>
      </c>
    </row>
    <row r="9288" spans="1:15">
      <c r="A9288" s="20" t="str">
        <f t="shared" si="293"/>
        <v>Íslandsbanki hf.Lífeyrisreikningur-óverðtryggður</v>
      </c>
      <c r="B9288" s="20" t="str">
        <f>_xlfn.IFNA(INDEX(Listi!$AI:$AI,MATCH(C9288,Listi!$AJ:$AJ,0)),INDEX(Listi!T:T,MATCH(C9288,Listi!U:U,0)))</f>
        <v>Íslandsbanki</v>
      </c>
      <c r="C9288" s="20" t="s">
        <v>228</v>
      </c>
      <c r="D9288" s="20" t="s">
        <v>231</v>
      </c>
      <c r="E9288" s="20" t="s">
        <v>276</v>
      </c>
      <c r="F9288" s="20" t="s">
        <v>142</v>
      </c>
      <c r="G9288" s="8" t="s">
        <v>390</v>
      </c>
      <c r="H9288" s="20" t="s">
        <v>143</v>
      </c>
      <c r="I9288" s="7">
        <v>0</v>
      </c>
      <c r="L9288" s="7">
        <v>2506311736</v>
      </c>
      <c r="M9288" s="7">
        <v>879015901</v>
      </c>
      <c r="N9288" s="7">
        <v>95740979</v>
      </c>
      <c r="O9288" s="20" t="str">
        <f t="shared" si="294"/>
        <v/>
      </c>
    </row>
    <row r="9289" spans="1:15">
      <c r="A9289" s="20" t="str">
        <f t="shared" si="293"/>
        <v>Íslandsbanki hf.Lífeyrisreikningur-verðtryggður</v>
      </c>
      <c r="B9289" s="20" t="str">
        <f>_xlfn.IFNA(INDEX(Listi!$AI:$AI,MATCH(C9289,Listi!$AJ:$AJ,0)),INDEX(Listi!T:T,MATCH(C9289,Listi!U:U,0)))</f>
        <v>Íslandsbanki</v>
      </c>
      <c r="C9289" s="20" t="s">
        <v>228</v>
      </c>
      <c r="D9289" s="20" t="s">
        <v>232</v>
      </c>
      <c r="E9289" s="20" t="s">
        <v>276</v>
      </c>
      <c r="F9289" s="20" t="s">
        <v>142</v>
      </c>
      <c r="G9289" s="8" t="s">
        <v>390</v>
      </c>
      <c r="H9289" s="20" t="s">
        <v>143</v>
      </c>
      <c r="I9289" s="7">
        <v>0</v>
      </c>
      <c r="L9289" s="7">
        <v>35933944171</v>
      </c>
      <c r="M9289" s="7">
        <v>3575627585</v>
      </c>
      <c r="N9289" s="7">
        <v>973599891</v>
      </c>
      <c r="O9289" s="20" t="str">
        <f t="shared" si="294"/>
        <v/>
      </c>
    </row>
    <row r="9290" spans="1:15">
      <c r="A9290" s="20" t="str">
        <f t="shared" si="293"/>
        <v>Íslandsbanki hf.Löng ríkisskuldabréf</v>
      </c>
      <c r="B9290" s="20" t="str">
        <f>_xlfn.IFNA(INDEX(Listi!$AI:$AI,MATCH(C9290,Listi!$AJ:$AJ,0)),INDEX(Listi!T:T,MATCH(C9290,Listi!U:U,0)))</f>
        <v>Íslandsbanki</v>
      </c>
      <c r="C9290" s="20" t="s">
        <v>228</v>
      </c>
      <c r="D9290" s="20" t="s">
        <v>233</v>
      </c>
      <c r="E9290" s="20" t="s">
        <v>276</v>
      </c>
      <c r="F9290" s="20" t="s">
        <v>142</v>
      </c>
      <c r="G9290" s="8" t="s">
        <v>390</v>
      </c>
      <c r="H9290" s="20" t="s">
        <v>143</v>
      </c>
      <c r="I9290" s="7">
        <v>18566471</v>
      </c>
      <c r="L9290" s="7">
        <v>753232602</v>
      </c>
      <c r="M9290" s="7">
        <v>52540738</v>
      </c>
      <c r="N9290" s="7">
        <v>25520229</v>
      </c>
      <c r="O9290" s="20" t="str">
        <f t="shared" si="294"/>
        <v/>
      </c>
    </row>
    <row r="9291" spans="1:15">
      <c r="A9291" s="20" t="str">
        <f t="shared" si="293"/>
        <v>Íslandsbanki hf.Stýring A</v>
      </c>
      <c r="B9291" s="20" t="str">
        <f>_xlfn.IFNA(INDEX(Listi!$AI:$AI,MATCH(C9291,Listi!$AJ:$AJ,0)),INDEX(Listi!T:T,MATCH(C9291,Listi!U:U,0)))</f>
        <v>Íslandsbanki</v>
      </c>
      <c r="C9291" s="20" t="s">
        <v>228</v>
      </c>
      <c r="D9291" s="20" t="s">
        <v>234</v>
      </c>
      <c r="E9291" s="20" t="s">
        <v>276</v>
      </c>
      <c r="F9291" s="20" t="s">
        <v>142</v>
      </c>
      <c r="G9291" s="8" t="s">
        <v>390</v>
      </c>
      <c r="H9291" s="20" t="s">
        <v>143</v>
      </c>
      <c r="I9291" s="7">
        <v>0</v>
      </c>
      <c r="L9291" s="7">
        <v>4133723797</v>
      </c>
      <c r="M9291" s="7">
        <v>215966902</v>
      </c>
      <c r="N9291" s="7">
        <v>124877843</v>
      </c>
      <c r="O9291" s="20" t="str">
        <f t="shared" si="294"/>
        <v/>
      </c>
    </row>
    <row r="9292" spans="1:15">
      <c r="A9292" s="20" t="str">
        <f t="shared" si="293"/>
        <v>Íslandsbanki hf.Stýring B</v>
      </c>
      <c r="B9292" s="20" t="str">
        <f>_xlfn.IFNA(INDEX(Listi!$AI:$AI,MATCH(C9292,Listi!$AJ:$AJ,0)),INDEX(Listi!T:T,MATCH(C9292,Listi!U:U,0)))</f>
        <v>Íslandsbanki</v>
      </c>
      <c r="C9292" s="20" t="s">
        <v>228</v>
      </c>
      <c r="D9292" s="20" t="s">
        <v>235</v>
      </c>
      <c r="E9292" s="20" t="s">
        <v>276</v>
      </c>
      <c r="F9292" s="20" t="s">
        <v>142</v>
      </c>
      <c r="G9292" s="8" t="s">
        <v>390</v>
      </c>
      <c r="H9292" s="20" t="s">
        <v>143</v>
      </c>
      <c r="I9292" s="7">
        <v>0</v>
      </c>
      <c r="L9292" s="7">
        <v>5860247393</v>
      </c>
      <c r="M9292" s="7">
        <v>508591885</v>
      </c>
      <c r="N9292" s="7">
        <v>77897125</v>
      </c>
      <c r="O9292" s="20" t="str">
        <f t="shared" si="294"/>
        <v/>
      </c>
    </row>
    <row r="9293" spans="1:15">
      <c r="A9293" s="20" t="str">
        <f t="shared" si="293"/>
        <v>Íslandsbanki hf.Stýring C</v>
      </c>
      <c r="B9293" s="20" t="str">
        <f>_xlfn.IFNA(INDEX(Listi!$AI:$AI,MATCH(C9293,Listi!$AJ:$AJ,0)),INDEX(Listi!T:T,MATCH(C9293,Listi!U:U,0)))</f>
        <v>Íslandsbanki</v>
      </c>
      <c r="C9293" s="20" t="s">
        <v>228</v>
      </c>
      <c r="D9293" s="20" t="s">
        <v>236</v>
      </c>
      <c r="E9293" s="20" t="s">
        <v>276</v>
      </c>
      <c r="F9293" s="20" t="s">
        <v>142</v>
      </c>
      <c r="G9293" s="8" t="s">
        <v>390</v>
      </c>
      <c r="H9293" s="20" t="s">
        <v>143</v>
      </c>
      <c r="I9293" s="7">
        <v>0</v>
      </c>
      <c r="L9293" s="7">
        <v>8014427899</v>
      </c>
      <c r="M9293" s="7">
        <v>751053797</v>
      </c>
      <c r="N9293" s="7">
        <v>58531298</v>
      </c>
      <c r="O9293" s="20" t="str">
        <f t="shared" si="294"/>
        <v/>
      </c>
    </row>
    <row r="9294" spans="1:15">
      <c r="A9294" s="20" t="str">
        <f t="shared" si="293"/>
        <v>Íslandsbanki hf.Stýring D</v>
      </c>
      <c r="B9294" s="20" t="str">
        <f>_xlfn.IFNA(INDEX(Listi!$AI:$AI,MATCH(C9294,Listi!$AJ:$AJ,0)),INDEX(Listi!T:T,MATCH(C9294,Listi!U:U,0)))</f>
        <v>Íslandsbanki</v>
      </c>
      <c r="C9294" s="20" t="s">
        <v>228</v>
      </c>
      <c r="D9294" s="20" t="s">
        <v>237</v>
      </c>
      <c r="E9294" s="20" t="s">
        <v>276</v>
      </c>
      <c r="F9294" s="20" t="s">
        <v>142</v>
      </c>
      <c r="G9294" s="8" t="s">
        <v>390</v>
      </c>
      <c r="H9294" s="20" t="s">
        <v>143</v>
      </c>
      <c r="I9294" s="7">
        <v>0</v>
      </c>
      <c r="L9294" s="7">
        <v>5826614423</v>
      </c>
      <c r="M9294" s="7">
        <v>1371163557</v>
      </c>
      <c r="N9294" s="7">
        <v>36861109</v>
      </c>
      <c r="O9294" s="20" t="str">
        <f t="shared" si="294"/>
        <v/>
      </c>
    </row>
    <row r="9295" spans="1:15">
      <c r="A9295" s="20" t="str">
        <f t="shared" si="293"/>
        <v>Íslandsbanki hf.Stýring E</v>
      </c>
      <c r="B9295" s="20" t="str">
        <f>_xlfn.IFNA(INDEX(Listi!$AI:$AI,MATCH(C9295,Listi!$AJ:$AJ,0)),INDEX(Listi!T:T,MATCH(C9295,Listi!U:U,0)))</f>
        <v>Íslandsbanki</v>
      </c>
      <c r="C9295" s="20" t="s">
        <v>228</v>
      </c>
      <c r="D9295" s="20" t="s">
        <v>580</v>
      </c>
      <c r="E9295" s="20" t="s">
        <v>276</v>
      </c>
      <c r="F9295" s="20" t="s">
        <v>142</v>
      </c>
      <c r="G9295" s="8" t="s">
        <v>390</v>
      </c>
      <c r="H9295" s="20" t="s">
        <v>143</v>
      </c>
      <c r="I9295" s="7">
        <v>0</v>
      </c>
      <c r="L9295" s="7">
        <v>99567247</v>
      </c>
      <c r="M9295" s="7">
        <v>7691901</v>
      </c>
      <c r="N9295" s="7">
        <v>670647</v>
      </c>
      <c r="O9295" s="20" t="str">
        <f t="shared" si="294"/>
        <v/>
      </c>
    </row>
    <row r="9296" spans="1:15">
      <c r="A9296" s="20" t="str">
        <f t="shared" si="293"/>
        <v>Íslenski lífeyrissjóðurinnLíf 1</v>
      </c>
      <c r="B9296" s="20" t="str">
        <f>_xlfn.IFNA(INDEX(Listi!$AI:$AI,MATCH(C9296,Listi!$AJ:$AJ,0)),INDEX(Listi!T:T,MATCH(C9296,Listi!U:U,0)))</f>
        <v xml:space="preserve">Íslenski  </v>
      </c>
      <c r="C9296" s="20" t="s">
        <v>238</v>
      </c>
      <c r="D9296" s="20" t="s">
        <v>239</v>
      </c>
      <c r="E9296" s="20" t="s">
        <v>276</v>
      </c>
      <c r="F9296" s="20" t="s">
        <v>142</v>
      </c>
      <c r="G9296" s="8" t="s">
        <v>390</v>
      </c>
      <c r="H9296" s="20" t="s">
        <v>143</v>
      </c>
      <c r="I9296" s="7">
        <v>0</v>
      </c>
      <c r="L9296" s="7">
        <v>34645188332</v>
      </c>
      <c r="M9296" s="7">
        <v>5859453012</v>
      </c>
      <c r="N9296" s="7">
        <v>977930648</v>
      </c>
      <c r="O9296" s="20" t="str">
        <f t="shared" si="294"/>
        <v/>
      </c>
    </row>
    <row r="9297" spans="1:15">
      <c r="A9297" s="20" t="str">
        <f t="shared" si="293"/>
        <v>Íslenski lífeyrissjóðurinnLíf 2</v>
      </c>
      <c r="B9297" s="20" t="str">
        <f>_xlfn.IFNA(INDEX(Listi!$AI:$AI,MATCH(C9297,Listi!$AJ:$AJ,0)),INDEX(Listi!T:T,MATCH(C9297,Listi!U:U,0)))</f>
        <v xml:space="preserve">Íslenski  </v>
      </c>
      <c r="C9297" s="20" t="s">
        <v>238</v>
      </c>
      <c r="D9297" s="20" t="s">
        <v>240</v>
      </c>
      <c r="E9297" s="20" t="s">
        <v>276</v>
      </c>
      <c r="F9297" s="20" t="s">
        <v>142</v>
      </c>
      <c r="G9297" s="8" t="s">
        <v>390</v>
      </c>
      <c r="H9297" s="20" t="s">
        <v>143</v>
      </c>
      <c r="I9297" s="7">
        <v>0</v>
      </c>
      <c r="L9297" s="7">
        <v>31029129445</v>
      </c>
      <c r="M9297" s="7">
        <v>2139527304</v>
      </c>
      <c r="N9297" s="7">
        <v>531278955</v>
      </c>
      <c r="O9297" s="20" t="str">
        <f t="shared" si="294"/>
        <v/>
      </c>
    </row>
    <row r="9298" spans="1:15">
      <c r="A9298" s="20" t="str">
        <f t="shared" si="293"/>
        <v>Íslenski lífeyrissjóðurinnLíf 3</v>
      </c>
      <c r="B9298" s="20" t="str">
        <f>_xlfn.IFNA(INDEX(Listi!$AI:$AI,MATCH(C9298,Listi!$AJ:$AJ,0)),INDEX(Listi!T:T,MATCH(C9298,Listi!U:U,0)))</f>
        <v xml:space="preserve">Íslenski  </v>
      </c>
      <c r="C9298" s="20" t="s">
        <v>238</v>
      </c>
      <c r="D9298" s="20" t="s">
        <v>241</v>
      </c>
      <c r="E9298" s="20" t="s">
        <v>276</v>
      </c>
      <c r="F9298" s="20" t="s">
        <v>142</v>
      </c>
      <c r="G9298" s="8" t="s">
        <v>390</v>
      </c>
      <c r="H9298" s="20" t="s">
        <v>143</v>
      </c>
      <c r="I9298" s="7">
        <v>0</v>
      </c>
      <c r="L9298" s="7">
        <v>26552298455</v>
      </c>
      <c r="M9298" s="7">
        <v>1349981892</v>
      </c>
      <c r="N9298" s="7">
        <v>474868471</v>
      </c>
      <c r="O9298" s="20" t="str">
        <f t="shared" si="294"/>
        <v/>
      </c>
    </row>
    <row r="9299" spans="1:15">
      <c r="A9299" s="20" t="str">
        <f t="shared" si="293"/>
        <v>Íslenski lífeyrissjóðurinnLíf 4</v>
      </c>
      <c r="B9299" s="20" t="str">
        <f>_xlfn.IFNA(INDEX(Listi!$AI:$AI,MATCH(C9299,Listi!$AJ:$AJ,0)),INDEX(Listi!T:T,MATCH(C9299,Listi!U:U,0)))</f>
        <v xml:space="preserve">Íslenski  </v>
      </c>
      <c r="C9299" s="20" t="s">
        <v>238</v>
      </c>
      <c r="D9299" s="20" t="s">
        <v>242</v>
      </c>
      <c r="E9299" s="20" t="s">
        <v>276</v>
      </c>
      <c r="F9299" s="20" t="s">
        <v>142</v>
      </c>
      <c r="G9299" s="8" t="s">
        <v>390</v>
      </c>
      <c r="H9299" s="20" t="s">
        <v>143</v>
      </c>
      <c r="I9299" s="7">
        <v>0</v>
      </c>
      <c r="L9299" s="7">
        <v>15323468197</v>
      </c>
      <c r="M9299" s="7">
        <v>592019313</v>
      </c>
      <c r="N9299" s="7">
        <v>649721424</v>
      </c>
      <c r="O9299" s="20" t="str">
        <f t="shared" si="294"/>
        <v/>
      </c>
    </row>
    <row r="9300" spans="1:15">
      <c r="A9300" s="20" t="str">
        <f t="shared" si="293"/>
        <v>Íslenski lífeyrissjóðurinnSamtryggingardeild</v>
      </c>
      <c r="B9300" s="20" t="str">
        <f>_xlfn.IFNA(INDEX(Listi!$AI:$AI,MATCH(C9300,Listi!$AJ:$AJ,0)),INDEX(Listi!T:T,MATCH(C9300,Listi!U:U,0)))</f>
        <v xml:space="preserve">Íslenski  </v>
      </c>
      <c r="C9300" s="20" t="s">
        <v>238</v>
      </c>
      <c r="D9300" s="20" t="s">
        <v>205</v>
      </c>
      <c r="E9300" s="20" t="s">
        <v>275</v>
      </c>
      <c r="F9300" s="20" t="s">
        <v>142</v>
      </c>
      <c r="G9300" s="8" t="s">
        <v>390</v>
      </c>
      <c r="H9300" s="20" t="s">
        <v>143</v>
      </c>
      <c r="I9300" s="7">
        <v>0</v>
      </c>
      <c r="L9300" s="7">
        <v>32369481106</v>
      </c>
      <c r="M9300" s="7">
        <v>2513450236</v>
      </c>
      <c r="N9300" s="7">
        <v>182749847</v>
      </c>
      <c r="O9300" s="20" t="str">
        <f t="shared" si="294"/>
        <v/>
      </c>
    </row>
    <row r="9301" spans="1:15">
      <c r="A9301" s="20" t="str">
        <f t="shared" si="293"/>
        <v>Kvika banki hf.Ævileið</v>
      </c>
      <c r="B9301" s="20" t="str">
        <f>_xlfn.IFNA(INDEX(Listi!$AI:$AI,MATCH(C9301,Listi!$AJ:$AJ,0)),INDEX(Listi!T:T,MATCH(C9301,Listi!U:U,0)))</f>
        <v xml:space="preserve">Kvika banki </v>
      </c>
      <c r="C9301" s="20" t="s">
        <v>243</v>
      </c>
      <c r="D9301" s="20" t="s">
        <v>248</v>
      </c>
      <c r="E9301" s="20" t="s">
        <v>276</v>
      </c>
      <c r="F9301" s="20" t="s">
        <v>142</v>
      </c>
      <c r="G9301" s="8" t="s">
        <v>390</v>
      </c>
      <c r="H9301" s="20" t="s">
        <v>143</v>
      </c>
      <c r="I9301" s="7">
        <v>0</v>
      </c>
      <c r="L9301" s="7">
        <v>83990162</v>
      </c>
      <c r="M9301" s="7">
        <v>9152445</v>
      </c>
      <c r="N9301" s="7">
        <v>0</v>
      </c>
      <c r="O9301" s="20" t="str">
        <f t="shared" si="294"/>
        <v/>
      </c>
    </row>
    <row r="9302" spans="1:15">
      <c r="A9302" s="20" t="str">
        <f t="shared" si="293"/>
        <v>Kvika banki hf.Innlánaleið</v>
      </c>
      <c r="B9302" s="20" t="str">
        <f>_xlfn.IFNA(INDEX(Listi!$AI:$AI,MATCH(C9302,Listi!$AJ:$AJ,0)),INDEX(Listi!T:T,MATCH(C9302,Listi!U:U,0)))</f>
        <v xml:space="preserve">Kvika banki </v>
      </c>
      <c r="C9302" s="20" t="s">
        <v>243</v>
      </c>
      <c r="D9302" s="20" t="s">
        <v>230</v>
      </c>
      <c r="E9302" s="20" t="s">
        <v>276</v>
      </c>
      <c r="F9302" s="20" t="s">
        <v>142</v>
      </c>
      <c r="G9302" s="8" t="s">
        <v>390</v>
      </c>
      <c r="H9302" s="20" t="s">
        <v>143</v>
      </c>
      <c r="I9302" s="7">
        <v>0</v>
      </c>
      <c r="L9302" s="7">
        <v>2045925829</v>
      </c>
      <c r="M9302" s="7">
        <v>336947043</v>
      </c>
      <c r="N9302" s="7">
        <v>10453565</v>
      </c>
      <c r="O9302" s="20" t="str">
        <f t="shared" si="294"/>
        <v/>
      </c>
    </row>
    <row r="9303" spans="1:15">
      <c r="A9303" s="20" t="str">
        <f t="shared" si="293"/>
        <v>Kvika banki hf.Kvika Séreignasparnaður 5</v>
      </c>
      <c r="B9303" s="20" t="str">
        <f>_xlfn.IFNA(INDEX(Listi!$AI:$AI,MATCH(C9303,Listi!$AJ:$AJ,0)),INDEX(Listi!T:T,MATCH(C9303,Listi!U:U,0)))</f>
        <v xml:space="preserve">Kvika banki </v>
      </c>
      <c r="C9303" s="20" t="s">
        <v>243</v>
      </c>
      <c r="D9303" s="20" t="s">
        <v>471</v>
      </c>
      <c r="E9303" s="20" t="s">
        <v>276</v>
      </c>
      <c r="F9303" s="20" t="s">
        <v>142</v>
      </c>
      <c r="G9303" s="8" t="s">
        <v>390</v>
      </c>
      <c r="H9303" s="20" t="s">
        <v>143</v>
      </c>
      <c r="I9303" s="7">
        <v>0</v>
      </c>
      <c r="L9303" s="7">
        <v>1146886398</v>
      </c>
      <c r="M9303" s="7">
        <v>0</v>
      </c>
      <c r="N9303" s="7">
        <v>0</v>
      </c>
      <c r="O9303" s="20" t="str">
        <f t="shared" si="294"/>
        <v/>
      </c>
    </row>
    <row r="9304" spans="1:15">
      <c r="A9304" s="20" t="str">
        <f t="shared" si="293"/>
        <v>Kvika banki hf.MP Séreign 1</v>
      </c>
      <c r="B9304" s="20" t="str">
        <f>_xlfn.IFNA(INDEX(Listi!$AI:$AI,MATCH(C9304,Listi!$AJ:$AJ,0)),INDEX(Listi!T:T,MATCH(C9304,Listi!U:U,0)))</f>
        <v xml:space="preserve">Kvika banki </v>
      </c>
      <c r="C9304" s="20" t="s">
        <v>243</v>
      </c>
      <c r="D9304" s="20" t="s">
        <v>244</v>
      </c>
      <c r="E9304" s="20" t="s">
        <v>276</v>
      </c>
      <c r="F9304" s="20" t="s">
        <v>142</v>
      </c>
      <c r="G9304" s="8" t="s">
        <v>390</v>
      </c>
      <c r="H9304" s="20" t="s">
        <v>143</v>
      </c>
      <c r="I9304" s="7">
        <v>0</v>
      </c>
      <c r="L9304" s="7">
        <v>706827763</v>
      </c>
      <c r="M9304" s="7">
        <v>48440481</v>
      </c>
      <c r="N9304" s="7">
        <v>9836508</v>
      </c>
      <c r="O9304" s="20" t="str">
        <f t="shared" si="294"/>
        <v/>
      </c>
    </row>
    <row r="9305" spans="1:15">
      <c r="A9305" s="20" t="str">
        <f t="shared" si="293"/>
        <v>Kvika banki hf.MP Séreign 2</v>
      </c>
      <c r="B9305" s="20" t="str">
        <f>_xlfn.IFNA(INDEX(Listi!$AI:$AI,MATCH(C9305,Listi!$AJ:$AJ,0)),INDEX(Listi!T:T,MATCH(C9305,Listi!U:U,0)))</f>
        <v xml:space="preserve">Kvika banki </v>
      </c>
      <c r="C9305" s="20" t="s">
        <v>243</v>
      </c>
      <c r="D9305" s="20" t="s">
        <v>245</v>
      </c>
      <c r="E9305" s="20" t="s">
        <v>276</v>
      </c>
      <c r="F9305" s="20" t="s">
        <v>142</v>
      </c>
      <c r="G9305" s="8" t="s">
        <v>390</v>
      </c>
      <c r="H9305" s="20" t="s">
        <v>143</v>
      </c>
      <c r="I9305" s="7">
        <v>0</v>
      </c>
      <c r="L9305" s="7">
        <v>853989181</v>
      </c>
      <c r="M9305" s="7">
        <v>42441382</v>
      </c>
      <c r="N9305" s="7">
        <v>14637701</v>
      </c>
      <c r="O9305" s="20" t="str">
        <f t="shared" si="294"/>
        <v/>
      </c>
    </row>
    <row r="9306" spans="1:15">
      <c r="A9306" s="20" t="str">
        <f t="shared" si="293"/>
        <v>Kvika banki hf.MP Séreign 3</v>
      </c>
      <c r="B9306" s="20" t="str">
        <f>_xlfn.IFNA(INDEX(Listi!$AI:$AI,MATCH(C9306,Listi!$AJ:$AJ,0)),INDEX(Listi!T:T,MATCH(C9306,Listi!U:U,0)))</f>
        <v xml:space="preserve">Kvika banki </v>
      </c>
      <c r="C9306" s="20" t="s">
        <v>243</v>
      </c>
      <c r="D9306" s="20" t="s">
        <v>246</v>
      </c>
      <c r="E9306" s="20" t="s">
        <v>276</v>
      </c>
      <c r="F9306" s="20" t="s">
        <v>142</v>
      </c>
      <c r="G9306" s="8" t="s">
        <v>390</v>
      </c>
      <c r="H9306" s="20" t="s">
        <v>143</v>
      </c>
      <c r="I9306" s="7">
        <v>0</v>
      </c>
      <c r="L9306" s="7">
        <v>141173858</v>
      </c>
      <c r="M9306" s="7">
        <v>3374790</v>
      </c>
      <c r="N9306" s="7">
        <v>0</v>
      </c>
      <c r="O9306" s="20" t="str">
        <f t="shared" si="294"/>
        <v/>
      </c>
    </row>
    <row r="9307" spans="1:15">
      <c r="A9307" s="20" t="str">
        <f t="shared" si="293"/>
        <v>Kvika banki hf.MP Séreign 4</v>
      </c>
      <c r="B9307" s="20" t="str">
        <f>_xlfn.IFNA(INDEX(Listi!$AI:$AI,MATCH(C9307,Listi!$AJ:$AJ,0)),INDEX(Listi!T:T,MATCH(C9307,Listi!U:U,0)))</f>
        <v xml:space="preserve">Kvika banki </v>
      </c>
      <c r="C9307" s="20" t="s">
        <v>243</v>
      </c>
      <c r="D9307" s="20" t="s">
        <v>247</v>
      </c>
      <c r="E9307" s="20" t="s">
        <v>276</v>
      </c>
      <c r="F9307" s="20" t="s">
        <v>142</v>
      </c>
      <c r="G9307" s="8" t="s">
        <v>390</v>
      </c>
      <c r="H9307" s="20" t="s">
        <v>143</v>
      </c>
      <c r="I9307" s="7">
        <v>0</v>
      </c>
      <c r="L9307" s="7">
        <v>55886684</v>
      </c>
      <c r="M9307" s="7">
        <v>2888869</v>
      </c>
      <c r="N9307" s="7">
        <v>0</v>
      </c>
      <c r="O9307" s="20" t="str">
        <f t="shared" si="294"/>
        <v/>
      </c>
    </row>
    <row r="9308" spans="1:15">
      <c r="A9308" s="20" t="str">
        <f t="shared" si="293"/>
        <v>Landsbankinn hf.Landsbankinn Erlend verðbréf</v>
      </c>
      <c r="B9308" s="20" t="str">
        <f>_xlfn.IFNA(INDEX(Listi!$AI:$AI,MATCH(C9308,Listi!$AJ:$AJ,0)),INDEX(Listi!T:T,MATCH(C9308,Listi!U:U,0)))</f>
        <v>Landsbankinn</v>
      </c>
      <c r="C9308" s="20" t="s">
        <v>249</v>
      </c>
      <c r="D9308" s="20" t="s">
        <v>385</v>
      </c>
      <c r="E9308" s="20" t="s">
        <v>276</v>
      </c>
      <c r="F9308" s="20" t="s">
        <v>142</v>
      </c>
      <c r="G9308" s="8" t="s">
        <v>390</v>
      </c>
      <c r="H9308" s="20" t="s">
        <v>143</v>
      </c>
      <c r="I9308" s="7">
        <v>0</v>
      </c>
      <c r="L9308" s="7">
        <v>3705185129</v>
      </c>
      <c r="M9308" s="7">
        <v>119989407</v>
      </c>
      <c r="N9308" s="7">
        <v>87847878</v>
      </c>
      <c r="O9308" s="20" t="str">
        <f t="shared" si="294"/>
        <v/>
      </c>
    </row>
    <row r="9309" spans="1:15">
      <c r="A9309" s="20" t="str">
        <f t="shared" si="293"/>
        <v>Landsbankinn hf.Landsbankinn Lífeyrisbók</v>
      </c>
      <c r="B9309" s="20" t="str">
        <f>_xlfn.IFNA(INDEX(Listi!$AI:$AI,MATCH(C9309,Listi!$AJ:$AJ,0)),INDEX(Listi!T:T,MATCH(C9309,Listi!U:U,0)))</f>
        <v>Landsbankinn</v>
      </c>
      <c r="C9309" s="20" t="s">
        <v>249</v>
      </c>
      <c r="D9309" s="20" t="s">
        <v>367</v>
      </c>
      <c r="E9309" s="20" t="s">
        <v>276</v>
      </c>
      <c r="F9309" s="20" t="s">
        <v>142</v>
      </c>
      <c r="G9309" s="8" t="s">
        <v>390</v>
      </c>
      <c r="H9309" s="20" t="s">
        <v>143</v>
      </c>
      <c r="I9309" s="7">
        <v>0</v>
      </c>
      <c r="L9309" s="7">
        <v>3016213427</v>
      </c>
      <c r="M9309" s="7">
        <v>440353590</v>
      </c>
      <c r="N9309" s="7">
        <v>298769900</v>
      </c>
      <c r="O9309" s="20" t="str">
        <f t="shared" si="294"/>
        <v/>
      </c>
    </row>
    <row r="9310" spans="1:15">
      <c r="A9310" s="20" t="str">
        <f t="shared" si="293"/>
        <v>Landsbankinn hf.Landsbankinn Lífeyrisbók verðtryggð</v>
      </c>
      <c r="B9310" s="20" t="str">
        <f>_xlfn.IFNA(INDEX(Listi!$AI:$AI,MATCH(C9310,Listi!$AJ:$AJ,0)),INDEX(Listi!T:T,MATCH(C9310,Listi!U:U,0)))</f>
        <v>Landsbankinn</v>
      </c>
      <c r="C9310" s="20" t="s">
        <v>249</v>
      </c>
      <c r="D9310" s="20" t="s">
        <v>598</v>
      </c>
      <c r="E9310" s="20" t="s">
        <v>276</v>
      </c>
      <c r="F9310" s="20" t="s">
        <v>142</v>
      </c>
      <c r="G9310" s="8" t="s">
        <v>390</v>
      </c>
      <c r="H9310" s="20" t="s">
        <v>143</v>
      </c>
      <c r="I9310" s="7">
        <v>0</v>
      </c>
      <c r="L9310" s="7">
        <v>66896053137</v>
      </c>
      <c r="M9310" s="7">
        <v>6692476029</v>
      </c>
      <c r="N9310" s="7">
        <v>4680072987</v>
      </c>
      <c r="O9310" s="20" t="str">
        <f t="shared" si="294"/>
        <v/>
      </c>
    </row>
    <row r="9311" spans="1:15">
      <c r="A9311" s="20" t="str">
        <f t="shared" si="293"/>
        <v>Lífeyrissjóður bændaSamtryggingardeild</v>
      </c>
      <c r="B9311" s="20" t="str">
        <f>_xlfn.IFNA(INDEX(Listi!$AI:$AI,MATCH(C9311,Listi!$AJ:$AJ,0)),INDEX(Listi!T:T,MATCH(C9311,Listi!U:U,0)))</f>
        <v>Lífeyrissjóður bænda</v>
      </c>
      <c r="C9311" s="20" t="s">
        <v>252</v>
      </c>
      <c r="D9311" s="20" t="s">
        <v>205</v>
      </c>
      <c r="E9311" s="20" t="s">
        <v>275</v>
      </c>
      <c r="F9311" s="20" t="s">
        <v>142</v>
      </c>
      <c r="G9311" s="8" t="s">
        <v>390</v>
      </c>
      <c r="H9311" s="20" t="s">
        <v>143</v>
      </c>
      <c r="I9311" s="7">
        <v>0</v>
      </c>
      <c r="L9311" s="7">
        <v>45108278171</v>
      </c>
      <c r="M9311" s="7">
        <v>776003397</v>
      </c>
      <c r="N9311" s="7">
        <v>1921473168</v>
      </c>
      <c r="O9311" s="20" t="str">
        <f t="shared" si="294"/>
        <v/>
      </c>
    </row>
    <row r="9312" spans="1:15">
      <c r="A9312" s="20" t="str">
        <f t="shared" si="293"/>
        <v>Lífeyrissjóður bankamannaAldursdeild</v>
      </c>
      <c r="B9312" s="20" t="str">
        <f>_xlfn.IFNA(INDEX(Listi!$AI:$AI,MATCH(C9312,Listi!$AJ:$AJ,0)),INDEX(Listi!T:T,MATCH(C9312,Listi!U:U,0)))</f>
        <v>Lífeyrissjóður bankam.</v>
      </c>
      <c r="C9312" s="20" t="s">
        <v>250</v>
      </c>
      <c r="D9312" s="20" t="s">
        <v>251</v>
      </c>
      <c r="E9312" s="20" t="s">
        <v>275</v>
      </c>
      <c r="F9312" s="20" t="s">
        <v>142</v>
      </c>
      <c r="G9312" s="8" t="s">
        <v>390</v>
      </c>
      <c r="H9312" s="20" t="s">
        <v>143</v>
      </c>
      <c r="I9312" s="7">
        <v>0</v>
      </c>
      <c r="L9312" s="7">
        <v>61369964000</v>
      </c>
      <c r="M9312" s="7">
        <v>1996063000</v>
      </c>
      <c r="N9312" s="7">
        <v>753444000</v>
      </c>
      <c r="O9312" s="20" t="str">
        <f t="shared" si="294"/>
        <v/>
      </c>
    </row>
    <row r="9313" spans="1:15">
      <c r="A9313" s="20" t="str">
        <f t="shared" si="293"/>
        <v>Lífeyrissjóður bankamannaHlutfallsdeild</v>
      </c>
      <c r="B9313" s="20" t="str">
        <f>_xlfn.IFNA(INDEX(Listi!$AI:$AI,MATCH(C9313,Listi!$AJ:$AJ,0)),INDEX(Listi!T:T,MATCH(C9313,Listi!U:U,0)))</f>
        <v>Lífeyrissjóður bankam.</v>
      </c>
      <c r="C9313" s="20" t="s">
        <v>250</v>
      </c>
      <c r="D9313" s="20" t="s">
        <v>467</v>
      </c>
      <c r="E9313" s="20" t="s">
        <v>275</v>
      </c>
      <c r="F9313" s="20" t="s">
        <v>142</v>
      </c>
      <c r="G9313" s="8" t="s">
        <v>390</v>
      </c>
      <c r="H9313" s="20" t="s">
        <v>143</v>
      </c>
      <c r="I9313" s="7">
        <v>0</v>
      </c>
      <c r="L9313" s="7">
        <v>40286427000</v>
      </c>
      <c r="M9313" s="7">
        <v>125147000</v>
      </c>
      <c r="N9313" s="7">
        <v>2741197000</v>
      </c>
      <c r="O9313" s="20" t="str">
        <f t="shared" si="294"/>
        <v/>
      </c>
    </row>
    <row r="9314" spans="1:15">
      <c r="A9314" s="20" t="str">
        <f t="shared" si="293"/>
        <v>Lífeyrissjóður RangæingaSamtryggingardeild</v>
      </c>
      <c r="B9314" s="20" t="str">
        <f>_xlfn.IFNA(INDEX(Listi!$AI:$AI,MATCH(C9314,Listi!$AJ:$AJ,0)),INDEX(Listi!T:T,MATCH(C9314,Listi!U:U,0)))</f>
        <v>Lífeyrissjóður Rang.</v>
      </c>
      <c r="C9314" s="20" t="s">
        <v>253</v>
      </c>
      <c r="D9314" s="20" t="s">
        <v>205</v>
      </c>
      <c r="E9314" s="20" t="s">
        <v>275</v>
      </c>
      <c r="F9314" s="20" t="s">
        <v>142</v>
      </c>
      <c r="G9314" s="8" t="s">
        <v>390</v>
      </c>
      <c r="H9314" s="20" t="s">
        <v>143</v>
      </c>
      <c r="I9314" s="7">
        <v>0</v>
      </c>
      <c r="L9314" s="7">
        <v>18949790000</v>
      </c>
      <c r="M9314" s="7">
        <v>835894000</v>
      </c>
      <c r="N9314" s="7">
        <v>386250000</v>
      </c>
      <c r="O9314" s="20" t="str">
        <f t="shared" si="294"/>
        <v/>
      </c>
    </row>
    <row r="9315" spans="1:15">
      <c r="A9315" s="20" t="str">
        <f t="shared" si="293"/>
        <v>Lífeyrissjóður starfsmanna AkureyrarbæjarSamtryggingardeild</v>
      </c>
      <c r="B9315" s="20" t="str">
        <f>_xlfn.IFNA(INDEX(Listi!$AI:$AI,MATCH(C9315,Listi!$AJ:$AJ,0)),INDEX(Listi!T:T,MATCH(C9315,Listi!U:U,0)))</f>
        <v>Lífeyrissj. starfsm. Akureyrarb.</v>
      </c>
      <c r="C9315" s="20" t="s">
        <v>274</v>
      </c>
      <c r="D9315" s="20" t="s">
        <v>205</v>
      </c>
      <c r="E9315" s="20" t="s">
        <v>275</v>
      </c>
      <c r="F9315" s="20" t="s">
        <v>142</v>
      </c>
      <c r="G9315" s="8" t="s">
        <v>390</v>
      </c>
      <c r="H9315" s="20" t="s">
        <v>143</v>
      </c>
      <c r="I9315" s="7">
        <v>0</v>
      </c>
      <c r="L9315" s="7">
        <v>14569496826</v>
      </c>
      <c r="M9315" s="7">
        <v>46271787</v>
      </c>
      <c r="N9315" s="7">
        <v>1160288032</v>
      </c>
      <c r="O9315" s="20" t="str">
        <f t="shared" si="294"/>
        <v/>
      </c>
    </row>
    <row r="9316" spans="1:15">
      <c r="A9316" s="20" t="str">
        <f t="shared" si="293"/>
        <v>Lífeyrissjóður starfsmanna Búnaðarbanka ÍslandsSamtryggingardeild</v>
      </c>
      <c r="B9316" s="20" t="str">
        <f>_xlfn.IFNA(INDEX(Listi!$AI:$AI,MATCH(C9316,Listi!$AJ:$AJ,0)),INDEX(Listi!T:T,MATCH(C9316,Listi!U:U,0)))</f>
        <v>Lífeyrissj. starfsm. Búnaðarb.Ísl.</v>
      </c>
      <c r="C9316" s="20" t="s">
        <v>254</v>
      </c>
      <c r="D9316" s="20" t="s">
        <v>205</v>
      </c>
      <c r="E9316" s="20" t="s">
        <v>275</v>
      </c>
      <c r="F9316" s="8" t="s">
        <v>142</v>
      </c>
      <c r="G9316" s="8" t="s">
        <v>390</v>
      </c>
      <c r="H9316" s="20" t="s">
        <v>143</v>
      </c>
      <c r="I9316" s="7">
        <v>0</v>
      </c>
      <c r="L9316" s="7">
        <v>27921283000</v>
      </c>
      <c r="M9316" s="7">
        <v>7378000</v>
      </c>
      <c r="N9316" s="7">
        <v>1535577000</v>
      </c>
      <c r="O9316" s="20" t="str">
        <f t="shared" si="294"/>
        <v/>
      </c>
    </row>
    <row r="9317" spans="1:15">
      <c r="A9317" s="20" t="str">
        <f t="shared" si="293"/>
        <v>Lífeyrissjóður starfsmanna ReykjavíkurborgarSamtryggingardeild</v>
      </c>
      <c r="B9317" s="20" t="str">
        <f>_xlfn.IFNA(INDEX(Listi!$AI:$AI,MATCH(C9317,Listi!$AJ:$AJ,0)),INDEX(Listi!T:T,MATCH(C9317,Listi!U:U,0)))</f>
        <v>Lífeyrissj. starfsm. Reykjav.</v>
      </c>
      <c r="C9317" s="20" t="s">
        <v>255</v>
      </c>
      <c r="D9317" s="20" t="s">
        <v>205</v>
      </c>
      <c r="E9317" s="20" t="s">
        <v>275</v>
      </c>
      <c r="F9317" s="8" t="s">
        <v>142</v>
      </c>
      <c r="G9317" s="8" t="s">
        <v>390</v>
      </c>
      <c r="H9317" s="20" t="s">
        <v>143</v>
      </c>
      <c r="I9317" s="7">
        <v>0</v>
      </c>
      <c r="L9317" s="7">
        <v>92450251598</v>
      </c>
      <c r="M9317" s="7">
        <v>217604296</v>
      </c>
      <c r="N9317" s="7">
        <v>6195210428</v>
      </c>
      <c r="O9317" s="20" t="str">
        <f t="shared" si="294"/>
        <v/>
      </c>
    </row>
    <row r="9318" spans="1:15">
      <c r="A9318" s="20" t="str">
        <f t="shared" si="293"/>
        <v>Lífeyrissjóður starfsmanna ríkisinsA-deild</v>
      </c>
      <c r="B9318" s="20" t="str">
        <f>_xlfn.IFNA(INDEX(Listi!$AI:$AI,MATCH(C9318,Listi!$AJ:$AJ,0)),INDEX(Listi!T:T,MATCH(C9318,Listi!U:U,0)))</f>
        <v>LSR</v>
      </c>
      <c r="C9318" s="20" t="s">
        <v>256</v>
      </c>
      <c r="D9318" s="20" t="s">
        <v>257</v>
      </c>
      <c r="E9318" s="20" t="s">
        <v>275</v>
      </c>
      <c r="F9318" s="8" t="s">
        <v>142</v>
      </c>
      <c r="G9318" s="8" t="s">
        <v>390</v>
      </c>
      <c r="H9318" s="20" t="s">
        <v>143</v>
      </c>
      <c r="I9318" s="7">
        <v>0</v>
      </c>
      <c r="L9318" s="7">
        <v>1024402726080</v>
      </c>
      <c r="M9318" s="7">
        <v>38030413328</v>
      </c>
      <c r="N9318" s="7">
        <v>13011563069</v>
      </c>
      <c r="O9318" s="20" t="str">
        <f t="shared" si="294"/>
        <v/>
      </c>
    </row>
    <row r="9319" spans="1:15">
      <c r="A9319" s="20" t="str">
        <f t="shared" si="293"/>
        <v>Lífeyrissjóður starfsmanna ríkisinsB-deild</v>
      </c>
      <c r="B9319" s="20" t="str">
        <f>_xlfn.IFNA(INDEX(Listi!$AI:$AI,MATCH(C9319,Listi!$AJ:$AJ,0)),INDEX(Listi!T:T,MATCH(C9319,Listi!U:U,0)))</f>
        <v>LSR</v>
      </c>
      <c r="C9319" s="20" t="s">
        <v>256</v>
      </c>
      <c r="D9319" s="20" t="s">
        <v>218</v>
      </c>
      <c r="E9319" s="20" t="s">
        <v>275</v>
      </c>
      <c r="F9319" s="8" t="s">
        <v>142</v>
      </c>
      <c r="G9319" s="8" t="s">
        <v>390</v>
      </c>
      <c r="H9319" s="20" t="s">
        <v>143</v>
      </c>
      <c r="I9319" s="7">
        <v>0</v>
      </c>
      <c r="L9319" s="7">
        <v>297381500048</v>
      </c>
      <c r="M9319" s="7">
        <v>1364474032</v>
      </c>
      <c r="N9319" s="7">
        <v>62409553231</v>
      </c>
      <c r="O9319" s="20" t="str">
        <f t="shared" si="294"/>
        <v/>
      </c>
    </row>
    <row r="9320" spans="1:15">
      <c r="A9320" s="20" t="str">
        <f t="shared" si="293"/>
        <v>Lífeyrissjóður starfsmanna ríkisinsLeið I</v>
      </c>
      <c r="B9320" s="20" t="str">
        <f>_xlfn.IFNA(INDEX(Listi!$AI:$AI,MATCH(C9320,Listi!$AJ:$AJ,0)),INDEX(Listi!T:T,MATCH(C9320,Listi!U:U,0)))</f>
        <v>LSR</v>
      </c>
      <c r="C9320" s="20" t="s">
        <v>256</v>
      </c>
      <c r="D9320" s="20" t="s">
        <v>258</v>
      </c>
      <c r="E9320" s="20" t="s">
        <v>276</v>
      </c>
      <c r="F9320" s="8" t="s">
        <v>142</v>
      </c>
      <c r="G9320" s="8" t="s">
        <v>390</v>
      </c>
      <c r="H9320" s="20" t="s">
        <v>143</v>
      </c>
      <c r="I9320" s="7">
        <v>0</v>
      </c>
      <c r="L9320" s="7">
        <v>11704214939</v>
      </c>
      <c r="M9320" s="7">
        <v>547428342</v>
      </c>
      <c r="N9320" s="7">
        <v>195323403</v>
      </c>
      <c r="O9320" s="20" t="str">
        <f t="shared" si="294"/>
        <v/>
      </c>
    </row>
    <row r="9321" spans="1:15">
      <c r="A9321" s="20" t="str">
        <f t="shared" si="293"/>
        <v>Lífeyrissjóður starfsmanna ríkisinsLeið II</v>
      </c>
      <c r="B9321" s="20" t="str">
        <f>_xlfn.IFNA(INDEX(Listi!$AI:$AI,MATCH(C9321,Listi!$AJ:$AJ,0)),INDEX(Listi!T:T,MATCH(C9321,Listi!U:U,0)))</f>
        <v>LSR</v>
      </c>
      <c r="C9321" s="20" t="s">
        <v>256</v>
      </c>
      <c r="D9321" s="20" t="s">
        <v>259</v>
      </c>
      <c r="E9321" s="20" t="s">
        <v>276</v>
      </c>
      <c r="F9321" s="20" t="s">
        <v>142</v>
      </c>
      <c r="G9321" s="8" t="s">
        <v>390</v>
      </c>
      <c r="H9321" s="20" t="s">
        <v>143</v>
      </c>
      <c r="I9321" s="7">
        <v>0</v>
      </c>
      <c r="L9321" s="7">
        <v>3365164594</v>
      </c>
      <c r="M9321" s="7">
        <v>379849453</v>
      </c>
      <c r="N9321" s="7">
        <v>93142056</v>
      </c>
      <c r="O9321" s="20" t="str">
        <f t="shared" si="294"/>
        <v/>
      </c>
    </row>
    <row r="9322" spans="1:15">
      <c r="A9322" s="20" t="str">
        <f t="shared" si="293"/>
        <v>Lífeyrissjóður starfsmanna ríkisinsLeið III</v>
      </c>
      <c r="B9322" s="20" t="str">
        <f>_xlfn.IFNA(INDEX(Listi!$AI:$AI,MATCH(C9322,Listi!$AJ:$AJ,0)),INDEX(Listi!T:T,MATCH(C9322,Listi!U:U,0)))</f>
        <v>LSR</v>
      </c>
      <c r="C9322" s="20" t="s">
        <v>256</v>
      </c>
      <c r="D9322" s="20" t="s">
        <v>260</v>
      </c>
      <c r="E9322" s="20" t="s">
        <v>276</v>
      </c>
      <c r="F9322" s="8" t="s">
        <v>142</v>
      </c>
      <c r="G9322" s="8" t="s">
        <v>390</v>
      </c>
      <c r="H9322" s="20" t="s">
        <v>143</v>
      </c>
      <c r="I9322" s="7">
        <v>0</v>
      </c>
      <c r="L9322" s="7">
        <v>9959294621</v>
      </c>
      <c r="M9322" s="7">
        <v>743287481</v>
      </c>
      <c r="N9322" s="7">
        <v>349903833</v>
      </c>
      <c r="O9322" s="20" t="str">
        <f t="shared" si="294"/>
        <v/>
      </c>
    </row>
    <row r="9323" spans="1:15">
      <c r="A9323" s="20" t="str">
        <f t="shared" si="293"/>
        <v>Lífeyrissjóður Tannlæknafél ÍslDeild I/Séreign</v>
      </c>
      <c r="B9323" s="20" t="str">
        <f>_xlfn.IFNA(INDEX(Listi!$AI:$AI,MATCH(C9323,Listi!$AJ:$AJ,0)),INDEX(Listi!T:T,MATCH(C9323,Listi!U:U,0)))</f>
        <v>Lífeyrissj. Tannlækna</v>
      </c>
      <c r="C9323" s="20" t="s">
        <v>261</v>
      </c>
      <c r="D9323" s="20" t="s">
        <v>207</v>
      </c>
      <c r="E9323" s="20" t="s">
        <v>276</v>
      </c>
      <c r="F9323" s="20" t="s">
        <v>142</v>
      </c>
      <c r="G9323" s="8" t="s">
        <v>390</v>
      </c>
      <c r="H9323" s="20" t="s">
        <v>143</v>
      </c>
      <c r="I9323" s="7">
        <v>0</v>
      </c>
      <c r="L9323" s="7">
        <v>6768408488</v>
      </c>
      <c r="M9323" s="7">
        <v>272759192</v>
      </c>
      <c r="N9323" s="7">
        <v>153838058</v>
      </c>
      <c r="O9323" s="20" t="str">
        <f t="shared" si="294"/>
        <v/>
      </c>
    </row>
    <row r="9324" spans="1:15">
      <c r="A9324" s="20" t="str">
        <f t="shared" si="293"/>
        <v>Lífeyrissjóður Tannlæknafél ÍslSamtryggingardeild</v>
      </c>
      <c r="B9324" s="20" t="str">
        <f>_xlfn.IFNA(INDEX(Listi!$AI:$AI,MATCH(C9324,Listi!$AJ:$AJ,0)),INDEX(Listi!T:T,MATCH(C9324,Listi!U:U,0)))</f>
        <v>Lífeyrissj. Tannlækna</v>
      </c>
      <c r="C9324" s="20" t="s">
        <v>261</v>
      </c>
      <c r="D9324" s="20" t="s">
        <v>205</v>
      </c>
      <c r="E9324" s="20" t="s">
        <v>275</v>
      </c>
      <c r="F9324" s="8" t="s">
        <v>142</v>
      </c>
      <c r="G9324" s="8" t="s">
        <v>390</v>
      </c>
      <c r="H9324" s="20" t="s">
        <v>143</v>
      </c>
      <c r="I9324" s="7">
        <v>0</v>
      </c>
      <c r="L9324" s="7">
        <v>2241251214</v>
      </c>
      <c r="M9324" s="7">
        <v>112827287</v>
      </c>
      <c r="N9324" s="7">
        <v>17930159</v>
      </c>
      <c r="O9324" s="20" t="str">
        <f t="shared" si="294"/>
        <v/>
      </c>
    </row>
    <row r="9325" spans="1:15">
      <c r="A9325" s="20" t="str">
        <f t="shared" si="293"/>
        <v>Lífeyrissjóður verslunarmannaÆvileið 1</v>
      </c>
      <c r="B9325" s="20" t="str">
        <f>_xlfn.IFNA(INDEX(Listi!$AI:$AI,MATCH(C9325,Listi!$AJ:$AJ,0)),INDEX(Listi!T:T,MATCH(C9325,Listi!U:U,0)))</f>
        <v>Lífeyrissj. Verslunarm.</v>
      </c>
      <c r="C9325" s="20" t="s">
        <v>206</v>
      </c>
      <c r="D9325" s="20" t="s">
        <v>310</v>
      </c>
      <c r="E9325" s="20" t="s">
        <v>276</v>
      </c>
      <c r="F9325" s="20" t="s">
        <v>142</v>
      </c>
      <c r="G9325" s="8" t="s">
        <v>390</v>
      </c>
      <c r="H9325" s="20" t="s">
        <v>143</v>
      </c>
      <c r="I9325" s="7">
        <v>0</v>
      </c>
      <c r="L9325" s="7">
        <v>2860479562</v>
      </c>
      <c r="M9325" s="7">
        <v>819651283</v>
      </c>
      <c r="N9325" s="7">
        <v>12562366</v>
      </c>
      <c r="O9325" s="20" t="str">
        <f t="shared" si="294"/>
        <v/>
      </c>
    </row>
    <row r="9326" spans="1:15">
      <c r="A9326" s="20" t="str">
        <f t="shared" si="293"/>
        <v>Lífeyrissjóður verslunarmannaÆvileið 2</v>
      </c>
      <c r="B9326" s="20" t="str">
        <f>_xlfn.IFNA(INDEX(Listi!$AI:$AI,MATCH(C9326,Listi!$AJ:$AJ,0)),INDEX(Listi!T:T,MATCH(C9326,Listi!U:U,0)))</f>
        <v>Lífeyrissj. Verslunarm.</v>
      </c>
      <c r="C9326" s="20" t="s">
        <v>206</v>
      </c>
      <c r="D9326" s="20" t="s">
        <v>309</v>
      </c>
      <c r="E9326" s="20" t="s">
        <v>276</v>
      </c>
      <c r="F9326" s="8" t="s">
        <v>142</v>
      </c>
      <c r="G9326" s="8" t="s">
        <v>390</v>
      </c>
      <c r="H9326" s="20" t="s">
        <v>143</v>
      </c>
      <c r="I9326" s="7">
        <v>0</v>
      </c>
      <c r="L9326" s="7">
        <v>2325064159</v>
      </c>
      <c r="M9326" s="7">
        <v>465663194</v>
      </c>
      <c r="N9326" s="7">
        <v>32037995</v>
      </c>
      <c r="O9326" s="20" t="str">
        <f t="shared" si="294"/>
        <v/>
      </c>
    </row>
    <row r="9327" spans="1:15">
      <c r="A9327" s="20" t="str">
        <f t="shared" si="293"/>
        <v>Lífeyrissjóður verslunarmannaÆvileið 3</v>
      </c>
      <c r="B9327" s="20" t="str">
        <f>_xlfn.IFNA(INDEX(Listi!$AI:$AI,MATCH(C9327,Listi!$AJ:$AJ,0)),INDEX(Listi!T:T,MATCH(C9327,Listi!U:U,0)))</f>
        <v>Lífeyrissj. Verslunarm.</v>
      </c>
      <c r="C9327" s="20" t="s">
        <v>206</v>
      </c>
      <c r="D9327" s="20" t="s">
        <v>308</v>
      </c>
      <c r="E9327" s="20" t="s">
        <v>276</v>
      </c>
      <c r="F9327" s="20" t="s">
        <v>142</v>
      </c>
      <c r="G9327" s="8" t="s">
        <v>390</v>
      </c>
      <c r="H9327" s="20" t="s">
        <v>143</v>
      </c>
      <c r="I9327" s="7">
        <v>0</v>
      </c>
      <c r="L9327" s="7">
        <v>1567402319</v>
      </c>
      <c r="M9327" s="7">
        <v>325961302</v>
      </c>
      <c r="N9327" s="7">
        <v>60283998</v>
      </c>
      <c r="O9327" s="20" t="str">
        <f t="shared" si="294"/>
        <v/>
      </c>
    </row>
    <row r="9328" spans="1:15">
      <c r="A9328" s="20" t="str">
        <f t="shared" si="293"/>
        <v>Lífeyrissjóður verslunarmannaDeild I/Séreign</v>
      </c>
      <c r="B9328" s="20" t="str">
        <f>_xlfn.IFNA(INDEX(Listi!$AI:$AI,MATCH(C9328,Listi!$AJ:$AJ,0)),INDEX(Listi!T:T,MATCH(C9328,Listi!U:U,0)))</f>
        <v>Lífeyrissj. Verslunarm.</v>
      </c>
      <c r="C9328" s="20" t="s">
        <v>206</v>
      </c>
      <c r="D9328" s="20" t="s">
        <v>207</v>
      </c>
      <c r="E9328" s="20" t="s">
        <v>276</v>
      </c>
      <c r="F9328" s="20" t="s">
        <v>142</v>
      </c>
      <c r="G9328" s="8" t="s">
        <v>390</v>
      </c>
      <c r="H9328" s="20" t="s">
        <v>143</v>
      </c>
      <c r="I9328" s="7">
        <v>142426</v>
      </c>
      <c r="L9328" s="7">
        <v>19785724399</v>
      </c>
      <c r="M9328" s="7">
        <v>729937912</v>
      </c>
      <c r="N9328" s="7">
        <v>458382791</v>
      </c>
      <c r="O9328" s="20" t="str">
        <f t="shared" si="294"/>
        <v/>
      </c>
    </row>
    <row r="9329" spans="1:15">
      <c r="A9329" s="20" t="str">
        <f t="shared" si="293"/>
        <v>Lífeyrissjóður verslunarmannaSamtryggingardeild</v>
      </c>
      <c r="B9329" s="20" t="str">
        <f>_xlfn.IFNA(INDEX(Listi!$AI:$AI,MATCH(C9329,Listi!$AJ:$AJ,0)),INDEX(Listi!T:T,MATCH(C9329,Listi!U:U,0)))</f>
        <v>Lífeyrissj. Verslunarm.</v>
      </c>
      <c r="C9329" s="20" t="s">
        <v>206</v>
      </c>
      <c r="D9329" s="20" t="s">
        <v>205</v>
      </c>
      <c r="E9329" s="20" t="s">
        <v>275</v>
      </c>
      <c r="F9329" s="20" t="s">
        <v>142</v>
      </c>
      <c r="G9329" s="8" t="s">
        <v>390</v>
      </c>
      <c r="H9329" s="20" t="s">
        <v>143</v>
      </c>
      <c r="I9329" s="7">
        <v>43658363</v>
      </c>
      <c r="L9329" s="7">
        <v>1174592806906</v>
      </c>
      <c r="M9329" s="7">
        <v>35794261112</v>
      </c>
      <c r="N9329" s="7">
        <v>21965137185</v>
      </c>
      <c r="O9329" s="20" t="str">
        <f t="shared" si="294"/>
        <v/>
      </c>
    </row>
    <row r="9330" spans="1:15">
      <c r="A9330" s="20" t="str">
        <f t="shared" si="293"/>
        <v>Lífeyrissjóður VestmannaeyjaSafn I</v>
      </c>
      <c r="B9330" s="20" t="str">
        <f>_xlfn.IFNA(INDEX(Listi!$AI:$AI,MATCH(C9330,Listi!$AJ:$AJ,0)),INDEX(Listi!T:T,MATCH(C9330,Listi!U:U,0)))</f>
        <v>Lífeyrissj. Vestm.</v>
      </c>
      <c r="C9330" s="20" t="s">
        <v>262</v>
      </c>
      <c r="D9330" s="20" t="s">
        <v>210</v>
      </c>
      <c r="E9330" s="20" t="s">
        <v>276</v>
      </c>
      <c r="F9330" s="20" t="s">
        <v>142</v>
      </c>
      <c r="G9330" s="8" t="s">
        <v>390</v>
      </c>
      <c r="H9330" s="20" t="s">
        <v>143</v>
      </c>
      <c r="I9330" s="7">
        <v>0</v>
      </c>
      <c r="L9330" s="7">
        <v>381311221</v>
      </c>
      <c r="M9330" s="7">
        <v>44104006</v>
      </c>
      <c r="N9330" s="7">
        <v>13592960</v>
      </c>
      <c r="O9330" s="20" t="str">
        <f t="shared" si="294"/>
        <v/>
      </c>
    </row>
    <row r="9331" spans="1:15">
      <c r="A9331" s="20" t="str">
        <f t="shared" si="293"/>
        <v>Lífeyrissjóður VestmannaeyjaSafn II</v>
      </c>
      <c r="B9331" s="20" t="str">
        <f>_xlfn.IFNA(INDEX(Listi!$AI:$AI,MATCH(C9331,Listi!$AJ:$AJ,0)),INDEX(Listi!T:T,MATCH(C9331,Listi!U:U,0)))</f>
        <v>Lífeyrissj. Vestm.</v>
      </c>
      <c r="C9331" s="20" t="s">
        <v>262</v>
      </c>
      <c r="D9331" s="20" t="s">
        <v>211</v>
      </c>
      <c r="E9331" s="20" t="s">
        <v>276</v>
      </c>
      <c r="F9331" s="20" t="s">
        <v>142</v>
      </c>
      <c r="G9331" s="8" t="s">
        <v>390</v>
      </c>
      <c r="H9331" s="20" t="s">
        <v>143</v>
      </c>
      <c r="I9331" s="7">
        <v>0</v>
      </c>
      <c r="L9331" s="7">
        <v>571440191</v>
      </c>
      <c r="M9331" s="7">
        <v>40240404</v>
      </c>
      <c r="N9331" s="7">
        <v>18659289</v>
      </c>
      <c r="O9331" s="20" t="str">
        <f t="shared" si="294"/>
        <v/>
      </c>
    </row>
    <row r="9332" spans="1:15">
      <c r="A9332" s="20" t="str">
        <f t="shared" si="293"/>
        <v>Lífeyrissjóður VestmannaeyjaSamtryggingardeild</v>
      </c>
      <c r="B9332" s="20" t="str">
        <f>_xlfn.IFNA(INDEX(Listi!$AI:$AI,MATCH(C9332,Listi!$AJ:$AJ,0)),INDEX(Listi!T:T,MATCH(C9332,Listi!U:U,0)))</f>
        <v>Lífeyrissj. Vestm.</v>
      </c>
      <c r="C9332" s="20" t="s">
        <v>262</v>
      </c>
      <c r="D9332" s="20" t="s">
        <v>205</v>
      </c>
      <c r="E9332" s="20" t="s">
        <v>275</v>
      </c>
      <c r="F9332" s="8" t="s">
        <v>142</v>
      </c>
      <c r="G9332" s="8" t="s">
        <v>390</v>
      </c>
      <c r="H9332" s="20" t="s">
        <v>143</v>
      </c>
      <c r="I9332" s="7">
        <v>0</v>
      </c>
      <c r="L9332" s="7">
        <v>85198020532</v>
      </c>
      <c r="M9332" s="7">
        <v>1944643004</v>
      </c>
      <c r="N9332" s="7">
        <v>2198060399</v>
      </c>
      <c r="O9332" s="20" t="str">
        <f t="shared" si="294"/>
        <v/>
      </c>
    </row>
    <row r="9333" spans="1:15">
      <c r="A9333" s="20" t="str">
        <f t="shared" si="293"/>
        <v>Lífsval - lífeyrissparnaðurLífsval 1</v>
      </c>
      <c r="B9333" s="20" t="str">
        <f>_xlfn.IFNA(INDEX(Listi!$AI:$AI,MATCH(C9333,Listi!$AJ:$AJ,0)),INDEX(Listi!T:T,MATCH(C9333,Listi!U:U,0)))</f>
        <v>Lífsval</v>
      </c>
      <c r="C9333" s="20" t="s">
        <v>263</v>
      </c>
      <c r="D9333" s="20" t="s">
        <v>264</v>
      </c>
      <c r="E9333" s="20" t="s">
        <v>276</v>
      </c>
      <c r="F9333" s="8" t="s">
        <v>142</v>
      </c>
      <c r="G9333" s="8" t="s">
        <v>390</v>
      </c>
      <c r="H9333" s="20" t="s">
        <v>143</v>
      </c>
      <c r="I9333" s="7">
        <v>0</v>
      </c>
      <c r="L9333" s="7">
        <v>1792991246</v>
      </c>
      <c r="M9333" s="7">
        <v>203244065</v>
      </c>
      <c r="N9333" s="7">
        <v>81003579</v>
      </c>
      <c r="O9333" s="20" t="str">
        <f t="shared" si="294"/>
        <v/>
      </c>
    </row>
    <row r="9334" spans="1:15">
      <c r="A9334" s="20" t="str">
        <f t="shared" si="293"/>
        <v>Lífsval - lífeyrissparnaðurLífsval 2</v>
      </c>
      <c r="B9334" s="20" t="str">
        <f>_xlfn.IFNA(INDEX(Listi!$AI:$AI,MATCH(C9334,Listi!$AJ:$AJ,0)),INDEX(Listi!T:T,MATCH(C9334,Listi!U:U,0)))</f>
        <v>Lífsval</v>
      </c>
      <c r="C9334" s="20" t="s">
        <v>263</v>
      </c>
      <c r="D9334" s="20" t="s">
        <v>265</v>
      </c>
      <c r="E9334" s="20" t="s">
        <v>276</v>
      </c>
      <c r="F9334" s="8" t="s">
        <v>142</v>
      </c>
      <c r="G9334" s="8" t="s">
        <v>390</v>
      </c>
      <c r="H9334" s="20" t="s">
        <v>143</v>
      </c>
      <c r="I9334" s="7">
        <v>0</v>
      </c>
      <c r="L9334" s="7">
        <v>79660340</v>
      </c>
      <c r="M9334" s="7">
        <v>14369045</v>
      </c>
      <c r="N9334" s="7">
        <v>2695304</v>
      </c>
      <c r="O9334" s="20" t="str">
        <f t="shared" si="294"/>
        <v/>
      </c>
    </row>
    <row r="9335" spans="1:15">
      <c r="A9335" s="20" t="str">
        <f t="shared" ref="A9335:A9397" si="295">CONCATENATE(C9335,D9335)</f>
        <v>Lífsval - lífeyrissparnaðurLífsval 3</v>
      </c>
      <c r="B9335" s="20" t="str">
        <f>_xlfn.IFNA(INDEX(Listi!$AI:$AI,MATCH(C9335,Listi!$AJ:$AJ,0)),INDEX(Listi!T:T,MATCH(C9335,Listi!U:U,0)))</f>
        <v>Lífsval</v>
      </c>
      <c r="C9335" s="20" t="s">
        <v>263</v>
      </c>
      <c r="D9335" s="20" t="s">
        <v>266</v>
      </c>
      <c r="E9335" s="20" t="s">
        <v>276</v>
      </c>
      <c r="F9335" s="8" t="s">
        <v>142</v>
      </c>
      <c r="G9335" s="8" t="s">
        <v>390</v>
      </c>
      <c r="H9335" s="20" t="s">
        <v>143</v>
      </c>
      <c r="I9335" s="7">
        <v>0</v>
      </c>
      <c r="L9335" s="7">
        <v>131239774</v>
      </c>
      <c r="M9335" s="7">
        <v>16635787</v>
      </c>
      <c r="N9335" s="7">
        <v>3548138</v>
      </c>
      <c r="O9335" s="20" t="str">
        <f t="shared" si="294"/>
        <v/>
      </c>
    </row>
    <row r="9336" spans="1:15">
      <c r="A9336" s="20" t="str">
        <f t="shared" si="295"/>
        <v>Lífsval - lífeyrissparnaðurLífsval 4</v>
      </c>
      <c r="B9336" s="20" t="str">
        <f>_xlfn.IFNA(INDEX(Listi!$AI:$AI,MATCH(C9336,Listi!$AJ:$AJ,0)),INDEX(Listi!T:T,MATCH(C9336,Listi!U:U,0)))</f>
        <v>Lífsval</v>
      </c>
      <c r="C9336" s="20" t="s">
        <v>263</v>
      </c>
      <c r="D9336" s="20" t="s">
        <v>267</v>
      </c>
      <c r="E9336" s="20" t="s">
        <v>276</v>
      </c>
      <c r="F9336" s="20" t="s">
        <v>142</v>
      </c>
      <c r="G9336" s="8" t="s">
        <v>390</v>
      </c>
      <c r="H9336" s="20" t="s">
        <v>143</v>
      </c>
      <c r="I9336" s="7">
        <v>0</v>
      </c>
      <c r="L9336" s="7">
        <v>71752064</v>
      </c>
      <c r="M9336" s="7">
        <v>15238959</v>
      </c>
      <c r="N9336" s="7">
        <v>2058992</v>
      </c>
      <c r="O9336" s="20" t="str">
        <f t="shared" si="294"/>
        <v/>
      </c>
    </row>
    <row r="9337" spans="1:15">
      <c r="A9337" s="20" t="str">
        <f t="shared" si="295"/>
        <v>Lífsverk lífeyrissjóðurLífsverk I/Séreign</v>
      </c>
      <c r="B9337" s="20" t="str">
        <f>_xlfn.IFNA(INDEX(Listi!$AI:$AI,MATCH(C9337,Listi!$AJ:$AJ,0)),INDEX(Listi!T:T,MATCH(C9337,Listi!U:U,0)))</f>
        <v xml:space="preserve">Lífsverk  </v>
      </c>
      <c r="C9337" s="20" t="s">
        <v>268</v>
      </c>
      <c r="D9337" s="20" t="s">
        <v>269</v>
      </c>
      <c r="E9337" s="20" t="s">
        <v>276</v>
      </c>
      <c r="F9337" s="20" t="s">
        <v>142</v>
      </c>
      <c r="G9337" s="8" t="s">
        <v>390</v>
      </c>
      <c r="H9337" s="20" t="s">
        <v>143</v>
      </c>
      <c r="I9337" s="7">
        <v>0</v>
      </c>
      <c r="L9337" s="7">
        <v>4582957000</v>
      </c>
      <c r="M9337" s="7">
        <v>635926000</v>
      </c>
      <c r="N9337" s="7">
        <v>22708000</v>
      </c>
      <c r="O9337" s="20" t="str">
        <f t="shared" si="294"/>
        <v/>
      </c>
    </row>
    <row r="9338" spans="1:15">
      <c r="A9338" s="20" t="str">
        <f t="shared" si="295"/>
        <v>Lífsverk lífeyrissjóðurLífsverk II/Séreign</v>
      </c>
      <c r="B9338" s="20" t="str">
        <f>_xlfn.IFNA(INDEX(Listi!$AI:$AI,MATCH(C9338,Listi!$AJ:$AJ,0)),INDEX(Listi!T:T,MATCH(C9338,Listi!U:U,0)))</f>
        <v xml:space="preserve">Lífsverk  </v>
      </c>
      <c r="C9338" s="20" t="s">
        <v>268</v>
      </c>
      <c r="D9338" s="20" t="s">
        <v>270</v>
      </c>
      <c r="E9338" s="20" t="s">
        <v>276</v>
      </c>
      <c r="F9338" s="20" t="s">
        <v>142</v>
      </c>
      <c r="G9338" s="8" t="s">
        <v>390</v>
      </c>
      <c r="H9338" s="20" t="s">
        <v>143</v>
      </c>
      <c r="I9338" s="7">
        <v>0</v>
      </c>
      <c r="L9338" s="7">
        <v>23735073000</v>
      </c>
      <c r="M9338" s="7">
        <v>2073571000</v>
      </c>
      <c r="N9338" s="7">
        <v>249365000</v>
      </c>
      <c r="O9338" s="20" t="str">
        <f t="shared" si="294"/>
        <v/>
      </c>
    </row>
    <row r="9339" spans="1:15">
      <c r="A9339" s="20" t="str">
        <f t="shared" si="295"/>
        <v>Lífsverk lífeyrissjóðurLífsverk III/Séreign</v>
      </c>
      <c r="B9339" s="20" t="str">
        <f>_xlfn.IFNA(INDEX(Listi!$AI:$AI,MATCH(C9339,Listi!$AJ:$AJ,0)),INDEX(Listi!T:T,MATCH(C9339,Listi!U:U,0)))</f>
        <v xml:space="preserve">Lífsverk  </v>
      </c>
      <c r="C9339" s="20" t="s">
        <v>268</v>
      </c>
      <c r="D9339" s="20" t="s">
        <v>271</v>
      </c>
      <c r="E9339" s="20" t="s">
        <v>276</v>
      </c>
      <c r="F9339" s="20" t="s">
        <v>142</v>
      </c>
      <c r="G9339" s="8" t="s">
        <v>390</v>
      </c>
      <c r="H9339" s="20" t="s">
        <v>143</v>
      </c>
      <c r="I9339" s="7">
        <v>0</v>
      </c>
      <c r="L9339" s="7">
        <v>653814000</v>
      </c>
      <c r="M9339" s="7">
        <v>105107000</v>
      </c>
      <c r="N9339" s="7">
        <v>2613000</v>
      </c>
      <c r="O9339" s="20" t="str">
        <f t="shared" si="294"/>
        <v/>
      </c>
    </row>
    <row r="9340" spans="1:15">
      <c r="A9340" s="20" t="str">
        <f t="shared" si="295"/>
        <v>Lífsverk lífeyrissjóðurSamtryggingardeild</v>
      </c>
      <c r="B9340" s="20" t="str">
        <f>_xlfn.IFNA(INDEX(Listi!$AI:$AI,MATCH(C9340,Listi!$AJ:$AJ,0)),INDEX(Listi!T:T,MATCH(C9340,Listi!U:U,0)))</f>
        <v xml:space="preserve">Lífsverk  </v>
      </c>
      <c r="C9340" s="20" t="s">
        <v>268</v>
      </c>
      <c r="D9340" s="20" t="s">
        <v>205</v>
      </c>
      <c r="E9340" s="20" t="s">
        <v>275</v>
      </c>
      <c r="F9340" s="20" t="s">
        <v>142</v>
      </c>
      <c r="G9340" s="8" t="s">
        <v>390</v>
      </c>
      <c r="H9340" s="20" t="s">
        <v>143</v>
      </c>
      <c r="I9340" s="7">
        <v>0</v>
      </c>
      <c r="L9340" s="7">
        <v>120542527000</v>
      </c>
      <c r="M9340" s="7">
        <v>4397803000</v>
      </c>
      <c r="N9340" s="7">
        <v>1423151000</v>
      </c>
      <c r="O9340" s="20" t="str">
        <f t="shared" si="294"/>
        <v/>
      </c>
    </row>
    <row r="9341" spans="1:15">
      <c r="A9341" s="20" t="str">
        <f t="shared" si="295"/>
        <v>Söfnunarsjóður lífeyrisréttindaDeild I/Innlán</v>
      </c>
      <c r="B9341" s="20" t="str">
        <f>_xlfn.IFNA(INDEX(Listi!$AI:$AI,MATCH(C9341,Listi!$AJ:$AJ,0)),INDEX(Listi!T:T,MATCH(C9341,Listi!U:U,0)))</f>
        <v>Söfnunarsj.</v>
      </c>
      <c r="C9341" s="20" t="s">
        <v>272</v>
      </c>
      <c r="D9341" s="20" t="s">
        <v>273</v>
      </c>
      <c r="E9341" s="20" t="s">
        <v>276</v>
      </c>
      <c r="F9341" s="20" t="s">
        <v>142</v>
      </c>
      <c r="G9341" s="8" t="s">
        <v>390</v>
      </c>
      <c r="H9341" s="20" t="s">
        <v>143</v>
      </c>
      <c r="I9341" s="7">
        <v>0</v>
      </c>
      <c r="L9341" s="7">
        <v>2001731914</v>
      </c>
      <c r="M9341" s="7">
        <v>133561634</v>
      </c>
      <c r="N9341" s="7">
        <v>44803565</v>
      </c>
      <c r="O9341" s="20" t="str">
        <f t="shared" si="294"/>
        <v/>
      </c>
    </row>
    <row r="9342" spans="1:15">
      <c r="A9342" s="20" t="str">
        <f t="shared" si="295"/>
        <v>Söfnunarsjóður lífeyrisréttindaDeild III/Séreign</v>
      </c>
      <c r="B9342" s="20" t="str">
        <f>_xlfn.IFNA(INDEX(Listi!$AI:$AI,MATCH(C9342,Listi!$AJ:$AJ,0)),INDEX(Listi!T:T,MATCH(C9342,Listi!U:U,0)))</f>
        <v>Söfnunarsj.</v>
      </c>
      <c r="C9342" s="20" t="s">
        <v>272</v>
      </c>
      <c r="D9342" s="20" t="s">
        <v>599</v>
      </c>
      <c r="E9342" s="20" t="s">
        <v>276</v>
      </c>
      <c r="F9342" s="20" t="s">
        <v>142</v>
      </c>
      <c r="G9342" s="8" t="s">
        <v>390</v>
      </c>
      <c r="H9342" s="20" t="s">
        <v>143</v>
      </c>
      <c r="I9342" s="7">
        <v>0</v>
      </c>
      <c r="L9342" s="7">
        <v>24413085</v>
      </c>
      <c r="M9342" s="7">
        <v>24697577</v>
      </c>
      <c r="N9342" s="7">
        <v>900000</v>
      </c>
      <c r="O9342" s="20" t="str">
        <f t="shared" si="294"/>
        <v/>
      </c>
    </row>
    <row r="9343" spans="1:15">
      <c r="A9343" s="20" t="str">
        <f t="shared" si="295"/>
        <v>Söfnunarsjóður lífeyrisréttindaDeildII/Séreign</v>
      </c>
      <c r="B9343" s="20" t="str">
        <f>_xlfn.IFNA(INDEX(Listi!$AI:$AI,MATCH(C9343,Listi!$AJ:$AJ,0)),INDEX(Listi!T:T,MATCH(C9343,Listi!U:U,0)))</f>
        <v>Söfnunarsj.</v>
      </c>
      <c r="C9343" s="20" t="s">
        <v>272</v>
      </c>
      <c r="D9343" s="20" t="s">
        <v>586</v>
      </c>
      <c r="E9343" s="20" t="s">
        <v>276</v>
      </c>
      <c r="F9343" s="20" t="s">
        <v>142</v>
      </c>
      <c r="G9343" s="8" t="s">
        <v>390</v>
      </c>
      <c r="H9343" s="20" t="s">
        <v>143</v>
      </c>
      <c r="I9343" s="7">
        <v>0</v>
      </c>
      <c r="L9343" s="7">
        <v>1654616477</v>
      </c>
      <c r="M9343" s="7">
        <v>128539213</v>
      </c>
      <c r="N9343" s="7">
        <v>22846291</v>
      </c>
      <c r="O9343" s="20" t="str">
        <f t="shared" si="294"/>
        <v/>
      </c>
    </row>
    <row r="9344" spans="1:15">
      <c r="A9344" s="20" t="str">
        <f t="shared" si="295"/>
        <v>Söfnunarsjóður lífeyrisréttindaSamtryggingardeild</v>
      </c>
      <c r="B9344" s="20" t="str">
        <f>_xlfn.IFNA(INDEX(Listi!$AI:$AI,MATCH(C9344,Listi!$AJ:$AJ,0)),INDEX(Listi!T:T,MATCH(C9344,Listi!U:U,0)))</f>
        <v>Söfnunarsj.</v>
      </c>
      <c r="C9344" s="20" t="s">
        <v>272</v>
      </c>
      <c r="D9344" s="20" t="s">
        <v>205</v>
      </c>
      <c r="E9344" s="20" t="s">
        <v>275</v>
      </c>
      <c r="F9344" s="8" t="s">
        <v>142</v>
      </c>
      <c r="G9344" s="8" t="s">
        <v>390</v>
      </c>
      <c r="H9344" s="20" t="s">
        <v>143</v>
      </c>
      <c r="I9344" s="7">
        <v>0</v>
      </c>
      <c r="L9344" s="7">
        <v>238978847889</v>
      </c>
      <c r="M9344" s="7">
        <v>4967193409</v>
      </c>
      <c r="N9344" s="7">
        <v>6076487652</v>
      </c>
      <c r="O9344" s="20" t="str">
        <f t="shared" si="294"/>
        <v/>
      </c>
    </row>
    <row r="9345" spans="1:15">
      <c r="A9345" s="20" t="str">
        <f t="shared" si="295"/>
        <v>Stapi lífeyrissjóðurSafn I</v>
      </c>
      <c r="B9345" s="20" t="str">
        <f>_xlfn.IFNA(INDEX(Listi!$AI:$AI,MATCH(C9345,Listi!$AJ:$AJ,0)),INDEX(Listi!T:T,MATCH(C9345,Listi!U:U,0)))</f>
        <v xml:space="preserve">Stapi  </v>
      </c>
      <c r="C9345" s="20" t="s">
        <v>209</v>
      </c>
      <c r="D9345" s="20" t="s">
        <v>210</v>
      </c>
      <c r="E9345" s="20" t="s">
        <v>276</v>
      </c>
      <c r="F9345" s="8" t="s">
        <v>142</v>
      </c>
      <c r="G9345" s="8" t="s">
        <v>390</v>
      </c>
      <c r="H9345" s="20" t="s">
        <v>143</v>
      </c>
      <c r="I9345" s="7">
        <v>0</v>
      </c>
      <c r="L9345" s="7">
        <v>2440828925</v>
      </c>
      <c r="M9345" s="7">
        <v>91567233</v>
      </c>
      <c r="N9345" s="7">
        <v>110755602</v>
      </c>
      <c r="O9345" s="20" t="str">
        <f t="shared" si="294"/>
        <v/>
      </c>
    </row>
    <row r="9346" spans="1:15">
      <c r="A9346" s="20" t="str">
        <f t="shared" si="295"/>
        <v>Stapi lífeyrissjóðurSafn II</v>
      </c>
      <c r="B9346" s="20" t="str">
        <f>_xlfn.IFNA(INDEX(Listi!$AI:$AI,MATCH(C9346,Listi!$AJ:$AJ,0)),INDEX(Listi!T:T,MATCH(C9346,Listi!U:U,0)))</f>
        <v xml:space="preserve">Stapi  </v>
      </c>
      <c r="C9346" s="20" t="s">
        <v>209</v>
      </c>
      <c r="D9346" s="20" t="s">
        <v>211</v>
      </c>
      <c r="E9346" s="20" t="s">
        <v>276</v>
      </c>
      <c r="F9346" s="8" t="s">
        <v>142</v>
      </c>
      <c r="G9346" s="8" t="s">
        <v>390</v>
      </c>
      <c r="H9346" s="20" t="s">
        <v>143</v>
      </c>
      <c r="I9346" s="7">
        <v>0</v>
      </c>
      <c r="L9346" s="7">
        <v>5710890273</v>
      </c>
      <c r="M9346" s="7">
        <v>262001316</v>
      </c>
      <c r="N9346" s="7">
        <v>164209410</v>
      </c>
      <c r="O9346" s="20" t="str">
        <f t="shared" ref="O9346:O9409" si="296">IFERROR(VLOOKUP(F9346,EhLykill,3,FALSE),"")</f>
        <v/>
      </c>
    </row>
    <row r="9347" spans="1:15">
      <c r="A9347" s="20" t="str">
        <f t="shared" si="295"/>
        <v>Stapi lífeyrissjóðurSafn III</v>
      </c>
      <c r="B9347" s="20" t="str">
        <f>_xlfn.IFNA(INDEX(Listi!$AI:$AI,MATCH(C9347,Listi!$AJ:$AJ,0)),INDEX(Listi!T:T,MATCH(C9347,Listi!U:U,0)))</f>
        <v xml:space="preserve">Stapi  </v>
      </c>
      <c r="C9347" s="20" t="s">
        <v>209</v>
      </c>
      <c r="D9347" s="20" t="s">
        <v>212</v>
      </c>
      <c r="E9347" s="20" t="s">
        <v>276</v>
      </c>
      <c r="F9347" s="8" t="s">
        <v>142</v>
      </c>
      <c r="G9347" s="8" t="s">
        <v>390</v>
      </c>
      <c r="H9347" s="20" t="s">
        <v>143</v>
      </c>
      <c r="I9347" s="7">
        <v>0</v>
      </c>
      <c r="L9347" s="7">
        <v>268100084</v>
      </c>
      <c r="M9347" s="7">
        <v>24388890</v>
      </c>
      <c r="N9347" s="7">
        <v>9886128</v>
      </c>
      <c r="O9347" s="20" t="str">
        <f t="shared" si="296"/>
        <v/>
      </c>
    </row>
    <row r="9348" spans="1:15">
      <c r="A9348" s="20" t="str">
        <f t="shared" si="295"/>
        <v>Stapi lífeyrissjóðurTryggingardeild</v>
      </c>
      <c r="B9348" s="20" t="str">
        <f>_xlfn.IFNA(INDEX(Listi!$AI:$AI,MATCH(C9348,Listi!$AJ:$AJ,0)),INDEX(Listi!T:T,MATCH(C9348,Listi!U:U,0)))</f>
        <v xml:space="preserve">Stapi  </v>
      </c>
      <c r="C9348" s="20" t="s">
        <v>209</v>
      </c>
      <c r="D9348" s="20" t="s">
        <v>213</v>
      </c>
      <c r="E9348" s="20" t="s">
        <v>275</v>
      </c>
      <c r="F9348" s="20" t="s">
        <v>142</v>
      </c>
      <c r="G9348" s="8" t="s">
        <v>390</v>
      </c>
      <c r="H9348" s="20" t="s">
        <v>143</v>
      </c>
      <c r="I9348" s="7">
        <v>0</v>
      </c>
      <c r="L9348" s="7">
        <v>348661724246</v>
      </c>
      <c r="M9348" s="7">
        <v>13807615154</v>
      </c>
      <c r="N9348" s="7">
        <v>7912918911</v>
      </c>
      <c r="O9348" s="20" t="str">
        <f t="shared" si="296"/>
        <v/>
      </c>
    </row>
    <row r="9349" spans="1:15">
      <c r="A9349" s="20" t="str">
        <f t="shared" si="295"/>
        <v>Stapi lífeyrissjóðurVarfærnasafnið</v>
      </c>
      <c r="B9349" s="20" t="str">
        <f>_xlfn.IFNA(INDEX(Listi!$AI:$AI,MATCH(C9349,Listi!$AJ:$AJ,0)),INDEX(Listi!T:T,MATCH(C9349,Listi!U:U,0)))</f>
        <v xml:space="preserve">Stapi  </v>
      </c>
      <c r="C9349" s="20" t="s">
        <v>209</v>
      </c>
      <c r="D9349" s="20" t="s">
        <v>392</v>
      </c>
      <c r="E9349" s="20" t="s">
        <v>276</v>
      </c>
      <c r="F9349" s="20" t="s">
        <v>142</v>
      </c>
      <c r="G9349" s="8" t="s">
        <v>390</v>
      </c>
      <c r="H9349" s="20" t="s">
        <v>143</v>
      </c>
      <c r="I9349" s="7">
        <v>0</v>
      </c>
      <c r="L9349" s="7">
        <v>471986044</v>
      </c>
      <c r="M9349" s="7">
        <v>137399159</v>
      </c>
      <c r="N9349" s="7">
        <v>6994496</v>
      </c>
      <c r="O9349" s="20" t="str">
        <f t="shared" si="296"/>
        <v/>
      </c>
    </row>
    <row r="9350" spans="1:15">
      <c r="A9350" s="20" t="str">
        <f t="shared" si="295"/>
        <v>Almenni lífeyrissjóðurinnÆvisafn I</v>
      </c>
      <c r="B9350" s="20" t="str">
        <f>_xlfn.IFNA(INDEX(Listi!$AI:$AI,MATCH(C9350,Listi!$AJ:$AJ,0)),INDEX(Listi!T:T,MATCH(C9350,Listi!U:U,0)))</f>
        <v xml:space="preserve">Almenni </v>
      </c>
      <c r="C9350" s="20" t="s">
        <v>0</v>
      </c>
      <c r="D9350" s="20" t="s">
        <v>202</v>
      </c>
      <c r="E9350" s="20" t="s">
        <v>276</v>
      </c>
      <c r="F9350" s="20" t="s">
        <v>146</v>
      </c>
      <c r="G9350" s="8" t="s">
        <v>391</v>
      </c>
      <c r="H9350" s="20" t="s">
        <v>147</v>
      </c>
      <c r="I9350" s="7">
        <v>5576638</v>
      </c>
      <c r="L9350" s="7">
        <v>43068273823</v>
      </c>
      <c r="M9350" s="7">
        <v>4413720640</v>
      </c>
      <c r="N9350" s="7">
        <v>641257097</v>
      </c>
      <c r="O9350" s="20" t="str">
        <f t="shared" si="296"/>
        <v/>
      </c>
    </row>
    <row r="9351" spans="1:15">
      <c r="A9351" s="20" t="str">
        <f t="shared" si="295"/>
        <v>Almenni lífeyrissjóðurinnÆvisafn II</v>
      </c>
      <c r="B9351" s="20" t="str">
        <f>_xlfn.IFNA(INDEX(Listi!$AI:$AI,MATCH(C9351,Listi!$AJ:$AJ,0)),INDEX(Listi!T:T,MATCH(C9351,Listi!U:U,0)))</f>
        <v xml:space="preserve">Almenni </v>
      </c>
      <c r="C9351" s="20" t="s">
        <v>0</v>
      </c>
      <c r="D9351" s="20" t="s">
        <v>203</v>
      </c>
      <c r="E9351" s="20" t="s">
        <v>276</v>
      </c>
      <c r="F9351" s="20" t="s">
        <v>146</v>
      </c>
      <c r="G9351" s="8" t="s">
        <v>391</v>
      </c>
      <c r="H9351" s="20" t="s">
        <v>147</v>
      </c>
      <c r="I9351" s="7">
        <v>7064448</v>
      </c>
      <c r="L9351" s="7">
        <v>86460235807</v>
      </c>
      <c r="M9351" s="7">
        <v>3970537445</v>
      </c>
      <c r="N9351" s="7">
        <v>1539034493</v>
      </c>
      <c r="O9351" s="20" t="str">
        <f t="shared" si="296"/>
        <v/>
      </c>
    </row>
    <row r="9352" spans="1:15">
      <c r="A9352" s="20" t="str">
        <f t="shared" si="295"/>
        <v>Almenni lífeyrissjóðurinnÆvisafn III</v>
      </c>
      <c r="B9352" s="20" t="str">
        <f>_xlfn.IFNA(INDEX(Listi!$AI:$AI,MATCH(C9352,Listi!$AJ:$AJ,0)),INDEX(Listi!T:T,MATCH(C9352,Listi!U:U,0)))</f>
        <v xml:space="preserve">Almenni </v>
      </c>
      <c r="C9352" s="20" t="s">
        <v>0</v>
      </c>
      <c r="D9352" s="20" t="s">
        <v>204</v>
      </c>
      <c r="E9352" s="20" t="s">
        <v>276</v>
      </c>
      <c r="F9352" s="8" t="s">
        <v>146</v>
      </c>
      <c r="G9352" s="8" t="s">
        <v>391</v>
      </c>
      <c r="H9352" s="20" t="s">
        <v>147</v>
      </c>
      <c r="I9352" s="7">
        <v>1152416</v>
      </c>
      <c r="L9352" s="7">
        <v>33890180699</v>
      </c>
      <c r="M9352" s="7">
        <v>1571509194</v>
      </c>
      <c r="N9352" s="7">
        <v>920421683</v>
      </c>
      <c r="O9352" s="20" t="str">
        <f t="shared" si="296"/>
        <v/>
      </c>
    </row>
    <row r="9353" spans="1:15">
      <c r="A9353" s="20" t="str">
        <f t="shared" si="295"/>
        <v>Almenni lífeyrissjóðurinnHúsnæðissafn</v>
      </c>
      <c r="B9353" s="20" t="str">
        <f>_xlfn.IFNA(INDEX(Listi!$AI:$AI,MATCH(C9353,Listi!$AJ:$AJ,0)),INDEX(Listi!T:T,MATCH(C9353,Listi!U:U,0)))</f>
        <v xml:space="preserve">Almenni </v>
      </c>
      <c r="C9353" s="20" t="s">
        <v>0</v>
      </c>
      <c r="D9353" s="20" t="s">
        <v>315</v>
      </c>
      <c r="E9353" s="20" t="s">
        <v>276</v>
      </c>
      <c r="F9353" s="8" t="s">
        <v>146</v>
      </c>
      <c r="G9353" s="8" t="s">
        <v>391</v>
      </c>
      <c r="H9353" s="20" t="s">
        <v>147</v>
      </c>
      <c r="I9353" s="7">
        <v>0</v>
      </c>
      <c r="L9353" s="7">
        <v>487895879</v>
      </c>
      <c r="M9353" s="7">
        <v>166428361</v>
      </c>
      <c r="N9353" s="7">
        <v>18080096</v>
      </c>
      <c r="O9353" s="20" t="str">
        <f t="shared" si="296"/>
        <v/>
      </c>
    </row>
    <row r="9354" spans="1:15">
      <c r="A9354" s="20" t="str">
        <f t="shared" si="295"/>
        <v>Almenni lífeyrissjóðurinnInnlánssafn</v>
      </c>
      <c r="B9354" s="20" t="str">
        <f>_xlfn.IFNA(INDEX(Listi!$AI:$AI,MATCH(C9354,Listi!$AJ:$AJ,0)),INDEX(Listi!T:T,MATCH(C9354,Listi!U:U,0)))</f>
        <v xml:space="preserve">Almenni </v>
      </c>
      <c r="C9354" s="20" t="s">
        <v>0</v>
      </c>
      <c r="D9354" s="20" t="s">
        <v>1</v>
      </c>
      <c r="E9354" s="20" t="s">
        <v>276</v>
      </c>
      <c r="F9354" s="8" t="s">
        <v>146</v>
      </c>
      <c r="G9354" s="8" t="s">
        <v>391</v>
      </c>
      <c r="H9354" s="20" t="s">
        <v>147</v>
      </c>
      <c r="I9354" s="7">
        <v>0</v>
      </c>
      <c r="L9354" s="7">
        <v>26587944379</v>
      </c>
      <c r="M9354" s="7">
        <v>1016779991</v>
      </c>
      <c r="N9354" s="7">
        <v>1031869724</v>
      </c>
      <c r="O9354" s="20" t="str">
        <f t="shared" si="296"/>
        <v/>
      </c>
    </row>
    <row r="9355" spans="1:15">
      <c r="A9355" s="20" t="str">
        <f t="shared" si="295"/>
        <v>Almenni lífeyrissjóðurinnRíkissafn langt</v>
      </c>
      <c r="B9355" s="20" t="str">
        <f>_xlfn.IFNA(INDEX(Listi!$AI:$AI,MATCH(C9355,Listi!$AJ:$AJ,0)),INDEX(Listi!T:T,MATCH(C9355,Listi!U:U,0)))</f>
        <v xml:space="preserve">Almenni </v>
      </c>
      <c r="C9355" s="20" t="s">
        <v>0</v>
      </c>
      <c r="D9355" s="20" t="s">
        <v>199</v>
      </c>
      <c r="E9355" s="20" t="s">
        <v>276</v>
      </c>
      <c r="F9355" s="8" t="s">
        <v>146</v>
      </c>
      <c r="G9355" s="8" t="s">
        <v>391</v>
      </c>
      <c r="H9355" s="20" t="s">
        <v>147</v>
      </c>
      <c r="I9355" s="7">
        <v>0</v>
      </c>
      <c r="L9355" s="7">
        <v>1193680171</v>
      </c>
      <c r="M9355" s="7">
        <v>61272573</v>
      </c>
      <c r="N9355" s="7">
        <v>40105929</v>
      </c>
      <c r="O9355" s="20" t="str">
        <f t="shared" si="296"/>
        <v/>
      </c>
    </row>
    <row r="9356" spans="1:15">
      <c r="A9356" s="20" t="str">
        <f t="shared" si="295"/>
        <v>Almenni lífeyrissjóðurinnRíkissafn stutt</v>
      </c>
      <c r="B9356" s="20" t="str">
        <f>_xlfn.IFNA(INDEX(Listi!$AI:$AI,MATCH(C9356,Listi!$AJ:$AJ,0)),INDEX(Listi!T:T,MATCH(C9356,Listi!U:U,0)))</f>
        <v xml:space="preserve">Almenni </v>
      </c>
      <c r="C9356" s="20" t="s">
        <v>0</v>
      </c>
      <c r="D9356" s="20" t="s">
        <v>200</v>
      </c>
      <c r="E9356" s="20" t="s">
        <v>276</v>
      </c>
      <c r="F9356" s="20" t="s">
        <v>146</v>
      </c>
      <c r="G9356" s="8" t="s">
        <v>391</v>
      </c>
      <c r="H9356" s="20" t="s">
        <v>147</v>
      </c>
      <c r="I9356" s="7">
        <v>0</v>
      </c>
      <c r="L9356" s="7">
        <v>541893627</v>
      </c>
      <c r="M9356" s="7">
        <v>20423158</v>
      </c>
      <c r="N9356" s="7">
        <v>14899899</v>
      </c>
      <c r="O9356" s="20" t="str">
        <f t="shared" si="296"/>
        <v/>
      </c>
    </row>
    <row r="9357" spans="1:15">
      <c r="A9357" s="20" t="str">
        <f t="shared" si="295"/>
        <v>Almenni lífeyrissjóðurinnTryggingadeild</v>
      </c>
      <c r="B9357" s="20" t="str">
        <f>_xlfn.IFNA(INDEX(Listi!$AI:$AI,MATCH(C9357,Listi!$AJ:$AJ,0)),INDEX(Listi!T:T,MATCH(C9357,Listi!U:U,0)))</f>
        <v xml:space="preserve">Almenni </v>
      </c>
      <c r="C9357" s="20" t="s">
        <v>0</v>
      </c>
      <c r="D9357" s="20" t="s">
        <v>201</v>
      </c>
      <c r="E9357" s="20" t="s">
        <v>275</v>
      </c>
      <c r="F9357" s="20" t="s">
        <v>146</v>
      </c>
      <c r="G9357" s="8" t="s">
        <v>391</v>
      </c>
      <c r="H9357" s="20" t="s">
        <v>147</v>
      </c>
      <c r="I9357" s="7">
        <v>11583899</v>
      </c>
      <c r="L9357" s="7">
        <v>174784296254</v>
      </c>
      <c r="M9357" s="7">
        <v>7497244534</v>
      </c>
      <c r="N9357" s="7">
        <v>3057046932</v>
      </c>
      <c r="O9357" s="20" t="str">
        <f t="shared" si="296"/>
        <v/>
      </c>
    </row>
    <row r="9358" spans="1:15">
      <c r="A9358" s="20" t="str">
        <f t="shared" si="295"/>
        <v>Arion banki hf.Erlend hlutabréf</v>
      </c>
      <c r="B9358" s="20" t="str">
        <f>_xlfn.IFNA(INDEX(Listi!$AI:$AI,MATCH(C9358,Listi!$AJ:$AJ,0)),INDEX(Listi!T:T,MATCH(C9358,Listi!U:U,0)))</f>
        <v xml:space="preserve">Arion banki </v>
      </c>
      <c r="C9358" s="20" t="s">
        <v>214</v>
      </c>
      <c r="D9358" s="20" t="s">
        <v>215</v>
      </c>
      <c r="E9358" s="20" t="s">
        <v>276</v>
      </c>
      <c r="F9358" s="20" t="s">
        <v>146</v>
      </c>
      <c r="G9358" s="8" t="s">
        <v>391</v>
      </c>
      <c r="H9358" s="20" t="s">
        <v>147</v>
      </c>
      <c r="I9358" s="7">
        <v>217000</v>
      </c>
      <c r="L9358" s="7">
        <v>1149685000</v>
      </c>
      <c r="M9358" s="7">
        <v>49095000</v>
      </c>
      <c r="N9358" s="7">
        <v>10876000</v>
      </c>
      <c r="O9358" s="20" t="str">
        <f t="shared" si="296"/>
        <v/>
      </c>
    </row>
    <row r="9359" spans="1:15">
      <c r="A9359" s="20" t="str">
        <f t="shared" si="295"/>
        <v>Arion banki hf.Innlend skuldabréf</v>
      </c>
      <c r="B9359" s="20" t="str">
        <f>_xlfn.IFNA(INDEX(Listi!$AI:$AI,MATCH(C9359,Listi!$AJ:$AJ,0)),INDEX(Listi!T:T,MATCH(C9359,Listi!U:U,0)))</f>
        <v xml:space="preserve">Arion banki </v>
      </c>
      <c r="C9359" s="20" t="s">
        <v>214</v>
      </c>
      <c r="D9359" s="20" t="s">
        <v>216</v>
      </c>
      <c r="E9359" s="20" t="s">
        <v>276</v>
      </c>
      <c r="F9359" s="20" t="s">
        <v>146</v>
      </c>
      <c r="G9359" s="8" t="s">
        <v>391</v>
      </c>
      <c r="H9359" s="20" t="s">
        <v>147</v>
      </c>
      <c r="I9359" s="7">
        <v>0</v>
      </c>
      <c r="L9359" s="7">
        <v>4446434000</v>
      </c>
      <c r="M9359" s="7">
        <v>344234000</v>
      </c>
      <c r="N9359" s="7">
        <v>44793000</v>
      </c>
      <c r="O9359" s="20" t="str">
        <f t="shared" si="296"/>
        <v/>
      </c>
    </row>
    <row r="9360" spans="1:15">
      <c r="A9360" s="20" t="str">
        <f t="shared" si="295"/>
        <v>Arion banki hf.Lífeyrisauki L1</v>
      </c>
      <c r="B9360" s="20" t="str">
        <f>_xlfn.IFNA(INDEX(Listi!$AI:$AI,MATCH(C9360,Listi!$AJ:$AJ,0)),INDEX(Listi!T:T,MATCH(C9360,Listi!U:U,0)))</f>
        <v xml:space="preserve">Arion banki </v>
      </c>
      <c r="C9360" s="20" t="s">
        <v>214</v>
      </c>
      <c r="D9360" s="20" t="s">
        <v>377</v>
      </c>
      <c r="E9360" s="20" t="s">
        <v>276</v>
      </c>
      <c r="F9360" s="8" t="s">
        <v>146</v>
      </c>
      <c r="G9360" s="8" t="s">
        <v>391</v>
      </c>
      <c r="H9360" s="20" t="s">
        <v>147</v>
      </c>
      <c r="I9360" s="7">
        <v>-286000</v>
      </c>
      <c r="L9360" s="7">
        <v>5887942000</v>
      </c>
      <c r="M9360" s="7">
        <v>1011885000</v>
      </c>
      <c r="N9360" s="7">
        <v>34615000</v>
      </c>
      <c r="O9360" s="20" t="str">
        <f t="shared" si="296"/>
        <v/>
      </c>
    </row>
    <row r="9361" spans="1:15">
      <c r="A9361" s="20" t="str">
        <f t="shared" si="295"/>
        <v>Arion banki hf.Lífeyrisauki L2</v>
      </c>
      <c r="B9361" s="20" t="str">
        <f>_xlfn.IFNA(INDEX(Listi!$AI:$AI,MATCH(C9361,Listi!$AJ:$AJ,0)),INDEX(Listi!T:T,MATCH(C9361,Listi!U:U,0)))</f>
        <v xml:space="preserve">Arion banki </v>
      </c>
      <c r="C9361" s="20" t="s">
        <v>214</v>
      </c>
      <c r="D9361" s="20" t="s">
        <v>372</v>
      </c>
      <c r="E9361" s="20" t="s">
        <v>276</v>
      </c>
      <c r="F9361" s="8" t="s">
        <v>146</v>
      </c>
      <c r="G9361" s="8" t="s">
        <v>391</v>
      </c>
      <c r="H9361" s="20" t="s">
        <v>147</v>
      </c>
      <c r="I9361" s="7">
        <v>-7992000</v>
      </c>
      <c r="L9361" s="7">
        <v>21366380000</v>
      </c>
      <c r="M9361" s="7">
        <v>1613513000</v>
      </c>
      <c r="N9361" s="7">
        <v>92085000</v>
      </c>
      <c r="O9361" s="20" t="str">
        <f t="shared" si="296"/>
        <v/>
      </c>
    </row>
    <row r="9362" spans="1:15">
      <c r="A9362" s="20" t="str">
        <f t="shared" si="295"/>
        <v>Arion banki hf.Lífeyrisauki L3</v>
      </c>
      <c r="B9362" s="20" t="str">
        <f>_xlfn.IFNA(INDEX(Listi!$AI:$AI,MATCH(C9362,Listi!$AJ:$AJ,0)),INDEX(Listi!T:T,MATCH(C9362,Listi!U:U,0)))</f>
        <v xml:space="preserve">Arion banki </v>
      </c>
      <c r="C9362" s="20" t="s">
        <v>214</v>
      </c>
      <c r="D9362" s="20" t="s">
        <v>371</v>
      </c>
      <c r="E9362" s="20" t="s">
        <v>276</v>
      </c>
      <c r="F9362" s="8" t="s">
        <v>146</v>
      </c>
      <c r="G9362" s="8" t="s">
        <v>391</v>
      </c>
      <c r="H9362" s="20" t="s">
        <v>147</v>
      </c>
      <c r="I9362" s="7">
        <v>-5131000</v>
      </c>
      <c r="L9362" s="7">
        <v>29714848000</v>
      </c>
      <c r="M9362" s="7">
        <v>2122481000</v>
      </c>
      <c r="N9362" s="7">
        <v>129566000</v>
      </c>
      <c r="O9362" s="20" t="str">
        <f t="shared" si="296"/>
        <v/>
      </c>
    </row>
    <row r="9363" spans="1:15">
      <c r="A9363" s="20" t="str">
        <f t="shared" si="295"/>
        <v>Arion banki hf.Lífeyrisauki L4</v>
      </c>
      <c r="B9363" s="20" t="str">
        <f>_xlfn.IFNA(INDEX(Listi!$AI:$AI,MATCH(C9363,Listi!$AJ:$AJ,0)),INDEX(Listi!T:T,MATCH(C9363,Listi!U:U,0)))</f>
        <v xml:space="preserve">Arion banki </v>
      </c>
      <c r="C9363" s="20" t="s">
        <v>214</v>
      </c>
      <c r="D9363" s="20" t="s">
        <v>587</v>
      </c>
      <c r="E9363" s="20" t="s">
        <v>276</v>
      </c>
      <c r="F9363" s="8" t="s">
        <v>146</v>
      </c>
      <c r="G9363" s="8" t="s">
        <v>391</v>
      </c>
      <c r="H9363" s="20" t="s">
        <v>147</v>
      </c>
      <c r="I9363" s="7">
        <v>961000</v>
      </c>
      <c r="L9363" s="7">
        <v>19306242000</v>
      </c>
      <c r="M9363" s="7">
        <v>1346647000</v>
      </c>
      <c r="N9363" s="7">
        <v>388052000</v>
      </c>
      <c r="O9363" s="20" t="str">
        <f t="shared" si="296"/>
        <v/>
      </c>
    </row>
    <row r="9364" spans="1:15">
      <c r="A9364" s="20" t="str">
        <f t="shared" si="295"/>
        <v>Arion banki hf.Lífeyrisauki L5</v>
      </c>
      <c r="B9364" s="20" t="str">
        <f>_xlfn.IFNA(INDEX(Listi!$AI:$AI,MATCH(C9364,Listi!$AJ:$AJ,0)),INDEX(Listi!T:T,MATCH(C9364,Listi!U:U,0)))</f>
        <v xml:space="preserve">Arion banki </v>
      </c>
      <c r="C9364" s="20" t="s">
        <v>214</v>
      </c>
      <c r="D9364" s="20" t="s">
        <v>369</v>
      </c>
      <c r="E9364" s="20" t="s">
        <v>276</v>
      </c>
      <c r="F9364" s="8" t="s">
        <v>146</v>
      </c>
      <c r="G9364" s="8" t="s">
        <v>391</v>
      </c>
      <c r="H9364" s="20" t="s">
        <v>147</v>
      </c>
      <c r="I9364" s="7">
        <v>0</v>
      </c>
      <c r="L9364" s="7">
        <v>44858554000</v>
      </c>
      <c r="M9364" s="7">
        <v>4018833000</v>
      </c>
      <c r="N9364" s="7">
        <v>933672000</v>
      </c>
      <c r="O9364" s="20" t="str">
        <f t="shared" si="296"/>
        <v/>
      </c>
    </row>
    <row r="9365" spans="1:15">
      <c r="A9365" s="20" t="str">
        <f t="shared" si="295"/>
        <v>Birta lífeyrissjóðurBlönduð leið</v>
      </c>
      <c r="B9365" s="20" t="str">
        <f>_xlfn.IFNA(INDEX(Listi!$AI:$AI,MATCH(C9365,Listi!$AJ:$AJ,0)),INDEX(Listi!T:T,MATCH(C9365,Listi!U:U,0)))</f>
        <v xml:space="preserve">Birta  </v>
      </c>
      <c r="C9365" s="20" t="s">
        <v>298</v>
      </c>
      <c r="D9365" s="20" t="s">
        <v>314</v>
      </c>
      <c r="E9365" s="20" t="s">
        <v>276</v>
      </c>
      <c r="F9365" s="8" t="s">
        <v>146</v>
      </c>
      <c r="G9365" s="8" t="s">
        <v>391</v>
      </c>
      <c r="H9365" s="20" t="s">
        <v>147</v>
      </c>
      <c r="I9365" s="7">
        <v>671779</v>
      </c>
      <c r="L9365" s="7">
        <v>6929716201</v>
      </c>
      <c r="M9365" s="7">
        <v>253995298</v>
      </c>
      <c r="N9365" s="7">
        <v>139753585</v>
      </c>
      <c r="O9365" s="20" t="str">
        <f t="shared" si="296"/>
        <v/>
      </c>
    </row>
    <row r="9366" spans="1:15">
      <c r="A9366" s="20" t="str">
        <f t="shared" si="295"/>
        <v>Birta lífeyrissjóðurInnlánsleið</v>
      </c>
      <c r="B9366" s="20" t="str">
        <f>_xlfn.IFNA(INDEX(Listi!$AI:$AI,MATCH(C9366,Listi!$AJ:$AJ,0)),INDEX(Listi!T:T,MATCH(C9366,Listi!U:U,0)))</f>
        <v xml:space="preserve">Birta  </v>
      </c>
      <c r="C9366" s="20" t="s">
        <v>298</v>
      </c>
      <c r="D9366" s="20" t="s">
        <v>208</v>
      </c>
      <c r="E9366" s="20" t="s">
        <v>276</v>
      </c>
      <c r="F9366" s="8" t="s">
        <v>146</v>
      </c>
      <c r="G9366" s="8" t="s">
        <v>391</v>
      </c>
      <c r="H9366" s="20" t="s">
        <v>147</v>
      </c>
      <c r="I9366" s="7">
        <v>0</v>
      </c>
      <c r="L9366" s="7">
        <v>4108971332</v>
      </c>
      <c r="M9366" s="7">
        <v>264842424</v>
      </c>
      <c r="N9366" s="7">
        <v>174324836</v>
      </c>
      <c r="O9366" s="20" t="str">
        <f t="shared" si="296"/>
        <v/>
      </c>
    </row>
    <row r="9367" spans="1:15">
      <c r="A9367" s="20" t="str">
        <f t="shared" si="295"/>
        <v>Birta lífeyrissjóðurSamtryggingardeild</v>
      </c>
      <c r="B9367" s="20" t="str">
        <f>_xlfn.IFNA(INDEX(Listi!$AI:$AI,MATCH(C9367,Listi!$AJ:$AJ,0)),INDEX(Listi!T:T,MATCH(C9367,Listi!U:U,0)))</f>
        <v xml:space="preserve">Birta  </v>
      </c>
      <c r="C9367" s="20" t="s">
        <v>298</v>
      </c>
      <c r="D9367" s="20" t="s">
        <v>205</v>
      </c>
      <c r="E9367" s="20" t="s">
        <v>275</v>
      </c>
      <c r="F9367" s="8" t="s">
        <v>146</v>
      </c>
      <c r="G9367" s="8" t="s">
        <v>391</v>
      </c>
      <c r="H9367" s="20" t="s">
        <v>147</v>
      </c>
      <c r="I9367" s="7">
        <v>156622125</v>
      </c>
      <c r="L9367" s="7">
        <v>549755105944</v>
      </c>
      <c r="M9367" s="7">
        <v>18480897961</v>
      </c>
      <c r="N9367" s="7">
        <v>14075814006</v>
      </c>
      <c r="O9367" s="20" t="str">
        <f t="shared" si="296"/>
        <v/>
      </c>
    </row>
    <row r="9368" spans="1:15">
      <c r="A9368" s="20" t="str">
        <f t="shared" si="295"/>
        <v>Birta lífeyrissjóðurSkuldabréfaleið</v>
      </c>
      <c r="B9368" s="20" t="str">
        <f>_xlfn.IFNA(INDEX(Listi!$AI:$AI,MATCH(C9368,Listi!$AJ:$AJ,0)),INDEX(Listi!T:T,MATCH(C9368,Listi!U:U,0)))</f>
        <v xml:space="preserve">Birta  </v>
      </c>
      <c r="C9368" s="20" t="s">
        <v>298</v>
      </c>
      <c r="D9368" s="20" t="s">
        <v>313</v>
      </c>
      <c r="E9368" s="20" t="s">
        <v>276</v>
      </c>
      <c r="F9368" s="20" t="s">
        <v>146</v>
      </c>
      <c r="G9368" s="8" t="s">
        <v>391</v>
      </c>
      <c r="H9368" s="20" t="s">
        <v>147</v>
      </c>
      <c r="I9368" s="7">
        <v>0</v>
      </c>
      <c r="L9368" s="7">
        <v>8522374478</v>
      </c>
      <c r="M9368" s="7">
        <v>391005163</v>
      </c>
      <c r="N9368" s="7">
        <v>218104877</v>
      </c>
      <c r="O9368" s="20" t="str">
        <f t="shared" si="296"/>
        <v/>
      </c>
    </row>
    <row r="9369" spans="1:15">
      <c r="A9369" s="20" t="str">
        <f t="shared" si="295"/>
        <v>Birta lífeyrissjóðurTilgreind séreign</v>
      </c>
      <c r="B9369" s="20" t="str">
        <f>_xlfn.IFNA(INDEX(Listi!$AI:$AI,MATCH(C9369,Listi!$AJ:$AJ,0)),INDEX(Listi!T:T,MATCH(C9369,Listi!U:U,0)))</f>
        <v xml:space="preserve">Birta  </v>
      </c>
      <c r="C9369" s="20" t="s">
        <v>298</v>
      </c>
      <c r="D9369" s="20" t="s">
        <v>312</v>
      </c>
      <c r="E9369" s="20" t="s">
        <v>276</v>
      </c>
      <c r="F9369" s="20" t="s">
        <v>146</v>
      </c>
      <c r="G9369" s="8" t="s">
        <v>391</v>
      </c>
      <c r="H9369" s="20" t="s">
        <v>147</v>
      </c>
      <c r="I9369" s="7">
        <v>-103427</v>
      </c>
      <c r="L9369" s="7">
        <v>2234420297</v>
      </c>
      <c r="M9369" s="7">
        <v>511871981</v>
      </c>
      <c r="N9369" s="7">
        <v>36000223</v>
      </c>
      <c r="O9369" s="20" t="str">
        <f t="shared" si="296"/>
        <v/>
      </c>
    </row>
    <row r="9370" spans="1:15">
      <c r="A9370" s="20" t="str">
        <f t="shared" si="295"/>
        <v>Brú Lífeyrissjóður starfsmanna sveitarfélagaA-deild</v>
      </c>
      <c r="B9370" s="20" t="str">
        <f>_xlfn.IFNA(INDEX(Listi!$AI:$AI,MATCH(C9370,Listi!$AJ:$AJ,0)),INDEX(Listi!T:T,MATCH(C9370,Listi!U:U,0)))</f>
        <v>Brú</v>
      </c>
      <c r="C9370" s="20" t="s">
        <v>217</v>
      </c>
      <c r="D9370" s="20" t="s">
        <v>257</v>
      </c>
      <c r="E9370" s="20" t="s">
        <v>275</v>
      </c>
      <c r="F9370" s="20" t="s">
        <v>146</v>
      </c>
      <c r="G9370" s="8" t="s">
        <v>391</v>
      </c>
      <c r="H9370" s="20" t="s">
        <v>147</v>
      </c>
      <c r="I9370" s="7">
        <v>100939948</v>
      </c>
      <c r="L9370" s="7">
        <v>270469177889</v>
      </c>
      <c r="M9370" s="7">
        <v>13987858077</v>
      </c>
      <c r="N9370" s="7">
        <v>4793072329</v>
      </c>
      <c r="O9370" s="20" t="str">
        <f t="shared" si="296"/>
        <v/>
      </c>
    </row>
    <row r="9371" spans="1:15">
      <c r="A9371" s="20" t="str">
        <f t="shared" si="295"/>
        <v>Brú Lífeyrissjóður starfsmanna sveitarfélagaB-deild</v>
      </c>
      <c r="B9371" s="20" t="str">
        <f>_xlfn.IFNA(INDEX(Listi!$AI:$AI,MATCH(C9371,Listi!$AJ:$AJ,0)),INDEX(Listi!T:T,MATCH(C9371,Listi!U:U,0)))</f>
        <v>Brú</v>
      </c>
      <c r="C9371" s="20" t="s">
        <v>217</v>
      </c>
      <c r="D9371" s="20" t="s">
        <v>218</v>
      </c>
      <c r="E9371" s="20" t="s">
        <v>275</v>
      </c>
      <c r="F9371" s="20" t="s">
        <v>146</v>
      </c>
      <c r="G9371" s="8" t="s">
        <v>391</v>
      </c>
      <c r="H9371" s="20" t="s">
        <v>147</v>
      </c>
      <c r="I9371" s="7">
        <v>2648970</v>
      </c>
      <c r="L9371" s="7">
        <v>17004783831</v>
      </c>
      <c r="M9371" s="7">
        <v>119747694</v>
      </c>
      <c r="N9371" s="7">
        <v>3424817406</v>
      </c>
      <c r="O9371" s="20" t="str">
        <f t="shared" si="296"/>
        <v/>
      </c>
    </row>
    <row r="9372" spans="1:15">
      <c r="A9372" s="20" t="str">
        <f t="shared" si="295"/>
        <v>Brú Lífeyrissjóður starfsmanna sveitarfélagaV-deild</v>
      </c>
      <c r="B9372" s="20" t="str">
        <f>_xlfn.IFNA(INDEX(Listi!$AI:$AI,MATCH(C9372,Listi!$AJ:$AJ,0)),INDEX(Listi!T:T,MATCH(C9372,Listi!U:U,0)))</f>
        <v>Brú</v>
      </c>
      <c r="C9372" s="20" t="s">
        <v>217</v>
      </c>
      <c r="D9372" s="20" t="s">
        <v>219</v>
      </c>
      <c r="E9372" s="20" t="s">
        <v>275</v>
      </c>
      <c r="F9372" s="8" t="s">
        <v>146</v>
      </c>
      <c r="G9372" s="8" t="s">
        <v>391</v>
      </c>
      <c r="H9372" s="20" t="s">
        <v>147</v>
      </c>
      <c r="I9372" s="7">
        <v>20340092</v>
      </c>
      <c r="L9372" s="7">
        <v>54501394986</v>
      </c>
      <c r="M9372" s="7">
        <v>4188513374</v>
      </c>
      <c r="N9372" s="7">
        <v>455519059</v>
      </c>
      <c r="O9372" s="20" t="str">
        <f t="shared" si="296"/>
        <v/>
      </c>
    </row>
    <row r="9373" spans="1:15">
      <c r="A9373" s="20" t="str">
        <f t="shared" si="295"/>
        <v>Eftirlaunasj atvinnuflugmannaSamtryggingardeild</v>
      </c>
      <c r="B9373" s="20" t="str">
        <f>_xlfn.IFNA(INDEX(Listi!$AI:$AI,MATCH(C9373,Listi!$AJ:$AJ,0)),INDEX(Listi!T:T,MATCH(C9373,Listi!U:U,0)))</f>
        <v>EFÍA</v>
      </c>
      <c r="C9373" s="20" t="s">
        <v>220</v>
      </c>
      <c r="D9373" s="20" t="s">
        <v>205</v>
      </c>
      <c r="E9373" s="20" t="s">
        <v>275</v>
      </c>
      <c r="F9373" s="8" t="s">
        <v>146</v>
      </c>
      <c r="G9373" s="8" t="s">
        <v>391</v>
      </c>
      <c r="H9373" s="20" t="s">
        <v>147</v>
      </c>
      <c r="I9373" s="7">
        <v>2805000</v>
      </c>
      <c r="L9373" s="7">
        <v>58542663000</v>
      </c>
      <c r="M9373" s="7">
        <v>1477262000</v>
      </c>
      <c r="N9373" s="7">
        <v>1113313000</v>
      </c>
      <c r="O9373" s="20" t="str">
        <f t="shared" si="296"/>
        <v/>
      </c>
    </row>
    <row r="9374" spans="1:15">
      <c r="A9374" s="20" t="str">
        <f t="shared" si="295"/>
        <v>Festa - lífeyrissjóðurSamtryggingardeild</v>
      </c>
      <c r="B9374" s="20" t="str">
        <f>_xlfn.IFNA(INDEX(Listi!$AI:$AI,MATCH(C9374,Listi!$AJ:$AJ,0)),INDEX(Listi!T:T,MATCH(C9374,Listi!U:U,0)))</f>
        <v xml:space="preserve">Festa </v>
      </c>
      <c r="C9374" s="20" t="s">
        <v>221</v>
      </c>
      <c r="D9374" s="20" t="s">
        <v>205</v>
      </c>
      <c r="E9374" s="20" t="s">
        <v>275</v>
      </c>
      <c r="F9374" s="8" t="s">
        <v>146</v>
      </c>
      <c r="G9374" s="8" t="s">
        <v>391</v>
      </c>
      <c r="H9374" s="20" t="s">
        <v>147</v>
      </c>
      <c r="I9374" s="7">
        <v>34127461</v>
      </c>
      <c r="L9374" s="7">
        <v>246318113722</v>
      </c>
      <c r="M9374" s="7">
        <v>11138196907</v>
      </c>
      <c r="N9374" s="7">
        <v>5180938287</v>
      </c>
      <c r="O9374" s="20" t="str">
        <f t="shared" si="296"/>
        <v/>
      </c>
    </row>
    <row r="9375" spans="1:15">
      <c r="A9375" s="20" t="str">
        <f t="shared" si="295"/>
        <v>Festa - lífeyrissjóðurSparnaðarleið I</v>
      </c>
      <c r="B9375" s="20" t="str">
        <f>_xlfn.IFNA(INDEX(Listi!$AI:$AI,MATCH(C9375,Listi!$AJ:$AJ,0)),INDEX(Listi!T:T,MATCH(C9375,Listi!U:U,0)))</f>
        <v xml:space="preserve">Festa </v>
      </c>
      <c r="C9375" s="20" t="s">
        <v>221</v>
      </c>
      <c r="D9375" s="20" t="s">
        <v>464</v>
      </c>
      <c r="E9375" s="20" t="s">
        <v>276</v>
      </c>
      <c r="F9375" s="8" t="s">
        <v>146</v>
      </c>
      <c r="G9375" s="8" t="s">
        <v>391</v>
      </c>
      <c r="H9375" s="20" t="s">
        <v>147</v>
      </c>
      <c r="I9375" s="7">
        <v>0</v>
      </c>
      <c r="L9375" s="7">
        <v>75585319</v>
      </c>
      <c r="M9375" s="7">
        <v>37671409</v>
      </c>
      <c r="N9375" s="7">
        <v>2063969</v>
      </c>
      <c r="O9375" s="20" t="str">
        <f t="shared" si="296"/>
        <v/>
      </c>
    </row>
    <row r="9376" spans="1:15">
      <c r="A9376" s="20" t="str">
        <f t="shared" si="295"/>
        <v>Festa - lífeyrissjóðurSparnaðarleið II</v>
      </c>
      <c r="B9376" s="20" t="str">
        <f>_xlfn.IFNA(INDEX(Listi!$AI:$AI,MATCH(C9376,Listi!$AJ:$AJ,0)),INDEX(Listi!T:T,MATCH(C9376,Listi!U:U,0)))</f>
        <v xml:space="preserve">Festa </v>
      </c>
      <c r="C9376" s="20" t="s">
        <v>221</v>
      </c>
      <c r="D9376" s="20" t="s">
        <v>388</v>
      </c>
      <c r="E9376" s="20" t="s">
        <v>276</v>
      </c>
      <c r="F9376" s="20" t="s">
        <v>146</v>
      </c>
      <c r="G9376" s="8" t="s">
        <v>391</v>
      </c>
      <c r="H9376" s="20" t="s">
        <v>147</v>
      </c>
      <c r="I9376" s="7">
        <v>-1063809</v>
      </c>
      <c r="L9376" s="7">
        <v>1113180693</v>
      </c>
      <c r="M9376" s="7">
        <v>134564310</v>
      </c>
      <c r="N9376" s="7">
        <v>19363084</v>
      </c>
      <c r="O9376" s="20" t="str">
        <f t="shared" si="296"/>
        <v/>
      </c>
    </row>
    <row r="9377" spans="1:15">
      <c r="A9377" s="20" t="str">
        <f t="shared" si="295"/>
        <v>Frjálsi lífeyrissjóðurinnDeild/leið I</v>
      </c>
      <c r="B9377" s="20" t="str">
        <f>_xlfn.IFNA(INDEX(Listi!$AI:$AI,MATCH(C9377,Listi!$AJ:$AJ,0)),INDEX(Listi!T:T,MATCH(C9377,Listi!U:U,0)))</f>
        <v xml:space="preserve">Frjálsi </v>
      </c>
      <c r="C9377" s="20" t="s">
        <v>222</v>
      </c>
      <c r="D9377" s="20" t="s">
        <v>223</v>
      </c>
      <c r="E9377" s="20" t="s">
        <v>276</v>
      </c>
      <c r="F9377" s="20" t="s">
        <v>146</v>
      </c>
      <c r="G9377" s="8" t="s">
        <v>391</v>
      </c>
      <c r="H9377" s="20" t="s">
        <v>147</v>
      </c>
      <c r="I9377" s="7">
        <v>2814000</v>
      </c>
      <c r="L9377" s="7">
        <v>199278730000</v>
      </c>
      <c r="M9377" s="7">
        <v>10813020000</v>
      </c>
      <c r="N9377" s="7">
        <v>2178012000</v>
      </c>
      <c r="O9377" s="20" t="str">
        <f t="shared" si="296"/>
        <v/>
      </c>
    </row>
    <row r="9378" spans="1:15">
      <c r="A9378" s="20" t="str">
        <f t="shared" si="295"/>
        <v>Frjálsi lífeyrissjóðurinnDeild/leið II</v>
      </c>
      <c r="B9378" s="20" t="str">
        <f>_xlfn.IFNA(INDEX(Listi!$AI:$AI,MATCH(C9378,Listi!$AJ:$AJ,0)),INDEX(Listi!T:T,MATCH(C9378,Listi!U:U,0)))</f>
        <v xml:space="preserve">Frjálsi </v>
      </c>
      <c r="C9378" s="20" t="s">
        <v>222</v>
      </c>
      <c r="D9378" s="20" t="s">
        <v>224</v>
      </c>
      <c r="E9378" s="20" t="s">
        <v>276</v>
      </c>
      <c r="F9378" s="20" t="s">
        <v>146</v>
      </c>
      <c r="G9378" s="8" t="s">
        <v>391</v>
      </c>
      <c r="H9378" s="20" t="s">
        <v>147</v>
      </c>
      <c r="I9378" s="7">
        <v>-2683000</v>
      </c>
      <c r="L9378" s="7">
        <v>29681370000</v>
      </c>
      <c r="M9378" s="7">
        <v>1864883000</v>
      </c>
      <c r="N9378" s="7">
        <v>401735000</v>
      </c>
      <c r="O9378" s="20" t="str">
        <f t="shared" si="296"/>
        <v/>
      </c>
    </row>
    <row r="9379" spans="1:15">
      <c r="A9379" s="20" t="str">
        <f t="shared" si="295"/>
        <v>Frjálsi lífeyrissjóðurinnDeild/leið III</v>
      </c>
      <c r="B9379" s="20" t="str">
        <f>_xlfn.IFNA(INDEX(Listi!$AI:$AI,MATCH(C9379,Listi!$AJ:$AJ,0)),INDEX(Listi!T:T,MATCH(C9379,Listi!U:U,0)))</f>
        <v xml:space="preserve">Frjálsi </v>
      </c>
      <c r="C9379" s="20" t="s">
        <v>222</v>
      </c>
      <c r="D9379" s="20" t="s">
        <v>225</v>
      </c>
      <c r="E9379" s="20" t="s">
        <v>276</v>
      </c>
      <c r="F9379" s="20" t="s">
        <v>146</v>
      </c>
      <c r="G9379" s="8" t="s">
        <v>391</v>
      </c>
      <c r="H9379" s="20" t="s">
        <v>147</v>
      </c>
      <c r="I9379" s="7">
        <v>96000</v>
      </c>
      <c r="L9379" s="7">
        <v>43554797000</v>
      </c>
      <c r="M9379" s="7">
        <v>2564479000</v>
      </c>
      <c r="N9379" s="7">
        <v>1456678000</v>
      </c>
      <c r="O9379" s="20" t="str">
        <f t="shared" si="296"/>
        <v/>
      </c>
    </row>
    <row r="9380" spans="1:15">
      <c r="A9380" s="20" t="str">
        <f t="shared" si="295"/>
        <v>Frjálsi lífeyrissjóðurinnFrjálsi Áhætta</v>
      </c>
      <c r="B9380" s="20" t="str">
        <f>_xlfn.IFNA(INDEX(Listi!$AI:$AI,MATCH(C9380,Listi!$AJ:$AJ,0)),INDEX(Listi!T:T,MATCH(C9380,Listi!U:U,0)))</f>
        <v xml:space="preserve">Frjálsi </v>
      </c>
      <c r="C9380" s="20" t="s">
        <v>222</v>
      </c>
      <c r="D9380" s="20" t="s">
        <v>226</v>
      </c>
      <c r="E9380" s="20" t="s">
        <v>276</v>
      </c>
      <c r="F9380" s="20" t="s">
        <v>146</v>
      </c>
      <c r="G9380" s="8" t="s">
        <v>391</v>
      </c>
      <c r="H9380" s="20" t="s">
        <v>147</v>
      </c>
      <c r="I9380" s="7">
        <v>336000</v>
      </c>
      <c r="L9380" s="7">
        <v>2707615000</v>
      </c>
      <c r="M9380" s="7">
        <v>335331000</v>
      </c>
      <c r="N9380" s="7">
        <v>1872000</v>
      </c>
      <c r="O9380" s="20" t="str">
        <f t="shared" si="296"/>
        <v/>
      </c>
    </row>
    <row r="9381" spans="1:15">
      <c r="A9381" s="20" t="str">
        <f t="shared" si="295"/>
        <v>Frjálsi lífeyrissjóðurinnSameiginleg deild</v>
      </c>
      <c r="B9381" s="20" t="str">
        <f>_xlfn.IFNA(INDEX(Listi!$AI:$AI,MATCH(C9381,Listi!$AJ:$AJ,0)),INDEX(Listi!T:T,MATCH(C9381,Listi!U:U,0)))</f>
        <v xml:space="preserve">Frjálsi </v>
      </c>
      <c r="C9381" s="20" t="s">
        <v>222</v>
      </c>
      <c r="D9381" s="20" t="s">
        <v>311</v>
      </c>
      <c r="E9381" s="20" t="s">
        <v>276</v>
      </c>
      <c r="F9381" s="20" t="s">
        <v>146</v>
      </c>
      <c r="G9381" s="8" t="s">
        <v>391</v>
      </c>
      <c r="H9381" s="20" t="s">
        <v>147</v>
      </c>
      <c r="I9381" s="7">
        <v>0</v>
      </c>
      <c r="L9381" s="7">
        <v>0</v>
      </c>
      <c r="M9381" s="7">
        <v>0</v>
      </c>
      <c r="N9381" s="7">
        <v>0</v>
      </c>
      <c r="O9381" s="20" t="str">
        <f t="shared" si="296"/>
        <v/>
      </c>
    </row>
    <row r="9382" spans="1:15">
      <c r="A9382" s="20" t="str">
        <f t="shared" si="295"/>
        <v>Frjálsi lífeyrissjóðurinnSamtryggingardeild</v>
      </c>
      <c r="B9382" s="20" t="str">
        <f>_xlfn.IFNA(INDEX(Listi!$AI:$AI,MATCH(C9382,Listi!$AJ:$AJ,0)),INDEX(Listi!T:T,MATCH(C9382,Listi!U:U,0)))</f>
        <v xml:space="preserve">Frjálsi </v>
      </c>
      <c r="C9382" s="20" t="s">
        <v>222</v>
      </c>
      <c r="D9382" s="20" t="s">
        <v>205</v>
      </c>
      <c r="E9382" s="20" t="s">
        <v>275</v>
      </c>
      <c r="F9382" s="20" t="s">
        <v>146</v>
      </c>
      <c r="G9382" s="8" t="s">
        <v>391</v>
      </c>
      <c r="H9382" s="20" t="s">
        <v>147</v>
      </c>
      <c r="I9382" s="7">
        <v>51802000</v>
      </c>
      <c r="L9382" s="7">
        <v>127148465000</v>
      </c>
      <c r="M9382" s="7">
        <v>7524433000</v>
      </c>
      <c r="N9382" s="7">
        <v>1254273000</v>
      </c>
      <c r="O9382" s="20" t="str">
        <f t="shared" si="296"/>
        <v/>
      </c>
    </row>
    <row r="9383" spans="1:15">
      <c r="A9383" s="20" t="str">
        <f t="shared" si="295"/>
        <v>Gildi - lífeyrissjóðurFramtíðarsýn 1</v>
      </c>
      <c r="B9383" s="20" t="str">
        <f>_xlfn.IFNA(INDEX(Listi!$AI:$AI,MATCH(C9383,Listi!$AJ:$AJ,0)),INDEX(Listi!T:T,MATCH(C9383,Listi!U:U,0)))</f>
        <v xml:space="preserve">Gildi  </v>
      </c>
      <c r="C9383" s="20" t="s">
        <v>227</v>
      </c>
      <c r="D9383" s="20" t="s">
        <v>373</v>
      </c>
      <c r="E9383" s="20" t="s">
        <v>276</v>
      </c>
      <c r="F9383" s="20" t="s">
        <v>146</v>
      </c>
      <c r="G9383" s="8" t="s">
        <v>391</v>
      </c>
      <c r="H9383" s="20" t="s">
        <v>147</v>
      </c>
      <c r="I9383" s="7">
        <v>5435976</v>
      </c>
      <c r="L9383" s="7">
        <v>3223959491</v>
      </c>
      <c r="M9383" s="7">
        <v>185065371</v>
      </c>
      <c r="N9383" s="7">
        <v>99697779</v>
      </c>
      <c r="O9383" s="20" t="str">
        <f t="shared" si="296"/>
        <v/>
      </c>
    </row>
    <row r="9384" spans="1:15">
      <c r="A9384" s="20" t="str">
        <f t="shared" si="295"/>
        <v>Gildi - lífeyrissjóðurFramtíðarsýn 2</v>
      </c>
      <c r="B9384" s="20" t="str">
        <f>_xlfn.IFNA(INDEX(Listi!$AI:$AI,MATCH(C9384,Listi!$AJ:$AJ,0)),INDEX(Listi!T:T,MATCH(C9384,Listi!U:U,0)))</f>
        <v xml:space="preserve">Gildi  </v>
      </c>
      <c r="C9384" s="20" t="s">
        <v>227</v>
      </c>
      <c r="D9384" s="20" t="s">
        <v>374</v>
      </c>
      <c r="E9384" s="20" t="s">
        <v>276</v>
      </c>
      <c r="F9384" s="20" t="s">
        <v>146</v>
      </c>
      <c r="G9384" s="8" t="s">
        <v>391</v>
      </c>
      <c r="H9384" s="20" t="s">
        <v>147</v>
      </c>
      <c r="I9384" s="7">
        <v>95424</v>
      </c>
      <c r="L9384" s="7">
        <v>3172355810</v>
      </c>
      <c r="M9384" s="7">
        <v>227598529</v>
      </c>
      <c r="N9384" s="7">
        <v>70042741</v>
      </c>
      <c r="O9384" s="20" t="str">
        <f t="shared" si="296"/>
        <v/>
      </c>
    </row>
    <row r="9385" spans="1:15">
      <c r="A9385" s="20" t="str">
        <f t="shared" si="295"/>
        <v>Gildi - lífeyrissjóðurFramtíðarsýn 3</v>
      </c>
      <c r="B9385" s="20" t="str">
        <f>_xlfn.IFNA(INDEX(Listi!$AI:$AI,MATCH(C9385,Listi!$AJ:$AJ,0)),INDEX(Listi!T:T,MATCH(C9385,Listi!U:U,0)))</f>
        <v xml:space="preserve">Gildi  </v>
      </c>
      <c r="C9385" s="20" t="s">
        <v>227</v>
      </c>
      <c r="D9385" s="20" t="s">
        <v>380</v>
      </c>
      <c r="E9385" s="20" t="s">
        <v>276</v>
      </c>
      <c r="F9385" s="20" t="s">
        <v>146</v>
      </c>
      <c r="G9385" s="8" t="s">
        <v>391</v>
      </c>
      <c r="H9385" s="20" t="s">
        <v>147</v>
      </c>
      <c r="I9385" s="7">
        <v>0</v>
      </c>
      <c r="L9385" s="7">
        <v>1220667693</v>
      </c>
      <c r="M9385" s="7">
        <v>206427664</v>
      </c>
      <c r="N9385" s="7">
        <v>61376636</v>
      </c>
      <c r="O9385" s="20" t="str">
        <f t="shared" si="296"/>
        <v/>
      </c>
    </row>
    <row r="9386" spans="1:15">
      <c r="A9386" s="20" t="str">
        <f t="shared" si="295"/>
        <v>Gildi - lífeyrissjóðurSamtryggingardeild</v>
      </c>
      <c r="B9386" s="20" t="str">
        <f>_xlfn.IFNA(INDEX(Listi!$AI:$AI,MATCH(C9386,Listi!$AJ:$AJ,0)),INDEX(Listi!T:T,MATCH(C9386,Listi!U:U,0)))</f>
        <v xml:space="preserve">Gildi  </v>
      </c>
      <c r="C9386" s="20" t="s">
        <v>227</v>
      </c>
      <c r="D9386" s="20" t="s">
        <v>205</v>
      </c>
      <c r="E9386" s="20" t="s">
        <v>275</v>
      </c>
      <c r="F9386" s="20" t="s">
        <v>146</v>
      </c>
      <c r="G9386" s="8" t="s">
        <v>391</v>
      </c>
      <c r="H9386" s="20" t="s">
        <v>147</v>
      </c>
      <c r="I9386" s="7">
        <v>103431033</v>
      </c>
      <c r="L9386" s="7">
        <v>908474103084</v>
      </c>
      <c r="M9386" s="7">
        <v>33404441428</v>
      </c>
      <c r="N9386" s="7">
        <v>20772915594</v>
      </c>
      <c r="O9386" s="20" t="str">
        <f t="shared" si="296"/>
        <v/>
      </c>
    </row>
    <row r="9387" spans="1:15">
      <c r="A9387" s="20" t="str">
        <f t="shared" si="295"/>
        <v>Íslandsbanki hf.Erlend verðbréf</v>
      </c>
      <c r="B9387" s="20" t="str">
        <f>_xlfn.IFNA(INDEX(Listi!$AI:$AI,MATCH(C9387,Listi!$AJ:$AJ,0)),INDEX(Listi!T:T,MATCH(C9387,Listi!U:U,0)))</f>
        <v>Íslandsbanki</v>
      </c>
      <c r="C9387" s="20" t="s">
        <v>228</v>
      </c>
      <c r="D9387" s="20" t="s">
        <v>229</v>
      </c>
      <c r="E9387" s="20" t="s">
        <v>276</v>
      </c>
      <c r="F9387" s="20" t="s">
        <v>146</v>
      </c>
      <c r="G9387" s="8" t="s">
        <v>391</v>
      </c>
      <c r="H9387" s="20" t="s">
        <v>147</v>
      </c>
      <c r="I9387" s="7">
        <v>0</v>
      </c>
      <c r="L9387" s="7">
        <v>1602556114</v>
      </c>
      <c r="M9387" s="7">
        <v>15640340</v>
      </c>
      <c r="N9387" s="7">
        <v>15279587</v>
      </c>
      <c r="O9387" s="20" t="str">
        <f t="shared" si="296"/>
        <v/>
      </c>
    </row>
    <row r="9388" spans="1:15">
      <c r="A9388" s="20" t="str">
        <f t="shared" si="295"/>
        <v>Íslandsbanki hf.Húsnæðisleið</v>
      </c>
      <c r="B9388" s="20" t="str">
        <f>_xlfn.IFNA(INDEX(Listi!$AI:$AI,MATCH(C9388,Listi!$AJ:$AJ,0)),INDEX(Listi!T:T,MATCH(C9388,Listi!U:U,0)))</f>
        <v>Íslandsbanki</v>
      </c>
      <c r="C9388" s="20" t="s">
        <v>228</v>
      </c>
      <c r="D9388" s="20" t="s">
        <v>307</v>
      </c>
      <c r="E9388" s="20" t="s">
        <v>276</v>
      </c>
      <c r="F9388" s="20" t="s">
        <v>146</v>
      </c>
      <c r="G9388" s="8" t="s">
        <v>391</v>
      </c>
      <c r="H9388" s="20" t="s">
        <v>147</v>
      </c>
      <c r="I9388" s="7">
        <v>0</v>
      </c>
      <c r="L9388" s="7">
        <v>2334808209</v>
      </c>
      <c r="M9388" s="7">
        <v>1128225985</v>
      </c>
      <c r="N9388" s="7">
        <v>7159457</v>
      </c>
      <c r="O9388" s="20" t="str">
        <f t="shared" si="296"/>
        <v/>
      </c>
    </row>
    <row r="9389" spans="1:15">
      <c r="A9389" s="20" t="str">
        <f t="shared" si="295"/>
        <v>Íslandsbanki hf.Lífeyrisreikningur-óverðtryggður</v>
      </c>
      <c r="B9389" s="20" t="str">
        <f>_xlfn.IFNA(INDEX(Listi!$AI:$AI,MATCH(C9389,Listi!$AJ:$AJ,0)),INDEX(Listi!T:T,MATCH(C9389,Listi!U:U,0)))</f>
        <v>Íslandsbanki</v>
      </c>
      <c r="C9389" s="20" t="s">
        <v>228</v>
      </c>
      <c r="D9389" s="20" t="s">
        <v>231</v>
      </c>
      <c r="E9389" s="20" t="s">
        <v>276</v>
      </c>
      <c r="F9389" s="20" t="s">
        <v>146</v>
      </c>
      <c r="G9389" s="8" t="s">
        <v>391</v>
      </c>
      <c r="H9389" s="20" t="s">
        <v>147</v>
      </c>
      <c r="I9389" s="7">
        <v>0</v>
      </c>
      <c r="L9389" s="7">
        <v>2506311736</v>
      </c>
      <c r="M9389" s="7">
        <v>879015901</v>
      </c>
      <c r="N9389" s="7">
        <v>95740979</v>
      </c>
      <c r="O9389" s="20" t="str">
        <f t="shared" si="296"/>
        <v/>
      </c>
    </row>
    <row r="9390" spans="1:15">
      <c r="A9390" s="20" t="str">
        <f t="shared" si="295"/>
        <v>Íslandsbanki hf.Lífeyrisreikningur-verðtryggður</v>
      </c>
      <c r="B9390" s="20" t="str">
        <f>_xlfn.IFNA(INDEX(Listi!$AI:$AI,MATCH(C9390,Listi!$AJ:$AJ,0)),INDEX(Listi!T:T,MATCH(C9390,Listi!U:U,0)))</f>
        <v>Íslandsbanki</v>
      </c>
      <c r="C9390" s="20" t="s">
        <v>228</v>
      </c>
      <c r="D9390" s="20" t="s">
        <v>232</v>
      </c>
      <c r="E9390" s="20" t="s">
        <v>276</v>
      </c>
      <c r="F9390" s="20" t="s">
        <v>146</v>
      </c>
      <c r="G9390" s="8" t="s">
        <v>391</v>
      </c>
      <c r="H9390" s="20" t="s">
        <v>147</v>
      </c>
      <c r="I9390" s="7">
        <v>0</v>
      </c>
      <c r="L9390" s="7">
        <v>35933944171</v>
      </c>
      <c r="M9390" s="7">
        <v>3575627585</v>
      </c>
      <c r="N9390" s="7">
        <v>973599891</v>
      </c>
      <c r="O9390" s="20" t="str">
        <f t="shared" si="296"/>
        <v/>
      </c>
    </row>
    <row r="9391" spans="1:15">
      <c r="A9391" s="20" t="str">
        <f t="shared" si="295"/>
        <v>Íslandsbanki hf.Löng ríkisskuldabréf</v>
      </c>
      <c r="B9391" s="20" t="str">
        <f>_xlfn.IFNA(INDEX(Listi!$AI:$AI,MATCH(C9391,Listi!$AJ:$AJ,0)),INDEX(Listi!T:T,MATCH(C9391,Listi!U:U,0)))</f>
        <v>Íslandsbanki</v>
      </c>
      <c r="C9391" s="20" t="s">
        <v>228</v>
      </c>
      <c r="D9391" s="20" t="s">
        <v>233</v>
      </c>
      <c r="E9391" s="20" t="s">
        <v>276</v>
      </c>
      <c r="F9391" s="20" t="s">
        <v>146</v>
      </c>
      <c r="G9391" s="8" t="s">
        <v>391</v>
      </c>
      <c r="H9391" s="20" t="s">
        <v>147</v>
      </c>
      <c r="I9391" s="7">
        <v>0</v>
      </c>
      <c r="L9391" s="7">
        <v>753232602</v>
      </c>
      <c r="M9391" s="7">
        <v>52540738</v>
      </c>
      <c r="N9391" s="7">
        <v>25520229</v>
      </c>
      <c r="O9391" s="20" t="str">
        <f t="shared" si="296"/>
        <v/>
      </c>
    </row>
    <row r="9392" spans="1:15">
      <c r="A9392" s="20" t="str">
        <f t="shared" si="295"/>
        <v>Íslandsbanki hf.Stýring A</v>
      </c>
      <c r="B9392" s="20" t="str">
        <f>_xlfn.IFNA(INDEX(Listi!$AI:$AI,MATCH(C9392,Listi!$AJ:$AJ,0)),INDEX(Listi!T:T,MATCH(C9392,Listi!U:U,0)))</f>
        <v>Íslandsbanki</v>
      </c>
      <c r="C9392" s="20" t="s">
        <v>228</v>
      </c>
      <c r="D9392" s="20" t="s">
        <v>234</v>
      </c>
      <c r="E9392" s="20" t="s">
        <v>276</v>
      </c>
      <c r="F9392" s="20" t="s">
        <v>146</v>
      </c>
      <c r="G9392" s="8" t="s">
        <v>391</v>
      </c>
      <c r="H9392" s="20" t="s">
        <v>147</v>
      </c>
      <c r="I9392" s="7">
        <v>0</v>
      </c>
      <c r="L9392" s="7">
        <v>4133723797</v>
      </c>
      <c r="M9392" s="7">
        <v>215966902</v>
      </c>
      <c r="N9392" s="7">
        <v>124877843</v>
      </c>
      <c r="O9392" s="20" t="str">
        <f t="shared" si="296"/>
        <v/>
      </c>
    </row>
    <row r="9393" spans="1:15">
      <c r="A9393" s="20" t="str">
        <f t="shared" si="295"/>
        <v>Íslandsbanki hf.Stýring B</v>
      </c>
      <c r="B9393" s="20" t="str">
        <f>_xlfn.IFNA(INDEX(Listi!$AI:$AI,MATCH(C9393,Listi!$AJ:$AJ,0)),INDEX(Listi!T:T,MATCH(C9393,Listi!U:U,0)))</f>
        <v>Íslandsbanki</v>
      </c>
      <c r="C9393" s="20" t="s">
        <v>228</v>
      </c>
      <c r="D9393" s="20" t="s">
        <v>235</v>
      </c>
      <c r="E9393" s="20" t="s">
        <v>276</v>
      </c>
      <c r="F9393" s="20" t="s">
        <v>146</v>
      </c>
      <c r="G9393" s="8" t="s">
        <v>391</v>
      </c>
      <c r="H9393" s="20" t="s">
        <v>147</v>
      </c>
      <c r="I9393" s="7">
        <v>0</v>
      </c>
      <c r="L9393" s="7">
        <v>5860247393</v>
      </c>
      <c r="M9393" s="7">
        <v>508591885</v>
      </c>
      <c r="N9393" s="7">
        <v>77897125</v>
      </c>
      <c r="O9393" s="20" t="str">
        <f t="shared" si="296"/>
        <v/>
      </c>
    </row>
    <row r="9394" spans="1:15">
      <c r="A9394" s="20" t="str">
        <f t="shared" si="295"/>
        <v>Íslandsbanki hf.Stýring C</v>
      </c>
      <c r="B9394" s="20" t="str">
        <f>_xlfn.IFNA(INDEX(Listi!$AI:$AI,MATCH(C9394,Listi!$AJ:$AJ,0)),INDEX(Listi!T:T,MATCH(C9394,Listi!U:U,0)))</f>
        <v>Íslandsbanki</v>
      </c>
      <c r="C9394" s="20" t="s">
        <v>228</v>
      </c>
      <c r="D9394" s="20" t="s">
        <v>236</v>
      </c>
      <c r="E9394" s="20" t="s">
        <v>276</v>
      </c>
      <c r="F9394" s="20" t="s">
        <v>146</v>
      </c>
      <c r="G9394" s="8" t="s">
        <v>391</v>
      </c>
      <c r="H9394" s="20" t="s">
        <v>147</v>
      </c>
      <c r="I9394" s="7">
        <v>0</v>
      </c>
      <c r="L9394" s="7">
        <v>8014427899</v>
      </c>
      <c r="M9394" s="7">
        <v>751053797</v>
      </c>
      <c r="N9394" s="7">
        <v>58531298</v>
      </c>
      <c r="O9394" s="20" t="str">
        <f t="shared" si="296"/>
        <v/>
      </c>
    </row>
    <row r="9395" spans="1:15">
      <c r="A9395" s="20" t="str">
        <f t="shared" si="295"/>
        <v>Íslandsbanki hf.Stýring D</v>
      </c>
      <c r="B9395" s="20" t="str">
        <f>_xlfn.IFNA(INDEX(Listi!$AI:$AI,MATCH(C9395,Listi!$AJ:$AJ,0)),INDEX(Listi!T:T,MATCH(C9395,Listi!U:U,0)))</f>
        <v>Íslandsbanki</v>
      </c>
      <c r="C9395" s="20" t="s">
        <v>228</v>
      </c>
      <c r="D9395" s="20" t="s">
        <v>237</v>
      </c>
      <c r="E9395" s="20" t="s">
        <v>276</v>
      </c>
      <c r="F9395" s="20" t="s">
        <v>146</v>
      </c>
      <c r="G9395" s="8" t="s">
        <v>391</v>
      </c>
      <c r="H9395" s="20" t="s">
        <v>147</v>
      </c>
      <c r="I9395" s="7">
        <v>0</v>
      </c>
      <c r="L9395" s="7">
        <v>5826614423</v>
      </c>
      <c r="M9395" s="7">
        <v>1371163557</v>
      </c>
      <c r="N9395" s="7">
        <v>36861109</v>
      </c>
      <c r="O9395" s="20" t="str">
        <f t="shared" si="296"/>
        <v/>
      </c>
    </row>
    <row r="9396" spans="1:15">
      <c r="A9396" s="20" t="str">
        <f t="shared" si="295"/>
        <v>Íslandsbanki hf.Stýring E</v>
      </c>
      <c r="B9396" s="20" t="str">
        <f>_xlfn.IFNA(INDEX(Listi!$AI:$AI,MATCH(C9396,Listi!$AJ:$AJ,0)),INDEX(Listi!T:T,MATCH(C9396,Listi!U:U,0)))</f>
        <v>Íslandsbanki</v>
      </c>
      <c r="C9396" s="20" t="s">
        <v>228</v>
      </c>
      <c r="D9396" s="20" t="s">
        <v>580</v>
      </c>
      <c r="E9396" s="20" t="s">
        <v>276</v>
      </c>
      <c r="F9396" s="8" t="s">
        <v>146</v>
      </c>
      <c r="G9396" s="8" t="s">
        <v>391</v>
      </c>
      <c r="H9396" s="20" t="s">
        <v>147</v>
      </c>
      <c r="I9396" s="7">
        <v>0</v>
      </c>
      <c r="L9396" s="7">
        <v>99567247</v>
      </c>
      <c r="M9396" s="7">
        <v>7691901</v>
      </c>
      <c r="N9396" s="7">
        <v>670647</v>
      </c>
      <c r="O9396" s="20" t="str">
        <f t="shared" si="296"/>
        <v/>
      </c>
    </row>
    <row r="9397" spans="1:15">
      <c r="A9397" s="20" t="str">
        <f t="shared" si="295"/>
        <v>Íslenski lífeyrissjóðurinnLíf 1</v>
      </c>
      <c r="B9397" s="20" t="str">
        <f>_xlfn.IFNA(INDEX(Listi!$AI:$AI,MATCH(C9397,Listi!$AJ:$AJ,0)),INDEX(Listi!T:T,MATCH(C9397,Listi!U:U,0)))</f>
        <v xml:space="preserve">Íslenski  </v>
      </c>
      <c r="C9397" s="20" t="s">
        <v>238</v>
      </c>
      <c r="D9397" s="20" t="s">
        <v>239</v>
      </c>
      <c r="E9397" s="20" t="s">
        <v>276</v>
      </c>
      <c r="F9397" s="8" t="s">
        <v>146</v>
      </c>
      <c r="G9397" s="8" t="s">
        <v>391</v>
      </c>
      <c r="H9397" s="20" t="s">
        <v>147</v>
      </c>
      <c r="I9397" s="7">
        <v>-3076940</v>
      </c>
      <c r="L9397" s="7">
        <v>34645188332</v>
      </c>
      <c r="M9397" s="7">
        <v>5859453012</v>
      </c>
      <c r="N9397" s="7">
        <v>977930648</v>
      </c>
      <c r="O9397" s="20" t="str">
        <f t="shared" si="296"/>
        <v/>
      </c>
    </row>
    <row r="9398" spans="1:15">
      <c r="A9398" s="20" t="str">
        <f t="shared" ref="A9398:A9460" si="297">CONCATENATE(C9398,D9398)</f>
        <v>Íslenski lífeyrissjóðurinnLíf 2</v>
      </c>
      <c r="B9398" s="20" t="str">
        <f>_xlfn.IFNA(INDEX(Listi!$AI:$AI,MATCH(C9398,Listi!$AJ:$AJ,0)),INDEX(Listi!T:T,MATCH(C9398,Listi!U:U,0)))</f>
        <v xml:space="preserve">Íslenski  </v>
      </c>
      <c r="C9398" s="20" t="s">
        <v>238</v>
      </c>
      <c r="D9398" s="20" t="s">
        <v>240</v>
      </c>
      <c r="E9398" s="20" t="s">
        <v>276</v>
      </c>
      <c r="F9398" s="8" t="s">
        <v>146</v>
      </c>
      <c r="G9398" s="8" t="s">
        <v>391</v>
      </c>
      <c r="H9398" s="20" t="s">
        <v>147</v>
      </c>
      <c r="I9398" s="7">
        <v>3494454</v>
      </c>
      <c r="L9398" s="7">
        <v>31029129445</v>
      </c>
      <c r="M9398" s="7">
        <v>2139527304</v>
      </c>
      <c r="N9398" s="7">
        <v>531278955</v>
      </c>
      <c r="O9398" s="20" t="str">
        <f t="shared" si="296"/>
        <v/>
      </c>
    </row>
    <row r="9399" spans="1:15">
      <c r="A9399" s="20" t="str">
        <f t="shared" si="297"/>
        <v>Íslenski lífeyrissjóðurinnLíf 3</v>
      </c>
      <c r="B9399" s="20" t="str">
        <f>_xlfn.IFNA(INDEX(Listi!$AI:$AI,MATCH(C9399,Listi!$AJ:$AJ,0)),INDEX(Listi!T:T,MATCH(C9399,Listi!U:U,0)))</f>
        <v xml:space="preserve">Íslenski  </v>
      </c>
      <c r="C9399" s="20" t="s">
        <v>238</v>
      </c>
      <c r="D9399" s="20" t="s">
        <v>241</v>
      </c>
      <c r="E9399" s="20" t="s">
        <v>276</v>
      </c>
      <c r="F9399" s="20" t="s">
        <v>146</v>
      </c>
      <c r="G9399" s="8" t="s">
        <v>391</v>
      </c>
      <c r="H9399" s="20" t="s">
        <v>147</v>
      </c>
      <c r="I9399" s="7">
        <v>1476855</v>
      </c>
      <c r="L9399" s="7">
        <v>26552298455</v>
      </c>
      <c r="M9399" s="7">
        <v>1349981892</v>
      </c>
      <c r="N9399" s="7">
        <v>474868471</v>
      </c>
      <c r="O9399" s="20" t="str">
        <f t="shared" si="296"/>
        <v/>
      </c>
    </row>
    <row r="9400" spans="1:15">
      <c r="A9400" s="20" t="str">
        <f t="shared" si="297"/>
        <v>Íslenski lífeyrissjóðurinnLíf 4</v>
      </c>
      <c r="B9400" s="20" t="str">
        <f>_xlfn.IFNA(INDEX(Listi!$AI:$AI,MATCH(C9400,Listi!$AJ:$AJ,0)),INDEX(Listi!T:T,MATCH(C9400,Listi!U:U,0)))</f>
        <v xml:space="preserve">Íslenski  </v>
      </c>
      <c r="C9400" s="20" t="s">
        <v>238</v>
      </c>
      <c r="D9400" s="20" t="s">
        <v>242</v>
      </c>
      <c r="E9400" s="20" t="s">
        <v>276</v>
      </c>
      <c r="F9400" s="20" t="s">
        <v>146</v>
      </c>
      <c r="G9400" s="8" t="s">
        <v>391</v>
      </c>
      <c r="H9400" s="20" t="s">
        <v>147</v>
      </c>
      <c r="I9400" s="7">
        <v>0</v>
      </c>
      <c r="L9400" s="7">
        <v>15323468197</v>
      </c>
      <c r="M9400" s="7">
        <v>592019313</v>
      </c>
      <c r="N9400" s="7">
        <v>649721424</v>
      </c>
      <c r="O9400" s="20" t="str">
        <f t="shared" si="296"/>
        <v/>
      </c>
    </row>
    <row r="9401" spans="1:15">
      <c r="A9401" s="20" t="str">
        <f t="shared" si="297"/>
        <v>Íslenski lífeyrissjóðurinnSamtryggingardeild</v>
      </c>
      <c r="B9401" s="20" t="str">
        <f>_xlfn.IFNA(INDEX(Listi!$AI:$AI,MATCH(C9401,Listi!$AJ:$AJ,0)),INDEX(Listi!T:T,MATCH(C9401,Listi!U:U,0)))</f>
        <v xml:space="preserve">Íslenski  </v>
      </c>
      <c r="C9401" s="20" t="s">
        <v>238</v>
      </c>
      <c r="D9401" s="20" t="s">
        <v>205</v>
      </c>
      <c r="E9401" s="20" t="s">
        <v>275</v>
      </c>
      <c r="F9401" s="20" t="s">
        <v>146</v>
      </c>
      <c r="G9401" s="8" t="s">
        <v>391</v>
      </c>
      <c r="H9401" s="20" t="s">
        <v>147</v>
      </c>
      <c r="I9401" s="7">
        <v>4782175</v>
      </c>
      <c r="L9401" s="7">
        <v>32369481106</v>
      </c>
      <c r="M9401" s="7">
        <v>2513450236</v>
      </c>
      <c r="N9401" s="7">
        <v>182749847</v>
      </c>
      <c r="O9401" s="20" t="str">
        <f t="shared" si="296"/>
        <v/>
      </c>
    </row>
    <row r="9402" spans="1:15">
      <c r="A9402" s="20" t="str">
        <f t="shared" si="297"/>
        <v>Kvika banki hf.Ævileið</v>
      </c>
      <c r="B9402" s="20" t="str">
        <f>_xlfn.IFNA(INDEX(Listi!$AI:$AI,MATCH(C9402,Listi!$AJ:$AJ,0)),INDEX(Listi!T:T,MATCH(C9402,Listi!U:U,0)))</f>
        <v xml:space="preserve">Kvika banki </v>
      </c>
      <c r="C9402" s="20" t="s">
        <v>243</v>
      </c>
      <c r="D9402" s="20" t="s">
        <v>248</v>
      </c>
      <c r="E9402" s="20" t="s">
        <v>276</v>
      </c>
      <c r="F9402" s="20" t="s">
        <v>146</v>
      </c>
      <c r="G9402" s="8" t="s">
        <v>391</v>
      </c>
      <c r="H9402" s="20" t="s">
        <v>147</v>
      </c>
      <c r="I9402" s="7">
        <v>0</v>
      </c>
      <c r="L9402" s="7">
        <v>83990162</v>
      </c>
      <c r="M9402" s="7">
        <v>9152445</v>
      </c>
      <c r="N9402" s="7">
        <v>0</v>
      </c>
      <c r="O9402" s="20" t="str">
        <f t="shared" si="296"/>
        <v/>
      </c>
    </row>
    <row r="9403" spans="1:15">
      <c r="A9403" s="20" t="str">
        <f t="shared" si="297"/>
        <v>Kvika banki hf.Innlánaleið</v>
      </c>
      <c r="B9403" s="20" t="str">
        <f>_xlfn.IFNA(INDEX(Listi!$AI:$AI,MATCH(C9403,Listi!$AJ:$AJ,0)),INDEX(Listi!T:T,MATCH(C9403,Listi!U:U,0)))</f>
        <v xml:space="preserve">Kvika banki </v>
      </c>
      <c r="C9403" s="20" t="s">
        <v>243</v>
      </c>
      <c r="D9403" s="20" t="s">
        <v>230</v>
      </c>
      <c r="E9403" s="20" t="s">
        <v>276</v>
      </c>
      <c r="F9403" s="20" t="s">
        <v>146</v>
      </c>
      <c r="G9403" s="8" t="s">
        <v>391</v>
      </c>
      <c r="H9403" s="20" t="s">
        <v>147</v>
      </c>
      <c r="I9403" s="7">
        <v>0</v>
      </c>
      <c r="L9403" s="7">
        <v>2045925829</v>
      </c>
      <c r="M9403" s="7">
        <v>336947043</v>
      </c>
      <c r="N9403" s="7">
        <v>10453565</v>
      </c>
      <c r="O9403" s="20" t="str">
        <f t="shared" si="296"/>
        <v/>
      </c>
    </row>
    <row r="9404" spans="1:15">
      <c r="A9404" s="20" t="str">
        <f t="shared" si="297"/>
        <v>Kvika banki hf.Kvika Séreignasparnaður 5</v>
      </c>
      <c r="B9404" s="20" t="str">
        <f>_xlfn.IFNA(INDEX(Listi!$AI:$AI,MATCH(C9404,Listi!$AJ:$AJ,0)),INDEX(Listi!T:T,MATCH(C9404,Listi!U:U,0)))</f>
        <v xml:space="preserve">Kvika banki </v>
      </c>
      <c r="C9404" s="20" t="s">
        <v>243</v>
      </c>
      <c r="D9404" s="20" t="s">
        <v>471</v>
      </c>
      <c r="E9404" s="20" t="s">
        <v>276</v>
      </c>
      <c r="F9404" s="20" t="s">
        <v>146</v>
      </c>
      <c r="G9404" s="8" t="s">
        <v>391</v>
      </c>
      <c r="H9404" s="20" t="s">
        <v>147</v>
      </c>
      <c r="I9404" s="7">
        <v>25398</v>
      </c>
      <c r="L9404" s="7">
        <v>1146886398</v>
      </c>
      <c r="M9404" s="7">
        <v>0</v>
      </c>
      <c r="N9404" s="7">
        <v>0</v>
      </c>
      <c r="O9404" s="20" t="str">
        <f t="shared" si="296"/>
        <v/>
      </c>
    </row>
    <row r="9405" spans="1:15">
      <c r="A9405" s="20" t="str">
        <f t="shared" si="297"/>
        <v>Kvika banki hf.MP Séreign 1</v>
      </c>
      <c r="B9405" s="20" t="str">
        <f>_xlfn.IFNA(INDEX(Listi!$AI:$AI,MATCH(C9405,Listi!$AJ:$AJ,0)),INDEX(Listi!T:T,MATCH(C9405,Listi!U:U,0)))</f>
        <v xml:space="preserve">Kvika banki </v>
      </c>
      <c r="C9405" s="20" t="s">
        <v>243</v>
      </c>
      <c r="D9405" s="20" t="s">
        <v>244</v>
      </c>
      <c r="E9405" s="20" t="s">
        <v>276</v>
      </c>
      <c r="F9405" s="20" t="s">
        <v>146</v>
      </c>
      <c r="G9405" s="8" t="s">
        <v>391</v>
      </c>
      <c r="H9405" s="20" t="s">
        <v>147</v>
      </c>
      <c r="I9405" s="7">
        <v>0</v>
      </c>
      <c r="L9405" s="7">
        <v>706827763</v>
      </c>
      <c r="M9405" s="7">
        <v>48440481</v>
      </c>
      <c r="N9405" s="7">
        <v>9836508</v>
      </c>
      <c r="O9405" s="20" t="str">
        <f t="shared" si="296"/>
        <v/>
      </c>
    </row>
    <row r="9406" spans="1:15">
      <c r="A9406" s="20" t="str">
        <f t="shared" si="297"/>
        <v>Kvika banki hf.MP Séreign 2</v>
      </c>
      <c r="B9406" s="20" t="str">
        <f>_xlfn.IFNA(INDEX(Listi!$AI:$AI,MATCH(C9406,Listi!$AJ:$AJ,0)),INDEX(Listi!T:T,MATCH(C9406,Listi!U:U,0)))</f>
        <v xml:space="preserve">Kvika banki </v>
      </c>
      <c r="C9406" s="20" t="s">
        <v>243</v>
      </c>
      <c r="D9406" s="20" t="s">
        <v>245</v>
      </c>
      <c r="E9406" s="20" t="s">
        <v>276</v>
      </c>
      <c r="F9406" s="20" t="s">
        <v>146</v>
      </c>
      <c r="G9406" s="8" t="s">
        <v>391</v>
      </c>
      <c r="H9406" s="20" t="s">
        <v>147</v>
      </c>
      <c r="I9406" s="7">
        <v>0</v>
      </c>
      <c r="L9406" s="7">
        <v>853989181</v>
      </c>
      <c r="M9406" s="7">
        <v>42441382</v>
      </c>
      <c r="N9406" s="7">
        <v>14637701</v>
      </c>
      <c r="O9406" s="20" t="str">
        <f t="shared" si="296"/>
        <v/>
      </c>
    </row>
    <row r="9407" spans="1:15">
      <c r="A9407" s="20" t="str">
        <f t="shared" si="297"/>
        <v>Kvika banki hf.MP Séreign 3</v>
      </c>
      <c r="B9407" s="20" t="str">
        <f>_xlfn.IFNA(INDEX(Listi!$AI:$AI,MATCH(C9407,Listi!$AJ:$AJ,0)),INDEX(Listi!T:T,MATCH(C9407,Listi!U:U,0)))</f>
        <v xml:space="preserve">Kvika banki </v>
      </c>
      <c r="C9407" s="20" t="s">
        <v>243</v>
      </c>
      <c r="D9407" s="20" t="s">
        <v>246</v>
      </c>
      <c r="E9407" s="20" t="s">
        <v>276</v>
      </c>
      <c r="F9407" s="20" t="s">
        <v>146</v>
      </c>
      <c r="G9407" s="8" t="s">
        <v>391</v>
      </c>
      <c r="H9407" s="20" t="s">
        <v>147</v>
      </c>
      <c r="I9407" s="7">
        <v>0</v>
      </c>
      <c r="L9407" s="7">
        <v>141173858</v>
      </c>
      <c r="M9407" s="7">
        <v>3374790</v>
      </c>
      <c r="N9407" s="7">
        <v>0</v>
      </c>
      <c r="O9407" s="20" t="str">
        <f t="shared" si="296"/>
        <v/>
      </c>
    </row>
    <row r="9408" spans="1:15">
      <c r="A9408" s="20" t="str">
        <f t="shared" si="297"/>
        <v>Kvika banki hf.MP Séreign 4</v>
      </c>
      <c r="B9408" s="20" t="str">
        <f>_xlfn.IFNA(INDEX(Listi!$AI:$AI,MATCH(C9408,Listi!$AJ:$AJ,0)),INDEX(Listi!T:T,MATCH(C9408,Listi!U:U,0)))</f>
        <v xml:space="preserve">Kvika banki </v>
      </c>
      <c r="C9408" s="20" t="s">
        <v>243</v>
      </c>
      <c r="D9408" s="20" t="s">
        <v>247</v>
      </c>
      <c r="E9408" s="20" t="s">
        <v>276</v>
      </c>
      <c r="F9408" s="20" t="s">
        <v>146</v>
      </c>
      <c r="G9408" s="8" t="s">
        <v>391</v>
      </c>
      <c r="H9408" s="20" t="s">
        <v>147</v>
      </c>
      <c r="I9408" s="7">
        <v>-117</v>
      </c>
      <c r="L9408" s="7">
        <v>55886684</v>
      </c>
      <c r="M9408" s="7">
        <v>2888869</v>
      </c>
      <c r="N9408" s="7">
        <v>0</v>
      </c>
      <c r="O9408" s="20" t="str">
        <f t="shared" si="296"/>
        <v/>
      </c>
    </row>
    <row r="9409" spans="1:15">
      <c r="A9409" s="20" t="str">
        <f t="shared" si="297"/>
        <v>Landsbankinn hf.Landsbankinn Erlend verðbréf</v>
      </c>
      <c r="B9409" s="20" t="str">
        <f>_xlfn.IFNA(INDEX(Listi!$AI:$AI,MATCH(C9409,Listi!$AJ:$AJ,0)),INDEX(Listi!T:T,MATCH(C9409,Listi!U:U,0)))</f>
        <v>Landsbankinn</v>
      </c>
      <c r="C9409" s="20" t="s">
        <v>249</v>
      </c>
      <c r="D9409" s="20" t="s">
        <v>385</v>
      </c>
      <c r="E9409" s="20" t="s">
        <v>276</v>
      </c>
      <c r="F9409" s="20" t="s">
        <v>146</v>
      </c>
      <c r="G9409" s="8" t="s">
        <v>391</v>
      </c>
      <c r="H9409" s="20" t="s">
        <v>147</v>
      </c>
      <c r="I9409" s="7">
        <v>-6109839</v>
      </c>
      <c r="L9409" s="7">
        <v>3705185129</v>
      </c>
      <c r="M9409" s="7">
        <v>119989407</v>
      </c>
      <c r="N9409" s="7">
        <v>87847878</v>
      </c>
      <c r="O9409" s="20" t="str">
        <f t="shared" si="296"/>
        <v/>
      </c>
    </row>
    <row r="9410" spans="1:15">
      <c r="A9410" s="20" t="str">
        <f t="shared" si="297"/>
        <v>Landsbankinn hf.Landsbankinn Lífeyrisbók</v>
      </c>
      <c r="B9410" s="20" t="str">
        <f>_xlfn.IFNA(INDEX(Listi!$AI:$AI,MATCH(C9410,Listi!$AJ:$AJ,0)),INDEX(Listi!T:T,MATCH(C9410,Listi!U:U,0)))</f>
        <v>Landsbankinn</v>
      </c>
      <c r="C9410" s="20" t="s">
        <v>249</v>
      </c>
      <c r="D9410" s="20" t="s">
        <v>367</v>
      </c>
      <c r="E9410" s="20" t="s">
        <v>276</v>
      </c>
      <c r="F9410" s="20" t="s">
        <v>146</v>
      </c>
      <c r="G9410" s="8" t="s">
        <v>391</v>
      </c>
      <c r="H9410" s="20" t="s">
        <v>147</v>
      </c>
      <c r="I9410" s="7">
        <v>0</v>
      </c>
      <c r="L9410" s="7">
        <v>3016213427</v>
      </c>
      <c r="M9410" s="7">
        <v>440353590</v>
      </c>
      <c r="N9410" s="7">
        <v>298769900</v>
      </c>
      <c r="O9410" s="20" t="str">
        <f t="shared" ref="O9410:O9473" si="298">IFERROR(VLOOKUP(F9410,EhLykill,3,FALSE),"")</f>
        <v/>
      </c>
    </row>
    <row r="9411" spans="1:15">
      <c r="A9411" s="20" t="str">
        <f t="shared" si="297"/>
        <v>Landsbankinn hf.Landsbankinn Lífeyrisbók verðtryggð</v>
      </c>
      <c r="B9411" s="20" t="str">
        <f>_xlfn.IFNA(INDEX(Listi!$AI:$AI,MATCH(C9411,Listi!$AJ:$AJ,0)),INDEX(Listi!T:T,MATCH(C9411,Listi!U:U,0)))</f>
        <v>Landsbankinn</v>
      </c>
      <c r="C9411" s="20" t="s">
        <v>249</v>
      </c>
      <c r="D9411" s="20" t="s">
        <v>598</v>
      </c>
      <c r="E9411" s="20" t="s">
        <v>276</v>
      </c>
      <c r="F9411" s="20" t="s">
        <v>146</v>
      </c>
      <c r="G9411" s="8" t="s">
        <v>391</v>
      </c>
      <c r="H9411" s="20" t="s">
        <v>147</v>
      </c>
      <c r="I9411" s="7">
        <v>0</v>
      </c>
      <c r="L9411" s="7">
        <v>66896053137</v>
      </c>
      <c r="M9411" s="7">
        <v>6692476029</v>
      </c>
      <c r="N9411" s="7">
        <v>4680072987</v>
      </c>
      <c r="O9411" s="20" t="str">
        <f t="shared" si="298"/>
        <v/>
      </c>
    </row>
    <row r="9412" spans="1:15">
      <c r="A9412" s="20" t="str">
        <f t="shared" si="297"/>
        <v>Lífeyrissjóður bændaSamtryggingardeild</v>
      </c>
      <c r="B9412" s="20" t="str">
        <f>_xlfn.IFNA(INDEX(Listi!$AI:$AI,MATCH(C9412,Listi!$AJ:$AJ,0)),INDEX(Listi!T:T,MATCH(C9412,Listi!U:U,0)))</f>
        <v>Lífeyrissjóður bænda</v>
      </c>
      <c r="C9412" s="20" t="s">
        <v>252</v>
      </c>
      <c r="D9412" s="20" t="s">
        <v>205</v>
      </c>
      <c r="E9412" s="20" t="s">
        <v>275</v>
      </c>
      <c r="F9412" s="20" t="s">
        <v>146</v>
      </c>
      <c r="G9412" s="8" t="s">
        <v>391</v>
      </c>
      <c r="H9412" s="20" t="s">
        <v>147</v>
      </c>
      <c r="I9412" s="7">
        <v>0</v>
      </c>
      <c r="L9412" s="7">
        <v>45108278171</v>
      </c>
      <c r="M9412" s="7">
        <v>776003397</v>
      </c>
      <c r="N9412" s="7">
        <v>1921473168</v>
      </c>
      <c r="O9412" s="20" t="str">
        <f t="shared" si="298"/>
        <v/>
      </c>
    </row>
    <row r="9413" spans="1:15">
      <c r="A9413" s="20" t="str">
        <f t="shared" si="297"/>
        <v>Lífeyrissjóður bankamannaAldursdeild</v>
      </c>
      <c r="B9413" s="20" t="str">
        <f>_xlfn.IFNA(INDEX(Listi!$AI:$AI,MATCH(C9413,Listi!$AJ:$AJ,0)),INDEX(Listi!T:T,MATCH(C9413,Listi!U:U,0)))</f>
        <v>Lífeyrissjóður bankam.</v>
      </c>
      <c r="C9413" s="20" t="s">
        <v>250</v>
      </c>
      <c r="D9413" s="20" t="s">
        <v>251</v>
      </c>
      <c r="E9413" s="20" t="s">
        <v>275</v>
      </c>
      <c r="F9413" s="20" t="s">
        <v>146</v>
      </c>
      <c r="G9413" s="8" t="s">
        <v>391</v>
      </c>
      <c r="H9413" s="20" t="s">
        <v>147</v>
      </c>
      <c r="I9413" s="7">
        <v>0</v>
      </c>
      <c r="L9413" s="7">
        <v>61369964000</v>
      </c>
      <c r="M9413" s="7">
        <v>1996063000</v>
      </c>
      <c r="N9413" s="7">
        <v>753444000</v>
      </c>
      <c r="O9413" s="20" t="str">
        <f t="shared" si="298"/>
        <v/>
      </c>
    </row>
    <row r="9414" spans="1:15">
      <c r="A9414" s="20" t="str">
        <f t="shared" si="297"/>
        <v>Lífeyrissjóður bankamannaHlutfallsdeild</v>
      </c>
      <c r="B9414" s="20" t="str">
        <f>_xlfn.IFNA(INDEX(Listi!$AI:$AI,MATCH(C9414,Listi!$AJ:$AJ,0)),INDEX(Listi!T:T,MATCH(C9414,Listi!U:U,0)))</f>
        <v>Lífeyrissjóður bankam.</v>
      </c>
      <c r="C9414" s="20" t="s">
        <v>250</v>
      </c>
      <c r="D9414" s="20" t="s">
        <v>467</v>
      </c>
      <c r="E9414" s="20" t="s">
        <v>275</v>
      </c>
      <c r="F9414" s="20" t="s">
        <v>146</v>
      </c>
      <c r="G9414" s="8" t="s">
        <v>391</v>
      </c>
      <c r="H9414" s="20" t="s">
        <v>147</v>
      </c>
      <c r="I9414" s="7">
        <v>0</v>
      </c>
      <c r="L9414" s="7">
        <v>40286427000</v>
      </c>
      <c r="M9414" s="7">
        <v>125147000</v>
      </c>
      <c r="N9414" s="7">
        <v>2741197000</v>
      </c>
      <c r="O9414" s="20" t="str">
        <f t="shared" si="298"/>
        <v/>
      </c>
    </row>
    <row r="9415" spans="1:15">
      <c r="A9415" s="20" t="str">
        <f t="shared" si="297"/>
        <v>Lífeyrissjóður RangæingaSamtryggingardeild</v>
      </c>
      <c r="B9415" s="20" t="str">
        <f>_xlfn.IFNA(INDEX(Listi!$AI:$AI,MATCH(C9415,Listi!$AJ:$AJ,0)),INDEX(Listi!T:T,MATCH(C9415,Listi!U:U,0)))</f>
        <v>Lífeyrissjóður Rang.</v>
      </c>
      <c r="C9415" s="20" t="s">
        <v>253</v>
      </c>
      <c r="D9415" s="20" t="s">
        <v>205</v>
      </c>
      <c r="E9415" s="20" t="s">
        <v>275</v>
      </c>
      <c r="F9415" s="20" t="s">
        <v>146</v>
      </c>
      <c r="G9415" s="8" t="s">
        <v>391</v>
      </c>
      <c r="H9415" s="20" t="s">
        <v>147</v>
      </c>
      <c r="I9415" s="7">
        <v>2850000</v>
      </c>
      <c r="L9415" s="7">
        <v>18949790000</v>
      </c>
      <c r="M9415" s="7">
        <v>835894000</v>
      </c>
      <c r="N9415" s="7">
        <v>386250000</v>
      </c>
      <c r="O9415" s="20" t="str">
        <f t="shared" si="298"/>
        <v/>
      </c>
    </row>
    <row r="9416" spans="1:15">
      <c r="A9416" s="20" t="str">
        <f t="shared" si="297"/>
        <v>Lífeyrissjóður starfsmanna AkureyrarbæjarSamtryggingardeild</v>
      </c>
      <c r="B9416" s="20" t="str">
        <f>_xlfn.IFNA(INDEX(Listi!$AI:$AI,MATCH(C9416,Listi!$AJ:$AJ,0)),INDEX(Listi!T:T,MATCH(C9416,Listi!U:U,0)))</f>
        <v>Lífeyrissj. starfsm. Akureyrarb.</v>
      </c>
      <c r="C9416" s="20" t="s">
        <v>274</v>
      </c>
      <c r="D9416" s="20" t="s">
        <v>205</v>
      </c>
      <c r="E9416" s="20" t="s">
        <v>275</v>
      </c>
      <c r="F9416" s="20" t="s">
        <v>146</v>
      </c>
      <c r="G9416" s="8" t="s">
        <v>391</v>
      </c>
      <c r="H9416" s="20" t="s">
        <v>147</v>
      </c>
      <c r="I9416" s="7">
        <v>644498</v>
      </c>
      <c r="L9416" s="7">
        <v>14569496826</v>
      </c>
      <c r="M9416" s="7">
        <v>46271787</v>
      </c>
      <c r="N9416" s="7">
        <v>1160288032</v>
      </c>
      <c r="O9416" s="20" t="str">
        <f t="shared" si="298"/>
        <v/>
      </c>
    </row>
    <row r="9417" spans="1:15">
      <c r="A9417" s="20" t="str">
        <f t="shared" si="297"/>
        <v>Lífeyrissjóður starfsmanna Búnaðarbanka ÍslandsSamtryggingardeild</v>
      </c>
      <c r="B9417" s="20" t="str">
        <f>_xlfn.IFNA(INDEX(Listi!$AI:$AI,MATCH(C9417,Listi!$AJ:$AJ,0)),INDEX(Listi!T:T,MATCH(C9417,Listi!U:U,0)))</f>
        <v>Lífeyrissj. starfsm. Búnaðarb.Ísl.</v>
      </c>
      <c r="C9417" s="20" t="s">
        <v>254</v>
      </c>
      <c r="D9417" s="20" t="s">
        <v>205</v>
      </c>
      <c r="E9417" s="20" t="s">
        <v>275</v>
      </c>
      <c r="F9417" s="20" t="s">
        <v>146</v>
      </c>
      <c r="G9417" s="8" t="s">
        <v>391</v>
      </c>
      <c r="H9417" s="20" t="s">
        <v>147</v>
      </c>
      <c r="I9417" s="7">
        <v>4982000</v>
      </c>
      <c r="L9417" s="7">
        <v>27921283000</v>
      </c>
      <c r="M9417" s="7">
        <v>7378000</v>
      </c>
      <c r="N9417" s="7">
        <v>1535577000</v>
      </c>
      <c r="O9417" s="20" t="str">
        <f t="shared" si="298"/>
        <v/>
      </c>
    </row>
    <row r="9418" spans="1:15">
      <c r="A9418" s="20" t="str">
        <f t="shared" si="297"/>
        <v>Lífeyrissjóður starfsmanna ReykjavíkurborgarSamtryggingardeild</v>
      </c>
      <c r="B9418" s="20" t="str">
        <f>_xlfn.IFNA(INDEX(Listi!$AI:$AI,MATCH(C9418,Listi!$AJ:$AJ,0)),INDEX(Listi!T:T,MATCH(C9418,Listi!U:U,0)))</f>
        <v>Lífeyrissj. starfsm. Reykjav.</v>
      </c>
      <c r="C9418" s="20" t="s">
        <v>255</v>
      </c>
      <c r="D9418" s="20" t="s">
        <v>205</v>
      </c>
      <c r="E9418" s="20" t="s">
        <v>275</v>
      </c>
      <c r="F9418" s="8" t="s">
        <v>146</v>
      </c>
      <c r="G9418" s="8" t="s">
        <v>391</v>
      </c>
      <c r="H9418" s="20" t="s">
        <v>147</v>
      </c>
      <c r="I9418" s="7">
        <v>22189393</v>
      </c>
      <c r="L9418" s="7">
        <v>92450251598</v>
      </c>
      <c r="M9418" s="7">
        <v>217604296</v>
      </c>
      <c r="N9418" s="7">
        <v>6195210428</v>
      </c>
      <c r="O9418" s="20" t="str">
        <f t="shared" si="298"/>
        <v/>
      </c>
    </row>
    <row r="9419" spans="1:15">
      <c r="A9419" s="20" t="str">
        <f t="shared" si="297"/>
        <v>Lífeyrissjóður starfsmanna ríkisinsA-deild</v>
      </c>
      <c r="B9419" s="20" t="str">
        <f>_xlfn.IFNA(INDEX(Listi!$AI:$AI,MATCH(C9419,Listi!$AJ:$AJ,0)),INDEX(Listi!T:T,MATCH(C9419,Listi!U:U,0)))</f>
        <v>LSR</v>
      </c>
      <c r="C9419" s="20" t="s">
        <v>256</v>
      </c>
      <c r="D9419" s="20" t="s">
        <v>257</v>
      </c>
      <c r="E9419" s="20" t="s">
        <v>275</v>
      </c>
      <c r="F9419" s="8" t="s">
        <v>146</v>
      </c>
      <c r="G9419" s="8" t="s">
        <v>391</v>
      </c>
      <c r="H9419" s="20" t="s">
        <v>147</v>
      </c>
      <c r="I9419" s="7">
        <v>486601763</v>
      </c>
      <c r="L9419" s="7">
        <v>1024402726080</v>
      </c>
      <c r="M9419" s="7">
        <v>38030413328</v>
      </c>
      <c r="N9419" s="7">
        <v>13011563069</v>
      </c>
      <c r="O9419" s="20" t="str">
        <f t="shared" si="298"/>
        <v/>
      </c>
    </row>
    <row r="9420" spans="1:15">
      <c r="A9420" s="20" t="str">
        <f t="shared" si="297"/>
        <v>Lífeyrissjóður starfsmanna ríkisinsB-deild</v>
      </c>
      <c r="B9420" s="20" t="str">
        <f>_xlfn.IFNA(INDEX(Listi!$AI:$AI,MATCH(C9420,Listi!$AJ:$AJ,0)),INDEX(Listi!T:T,MATCH(C9420,Listi!U:U,0)))</f>
        <v>LSR</v>
      </c>
      <c r="C9420" s="20" t="s">
        <v>256</v>
      </c>
      <c r="D9420" s="20" t="s">
        <v>218</v>
      </c>
      <c r="E9420" s="20" t="s">
        <v>275</v>
      </c>
      <c r="F9420" s="8" t="s">
        <v>146</v>
      </c>
      <c r="G9420" s="8" t="s">
        <v>391</v>
      </c>
      <c r="H9420" s="20" t="s">
        <v>147</v>
      </c>
      <c r="I9420" s="7">
        <v>209067496</v>
      </c>
      <c r="L9420" s="7">
        <v>297381500048</v>
      </c>
      <c r="M9420" s="7">
        <v>1364474032</v>
      </c>
      <c r="N9420" s="7">
        <v>62409553231</v>
      </c>
      <c r="O9420" s="20" t="str">
        <f t="shared" si="298"/>
        <v/>
      </c>
    </row>
    <row r="9421" spans="1:15">
      <c r="A9421" s="20" t="str">
        <f t="shared" si="297"/>
        <v>Lífeyrissjóður starfsmanna ríkisinsLeið I</v>
      </c>
      <c r="B9421" s="20" t="str">
        <f>_xlfn.IFNA(INDEX(Listi!$AI:$AI,MATCH(C9421,Listi!$AJ:$AJ,0)),INDEX(Listi!T:T,MATCH(C9421,Listi!U:U,0)))</f>
        <v>LSR</v>
      </c>
      <c r="C9421" s="20" t="s">
        <v>256</v>
      </c>
      <c r="D9421" s="20" t="s">
        <v>258</v>
      </c>
      <c r="E9421" s="20" t="s">
        <v>276</v>
      </c>
      <c r="F9421" s="8" t="s">
        <v>146</v>
      </c>
      <c r="G9421" s="8" t="s">
        <v>391</v>
      </c>
      <c r="H9421" s="20" t="s">
        <v>147</v>
      </c>
      <c r="I9421" s="7">
        <v>11456</v>
      </c>
      <c r="L9421" s="7">
        <v>11704214939</v>
      </c>
      <c r="M9421" s="7">
        <v>547428342</v>
      </c>
      <c r="N9421" s="7">
        <v>195323403</v>
      </c>
      <c r="O9421" s="20" t="str">
        <f t="shared" si="298"/>
        <v/>
      </c>
    </row>
    <row r="9422" spans="1:15">
      <c r="A9422" s="20" t="str">
        <f t="shared" si="297"/>
        <v>Lífeyrissjóður starfsmanna ríkisinsLeið II</v>
      </c>
      <c r="B9422" s="20" t="str">
        <f>_xlfn.IFNA(INDEX(Listi!$AI:$AI,MATCH(C9422,Listi!$AJ:$AJ,0)),INDEX(Listi!T:T,MATCH(C9422,Listi!U:U,0)))</f>
        <v>LSR</v>
      </c>
      <c r="C9422" s="20" t="s">
        <v>256</v>
      </c>
      <c r="D9422" s="20" t="s">
        <v>259</v>
      </c>
      <c r="E9422" s="20" t="s">
        <v>276</v>
      </c>
      <c r="F9422" s="20" t="s">
        <v>146</v>
      </c>
      <c r="G9422" s="8" t="s">
        <v>391</v>
      </c>
      <c r="H9422" s="20" t="s">
        <v>147</v>
      </c>
      <c r="I9422" s="7">
        <v>-83581</v>
      </c>
      <c r="L9422" s="7">
        <v>3365164594</v>
      </c>
      <c r="M9422" s="7">
        <v>379849453</v>
      </c>
      <c r="N9422" s="7">
        <v>93142056</v>
      </c>
      <c r="O9422" s="20" t="str">
        <f t="shared" si="298"/>
        <v/>
      </c>
    </row>
    <row r="9423" spans="1:15">
      <c r="A9423" s="20" t="str">
        <f t="shared" si="297"/>
        <v>Lífeyrissjóður starfsmanna ríkisinsLeið III</v>
      </c>
      <c r="B9423" s="20" t="str">
        <f>_xlfn.IFNA(INDEX(Listi!$AI:$AI,MATCH(C9423,Listi!$AJ:$AJ,0)),INDEX(Listi!T:T,MATCH(C9423,Listi!U:U,0)))</f>
        <v>LSR</v>
      </c>
      <c r="C9423" s="20" t="s">
        <v>256</v>
      </c>
      <c r="D9423" s="20" t="s">
        <v>260</v>
      </c>
      <c r="E9423" s="20" t="s">
        <v>276</v>
      </c>
      <c r="F9423" s="20" t="s">
        <v>146</v>
      </c>
      <c r="G9423" s="8" t="s">
        <v>391</v>
      </c>
      <c r="H9423" s="20" t="s">
        <v>147</v>
      </c>
      <c r="I9423" s="7">
        <v>0</v>
      </c>
      <c r="L9423" s="7">
        <v>9959294621</v>
      </c>
      <c r="M9423" s="7">
        <v>743287481</v>
      </c>
      <c r="N9423" s="7">
        <v>349903833</v>
      </c>
      <c r="O9423" s="20" t="str">
        <f t="shared" si="298"/>
        <v/>
      </c>
    </row>
    <row r="9424" spans="1:15">
      <c r="A9424" s="20" t="str">
        <f t="shared" si="297"/>
        <v>Lífeyrissjóður Tannlæknafél ÍslDeild I/Séreign</v>
      </c>
      <c r="B9424" s="20" t="str">
        <f>_xlfn.IFNA(INDEX(Listi!$AI:$AI,MATCH(C9424,Listi!$AJ:$AJ,0)),INDEX(Listi!T:T,MATCH(C9424,Listi!U:U,0)))</f>
        <v>Lífeyrissj. Tannlækna</v>
      </c>
      <c r="C9424" s="20" t="s">
        <v>261</v>
      </c>
      <c r="D9424" s="20" t="s">
        <v>207</v>
      </c>
      <c r="E9424" s="20" t="s">
        <v>276</v>
      </c>
      <c r="F9424" s="20" t="s">
        <v>146</v>
      </c>
      <c r="G9424" s="8" t="s">
        <v>391</v>
      </c>
      <c r="H9424" s="20" t="s">
        <v>147</v>
      </c>
      <c r="I9424" s="7">
        <v>889138</v>
      </c>
      <c r="L9424" s="7">
        <v>6768408488</v>
      </c>
      <c r="M9424" s="7">
        <v>272759192</v>
      </c>
      <c r="N9424" s="7">
        <v>153838058</v>
      </c>
      <c r="O9424" s="20" t="str">
        <f t="shared" si="298"/>
        <v/>
      </c>
    </row>
    <row r="9425" spans="1:15">
      <c r="A9425" s="20" t="str">
        <f t="shared" si="297"/>
        <v>Lífeyrissjóður Tannlæknafél ÍslSamtryggingardeild</v>
      </c>
      <c r="B9425" s="20" t="str">
        <f>_xlfn.IFNA(INDEX(Listi!$AI:$AI,MATCH(C9425,Listi!$AJ:$AJ,0)),INDEX(Listi!T:T,MATCH(C9425,Listi!U:U,0)))</f>
        <v>Lífeyrissj. Tannlækna</v>
      </c>
      <c r="C9425" s="20" t="s">
        <v>261</v>
      </c>
      <c r="D9425" s="20" t="s">
        <v>205</v>
      </c>
      <c r="E9425" s="20" t="s">
        <v>275</v>
      </c>
      <c r="F9425" s="20" t="s">
        <v>146</v>
      </c>
      <c r="G9425" s="8" t="s">
        <v>391</v>
      </c>
      <c r="H9425" s="20" t="s">
        <v>147</v>
      </c>
      <c r="I9425" s="7">
        <v>-192796</v>
      </c>
      <c r="L9425" s="7">
        <v>2241251214</v>
      </c>
      <c r="M9425" s="7">
        <v>112827287</v>
      </c>
      <c r="N9425" s="7">
        <v>17930159</v>
      </c>
      <c r="O9425" s="20" t="str">
        <f t="shared" si="298"/>
        <v/>
      </c>
    </row>
    <row r="9426" spans="1:15">
      <c r="A9426" s="20" t="str">
        <f t="shared" si="297"/>
        <v>Lífeyrissjóður verslunarmannaÆvileið 1</v>
      </c>
      <c r="B9426" s="20" t="str">
        <f>_xlfn.IFNA(INDEX(Listi!$AI:$AI,MATCH(C9426,Listi!$AJ:$AJ,0)),INDEX(Listi!T:T,MATCH(C9426,Listi!U:U,0)))</f>
        <v>Lífeyrissj. Verslunarm.</v>
      </c>
      <c r="C9426" s="20" t="s">
        <v>206</v>
      </c>
      <c r="D9426" s="20" t="s">
        <v>310</v>
      </c>
      <c r="E9426" s="20" t="s">
        <v>276</v>
      </c>
      <c r="F9426" s="8" t="s">
        <v>146</v>
      </c>
      <c r="G9426" s="8" t="s">
        <v>391</v>
      </c>
      <c r="H9426" s="20" t="s">
        <v>147</v>
      </c>
      <c r="I9426" s="7">
        <v>-285883</v>
      </c>
      <c r="L9426" s="7">
        <v>2860479562</v>
      </c>
      <c r="M9426" s="7">
        <v>819651283</v>
      </c>
      <c r="N9426" s="7">
        <v>12562366</v>
      </c>
      <c r="O9426" s="20" t="str">
        <f t="shared" si="298"/>
        <v/>
      </c>
    </row>
    <row r="9427" spans="1:15">
      <c r="A9427" s="20" t="str">
        <f t="shared" si="297"/>
        <v>Lífeyrissjóður verslunarmannaÆvileið 2</v>
      </c>
      <c r="B9427" s="20" t="str">
        <f>_xlfn.IFNA(INDEX(Listi!$AI:$AI,MATCH(C9427,Listi!$AJ:$AJ,0)),INDEX(Listi!T:T,MATCH(C9427,Listi!U:U,0)))</f>
        <v>Lífeyrissj. Verslunarm.</v>
      </c>
      <c r="C9427" s="20" t="s">
        <v>206</v>
      </c>
      <c r="D9427" s="20" t="s">
        <v>309</v>
      </c>
      <c r="E9427" s="20" t="s">
        <v>276</v>
      </c>
      <c r="F9427" s="8" t="s">
        <v>146</v>
      </c>
      <c r="G9427" s="8" t="s">
        <v>391</v>
      </c>
      <c r="H9427" s="20" t="s">
        <v>147</v>
      </c>
      <c r="I9427" s="7">
        <v>-496054</v>
      </c>
      <c r="L9427" s="7">
        <v>2325064159</v>
      </c>
      <c r="M9427" s="7">
        <v>465663194</v>
      </c>
      <c r="N9427" s="7">
        <v>32037995</v>
      </c>
      <c r="O9427" s="20" t="str">
        <f t="shared" si="298"/>
        <v/>
      </c>
    </row>
    <row r="9428" spans="1:15">
      <c r="A9428" s="20" t="str">
        <f t="shared" si="297"/>
        <v>Lífeyrissjóður verslunarmannaÆvileið 3</v>
      </c>
      <c r="B9428" s="20" t="str">
        <f>_xlfn.IFNA(INDEX(Listi!$AI:$AI,MATCH(C9428,Listi!$AJ:$AJ,0)),INDEX(Listi!T:T,MATCH(C9428,Listi!U:U,0)))</f>
        <v>Lífeyrissj. Verslunarm.</v>
      </c>
      <c r="C9428" s="20" t="s">
        <v>206</v>
      </c>
      <c r="D9428" s="20" t="s">
        <v>308</v>
      </c>
      <c r="E9428" s="20" t="s">
        <v>276</v>
      </c>
      <c r="F9428" s="8" t="s">
        <v>146</v>
      </c>
      <c r="G9428" s="8" t="s">
        <v>391</v>
      </c>
      <c r="H9428" s="20" t="s">
        <v>147</v>
      </c>
      <c r="I9428" s="7">
        <v>0</v>
      </c>
      <c r="L9428" s="7">
        <v>1567402319</v>
      </c>
      <c r="M9428" s="7">
        <v>325961302</v>
      </c>
      <c r="N9428" s="7">
        <v>60283998</v>
      </c>
      <c r="O9428" s="20" t="str">
        <f t="shared" si="298"/>
        <v/>
      </c>
    </row>
    <row r="9429" spans="1:15">
      <c r="A9429" s="20" t="str">
        <f t="shared" si="297"/>
        <v>Lífeyrissjóður verslunarmannaDeild I/Séreign</v>
      </c>
      <c r="B9429" s="20" t="str">
        <f>_xlfn.IFNA(INDEX(Listi!$AI:$AI,MATCH(C9429,Listi!$AJ:$AJ,0)),INDEX(Listi!T:T,MATCH(C9429,Listi!U:U,0)))</f>
        <v>Lífeyrissj. Verslunarm.</v>
      </c>
      <c r="C9429" s="20" t="s">
        <v>206</v>
      </c>
      <c r="D9429" s="20" t="s">
        <v>207</v>
      </c>
      <c r="E9429" s="20" t="s">
        <v>276</v>
      </c>
      <c r="F9429" s="8" t="s">
        <v>146</v>
      </c>
      <c r="G9429" s="8" t="s">
        <v>391</v>
      </c>
      <c r="H9429" s="20" t="s">
        <v>147</v>
      </c>
      <c r="I9429" s="7">
        <v>-13142275</v>
      </c>
      <c r="L9429" s="7">
        <v>19785724399</v>
      </c>
      <c r="M9429" s="7">
        <v>729937912</v>
      </c>
      <c r="N9429" s="7">
        <v>458382791</v>
      </c>
      <c r="O9429" s="20" t="str">
        <f t="shared" si="298"/>
        <v/>
      </c>
    </row>
    <row r="9430" spans="1:15">
      <c r="A9430" s="20" t="str">
        <f t="shared" si="297"/>
        <v>Lífeyrissjóður verslunarmannaSamtryggingardeild</v>
      </c>
      <c r="B9430" s="20" t="str">
        <f>_xlfn.IFNA(INDEX(Listi!$AI:$AI,MATCH(C9430,Listi!$AJ:$AJ,0)),INDEX(Listi!T:T,MATCH(C9430,Listi!U:U,0)))</f>
        <v>Lífeyrissj. Verslunarm.</v>
      </c>
      <c r="C9430" s="20" t="s">
        <v>206</v>
      </c>
      <c r="D9430" s="20" t="s">
        <v>205</v>
      </c>
      <c r="E9430" s="20" t="s">
        <v>275</v>
      </c>
      <c r="F9430" s="20" t="s">
        <v>146</v>
      </c>
      <c r="G9430" s="8" t="s">
        <v>391</v>
      </c>
      <c r="H9430" s="20" t="s">
        <v>147</v>
      </c>
      <c r="I9430" s="7">
        <v>-780199971</v>
      </c>
      <c r="L9430" s="7">
        <v>1174592806906</v>
      </c>
      <c r="M9430" s="7">
        <v>35794261112</v>
      </c>
      <c r="N9430" s="7">
        <v>21965137185</v>
      </c>
      <c r="O9430" s="20" t="str">
        <f t="shared" si="298"/>
        <v/>
      </c>
    </row>
    <row r="9431" spans="1:15">
      <c r="A9431" s="20" t="str">
        <f t="shared" si="297"/>
        <v>Lífeyrissjóður VestmannaeyjaSafn I</v>
      </c>
      <c r="B9431" s="20" t="str">
        <f>_xlfn.IFNA(INDEX(Listi!$AI:$AI,MATCH(C9431,Listi!$AJ:$AJ,0)),INDEX(Listi!T:T,MATCH(C9431,Listi!U:U,0)))</f>
        <v>Lífeyrissj. Vestm.</v>
      </c>
      <c r="C9431" s="20" t="s">
        <v>262</v>
      </c>
      <c r="D9431" s="20" t="s">
        <v>210</v>
      </c>
      <c r="E9431" s="20" t="s">
        <v>276</v>
      </c>
      <c r="F9431" s="20" t="s">
        <v>146</v>
      </c>
      <c r="G9431" s="8" t="s">
        <v>391</v>
      </c>
      <c r="H9431" s="20" t="s">
        <v>147</v>
      </c>
      <c r="I9431" s="7">
        <v>0</v>
      </c>
      <c r="L9431" s="7">
        <v>381311221</v>
      </c>
      <c r="M9431" s="7">
        <v>44104006</v>
      </c>
      <c r="N9431" s="7">
        <v>13592960</v>
      </c>
      <c r="O9431" s="20" t="str">
        <f t="shared" si="298"/>
        <v/>
      </c>
    </row>
    <row r="9432" spans="1:15">
      <c r="A9432" s="20" t="str">
        <f t="shared" si="297"/>
        <v>Lífeyrissjóður VestmannaeyjaSafn II</v>
      </c>
      <c r="B9432" s="20" t="str">
        <f>_xlfn.IFNA(INDEX(Listi!$AI:$AI,MATCH(C9432,Listi!$AJ:$AJ,0)),INDEX(Listi!T:T,MATCH(C9432,Listi!U:U,0)))</f>
        <v>Lífeyrissj. Vestm.</v>
      </c>
      <c r="C9432" s="20" t="s">
        <v>262</v>
      </c>
      <c r="D9432" s="20" t="s">
        <v>211</v>
      </c>
      <c r="E9432" s="20" t="s">
        <v>276</v>
      </c>
      <c r="F9432" s="20" t="s">
        <v>146</v>
      </c>
      <c r="G9432" s="8" t="s">
        <v>391</v>
      </c>
      <c r="H9432" s="20" t="s">
        <v>147</v>
      </c>
      <c r="I9432" s="7">
        <v>0</v>
      </c>
      <c r="L9432" s="7">
        <v>571440191</v>
      </c>
      <c r="M9432" s="7">
        <v>40240404</v>
      </c>
      <c r="N9432" s="7">
        <v>18659289</v>
      </c>
      <c r="O9432" s="20" t="str">
        <f t="shared" si="298"/>
        <v/>
      </c>
    </row>
    <row r="9433" spans="1:15">
      <c r="A9433" s="20" t="str">
        <f t="shared" si="297"/>
        <v>Lífeyrissjóður VestmannaeyjaSamtryggingardeild</v>
      </c>
      <c r="B9433" s="20" t="str">
        <f>_xlfn.IFNA(INDEX(Listi!$AI:$AI,MATCH(C9433,Listi!$AJ:$AJ,0)),INDEX(Listi!T:T,MATCH(C9433,Listi!U:U,0)))</f>
        <v>Lífeyrissj. Vestm.</v>
      </c>
      <c r="C9433" s="20" t="s">
        <v>262</v>
      </c>
      <c r="D9433" s="20" t="s">
        <v>205</v>
      </c>
      <c r="E9433" s="20" t="s">
        <v>275</v>
      </c>
      <c r="F9433" s="20" t="s">
        <v>146</v>
      </c>
      <c r="G9433" s="8" t="s">
        <v>391</v>
      </c>
      <c r="H9433" s="20" t="s">
        <v>147</v>
      </c>
      <c r="I9433" s="7">
        <v>0</v>
      </c>
      <c r="L9433" s="7">
        <v>85198020532</v>
      </c>
      <c r="M9433" s="7">
        <v>1944643004</v>
      </c>
      <c r="N9433" s="7">
        <v>2198060399</v>
      </c>
      <c r="O9433" s="20" t="str">
        <f t="shared" si="298"/>
        <v/>
      </c>
    </row>
    <row r="9434" spans="1:15">
      <c r="A9434" s="20" t="str">
        <f t="shared" si="297"/>
        <v>Lífsval - lífeyrissparnaðurLífsval 1</v>
      </c>
      <c r="B9434" s="20" t="str">
        <f>_xlfn.IFNA(INDEX(Listi!$AI:$AI,MATCH(C9434,Listi!$AJ:$AJ,0)),INDEX(Listi!T:T,MATCH(C9434,Listi!U:U,0)))</f>
        <v>Lífsval</v>
      </c>
      <c r="C9434" s="20" t="s">
        <v>263</v>
      </c>
      <c r="D9434" s="20" t="s">
        <v>264</v>
      </c>
      <c r="E9434" s="20" t="s">
        <v>276</v>
      </c>
      <c r="F9434" s="20" t="s">
        <v>146</v>
      </c>
      <c r="G9434" s="8" t="s">
        <v>391</v>
      </c>
      <c r="H9434" s="20" t="s">
        <v>147</v>
      </c>
      <c r="I9434" s="7">
        <v>0</v>
      </c>
      <c r="L9434" s="7">
        <v>1792991246</v>
      </c>
      <c r="M9434" s="7">
        <v>203244065</v>
      </c>
      <c r="N9434" s="7">
        <v>81003579</v>
      </c>
      <c r="O9434" s="20" t="str">
        <f t="shared" si="298"/>
        <v/>
      </c>
    </row>
    <row r="9435" spans="1:15">
      <c r="A9435" s="20" t="str">
        <f t="shared" si="297"/>
        <v>Lífsval - lífeyrissparnaðurLífsval 2</v>
      </c>
      <c r="B9435" s="20" t="str">
        <f>_xlfn.IFNA(INDEX(Listi!$AI:$AI,MATCH(C9435,Listi!$AJ:$AJ,0)),INDEX(Listi!T:T,MATCH(C9435,Listi!U:U,0)))</f>
        <v>Lífsval</v>
      </c>
      <c r="C9435" s="20" t="s">
        <v>263</v>
      </c>
      <c r="D9435" s="20" t="s">
        <v>265</v>
      </c>
      <c r="E9435" s="20" t="s">
        <v>276</v>
      </c>
      <c r="F9435" s="20" t="s">
        <v>146</v>
      </c>
      <c r="G9435" s="8" t="s">
        <v>391</v>
      </c>
      <c r="H9435" s="20" t="s">
        <v>147</v>
      </c>
      <c r="I9435" s="7">
        <v>7796086</v>
      </c>
      <c r="L9435" s="7">
        <v>79660340</v>
      </c>
      <c r="M9435" s="7">
        <v>14369045</v>
      </c>
      <c r="N9435" s="7">
        <v>2695304</v>
      </c>
      <c r="O9435" s="20" t="str">
        <f t="shared" si="298"/>
        <v/>
      </c>
    </row>
    <row r="9436" spans="1:15">
      <c r="A9436" s="20" t="str">
        <f t="shared" si="297"/>
        <v>Lífsval - lífeyrissparnaðurLífsval 3</v>
      </c>
      <c r="B9436" s="20" t="str">
        <f>_xlfn.IFNA(INDEX(Listi!$AI:$AI,MATCH(C9436,Listi!$AJ:$AJ,0)),INDEX(Listi!T:T,MATCH(C9436,Listi!U:U,0)))</f>
        <v>Lífsval</v>
      </c>
      <c r="C9436" s="20" t="s">
        <v>263</v>
      </c>
      <c r="D9436" s="20" t="s">
        <v>266</v>
      </c>
      <c r="E9436" s="20" t="s">
        <v>276</v>
      </c>
      <c r="F9436" s="20" t="s">
        <v>146</v>
      </c>
      <c r="G9436" s="8" t="s">
        <v>391</v>
      </c>
      <c r="H9436" s="20" t="s">
        <v>147</v>
      </c>
      <c r="I9436" s="7">
        <v>19097858</v>
      </c>
      <c r="L9436" s="7">
        <v>131239774</v>
      </c>
      <c r="M9436" s="7">
        <v>16635787</v>
      </c>
      <c r="N9436" s="7">
        <v>3548138</v>
      </c>
      <c r="O9436" s="20" t="str">
        <f t="shared" si="298"/>
        <v/>
      </c>
    </row>
    <row r="9437" spans="1:15">
      <c r="A9437" s="20" t="str">
        <f t="shared" si="297"/>
        <v>Lífsval - lífeyrissparnaðurLífsval 4</v>
      </c>
      <c r="B9437" s="20" t="str">
        <f>_xlfn.IFNA(INDEX(Listi!$AI:$AI,MATCH(C9437,Listi!$AJ:$AJ,0)),INDEX(Listi!T:T,MATCH(C9437,Listi!U:U,0)))</f>
        <v>Lífsval</v>
      </c>
      <c r="C9437" s="20" t="s">
        <v>263</v>
      </c>
      <c r="D9437" s="20" t="s">
        <v>267</v>
      </c>
      <c r="E9437" s="20" t="s">
        <v>276</v>
      </c>
      <c r="F9437" s="20" t="s">
        <v>146</v>
      </c>
      <c r="G9437" s="8" t="s">
        <v>391</v>
      </c>
      <c r="H9437" s="20" t="s">
        <v>147</v>
      </c>
      <c r="I9437" s="7">
        <v>12002946</v>
      </c>
      <c r="L9437" s="7">
        <v>71752064</v>
      </c>
      <c r="M9437" s="7">
        <v>15238959</v>
      </c>
      <c r="N9437" s="7">
        <v>2058992</v>
      </c>
      <c r="O9437" s="20" t="str">
        <f t="shared" si="298"/>
        <v/>
      </c>
    </row>
    <row r="9438" spans="1:15">
      <c r="A9438" s="20" t="str">
        <f t="shared" si="297"/>
        <v>Lífsverk lífeyrissjóðurLífsverk I/Séreign</v>
      </c>
      <c r="B9438" s="20" t="str">
        <f>_xlfn.IFNA(INDEX(Listi!$AI:$AI,MATCH(C9438,Listi!$AJ:$AJ,0)),INDEX(Listi!T:T,MATCH(C9438,Listi!U:U,0)))</f>
        <v xml:space="preserve">Lífsverk  </v>
      </c>
      <c r="C9438" s="20" t="s">
        <v>268</v>
      </c>
      <c r="D9438" s="20" t="s">
        <v>269</v>
      </c>
      <c r="E9438" s="20" t="s">
        <v>276</v>
      </c>
      <c r="F9438" s="20" t="s">
        <v>146</v>
      </c>
      <c r="G9438" s="8" t="s">
        <v>391</v>
      </c>
      <c r="H9438" s="20" t="s">
        <v>147</v>
      </c>
      <c r="I9438" s="7">
        <v>-732000</v>
      </c>
      <c r="L9438" s="7">
        <v>4582957000</v>
      </c>
      <c r="M9438" s="7">
        <v>635926000</v>
      </c>
      <c r="N9438" s="7">
        <v>22708000</v>
      </c>
      <c r="O9438" s="20" t="str">
        <f t="shared" si="298"/>
        <v/>
      </c>
    </row>
    <row r="9439" spans="1:15">
      <c r="A9439" s="20" t="str">
        <f t="shared" si="297"/>
        <v>Lífsverk lífeyrissjóðurLífsverk II/Séreign</v>
      </c>
      <c r="B9439" s="20" t="str">
        <f>_xlfn.IFNA(INDEX(Listi!$AI:$AI,MATCH(C9439,Listi!$AJ:$AJ,0)),INDEX(Listi!T:T,MATCH(C9439,Listi!U:U,0)))</f>
        <v xml:space="preserve">Lífsverk  </v>
      </c>
      <c r="C9439" s="20" t="s">
        <v>268</v>
      </c>
      <c r="D9439" s="20" t="s">
        <v>270</v>
      </c>
      <c r="E9439" s="20" t="s">
        <v>276</v>
      </c>
      <c r="F9439" s="20" t="s">
        <v>146</v>
      </c>
      <c r="G9439" s="8" t="s">
        <v>391</v>
      </c>
      <c r="H9439" s="20" t="s">
        <v>147</v>
      </c>
      <c r="I9439" s="7">
        <v>148000</v>
      </c>
      <c r="L9439" s="7">
        <v>23735073000</v>
      </c>
      <c r="M9439" s="7">
        <v>2073571000</v>
      </c>
      <c r="N9439" s="7">
        <v>249365000</v>
      </c>
      <c r="O9439" s="20" t="str">
        <f t="shared" si="298"/>
        <v/>
      </c>
    </row>
    <row r="9440" spans="1:15">
      <c r="A9440" s="20" t="str">
        <f t="shared" si="297"/>
        <v>Lífsverk lífeyrissjóðurLífsverk III/Séreign</v>
      </c>
      <c r="B9440" s="20" t="str">
        <f>_xlfn.IFNA(INDEX(Listi!$AI:$AI,MATCH(C9440,Listi!$AJ:$AJ,0)),INDEX(Listi!T:T,MATCH(C9440,Listi!U:U,0)))</f>
        <v xml:space="preserve">Lífsverk  </v>
      </c>
      <c r="C9440" s="20" t="s">
        <v>268</v>
      </c>
      <c r="D9440" s="20" t="s">
        <v>271</v>
      </c>
      <c r="E9440" s="20" t="s">
        <v>276</v>
      </c>
      <c r="F9440" s="20" t="s">
        <v>146</v>
      </c>
      <c r="G9440" s="8" t="s">
        <v>391</v>
      </c>
      <c r="H9440" s="20" t="s">
        <v>147</v>
      </c>
      <c r="I9440" s="7">
        <v>0</v>
      </c>
      <c r="L9440" s="7">
        <v>653814000</v>
      </c>
      <c r="M9440" s="7">
        <v>105107000</v>
      </c>
      <c r="N9440" s="7">
        <v>2613000</v>
      </c>
      <c r="O9440" s="20" t="str">
        <f t="shared" si="298"/>
        <v/>
      </c>
    </row>
    <row r="9441" spans="1:15">
      <c r="A9441" s="20" t="str">
        <f t="shared" si="297"/>
        <v>Lífsverk lífeyrissjóðurSamtryggingardeild</v>
      </c>
      <c r="B9441" s="20" t="str">
        <f>_xlfn.IFNA(INDEX(Listi!$AI:$AI,MATCH(C9441,Listi!$AJ:$AJ,0)),INDEX(Listi!T:T,MATCH(C9441,Listi!U:U,0)))</f>
        <v xml:space="preserve">Lífsverk  </v>
      </c>
      <c r="C9441" s="20" t="s">
        <v>268</v>
      </c>
      <c r="D9441" s="20" t="s">
        <v>205</v>
      </c>
      <c r="E9441" s="20" t="s">
        <v>275</v>
      </c>
      <c r="F9441" s="20" t="s">
        <v>146</v>
      </c>
      <c r="G9441" s="8" t="s">
        <v>391</v>
      </c>
      <c r="H9441" s="20" t="s">
        <v>147</v>
      </c>
      <c r="I9441" s="7">
        <v>-26921000</v>
      </c>
      <c r="L9441" s="7">
        <v>120542527000</v>
      </c>
      <c r="M9441" s="7">
        <v>4397803000</v>
      </c>
      <c r="N9441" s="7">
        <v>1423151000</v>
      </c>
      <c r="O9441" s="20" t="str">
        <f t="shared" si="298"/>
        <v/>
      </c>
    </row>
    <row r="9442" spans="1:15">
      <c r="A9442" s="20" t="str">
        <f t="shared" si="297"/>
        <v>Söfnunarsjóður lífeyrisréttindaDeild I/Innlán</v>
      </c>
      <c r="B9442" s="20" t="str">
        <f>_xlfn.IFNA(INDEX(Listi!$AI:$AI,MATCH(C9442,Listi!$AJ:$AJ,0)),INDEX(Listi!T:T,MATCH(C9442,Listi!U:U,0)))</f>
        <v>Söfnunarsj.</v>
      </c>
      <c r="C9442" s="20" t="s">
        <v>272</v>
      </c>
      <c r="D9442" s="20" t="s">
        <v>273</v>
      </c>
      <c r="E9442" s="20" t="s">
        <v>276</v>
      </c>
      <c r="F9442" s="20" t="s">
        <v>146</v>
      </c>
      <c r="G9442" s="8" t="s">
        <v>391</v>
      </c>
      <c r="H9442" s="20" t="s">
        <v>147</v>
      </c>
      <c r="I9442" s="7">
        <v>0</v>
      </c>
      <c r="L9442" s="7">
        <v>2001731914</v>
      </c>
      <c r="M9442" s="7">
        <v>133561634</v>
      </c>
      <c r="N9442" s="7">
        <v>44803565</v>
      </c>
      <c r="O9442" s="20" t="str">
        <f t="shared" si="298"/>
        <v/>
      </c>
    </row>
    <row r="9443" spans="1:15">
      <c r="A9443" s="20" t="str">
        <f t="shared" si="297"/>
        <v>Söfnunarsjóður lífeyrisréttindaDeild III/Séreign</v>
      </c>
      <c r="B9443" s="20" t="str">
        <f>_xlfn.IFNA(INDEX(Listi!$AI:$AI,MATCH(C9443,Listi!$AJ:$AJ,0)),INDEX(Listi!T:T,MATCH(C9443,Listi!U:U,0)))</f>
        <v>Söfnunarsj.</v>
      </c>
      <c r="C9443" s="20" t="s">
        <v>272</v>
      </c>
      <c r="D9443" s="20" t="s">
        <v>599</v>
      </c>
      <c r="E9443" s="20" t="s">
        <v>276</v>
      </c>
      <c r="F9443" s="20" t="s">
        <v>146</v>
      </c>
      <c r="G9443" s="8" t="s">
        <v>391</v>
      </c>
      <c r="H9443" s="20" t="s">
        <v>147</v>
      </c>
      <c r="I9443" s="7">
        <v>-1234731</v>
      </c>
      <c r="L9443" s="7">
        <v>24413085</v>
      </c>
      <c r="M9443" s="7">
        <v>24697577</v>
      </c>
      <c r="N9443" s="7">
        <v>900000</v>
      </c>
      <c r="O9443" s="20" t="str">
        <f t="shared" si="298"/>
        <v/>
      </c>
    </row>
    <row r="9444" spans="1:15">
      <c r="A9444" s="20" t="str">
        <f t="shared" si="297"/>
        <v>Söfnunarsjóður lífeyrisréttindaDeildII/Séreign</v>
      </c>
      <c r="B9444" s="20" t="str">
        <f>_xlfn.IFNA(INDEX(Listi!$AI:$AI,MATCH(C9444,Listi!$AJ:$AJ,0)),INDEX(Listi!T:T,MATCH(C9444,Listi!U:U,0)))</f>
        <v>Söfnunarsj.</v>
      </c>
      <c r="C9444" s="20" t="s">
        <v>272</v>
      </c>
      <c r="D9444" s="20" t="s">
        <v>586</v>
      </c>
      <c r="E9444" s="20" t="s">
        <v>276</v>
      </c>
      <c r="F9444" s="20" t="s">
        <v>146</v>
      </c>
      <c r="G9444" s="8" t="s">
        <v>391</v>
      </c>
      <c r="H9444" s="20" t="s">
        <v>147</v>
      </c>
      <c r="I9444" s="7">
        <v>0</v>
      </c>
      <c r="L9444" s="7">
        <v>1654616477</v>
      </c>
      <c r="M9444" s="7">
        <v>128539213</v>
      </c>
      <c r="N9444" s="7">
        <v>22846291</v>
      </c>
      <c r="O9444" s="20" t="str">
        <f t="shared" si="298"/>
        <v/>
      </c>
    </row>
    <row r="9445" spans="1:15">
      <c r="A9445" s="20" t="str">
        <f t="shared" si="297"/>
        <v>Söfnunarsjóður lífeyrisréttindaSamtryggingardeild</v>
      </c>
      <c r="B9445" s="20" t="str">
        <f>_xlfn.IFNA(INDEX(Listi!$AI:$AI,MATCH(C9445,Listi!$AJ:$AJ,0)),INDEX(Listi!T:T,MATCH(C9445,Listi!U:U,0)))</f>
        <v>Söfnunarsj.</v>
      </c>
      <c r="C9445" s="20" t="s">
        <v>272</v>
      </c>
      <c r="D9445" s="20" t="s">
        <v>205</v>
      </c>
      <c r="E9445" s="20" t="s">
        <v>275</v>
      </c>
      <c r="F9445" s="20" t="s">
        <v>146</v>
      </c>
      <c r="G9445" s="8" t="s">
        <v>391</v>
      </c>
      <c r="H9445" s="20" t="s">
        <v>147</v>
      </c>
      <c r="I9445" s="7">
        <v>-10175108</v>
      </c>
      <c r="L9445" s="7">
        <v>238978847889</v>
      </c>
      <c r="M9445" s="7">
        <v>4967193409</v>
      </c>
      <c r="N9445" s="7">
        <v>6076487652</v>
      </c>
      <c r="O9445" s="20" t="str">
        <f t="shared" si="298"/>
        <v/>
      </c>
    </row>
    <row r="9446" spans="1:15">
      <c r="A9446" s="20" t="str">
        <f t="shared" si="297"/>
        <v>Stapi lífeyrissjóðurSafn I</v>
      </c>
      <c r="B9446" s="20" t="str">
        <f>_xlfn.IFNA(INDEX(Listi!$AI:$AI,MATCH(C9446,Listi!$AJ:$AJ,0)),INDEX(Listi!T:T,MATCH(C9446,Listi!U:U,0)))</f>
        <v xml:space="preserve">Stapi  </v>
      </c>
      <c r="C9446" s="20" t="s">
        <v>209</v>
      </c>
      <c r="D9446" s="20" t="s">
        <v>210</v>
      </c>
      <c r="E9446" s="20" t="s">
        <v>276</v>
      </c>
      <c r="F9446" s="20" t="s">
        <v>146</v>
      </c>
      <c r="G9446" s="8" t="s">
        <v>391</v>
      </c>
      <c r="H9446" s="20" t="s">
        <v>147</v>
      </c>
      <c r="I9446" s="7">
        <v>-23787</v>
      </c>
      <c r="L9446" s="7">
        <v>2440828925</v>
      </c>
      <c r="M9446" s="7">
        <v>91567233</v>
      </c>
      <c r="N9446" s="7">
        <v>110755602</v>
      </c>
      <c r="O9446" s="20" t="str">
        <f t="shared" si="298"/>
        <v/>
      </c>
    </row>
    <row r="9447" spans="1:15">
      <c r="A9447" s="20" t="str">
        <f t="shared" si="297"/>
        <v>Stapi lífeyrissjóðurSafn II</v>
      </c>
      <c r="B9447" s="20" t="str">
        <f>_xlfn.IFNA(INDEX(Listi!$AI:$AI,MATCH(C9447,Listi!$AJ:$AJ,0)),INDEX(Listi!T:T,MATCH(C9447,Listi!U:U,0)))</f>
        <v xml:space="preserve">Stapi  </v>
      </c>
      <c r="C9447" s="20" t="s">
        <v>209</v>
      </c>
      <c r="D9447" s="20" t="s">
        <v>211</v>
      </c>
      <c r="E9447" s="20" t="s">
        <v>276</v>
      </c>
      <c r="F9447" s="20" t="s">
        <v>146</v>
      </c>
      <c r="G9447" s="8" t="s">
        <v>391</v>
      </c>
      <c r="H9447" s="20" t="s">
        <v>147</v>
      </c>
      <c r="I9447" s="7">
        <v>123975</v>
      </c>
      <c r="L9447" s="7">
        <v>5710890273</v>
      </c>
      <c r="M9447" s="7">
        <v>262001316</v>
      </c>
      <c r="N9447" s="7">
        <v>164209410</v>
      </c>
      <c r="O9447" s="20" t="str">
        <f t="shared" si="298"/>
        <v/>
      </c>
    </row>
    <row r="9448" spans="1:15">
      <c r="A9448" s="20" t="str">
        <f t="shared" si="297"/>
        <v>Stapi lífeyrissjóðurSafn III</v>
      </c>
      <c r="B9448" s="20" t="str">
        <f>_xlfn.IFNA(INDEX(Listi!$AI:$AI,MATCH(C9448,Listi!$AJ:$AJ,0)),INDEX(Listi!T:T,MATCH(C9448,Listi!U:U,0)))</f>
        <v xml:space="preserve">Stapi  </v>
      </c>
      <c r="C9448" s="20" t="s">
        <v>209</v>
      </c>
      <c r="D9448" s="20" t="s">
        <v>212</v>
      </c>
      <c r="E9448" s="20" t="s">
        <v>276</v>
      </c>
      <c r="F9448" s="20" t="s">
        <v>146</v>
      </c>
      <c r="G9448" s="8" t="s">
        <v>391</v>
      </c>
      <c r="H9448" s="20" t="s">
        <v>147</v>
      </c>
      <c r="I9448" s="7">
        <v>0</v>
      </c>
      <c r="L9448" s="7">
        <v>268100084</v>
      </c>
      <c r="M9448" s="7">
        <v>24388890</v>
      </c>
      <c r="N9448" s="7">
        <v>9886128</v>
      </c>
      <c r="O9448" s="20" t="str">
        <f t="shared" si="298"/>
        <v/>
      </c>
    </row>
    <row r="9449" spans="1:15">
      <c r="A9449" s="20" t="str">
        <f t="shared" si="297"/>
        <v>Stapi lífeyrissjóðurTryggingardeild</v>
      </c>
      <c r="B9449" s="20" t="str">
        <f>_xlfn.IFNA(INDEX(Listi!$AI:$AI,MATCH(C9449,Listi!$AJ:$AJ,0)),INDEX(Listi!T:T,MATCH(C9449,Listi!U:U,0)))</f>
        <v xml:space="preserve">Stapi  </v>
      </c>
      <c r="C9449" s="20" t="s">
        <v>209</v>
      </c>
      <c r="D9449" s="20" t="s">
        <v>213</v>
      </c>
      <c r="E9449" s="20" t="s">
        <v>275</v>
      </c>
      <c r="F9449" s="20" t="s">
        <v>146</v>
      </c>
      <c r="G9449" s="8" t="s">
        <v>391</v>
      </c>
      <c r="H9449" s="20" t="s">
        <v>147</v>
      </c>
      <c r="I9449" s="7">
        <v>-18020659</v>
      </c>
      <c r="L9449" s="7">
        <v>348661724246</v>
      </c>
      <c r="M9449" s="7">
        <v>13807615154</v>
      </c>
      <c r="N9449" s="7">
        <v>7912918911</v>
      </c>
      <c r="O9449" s="20" t="str">
        <f t="shared" si="298"/>
        <v/>
      </c>
    </row>
    <row r="9450" spans="1:15">
      <c r="A9450" s="20" t="str">
        <f t="shared" si="297"/>
        <v>Stapi lífeyrissjóðurVarfærnasafnið</v>
      </c>
      <c r="B9450" s="20" t="str">
        <f>_xlfn.IFNA(INDEX(Listi!$AI:$AI,MATCH(C9450,Listi!$AJ:$AJ,0)),INDEX(Listi!T:T,MATCH(C9450,Listi!U:U,0)))</f>
        <v xml:space="preserve">Stapi  </v>
      </c>
      <c r="C9450" s="20" t="s">
        <v>209</v>
      </c>
      <c r="D9450" s="20" t="s">
        <v>392</v>
      </c>
      <c r="E9450" s="20" t="s">
        <v>276</v>
      </c>
      <c r="F9450" s="20" t="s">
        <v>146</v>
      </c>
      <c r="G9450" s="8" t="s">
        <v>391</v>
      </c>
      <c r="H9450" s="20" t="s">
        <v>147</v>
      </c>
      <c r="I9450" s="7">
        <v>0</v>
      </c>
      <c r="L9450" s="7">
        <v>471986044</v>
      </c>
      <c r="M9450" s="7">
        <v>137399159</v>
      </c>
      <c r="N9450" s="7">
        <v>6994496</v>
      </c>
      <c r="O9450" s="20" t="str">
        <f t="shared" si="298"/>
        <v/>
      </c>
    </row>
    <row r="9451" spans="1:15">
      <c r="A9451" s="20" t="str">
        <f t="shared" si="297"/>
        <v>Almenni lífeyrissjóðurinnÆvisafn I</v>
      </c>
      <c r="B9451" s="20" t="str">
        <f>_xlfn.IFNA(INDEX(Listi!$AI:$AI,MATCH(C9451,Listi!$AJ:$AJ,0)),INDEX(Listi!T:T,MATCH(C9451,Listi!U:U,0)))</f>
        <v xml:space="preserve">Almenni </v>
      </c>
      <c r="C9451" s="20" t="s">
        <v>0</v>
      </c>
      <c r="D9451" s="20" t="s">
        <v>202</v>
      </c>
      <c r="E9451" s="20" t="s">
        <v>276</v>
      </c>
      <c r="F9451" s="20" t="s">
        <v>148</v>
      </c>
      <c r="G9451" s="8" t="s">
        <v>368</v>
      </c>
      <c r="H9451" s="20" t="s">
        <v>149</v>
      </c>
      <c r="I9451" s="7">
        <v>1133107534</v>
      </c>
      <c r="L9451" s="7">
        <v>43068273823</v>
      </c>
      <c r="M9451" s="7">
        <v>4413720640</v>
      </c>
      <c r="N9451" s="7">
        <v>641257097</v>
      </c>
      <c r="O9451" s="20" t="str">
        <f t="shared" si="298"/>
        <v/>
      </c>
    </row>
    <row r="9452" spans="1:15">
      <c r="A9452" s="20" t="str">
        <f t="shared" si="297"/>
        <v>Almenni lífeyrissjóðurinnÆvisafn II</v>
      </c>
      <c r="B9452" s="20" t="str">
        <f>_xlfn.IFNA(INDEX(Listi!$AI:$AI,MATCH(C9452,Listi!$AJ:$AJ,0)),INDEX(Listi!T:T,MATCH(C9452,Listi!U:U,0)))</f>
        <v xml:space="preserve">Almenni </v>
      </c>
      <c r="C9452" s="20" t="s">
        <v>0</v>
      </c>
      <c r="D9452" s="20" t="s">
        <v>203</v>
      </c>
      <c r="E9452" s="20" t="s">
        <v>276</v>
      </c>
      <c r="F9452" s="20" t="s">
        <v>148</v>
      </c>
      <c r="G9452" s="8" t="s">
        <v>368</v>
      </c>
      <c r="H9452" s="20" t="s">
        <v>149</v>
      </c>
      <c r="I9452" s="7">
        <v>2617143271</v>
      </c>
      <c r="L9452" s="7">
        <v>86460235807</v>
      </c>
      <c r="M9452" s="7">
        <v>3970537445</v>
      </c>
      <c r="N9452" s="7">
        <v>1539034493</v>
      </c>
      <c r="O9452" s="20" t="str">
        <f t="shared" si="298"/>
        <v/>
      </c>
    </row>
    <row r="9453" spans="1:15">
      <c r="A9453" s="20" t="str">
        <f t="shared" si="297"/>
        <v>Almenni lífeyrissjóðurinnÆvisafn III</v>
      </c>
      <c r="B9453" s="20" t="str">
        <f>_xlfn.IFNA(INDEX(Listi!$AI:$AI,MATCH(C9453,Listi!$AJ:$AJ,0)),INDEX(Listi!T:T,MATCH(C9453,Listi!U:U,0)))</f>
        <v xml:space="preserve">Almenni </v>
      </c>
      <c r="C9453" s="20" t="s">
        <v>0</v>
      </c>
      <c r="D9453" s="20" t="s">
        <v>204</v>
      </c>
      <c r="E9453" s="20" t="s">
        <v>276</v>
      </c>
      <c r="F9453" s="20" t="s">
        <v>148</v>
      </c>
      <c r="G9453" s="8" t="s">
        <v>368</v>
      </c>
      <c r="H9453" s="20" t="s">
        <v>149</v>
      </c>
      <c r="I9453" s="7">
        <v>1481243962</v>
      </c>
      <c r="L9453" s="7">
        <v>33890180699</v>
      </c>
      <c r="M9453" s="7">
        <v>1571509194</v>
      </c>
      <c r="N9453" s="7">
        <v>920421683</v>
      </c>
      <c r="O9453" s="20" t="str">
        <f t="shared" si="298"/>
        <v/>
      </c>
    </row>
    <row r="9454" spans="1:15">
      <c r="A9454" s="20" t="str">
        <f t="shared" si="297"/>
        <v>Almenni lífeyrissjóðurinnHúsnæðissafn</v>
      </c>
      <c r="B9454" s="20" t="str">
        <f>_xlfn.IFNA(INDEX(Listi!$AI:$AI,MATCH(C9454,Listi!$AJ:$AJ,0)),INDEX(Listi!T:T,MATCH(C9454,Listi!U:U,0)))</f>
        <v xml:space="preserve">Almenni </v>
      </c>
      <c r="C9454" s="20" t="s">
        <v>0</v>
      </c>
      <c r="D9454" s="20" t="s">
        <v>315</v>
      </c>
      <c r="E9454" s="20" t="s">
        <v>276</v>
      </c>
      <c r="F9454" s="20" t="s">
        <v>148</v>
      </c>
      <c r="G9454" s="8" t="s">
        <v>368</v>
      </c>
      <c r="H9454" s="20" t="s">
        <v>149</v>
      </c>
      <c r="I9454" s="7">
        <v>44353132</v>
      </c>
      <c r="L9454" s="7">
        <v>487895879</v>
      </c>
      <c r="M9454" s="7">
        <v>166428361</v>
      </c>
      <c r="N9454" s="7">
        <v>18080096</v>
      </c>
      <c r="O9454" s="20" t="str">
        <f t="shared" si="298"/>
        <v/>
      </c>
    </row>
    <row r="9455" spans="1:15">
      <c r="A9455" s="20" t="str">
        <f t="shared" si="297"/>
        <v>Almenni lífeyrissjóðurinnInnlánssafn</v>
      </c>
      <c r="B9455" s="20" t="str">
        <f>_xlfn.IFNA(INDEX(Listi!$AI:$AI,MATCH(C9455,Listi!$AJ:$AJ,0)),INDEX(Listi!T:T,MATCH(C9455,Listi!U:U,0)))</f>
        <v xml:space="preserve">Almenni </v>
      </c>
      <c r="C9455" s="20" t="s">
        <v>0</v>
      </c>
      <c r="D9455" s="20" t="s">
        <v>1</v>
      </c>
      <c r="E9455" s="20" t="s">
        <v>276</v>
      </c>
      <c r="F9455" s="20" t="s">
        <v>148</v>
      </c>
      <c r="G9455" s="8" t="s">
        <v>368</v>
      </c>
      <c r="H9455" s="20" t="s">
        <v>149</v>
      </c>
      <c r="I9455" s="7">
        <v>1791291913</v>
      </c>
      <c r="L9455" s="7">
        <v>26587944379</v>
      </c>
      <c r="M9455" s="7">
        <v>1016779991</v>
      </c>
      <c r="N9455" s="7">
        <v>1031869724</v>
      </c>
      <c r="O9455" s="20" t="str">
        <f t="shared" si="298"/>
        <v/>
      </c>
    </row>
    <row r="9456" spans="1:15">
      <c r="A9456" s="20" t="str">
        <f t="shared" si="297"/>
        <v>Almenni lífeyrissjóðurinnRíkissafn langt</v>
      </c>
      <c r="B9456" s="20" t="str">
        <f>_xlfn.IFNA(INDEX(Listi!$AI:$AI,MATCH(C9456,Listi!$AJ:$AJ,0)),INDEX(Listi!T:T,MATCH(C9456,Listi!U:U,0)))</f>
        <v xml:space="preserve">Almenni </v>
      </c>
      <c r="C9456" s="20" t="s">
        <v>0</v>
      </c>
      <c r="D9456" s="20" t="s">
        <v>199</v>
      </c>
      <c r="E9456" s="20" t="s">
        <v>276</v>
      </c>
      <c r="F9456" s="20" t="s">
        <v>148</v>
      </c>
      <c r="G9456" s="8" t="s">
        <v>368</v>
      </c>
      <c r="H9456" s="20" t="s">
        <v>149</v>
      </c>
      <c r="I9456" s="7">
        <v>54809734</v>
      </c>
      <c r="L9456" s="7">
        <v>1193680171</v>
      </c>
      <c r="M9456" s="7">
        <v>61272573</v>
      </c>
      <c r="N9456" s="7">
        <v>40105929</v>
      </c>
      <c r="O9456" s="20" t="str">
        <f t="shared" si="298"/>
        <v/>
      </c>
    </row>
    <row r="9457" spans="1:15">
      <c r="A9457" s="20" t="str">
        <f t="shared" si="297"/>
        <v>Almenni lífeyrissjóðurinnRíkissafn stutt</v>
      </c>
      <c r="B9457" s="20" t="str">
        <f>_xlfn.IFNA(INDEX(Listi!$AI:$AI,MATCH(C9457,Listi!$AJ:$AJ,0)),INDEX(Listi!T:T,MATCH(C9457,Listi!U:U,0)))</f>
        <v xml:space="preserve">Almenni </v>
      </c>
      <c r="C9457" s="20" t="s">
        <v>0</v>
      </c>
      <c r="D9457" s="20" t="s">
        <v>200</v>
      </c>
      <c r="E9457" s="20" t="s">
        <v>276</v>
      </c>
      <c r="F9457" s="20" t="s">
        <v>148</v>
      </c>
      <c r="G9457" s="8" t="s">
        <v>368</v>
      </c>
      <c r="H9457" s="20" t="s">
        <v>149</v>
      </c>
      <c r="I9457" s="7">
        <v>51225132</v>
      </c>
      <c r="L9457" s="7">
        <v>541893627</v>
      </c>
      <c r="M9457" s="7">
        <v>20423158</v>
      </c>
      <c r="N9457" s="7">
        <v>14899899</v>
      </c>
      <c r="O9457" s="20" t="str">
        <f t="shared" si="298"/>
        <v/>
      </c>
    </row>
    <row r="9458" spans="1:15">
      <c r="A9458" s="20" t="str">
        <f t="shared" si="297"/>
        <v>Almenni lífeyrissjóðurinnTryggingadeild</v>
      </c>
      <c r="B9458" s="20" t="str">
        <f>_xlfn.IFNA(INDEX(Listi!$AI:$AI,MATCH(C9458,Listi!$AJ:$AJ,0)),INDEX(Listi!T:T,MATCH(C9458,Listi!U:U,0)))</f>
        <v xml:space="preserve">Almenni </v>
      </c>
      <c r="C9458" s="20" t="s">
        <v>0</v>
      </c>
      <c r="D9458" s="20" t="s">
        <v>201</v>
      </c>
      <c r="E9458" s="20" t="s">
        <v>275</v>
      </c>
      <c r="F9458" s="20" t="s">
        <v>148</v>
      </c>
      <c r="G9458" s="8" t="s">
        <v>368</v>
      </c>
      <c r="H9458" s="20" t="s">
        <v>149</v>
      </c>
      <c r="I9458" s="7">
        <v>4806540178</v>
      </c>
      <c r="L9458" s="7">
        <v>174784296254</v>
      </c>
      <c r="M9458" s="7">
        <v>7497244534</v>
      </c>
      <c r="N9458" s="7">
        <v>3057046932</v>
      </c>
      <c r="O9458" s="20" t="str">
        <f t="shared" si="298"/>
        <v/>
      </c>
    </row>
    <row r="9459" spans="1:15">
      <c r="A9459" s="20" t="str">
        <f t="shared" si="297"/>
        <v>Arion banki hf.Erlend hlutabréf</v>
      </c>
      <c r="B9459" s="20" t="str">
        <f>_xlfn.IFNA(INDEX(Listi!$AI:$AI,MATCH(C9459,Listi!$AJ:$AJ,0)),INDEX(Listi!T:T,MATCH(C9459,Listi!U:U,0)))</f>
        <v xml:space="preserve">Arion banki </v>
      </c>
      <c r="C9459" s="20" t="s">
        <v>214</v>
      </c>
      <c r="D9459" s="20" t="s">
        <v>215</v>
      </c>
      <c r="E9459" s="20" t="s">
        <v>276</v>
      </c>
      <c r="F9459" s="20" t="s">
        <v>148</v>
      </c>
      <c r="G9459" s="8" t="s">
        <v>368</v>
      </c>
      <c r="H9459" s="20" t="s">
        <v>149</v>
      </c>
      <c r="I9459" s="7">
        <v>25857000</v>
      </c>
      <c r="L9459" s="7">
        <v>1149685000</v>
      </c>
      <c r="M9459" s="7">
        <v>49095000</v>
      </c>
      <c r="N9459" s="7">
        <v>10876000</v>
      </c>
      <c r="O9459" s="20" t="str">
        <f t="shared" si="298"/>
        <v/>
      </c>
    </row>
    <row r="9460" spans="1:15">
      <c r="A9460" s="20" t="str">
        <f t="shared" si="297"/>
        <v>Arion banki hf.Innlend skuldabréf</v>
      </c>
      <c r="B9460" s="20" t="str">
        <f>_xlfn.IFNA(INDEX(Listi!$AI:$AI,MATCH(C9460,Listi!$AJ:$AJ,0)),INDEX(Listi!T:T,MATCH(C9460,Listi!U:U,0)))</f>
        <v xml:space="preserve">Arion banki </v>
      </c>
      <c r="C9460" s="20" t="s">
        <v>214</v>
      </c>
      <c r="D9460" s="20" t="s">
        <v>216</v>
      </c>
      <c r="E9460" s="20" t="s">
        <v>276</v>
      </c>
      <c r="F9460" s="20" t="s">
        <v>148</v>
      </c>
      <c r="G9460" s="8" t="s">
        <v>368</v>
      </c>
      <c r="H9460" s="20" t="s">
        <v>149</v>
      </c>
      <c r="I9460" s="7">
        <v>14551000</v>
      </c>
      <c r="L9460" s="7">
        <v>4446434000</v>
      </c>
      <c r="M9460" s="7">
        <v>344234000</v>
      </c>
      <c r="N9460" s="7">
        <v>44793000</v>
      </c>
      <c r="O9460" s="20" t="str">
        <f t="shared" si="298"/>
        <v/>
      </c>
    </row>
    <row r="9461" spans="1:15">
      <c r="A9461" s="20" t="str">
        <f t="shared" ref="A9461:A9522" si="299">CONCATENATE(C9461,D9461)</f>
        <v>Arion banki hf.Lífeyrisauki L1</v>
      </c>
      <c r="B9461" s="20" t="str">
        <f>_xlfn.IFNA(INDEX(Listi!$AI:$AI,MATCH(C9461,Listi!$AJ:$AJ,0)),INDEX(Listi!T:T,MATCH(C9461,Listi!U:U,0)))</f>
        <v xml:space="preserve">Arion banki </v>
      </c>
      <c r="C9461" s="20" t="s">
        <v>214</v>
      </c>
      <c r="D9461" s="20" t="s">
        <v>377</v>
      </c>
      <c r="E9461" s="20" t="s">
        <v>276</v>
      </c>
      <c r="F9461" s="20" t="s">
        <v>148</v>
      </c>
      <c r="G9461" s="8" t="s">
        <v>368</v>
      </c>
      <c r="H9461" s="20" t="s">
        <v>149</v>
      </c>
      <c r="I9461" s="7">
        <v>103202000</v>
      </c>
      <c r="L9461" s="7">
        <v>5887942000</v>
      </c>
      <c r="M9461" s="7">
        <v>1011885000</v>
      </c>
      <c r="N9461" s="7">
        <v>34615000</v>
      </c>
      <c r="O9461" s="20" t="str">
        <f t="shared" si="298"/>
        <v/>
      </c>
    </row>
    <row r="9462" spans="1:15">
      <c r="A9462" s="20" t="str">
        <f t="shared" si="299"/>
        <v>Arion banki hf.Lífeyrisauki L2</v>
      </c>
      <c r="B9462" s="20" t="str">
        <f>_xlfn.IFNA(INDEX(Listi!$AI:$AI,MATCH(C9462,Listi!$AJ:$AJ,0)),INDEX(Listi!T:T,MATCH(C9462,Listi!U:U,0)))</f>
        <v xml:space="preserve">Arion banki </v>
      </c>
      <c r="C9462" s="20" t="s">
        <v>214</v>
      </c>
      <c r="D9462" s="20" t="s">
        <v>372</v>
      </c>
      <c r="E9462" s="20" t="s">
        <v>276</v>
      </c>
      <c r="F9462" s="20" t="s">
        <v>148</v>
      </c>
      <c r="G9462" s="8" t="s">
        <v>368</v>
      </c>
      <c r="H9462" s="20" t="s">
        <v>149</v>
      </c>
      <c r="I9462" s="7">
        <v>302531000</v>
      </c>
      <c r="L9462" s="7">
        <v>21366380000</v>
      </c>
      <c r="M9462" s="7">
        <v>1613513000</v>
      </c>
      <c r="N9462" s="7">
        <v>92085000</v>
      </c>
      <c r="O9462" s="20" t="str">
        <f t="shared" si="298"/>
        <v/>
      </c>
    </row>
    <row r="9463" spans="1:15">
      <c r="A9463" s="20" t="str">
        <f t="shared" si="299"/>
        <v>Arion banki hf.Lífeyrisauki L3</v>
      </c>
      <c r="B9463" s="20" t="str">
        <f>_xlfn.IFNA(INDEX(Listi!$AI:$AI,MATCH(C9463,Listi!$AJ:$AJ,0)),INDEX(Listi!T:T,MATCH(C9463,Listi!U:U,0)))</f>
        <v xml:space="preserve">Arion banki </v>
      </c>
      <c r="C9463" s="20" t="s">
        <v>214</v>
      </c>
      <c r="D9463" s="20" t="s">
        <v>371</v>
      </c>
      <c r="E9463" s="20" t="s">
        <v>276</v>
      </c>
      <c r="F9463" s="20" t="s">
        <v>148</v>
      </c>
      <c r="G9463" s="8" t="s">
        <v>368</v>
      </c>
      <c r="H9463" s="20" t="s">
        <v>149</v>
      </c>
      <c r="I9463" s="7">
        <v>326489000</v>
      </c>
      <c r="L9463" s="7">
        <v>29714848000</v>
      </c>
      <c r="M9463" s="7">
        <v>2122481000</v>
      </c>
      <c r="N9463" s="7">
        <v>129566000</v>
      </c>
      <c r="O9463" s="20" t="str">
        <f t="shared" si="298"/>
        <v/>
      </c>
    </row>
    <row r="9464" spans="1:15">
      <c r="A9464" s="20" t="str">
        <f t="shared" si="299"/>
        <v>Arion banki hf.Lífeyrisauki L4</v>
      </c>
      <c r="B9464" s="20" t="str">
        <f>_xlfn.IFNA(INDEX(Listi!$AI:$AI,MATCH(C9464,Listi!$AJ:$AJ,0)),INDEX(Listi!T:T,MATCH(C9464,Listi!U:U,0)))</f>
        <v xml:space="preserve">Arion banki </v>
      </c>
      <c r="C9464" s="20" t="s">
        <v>214</v>
      </c>
      <c r="D9464" s="20" t="s">
        <v>587</v>
      </c>
      <c r="E9464" s="20" t="s">
        <v>276</v>
      </c>
      <c r="F9464" s="20" t="s">
        <v>148</v>
      </c>
      <c r="G9464" s="8" t="s">
        <v>368</v>
      </c>
      <c r="H9464" s="20" t="s">
        <v>149</v>
      </c>
      <c r="I9464" s="7">
        <v>219698000</v>
      </c>
      <c r="L9464" s="7">
        <v>19306242000</v>
      </c>
      <c r="M9464" s="7">
        <v>1346647000</v>
      </c>
      <c r="N9464" s="7">
        <v>388052000</v>
      </c>
      <c r="O9464" s="20" t="str">
        <f t="shared" si="298"/>
        <v/>
      </c>
    </row>
    <row r="9465" spans="1:15">
      <c r="A9465" s="20" t="str">
        <f t="shared" si="299"/>
        <v>Arion banki hf.Lífeyrisauki L5</v>
      </c>
      <c r="B9465" s="20" t="str">
        <f>_xlfn.IFNA(INDEX(Listi!$AI:$AI,MATCH(C9465,Listi!$AJ:$AJ,0)),INDEX(Listi!T:T,MATCH(C9465,Listi!U:U,0)))</f>
        <v xml:space="preserve">Arion banki </v>
      </c>
      <c r="C9465" s="20" t="s">
        <v>214</v>
      </c>
      <c r="D9465" s="20" t="s">
        <v>369</v>
      </c>
      <c r="E9465" s="20" t="s">
        <v>276</v>
      </c>
      <c r="F9465" s="20" t="s">
        <v>148</v>
      </c>
      <c r="G9465" s="8" t="s">
        <v>368</v>
      </c>
      <c r="H9465" s="20" t="s">
        <v>149</v>
      </c>
      <c r="I9465" s="7">
        <v>0</v>
      </c>
      <c r="L9465" s="7">
        <v>44858554000</v>
      </c>
      <c r="M9465" s="7">
        <v>4018833000</v>
      </c>
      <c r="N9465" s="7">
        <v>933672000</v>
      </c>
      <c r="O9465" s="20" t="str">
        <f t="shared" si="298"/>
        <v/>
      </c>
    </row>
    <row r="9466" spans="1:15">
      <c r="A9466" s="20" t="str">
        <f t="shared" si="299"/>
        <v>Birta lífeyrissjóðurBlönduð leið</v>
      </c>
      <c r="B9466" s="20" t="str">
        <f>_xlfn.IFNA(INDEX(Listi!$AI:$AI,MATCH(C9466,Listi!$AJ:$AJ,0)),INDEX(Listi!T:T,MATCH(C9466,Listi!U:U,0)))</f>
        <v xml:space="preserve">Birta  </v>
      </c>
      <c r="C9466" s="20" t="s">
        <v>298</v>
      </c>
      <c r="D9466" s="20" t="s">
        <v>314</v>
      </c>
      <c r="E9466" s="20" t="s">
        <v>276</v>
      </c>
      <c r="F9466" s="20" t="s">
        <v>148</v>
      </c>
      <c r="G9466" s="8" t="s">
        <v>368</v>
      </c>
      <c r="H9466" s="20" t="s">
        <v>149</v>
      </c>
      <c r="I9466" s="7">
        <v>215773846</v>
      </c>
      <c r="L9466" s="7">
        <v>6929716201</v>
      </c>
      <c r="M9466" s="7">
        <v>253995298</v>
      </c>
      <c r="N9466" s="7">
        <v>139753585</v>
      </c>
      <c r="O9466" s="20" t="str">
        <f t="shared" si="298"/>
        <v/>
      </c>
    </row>
    <row r="9467" spans="1:15">
      <c r="A9467" s="20" t="str">
        <f t="shared" si="299"/>
        <v>Birta lífeyrissjóðurInnlánsleið</v>
      </c>
      <c r="B9467" s="20" t="str">
        <f>_xlfn.IFNA(INDEX(Listi!$AI:$AI,MATCH(C9467,Listi!$AJ:$AJ,0)),INDEX(Listi!T:T,MATCH(C9467,Listi!U:U,0)))</f>
        <v xml:space="preserve">Birta  </v>
      </c>
      <c r="C9467" s="20" t="s">
        <v>298</v>
      </c>
      <c r="D9467" s="20" t="s">
        <v>208</v>
      </c>
      <c r="E9467" s="20" t="s">
        <v>276</v>
      </c>
      <c r="F9467" s="20" t="s">
        <v>148</v>
      </c>
      <c r="G9467" s="8" t="s">
        <v>368</v>
      </c>
      <c r="H9467" s="20" t="s">
        <v>149</v>
      </c>
      <c r="I9467" s="7">
        <v>0</v>
      </c>
      <c r="L9467" s="7">
        <v>4108971332</v>
      </c>
      <c r="M9467" s="7">
        <v>264842424</v>
      </c>
      <c r="N9467" s="7">
        <v>174324836</v>
      </c>
      <c r="O9467" s="20" t="str">
        <f t="shared" si="298"/>
        <v/>
      </c>
    </row>
    <row r="9468" spans="1:15">
      <c r="A9468" s="20" t="str">
        <f t="shared" si="299"/>
        <v>Birta lífeyrissjóðurSamtryggingardeild</v>
      </c>
      <c r="B9468" s="20" t="str">
        <f>_xlfn.IFNA(INDEX(Listi!$AI:$AI,MATCH(C9468,Listi!$AJ:$AJ,0)),INDEX(Listi!T:T,MATCH(C9468,Listi!U:U,0)))</f>
        <v xml:space="preserve">Birta  </v>
      </c>
      <c r="C9468" s="20" t="s">
        <v>298</v>
      </c>
      <c r="D9468" s="20" t="s">
        <v>205</v>
      </c>
      <c r="E9468" s="20" t="s">
        <v>275</v>
      </c>
      <c r="F9468" s="20" t="s">
        <v>148</v>
      </c>
      <c r="G9468" s="8" t="s">
        <v>368</v>
      </c>
      <c r="H9468" s="20" t="s">
        <v>149</v>
      </c>
      <c r="I9468" s="7">
        <v>8027194102</v>
      </c>
      <c r="L9468" s="7">
        <v>549755105944</v>
      </c>
      <c r="M9468" s="7">
        <v>18480897961</v>
      </c>
      <c r="N9468" s="7">
        <v>14075814006</v>
      </c>
      <c r="O9468" s="20" t="str">
        <f t="shared" si="298"/>
        <v/>
      </c>
    </row>
    <row r="9469" spans="1:15">
      <c r="A9469" s="20" t="str">
        <f t="shared" si="299"/>
        <v>Birta lífeyrissjóðurSkuldabréfaleið</v>
      </c>
      <c r="B9469" s="20" t="str">
        <f>_xlfn.IFNA(INDEX(Listi!$AI:$AI,MATCH(C9469,Listi!$AJ:$AJ,0)),INDEX(Listi!T:T,MATCH(C9469,Listi!U:U,0)))</f>
        <v xml:space="preserve">Birta  </v>
      </c>
      <c r="C9469" s="20" t="s">
        <v>298</v>
      </c>
      <c r="D9469" s="20" t="s">
        <v>313</v>
      </c>
      <c r="E9469" s="20" t="s">
        <v>276</v>
      </c>
      <c r="F9469" s="20" t="s">
        <v>148</v>
      </c>
      <c r="G9469" s="8" t="s">
        <v>368</v>
      </c>
      <c r="H9469" s="20" t="s">
        <v>149</v>
      </c>
      <c r="I9469" s="7">
        <v>536978248</v>
      </c>
      <c r="L9469" s="7">
        <v>8522374478</v>
      </c>
      <c r="M9469" s="7">
        <v>391005163</v>
      </c>
      <c r="N9469" s="7">
        <v>218104877</v>
      </c>
      <c r="O9469" s="20" t="str">
        <f t="shared" si="298"/>
        <v/>
      </c>
    </row>
    <row r="9470" spans="1:15">
      <c r="A9470" s="20" t="str">
        <f t="shared" si="299"/>
        <v>Birta lífeyrissjóðurTilgreind séreign</v>
      </c>
      <c r="B9470" s="20" t="str">
        <f>_xlfn.IFNA(INDEX(Listi!$AI:$AI,MATCH(C9470,Listi!$AJ:$AJ,0)),INDEX(Listi!T:T,MATCH(C9470,Listi!U:U,0)))</f>
        <v xml:space="preserve">Birta  </v>
      </c>
      <c r="C9470" s="20" t="s">
        <v>298</v>
      </c>
      <c r="D9470" s="20" t="s">
        <v>312</v>
      </c>
      <c r="E9470" s="20" t="s">
        <v>276</v>
      </c>
      <c r="F9470" s="20" t="s">
        <v>148</v>
      </c>
      <c r="G9470" s="8" t="s">
        <v>368</v>
      </c>
      <c r="H9470" s="20" t="s">
        <v>149</v>
      </c>
      <c r="I9470" s="7">
        <v>427526266</v>
      </c>
      <c r="L9470" s="7">
        <v>2234420297</v>
      </c>
      <c r="M9470" s="7">
        <v>511871981</v>
      </c>
      <c r="N9470" s="7">
        <v>36000223</v>
      </c>
      <c r="O9470" s="20" t="str">
        <f t="shared" si="298"/>
        <v/>
      </c>
    </row>
    <row r="9471" spans="1:15">
      <c r="A9471" s="20" t="str">
        <f t="shared" si="299"/>
        <v>Brú Lífeyrissjóður starfsmanna sveitarfélagaA-deild</v>
      </c>
      <c r="B9471" s="20" t="str">
        <f>_xlfn.IFNA(INDEX(Listi!$AI:$AI,MATCH(C9471,Listi!$AJ:$AJ,0)),INDEX(Listi!T:T,MATCH(C9471,Listi!U:U,0)))</f>
        <v>Brú</v>
      </c>
      <c r="C9471" s="20" t="s">
        <v>217</v>
      </c>
      <c r="D9471" s="20" t="s">
        <v>257</v>
      </c>
      <c r="E9471" s="20" t="s">
        <v>275</v>
      </c>
      <c r="F9471" s="20" t="s">
        <v>148</v>
      </c>
      <c r="G9471" s="8" t="s">
        <v>368</v>
      </c>
      <c r="H9471" s="20" t="s">
        <v>149</v>
      </c>
      <c r="I9471" s="7">
        <v>6680519260</v>
      </c>
      <c r="L9471" s="7">
        <v>270469177889</v>
      </c>
      <c r="M9471" s="7">
        <v>13987858077</v>
      </c>
      <c r="N9471" s="7">
        <v>4793072329</v>
      </c>
      <c r="O9471" s="20" t="str">
        <f t="shared" si="298"/>
        <v/>
      </c>
    </row>
    <row r="9472" spans="1:15">
      <c r="A9472" s="20" t="str">
        <f t="shared" si="299"/>
        <v>Brú Lífeyrissjóður starfsmanna sveitarfélagaB-deild</v>
      </c>
      <c r="B9472" s="20" t="str">
        <f>_xlfn.IFNA(INDEX(Listi!$AI:$AI,MATCH(C9472,Listi!$AJ:$AJ,0)),INDEX(Listi!T:T,MATCH(C9472,Listi!U:U,0)))</f>
        <v>Brú</v>
      </c>
      <c r="C9472" s="20" t="s">
        <v>217</v>
      </c>
      <c r="D9472" s="20" t="s">
        <v>218</v>
      </c>
      <c r="E9472" s="20" t="s">
        <v>275</v>
      </c>
      <c r="F9472" s="20" t="s">
        <v>148</v>
      </c>
      <c r="G9472" s="8" t="s">
        <v>368</v>
      </c>
      <c r="H9472" s="20" t="s">
        <v>149</v>
      </c>
      <c r="I9472" s="7">
        <v>1089442014</v>
      </c>
      <c r="L9472" s="7">
        <v>17004783831</v>
      </c>
      <c r="M9472" s="7">
        <v>119747694</v>
      </c>
      <c r="N9472" s="7">
        <v>3424817406</v>
      </c>
      <c r="O9472" s="20" t="str">
        <f t="shared" si="298"/>
        <v/>
      </c>
    </row>
    <row r="9473" spans="1:15">
      <c r="A9473" s="20" t="str">
        <f t="shared" si="299"/>
        <v>Brú Lífeyrissjóður starfsmanna sveitarfélagaV-deild</v>
      </c>
      <c r="B9473" s="20" t="str">
        <f>_xlfn.IFNA(INDEX(Listi!$AI:$AI,MATCH(C9473,Listi!$AJ:$AJ,0)),INDEX(Listi!T:T,MATCH(C9473,Listi!U:U,0)))</f>
        <v>Brú</v>
      </c>
      <c r="C9473" s="20" t="s">
        <v>217</v>
      </c>
      <c r="D9473" s="20" t="s">
        <v>219</v>
      </c>
      <c r="E9473" s="20" t="s">
        <v>275</v>
      </c>
      <c r="F9473" s="20" t="s">
        <v>148</v>
      </c>
      <c r="G9473" s="8" t="s">
        <v>368</v>
      </c>
      <c r="H9473" s="20" t="s">
        <v>149</v>
      </c>
      <c r="I9473" s="7">
        <v>1294227757</v>
      </c>
      <c r="L9473" s="7">
        <v>54501394986</v>
      </c>
      <c r="M9473" s="7">
        <v>4188513374</v>
      </c>
      <c r="N9473" s="7">
        <v>455519059</v>
      </c>
      <c r="O9473" s="20" t="str">
        <f t="shared" si="298"/>
        <v/>
      </c>
    </row>
    <row r="9474" spans="1:15">
      <c r="A9474" s="20" t="str">
        <f t="shared" si="299"/>
        <v>Eftirlaunasj atvinnuflugmannaSamtryggingardeild</v>
      </c>
      <c r="B9474" s="20" t="str">
        <f>_xlfn.IFNA(INDEX(Listi!$AI:$AI,MATCH(C9474,Listi!$AJ:$AJ,0)),INDEX(Listi!T:T,MATCH(C9474,Listi!U:U,0)))</f>
        <v>EFÍA</v>
      </c>
      <c r="C9474" s="20" t="s">
        <v>220</v>
      </c>
      <c r="D9474" s="20" t="s">
        <v>205</v>
      </c>
      <c r="E9474" s="20" t="s">
        <v>275</v>
      </c>
      <c r="F9474" s="20" t="s">
        <v>148</v>
      </c>
      <c r="G9474" s="8" t="s">
        <v>368</v>
      </c>
      <c r="H9474" s="20" t="s">
        <v>149</v>
      </c>
      <c r="I9474" s="7">
        <v>693160000</v>
      </c>
      <c r="L9474" s="7">
        <v>58542663000</v>
      </c>
      <c r="M9474" s="7">
        <v>1477262000</v>
      </c>
      <c r="N9474" s="7">
        <v>1113313000</v>
      </c>
      <c r="O9474" s="20" t="str">
        <f t="shared" ref="O9474:O9537" si="300">IFERROR(VLOOKUP(F9474,EhLykill,3,FALSE),"")</f>
        <v/>
      </c>
    </row>
    <row r="9475" spans="1:15">
      <c r="A9475" s="20" t="str">
        <f t="shared" si="299"/>
        <v>Festa - lífeyrissjóðurSamtryggingardeild</v>
      </c>
      <c r="B9475" s="20" t="str">
        <f>_xlfn.IFNA(INDEX(Listi!$AI:$AI,MATCH(C9475,Listi!$AJ:$AJ,0)),INDEX(Listi!T:T,MATCH(C9475,Listi!U:U,0)))</f>
        <v xml:space="preserve">Festa </v>
      </c>
      <c r="C9475" s="20" t="s">
        <v>221</v>
      </c>
      <c r="D9475" s="20" t="s">
        <v>205</v>
      </c>
      <c r="E9475" s="20" t="s">
        <v>275</v>
      </c>
      <c r="F9475" s="20" t="s">
        <v>148</v>
      </c>
      <c r="G9475" s="8" t="s">
        <v>368</v>
      </c>
      <c r="H9475" s="20" t="s">
        <v>149</v>
      </c>
      <c r="I9475" s="7">
        <v>3279521030</v>
      </c>
      <c r="L9475" s="7">
        <v>246318113722</v>
      </c>
      <c r="M9475" s="7">
        <v>11138196907</v>
      </c>
      <c r="N9475" s="7">
        <v>5180938287</v>
      </c>
      <c r="O9475" s="20" t="str">
        <f t="shared" si="300"/>
        <v/>
      </c>
    </row>
    <row r="9476" spans="1:15">
      <c r="A9476" s="20" t="str">
        <f t="shared" si="299"/>
        <v>Festa - lífeyrissjóðurSparnaðarleið I</v>
      </c>
      <c r="B9476" s="20" t="str">
        <f>_xlfn.IFNA(INDEX(Listi!$AI:$AI,MATCH(C9476,Listi!$AJ:$AJ,0)),INDEX(Listi!T:T,MATCH(C9476,Listi!U:U,0)))</f>
        <v xml:space="preserve">Festa </v>
      </c>
      <c r="C9476" s="20" t="s">
        <v>221</v>
      </c>
      <c r="D9476" s="20" t="s">
        <v>464</v>
      </c>
      <c r="E9476" s="20" t="s">
        <v>276</v>
      </c>
      <c r="F9476" s="20" t="s">
        <v>148</v>
      </c>
      <c r="G9476" s="8" t="s">
        <v>368</v>
      </c>
      <c r="H9476" s="20" t="s">
        <v>149</v>
      </c>
      <c r="I9476" s="7">
        <v>1534528</v>
      </c>
      <c r="L9476" s="7">
        <v>75585319</v>
      </c>
      <c r="M9476" s="7">
        <v>37671409</v>
      </c>
      <c r="N9476" s="7">
        <v>2063969</v>
      </c>
      <c r="O9476" s="20" t="str">
        <f t="shared" si="300"/>
        <v/>
      </c>
    </row>
    <row r="9477" spans="1:15">
      <c r="A9477" s="20" t="str">
        <f t="shared" si="299"/>
        <v>Festa - lífeyrissjóðurSparnaðarleið II</v>
      </c>
      <c r="B9477" s="20" t="str">
        <f>_xlfn.IFNA(INDEX(Listi!$AI:$AI,MATCH(C9477,Listi!$AJ:$AJ,0)),INDEX(Listi!T:T,MATCH(C9477,Listi!U:U,0)))</f>
        <v xml:space="preserve">Festa </v>
      </c>
      <c r="C9477" s="20" t="s">
        <v>221</v>
      </c>
      <c r="D9477" s="20" t="s">
        <v>388</v>
      </c>
      <c r="E9477" s="20" t="s">
        <v>276</v>
      </c>
      <c r="F9477" s="20" t="s">
        <v>148</v>
      </c>
      <c r="G9477" s="8" t="s">
        <v>368</v>
      </c>
      <c r="H9477" s="20" t="s">
        <v>149</v>
      </c>
      <c r="I9477" s="7">
        <v>9025828</v>
      </c>
      <c r="L9477" s="7">
        <v>1113180693</v>
      </c>
      <c r="M9477" s="7">
        <v>134564310</v>
      </c>
      <c r="N9477" s="7">
        <v>19363084</v>
      </c>
      <c r="O9477" s="20" t="str">
        <f t="shared" si="300"/>
        <v/>
      </c>
    </row>
    <row r="9478" spans="1:15">
      <c r="A9478" s="20" t="str">
        <f t="shared" si="299"/>
        <v>Frjálsi lífeyrissjóðurinnDeild/leið I</v>
      </c>
      <c r="B9478" s="20" t="str">
        <f>_xlfn.IFNA(INDEX(Listi!$AI:$AI,MATCH(C9478,Listi!$AJ:$AJ,0)),INDEX(Listi!T:T,MATCH(C9478,Listi!U:U,0)))</f>
        <v xml:space="preserve">Frjálsi </v>
      </c>
      <c r="C9478" s="20" t="s">
        <v>222</v>
      </c>
      <c r="D9478" s="20" t="s">
        <v>223</v>
      </c>
      <c r="E9478" s="20" t="s">
        <v>276</v>
      </c>
      <c r="F9478" s="20" t="s">
        <v>148</v>
      </c>
      <c r="G9478" s="8" t="s">
        <v>368</v>
      </c>
      <c r="H9478" s="20" t="s">
        <v>149</v>
      </c>
      <c r="I9478" s="7">
        <v>1716577000</v>
      </c>
      <c r="L9478" s="7">
        <v>199278730000</v>
      </c>
      <c r="M9478" s="7">
        <v>10813020000</v>
      </c>
      <c r="N9478" s="7">
        <v>2178012000</v>
      </c>
      <c r="O9478" s="20" t="str">
        <f t="shared" si="300"/>
        <v/>
      </c>
    </row>
    <row r="9479" spans="1:15">
      <c r="A9479" s="20" t="str">
        <f t="shared" si="299"/>
        <v>Frjálsi lífeyrissjóðurinnDeild/leið II</v>
      </c>
      <c r="B9479" s="20" t="str">
        <f>_xlfn.IFNA(INDEX(Listi!$AI:$AI,MATCH(C9479,Listi!$AJ:$AJ,0)),INDEX(Listi!T:T,MATCH(C9479,Listi!U:U,0)))</f>
        <v xml:space="preserve">Frjálsi </v>
      </c>
      <c r="C9479" s="20" t="s">
        <v>222</v>
      </c>
      <c r="D9479" s="20" t="s">
        <v>224</v>
      </c>
      <c r="E9479" s="20" t="s">
        <v>276</v>
      </c>
      <c r="F9479" s="20" t="s">
        <v>148</v>
      </c>
      <c r="G9479" s="8" t="s">
        <v>368</v>
      </c>
      <c r="H9479" s="20" t="s">
        <v>149</v>
      </c>
      <c r="I9479" s="7">
        <v>274157000</v>
      </c>
      <c r="L9479" s="7">
        <v>29681370000</v>
      </c>
      <c r="M9479" s="7">
        <v>1864883000</v>
      </c>
      <c r="N9479" s="7">
        <v>401735000</v>
      </c>
      <c r="O9479" s="20" t="str">
        <f t="shared" si="300"/>
        <v/>
      </c>
    </row>
    <row r="9480" spans="1:15">
      <c r="A9480" s="20" t="str">
        <f t="shared" si="299"/>
        <v>Frjálsi lífeyrissjóðurinnDeild/leið III</v>
      </c>
      <c r="B9480" s="20" t="str">
        <f>_xlfn.IFNA(INDEX(Listi!$AI:$AI,MATCH(C9480,Listi!$AJ:$AJ,0)),INDEX(Listi!T:T,MATCH(C9480,Listi!U:U,0)))</f>
        <v xml:space="preserve">Frjálsi </v>
      </c>
      <c r="C9480" s="20" t="s">
        <v>222</v>
      </c>
      <c r="D9480" s="20" t="s">
        <v>225</v>
      </c>
      <c r="E9480" s="20" t="s">
        <v>276</v>
      </c>
      <c r="F9480" s="20" t="s">
        <v>148</v>
      </c>
      <c r="G9480" s="8" t="s">
        <v>368</v>
      </c>
      <c r="H9480" s="20" t="s">
        <v>149</v>
      </c>
      <c r="I9480" s="7">
        <v>207013000</v>
      </c>
      <c r="L9480" s="7">
        <v>43554797000</v>
      </c>
      <c r="M9480" s="7">
        <v>2564479000</v>
      </c>
      <c r="N9480" s="7">
        <v>1456678000</v>
      </c>
      <c r="O9480" s="20" t="str">
        <f t="shared" si="300"/>
        <v/>
      </c>
    </row>
    <row r="9481" spans="1:15">
      <c r="A9481" s="20" t="str">
        <f t="shared" si="299"/>
        <v>Frjálsi lífeyrissjóðurinnFrjálsi Áhætta</v>
      </c>
      <c r="B9481" s="20" t="str">
        <f>_xlfn.IFNA(INDEX(Listi!$AI:$AI,MATCH(C9481,Listi!$AJ:$AJ,0)),INDEX(Listi!T:T,MATCH(C9481,Listi!U:U,0)))</f>
        <v xml:space="preserve">Frjálsi </v>
      </c>
      <c r="C9481" s="20" t="s">
        <v>222</v>
      </c>
      <c r="D9481" s="20" t="s">
        <v>226</v>
      </c>
      <c r="E9481" s="20" t="s">
        <v>276</v>
      </c>
      <c r="F9481" s="20" t="s">
        <v>148</v>
      </c>
      <c r="G9481" s="8" t="s">
        <v>368</v>
      </c>
      <c r="H9481" s="20" t="s">
        <v>149</v>
      </c>
      <c r="I9481" s="7">
        <v>57045000</v>
      </c>
      <c r="L9481" s="7">
        <v>2707615000</v>
      </c>
      <c r="M9481" s="7">
        <v>335331000</v>
      </c>
      <c r="N9481" s="7">
        <v>1872000</v>
      </c>
      <c r="O9481" s="20" t="str">
        <f t="shared" si="300"/>
        <v/>
      </c>
    </row>
    <row r="9482" spans="1:15">
      <c r="A9482" s="20" t="str">
        <f t="shared" si="299"/>
        <v>Frjálsi lífeyrissjóðurinnSameiginleg deild</v>
      </c>
      <c r="B9482" s="20" t="str">
        <f>_xlfn.IFNA(INDEX(Listi!$AI:$AI,MATCH(C9482,Listi!$AJ:$AJ,0)),INDEX(Listi!T:T,MATCH(C9482,Listi!U:U,0)))</f>
        <v xml:space="preserve">Frjálsi </v>
      </c>
      <c r="C9482" s="20" t="s">
        <v>222</v>
      </c>
      <c r="D9482" s="20" t="s">
        <v>311</v>
      </c>
      <c r="E9482" s="20" t="s">
        <v>276</v>
      </c>
      <c r="F9482" s="20" t="s">
        <v>148</v>
      </c>
      <c r="G9482" s="8" t="s">
        <v>368</v>
      </c>
      <c r="H9482" s="20" t="s">
        <v>149</v>
      </c>
      <c r="I9482" s="7">
        <v>418035000</v>
      </c>
      <c r="L9482" s="7">
        <v>0</v>
      </c>
      <c r="M9482" s="7">
        <v>0</v>
      </c>
      <c r="N9482" s="7">
        <v>0</v>
      </c>
      <c r="O9482" s="20" t="str">
        <f t="shared" si="300"/>
        <v/>
      </c>
    </row>
    <row r="9483" spans="1:15">
      <c r="A9483" s="20" t="str">
        <f t="shared" si="299"/>
        <v>Frjálsi lífeyrissjóðurinnSamtryggingardeild</v>
      </c>
      <c r="B9483" s="20" t="str">
        <f>_xlfn.IFNA(INDEX(Listi!$AI:$AI,MATCH(C9483,Listi!$AJ:$AJ,0)),INDEX(Listi!T:T,MATCH(C9483,Listi!U:U,0)))</f>
        <v xml:space="preserve">Frjálsi </v>
      </c>
      <c r="C9483" s="20" t="s">
        <v>222</v>
      </c>
      <c r="D9483" s="20" t="s">
        <v>205</v>
      </c>
      <c r="E9483" s="20" t="s">
        <v>275</v>
      </c>
      <c r="F9483" s="20" t="s">
        <v>148</v>
      </c>
      <c r="G9483" s="8" t="s">
        <v>368</v>
      </c>
      <c r="H9483" s="20" t="s">
        <v>149</v>
      </c>
      <c r="I9483" s="7">
        <v>1381580000</v>
      </c>
      <c r="L9483" s="7">
        <v>127148465000</v>
      </c>
      <c r="M9483" s="7">
        <v>7524433000</v>
      </c>
      <c r="N9483" s="7">
        <v>1254273000</v>
      </c>
      <c r="O9483" s="20" t="str">
        <f t="shared" si="300"/>
        <v/>
      </c>
    </row>
    <row r="9484" spans="1:15">
      <c r="A9484" s="20" t="str">
        <f t="shared" si="299"/>
        <v>Gildi - lífeyrissjóðurFramtíðarsýn 1</v>
      </c>
      <c r="B9484" s="20" t="str">
        <f>_xlfn.IFNA(INDEX(Listi!$AI:$AI,MATCH(C9484,Listi!$AJ:$AJ,0)),INDEX(Listi!T:T,MATCH(C9484,Listi!U:U,0)))</f>
        <v xml:space="preserve">Gildi  </v>
      </c>
      <c r="C9484" s="20" t="s">
        <v>227</v>
      </c>
      <c r="D9484" s="20" t="s">
        <v>373</v>
      </c>
      <c r="E9484" s="20" t="s">
        <v>276</v>
      </c>
      <c r="F9484" s="20" t="s">
        <v>148</v>
      </c>
      <c r="G9484" s="8" t="s">
        <v>368</v>
      </c>
      <c r="H9484" s="20" t="s">
        <v>149</v>
      </c>
      <c r="I9484" s="7">
        <v>39281947</v>
      </c>
      <c r="L9484" s="7">
        <v>3223959491</v>
      </c>
      <c r="M9484" s="7">
        <v>185065371</v>
      </c>
      <c r="N9484" s="7">
        <v>99697779</v>
      </c>
      <c r="O9484" s="20" t="str">
        <f t="shared" si="300"/>
        <v/>
      </c>
    </row>
    <row r="9485" spans="1:15">
      <c r="A9485" s="20" t="str">
        <f t="shared" si="299"/>
        <v>Gildi - lífeyrissjóðurFramtíðarsýn 2</v>
      </c>
      <c r="B9485" s="20" t="str">
        <f>_xlfn.IFNA(INDEX(Listi!$AI:$AI,MATCH(C9485,Listi!$AJ:$AJ,0)),INDEX(Listi!T:T,MATCH(C9485,Listi!U:U,0)))</f>
        <v xml:space="preserve">Gildi  </v>
      </c>
      <c r="C9485" s="20" t="s">
        <v>227</v>
      </c>
      <c r="D9485" s="20" t="s">
        <v>374</v>
      </c>
      <c r="E9485" s="20" t="s">
        <v>276</v>
      </c>
      <c r="F9485" s="20" t="s">
        <v>148</v>
      </c>
      <c r="G9485" s="8" t="s">
        <v>368</v>
      </c>
      <c r="H9485" s="20" t="s">
        <v>149</v>
      </c>
      <c r="I9485" s="7">
        <v>82106350</v>
      </c>
      <c r="L9485" s="7">
        <v>3172355810</v>
      </c>
      <c r="M9485" s="7">
        <v>227598529</v>
      </c>
      <c r="N9485" s="7">
        <v>70042741</v>
      </c>
      <c r="O9485" s="20" t="str">
        <f t="shared" si="300"/>
        <v/>
      </c>
    </row>
    <row r="9486" spans="1:15">
      <c r="A9486" s="20" t="str">
        <f t="shared" si="299"/>
        <v>Gildi - lífeyrissjóðurFramtíðarsýn 3</v>
      </c>
      <c r="B9486" s="20" t="str">
        <f>_xlfn.IFNA(INDEX(Listi!$AI:$AI,MATCH(C9486,Listi!$AJ:$AJ,0)),INDEX(Listi!T:T,MATCH(C9486,Listi!U:U,0)))</f>
        <v xml:space="preserve">Gildi  </v>
      </c>
      <c r="C9486" s="20" t="s">
        <v>227</v>
      </c>
      <c r="D9486" s="20" t="s">
        <v>380</v>
      </c>
      <c r="E9486" s="20" t="s">
        <v>276</v>
      </c>
      <c r="F9486" s="20" t="s">
        <v>148</v>
      </c>
      <c r="G9486" s="8" t="s">
        <v>368</v>
      </c>
      <c r="H9486" s="20" t="s">
        <v>149</v>
      </c>
      <c r="I9486" s="7">
        <v>0</v>
      </c>
      <c r="L9486" s="7">
        <v>1220667693</v>
      </c>
      <c r="M9486" s="7">
        <v>206427664</v>
      </c>
      <c r="N9486" s="7">
        <v>61376636</v>
      </c>
      <c r="O9486" s="20" t="str">
        <f t="shared" si="300"/>
        <v/>
      </c>
    </row>
    <row r="9487" spans="1:15">
      <c r="A9487" s="20" t="str">
        <f t="shared" si="299"/>
        <v>Gildi - lífeyrissjóðurSamtryggingardeild</v>
      </c>
      <c r="B9487" s="20" t="str">
        <f>_xlfn.IFNA(INDEX(Listi!$AI:$AI,MATCH(C9487,Listi!$AJ:$AJ,0)),INDEX(Listi!T:T,MATCH(C9487,Listi!U:U,0)))</f>
        <v xml:space="preserve">Gildi  </v>
      </c>
      <c r="C9487" s="20" t="s">
        <v>227</v>
      </c>
      <c r="D9487" s="20" t="s">
        <v>205</v>
      </c>
      <c r="E9487" s="20" t="s">
        <v>275</v>
      </c>
      <c r="F9487" s="20" t="s">
        <v>148</v>
      </c>
      <c r="G9487" s="8" t="s">
        <v>368</v>
      </c>
      <c r="H9487" s="20" t="s">
        <v>149</v>
      </c>
      <c r="I9487" s="7">
        <v>29472028338</v>
      </c>
      <c r="L9487" s="7">
        <v>908474103084</v>
      </c>
      <c r="M9487" s="7">
        <v>33404441428</v>
      </c>
      <c r="N9487" s="7">
        <v>20772915594</v>
      </c>
      <c r="O9487" s="20" t="str">
        <f t="shared" si="300"/>
        <v/>
      </c>
    </row>
    <row r="9488" spans="1:15">
      <c r="A9488" s="20" t="str">
        <f t="shared" si="299"/>
        <v>Íslandsbanki hf.Erlend verðbréf</v>
      </c>
      <c r="B9488" s="20" t="str">
        <f>_xlfn.IFNA(INDEX(Listi!$AI:$AI,MATCH(C9488,Listi!$AJ:$AJ,0)),INDEX(Listi!T:T,MATCH(C9488,Listi!U:U,0)))</f>
        <v>Íslandsbanki</v>
      </c>
      <c r="C9488" s="20" t="s">
        <v>228</v>
      </c>
      <c r="D9488" s="20" t="s">
        <v>229</v>
      </c>
      <c r="E9488" s="20" t="s">
        <v>276</v>
      </c>
      <c r="F9488" s="20" t="s">
        <v>148</v>
      </c>
      <c r="G9488" s="8" t="s">
        <v>368</v>
      </c>
      <c r="H9488" s="20" t="s">
        <v>149</v>
      </c>
      <c r="I9488" s="7">
        <v>73328781</v>
      </c>
      <c r="L9488" s="7">
        <v>1602556114</v>
      </c>
      <c r="M9488" s="7">
        <v>15640340</v>
      </c>
      <c r="N9488" s="7">
        <v>15279587</v>
      </c>
      <c r="O9488" s="20" t="str">
        <f t="shared" si="300"/>
        <v/>
      </c>
    </row>
    <row r="9489" spans="1:15">
      <c r="A9489" s="20" t="str">
        <f t="shared" si="299"/>
        <v>Íslandsbanki hf.Húsnæðisleið</v>
      </c>
      <c r="B9489" s="20" t="str">
        <f>_xlfn.IFNA(INDEX(Listi!$AI:$AI,MATCH(C9489,Listi!$AJ:$AJ,0)),INDEX(Listi!T:T,MATCH(C9489,Listi!U:U,0)))</f>
        <v>Íslandsbanki</v>
      </c>
      <c r="C9489" s="20" t="s">
        <v>228</v>
      </c>
      <c r="D9489" s="20" t="s">
        <v>307</v>
      </c>
      <c r="E9489" s="20" t="s">
        <v>276</v>
      </c>
      <c r="F9489" s="20" t="s">
        <v>148</v>
      </c>
      <c r="G9489" s="8" t="s">
        <v>368</v>
      </c>
      <c r="H9489" s="20" t="s">
        <v>149</v>
      </c>
      <c r="I9489" s="7">
        <v>423539698</v>
      </c>
      <c r="L9489" s="7">
        <v>2334808209</v>
      </c>
      <c r="M9489" s="7">
        <v>1128225985</v>
      </c>
      <c r="N9489" s="7">
        <v>7159457</v>
      </c>
      <c r="O9489" s="20" t="str">
        <f t="shared" si="300"/>
        <v/>
      </c>
    </row>
    <row r="9490" spans="1:15">
      <c r="A9490" s="20" t="str">
        <f t="shared" si="299"/>
        <v>Íslandsbanki hf.Lífeyrisreikningur-óverðtryggður</v>
      </c>
      <c r="B9490" s="20" t="str">
        <f>_xlfn.IFNA(INDEX(Listi!$AI:$AI,MATCH(C9490,Listi!$AJ:$AJ,0)),INDEX(Listi!T:T,MATCH(C9490,Listi!U:U,0)))</f>
        <v>Íslandsbanki</v>
      </c>
      <c r="C9490" s="20" t="s">
        <v>228</v>
      </c>
      <c r="D9490" s="20" t="s">
        <v>231</v>
      </c>
      <c r="E9490" s="20" t="s">
        <v>276</v>
      </c>
      <c r="F9490" s="20" t="s">
        <v>148</v>
      </c>
      <c r="G9490" s="8" t="s">
        <v>368</v>
      </c>
      <c r="H9490" s="20" t="s">
        <v>149</v>
      </c>
      <c r="I9490" s="7">
        <v>2252001654</v>
      </c>
      <c r="L9490" s="7">
        <v>2506311736</v>
      </c>
      <c r="M9490" s="7">
        <v>879015901</v>
      </c>
      <c r="N9490" s="7">
        <v>95740979</v>
      </c>
      <c r="O9490" s="20" t="str">
        <f t="shared" si="300"/>
        <v/>
      </c>
    </row>
    <row r="9491" spans="1:15">
      <c r="A9491" s="20" t="str">
        <f t="shared" si="299"/>
        <v>Íslandsbanki hf.Lífeyrisreikningur-verðtryggður</v>
      </c>
      <c r="B9491" s="20" t="str">
        <f>_xlfn.IFNA(INDEX(Listi!$AI:$AI,MATCH(C9491,Listi!$AJ:$AJ,0)),INDEX(Listi!T:T,MATCH(C9491,Listi!U:U,0)))</f>
        <v>Íslandsbanki</v>
      </c>
      <c r="C9491" s="20" t="s">
        <v>228</v>
      </c>
      <c r="D9491" s="20" t="s">
        <v>232</v>
      </c>
      <c r="E9491" s="20" t="s">
        <v>276</v>
      </c>
      <c r="F9491" s="20" t="s">
        <v>148</v>
      </c>
      <c r="G9491" s="8" t="s">
        <v>368</v>
      </c>
      <c r="H9491" s="20" t="s">
        <v>149</v>
      </c>
      <c r="I9491" s="7">
        <v>33855135585</v>
      </c>
      <c r="L9491" s="7">
        <v>35933944171</v>
      </c>
      <c r="M9491" s="7">
        <v>3575627585</v>
      </c>
      <c r="N9491" s="7">
        <v>973599891</v>
      </c>
      <c r="O9491" s="20" t="str">
        <f t="shared" si="300"/>
        <v/>
      </c>
    </row>
    <row r="9492" spans="1:15">
      <c r="A9492" s="20" t="str">
        <f t="shared" si="299"/>
        <v>Íslandsbanki hf.Löng ríkisskuldabréf</v>
      </c>
      <c r="B9492" s="20" t="str">
        <f>_xlfn.IFNA(INDEX(Listi!$AI:$AI,MATCH(C9492,Listi!$AJ:$AJ,0)),INDEX(Listi!T:T,MATCH(C9492,Listi!U:U,0)))</f>
        <v>Íslandsbanki</v>
      </c>
      <c r="C9492" s="20" t="s">
        <v>228</v>
      </c>
      <c r="D9492" s="20" t="s">
        <v>233</v>
      </c>
      <c r="E9492" s="20" t="s">
        <v>276</v>
      </c>
      <c r="F9492" s="20" t="s">
        <v>148</v>
      </c>
      <c r="G9492" s="8" t="s">
        <v>368</v>
      </c>
      <c r="H9492" s="20" t="s">
        <v>149</v>
      </c>
      <c r="I9492" s="7">
        <v>17819788</v>
      </c>
      <c r="L9492" s="7">
        <v>753232602</v>
      </c>
      <c r="M9492" s="7">
        <v>52540738</v>
      </c>
      <c r="N9492" s="7">
        <v>25520229</v>
      </c>
      <c r="O9492" s="20" t="str">
        <f t="shared" si="300"/>
        <v/>
      </c>
    </row>
    <row r="9493" spans="1:15">
      <c r="A9493" s="20" t="str">
        <f t="shared" si="299"/>
        <v>Íslandsbanki hf.Stýring A</v>
      </c>
      <c r="B9493" s="20" t="str">
        <f>_xlfn.IFNA(INDEX(Listi!$AI:$AI,MATCH(C9493,Listi!$AJ:$AJ,0)),INDEX(Listi!T:T,MATCH(C9493,Listi!U:U,0)))</f>
        <v>Íslandsbanki</v>
      </c>
      <c r="C9493" s="20" t="s">
        <v>228</v>
      </c>
      <c r="D9493" s="20" t="s">
        <v>234</v>
      </c>
      <c r="E9493" s="20" t="s">
        <v>276</v>
      </c>
      <c r="F9493" s="20" t="s">
        <v>148</v>
      </c>
      <c r="G9493" s="8" t="s">
        <v>368</v>
      </c>
      <c r="H9493" s="20" t="s">
        <v>149</v>
      </c>
      <c r="I9493" s="7">
        <v>103788665</v>
      </c>
      <c r="L9493" s="7">
        <v>4133723797</v>
      </c>
      <c r="M9493" s="7">
        <v>215966902</v>
      </c>
      <c r="N9493" s="7">
        <v>124877843</v>
      </c>
      <c r="O9493" s="20" t="str">
        <f t="shared" si="300"/>
        <v/>
      </c>
    </row>
    <row r="9494" spans="1:15">
      <c r="A9494" s="20" t="str">
        <f t="shared" si="299"/>
        <v>Íslandsbanki hf.Stýring B</v>
      </c>
      <c r="B9494" s="20" t="str">
        <f>_xlfn.IFNA(INDEX(Listi!$AI:$AI,MATCH(C9494,Listi!$AJ:$AJ,0)),INDEX(Listi!T:T,MATCH(C9494,Listi!U:U,0)))</f>
        <v>Íslandsbanki</v>
      </c>
      <c r="C9494" s="20" t="s">
        <v>228</v>
      </c>
      <c r="D9494" s="20" t="s">
        <v>235</v>
      </c>
      <c r="E9494" s="20" t="s">
        <v>276</v>
      </c>
      <c r="F9494" s="20" t="s">
        <v>148</v>
      </c>
      <c r="G9494" s="8" t="s">
        <v>368</v>
      </c>
      <c r="H9494" s="20" t="s">
        <v>149</v>
      </c>
      <c r="I9494" s="7">
        <v>150496768</v>
      </c>
      <c r="L9494" s="7">
        <v>5860247393</v>
      </c>
      <c r="M9494" s="7">
        <v>508591885</v>
      </c>
      <c r="N9494" s="7">
        <v>77897125</v>
      </c>
      <c r="O9494" s="20" t="str">
        <f t="shared" si="300"/>
        <v/>
      </c>
    </row>
    <row r="9495" spans="1:15">
      <c r="A9495" s="20" t="str">
        <f t="shared" si="299"/>
        <v>Íslandsbanki hf.Stýring C</v>
      </c>
      <c r="B9495" s="20" t="str">
        <f>_xlfn.IFNA(INDEX(Listi!$AI:$AI,MATCH(C9495,Listi!$AJ:$AJ,0)),INDEX(Listi!T:T,MATCH(C9495,Listi!U:U,0)))</f>
        <v>Íslandsbanki</v>
      </c>
      <c r="C9495" s="20" t="s">
        <v>228</v>
      </c>
      <c r="D9495" s="20" t="s">
        <v>236</v>
      </c>
      <c r="E9495" s="20" t="s">
        <v>276</v>
      </c>
      <c r="F9495" s="20" t="s">
        <v>148</v>
      </c>
      <c r="G9495" s="8" t="s">
        <v>368</v>
      </c>
      <c r="H9495" s="20" t="s">
        <v>149</v>
      </c>
      <c r="I9495" s="7">
        <v>140753268</v>
      </c>
      <c r="L9495" s="7">
        <v>8014427899</v>
      </c>
      <c r="M9495" s="7">
        <v>751053797</v>
      </c>
      <c r="N9495" s="7">
        <v>58531298</v>
      </c>
      <c r="O9495" s="20" t="str">
        <f t="shared" si="300"/>
        <v/>
      </c>
    </row>
    <row r="9496" spans="1:15">
      <c r="A9496" s="20" t="str">
        <f t="shared" si="299"/>
        <v>Íslandsbanki hf.Stýring D</v>
      </c>
      <c r="B9496" s="20" t="str">
        <f>_xlfn.IFNA(INDEX(Listi!$AI:$AI,MATCH(C9496,Listi!$AJ:$AJ,0)),INDEX(Listi!T:T,MATCH(C9496,Listi!U:U,0)))</f>
        <v>Íslandsbanki</v>
      </c>
      <c r="C9496" s="20" t="s">
        <v>228</v>
      </c>
      <c r="D9496" s="20" t="s">
        <v>237</v>
      </c>
      <c r="E9496" s="20" t="s">
        <v>276</v>
      </c>
      <c r="F9496" s="20" t="s">
        <v>148</v>
      </c>
      <c r="G9496" s="8" t="s">
        <v>368</v>
      </c>
      <c r="H9496" s="20" t="s">
        <v>149</v>
      </c>
      <c r="I9496" s="7">
        <v>214561631</v>
      </c>
      <c r="L9496" s="7">
        <v>5826614423</v>
      </c>
      <c r="M9496" s="7">
        <v>1371163557</v>
      </c>
      <c r="N9496" s="7">
        <v>36861109</v>
      </c>
      <c r="O9496" s="20" t="str">
        <f t="shared" si="300"/>
        <v/>
      </c>
    </row>
    <row r="9497" spans="1:15">
      <c r="A9497" s="20" t="str">
        <f t="shared" si="299"/>
        <v>Íslandsbanki hf.Stýring E</v>
      </c>
      <c r="B9497" s="20" t="str">
        <f>_xlfn.IFNA(INDEX(Listi!$AI:$AI,MATCH(C9497,Listi!$AJ:$AJ,0)),INDEX(Listi!T:T,MATCH(C9497,Listi!U:U,0)))</f>
        <v>Íslandsbanki</v>
      </c>
      <c r="C9497" s="20" t="s">
        <v>228</v>
      </c>
      <c r="D9497" s="20" t="s">
        <v>580</v>
      </c>
      <c r="E9497" s="20" t="s">
        <v>276</v>
      </c>
      <c r="F9497" s="20" t="s">
        <v>148</v>
      </c>
      <c r="G9497" s="8" t="s">
        <v>368</v>
      </c>
      <c r="H9497" s="20" t="s">
        <v>149</v>
      </c>
      <c r="I9497" s="7">
        <v>456040</v>
      </c>
      <c r="L9497" s="7">
        <v>99567247</v>
      </c>
      <c r="M9497" s="7">
        <v>7691901</v>
      </c>
      <c r="N9497" s="7">
        <v>670647</v>
      </c>
      <c r="O9497" s="20" t="str">
        <f t="shared" si="300"/>
        <v/>
      </c>
    </row>
    <row r="9498" spans="1:15">
      <c r="A9498" s="20" t="str">
        <f t="shared" si="299"/>
        <v>Íslenski lífeyrissjóðurinnLíf 1</v>
      </c>
      <c r="B9498" s="20" t="str">
        <f>_xlfn.IFNA(INDEX(Listi!$AI:$AI,MATCH(C9498,Listi!$AJ:$AJ,0)),INDEX(Listi!T:T,MATCH(C9498,Listi!U:U,0)))</f>
        <v xml:space="preserve">Íslenski  </v>
      </c>
      <c r="C9498" s="20" t="s">
        <v>238</v>
      </c>
      <c r="D9498" s="20" t="s">
        <v>239</v>
      </c>
      <c r="E9498" s="20" t="s">
        <v>276</v>
      </c>
      <c r="F9498" s="20" t="s">
        <v>148</v>
      </c>
      <c r="G9498" s="8" t="s">
        <v>368</v>
      </c>
      <c r="H9498" s="20" t="s">
        <v>149</v>
      </c>
      <c r="I9498" s="7">
        <v>1313665814</v>
      </c>
      <c r="L9498" s="7">
        <v>34645188332</v>
      </c>
      <c r="M9498" s="7">
        <v>5859453012</v>
      </c>
      <c r="N9498" s="7">
        <v>977930648</v>
      </c>
      <c r="O9498" s="20" t="str">
        <f t="shared" si="300"/>
        <v/>
      </c>
    </row>
    <row r="9499" spans="1:15">
      <c r="A9499" s="20" t="str">
        <f t="shared" si="299"/>
        <v>Íslenski lífeyrissjóðurinnLíf 2</v>
      </c>
      <c r="B9499" s="20" t="str">
        <f>_xlfn.IFNA(INDEX(Listi!$AI:$AI,MATCH(C9499,Listi!$AJ:$AJ,0)),INDEX(Listi!T:T,MATCH(C9499,Listi!U:U,0)))</f>
        <v xml:space="preserve">Íslenski  </v>
      </c>
      <c r="C9499" s="20" t="s">
        <v>238</v>
      </c>
      <c r="D9499" s="20" t="s">
        <v>240</v>
      </c>
      <c r="E9499" s="20" t="s">
        <v>276</v>
      </c>
      <c r="F9499" s="20" t="s">
        <v>148</v>
      </c>
      <c r="G9499" s="8" t="s">
        <v>368</v>
      </c>
      <c r="H9499" s="20" t="s">
        <v>149</v>
      </c>
      <c r="I9499" s="7">
        <v>759711305</v>
      </c>
      <c r="L9499" s="7">
        <v>31029129445</v>
      </c>
      <c r="M9499" s="7">
        <v>2139527304</v>
      </c>
      <c r="N9499" s="7">
        <v>531278955</v>
      </c>
      <c r="O9499" s="20" t="str">
        <f t="shared" si="300"/>
        <v/>
      </c>
    </row>
    <row r="9500" spans="1:15">
      <c r="A9500" s="20" t="str">
        <f t="shared" si="299"/>
        <v>Íslenski lífeyrissjóðurinnLíf 3</v>
      </c>
      <c r="B9500" s="20" t="str">
        <f>_xlfn.IFNA(INDEX(Listi!$AI:$AI,MATCH(C9500,Listi!$AJ:$AJ,0)),INDEX(Listi!T:T,MATCH(C9500,Listi!U:U,0)))</f>
        <v xml:space="preserve">Íslenski  </v>
      </c>
      <c r="C9500" s="20" t="s">
        <v>238</v>
      </c>
      <c r="D9500" s="20" t="s">
        <v>241</v>
      </c>
      <c r="E9500" s="20" t="s">
        <v>276</v>
      </c>
      <c r="F9500" s="20" t="s">
        <v>148</v>
      </c>
      <c r="G9500" s="8" t="s">
        <v>368</v>
      </c>
      <c r="H9500" s="20" t="s">
        <v>149</v>
      </c>
      <c r="I9500" s="7">
        <v>760084197</v>
      </c>
      <c r="L9500" s="7">
        <v>26552298455</v>
      </c>
      <c r="M9500" s="7">
        <v>1349981892</v>
      </c>
      <c r="N9500" s="7">
        <v>474868471</v>
      </c>
      <c r="O9500" s="20" t="str">
        <f t="shared" si="300"/>
        <v/>
      </c>
    </row>
    <row r="9501" spans="1:15">
      <c r="A9501" s="20" t="str">
        <f t="shared" si="299"/>
        <v>Íslenski lífeyrissjóðurinnLíf 4</v>
      </c>
      <c r="B9501" s="20" t="str">
        <f>_xlfn.IFNA(INDEX(Listi!$AI:$AI,MATCH(C9501,Listi!$AJ:$AJ,0)),INDEX(Listi!T:T,MATCH(C9501,Listi!U:U,0)))</f>
        <v xml:space="preserve">Íslenski  </v>
      </c>
      <c r="C9501" s="20" t="s">
        <v>238</v>
      </c>
      <c r="D9501" s="20" t="s">
        <v>242</v>
      </c>
      <c r="E9501" s="20" t="s">
        <v>276</v>
      </c>
      <c r="F9501" s="8" t="s">
        <v>148</v>
      </c>
      <c r="G9501" s="8" t="s">
        <v>368</v>
      </c>
      <c r="H9501" s="20" t="s">
        <v>149</v>
      </c>
      <c r="I9501" s="7">
        <v>196138581</v>
      </c>
      <c r="L9501" s="7">
        <v>15323468197</v>
      </c>
      <c r="M9501" s="7">
        <v>592019313</v>
      </c>
      <c r="N9501" s="7">
        <v>649721424</v>
      </c>
      <c r="O9501" s="20" t="str">
        <f t="shared" si="300"/>
        <v/>
      </c>
    </row>
    <row r="9502" spans="1:15">
      <c r="A9502" s="20" t="str">
        <f t="shared" si="299"/>
        <v>Íslenski lífeyrissjóðurinnSamtryggingardeild</v>
      </c>
      <c r="B9502" s="20" t="str">
        <f>_xlfn.IFNA(INDEX(Listi!$AI:$AI,MATCH(C9502,Listi!$AJ:$AJ,0)),INDEX(Listi!T:T,MATCH(C9502,Listi!U:U,0)))</f>
        <v xml:space="preserve">Íslenski  </v>
      </c>
      <c r="C9502" s="20" t="s">
        <v>238</v>
      </c>
      <c r="D9502" s="20" t="s">
        <v>205</v>
      </c>
      <c r="E9502" s="20" t="s">
        <v>275</v>
      </c>
      <c r="F9502" s="8" t="s">
        <v>148</v>
      </c>
      <c r="G9502" s="8" t="s">
        <v>368</v>
      </c>
      <c r="H9502" s="20" t="s">
        <v>149</v>
      </c>
      <c r="I9502" s="7">
        <v>448730317</v>
      </c>
      <c r="L9502" s="7">
        <v>32369481106</v>
      </c>
      <c r="M9502" s="7">
        <v>2513450236</v>
      </c>
      <c r="N9502" s="7">
        <v>182749847</v>
      </c>
      <c r="O9502" s="20" t="str">
        <f t="shared" si="300"/>
        <v/>
      </c>
    </row>
    <row r="9503" spans="1:15">
      <c r="A9503" s="20" t="str">
        <f t="shared" si="299"/>
        <v>Kvika banki hf.Ævileið</v>
      </c>
      <c r="B9503" s="20" t="str">
        <f>_xlfn.IFNA(INDEX(Listi!$AI:$AI,MATCH(C9503,Listi!$AJ:$AJ,0)),INDEX(Listi!T:T,MATCH(C9503,Listi!U:U,0)))</f>
        <v xml:space="preserve">Kvika banki </v>
      </c>
      <c r="C9503" s="20" t="s">
        <v>243</v>
      </c>
      <c r="D9503" s="20" t="s">
        <v>248</v>
      </c>
      <c r="E9503" s="20" t="s">
        <v>276</v>
      </c>
      <c r="F9503" s="8" t="s">
        <v>148</v>
      </c>
      <c r="G9503" s="8" t="s">
        <v>368</v>
      </c>
      <c r="H9503" s="20" t="s">
        <v>149</v>
      </c>
      <c r="I9503" s="7">
        <v>4059792</v>
      </c>
      <c r="L9503" s="7">
        <v>83990162</v>
      </c>
      <c r="M9503" s="7">
        <v>9152445</v>
      </c>
      <c r="N9503" s="7">
        <v>0</v>
      </c>
      <c r="O9503" s="20" t="str">
        <f t="shared" si="300"/>
        <v/>
      </c>
    </row>
    <row r="9504" spans="1:15">
      <c r="A9504" s="20" t="str">
        <f t="shared" si="299"/>
        <v>Kvika banki hf.Innlánaleið</v>
      </c>
      <c r="B9504" s="20" t="str">
        <f>_xlfn.IFNA(INDEX(Listi!$AI:$AI,MATCH(C9504,Listi!$AJ:$AJ,0)),INDEX(Listi!T:T,MATCH(C9504,Listi!U:U,0)))</f>
        <v xml:space="preserve">Kvika banki </v>
      </c>
      <c r="C9504" s="20" t="s">
        <v>243</v>
      </c>
      <c r="D9504" s="20" t="s">
        <v>230</v>
      </c>
      <c r="E9504" s="20" t="s">
        <v>276</v>
      </c>
      <c r="F9504" s="20" t="s">
        <v>148</v>
      </c>
      <c r="G9504" s="8" t="s">
        <v>368</v>
      </c>
      <c r="H9504" s="20" t="s">
        <v>149</v>
      </c>
      <c r="I9504" s="7">
        <v>1923054652</v>
      </c>
      <c r="L9504" s="7">
        <v>2045925829</v>
      </c>
      <c r="M9504" s="7">
        <v>336947043</v>
      </c>
      <c r="N9504" s="7">
        <v>10453565</v>
      </c>
      <c r="O9504" s="20" t="str">
        <f t="shared" si="300"/>
        <v/>
      </c>
    </row>
    <row r="9505" spans="1:15">
      <c r="A9505" s="20" t="str">
        <f t="shared" si="299"/>
        <v>Kvika banki hf.Kvika Séreignasparnaður 5</v>
      </c>
      <c r="B9505" s="20" t="str">
        <f>_xlfn.IFNA(INDEX(Listi!$AI:$AI,MATCH(C9505,Listi!$AJ:$AJ,0)),INDEX(Listi!T:T,MATCH(C9505,Listi!U:U,0)))</f>
        <v xml:space="preserve">Kvika banki </v>
      </c>
      <c r="C9505" s="20" t="s">
        <v>243</v>
      </c>
      <c r="D9505" s="20" t="s">
        <v>471</v>
      </c>
      <c r="E9505" s="20" t="s">
        <v>276</v>
      </c>
      <c r="F9505" s="20" t="s">
        <v>148</v>
      </c>
      <c r="G9505" s="8" t="s">
        <v>368</v>
      </c>
      <c r="H9505" s="20" t="s">
        <v>149</v>
      </c>
      <c r="I9505" s="7">
        <v>2646660</v>
      </c>
      <c r="L9505" s="7">
        <v>1146886398</v>
      </c>
      <c r="M9505" s="7">
        <v>0</v>
      </c>
      <c r="N9505" s="7">
        <v>0</v>
      </c>
      <c r="O9505" s="20" t="str">
        <f t="shared" si="300"/>
        <v/>
      </c>
    </row>
    <row r="9506" spans="1:15">
      <c r="A9506" s="20" t="str">
        <f t="shared" si="299"/>
        <v>Kvika banki hf.MP Séreign 1</v>
      </c>
      <c r="B9506" s="20" t="str">
        <f>_xlfn.IFNA(INDEX(Listi!$AI:$AI,MATCH(C9506,Listi!$AJ:$AJ,0)),INDEX(Listi!T:T,MATCH(C9506,Listi!U:U,0)))</f>
        <v xml:space="preserve">Kvika banki </v>
      </c>
      <c r="C9506" s="20" t="s">
        <v>243</v>
      </c>
      <c r="D9506" s="20" t="s">
        <v>244</v>
      </c>
      <c r="E9506" s="20" t="s">
        <v>276</v>
      </c>
      <c r="F9506" s="20" t="s">
        <v>148</v>
      </c>
      <c r="G9506" s="8" t="s">
        <v>368</v>
      </c>
      <c r="H9506" s="20" t="s">
        <v>149</v>
      </c>
      <c r="I9506" s="7">
        <v>707284194</v>
      </c>
      <c r="L9506" s="7">
        <v>706827763</v>
      </c>
      <c r="M9506" s="7">
        <v>48440481</v>
      </c>
      <c r="N9506" s="7">
        <v>9836508</v>
      </c>
      <c r="O9506" s="20" t="str">
        <f t="shared" si="300"/>
        <v/>
      </c>
    </row>
    <row r="9507" spans="1:15">
      <c r="A9507" s="20" t="str">
        <f t="shared" si="299"/>
        <v>Kvika banki hf.MP Séreign 2</v>
      </c>
      <c r="B9507" s="20" t="str">
        <f>_xlfn.IFNA(INDEX(Listi!$AI:$AI,MATCH(C9507,Listi!$AJ:$AJ,0)),INDEX(Listi!T:T,MATCH(C9507,Listi!U:U,0)))</f>
        <v xml:space="preserve">Kvika banki </v>
      </c>
      <c r="C9507" s="20" t="s">
        <v>243</v>
      </c>
      <c r="D9507" s="20" t="s">
        <v>245</v>
      </c>
      <c r="E9507" s="20" t="s">
        <v>276</v>
      </c>
      <c r="F9507" s="20" t="s">
        <v>148</v>
      </c>
      <c r="G9507" s="8" t="s">
        <v>368</v>
      </c>
      <c r="H9507" s="20" t="s">
        <v>149</v>
      </c>
      <c r="I9507" s="7">
        <v>16760100</v>
      </c>
      <c r="L9507" s="7">
        <v>853989181</v>
      </c>
      <c r="M9507" s="7">
        <v>42441382</v>
      </c>
      <c r="N9507" s="7">
        <v>14637701</v>
      </c>
      <c r="O9507" s="20" t="str">
        <f t="shared" si="300"/>
        <v/>
      </c>
    </row>
    <row r="9508" spans="1:15">
      <c r="A9508" s="20" t="str">
        <f t="shared" si="299"/>
        <v>Kvika banki hf.MP Séreign 3</v>
      </c>
      <c r="B9508" s="20" t="str">
        <f>_xlfn.IFNA(INDEX(Listi!$AI:$AI,MATCH(C9508,Listi!$AJ:$AJ,0)),INDEX(Listi!T:T,MATCH(C9508,Listi!U:U,0)))</f>
        <v xml:space="preserve">Kvika banki </v>
      </c>
      <c r="C9508" s="20" t="s">
        <v>243</v>
      </c>
      <c r="D9508" s="20" t="s">
        <v>246</v>
      </c>
      <c r="E9508" s="20" t="s">
        <v>276</v>
      </c>
      <c r="F9508" s="20" t="s">
        <v>148</v>
      </c>
      <c r="G9508" s="8" t="s">
        <v>368</v>
      </c>
      <c r="H9508" s="20" t="s">
        <v>149</v>
      </c>
      <c r="I9508" s="7">
        <v>5427180</v>
      </c>
      <c r="L9508" s="7">
        <v>141173858</v>
      </c>
      <c r="M9508" s="7">
        <v>3374790</v>
      </c>
      <c r="N9508" s="7">
        <v>0</v>
      </c>
      <c r="O9508" s="20" t="str">
        <f t="shared" si="300"/>
        <v/>
      </c>
    </row>
    <row r="9509" spans="1:15">
      <c r="A9509" s="20" t="str">
        <f t="shared" si="299"/>
        <v>Kvika banki hf.MP Séreign 4</v>
      </c>
      <c r="B9509" s="20" t="str">
        <f>_xlfn.IFNA(INDEX(Listi!$AI:$AI,MATCH(C9509,Listi!$AJ:$AJ,0)),INDEX(Listi!T:T,MATCH(C9509,Listi!U:U,0)))</f>
        <v xml:space="preserve">Kvika banki </v>
      </c>
      <c r="C9509" s="20" t="s">
        <v>243</v>
      </c>
      <c r="D9509" s="20" t="s">
        <v>247</v>
      </c>
      <c r="E9509" s="20" t="s">
        <v>276</v>
      </c>
      <c r="F9509" s="20" t="s">
        <v>148</v>
      </c>
      <c r="G9509" s="8" t="s">
        <v>368</v>
      </c>
      <c r="H9509" s="20" t="s">
        <v>149</v>
      </c>
      <c r="I9509" s="7">
        <v>246313</v>
      </c>
      <c r="L9509" s="7">
        <v>55886684</v>
      </c>
      <c r="M9509" s="7">
        <v>2888869</v>
      </c>
      <c r="N9509" s="7">
        <v>0</v>
      </c>
      <c r="O9509" s="20" t="str">
        <f t="shared" si="300"/>
        <v/>
      </c>
    </row>
    <row r="9510" spans="1:15">
      <c r="A9510" s="20" t="str">
        <f t="shared" si="299"/>
        <v>Landsbankinn hf.Landsbankinn Erlend verðbréf</v>
      </c>
      <c r="B9510" s="20" t="str">
        <f>_xlfn.IFNA(INDEX(Listi!$AI:$AI,MATCH(C9510,Listi!$AJ:$AJ,0)),INDEX(Listi!T:T,MATCH(C9510,Listi!U:U,0)))</f>
        <v>Landsbankinn</v>
      </c>
      <c r="C9510" s="20" t="s">
        <v>249</v>
      </c>
      <c r="D9510" s="20" t="s">
        <v>385</v>
      </c>
      <c r="E9510" s="20" t="s">
        <v>276</v>
      </c>
      <c r="F9510" s="20" t="s">
        <v>148</v>
      </c>
      <c r="G9510" s="8" t="s">
        <v>368</v>
      </c>
      <c r="H9510" s="20" t="s">
        <v>149</v>
      </c>
      <c r="I9510" s="7">
        <v>176758383</v>
      </c>
      <c r="L9510" s="7">
        <v>3705185129</v>
      </c>
      <c r="M9510" s="7">
        <v>119989407</v>
      </c>
      <c r="N9510" s="7">
        <v>87847878</v>
      </c>
      <c r="O9510" s="20" t="str">
        <f t="shared" si="300"/>
        <v/>
      </c>
    </row>
    <row r="9511" spans="1:15">
      <c r="A9511" s="20" t="str">
        <f t="shared" si="299"/>
        <v>Landsbankinn hf.Landsbankinn Lífeyrisbók</v>
      </c>
      <c r="B9511" s="20" t="str">
        <f>_xlfn.IFNA(INDEX(Listi!$AI:$AI,MATCH(C9511,Listi!$AJ:$AJ,0)),INDEX(Listi!T:T,MATCH(C9511,Listi!U:U,0)))</f>
        <v>Landsbankinn</v>
      </c>
      <c r="C9511" s="20" t="s">
        <v>249</v>
      </c>
      <c r="D9511" s="20" t="s">
        <v>367</v>
      </c>
      <c r="E9511" s="20" t="s">
        <v>276</v>
      </c>
      <c r="F9511" s="20" t="s">
        <v>148</v>
      </c>
      <c r="G9511" s="8" t="s">
        <v>368</v>
      </c>
      <c r="H9511" s="20" t="s">
        <v>149</v>
      </c>
      <c r="I9511" s="7">
        <v>2919664550</v>
      </c>
      <c r="L9511" s="7">
        <v>3016213427</v>
      </c>
      <c r="M9511" s="7">
        <v>440353590</v>
      </c>
      <c r="N9511" s="7">
        <v>298769900</v>
      </c>
      <c r="O9511" s="20" t="str">
        <f t="shared" si="300"/>
        <v/>
      </c>
    </row>
    <row r="9512" spans="1:15">
      <c r="A9512" s="20" t="str">
        <f t="shared" si="299"/>
        <v>Landsbankinn hf.Landsbankinn Lífeyrisbók verðtryggð</v>
      </c>
      <c r="B9512" s="20" t="str">
        <f>_xlfn.IFNA(INDEX(Listi!$AI:$AI,MATCH(C9512,Listi!$AJ:$AJ,0)),INDEX(Listi!T:T,MATCH(C9512,Listi!U:U,0)))</f>
        <v>Landsbankinn</v>
      </c>
      <c r="C9512" s="20" t="s">
        <v>249</v>
      </c>
      <c r="D9512" s="20" t="s">
        <v>598</v>
      </c>
      <c r="E9512" s="20" t="s">
        <v>276</v>
      </c>
      <c r="F9512" s="20" t="s">
        <v>148</v>
      </c>
      <c r="G9512" s="8" t="s">
        <v>368</v>
      </c>
      <c r="H9512" s="20" t="s">
        <v>149</v>
      </c>
      <c r="I9512" s="7">
        <v>62186881920</v>
      </c>
      <c r="L9512" s="7">
        <v>66896053137</v>
      </c>
      <c r="M9512" s="7">
        <v>6692476029</v>
      </c>
      <c r="N9512" s="7">
        <v>4680072987</v>
      </c>
      <c r="O9512" s="20" t="str">
        <f t="shared" si="300"/>
        <v/>
      </c>
    </row>
    <row r="9513" spans="1:15">
      <c r="A9513" s="20" t="str">
        <f t="shared" si="299"/>
        <v>Lífeyrissjóður bændaSamtryggingardeild</v>
      </c>
      <c r="B9513" s="20" t="str">
        <f>_xlfn.IFNA(INDEX(Listi!$AI:$AI,MATCH(C9513,Listi!$AJ:$AJ,0)),INDEX(Listi!T:T,MATCH(C9513,Listi!U:U,0)))</f>
        <v>Lífeyrissjóður bænda</v>
      </c>
      <c r="C9513" s="20" t="s">
        <v>252</v>
      </c>
      <c r="D9513" s="20" t="s">
        <v>205</v>
      </c>
      <c r="E9513" s="20" t="s">
        <v>275</v>
      </c>
      <c r="F9513" s="20" t="s">
        <v>148</v>
      </c>
      <c r="G9513" s="8" t="s">
        <v>368</v>
      </c>
      <c r="H9513" s="20" t="s">
        <v>149</v>
      </c>
      <c r="I9513" s="7">
        <v>572419989</v>
      </c>
      <c r="L9513" s="7">
        <v>45108278171</v>
      </c>
      <c r="M9513" s="7">
        <v>776003397</v>
      </c>
      <c r="N9513" s="7">
        <v>1921473168</v>
      </c>
      <c r="O9513" s="20" t="str">
        <f t="shared" si="300"/>
        <v/>
      </c>
    </row>
    <row r="9514" spans="1:15">
      <c r="A9514" s="20" t="str">
        <f t="shared" si="299"/>
        <v>Lífeyrissjóður bankamannaAldursdeild</v>
      </c>
      <c r="B9514" s="20" t="str">
        <f>_xlfn.IFNA(INDEX(Listi!$AI:$AI,MATCH(C9514,Listi!$AJ:$AJ,0)),INDEX(Listi!T:T,MATCH(C9514,Listi!U:U,0)))</f>
        <v>Lífeyrissjóður bankam.</v>
      </c>
      <c r="C9514" s="20" t="s">
        <v>250</v>
      </c>
      <c r="D9514" s="20" t="s">
        <v>251</v>
      </c>
      <c r="E9514" s="20" t="s">
        <v>275</v>
      </c>
      <c r="F9514" s="20" t="s">
        <v>148</v>
      </c>
      <c r="G9514" s="8" t="s">
        <v>368</v>
      </c>
      <c r="H9514" s="20" t="s">
        <v>149</v>
      </c>
      <c r="I9514" s="7">
        <v>2156414000</v>
      </c>
      <c r="L9514" s="7">
        <v>61369964000</v>
      </c>
      <c r="M9514" s="7">
        <v>1996063000</v>
      </c>
      <c r="N9514" s="7">
        <v>753444000</v>
      </c>
      <c r="O9514" s="20" t="str">
        <f t="shared" si="300"/>
        <v/>
      </c>
    </row>
    <row r="9515" spans="1:15">
      <c r="A9515" s="20" t="str">
        <f t="shared" si="299"/>
        <v>Lífeyrissjóður bankamannaHlutfallsdeild</v>
      </c>
      <c r="B9515" s="20" t="str">
        <f>_xlfn.IFNA(INDEX(Listi!$AI:$AI,MATCH(C9515,Listi!$AJ:$AJ,0)),INDEX(Listi!T:T,MATCH(C9515,Listi!U:U,0)))</f>
        <v>Lífeyrissjóður bankam.</v>
      </c>
      <c r="C9515" s="20" t="s">
        <v>250</v>
      </c>
      <c r="D9515" s="20" t="s">
        <v>467</v>
      </c>
      <c r="E9515" s="20" t="s">
        <v>275</v>
      </c>
      <c r="F9515" s="20" t="s">
        <v>148</v>
      </c>
      <c r="G9515" s="8" t="s">
        <v>368</v>
      </c>
      <c r="H9515" s="20" t="s">
        <v>149</v>
      </c>
      <c r="I9515" s="7">
        <v>660492000</v>
      </c>
      <c r="L9515" s="7">
        <v>40286427000</v>
      </c>
      <c r="M9515" s="7">
        <v>125147000</v>
      </c>
      <c r="N9515" s="7">
        <v>2741197000</v>
      </c>
      <c r="O9515" s="20" t="str">
        <f t="shared" si="300"/>
        <v/>
      </c>
    </row>
    <row r="9516" spans="1:15">
      <c r="A9516" s="20" t="str">
        <f t="shared" si="299"/>
        <v>Lífeyrissjóður RangæingaSamtryggingardeild</v>
      </c>
      <c r="B9516" s="20" t="str">
        <f>_xlfn.IFNA(INDEX(Listi!$AI:$AI,MATCH(C9516,Listi!$AJ:$AJ,0)),INDEX(Listi!T:T,MATCH(C9516,Listi!U:U,0)))</f>
        <v>Lífeyrissjóður Rang.</v>
      </c>
      <c r="C9516" s="20" t="s">
        <v>253</v>
      </c>
      <c r="D9516" s="20" t="s">
        <v>205</v>
      </c>
      <c r="E9516" s="20" t="s">
        <v>275</v>
      </c>
      <c r="F9516" s="20" t="s">
        <v>148</v>
      </c>
      <c r="G9516" s="8" t="s">
        <v>368</v>
      </c>
      <c r="H9516" s="20" t="s">
        <v>149</v>
      </c>
      <c r="I9516" s="7">
        <v>221764000</v>
      </c>
      <c r="L9516" s="7">
        <v>18949790000</v>
      </c>
      <c r="M9516" s="7">
        <v>835894000</v>
      </c>
      <c r="N9516" s="7">
        <v>386250000</v>
      </c>
      <c r="O9516" s="20" t="str">
        <f t="shared" si="300"/>
        <v/>
      </c>
    </row>
    <row r="9517" spans="1:15">
      <c r="A9517" s="20" t="str">
        <f t="shared" si="299"/>
        <v>Lífeyrissjóður starfsmanna AkureyrarbæjarSamtryggingardeild</v>
      </c>
      <c r="B9517" s="20" t="str">
        <f>_xlfn.IFNA(INDEX(Listi!$AI:$AI,MATCH(C9517,Listi!$AJ:$AJ,0)),INDEX(Listi!T:T,MATCH(C9517,Listi!U:U,0)))</f>
        <v>Lífeyrissj. starfsm. Akureyrarb.</v>
      </c>
      <c r="C9517" s="20" t="s">
        <v>274</v>
      </c>
      <c r="D9517" s="20" t="s">
        <v>205</v>
      </c>
      <c r="E9517" s="20" t="s">
        <v>275</v>
      </c>
      <c r="F9517" s="20" t="s">
        <v>148</v>
      </c>
      <c r="G9517" s="8" t="s">
        <v>368</v>
      </c>
      <c r="H9517" s="20" t="s">
        <v>149</v>
      </c>
      <c r="I9517" s="7">
        <v>199322472</v>
      </c>
      <c r="L9517" s="7">
        <v>14569496826</v>
      </c>
      <c r="M9517" s="7">
        <v>46271787</v>
      </c>
      <c r="N9517" s="7">
        <v>1160288032</v>
      </c>
      <c r="O9517" s="20" t="str">
        <f t="shared" si="300"/>
        <v/>
      </c>
    </row>
    <row r="9518" spans="1:15">
      <c r="A9518" s="20" t="str">
        <f t="shared" si="299"/>
        <v>Lífeyrissjóður starfsmanna Búnaðarbanka ÍslandsSamtryggingardeild</v>
      </c>
      <c r="B9518" s="20" t="str">
        <f>_xlfn.IFNA(INDEX(Listi!$AI:$AI,MATCH(C9518,Listi!$AJ:$AJ,0)),INDEX(Listi!T:T,MATCH(C9518,Listi!U:U,0)))</f>
        <v>Lífeyrissj. starfsm. Búnaðarb.Ísl.</v>
      </c>
      <c r="C9518" s="20" t="s">
        <v>254</v>
      </c>
      <c r="D9518" s="20" t="s">
        <v>205</v>
      </c>
      <c r="E9518" s="20" t="s">
        <v>275</v>
      </c>
      <c r="F9518" s="20" t="s">
        <v>148</v>
      </c>
      <c r="G9518" s="8" t="s">
        <v>368</v>
      </c>
      <c r="H9518" s="20" t="s">
        <v>149</v>
      </c>
      <c r="I9518" s="7">
        <v>499141000</v>
      </c>
      <c r="L9518" s="7">
        <v>27921283000</v>
      </c>
      <c r="M9518" s="7">
        <v>7378000</v>
      </c>
      <c r="N9518" s="7">
        <v>1535577000</v>
      </c>
      <c r="O9518" s="20" t="str">
        <f t="shared" si="300"/>
        <v/>
      </c>
    </row>
    <row r="9519" spans="1:15">
      <c r="A9519" s="20" t="str">
        <f t="shared" si="299"/>
        <v>Lífeyrissjóður starfsmanna ReykjavíkurborgarSamtryggingardeild</v>
      </c>
      <c r="B9519" s="20" t="str">
        <f>_xlfn.IFNA(INDEX(Listi!$AI:$AI,MATCH(C9519,Listi!$AJ:$AJ,0)),INDEX(Listi!T:T,MATCH(C9519,Listi!U:U,0)))</f>
        <v>Lífeyrissj. starfsm. Reykjav.</v>
      </c>
      <c r="C9519" s="20" t="s">
        <v>255</v>
      </c>
      <c r="D9519" s="20" t="s">
        <v>205</v>
      </c>
      <c r="E9519" s="20" t="s">
        <v>275</v>
      </c>
      <c r="F9519" s="20" t="s">
        <v>148</v>
      </c>
      <c r="G9519" s="8" t="s">
        <v>368</v>
      </c>
      <c r="H9519" s="20" t="s">
        <v>149</v>
      </c>
      <c r="I9519" s="7">
        <v>2969580725</v>
      </c>
      <c r="L9519" s="7">
        <v>92450251598</v>
      </c>
      <c r="M9519" s="7">
        <v>217604296</v>
      </c>
      <c r="N9519" s="7">
        <v>6195210428</v>
      </c>
      <c r="O9519" s="20" t="str">
        <f t="shared" si="300"/>
        <v/>
      </c>
    </row>
    <row r="9520" spans="1:15">
      <c r="A9520" s="20" t="str">
        <f t="shared" si="299"/>
        <v>Lífeyrissjóður starfsmanna ríkisinsA-deild</v>
      </c>
      <c r="B9520" s="20" t="str">
        <f>_xlfn.IFNA(INDEX(Listi!$AI:$AI,MATCH(C9520,Listi!$AJ:$AJ,0)),INDEX(Listi!T:T,MATCH(C9520,Listi!U:U,0)))</f>
        <v>LSR</v>
      </c>
      <c r="C9520" s="20" t="s">
        <v>256</v>
      </c>
      <c r="D9520" s="20" t="s">
        <v>257</v>
      </c>
      <c r="E9520" s="20" t="s">
        <v>275</v>
      </c>
      <c r="F9520" s="20" t="s">
        <v>148</v>
      </c>
      <c r="G9520" s="8" t="s">
        <v>368</v>
      </c>
      <c r="H9520" s="20" t="s">
        <v>149</v>
      </c>
      <c r="I9520" s="7">
        <v>31020020653</v>
      </c>
      <c r="L9520" s="7">
        <v>1024402726080</v>
      </c>
      <c r="M9520" s="7">
        <v>38030413328</v>
      </c>
      <c r="N9520" s="7">
        <v>13011563069</v>
      </c>
      <c r="O9520" s="20" t="str">
        <f t="shared" si="300"/>
        <v/>
      </c>
    </row>
    <row r="9521" spans="1:15">
      <c r="A9521" s="20" t="str">
        <f t="shared" si="299"/>
        <v>Lífeyrissjóður starfsmanna ríkisinsB-deild</v>
      </c>
      <c r="B9521" s="20" t="str">
        <f>_xlfn.IFNA(INDEX(Listi!$AI:$AI,MATCH(C9521,Listi!$AJ:$AJ,0)),INDEX(Listi!T:T,MATCH(C9521,Listi!U:U,0)))</f>
        <v>LSR</v>
      </c>
      <c r="C9521" s="20" t="s">
        <v>256</v>
      </c>
      <c r="D9521" s="20" t="s">
        <v>218</v>
      </c>
      <c r="E9521" s="20" t="s">
        <v>275</v>
      </c>
      <c r="F9521" s="20" t="s">
        <v>148</v>
      </c>
      <c r="G9521" s="8" t="s">
        <v>368</v>
      </c>
      <c r="H9521" s="20" t="s">
        <v>149</v>
      </c>
      <c r="I9521" s="7">
        <v>15633015494</v>
      </c>
      <c r="L9521" s="7">
        <v>297381500048</v>
      </c>
      <c r="M9521" s="7">
        <v>1364474032</v>
      </c>
      <c r="N9521" s="7">
        <v>62409553231</v>
      </c>
      <c r="O9521" s="20" t="str">
        <f t="shared" si="300"/>
        <v/>
      </c>
    </row>
    <row r="9522" spans="1:15">
      <c r="A9522" s="20" t="str">
        <f t="shared" si="299"/>
        <v>Lífeyrissjóður starfsmanna ríkisinsLeið I</v>
      </c>
      <c r="B9522" s="20" t="str">
        <f>_xlfn.IFNA(INDEX(Listi!$AI:$AI,MATCH(C9522,Listi!$AJ:$AJ,0)),INDEX(Listi!T:T,MATCH(C9522,Listi!U:U,0)))</f>
        <v>LSR</v>
      </c>
      <c r="C9522" s="20" t="s">
        <v>256</v>
      </c>
      <c r="D9522" s="20" t="s">
        <v>258</v>
      </c>
      <c r="E9522" s="20" t="s">
        <v>276</v>
      </c>
      <c r="F9522" s="20" t="s">
        <v>148</v>
      </c>
      <c r="G9522" s="8" t="s">
        <v>368</v>
      </c>
      <c r="H9522" s="20" t="s">
        <v>149</v>
      </c>
      <c r="I9522" s="7">
        <v>145412354</v>
      </c>
      <c r="L9522" s="7">
        <v>11704214939</v>
      </c>
      <c r="M9522" s="7">
        <v>547428342</v>
      </c>
      <c r="N9522" s="7">
        <v>195323403</v>
      </c>
      <c r="O9522" s="20" t="str">
        <f t="shared" si="300"/>
        <v/>
      </c>
    </row>
    <row r="9523" spans="1:15">
      <c r="A9523" s="20" t="str">
        <f t="shared" ref="A9523:A9585" si="301">CONCATENATE(C9523,D9523)</f>
        <v>Lífeyrissjóður starfsmanna ríkisinsLeið II</v>
      </c>
      <c r="B9523" s="20" t="str">
        <f>_xlfn.IFNA(INDEX(Listi!$AI:$AI,MATCH(C9523,Listi!$AJ:$AJ,0)),INDEX(Listi!T:T,MATCH(C9523,Listi!U:U,0)))</f>
        <v>LSR</v>
      </c>
      <c r="C9523" s="20" t="s">
        <v>256</v>
      </c>
      <c r="D9523" s="20" t="s">
        <v>259</v>
      </c>
      <c r="E9523" s="20" t="s">
        <v>276</v>
      </c>
      <c r="F9523" s="20" t="s">
        <v>148</v>
      </c>
      <c r="G9523" s="8" t="s">
        <v>368</v>
      </c>
      <c r="H9523" s="20" t="s">
        <v>149</v>
      </c>
      <c r="I9523" s="7">
        <v>142577530</v>
      </c>
      <c r="L9523" s="7">
        <v>3365164594</v>
      </c>
      <c r="M9523" s="7">
        <v>379849453</v>
      </c>
      <c r="N9523" s="7">
        <v>93142056</v>
      </c>
      <c r="O9523" s="20" t="str">
        <f t="shared" si="300"/>
        <v/>
      </c>
    </row>
    <row r="9524" spans="1:15">
      <c r="A9524" s="20" t="str">
        <f t="shared" si="301"/>
        <v>Lífeyrissjóður starfsmanna ríkisinsLeið III</v>
      </c>
      <c r="B9524" s="20" t="str">
        <f>_xlfn.IFNA(INDEX(Listi!$AI:$AI,MATCH(C9524,Listi!$AJ:$AJ,0)),INDEX(Listi!T:T,MATCH(C9524,Listi!U:U,0)))</f>
        <v>LSR</v>
      </c>
      <c r="C9524" s="20" t="s">
        <v>256</v>
      </c>
      <c r="D9524" s="20" t="s">
        <v>260</v>
      </c>
      <c r="E9524" s="20" t="s">
        <v>276</v>
      </c>
      <c r="F9524" s="8" t="s">
        <v>148</v>
      </c>
      <c r="G9524" s="8" t="s">
        <v>368</v>
      </c>
      <c r="H9524" s="20" t="s">
        <v>149</v>
      </c>
      <c r="I9524" s="7">
        <v>102758482</v>
      </c>
      <c r="L9524" s="7">
        <v>9959294621</v>
      </c>
      <c r="M9524" s="7">
        <v>743287481</v>
      </c>
      <c r="N9524" s="7">
        <v>349903833</v>
      </c>
      <c r="O9524" s="20" t="str">
        <f t="shared" si="300"/>
        <v/>
      </c>
    </row>
    <row r="9525" spans="1:15">
      <c r="A9525" s="20" t="str">
        <f t="shared" si="301"/>
        <v>Lífeyrissjóður Tannlæknafél ÍslDeild I/Séreign</v>
      </c>
      <c r="B9525" s="20" t="str">
        <f>_xlfn.IFNA(INDEX(Listi!$AI:$AI,MATCH(C9525,Listi!$AJ:$AJ,0)),INDEX(Listi!T:T,MATCH(C9525,Listi!U:U,0)))</f>
        <v>Lífeyrissj. Tannlækna</v>
      </c>
      <c r="C9525" s="20" t="s">
        <v>261</v>
      </c>
      <c r="D9525" s="20" t="s">
        <v>207</v>
      </c>
      <c r="E9525" s="20" t="s">
        <v>276</v>
      </c>
      <c r="F9525" s="8" t="s">
        <v>148</v>
      </c>
      <c r="G9525" s="8" t="s">
        <v>368</v>
      </c>
      <c r="H9525" s="20" t="s">
        <v>149</v>
      </c>
      <c r="I9525" s="7">
        <v>145513427</v>
      </c>
      <c r="L9525" s="7">
        <v>6768408488</v>
      </c>
      <c r="M9525" s="7">
        <v>272759192</v>
      </c>
      <c r="N9525" s="7">
        <v>153838058</v>
      </c>
      <c r="O9525" s="20" t="str">
        <f t="shared" si="300"/>
        <v/>
      </c>
    </row>
    <row r="9526" spans="1:15">
      <c r="A9526" s="20" t="str">
        <f t="shared" si="301"/>
        <v>Lífeyrissjóður Tannlæknafél ÍslSamtryggingardeild</v>
      </c>
      <c r="B9526" s="20" t="str">
        <f>_xlfn.IFNA(INDEX(Listi!$AI:$AI,MATCH(C9526,Listi!$AJ:$AJ,0)),INDEX(Listi!T:T,MATCH(C9526,Listi!U:U,0)))</f>
        <v>Lífeyrissj. Tannlækna</v>
      </c>
      <c r="C9526" s="20" t="s">
        <v>261</v>
      </c>
      <c r="D9526" s="20" t="s">
        <v>205</v>
      </c>
      <c r="E9526" s="20" t="s">
        <v>275</v>
      </c>
      <c r="F9526" s="8" t="s">
        <v>148</v>
      </c>
      <c r="G9526" s="8" t="s">
        <v>368</v>
      </c>
      <c r="H9526" s="20" t="s">
        <v>149</v>
      </c>
      <c r="I9526" s="7">
        <v>67920157</v>
      </c>
      <c r="L9526" s="7">
        <v>2241251214</v>
      </c>
      <c r="M9526" s="7">
        <v>112827287</v>
      </c>
      <c r="N9526" s="7">
        <v>17930159</v>
      </c>
      <c r="O9526" s="20" t="str">
        <f t="shared" si="300"/>
        <v/>
      </c>
    </row>
    <row r="9527" spans="1:15">
      <c r="A9527" s="20" t="str">
        <f t="shared" si="301"/>
        <v>Lífeyrissjóður verslunarmannaÆvileið 1</v>
      </c>
      <c r="B9527" s="20" t="str">
        <f>_xlfn.IFNA(INDEX(Listi!$AI:$AI,MATCH(C9527,Listi!$AJ:$AJ,0)),INDEX(Listi!T:T,MATCH(C9527,Listi!U:U,0)))</f>
        <v>Lífeyrissj. Verslunarm.</v>
      </c>
      <c r="C9527" s="20" t="s">
        <v>206</v>
      </c>
      <c r="D9527" s="20" t="s">
        <v>310</v>
      </c>
      <c r="E9527" s="20" t="s">
        <v>276</v>
      </c>
      <c r="F9527" s="8" t="s">
        <v>148</v>
      </c>
      <c r="G9527" s="8" t="s">
        <v>368</v>
      </c>
      <c r="H9527" s="20" t="s">
        <v>149</v>
      </c>
      <c r="I9527" s="7">
        <v>57361312</v>
      </c>
      <c r="L9527" s="7">
        <v>2860479562</v>
      </c>
      <c r="M9527" s="7">
        <v>819651283</v>
      </c>
      <c r="N9527" s="7">
        <v>12562366</v>
      </c>
      <c r="O9527" s="20" t="str">
        <f t="shared" si="300"/>
        <v/>
      </c>
    </row>
    <row r="9528" spans="1:15">
      <c r="A9528" s="20" t="str">
        <f t="shared" si="301"/>
        <v>Lífeyrissjóður verslunarmannaÆvileið 2</v>
      </c>
      <c r="B9528" s="20" t="str">
        <f>_xlfn.IFNA(INDEX(Listi!$AI:$AI,MATCH(C9528,Listi!$AJ:$AJ,0)),INDEX(Listi!T:T,MATCH(C9528,Listi!U:U,0)))</f>
        <v>Lífeyrissj. Verslunarm.</v>
      </c>
      <c r="C9528" s="20" t="s">
        <v>206</v>
      </c>
      <c r="D9528" s="20" t="s">
        <v>309</v>
      </c>
      <c r="E9528" s="20" t="s">
        <v>276</v>
      </c>
      <c r="F9528" s="20" t="s">
        <v>148</v>
      </c>
      <c r="G9528" s="8" t="s">
        <v>368</v>
      </c>
      <c r="H9528" s="20" t="s">
        <v>149</v>
      </c>
      <c r="I9528" s="7">
        <v>48317281</v>
      </c>
      <c r="L9528" s="7">
        <v>2325064159</v>
      </c>
      <c r="M9528" s="7">
        <v>465663194</v>
      </c>
      <c r="N9528" s="7">
        <v>32037995</v>
      </c>
      <c r="O9528" s="20" t="str">
        <f t="shared" si="300"/>
        <v/>
      </c>
    </row>
    <row r="9529" spans="1:15">
      <c r="A9529" s="20" t="str">
        <f t="shared" si="301"/>
        <v>Lífeyrissjóður verslunarmannaÆvileið 3</v>
      </c>
      <c r="B9529" s="20" t="str">
        <f>_xlfn.IFNA(INDEX(Listi!$AI:$AI,MATCH(C9529,Listi!$AJ:$AJ,0)),INDEX(Listi!T:T,MATCH(C9529,Listi!U:U,0)))</f>
        <v>Lífeyrissj. Verslunarm.</v>
      </c>
      <c r="C9529" s="20" t="s">
        <v>206</v>
      </c>
      <c r="D9529" s="20" t="s">
        <v>308</v>
      </c>
      <c r="E9529" s="20" t="s">
        <v>276</v>
      </c>
      <c r="F9529" s="20" t="s">
        <v>148</v>
      </c>
      <c r="G9529" s="8" t="s">
        <v>368</v>
      </c>
      <c r="H9529" s="20" t="s">
        <v>149</v>
      </c>
      <c r="I9529" s="7">
        <v>69285870</v>
      </c>
      <c r="L9529" s="7">
        <v>1567402319</v>
      </c>
      <c r="M9529" s="7">
        <v>325961302</v>
      </c>
      <c r="N9529" s="7">
        <v>60283998</v>
      </c>
      <c r="O9529" s="20" t="str">
        <f t="shared" si="300"/>
        <v/>
      </c>
    </row>
    <row r="9530" spans="1:15">
      <c r="A9530" s="20" t="str">
        <f t="shared" si="301"/>
        <v>Lífeyrissjóður verslunarmannaDeild I/Séreign</v>
      </c>
      <c r="B9530" s="20" t="str">
        <f>_xlfn.IFNA(INDEX(Listi!$AI:$AI,MATCH(C9530,Listi!$AJ:$AJ,0)),INDEX(Listi!T:T,MATCH(C9530,Listi!U:U,0)))</f>
        <v>Lífeyrissj. Verslunarm.</v>
      </c>
      <c r="C9530" s="20" t="s">
        <v>206</v>
      </c>
      <c r="D9530" s="20" t="s">
        <v>207</v>
      </c>
      <c r="E9530" s="20" t="s">
        <v>276</v>
      </c>
      <c r="F9530" s="20" t="s">
        <v>148</v>
      </c>
      <c r="G9530" s="8" t="s">
        <v>368</v>
      </c>
      <c r="H9530" s="20" t="s">
        <v>149</v>
      </c>
      <c r="I9530" s="7">
        <v>248527255</v>
      </c>
      <c r="L9530" s="7">
        <v>19785724399</v>
      </c>
      <c r="M9530" s="7">
        <v>729937912</v>
      </c>
      <c r="N9530" s="7">
        <v>458382791</v>
      </c>
      <c r="O9530" s="20" t="str">
        <f t="shared" si="300"/>
        <v/>
      </c>
    </row>
    <row r="9531" spans="1:15">
      <c r="A9531" s="20" t="str">
        <f t="shared" si="301"/>
        <v>Lífeyrissjóður verslunarmannaSamtryggingardeild</v>
      </c>
      <c r="B9531" s="20" t="str">
        <f>_xlfn.IFNA(INDEX(Listi!$AI:$AI,MATCH(C9531,Listi!$AJ:$AJ,0)),INDEX(Listi!T:T,MATCH(C9531,Listi!U:U,0)))</f>
        <v>Lífeyrissj. Verslunarm.</v>
      </c>
      <c r="C9531" s="20" t="s">
        <v>206</v>
      </c>
      <c r="D9531" s="20" t="s">
        <v>205</v>
      </c>
      <c r="E9531" s="20" t="s">
        <v>275</v>
      </c>
      <c r="F9531" s="20" t="s">
        <v>148</v>
      </c>
      <c r="G9531" s="8" t="s">
        <v>368</v>
      </c>
      <c r="H9531" s="20" t="s">
        <v>149</v>
      </c>
      <c r="I9531" s="7">
        <v>14609349534</v>
      </c>
      <c r="L9531" s="7">
        <v>1174592806906</v>
      </c>
      <c r="M9531" s="7">
        <v>35794261112</v>
      </c>
      <c r="N9531" s="7">
        <v>21965137185</v>
      </c>
      <c r="O9531" s="20" t="str">
        <f t="shared" si="300"/>
        <v/>
      </c>
    </row>
    <row r="9532" spans="1:15">
      <c r="A9532" s="20" t="str">
        <f t="shared" si="301"/>
        <v>Lífeyrissjóður VestmannaeyjaSafn I</v>
      </c>
      <c r="B9532" s="20" t="str">
        <f>_xlfn.IFNA(INDEX(Listi!$AI:$AI,MATCH(C9532,Listi!$AJ:$AJ,0)),INDEX(Listi!T:T,MATCH(C9532,Listi!U:U,0)))</f>
        <v>Lífeyrissj. Vestm.</v>
      </c>
      <c r="C9532" s="20" t="s">
        <v>262</v>
      </c>
      <c r="D9532" s="20" t="s">
        <v>210</v>
      </c>
      <c r="E9532" s="20" t="s">
        <v>276</v>
      </c>
      <c r="F9532" s="20" t="s">
        <v>148</v>
      </c>
      <c r="G9532" s="8" t="s">
        <v>368</v>
      </c>
      <c r="H9532" s="20" t="s">
        <v>149</v>
      </c>
      <c r="I9532" s="7">
        <v>0</v>
      </c>
      <c r="L9532" s="7">
        <v>381311221</v>
      </c>
      <c r="M9532" s="7">
        <v>44104006</v>
      </c>
      <c r="N9532" s="7">
        <v>13592960</v>
      </c>
      <c r="O9532" s="20" t="str">
        <f t="shared" si="300"/>
        <v/>
      </c>
    </row>
    <row r="9533" spans="1:15">
      <c r="A9533" s="20" t="str">
        <f t="shared" si="301"/>
        <v>Lífeyrissjóður VestmannaeyjaSafn II</v>
      </c>
      <c r="B9533" s="20" t="str">
        <f>_xlfn.IFNA(INDEX(Listi!$AI:$AI,MATCH(C9533,Listi!$AJ:$AJ,0)),INDEX(Listi!T:T,MATCH(C9533,Listi!U:U,0)))</f>
        <v>Lífeyrissj. Vestm.</v>
      </c>
      <c r="C9533" s="20" t="s">
        <v>262</v>
      </c>
      <c r="D9533" s="20" t="s">
        <v>211</v>
      </c>
      <c r="E9533" s="20" t="s">
        <v>276</v>
      </c>
      <c r="F9533" s="20" t="s">
        <v>148</v>
      </c>
      <c r="G9533" s="8" t="s">
        <v>368</v>
      </c>
      <c r="H9533" s="20" t="s">
        <v>149</v>
      </c>
      <c r="I9533" s="7">
        <v>0</v>
      </c>
      <c r="L9533" s="7">
        <v>571440191</v>
      </c>
      <c r="M9533" s="7">
        <v>40240404</v>
      </c>
      <c r="N9533" s="7">
        <v>18659289</v>
      </c>
      <c r="O9533" s="20" t="str">
        <f t="shared" si="300"/>
        <v/>
      </c>
    </row>
    <row r="9534" spans="1:15">
      <c r="A9534" s="20" t="str">
        <f t="shared" si="301"/>
        <v>Lífeyrissjóður VestmannaeyjaSamtryggingardeild</v>
      </c>
      <c r="B9534" s="20" t="str">
        <f>_xlfn.IFNA(INDEX(Listi!$AI:$AI,MATCH(C9534,Listi!$AJ:$AJ,0)),INDEX(Listi!T:T,MATCH(C9534,Listi!U:U,0)))</f>
        <v>Lífeyrissj. Vestm.</v>
      </c>
      <c r="C9534" s="20" t="s">
        <v>262</v>
      </c>
      <c r="D9534" s="20" t="s">
        <v>205</v>
      </c>
      <c r="E9534" s="20" t="s">
        <v>275</v>
      </c>
      <c r="F9534" s="20" t="s">
        <v>148</v>
      </c>
      <c r="G9534" s="8" t="s">
        <v>368</v>
      </c>
      <c r="H9534" s="20" t="s">
        <v>149</v>
      </c>
      <c r="I9534" s="7">
        <v>819685699</v>
      </c>
      <c r="L9534" s="7">
        <v>85198020532</v>
      </c>
      <c r="M9534" s="7">
        <v>1944643004</v>
      </c>
      <c r="N9534" s="7">
        <v>2198060399</v>
      </c>
      <c r="O9534" s="20" t="str">
        <f t="shared" si="300"/>
        <v/>
      </c>
    </row>
    <row r="9535" spans="1:15">
      <c r="A9535" s="20" t="str">
        <f t="shared" si="301"/>
        <v>Lífsval - lífeyrissparnaðurLífsval 1</v>
      </c>
      <c r="B9535" s="20" t="str">
        <f>_xlfn.IFNA(INDEX(Listi!$AI:$AI,MATCH(C9535,Listi!$AJ:$AJ,0)),INDEX(Listi!T:T,MATCH(C9535,Listi!U:U,0)))</f>
        <v>Lífsval</v>
      </c>
      <c r="C9535" s="20" t="s">
        <v>263</v>
      </c>
      <c r="D9535" s="20" t="s">
        <v>264</v>
      </c>
      <c r="E9535" s="20" t="s">
        <v>276</v>
      </c>
      <c r="F9535" s="20" t="s">
        <v>148</v>
      </c>
      <c r="G9535" s="8" t="s">
        <v>368</v>
      </c>
      <c r="H9535" s="20" t="s">
        <v>149</v>
      </c>
      <c r="I9535" s="7">
        <v>1648186242</v>
      </c>
      <c r="L9535" s="7">
        <v>1792991246</v>
      </c>
      <c r="M9535" s="7">
        <v>203244065</v>
      </c>
      <c r="N9535" s="7">
        <v>81003579</v>
      </c>
      <c r="O9535" s="20" t="str">
        <f t="shared" si="300"/>
        <v/>
      </c>
    </row>
    <row r="9536" spans="1:15">
      <c r="A9536" s="20" t="str">
        <f t="shared" si="301"/>
        <v>Lífsval - lífeyrissparnaðurLífsval 2</v>
      </c>
      <c r="B9536" s="20" t="str">
        <f>_xlfn.IFNA(INDEX(Listi!$AI:$AI,MATCH(C9536,Listi!$AJ:$AJ,0)),INDEX(Listi!T:T,MATCH(C9536,Listi!U:U,0)))</f>
        <v>Lífsval</v>
      </c>
      <c r="C9536" s="20" t="s">
        <v>263</v>
      </c>
      <c r="D9536" s="20" t="s">
        <v>265</v>
      </c>
      <c r="E9536" s="20" t="s">
        <v>276</v>
      </c>
      <c r="F9536" s="20" t="s">
        <v>148</v>
      </c>
      <c r="G9536" s="8" t="s">
        <v>368</v>
      </c>
      <c r="H9536" s="20" t="s">
        <v>149</v>
      </c>
      <c r="I9536" s="7">
        <v>63503842</v>
      </c>
      <c r="L9536" s="7">
        <v>79660340</v>
      </c>
      <c r="M9536" s="7">
        <v>14369045</v>
      </c>
      <c r="N9536" s="7">
        <v>2695304</v>
      </c>
      <c r="O9536" s="20" t="str">
        <f t="shared" si="300"/>
        <v/>
      </c>
    </row>
    <row r="9537" spans="1:15">
      <c r="A9537" s="20" t="str">
        <f t="shared" si="301"/>
        <v>Lífsval - lífeyrissparnaðurLífsval 3</v>
      </c>
      <c r="B9537" s="20" t="str">
        <f>_xlfn.IFNA(INDEX(Listi!$AI:$AI,MATCH(C9537,Listi!$AJ:$AJ,0)),INDEX(Listi!T:T,MATCH(C9537,Listi!U:U,0)))</f>
        <v>Lífsval</v>
      </c>
      <c r="C9537" s="20" t="s">
        <v>263</v>
      </c>
      <c r="D9537" s="20" t="s">
        <v>266</v>
      </c>
      <c r="E9537" s="20" t="s">
        <v>276</v>
      </c>
      <c r="F9537" s="20" t="s">
        <v>148</v>
      </c>
      <c r="G9537" s="8" t="s">
        <v>368</v>
      </c>
      <c r="H9537" s="20" t="s">
        <v>149</v>
      </c>
      <c r="I9537" s="7">
        <v>106609436</v>
      </c>
      <c r="L9537" s="7">
        <v>131239774</v>
      </c>
      <c r="M9537" s="7">
        <v>16635787</v>
      </c>
      <c r="N9537" s="7">
        <v>3548138</v>
      </c>
      <c r="O9537" s="20" t="str">
        <f t="shared" si="300"/>
        <v/>
      </c>
    </row>
    <row r="9538" spans="1:15">
      <c r="A9538" s="20" t="str">
        <f t="shared" si="301"/>
        <v>Lífsval - lífeyrissparnaðurLífsval 4</v>
      </c>
      <c r="B9538" s="20" t="str">
        <f>_xlfn.IFNA(INDEX(Listi!$AI:$AI,MATCH(C9538,Listi!$AJ:$AJ,0)),INDEX(Listi!T:T,MATCH(C9538,Listi!U:U,0)))</f>
        <v>Lífsval</v>
      </c>
      <c r="C9538" s="20" t="s">
        <v>263</v>
      </c>
      <c r="D9538" s="20" t="s">
        <v>267</v>
      </c>
      <c r="E9538" s="20" t="s">
        <v>276</v>
      </c>
      <c r="F9538" s="20" t="s">
        <v>148</v>
      </c>
      <c r="G9538" s="8" t="s">
        <v>368</v>
      </c>
      <c r="H9538" s="20" t="s">
        <v>149</v>
      </c>
      <c r="I9538" s="7">
        <v>53904258</v>
      </c>
      <c r="L9538" s="7">
        <v>71752064</v>
      </c>
      <c r="M9538" s="7">
        <v>15238959</v>
      </c>
      <c r="N9538" s="7">
        <v>2058992</v>
      </c>
      <c r="O9538" s="20" t="str">
        <f t="shared" ref="O9538:O9601" si="302">IFERROR(VLOOKUP(F9538,EhLykill,3,FALSE),"")</f>
        <v/>
      </c>
    </row>
    <row r="9539" spans="1:15">
      <c r="A9539" s="20" t="str">
        <f t="shared" si="301"/>
        <v>Lífsverk lífeyrissjóðurLífsverk I/Séreign</v>
      </c>
      <c r="B9539" s="20" t="str">
        <f>_xlfn.IFNA(INDEX(Listi!$AI:$AI,MATCH(C9539,Listi!$AJ:$AJ,0)),INDEX(Listi!T:T,MATCH(C9539,Listi!U:U,0)))</f>
        <v xml:space="preserve">Lífsverk  </v>
      </c>
      <c r="C9539" s="20" t="s">
        <v>268</v>
      </c>
      <c r="D9539" s="20" t="s">
        <v>269</v>
      </c>
      <c r="E9539" s="20" t="s">
        <v>276</v>
      </c>
      <c r="F9539" s="20" t="s">
        <v>148</v>
      </c>
      <c r="G9539" s="8" t="s">
        <v>368</v>
      </c>
      <c r="H9539" s="20" t="s">
        <v>149</v>
      </c>
      <c r="I9539" s="7">
        <v>45019000</v>
      </c>
      <c r="L9539" s="7">
        <v>4582957000</v>
      </c>
      <c r="M9539" s="7">
        <v>635926000</v>
      </c>
      <c r="N9539" s="7">
        <v>22708000</v>
      </c>
      <c r="O9539" s="20" t="str">
        <f t="shared" si="302"/>
        <v/>
      </c>
    </row>
    <row r="9540" spans="1:15">
      <c r="A9540" s="20" t="str">
        <f t="shared" si="301"/>
        <v>Lífsverk lífeyrissjóðurLífsverk II/Séreign</v>
      </c>
      <c r="B9540" s="20" t="str">
        <f>_xlfn.IFNA(INDEX(Listi!$AI:$AI,MATCH(C9540,Listi!$AJ:$AJ,0)),INDEX(Listi!T:T,MATCH(C9540,Listi!U:U,0)))</f>
        <v xml:space="preserve">Lífsverk  </v>
      </c>
      <c r="C9540" s="20" t="s">
        <v>268</v>
      </c>
      <c r="D9540" s="20" t="s">
        <v>270</v>
      </c>
      <c r="E9540" s="20" t="s">
        <v>276</v>
      </c>
      <c r="F9540" s="20" t="s">
        <v>148</v>
      </c>
      <c r="G9540" s="8" t="s">
        <v>368</v>
      </c>
      <c r="H9540" s="20" t="s">
        <v>149</v>
      </c>
      <c r="I9540" s="7">
        <v>554601000</v>
      </c>
      <c r="L9540" s="7">
        <v>23735073000</v>
      </c>
      <c r="M9540" s="7">
        <v>2073571000</v>
      </c>
      <c r="N9540" s="7">
        <v>249365000</v>
      </c>
      <c r="O9540" s="20" t="str">
        <f t="shared" si="302"/>
        <v/>
      </c>
    </row>
    <row r="9541" spans="1:15">
      <c r="A9541" s="20" t="str">
        <f t="shared" si="301"/>
        <v>Lífsverk lífeyrissjóðurLífsverk III/Séreign</v>
      </c>
      <c r="B9541" s="20" t="str">
        <f>_xlfn.IFNA(INDEX(Listi!$AI:$AI,MATCH(C9541,Listi!$AJ:$AJ,0)),INDEX(Listi!T:T,MATCH(C9541,Listi!U:U,0)))</f>
        <v xml:space="preserve">Lífsverk  </v>
      </c>
      <c r="C9541" s="20" t="s">
        <v>268</v>
      </c>
      <c r="D9541" s="20" t="s">
        <v>271</v>
      </c>
      <c r="E9541" s="20" t="s">
        <v>276</v>
      </c>
      <c r="F9541" s="20" t="s">
        <v>148</v>
      </c>
      <c r="G9541" s="8" t="s">
        <v>368</v>
      </c>
      <c r="H9541" s="20" t="s">
        <v>149</v>
      </c>
      <c r="I9541" s="7">
        <v>7112000</v>
      </c>
      <c r="L9541" s="7">
        <v>653814000</v>
      </c>
      <c r="M9541" s="7">
        <v>105107000</v>
      </c>
      <c r="N9541" s="7">
        <v>2613000</v>
      </c>
      <c r="O9541" s="20" t="str">
        <f t="shared" si="302"/>
        <v/>
      </c>
    </row>
    <row r="9542" spans="1:15">
      <c r="A9542" s="20" t="str">
        <f t="shared" si="301"/>
        <v>Lífsverk lífeyrissjóðurSamtryggingardeild</v>
      </c>
      <c r="B9542" s="20" t="str">
        <f>_xlfn.IFNA(INDEX(Listi!$AI:$AI,MATCH(C9542,Listi!$AJ:$AJ,0)),INDEX(Listi!T:T,MATCH(C9542,Listi!U:U,0)))</f>
        <v xml:space="preserve">Lífsverk  </v>
      </c>
      <c r="C9542" s="20" t="s">
        <v>268</v>
      </c>
      <c r="D9542" s="20" t="s">
        <v>205</v>
      </c>
      <c r="E9542" s="20" t="s">
        <v>275</v>
      </c>
      <c r="F9542" s="20" t="s">
        <v>148</v>
      </c>
      <c r="G9542" s="8" t="s">
        <v>368</v>
      </c>
      <c r="H9542" s="20" t="s">
        <v>149</v>
      </c>
      <c r="I9542" s="7">
        <v>2799831000</v>
      </c>
      <c r="L9542" s="7">
        <v>120542527000</v>
      </c>
      <c r="M9542" s="7">
        <v>4397803000</v>
      </c>
      <c r="N9542" s="7">
        <v>1423151000</v>
      </c>
      <c r="O9542" s="20" t="str">
        <f t="shared" si="302"/>
        <v/>
      </c>
    </row>
    <row r="9543" spans="1:15">
      <c r="A9543" s="20" t="str">
        <f t="shared" si="301"/>
        <v>Söfnunarsjóður lífeyrisréttindaDeild I/Innlán</v>
      </c>
      <c r="B9543" s="20" t="str">
        <f>_xlfn.IFNA(INDEX(Listi!$AI:$AI,MATCH(C9543,Listi!$AJ:$AJ,0)),INDEX(Listi!T:T,MATCH(C9543,Listi!U:U,0)))</f>
        <v>Söfnunarsj.</v>
      </c>
      <c r="C9543" s="20" t="s">
        <v>272</v>
      </c>
      <c r="D9543" s="20" t="s">
        <v>273</v>
      </c>
      <c r="E9543" s="20" t="s">
        <v>276</v>
      </c>
      <c r="F9543" s="20" t="s">
        <v>148</v>
      </c>
      <c r="G9543" s="8" t="s">
        <v>368</v>
      </c>
      <c r="H9543" s="20" t="s">
        <v>149</v>
      </c>
      <c r="I9543" s="7">
        <v>27019320</v>
      </c>
      <c r="L9543" s="7">
        <v>2001731914</v>
      </c>
      <c r="M9543" s="7">
        <v>133561634</v>
      </c>
      <c r="N9543" s="7">
        <v>44803565</v>
      </c>
      <c r="O9543" s="20" t="str">
        <f t="shared" si="302"/>
        <v/>
      </c>
    </row>
    <row r="9544" spans="1:15">
      <c r="A9544" s="20" t="str">
        <f t="shared" si="301"/>
        <v>Söfnunarsjóður lífeyrisréttindaDeild III/Séreign</v>
      </c>
      <c r="B9544" s="20" t="str">
        <f>_xlfn.IFNA(INDEX(Listi!$AI:$AI,MATCH(C9544,Listi!$AJ:$AJ,0)),INDEX(Listi!T:T,MATCH(C9544,Listi!U:U,0)))</f>
        <v>Söfnunarsj.</v>
      </c>
      <c r="C9544" s="20" t="s">
        <v>272</v>
      </c>
      <c r="D9544" s="20" t="s">
        <v>599</v>
      </c>
      <c r="E9544" s="20" t="s">
        <v>276</v>
      </c>
      <c r="F9544" s="20" t="s">
        <v>148</v>
      </c>
      <c r="G9544" s="8" t="s">
        <v>368</v>
      </c>
      <c r="H9544" s="20" t="s">
        <v>149</v>
      </c>
      <c r="I9544" s="7">
        <v>0</v>
      </c>
      <c r="L9544" s="7">
        <v>24413085</v>
      </c>
      <c r="M9544" s="7">
        <v>24697577</v>
      </c>
      <c r="N9544" s="7">
        <v>900000</v>
      </c>
      <c r="O9544" s="20" t="str">
        <f t="shared" si="302"/>
        <v/>
      </c>
    </row>
    <row r="9545" spans="1:15">
      <c r="A9545" s="20" t="str">
        <f t="shared" si="301"/>
        <v>Söfnunarsjóður lífeyrisréttindaDeildII/Séreign</v>
      </c>
      <c r="B9545" s="20" t="str">
        <f>_xlfn.IFNA(INDEX(Listi!$AI:$AI,MATCH(C9545,Listi!$AJ:$AJ,0)),INDEX(Listi!T:T,MATCH(C9545,Listi!U:U,0)))</f>
        <v>Söfnunarsj.</v>
      </c>
      <c r="C9545" s="20" t="s">
        <v>272</v>
      </c>
      <c r="D9545" s="20" t="s">
        <v>586</v>
      </c>
      <c r="E9545" s="20" t="s">
        <v>276</v>
      </c>
      <c r="F9545" s="20" t="s">
        <v>148</v>
      </c>
      <c r="G9545" s="8" t="s">
        <v>368</v>
      </c>
      <c r="H9545" s="20" t="s">
        <v>149</v>
      </c>
      <c r="I9545" s="7">
        <v>44296317</v>
      </c>
      <c r="L9545" s="7">
        <v>1654616477</v>
      </c>
      <c r="M9545" s="7">
        <v>128539213</v>
      </c>
      <c r="N9545" s="7">
        <v>22846291</v>
      </c>
      <c r="O9545" s="20" t="str">
        <f t="shared" si="302"/>
        <v/>
      </c>
    </row>
    <row r="9546" spans="1:15">
      <c r="A9546" s="20" t="str">
        <f t="shared" si="301"/>
        <v>Söfnunarsjóður lífeyrisréttindaSamtryggingardeild</v>
      </c>
      <c r="B9546" s="20" t="str">
        <f>_xlfn.IFNA(INDEX(Listi!$AI:$AI,MATCH(C9546,Listi!$AJ:$AJ,0)),INDEX(Listi!T:T,MATCH(C9546,Listi!U:U,0)))</f>
        <v>Söfnunarsj.</v>
      </c>
      <c r="C9546" s="20" t="s">
        <v>272</v>
      </c>
      <c r="D9546" s="20" t="s">
        <v>205</v>
      </c>
      <c r="E9546" s="20" t="s">
        <v>275</v>
      </c>
      <c r="F9546" s="20" t="s">
        <v>148</v>
      </c>
      <c r="G9546" s="8" t="s">
        <v>368</v>
      </c>
      <c r="H9546" s="20" t="s">
        <v>149</v>
      </c>
      <c r="I9546" s="7">
        <v>1007059622</v>
      </c>
      <c r="L9546" s="7">
        <v>238978847889</v>
      </c>
      <c r="M9546" s="7">
        <v>4967193409</v>
      </c>
      <c r="N9546" s="7">
        <v>6076487652</v>
      </c>
      <c r="O9546" s="20" t="str">
        <f t="shared" si="302"/>
        <v/>
      </c>
    </row>
    <row r="9547" spans="1:15">
      <c r="A9547" s="20" t="str">
        <f t="shared" si="301"/>
        <v>Stapi lífeyrissjóðurSafn I</v>
      </c>
      <c r="B9547" s="20" t="str">
        <f>_xlfn.IFNA(INDEX(Listi!$AI:$AI,MATCH(C9547,Listi!$AJ:$AJ,0)),INDEX(Listi!T:T,MATCH(C9547,Listi!U:U,0)))</f>
        <v xml:space="preserve">Stapi  </v>
      </c>
      <c r="C9547" s="20" t="s">
        <v>209</v>
      </c>
      <c r="D9547" s="20" t="s">
        <v>210</v>
      </c>
      <c r="E9547" s="20" t="s">
        <v>276</v>
      </c>
      <c r="F9547" s="20" t="s">
        <v>148</v>
      </c>
      <c r="G9547" s="8" t="s">
        <v>368</v>
      </c>
      <c r="H9547" s="20" t="s">
        <v>149</v>
      </c>
      <c r="I9547" s="7">
        <v>70048460</v>
      </c>
      <c r="L9547" s="7">
        <v>2440828925</v>
      </c>
      <c r="M9547" s="7">
        <v>91567233</v>
      </c>
      <c r="N9547" s="7">
        <v>110755602</v>
      </c>
      <c r="O9547" s="20" t="str">
        <f t="shared" si="302"/>
        <v/>
      </c>
    </row>
    <row r="9548" spans="1:15">
      <c r="A9548" s="20" t="str">
        <f t="shared" si="301"/>
        <v>Stapi lífeyrissjóðurSafn II</v>
      </c>
      <c r="B9548" s="20" t="str">
        <f>_xlfn.IFNA(INDEX(Listi!$AI:$AI,MATCH(C9548,Listi!$AJ:$AJ,0)),INDEX(Listi!T:T,MATCH(C9548,Listi!U:U,0)))</f>
        <v xml:space="preserve">Stapi  </v>
      </c>
      <c r="C9548" s="20" t="s">
        <v>209</v>
      </c>
      <c r="D9548" s="20" t="s">
        <v>211</v>
      </c>
      <c r="E9548" s="20" t="s">
        <v>276</v>
      </c>
      <c r="F9548" s="20" t="s">
        <v>148</v>
      </c>
      <c r="G9548" s="8" t="s">
        <v>368</v>
      </c>
      <c r="H9548" s="20" t="s">
        <v>149</v>
      </c>
      <c r="I9548" s="7">
        <v>92572995</v>
      </c>
      <c r="L9548" s="7">
        <v>5710890273</v>
      </c>
      <c r="M9548" s="7">
        <v>262001316</v>
      </c>
      <c r="N9548" s="7">
        <v>164209410</v>
      </c>
      <c r="O9548" s="20" t="str">
        <f t="shared" si="302"/>
        <v/>
      </c>
    </row>
    <row r="9549" spans="1:15">
      <c r="A9549" s="20" t="str">
        <f t="shared" si="301"/>
        <v>Stapi lífeyrissjóðurSafn III</v>
      </c>
      <c r="B9549" s="20" t="str">
        <f>_xlfn.IFNA(INDEX(Listi!$AI:$AI,MATCH(C9549,Listi!$AJ:$AJ,0)),INDEX(Listi!T:T,MATCH(C9549,Listi!U:U,0)))</f>
        <v xml:space="preserve">Stapi  </v>
      </c>
      <c r="C9549" s="20" t="s">
        <v>209</v>
      </c>
      <c r="D9549" s="20" t="s">
        <v>212</v>
      </c>
      <c r="E9549" s="20" t="s">
        <v>276</v>
      </c>
      <c r="F9549" s="20" t="s">
        <v>148</v>
      </c>
      <c r="G9549" s="8" t="s">
        <v>368</v>
      </c>
      <c r="H9549" s="20" t="s">
        <v>149</v>
      </c>
      <c r="I9549" s="7">
        <v>482032581</v>
      </c>
      <c r="L9549" s="7">
        <v>268100084</v>
      </c>
      <c r="M9549" s="7">
        <v>24388890</v>
      </c>
      <c r="N9549" s="7">
        <v>9886128</v>
      </c>
      <c r="O9549" s="20" t="str">
        <f t="shared" si="302"/>
        <v/>
      </c>
    </row>
    <row r="9550" spans="1:15">
      <c r="A9550" s="20" t="str">
        <f t="shared" si="301"/>
        <v>Stapi lífeyrissjóðurTryggingardeild</v>
      </c>
      <c r="B9550" s="20" t="str">
        <f>_xlfn.IFNA(INDEX(Listi!$AI:$AI,MATCH(C9550,Listi!$AJ:$AJ,0)),INDEX(Listi!T:T,MATCH(C9550,Listi!U:U,0)))</f>
        <v xml:space="preserve">Stapi  </v>
      </c>
      <c r="C9550" s="20" t="s">
        <v>209</v>
      </c>
      <c r="D9550" s="20" t="s">
        <v>213</v>
      </c>
      <c r="E9550" s="20" t="s">
        <v>275</v>
      </c>
      <c r="F9550" s="20" t="s">
        <v>148</v>
      </c>
      <c r="G9550" s="8" t="s">
        <v>368</v>
      </c>
      <c r="H9550" s="20" t="s">
        <v>149</v>
      </c>
      <c r="I9550" s="7">
        <v>3318277845</v>
      </c>
      <c r="L9550" s="7">
        <v>348661724246</v>
      </c>
      <c r="M9550" s="7">
        <v>13807615154</v>
      </c>
      <c r="N9550" s="7">
        <v>7912918911</v>
      </c>
      <c r="O9550" s="20" t="str">
        <f t="shared" si="302"/>
        <v/>
      </c>
    </row>
    <row r="9551" spans="1:15">
      <c r="A9551" s="20" t="str">
        <f t="shared" si="301"/>
        <v>Stapi lífeyrissjóðurVarfærnasafnið</v>
      </c>
      <c r="B9551" s="20" t="str">
        <f>_xlfn.IFNA(INDEX(Listi!$AI:$AI,MATCH(C9551,Listi!$AJ:$AJ,0)),INDEX(Listi!T:T,MATCH(C9551,Listi!U:U,0)))</f>
        <v xml:space="preserve">Stapi  </v>
      </c>
      <c r="C9551" s="20" t="s">
        <v>209</v>
      </c>
      <c r="D9551" s="20" t="s">
        <v>392</v>
      </c>
      <c r="E9551" s="20" t="s">
        <v>276</v>
      </c>
      <c r="F9551" s="20" t="s">
        <v>148</v>
      </c>
      <c r="G9551" s="8" t="s">
        <v>368</v>
      </c>
      <c r="H9551" s="20" t="s">
        <v>149</v>
      </c>
      <c r="I9551" s="7">
        <v>4487707</v>
      </c>
      <c r="L9551" s="7">
        <v>471986044</v>
      </c>
      <c r="M9551" s="7">
        <v>137399159</v>
      </c>
      <c r="N9551" s="7">
        <v>6994496</v>
      </c>
      <c r="O9551" s="20" t="str">
        <f t="shared" si="302"/>
        <v/>
      </c>
    </row>
    <row r="9552" spans="1:15">
      <c r="A9552" s="20" t="str">
        <f t="shared" si="301"/>
        <v>Almenni lífeyrissjóðurinnÆvisafn I</v>
      </c>
      <c r="B9552" s="20" t="str">
        <f>_xlfn.IFNA(INDEX(Listi!$AI:$AI,MATCH(C9552,Listi!$AJ:$AJ,0)),INDEX(Listi!T:T,MATCH(C9552,Listi!U:U,0)))</f>
        <v xml:space="preserve">Almenni </v>
      </c>
      <c r="C9552" s="20" t="s">
        <v>0</v>
      </c>
      <c r="D9552" s="20" t="s">
        <v>202</v>
      </c>
      <c r="E9552" s="20" t="s">
        <v>276</v>
      </c>
      <c r="F9552" s="20" t="s">
        <v>151</v>
      </c>
      <c r="G9552" s="8">
        <v>44835</v>
      </c>
      <c r="H9552" s="20" t="s">
        <v>152</v>
      </c>
      <c r="I9552" s="7">
        <v>1481658114</v>
      </c>
      <c r="L9552" s="7">
        <v>43068273823</v>
      </c>
      <c r="M9552" s="7">
        <v>4413720640</v>
      </c>
      <c r="N9552" s="7">
        <v>641257097</v>
      </c>
      <c r="O9552" s="20" t="str">
        <f t="shared" si="302"/>
        <v/>
      </c>
    </row>
    <row r="9553" spans="1:15">
      <c r="A9553" s="20" t="str">
        <f t="shared" si="301"/>
        <v>Almenni lífeyrissjóðurinnÆvisafn II</v>
      </c>
      <c r="B9553" s="20" t="str">
        <f>_xlfn.IFNA(INDEX(Listi!$AI:$AI,MATCH(C9553,Listi!$AJ:$AJ,0)),INDEX(Listi!T:T,MATCH(C9553,Listi!U:U,0)))</f>
        <v xml:space="preserve">Almenni </v>
      </c>
      <c r="C9553" s="20" t="s">
        <v>0</v>
      </c>
      <c r="D9553" s="20" t="s">
        <v>203</v>
      </c>
      <c r="E9553" s="20" t="s">
        <v>276</v>
      </c>
      <c r="F9553" s="20" t="s">
        <v>151</v>
      </c>
      <c r="G9553" s="8">
        <v>44835</v>
      </c>
      <c r="H9553" s="20" t="s">
        <v>152</v>
      </c>
      <c r="I9553" s="7">
        <v>1448368917</v>
      </c>
      <c r="L9553" s="7">
        <v>86460235807</v>
      </c>
      <c r="M9553" s="7">
        <v>3970537445</v>
      </c>
      <c r="N9553" s="7">
        <v>1539034493</v>
      </c>
      <c r="O9553" s="20" t="str">
        <f t="shared" si="302"/>
        <v/>
      </c>
    </row>
    <row r="9554" spans="1:15">
      <c r="A9554" s="20" t="str">
        <f t="shared" si="301"/>
        <v>Almenni lífeyrissjóðurinnÆvisafn III</v>
      </c>
      <c r="B9554" s="20" t="str">
        <f>_xlfn.IFNA(INDEX(Listi!$AI:$AI,MATCH(C9554,Listi!$AJ:$AJ,0)),INDEX(Listi!T:T,MATCH(C9554,Listi!U:U,0)))</f>
        <v xml:space="preserve">Almenni </v>
      </c>
      <c r="C9554" s="20" t="s">
        <v>0</v>
      </c>
      <c r="D9554" s="20" t="s">
        <v>204</v>
      </c>
      <c r="E9554" s="20" t="s">
        <v>276</v>
      </c>
      <c r="F9554" s="20" t="s">
        <v>151</v>
      </c>
      <c r="G9554" s="8">
        <v>44835</v>
      </c>
      <c r="H9554" s="20" t="s">
        <v>152</v>
      </c>
      <c r="I9554" s="7">
        <v>677434768</v>
      </c>
      <c r="L9554" s="7">
        <v>33890180699</v>
      </c>
      <c r="M9554" s="7">
        <v>1571509194</v>
      </c>
      <c r="N9554" s="7">
        <v>920421683</v>
      </c>
      <c r="O9554" s="20" t="str">
        <f t="shared" si="302"/>
        <v/>
      </c>
    </row>
    <row r="9555" spans="1:15">
      <c r="A9555" s="20" t="str">
        <f t="shared" si="301"/>
        <v>Almenni lífeyrissjóðurinnHúsnæðissafn</v>
      </c>
      <c r="B9555" s="20" t="str">
        <f>_xlfn.IFNA(INDEX(Listi!$AI:$AI,MATCH(C9555,Listi!$AJ:$AJ,0)),INDEX(Listi!T:T,MATCH(C9555,Listi!U:U,0)))</f>
        <v xml:space="preserve">Almenni </v>
      </c>
      <c r="C9555" s="20" t="s">
        <v>0</v>
      </c>
      <c r="D9555" s="20" t="s">
        <v>315</v>
      </c>
      <c r="E9555" s="20" t="s">
        <v>276</v>
      </c>
      <c r="F9555" s="20" t="s">
        <v>151</v>
      </c>
      <c r="G9555" s="8">
        <v>44835</v>
      </c>
      <c r="H9555" s="20" t="s">
        <v>152</v>
      </c>
      <c r="I9555" s="7">
        <v>93749306</v>
      </c>
      <c r="L9555" s="7">
        <v>487895879</v>
      </c>
      <c r="M9555" s="7">
        <v>166428361</v>
      </c>
      <c r="N9555" s="7">
        <v>18080096</v>
      </c>
      <c r="O9555" s="20" t="str">
        <f t="shared" si="302"/>
        <v/>
      </c>
    </row>
    <row r="9556" spans="1:15">
      <c r="A9556" s="20" t="str">
        <f t="shared" si="301"/>
        <v>Almenni lífeyrissjóðurinnInnlánssafn</v>
      </c>
      <c r="B9556" s="20" t="str">
        <f>_xlfn.IFNA(INDEX(Listi!$AI:$AI,MATCH(C9556,Listi!$AJ:$AJ,0)),INDEX(Listi!T:T,MATCH(C9556,Listi!U:U,0)))</f>
        <v xml:space="preserve">Almenni </v>
      </c>
      <c r="C9556" s="20" t="s">
        <v>0</v>
      </c>
      <c r="D9556" s="20" t="s">
        <v>1</v>
      </c>
      <c r="E9556" s="20" t="s">
        <v>276</v>
      </c>
      <c r="F9556" s="20" t="s">
        <v>151</v>
      </c>
      <c r="G9556" s="8">
        <v>44835</v>
      </c>
      <c r="H9556" s="20" t="s">
        <v>152</v>
      </c>
      <c r="I9556" s="7">
        <v>451486877</v>
      </c>
      <c r="L9556" s="7">
        <v>26587944379</v>
      </c>
      <c r="M9556" s="7">
        <v>1016779991</v>
      </c>
      <c r="N9556" s="7">
        <v>1031869724</v>
      </c>
      <c r="O9556" s="20" t="str">
        <f t="shared" si="302"/>
        <v/>
      </c>
    </row>
    <row r="9557" spans="1:15">
      <c r="A9557" s="20" t="str">
        <f t="shared" si="301"/>
        <v>Almenni lífeyrissjóðurinnRíkissafn langt</v>
      </c>
      <c r="B9557" s="20" t="str">
        <f>_xlfn.IFNA(INDEX(Listi!$AI:$AI,MATCH(C9557,Listi!$AJ:$AJ,0)),INDEX(Listi!T:T,MATCH(C9557,Listi!U:U,0)))</f>
        <v xml:space="preserve">Almenni </v>
      </c>
      <c r="C9557" s="20" t="s">
        <v>0</v>
      </c>
      <c r="D9557" s="20" t="s">
        <v>199</v>
      </c>
      <c r="E9557" s="20" t="s">
        <v>276</v>
      </c>
      <c r="F9557" s="20" t="s">
        <v>151</v>
      </c>
      <c r="G9557" s="8">
        <v>44835</v>
      </c>
      <c r="H9557" s="20" t="s">
        <v>152</v>
      </c>
      <c r="I9557" s="7">
        <v>27966542</v>
      </c>
      <c r="L9557" s="7">
        <v>1193680171</v>
      </c>
      <c r="M9557" s="7">
        <v>61272573</v>
      </c>
      <c r="N9557" s="7">
        <v>40105929</v>
      </c>
      <c r="O9557" s="20" t="str">
        <f t="shared" si="302"/>
        <v/>
      </c>
    </row>
    <row r="9558" spans="1:15">
      <c r="A9558" s="20" t="str">
        <f t="shared" si="301"/>
        <v>Almenni lífeyrissjóðurinnRíkissafn stutt</v>
      </c>
      <c r="B9558" s="20" t="str">
        <f>_xlfn.IFNA(INDEX(Listi!$AI:$AI,MATCH(C9558,Listi!$AJ:$AJ,0)),INDEX(Listi!T:T,MATCH(C9558,Listi!U:U,0)))</f>
        <v xml:space="preserve">Almenni </v>
      </c>
      <c r="C9558" s="20" t="s">
        <v>0</v>
      </c>
      <c r="D9558" s="20" t="s">
        <v>200</v>
      </c>
      <c r="E9558" s="20" t="s">
        <v>276</v>
      </c>
      <c r="F9558" s="20" t="s">
        <v>151</v>
      </c>
      <c r="G9558" s="8">
        <v>44835</v>
      </c>
      <c r="H9558" s="20" t="s">
        <v>152</v>
      </c>
      <c r="I9558" s="7">
        <v>9152428</v>
      </c>
      <c r="L9558" s="7">
        <v>541893627</v>
      </c>
      <c r="M9558" s="7">
        <v>20423158</v>
      </c>
      <c r="N9558" s="7">
        <v>14899899</v>
      </c>
      <c r="O9558" s="20" t="str">
        <f t="shared" si="302"/>
        <v/>
      </c>
    </row>
    <row r="9559" spans="1:15">
      <c r="A9559" s="20" t="str">
        <f t="shared" si="301"/>
        <v>Almenni lífeyrissjóðurinnTryggingadeild</v>
      </c>
      <c r="B9559" s="20" t="str">
        <f>_xlfn.IFNA(INDEX(Listi!$AI:$AI,MATCH(C9559,Listi!$AJ:$AJ,0)),INDEX(Listi!T:T,MATCH(C9559,Listi!U:U,0)))</f>
        <v xml:space="preserve">Almenni </v>
      </c>
      <c r="C9559" s="20" t="s">
        <v>0</v>
      </c>
      <c r="D9559" s="20" t="s">
        <v>201</v>
      </c>
      <c r="E9559" s="20" t="s">
        <v>275</v>
      </c>
      <c r="F9559" s="20" t="s">
        <v>151</v>
      </c>
      <c r="G9559" s="8">
        <v>44835</v>
      </c>
      <c r="H9559" s="20" t="s">
        <v>152</v>
      </c>
      <c r="I9559" s="7">
        <v>2136886377</v>
      </c>
      <c r="L9559" s="7">
        <v>174784296254</v>
      </c>
      <c r="M9559" s="7">
        <v>7497244534</v>
      </c>
      <c r="N9559" s="7">
        <v>3057046932</v>
      </c>
      <c r="O9559" s="20" t="str">
        <f t="shared" si="302"/>
        <v/>
      </c>
    </row>
    <row r="9560" spans="1:15">
      <c r="A9560" s="20" t="str">
        <f t="shared" si="301"/>
        <v>Arion banki hf.Erlend hlutabréf</v>
      </c>
      <c r="B9560" s="20" t="str">
        <f>_xlfn.IFNA(INDEX(Listi!$AI:$AI,MATCH(C9560,Listi!$AJ:$AJ,0)),INDEX(Listi!T:T,MATCH(C9560,Listi!U:U,0)))</f>
        <v xml:space="preserve">Arion banki </v>
      </c>
      <c r="C9560" s="20" t="s">
        <v>214</v>
      </c>
      <c r="D9560" s="20" t="s">
        <v>215</v>
      </c>
      <c r="E9560" s="20" t="s">
        <v>276</v>
      </c>
      <c r="F9560" s="20" t="s">
        <v>151</v>
      </c>
      <c r="G9560" s="8">
        <v>44835</v>
      </c>
      <c r="H9560" s="20" t="s">
        <v>152</v>
      </c>
      <c r="I9560" s="7">
        <v>27323000</v>
      </c>
      <c r="L9560" s="7">
        <v>1149685000</v>
      </c>
      <c r="M9560" s="7">
        <v>49095000</v>
      </c>
      <c r="N9560" s="7">
        <v>10876000</v>
      </c>
      <c r="O9560" s="20" t="str">
        <f t="shared" si="302"/>
        <v/>
      </c>
    </row>
    <row r="9561" spans="1:15">
      <c r="A9561" s="20" t="str">
        <f t="shared" si="301"/>
        <v>Arion banki hf.Innlend skuldabréf</v>
      </c>
      <c r="B9561" s="20" t="str">
        <f>_xlfn.IFNA(INDEX(Listi!$AI:$AI,MATCH(C9561,Listi!$AJ:$AJ,0)),INDEX(Listi!T:T,MATCH(C9561,Listi!U:U,0)))</f>
        <v xml:space="preserve">Arion banki </v>
      </c>
      <c r="C9561" s="20" t="s">
        <v>214</v>
      </c>
      <c r="D9561" s="20" t="s">
        <v>216</v>
      </c>
      <c r="E9561" s="20" t="s">
        <v>276</v>
      </c>
      <c r="F9561" s="20" t="s">
        <v>151</v>
      </c>
      <c r="G9561" s="8">
        <v>44835</v>
      </c>
      <c r="H9561" s="20" t="s">
        <v>152</v>
      </c>
      <c r="I9561" s="7">
        <v>194687000</v>
      </c>
      <c r="L9561" s="7">
        <v>4446434000</v>
      </c>
      <c r="M9561" s="7">
        <v>344234000</v>
      </c>
      <c r="N9561" s="7">
        <v>44793000</v>
      </c>
      <c r="O9561" s="20" t="str">
        <f t="shared" si="302"/>
        <v/>
      </c>
    </row>
    <row r="9562" spans="1:15">
      <c r="A9562" s="20" t="str">
        <f t="shared" si="301"/>
        <v>Arion banki hf.Lífeyrisauki L1</v>
      </c>
      <c r="B9562" s="20" t="str">
        <f>_xlfn.IFNA(INDEX(Listi!$AI:$AI,MATCH(C9562,Listi!$AJ:$AJ,0)),INDEX(Listi!T:T,MATCH(C9562,Listi!U:U,0)))</f>
        <v xml:space="preserve">Arion banki </v>
      </c>
      <c r="C9562" s="20" t="s">
        <v>214</v>
      </c>
      <c r="D9562" s="20" t="s">
        <v>377</v>
      </c>
      <c r="E9562" s="20" t="s">
        <v>276</v>
      </c>
      <c r="F9562" s="20" t="s">
        <v>151</v>
      </c>
      <c r="G9562" s="8">
        <v>44835</v>
      </c>
      <c r="H9562" s="20" t="s">
        <v>152</v>
      </c>
      <c r="I9562" s="7">
        <v>620858000</v>
      </c>
      <c r="L9562" s="7">
        <v>5887942000</v>
      </c>
      <c r="M9562" s="7">
        <v>1011885000</v>
      </c>
      <c r="N9562" s="7">
        <v>34615000</v>
      </c>
      <c r="O9562" s="20" t="str">
        <f t="shared" si="302"/>
        <v/>
      </c>
    </row>
    <row r="9563" spans="1:15">
      <c r="A9563" s="20" t="str">
        <f t="shared" si="301"/>
        <v>Arion banki hf.Lífeyrisauki L2</v>
      </c>
      <c r="B9563" s="20" t="str">
        <f>_xlfn.IFNA(INDEX(Listi!$AI:$AI,MATCH(C9563,Listi!$AJ:$AJ,0)),INDEX(Listi!T:T,MATCH(C9563,Listi!U:U,0)))</f>
        <v xml:space="preserve">Arion banki </v>
      </c>
      <c r="C9563" s="20" t="s">
        <v>214</v>
      </c>
      <c r="D9563" s="20" t="s">
        <v>372</v>
      </c>
      <c r="E9563" s="20" t="s">
        <v>276</v>
      </c>
      <c r="F9563" s="20" t="s">
        <v>151</v>
      </c>
      <c r="G9563" s="8">
        <v>44835</v>
      </c>
      <c r="H9563" s="20" t="s">
        <v>152</v>
      </c>
      <c r="I9563" s="7">
        <v>948029000</v>
      </c>
      <c r="L9563" s="7">
        <v>21366380000</v>
      </c>
      <c r="M9563" s="7">
        <v>1613513000</v>
      </c>
      <c r="N9563" s="7">
        <v>92085000</v>
      </c>
      <c r="O9563" s="20" t="str">
        <f t="shared" si="302"/>
        <v/>
      </c>
    </row>
    <row r="9564" spans="1:15">
      <c r="A9564" s="20" t="str">
        <f t="shared" si="301"/>
        <v>Arion banki hf.Lífeyrisauki L3</v>
      </c>
      <c r="B9564" s="20" t="str">
        <f>_xlfn.IFNA(INDEX(Listi!$AI:$AI,MATCH(C9564,Listi!$AJ:$AJ,0)),INDEX(Listi!T:T,MATCH(C9564,Listi!U:U,0)))</f>
        <v xml:space="preserve">Arion banki </v>
      </c>
      <c r="C9564" s="20" t="s">
        <v>214</v>
      </c>
      <c r="D9564" s="20" t="s">
        <v>371</v>
      </c>
      <c r="E9564" s="20" t="s">
        <v>276</v>
      </c>
      <c r="F9564" s="20" t="s">
        <v>151</v>
      </c>
      <c r="G9564" s="8">
        <v>44835</v>
      </c>
      <c r="H9564" s="20" t="s">
        <v>152</v>
      </c>
      <c r="I9564" s="7">
        <v>1210004000</v>
      </c>
      <c r="L9564" s="7">
        <v>29714848000</v>
      </c>
      <c r="M9564" s="7">
        <v>2122481000</v>
      </c>
      <c r="N9564" s="7">
        <v>129566000</v>
      </c>
      <c r="O9564" s="20" t="str">
        <f t="shared" si="302"/>
        <v/>
      </c>
    </row>
    <row r="9565" spans="1:15">
      <c r="A9565" s="20" t="str">
        <f t="shared" si="301"/>
        <v>Arion banki hf.Lífeyrisauki L4</v>
      </c>
      <c r="B9565" s="20" t="str">
        <f>_xlfn.IFNA(INDEX(Listi!$AI:$AI,MATCH(C9565,Listi!$AJ:$AJ,0)),INDEX(Listi!T:T,MATCH(C9565,Listi!U:U,0)))</f>
        <v xml:space="preserve">Arion banki </v>
      </c>
      <c r="C9565" s="20" t="s">
        <v>214</v>
      </c>
      <c r="D9565" s="20" t="s">
        <v>587</v>
      </c>
      <c r="E9565" s="20" t="s">
        <v>276</v>
      </c>
      <c r="F9565" s="20" t="s">
        <v>151</v>
      </c>
      <c r="G9565" s="8">
        <v>44835</v>
      </c>
      <c r="H9565" s="20" t="s">
        <v>152</v>
      </c>
      <c r="I9565" s="7">
        <v>783564000</v>
      </c>
      <c r="L9565" s="7">
        <v>19306242000</v>
      </c>
      <c r="M9565" s="7">
        <v>1346647000</v>
      </c>
      <c r="N9565" s="7">
        <v>388052000</v>
      </c>
      <c r="O9565" s="20" t="str">
        <f t="shared" si="302"/>
        <v/>
      </c>
    </row>
    <row r="9566" spans="1:15">
      <c r="A9566" s="20" t="str">
        <f t="shared" si="301"/>
        <v>Arion banki hf.Lífeyrisauki L5</v>
      </c>
      <c r="B9566" s="20" t="str">
        <f>_xlfn.IFNA(INDEX(Listi!$AI:$AI,MATCH(C9566,Listi!$AJ:$AJ,0)),INDEX(Listi!T:T,MATCH(C9566,Listi!U:U,0)))</f>
        <v xml:space="preserve">Arion banki </v>
      </c>
      <c r="C9566" s="20" t="s">
        <v>214</v>
      </c>
      <c r="D9566" s="20" t="s">
        <v>369</v>
      </c>
      <c r="E9566" s="20" t="s">
        <v>276</v>
      </c>
      <c r="F9566" s="20" t="s">
        <v>151</v>
      </c>
      <c r="G9566" s="8">
        <v>44835</v>
      </c>
      <c r="H9566" s="20" t="s">
        <v>152</v>
      </c>
      <c r="I9566" s="7">
        <v>2401875000</v>
      </c>
      <c r="L9566" s="7">
        <v>44858554000</v>
      </c>
      <c r="M9566" s="7">
        <v>4018833000</v>
      </c>
      <c r="N9566" s="7">
        <v>933672000</v>
      </c>
      <c r="O9566" s="20" t="str">
        <f t="shared" si="302"/>
        <v/>
      </c>
    </row>
    <row r="9567" spans="1:15">
      <c r="A9567" s="20" t="str">
        <f t="shared" si="301"/>
        <v>Birta lífeyrissjóðurBlönduð leið</v>
      </c>
      <c r="B9567" s="20" t="str">
        <f>_xlfn.IFNA(INDEX(Listi!$AI:$AI,MATCH(C9567,Listi!$AJ:$AJ,0)),INDEX(Listi!T:T,MATCH(C9567,Listi!U:U,0)))</f>
        <v xml:space="preserve">Birta  </v>
      </c>
      <c r="C9567" s="20" t="s">
        <v>298</v>
      </c>
      <c r="D9567" s="20" t="s">
        <v>314</v>
      </c>
      <c r="E9567" s="20" t="s">
        <v>276</v>
      </c>
      <c r="F9567" s="20" t="s">
        <v>151</v>
      </c>
      <c r="G9567" s="8">
        <v>44835</v>
      </c>
      <c r="H9567" s="20" t="s">
        <v>152</v>
      </c>
      <c r="I9567" s="7">
        <v>145095366</v>
      </c>
      <c r="L9567" s="7">
        <v>6929716201</v>
      </c>
      <c r="M9567" s="7">
        <v>253995298</v>
      </c>
      <c r="N9567" s="7">
        <v>139753585</v>
      </c>
      <c r="O9567" s="20" t="str">
        <f t="shared" si="302"/>
        <v/>
      </c>
    </row>
    <row r="9568" spans="1:15">
      <c r="A9568" s="20" t="str">
        <f t="shared" si="301"/>
        <v>Birta lífeyrissjóðurInnlánsleið</v>
      </c>
      <c r="B9568" s="20" t="str">
        <f>_xlfn.IFNA(INDEX(Listi!$AI:$AI,MATCH(C9568,Listi!$AJ:$AJ,0)),INDEX(Listi!T:T,MATCH(C9568,Listi!U:U,0)))</f>
        <v xml:space="preserve">Birta  </v>
      </c>
      <c r="C9568" s="20" t="s">
        <v>298</v>
      </c>
      <c r="D9568" s="20" t="s">
        <v>208</v>
      </c>
      <c r="E9568" s="20" t="s">
        <v>276</v>
      </c>
      <c r="F9568" s="20" t="s">
        <v>151</v>
      </c>
      <c r="G9568" s="8">
        <v>44835</v>
      </c>
      <c r="H9568" s="20" t="s">
        <v>152</v>
      </c>
      <c r="I9568" s="7">
        <v>147579008</v>
      </c>
      <c r="L9568" s="7">
        <v>4108971332</v>
      </c>
      <c r="M9568" s="7">
        <v>264842424</v>
      </c>
      <c r="N9568" s="7">
        <v>174324836</v>
      </c>
      <c r="O9568" s="20" t="str">
        <f t="shared" si="302"/>
        <v/>
      </c>
    </row>
    <row r="9569" spans="1:15">
      <c r="A9569" s="20" t="str">
        <f t="shared" si="301"/>
        <v>Birta lífeyrissjóðurSamtryggingardeild</v>
      </c>
      <c r="B9569" s="20" t="str">
        <f>_xlfn.IFNA(INDEX(Listi!$AI:$AI,MATCH(C9569,Listi!$AJ:$AJ,0)),INDEX(Listi!T:T,MATCH(C9569,Listi!U:U,0)))</f>
        <v xml:space="preserve">Birta  </v>
      </c>
      <c r="C9569" s="20" t="s">
        <v>298</v>
      </c>
      <c r="D9569" s="20" t="s">
        <v>205</v>
      </c>
      <c r="E9569" s="20" t="s">
        <v>275</v>
      </c>
      <c r="F9569" s="20" t="s">
        <v>151</v>
      </c>
      <c r="G9569" s="8">
        <v>44835</v>
      </c>
      <c r="H9569" s="20" t="s">
        <v>152</v>
      </c>
      <c r="I9569" s="7">
        <v>4943403228</v>
      </c>
      <c r="L9569" s="7">
        <v>549755105944</v>
      </c>
      <c r="M9569" s="7">
        <v>18480897961</v>
      </c>
      <c r="N9569" s="7">
        <v>14075814006</v>
      </c>
      <c r="O9569" s="20" t="str">
        <f t="shared" si="302"/>
        <v/>
      </c>
    </row>
    <row r="9570" spans="1:15">
      <c r="A9570" s="20" t="str">
        <f t="shared" si="301"/>
        <v>Birta lífeyrissjóðurSkuldabréfaleið</v>
      </c>
      <c r="B9570" s="20" t="str">
        <f>_xlfn.IFNA(INDEX(Listi!$AI:$AI,MATCH(C9570,Listi!$AJ:$AJ,0)),INDEX(Listi!T:T,MATCH(C9570,Listi!U:U,0)))</f>
        <v xml:space="preserve">Birta  </v>
      </c>
      <c r="C9570" s="20" t="s">
        <v>298</v>
      </c>
      <c r="D9570" s="20" t="s">
        <v>313</v>
      </c>
      <c r="E9570" s="20" t="s">
        <v>276</v>
      </c>
      <c r="F9570" s="20" t="s">
        <v>151</v>
      </c>
      <c r="G9570" s="8">
        <v>44835</v>
      </c>
      <c r="H9570" s="20" t="s">
        <v>152</v>
      </c>
      <c r="I9570" s="7">
        <v>219540933</v>
      </c>
      <c r="L9570" s="7">
        <v>8522374478</v>
      </c>
      <c r="M9570" s="7">
        <v>391005163</v>
      </c>
      <c r="N9570" s="7">
        <v>218104877</v>
      </c>
      <c r="O9570" s="20" t="str">
        <f t="shared" si="302"/>
        <v/>
      </c>
    </row>
    <row r="9571" spans="1:15">
      <c r="A9571" s="20" t="str">
        <f t="shared" si="301"/>
        <v>Birta lífeyrissjóðurTilgreind séreign</v>
      </c>
      <c r="B9571" s="20" t="str">
        <f>_xlfn.IFNA(INDEX(Listi!$AI:$AI,MATCH(C9571,Listi!$AJ:$AJ,0)),INDEX(Listi!T:T,MATCH(C9571,Listi!U:U,0)))</f>
        <v xml:space="preserve">Birta  </v>
      </c>
      <c r="C9571" s="20" t="s">
        <v>298</v>
      </c>
      <c r="D9571" s="20" t="s">
        <v>312</v>
      </c>
      <c r="E9571" s="20" t="s">
        <v>276</v>
      </c>
      <c r="F9571" s="20" t="s">
        <v>151</v>
      </c>
      <c r="G9571" s="8">
        <v>44835</v>
      </c>
      <c r="H9571" s="20" t="s">
        <v>152</v>
      </c>
      <c r="I9571" s="7">
        <v>0</v>
      </c>
      <c r="L9571" s="7">
        <v>2234420297</v>
      </c>
      <c r="M9571" s="7">
        <v>511871981</v>
      </c>
      <c r="N9571" s="7">
        <v>36000223</v>
      </c>
      <c r="O9571" s="20" t="str">
        <f t="shared" si="302"/>
        <v/>
      </c>
    </row>
    <row r="9572" spans="1:15">
      <c r="A9572" s="20" t="str">
        <f t="shared" si="301"/>
        <v>Brú Lífeyrissjóður starfsmanna sveitarfélagaA-deild</v>
      </c>
      <c r="B9572" s="20" t="str">
        <f>_xlfn.IFNA(INDEX(Listi!$AI:$AI,MATCH(C9572,Listi!$AJ:$AJ,0)),INDEX(Listi!T:T,MATCH(C9572,Listi!U:U,0)))</f>
        <v>Brú</v>
      </c>
      <c r="C9572" s="20" t="s">
        <v>217</v>
      </c>
      <c r="D9572" s="20" t="s">
        <v>257</v>
      </c>
      <c r="E9572" s="20" t="s">
        <v>275</v>
      </c>
      <c r="F9572" s="20" t="s">
        <v>151</v>
      </c>
      <c r="G9572" s="8">
        <v>44835</v>
      </c>
      <c r="H9572" s="20" t="s">
        <v>152</v>
      </c>
      <c r="I9572" s="7">
        <v>3609752903</v>
      </c>
      <c r="L9572" s="7">
        <v>270469177889</v>
      </c>
      <c r="M9572" s="7">
        <v>13987858077</v>
      </c>
      <c r="N9572" s="7">
        <v>4793072329</v>
      </c>
      <c r="O9572" s="20" t="str">
        <f t="shared" si="302"/>
        <v/>
      </c>
    </row>
    <row r="9573" spans="1:15">
      <c r="A9573" s="20" t="str">
        <f t="shared" si="301"/>
        <v>Brú Lífeyrissjóður starfsmanna sveitarfélagaB-deild</v>
      </c>
      <c r="B9573" s="20" t="str">
        <f>_xlfn.IFNA(INDEX(Listi!$AI:$AI,MATCH(C9573,Listi!$AJ:$AJ,0)),INDEX(Listi!T:T,MATCH(C9573,Listi!U:U,0)))</f>
        <v>Brú</v>
      </c>
      <c r="C9573" s="20" t="s">
        <v>217</v>
      </c>
      <c r="D9573" s="20" t="s">
        <v>218</v>
      </c>
      <c r="E9573" s="20" t="s">
        <v>275</v>
      </c>
      <c r="F9573" s="20" t="s">
        <v>151</v>
      </c>
      <c r="G9573" s="8">
        <v>44835</v>
      </c>
      <c r="H9573" s="20" t="s">
        <v>152</v>
      </c>
      <c r="I9573" s="7">
        <v>34853479</v>
      </c>
      <c r="L9573" s="7">
        <v>17004783831</v>
      </c>
      <c r="M9573" s="7">
        <v>119747694</v>
      </c>
      <c r="N9573" s="7">
        <v>3424817406</v>
      </c>
      <c r="O9573" s="20" t="str">
        <f t="shared" si="302"/>
        <v/>
      </c>
    </row>
    <row r="9574" spans="1:15">
      <c r="A9574" s="20" t="str">
        <f t="shared" si="301"/>
        <v>Brú Lífeyrissjóður starfsmanna sveitarfélagaV-deild</v>
      </c>
      <c r="B9574" s="20" t="str">
        <f>_xlfn.IFNA(INDEX(Listi!$AI:$AI,MATCH(C9574,Listi!$AJ:$AJ,0)),INDEX(Listi!T:T,MATCH(C9574,Listi!U:U,0)))</f>
        <v>Brú</v>
      </c>
      <c r="C9574" s="20" t="s">
        <v>217</v>
      </c>
      <c r="D9574" s="20" t="s">
        <v>219</v>
      </c>
      <c r="E9574" s="20" t="s">
        <v>275</v>
      </c>
      <c r="F9574" s="20" t="s">
        <v>151</v>
      </c>
      <c r="G9574" s="8">
        <v>44835</v>
      </c>
      <c r="H9574" s="20" t="s">
        <v>152</v>
      </c>
      <c r="I9574" s="7">
        <v>1237919997</v>
      </c>
      <c r="L9574" s="7">
        <v>54501394986</v>
      </c>
      <c r="M9574" s="7">
        <v>4188513374</v>
      </c>
      <c r="N9574" s="7">
        <v>455519059</v>
      </c>
      <c r="O9574" s="20" t="str">
        <f t="shared" si="302"/>
        <v/>
      </c>
    </row>
    <row r="9575" spans="1:15">
      <c r="A9575" s="20" t="str">
        <f t="shared" si="301"/>
        <v>Eftirlaunasj atvinnuflugmannaSamtryggingardeild</v>
      </c>
      <c r="B9575" s="20" t="str">
        <f>_xlfn.IFNA(INDEX(Listi!$AI:$AI,MATCH(C9575,Listi!$AJ:$AJ,0)),INDEX(Listi!T:T,MATCH(C9575,Listi!U:U,0)))</f>
        <v>EFÍA</v>
      </c>
      <c r="C9575" s="20" t="s">
        <v>220</v>
      </c>
      <c r="D9575" s="20" t="s">
        <v>205</v>
      </c>
      <c r="E9575" s="20" t="s">
        <v>275</v>
      </c>
      <c r="F9575" s="20" t="s">
        <v>151</v>
      </c>
      <c r="G9575" s="8">
        <v>44835</v>
      </c>
      <c r="H9575" s="20" t="s">
        <v>152</v>
      </c>
      <c r="I9575" s="7">
        <v>383364000</v>
      </c>
      <c r="L9575" s="7">
        <v>58542663000</v>
      </c>
      <c r="M9575" s="7">
        <v>1477262000</v>
      </c>
      <c r="N9575" s="7">
        <v>1113313000</v>
      </c>
      <c r="O9575" s="20" t="str">
        <f t="shared" si="302"/>
        <v/>
      </c>
    </row>
    <row r="9576" spans="1:15">
      <c r="A9576" s="20" t="str">
        <f t="shared" si="301"/>
        <v>Festa - lífeyrissjóðurSamtryggingardeild</v>
      </c>
      <c r="B9576" s="20" t="str">
        <f>_xlfn.IFNA(INDEX(Listi!$AI:$AI,MATCH(C9576,Listi!$AJ:$AJ,0)),INDEX(Listi!T:T,MATCH(C9576,Listi!U:U,0)))</f>
        <v xml:space="preserve">Festa </v>
      </c>
      <c r="C9576" s="20" t="s">
        <v>221</v>
      </c>
      <c r="D9576" s="20" t="s">
        <v>205</v>
      </c>
      <c r="E9576" s="20" t="s">
        <v>275</v>
      </c>
      <c r="F9576" s="20" t="s">
        <v>151</v>
      </c>
      <c r="G9576" s="8">
        <v>44835</v>
      </c>
      <c r="H9576" s="20" t="s">
        <v>152</v>
      </c>
      <c r="I9576" s="7">
        <v>2904242946</v>
      </c>
      <c r="L9576" s="7">
        <v>246318113722</v>
      </c>
      <c r="M9576" s="7">
        <v>11138196907</v>
      </c>
      <c r="N9576" s="7">
        <v>5180938287</v>
      </c>
      <c r="O9576" s="20" t="str">
        <f t="shared" si="302"/>
        <v/>
      </c>
    </row>
    <row r="9577" spans="1:15">
      <c r="A9577" s="20" t="str">
        <f t="shared" si="301"/>
        <v>Festa - lífeyrissjóðurSparnaðarleið I</v>
      </c>
      <c r="B9577" s="20" t="str">
        <f>_xlfn.IFNA(INDEX(Listi!$AI:$AI,MATCH(C9577,Listi!$AJ:$AJ,0)),INDEX(Listi!T:T,MATCH(C9577,Listi!U:U,0)))</f>
        <v xml:space="preserve">Festa </v>
      </c>
      <c r="C9577" s="20" t="s">
        <v>221</v>
      </c>
      <c r="D9577" s="20" t="s">
        <v>464</v>
      </c>
      <c r="E9577" s="20" t="s">
        <v>276</v>
      </c>
      <c r="F9577" s="20" t="s">
        <v>151</v>
      </c>
      <c r="G9577" s="8">
        <v>44835</v>
      </c>
      <c r="H9577" s="20" t="s">
        <v>152</v>
      </c>
      <c r="I9577" s="7">
        <v>8190800</v>
      </c>
      <c r="L9577" s="7">
        <v>75585319</v>
      </c>
      <c r="M9577" s="7">
        <v>37671409</v>
      </c>
      <c r="N9577" s="7">
        <v>2063969</v>
      </c>
      <c r="O9577" s="20" t="str">
        <f t="shared" si="302"/>
        <v/>
      </c>
    </row>
    <row r="9578" spans="1:15">
      <c r="A9578" s="20" t="str">
        <f t="shared" si="301"/>
        <v>Festa - lífeyrissjóðurSparnaðarleið II</v>
      </c>
      <c r="B9578" s="20" t="str">
        <f>_xlfn.IFNA(INDEX(Listi!$AI:$AI,MATCH(C9578,Listi!$AJ:$AJ,0)),INDEX(Listi!T:T,MATCH(C9578,Listi!U:U,0)))</f>
        <v xml:space="preserve">Festa </v>
      </c>
      <c r="C9578" s="20" t="s">
        <v>221</v>
      </c>
      <c r="D9578" s="20" t="s">
        <v>388</v>
      </c>
      <c r="E9578" s="20" t="s">
        <v>276</v>
      </c>
      <c r="F9578" s="20" t="s">
        <v>151</v>
      </c>
      <c r="G9578" s="8">
        <v>44835</v>
      </c>
      <c r="H9578" s="20" t="s">
        <v>152</v>
      </c>
      <c r="I9578" s="7">
        <v>25486266</v>
      </c>
      <c r="L9578" s="7">
        <v>1113180693</v>
      </c>
      <c r="M9578" s="7">
        <v>134564310</v>
      </c>
      <c r="N9578" s="7">
        <v>19363084</v>
      </c>
      <c r="O9578" s="20" t="str">
        <f t="shared" si="302"/>
        <v/>
      </c>
    </row>
    <row r="9579" spans="1:15">
      <c r="A9579" s="20" t="str">
        <f t="shared" si="301"/>
        <v>Frjálsi lífeyrissjóðurinnDeild/leið I</v>
      </c>
      <c r="B9579" s="20" t="str">
        <f>_xlfn.IFNA(INDEX(Listi!$AI:$AI,MATCH(C9579,Listi!$AJ:$AJ,0)),INDEX(Listi!T:T,MATCH(C9579,Listi!U:U,0)))</f>
        <v xml:space="preserve">Frjálsi </v>
      </c>
      <c r="C9579" s="20" t="s">
        <v>222</v>
      </c>
      <c r="D9579" s="20" t="s">
        <v>223</v>
      </c>
      <c r="E9579" s="20" t="s">
        <v>276</v>
      </c>
      <c r="F9579" s="20" t="s">
        <v>151</v>
      </c>
      <c r="G9579" s="8">
        <v>44835</v>
      </c>
      <c r="H9579" s="20" t="s">
        <v>152</v>
      </c>
      <c r="I9579" s="7">
        <v>3545732000</v>
      </c>
      <c r="L9579" s="7">
        <v>199278730000</v>
      </c>
      <c r="M9579" s="7">
        <v>10813020000</v>
      </c>
      <c r="N9579" s="7">
        <v>2178012000</v>
      </c>
      <c r="O9579" s="20" t="str">
        <f t="shared" si="302"/>
        <v/>
      </c>
    </row>
    <row r="9580" spans="1:15">
      <c r="A9580" s="20" t="str">
        <f t="shared" si="301"/>
        <v>Frjálsi lífeyrissjóðurinnDeild/leið II</v>
      </c>
      <c r="B9580" s="20" t="str">
        <f>_xlfn.IFNA(INDEX(Listi!$AI:$AI,MATCH(C9580,Listi!$AJ:$AJ,0)),INDEX(Listi!T:T,MATCH(C9580,Listi!U:U,0)))</f>
        <v xml:space="preserve">Frjálsi </v>
      </c>
      <c r="C9580" s="20" t="s">
        <v>222</v>
      </c>
      <c r="D9580" s="20" t="s">
        <v>224</v>
      </c>
      <c r="E9580" s="20" t="s">
        <v>276</v>
      </c>
      <c r="F9580" s="20" t="s">
        <v>151</v>
      </c>
      <c r="G9580" s="8">
        <v>44835</v>
      </c>
      <c r="H9580" s="20" t="s">
        <v>152</v>
      </c>
      <c r="I9580" s="7">
        <v>635889000</v>
      </c>
      <c r="L9580" s="7">
        <v>29681370000</v>
      </c>
      <c r="M9580" s="7">
        <v>1864883000</v>
      </c>
      <c r="N9580" s="7">
        <v>401735000</v>
      </c>
      <c r="O9580" s="20" t="str">
        <f t="shared" si="302"/>
        <v/>
      </c>
    </row>
    <row r="9581" spans="1:15">
      <c r="A9581" s="20" t="str">
        <f t="shared" si="301"/>
        <v>Frjálsi lífeyrissjóðurinnDeild/leið III</v>
      </c>
      <c r="B9581" s="20" t="str">
        <f>_xlfn.IFNA(INDEX(Listi!$AI:$AI,MATCH(C9581,Listi!$AJ:$AJ,0)),INDEX(Listi!T:T,MATCH(C9581,Listi!U:U,0)))</f>
        <v xml:space="preserve">Frjálsi </v>
      </c>
      <c r="C9581" s="20" t="s">
        <v>222</v>
      </c>
      <c r="D9581" s="20" t="s">
        <v>225</v>
      </c>
      <c r="E9581" s="20" t="s">
        <v>276</v>
      </c>
      <c r="F9581" s="20" t="s">
        <v>151</v>
      </c>
      <c r="G9581" s="8">
        <v>44835</v>
      </c>
      <c r="H9581" s="20" t="s">
        <v>152</v>
      </c>
      <c r="I9581" s="7">
        <v>793255000</v>
      </c>
      <c r="L9581" s="7">
        <v>43554797000</v>
      </c>
      <c r="M9581" s="7">
        <v>2564479000</v>
      </c>
      <c r="N9581" s="7">
        <v>1456678000</v>
      </c>
      <c r="O9581" s="20" t="str">
        <f t="shared" si="302"/>
        <v/>
      </c>
    </row>
    <row r="9582" spans="1:15">
      <c r="A9582" s="20" t="str">
        <f t="shared" si="301"/>
        <v>Frjálsi lífeyrissjóðurinnFrjálsi Áhætta</v>
      </c>
      <c r="B9582" s="20" t="str">
        <f>_xlfn.IFNA(INDEX(Listi!$AI:$AI,MATCH(C9582,Listi!$AJ:$AJ,0)),INDEX(Listi!T:T,MATCH(C9582,Listi!U:U,0)))</f>
        <v xml:space="preserve">Frjálsi </v>
      </c>
      <c r="C9582" s="20" t="s">
        <v>222</v>
      </c>
      <c r="D9582" s="20" t="s">
        <v>226</v>
      </c>
      <c r="E9582" s="20" t="s">
        <v>276</v>
      </c>
      <c r="F9582" s="20" t="s">
        <v>151</v>
      </c>
      <c r="G9582" s="8">
        <v>44835</v>
      </c>
      <c r="H9582" s="20" t="s">
        <v>152</v>
      </c>
      <c r="I9582" s="7">
        <v>122708000</v>
      </c>
      <c r="L9582" s="7">
        <v>2707615000</v>
      </c>
      <c r="M9582" s="7">
        <v>335331000</v>
      </c>
      <c r="N9582" s="7">
        <v>1872000</v>
      </c>
      <c r="O9582" s="20" t="str">
        <f t="shared" si="302"/>
        <v/>
      </c>
    </row>
    <row r="9583" spans="1:15">
      <c r="A9583" s="20" t="str">
        <f t="shared" si="301"/>
        <v>Frjálsi lífeyrissjóðurinnSameiginleg deild</v>
      </c>
      <c r="B9583" s="20" t="str">
        <f>_xlfn.IFNA(INDEX(Listi!$AI:$AI,MATCH(C9583,Listi!$AJ:$AJ,0)),INDEX(Listi!T:T,MATCH(C9583,Listi!U:U,0)))</f>
        <v xml:space="preserve">Frjálsi </v>
      </c>
      <c r="C9583" s="20" t="s">
        <v>222</v>
      </c>
      <c r="D9583" s="20" t="s">
        <v>311</v>
      </c>
      <c r="E9583" s="20" t="s">
        <v>276</v>
      </c>
      <c r="F9583" s="20" t="s">
        <v>151</v>
      </c>
      <c r="G9583" s="8">
        <v>44835</v>
      </c>
      <c r="H9583" s="20" t="s">
        <v>152</v>
      </c>
      <c r="I9583" s="7">
        <v>0</v>
      </c>
      <c r="L9583" s="7">
        <v>0</v>
      </c>
      <c r="M9583" s="7">
        <v>0</v>
      </c>
      <c r="N9583" s="7">
        <v>0</v>
      </c>
      <c r="O9583" s="20" t="str">
        <f t="shared" si="302"/>
        <v/>
      </c>
    </row>
    <row r="9584" spans="1:15">
      <c r="A9584" s="20" t="str">
        <f t="shared" si="301"/>
        <v>Frjálsi lífeyrissjóðurinnSamtryggingardeild</v>
      </c>
      <c r="B9584" s="20" t="str">
        <f>_xlfn.IFNA(INDEX(Listi!$AI:$AI,MATCH(C9584,Listi!$AJ:$AJ,0)),INDEX(Listi!T:T,MATCH(C9584,Listi!U:U,0)))</f>
        <v xml:space="preserve">Frjálsi </v>
      </c>
      <c r="C9584" s="20" t="s">
        <v>222</v>
      </c>
      <c r="D9584" s="20" t="s">
        <v>205</v>
      </c>
      <c r="E9584" s="20" t="s">
        <v>275</v>
      </c>
      <c r="F9584" s="20" t="s">
        <v>151</v>
      </c>
      <c r="G9584" s="8">
        <v>44835</v>
      </c>
      <c r="H9584" s="20" t="s">
        <v>152</v>
      </c>
      <c r="I9584" s="7">
        <v>2174150000</v>
      </c>
      <c r="L9584" s="7">
        <v>127148465000</v>
      </c>
      <c r="M9584" s="7">
        <v>7524433000</v>
      </c>
      <c r="N9584" s="7">
        <v>1254273000</v>
      </c>
      <c r="O9584" s="20" t="str">
        <f t="shared" si="302"/>
        <v/>
      </c>
    </row>
    <row r="9585" spans="1:15">
      <c r="A9585" s="20" t="str">
        <f t="shared" si="301"/>
        <v>Gildi - lífeyrissjóðurFramtíðarsýn 1</v>
      </c>
      <c r="B9585" s="20" t="str">
        <f>_xlfn.IFNA(INDEX(Listi!$AI:$AI,MATCH(C9585,Listi!$AJ:$AJ,0)),INDEX(Listi!T:T,MATCH(C9585,Listi!U:U,0)))</f>
        <v xml:space="preserve">Gildi  </v>
      </c>
      <c r="C9585" s="20" t="s">
        <v>227</v>
      </c>
      <c r="D9585" s="20" t="s">
        <v>373</v>
      </c>
      <c r="E9585" s="20" t="s">
        <v>276</v>
      </c>
      <c r="F9585" s="20" t="s">
        <v>151</v>
      </c>
      <c r="G9585" s="8">
        <v>44835</v>
      </c>
      <c r="H9585" s="20" t="s">
        <v>152</v>
      </c>
      <c r="I9585" s="7">
        <v>92377916</v>
      </c>
      <c r="L9585" s="7">
        <v>3223959491</v>
      </c>
      <c r="M9585" s="7">
        <v>185065371</v>
      </c>
      <c r="N9585" s="7">
        <v>99697779</v>
      </c>
      <c r="O9585" s="20" t="str">
        <f t="shared" si="302"/>
        <v/>
      </c>
    </row>
    <row r="9586" spans="1:15">
      <c r="A9586" s="20" t="str">
        <f t="shared" ref="A9586:A9648" si="303">CONCATENATE(C9586,D9586)</f>
        <v>Gildi - lífeyrissjóðurFramtíðarsýn 2</v>
      </c>
      <c r="B9586" s="20" t="str">
        <f>_xlfn.IFNA(INDEX(Listi!$AI:$AI,MATCH(C9586,Listi!$AJ:$AJ,0)),INDEX(Listi!T:T,MATCH(C9586,Listi!U:U,0)))</f>
        <v xml:space="preserve">Gildi  </v>
      </c>
      <c r="C9586" s="20" t="s">
        <v>227</v>
      </c>
      <c r="D9586" s="20" t="s">
        <v>374</v>
      </c>
      <c r="E9586" s="20" t="s">
        <v>276</v>
      </c>
      <c r="F9586" s="20" t="s">
        <v>151</v>
      </c>
      <c r="G9586" s="8">
        <v>44835</v>
      </c>
      <c r="H9586" s="20" t="s">
        <v>152</v>
      </c>
      <c r="I9586" s="7">
        <v>98825795</v>
      </c>
      <c r="L9586" s="7">
        <v>3172355810</v>
      </c>
      <c r="M9586" s="7">
        <v>227598529</v>
      </c>
      <c r="N9586" s="7">
        <v>70042741</v>
      </c>
      <c r="O9586" s="20" t="str">
        <f t="shared" si="302"/>
        <v/>
      </c>
    </row>
    <row r="9587" spans="1:15">
      <c r="A9587" s="20" t="str">
        <f t="shared" si="303"/>
        <v>Gildi - lífeyrissjóðurFramtíðarsýn 3</v>
      </c>
      <c r="B9587" s="20" t="str">
        <f>_xlfn.IFNA(INDEX(Listi!$AI:$AI,MATCH(C9587,Listi!$AJ:$AJ,0)),INDEX(Listi!T:T,MATCH(C9587,Listi!U:U,0)))</f>
        <v xml:space="preserve">Gildi  </v>
      </c>
      <c r="C9587" s="20" t="s">
        <v>227</v>
      </c>
      <c r="D9587" s="20" t="s">
        <v>380</v>
      </c>
      <c r="E9587" s="20" t="s">
        <v>276</v>
      </c>
      <c r="F9587" s="8" t="s">
        <v>151</v>
      </c>
      <c r="G9587" s="8">
        <v>44835</v>
      </c>
      <c r="H9587" s="20" t="s">
        <v>152</v>
      </c>
      <c r="I9587" s="7">
        <v>62140903</v>
      </c>
      <c r="L9587" s="7">
        <v>1220667693</v>
      </c>
      <c r="M9587" s="7">
        <v>206427664</v>
      </c>
      <c r="N9587" s="7">
        <v>61376636</v>
      </c>
      <c r="O9587" s="20" t="str">
        <f t="shared" si="302"/>
        <v/>
      </c>
    </row>
    <row r="9588" spans="1:15">
      <c r="A9588" s="20" t="str">
        <f t="shared" si="303"/>
        <v>Gildi - lífeyrissjóðurSamtryggingardeild</v>
      </c>
      <c r="B9588" s="20" t="str">
        <f>_xlfn.IFNA(INDEX(Listi!$AI:$AI,MATCH(C9588,Listi!$AJ:$AJ,0)),INDEX(Listi!T:T,MATCH(C9588,Listi!U:U,0)))</f>
        <v xml:space="preserve">Gildi  </v>
      </c>
      <c r="C9588" s="20" t="s">
        <v>227</v>
      </c>
      <c r="D9588" s="20" t="s">
        <v>205</v>
      </c>
      <c r="E9588" s="20" t="s">
        <v>275</v>
      </c>
      <c r="F9588" s="8" t="s">
        <v>151</v>
      </c>
      <c r="G9588" s="8">
        <v>44835</v>
      </c>
      <c r="H9588" s="20" t="s">
        <v>152</v>
      </c>
      <c r="I9588" s="7">
        <v>8861752188</v>
      </c>
      <c r="L9588" s="7">
        <v>908474103084</v>
      </c>
      <c r="M9588" s="7">
        <v>33404441428</v>
      </c>
      <c r="N9588" s="7">
        <v>20772915594</v>
      </c>
      <c r="O9588" s="20" t="str">
        <f t="shared" si="302"/>
        <v/>
      </c>
    </row>
    <row r="9589" spans="1:15">
      <c r="A9589" s="20" t="str">
        <f t="shared" si="303"/>
        <v>Íslandsbanki hf.Erlend verðbréf</v>
      </c>
      <c r="B9589" s="20" t="str">
        <f>_xlfn.IFNA(INDEX(Listi!$AI:$AI,MATCH(C9589,Listi!$AJ:$AJ,0)),INDEX(Listi!T:T,MATCH(C9589,Listi!U:U,0)))</f>
        <v>Íslandsbanki</v>
      </c>
      <c r="C9589" s="20" t="s">
        <v>228</v>
      </c>
      <c r="D9589" s="20" t="s">
        <v>229</v>
      </c>
      <c r="E9589" s="20" t="s">
        <v>276</v>
      </c>
      <c r="F9589" s="8" t="s">
        <v>151</v>
      </c>
      <c r="G9589" s="8">
        <v>44835</v>
      </c>
      <c r="H9589" s="20" t="s">
        <v>152</v>
      </c>
      <c r="I9589" s="7">
        <v>7346656</v>
      </c>
      <c r="L9589" s="7">
        <v>1602556114</v>
      </c>
      <c r="M9589" s="7">
        <v>15640340</v>
      </c>
      <c r="N9589" s="7">
        <v>15279587</v>
      </c>
      <c r="O9589" s="20" t="str">
        <f t="shared" si="302"/>
        <v/>
      </c>
    </row>
    <row r="9590" spans="1:15">
      <c r="A9590" s="20" t="str">
        <f t="shared" si="303"/>
        <v>Íslandsbanki hf.Húsnæðisleið</v>
      </c>
      <c r="B9590" s="20" t="str">
        <f>_xlfn.IFNA(INDEX(Listi!$AI:$AI,MATCH(C9590,Listi!$AJ:$AJ,0)),INDEX(Listi!T:T,MATCH(C9590,Listi!U:U,0)))</f>
        <v>Íslandsbanki</v>
      </c>
      <c r="C9590" s="20" t="s">
        <v>228</v>
      </c>
      <c r="D9590" s="20" t="s">
        <v>307</v>
      </c>
      <c r="E9590" s="20" t="s">
        <v>276</v>
      </c>
      <c r="F9590" s="8" t="s">
        <v>151</v>
      </c>
      <c r="G9590" s="8">
        <v>44835</v>
      </c>
      <c r="H9590" s="20" t="s">
        <v>152</v>
      </c>
      <c r="I9590" s="7">
        <v>723201806</v>
      </c>
      <c r="L9590" s="7">
        <v>2334808209</v>
      </c>
      <c r="M9590" s="7">
        <v>1128225985</v>
      </c>
      <c r="N9590" s="7">
        <v>7159457</v>
      </c>
      <c r="O9590" s="20" t="str">
        <f t="shared" si="302"/>
        <v/>
      </c>
    </row>
    <row r="9591" spans="1:15">
      <c r="A9591" s="20" t="str">
        <f t="shared" si="303"/>
        <v>Íslandsbanki hf.Lífeyrisreikningur-óverðtryggður</v>
      </c>
      <c r="B9591" s="20" t="str">
        <f>_xlfn.IFNA(INDEX(Listi!$AI:$AI,MATCH(C9591,Listi!$AJ:$AJ,0)),INDEX(Listi!T:T,MATCH(C9591,Listi!U:U,0)))</f>
        <v>Íslandsbanki</v>
      </c>
      <c r="C9591" s="20" t="s">
        <v>228</v>
      </c>
      <c r="D9591" s="20" t="s">
        <v>231</v>
      </c>
      <c r="E9591" s="20" t="s">
        <v>276</v>
      </c>
      <c r="F9591" s="8" t="s">
        <v>151</v>
      </c>
      <c r="G9591" s="8">
        <v>44835</v>
      </c>
      <c r="H9591" s="20" t="s">
        <v>152</v>
      </c>
      <c r="I9591" s="7">
        <v>510325791</v>
      </c>
      <c r="L9591" s="7">
        <v>2506311736</v>
      </c>
      <c r="M9591" s="7">
        <v>879015901</v>
      </c>
      <c r="N9591" s="7">
        <v>95740979</v>
      </c>
      <c r="O9591" s="20" t="str">
        <f t="shared" si="302"/>
        <v/>
      </c>
    </row>
    <row r="9592" spans="1:15">
      <c r="A9592" s="20" t="str">
        <f t="shared" si="303"/>
        <v>Íslandsbanki hf.Lífeyrisreikningur-verðtryggður</v>
      </c>
      <c r="B9592" s="20" t="str">
        <f>_xlfn.IFNA(INDEX(Listi!$AI:$AI,MATCH(C9592,Listi!$AJ:$AJ,0)),INDEX(Listi!T:T,MATCH(C9592,Listi!U:U,0)))</f>
        <v>Íslandsbanki</v>
      </c>
      <c r="C9592" s="20" t="s">
        <v>228</v>
      </c>
      <c r="D9592" s="20" t="s">
        <v>232</v>
      </c>
      <c r="E9592" s="20" t="s">
        <v>276</v>
      </c>
      <c r="F9592" s="8" t="s">
        <v>151</v>
      </c>
      <c r="G9592" s="8">
        <v>44835</v>
      </c>
      <c r="H9592" s="20" t="s">
        <v>152</v>
      </c>
      <c r="I9592" s="7">
        <v>2075883922</v>
      </c>
      <c r="L9592" s="7">
        <v>35933944171</v>
      </c>
      <c r="M9592" s="7">
        <v>3575627585</v>
      </c>
      <c r="N9592" s="7">
        <v>973599891</v>
      </c>
      <c r="O9592" s="20" t="str">
        <f t="shared" si="302"/>
        <v/>
      </c>
    </row>
    <row r="9593" spans="1:15">
      <c r="A9593" s="20" t="str">
        <f t="shared" si="303"/>
        <v>Íslandsbanki hf.Löng ríkisskuldabréf</v>
      </c>
      <c r="B9593" s="20" t="str">
        <f>_xlfn.IFNA(INDEX(Listi!$AI:$AI,MATCH(C9593,Listi!$AJ:$AJ,0)),INDEX(Listi!T:T,MATCH(C9593,Listi!U:U,0)))</f>
        <v>Íslandsbanki</v>
      </c>
      <c r="C9593" s="20" t="s">
        <v>228</v>
      </c>
      <c r="D9593" s="20" t="s">
        <v>233</v>
      </c>
      <c r="E9593" s="20" t="s">
        <v>276</v>
      </c>
      <c r="F9593" s="8" t="s">
        <v>151</v>
      </c>
      <c r="G9593" s="8">
        <v>44835</v>
      </c>
      <c r="H9593" s="20" t="s">
        <v>152</v>
      </c>
      <c r="I9593" s="7">
        <v>25835311</v>
      </c>
      <c r="L9593" s="7">
        <v>753232602</v>
      </c>
      <c r="M9593" s="7">
        <v>52540738</v>
      </c>
      <c r="N9593" s="7">
        <v>25520229</v>
      </c>
      <c r="O9593" s="20" t="str">
        <f t="shared" si="302"/>
        <v/>
      </c>
    </row>
    <row r="9594" spans="1:15">
      <c r="A9594" s="20" t="str">
        <f t="shared" si="303"/>
        <v>Íslandsbanki hf.Stýring A</v>
      </c>
      <c r="B9594" s="20" t="str">
        <f>_xlfn.IFNA(INDEX(Listi!$AI:$AI,MATCH(C9594,Listi!$AJ:$AJ,0)),INDEX(Listi!T:T,MATCH(C9594,Listi!U:U,0)))</f>
        <v>Íslandsbanki</v>
      </c>
      <c r="C9594" s="20" t="s">
        <v>228</v>
      </c>
      <c r="D9594" s="20" t="s">
        <v>234</v>
      </c>
      <c r="E9594" s="20" t="s">
        <v>276</v>
      </c>
      <c r="F9594" s="8" t="s">
        <v>151</v>
      </c>
      <c r="G9594" s="8">
        <v>44835</v>
      </c>
      <c r="H9594" s="20" t="s">
        <v>152</v>
      </c>
      <c r="I9594" s="7">
        <v>114772379</v>
      </c>
      <c r="L9594" s="7">
        <v>4133723797</v>
      </c>
      <c r="M9594" s="7">
        <v>215966902</v>
      </c>
      <c r="N9594" s="7">
        <v>124877843</v>
      </c>
      <c r="O9594" s="20" t="str">
        <f t="shared" si="302"/>
        <v/>
      </c>
    </row>
    <row r="9595" spans="1:15">
      <c r="A9595" s="20" t="str">
        <f t="shared" si="303"/>
        <v>Íslandsbanki hf.Stýring B</v>
      </c>
      <c r="B9595" s="20" t="str">
        <f>_xlfn.IFNA(INDEX(Listi!$AI:$AI,MATCH(C9595,Listi!$AJ:$AJ,0)),INDEX(Listi!T:T,MATCH(C9595,Listi!U:U,0)))</f>
        <v>Íslandsbanki</v>
      </c>
      <c r="C9595" s="20" t="s">
        <v>228</v>
      </c>
      <c r="D9595" s="20" t="s">
        <v>235</v>
      </c>
      <c r="E9595" s="20" t="s">
        <v>276</v>
      </c>
      <c r="F9595" s="20" t="s">
        <v>151</v>
      </c>
      <c r="G9595" s="8">
        <v>44835</v>
      </c>
      <c r="H9595" s="20" t="s">
        <v>152</v>
      </c>
      <c r="I9595" s="7">
        <v>278056728</v>
      </c>
      <c r="L9595" s="7">
        <v>5860247393</v>
      </c>
      <c r="M9595" s="7">
        <v>508591885</v>
      </c>
      <c r="N9595" s="7">
        <v>77897125</v>
      </c>
      <c r="O9595" s="20" t="str">
        <f t="shared" si="302"/>
        <v/>
      </c>
    </row>
    <row r="9596" spans="1:15">
      <c r="A9596" s="20" t="str">
        <f t="shared" si="303"/>
        <v>Íslandsbanki hf.Stýring C</v>
      </c>
      <c r="B9596" s="20" t="str">
        <f>_xlfn.IFNA(INDEX(Listi!$AI:$AI,MATCH(C9596,Listi!$AJ:$AJ,0)),INDEX(Listi!T:T,MATCH(C9596,Listi!U:U,0)))</f>
        <v>Íslandsbanki</v>
      </c>
      <c r="C9596" s="20" t="s">
        <v>228</v>
      </c>
      <c r="D9596" s="20" t="s">
        <v>236</v>
      </c>
      <c r="E9596" s="20" t="s">
        <v>276</v>
      </c>
      <c r="F9596" s="20" t="s">
        <v>151</v>
      </c>
      <c r="G9596" s="8">
        <v>44835</v>
      </c>
      <c r="H9596" s="20" t="s">
        <v>152</v>
      </c>
      <c r="I9596" s="7">
        <v>416983174</v>
      </c>
      <c r="L9596" s="7">
        <v>8014427899</v>
      </c>
      <c r="M9596" s="7">
        <v>751053797</v>
      </c>
      <c r="N9596" s="7">
        <v>58531298</v>
      </c>
      <c r="O9596" s="20" t="str">
        <f t="shared" si="302"/>
        <v/>
      </c>
    </row>
    <row r="9597" spans="1:15">
      <c r="A9597" s="20" t="str">
        <f t="shared" si="303"/>
        <v>Íslandsbanki hf.Stýring D</v>
      </c>
      <c r="B9597" s="20" t="str">
        <f>_xlfn.IFNA(INDEX(Listi!$AI:$AI,MATCH(C9597,Listi!$AJ:$AJ,0)),INDEX(Listi!T:T,MATCH(C9597,Listi!U:U,0)))</f>
        <v>Íslandsbanki</v>
      </c>
      <c r="C9597" s="20" t="s">
        <v>228</v>
      </c>
      <c r="D9597" s="20" t="s">
        <v>237</v>
      </c>
      <c r="E9597" s="20" t="s">
        <v>276</v>
      </c>
      <c r="F9597" s="20" t="s">
        <v>151</v>
      </c>
      <c r="G9597" s="8">
        <v>44835</v>
      </c>
      <c r="H9597" s="20" t="s">
        <v>152</v>
      </c>
      <c r="I9597" s="7">
        <v>820289909</v>
      </c>
      <c r="L9597" s="7">
        <v>5826614423</v>
      </c>
      <c r="M9597" s="7">
        <v>1371163557</v>
      </c>
      <c r="N9597" s="7">
        <v>36861109</v>
      </c>
      <c r="O9597" s="20" t="str">
        <f t="shared" si="302"/>
        <v/>
      </c>
    </row>
    <row r="9598" spans="1:15">
      <c r="A9598" s="20" t="str">
        <f t="shared" si="303"/>
        <v>Íslandsbanki hf.Stýring E</v>
      </c>
      <c r="B9598" s="20" t="str">
        <f>_xlfn.IFNA(INDEX(Listi!$AI:$AI,MATCH(C9598,Listi!$AJ:$AJ,0)),INDEX(Listi!T:T,MATCH(C9598,Listi!U:U,0)))</f>
        <v>Íslandsbanki</v>
      </c>
      <c r="C9598" s="20" t="s">
        <v>228</v>
      </c>
      <c r="D9598" s="20" t="s">
        <v>580</v>
      </c>
      <c r="E9598" s="20" t="s">
        <v>276</v>
      </c>
      <c r="F9598" s="20" t="s">
        <v>151</v>
      </c>
      <c r="G9598" s="8">
        <v>44835</v>
      </c>
      <c r="H9598" s="20" t="s">
        <v>152</v>
      </c>
      <c r="I9598" s="7">
        <v>3841564</v>
      </c>
      <c r="L9598" s="7">
        <v>99567247</v>
      </c>
      <c r="M9598" s="7">
        <v>7691901</v>
      </c>
      <c r="N9598" s="7">
        <v>670647</v>
      </c>
      <c r="O9598" s="20" t="str">
        <f t="shared" si="302"/>
        <v/>
      </c>
    </row>
    <row r="9599" spans="1:15">
      <c r="A9599" s="20" t="str">
        <f t="shared" si="303"/>
        <v>Íslenski lífeyrissjóðurinnLíf 1</v>
      </c>
      <c r="B9599" s="20" t="str">
        <f>_xlfn.IFNA(INDEX(Listi!$AI:$AI,MATCH(C9599,Listi!$AJ:$AJ,0)),INDEX(Listi!T:T,MATCH(C9599,Listi!U:U,0)))</f>
        <v xml:space="preserve">Íslenski  </v>
      </c>
      <c r="C9599" s="20" t="s">
        <v>238</v>
      </c>
      <c r="D9599" s="20" t="s">
        <v>239</v>
      </c>
      <c r="E9599" s="20" t="s">
        <v>276</v>
      </c>
      <c r="F9599" s="20" t="s">
        <v>151</v>
      </c>
      <c r="G9599" s="8">
        <v>44835</v>
      </c>
      <c r="H9599" s="20" t="s">
        <v>152</v>
      </c>
      <c r="I9599" s="7">
        <v>2960684105</v>
      </c>
      <c r="L9599" s="7">
        <v>34645188332</v>
      </c>
      <c r="M9599" s="7">
        <v>5859453012</v>
      </c>
      <c r="N9599" s="7">
        <v>977930648</v>
      </c>
      <c r="O9599" s="20" t="str">
        <f t="shared" si="302"/>
        <v/>
      </c>
    </row>
    <row r="9600" spans="1:15">
      <c r="A9600" s="20" t="str">
        <f t="shared" si="303"/>
        <v>Íslenski lífeyrissjóðurinnLíf 2</v>
      </c>
      <c r="B9600" s="20" t="str">
        <f>_xlfn.IFNA(INDEX(Listi!$AI:$AI,MATCH(C9600,Listi!$AJ:$AJ,0)),INDEX(Listi!T:T,MATCH(C9600,Listi!U:U,0)))</f>
        <v xml:space="preserve">Íslenski  </v>
      </c>
      <c r="C9600" s="20" t="s">
        <v>238</v>
      </c>
      <c r="D9600" s="20" t="s">
        <v>240</v>
      </c>
      <c r="E9600" s="20" t="s">
        <v>276</v>
      </c>
      <c r="F9600" s="20" t="s">
        <v>151</v>
      </c>
      <c r="G9600" s="8">
        <v>44835</v>
      </c>
      <c r="H9600" s="20" t="s">
        <v>152</v>
      </c>
      <c r="I9600" s="7">
        <v>976555200</v>
      </c>
      <c r="L9600" s="7">
        <v>31029129445</v>
      </c>
      <c r="M9600" s="7">
        <v>2139527304</v>
      </c>
      <c r="N9600" s="7">
        <v>531278955</v>
      </c>
      <c r="O9600" s="20" t="str">
        <f t="shared" si="302"/>
        <v/>
      </c>
    </row>
    <row r="9601" spans="1:15">
      <c r="A9601" s="20" t="str">
        <f t="shared" si="303"/>
        <v>Íslenski lífeyrissjóðurinnLíf 3</v>
      </c>
      <c r="B9601" s="20" t="str">
        <f>_xlfn.IFNA(INDEX(Listi!$AI:$AI,MATCH(C9601,Listi!$AJ:$AJ,0)),INDEX(Listi!T:T,MATCH(C9601,Listi!U:U,0)))</f>
        <v xml:space="preserve">Íslenski  </v>
      </c>
      <c r="C9601" s="20" t="s">
        <v>238</v>
      </c>
      <c r="D9601" s="20" t="s">
        <v>241</v>
      </c>
      <c r="E9601" s="20" t="s">
        <v>276</v>
      </c>
      <c r="F9601" s="20" t="s">
        <v>151</v>
      </c>
      <c r="G9601" s="8">
        <v>44835</v>
      </c>
      <c r="H9601" s="20" t="s">
        <v>152</v>
      </c>
      <c r="I9601" s="7">
        <v>595237463</v>
      </c>
      <c r="L9601" s="7">
        <v>26552298455</v>
      </c>
      <c r="M9601" s="7">
        <v>1349981892</v>
      </c>
      <c r="N9601" s="7">
        <v>474868471</v>
      </c>
      <c r="O9601" s="20" t="str">
        <f t="shared" si="302"/>
        <v/>
      </c>
    </row>
    <row r="9602" spans="1:15">
      <c r="A9602" s="20" t="str">
        <f t="shared" si="303"/>
        <v>Íslenski lífeyrissjóðurinnLíf 4</v>
      </c>
      <c r="B9602" s="20" t="str">
        <f>_xlfn.IFNA(INDEX(Listi!$AI:$AI,MATCH(C9602,Listi!$AJ:$AJ,0)),INDEX(Listi!T:T,MATCH(C9602,Listi!U:U,0)))</f>
        <v xml:space="preserve">Íslenski  </v>
      </c>
      <c r="C9602" s="20" t="s">
        <v>238</v>
      </c>
      <c r="D9602" s="20" t="s">
        <v>242</v>
      </c>
      <c r="E9602" s="20" t="s">
        <v>276</v>
      </c>
      <c r="F9602" s="20" t="s">
        <v>151</v>
      </c>
      <c r="G9602" s="8">
        <v>44835</v>
      </c>
      <c r="H9602" s="20" t="s">
        <v>152</v>
      </c>
      <c r="I9602" s="7">
        <v>285373743</v>
      </c>
      <c r="L9602" s="7">
        <v>15323468197</v>
      </c>
      <c r="M9602" s="7">
        <v>592019313</v>
      </c>
      <c r="N9602" s="7">
        <v>649721424</v>
      </c>
      <c r="O9602" s="20" t="str">
        <f t="shared" ref="O9602:O9665" si="304">IFERROR(VLOOKUP(F9602,EhLykill,3,FALSE),"")</f>
        <v/>
      </c>
    </row>
    <row r="9603" spans="1:15">
      <c r="A9603" s="20" t="str">
        <f t="shared" si="303"/>
        <v>Íslenski lífeyrissjóðurinnSamtryggingardeild</v>
      </c>
      <c r="B9603" s="20" t="str">
        <f>_xlfn.IFNA(INDEX(Listi!$AI:$AI,MATCH(C9603,Listi!$AJ:$AJ,0)),INDEX(Listi!T:T,MATCH(C9603,Listi!U:U,0)))</f>
        <v xml:space="preserve">Íslenski  </v>
      </c>
      <c r="C9603" s="20" t="s">
        <v>238</v>
      </c>
      <c r="D9603" s="20" t="s">
        <v>205</v>
      </c>
      <c r="E9603" s="20" t="s">
        <v>275</v>
      </c>
      <c r="F9603" s="20" t="s">
        <v>151</v>
      </c>
      <c r="G9603" s="8">
        <v>44835</v>
      </c>
      <c r="H9603" s="20" t="s">
        <v>152</v>
      </c>
      <c r="I9603" s="7">
        <v>714607218</v>
      </c>
      <c r="L9603" s="7">
        <v>32369481106</v>
      </c>
      <c r="M9603" s="7">
        <v>2513450236</v>
      </c>
      <c r="N9603" s="7">
        <v>182749847</v>
      </c>
      <c r="O9603" s="20" t="str">
        <f t="shared" si="304"/>
        <v/>
      </c>
    </row>
    <row r="9604" spans="1:15">
      <c r="A9604" s="20" t="str">
        <f t="shared" si="303"/>
        <v>Kvika banki hf.Ævileið</v>
      </c>
      <c r="B9604" s="20" t="str">
        <f>_xlfn.IFNA(INDEX(Listi!$AI:$AI,MATCH(C9604,Listi!$AJ:$AJ,0)),INDEX(Listi!T:T,MATCH(C9604,Listi!U:U,0)))</f>
        <v xml:space="preserve">Kvika banki </v>
      </c>
      <c r="C9604" s="20" t="s">
        <v>243</v>
      </c>
      <c r="D9604" s="20" t="s">
        <v>248</v>
      </c>
      <c r="E9604" s="20" t="s">
        <v>276</v>
      </c>
      <c r="F9604" s="20" t="s">
        <v>151</v>
      </c>
      <c r="G9604" s="8">
        <v>44835</v>
      </c>
      <c r="H9604" s="20" t="s">
        <v>152</v>
      </c>
      <c r="I9604" s="7">
        <v>5672533</v>
      </c>
      <c r="L9604" s="7">
        <v>83990162</v>
      </c>
      <c r="M9604" s="7">
        <v>9152445</v>
      </c>
      <c r="N9604" s="7">
        <v>0</v>
      </c>
      <c r="O9604" s="20" t="str">
        <f t="shared" si="304"/>
        <v/>
      </c>
    </row>
    <row r="9605" spans="1:15">
      <c r="A9605" s="20" t="str">
        <f t="shared" si="303"/>
        <v>Kvika banki hf.Innlánaleið</v>
      </c>
      <c r="B9605" s="20" t="str">
        <f>_xlfn.IFNA(INDEX(Listi!$AI:$AI,MATCH(C9605,Listi!$AJ:$AJ,0)),INDEX(Listi!T:T,MATCH(C9605,Listi!U:U,0)))</f>
        <v xml:space="preserve">Kvika banki </v>
      </c>
      <c r="C9605" s="20" t="s">
        <v>243</v>
      </c>
      <c r="D9605" s="20" t="s">
        <v>230</v>
      </c>
      <c r="E9605" s="20" t="s">
        <v>276</v>
      </c>
      <c r="F9605" s="20" t="s">
        <v>151</v>
      </c>
      <c r="G9605" s="8">
        <v>44835</v>
      </c>
      <c r="H9605" s="20" t="s">
        <v>152</v>
      </c>
      <c r="I9605" s="7">
        <v>221499454</v>
      </c>
      <c r="L9605" s="7">
        <v>2045925829</v>
      </c>
      <c r="M9605" s="7">
        <v>336947043</v>
      </c>
      <c r="N9605" s="7">
        <v>10453565</v>
      </c>
      <c r="O9605" s="20" t="str">
        <f t="shared" si="304"/>
        <v/>
      </c>
    </row>
    <row r="9606" spans="1:15">
      <c r="A9606" s="20" t="str">
        <f t="shared" si="303"/>
        <v>Kvika banki hf.Kvika Séreignasparnaður 5</v>
      </c>
      <c r="B9606" s="20" t="str">
        <f>_xlfn.IFNA(INDEX(Listi!$AI:$AI,MATCH(C9606,Listi!$AJ:$AJ,0)),INDEX(Listi!T:T,MATCH(C9606,Listi!U:U,0)))</f>
        <v xml:space="preserve">Kvika banki </v>
      </c>
      <c r="C9606" s="20" t="s">
        <v>243</v>
      </c>
      <c r="D9606" s="20" t="s">
        <v>471</v>
      </c>
      <c r="E9606" s="20" t="s">
        <v>276</v>
      </c>
      <c r="F9606" s="20" t="s">
        <v>151</v>
      </c>
      <c r="G9606" s="8">
        <v>44835</v>
      </c>
      <c r="H9606" s="20" t="s">
        <v>152</v>
      </c>
      <c r="I9606" s="7">
        <v>0</v>
      </c>
      <c r="L9606" s="7">
        <v>1146886398</v>
      </c>
      <c r="M9606" s="7">
        <v>0</v>
      </c>
      <c r="N9606" s="7">
        <v>0</v>
      </c>
      <c r="O9606" s="20" t="str">
        <f t="shared" si="304"/>
        <v/>
      </c>
    </row>
    <row r="9607" spans="1:15">
      <c r="A9607" s="20" t="str">
        <f t="shared" si="303"/>
        <v>Kvika banki hf.MP Séreign 1</v>
      </c>
      <c r="B9607" s="20" t="str">
        <f>_xlfn.IFNA(INDEX(Listi!$AI:$AI,MATCH(C9607,Listi!$AJ:$AJ,0)),INDEX(Listi!T:T,MATCH(C9607,Listi!U:U,0)))</f>
        <v xml:space="preserve">Kvika banki </v>
      </c>
      <c r="C9607" s="20" t="s">
        <v>243</v>
      </c>
      <c r="D9607" s="20" t="s">
        <v>244</v>
      </c>
      <c r="E9607" s="20" t="s">
        <v>276</v>
      </c>
      <c r="F9607" s="20" t="s">
        <v>151</v>
      </c>
      <c r="G9607" s="8">
        <v>44835</v>
      </c>
      <c r="H9607" s="20" t="s">
        <v>152</v>
      </c>
      <c r="I9607" s="7">
        <v>21731647</v>
      </c>
      <c r="L9607" s="7">
        <v>706827763</v>
      </c>
      <c r="M9607" s="7">
        <v>48440481</v>
      </c>
      <c r="N9607" s="7">
        <v>9836508</v>
      </c>
      <c r="O9607" s="20" t="str">
        <f t="shared" si="304"/>
        <v/>
      </c>
    </row>
    <row r="9608" spans="1:15">
      <c r="A9608" s="20" t="str">
        <f t="shared" si="303"/>
        <v>Kvika banki hf.MP Séreign 2</v>
      </c>
      <c r="B9608" s="20" t="str">
        <f>_xlfn.IFNA(INDEX(Listi!$AI:$AI,MATCH(C9608,Listi!$AJ:$AJ,0)),INDEX(Listi!T:T,MATCH(C9608,Listi!U:U,0)))</f>
        <v xml:space="preserve">Kvika banki </v>
      </c>
      <c r="C9608" s="20" t="s">
        <v>243</v>
      </c>
      <c r="D9608" s="20" t="s">
        <v>245</v>
      </c>
      <c r="E9608" s="20" t="s">
        <v>276</v>
      </c>
      <c r="F9608" s="20" t="s">
        <v>151</v>
      </c>
      <c r="G9608" s="8">
        <v>44835</v>
      </c>
      <c r="H9608" s="20" t="s">
        <v>152</v>
      </c>
      <c r="I9608" s="7">
        <v>18392257</v>
      </c>
      <c r="L9608" s="7">
        <v>853989181</v>
      </c>
      <c r="M9608" s="7">
        <v>42441382</v>
      </c>
      <c r="N9608" s="7">
        <v>14637701</v>
      </c>
      <c r="O9608" s="20" t="str">
        <f t="shared" si="304"/>
        <v/>
      </c>
    </row>
    <row r="9609" spans="1:15">
      <c r="A9609" s="20" t="str">
        <f t="shared" si="303"/>
        <v>Kvika banki hf.MP Séreign 3</v>
      </c>
      <c r="B9609" s="20" t="str">
        <f>_xlfn.IFNA(INDEX(Listi!$AI:$AI,MATCH(C9609,Listi!$AJ:$AJ,0)),INDEX(Listi!T:T,MATCH(C9609,Listi!U:U,0)))</f>
        <v xml:space="preserve">Kvika banki </v>
      </c>
      <c r="C9609" s="20" t="s">
        <v>243</v>
      </c>
      <c r="D9609" s="20" t="s">
        <v>246</v>
      </c>
      <c r="E9609" s="20" t="s">
        <v>276</v>
      </c>
      <c r="F9609" s="20" t="s">
        <v>151</v>
      </c>
      <c r="G9609" s="8">
        <v>44835</v>
      </c>
      <c r="H9609" s="20" t="s">
        <v>152</v>
      </c>
      <c r="I9609" s="7">
        <v>1678798</v>
      </c>
      <c r="L9609" s="7">
        <v>141173858</v>
      </c>
      <c r="M9609" s="7">
        <v>3374790</v>
      </c>
      <c r="N9609" s="7">
        <v>0</v>
      </c>
      <c r="O9609" s="20" t="str">
        <f t="shared" si="304"/>
        <v/>
      </c>
    </row>
    <row r="9610" spans="1:15">
      <c r="A9610" s="20" t="str">
        <f t="shared" si="303"/>
        <v>Kvika banki hf.MP Séreign 4</v>
      </c>
      <c r="B9610" s="20" t="str">
        <f>_xlfn.IFNA(INDEX(Listi!$AI:$AI,MATCH(C9610,Listi!$AJ:$AJ,0)),INDEX(Listi!T:T,MATCH(C9610,Listi!U:U,0)))</f>
        <v xml:space="preserve">Kvika banki </v>
      </c>
      <c r="C9610" s="20" t="s">
        <v>243</v>
      </c>
      <c r="D9610" s="20" t="s">
        <v>247</v>
      </c>
      <c r="E9610" s="20" t="s">
        <v>276</v>
      </c>
      <c r="F9610" s="20" t="s">
        <v>151</v>
      </c>
      <c r="G9610" s="8">
        <v>44835</v>
      </c>
      <c r="H9610" s="20" t="s">
        <v>152</v>
      </c>
      <c r="I9610" s="7">
        <v>1222586</v>
      </c>
      <c r="L9610" s="7">
        <v>55886684</v>
      </c>
      <c r="M9610" s="7">
        <v>2888869</v>
      </c>
      <c r="N9610" s="7">
        <v>0</v>
      </c>
      <c r="O9610" s="20" t="str">
        <f t="shared" si="304"/>
        <v/>
      </c>
    </row>
    <row r="9611" spans="1:15">
      <c r="A9611" s="20" t="str">
        <f t="shared" si="303"/>
        <v>Landsbankinn hf.Landsbankinn Erlend verðbréf</v>
      </c>
      <c r="B9611" s="20" t="str">
        <f>_xlfn.IFNA(INDEX(Listi!$AI:$AI,MATCH(C9611,Listi!$AJ:$AJ,0)),INDEX(Listi!T:T,MATCH(C9611,Listi!U:U,0)))</f>
        <v>Landsbankinn</v>
      </c>
      <c r="C9611" s="20" t="s">
        <v>249</v>
      </c>
      <c r="D9611" s="20" t="s">
        <v>385</v>
      </c>
      <c r="E9611" s="20" t="s">
        <v>276</v>
      </c>
      <c r="F9611" s="20" t="s">
        <v>151</v>
      </c>
      <c r="G9611" s="8">
        <v>44835</v>
      </c>
      <c r="H9611" s="20" t="s">
        <v>152</v>
      </c>
      <c r="I9611" s="7">
        <v>62716714</v>
      </c>
      <c r="L9611" s="7">
        <v>3705185129</v>
      </c>
      <c r="M9611" s="7">
        <v>119989407</v>
      </c>
      <c r="N9611" s="7">
        <v>87847878</v>
      </c>
      <c r="O9611" s="20" t="str">
        <f t="shared" si="304"/>
        <v/>
      </c>
    </row>
    <row r="9612" spans="1:15">
      <c r="A9612" s="20" t="str">
        <f t="shared" si="303"/>
        <v>Landsbankinn hf.Landsbankinn Lífeyrisbók</v>
      </c>
      <c r="B9612" s="20" t="str">
        <f>_xlfn.IFNA(INDEX(Listi!$AI:$AI,MATCH(C9612,Listi!$AJ:$AJ,0)),INDEX(Listi!T:T,MATCH(C9612,Listi!U:U,0)))</f>
        <v>Landsbankinn</v>
      </c>
      <c r="C9612" s="20" t="s">
        <v>249</v>
      </c>
      <c r="D9612" s="20" t="s">
        <v>367</v>
      </c>
      <c r="E9612" s="20" t="s">
        <v>276</v>
      </c>
      <c r="F9612" s="20" t="s">
        <v>151</v>
      </c>
      <c r="G9612" s="8">
        <v>44835</v>
      </c>
      <c r="H9612" s="20" t="s">
        <v>152</v>
      </c>
      <c r="I9612" s="7">
        <v>262138341</v>
      </c>
      <c r="L9612" s="7">
        <v>3016213427</v>
      </c>
      <c r="M9612" s="7">
        <v>440353590</v>
      </c>
      <c r="N9612" s="7">
        <v>298769900</v>
      </c>
      <c r="O9612" s="20" t="str">
        <f t="shared" si="304"/>
        <v/>
      </c>
    </row>
    <row r="9613" spans="1:15">
      <c r="A9613" s="20" t="str">
        <f t="shared" si="303"/>
        <v>Landsbankinn hf.Landsbankinn Lífeyrisbók verðtryggð</v>
      </c>
      <c r="B9613" s="20" t="str">
        <f>_xlfn.IFNA(INDEX(Listi!$AI:$AI,MATCH(C9613,Listi!$AJ:$AJ,0)),INDEX(Listi!T:T,MATCH(C9613,Listi!U:U,0)))</f>
        <v>Landsbankinn</v>
      </c>
      <c r="C9613" s="20" t="s">
        <v>249</v>
      </c>
      <c r="D9613" s="20" t="s">
        <v>598</v>
      </c>
      <c r="E9613" s="20" t="s">
        <v>276</v>
      </c>
      <c r="F9613" s="20" t="s">
        <v>151</v>
      </c>
      <c r="G9613" s="8">
        <v>44835</v>
      </c>
      <c r="H9613" s="20" t="s">
        <v>152</v>
      </c>
      <c r="I9613" s="7">
        <v>3903259786</v>
      </c>
      <c r="L9613" s="7">
        <v>66896053137</v>
      </c>
      <c r="M9613" s="7">
        <v>6692476029</v>
      </c>
      <c r="N9613" s="7">
        <v>4680072987</v>
      </c>
      <c r="O9613" s="20" t="str">
        <f t="shared" si="304"/>
        <v/>
      </c>
    </row>
    <row r="9614" spans="1:15">
      <c r="A9614" s="20" t="str">
        <f t="shared" si="303"/>
        <v>Lífeyrissjóður bændaSamtryggingardeild</v>
      </c>
      <c r="B9614" s="20" t="str">
        <f>_xlfn.IFNA(INDEX(Listi!$AI:$AI,MATCH(C9614,Listi!$AJ:$AJ,0)),INDEX(Listi!T:T,MATCH(C9614,Listi!U:U,0)))</f>
        <v>Lífeyrissjóður bænda</v>
      </c>
      <c r="C9614" s="20" t="s">
        <v>252</v>
      </c>
      <c r="D9614" s="20" t="s">
        <v>205</v>
      </c>
      <c r="E9614" s="20" t="s">
        <v>275</v>
      </c>
      <c r="F9614" s="8" t="s">
        <v>151</v>
      </c>
      <c r="G9614" s="8">
        <v>44835</v>
      </c>
      <c r="H9614" s="20" t="s">
        <v>152</v>
      </c>
      <c r="I9614" s="7">
        <v>235575990</v>
      </c>
      <c r="L9614" s="7">
        <v>45108278171</v>
      </c>
      <c r="M9614" s="7">
        <v>776003397</v>
      </c>
      <c r="N9614" s="7">
        <v>1921473168</v>
      </c>
      <c r="O9614" s="20" t="str">
        <f t="shared" si="304"/>
        <v/>
      </c>
    </row>
    <row r="9615" spans="1:15">
      <c r="A9615" s="20" t="str">
        <f t="shared" si="303"/>
        <v>Lífeyrissjóður bankamannaAldursdeild</v>
      </c>
      <c r="B9615" s="20" t="str">
        <f>_xlfn.IFNA(INDEX(Listi!$AI:$AI,MATCH(C9615,Listi!$AJ:$AJ,0)),INDEX(Listi!T:T,MATCH(C9615,Listi!U:U,0)))</f>
        <v>Lífeyrissjóður bankam.</v>
      </c>
      <c r="C9615" s="20" t="s">
        <v>250</v>
      </c>
      <c r="D9615" s="20" t="s">
        <v>251</v>
      </c>
      <c r="E9615" s="20" t="s">
        <v>275</v>
      </c>
      <c r="F9615" s="8" t="s">
        <v>151</v>
      </c>
      <c r="G9615" s="8">
        <v>44835</v>
      </c>
      <c r="H9615" s="20" t="s">
        <v>152</v>
      </c>
      <c r="I9615" s="7">
        <v>772994000</v>
      </c>
      <c r="L9615" s="7">
        <v>61369964000</v>
      </c>
      <c r="M9615" s="7">
        <v>1996063000</v>
      </c>
      <c r="N9615" s="7">
        <v>753444000</v>
      </c>
      <c r="O9615" s="20" t="str">
        <f t="shared" si="304"/>
        <v/>
      </c>
    </row>
    <row r="9616" spans="1:15">
      <c r="A9616" s="20" t="str">
        <f t="shared" si="303"/>
        <v>Lífeyrissjóður bankamannaHlutfallsdeild</v>
      </c>
      <c r="B9616" s="20" t="str">
        <f>_xlfn.IFNA(INDEX(Listi!$AI:$AI,MATCH(C9616,Listi!$AJ:$AJ,0)),INDEX(Listi!T:T,MATCH(C9616,Listi!U:U,0)))</f>
        <v>Lífeyrissjóður bankam.</v>
      </c>
      <c r="C9616" s="20" t="s">
        <v>250</v>
      </c>
      <c r="D9616" s="20" t="s">
        <v>467</v>
      </c>
      <c r="E9616" s="20" t="s">
        <v>275</v>
      </c>
      <c r="F9616" s="8" t="s">
        <v>151</v>
      </c>
      <c r="G9616" s="8">
        <v>44835</v>
      </c>
      <c r="H9616" s="20" t="s">
        <v>152</v>
      </c>
      <c r="I9616" s="7">
        <v>24519000</v>
      </c>
      <c r="L9616" s="7">
        <v>40286427000</v>
      </c>
      <c r="M9616" s="7">
        <v>125147000</v>
      </c>
      <c r="N9616" s="7">
        <v>2741197000</v>
      </c>
      <c r="O9616" s="20" t="str">
        <f t="shared" si="304"/>
        <v/>
      </c>
    </row>
    <row r="9617" spans="1:15">
      <c r="A9617" s="20" t="str">
        <f t="shared" si="303"/>
        <v>Lífeyrissjóður RangæingaSamtryggingardeild</v>
      </c>
      <c r="B9617" s="20" t="str">
        <f>_xlfn.IFNA(INDEX(Listi!$AI:$AI,MATCH(C9617,Listi!$AJ:$AJ,0)),INDEX(Listi!T:T,MATCH(C9617,Listi!U:U,0)))</f>
        <v>Lífeyrissjóður Rang.</v>
      </c>
      <c r="C9617" s="20" t="s">
        <v>253</v>
      </c>
      <c r="D9617" s="20" t="s">
        <v>205</v>
      </c>
      <c r="E9617" s="20" t="s">
        <v>275</v>
      </c>
      <c r="F9617" s="8" t="s">
        <v>151</v>
      </c>
      <c r="G9617" s="8">
        <v>44835</v>
      </c>
      <c r="H9617" s="20" t="s">
        <v>152</v>
      </c>
      <c r="I9617" s="7">
        <v>217670000</v>
      </c>
      <c r="L9617" s="7">
        <v>18949790000</v>
      </c>
      <c r="M9617" s="7">
        <v>835894000</v>
      </c>
      <c r="N9617" s="7">
        <v>386250000</v>
      </c>
      <c r="O9617" s="20" t="str">
        <f t="shared" si="304"/>
        <v/>
      </c>
    </row>
    <row r="9618" spans="1:15">
      <c r="A9618" s="20" t="str">
        <f t="shared" si="303"/>
        <v>Lífeyrissjóður starfsmanna AkureyrarbæjarSamtryggingardeild</v>
      </c>
      <c r="B9618" s="20" t="str">
        <f>_xlfn.IFNA(INDEX(Listi!$AI:$AI,MATCH(C9618,Listi!$AJ:$AJ,0)),INDEX(Listi!T:T,MATCH(C9618,Listi!U:U,0)))</f>
        <v>Lífeyrissj. starfsm. Akureyrarb.</v>
      </c>
      <c r="C9618" s="20" t="s">
        <v>274</v>
      </c>
      <c r="D9618" s="20" t="s">
        <v>205</v>
      </c>
      <c r="E9618" s="20" t="s">
        <v>275</v>
      </c>
      <c r="F9618" s="20" t="s">
        <v>151</v>
      </c>
      <c r="G9618" s="8">
        <v>44835</v>
      </c>
      <c r="H9618" s="20" t="s">
        <v>152</v>
      </c>
      <c r="I9618" s="7">
        <v>10374588</v>
      </c>
      <c r="L9618" s="7">
        <v>14569496826</v>
      </c>
      <c r="M9618" s="7">
        <v>46271787</v>
      </c>
      <c r="N9618" s="7">
        <v>1160288032</v>
      </c>
      <c r="O9618" s="20" t="str">
        <f t="shared" si="304"/>
        <v/>
      </c>
    </row>
    <row r="9619" spans="1:15">
      <c r="A9619" s="20" t="str">
        <f t="shared" si="303"/>
        <v>Lífeyrissjóður starfsmanna Búnaðarbanka ÍslandsSamtryggingardeild</v>
      </c>
      <c r="B9619" s="20" t="str">
        <f>_xlfn.IFNA(INDEX(Listi!$AI:$AI,MATCH(C9619,Listi!$AJ:$AJ,0)),INDEX(Listi!T:T,MATCH(C9619,Listi!U:U,0)))</f>
        <v>Lífeyrissj. starfsm. Búnaðarb.Ísl.</v>
      </c>
      <c r="C9619" s="20" t="s">
        <v>254</v>
      </c>
      <c r="D9619" s="20" t="s">
        <v>205</v>
      </c>
      <c r="E9619" s="20" t="s">
        <v>275</v>
      </c>
      <c r="F9619" s="20" t="s">
        <v>151</v>
      </c>
      <c r="G9619" s="8">
        <v>44835</v>
      </c>
      <c r="H9619" s="20" t="s">
        <v>152</v>
      </c>
      <c r="I9619" s="7">
        <v>1604000</v>
      </c>
      <c r="L9619" s="7">
        <v>27921283000</v>
      </c>
      <c r="M9619" s="7">
        <v>7378000</v>
      </c>
      <c r="N9619" s="7">
        <v>1535577000</v>
      </c>
      <c r="O9619" s="20" t="str">
        <f t="shared" si="304"/>
        <v/>
      </c>
    </row>
    <row r="9620" spans="1:15">
      <c r="A9620" s="20" t="str">
        <f t="shared" si="303"/>
        <v>Lífeyrissjóður starfsmanna ReykjavíkurborgarSamtryggingardeild</v>
      </c>
      <c r="B9620" s="20" t="str">
        <f>_xlfn.IFNA(INDEX(Listi!$AI:$AI,MATCH(C9620,Listi!$AJ:$AJ,0)),INDEX(Listi!T:T,MATCH(C9620,Listi!U:U,0)))</f>
        <v>Lífeyrissj. starfsm. Reykjav.</v>
      </c>
      <c r="C9620" s="20" t="s">
        <v>255</v>
      </c>
      <c r="D9620" s="20" t="s">
        <v>205</v>
      </c>
      <c r="E9620" s="20" t="s">
        <v>275</v>
      </c>
      <c r="F9620" s="20" t="s">
        <v>151</v>
      </c>
      <c r="G9620" s="8">
        <v>44835</v>
      </c>
      <c r="H9620" s="20" t="s">
        <v>152</v>
      </c>
      <c r="I9620" s="7">
        <v>57661624</v>
      </c>
      <c r="L9620" s="7">
        <v>92450251598</v>
      </c>
      <c r="M9620" s="7">
        <v>217604296</v>
      </c>
      <c r="N9620" s="7">
        <v>6195210428</v>
      </c>
      <c r="O9620" s="20" t="str">
        <f t="shared" si="304"/>
        <v/>
      </c>
    </row>
    <row r="9621" spans="1:15">
      <c r="A9621" s="20" t="str">
        <f t="shared" si="303"/>
        <v>Lífeyrissjóður starfsmanna ríkisinsA-deild</v>
      </c>
      <c r="B9621" s="20" t="str">
        <f>_xlfn.IFNA(INDEX(Listi!$AI:$AI,MATCH(C9621,Listi!$AJ:$AJ,0)),INDEX(Listi!T:T,MATCH(C9621,Listi!U:U,0)))</f>
        <v>LSR</v>
      </c>
      <c r="C9621" s="20" t="s">
        <v>256</v>
      </c>
      <c r="D9621" s="20" t="s">
        <v>257</v>
      </c>
      <c r="E9621" s="20" t="s">
        <v>275</v>
      </c>
      <c r="F9621" s="20" t="s">
        <v>151</v>
      </c>
      <c r="G9621" s="8">
        <v>44835</v>
      </c>
      <c r="H9621" s="20" t="s">
        <v>152</v>
      </c>
      <c r="I9621" s="7">
        <v>9806269291</v>
      </c>
      <c r="L9621" s="7">
        <v>1024402726080</v>
      </c>
      <c r="M9621" s="7">
        <v>38030413328</v>
      </c>
      <c r="N9621" s="7">
        <v>13011563069</v>
      </c>
      <c r="O9621" s="20" t="str">
        <f t="shared" si="304"/>
        <v/>
      </c>
    </row>
    <row r="9622" spans="1:15">
      <c r="A9622" s="20" t="str">
        <f t="shared" si="303"/>
        <v>Lífeyrissjóður starfsmanna ríkisinsB-deild</v>
      </c>
      <c r="B9622" s="20" t="str">
        <f>_xlfn.IFNA(INDEX(Listi!$AI:$AI,MATCH(C9622,Listi!$AJ:$AJ,0)),INDEX(Listi!T:T,MATCH(C9622,Listi!U:U,0)))</f>
        <v>LSR</v>
      </c>
      <c r="C9622" s="20" t="s">
        <v>256</v>
      </c>
      <c r="D9622" s="20" t="s">
        <v>218</v>
      </c>
      <c r="E9622" s="20" t="s">
        <v>275</v>
      </c>
      <c r="F9622" s="20" t="s">
        <v>151</v>
      </c>
      <c r="G9622" s="8">
        <v>44835</v>
      </c>
      <c r="H9622" s="20" t="s">
        <v>152</v>
      </c>
      <c r="I9622" s="7">
        <v>300174287</v>
      </c>
      <c r="L9622" s="7">
        <v>297381500048</v>
      </c>
      <c r="M9622" s="7">
        <v>1364474032</v>
      </c>
      <c r="N9622" s="7">
        <v>62409553231</v>
      </c>
      <c r="O9622" s="20" t="str">
        <f t="shared" si="304"/>
        <v/>
      </c>
    </row>
    <row r="9623" spans="1:15">
      <c r="A9623" s="20" t="str">
        <f t="shared" si="303"/>
        <v>Lífeyrissjóður starfsmanna ríkisinsLeið I</v>
      </c>
      <c r="B9623" s="20" t="str">
        <f>_xlfn.IFNA(INDEX(Listi!$AI:$AI,MATCH(C9623,Listi!$AJ:$AJ,0)),INDEX(Listi!T:T,MATCH(C9623,Listi!U:U,0)))</f>
        <v>LSR</v>
      </c>
      <c r="C9623" s="20" t="s">
        <v>256</v>
      </c>
      <c r="D9623" s="20" t="s">
        <v>258</v>
      </c>
      <c r="E9623" s="20" t="s">
        <v>276</v>
      </c>
      <c r="F9623" s="20" t="s">
        <v>151</v>
      </c>
      <c r="G9623" s="8">
        <v>44835</v>
      </c>
      <c r="H9623" s="20" t="s">
        <v>152</v>
      </c>
      <c r="I9623" s="7">
        <v>343401289</v>
      </c>
      <c r="L9623" s="7">
        <v>11704214939</v>
      </c>
      <c r="M9623" s="7">
        <v>547428342</v>
      </c>
      <c r="N9623" s="7">
        <v>195323403</v>
      </c>
      <c r="O9623" s="20" t="str">
        <f t="shared" si="304"/>
        <v/>
      </c>
    </row>
    <row r="9624" spans="1:15">
      <c r="A9624" s="20" t="str">
        <f t="shared" si="303"/>
        <v>Lífeyrissjóður starfsmanna ríkisinsLeið II</v>
      </c>
      <c r="B9624" s="20" t="str">
        <f>_xlfn.IFNA(INDEX(Listi!$AI:$AI,MATCH(C9624,Listi!$AJ:$AJ,0)),INDEX(Listi!T:T,MATCH(C9624,Listi!U:U,0)))</f>
        <v>LSR</v>
      </c>
      <c r="C9624" s="20" t="s">
        <v>256</v>
      </c>
      <c r="D9624" s="20" t="s">
        <v>259</v>
      </c>
      <c r="E9624" s="20" t="s">
        <v>276</v>
      </c>
      <c r="F9624" s="20" t="s">
        <v>151</v>
      </c>
      <c r="G9624" s="8">
        <v>44835</v>
      </c>
      <c r="H9624" s="20" t="s">
        <v>152</v>
      </c>
      <c r="I9624" s="7">
        <v>241136156</v>
      </c>
      <c r="L9624" s="7">
        <v>3365164594</v>
      </c>
      <c r="M9624" s="7">
        <v>379849453</v>
      </c>
      <c r="N9624" s="7">
        <v>93142056</v>
      </c>
      <c r="O9624" s="20" t="str">
        <f t="shared" si="304"/>
        <v/>
      </c>
    </row>
    <row r="9625" spans="1:15">
      <c r="A9625" s="20" t="str">
        <f t="shared" si="303"/>
        <v>Lífeyrissjóður starfsmanna ríkisinsLeið III</v>
      </c>
      <c r="B9625" s="20" t="str">
        <f>_xlfn.IFNA(INDEX(Listi!$AI:$AI,MATCH(C9625,Listi!$AJ:$AJ,0)),INDEX(Listi!T:T,MATCH(C9625,Listi!U:U,0)))</f>
        <v>LSR</v>
      </c>
      <c r="C9625" s="20" t="s">
        <v>256</v>
      </c>
      <c r="D9625" s="20" t="s">
        <v>260</v>
      </c>
      <c r="E9625" s="20" t="s">
        <v>276</v>
      </c>
      <c r="F9625" s="20" t="s">
        <v>151</v>
      </c>
      <c r="G9625" s="8">
        <v>44835</v>
      </c>
      <c r="H9625" s="20" t="s">
        <v>152</v>
      </c>
      <c r="I9625" s="7">
        <v>481800962</v>
      </c>
      <c r="L9625" s="7">
        <v>9959294621</v>
      </c>
      <c r="M9625" s="7">
        <v>743287481</v>
      </c>
      <c r="N9625" s="7">
        <v>349903833</v>
      </c>
      <c r="O9625" s="20" t="str">
        <f t="shared" si="304"/>
        <v/>
      </c>
    </row>
    <row r="9626" spans="1:15">
      <c r="A9626" s="20" t="str">
        <f t="shared" si="303"/>
        <v>Lífeyrissjóður Tannlæknafél ÍslDeild I/Séreign</v>
      </c>
      <c r="B9626" s="20" t="str">
        <f>_xlfn.IFNA(INDEX(Listi!$AI:$AI,MATCH(C9626,Listi!$AJ:$AJ,0)),INDEX(Listi!T:T,MATCH(C9626,Listi!U:U,0)))</f>
        <v>Lífeyrissj. Tannlækna</v>
      </c>
      <c r="C9626" s="20" t="s">
        <v>261</v>
      </c>
      <c r="D9626" s="20" t="s">
        <v>207</v>
      </c>
      <c r="E9626" s="20" t="s">
        <v>276</v>
      </c>
      <c r="F9626" s="20" t="s">
        <v>151</v>
      </c>
      <c r="G9626" s="8">
        <v>44835</v>
      </c>
      <c r="H9626" s="20" t="s">
        <v>152</v>
      </c>
      <c r="I9626" s="7">
        <v>78336440</v>
      </c>
      <c r="L9626" s="7">
        <v>6768408488</v>
      </c>
      <c r="M9626" s="7">
        <v>272759192</v>
      </c>
      <c r="N9626" s="7">
        <v>153838058</v>
      </c>
      <c r="O9626" s="20" t="str">
        <f t="shared" si="304"/>
        <v/>
      </c>
    </row>
    <row r="9627" spans="1:15">
      <c r="A9627" s="20" t="str">
        <f t="shared" si="303"/>
        <v>Lífeyrissjóður Tannlæknafél ÍslSamtryggingardeild</v>
      </c>
      <c r="B9627" s="20" t="str">
        <f>_xlfn.IFNA(INDEX(Listi!$AI:$AI,MATCH(C9627,Listi!$AJ:$AJ,0)),INDEX(Listi!T:T,MATCH(C9627,Listi!U:U,0)))</f>
        <v>Lífeyrissj. Tannlækna</v>
      </c>
      <c r="C9627" s="20" t="s">
        <v>261</v>
      </c>
      <c r="D9627" s="20" t="s">
        <v>205</v>
      </c>
      <c r="E9627" s="20" t="s">
        <v>275</v>
      </c>
      <c r="F9627" s="20" t="s">
        <v>151</v>
      </c>
      <c r="G9627" s="8">
        <v>44835</v>
      </c>
      <c r="H9627" s="20" t="s">
        <v>152</v>
      </c>
      <c r="I9627" s="7">
        <v>36172428</v>
      </c>
      <c r="L9627" s="7">
        <v>2241251214</v>
      </c>
      <c r="M9627" s="7">
        <v>112827287</v>
      </c>
      <c r="N9627" s="7">
        <v>17930159</v>
      </c>
      <c r="O9627" s="20" t="str">
        <f t="shared" si="304"/>
        <v/>
      </c>
    </row>
    <row r="9628" spans="1:15">
      <c r="A9628" s="20" t="str">
        <f t="shared" si="303"/>
        <v>Lífeyrissjóður verslunarmannaÆvileið 1</v>
      </c>
      <c r="B9628" s="20" t="str">
        <f>_xlfn.IFNA(INDEX(Listi!$AI:$AI,MATCH(C9628,Listi!$AJ:$AJ,0)),INDEX(Listi!T:T,MATCH(C9628,Listi!U:U,0)))</f>
        <v>Lífeyrissj. Verslunarm.</v>
      </c>
      <c r="C9628" s="20" t="s">
        <v>206</v>
      </c>
      <c r="D9628" s="20" t="s">
        <v>310</v>
      </c>
      <c r="E9628" s="20" t="s">
        <v>276</v>
      </c>
      <c r="F9628" s="20" t="s">
        <v>151</v>
      </c>
      <c r="G9628" s="8">
        <v>44835</v>
      </c>
      <c r="H9628" s="20" t="s">
        <v>152</v>
      </c>
      <c r="I9628" s="7">
        <v>205663233</v>
      </c>
      <c r="L9628" s="7">
        <v>2860479562</v>
      </c>
      <c r="M9628" s="7">
        <v>819651283</v>
      </c>
      <c r="N9628" s="7">
        <v>12562366</v>
      </c>
      <c r="O9628" s="20" t="str">
        <f t="shared" si="304"/>
        <v/>
      </c>
    </row>
    <row r="9629" spans="1:15">
      <c r="A9629" s="20" t="str">
        <f t="shared" si="303"/>
        <v>Lífeyrissjóður verslunarmannaÆvileið 2</v>
      </c>
      <c r="B9629" s="20" t="str">
        <f>_xlfn.IFNA(INDEX(Listi!$AI:$AI,MATCH(C9629,Listi!$AJ:$AJ,0)),INDEX(Listi!T:T,MATCH(C9629,Listi!U:U,0)))</f>
        <v>Lífeyrissj. Verslunarm.</v>
      </c>
      <c r="C9629" s="20" t="s">
        <v>206</v>
      </c>
      <c r="D9629" s="20" t="s">
        <v>309</v>
      </c>
      <c r="E9629" s="20" t="s">
        <v>276</v>
      </c>
      <c r="F9629" s="20" t="s">
        <v>151</v>
      </c>
      <c r="G9629" s="8">
        <v>44835</v>
      </c>
      <c r="H9629" s="20" t="s">
        <v>152</v>
      </c>
      <c r="I9629" s="7">
        <v>56139406</v>
      </c>
      <c r="L9629" s="7">
        <v>2325064159</v>
      </c>
      <c r="M9629" s="7">
        <v>465663194</v>
      </c>
      <c r="N9629" s="7">
        <v>32037995</v>
      </c>
      <c r="O9629" s="20" t="str">
        <f t="shared" si="304"/>
        <v/>
      </c>
    </row>
    <row r="9630" spans="1:15">
      <c r="A9630" s="20" t="str">
        <f t="shared" si="303"/>
        <v>Lífeyrissjóður verslunarmannaÆvileið 3</v>
      </c>
      <c r="B9630" s="20" t="str">
        <f>_xlfn.IFNA(INDEX(Listi!$AI:$AI,MATCH(C9630,Listi!$AJ:$AJ,0)),INDEX(Listi!T:T,MATCH(C9630,Listi!U:U,0)))</f>
        <v>Lífeyrissj. Verslunarm.</v>
      </c>
      <c r="C9630" s="20" t="s">
        <v>206</v>
      </c>
      <c r="D9630" s="20" t="s">
        <v>308</v>
      </c>
      <c r="E9630" s="20" t="s">
        <v>276</v>
      </c>
      <c r="F9630" s="20" t="s">
        <v>151</v>
      </c>
      <c r="G9630" s="8">
        <v>44835</v>
      </c>
      <c r="H9630" s="20" t="s">
        <v>152</v>
      </c>
      <c r="I9630" s="7">
        <v>105946112</v>
      </c>
      <c r="L9630" s="7">
        <v>1567402319</v>
      </c>
      <c r="M9630" s="7">
        <v>325961302</v>
      </c>
      <c r="N9630" s="7">
        <v>60283998</v>
      </c>
      <c r="O9630" s="20" t="str">
        <f t="shared" si="304"/>
        <v/>
      </c>
    </row>
    <row r="9631" spans="1:15">
      <c r="A9631" s="20" t="str">
        <f t="shared" si="303"/>
        <v>Lífeyrissjóður verslunarmannaDeild I/Séreign</v>
      </c>
      <c r="B9631" s="20" t="str">
        <f>_xlfn.IFNA(INDEX(Listi!$AI:$AI,MATCH(C9631,Listi!$AJ:$AJ,0)),INDEX(Listi!T:T,MATCH(C9631,Listi!U:U,0)))</f>
        <v>Lífeyrissj. Verslunarm.</v>
      </c>
      <c r="C9631" s="20" t="s">
        <v>206</v>
      </c>
      <c r="D9631" s="20" t="s">
        <v>207</v>
      </c>
      <c r="E9631" s="20" t="s">
        <v>276</v>
      </c>
      <c r="F9631" s="20" t="s">
        <v>151</v>
      </c>
      <c r="G9631" s="8">
        <v>44835</v>
      </c>
      <c r="H9631" s="20" t="s">
        <v>152</v>
      </c>
      <c r="I9631" s="7">
        <v>403178938</v>
      </c>
      <c r="L9631" s="7">
        <v>19785724399</v>
      </c>
      <c r="M9631" s="7">
        <v>729937912</v>
      </c>
      <c r="N9631" s="7">
        <v>458382791</v>
      </c>
      <c r="O9631" s="20" t="str">
        <f t="shared" si="304"/>
        <v/>
      </c>
    </row>
    <row r="9632" spans="1:15">
      <c r="A9632" s="20" t="str">
        <f t="shared" si="303"/>
        <v>Lífeyrissjóður verslunarmannaSamtryggingardeild</v>
      </c>
      <c r="B9632" s="20" t="str">
        <f>_xlfn.IFNA(INDEX(Listi!$AI:$AI,MATCH(C9632,Listi!$AJ:$AJ,0)),INDEX(Listi!T:T,MATCH(C9632,Listi!U:U,0)))</f>
        <v>Lífeyrissj. Verslunarm.</v>
      </c>
      <c r="C9632" s="20" t="s">
        <v>206</v>
      </c>
      <c r="D9632" s="20" t="s">
        <v>205</v>
      </c>
      <c r="E9632" s="20" t="s">
        <v>275</v>
      </c>
      <c r="F9632" s="20" t="s">
        <v>151</v>
      </c>
      <c r="G9632" s="8">
        <v>44835</v>
      </c>
      <c r="H9632" s="20" t="s">
        <v>152</v>
      </c>
      <c r="I9632" s="7">
        <v>9719266087</v>
      </c>
      <c r="L9632" s="7">
        <v>1174592806906</v>
      </c>
      <c r="M9632" s="7">
        <v>35794261112</v>
      </c>
      <c r="N9632" s="7">
        <v>21965137185</v>
      </c>
      <c r="O9632" s="20" t="str">
        <f t="shared" si="304"/>
        <v/>
      </c>
    </row>
    <row r="9633" spans="1:15">
      <c r="A9633" s="20" t="str">
        <f t="shared" si="303"/>
        <v>Lífeyrissjóður VestmannaeyjaSafn I</v>
      </c>
      <c r="B9633" s="20" t="str">
        <f>_xlfn.IFNA(INDEX(Listi!$AI:$AI,MATCH(C9633,Listi!$AJ:$AJ,0)),INDEX(Listi!T:T,MATCH(C9633,Listi!U:U,0)))</f>
        <v>Lífeyrissj. Vestm.</v>
      </c>
      <c r="C9633" s="20" t="s">
        <v>262</v>
      </c>
      <c r="D9633" s="20" t="s">
        <v>210</v>
      </c>
      <c r="E9633" s="20" t="s">
        <v>276</v>
      </c>
      <c r="F9633" s="20" t="s">
        <v>151</v>
      </c>
      <c r="G9633" s="8">
        <v>44835</v>
      </c>
      <c r="H9633" s="20" t="s">
        <v>152</v>
      </c>
      <c r="I9633" s="7">
        <v>9448160</v>
      </c>
      <c r="L9633" s="7">
        <v>381311221</v>
      </c>
      <c r="M9633" s="7">
        <v>44104006</v>
      </c>
      <c r="N9633" s="7">
        <v>13592960</v>
      </c>
      <c r="O9633" s="20" t="str">
        <f t="shared" si="304"/>
        <v/>
      </c>
    </row>
    <row r="9634" spans="1:15">
      <c r="A9634" s="20" t="str">
        <f t="shared" si="303"/>
        <v>Lífeyrissjóður VestmannaeyjaSafn II</v>
      </c>
      <c r="B9634" s="20" t="str">
        <f>_xlfn.IFNA(INDEX(Listi!$AI:$AI,MATCH(C9634,Listi!$AJ:$AJ,0)),INDEX(Listi!T:T,MATCH(C9634,Listi!U:U,0)))</f>
        <v>Lífeyrissj. Vestm.</v>
      </c>
      <c r="C9634" s="20" t="s">
        <v>262</v>
      </c>
      <c r="D9634" s="20" t="s">
        <v>211</v>
      </c>
      <c r="E9634" s="20" t="s">
        <v>276</v>
      </c>
      <c r="F9634" s="20" t="s">
        <v>151</v>
      </c>
      <c r="G9634" s="8">
        <v>44835</v>
      </c>
      <c r="H9634" s="20" t="s">
        <v>152</v>
      </c>
      <c r="I9634" s="7">
        <v>18292798</v>
      </c>
      <c r="L9634" s="7">
        <v>571440191</v>
      </c>
      <c r="M9634" s="7">
        <v>40240404</v>
      </c>
      <c r="N9634" s="7">
        <v>18659289</v>
      </c>
      <c r="O9634" s="20" t="str">
        <f t="shared" si="304"/>
        <v/>
      </c>
    </row>
    <row r="9635" spans="1:15">
      <c r="A9635" s="20" t="str">
        <f t="shared" si="303"/>
        <v>Lífeyrissjóður VestmannaeyjaSamtryggingardeild</v>
      </c>
      <c r="B9635" s="20" t="str">
        <f>_xlfn.IFNA(INDEX(Listi!$AI:$AI,MATCH(C9635,Listi!$AJ:$AJ,0)),INDEX(Listi!T:T,MATCH(C9635,Listi!U:U,0)))</f>
        <v>Lífeyrissj. Vestm.</v>
      </c>
      <c r="C9635" s="20" t="s">
        <v>262</v>
      </c>
      <c r="D9635" s="20" t="s">
        <v>205</v>
      </c>
      <c r="E9635" s="20" t="s">
        <v>275</v>
      </c>
      <c r="F9635" s="20" t="s">
        <v>151</v>
      </c>
      <c r="G9635" s="8">
        <v>44835</v>
      </c>
      <c r="H9635" s="20" t="s">
        <v>152</v>
      </c>
      <c r="I9635" s="7">
        <v>550255808</v>
      </c>
      <c r="L9635" s="7">
        <v>85198020532</v>
      </c>
      <c r="M9635" s="7">
        <v>1944643004</v>
      </c>
      <c r="N9635" s="7">
        <v>2198060399</v>
      </c>
      <c r="O9635" s="20" t="str">
        <f t="shared" si="304"/>
        <v/>
      </c>
    </row>
    <row r="9636" spans="1:15">
      <c r="A9636" s="20" t="str">
        <f t="shared" si="303"/>
        <v>Lífsval - lífeyrissparnaðurLífsval 1</v>
      </c>
      <c r="B9636" s="20" t="str">
        <f>_xlfn.IFNA(INDEX(Listi!$AI:$AI,MATCH(C9636,Listi!$AJ:$AJ,0)),INDEX(Listi!T:T,MATCH(C9636,Listi!U:U,0)))</f>
        <v>Lífsval</v>
      </c>
      <c r="C9636" s="20" t="s">
        <v>263</v>
      </c>
      <c r="D9636" s="20" t="s">
        <v>264</v>
      </c>
      <c r="E9636" s="20" t="s">
        <v>276</v>
      </c>
      <c r="F9636" s="20" t="s">
        <v>151</v>
      </c>
      <c r="G9636" s="8">
        <v>44835</v>
      </c>
      <c r="H9636" s="20" t="s">
        <v>152</v>
      </c>
      <c r="I9636" s="7">
        <v>116047790</v>
      </c>
      <c r="L9636" s="7">
        <v>1792991246</v>
      </c>
      <c r="M9636" s="7">
        <v>203244065</v>
      </c>
      <c r="N9636" s="7">
        <v>81003579</v>
      </c>
      <c r="O9636" s="20" t="str">
        <f t="shared" si="304"/>
        <v/>
      </c>
    </row>
    <row r="9637" spans="1:15">
      <c r="A9637" s="20" t="str">
        <f t="shared" si="303"/>
        <v>Lífsval - lífeyrissparnaðurLífsval 2</v>
      </c>
      <c r="B9637" s="20" t="str">
        <f>_xlfn.IFNA(INDEX(Listi!$AI:$AI,MATCH(C9637,Listi!$AJ:$AJ,0)),INDEX(Listi!T:T,MATCH(C9637,Listi!U:U,0)))</f>
        <v>Lífsval</v>
      </c>
      <c r="C9637" s="20" t="s">
        <v>263</v>
      </c>
      <c r="D9637" s="20" t="s">
        <v>265</v>
      </c>
      <c r="E9637" s="20" t="s">
        <v>276</v>
      </c>
      <c r="F9637" s="20" t="s">
        <v>151</v>
      </c>
      <c r="G9637" s="8">
        <v>44835</v>
      </c>
      <c r="H9637" s="20" t="s">
        <v>152</v>
      </c>
      <c r="I9637" s="7">
        <v>8019533</v>
      </c>
      <c r="L9637" s="7">
        <v>79660340</v>
      </c>
      <c r="M9637" s="7">
        <v>14369045</v>
      </c>
      <c r="N9637" s="7">
        <v>2695304</v>
      </c>
      <c r="O9637" s="20" t="str">
        <f t="shared" si="304"/>
        <v/>
      </c>
    </row>
    <row r="9638" spans="1:15">
      <c r="A9638" s="20" t="str">
        <f t="shared" si="303"/>
        <v>Lífsval - lífeyrissparnaðurLífsval 3</v>
      </c>
      <c r="B9638" s="20" t="str">
        <f>_xlfn.IFNA(INDEX(Listi!$AI:$AI,MATCH(C9638,Listi!$AJ:$AJ,0)),INDEX(Listi!T:T,MATCH(C9638,Listi!U:U,0)))</f>
        <v>Lífsval</v>
      </c>
      <c r="C9638" s="20" t="s">
        <v>263</v>
      </c>
      <c r="D9638" s="20" t="s">
        <v>266</v>
      </c>
      <c r="E9638" s="20" t="s">
        <v>276</v>
      </c>
      <c r="F9638" s="20" t="s">
        <v>151</v>
      </c>
      <c r="G9638" s="8">
        <v>44835</v>
      </c>
      <c r="H9638" s="20" t="s">
        <v>152</v>
      </c>
      <c r="I9638" s="7">
        <v>10011911</v>
      </c>
      <c r="L9638" s="7">
        <v>131239774</v>
      </c>
      <c r="M9638" s="7">
        <v>16635787</v>
      </c>
      <c r="N9638" s="7">
        <v>3548138</v>
      </c>
      <c r="O9638" s="20" t="str">
        <f t="shared" si="304"/>
        <v/>
      </c>
    </row>
    <row r="9639" spans="1:15">
      <c r="A9639" s="20" t="str">
        <f t="shared" si="303"/>
        <v>Lífsval - lífeyrissparnaðurLífsval 4</v>
      </c>
      <c r="B9639" s="20" t="str">
        <f>_xlfn.IFNA(INDEX(Listi!$AI:$AI,MATCH(C9639,Listi!$AJ:$AJ,0)),INDEX(Listi!T:T,MATCH(C9639,Listi!U:U,0)))</f>
        <v>Lífsval</v>
      </c>
      <c r="C9639" s="20" t="s">
        <v>263</v>
      </c>
      <c r="D9639" s="20" t="s">
        <v>267</v>
      </c>
      <c r="E9639" s="20" t="s">
        <v>276</v>
      </c>
      <c r="F9639" s="20" t="s">
        <v>151</v>
      </c>
      <c r="G9639" s="8">
        <v>44835</v>
      </c>
      <c r="H9639" s="20" t="s">
        <v>152</v>
      </c>
      <c r="I9639" s="7">
        <v>9692548</v>
      </c>
      <c r="L9639" s="7">
        <v>71752064</v>
      </c>
      <c r="M9639" s="7">
        <v>15238959</v>
      </c>
      <c r="N9639" s="7">
        <v>2058992</v>
      </c>
      <c r="O9639" s="20" t="str">
        <f t="shared" si="304"/>
        <v/>
      </c>
    </row>
    <row r="9640" spans="1:15">
      <c r="A9640" s="20" t="str">
        <f t="shared" si="303"/>
        <v>Lífsverk lífeyrissjóðurLífsverk I/Séreign</v>
      </c>
      <c r="B9640" s="20" t="str">
        <f>_xlfn.IFNA(INDEX(Listi!$AI:$AI,MATCH(C9640,Listi!$AJ:$AJ,0)),INDEX(Listi!T:T,MATCH(C9640,Listi!U:U,0)))</f>
        <v xml:space="preserve">Lífsverk  </v>
      </c>
      <c r="C9640" s="20" t="s">
        <v>268</v>
      </c>
      <c r="D9640" s="20" t="s">
        <v>269</v>
      </c>
      <c r="E9640" s="20" t="s">
        <v>276</v>
      </c>
      <c r="F9640" s="20" t="s">
        <v>151</v>
      </c>
      <c r="G9640" s="8">
        <v>44835</v>
      </c>
      <c r="H9640" s="20" t="s">
        <v>152</v>
      </c>
      <c r="I9640" s="7">
        <v>123824000</v>
      </c>
      <c r="L9640" s="7">
        <v>4582957000</v>
      </c>
      <c r="M9640" s="7">
        <v>635926000</v>
      </c>
      <c r="N9640" s="7">
        <v>22708000</v>
      </c>
      <c r="O9640" s="20" t="str">
        <f t="shared" si="304"/>
        <v/>
      </c>
    </row>
    <row r="9641" spans="1:15">
      <c r="A9641" s="20" t="str">
        <f t="shared" si="303"/>
        <v>Lífsverk lífeyrissjóðurLífsverk II/Séreign</v>
      </c>
      <c r="B9641" s="20" t="str">
        <f>_xlfn.IFNA(INDEX(Listi!$AI:$AI,MATCH(C9641,Listi!$AJ:$AJ,0)),INDEX(Listi!T:T,MATCH(C9641,Listi!U:U,0)))</f>
        <v xml:space="preserve">Lífsverk  </v>
      </c>
      <c r="C9641" s="20" t="s">
        <v>268</v>
      </c>
      <c r="D9641" s="20" t="s">
        <v>270</v>
      </c>
      <c r="E9641" s="20" t="s">
        <v>276</v>
      </c>
      <c r="F9641" s="20" t="s">
        <v>151</v>
      </c>
      <c r="G9641" s="8">
        <v>44835</v>
      </c>
      <c r="H9641" s="20" t="s">
        <v>152</v>
      </c>
      <c r="I9641" s="7">
        <v>245959000</v>
      </c>
      <c r="L9641" s="7">
        <v>23735073000</v>
      </c>
      <c r="M9641" s="7">
        <v>2073571000</v>
      </c>
      <c r="N9641" s="7">
        <v>249365000</v>
      </c>
      <c r="O9641" s="20" t="str">
        <f t="shared" si="304"/>
        <v/>
      </c>
    </row>
    <row r="9642" spans="1:15">
      <c r="A9642" s="20" t="str">
        <f t="shared" si="303"/>
        <v>Lífsverk lífeyrissjóðurLífsverk III/Séreign</v>
      </c>
      <c r="B9642" s="20" t="str">
        <f>_xlfn.IFNA(INDEX(Listi!$AI:$AI,MATCH(C9642,Listi!$AJ:$AJ,0)),INDEX(Listi!T:T,MATCH(C9642,Listi!U:U,0)))</f>
        <v xml:space="preserve">Lífsverk  </v>
      </c>
      <c r="C9642" s="20" t="s">
        <v>268</v>
      </c>
      <c r="D9642" s="20" t="s">
        <v>271</v>
      </c>
      <c r="E9642" s="20" t="s">
        <v>276</v>
      </c>
      <c r="F9642" s="20" t="s">
        <v>151</v>
      </c>
      <c r="G9642" s="8">
        <v>44835</v>
      </c>
      <c r="H9642" s="20" t="s">
        <v>152</v>
      </c>
      <c r="I9642" s="7">
        <v>31254000</v>
      </c>
      <c r="L9642" s="7">
        <v>653814000</v>
      </c>
      <c r="M9642" s="7">
        <v>105107000</v>
      </c>
      <c r="N9642" s="7">
        <v>2613000</v>
      </c>
      <c r="O9642" s="20" t="str">
        <f t="shared" si="304"/>
        <v/>
      </c>
    </row>
    <row r="9643" spans="1:15">
      <c r="A9643" s="20" t="str">
        <f t="shared" si="303"/>
        <v>Lífsverk lífeyrissjóðurSamtryggingardeild</v>
      </c>
      <c r="B9643" s="20" t="str">
        <f>_xlfn.IFNA(INDEX(Listi!$AI:$AI,MATCH(C9643,Listi!$AJ:$AJ,0)),INDEX(Listi!T:T,MATCH(C9643,Listi!U:U,0)))</f>
        <v xml:space="preserve">Lífsverk  </v>
      </c>
      <c r="C9643" s="20" t="s">
        <v>268</v>
      </c>
      <c r="D9643" s="20" t="s">
        <v>205</v>
      </c>
      <c r="E9643" s="20" t="s">
        <v>275</v>
      </c>
      <c r="F9643" s="20" t="s">
        <v>151</v>
      </c>
      <c r="G9643" s="8">
        <v>44835</v>
      </c>
      <c r="H9643" s="20" t="s">
        <v>152</v>
      </c>
      <c r="I9643" s="7">
        <v>1718451000</v>
      </c>
      <c r="L9643" s="7">
        <v>120542527000</v>
      </c>
      <c r="M9643" s="7">
        <v>4397803000</v>
      </c>
      <c r="N9643" s="7">
        <v>1423151000</v>
      </c>
      <c r="O9643" s="20" t="str">
        <f t="shared" si="304"/>
        <v/>
      </c>
    </row>
    <row r="9644" spans="1:15">
      <c r="A9644" s="20" t="str">
        <f t="shared" si="303"/>
        <v>Söfnunarsjóður lífeyrisréttindaDeild I/Innlán</v>
      </c>
      <c r="B9644" s="20" t="str">
        <f>_xlfn.IFNA(INDEX(Listi!$AI:$AI,MATCH(C9644,Listi!$AJ:$AJ,0)),INDEX(Listi!T:T,MATCH(C9644,Listi!U:U,0)))</f>
        <v>Söfnunarsj.</v>
      </c>
      <c r="C9644" s="20" t="s">
        <v>272</v>
      </c>
      <c r="D9644" s="20" t="s">
        <v>273</v>
      </c>
      <c r="E9644" s="20" t="s">
        <v>276</v>
      </c>
      <c r="F9644" s="20" t="s">
        <v>151</v>
      </c>
      <c r="G9644" s="8">
        <v>44835</v>
      </c>
      <c r="H9644" s="20" t="s">
        <v>152</v>
      </c>
      <c r="I9644" s="7">
        <v>64606904</v>
      </c>
      <c r="L9644" s="7">
        <v>2001731914</v>
      </c>
      <c r="M9644" s="7">
        <v>133561634</v>
      </c>
      <c r="N9644" s="7">
        <v>44803565</v>
      </c>
      <c r="O9644" s="20" t="str">
        <f t="shared" si="304"/>
        <v/>
      </c>
    </row>
    <row r="9645" spans="1:15">
      <c r="A9645" s="20" t="str">
        <f t="shared" si="303"/>
        <v>Söfnunarsjóður lífeyrisréttindaDeild III/Séreign</v>
      </c>
      <c r="B9645" s="20" t="str">
        <f>_xlfn.IFNA(INDEX(Listi!$AI:$AI,MATCH(C9645,Listi!$AJ:$AJ,0)),INDEX(Listi!T:T,MATCH(C9645,Listi!U:U,0)))</f>
        <v>Söfnunarsj.</v>
      </c>
      <c r="C9645" s="20" t="s">
        <v>272</v>
      </c>
      <c r="D9645" s="20" t="s">
        <v>599</v>
      </c>
      <c r="E9645" s="20" t="s">
        <v>276</v>
      </c>
      <c r="F9645" s="20" t="s">
        <v>151</v>
      </c>
      <c r="G9645" s="8">
        <v>44835</v>
      </c>
      <c r="H9645" s="20" t="s">
        <v>152</v>
      </c>
      <c r="I9645" s="7">
        <v>8729819</v>
      </c>
      <c r="L9645" s="7">
        <v>24413085</v>
      </c>
      <c r="M9645" s="7">
        <v>24697577</v>
      </c>
      <c r="N9645" s="7">
        <v>900000</v>
      </c>
      <c r="O9645" s="20" t="str">
        <f t="shared" si="304"/>
        <v/>
      </c>
    </row>
    <row r="9646" spans="1:15">
      <c r="A9646" s="20" t="str">
        <f t="shared" si="303"/>
        <v>Söfnunarsjóður lífeyrisréttindaDeildII/Séreign</v>
      </c>
      <c r="B9646" s="20" t="str">
        <f>_xlfn.IFNA(INDEX(Listi!$AI:$AI,MATCH(C9646,Listi!$AJ:$AJ,0)),INDEX(Listi!T:T,MATCH(C9646,Listi!U:U,0)))</f>
        <v>Söfnunarsj.</v>
      </c>
      <c r="C9646" s="20" t="s">
        <v>272</v>
      </c>
      <c r="D9646" s="20" t="s">
        <v>586</v>
      </c>
      <c r="E9646" s="20" t="s">
        <v>276</v>
      </c>
      <c r="F9646" s="20" t="s">
        <v>151</v>
      </c>
      <c r="G9646" s="8">
        <v>44835</v>
      </c>
      <c r="H9646" s="20" t="s">
        <v>152</v>
      </c>
      <c r="I9646" s="7">
        <v>52618858</v>
      </c>
      <c r="L9646" s="7">
        <v>1654616477</v>
      </c>
      <c r="M9646" s="7">
        <v>128539213</v>
      </c>
      <c r="N9646" s="7">
        <v>22846291</v>
      </c>
      <c r="O9646" s="20" t="str">
        <f t="shared" si="304"/>
        <v/>
      </c>
    </row>
    <row r="9647" spans="1:15">
      <c r="A9647" s="20" t="str">
        <f t="shared" si="303"/>
        <v>Söfnunarsjóður lífeyrisréttindaSamtryggingardeild</v>
      </c>
      <c r="B9647" s="20" t="str">
        <f>_xlfn.IFNA(INDEX(Listi!$AI:$AI,MATCH(C9647,Listi!$AJ:$AJ,0)),INDEX(Listi!T:T,MATCH(C9647,Listi!U:U,0)))</f>
        <v>Söfnunarsj.</v>
      </c>
      <c r="C9647" s="20" t="s">
        <v>272</v>
      </c>
      <c r="D9647" s="20" t="s">
        <v>205</v>
      </c>
      <c r="E9647" s="20" t="s">
        <v>275</v>
      </c>
      <c r="F9647" s="20" t="s">
        <v>151</v>
      </c>
      <c r="G9647" s="8">
        <v>44835</v>
      </c>
      <c r="H9647" s="20" t="s">
        <v>152</v>
      </c>
      <c r="I9647" s="7">
        <v>1411144420</v>
      </c>
      <c r="L9647" s="7">
        <v>238978847889</v>
      </c>
      <c r="M9647" s="7">
        <v>4967193409</v>
      </c>
      <c r="N9647" s="7">
        <v>6076487652</v>
      </c>
      <c r="O9647" s="20" t="str">
        <f t="shared" si="304"/>
        <v/>
      </c>
    </row>
    <row r="9648" spans="1:15">
      <c r="A9648" s="20" t="str">
        <f t="shared" si="303"/>
        <v>Stapi lífeyrissjóðurSafn I</v>
      </c>
      <c r="B9648" s="20" t="str">
        <f>_xlfn.IFNA(INDEX(Listi!$AI:$AI,MATCH(C9648,Listi!$AJ:$AJ,0)),INDEX(Listi!T:T,MATCH(C9648,Listi!U:U,0)))</f>
        <v xml:space="preserve">Stapi  </v>
      </c>
      <c r="C9648" s="20" t="s">
        <v>209</v>
      </c>
      <c r="D9648" s="20" t="s">
        <v>210</v>
      </c>
      <c r="E9648" s="20" t="s">
        <v>276</v>
      </c>
      <c r="F9648" s="20" t="s">
        <v>151</v>
      </c>
      <c r="G9648" s="8">
        <v>44835</v>
      </c>
      <c r="H9648" s="20" t="s">
        <v>152</v>
      </c>
      <c r="I9648" s="7">
        <v>55685389</v>
      </c>
      <c r="L9648" s="7">
        <v>2440828925</v>
      </c>
      <c r="M9648" s="7">
        <v>91567233</v>
      </c>
      <c r="N9648" s="7">
        <v>110755602</v>
      </c>
      <c r="O9648" s="20" t="str">
        <f t="shared" si="304"/>
        <v/>
      </c>
    </row>
    <row r="9649" spans="1:15">
      <c r="A9649" s="20" t="str">
        <f t="shared" ref="A9649:A9710" si="305">CONCATENATE(C9649,D9649)</f>
        <v>Stapi lífeyrissjóðurSafn II</v>
      </c>
      <c r="B9649" s="20" t="str">
        <f>_xlfn.IFNA(INDEX(Listi!$AI:$AI,MATCH(C9649,Listi!$AJ:$AJ,0)),INDEX(Listi!T:T,MATCH(C9649,Listi!U:U,0)))</f>
        <v xml:space="preserve">Stapi  </v>
      </c>
      <c r="C9649" s="20" t="s">
        <v>209</v>
      </c>
      <c r="D9649" s="20" t="s">
        <v>211</v>
      </c>
      <c r="E9649" s="20" t="s">
        <v>276</v>
      </c>
      <c r="F9649" s="20" t="s">
        <v>151</v>
      </c>
      <c r="G9649" s="8">
        <v>44835</v>
      </c>
      <c r="H9649" s="20" t="s">
        <v>152</v>
      </c>
      <c r="I9649" s="7">
        <v>154669968</v>
      </c>
      <c r="L9649" s="7">
        <v>5710890273</v>
      </c>
      <c r="M9649" s="7">
        <v>262001316</v>
      </c>
      <c r="N9649" s="7">
        <v>164209410</v>
      </c>
      <c r="O9649" s="20" t="str">
        <f t="shared" si="304"/>
        <v/>
      </c>
    </row>
    <row r="9650" spans="1:15">
      <c r="A9650" s="20" t="str">
        <f t="shared" si="305"/>
        <v>Stapi lífeyrissjóðurSafn III</v>
      </c>
      <c r="B9650" s="20" t="str">
        <f>_xlfn.IFNA(INDEX(Listi!$AI:$AI,MATCH(C9650,Listi!$AJ:$AJ,0)),INDEX(Listi!T:T,MATCH(C9650,Listi!U:U,0)))</f>
        <v xml:space="preserve">Stapi  </v>
      </c>
      <c r="C9650" s="20" t="s">
        <v>209</v>
      </c>
      <c r="D9650" s="20" t="s">
        <v>212</v>
      </c>
      <c r="E9650" s="20" t="s">
        <v>276</v>
      </c>
      <c r="F9650" s="20" t="s">
        <v>151</v>
      </c>
      <c r="G9650" s="8">
        <v>44835</v>
      </c>
      <c r="H9650" s="20" t="s">
        <v>152</v>
      </c>
      <c r="I9650" s="7">
        <v>14126073</v>
      </c>
      <c r="L9650" s="7">
        <v>268100084</v>
      </c>
      <c r="M9650" s="7">
        <v>24388890</v>
      </c>
      <c r="N9650" s="7">
        <v>9886128</v>
      </c>
      <c r="O9650" s="20" t="str">
        <f t="shared" si="304"/>
        <v/>
      </c>
    </row>
    <row r="9651" spans="1:15">
      <c r="A9651" s="20" t="str">
        <f t="shared" si="305"/>
        <v>Stapi lífeyrissjóðurTryggingardeild</v>
      </c>
      <c r="B9651" s="20" t="str">
        <f>_xlfn.IFNA(INDEX(Listi!$AI:$AI,MATCH(C9651,Listi!$AJ:$AJ,0)),INDEX(Listi!T:T,MATCH(C9651,Listi!U:U,0)))</f>
        <v xml:space="preserve">Stapi  </v>
      </c>
      <c r="C9651" s="20" t="s">
        <v>209</v>
      </c>
      <c r="D9651" s="20" t="s">
        <v>213</v>
      </c>
      <c r="E9651" s="20" t="s">
        <v>275</v>
      </c>
      <c r="F9651" s="20" t="s">
        <v>151</v>
      </c>
      <c r="G9651" s="8">
        <v>44835</v>
      </c>
      <c r="H9651" s="20" t="s">
        <v>152</v>
      </c>
      <c r="I9651" s="7">
        <v>3655750954</v>
      </c>
      <c r="L9651" s="7">
        <v>348661724246</v>
      </c>
      <c r="M9651" s="7">
        <v>13807615154</v>
      </c>
      <c r="N9651" s="7">
        <v>7912918911</v>
      </c>
      <c r="O9651" s="20" t="str">
        <f t="shared" si="304"/>
        <v/>
      </c>
    </row>
    <row r="9652" spans="1:15">
      <c r="A9652" s="20" t="str">
        <f t="shared" si="305"/>
        <v>Stapi lífeyrissjóðurVarfærnasafnið</v>
      </c>
      <c r="B9652" s="20" t="str">
        <f>_xlfn.IFNA(INDEX(Listi!$AI:$AI,MATCH(C9652,Listi!$AJ:$AJ,0)),INDEX(Listi!T:T,MATCH(C9652,Listi!U:U,0)))</f>
        <v xml:space="preserve">Stapi  </v>
      </c>
      <c r="C9652" s="20" t="s">
        <v>209</v>
      </c>
      <c r="D9652" s="20" t="s">
        <v>392</v>
      </c>
      <c r="E9652" s="20" t="s">
        <v>276</v>
      </c>
      <c r="F9652" s="20" t="s">
        <v>151</v>
      </c>
      <c r="G9652" s="8">
        <v>44835</v>
      </c>
      <c r="H9652" s="20" t="s">
        <v>152</v>
      </c>
      <c r="I9652" s="7">
        <v>0</v>
      </c>
      <c r="L9652" s="7">
        <v>471986044</v>
      </c>
      <c r="M9652" s="7">
        <v>137399159</v>
      </c>
      <c r="N9652" s="7">
        <v>6994496</v>
      </c>
      <c r="O9652" s="20" t="str">
        <f t="shared" si="304"/>
        <v/>
      </c>
    </row>
    <row r="9653" spans="1:15">
      <c r="A9653" s="20" t="str">
        <f t="shared" si="305"/>
        <v>Almenni lífeyrissjóðurinnÆvisafn I</v>
      </c>
      <c r="B9653" s="20" t="str">
        <f>_xlfn.IFNA(INDEX(Listi!$AI:$AI,MATCH(C9653,Listi!$AJ:$AJ,0)),INDEX(Listi!T:T,MATCH(C9653,Listi!U:U,0)))</f>
        <v xml:space="preserve">Almenni </v>
      </c>
      <c r="C9653" s="20" t="s">
        <v>0</v>
      </c>
      <c r="D9653" s="20" t="s">
        <v>202</v>
      </c>
      <c r="E9653" s="20" t="s">
        <v>276</v>
      </c>
      <c r="F9653" s="20" t="s">
        <v>153</v>
      </c>
      <c r="G9653" s="8">
        <v>43831</v>
      </c>
      <c r="H9653" s="20" t="s">
        <v>154</v>
      </c>
      <c r="I9653" s="7">
        <v>2932062526</v>
      </c>
      <c r="L9653" s="7">
        <v>43068273823</v>
      </c>
      <c r="M9653" s="7">
        <v>4413720640</v>
      </c>
      <c r="N9653" s="7">
        <v>641257097</v>
      </c>
      <c r="O9653" s="20" t="str">
        <f t="shared" si="304"/>
        <v/>
      </c>
    </row>
    <row r="9654" spans="1:15">
      <c r="A9654" s="20" t="str">
        <f t="shared" si="305"/>
        <v>Almenni lífeyrissjóðurinnÆvisafn II</v>
      </c>
      <c r="B9654" s="20" t="str">
        <f>_xlfn.IFNA(INDEX(Listi!$AI:$AI,MATCH(C9654,Listi!$AJ:$AJ,0)),INDEX(Listi!T:T,MATCH(C9654,Listi!U:U,0)))</f>
        <v xml:space="preserve">Almenni </v>
      </c>
      <c r="C9654" s="20" t="s">
        <v>0</v>
      </c>
      <c r="D9654" s="20" t="s">
        <v>203</v>
      </c>
      <c r="E9654" s="20" t="s">
        <v>276</v>
      </c>
      <c r="F9654" s="20" t="s">
        <v>153</v>
      </c>
      <c r="G9654" s="8">
        <v>43831</v>
      </c>
      <c r="H9654" s="20" t="s">
        <v>154</v>
      </c>
      <c r="I9654" s="7">
        <v>2522168528</v>
      </c>
      <c r="L9654" s="7">
        <v>86460235807</v>
      </c>
      <c r="M9654" s="7">
        <v>3970537445</v>
      </c>
      <c r="N9654" s="7">
        <v>1539034493</v>
      </c>
      <c r="O9654" s="20" t="str">
        <f t="shared" si="304"/>
        <v/>
      </c>
    </row>
    <row r="9655" spans="1:15">
      <c r="A9655" s="20" t="str">
        <f t="shared" si="305"/>
        <v>Almenni lífeyrissjóðurinnÆvisafn III</v>
      </c>
      <c r="B9655" s="20" t="str">
        <f>_xlfn.IFNA(INDEX(Listi!$AI:$AI,MATCH(C9655,Listi!$AJ:$AJ,0)),INDEX(Listi!T:T,MATCH(C9655,Listi!U:U,0)))</f>
        <v xml:space="preserve">Almenni </v>
      </c>
      <c r="C9655" s="20" t="s">
        <v>0</v>
      </c>
      <c r="D9655" s="20" t="s">
        <v>204</v>
      </c>
      <c r="E9655" s="20" t="s">
        <v>276</v>
      </c>
      <c r="F9655" s="20" t="s">
        <v>153</v>
      </c>
      <c r="G9655" s="8">
        <v>43831</v>
      </c>
      <c r="H9655" s="20" t="s">
        <v>154</v>
      </c>
      <c r="I9655" s="7">
        <v>894074426</v>
      </c>
      <c r="L9655" s="7">
        <v>33890180699</v>
      </c>
      <c r="M9655" s="7">
        <v>1571509194</v>
      </c>
      <c r="N9655" s="7">
        <v>920421683</v>
      </c>
      <c r="O9655" s="20" t="str">
        <f t="shared" si="304"/>
        <v/>
      </c>
    </row>
    <row r="9656" spans="1:15">
      <c r="A9656" s="20" t="str">
        <f t="shared" si="305"/>
        <v>Almenni lífeyrissjóðurinnHúsnæðissafn</v>
      </c>
      <c r="B9656" s="20" t="str">
        <f>_xlfn.IFNA(INDEX(Listi!$AI:$AI,MATCH(C9656,Listi!$AJ:$AJ,0)),INDEX(Listi!T:T,MATCH(C9656,Listi!U:U,0)))</f>
        <v xml:space="preserve">Almenni </v>
      </c>
      <c r="C9656" s="20" t="s">
        <v>0</v>
      </c>
      <c r="D9656" s="20" t="s">
        <v>315</v>
      </c>
      <c r="E9656" s="20" t="s">
        <v>276</v>
      </c>
      <c r="F9656" s="20" t="s">
        <v>153</v>
      </c>
      <c r="G9656" s="8">
        <v>43831</v>
      </c>
      <c r="H9656" s="20" t="s">
        <v>154</v>
      </c>
      <c r="I9656" s="7">
        <v>72679055</v>
      </c>
      <c r="L9656" s="7">
        <v>487895879</v>
      </c>
      <c r="M9656" s="7">
        <v>166428361</v>
      </c>
      <c r="N9656" s="7">
        <v>18080096</v>
      </c>
      <c r="O9656" s="20" t="str">
        <f t="shared" si="304"/>
        <v/>
      </c>
    </row>
    <row r="9657" spans="1:15">
      <c r="A9657" s="20" t="str">
        <f t="shared" si="305"/>
        <v>Almenni lífeyrissjóðurinnInnlánssafn</v>
      </c>
      <c r="B9657" s="20" t="str">
        <f>_xlfn.IFNA(INDEX(Listi!$AI:$AI,MATCH(C9657,Listi!$AJ:$AJ,0)),INDEX(Listi!T:T,MATCH(C9657,Listi!U:U,0)))</f>
        <v xml:space="preserve">Almenni </v>
      </c>
      <c r="C9657" s="20" t="s">
        <v>0</v>
      </c>
      <c r="D9657" s="20" t="s">
        <v>1</v>
      </c>
      <c r="E9657" s="20" t="s">
        <v>276</v>
      </c>
      <c r="F9657" s="20" t="s">
        <v>153</v>
      </c>
      <c r="G9657" s="8">
        <v>43831</v>
      </c>
      <c r="H9657" s="20" t="s">
        <v>154</v>
      </c>
      <c r="I9657" s="7">
        <v>565293114</v>
      </c>
      <c r="L9657" s="7">
        <v>26587944379</v>
      </c>
      <c r="M9657" s="7">
        <v>1016779991</v>
      </c>
      <c r="N9657" s="7">
        <v>1031869724</v>
      </c>
      <c r="O9657" s="20" t="str">
        <f t="shared" si="304"/>
        <v/>
      </c>
    </row>
    <row r="9658" spans="1:15">
      <c r="A9658" s="20" t="str">
        <f t="shared" si="305"/>
        <v>Almenni lífeyrissjóðurinnRíkissafn langt</v>
      </c>
      <c r="B9658" s="20" t="str">
        <f>_xlfn.IFNA(INDEX(Listi!$AI:$AI,MATCH(C9658,Listi!$AJ:$AJ,0)),INDEX(Listi!T:T,MATCH(C9658,Listi!U:U,0)))</f>
        <v xml:space="preserve">Almenni </v>
      </c>
      <c r="C9658" s="20" t="s">
        <v>0</v>
      </c>
      <c r="D9658" s="20" t="s">
        <v>199</v>
      </c>
      <c r="E9658" s="20" t="s">
        <v>276</v>
      </c>
      <c r="F9658" s="20" t="s">
        <v>153</v>
      </c>
      <c r="G9658" s="8">
        <v>43831</v>
      </c>
      <c r="H9658" s="20" t="s">
        <v>154</v>
      </c>
      <c r="I9658" s="7">
        <v>33306031</v>
      </c>
      <c r="L9658" s="7">
        <v>1193680171</v>
      </c>
      <c r="M9658" s="7">
        <v>61272573</v>
      </c>
      <c r="N9658" s="7">
        <v>40105929</v>
      </c>
      <c r="O9658" s="20" t="str">
        <f t="shared" si="304"/>
        <v/>
      </c>
    </row>
    <row r="9659" spans="1:15">
      <c r="A9659" s="20" t="str">
        <f t="shared" si="305"/>
        <v>Almenni lífeyrissjóðurinnRíkissafn stutt</v>
      </c>
      <c r="B9659" s="20" t="str">
        <f>_xlfn.IFNA(INDEX(Listi!$AI:$AI,MATCH(C9659,Listi!$AJ:$AJ,0)),INDEX(Listi!T:T,MATCH(C9659,Listi!U:U,0)))</f>
        <v xml:space="preserve">Almenni </v>
      </c>
      <c r="C9659" s="20" t="s">
        <v>0</v>
      </c>
      <c r="D9659" s="20" t="s">
        <v>200</v>
      </c>
      <c r="E9659" s="20" t="s">
        <v>276</v>
      </c>
      <c r="F9659" s="20" t="s">
        <v>153</v>
      </c>
      <c r="G9659" s="8">
        <v>43831</v>
      </c>
      <c r="H9659" s="20" t="s">
        <v>154</v>
      </c>
      <c r="I9659" s="7">
        <v>11270730</v>
      </c>
      <c r="L9659" s="7">
        <v>541893627</v>
      </c>
      <c r="M9659" s="7">
        <v>20423158</v>
      </c>
      <c r="N9659" s="7">
        <v>14899899</v>
      </c>
      <c r="O9659" s="20" t="str">
        <f t="shared" si="304"/>
        <v/>
      </c>
    </row>
    <row r="9660" spans="1:15">
      <c r="A9660" s="20" t="str">
        <f t="shared" si="305"/>
        <v>Almenni lífeyrissjóðurinnTryggingadeild</v>
      </c>
      <c r="B9660" s="20" t="str">
        <f>_xlfn.IFNA(INDEX(Listi!$AI:$AI,MATCH(C9660,Listi!$AJ:$AJ,0)),INDEX(Listi!T:T,MATCH(C9660,Listi!U:U,0)))</f>
        <v xml:space="preserve">Almenni </v>
      </c>
      <c r="C9660" s="20" t="s">
        <v>0</v>
      </c>
      <c r="D9660" s="20" t="s">
        <v>201</v>
      </c>
      <c r="E9660" s="20" t="s">
        <v>275</v>
      </c>
      <c r="F9660" s="20" t="s">
        <v>153</v>
      </c>
      <c r="G9660" s="8">
        <v>43831</v>
      </c>
      <c r="H9660" s="20" t="s">
        <v>154</v>
      </c>
      <c r="I9660" s="7">
        <v>5360358157</v>
      </c>
      <c r="L9660" s="7">
        <v>174784296254</v>
      </c>
      <c r="M9660" s="7">
        <v>7497244534</v>
      </c>
      <c r="N9660" s="7">
        <v>3057046932</v>
      </c>
      <c r="O9660" s="20" t="str">
        <f t="shared" si="304"/>
        <v/>
      </c>
    </row>
    <row r="9661" spans="1:15">
      <c r="A9661" s="20" t="str">
        <f t="shared" si="305"/>
        <v>Arion banki hf.Erlend hlutabréf</v>
      </c>
      <c r="B9661" s="20" t="str">
        <f>_xlfn.IFNA(INDEX(Listi!$AI:$AI,MATCH(C9661,Listi!$AJ:$AJ,0)),INDEX(Listi!T:T,MATCH(C9661,Listi!U:U,0)))</f>
        <v xml:space="preserve">Arion banki </v>
      </c>
      <c r="C9661" s="20" t="s">
        <v>214</v>
      </c>
      <c r="D9661" s="20" t="s">
        <v>215</v>
      </c>
      <c r="E9661" s="20" t="s">
        <v>276</v>
      </c>
      <c r="F9661" s="20" t="s">
        <v>153</v>
      </c>
      <c r="G9661" s="8">
        <v>43831</v>
      </c>
      <c r="H9661" s="20" t="s">
        <v>154</v>
      </c>
      <c r="I9661" s="7">
        <v>21772000</v>
      </c>
      <c r="L9661" s="7">
        <v>1149685000</v>
      </c>
      <c r="M9661" s="7">
        <v>49095000</v>
      </c>
      <c r="N9661" s="7">
        <v>10876000</v>
      </c>
      <c r="O9661" s="20" t="str">
        <f t="shared" si="304"/>
        <v/>
      </c>
    </row>
    <row r="9662" spans="1:15">
      <c r="A9662" s="20" t="str">
        <f t="shared" si="305"/>
        <v>Arion banki hf.Innlend skuldabréf</v>
      </c>
      <c r="B9662" s="20" t="str">
        <f>_xlfn.IFNA(INDEX(Listi!$AI:$AI,MATCH(C9662,Listi!$AJ:$AJ,0)),INDEX(Listi!T:T,MATCH(C9662,Listi!U:U,0)))</f>
        <v xml:space="preserve">Arion banki </v>
      </c>
      <c r="C9662" s="20" t="s">
        <v>214</v>
      </c>
      <c r="D9662" s="20" t="s">
        <v>216</v>
      </c>
      <c r="E9662" s="20" t="s">
        <v>276</v>
      </c>
      <c r="F9662" s="20" t="s">
        <v>153</v>
      </c>
      <c r="G9662" s="8">
        <v>43831</v>
      </c>
      <c r="H9662" s="20" t="s">
        <v>154</v>
      </c>
      <c r="I9662" s="7">
        <v>149547000</v>
      </c>
      <c r="L9662" s="7">
        <v>4446434000</v>
      </c>
      <c r="M9662" s="7">
        <v>344234000</v>
      </c>
      <c r="N9662" s="7">
        <v>44793000</v>
      </c>
      <c r="O9662" s="20" t="str">
        <f t="shared" si="304"/>
        <v/>
      </c>
    </row>
    <row r="9663" spans="1:15">
      <c r="A9663" s="20" t="str">
        <f t="shared" si="305"/>
        <v>Arion banki hf.Lífeyrisauki L1</v>
      </c>
      <c r="B9663" s="20" t="str">
        <f>_xlfn.IFNA(INDEX(Listi!$AI:$AI,MATCH(C9663,Listi!$AJ:$AJ,0)),INDEX(Listi!T:T,MATCH(C9663,Listi!U:U,0)))</f>
        <v xml:space="preserve">Arion banki </v>
      </c>
      <c r="C9663" s="20" t="s">
        <v>214</v>
      </c>
      <c r="D9663" s="20" t="s">
        <v>377</v>
      </c>
      <c r="E9663" s="20" t="s">
        <v>276</v>
      </c>
      <c r="F9663" s="20" t="s">
        <v>153</v>
      </c>
      <c r="G9663" s="8">
        <v>43831</v>
      </c>
      <c r="H9663" s="20" t="s">
        <v>154</v>
      </c>
      <c r="I9663" s="7">
        <v>391027000</v>
      </c>
      <c r="L9663" s="7">
        <v>5887942000</v>
      </c>
      <c r="M9663" s="7">
        <v>1011885000</v>
      </c>
      <c r="N9663" s="7">
        <v>34615000</v>
      </c>
      <c r="O9663" s="20" t="str">
        <f t="shared" si="304"/>
        <v/>
      </c>
    </row>
    <row r="9664" spans="1:15">
      <c r="A9664" s="20" t="str">
        <f t="shared" si="305"/>
        <v>Arion banki hf.Lífeyrisauki L2</v>
      </c>
      <c r="B9664" s="20" t="str">
        <f>_xlfn.IFNA(INDEX(Listi!$AI:$AI,MATCH(C9664,Listi!$AJ:$AJ,0)),INDEX(Listi!T:T,MATCH(C9664,Listi!U:U,0)))</f>
        <v xml:space="preserve">Arion banki </v>
      </c>
      <c r="C9664" s="20" t="s">
        <v>214</v>
      </c>
      <c r="D9664" s="20" t="s">
        <v>372</v>
      </c>
      <c r="E9664" s="20" t="s">
        <v>276</v>
      </c>
      <c r="F9664" s="20" t="s">
        <v>153</v>
      </c>
      <c r="G9664" s="8">
        <v>43831</v>
      </c>
      <c r="H9664" s="20" t="s">
        <v>154</v>
      </c>
      <c r="I9664" s="7">
        <v>665484000</v>
      </c>
      <c r="L9664" s="7">
        <v>21366380000</v>
      </c>
      <c r="M9664" s="7">
        <v>1613513000</v>
      </c>
      <c r="N9664" s="7">
        <v>92085000</v>
      </c>
      <c r="O9664" s="20" t="str">
        <f t="shared" si="304"/>
        <v/>
      </c>
    </row>
    <row r="9665" spans="1:15">
      <c r="A9665" s="20" t="str">
        <f t="shared" si="305"/>
        <v>Arion banki hf.Lífeyrisauki L3</v>
      </c>
      <c r="B9665" s="20" t="str">
        <f>_xlfn.IFNA(INDEX(Listi!$AI:$AI,MATCH(C9665,Listi!$AJ:$AJ,0)),INDEX(Listi!T:T,MATCH(C9665,Listi!U:U,0)))</f>
        <v xml:space="preserve">Arion banki </v>
      </c>
      <c r="C9665" s="20" t="s">
        <v>214</v>
      </c>
      <c r="D9665" s="20" t="s">
        <v>371</v>
      </c>
      <c r="E9665" s="20" t="s">
        <v>276</v>
      </c>
      <c r="F9665" s="20" t="s">
        <v>153</v>
      </c>
      <c r="G9665" s="8">
        <v>43831</v>
      </c>
      <c r="H9665" s="20" t="s">
        <v>154</v>
      </c>
      <c r="I9665" s="7">
        <v>912477000</v>
      </c>
      <c r="L9665" s="7">
        <v>29714848000</v>
      </c>
      <c r="M9665" s="7">
        <v>2122481000</v>
      </c>
      <c r="N9665" s="7">
        <v>129566000</v>
      </c>
      <c r="O9665" s="20" t="str">
        <f t="shared" si="304"/>
        <v/>
      </c>
    </row>
    <row r="9666" spans="1:15">
      <c r="A9666" s="20" t="str">
        <f t="shared" si="305"/>
        <v>Arion banki hf.Lífeyrisauki L4</v>
      </c>
      <c r="B9666" s="20" t="str">
        <f>_xlfn.IFNA(INDEX(Listi!$AI:$AI,MATCH(C9666,Listi!$AJ:$AJ,0)),INDEX(Listi!T:T,MATCH(C9666,Listi!U:U,0)))</f>
        <v xml:space="preserve">Arion banki </v>
      </c>
      <c r="C9666" s="20" t="s">
        <v>214</v>
      </c>
      <c r="D9666" s="20" t="s">
        <v>587</v>
      </c>
      <c r="E9666" s="20" t="s">
        <v>276</v>
      </c>
      <c r="F9666" s="20" t="s">
        <v>153</v>
      </c>
      <c r="G9666" s="8">
        <v>43831</v>
      </c>
      <c r="H9666" s="20" t="s">
        <v>154</v>
      </c>
      <c r="I9666" s="7">
        <v>563083000</v>
      </c>
      <c r="L9666" s="7">
        <v>19306242000</v>
      </c>
      <c r="M9666" s="7">
        <v>1346647000</v>
      </c>
      <c r="N9666" s="7">
        <v>388052000</v>
      </c>
      <c r="O9666" s="20" t="str">
        <f t="shared" ref="O9666:O9729" si="306">IFERROR(VLOOKUP(F9666,EhLykill,3,FALSE),"")</f>
        <v/>
      </c>
    </row>
    <row r="9667" spans="1:15">
      <c r="A9667" s="20" t="str">
        <f t="shared" si="305"/>
        <v>Arion banki hf.Lífeyrisauki L5</v>
      </c>
      <c r="B9667" s="20" t="str">
        <f>_xlfn.IFNA(INDEX(Listi!$AI:$AI,MATCH(C9667,Listi!$AJ:$AJ,0)),INDEX(Listi!T:T,MATCH(C9667,Listi!U:U,0)))</f>
        <v xml:space="preserve">Arion banki </v>
      </c>
      <c r="C9667" s="20" t="s">
        <v>214</v>
      </c>
      <c r="D9667" s="20" t="s">
        <v>369</v>
      </c>
      <c r="E9667" s="20" t="s">
        <v>276</v>
      </c>
      <c r="F9667" s="20" t="s">
        <v>153</v>
      </c>
      <c r="G9667" s="8">
        <v>43831</v>
      </c>
      <c r="H9667" s="20" t="s">
        <v>154</v>
      </c>
      <c r="I9667" s="7">
        <v>1616958000</v>
      </c>
      <c r="L9667" s="7">
        <v>44858554000</v>
      </c>
      <c r="M9667" s="7">
        <v>4018833000</v>
      </c>
      <c r="N9667" s="7">
        <v>933672000</v>
      </c>
      <c r="O9667" s="20" t="str">
        <f t="shared" si="306"/>
        <v/>
      </c>
    </row>
    <row r="9668" spans="1:15">
      <c r="A9668" s="20" t="str">
        <f t="shared" si="305"/>
        <v>Birta lífeyrissjóðurBlönduð leið</v>
      </c>
      <c r="B9668" s="20" t="str">
        <f>_xlfn.IFNA(INDEX(Listi!$AI:$AI,MATCH(C9668,Listi!$AJ:$AJ,0)),INDEX(Listi!T:T,MATCH(C9668,Listi!U:U,0)))</f>
        <v xml:space="preserve">Birta  </v>
      </c>
      <c r="C9668" s="20" t="s">
        <v>298</v>
      </c>
      <c r="D9668" s="20" t="s">
        <v>314</v>
      </c>
      <c r="E9668" s="20" t="s">
        <v>276</v>
      </c>
      <c r="F9668" s="20" t="s">
        <v>153</v>
      </c>
      <c r="G9668" s="8">
        <v>43831</v>
      </c>
      <c r="H9668" s="20" t="s">
        <v>154</v>
      </c>
      <c r="I9668" s="7">
        <v>108899932</v>
      </c>
      <c r="L9668" s="7">
        <v>6929716201</v>
      </c>
      <c r="M9668" s="7">
        <v>253995298</v>
      </c>
      <c r="N9668" s="7">
        <v>139753585</v>
      </c>
      <c r="O9668" s="20" t="str">
        <f t="shared" si="306"/>
        <v/>
      </c>
    </row>
    <row r="9669" spans="1:15">
      <c r="A9669" s="20" t="str">
        <f t="shared" si="305"/>
        <v>Birta lífeyrissjóðurInnlánsleið</v>
      </c>
      <c r="B9669" s="20" t="str">
        <f>_xlfn.IFNA(INDEX(Listi!$AI:$AI,MATCH(C9669,Listi!$AJ:$AJ,0)),INDEX(Listi!T:T,MATCH(C9669,Listi!U:U,0)))</f>
        <v xml:space="preserve">Birta  </v>
      </c>
      <c r="C9669" s="20" t="s">
        <v>298</v>
      </c>
      <c r="D9669" s="20" t="s">
        <v>208</v>
      </c>
      <c r="E9669" s="20" t="s">
        <v>276</v>
      </c>
      <c r="F9669" s="20" t="s">
        <v>153</v>
      </c>
      <c r="G9669" s="8">
        <v>43831</v>
      </c>
      <c r="H9669" s="20" t="s">
        <v>154</v>
      </c>
      <c r="I9669" s="7">
        <v>117263416</v>
      </c>
      <c r="L9669" s="7">
        <v>4108971332</v>
      </c>
      <c r="M9669" s="7">
        <v>264842424</v>
      </c>
      <c r="N9669" s="7">
        <v>174324836</v>
      </c>
      <c r="O9669" s="20" t="str">
        <f t="shared" si="306"/>
        <v/>
      </c>
    </row>
    <row r="9670" spans="1:15">
      <c r="A9670" s="20" t="str">
        <f t="shared" si="305"/>
        <v>Birta lífeyrissjóðurSamtryggingardeild</v>
      </c>
      <c r="B9670" s="20" t="str">
        <f>_xlfn.IFNA(INDEX(Listi!$AI:$AI,MATCH(C9670,Listi!$AJ:$AJ,0)),INDEX(Listi!T:T,MATCH(C9670,Listi!U:U,0)))</f>
        <v xml:space="preserve">Birta  </v>
      </c>
      <c r="C9670" s="20" t="s">
        <v>298</v>
      </c>
      <c r="D9670" s="20" t="s">
        <v>205</v>
      </c>
      <c r="E9670" s="20" t="s">
        <v>275</v>
      </c>
      <c r="F9670" s="20" t="s">
        <v>153</v>
      </c>
      <c r="G9670" s="8">
        <v>43831</v>
      </c>
      <c r="H9670" s="20" t="s">
        <v>154</v>
      </c>
      <c r="I9670" s="7">
        <v>13537494733</v>
      </c>
      <c r="L9670" s="7">
        <v>549755105944</v>
      </c>
      <c r="M9670" s="7">
        <v>18480897961</v>
      </c>
      <c r="N9670" s="7">
        <v>14075814006</v>
      </c>
      <c r="O9670" s="20" t="str">
        <f t="shared" si="306"/>
        <v/>
      </c>
    </row>
    <row r="9671" spans="1:15">
      <c r="A9671" s="20" t="str">
        <f t="shared" si="305"/>
        <v>Birta lífeyrissjóðurSkuldabréfaleið</v>
      </c>
      <c r="B9671" s="20" t="str">
        <f>_xlfn.IFNA(INDEX(Listi!$AI:$AI,MATCH(C9671,Listi!$AJ:$AJ,0)),INDEX(Listi!T:T,MATCH(C9671,Listi!U:U,0)))</f>
        <v xml:space="preserve">Birta  </v>
      </c>
      <c r="C9671" s="20" t="s">
        <v>298</v>
      </c>
      <c r="D9671" s="20" t="s">
        <v>313</v>
      </c>
      <c r="E9671" s="20" t="s">
        <v>276</v>
      </c>
      <c r="F9671" s="20" t="s">
        <v>153</v>
      </c>
      <c r="G9671" s="8">
        <v>43831</v>
      </c>
      <c r="H9671" s="20" t="s">
        <v>154</v>
      </c>
      <c r="I9671" s="7">
        <v>171464230</v>
      </c>
      <c r="L9671" s="7">
        <v>8522374478</v>
      </c>
      <c r="M9671" s="7">
        <v>391005163</v>
      </c>
      <c r="N9671" s="7">
        <v>218104877</v>
      </c>
      <c r="O9671" s="20" t="str">
        <f t="shared" si="306"/>
        <v/>
      </c>
    </row>
    <row r="9672" spans="1:15">
      <c r="A9672" s="20" t="str">
        <f t="shared" si="305"/>
        <v>Birta lífeyrissjóðurTilgreind séreign</v>
      </c>
      <c r="B9672" s="20" t="str">
        <f>_xlfn.IFNA(INDEX(Listi!$AI:$AI,MATCH(C9672,Listi!$AJ:$AJ,0)),INDEX(Listi!T:T,MATCH(C9672,Listi!U:U,0)))</f>
        <v xml:space="preserve">Birta  </v>
      </c>
      <c r="C9672" s="20" t="s">
        <v>298</v>
      </c>
      <c r="D9672" s="20" t="s">
        <v>312</v>
      </c>
      <c r="E9672" s="20" t="s">
        <v>276</v>
      </c>
      <c r="F9672" s="20" t="s">
        <v>153</v>
      </c>
      <c r="G9672" s="8">
        <v>43831</v>
      </c>
      <c r="H9672" s="20" t="s">
        <v>154</v>
      </c>
      <c r="I9672" s="7">
        <v>511871981</v>
      </c>
      <c r="L9672" s="7">
        <v>2234420297</v>
      </c>
      <c r="M9672" s="7">
        <v>511871981</v>
      </c>
      <c r="N9672" s="7">
        <v>36000223</v>
      </c>
      <c r="O9672" s="20" t="str">
        <f t="shared" si="306"/>
        <v/>
      </c>
    </row>
    <row r="9673" spans="1:15">
      <c r="A9673" s="20" t="str">
        <f t="shared" si="305"/>
        <v>Brú Lífeyrissjóður starfsmanna sveitarfélagaA-deild</v>
      </c>
      <c r="B9673" s="20" t="str">
        <f>_xlfn.IFNA(INDEX(Listi!$AI:$AI,MATCH(C9673,Listi!$AJ:$AJ,0)),INDEX(Listi!T:T,MATCH(C9673,Listi!U:U,0)))</f>
        <v>Brú</v>
      </c>
      <c r="C9673" s="20" t="s">
        <v>217</v>
      </c>
      <c r="D9673" s="20" t="s">
        <v>257</v>
      </c>
      <c r="E9673" s="20" t="s">
        <v>275</v>
      </c>
      <c r="F9673" s="20" t="s">
        <v>153</v>
      </c>
      <c r="G9673" s="8">
        <v>43831</v>
      </c>
      <c r="H9673" s="20" t="s">
        <v>154</v>
      </c>
      <c r="I9673" s="7">
        <v>10378105174</v>
      </c>
      <c r="L9673" s="7">
        <v>270469177889</v>
      </c>
      <c r="M9673" s="7">
        <v>13987858077</v>
      </c>
      <c r="N9673" s="7">
        <v>4793072329</v>
      </c>
      <c r="O9673" s="20" t="str">
        <f t="shared" si="306"/>
        <v/>
      </c>
    </row>
    <row r="9674" spans="1:15">
      <c r="A9674" s="20" t="str">
        <f t="shared" si="305"/>
        <v>Brú Lífeyrissjóður starfsmanna sveitarfélagaB-deild</v>
      </c>
      <c r="B9674" s="20" t="str">
        <f>_xlfn.IFNA(INDEX(Listi!$AI:$AI,MATCH(C9674,Listi!$AJ:$AJ,0)),INDEX(Listi!T:T,MATCH(C9674,Listi!U:U,0)))</f>
        <v>Brú</v>
      </c>
      <c r="C9674" s="20" t="s">
        <v>217</v>
      </c>
      <c r="D9674" s="20" t="s">
        <v>218</v>
      </c>
      <c r="E9674" s="20" t="s">
        <v>275</v>
      </c>
      <c r="F9674" s="20" t="s">
        <v>153</v>
      </c>
      <c r="G9674" s="8">
        <v>43831</v>
      </c>
      <c r="H9674" s="20" t="s">
        <v>154</v>
      </c>
      <c r="I9674" s="7">
        <v>84894215</v>
      </c>
      <c r="L9674" s="7">
        <v>17004783831</v>
      </c>
      <c r="M9674" s="7">
        <v>119747694</v>
      </c>
      <c r="N9674" s="7">
        <v>3424817406</v>
      </c>
      <c r="O9674" s="20" t="str">
        <f t="shared" si="306"/>
        <v/>
      </c>
    </row>
    <row r="9675" spans="1:15">
      <c r="A9675" s="20" t="str">
        <f t="shared" si="305"/>
        <v>Brú Lífeyrissjóður starfsmanna sveitarfélagaV-deild</v>
      </c>
      <c r="B9675" s="20" t="str">
        <f>_xlfn.IFNA(INDEX(Listi!$AI:$AI,MATCH(C9675,Listi!$AJ:$AJ,0)),INDEX(Listi!T:T,MATCH(C9675,Listi!U:U,0)))</f>
        <v>Brú</v>
      </c>
      <c r="C9675" s="20" t="s">
        <v>217</v>
      </c>
      <c r="D9675" s="20" t="s">
        <v>219</v>
      </c>
      <c r="E9675" s="20" t="s">
        <v>275</v>
      </c>
      <c r="F9675" s="20" t="s">
        <v>153</v>
      </c>
      <c r="G9675" s="8">
        <v>43831</v>
      </c>
      <c r="H9675" s="20" t="s">
        <v>154</v>
      </c>
      <c r="I9675" s="7">
        <v>2950593377</v>
      </c>
      <c r="L9675" s="7">
        <v>54501394986</v>
      </c>
      <c r="M9675" s="7">
        <v>4188513374</v>
      </c>
      <c r="N9675" s="7">
        <v>455519059</v>
      </c>
      <c r="O9675" s="20" t="str">
        <f t="shared" si="306"/>
        <v/>
      </c>
    </row>
    <row r="9676" spans="1:15">
      <c r="A9676" s="20" t="str">
        <f t="shared" si="305"/>
        <v>Eftirlaunasj atvinnuflugmannaSamtryggingardeild</v>
      </c>
      <c r="B9676" s="20" t="str">
        <f>_xlfn.IFNA(INDEX(Listi!$AI:$AI,MATCH(C9676,Listi!$AJ:$AJ,0)),INDEX(Listi!T:T,MATCH(C9676,Listi!U:U,0)))</f>
        <v>EFÍA</v>
      </c>
      <c r="C9676" s="20" t="s">
        <v>220</v>
      </c>
      <c r="D9676" s="20" t="s">
        <v>205</v>
      </c>
      <c r="E9676" s="20" t="s">
        <v>275</v>
      </c>
      <c r="F9676" s="20" t="s">
        <v>153</v>
      </c>
      <c r="G9676" s="8">
        <v>43831</v>
      </c>
      <c r="H9676" s="20" t="s">
        <v>154</v>
      </c>
      <c r="I9676" s="7">
        <v>1093898000</v>
      </c>
      <c r="L9676" s="7">
        <v>58542663000</v>
      </c>
      <c r="M9676" s="7">
        <v>1477262000</v>
      </c>
      <c r="N9676" s="7">
        <v>1113313000</v>
      </c>
      <c r="O9676" s="20" t="str">
        <f t="shared" si="306"/>
        <v/>
      </c>
    </row>
    <row r="9677" spans="1:15">
      <c r="A9677" s="20" t="str">
        <f t="shared" si="305"/>
        <v>Festa - lífeyrissjóðurSamtryggingardeild</v>
      </c>
      <c r="B9677" s="20" t="str">
        <f>_xlfn.IFNA(INDEX(Listi!$AI:$AI,MATCH(C9677,Listi!$AJ:$AJ,0)),INDEX(Listi!T:T,MATCH(C9677,Listi!U:U,0)))</f>
        <v xml:space="preserve">Festa </v>
      </c>
      <c r="C9677" s="20" t="s">
        <v>221</v>
      </c>
      <c r="D9677" s="20" t="s">
        <v>205</v>
      </c>
      <c r="E9677" s="20" t="s">
        <v>275</v>
      </c>
      <c r="F9677" s="20" t="s">
        <v>153</v>
      </c>
      <c r="G9677" s="8">
        <v>43831</v>
      </c>
      <c r="H9677" s="20" t="s">
        <v>154</v>
      </c>
      <c r="I9677" s="7">
        <v>8233953961</v>
      </c>
      <c r="L9677" s="7">
        <v>246318113722</v>
      </c>
      <c r="M9677" s="7">
        <v>11138196907</v>
      </c>
      <c r="N9677" s="7">
        <v>5180938287</v>
      </c>
      <c r="O9677" s="20" t="str">
        <f t="shared" si="306"/>
        <v/>
      </c>
    </row>
    <row r="9678" spans="1:15">
      <c r="A9678" s="20" t="str">
        <f t="shared" si="305"/>
        <v>Festa - lífeyrissjóðurSparnaðarleið I</v>
      </c>
      <c r="B9678" s="20" t="str">
        <f>_xlfn.IFNA(INDEX(Listi!$AI:$AI,MATCH(C9678,Listi!$AJ:$AJ,0)),INDEX(Listi!T:T,MATCH(C9678,Listi!U:U,0)))</f>
        <v xml:space="preserve">Festa </v>
      </c>
      <c r="C9678" s="20" t="s">
        <v>221</v>
      </c>
      <c r="D9678" s="20" t="s">
        <v>464</v>
      </c>
      <c r="E9678" s="20" t="s">
        <v>276</v>
      </c>
      <c r="F9678" s="20" t="s">
        <v>153</v>
      </c>
      <c r="G9678" s="8">
        <v>43831</v>
      </c>
      <c r="H9678" s="20" t="s">
        <v>154</v>
      </c>
      <c r="I9678" s="7">
        <v>29480609</v>
      </c>
      <c r="L9678" s="7">
        <v>75585319</v>
      </c>
      <c r="M9678" s="7">
        <v>37671409</v>
      </c>
      <c r="N9678" s="7">
        <v>2063969</v>
      </c>
      <c r="O9678" s="20" t="str">
        <f t="shared" si="306"/>
        <v/>
      </c>
    </row>
    <row r="9679" spans="1:15">
      <c r="A9679" s="20" t="str">
        <f t="shared" si="305"/>
        <v>Festa - lífeyrissjóðurSparnaðarleið II</v>
      </c>
      <c r="B9679" s="20" t="str">
        <f>_xlfn.IFNA(INDEX(Listi!$AI:$AI,MATCH(C9679,Listi!$AJ:$AJ,0)),INDEX(Listi!T:T,MATCH(C9679,Listi!U:U,0)))</f>
        <v xml:space="preserve">Festa </v>
      </c>
      <c r="C9679" s="20" t="s">
        <v>221</v>
      </c>
      <c r="D9679" s="20" t="s">
        <v>388</v>
      </c>
      <c r="E9679" s="20" t="s">
        <v>276</v>
      </c>
      <c r="F9679" s="20" t="s">
        <v>153</v>
      </c>
      <c r="G9679" s="8">
        <v>43831</v>
      </c>
      <c r="H9679" s="20" t="s">
        <v>154</v>
      </c>
      <c r="I9679" s="7">
        <v>109078044</v>
      </c>
      <c r="L9679" s="7">
        <v>1113180693</v>
      </c>
      <c r="M9679" s="7">
        <v>134564310</v>
      </c>
      <c r="N9679" s="7">
        <v>19363084</v>
      </c>
      <c r="O9679" s="20" t="str">
        <f t="shared" si="306"/>
        <v/>
      </c>
    </row>
    <row r="9680" spans="1:15">
      <c r="A9680" s="20" t="str">
        <f t="shared" si="305"/>
        <v>Frjálsi lífeyrissjóðurinnDeild/leið I</v>
      </c>
      <c r="B9680" s="20" t="str">
        <f>_xlfn.IFNA(INDEX(Listi!$AI:$AI,MATCH(C9680,Listi!$AJ:$AJ,0)),INDEX(Listi!T:T,MATCH(C9680,Listi!U:U,0)))</f>
        <v xml:space="preserve">Frjálsi </v>
      </c>
      <c r="C9680" s="20" t="s">
        <v>222</v>
      </c>
      <c r="D9680" s="20" t="s">
        <v>223</v>
      </c>
      <c r="E9680" s="20" t="s">
        <v>276</v>
      </c>
      <c r="F9680" s="20" t="s">
        <v>153</v>
      </c>
      <c r="G9680" s="8">
        <v>43831</v>
      </c>
      <c r="H9680" s="20" t="s">
        <v>154</v>
      </c>
      <c r="I9680" s="7">
        <v>7267288000</v>
      </c>
      <c r="L9680" s="7">
        <v>199278730000</v>
      </c>
      <c r="M9680" s="7">
        <v>10813020000</v>
      </c>
      <c r="N9680" s="7">
        <v>2178012000</v>
      </c>
      <c r="O9680" s="20" t="str">
        <f t="shared" si="306"/>
        <v/>
      </c>
    </row>
    <row r="9681" spans="1:15">
      <c r="A9681" s="20" t="str">
        <f t="shared" si="305"/>
        <v>Frjálsi lífeyrissjóðurinnDeild/leið II</v>
      </c>
      <c r="B9681" s="20" t="str">
        <f>_xlfn.IFNA(INDEX(Listi!$AI:$AI,MATCH(C9681,Listi!$AJ:$AJ,0)),INDEX(Listi!T:T,MATCH(C9681,Listi!U:U,0)))</f>
        <v xml:space="preserve">Frjálsi </v>
      </c>
      <c r="C9681" s="20" t="s">
        <v>222</v>
      </c>
      <c r="D9681" s="20" t="s">
        <v>224</v>
      </c>
      <c r="E9681" s="20" t="s">
        <v>276</v>
      </c>
      <c r="F9681" s="20" t="s">
        <v>153</v>
      </c>
      <c r="G9681" s="8">
        <v>43831</v>
      </c>
      <c r="H9681" s="20" t="s">
        <v>154</v>
      </c>
      <c r="I9681" s="7">
        <v>1228994000</v>
      </c>
      <c r="L9681" s="7">
        <v>29681370000</v>
      </c>
      <c r="M9681" s="7">
        <v>1864883000</v>
      </c>
      <c r="N9681" s="7">
        <v>401735000</v>
      </c>
      <c r="O9681" s="20" t="str">
        <f t="shared" si="306"/>
        <v/>
      </c>
    </row>
    <row r="9682" spans="1:15">
      <c r="A9682" s="20" t="str">
        <f t="shared" si="305"/>
        <v>Frjálsi lífeyrissjóðurinnDeild/leið III</v>
      </c>
      <c r="B9682" s="20" t="str">
        <f>_xlfn.IFNA(INDEX(Listi!$AI:$AI,MATCH(C9682,Listi!$AJ:$AJ,0)),INDEX(Listi!T:T,MATCH(C9682,Listi!U:U,0)))</f>
        <v xml:space="preserve">Frjálsi </v>
      </c>
      <c r="C9682" s="20" t="s">
        <v>222</v>
      </c>
      <c r="D9682" s="20" t="s">
        <v>225</v>
      </c>
      <c r="E9682" s="20" t="s">
        <v>276</v>
      </c>
      <c r="F9682" s="20" t="s">
        <v>153</v>
      </c>
      <c r="G9682" s="8">
        <v>43831</v>
      </c>
      <c r="H9682" s="20" t="s">
        <v>154</v>
      </c>
      <c r="I9682" s="7">
        <v>1771224000</v>
      </c>
      <c r="L9682" s="7">
        <v>43554797000</v>
      </c>
      <c r="M9682" s="7">
        <v>2564479000</v>
      </c>
      <c r="N9682" s="7">
        <v>1456678000</v>
      </c>
      <c r="O9682" s="20" t="str">
        <f t="shared" si="306"/>
        <v/>
      </c>
    </row>
    <row r="9683" spans="1:15">
      <c r="A9683" s="20" t="str">
        <f t="shared" si="305"/>
        <v>Frjálsi lífeyrissjóðurinnFrjálsi Áhætta</v>
      </c>
      <c r="B9683" s="20" t="str">
        <f>_xlfn.IFNA(INDEX(Listi!$AI:$AI,MATCH(C9683,Listi!$AJ:$AJ,0)),INDEX(Listi!T:T,MATCH(C9683,Listi!U:U,0)))</f>
        <v xml:space="preserve">Frjálsi </v>
      </c>
      <c r="C9683" s="20" t="s">
        <v>222</v>
      </c>
      <c r="D9683" s="20" t="s">
        <v>226</v>
      </c>
      <c r="E9683" s="20" t="s">
        <v>276</v>
      </c>
      <c r="F9683" s="20" t="s">
        <v>153</v>
      </c>
      <c r="G9683" s="8">
        <v>43831</v>
      </c>
      <c r="H9683" s="20" t="s">
        <v>154</v>
      </c>
      <c r="I9683" s="7">
        <v>212623000</v>
      </c>
      <c r="L9683" s="7">
        <v>2707615000</v>
      </c>
      <c r="M9683" s="7">
        <v>335331000</v>
      </c>
      <c r="N9683" s="7">
        <v>1872000</v>
      </c>
      <c r="O9683" s="20" t="str">
        <f t="shared" si="306"/>
        <v/>
      </c>
    </row>
    <row r="9684" spans="1:15">
      <c r="A9684" s="20" t="str">
        <f t="shared" si="305"/>
        <v>Frjálsi lífeyrissjóðurinnSameiginleg deild</v>
      </c>
      <c r="B9684" s="20" t="str">
        <f>_xlfn.IFNA(INDEX(Listi!$AI:$AI,MATCH(C9684,Listi!$AJ:$AJ,0)),INDEX(Listi!T:T,MATCH(C9684,Listi!U:U,0)))</f>
        <v xml:space="preserve">Frjálsi </v>
      </c>
      <c r="C9684" s="20" t="s">
        <v>222</v>
      </c>
      <c r="D9684" s="20" t="s">
        <v>311</v>
      </c>
      <c r="E9684" s="20" t="s">
        <v>276</v>
      </c>
      <c r="F9684" s="20" t="s">
        <v>153</v>
      </c>
      <c r="G9684" s="8">
        <v>43831</v>
      </c>
      <c r="H9684" s="20" t="s">
        <v>154</v>
      </c>
      <c r="I9684" s="7">
        <v>0</v>
      </c>
      <c r="L9684" s="7">
        <v>0</v>
      </c>
      <c r="M9684" s="7">
        <v>0</v>
      </c>
      <c r="N9684" s="7">
        <v>0</v>
      </c>
      <c r="O9684" s="20" t="str">
        <f t="shared" si="306"/>
        <v/>
      </c>
    </row>
    <row r="9685" spans="1:15">
      <c r="A9685" s="20" t="str">
        <f t="shared" si="305"/>
        <v>Frjálsi lífeyrissjóðurinnSamtryggingardeild</v>
      </c>
      <c r="B9685" s="20" t="str">
        <f>_xlfn.IFNA(INDEX(Listi!$AI:$AI,MATCH(C9685,Listi!$AJ:$AJ,0)),INDEX(Listi!T:T,MATCH(C9685,Listi!U:U,0)))</f>
        <v xml:space="preserve">Frjálsi </v>
      </c>
      <c r="C9685" s="20" t="s">
        <v>222</v>
      </c>
      <c r="D9685" s="20" t="s">
        <v>205</v>
      </c>
      <c r="E9685" s="20" t="s">
        <v>275</v>
      </c>
      <c r="F9685" s="20" t="s">
        <v>153</v>
      </c>
      <c r="G9685" s="8">
        <v>43831</v>
      </c>
      <c r="H9685" s="20" t="s">
        <v>154</v>
      </c>
      <c r="I9685" s="7">
        <v>5350283000</v>
      </c>
      <c r="L9685" s="7">
        <v>127148465000</v>
      </c>
      <c r="M9685" s="7">
        <v>7524433000</v>
      </c>
      <c r="N9685" s="7">
        <v>1254273000</v>
      </c>
      <c r="O9685" s="20" t="str">
        <f t="shared" si="306"/>
        <v/>
      </c>
    </row>
    <row r="9686" spans="1:15">
      <c r="A9686" s="20" t="str">
        <f t="shared" si="305"/>
        <v>Gildi - lífeyrissjóðurFramtíðarsýn 1</v>
      </c>
      <c r="B9686" s="20" t="str">
        <f>_xlfn.IFNA(INDEX(Listi!$AI:$AI,MATCH(C9686,Listi!$AJ:$AJ,0)),INDEX(Listi!T:T,MATCH(C9686,Listi!U:U,0)))</f>
        <v xml:space="preserve">Gildi  </v>
      </c>
      <c r="C9686" s="20" t="s">
        <v>227</v>
      </c>
      <c r="D9686" s="20" t="s">
        <v>373</v>
      </c>
      <c r="E9686" s="20" t="s">
        <v>276</v>
      </c>
      <c r="F9686" s="20" t="s">
        <v>153</v>
      </c>
      <c r="G9686" s="8">
        <v>43831</v>
      </c>
      <c r="H9686" s="20" t="s">
        <v>154</v>
      </c>
      <c r="I9686" s="7">
        <v>92687455</v>
      </c>
      <c r="L9686" s="7">
        <v>3223959491</v>
      </c>
      <c r="M9686" s="7">
        <v>185065371</v>
      </c>
      <c r="N9686" s="7">
        <v>99697779</v>
      </c>
      <c r="O9686" s="20" t="str">
        <f t="shared" si="306"/>
        <v/>
      </c>
    </row>
    <row r="9687" spans="1:15">
      <c r="A9687" s="20" t="str">
        <f t="shared" si="305"/>
        <v>Gildi - lífeyrissjóðurFramtíðarsýn 2</v>
      </c>
      <c r="B9687" s="20" t="str">
        <f>_xlfn.IFNA(INDEX(Listi!$AI:$AI,MATCH(C9687,Listi!$AJ:$AJ,0)),INDEX(Listi!T:T,MATCH(C9687,Listi!U:U,0)))</f>
        <v xml:space="preserve">Gildi  </v>
      </c>
      <c r="C9687" s="20" t="s">
        <v>227</v>
      </c>
      <c r="D9687" s="20" t="s">
        <v>374</v>
      </c>
      <c r="E9687" s="20" t="s">
        <v>276</v>
      </c>
      <c r="F9687" s="20" t="s">
        <v>153</v>
      </c>
      <c r="G9687" s="8">
        <v>43831</v>
      </c>
      <c r="H9687" s="20" t="s">
        <v>154</v>
      </c>
      <c r="I9687" s="7">
        <v>128772734</v>
      </c>
      <c r="L9687" s="7">
        <v>3172355810</v>
      </c>
      <c r="M9687" s="7">
        <v>227598529</v>
      </c>
      <c r="N9687" s="7">
        <v>70042741</v>
      </c>
      <c r="O9687" s="20" t="str">
        <f t="shared" si="306"/>
        <v/>
      </c>
    </row>
    <row r="9688" spans="1:15">
      <c r="A9688" s="20" t="str">
        <f t="shared" si="305"/>
        <v>Gildi - lífeyrissjóðurFramtíðarsýn 3</v>
      </c>
      <c r="B9688" s="20" t="str">
        <f>_xlfn.IFNA(INDEX(Listi!$AI:$AI,MATCH(C9688,Listi!$AJ:$AJ,0)),INDEX(Listi!T:T,MATCH(C9688,Listi!U:U,0)))</f>
        <v xml:space="preserve">Gildi  </v>
      </c>
      <c r="C9688" s="20" t="s">
        <v>227</v>
      </c>
      <c r="D9688" s="20" t="s">
        <v>380</v>
      </c>
      <c r="E9688" s="20" t="s">
        <v>276</v>
      </c>
      <c r="F9688" s="20" t="s">
        <v>153</v>
      </c>
      <c r="G9688" s="8">
        <v>43831</v>
      </c>
      <c r="H9688" s="20" t="s">
        <v>154</v>
      </c>
      <c r="I9688" s="7">
        <v>144286761</v>
      </c>
      <c r="L9688" s="7">
        <v>1220667693</v>
      </c>
      <c r="M9688" s="7">
        <v>206427664</v>
      </c>
      <c r="N9688" s="7">
        <v>61376636</v>
      </c>
      <c r="O9688" s="20" t="str">
        <f t="shared" si="306"/>
        <v/>
      </c>
    </row>
    <row r="9689" spans="1:15">
      <c r="A9689" s="20" t="str">
        <f t="shared" si="305"/>
        <v>Gildi - lífeyrissjóðurSamtryggingardeild</v>
      </c>
      <c r="B9689" s="20" t="str">
        <f>_xlfn.IFNA(INDEX(Listi!$AI:$AI,MATCH(C9689,Listi!$AJ:$AJ,0)),INDEX(Listi!T:T,MATCH(C9689,Listi!U:U,0)))</f>
        <v xml:space="preserve">Gildi  </v>
      </c>
      <c r="C9689" s="20" t="s">
        <v>227</v>
      </c>
      <c r="D9689" s="20" t="s">
        <v>205</v>
      </c>
      <c r="E9689" s="20" t="s">
        <v>275</v>
      </c>
      <c r="F9689" s="20" t="s">
        <v>153</v>
      </c>
      <c r="G9689" s="8">
        <v>43831</v>
      </c>
      <c r="H9689" s="20" t="s">
        <v>154</v>
      </c>
      <c r="I9689" s="7">
        <v>24542689240</v>
      </c>
      <c r="L9689" s="7">
        <v>908474103084</v>
      </c>
      <c r="M9689" s="7">
        <v>33404441428</v>
      </c>
      <c r="N9689" s="7">
        <v>20772915594</v>
      </c>
      <c r="O9689" s="20" t="str">
        <f t="shared" si="306"/>
        <v/>
      </c>
    </row>
    <row r="9690" spans="1:15">
      <c r="A9690" s="20" t="str">
        <f t="shared" si="305"/>
        <v>Íslandsbanki hf.Erlend verðbréf</v>
      </c>
      <c r="B9690" s="20" t="str">
        <f>_xlfn.IFNA(INDEX(Listi!$AI:$AI,MATCH(C9690,Listi!$AJ:$AJ,0)),INDEX(Listi!T:T,MATCH(C9690,Listi!U:U,0)))</f>
        <v>Íslandsbanki</v>
      </c>
      <c r="C9690" s="20" t="s">
        <v>228</v>
      </c>
      <c r="D9690" s="20" t="s">
        <v>229</v>
      </c>
      <c r="E9690" s="20" t="s">
        <v>276</v>
      </c>
      <c r="F9690" s="20" t="s">
        <v>153</v>
      </c>
      <c r="G9690" s="8">
        <v>43831</v>
      </c>
      <c r="H9690" s="20" t="s">
        <v>154</v>
      </c>
      <c r="I9690" s="7">
        <v>8293684</v>
      </c>
      <c r="L9690" s="7">
        <v>1602556114</v>
      </c>
      <c r="M9690" s="7">
        <v>15640340</v>
      </c>
      <c r="N9690" s="7">
        <v>15279587</v>
      </c>
      <c r="O9690" s="20" t="str">
        <f t="shared" si="306"/>
        <v/>
      </c>
    </row>
    <row r="9691" spans="1:15">
      <c r="A9691" s="20" t="str">
        <f t="shared" si="305"/>
        <v>Íslandsbanki hf.Húsnæðisleið</v>
      </c>
      <c r="B9691" s="20" t="str">
        <f>_xlfn.IFNA(INDEX(Listi!$AI:$AI,MATCH(C9691,Listi!$AJ:$AJ,0)),INDEX(Listi!T:T,MATCH(C9691,Listi!U:U,0)))</f>
        <v>Íslandsbanki</v>
      </c>
      <c r="C9691" s="20" t="s">
        <v>228</v>
      </c>
      <c r="D9691" s="20" t="s">
        <v>307</v>
      </c>
      <c r="E9691" s="20" t="s">
        <v>276</v>
      </c>
      <c r="F9691" s="20" t="s">
        <v>153</v>
      </c>
      <c r="G9691" s="8">
        <v>43831</v>
      </c>
      <c r="H9691" s="20" t="s">
        <v>154</v>
      </c>
      <c r="I9691" s="7">
        <v>405024179</v>
      </c>
      <c r="L9691" s="7">
        <v>2334808209</v>
      </c>
      <c r="M9691" s="7">
        <v>1128225985</v>
      </c>
      <c r="N9691" s="7">
        <v>7159457</v>
      </c>
      <c r="O9691" s="20" t="str">
        <f t="shared" si="306"/>
        <v/>
      </c>
    </row>
    <row r="9692" spans="1:15">
      <c r="A9692" s="20" t="str">
        <f t="shared" si="305"/>
        <v>Íslandsbanki hf.Lífeyrisreikningur-óverðtryggður</v>
      </c>
      <c r="B9692" s="20" t="str">
        <f>_xlfn.IFNA(INDEX(Listi!$AI:$AI,MATCH(C9692,Listi!$AJ:$AJ,0)),INDEX(Listi!T:T,MATCH(C9692,Listi!U:U,0)))</f>
        <v>Íslandsbanki</v>
      </c>
      <c r="C9692" s="20" t="s">
        <v>228</v>
      </c>
      <c r="D9692" s="20" t="s">
        <v>231</v>
      </c>
      <c r="E9692" s="20" t="s">
        <v>276</v>
      </c>
      <c r="F9692" s="20" t="s">
        <v>153</v>
      </c>
      <c r="G9692" s="8">
        <v>43831</v>
      </c>
      <c r="H9692" s="20" t="s">
        <v>154</v>
      </c>
      <c r="I9692" s="7">
        <v>368690110</v>
      </c>
      <c r="L9692" s="7">
        <v>2506311736</v>
      </c>
      <c r="M9692" s="7">
        <v>879015901</v>
      </c>
      <c r="N9692" s="7">
        <v>95740979</v>
      </c>
      <c r="O9692" s="20" t="str">
        <f t="shared" si="306"/>
        <v/>
      </c>
    </row>
    <row r="9693" spans="1:15">
      <c r="A9693" s="20" t="str">
        <f t="shared" si="305"/>
        <v>Íslandsbanki hf.Lífeyrisreikningur-verðtryggður</v>
      </c>
      <c r="B9693" s="20" t="str">
        <f>_xlfn.IFNA(INDEX(Listi!$AI:$AI,MATCH(C9693,Listi!$AJ:$AJ,0)),INDEX(Listi!T:T,MATCH(C9693,Listi!U:U,0)))</f>
        <v>Íslandsbanki</v>
      </c>
      <c r="C9693" s="20" t="s">
        <v>228</v>
      </c>
      <c r="D9693" s="20" t="s">
        <v>232</v>
      </c>
      <c r="E9693" s="20" t="s">
        <v>276</v>
      </c>
      <c r="F9693" s="20" t="s">
        <v>153</v>
      </c>
      <c r="G9693" s="8">
        <v>43831</v>
      </c>
      <c r="H9693" s="20" t="s">
        <v>154</v>
      </c>
      <c r="I9693" s="7">
        <v>1499743663</v>
      </c>
      <c r="L9693" s="7">
        <v>35933944171</v>
      </c>
      <c r="M9693" s="7">
        <v>3575627585</v>
      </c>
      <c r="N9693" s="7">
        <v>973599891</v>
      </c>
      <c r="O9693" s="20" t="str">
        <f t="shared" si="306"/>
        <v/>
      </c>
    </row>
    <row r="9694" spans="1:15">
      <c r="A9694" s="20" t="str">
        <f t="shared" si="305"/>
        <v>Íslandsbanki hf.Löng ríkisskuldabréf</v>
      </c>
      <c r="B9694" s="20" t="str">
        <f>_xlfn.IFNA(INDEX(Listi!$AI:$AI,MATCH(C9694,Listi!$AJ:$AJ,0)),INDEX(Listi!T:T,MATCH(C9694,Listi!U:U,0)))</f>
        <v>Íslandsbanki</v>
      </c>
      <c r="C9694" s="20" t="s">
        <v>228</v>
      </c>
      <c r="D9694" s="20" t="s">
        <v>233</v>
      </c>
      <c r="E9694" s="20" t="s">
        <v>276</v>
      </c>
      <c r="F9694" s="20" t="s">
        <v>153</v>
      </c>
      <c r="G9694" s="8">
        <v>43831</v>
      </c>
      <c r="H9694" s="20" t="s">
        <v>154</v>
      </c>
      <c r="I9694" s="7">
        <v>26705427</v>
      </c>
      <c r="L9694" s="7">
        <v>753232602</v>
      </c>
      <c r="M9694" s="7">
        <v>52540738</v>
      </c>
      <c r="N9694" s="7">
        <v>25520229</v>
      </c>
      <c r="O9694" s="20" t="str">
        <f t="shared" si="306"/>
        <v/>
      </c>
    </row>
    <row r="9695" spans="1:15">
      <c r="A9695" s="20" t="str">
        <f t="shared" si="305"/>
        <v>Íslandsbanki hf.Stýring A</v>
      </c>
      <c r="B9695" s="20" t="str">
        <f>_xlfn.IFNA(INDEX(Listi!$AI:$AI,MATCH(C9695,Listi!$AJ:$AJ,0)),INDEX(Listi!T:T,MATCH(C9695,Listi!U:U,0)))</f>
        <v>Íslandsbanki</v>
      </c>
      <c r="C9695" s="20" t="s">
        <v>228</v>
      </c>
      <c r="D9695" s="20" t="s">
        <v>234</v>
      </c>
      <c r="E9695" s="20" t="s">
        <v>276</v>
      </c>
      <c r="F9695" s="20" t="s">
        <v>153</v>
      </c>
      <c r="G9695" s="8">
        <v>43831</v>
      </c>
      <c r="H9695" s="20" t="s">
        <v>154</v>
      </c>
      <c r="I9695" s="7">
        <v>101194523</v>
      </c>
      <c r="L9695" s="7">
        <v>4133723797</v>
      </c>
      <c r="M9695" s="7">
        <v>215966902</v>
      </c>
      <c r="N9695" s="7">
        <v>124877843</v>
      </c>
      <c r="O9695" s="20" t="str">
        <f t="shared" si="306"/>
        <v/>
      </c>
    </row>
    <row r="9696" spans="1:15">
      <c r="A9696" s="20" t="str">
        <f t="shared" si="305"/>
        <v>Íslandsbanki hf.Stýring B</v>
      </c>
      <c r="B9696" s="20" t="str">
        <f>_xlfn.IFNA(INDEX(Listi!$AI:$AI,MATCH(C9696,Listi!$AJ:$AJ,0)),INDEX(Listi!T:T,MATCH(C9696,Listi!U:U,0)))</f>
        <v>Íslandsbanki</v>
      </c>
      <c r="C9696" s="20" t="s">
        <v>228</v>
      </c>
      <c r="D9696" s="20" t="s">
        <v>235</v>
      </c>
      <c r="E9696" s="20" t="s">
        <v>276</v>
      </c>
      <c r="F9696" s="20" t="s">
        <v>153</v>
      </c>
      <c r="G9696" s="8">
        <v>43831</v>
      </c>
      <c r="H9696" s="20" t="s">
        <v>154</v>
      </c>
      <c r="I9696" s="7">
        <v>230535157</v>
      </c>
      <c r="L9696" s="7">
        <v>5860247393</v>
      </c>
      <c r="M9696" s="7">
        <v>508591885</v>
      </c>
      <c r="N9696" s="7">
        <v>77897125</v>
      </c>
      <c r="O9696" s="20" t="str">
        <f t="shared" si="306"/>
        <v/>
      </c>
    </row>
    <row r="9697" spans="1:15">
      <c r="A9697" s="20" t="str">
        <f t="shared" si="305"/>
        <v>Íslandsbanki hf.Stýring C</v>
      </c>
      <c r="B9697" s="20" t="str">
        <f>_xlfn.IFNA(INDEX(Listi!$AI:$AI,MATCH(C9697,Listi!$AJ:$AJ,0)),INDEX(Listi!T:T,MATCH(C9697,Listi!U:U,0)))</f>
        <v>Íslandsbanki</v>
      </c>
      <c r="C9697" s="20" t="s">
        <v>228</v>
      </c>
      <c r="D9697" s="20" t="s">
        <v>236</v>
      </c>
      <c r="E9697" s="20" t="s">
        <v>276</v>
      </c>
      <c r="F9697" s="20" t="s">
        <v>153</v>
      </c>
      <c r="G9697" s="8">
        <v>43831</v>
      </c>
      <c r="H9697" s="20" t="s">
        <v>154</v>
      </c>
      <c r="I9697" s="7">
        <v>334070623</v>
      </c>
      <c r="L9697" s="7">
        <v>8014427899</v>
      </c>
      <c r="M9697" s="7">
        <v>751053797</v>
      </c>
      <c r="N9697" s="7">
        <v>58531298</v>
      </c>
      <c r="O9697" s="20" t="str">
        <f t="shared" si="306"/>
        <v/>
      </c>
    </row>
    <row r="9698" spans="1:15">
      <c r="A9698" s="20" t="str">
        <f t="shared" si="305"/>
        <v>Íslandsbanki hf.Stýring D</v>
      </c>
      <c r="B9698" s="20" t="str">
        <f>_xlfn.IFNA(INDEX(Listi!$AI:$AI,MATCH(C9698,Listi!$AJ:$AJ,0)),INDEX(Listi!T:T,MATCH(C9698,Listi!U:U,0)))</f>
        <v>Íslandsbanki</v>
      </c>
      <c r="C9698" s="20" t="s">
        <v>228</v>
      </c>
      <c r="D9698" s="20" t="s">
        <v>237</v>
      </c>
      <c r="E9698" s="20" t="s">
        <v>276</v>
      </c>
      <c r="F9698" s="20" t="s">
        <v>153</v>
      </c>
      <c r="G9698" s="8">
        <v>43831</v>
      </c>
      <c r="H9698" s="20" t="s">
        <v>154</v>
      </c>
      <c r="I9698" s="7">
        <v>550873648</v>
      </c>
      <c r="L9698" s="7">
        <v>5826614423</v>
      </c>
      <c r="M9698" s="7">
        <v>1371163557</v>
      </c>
      <c r="N9698" s="7">
        <v>36861109</v>
      </c>
      <c r="O9698" s="20" t="str">
        <f t="shared" si="306"/>
        <v/>
      </c>
    </row>
    <row r="9699" spans="1:15">
      <c r="A9699" s="20" t="str">
        <f t="shared" si="305"/>
        <v>Íslandsbanki hf.Stýring E</v>
      </c>
      <c r="B9699" s="20" t="str">
        <f>_xlfn.IFNA(INDEX(Listi!$AI:$AI,MATCH(C9699,Listi!$AJ:$AJ,0)),INDEX(Listi!T:T,MATCH(C9699,Listi!U:U,0)))</f>
        <v>Íslandsbanki</v>
      </c>
      <c r="C9699" s="20" t="s">
        <v>228</v>
      </c>
      <c r="D9699" s="20" t="s">
        <v>580</v>
      </c>
      <c r="E9699" s="20" t="s">
        <v>276</v>
      </c>
      <c r="F9699" s="20" t="s">
        <v>153</v>
      </c>
      <c r="G9699" s="8">
        <v>43831</v>
      </c>
      <c r="H9699" s="20" t="s">
        <v>154</v>
      </c>
      <c r="I9699" s="7">
        <v>3850337</v>
      </c>
      <c r="L9699" s="7">
        <v>99567247</v>
      </c>
      <c r="M9699" s="7">
        <v>7691901</v>
      </c>
      <c r="N9699" s="7">
        <v>670647</v>
      </c>
      <c r="O9699" s="20" t="str">
        <f t="shared" si="306"/>
        <v/>
      </c>
    </row>
    <row r="9700" spans="1:15">
      <c r="A9700" s="20" t="str">
        <f t="shared" si="305"/>
        <v>Íslenski lífeyrissjóðurinnLíf 1</v>
      </c>
      <c r="B9700" s="20" t="str">
        <f>_xlfn.IFNA(INDEX(Listi!$AI:$AI,MATCH(C9700,Listi!$AJ:$AJ,0)),INDEX(Listi!T:T,MATCH(C9700,Listi!U:U,0)))</f>
        <v xml:space="preserve">Íslenski  </v>
      </c>
      <c r="C9700" s="20" t="s">
        <v>238</v>
      </c>
      <c r="D9700" s="20" t="s">
        <v>239</v>
      </c>
      <c r="E9700" s="20" t="s">
        <v>276</v>
      </c>
      <c r="F9700" s="8" t="s">
        <v>153</v>
      </c>
      <c r="G9700" s="8">
        <v>43831</v>
      </c>
      <c r="H9700" s="20" t="s">
        <v>154</v>
      </c>
      <c r="I9700" s="7">
        <v>2898768907</v>
      </c>
      <c r="L9700" s="7">
        <v>34645188332</v>
      </c>
      <c r="M9700" s="7">
        <v>5859453012</v>
      </c>
      <c r="N9700" s="7">
        <v>977930648</v>
      </c>
      <c r="O9700" s="20" t="str">
        <f t="shared" si="306"/>
        <v/>
      </c>
    </row>
    <row r="9701" spans="1:15">
      <c r="A9701" s="20" t="str">
        <f t="shared" si="305"/>
        <v>Íslenski lífeyrissjóðurinnLíf 2</v>
      </c>
      <c r="B9701" s="20" t="str">
        <f>_xlfn.IFNA(INDEX(Listi!$AI:$AI,MATCH(C9701,Listi!$AJ:$AJ,0)),INDEX(Listi!T:T,MATCH(C9701,Listi!U:U,0)))</f>
        <v xml:space="preserve">Íslenski  </v>
      </c>
      <c r="C9701" s="20" t="s">
        <v>238</v>
      </c>
      <c r="D9701" s="20" t="s">
        <v>240</v>
      </c>
      <c r="E9701" s="20" t="s">
        <v>276</v>
      </c>
      <c r="F9701" s="8" t="s">
        <v>153</v>
      </c>
      <c r="G9701" s="8">
        <v>43831</v>
      </c>
      <c r="H9701" s="20" t="s">
        <v>154</v>
      </c>
      <c r="I9701" s="7">
        <v>1162972104</v>
      </c>
      <c r="L9701" s="7">
        <v>31029129445</v>
      </c>
      <c r="M9701" s="7">
        <v>2139527304</v>
      </c>
      <c r="N9701" s="7">
        <v>531278955</v>
      </c>
      <c r="O9701" s="20" t="str">
        <f t="shared" si="306"/>
        <v/>
      </c>
    </row>
    <row r="9702" spans="1:15">
      <c r="A9702" s="20" t="str">
        <f t="shared" si="305"/>
        <v>Íslenski lífeyrissjóðurinnLíf 3</v>
      </c>
      <c r="B9702" s="20" t="str">
        <f>_xlfn.IFNA(INDEX(Listi!$AI:$AI,MATCH(C9702,Listi!$AJ:$AJ,0)),INDEX(Listi!T:T,MATCH(C9702,Listi!U:U,0)))</f>
        <v xml:space="preserve">Íslenski  </v>
      </c>
      <c r="C9702" s="20" t="s">
        <v>238</v>
      </c>
      <c r="D9702" s="20" t="s">
        <v>241</v>
      </c>
      <c r="E9702" s="20" t="s">
        <v>276</v>
      </c>
      <c r="F9702" s="8" t="s">
        <v>153</v>
      </c>
      <c r="G9702" s="8">
        <v>43831</v>
      </c>
      <c r="H9702" s="20" t="s">
        <v>154</v>
      </c>
      <c r="I9702" s="7">
        <v>754744429</v>
      </c>
      <c r="L9702" s="7">
        <v>26552298455</v>
      </c>
      <c r="M9702" s="7">
        <v>1349981892</v>
      </c>
      <c r="N9702" s="7">
        <v>474868471</v>
      </c>
      <c r="O9702" s="20" t="str">
        <f t="shared" si="306"/>
        <v/>
      </c>
    </row>
    <row r="9703" spans="1:15">
      <c r="A9703" s="20" t="str">
        <f t="shared" si="305"/>
        <v>Íslenski lífeyrissjóðurinnLíf 4</v>
      </c>
      <c r="B9703" s="20" t="str">
        <f>_xlfn.IFNA(INDEX(Listi!$AI:$AI,MATCH(C9703,Listi!$AJ:$AJ,0)),INDEX(Listi!T:T,MATCH(C9703,Listi!U:U,0)))</f>
        <v xml:space="preserve">Íslenski  </v>
      </c>
      <c r="C9703" s="20" t="s">
        <v>238</v>
      </c>
      <c r="D9703" s="20" t="s">
        <v>242</v>
      </c>
      <c r="E9703" s="20" t="s">
        <v>276</v>
      </c>
      <c r="F9703" s="8" t="s">
        <v>153</v>
      </c>
      <c r="G9703" s="8">
        <v>43831</v>
      </c>
      <c r="H9703" s="20" t="s">
        <v>154</v>
      </c>
      <c r="I9703" s="7">
        <v>306645570</v>
      </c>
      <c r="L9703" s="7">
        <v>15323468197</v>
      </c>
      <c r="M9703" s="7">
        <v>592019313</v>
      </c>
      <c r="N9703" s="7">
        <v>649721424</v>
      </c>
      <c r="O9703" s="20" t="str">
        <f t="shared" si="306"/>
        <v/>
      </c>
    </row>
    <row r="9704" spans="1:15">
      <c r="A9704" s="20" t="str">
        <f t="shared" si="305"/>
        <v>Íslenski lífeyrissjóðurinnSamtryggingardeild</v>
      </c>
      <c r="B9704" s="20" t="str">
        <f>_xlfn.IFNA(INDEX(Listi!$AI:$AI,MATCH(C9704,Listi!$AJ:$AJ,0)),INDEX(Listi!T:T,MATCH(C9704,Listi!U:U,0)))</f>
        <v xml:space="preserve">Íslenski  </v>
      </c>
      <c r="C9704" s="20" t="s">
        <v>238</v>
      </c>
      <c r="D9704" s="20" t="s">
        <v>205</v>
      </c>
      <c r="E9704" s="20" t="s">
        <v>275</v>
      </c>
      <c r="F9704" s="8" t="s">
        <v>153</v>
      </c>
      <c r="G9704" s="8">
        <v>43831</v>
      </c>
      <c r="H9704" s="20" t="s">
        <v>154</v>
      </c>
      <c r="I9704" s="7">
        <v>1798843018</v>
      </c>
      <c r="L9704" s="7">
        <v>32369481106</v>
      </c>
      <c r="M9704" s="7">
        <v>2513450236</v>
      </c>
      <c r="N9704" s="7">
        <v>182749847</v>
      </c>
      <c r="O9704" s="20" t="str">
        <f t="shared" si="306"/>
        <v/>
      </c>
    </row>
    <row r="9705" spans="1:15">
      <c r="A9705" s="20" t="str">
        <f t="shared" si="305"/>
        <v>Kvika banki hf.Ævileið</v>
      </c>
      <c r="B9705" s="20" t="str">
        <f>_xlfn.IFNA(INDEX(Listi!$AI:$AI,MATCH(C9705,Listi!$AJ:$AJ,0)),INDEX(Listi!T:T,MATCH(C9705,Listi!U:U,0)))</f>
        <v xml:space="preserve">Kvika banki </v>
      </c>
      <c r="C9705" s="20" t="s">
        <v>243</v>
      </c>
      <c r="D9705" s="20" t="s">
        <v>248</v>
      </c>
      <c r="E9705" s="20" t="s">
        <v>276</v>
      </c>
      <c r="F9705" s="20" t="s">
        <v>153</v>
      </c>
      <c r="G9705" s="8">
        <v>43831</v>
      </c>
      <c r="H9705" s="20" t="s">
        <v>154</v>
      </c>
      <c r="I9705" s="7">
        <v>3479912</v>
      </c>
      <c r="L9705" s="7">
        <v>83990162</v>
      </c>
      <c r="M9705" s="7">
        <v>9152445</v>
      </c>
      <c r="N9705" s="7">
        <v>0</v>
      </c>
      <c r="O9705" s="20" t="str">
        <f t="shared" si="306"/>
        <v/>
      </c>
    </row>
    <row r="9706" spans="1:15">
      <c r="A9706" s="20" t="str">
        <f t="shared" si="305"/>
        <v>Kvika banki hf.Innlánaleið</v>
      </c>
      <c r="B9706" s="20" t="str">
        <f>_xlfn.IFNA(INDEX(Listi!$AI:$AI,MATCH(C9706,Listi!$AJ:$AJ,0)),INDEX(Listi!T:T,MATCH(C9706,Listi!U:U,0)))</f>
        <v xml:space="preserve">Kvika banki </v>
      </c>
      <c r="C9706" s="20" t="s">
        <v>243</v>
      </c>
      <c r="D9706" s="20" t="s">
        <v>230</v>
      </c>
      <c r="E9706" s="20" t="s">
        <v>276</v>
      </c>
      <c r="F9706" s="8" t="s">
        <v>153</v>
      </c>
      <c r="G9706" s="8">
        <v>43831</v>
      </c>
      <c r="H9706" s="20" t="s">
        <v>154</v>
      </c>
      <c r="I9706" s="7">
        <v>115447589</v>
      </c>
      <c r="L9706" s="7">
        <v>2045925829</v>
      </c>
      <c r="M9706" s="7">
        <v>336947043</v>
      </c>
      <c r="N9706" s="7">
        <v>10453565</v>
      </c>
      <c r="O9706" s="20" t="str">
        <f t="shared" si="306"/>
        <v/>
      </c>
    </row>
    <row r="9707" spans="1:15">
      <c r="A9707" s="20" t="str">
        <f t="shared" si="305"/>
        <v>Kvika banki hf.Kvika Séreignasparnaður 5</v>
      </c>
      <c r="B9707" s="20" t="str">
        <f>_xlfn.IFNA(INDEX(Listi!$AI:$AI,MATCH(C9707,Listi!$AJ:$AJ,0)),INDEX(Listi!T:T,MATCH(C9707,Listi!U:U,0)))</f>
        <v xml:space="preserve">Kvika banki </v>
      </c>
      <c r="C9707" s="20" t="s">
        <v>243</v>
      </c>
      <c r="D9707" s="20" t="s">
        <v>471</v>
      </c>
      <c r="E9707" s="20" t="s">
        <v>276</v>
      </c>
      <c r="F9707" s="20" t="s">
        <v>153</v>
      </c>
      <c r="G9707" s="8">
        <v>43831</v>
      </c>
      <c r="H9707" s="20" t="s">
        <v>154</v>
      </c>
      <c r="I9707" s="7">
        <v>0</v>
      </c>
      <c r="L9707" s="7">
        <v>1146886398</v>
      </c>
      <c r="M9707" s="7">
        <v>0</v>
      </c>
      <c r="N9707" s="7">
        <v>0</v>
      </c>
      <c r="O9707" s="20" t="str">
        <f t="shared" si="306"/>
        <v/>
      </c>
    </row>
    <row r="9708" spans="1:15">
      <c r="A9708" s="20" t="str">
        <f t="shared" si="305"/>
        <v>Kvika banki hf.MP Séreign 1</v>
      </c>
      <c r="B9708" s="20" t="str">
        <f>_xlfn.IFNA(INDEX(Listi!$AI:$AI,MATCH(C9708,Listi!$AJ:$AJ,0)),INDEX(Listi!T:T,MATCH(C9708,Listi!U:U,0)))</f>
        <v xml:space="preserve">Kvika banki </v>
      </c>
      <c r="C9708" s="20" t="s">
        <v>243</v>
      </c>
      <c r="D9708" s="20" t="s">
        <v>244</v>
      </c>
      <c r="E9708" s="20" t="s">
        <v>276</v>
      </c>
      <c r="F9708" s="8" t="s">
        <v>153</v>
      </c>
      <c r="G9708" s="8">
        <v>43831</v>
      </c>
      <c r="H9708" s="20" t="s">
        <v>154</v>
      </c>
      <c r="I9708" s="7">
        <v>26708834</v>
      </c>
      <c r="L9708" s="7">
        <v>706827763</v>
      </c>
      <c r="M9708" s="7">
        <v>48440481</v>
      </c>
      <c r="N9708" s="7">
        <v>9836508</v>
      </c>
      <c r="O9708" s="20" t="str">
        <f t="shared" si="306"/>
        <v/>
      </c>
    </row>
    <row r="9709" spans="1:15">
      <c r="A9709" s="20" t="str">
        <f t="shared" si="305"/>
        <v>Kvika banki hf.MP Séreign 2</v>
      </c>
      <c r="B9709" s="20" t="str">
        <f>_xlfn.IFNA(INDEX(Listi!$AI:$AI,MATCH(C9709,Listi!$AJ:$AJ,0)),INDEX(Listi!T:T,MATCH(C9709,Listi!U:U,0)))</f>
        <v xml:space="preserve">Kvika banki </v>
      </c>
      <c r="C9709" s="20" t="s">
        <v>243</v>
      </c>
      <c r="D9709" s="20" t="s">
        <v>245</v>
      </c>
      <c r="E9709" s="20" t="s">
        <v>276</v>
      </c>
      <c r="F9709" s="20" t="s">
        <v>153</v>
      </c>
      <c r="G9709" s="8">
        <v>43831</v>
      </c>
      <c r="H9709" s="20" t="s">
        <v>154</v>
      </c>
      <c r="I9709" s="7">
        <v>24049125</v>
      </c>
      <c r="L9709" s="7">
        <v>853989181</v>
      </c>
      <c r="M9709" s="7">
        <v>42441382</v>
      </c>
      <c r="N9709" s="7">
        <v>14637701</v>
      </c>
      <c r="O9709" s="20" t="str">
        <f t="shared" si="306"/>
        <v/>
      </c>
    </row>
    <row r="9710" spans="1:15">
      <c r="A9710" s="20" t="str">
        <f t="shared" si="305"/>
        <v>Kvika banki hf.MP Séreign 3</v>
      </c>
      <c r="B9710" s="20" t="str">
        <f>_xlfn.IFNA(INDEX(Listi!$AI:$AI,MATCH(C9710,Listi!$AJ:$AJ,0)),INDEX(Listi!T:T,MATCH(C9710,Listi!U:U,0)))</f>
        <v xml:space="preserve">Kvika banki </v>
      </c>
      <c r="C9710" s="20" t="s">
        <v>243</v>
      </c>
      <c r="D9710" s="20" t="s">
        <v>246</v>
      </c>
      <c r="E9710" s="20" t="s">
        <v>276</v>
      </c>
      <c r="F9710" s="8" t="s">
        <v>153</v>
      </c>
      <c r="G9710" s="8">
        <v>43831</v>
      </c>
      <c r="H9710" s="20" t="s">
        <v>154</v>
      </c>
      <c r="I9710" s="7">
        <v>1695992</v>
      </c>
      <c r="L9710" s="7">
        <v>141173858</v>
      </c>
      <c r="M9710" s="7">
        <v>3374790</v>
      </c>
      <c r="N9710" s="7">
        <v>0</v>
      </c>
      <c r="O9710" s="20" t="str">
        <f t="shared" si="306"/>
        <v/>
      </c>
    </row>
    <row r="9711" spans="1:15">
      <c r="A9711" s="20" t="str">
        <f t="shared" ref="A9711:A9772" si="307">CONCATENATE(C9711,D9711)</f>
        <v>Kvika banki hf.MP Séreign 4</v>
      </c>
      <c r="B9711" s="20" t="str">
        <f>_xlfn.IFNA(INDEX(Listi!$AI:$AI,MATCH(C9711,Listi!$AJ:$AJ,0)),INDEX(Listi!T:T,MATCH(C9711,Listi!U:U,0)))</f>
        <v xml:space="preserve">Kvika banki </v>
      </c>
      <c r="C9711" s="20" t="s">
        <v>243</v>
      </c>
      <c r="D9711" s="20" t="s">
        <v>247</v>
      </c>
      <c r="E9711" s="20" t="s">
        <v>276</v>
      </c>
      <c r="F9711" s="20" t="s">
        <v>153</v>
      </c>
      <c r="G9711" s="8">
        <v>43831</v>
      </c>
      <c r="H9711" s="20" t="s">
        <v>154</v>
      </c>
      <c r="I9711" s="7">
        <v>1666283</v>
      </c>
      <c r="L9711" s="7">
        <v>55886684</v>
      </c>
      <c r="M9711" s="7">
        <v>2888869</v>
      </c>
      <c r="N9711" s="7">
        <v>0</v>
      </c>
      <c r="O9711" s="20" t="str">
        <f t="shared" si="306"/>
        <v/>
      </c>
    </row>
    <row r="9712" spans="1:15">
      <c r="A9712" s="20" t="str">
        <f t="shared" si="307"/>
        <v>Landsbankinn hf.Landsbankinn Erlend verðbréf</v>
      </c>
      <c r="B9712" s="20" t="str">
        <f>_xlfn.IFNA(INDEX(Listi!$AI:$AI,MATCH(C9712,Listi!$AJ:$AJ,0)),INDEX(Listi!T:T,MATCH(C9712,Listi!U:U,0)))</f>
        <v>Landsbankinn</v>
      </c>
      <c r="C9712" s="20" t="s">
        <v>249</v>
      </c>
      <c r="D9712" s="20" t="s">
        <v>385</v>
      </c>
      <c r="E9712" s="20" t="s">
        <v>276</v>
      </c>
      <c r="F9712" s="20" t="s">
        <v>153</v>
      </c>
      <c r="G9712" s="8">
        <v>43831</v>
      </c>
      <c r="H9712" s="20" t="s">
        <v>154</v>
      </c>
      <c r="I9712" s="7">
        <v>57272693</v>
      </c>
      <c r="L9712" s="7">
        <v>3705185129</v>
      </c>
      <c r="M9712" s="7">
        <v>119989407</v>
      </c>
      <c r="N9712" s="7">
        <v>87847878</v>
      </c>
      <c r="O9712" s="20" t="str">
        <f t="shared" si="306"/>
        <v/>
      </c>
    </row>
    <row r="9713" spans="1:15">
      <c r="A9713" s="20" t="str">
        <f t="shared" si="307"/>
        <v>Landsbankinn hf.Landsbankinn Lífeyrisbók</v>
      </c>
      <c r="B9713" s="20" t="str">
        <f>_xlfn.IFNA(INDEX(Listi!$AI:$AI,MATCH(C9713,Listi!$AJ:$AJ,0)),INDEX(Listi!T:T,MATCH(C9713,Listi!U:U,0)))</f>
        <v>Landsbankinn</v>
      </c>
      <c r="C9713" s="20" t="s">
        <v>249</v>
      </c>
      <c r="D9713" s="20" t="s">
        <v>367</v>
      </c>
      <c r="E9713" s="20" t="s">
        <v>276</v>
      </c>
      <c r="F9713" s="20" t="s">
        <v>153</v>
      </c>
      <c r="G9713" s="8">
        <v>43831</v>
      </c>
      <c r="H9713" s="20" t="s">
        <v>154</v>
      </c>
      <c r="I9713" s="7">
        <v>178215249</v>
      </c>
      <c r="L9713" s="7">
        <v>3016213427</v>
      </c>
      <c r="M9713" s="7">
        <v>440353590</v>
      </c>
      <c r="N9713" s="7">
        <v>298769900</v>
      </c>
      <c r="O9713" s="20" t="str">
        <f t="shared" si="306"/>
        <v/>
      </c>
    </row>
    <row r="9714" spans="1:15">
      <c r="A9714" s="20" t="str">
        <f t="shared" si="307"/>
        <v>Landsbankinn hf.Landsbankinn Lífeyrisbók verðtryggð</v>
      </c>
      <c r="B9714" s="20" t="str">
        <f>_xlfn.IFNA(INDEX(Listi!$AI:$AI,MATCH(C9714,Listi!$AJ:$AJ,0)),INDEX(Listi!T:T,MATCH(C9714,Listi!U:U,0)))</f>
        <v>Landsbankinn</v>
      </c>
      <c r="C9714" s="20" t="s">
        <v>249</v>
      </c>
      <c r="D9714" s="20" t="s">
        <v>598</v>
      </c>
      <c r="E9714" s="20" t="s">
        <v>276</v>
      </c>
      <c r="F9714" s="20" t="s">
        <v>153</v>
      </c>
      <c r="G9714" s="8">
        <v>43831</v>
      </c>
      <c r="H9714" s="20" t="s">
        <v>154</v>
      </c>
      <c r="I9714" s="7">
        <v>2789216243</v>
      </c>
      <c r="L9714" s="7">
        <v>66896053137</v>
      </c>
      <c r="M9714" s="7">
        <v>6692476029</v>
      </c>
      <c r="N9714" s="7">
        <v>4680072987</v>
      </c>
      <c r="O9714" s="20" t="str">
        <f t="shared" si="306"/>
        <v/>
      </c>
    </row>
    <row r="9715" spans="1:15">
      <c r="A9715" s="20" t="str">
        <f t="shared" si="307"/>
        <v>Lífeyrissjóður bændaSamtryggingardeild</v>
      </c>
      <c r="B9715" s="20" t="str">
        <f>_xlfn.IFNA(INDEX(Listi!$AI:$AI,MATCH(C9715,Listi!$AJ:$AJ,0)),INDEX(Listi!T:T,MATCH(C9715,Listi!U:U,0)))</f>
        <v>Lífeyrissjóður bænda</v>
      </c>
      <c r="C9715" s="20" t="s">
        <v>252</v>
      </c>
      <c r="D9715" s="20" t="s">
        <v>205</v>
      </c>
      <c r="E9715" s="20" t="s">
        <v>275</v>
      </c>
      <c r="F9715" s="20" t="s">
        <v>153</v>
      </c>
      <c r="G9715" s="8">
        <v>43831</v>
      </c>
      <c r="H9715" s="20" t="s">
        <v>154</v>
      </c>
      <c r="I9715" s="7">
        <v>540427407</v>
      </c>
      <c r="L9715" s="7">
        <v>45108278171</v>
      </c>
      <c r="M9715" s="7">
        <v>776003397</v>
      </c>
      <c r="N9715" s="7">
        <v>1921473168</v>
      </c>
      <c r="O9715" s="20" t="str">
        <f t="shared" si="306"/>
        <v/>
      </c>
    </row>
    <row r="9716" spans="1:15">
      <c r="A9716" s="20" t="str">
        <f t="shared" si="307"/>
        <v>Lífeyrissjóður bankamannaAldursdeild</v>
      </c>
      <c r="B9716" s="20" t="str">
        <f>_xlfn.IFNA(INDEX(Listi!$AI:$AI,MATCH(C9716,Listi!$AJ:$AJ,0)),INDEX(Listi!T:T,MATCH(C9716,Listi!U:U,0)))</f>
        <v>Lífeyrissjóður bankam.</v>
      </c>
      <c r="C9716" s="20" t="s">
        <v>250</v>
      </c>
      <c r="D9716" s="20" t="s">
        <v>251</v>
      </c>
      <c r="E9716" s="20" t="s">
        <v>275</v>
      </c>
      <c r="F9716" s="8" t="s">
        <v>153</v>
      </c>
      <c r="G9716" s="8">
        <v>43831</v>
      </c>
      <c r="H9716" s="20" t="s">
        <v>154</v>
      </c>
      <c r="I9716" s="7">
        <v>1223069000</v>
      </c>
      <c r="L9716" s="7">
        <v>61369964000</v>
      </c>
      <c r="M9716" s="7">
        <v>1996063000</v>
      </c>
      <c r="N9716" s="7">
        <v>753444000</v>
      </c>
      <c r="O9716" s="20" t="str">
        <f t="shared" si="306"/>
        <v/>
      </c>
    </row>
    <row r="9717" spans="1:15">
      <c r="A9717" s="20" t="str">
        <f t="shared" si="307"/>
        <v>Lífeyrissjóður bankamannaHlutfallsdeild</v>
      </c>
      <c r="B9717" s="20" t="str">
        <f>_xlfn.IFNA(INDEX(Listi!$AI:$AI,MATCH(C9717,Listi!$AJ:$AJ,0)),INDEX(Listi!T:T,MATCH(C9717,Listi!U:U,0)))</f>
        <v>Lífeyrissjóður bankam.</v>
      </c>
      <c r="C9717" s="20" t="s">
        <v>250</v>
      </c>
      <c r="D9717" s="20" t="s">
        <v>467</v>
      </c>
      <c r="E9717" s="20" t="s">
        <v>275</v>
      </c>
      <c r="F9717" s="8" t="s">
        <v>153</v>
      </c>
      <c r="G9717" s="8">
        <v>43831</v>
      </c>
      <c r="H9717" s="20" t="s">
        <v>154</v>
      </c>
      <c r="I9717" s="7">
        <v>100628000</v>
      </c>
      <c r="L9717" s="7">
        <v>40286427000</v>
      </c>
      <c r="M9717" s="7">
        <v>125147000</v>
      </c>
      <c r="N9717" s="7">
        <v>2741197000</v>
      </c>
      <c r="O9717" s="20" t="str">
        <f t="shared" si="306"/>
        <v/>
      </c>
    </row>
    <row r="9718" spans="1:15">
      <c r="A9718" s="20" t="str">
        <f t="shared" si="307"/>
        <v>Lífeyrissjóður RangæingaSamtryggingardeild</v>
      </c>
      <c r="B9718" s="20" t="str">
        <f>_xlfn.IFNA(INDEX(Listi!$AI:$AI,MATCH(C9718,Listi!$AJ:$AJ,0)),INDEX(Listi!T:T,MATCH(C9718,Listi!U:U,0)))</f>
        <v>Lífeyrissjóður Rang.</v>
      </c>
      <c r="C9718" s="20" t="s">
        <v>253</v>
      </c>
      <c r="D9718" s="20" t="s">
        <v>205</v>
      </c>
      <c r="E9718" s="20" t="s">
        <v>275</v>
      </c>
      <c r="F9718" s="8" t="s">
        <v>153</v>
      </c>
      <c r="G9718" s="8">
        <v>43831</v>
      </c>
      <c r="H9718" s="20" t="s">
        <v>154</v>
      </c>
      <c r="I9718" s="7">
        <v>618224000</v>
      </c>
      <c r="L9718" s="7">
        <v>18949790000</v>
      </c>
      <c r="M9718" s="7">
        <v>835894000</v>
      </c>
      <c r="N9718" s="7">
        <v>386250000</v>
      </c>
      <c r="O9718" s="20" t="str">
        <f t="shared" si="306"/>
        <v/>
      </c>
    </row>
    <row r="9719" spans="1:15">
      <c r="A9719" s="20" t="str">
        <f t="shared" si="307"/>
        <v>Lífeyrissjóður starfsmanna AkureyrarbæjarSamtryggingardeild</v>
      </c>
      <c r="B9719" s="20" t="str">
        <f>_xlfn.IFNA(INDEX(Listi!$AI:$AI,MATCH(C9719,Listi!$AJ:$AJ,0)),INDEX(Listi!T:T,MATCH(C9719,Listi!U:U,0)))</f>
        <v>Lífeyrissj. starfsm. Akureyrarb.</v>
      </c>
      <c r="C9719" s="20" t="s">
        <v>274</v>
      </c>
      <c r="D9719" s="20" t="s">
        <v>205</v>
      </c>
      <c r="E9719" s="20" t="s">
        <v>275</v>
      </c>
      <c r="F9719" s="8" t="s">
        <v>153</v>
      </c>
      <c r="G9719" s="8">
        <v>43831</v>
      </c>
      <c r="H9719" s="20" t="s">
        <v>154</v>
      </c>
      <c r="I9719" s="7">
        <v>35897199</v>
      </c>
      <c r="L9719" s="7">
        <v>14569496826</v>
      </c>
      <c r="M9719" s="7">
        <v>46271787</v>
      </c>
      <c r="N9719" s="7">
        <v>1160288032</v>
      </c>
      <c r="O9719" s="20" t="str">
        <f t="shared" si="306"/>
        <v/>
      </c>
    </row>
    <row r="9720" spans="1:15">
      <c r="A9720" s="20" t="str">
        <f t="shared" si="307"/>
        <v>Lífeyrissjóður starfsmanna Búnaðarbanka ÍslandsSamtryggingardeild</v>
      </c>
      <c r="B9720" s="20" t="str">
        <f>_xlfn.IFNA(INDEX(Listi!$AI:$AI,MATCH(C9720,Listi!$AJ:$AJ,0)),INDEX(Listi!T:T,MATCH(C9720,Listi!U:U,0)))</f>
        <v>Lífeyrissj. starfsm. Búnaðarb.Ísl.</v>
      </c>
      <c r="C9720" s="20" t="s">
        <v>254</v>
      </c>
      <c r="D9720" s="20" t="s">
        <v>205</v>
      </c>
      <c r="E9720" s="20" t="s">
        <v>275</v>
      </c>
      <c r="F9720" s="8" t="s">
        <v>153</v>
      </c>
      <c r="G9720" s="8">
        <v>43831</v>
      </c>
      <c r="H9720" s="20" t="s">
        <v>154</v>
      </c>
      <c r="I9720" s="7">
        <v>5774000</v>
      </c>
      <c r="L9720" s="7">
        <v>27921283000</v>
      </c>
      <c r="M9720" s="7">
        <v>7378000</v>
      </c>
      <c r="N9720" s="7">
        <v>1535577000</v>
      </c>
      <c r="O9720" s="20" t="str">
        <f t="shared" si="306"/>
        <v/>
      </c>
    </row>
    <row r="9721" spans="1:15">
      <c r="A9721" s="20" t="str">
        <f t="shared" si="307"/>
        <v>Lífeyrissjóður starfsmanna ReykjavíkurborgarSamtryggingardeild</v>
      </c>
      <c r="B9721" s="20" t="str">
        <f>_xlfn.IFNA(INDEX(Listi!$AI:$AI,MATCH(C9721,Listi!$AJ:$AJ,0)),INDEX(Listi!T:T,MATCH(C9721,Listi!U:U,0)))</f>
        <v>Lífeyrissj. starfsm. Reykjav.</v>
      </c>
      <c r="C9721" s="20" t="s">
        <v>255</v>
      </c>
      <c r="D9721" s="20" t="s">
        <v>205</v>
      </c>
      <c r="E9721" s="20" t="s">
        <v>275</v>
      </c>
      <c r="F9721" s="8" t="s">
        <v>153</v>
      </c>
      <c r="G9721" s="8">
        <v>43831</v>
      </c>
      <c r="H9721" s="20" t="s">
        <v>154</v>
      </c>
      <c r="I9721" s="7">
        <v>159942672</v>
      </c>
      <c r="L9721" s="7">
        <v>92450251598</v>
      </c>
      <c r="M9721" s="7">
        <v>217604296</v>
      </c>
      <c r="N9721" s="7">
        <v>6195210428</v>
      </c>
      <c r="O9721" s="20" t="str">
        <f t="shared" si="306"/>
        <v/>
      </c>
    </row>
    <row r="9722" spans="1:15">
      <c r="A9722" s="20" t="str">
        <f t="shared" si="307"/>
        <v>Lífeyrissjóður starfsmanna ríkisinsA-deild</v>
      </c>
      <c r="B9722" s="20" t="str">
        <f>_xlfn.IFNA(INDEX(Listi!$AI:$AI,MATCH(C9722,Listi!$AJ:$AJ,0)),INDEX(Listi!T:T,MATCH(C9722,Listi!U:U,0)))</f>
        <v>LSR</v>
      </c>
      <c r="C9722" s="20" t="s">
        <v>256</v>
      </c>
      <c r="D9722" s="20" t="s">
        <v>257</v>
      </c>
      <c r="E9722" s="20" t="s">
        <v>275</v>
      </c>
      <c r="F9722" s="8" t="s">
        <v>153</v>
      </c>
      <c r="G9722" s="8">
        <v>43831</v>
      </c>
      <c r="H9722" s="20" t="s">
        <v>154</v>
      </c>
      <c r="I9722" s="7">
        <v>28224144037</v>
      </c>
      <c r="L9722" s="7">
        <v>1024402726080</v>
      </c>
      <c r="M9722" s="7">
        <v>38030413328</v>
      </c>
      <c r="N9722" s="7">
        <v>13011563069</v>
      </c>
      <c r="O9722" s="20" t="str">
        <f t="shared" si="306"/>
        <v/>
      </c>
    </row>
    <row r="9723" spans="1:15">
      <c r="A9723" s="20" t="str">
        <f t="shared" si="307"/>
        <v>Lífeyrissjóður starfsmanna ríkisinsB-deild</v>
      </c>
      <c r="B9723" s="20" t="str">
        <f>_xlfn.IFNA(INDEX(Listi!$AI:$AI,MATCH(C9723,Listi!$AJ:$AJ,0)),INDEX(Listi!T:T,MATCH(C9723,Listi!U:U,0)))</f>
        <v>LSR</v>
      </c>
      <c r="C9723" s="20" t="s">
        <v>256</v>
      </c>
      <c r="D9723" s="20" t="s">
        <v>218</v>
      </c>
      <c r="E9723" s="20" t="s">
        <v>275</v>
      </c>
      <c r="F9723" s="8" t="s">
        <v>153</v>
      </c>
      <c r="G9723" s="8">
        <v>43831</v>
      </c>
      <c r="H9723" s="20" t="s">
        <v>154</v>
      </c>
      <c r="I9723" s="7">
        <v>1064299745</v>
      </c>
      <c r="L9723" s="7">
        <v>297381500048</v>
      </c>
      <c r="M9723" s="7">
        <v>1364474032</v>
      </c>
      <c r="N9723" s="7">
        <v>62409553231</v>
      </c>
      <c r="O9723" s="20" t="str">
        <f t="shared" si="306"/>
        <v/>
      </c>
    </row>
    <row r="9724" spans="1:15">
      <c r="A9724" s="20" t="str">
        <f t="shared" si="307"/>
        <v>Lífeyrissjóður starfsmanna ríkisinsLeið I</v>
      </c>
      <c r="B9724" s="20" t="str">
        <f>_xlfn.IFNA(INDEX(Listi!$AI:$AI,MATCH(C9724,Listi!$AJ:$AJ,0)),INDEX(Listi!T:T,MATCH(C9724,Listi!U:U,0)))</f>
        <v>LSR</v>
      </c>
      <c r="C9724" s="20" t="s">
        <v>256</v>
      </c>
      <c r="D9724" s="20" t="s">
        <v>258</v>
      </c>
      <c r="E9724" s="20" t="s">
        <v>276</v>
      </c>
      <c r="F9724" s="20" t="s">
        <v>153</v>
      </c>
      <c r="G9724" s="8">
        <v>43831</v>
      </c>
      <c r="H9724" s="20" t="s">
        <v>154</v>
      </c>
      <c r="I9724" s="7">
        <v>204027053</v>
      </c>
      <c r="L9724" s="7">
        <v>11704214939</v>
      </c>
      <c r="M9724" s="7">
        <v>547428342</v>
      </c>
      <c r="N9724" s="7">
        <v>195323403</v>
      </c>
      <c r="O9724" s="20" t="str">
        <f t="shared" si="306"/>
        <v/>
      </c>
    </row>
    <row r="9725" spans="1:15">
      <c r="A9725" s="20" t="str">
        <f t="shared" si="307"/>
        <v>Lífeyrissjóður starfsmanna ríkisinsLeið II</v>
      </c>
      <c r="B9725" s="20" t="str">
        <f>_xlfn.IFNA(INDEX(Listi!$AI:$AI,MATCH(C9725,Listi!$AJ:$AJ,0)),INDEX(Listi!T:T,MATCH(C9725,Listi!U:U,0)))</f>
        <v>LSR</v>
      </c>
      <c r="C9725" s="20" t="s">
        <v>256</v>
      </c>
      <c r="D9725" s="20" t="s">
        <v>259</v>
      </c>
      <c r="E9725" s="20" t="s">
        <v>276</v>
      </c>
      <c r="F9725" s="20" t="s">
        <v>153</v>
      </c>
      <c r="G9725" s="8">
        <v>43831</v>
      </c>
      <c r="H9725" s="20" t="s">
        <v>154</v>
      </c>
      <c r="I9725" s="7">
        <v>138713297</v>
      </c>
      <c r="L9725" s="7">
        <v>3365164594</v>
      </c>
      <c r="M9725" s="7">
        <v>379849453</v>
      </c>
      <c r="N9725" s="7">
        <v>93142056</v>
      </c>
      <c r="O9725" s="20" t="str">
        <f t="shared" si="306"/>
        <v/>
      </c>
    </row>
    <row r="9726" spans="1:15">
      <c r="A9726" s="20" t="str">
        <f t="shared" si="307"/>
        <v>Lífeyrissjóður starfsmanna ríkisinsLeið III</v>
      </c>
      <c r="B9726" s="20" t="str">
        <f>_xlfn.IFNA(INDEX(Listi!$AI:$AI,MATCH(C9726,Listi!$AJ:$AJ,0)),INDEX(Listi!T:T,MATCH(C9726,Listi!U:U,0)))</f>
        <v>LSR</v>
      </c>
      <c r="C9726" s="20" t="s">
        <v>256</v>
      </c>
      <c r="D9726" s="20" t="s">
        <v>260</v>
      </c>
      <c r="E9726" s="20" t="s">
        <v>276</v>
      </c>
      <c r="F9726" s="20" t="s">
        <v>153</v>
      </c>
      <c r="G9726" s="8">
        <v>43831</v>
      </c>
      <c r="H9726" s="20" t="s">
        <v>154</v>
      </c>
      <c r="I9726" s="7">
        <v>261486519</v>
      </c>
      <c r="L9726" s="7">
        <v>9959294621</v>
      </c>
      <c r="M9726" s="7">
        <v>743287481</v>
      </c>
      <c r="N9726" s="7">
        <v>349903833</v>
      </c>
      <c r="O9726" s="20" t="str">
        <f t="shared" si="306"/>
        <v/>
      </c>
    </row>
    <row r="9727" spans="1:15">
      <c r="A9727" s="20" t="str">
        <f t="shared" si="307"/>
        <v>Lífeyrissjóður Tannlæknafél ÍslDeild I/Séreign</v>
      </c>
      <c r="B9727" s="20" t="str">
        <f>_xlfn.IFNA(INDEX(Listi!$AI:$AI,MATCH(C9727,Listi!$AJ:$AJ,0)),INDEX(Listi!T:T,MATCH(C9727,Listi!U:U,0)))</f>
        <v>Lífeyrissj. Tannlækna</v>
      </c>
      <c r="C9727" s="20" t="s">
        <v>261</v>
      </c>
      <c r="D9727" s="20" t="s">
        <v>207</v>
      </c>
      <c r="E9727" s="20" t="s">
        <v>276</v>
      </c>
      <c r="F9727" s="20" t="s">
        <v>153</v>
      </c>
      <c r="G9727" s="8">
        <v>43831</v>
      </c>
      <c r="H9727" s="20" t="s">
        <v>154</v>
      </c>
      <c r="I9727" s="7">
        <v>194422752</v>
      </c>
      <c r="L9727" s="7">
        <v>6768408488</v>
      </c>
      <c r="M9727" s="7">
        <v>272759192</v>
      </c>
      <c r="N9727" s="7">
        <v>153838058</v>
      </c>
      <c r="O9727" s="20" t="str">
        <f t="shared" si="306"/>
        <v/>
      </c>
    </row>
    <row r="9728" spans="1:15">
      <c r="A9728" s="20" t="str">
        <f t="shared" si="307"/>
        <v>Lífeyrissjóður Tannlæknafél ÍslSamtryggingardeild</v>
      </c>
      <c r="B9728" s="20" t="str">
        <f>_xlfn.IFNA(INDEX(Listi!$AI:$AI,MATCH(C9728,Listi!$AJ:$AJ,0)),INDEX(Listi!T:T,MATCH(C9728,Listi!U:U,0)))</f>
        <v>Lífeyrissj. Tannlækna</v>
      </c>
      <c r="C9728" s="20" t="s">
        <v>261</v>
      </c>
      <c r="D9728" s="20" t="s">
        <v>205</v>
      </c>
      <c r="E9728" s="20" t="s">
        <v>275</v>
      </c>
      <c r="F9728" s="20" t="s">
        <v>153</v>
      </c>
      <c r="G9728" s="8">
        <v>43831</v>
      </c>
      <c r="H9728" s="20" t="s">
        <v>154</v>
      </c>
      <c r="I9728" s="7">
        <v>76654859</v>
      </c>
      <c r="L9728" s="7">
        <v>2241251214</v>
      </c>
      <c r="M9728" s="7">
        <v>112827287</v>
      </c>
      <c r="N9728" s="7">
        <v>17930159</v>
      </c>
      <c r="O9728" s="20" t="str">
        <f t="shared" si="306"/>
        <v/>
      </c>
    </row>
    <row r="9729" spans="1:15">
      <c r="A9729" s="20" t="str">
        <f t="shared" si="307"/>
        <v>Lífeyrissjóður verslunarmannaÆvileið 1</v>
      </c>
      <c r="B9729" s="20" t="str">
        <f>_xlfn.IFNA(INDEX(Listi!$AI:$AI,MATCH(C9729,Listi!$AJ:$AJ,0)),INDEX(Listi!T:T,MATCH(C9729,Listi!U:U,0)))</f>
        <v>Lífeyrissj. Verslunarm.</v>
      </c>
      <c r="C9729" s="20" t="s">
        <v>206</v>
      </c>
      <c r="D9729" s="20" t="s">
        <v>310</v>
      </c>
      <c r="E9729" s="20" t="s">
        <v>276</v>
      </c>
      <c r="F9729" s="20" t="s">
        <v>153</v>
      </c>
      <c r="G9729" s="8">
        <v>43831</v>
      </c>
      <c r="H9729" s="20" t="s">
        <v>154</v>
      </c>
      <c r="I9729" s="7">
        <v>613988050</v>
      </c>
      <c r="L9729" s="7">
        <v>2860479562</v>
      </c>
      <c r="M9729" s="7">
        <v>819651283</v>
      </c>
      <c r="N9729" s="7">
        <v>12562366</v>
      </c>
      <c r="O9729" s="20" t="str">
        <f t="shared" si="306"/>
        <v/>
      </c>
    </row>
    <row r="9730" spans="1:15">
      <c r="A9730" s="20" t="str">
        <f t="shared" si="307"/>
        <v>Lífeyrissjóður verslunarmannaÆvileið 2</v>
      </c>
      <c r="B9730" s="20" t="str">
        <f>_xlfn.IFNA(INDEX(Listi!$AI:$AI,MATCH(C9730,Listi!$AJ:$AJ,0)),INDEX(Listi!T:T,MATCH(C9730,Listi!U:U,0)))</f>
        <v>Lífeyrissj. Verslunarm.</v>
      </c>
      <c r="C9730" s="20" t="s">
        <v>206</v>
      </c>
      <c r="D9730" s="20" t="s">
        <v>309</v>
      </c>
      <c r="E9730" s="20" t="s">
        <v>276</v>
      </c>
      <c r="F9730" s="20" t="s">
        <v>153</v>
      </c>
      <c r="G9730" s="8">
        <v>43831</v>
      </c>
      <c r="H9730" s="20" t="s">
        <v>154</v>
      </c>
      <c r="I9730" s="7">
        <v>409523788</v>
      </c>
      <c r="L9730" s="7">
        <v>2325064159</v>
      </c>
      <c r="M9730" s="7">
        <v>465663194</v>
      </c>
      <c r="N9730" s="7">
        <v>32037995</v>
      </c>
      <c r="O9730" s="20" t="str">
        <f t="shared" ref="O9730:O9793" si="308">IFERROR(VLOOKUP(F9730,EhLykill,3,FALSE),"")</f>
        <v/>
      </c>
    </row>
    <row r="9731" spans="1:15">
      <c r="A9731" s="20" t="str">
        <f t="shared" si="307"/>
        <v>Lífeyrissjóður verslunarmannaÆvileið 3</v>
      </c>
      <c r="B9731" s="20" t="str">
        <f>_xlfn.IFNA(INDEX(Listi!$AI:$AI,MATCH(C9731,Listi!$AJ:$AJ,0)),INDEX(Listi!T:T,MATCH(C9731,Listi!U:U,0)))</f>
        <v>Lífeyrissj. Verslunarm.</v>
      </c>
      <c r="C9731" s="20" t="s">
        <v>206</v>
      </c>
      <c r="D9731" s="20" t="s">
        <v>308</v>
      </c>
      <c r="E9731" s="20" t="s">
        <v>276</v>
      </c>
      <c r="F9731" s="20" t="s">
        <v>153</v>
      </c>
      <c r="G9731" s="8">
        <v>43831</v>
      </c>
      <c r="H9731" s="20" t="s">
        <v>154</v>
      </c>
      <c r="I9731" s="7">
        <v>220015190</v>
      </c>
      <c r="L9731" s="7">
        <v>1567402319</v>
      </c>
      <c r="M9731" s="7">
        <v>325961302</v>
      </c>
      <c r="N9731" s="7">
        <v>60283998</v>
      </c>
      <c r="O9731" s="20" t="str">
        <f t="shared" si="308"/>
        <v/>
      </c>
    </row>
    <row r="9732" spans="1:15">
      <c r="A9732" s="20" t="str">
        <f t="shared" si="307"/>
        <v>Lífeyrissjóður verslunarmannaDeild I/Séreign</v>
      </c>
      <c r="B9732" s="20" t="str">
        <f>_xlfn.IFNA(INDEX(Listi!$AI:$AI,MATCH(C9732,Listi!$AJ:$AJ,0)),INDEX(Listi!T:T,MATCH(C9732,Listi!U:U,0)))</f>
        <v>Lífeyrissj. Verslunarm.</v>
      </c>
      <c r="C9732" s="20" t="s">
        <v>206</v>
      </c>
      <c r="D9732" s="20" t="s">
        <v>207</v>
      </c>
      <c r="E9732" s="20" t="s">
        <v>276</v>
      </c>
      <c r="F9732" s="8" t="s">
        <v>153</v>
      </c>
      <c r="G9732" s="8">
        <v>43831</v>
      </c>
      <c r="H9732" s="20" t="s">
        <v>154</v>
      </c>
      <c r="I9732" s="7">
        <v>326758974</v>
      </c>
      <c r="L9732" s="7">
        <v>19785724399</v>
      </c>
      <c r="M9732" s="7">
        <v>729937912</v>
      </c>
      <c r="N9732" s="7">
        <v>458382791</v>
      </c>
      <c r="O9732" s="20" t="str">
        <f t="shared" si="308"/>
        <v/>
      </c>
    </row>
    <row r="9733" spans="1:15">
      <c r="A9733" s="20" t="str">
        <f t="shared" si="307"/>
        <v>Lífeyrissjóður verslunarmannaSamtryggingardeild</v>
      </c>
      <c r="B9733" s="20" t="str">
        <f>_xlfn.IFNA(INDEX(Listi!$AI:$AI,MATCH(C9733,Listi!$AJ:$AJ,0)),INDEX(Listi!T:T,MATCH(C9733,Listi!U:U,0)))</f>
        <v>Lífeyrissj. Verslunarm.</v>
      </c>
      <c r="C9733" s="20" t="s">
        <v>206</v>
      </c>
      <c r="D9733" s="20" t="s">
        <v>205</v>
      </c>
      <c r="E9733" s="20" t="s">
        <v>275</v>
      </c>
      <c r="F9733" s="8" t="s">
        <v>153</v>
      </c>
      <c r="G9733" s="8">
        <v>43831</v>
      </c>
      <c r="H9733" s="20" t="s">
        <v>154</v>
      </c>
      <c r="I9733" s="7">
        <v>26074995025</v>
      </c>
      <c r="L9733" s="7">
        <v>1174592806906</v>
      </c>
      <c r="M9733" s="7">
        <v>35794261112</v>
      </c>
      <c r="N9733" s="7">
        <v>21965137185</v>
      </c>
      <c r="O9733" s="20" t="str">
        <f t="shared" si="308"/>
        <v/>
      </c>
    </row>
    <row r="9734" spans="1:15">
      <c r="A9734" s="20" t="str">
        <f t="shared" si="307"/>
        <v>Lífeyrissjóður VestmannaeyjaSafn I</v>
      </c>
      <c r="B9734" s="20" t="str">
        <f>_xlfn.IFNA(INDEX(Listi!$AI:$AI,MATCH(C9734,Listi!$AJ:$AJ,0)),INDEX(Listi!T:T,MATCH(C9734,Listi!U:U,0)))</f>
        <v>Lífeyrissj. Vestm.</v>
      </c>
      <c r="C9734" s="20" t="s">
        <v>262</v>
      </c>
      <c r="D9734" s="20" t="s">
        <v>210</v>
      </c>
      <c r="E9734" s="20" t="s">
        <v>276</v>
      </c>
      <c r="F9734" s="8" t="s">
        <v>153</v>
      </c>
      <c r="G9734" s="8">
        <v>43831</v>
      </c>
      <c r="H9734" s="20" t="s">
        <v>154</v>
      </c>
      <c r="I9734" s="7">
        <v>34655846</v>
      </c>
      <c r="L9734" s="7">
        <v>381311221</v>
      </c>
      <c r="M9734" s="7">
        <v>44104006</v>
      </c>
      <c r="N9734" s="7">
        <v>13592960</v>
      </c>
      <c r="O9734" s="20" t="str">
        <f t="shared" si="308"/>
        <v/>
      </c>
    </row>
    <row r="9735" spans="1:15">
      <c r="A9735" s="20" t="str">
        <f t="shared" si="307"/>
        <v>Lífeyrissjóður VestmannaeyjaSafn II</v>
      </c>
      <c r="B9735" s="20" t="str">
        <f>_xlfn.IFNA(INDEX(Listi!$AI:$AI,MATCH(C9735,Listi!$AJ:$AJ,0)),INDEX(Listi!T:T,MATCH(C9735,Listi!U:U,0)))</f>
        <v>Lífeyrissj. Vestm.</v>
      </c>
      <c r="C9735" s="20" t="s">
        <v>262</v>
      </c>
      <c r="D9735" s="20" t="s">
        <v>211</v>
      </c>
      <c r="E9735" s="20" t="s">
        <v>276</v>
      </c>
      <c r="F9735" s="8" t="s">
        <v>153</v>
      </c>
      <c r="G9735" s="8">
        <v>43831</v>
      </c>
      <c r="H9735" s="20" t="s">
        <v>154</v>
      </c>
      <c r="I9735" s="7">
        <v>21947606</v>
      </c>
      <c r="L9735" s="7">
        <v>571440191</v>
      </c>
      <c r="M9735" s="7">
        <v>40240404</v>
      </c>
      <c r="N9735" s="7">
        <v>18659289</v>
      </c>
      <c r="O9735" s="20" t="str">
        <f t="shared" si="308"/>
        <v/>
      </c>
    </row>
    <row r="9736" spans="1:15">
      <c r="A9736" s="20" t="str">
        <f t="shared" si="307"/>
        <v>Lífeyrissjóður VestmannaeyjaSamtryggingardeild</v>
      </c>
      <c r="B9736" s="20" t="str">
        <f>_xlfn.IFNA(INDEX(Listi!$AI:$AI,MATCH(C9736,Listi!$AJ:$AJ,0)),INDEX(Listi!T:T,MATCH(C9736,Listi!U:U,0)))</f>
        <v>Lífeyrissj. Vestm.</v>
      </c>
      <c r="C9736" s="20" t="s">
        <v>262</v>
      </c>
      <c r="D9736" s="20" t="s">
        <v>205</v>
      </c>
      <c r="E9736" s="20" t="s">
        <v>275</v>
      </c>
      <c r="F9736" s="20" t="s">
        <v>153</v>
      </c>
      <c r="G9736" s="8">
        <v>43831</v>
      </c>
      <c r="H9736" s="20" t="s">
        <v>154</v>
      </c>
      <c r="I9736" s="7">
        <v>1394387196</v>
      </c>
      <c r="L9736" s="7">
        <v>85198020532</v>
      </c>
      <c r="M9736" s="7">
        <v>1944643004</v>
      </c>
      <c r="N9736" s="7">
        <v>2198060399</v>
      </c>
      <c r="O9736" s="20" t="str">
        <f t="shared" si="308"/>
        <v/>
      </c>
    </row>
    <row r="9737" spans="1:15">
      <c r="A9737" s="20" t="str">
        <f t="shared" si="307"/>
        <v>Lífsval - lífeyrissparnaðurLífsval 1</v>
      </c>
      <c r="B9737" s="20" t="str">
        <f>_xlfn.IFNA(INDEX(Listi!$AI:$AI,MATCH(C9737,Listi!$AJ:$AJ,0)),INDEX(Listi!T:T,MATCH(C9737,Listi!U:U,0)))</f>
        <v>Lífsval</v>
      </c>
      <c r="C9737" s="20" t="s">
        <v>263</v>
      </c>
      <c r="D9737" s="20" t="s">
        <v>264</v>
      </c>
      <c r="E9737" s="20" t="s">
        <v>276</v>
      </c>
      <c r="F9737" s="20" t="s">
        <v>153</v>
      </c>
      <c r="G9737" s="8">
        <v>43831</v>
      </c>
      <c r="H9737" s="20" t="s">
        <v>154</v>
      </c>
      <c r="I9737" s="7">
        <v>87196275</v>
      </c>
      <c r="L9737" s="7">
        <v>1792991246</v>
      </c>
      <c r="M9737" s="7">
        <v>203244065</v>
      </c>
      <c r="N9737" s="7">
        <v>81003579</v>
      </c>
      <c r="O9737" s="20" t="str">
        <f t="shared" si="308"/>
        <v/>
      </c>
    </row>
    <row r="9738" spans="1:15">
      <c r="A9738" s="20" t="str">
        <f t="shared" si="307"/>
        <v>Lífsval - lífeyrissparnaðurLífsval 2</v>
      </c>
      <c r="B9738" s="20" t="str">
        <f>_xlfn.IFNA(INDEX(Listi!$AI:$AI,MATCH(C9738,Listi!$AJ:$AJ,0)),INDEX(Listi!T:T,MATCH(C9738,Listi!U:U,0)))</f>
        <v>Lífsval</v>
      </c>
      <c r="C9738" s="20" t="s">
        <v>263</v>
      </c>
      <c r="D9738" s="20" t="s">
        <v>265</v>
      </c>
      <c r="E9738" s="20" t="s">
        <v>276</v>
      </c>
      <c r="F9738" s="20" t="s">
        <v>153</v>
      </c>
      <c r="G9738" s="8">
        <v>43831</v>
      </c>
      <c r="H9738" s="20" t="s">
        <v>154</v>
      </c>
      <c r="I9738" s="7">
        <v>6349512</v>
      </c>
      <c r="L9738" s="7">
        <v>79660340</v>
      </c>
      <c r="M9738" s="7">
        <v>14369045</v>
      </c>
      <c r="N9738" s="7">
        <v>2695304</v>
      </c>
      <c r="O9738" s="20" t="str">
        <f t="shared" si="308"/>
        <v/>
      </c>
    </row>
    <row r="9739" spans="1:15">
      <c r="A9739" s="20" t="str">
        <f t="shared" si="307"/>
        <v>Lífsval - lífeyrissparnaðurLífsval 3</v>
      </c>
      <c r="B9739" s="20" t="str">
        <f>_xlfn.IFNA(INDEX(Listi!$AI:$AI,MATCH(C9739,Listi!$AJ:$AJ,0)),INDEX(Listi!T:T,MATCH(C9739,Listi!U:U,0)))</f>
        <v>Lífsval</v>
      </c>
      <c r="C9739" s="20" t="s">
        <v>263</v>
      </c>
      <c r="D9739" s="20" t="s">
        <v>266</v>
      </c>
      <c r="E9739" s="20" t="s">
        <v>276</v>
      </c>
      <c r="F9739" s="20" t="s">
        <v>153</v>
      </c>
      <c r="G9739" s="8">
        <v>43831</v>
      </c>
      <c r="H9739" s="20" t="s">
        <v>154</v>
      </c>
      <c r="I9739" s="7">
        <v>6623876</v>
      </c>
      <c r="L9739" s="7">
        <v>131239774</v>
      </c>
      <c r="M9739" s="7">
        <v>16635787</v>
      </c>
      <c r="N9739" s="7">
        <v>3548138</v>
      </c>
      <c r="O9739" s="20" t="str">
        <f t="shared" si="308"/>
        <v/>
      </c>
    </row>
    <row r="9740" spans="1:15">
      <c r="A9740" s="20" t="str">
        <f t="shared" si="307"/>
        <v>Lífsval - lífeyrissparnaðurLífsval 4</v>
      </c>
      <c r="B9740" s="20" t="str">
        <f>_xlfn.IFNA(INDEX(Listi!$AI:$AI,MATCH(C9740,Listi!$AJ:$AJ,0)),INDEX(Listi!T:T,MATCH(C9740,Listi!U:U,0)))</f>
        <v>Lífsval</v>
      </c>
      <c r="C9740" s="20" t="s">
        <v>263</v>
      </c>
      <c r="D9740" s="20" t="s">
        <v>267</v>
      </c>
      <c r="E9740" s="20" t="s">
        <v>276</v>
      </c>
      <c r="F9740" s="8" t="s">
        <v>153</v>
      </c>
      <c r="G9740" s="8">
        <v>43831</v>
      </c>
      <c r="H9740" s="20" t="s">
        <v>154</v>
      </c>
      <c r="I9740" s="7">
        <v>5546411</v>
      </c>
      <c r="L9740" s="7">
        <v>71752064</v>
      </c>
      <c r="M9740" s="7">
        <v>15238959</v>
      </c>
      <c r="N9740" s="7">
        <v>2058992</v>
      </c>
      <c r="O9740" s="20" t="str">
        <f t="shared" si="308"/>
        <v/>
      </c>
    </row>
    <row r="9741" spans="1:15">
      <c r="A9741" s="20" t="str">
        <f t="shared" si="307"/>
        <v>Lífsverk lífeyrissjóðurLífsverk I/Séreign</v>
      </c>
      <c r="B9741" s="20" t="str">
        <f>_xlfn.IFNA(INDEX(Listi!$AI:$AI,MATCH(C9741,Listi!$AJ:$AJ,0)),INDEX(Listi!T:T,MATCH(C9741,Listi!U:U,0)))</f>
        <v xml:space="preserve">Lífsverk  </v>
      </c>
      <c r="C9741" s="20" t="s">
        <v>268</v>
      </c>
      <c r="D9741" s="20" t="s">
        <v>269</v>
      </c>
      <c r="E9741" s="20" t="s">
        <v>276</v>
      </c>
      <c r="F9741" s="8" t="s">
        <v>153</v>
      </c>
      <c r="G9741" s="8">
        <v>43831</v>
      </c>
      <c r="H9741" s="20" t="s">
        <v>154</v>
      </c>
      <c r="I9741" s="7">
        <v>512102000</v>
      </c>
      <c r="L9741" s="7">
        <v>4582957000</v>
      </c>
      <c r="M9741" s="7">
        <v>635926000</v>
      </c>
      <c r="N9741" s="7">
        <v>22708000</v>
      </c>
      <c r="O9741" s="20" t="str">
        <f t="shared" si="308"/>
        <v/>
      </c>
    </row>
    <row r="9742" spans="1:15">
      <c r="A9742" s="20" t="str">
        <f t="shared" si="307"/>
        <v>Lífsverk lífeyrissjóðurLífsverk II/Séreign</v>
      </c>
      <c r="B9742" s="20" t="str">
        <f>_xlfn.IFNA(INDEX(Listi!$AI:$AI,MATCH(C9742,Listi!$AJ:$AJ,0)),INDEX(Listi!T:T,MATCH(C9742,Listi!U:U,0)))</f>
        <v xml:space="preserve">Lífsverk  </v>
      </c>
      <c r="C9742" s="20" t="s">
        <v>268</v>
      </c>
      <c r="D9742" s="20" t="s">
        <v>270</v>
      </c>
      <c r="E9742" s="20" t="s">
        <v>276</v>
      </c>
      <c r="F9742" s="8" t="s">
        <v>153</v>
      </c>
      <c r="G9742" s="8">
        <v>43831</v>
      </c>
      <c r="H9742" s="20" t="s">
        <v>154</v>
      </c>
      <c r="I9742" s="7">
        <v>1827612000</v>
      </c>
      <c r="L9742" s="7">
        <v>23735073000</v>
      </c>
      <c r="M9742" s="7">
        <v>2073571000</v>
      </c>
      <c r="N9742" s="7">
        <v>249365000</v>
      </c>
      <c r="O9742" s="20" t="str">
        <f t="shared" si="308"/>
        <v/>
      </c>
    </row>
    <row r="9743" spans="1:15">
      <c r="A9743" s="20" t="str">
        <f t="shared" si="307"/>
        <v>Lífsverk lífeyrissjóðurLífsverk III/Séreign</v>
      </c>
      <c r="B9743" s="20" t="str">
        <f>_xlfn.IFNA(INDEX(Listi!$AI:$AI,MATCH(C9743,Listi!$AJ:$AJ,0)),INDEX(Listi!T:T,MATCH(C9743,Listi!U:U,0)))</f>
        <v xml:space="preserve">Lífsverk  </v>
      </c>
      <c r="C9743" s="20" t="s">
        <v>268</v>
      </c>
      <c r="D9743" s="20" t="s">
        <v>271</v>
      </c>
      <c r="E9743" s="20" t="s">
        <v>276</v>
      </c>
      <c r="F9743" s="8" t="s">
        <v>153</v>
      </c>
      <c r="G9743" s="8">
        <v>43831</v>
      </c>
      <c r="H9743" s="20" t="s">
        <v>154</v>
      </c>
      <c r="I9743" s="7">
        <v>73853000</v>
      </c>
      <c r="L9743" s="7">
        <v>653814000</v>
      </c>
      <c r="M9743" s="7">
        <v>105107000</v>
      </c>
      <c r="N9743" s="7">
        <v>2613000</v>
      </c>
      <c r="O9743" s="20" t="str">
        <f t="shared" si="308"/>
        <v/>
      </c>
    </row>
    <row r="9744" spans="1:15">
      <c r="A9744" s="20" t="str">
        <f t="shared" si="307"/>
        <v>Lífsverk lífeyrissjóðurSamtryggingardeild</v>
      </c>
      <c r="B9744" s="20" t="str">
        <f>_xlfn.IFNA(INDEX(Listi!$AI:$AI,MATCH(C9744,Listi!$AJ:$AJ,0)),INDEX(Listi!T:T,MATCH(C9744,Listi!U:U,0)))</f>
        <v xml:space="preserve">Lífsverk  </v>
      </c>
      <c r="C9744" s="20" t="s">
        <v>268</v>
      </c>
      <c r="D9744" s="20" t="s">
        <v>205</v>
      </c>
      <c r="E9744" s="20" t="s">
        <v>275</v>
      </c>
      <c r="F9744" s="20" t="s">
        <v>153</v>
      </c>
      <c r="G9744" s="8">
        <v>43831</v>
      </c>
      <c r="H9744" s="20" t="s">
        <v>154</v>
      </c>
      <c r="I9744" s="7">
        <v>2679352000</v>
      </c>
      <c r="L9744" s="7">
        <v>120542527000</v>
      </c>
      <c r="M9744" s="7">
        <v>4397803000</v>
      </c>
      <c r="N9744" s="7">
        <v>1423151000</v>
      </c>
      <c r="O9744" s="20" t="str">
        <f t="shared" si="308"/>
        <v/>
      </c>
    </row>
    <row r="9745" spans="1:15">
      <c r="A9745" s="20" t="str">
        <f t="shared" si="307"/>
        <v>Söfnunarsjóður lífeyrisréttindaDeild I/Innlán</v>
      </c>
      <c r="B9745" s="20" t="str">
        <f>_xlfn.IFNA(INDEX(Listi!$AI:$AI,MATCH(C9745,Listi!$AJ:$AJ,0)),INDEX(Listi!T:T,MATCH(C9745,Listi!U:U,0)))</f>
        <v>Söfnunarsj.</v>
      </c>
      <c r="C9745" s="20" t="s">
        <v>272</v>
      </c>
      <c r="D9745" s="20" t="s">
        <v>273</v>
      </c>
      <c r="E9745" s="20" t="s">
        <v>276</v>
      </c>
      <c r="F9745" s="20" t="s">
        <v>153</v>
      </c>
      <c r="G9745" s="8">
        <v>43831</v>
      </c>
      <c r="H9745" s="20" t="s">
        <v>154</v>
      </c>
      <c r="I9745" s="7">
        <v>68954730</v>
      </c>
      <c r="L9745" s="7">
        <v>2001731914</v>
      </c>
      <c r="M9745" s="7">
        <v>133561634</v>
      </c>
      <c r="N9745" s="7">
        <v>44803565</v>
      </c>
      <c r="O9745" s="20" t="str">
        <f t="shared" si="308"/>
        <v/>
      </c>
    </row>
    <row r="9746" spans="1:15">
      <c r="A9746" s="20" t="str">
        <f t="shared" si="307"/>
        <v>Söfnunarsjóður lífeyrisréttindaDeild III/Séreign</v>
      </c>
      <c r="B9746" s="20" t="str">
        <f>_xlfn.IFNA(INDEX(Listi!$AI:$AI,MATCH(C9746,Listi!$AJ:$AJ,0)),INDEX(Listi!T:T,MATCH(C9746,Listi!U:U,0)))</f>
        <v>Söfnunarsj.</v>
      </c>
      <c r="C9746" s="20" t="s">
        <v>272</v>
      </c>
      <c r="D9746" s="20" t="s">
        <v>599</v>
      </c>
      <c r="E9746" s="20" t="s">
        <v>276</v>
      </c>
      <c r="F9746" s="20" t="s">
        <v>153</v>
      </c>
      <c r="G9746" s="8">
        <v>43831</v>
      </c>
      <c r="H9746" s="20" t="s">
        <v>154</v>
      </c>
      <c r="I9746" s="7">
        <v>15967758</v>
      </c>
      <c r="L9746" s="7">
        <v>24413085</v>
      </c>
      <c r="M9746" s="7">
        <v>24697577</v>
      </c>
      <c r="N9746" s="7">
        <v>900000</v>
      </c>
      <c r="O9746" s="20" t="str">
        <f t="shared" si="308"/>
        <v/>
      </c>
    </row>
    <row r="9747" spans="1:15">
      <c r="A9747" s="20" t="str">
        <f t="shared" si="307"/>
        <v>Söfnunarsjóður lífeyrisréttindaDeildII/Séreign</v>
      </c>
      <c r="B9747" s="20" t="str">
        <f>_xlfn.IFNA(INDEX(Listi!$AI:$AI,MATCH(C9747,Listi!$AJ:$AJ,0)),INDEX(Listi!T:T,MATCH(C9747,Listi!U:U,0)))</f>
        <v>Söfnunarsj.</v>
      </c>
      <c r="C9747" s="20" t="s">
        <v>272</v>
      </c>
      <c r="D9747" s="20" t="s">
        <v>586</v>
      </c>
      <c r="E9747" s="20" t="s">
        <v>276</v>
      </c>
      <c r="F9747" s="20" t="s">
        <v>153</v>
      </c>
      <c r="G9747" s="8">
        <v>43831</v>
      </c>
      <c r="H9747" s="20" t="s">
        <v>154</v>
      </c>
      <c r="I9747" s="7">
        <v>75920355</v>
      </c>
      <c r="L9747" s="7">
        <v>1654616477</v>
      </c>
      <c r="M9747" s="7">
        <v>128539213</v>
      </c>
      <c r="N9747" s="7">
        <v>22846291</v>
      </c>
      <c r="O9747" s="20" t="str">
        <f t="shared" si="308"/>
        <v/>
      </c>
    </row>
    <row r="9748" spans="1:15">
      <c r="A9748" s="20" t="str">
        <f t="shared" si="307"/>
        <v>Söfnunarsjóður lífeyrisréttindaSamtryggingardeild</v>
      </c>
      <c r="B9748" s="20" t="str">
        <f>_xlfn.IFNA(INDEX(Listi!$AI:$AI,MATCH(C9748,Listi!$AJ:$AJ,0)),INDEX(Listi!T:T,MATCH(C9748,Listi!U:U,0)))</f>
        <v>Söfnunarsj.</v>
      </c>
      <c r="C9748" s="20" t="s">
        <v>272</v>
      </c>
      <c r="D9748" s="20" t="s">
        <v>205</v>
      </c>
      <c r="E9748" s="20" t="s">
        <v>275</v>
      </c>
      <c r="F9748" s="8" t="s">
        <v>153</v>
      </c>
      <c r="G9748" s="8">
        <v>43831</v>
      </c>
      <c r="H9748" s="20" t="s">
        <v>154</v>
      </c>
      <c r="I9748" s="7">
        <v>3556048989</v>
      </c>
      <c r="L9748" s="7">
        <v>238978847889</v>
      </c>
      <c r="M9748" s="7">
        <v>4967193409</v>
      </c>
      <c r="N9748" s="7">
        <v>6076487652</v>
      </c>
      <c r="O9748" s="20" t="str">
        <f t="shared" si="308"/>
        <v/>
      </c>
    </row>
    <row r="9749" spans="1:15">
      <c r="A9749" s="20" t="str">
        <f t="shared" si="307"/>
        <v>Stapi lífeyrissjóðurSafn I</v>
      </c>
      <c r="B9749" s="20" t="str">
        <f>_xlfn.IFNA(INDEX(Listi!$AI:$AI,MATCH(C9749,Listi!$AJ:$AJ,0)),INDEX(Listi!T:T,MATCH(C9749,Listi!U:U,0)))</f>
        <v xml:space="preserve">Stapi  </v>
      </c>
      <c r="C9749" s="20" t="s">
        <v>209</v>
      </c>
      <c r="D9749" s="20" t="s">
        <v>210</v>
      </c>
      <c r="E9749" s="20" t="s">
        <v>276</v>
      </c>
      <c r="F9749" s="8" t="s">
        <v>153</v>
      </c>
      <c r="G9749" s="8">
        <v>43831</v>
      </c>
      <c r="H9749" s="20" t="s">
        <v>154</v>
      </c>
      <c r="I9749" s="7">
        <v>35881844</v>
      </c>
      <c r="L9749" s="7">
        <v>2440828925</v>
      </c>
      <c r="M9749" s="7">
        <v>91567233</v>
      </c>
      <c r="N9749" s="7">
        <v>110755602</v>
      </c>
      <c r="O9749" s="20" t="str">
        <f t="shared" si="308"/>
        <v/>
      </c>
    </row>
    <row r="9750" spans="1:15">
      <c r="A9750" s="20" t="str">
        <f t="shared" si="307"/>
        <v>Stapi lífeyrissjóðurSafn II</v>
      </c>
      <c r="B9750" s="20" t="str">
        <f>_xlfn.IFNA(INDEX(Listi!$AI:$AI,MATCH(C9750,Listi!$AJ:$AJ,0)),INDEX(Listi!T:T,MATCH(C9750,Listi!U:U,0)))</f>
        <v xml:space="preserve">Stapi  </v>
      </c>
      <c r="C9750" s="20" t="s">
        <v>209</v>
      </c>
      <c r="D9750" s="20" t="s">
        <v>211</v>
      </c>
      <c r="E9750" s="20" t="s">
        <v>276</v>
      </c>
      <c r="F9750" s="8" t="s">
        <v>153</v>
      </c>
      <c r="G9750" s="8">
        <v>43831</v>
      </c>
      <c r="H9750" s="20" t="s">
        <v>154</v>
      </c>
      <c r="I9750" s="7">
        <v>107331348</v>
      </c>
      <c r="L9750" s="7">
        <v>5710890273</v>
      </c>
      <c r="M9750" s="7">
        <v>262001316</v>
      </c>
      <c r="N9750" s="7">
        <v>164209410</v>
      </c>
      <c r="O9750" s="20" t="str">
        <f t="shared" si="308"/>
        <v/>
      </c>
    </row>
    <row r="9751" spans="1:15">
      <c r="A9751" s="20" t="str">
        <f t="shared" si="307"/>
        <v>Stapi lífeyrissjóðurSafn III</v>
      </c>
      <c r="B9751" s="20" t="str">
        <f>_xlfn.IFNA(INDEX(Listi!$AI:$AI,MATCH(C9751,Listi!$AJ:$AJ,0)),INDEX(Listi!T:T,MATCH(C9751,Listi!U:U,0)))</f>
        <v xml:space="preserve">Stapi  </v>
      </c>
      <c r="C9751" s="20" t="s">
        <v>209</v>
      </c>
      <c r="D9751" s="20" t="s">
        <v>212</v>
      </c>
      <c r="E9751" s="20" t="s">
        <v>276</v>
      </c>
      <c r="F9751" s="8" t="s">
        <v>153</v>
      </c>
      <c r="G9751" s="8">
        <v>43831</v>
      </c>
      <c r="H9751" s="20" t="s">
        <v>154</v>
      </c>
      <c r="I9751" s="7">
        <v>10262817</v>
      </c>
      <c r="L9751" s="7">
        <v>268100084</v>
      </c>
      <c r="M9751" s="7">
        <v>24388890</v>
      </c>
      <c r="N9751" s="7">
        <v>9886128</v>
      </c>
      <c r="O9751" s="20" t="str">
        <f t="shared" si="308"/>
        <v/>
      </c>
    </row>
    <row r="9752" spans="1:15">
      <c r="A9752" s="20" t="str">
        <f t="shared" si="307"/>
        <v>Stapi lífeyrissjóðurTryggingardeild</v>
      </c>
      <c r="B9752" s="20" t="str">
        <f>_xlfn.IFNA(INDEX(Listi!$AI:$AI,MATCH(C9752,Listi!$AJ:$AJ,0)),INDEX(Listi!T:T,MATCH(C9752,Listi!U:U,0)))</f>
        <v xml:space="preserve">Stapi  </v>
      </c>
      <c r="C9752" s="20" t="s">
        <v>209</v>
      </c>
      <c r="D9752" s="20" t="s">
        <v>213</v>
      </c>
      <c r="E9752" s="20" t="s">
        <v>275</v>
      </c>
      <c r="F9752" s="20" t="s">
        <v>153</v>
      </c>
      <c r="G9752" s="8">
        <v>43831</v>
      </c>
      <c r="H9752" s="20" t="s">
        <v>154</v>
      </c>
      <c r="I9752" s="7">
        <v>10151864200</v>
      </c>
      <c r="L9752" s="7">
        <v>348661724246</v>
      </c>
      <c r="M9752" s="7">
        <v>13807615154</v>
      </c>
      <c r="N9752" s="7">
        <v>7912918911</v>
      </c>
      <c r="O9752" s="20" t="str">
        <f t="shared" si="308"/>
        <v/>
      </c>
    </row>
    <row r="9753" spans="1:15">
      <c r="A9753" s="20" t="str">
        <f t="shared" si="307"/>
        <v>Stapi lífeyrissjóðurVarfærnasafnið</v>
      </c>
      <c r="B9753" s="20" t="str">
        <f>_xlfn.IFNA(INDEX(Listi!$AI:$AI,MATCH(C9753,Listi!$AJ:$AJ,0)),INDEX(Listi!T:T,MATCH(C9753,Listi!U:U,0)))</f>
        <v xml:space="preserve">Stapi  </v>
      </c>
      <c r="C9753" s="20" t="s">
        <v>209</v>
      </c>
      <c r="D9753" s="20" t="s">
        <v>392</v>
      </c>
      <c r="E9753" s="20" t="s">
        <v>276</v>
      </c>
      <c r="F9753" s="20" t="s">
        <v>153</v>
      </c>
      <c r="G9753" s="8">
        <v>43831</v>
      </c>
      <c r="H9753" s="20" t="s">
        <v>154</v>
      </c>
      <c r="I9753" s="7">
        <v>137399159</v>
      </c>
      <c r="L9753" s="7">
        <v>471986044</v>
      </c>
      <c r="M9753" s="7">
        <v>137399159</v>
      </c>
      <c r="N9753" s="7">
        <v>6994496</v>
      </c>
      <c r="O9753" s="20" t="str">
        <f t="shared" si="308"/>
        <v/>
      </c>
    </row>
    <row r="9754" spans="1:15">
      <c r="A9754" s="20" t="str">
        <f t="shared" si="307"/>
        <v>Almenni lífeyrissjóðurinnÆvisafn I</v>
      </c>
      <c r="B9754" s="20" t="str">
        <f>_xlfn.IFNA(INDEX(Listi!$AI:$AI,MATCH(C9754,Listi!$AJ:$AJ,0)),INDEX(Listi!T:T,MATCH(C9754,Listi!U:U,0)))</f>
        <v xml:space="preserve">Almenni </v>
      </c>
      <c r="C9754" s="20" t="s">
        <v>0</v>
      </c>
      <c r="D9754" s="20" t="s">
        <v>202</v>
      </c>
      <c r="E9754" s="20" t="s">
        <v>276</v>
      </c>
      <c r="F9754" s="20" t="s">
        <v>155</v>
      </c>
      <c r="G9754" s="8">
        <v>10959</v>
      </c>
      <c r="H9754" s="20" t="s">
        <v>156</v>
      </c>
      <c r="I9754" s="7">
        <v>-1214227101</v>
      </c>
      <c r="L9754" s="7">
        <v>43068273823</v>
      </c>
      <c r="M9754" s="7">
        <v>4413720640</v>
      </c>
      <c r="N9754" s="7">
        <v>641257097</v>
      </c>
      <c r="O9754" s="20" t="str">
        <f t="shared" si="308"/>
        <v/>
      </c>
    </row>
    <row r="9755" spans="1:15">
      <c r="A9755" s="20" t="str">
        <f t="shared" si="307"/>
        <v>Almenni lífeyrissjóðurinnÆvisafn II</v>
      </c>
      <c r="B9755" s="20" t="str">
        <f>_xlfn.IFNA(INDEX(Listi!$AI:$AI,MATCH(C9755,Listi!$AJ:$AJ,0)),INDEX(Listi!T:T,MATCH(C9755,Listi!U:U,0)))</f>
        <v xml:space="preserve">Almenni </v>
      </c>
      <c r="C9755" s="20" t="s">
        <v>0</v>
      </c>
      <c r="D9755" s="20" t="s">
        <v>203</v>
      </c>
      <c r="E9755" s="20" t="s">
        <v>276</v>
      </c>
      <c r="F9755" s="20" t="s">
        <v>155</v>
      </c>
      <c r="G9755" s="8">
        <v>10959</v>
      </c>
      <c r="H9755" s="20" t="s">
        <v>156</v>
      </c>
      <c r="I9755" s="7">
        <v>-1156838275</v>
      </c>
      <c r="L9755" s="7">
        <v>86460235807</v>
      </c>
      <c r="M9755" s="7">
        <v>3970537445</v>
      </c>
      <c r="N9755" s="7">
        <v>1539034493</v>
      </c>
      <c r="O9755" s="20" t="str">
        <f t="shared" si="308"/>
        <v/>
      </c>
    </row>
    <row r="9756" spans="1:15">
      <c r="A9756" s="20" t="str">
        <f t="shared" si="307"/>
        <v>Almenni lífeyrissjóðurinnÆvisafn III</v>
      </c>
      <c r="B9756" s="20" t="str">
        <f>_xlfn.IFNA(INDEX(Listi!$AI:$AI,MATCH(C9756,Listi!$AJ:$AJ,0)),INDEX(Listi!T:T,MATCH(C9756,Listi!U:U,0)))</f>
        <v xml:space="preserve">Almenni </v>
      </c>
      <c r="C9756" s="20" t="s">
        <v>0</v>
      </c>
      <c r="D9756" s="20" t="s">
        <v>204</v>
      </c>
      <c r="E9756" s="20" t="s">
        <v>276</v>
      </c>
      <c r="F9756" s="20" t="s">
        <v>155</v>
      </c>
      <c r="G9756" s="8">
        <v>10959</v>
      </c>
      <c r="H9756" s="20" t="s">
        <v>156</v>
      </c>
      <c r="I9756" s="7">
        <v>3355418150</v>
      </c>
      <c r="L9756" s="7">
        <v>33890180699</v>
      </c>
      <c r="M9756" s="7">
        <v>1571509194</v>
      </c>
      <c r="N9756" s="7">
        <v>920421683</v>
      </c>
      <c r="O9756" s="20" t="str">
        <f t="shared" si="308"/>
        <v/>
      </c>
    </row>
    <row r="9757" spans="1:15">
      <c r="A9757" s="20" t="str">
        <f t="shared" si="307"/>
        <v>Almenni lífeyrissjóðurinnHúsnæðissafn</v>
      </c>
      <c r="B9757" s="20" t="str">
        <f>_xlfn.IFNA(INDEX(Listi!$AI:$AI,MATCH(C9757,Listi!$AJ:$AJ,0)),INDEX(Listi!T:T,MATCH(C9757,Listi!U:U,0)))</f>
        <v xml:space="preserve">Almenni </v>
      </c>
      <c r="C9757" s="20" t="s">
        <v>0</v>
      </c>
      <c r="D9757" s="20" t="s">
        <v>315</v>
      </c>
      <c r="E9757" s="20" t="s">
        <v>276</v>
      </c>
      <c r="F9757" s="20" t="s">
        <v>155</v>
      </c>
      <c r="G9757" s="8">
        <v>10959</v>
      </c>
      <c r="H9757" s="20" t="s">
        <v>156</v>
      </c>
      <c r="I9757" s="7">
        <v>354243</v>
      </c>
      <c r="L9757" s="7">
        <v>487895879</v>
      </c>
      <c r="M9757" s="7">
        <v>166428361</v>
      </c>
      <c r="N9757" s="7">
        <v>18080096</v>
      </c>
      <c r="O9757" s="20" t="str">
        <f t="shared" si="308"/>
        <v/>
      </c>
    </row>
    <row r="9758" spans="1:15">
      <c r="A9758" s="20" t="str">
        <f t="shared" si="307"/>
        <v>Almenni lífeyrissjóðurinnInnlánssafn</v>
      </c>
      <c r="B9758" s="20" t="str">
        <f>_xlfn.IFNA(INDEX(Listi!$AI:$AI,MATCH(C9758,Listi!$AJ:$AJ,0)),INDEX(Listi!T:T,MATCH(C9758,Listi!U:U,0)))</f>
        <v xml:space="preserve">Almenni </v>
      </c>
      <c r="C9758" s="20" t="s">
        <v>0</v>
      </c>
      <c r="D9758" s="20" t="s">
        <v>1</v>
      </c>
      <c r="E9758" s="20" t="s">
        <v>276</v>
      </c>
      <c r="F9758" s="20" t="s">
        <v>155</v>
      </c>
      <c r="G9758" s="8">
        <v>10959</v>
      </c>
      <c r="H9758" s="20" t="s">
        <v>156</v>
      </c>
      <c r="I9758" s="7">
        <v>-629655628</v>
      </c>
      <c r="L9758" s="7">
        <v>26587944379</v>
      </c>
      <c r="M9758" s="7">
        <v>1016779991</v>
      </c>
      <c r="N9758" s="7">
        <v>1031869724</v>
      </c>
      <c r="O9758" s="20" t="str">
        <f t="shared" si="308"/>
        <v/>
      </c>
    </row>
    <row r="9759" spans="1:15">
      <c r="A9759" s="20" t="str">
        <f t="shared" si="307"/>
        <v>Almenni lífeyrissjóðurinnRíkissafn langt</v>
      </c>
      <c r="B9759" s="20" t="str">
        <f>_xlfn.IFNA(INDEX(Listi!$AI:$AI,MATCH(C9759,Listi!$AJ:$AJ,0)),INDEX(Listi!T:T,MATCH(C9759,Listi!U:U,0)))</f>
        <v xml:space="preserve">Almenni </v>
      </c>
      <c r="C9759" s="20" t="s">
        <v>0</v>
      </c>
      <c r="D9759" s="20" t="s">
        <v>199</v>
      </c>
      <c r="E9759" s="20" t="s">
        <v>276</v>
      </c>
      <c r="F9759" s="20" t="s">
        <v>155</v>
      </c>
      <c r="G9759" s="8">
        <v>10959</v>
      </c>
      <c r="H9759" s="20" t="s">
        <v>156</v>
      </c>
      <c r="I9759" s="7">
        <v>-190013910</v>
      </c>
      <c r="L9759" s="7">
        <v>1193680171</v>
      </c>
      <c r="M9759" s="7">
        <v>61272573</v>
      </c>
      <c r="N9759" s="7">
        <v>40105929</v>
      </c>
      <c r="O9759" s="20" t="str">
        <f t="shared" si="308"/>
        <v/>
      </c>
    </row>
    <row r="9760" spans="1:15">
      <c r="A9760" s="20" t="str">
        <f t="shared" si="307"/>
        <v>Almenni lífeyrissjóðurinnRíkissafn stutt</v>
      </c>
      <c r="B9760" s="20" t="str">
        <f>_xlfn.IFNA(INDEX(Listi!$AI:$AI,MATCH(C9760,Listi!$AJ:$AJ,0)),INDEX(Listi!T:T,MATCH(C9760,Listi!U:U,0)))</f>
        <v xml:space="preserve">Almenni </v>
      </c>
      <c r="C9760" s="20" t="s">
        <v>0</v>
      </c>
      <c r="D9760" s="20" t="s">
        <v>200</v>
      </c>
      <c r="E9760" s="20" t="s">
        <v>276</v>
      </c>
      <c r="F9760" s="8" t="s">
        <v>155</v>
      </c>
      <c r="G9760" s="8">
        <v>10959</v>
      </c>
      <c r="H9760" s="20" t="s">
        <v>156</v>
      </c>
      <c r="I9760" s="7">
        <v>-3482291</v>
      </c>
      <c r="L9760" s="7">
        <v>541893627</v>
      </c>
      <c r="M9760" s="7">
        <v>20423158</v>
      </c>
      <c r="N9760" s="7">
        <v>14899899</v>
      </c>
      <c r="O9760" s="20" t="str">
        <f t="shared" si="308"/>
        <v/>
      </c>
    </row>
    <row r="9761" spans="1:15">
      <c r="A9761" s="20" t="str">
        <f t="shared" si="307"/>
        <v>Almenni lífeyrissjóðurinnTryggingadeild</v>
      </c>
      <c r="B9761" s="20" t="str">
        <f>_xlfn.IFNA(INDEX(Listi!$AI:$AI,MATCH(C9761,Listi!$AJ:$AJ,0)),INDEX(Listi!T:T,MATCH(C9761,Listi!U:U,0)))</f>
        <v xml:space="preserve">Almenni </v>
      </c>
      <c r="C9761" s="20" t="s">
        <v>0</v>
      </c>
      <c r="D9761" s="20" t="s">
        <v>201</v>
      </c>
      <c r="E9761" s="20" t="s">
        <v>275</v>
      </c>
      <c r="F9761" s="8" t="s">
        <v>155</v>
      </c>
      <c r="G9761" s="8">
        <v>10959</v>
      </c>
      <c r="H9761" s="20" t="s">
        <v>156</v>
      </c>
      <c r="I9761" s="7">
        <v>-9714403</v>
      </c>
      <c r="L9761" s="7">
        <v>174784296254</v>
      </c>
      <c r="M9761" s="7">
        <v>7497244534</v>
      </c>
      <c r="N9761" s="7">
        <v>3057046932</v>
      </c>
      <c r="O9761" s="20" t="str">
        <f t="shared" si="308"/>
        <v/>
      </c>
    </row>
    <row r="9762" spans="1:15">
      <c r="A9762" s="20" t="str">
        <f t="shared" si="307"/>
        <v>Arion banki hf.Erlend hlutabréf</v>
      </c>
      <c r="B9762" s="20" t="str">
        <f>_xlfn.IFNA(INDEX(Listi!$AI:$AI,MATCH(C9762,Listi!$AJ:$AJ,0)),INDEX(Listi!T:T,MATCH(C9762,Listi!U:U,0)))</f>
        <v xml:space="preserve">Arion banki </v>
      </c>
      <c r="C9762" s="20" t="s">
        <v>214</v>
      </c>
      <c r="D9762" s="20" t="s">
        <v>215</v>
      </c>
      <c r="E9762" s="20" t="s">
        <v>276</v>
      </c>
      <c r="F9762" s="8" t="s">
        <v>155</v>
      </c>
      <c r="G9762" s="8">
        <v>10959</v>
      </c>
      <c r="H9762" s="20" t="s">
        <v>156</v>
      </c>
      <c r="I9762" s="7">
        <v>-26346000</v>
      </c>
      <c r="L9762" s="7">
        <v>1149685000</v>
      </c>
      <c r="M9762" s="7">
        <v>49095000</v>
      </c>
      <c r="N9762" s="7">
        <v>10876000</v>
      </c>
      <c r="O9762" s="20" t="str">
        <f t="shared" si="308"/>
        <v/>
      </c>
    </row>
    <row r="9763" spans="1:15">
      <c r="A9763" s="20" t="str">
        <f t="shared" si="307"/>
        <v>Arion banki hf.Innlend skuldabréf</v>
      </c>
      <c r="B9763" s="20" t="str">
        <f>_xlfn.IFNA(INDEX(Listi!$AI:$AI,MATCH(C9763,Listi!$AJ:$AJ,0)),INDEX(Listi!T:T,MATCH(C9763,Listi!U:U,0)))</f>
        <v xml:space="preserve">Arion banki </v>
      </c>
      <c r="C9763" s="20" t="s">
        <v>214</v>
      </c>
      <c r="D9763" s="20" t="s">
        <v>216</v>
      </c>
      <c r="E9763" s="20" t="s">
        <v>276</v>
      </c>
      <c r="F9763" s="8" t="s">
        <v>155</v>
      </c>
      <c r="G9763" s="8">
        <v>10959</v>
      </c>
      <c r="H9763" s="20" t="s">
        <v>156</v>
      </c>
      <c r="I9763" s="7">
        <v>2531226000</v>
      </c>
      <c r="L9763" s="7">
        <v>4446434000</v>
      </c>
      <c r="M9763" s="7">
        <v>344234000</v>
      </c>
      <c r="N9763" s="7">
        <v>44793000</v>
      </c>
      <c r="O9763" s="20" t="str">
        <f t="shared" si="308"/>
        <v/>
      </c>
    </row>
    <row r="9764" spans="1:15">
      <c r="A9764" s="20" t="str">
        <f t="shared" si="307"/>
        <v>Arion banki hf.Lífeyrisauki L1</v>
      </c>
      <c r="B9764" s="20" t="str">
        <f>_xlfn.IFNA(INDEX(Listi!$AI:$AI,MATCH(C9764,Listi!$AJ:$AJ,0)),INDEX(Listi!T:T,MATCH(C9764,Listi!U:U,0)))</f>
        <v xml:space="preserve">Arion banki </v>
      </c>
      <c r="C9764" s="20" t="s">
        <v>214</v>
      </c>
      <c r="D9764" s="20" t="s">
        <v>377</v>
      </c>
      <c r="E9764" s="20" t="s">
        <v>276</v>
      </c>
      <c r="F9764" s="20" t="s">
        <v>155</v>
      </c>
      <c r="G9764" s="8">
        <v>10959</v>
      </c>
      <c r="H9764" s="20" t="s">
        <v>156</v>
      </c>
      <c r="I9764" s="7">
        <v>-255026000</v>
      </c>
      <c r="L9764" s="7">
        <v>5887942000</v>
      </c>
      <c r="M9764" s="7">
        <v>1011885000</v>
      </c>
      <c r="N9764" s="7">
        <v>34615000</v>
      </c>
      <c r="O9764" s="20" t="str">
        <f t="shared" si="308"/>
        <v/>
      </c>
    </row>
    <row r="9765" spans="1:15">
      <c r="A9765" s="20" t="str">
        <f t="shared" si="307"/>
        <v>Arion banki hf.Lífeyrisauki L2</v>
      </c>
      <c r="B9765" s="20" t="str">
        <f>_xlfn.IFNA(INDEX(Listi!$AI:$AI,MATCH(C9765,Listi!$AJ:$AJ,0)),INDEX(Listi!T:T,MATCH(C9765,Listi!U:U,0)))</f>
        <v xml:space="preserve">Arion banki </v>
      </c>
      <c r="C9765" s="20" t="s">
        <v>214</v>
      </c>
      <c r="D9765" s="20" t="s">
        <v>372</v>
      </c>
      <c r="E9765" s="20" t="s">
        <v>276</v>
      </c>
      <c r="F9765" s="20" t="s">
        <v>155</v>
      </c>
      <c r="G9765" s="8">
        <v>10959</v>
      </c>
      <c r="H9765" s="20" t="s">
        <v>156</v>
      </c>
      <c r="I9765" s="7">
        <v>-115502000</v>
      </c>
      <c r="L9765" s="7">
        <v>21366380000</v>
      </c>
      <c r="M9765" s="7">
        <v>1613513000</v>
      </c>
      <c r="N9765" s="7">
        <v>92085000</v>
      </c>
      <c r="O9765" s="20" t="str">
        <f t="shared" si="308"/>
        <v/>
      </c>
    </row>
    <row r="9766" spans="1:15">
      <c r="A9766" s="20" t="str">
        <f t="shared" si="307"/>
        <v>Arion banki hf.Lífeyrisauki L3</v>
      </c>
      <c r="B9766" s="20" t="str">
        <f>_xlfn.IFNA(INDEX(Listi!$AI:$AI,MATCH(C9766,Listi!$AJ:$AJ,0)),INDEX(Listi!T:T,MATCH(C9766,Listi!U:U,0)))</f>
        <v xml:space="preserve">Arion banki </v>
      </c>
      <c r="C9766" s="20" t="s">
        <v>214</v>
      </c>
      <c r="D9766" s="20" t="s">
        <v>371</v>
      </c>
      <c r="E9766" s="20" t="s">
        <v>276</v>
      </c>
      <c r="F9766" s="20" t="s">
        <v>155</v>
      </c>
      <c r="G9766" s="8">
        <v>10959</v>
      </c>
      <c r="H9766" s="20" t="s">
        <v>156</v>
      </c>
      <c r="I9766" s="7">
        <v>24849000</v>
      </c>
      <c r="L9766" s="7">
        <v>29714848000</v>
      </c>
      <c r="M9766" s="7">
        <v>2122481000</v>
      </c>
      <c r="N9766" s="7">
        <v>129566000</v>
      </c>
      <c r="O9766" s="20" t="str">
        <f t="shared" si="308"/>
        <v/>
      </c>
    </row>
    <row r="9767" spans="1:15">
      <c r="A9767" s="20" t="str">
        <f t="shared" si="307"/>
        <v>Arion banki hf.Lífeyrisauki L4</v>
      </c>
      <c r="B9767" s="20" t="str">
        <f>_xlfn.IFNA(INDEX(Listi!$AI:$AI,MATCH(C9767,Listi!$AJ:$AJ,0)),INDEX(Listi!T:T,MATCH(C9767,Listi!U:U,0)))</f>
        <v xml:space="preserve">Arion banki </v>
      </c>
      <c r="C9767" s="20" t="s">
        <v>214</v>
      </c>
      <c r="D9767" s="20" t="s">
        <v>587</v>
      </c>
      <c r="E9767" s="20" t="s">
        <v>276</v>
      </c>
      <c r="F9767" s="20" t="s">
        <v>155</v>
      </c>
      <c r="G9767" s="8">
        <v>10959</v>
      </c>
      <c r="H9767" s="20" t="s">
        <v>156</v>
      </c>
      <c r="I9767" s="7">
        <v>-1394105000</v>
      </c>
      <c r="L9767" s="7">
        <v>19306242000</v>
      </c>
      <c r="M9767" s="7">
        <v>1346647000</v>
      </c>
      <c r="N9767" s="7">
        <v>388052000</v>
      </c>
      <c r="O9767" s="20" t="str">
        <f t="shared" si="308"/>
        <v/>
      </c>
    </row>
    <row r="9768" spans="1:15">
      <c r="A9768" s="20" t="str">
        <f t="shared" si="307"/>
        <v>Arion banki hf.Lífeyrisauki L5</v>
      </c>
      <c r="B9768" s="20" t="str">
        <f>_xlfn.IFNA(INDEX(Listi!$AI:$AI,MATCH(C9768,Listi!$AJ:$AJ,0)),INDEX(Listi!T:T,MATCH(C9768,Listi!U:U,0)))</f>
        <v xml:space="preserve">Arion banki </v>
      </c>
      <c r="C9768" s="20" t="s">
        <v>214</v>
      </c>
      <c r="D9768" s="20" t="s">
        <v>369</v>
      </c>
      <c r="E9768" s="20" t="s">
        <v>276</v>
      </c>
      <c r="F9768" s="20" t="s">
        <v>155</v>
      </c>
      <c r="G9768" s="8">
        <v>10959</v>
      </c>
      <c r="H9768" s="20" t="s">
        <v>156</v>
      </c>
      <c r="I9768" s="7">
        <v>-978189000</v>
      </c>
      <c r="L9768" s="7">
        <v>44858554000</v>
      </c>
      <c r="M9768" s="7">
        <v>4018833000</v>
      </c>
      <c r="N9768" s="7">
        <v>933672000</v>
      </c>
      <c r="O9768" s="20" t="str">
        <f t="shared" si="308"/>
        <v/>
      </c>
    </row>
    <row r="9769" spans="1:15">
      <c r="A9769" s="20" t="str">
        <f t="shared" si="307"/>
        <v>Birta lífeyrissjóðurBlönduð leið</v>
      </c>
      <c r="B9769" s="20" t="str">
        <f>_xlfn.IFNA(INDEX(Listi!$AI:$AI,MATCH(C9769,Listi!$AJ:$AJ,0)),INDEX(Listi!T:T,MATCH(C9769,Listi!U:U,0)))</f>
        <v xml:space="preserve">Birta  </v>
      </c>
      <c r="C9769" s="20" t="s">
        <v>298</v>
      </c>
      <c r="D9769" s="20" t="s">
        <v>314</v>
      </c>
      <c r="E9769" s="20" t="s">
        <v>276</v>
      </c>
      <c r="F9769" s="20" t="s">
        <v>155</v>
      </c>
      <c r="G9769" s="8">
        <v>10959</v>
      </c>
      <c r="H9769" s="20" t="s">
        <v>156</v>
      </c>
      <c r="I9769" s="7">
        <v>187693311</v>
      </c>
      <c r="L9769" s="7">
        <v>6929716201</v>
      </c>
      <c r="M9769" s="7">
        <v>253995298</v>
      </c>
      <c r="N9769" s="7">
        <v>139753585</v>
      </c>
      <c r="O9769" s="20" t="str">
        <f t="shared" si="308"/>
        <v/>
      </c>
    </row>
    <row r="9770" spans="1:15">
      <c r="A9770" s="20" t="str">
        <f t="shared" si="307"/>
        <v>Birta lífeyrissjóðurInnlánsleið</v>
      </c>
      <c r="B9770" s="20" t="str">
        <f>_xlfn.IFNA(INDEX(Listi!$AI:$AI,MATCH(C9770,Listi!$AJ:$AJ,0)),INDEX(Listi!T:T,MATCH(C9770,Listi!U:U,0)))</f>
        <v xml:space="preserve">Birta  </v>
      </c>
      <c r="C9770" s="20" t="s">
        <v>298</v>
      </c>
      <c r="D9770" s="20" t="s">
        <v>208</v>
      </c>
      <c r="E9770" s="20" t="s">
        <v>276</v>
      </c>
      <c r="F9770" s="8" t="s">
        <v>155</v>
      </c>
      <c r="G9770" s="8">
        <v>10959</v>
      </c>
      <c r="H9770" s="20" t="s">
        <v>156</v>
      </c>
      <c r="I9770" s="7">
        <v>4388028</v>
      </c>
      <c r="L9770" s="7">
        <v>4108971332</v>
      </c>
      <c r="M9770" s="7">
        <v>264842424</v>
      </c>
      <c r="N9770" s="7">
        <v>174324836</v>
      </c>
      <c r="O9770" s="20" t="str">
        <f t="shared" si="308"/>
        <v/>
      </c>
    </row>
    <row r="9771" spans="1:15">
      <c r="A9771" s="20" t="str">
        <f t="shared" si="307"/>
        <v>Birta lífeyrissjóðurSamtryggingardeild</v>
      </c>
      <c r="B9771" s="20" t="str">
        <f>_xlfn.IFNA(INDEX(Listi!$AI:$AI,MATCH(C9771,Listi!$AJ:$AJ,0)),INDEX(Listi!T:T,MATCH(C9771,Listi!U:U,0)))</f>
        <v xml:space="preserve">Birta  </v>
      </c>
      <c r="C9771" s="20" t="s">
        <v>298</v>
      </c>
      <c r="D9771" s="20" t="s">
        <v>205</v>
      </c>
      <c r="E9771" s="20" t="s">
        <v>275</v>
      </c>
      <c r="F9771" s="8" t="s">
        <v>155</v>
      </c>
      <c r="G9771" s="8">
        <v>10959</v>
      </c>
      <c r="H9771" s="20" t="s">
        <v>156</v>
      </c>
      <c r="I9771" s="7">
        <v>-31949714</v>
      </c>
      <c r="L9771" s="7">
        <v>549755105944</v>
      </c>
      <c r="M9771" s="7">
        <v>18480897961</v>
      </c>
      <c r="N9771" s="7">
        <v>14075814006</v>
      </c>
      <c r="O9771" s="20" t="str">
        <f t="shared" si="308"/>
        <v/>
      </c>
    </row>
    <row r="9772" spans="1:15">
      <c r="A9772" s="20" t="str">
        <f t="shared" si="307"/>
        <v>Birta lífeyrissjóðurSkuldabréfaleið</v>
      </c>
      <c r="B9772" s="20" t="str">
        <f>_xlfn.IFNA(INDEX(Listi!$AI:$AI,MATCH(C9772,Listi!$AJ:$AJ,0)),INDEX(Listi!T:T,MATCH(C9772,Listi!U:U,0)))</f>
        <v xml:space="preserve">Birta  </v>
      </c>
      <c r="C9772" s="20" t="s">
        <v>298</v>
      </c>
      <c r="D9772" s="20" t="s">
        <v>313</v>
      </c>
      <c r="E9772" s="20" t="s">
        <v>276</v>
      </c>
      <c r="F9772" s="8" t="s">
        <v>155</v>
      </c>
      <c r="G9772" s="8">
        <v>10959</v>
      </c>
      <c r="H9772" s="20" t="s">
        <v>156</v>
      </c>
      <c r="I9772" s="7">
        <v>-170518537</v>
      </c>
      <c r="L9772" s="7">
        <v>8522374478</v>
      </c>
      <c r="M9772" s="7">
        <v>391005163</v>
      </c>
      <c r="N9772" s="7">
        <v>218104877</v>
      </c>
      <c r="O9772" s="20" t="str">
        <f t="shared" si="308"/>
        <v/>
      </c>
    </row>
    <row r="9773" spans="1:15">
      <c r="A9773" s="20" t="str">
        <f t="shared" ref="A9773:A9835" si="309">CONCATENATE(C9773,D9773)</f>
        <v>Birta lífeyrissjóðurTilgreind séreign</v>
      </c>
      <c r="B9773" s="20" t="str">
        <f>_xlfn.IFNA(INDEX(Listi!$AI:$AI,MATCH(C9773,Listi!$AJ:$AJ,0)),INDEX(Listi!T:T,MATCH(C9773,Listi!U:U,0)))</f>
        <v xml:space="preserve">Birta  </v>
      </c>
      <c r="C9773" s="20" t="s">
        <v>298</v>
      </c>
      <c r="D9773" s="20" t="s">
        <v>312</v>
      </c>
      <c r="E9773" s="20" t="s">
        <v>276</v>
      </c>
      <c r="F9773" s="8" t="s">
        <v>155</v>
      </c>
      <c r="G9773" s="8">
        <v>10959</v>
      </c>
      <c r="H9773" s="20" t="s">
        <v>156</v>
      </c>
      <c r="I9773" s="7">
        <v>-10583306</v>
      </c>
      <c r="L9773" s="7">
        <v>2234420297</v>
      </c>
      <c r="M9773" s="7">
        <v>511871981</v>
      </c>
      <c r="N9773" s="7">
        <v>36000223</v>
      </c>
      <c r="O9773" s="20" t="str">
        <f t="shared" si="308"/>
        <v/>
      </c>
    </row>
    <row r="9774" spans="1:15">
      <c r="A9774" s="20" t="str">
        <f t="shared" si="309"/>
        <v>Brú Lífeyrissjóður starfsmanna sveitarfélagaA-deild</v>
      </c>
      <c r="B9774" s="20" t="str">
        <f>_xlfn.IFNA(INDEX(Listi!$AI:$AI,MATCH(C9774,Listi!$AJ:$AJ,0)),INDEX(Listi!T:T,MATCH(C9774,Listi!U:U,0)))</f>
        <v>Brú</v>
      </c>
      <c r="C9774" s="20" t="s">
        <v>217</v>
      </c>
      <c r="D9774" s="20" t="s">
        <v>257</v>
      </c>
      <c r="E9774" s="20" t="s">
        <v>275</v>
      </c>
      <c r="F9774" s="20" t="s">
        <v>155</v>
      </c>
      <c r="G9774" s="8">
        <v>10959</v>
      </c>
      <c r="H9774" s="20" t="s">
        <v>156</v>
      </c>
      <c r="I9774" s="7">
        <v>6632783</v>
      </c>
      <c r="L9774" s="7">
        <v>270469177889</v>
      </c>
      <c r="M9774" s="7">
        <v>13987858077</v>
      </c>
      <c r="N9774" s="7">
        <v>4793072329</v>
      </c>
      <c r="O9774" s="20" t="str">
        <f t="shared" si="308"/>
        <v/>
      </c>
    </row>
    <row r="9775" spans="1:15">
      <c r="A9775" s="20" t="str">
        <f t="shared" si="309"/>
        <v>Brú Lífeyrissjóður starfsmanna sveitarfélagaB-deild</v>
      </c>
      <c r="B9775" s="20" t="str">
        <f>_xlfn.IFNA(INDEX(Listi!$AI:$AI,MATCH(C9775,Listi!$AJ:$AJ,0)),INDEX(Listi!T:T,MATCH(C9775,Listi!U:U,0)))</f>
        <v>Brú</v>
      </c>
      <c r="C9775" s="20" t="s">
        <v>217</v>
      </c>
      <c r="D9775" s="20" t="s">
        <v>218</v>
      </c>
      <c r="E9775" s="20" t="s">
        <v>275</v>
      </c>
      <c r="F9775" s="20" t="s">
        <v>155</v>
      </c>
      <c r="G9775" s="8">
        <v>10959</v>
      </c>
      <c r="H9775" s="20" t="s">
        <v>156</v>
      </c>
      <c r="I9775" s="7">
        <v>0</v>
      </c>
      <c r="L9775" s="7">
        <v>17004783831</v>
      </c>
      <c r="M9775" s="7">
        <v>119747694</v>
      </c>
      <c r="N9775" s="7">
        <v>3424817406</v>
      </c>
      <c r="O9775" s="20" t="str">
        <f t="shared" si="308"/>
        <v/>
      </c>
    </row>
    <row r="9776" spans="1:15">
      <c r="A9776" s="20" t="str">
        <f t="shared" si="309"/>
        <v>Brú Lífeyrissjóður starfsmanna sveitarfélagaV-deild</v>
      </c>
      <c r="B9776" s="20" t="str">
        <f>_xlfn.IFNA(INDEX(Listi!$AI:$AI,MATCH(C9776,Listi!$AJ:$AJ,0)),INDEX(Listi!T:T,MATCH(C9776,Listi!U:U,0)))</f>
        <v>Brú</v>
      </c>
      <c r="C9776" s="20" t="s">
        <v>217</v>
      </c>
      <c r="D9776" s="20" t="s">
        <v>219</v>
      </c>
      <c r="E9776" s="20" t="s">
        <v>275</v>
      </c>
      <c r="F9776" s="20" t="s">
        <v>155</v>
      </c>
      <c r="G9776" s="8">
        <v>10959</v>
      </c>
      <c r="H9776" s="20" t="s">
        <v>156</v>
      </c>
      <c r="I9776" s="7">
        <v>-225960</v>
      </c>
      <c r="L9776" s="7">
        <v>54501394986</v>
      </c>
      <c r="M9776" s="7">
        <v>4188513374</v>
      </c>
      <c r="N9776" s="7">
        <v>455519059</v>
      </c>
      <c r="O9776" s="20" t="str">
        <f t="shared" si="308"/>
        <v/>
      </c>
    </row>
    <row r="9777" spans="1:15">
      <c r="A9777" s="20" t="str">
        <f t="shared" si="309"/>
        <v>Eftirlaunasj atvinnuflugmannaSamtryggingardeild</v>
      </c>
      <c r="B9777" s="20" t="str">
        <f>_xlfn.IFNA(INDEX(Listi!$AI:$AI,MATCH(C9777,Listi!$AJ:$AJ,0)),INDEX(Listi!T:T,MATCH(C9777,Listi!U:U,0)))</f>
        <v>EFÍA</v>
      </c>
      <c r="C9777" s="20" t="s">
        <v>220</v>
      </c>
      <c r="D9777" s="20" t="s">
        <v>205</v>
      </c>
      <c r="E9777" s="20" t="s">
        <v>275</v>
      </c>
      <c r="F9777" s="20" t="s">
        <v>155</v>
      </c>
      <c r="G9777" s="8">
        <v>10959</v>
      </c>
      <c r="H9777" s="20" t="s">
        <v>156</v>
      </c>
      <c r="I9777" s="7">
        <v>378000</v>
      </c>
      <c r="L9777" s="7">
        <v>58542663000</v>
      </c>
      <c r="M9777" s="7">
        <v>1477262000</v>
      </c>
      <c r="N9777" s="7">
        <v>1113313000</v>
      </c>
      <c r="O9777" s="20" t="str">
        <f t="shared" si="308"/>
        <v/>
      </c>
    </row>
    <row r="9778" spans="1:15">
      <c r="A9778" s="20" t="str">
        <f t="shared" si="309"/>
        <v>Festa - lífeyrissjóðurSamtryggingardeild</v>
      </c>
      <c r="B9778" s="20" t="str">
        <f>_xlfn.IFNA(INDEX(Listi!$AI:$AI,MATCH(C9778,Listi!$AJ:$AJ,0)),INDEX(Listi!T:T,MATCH(C9778,Listi!U:U,0)))</f>
        <v xml:space="preserve">Festa </v>
      </c>
      <c r="C9778" s="20" t="s">
        <v>221</v>
      </c>
      <c r="D9778" s="20" t="s">
        <v>205</v>
      </c>
      <c r="E9778" s="20" t="s">
        <v>275</v>
      </c>
      <c r="F9778" s="20" t="s">
        <v>155</v>
      </c>
      <c r="G9778" s="8">
        <v>10959</v>
      </c>
      <c r="H9778" s="20" t="s">
        <v>156</v>
      </c>
      <c r="I9778" s="7">
        <v>-41224673</v>
      </c>
      <c r="L9778" s="7">
        <v>246318113722</v>
      </c>
      <c r="M9778" s="7">
        <v>11138196907</v>
      </c>
      <c r="N9778" s="7">
        <v>5180938287</v>
      </c>
      <c r="O9778" s="20" t="str">
        <f t="shared" si="308"/>
        <v/>
      </c>
    </row>
    <row r="9779" spans="1:15">
      <c r="A9779" s="20" t="str">
        <f t="shared" si="309"/>
        <v>Festa - lífeyrissjóðurSparnaðarleið I</v>
      </c>
      <c r="B9779" s="20" t="str">
        <f>_xlfn.IFNA(INDEX(Listi!$AI:$AI,MATCH(C9779,Listi!$AJ:$AJ,0)),INDEX(Listi!T:T,MATCH(C9779,Listi!U:U,0)))</f>
        <v xml:space="preserve">Festa </v>
      </c>
      <c r="C9779" s="20" t="s">
        <v>221</v>
      </c>
      <c r="D9779" s="20" t="s">
        <v>464</v>
      </c>
      <c r="E9779" s="20" t="s">
        <v>276</v>
      </c>
      <c r="F9779" s="20" t="s">
        <v>155</v>
      </c>
      <c r="G9779" s="8">
        <v>10959</v>
      </c>
      <c r="H9779" s="20" t="s">
        <v>156</v>
      </c>
      <c r="I9779" s="7">
        <v>-6841031</v>
      </c>
      <c r="L9779" s="7">
        <v>75585319</v>
      </c>
      <c r="M9779" s="7">
        <v>37671409</v>
      </c>
      <c r="N9779" s="7">
        <v>2063969</v>
      </c>
      <c r="O9779" s="20" t="str">
        <f t="shared" si="308"/>
        <v/>
      </c>
    </row>
    <row r="9780" spans="1:15">
      <c r="A9780" s="20" t="str">
        <f t="shared" si="309"/>
        <v>Festa - lífeyrissjóðurSparnaðarleið II</v>
      </c>
      <c r="B9780" s="20" t="str">
        <f>_xlfn.IFNA(INDEX(Listi!$AI:$AI,MATCH(C9780,Listi!$AJ:$AJ,0)),INDEX(Listi!T:T,MATCH(C9780,Listi!U:U,0)))</f>
        <v xml:space="preserve">Festa </v>
      </c>
      <c r="C9780" s="20" t="s">
        <v>221</v>
      </c>
      <c r="D9780" s="20" t="s">
        <v>388</v>
      </c>
      <c r="E9780" s="20" t="s">
        <v>276</v>
      </c>
      <c r="F9780" s="20" t="s">
        <v>155</v>
      </c>
      <c r="G9780" s="8">
        <v>10959</v>
      </c>
      <c r="H9780" s="20" t="s">
        <v>156</v>
      </c>
      <c r="I9780" s="7">
        <v>1879483</v>
      </c>
      <c r="L9780" s="7">
        <v>1113180693</v>
      </c>
      <c r="M9780" s="7">
        <v>134564310</v>
      </c>
      <c r="N9780" s="7">
        <v>19363084</v>
      </c>
      <c r="O9780" s="20" t="str">
        <f t="shared" si="308"/>
        <v/>
      </c>
    </row>
    <row r="9781" spans="1:15">
      <c r="A9781" s="20" t="str">
        <f t="shared" si="309"/>
        <v>Frjálsi lífeyrissjóðurinnDeild/leið I</v>
      </c>
      <c r="B9781" s="20" t="str">
        <f>_xlfn.IFNA(INDEX(Listi!$AI:$AI,MATCH(C9781,Listi!$AJ:$AJ,0)),INDEX(Listi!T:T,MATCH(C9781,Listi!U:U,0)))</f>
        <v xml:space="preserve">Frjálsi </v>
      </c>
      <c r="C9781" s="20" t="s">
        <v>222</v>
      </c>
      <c r="D9781" s="20" t="s">
        <v>223</v>
      </c>
      <c r="E9781" s="20" t="s">
        <v>276</v>
      </c>
      <c r="F9781" s="20" t="s">
        <v>155</v>
      </c>
      <c r="G9781" s="8">
        <v>10959</v>
      </c>
      <c r="H9781" s="20" t="s">
        <v>156</v>
      </c>
      <c r="I9781" s="7">
        <v>-1287884000</v>
      </c>
      <c r="L9781" s="7">
        <v>199278730000</v>
      </c>
      <c r="M9781" s="7">
        <v>10813020000</v>
      </c>
      <c r="N9781" s="7">
        <v>2178012000</v>
      </c>
      <c r="O9781" s="20" t="str">
        <f t="shared" si="308"/>
        <v/>
      </c>
    </row>
    <row r="9782" spans="1:15">
      <c r="A9782" s="20" t="str">
        <f t="shared" si="309"/>
        <v>Frjálsi lífeyrissjóðurinnDeild/leið II</v>
      </c>
      <c r="B9782" s="20" t="str">
        <f>_xlfn.IFNA(INDEX(Listi!$AI:$AI,MATCH(C9782,Listi!$AJ:$AJ,0)),INDEX(Listi!T:T,MATCH(C9782,Listi!U:U,0)))</f>
        <v xml:space="preserve">Frjálsi </v>
      </c>
      <c r="C9782" s="20" t="s">
        <v>222</v>
      </c>
      <c r="D9782" s="20" t="s">
        <v>224</v>
      </c>
      <c r="E9782" s="20" t="s">
        <v>276</v>
      </c>
      <c r="F9782" s="20" t="s">
        <v>155</v>
      </c>
      <c r="G9782" s="8">
        <v>10959</v>
      </c>
      <c r="H9782" s="20" t="s">
        <v>156</v>
      </c>
      <c r="I9782" s="7">
        <v>1390198000</v>
      </c>
      <c r="L9782" s="7">
        <v>29681370000</v>
      </c>
      <c r="M9782" s="7">
        <v>1864883000</v>
      </c>
      <c r="N9782" s="7">
        <v>401735000</v>
      </c>
      <c r="O9782" s="20" t="str">
        <f t="shared" si="308"/>
        <v/>
      </c>
    </row>
    <row r="9783" spans="1:15">
      <c r="A9783" s="20" t="str">
        <f t="shared" si="309"/>
        <v>Frjálsi lífeyrissjóðurinnDeild/leið III</v>
      </c>
      <c r="B9783" s="20" t="str">
        <f>_xlfn.IFNA(INDEX(Listi!$AI:$AI,MATCH(C9783,Listi!$AJ:$AJ,0)),INDEX(Listi!T:T,MATCH(C9783,Listi!U:U,0)))</f>
        <v xml:space="preserve">Frjálsi </v>
      </c>
      <c r="C9783" s="20" t="s">
        <v>222</v>
      </c>
      <c r="D9783" s="20" t="s">
        <v>225</v>
      </c>
      <c r="E9783" s="20" t="s">
        <v>276</v>
      </c>
      <c r="F9783" s="20" t="s">
        <v>155</v>
      </c>
      <c r="G9783" s="8">
        <v>10959</v>
      </c>
      <c r="H9783" s="20" t="s">
        <v>156</v>
      </c>
      <c r="I9783" s="7">
        <v>-467298000</v>
      </c>
      <c r="L9783" s="7">
        <v>43554797000</v>
      </c>
      <c r="M9783" s="7">
        <v>2564479000</v>
      </c>
      <c r="N9783" s="7">
        <v>1456678000</v>
      </c>
      <c r="O9783" s="20" t="str">
        <f t="shared" si="308"/>
        <v/>
      </c>
    </row>
    <row r="9784" spans="1:15">
      <c r="A9784" s="20" t="str">
        <f t="shared" si="309"/>
        <v>Frjálsi lífeyrissjóðurinnFrjálsi Áhætta</v>
      </c>
      <c r="B9784" s="20" t="str">
        <f>_xlfn.IFNA(INDEX(Listi!$AI:$AI,MATCH(C9784,Listi!$AJ:$AJ,0)),INDEX(Listi!T:T,MATCH(C9784,Listi!U:U,0)))</f>
        <v xml:space="preserve">Frjálsi </v>
      </c>
      <c r="C9784" s="20" t="s">
        <v>222</v>
      </c>
      <c r="D9784" s="20" t="s">
        <v>226</v>
      </c>
      <c r="E9784" s="20" t="s">
        <v>276</v>
      </c>
      <c r="F9784" s="20" t="s">
        <v>155</v>
      </c>
      <c r="G9784" s="8">
        <v>10959</v>
      </c>
      <c r="H9784" s="20" t="s">
        <v>156</v>
      </c>
      <c r="I9784" s="7">
        <v>696798000</v>
      </c>
      <c r="L9784" s="7">
        <v>2707615000</v>
      </c>
      <c r="M9784" s="7">
        <v>335331000</v>
      </c>
      <c r="N9784" s="7">
        <v>1872000</v>
      </c>
      <c r="O9784" s="20" t="str">
        <f t="shared" si="308"/>
        <v/>
      </c>
    </row>
    <row r="9785" spans="1:15">
      <c r="A9785" s="20" t="str">
        <f t="shared" si="309"/>
        <v>Frjálsi lífeyrissjóðurinnSameiginleg deild</v>
      </c>
      <c r="B9785" s="20" t="str">
        <f>_xlfn.IFNA(INDEX(Listi!$AI:$AI,MATCH(C9785,Listi!$AJ:$AJ,0)),INDEX(Listi!T:T,MATCH(C9785,Listi!U:U,0)))</f>
        <v xml:space="preserve">Frjálsi </v>
      </c>
      <c r="C9785" s="20" t="s">
        <v>222</v>
      </c>
      <c r="D9785" s="20" t="s">
        <v>311</v>
      </c>
      <c r="E9785" s="20" t="s">
        <v>276</v>
      </c>
      <c r="F9785" s="20" t="s">
        <v>155</v>
      </c>
      <c r="G9785" s="8">
        <v>10959</v>
      </c>
      <c r="H9785" s="20" t="s">
        <v>156</v>
      </c>
      <c r="I9785" s="7">
        <v>0</v>
      </c>
      <c r="L9785" s="7">
        <v>0</v>
      </c>
      <c r="M9785" s="7">
        <v>0</v>
      </c>
      <c r="N9785" s="7">
        <v>0</v>
      </c>
      <c r="O9785" s="20" t="str">
        <f t="shared" si="308"/>
        <v/>
      </c>
    </row>
    <row r="9786" spans="1:15">
      <c r="A9786" s="20" t="str">
        <f t="shared" si="309"/>
        <v>Frjálsi lífeyrissjóðurinnSamtryggingardeild</v>
      </c>
      <c r="B9786" s="20" t="str">
        <f>_xlfn.IFNA(INDEX(Listi!$AI:$AI,MATCH(C9786,Listi!$AJ:$AJ,0)),INDEX(Listi!T:T,MATCH(C9786,Listi!U:U,0)))</f>
        <v xml:space="preserve">Frjálsi </v>
      </c>
      <c r="C9786" s="20" t="s">
        <v>222</v>
      </c>
      <c r="D9786" s="20" t="s">
        <v>205</v>
      </c>
      <c r="E9786" s="20" t="s">
        <v>275</v>
      </c>
      <c r="F9786" s="20" t="s">
        <v>155</v>
      </c>
      <c r="G9786" s="8">
        <v>10959</v>
      </c>
      <c r="H9786" s="20" t="s">
        <v>156</v>
      </c>
      <c r="I9786" s="7">
        <v>3699000</v>
      </c>
      <c r="L9786" s="7">
        <v>127148465000</v>
      </c>
      <c r="M9786" s="7">
        <v>7524433000</v>
      </c>
      <c r="N9786" s="7">
        <v>1254273000</v>
      </c>
      <c r="O9786" s="20" t="str">
        <f t="shared" si="308"/>
        <v/>
      </c>
    </row>
    <row r="9787" spans="1:15">
      <c r="A9787" s="20" t="str">
        <f t="shared" si="309"/>
        <v>Gildi - lífeyrissjóðurFramtíðarsýn 1</v>
      </c>
      <c r="B9787" s="20" t="str">
        <f>_xlfn.IFNA(INDEX(Listi!$AI:$AI,MATCH(C9787,Listi!$AJ:$AJ,0)),INDEX(Listi!T:T,MATCH(C9787,Listi!U:U,0)))</f>
        <v xml:space="preserve">Gildi  </v>
      </c>
      <c r="C9787" s="20" t="s">
        <v>227</v>
      </c>
      <c r="D9787" s="20" t="s">
        <v>373</v>
      </c>
      <c r="E9787" s="20" t="s">
        <v>276</v>
      </c>
      <c r="F9787" s="20" t="s">
        <v>155</v>
      </c>
      <c r="G9787" s="8">
        <v>10959</v>
      </c>
      <c r="H9787" s="20" t="s">
        <v>156</v>
      </c>
      <c r="I9787" s="7">
        <v>11063511</v>
      </c>
      <c r="L9787" s="7">
        <v>3223959491</v>
      </c>
      <c r="M9787" s="7">
        <v>185065371</v>
      </c>
      <c r="N9787" s="7">
        <v>99697779</v>
      </c>
      <c r="O9787" s="20" t="str">
        <f t="shared" si="308"/>
        <v/>
      </c>
    </row>
    <row r="9788" spans="1:15">
      <c r="A9788" s="20" t="str">
        <f t="shared" si="309"/>
        <v>Gildi - lífeyrissjóðurFramtíðarsýn 2</v>
      </c>
      <c r="B9788" s="20" t="str">
        <f>_xlfn.IFNA(INDEX(Listi!$AI:$AI,MATCH(C9788,Listi!$AJ:$AJ,0)),INDEX(Listi!T:T,MATCH(C9788,Listi!U:U,0)))</f>
        <v xml:space="preserve">Gildi  </v>
      </c>
      <c r="C9788" s="20" t="s">
        <v>227</v>
      </c>
      <c r="D9788" s="20" t="s">
        <v>374</v>
      </c>
      <c r="E9788" s="20" t="s">
        <v>276</v>
      </c>
      <c r="F9788" s="20" t="s">
        <v>155</v>
      </c>
      <c r="G9788" s="8">
        <v>10959</v>
      </c>
      <c r="H9788" s="20" t="s">
        <v>156</v>
      </c>
      <c r="I9788" s="7">
        <v>68043592</v>
      </c>
      <c r="L9788" s="7">
        <v>3172355810</v>
      </c>
      <c r="M9788" s="7">
        <v>227598529</v>
      </c>
      <c r="N9788" s="7">
        <v>70042741</v>
      </c>
      <c r="O9788" s="20" t="str">
        <f t="shared" si="308"/>
        <v/>
      </c>
    </row>
    <row r="9789" spans="1:15">
      <c r="A9789" s="20" t="str">
        <f t="shared" si="309"/>
        <v>Gildi - lífeyrissjóðurFramtíðarsýn 3</v>
      </c>
      <c r="B9789" s="20" t="str">
        <f>_xlfn.IFNA(INDEX(Listi!$AI:$AI,MATCH(C9789,Listi!$AJ:$AJ,0)),INDEX(Listi!T:T,MATCH(C9789,Listi!U:U,0)))</f>
        <v xml:space="preserve">Gildi  </v>
      </c>
      <c r="C9789" s="20" t="s">
        <v>227</v>
      </c>
      <c r="D9789" s="20" t="s">
        <v>380</v>
      </c>
      <c r="E9789" s="20" t="s">
        <v>276</v>
      </c>
      <c r="F9789" s="20" t="s">
        <v>155</v>
      </c>
      <c r="G9789" s="8">
        <v>10959</v>
      </c>
      <c r="H9789" s="20" t="s">
        <v>156</v>
      </c>
      <c r="I9789" s="7">
        <v>-67822776</v>
      </c>
      <c r="L9789" s="7">
        <v>1220667693</v>
      </c>
      <c r="M9789" s="7">
        <v>206427664</v>
      </c>
      <c r="N9789" s="7">
        <v>61376636</v>
      </c>
      <c r="O9789" s="20" t="str">
        <f t="shared" si="308"/>
        <v/>
      </c>
    </row>
    <row r="9790" spans="1:15">
      <c r="A9790" s="20" t="str">
        <f t="shared" si="309"/>
        <v>Gildi - lífeyrissjóðurSamtryggingardeild</v>
      </c>
      <c r="B9790" s="20" t="str">
        <f>_xlfn.IFNA(INDEX(Listi!$AI:$AI,MATCH(C9790,Listi!$AJ:$AJ,0)),INDEX(Listi!T:T,MATCH(C9790,Listi!U:U,0)))</f>
        <v xml:space="preserve">Gildi  </v>
      </c>
      <c r="C9790" s="20" t="s">
        <v>227</v>
      </c>
      <c r="D9790" s="20" t="s">
        <v>205</v>
      </c>
      <c r="E9790" s="20" t="s">
        <v>275</v>
      </c>
      <c r="F9790" s="20" t="s">
        <v>155</v>
      </c>
      <c r="G9790" s="8">
        <v>10959</v>
      </c>
      <c r="H9790" s="20" t="s">
        <v>156</v>
      </c>
      <c r="I9790" s="7">
        <v>-3046594</v>
      </c>
      <c r="L9790" s="7">
        <v>908474103084</v>
      </c>
      <c r="M9790" s="7">
        <v>33404441428</v>
      </c>
      <c r="N9790" s="7">
        <v>20772915594</v>
      </c>
      <c r="O9790" s="20" t="str">
        <f t="shared" si="308"/>
        <v/>
      </c>
    </row>
    <row r="9791" spans="1:15">
      <c r="A9791" s="20" t="str">
        <f t="shared" si="309"/>
        <v>Íslandsbanki hf.Erlend verðbréf</v>
      </c>
      <c r="B9791" s="20" t="str">
        <f>_xlfn.IFNA(INDEX(Listi!$AI:$AI,MATCH(C9791,Listi!$AJ:$AJ,0)),INDEX(Listi!T:T,MATCH(C9791,Listi!U:U,0)))</f>
        <v>Íslandsbanki</v>
      </c>
      <c r="C9791" s="20" t="s">
        <v>228</v>
      </c>
      <c r="D9791" s="20" t="s">
        <v>229</v>
      </c>
      <c r="E9791" s="20" t="s">
        <v>276</v>
      </c>
      <c r="F9791" s="20" t="s">
        <v>155</v>
      </c>
      <c r="G9791" s="8">
        <v>10959</v>
      </c>
      <c r="H9791" s="20" t="s">
        <v>156</v>
      </c>
      <c r="I9791" s="7">
        <v>-38256452</v>
      </c>
      <c r="L9791" s="7">
        <v>1602556114</v>
      </c>
      <c r="M9791" s="7">
        <v>15640340</v>
      </c>
      <c r="N9791" s="7">
        <v>15279587</v>
      </c>
      <c r="O9791" s="20" t="str">
        <f t="shared" si="308"/>
        <v/>
      </c>
    </row>
    <row r="9792" spans="1:15">
      <c r="A9792" s="20" t="str">
        <f t="shared" si="309"/>
        <v>Íslandsbanki hf.Húsnæðisleið</v>
      </c>
      <c r="B9792" s="20" t="str">
        <f>_xlfn.IFNA(INDEX(Listi!$AI:$AI,MATCH(C9792,Listi!$AJ:$AJ,0)),INDEX(Listi!T:T,MATCH(C9792,Listi!U:U,0)))</f>
        <v>Íslandsbanki</v>
      </c>
      <c r="C9792" s="20" t="s">
        <v>228</v>
      </c>
      <c r="D9792" s="20" t="s">
        <v>307</v>
      </c>
      <c r="E9792" s="20" t="s">
        <v>276</v>
      </c>
      <c r="F9792" s="20" t="s">
        <v>155</v>
      </c>
      <c r="G9792" s="8">
        <v>10959</v>
      </c>
      <c r="H9792" s="20" t="s">
        <v>156</v>
      </c>
      <c r="I9792" s="7">
        <v>-8448698</v>
      </c>
      <c r="L9792" s="7">
        <v>2334808209</v>
      </c>
      <c r="M9792" s="7">
        <v>1128225985</v>
      </c>
      <c r="N9792" s="7">
        <v>7159457</v>
      </c>
      <c r="O9792" s="20" t="str">
        <f t="shared" si="308"/>
        <v/>
      </c>
    </row>
    <row r="9793" spans="1:15">
      <c r="A9793" s="20" t="str">
        <f t="shared" si="309"/>
        <v>Íslandsbanki hf.Lífeyrisreikningur-óverðtryggður</v>
      </c>
      <c r="B9793" s="20" t="str">
        <f>_xlfn.IFNA(INDEX(Listi!$AI:$AI,MATCH(C9793,Listi!$AJ:$AJ,0)),INDEX(Listi!T:T,MATCH(C9793,Listi!U:U,0)))</f>
        <v>Íslandsbanki</v>
      </c>
      <c r="C9793" s="20" t="s">
        <v>228</v>
      </c>
      <c r="D9793" s="20" t="s">
        <v>231</v>
      </c>
      <c r="E9793" s="20" t="s">
        <v>276</v>
      </c>
      <c r="F9793" s="20" t="s">
        <v>155</v>
      </c>
      <c r="G9793" s="8">
        <v>10959</v>
      </c>
      <c r="H9793" s="20" t="s">
        <v>156</v>
      </c>
      <c r="I9793" s="7">
        <v>-49923470</v>
      </c>
      <c r="L9793" s="7">
        <v>2506311736</v>
      </c>
      <c r="M9793" s="7">
        <v>879015901</v>
      </c>
      <c r="N9793" s="7">
        <v>95740979</v>
      </c>
      <c r="O9793" s="20" t="str">
        <f t="shared" si="308"/>
        <v/>
      </c>
    </row>
    <row r="9794" spans="1:15">
      <c r="A9794" s="20" t="str">
        <f t="shared" si="309"/>
        <v>Íslandsbanki hf.Lífeyrisreikningur-verðtryggður</v>
      </c>
      <c r="B9794" s="20" t="str">
        <f>_xlfn.IFNA(INDEX(Listi!$AI:$AI,MATCH(C9794,Listi!$AJ:$AJ,0)),INDEX(Listi!T:T,MATCH(C9794,Listi!U:U,0)))</f>
        <v>Íslandsbanki</v>
      </c>
      <c r="C9794" s="20" t="s">
        <v>228</v>
      </c>
      <c r="D9794" s="20" t="s">
        <v>232</v>
      </c>
      <c r="E9794" s="20" t="s">
        <v>276</v>
      </c>
      <c r="F9794" s="8" t="s">
        <v>155</v>
      </c>
      <c r="G9794" s="8">
        <v>10959</v>
      </c>
      <c r="H9794" s="20" t="s">
        <v>156</v>
      </c>
      <c r="I9794" s="7">
        <v>-260346106</v>
      </c>
      <c r="L9794" s="7">
        <v>35933944171</v>
      </c>
      <c r="M9794" s="7">
        <v>3575627585</v>
      </c>
      <c r="N9794" s="7">
        <v>973599891</v>
      </c>
      <c r="O9794" s="20" t="str">
        <f t="shared" ref="O9794:O9857" si="310">IFERROR(VLOOKUP(F9794,EhLykill,3,FALSE),"")</f>
        <v/>
      </c>
    </row>
    <row r="9795" spans="1:15">
      <c r="A9795" s="20" t="str">
        <f t="shared" si="309"/>
        <v>Íslandsbanki hf.Löng ríkisskuldabréf</v>
      </c>
      <c r="B9795" s="20" t="str">
        <f>_xlfn.IFNA(INDEX(Listi!$AI:$AI,MATCH(C9795,Listi!$AJ:$AJ,0)),INDEX(Listi!T:T,MATCH(C9795,Listi!U:U,0)))</f>
        <v>Íslandsbanki</v>
      </c>
      <c r="C9795" s="20" t="s">
        <v>228</v>
      </c>
      <c r="D9795" s="20" t="s">
        <v>233</v>
      </c>
      <c r="E9795" s="20" t="s">
        <v>276</v>
      </c>
      <c r="F9795" s="8" t="s">
        <v>155</v>
      </c>
      <c r="G9795" s="8">
        <v>10959</v>
      </c>
      <c r="H9795" s="20" t="s">
        <v>156</v>
      </c>
      <c r="I9795" s="7">
        <v>-17400033</v>
      </c>
      <c r="L9795" s="7">
        <v>753232602</v>
      </c>
      <c r="M9795" s="7">
        <v>52540738</v>
      </c>
      <c r="N9795" s="7">
        <v>25520229</v>
      </c>
      <c r="O9795" s="20" t="str">
        <f t="shared" si="310"/>
        <v/>
      </c>
    </row>
    <row r="9796" spans="1:15">
      <c r="A9796" s="20" t="str">
        <f t="shared" si="309"/>
        <v>Íslandsbanki hf.Stýring A</v>
      </c>
      <c r="B9796" s="20" t="str">
        <f>_xlfn.IFNA(INDEX(Listi!$AI:$AI,MATCH(C9796,Listi!$AJ:$AJ,0)),INDEX(Listi!T:T,MATCH(C9796,Listi!U:U,0)))</f>
        <v>Íslandsbanki</v>
      </c>
      <c r="C9796" s="20" t="s">
        <v>228</v>
      </c>
      <c r="D9796" s="20" t="s">
        <v>234</v>
      </c>
      <c r="E9796" s="20" t="s">
        <v>276</v>
      </c>
      <c r="F9796" s="8" t="s">
        <v>155</v>
      </c>
      <c r="G9796" s="8">
        <v>10959</v>
      </c>
      <c r="H9796" s="20" t="s">
        <v>156</v>
      </c>
      <c r="I9796" s="7">
        <v>158949152</v>
      </c>
      <c r="L9796" s="7">
        <v>4133723797</v>
      </c>
      <c r="M9796" s="7">
        <v>215966902</v>
      </c>
      <c r="N9796" s="7">
        <v>124877843</v>
      </c>
      <c r="O9796" s="20" t="str">
        <f t="shared" si="310"/>
        <v/>
      </c>
    </row>
    <row r="9797" spans="1:15">
      <c r="A9797" s="20" t="str">
        <f t="shared" si="309"/>
        <v>Íslandsbanki hf.Stýring B</v>
      </c>
      <c r="B9797" s="20" t="str">
        <f>_xlfn.IFNA(INDEX(Listi!$AI:$AI,MATCH(C9797,Listi!$AJ:$AJ,0)),INDEX(Listi!T:T,MATCH(C9797,Listi!U:U,0)))</f>
        <v>Íslandsbanki</v>
      </c>
      <c r="C9797" s="20" t="s">
        <v>228</v>
      </c>
      <c r="D9797" s="20" t="s">
        <v>235</v>
      </c>
      <c r="E9797" s="20" t="s">
        <v>276</v>
      </c>
      <c r="F9797" s="8" t="s">
        <v>155</v>
      </c>
      <c r="G9797" s="8">
        <v>10959</v>
      </c>
      <c r="H9797" s="20" t="s">
        <v>156</v>
      </c>
      <c r="I9797" s="7">
        <v>380641533</v>
      </c>
      <c r="L9797" s="7">
        <v>5860247393</v>
      </c>
      <c r="M9797" s="7">
        <v>508591885</v>
      </c>
      <c r="N9797" s="7">
        <v>77897125</v>
      </c>
      <c r="O9797" s="20" t="str">
        <f t="shared" si="310"/>
        <v/>
      </c>
    </row>
    <row r="9798" spans="1:15">
      <c r="A9798" s="20" t="str">
        <f t="shared" si="309"/>
        <v>Íslandsbanki hf.Stýring C</v>
      </c>
      <c r="B9798" s="20" t="str">
        <f>_xlfn.IFNA(INDEX(Listi!$AI:$AI,MATCH(C9798,Listi!$AJ:$AJ,0)),INDEX(Listi!T:T,MATCH(C9798,Listi!U:U,0)))</f>
        <v>Íslandsbanki</v>
      </c>
      <c r="C9798" s="20" t="s">
        <v>228</v>
      </c>
      <c r="D9798" s="20" t="s">
        <v>236</v>
      </c>
      <c r="E9798" s="20" t="s">
        <v>276</v>
      </c>
      <c r="F9798" s="20" t="s">
        <v>155</v>
      </c>
      <c r="G9798" s="8">
        <v>10959</v>
      </c>
      <c r="H9798" s="20" t="s">
        <v>156</v>
      </c>
      <c r="I9798" s="7">
        <v>-116270165</v>
      </c>
      <c r="L9798" s="7">
        <v>8014427899</v>
      </c>
      <c r="M9798" s="7">
        <v>751053797</v>
      </c>
      <c r="N9798" s="7">
        <v>58531298</v>
      </c>
      <c r="O9798" s="20" t="str">
        <f t="shared" si="310"/>
        <v/>
      </c>
    </row>
    <row r="9799" spans="1:15">
      <c r="A9799" s="20" t="str">
        <f t="shared" si="309"/>
        <v>Íslandsbanki hf.Stýring D</v>
      </c>
      <c r="B9799" s="20" t="str">
        <f>_xlfn.IFNA(INDEX(Listi!$AI:$AI,MATCH(C9799,Listi!$AJ:$AJ,0)),INDEX(Listi!T:T,MATCH(C9799,Listi!U:U,0)))</f>
        <v>Íslandsbanki</v>
      </c>
      <c r="C9799" s="20" t="s">
        <v>228</v>
      </c>
      <c r="D9799" s="20" t="s">
        <v>237</v>
      </c>
      <c r="E9799" s="20" t="s">
        <v>276</v>
      </c>
      <c r="F9799" s="20" t="s">
        <v>155</v>
      </c>
      <c r="G9799" s="8">
        <v>10959</v>
      </c>
      <c r="H9799" s="20" t="s">
        <v>156</v>
      </c>
      <c r="I9799" s="7">
        <v>27629097</v>
      </c>
      <c r="L9799" s="7">
        <v>5826614423</v>
      </c>
      <c r="M9799" s="7">
        <v>1371163557</v>
      </c>
      <c r="N9799" s="7">
        <v>36861109</v>
      </c>
      <c r="O9799" s="20" t="str">
        <f t="shared" si="310"/>
        <v/>
      </c>
    </row>
    <row r="9800" spans="1:15">
      <c r="A9800" s="20" t="str">
        <f t="shared" si="309"/>
        <v>Íslandsbanki hf.Stýring E</v>
      </c>
      <c r="B9800" s="20" t="str">
        <f>_xlfn.IFNA(INDEX(Listi!$AI:$AI,MATCH(C9800,Listi!$AJ:$AJ,0)),INDEX(Listi!T:T,MATCH(C9800,Listi!U:U,0)))</f>
        <v>Íslandsbanki</v>
      </c>
      <c r="C9800" s="20" t="s">
        <v>228</v>
      </c>
      <c r="D9800" s="20" t="s">
        <v>580</v>
      </c>
      <c r="E9800" s="20" t="s">
        <v>276</v>
      </c>
      <c r="F9800" s="20" t="s">
        <v>155</v>
      </c>
      <c r="G9800" s="8">
        <v>10959</v>
      </c>
      <c r="H9800" s="20" t="s">
        <v>156</v>
      </c>
      <c r="I9800" s="7">
        <v>75205569</v>
      </c>
      <c r="L9800" s="7">
        <v>99567247</v>
      </c>
      <c r="M9800" s="7">
        <v>7691901</v>
      </c>
      <c r="N9800" s="7">
        <v>670647</v>
      </c>
      <c r="O9800" s="20" t="str">
        <f t="shared" si="310"/>
        <v/>
      </c>
    </row>
    <row r="9801" spans="1:15">
      <c r="A9801" s="20" t="str">
        <f t="shared" si="309"/>
        <v>Íslenski lífeyrissjóðurinnLíf 1</v>
      </c>
      <c r="B9801" s="20" t="str">
        <f>_xlfn.IFNA(INDEX(Listi!$AI:$AI,MATCH(C9801,Listi!$AJ:$AJ,0)),INDEX(Listi!T:T,MATCH(C9801,Listi!U:U,0)))</f>
        <v xml:space="preserve">Íslenski  </v>
      </c>
      <c r="C9801" s="20" t="s">
        <v>238</v>
      </c>
      <c r="D9801" s="20" t="s">
        <v>239</v>
      </c>
      <c r="E9801" s="20" t="s">
        <v>276</v>
      </c>
      <c r="F9801" s="20" t="s">
        <v>155</v>
      </c>
      <c r="G9801" s="8">
        <v>10959</v>
      </c>
      <c r="H9801" s="20" t="s">
        <v>156</v>
      </c>
      <c r="I9801" s="7">
        <v>-1620224351</v>
      </c>
      <c r="L9801" s="7">
        <v>34645188332</v>
      </c>
      <c r="M9801" s="7">
        <v>5859453012</v>
      </c>
      <c r="N9801" s="7">
        <v>977930648</v>
      </c>
      <c r="O9801" s="20" t="str">
        <f t="shared" si="310"/>
        <v/>
      </c>
    </row>
    <row r="9802" spans="1:15">
      <c r="A9802" s="20" t="str">
        <f t="shared" si="309"/>
        <v>Íslenski lífeyrissjóðurinnLíf 2</v>
      </c>
      <c r="B9802" s="20" t="str">
        <f>_xlfn.IFNA(INDEX(Listi!$AI:$AI,MATCH(C9802,Listi!$AJ:$AJ,0)),INDEX(Listi!T:T,MATCH(C9802,Listi!U:U,0)))</f>
        <v xml:space="preserve">Íslenski  </v>
      </c>
      <c r="C9802" s="20" t="s">
        <v>238</v>
      </c>
      <c r="D9802" s="20" t="s">
        <v>240</v>
      </c>
      <c r="E9802" s="20" t="s">
        <v>276</v>
      </c>
      <c r="F9802" s="20" t="s">
        <v>155</v>
      </c>
      <c r="G9802" s="8">
        <v>10959</v>
      </c>
      <c r="H9802" s="20" t="s">
        <v>156</v>
      </c>
      <c r="I9802" s="7">
        <v>-630442301</v>
      </c>
      <c r="L9802" s="7">
        <v>31029129445</v>
      </c>
      <c r="M9802" s="7">
        <v>2139527304</v>
      </c>
      <c r="N9802" s="7">
        <v>531278955</v>
      </c>
      <c r="O9802" s="20" t="str">
        <f t="shared" si="310"/>
        <v/>
      </c>
    </row>
    <row r="9803" spans="1:15">
      <c r="A9803" s="20" t="str">
        <f t="shared" si="309"/>
        <v>Íslenski lífeyrissjóðurinnLíf 3</v>
      </c>
      <c r="B9803" s="20" t="str">
        <f>_xlfn.IFNA(INDEX(Listi!$AI:$AI,MATCH(C9803,Listi!$AJ:$AJ,0)),INDEX(Listi!T:T,MATCH(C9803,Listi!U:U,0)))</f>
        <v xml:space="preserve">Íslenski  </v>
      </c>
      <c r="C9803" s="20" t="s">
        <v>238</v>
      </c>
      <c r="D9803" s="20" t="s">
        <v>241</v>
      </c>
      <c r="E9803" s="20" t="s">
        <v>276</v>
      </c>
      <c r="F9803" s="20" t="s">
        <v>155</v>
      </c>
      <c r="G9803" s="8">
        <v>10959</v>
      </c>
      <c r="H9803" s="20" t="s">
        <v>156</v>
      </c>
      <c r="I9803" s="7">
        <v>1770127502</v>
      </c>
      <c r="L9803" s="7">
        <v>26552298455</v>
      </c>
      <c r="M9803" s="7">
        <v>1349981892</v>
      </c>
      <c r="N9803" s="7">
        <v>474868471</v>
      </c>
      <c r="O9803" s="20" t="str">
        <f t="shared" si="310"/>
        <v/>
      </c>
    </row>
    <row r="9804" spans="1:15">
      <c r="A9804" s="20" t="str">
        <f t="shared" si="309"/>
        <v>Íslenski lífeyrissjóðurinnLíf 4</v>
      </c>
      <c r="B9804" s="20" t="str">
        <f>_xlfn.IFNA(INDEX(Listi!$AI:$AI,MATCH(C9804,Listi!$AJ:$AJ,0)),INDEX(Listi!T:T,MATCH(C9804,Listi!U:U,0)))</f>
        <v xml:space="preserve">Íslenski  </v>
      </c>
      <c r="C9804" s="20" t="s">
        <v>238</v>
      </c>
      <c r="D9804" s="20" t="s">
        <v>242</v>
      </c>
      <c r="E9804" s="20" t="s">
        <v>276</v>
      </c>
      <c r="F9804" s="20" t="s">
        <v>155</v>
      </c>
      <c r="G9804" s="8">
        <v>10959</v>
      </c>
      <c r="H9804" s="20" t="s">
        <v>156</v>
      </c>
      <c r="I9804" s="7">
        <v>1325748256</v>
      </c>
      <c r="L9804" s="7">
        <v>15323468197</v>
      </c>
      <c r="M9804" s="7">
        <v>592019313</v>
      </c>
      <c r="N9804" s="7">
        <v>649721424</v>
      </c>
      <c r="O9804" s="20" t="str">
        <f t="shared" si="310"/>
        <v/>
      </c>
    </row>
    <row r="9805" spans="1:15">
      <c r="A9805" s="20" t="str">
        <f t="shared" si="309"/>
        <v>Íslenski lífeyrissjóðurinnSamtryggingardeild</v>
      </c>
      <c r="B9805" s="20" t="str">
        <f>_xlfn.IFNA(INDEX(Listi!$AI:$AI,MATCH(C9805,Listi!$AJ:$AJ,0)),INDEX(Listi!T:T,MATCH(C9805,Listi!U:U,0)))</f>
        <v xml:space="preserve">Íslenski  </v>
      </c>
      <c r="C9805" s="20" t="s">
        <v>238</v>
      </c>
      <c r="D9805" s="20" t="s">
        <v>205</v>
      </c>
      <c r="E9805" s="20" t="s">
        <v>275</v>
      </c>
      <c r="F9805" s="20" t="s">
        <v>155</v>
      </c>
      <c r="G9805" s="8">
        <v>10959</v>
      </c>
      <c r="H9805" s="20" t="s">
        <v>156</v>
      </c>
      <c r="I9805" s="7">
        <v>-823200</v>
      </c>
      <c r="L9805" s="7">
        <v>32369481106</v>
      </c>
      <c r="M9805" s="7">
        <v>2513450236</v>
      </c>
      <c r="N9805" s="7">
        <v>182749847</v>
      </c>
      <c r="O9805" s="20" t="str">
        <f t="shared" si="310"/>
        <v/>
      </c>
    </row>
    <row r="9806" spans="1:15">
      <c r="A9806" s="20" t="str">
        <f t="shared" si="309"/>
        <v>Kvika banki hf.Ævileið</v>
      </c>
      <c r="B9806" s="20" t="str">
        <f>_xlfn.IFNA(INDEX(Listi!$AI:$AI,MATCH(C9806,Listi!$AJ:$AJ,0)),INDEX(Listi!T:T,MATCH(C9806,Listi!U:U,0)))</f>
        <v xml:space="preserve">Kvika banki </v>
      </c>
      <c r="C9806" s="20" t="s">
        <v>243</v>
      </c>
      <c r="D9806" s="20" t="s">
        <v>248</v>
      </c>
      <c r="E9806" s="20" t="s">
        <v>276</v>
      </c>
      <c r="F9806" s="20" t="s">
        <v>155</v>
      </c>
      <c r="G9806" s="8">
        <v>10959</v>
      </c>
      <c r="H9806" s="20" t="s">
        <v>156</v>
      </c>
      <c r="I9806" s="7">
        <v>-1549199</v>
      </c>
      <c r="L9806" s="7">
        <v>83990162</v>
      </c>
      <c r="M9806" s="7">
        <v>9152445</v>
      </c>
      <c r="N9806" s="7">
        <v>0</v>
      </c>
      <c r="O9806" s="20" t="str">
        <f t="shared" si="310"/>
        <v/>
      </c>
    </row>
    <row r="9807" spans="1:15">
      <c r="A9807" s="20" t="str">
        <f t="shared" si="309"/>
        <v>Kvika banki hf.Innlánaleið</v>
      </c>
      <c r="B9807" s="20" t="str">
        <f>_xlfn.IFNA(INDEX(Listi!$AI:$AI,MATCH(C9807,Listi!$AJ:$AJ,0)),INDEX(Listi!T:T,MATCH(C9807,Listi!U:U,0)))</f>
        <v xml:space="preserve">Kvika banki </v>
      </c>
      <c r="C9807" s="20" t="s">
        <v>243</v>
      </c>
      <c r="D9807" s="20" t="s">
        <v>230</v>
      </c>
      <c r="E9807" s="20" t="s">
        <v>276</v>
      </c>
      <c r="F9807" s="20" t="s">
        <v>155</v>
      </c>
      <c r="G9807" s="8">
        <v>10959</v>
      </c>
      <c r="H9807" s="20" t="s">
        <v>156</v>
      </c>
      <c r="I9807" s="7">
        <v>-47560852</v>
      </c>
      <c r="L9807" s="7">
        <v>2045925829</v>
      </c>
      <c r="M9807" s="7">
        <v>336947043</v>
      </c>
      <c r="N9807" s="7">
        <v>10453565</v>
      </c>
      <c r="O9807" s="20" t="str">
        <f t="shared" si="310"/>
        <v/>
      </c>
    </row>
    <row r="9808" spans="1:15">
      <c r="A9808" s="20" t="str">
        <f t="shared" si="309"/>
        <v>Kvika banki hf.Kvika Séreignasparnaður 5</v>
      </c>
      <c r="B9808" s="20" t="str">
        <f>_xlfn.IFNA(INDEX(Listi!$AI:$AI,MATCH(C9808,Listi!$AJ:$AJ,0)),INDEX(Listi!T:T,MATCH(C9808,Listi!U:U,0)))</f>
        <v xml:space="preserve">Kvika banki </v>
      </c>
      <c r="C9808" s="20" t="s">
        <v>243</v>
      </c>
      <c r="D9808" s="20" t="s">
        <v>471</v>
      </c>
      <c r="E9808" s="20" t="s">
        <v>276</v>
      </c>
      <c r="F9808" s="20" t="s">
        <v>155</v>
      </c>
      <c r="G9808" s="8">
        <v>10959</v>
      </c>
      <c r="H9808" s="20" t="s">
        <v>156</v>
      </c>
      <c r="I9808" s="7">
        <v>0</v>
      </c>
      <c r="L9808" s="7">
        <v>1146886398</v>
      </c>
      <c r="M9808" s="7">
        <v>0</v>
      </c>
      <c r="N9808" s="7">
        <v>0</v>
      </c>
      <c r="O9808" s="20" t="str">
        <f t="shared" si="310"/>
        <v/>
      </c>
    </row>
    <row r="9809" spans="1:15">
      <c r="A9809" s="20" t="str">
        <f t="shared" si="309"/>
        <v>Kvika banki hf.MP Séreign 1</v>
      </c>
      <c r="B9809" s="20" t="str">
        <f>_xlfn.IFNA(INDEX(Listi!$AI:$AI,MATCH(C9809,Listi!$AJ:$AJ,0)),INDEX(Listi!T:T,MATCH(C9809,Listi!U:U,0)))</f>
        <v xml:space="preserve">Kvika banki </v>
      </c>
      <c r="C9809" s="20" t="s">
        <v>243</v>
      </c>
      <c r="D9809" s="20" t="s">
        <v>244</v>
      </c>
      <c r="E9809" s="20" t="s">
        <v>276</v>
      </c>
      <c r="F9809" s="20" t="s">
        <v>155</v>
      </c>
      <c r="G9809" s="8">
        <v>10959</v>
      </c>
      <c r="H9809" s="20" t="s">
        <v>156</v>
      </c>
      <c r="I9809" s="7">
        <v>-40869062</v>
      </c>
      <c r="L9809" s="7">
        <v>706827763</v>
      </c>
      <c r="M9809" s="7">
        <v>48440481</v>
      </c>
      <c r="N9809" s="7">
        <v>9836508</v>
      </c>
      <c r="O9809" s="20" t="str">
        <f t="shared" si="310"/>
        <v/>
      </c>
    </row>
    <row r="9810" spans="1:15">
      <c r="A9810" s="20" t="str">
        <f t="shared" si="309"/>
        <v>Kvika banki hf.MP Séreign 2</v>
      </c>
      <c r="B9810" s="20" t="str">
        <f>_xlfn.IFNA(INDEX(Listi!$AI:$AI,MATCH(C9810,Listi!$AJ:$AJ,0)),INDEX(Listi!T:T,MATCH(C9810,Listi!U:U,0)))</f>
        <v xml:space="preserve">Kvika banki </v>
      </c>
      <c r="C9810" s="20" t="s">
        <v>243</v>
      </c>
      <c r="D9810" s="20" t="s">
        <v>245</v>
      </c>
      <c r="E9810" s="20" t="s">
        <v>276</v>
      </c>
      <c r="F9810" s="20" t="s">
        <v>155</v>
      </c>
      <c r="G9810" s="8">
        <v>10959</v>
      </c>
      <c r="H9810" s="20" t="s">
        <v>156</v>
      </c>
      <c r="I9810" s="7">
        <v>18838308</v>
      </c>
      <c r="L9810" s="7">
        <v>853989181</v>
      </c>
      <c r="M9810" s="7">
        <v>42441382</v>
      </c>
      <c r="N9810" s="7">
        <v>14637701</v>
      </c>
      <c r="O9810" s="20" t="str">
        <f t="shared" si="310"/>
        <v/>
      </c>
    </row>
    <row r="9811" spans="1:15">
      <c r="A9811" s="20" t="str">
        <f t="shared" si="309"/>
        <v>Kvika banki hf.MP Séreign 3</v>
      </c>
      <c r="B9811" s="20" t="str">
        <f>_xlfn.IFNA(INDEX(Listi!$AI:$AI,MATCH(C9811,Listi!$AJ:$AJ,0)),INDEX(Listi!T:T,MATCH(C9811,Listi!U:U,0)))</f>
        <v xml:space="preserve">Kvika banki </v>
      </c>
      <c r="C9811" s="20" t="s">
        <v>243</v>
      </c>
      <c r="D9811" s="20" t="s">
        <v>246</v>
      </c>
      <c r="E9811" s="20" t="s">
        <v>276</v>
      </c>
      <c r="F9811" s="20" t="s">
        <v>155</v>
      </c>
      <c r="G9811" s="8">
        <v>10959</v>
      </c>
      <c r="H9811" s="20" t="s">
        <v>156</v>
      </c>
      <c r="I9811" s="7">
        <v>4682374</v>
      </c>
      <c r="L9811" s="7">
        <v>141173858</v>
      </c>
      <c r="M9811" s="7">
        <v>3374790</v>
      </c>
      <c r="N9811" s="7">
        <v>0</v>
      </c>
      <c r="O9811" s="20" t="str">
        <f t="shared" si="310"/>
        <v/>
      </c>
    </row>
    <row r="9812" spans="1:15">
      <c r="A9812" s="20" t="str">
        <f t="shared" si="309"/>
        <v>Kvika banki hf.MP Séreign 4</v>
      </c>
      <c r="B9812" s="20" t="str">
        <f>_xlfn.IFNA(INDEX(Listi!$AI:$AI,MATCH(C9812,Listi!$AJ:$AJ,0)),INDEX(Listi!T:T,MATCH(C9812,Listi!U:U,0)))</f>
        <v xml:space="preserve">Kvika banki </v>
      </c>
      <c r="C9812" s="20" t="s">
        <v>243</v>
      </c>
      <c r="D9812" s="20" t="s">
        <v>247</v>
      </c>
      <c r="E9812" s="20" t="s">
        <v>276</v>
      </c>
      <c r="F9812" s="20" t="s">
        <v>155</v>
      </c>
      <c r="G9812" s="8">
        <v>10959</v>
      </c>
      <c r="H9812" s="20" t="s">
        <v>156</v>
      </c>
      <c r="I9812" s="7">
        <v>2487062</v>
      </c>
      <c r="L9812" s="7">
        <v>55886684</v>
      </c>
      <c r="M9812" s="7">
        <v>2888869</v>
      </c>
      <c r="N9812" s="7">
        <v>0</v>
      </c>
      <c r="O9812" s="20" t="str">
        <f t="shared" si="310"/>
        <v/>
      </c>
    </row>
    <row r="9813" spans="1:15">
      <c r="A9813" s="20" t="str">
        <f t="shared" si="309"/>
        <v>Landsbankinn hf.Landsbankinn Erlend verðbréf</v>
      </c>
      <c r="B9813" s="20" t="str">
        <f>_xlfn.IFNA(INDEX(Listi!$AI:$AI,MATCH(C9813,Listi!$AJ:$AJ,0)),INDEX(Listi!T:T,MATCH(C9813,Listi!U:U,0)))</f>
        <v>Landsbankinn</v>
      </c>
      <c r="C9813" s="20" t="s">
        <v>249</v>
      </c>
      <c r="D9813" s="20" t="s">
        <v>385</v>
      </c>
      <c r="E9813" s="20" t="s">
        <v>276</v>
      </c>
      <c r="F9813" s="20" t="s">
        <v>155</v>
      </c>
      <c r="G9813" s="8">
        <v>10959</v>
      </c>
      <c r="H9813" s="20" t="s">
        <v>156</v>
      </c>
      <c r="I9813" s="7">
        <v>-7924957</v>
      </c>
      <c r="L9813" s="7">
        <v>3705185129</v>
      </c>
      <c r="M9813" s="7">
        <v>119989407</v>
      </c>
      <c r="N9813" s="7">
        <v>87847878</v>
      </c>
      <c r="O9813" s="20" t="str">
        <f t="shared" si="310"/>
        <v/>
      </c>
    </row>
    <row r="9814" spans="1:15">
      <c r="A9814" s="20" t="str">
        <f t="shared" si="309"/>
        <v>Landsbankinn hf.Landsbankinn Lífeyrisbók</v>
      </c>
      <c r="B9814" s="20" t="str">
        <f>_xlfn.IFNA(INDEX(Listi!$AI:$AI,MATCH(C9814,Listi!$AJ:$AJ,0)),INDEX(Listi!T:T,MATCH(C9814,Listi!U:U,0)))</f>
        <v>Landsbankinn</v>
      </c>
      <c r="C9814" s="20" t="s">
        <v>249</v>
      </c>
      <c r="D9814" s="20" t="s">
        <v>367</v>
      </c>
      <c r="E9814" s="20" t="s">
        <v>276</v>
      </c>
      <c r="F9814" s="20" t="s">
        <v>155</v>
      </c>
      <c r="G9814" s="8">
        <v>10959</v>
      </c>
      <c r="H9814" s="20" t="s">
        <v>156</v>
      </c>
      <c r="I9814" s="7">
        <v>-67537074</v>
      </c>
      <c r="L9814" s="7">
        <v>3016213427</v>
      </c>
      <c r="M9814" s="7">
        <v>440353590</v>
      </c>
      <c r="N9814" s="7">
        <v>298769900</v>
      </c>
      <c r="O9814" s="20" t="str">
        <f t="shared" si="310"/>
        <v/>
      </c>
    </row>
    <row r="9815" spans="1:15">
      <c r="A9815" s="20" t="str">
        <f t="shared" si="309"/>
        <v>Landsbankinn hf.Landsbankinn Lífeyrisbók verðtryggð</v>
      </c>
      <c r="B9815" s="20" t="str">
        <f>_xlfn.IFNA(INDEX(Listi!$AI:$AI,MATCH(C9815,Listi!$AJ:$AJ,0)),INDEX(Listi!T:T,MATCH(C9815,Listi!U:U,0)))</f>
        <v>Landsbankinn</v>
      </c>
      <c r="C9815" s="20" t="s">
        <v>249</v>
      </c>
      <c r="D9815" s="20" t="s">
        <v>598</v>
      </c>
      <c r="E9815" s="20" t="s">
        <v>276</v>
      </c>
      <c r="F9815" s="20" t="s">
        <v>155</v>
      </c>
      <c r="G9815" s="8">
        <v>10959</v>
      </c>
      <c r="H9815" s="20" t="s">
        <v>156</v>
      </c>
      <c r="I9815" s="7">
        <v>-71226924</v>
      </c>
      <c r="L9815" s="7">
        <v>66896053137</v>
      </c>
      <c r="M9815" s="7">
        <v>6692476029</v>
      </c>
      <c r="N9815" s="7">
        <v>4680072987</v>
      </c>
      <c r="O9815" s="20" t="str">
        <f t="shared" si="310"/>
        <v/>
      </c>
    </row>
    <row r="9816" spans="1:15">
      <c r="A9816" s="20" t="str">
        <f t="shared" si="309"/>
        <v>Lífeyrissjóður bændaSamtryggingardeild</v>
      </c>
      <c r="B9816" s="20" t="str">
        <f>_xlfn.IFNA(INDEX(Listi!$AI:$AI,MATCH(C9816,Listi!$AJ:$AJ,0)),INDEX(Listi!T:T,MATCH(C9816,Listi!U:U,0)))</f>
        <v>Lífeyrissjóður bænda</v>
      </c>
      <c r="C9816" s="20" t="s">
        <v>252</v>
      </c>
      <c r="D9816" s="20" t="s">
        <v>205</v>
      </c>
      <c r="E9816" s="20" t="s">
        <v>275</v>
      </c>
      <c r="F9816" s="20" t="s">
        <v>155</v>
      </c>
      <c r="G9816" s="8">
        <v>10959</v>
      </c>
      <c r="H9816" s="20" t="s">
        <v>156</v>
      </c>
      <c r="I9816" s="7">
        <v>-1558773</v>
      </c>
      <c r="L9816" s="7">
        <v>45108278171</v>
      </c>
      <c r="M9816" s="7">
        <v>776003397</v>
      </c>
      <c r="N9816" s="7">
        <v>1921473168</v>
      </c>
      <c r="O9816" s="20" t="str">
        <f t="shared" si="310"/>
        <v/>
      </c>
    </row>
    <row r="9817" spans="1:15">
      <c r="A9817" s="20" t="str">
        <f t="shared" si="309"/>
        <v>Lífeyrissjóður bankamannaAldursdeild</v>
      </c>
      <c r="B9817" s="20" t="str">
        <f>_xlfn.IFNA(INDEX(Listi!$AI:$AI,MATCH(C9817,Listi!$AJ:$AJ,0)),INDEX(Listi!T:T,MATCH(C9817,Listi!U:U,0)))</f>
        <v>Lífeyrissjóður bankam.</v>
      </c>
      <c r="C9817" s="20" t="s">
        <v>250</v>
      </c>
      <c r="D9817" s="20" t="s">
        <v>251</v>
      </c>
      <c r="E9817" s="20" t="s">
        <v>275</v>
      </c>
      <c r="F9817" s="20" t="s">
        <v>155</v>
      </c>
      <c r="G9817" s="8">
        <v>10959</v>
      </c>
      <c r="H9817" s="20" t="s">
        <v>156</v>
      </c>
      <c r="I9817" s="7">
        <v>-1405000</v>
      </c>
      <c r="L9817" s="7">
        <v>61369964000</v>
      </c>
      <c r="M9817" s="7">
        <v>1996063000</v>
      </c>
      <c r="N9817" s="7">
        <v>753444000</v>
      </c>
      <c r="O9817" s="20" t="str">
        <f t="shared" si="310"/>
        <v/>
      </c>
    </row>
    <row r="9818" spans="1:15">
      <c r="A9818" s="20" t="str">
        <f t="shared" si="309"/>
        <v>Lífeyrissjóður bankamannaHlutfallsdeild</v>
      </c>
      <c r="B9818" s="20" t="str">
        <f>_xlfn.IFNA(INDEX(Listi!$AI:$AI,MATCH(C9818,Listi!$AJ:$AJ,0)),INDEX(Listi!T:T,MATCH(C9818,Listi!U:U,0)))</f>
        <v>Lífeyrissjóður bankam.</v>
      </c>
      <c r="C9818" s="20" t="s">
        <v>250</v>
      </c>
      <c r="D9818" s="20" t="s">
        <v>467</v>
      </c>
      <c r="E9818" s="20" t="s">
        <v>275</v>
      </c>
      <c r="F9818" s="20" t="s">
        <v>155</v>
      </c>
      <c r="G9818" s="8">
        <v>10959</v>
      </c>
      <c r="H9818" s="20" t="s">
        <v>156</v>
      </c>
      <c r="I9818" s="7">
        <v>0</v>
      </c>
      <c r="L9818" s="7">
        <v>40286427000</v>
      </c>
      <c r="M9818" s="7">
        <v>125147000</v>
      </c>
      <c r="N9818" s="7">
        <v>2741197000</v>
      </c>
      <c r="O9818" s="20" t="str">
        <f t="shared" si="310"/>
        <v/>
      </c>
    </row>
    <row r="9819" spans="1:15">
      <c r="A9819" s="20" t="str">
        <f t="shared" si="309"/>
        <v>Lífeyrissjóður RangæingaSamtryggingardeild</v>
      </c>
      <c r="B9819" s="20" t="str">
        <f>_xlfn.IFNA(INDEX(Listi!$AI:$AI,MATCH(C9819,Listi!$AJ:$AJ,0)),INDEX(Listi!T:T,MATCH(C9819,Listi!U:U,0)))</f>
        <v>Lífeyrissjóður Rang.</v>
      </c>
      <c r="C9819" s="20" t="s">
        <v>253</v>
      </c>
      <c r="D9819" s="20" t="s">
        <v>205</v>
      </c>
      <c r="E9819" s="20" t="s">
        <v>275</v>
      </c>
      <c r="F9819" s="20" t="s">
        <v>155</v>
      </c>
      <c r="G9819" s="8">
        <v>10959</v>
      </c>
      <c r="H9819" s="20" t="s">
        <v>156</v>
      </c>
      <c r="I9819" s="7">
        <v>-1823000</v>
      </c>
      <c r="L9819" s="7">
        <v>18949790000</v>
      </c>
      <c r="M9819" s="7">
        <v>835894000</v>
      </c>
      <c r="N9819" s="7">
        <v>386250000</v>
      </c>
      <c r="O9819" s="20" t="str">
        <f t="shared" si="310"/>
        <v/>
      </c>
    </row>
    <row r="9820" spans="1:15">
      <c r="A9820" s="20" t="str">
        <f t="shared" si="309"/>
        <v>Lífeyrissjóður starfsmanna AkureyrarbæjarSamtryggingardeild</v>
      </c>
      <c r="B9820" s="20" t="str">
        <f>_xlfn.IFNA(INDEX(Listi!$AI:$AI,MATCH(C9820,Listi!$AJ:$AJ,0)),INDEX(Listi!T:T,MATCH(C9820,Listi!U:U,0)))</f>
        <v>Lífeyrissj. starfsm. Akureyrarb.</v>
      </c>
      <c r="C9820" s="20" t="s">
        <v>274</v>
      </c>
      <c r="D9820" s="20" t="s">
        <v>205</v>
      </c>
      <c r="E9820" s="20" t="s">
        <v>275</v>
      </c>
      <c r="F9820" s="20" t="s">
        <v>155</v>
      </c>
      <c r="G9820" s="8">
        <v>10959</v>
      </c>
      <c r="H9820" s="20" t="s">
        <v>156</v>
      </c>
      <c r="I9820" s="7">
        <v>-1415568</v>
      </c>
      <c r="L9820" s="7">
        <v>14569496826</v>
      </c>
      <c r="M9820" s="7">
        <v>46271787</v>
      </c>
      <c r="N9820" s="7">
        <v>1160288032</v>
      </c>
      <c r="O9820" s="20" t="str">
        <f t="shared" si="310"/>
        <v/>
      </c>
    </row>
    <row r="9821" spans="1:15">
      <c r="A9821" s="20" t="str">
        <f t="shared" si="309"/>
        <v>Lífeyrissjóður starfsmanna Búnaðarbanka ÍslandsSamtryggingardeild</v>
      </c>
      <c r="B9821" s="20" t="str">
        <f>_xlfn.IFNA(INDEX(Listi!$AI:$AI,MATCH(C9821,Listi!$AJ:$AJ,0)),INDEX(Listi!T:T,MATCH(C9821,Listi!U:U,0)))</f>
        <v>Lífeyrissj. starfsm. Búnaðarb.Ísl.</v>
      </c>
      <c r="C9821" s="20" t="s">
        <v>254</v>
      </c>
      <c r="D9821" s="20" t="s">
        <v>205</v>
      </c>
      <c r="E9821" s="20" t="s">
        <v>275</v>
      </c>
      <c r="F9821" s="20" t="s">
        <v>155</v>
      </c>
      <c r="G9821" s="8">
        <v>10959</v>
      </c>
      <c r="H9821" s="20" t="s">
        <v>156</v>
      </c>
      <c r="I9821" s="7">
        <v>0</v>
      </c>
      <c r="L9821" s="7">
        <v>27921283000</v>
      </c>
      <c r="M9821" s="7">
        <v>7378000</v>
      </c>
      <c r="N9821" s="7">
        <v>1535577000</v>
      </c>
      <c r="O9821" s="20" t="str">
        <f t="shared" si="310"/>
        <v/>
      </c>
    </row>
    <row r="9822" spans="1:15">
      <c r="A9822" s="20" t="str">
        <f t="shared" si="309"/>
        <v>Lífeyrissjóður starfsmanna ReykjavíkurborgarSamtryggingardeild</v>
      </c>
      <c r="B9822" s="20" t="str">
        <f>_xlfn.IFNA(INDEX(Listi!$AI:$AI,MATCH(C9822,Listi!$AJ:$AJ,0)),INDEX(Listi!T:T,MATCH(C9822,Listi!U:U,0)))</f>
        <v>Lífeyrissj. starfsm. Reykjav.</v>
      </c>
      <c r="C9822" s="20" t="s">
        <v>255</v>
      </c>
      <c r="D9822" s="20" t="s">
        <v>205</v>
      </c>
      <c r="E9822" s="20" t="s">
        <v>275</v>
      </c>
      <c r="F9822" s="20" t="s">
        <v>155</v>
      </c>
      <c r="G9822" s="8">
        <v>10959</v>
      </c>
      <c r="H9822" s="20" t="s">
        <v>156</v>
      </c>
      <c r="I9822" s="7">
        <v>0</v>
      </c>
      <c r="L9822" s="7">
        <v>92450251598</v>
      </c>
      <c r="M9822" s="7">
        <v>217604296</v>
      </c>
      <c r="N9822" s="7">
        <v>6195210428</v>
      </c>
      <c r="O9822" s="20" t="str">
        <f t="shared" si="310"/>
        <v/>
      </c>
    </row>
    <row r="9823" spans="1:15">
      <c r="A9823" s="20" t="str">
        <f t="shared" si="309"/>
        <v>Lífeyrissjóður starfsmanna ríkisinsA-deild</v>
      </c>
      <c r="B9823" s="20" t="str">
        <f>_xlfn.IFNA(INDEX(Listi!$AI:$AI,MATCH(C9823,Listi!$AJ:$AJ,0)),INDEX(Listi!T:T,MATCH(C9823,Listi!U:U,0)))</f>
        <v>LSR</v>
      </c>
      <c r="C9823" s="20" t="s">
        <v>256</v>
      </c>
      <c r="D9823" s="20" t="s">
        <v>257</v>
      </c>
      <c r="E9823" s="20" t="s">
        <v>275</v>
      </c>
      <c r="F9823" s="20" t="s">
        <v>155</v>
      </c>
      <c r="G9823" s="8">
        <v>10959</v>
      </c>
      <c r="H9823" s="20" t="s">
        <v>156</v>
      </c>
      <c r="I9823" s="7">
        <v>30065657</v>
      </c>
      <c r="L9823" s="7">
        <v>1024402726080</v>
      </c>
      <c r="M9823" s="7">
        <v>38030413328</v>
      </c>
      <c r="N9823" s="7">
        <v>13011563069</v>
      </c>
      <c r="O9823" s="20" t="str">
        <f t="shared" si="310"/>
        <v/>
      </c>
    </row>
    <row r="9824" spans="1:15">
      <c r="A9824" s="20" t="str">
        <f t="shared" si="309"/>
        <v>Lífeyrissjóður starfsmanna ríkisinsB-deild</v>
      </c>
      <c r="B9824" s="20" t="str">
        <f>_xlfn.IFNA(INDEX(Listi!$AI:$AI,MATCH(C9824,Listi!$AJ:$AJ,0)),INDEX(Listi!T:T,MATCH(C9824,Listi!U:U,0)))</f>
        <v>LSR</v>
      </c>
      <c r="C9824" s="20" t="s">
        <v>256</v>
      </c>
      <c r="D9824" s="20" t="s">
        <v>218</v>
      </c>
      <c r="E9824" s="20" t="s">
        <v>275</v>
      </c>
      <c r="F9824" s="20" t="s">
        <v>155</v>
      </c>
      <c r="G9824" s="8">
        <v>10959</v>
      </c>
      <c r="H9824" s="20" t="s">
        <v>156</v>
      </c>
      <c r="I9824" s="7">
        <v>0</v>
      </c>
      <c r="L9824" s="7">
        <v>297381500048</v>
      </c>
      <c r="M9824" s="7">
        <v>1364474032</v>
      </c>
      <c r="N9824" s="7">
        <v>62409553231</v>
      </c>
      <c r="O9824" s="20" t="str">
        <f t="shared" si="310"/>
        <v/>
      </c>
    </row>
    <row r="9825" spans="1:15">
      <c r="A9825" s="20" t="str">
        <f t="shared" si="309"/>
        <v>Lífeyrissjóður starfsmanna ríkisinsLeið I</v>
      </c>
      <c r="B9825" s="20" t="str">
        <f>_xlfn.IFNA(INDEX(Listi!$AI:$AI,MATCH(C9825,Listi!$AJ:$AJ,0)),INDEX(Listi!T:T,MATCH(C9825,Listi!U:U,0)))</f>
        <v>LSR</v>
      </c>
      <c r="C9825" s="20" t="s">
        <v>256</v>
      </c>
      <c r="D9825" s="20" t="s">
        <v>258</v>
      </c>
      <c r="E9825" s="20" t="s">
        <v>276</v>
      </c>
      <c r="F9825" s="20" t="s">
        <v>155</v>
      </c>
      <c r="G9825" s="8">
        <v>10959</v>
      </c>
      <c r="H9825" s="20" t="s">
        <v>156</v>
      </c>
      <c r="I9825" s="7">
        <v>-65860804</v>
      </c>
      <c r="L9825" s="7">
        <v>11704214939</v>
      </c>
      <c r="M9825" s="7">
        <v>547428342</v>
      </c>
      <c r="N9825" s="7">
        <v>195323403</v>
      </c>
      <c r="O9825" s="20" t="str">
        <f t="shared" si="310"/>
        <v/>
      </c>
    </row>
    <row r="9826" spans="1:15">
      <c r="A9826" s="20" t="str">
        <f t="shared" si="309"/>
        <v>Lífeyrissjóður starfsmanna ríkisinsLeið II</v>
      </c>
      <c r="B9826" s="20" t="str">
        <f>_xlfn.IFNA(INDEX(Listi!$AI:$AI,MATCH(C9826,Listi!$AJ:$AJ,0)),INDEX(Listi!T:T,MATCH(C9826,Listi!U:U,0)))</f>
        <v>LSR</v>
      </c>
      <c r="C9826" s="20" t="s">
        <v>256</v>
      </c>
      <c r="D9826" s="20" t="s">
        <v>259</v>
      </c>
      <c r="E9826" s="20" t="s">
        <v>276</v>
      </c>
      <c r="F9826" s="8" t="s">
        <v>155</v>
      </c>
      <c r="G9826" s="8">
        <v>10959</v>
      </c>
      <c r="H9826" s="20" t="s">
        <v>156</v>
      </c>
      <c r="I9826" s="7">
        <v>12414554</v>
      </c>
      <c r="L9826" s="7">
        <v>3365164594</v>
      </c>
      <c r="M9826" s="7">
        <v>379849453</v>
      </c>
      <c r="N9826" s="7">
        <v>93142056</v>
      </c>
      <c r="O9826" s="20" t="str">
        <f t="shared" si="310"/>
        <v/>
      </c>
    </row>
    <row r="9827" spans="1:15">
      <c r="A9827" s="20" t="str">
        <f t="shared" si="309"/>
        <v>Lífeyrissjóður starfsmanna ríkisinsLeið III</v>
      </c>
      <c r="B9827" s="20" t="str">
        <f>_xlfn.IFNA(INDEX(Listi!$AI:$AI,MATCH(C9827,Listi!$AJ:$AJ,0)),INDEX(Listi!T:T,MATCH(C9827,Listi!U:U,0)))</f>
        <v>LSR</v>
      </c>
      <c r="C9827" s="20" t="s">
        <v>256</v>
      </c>
      <c r="D9827" s="20" t="s">
        <v>260</v>
      </c>
      <c r="E9827" s="20" t="s">
        <v>276</v>
      </c>
      <c r="F9827" s="8" t="s">
        <v>155</v>
      </c>
      <c r="G9827" s="8">
        <v>10959</v>
      </c>
      <c r="H9827" s="20" t="s">
        <v>156</v>
      </c>
      <c r="I9827" s="7">
        <v>78894812</v>
      </c>
      <c r="L9827" s="7">
        <v>9959294621</v>
      </c>
      <c r="M9827" s="7">
        <v>743287481</v>
      </c>
      <c r="N9827" s="7">
        <v>349903833</v>
      </c>
      <c r="O9827" s="20" t="str">
        <f t="shared" si="310"/>
        <v/>
      </c>
    </row>
    <row r="9828" spans="1:15">
      <c r="A9828" s="20" t="str">
        <f t="shared" si="309"/>
        <v>Lífeyrissjóður Tannlæknafél ÍslDeild I/Séreign</v>
      </c>
      <c r="B9828" s="20" t="str">
        <f>_xlfn.IFNA(INDEX(Listi!$AI:$AI,MATCH(C9828,Listi!$AJ:$AJ,0)),INDEX(Listi!T:T,MATCH(C9828,Listi!U:U,0)))</f>
        <v>Lífeyrissj. Tannlækna</v>
      </c>
      <c r="C9828" s="20" t="s">
        <v>261</v>
      </c>
      <c r="D9828" s="20" t="s">
        <v>207</v>
      </c>
      <c r="E9828" s="20" t="s">
        <v>276</v>
      </c>
      <c r="F9828" s="8" t="s">
        <v>155</v>
      </c>
      <c r="G9828" s="8">
        <v>10959</v>
      </c>
      <c r="H9828" s="20" t="s">
        <v>156</v>
      </c>
      <c r="I9828" s="7">
        <v>0</v>
      </c>
      <c r="L9828" s="7">
        <v>6768408488</v>
      </c>
      <c r="M9828" s="7">
        <v>272759192</v>
      </c>
      <c r="N9828" s="7">
        <v>153838058</v>
      </c>
      <c r="O9828" s="20" t="str">
        <f t="shared" si="310"/>
        <v/>
      </c>
    </row>
    <row r="9829" spans="1:15">
      <c r="A9829" s="20" t="str">
        <f t="shared" si="309"/>
        <v>Lífeyrissjóður Tannlæknafél ÍslSamtryggingardeild</v>
      </c>
      <c r="B9829" s="20" t="str">
        <f>_xlfn.IFNA(INDEX(Listi!$AI:$AI,MATCH(C9829,Listi!$AJ:$AJ,0)),INDEX(Listi!T:T,MATCH(C9829,Listi!U:U,0)))</f>
        <v>Lífeyrissj. Tannlækna</v>
      </c>
      <c r="C9829" s="20" t="s">
        <v>261</v>
      </c>
      <c r="D9829" s="20" t="s">
        <v>205</v>
      </c>
      <c r="E9829" s="20" t="s">
        <v>275</v>
      </c>
      <c r="F9829" s="8" t="s">
        <v>155</v>
      </c>
      <c r="G9829" s="8">
        <v>10959</v>
      </c>
      <c r="H9829" s="20" t="s">
        <v>156</v>
      </c>
      <c r="I9829" s="7">
        <v>0</v>
      </c>
      <c r="L9829" s="7">
        <v>2241251214</v>
      </c>
      <c r="M9829" s="7">
        <v>112827287</v>
      </c>
      <c r="N9829" s="7">
        <v>17930159</v>
      </c>
      <c r="O9829" s="20" t="str">
        <f t="shared" si="310"/>
        <v/>
      </c>
    </row>
    <row r="9830" spans="1:15">
      <c r="A9830" s="20" t="str">
        <f t="shared" si="309"/>
        <v>Lífeyrissjóður verslunarmannaÆvileið 1</v>
      </c>
      <c r="B9830" s="20" t="str">
        <f>_xlfn.IFNA(INDEX(Listi!$AI:$AI,MATCH(C9830,Listi!$AJ:$AJ,0)),INDEX(Listi!T:T,MATCH(C9830,Listi!U:U,0)))</f>
        <v>Lífeyrissj. Verslunarm.</v>
      </c>
      <c r="C9830" s="20" t="s">
        <v>206</v>
      </c>
      <c r="D9830" s="20" t="s">
        <v>310</v>
      </c>
      <c r="E9830" s="20" t="s">
        <v>276</v>
      </c>
      <c r="F9830" s="20" t="s">
        <v>155</v>
      </c>
      <c r="G9830" s="8">
        <v>10959</v>
      </c>
      <c r="H9830" s="20" t="s">
        <v>156</v>
      </c>
      <c r="I9830" s="7">
        <v>-83998687</v>
      </c>
      <c r="L9830" s="7">
        <v>2860479562</v>
      </c>
      <c r="M9830" s="7">
        <v>819651283</v>
      </c>
      <c r="N9830" s="7">
        <v>12562366</v>
      </c>
      <c r="O9830" s="20" t="str">
        <f t="shared" si="310"/>
        <v/>
      </c>
    </row>
    <row r="9831" spans="1:15">
      <c r="A9831" s="20" t="str">
        <f t="shared" si="309"/>
        <v>Lífeyrissjóður verslunarmannaÆvileið 2</v>
      </c>
      <c r="B9831" s="20" t="str">
        <f>_xlfn.IFNA(INDEX(Listi!$AI:$AI,MATCH(C9831,Listi!$AJ:$AJ,0)),INDEX(Listi!T:T,MATCH(C9831,Listi!U:U,0)))</f>
        <v>Lífeyrissj. Verslunarm.</v>
      </c>
      <c r="C9831" s="20" t="s">
        <v>206</v>
      </c>
      <c r="D9831" s="20" t="s">
        <v>309</v>
      </c>
      <c r="E9831" s="20" t="s">
        <v>276</v>
      </c>
      <c r="F9831" s="20" t="s">
        <v>155</v>
      </c>
      <c r="G9831" s="8">
        <v>10959</v>
      </c>
      <c r="H9831" s="20" t="s">
        <v>156</v>
      </c>
      <c r="I9831" s="7">
        <v>147195485</v>
      </c>
      <c r="L9831" s="7">
        <v>2325064159</v>
      </c>
      <c r="M9831" s="7">
        <v>465663194</v>
      </c>
      <c r="N9831" s="7">
        <v>32037995</v>
      </c>
      <c r="O9831" s="20" t="str">
        <f t="shared" si="310"/>
        <v/>
      </c>
    </row>
    <row r="9832" spans="1:15">
      <c r="A9832" s="20" t="str">
        <f t="shared" si="309"/>
        <v>Lífeyrissjóður verslunarmannaÆvileið 3</v>
      </c>
      <c r="B9832" s="20" t="str">
        <f>_xlfn.IFNA(INDEX(Listi!$AI:$AI,MATCH(C9832,Listi!$AJ:$AJ,0)),INDEX(Listi!T:T,MATCH(C9832,Listi!U:U,0)))</f>
        <v>Lífeyrissj. Verslunarm.</v>
      </c>
      <c r="C9832" s="20" t="s">
        <v>206</v>
      </c>
      <c r="D9832" s="20" t="s">
        <v>308</v>
      </c>
      <c r="E9832" s="20" t="s">
        <v>276</v>
      </c>
      <c r="F9832" s="20" t="s">
        <v>155</v>
      </c>
      <c r="G9832" s="8">
        <v>10959</v>
      </c>
      <c r="H9832" s="20" t="s">
        <v>156</v>
      </c>
      <c r="I9832" s="7">
        <v>-54705950</v>
      </c>
      <c r="L9832" s="7">
        <v>1567402319</v>
      </c>
      <c r="M9832" s="7">
        <v>325961302</v>
      </c>
      <c r="N9832" s="7">
        <v>60283998</v>
      </c>
      <c r="O9832" s="20" t="str">
        <f t="shared" si="310"/>
        <v/>
      </c>
    </row>
    <row r="9833" spans="1:15">
      <c r="A9833" s="20" t="str">
        <f t="shared" si="309"/>
        <v>Lífeyrissjóður verslunarmannaDeild I/Séreign</v>
      </c>
      <c r="B9833" s="20" t="str">
        <f>_xlfn.IFNA(INDEX(Listi!$AI:$AI,MATCH(C9833,Listi!$AJ:$AJ,0)),INDEX(Listi!T:T,MATCH(C9833,Listi!U:U,0)))</f>
        <v>Lífeyrissj. Verslunarm.</v>
      </c>
      <c r="C9833" s="20" t="s">
        <v>206</v>
      </c>
      <c r="D9833" s="20" t="s">
        <v>207</v>
      </c>
      <c r="E9833" s="20" t="s">
        <v>276</v>
      </c>
      <c r="F9833" s="20" t="s">
        <v>155</v>
      </c>
      <c r="G9833" s="8">
        <v>10959</v>
      </c>
      <c r="H9833" s="20" t="s">
        <v>156</v>
      </c>
      <c r="I9833" s="7">
        <v>-25536723</v>
      </c>
      <c r="L9833" s="7">
        <v>19785724399</v>
      </c>
      <c r="M9833" s="7">
        <v>729937912</v>
      </c>
      <c r="N9833" s="7">
        <v>458382791</v>
      </c>
      <c r="O9833" s="20" t="str">
        <f t="shared" si="310"/>
        <v/>
      </c>
    </row>
    <row r="9834" spans="1:15">
      <c r="A9834" s="20" t="str">
        <f t="shared" si="309"/>
        <v>Lífeyrissjóður verslunarmannaSamtryggingardeild</v>
      </c>
      <c r="B9834" s="20" t="str">
        <f>_xlfn.IFNA(INDEX(Listi!$AI:$AI,MATCH(C9834,Listi!$AJ:$AJ,0)),INDEX(Listi!T:T,MATCH(C9834,Listi!U:U,0)))</f>
        <v>Lífeyrissj. Verslunarm.</v>
      </c>
      <c r="C9834" s="20" t="s">
        <v>206</v>
      </c>
      <c r="D9834" s="20" t="s">
        <v>205</v>
      </c>
      <c r="E9834" s="20" t="s">
        <v>275</v>
      </c>
      <c r="F9834" s="20" t="s">
        <v>155</v>
      </c>
      <c r="G9834" s="8">
        <v>10959</v>
      </c>
      <c r="H9834" s="20" t="s">
        <v>156</v>
      </c>
      <c r="I9834" s="7">
        <v>-35312135</v>
      </c>
      <c r="L9834" s="7">
        <v>1174592806906</v>
      </c>
      <c r="M9834" s="7">
        <v>35794261112</v>
      </c>
      <c r="N9834" s="7">
        <v>21965137185</v>
      </c>
      <c r="O9834" s="20" t="str">
        <f t="shared" si="310"/>
        <v/>
      </c>
    </row>
    <row r="9835" spans="1:15">
      <c r="A9835" s="20" t="str">
        <f t="shared" si="309"/>
        <v>Lífeyrissjóður VestmannaeyjaSafn I</v>
      </c>
      <c r="B9835" s="20" t="str">
        <f>_xlfn.IFNA(INDEX(Listi!$AI:$AI,MATCH(C9835,Listi!$AJ:$AJ,0)),INDEX(Listi!T:T,MATCH(C9835,Listi!U:U,0)))</f>
        <v>Lífeyrissj. Vestm.</v>
      </c>
      <c r="C9835" s="20" t="s">
        <v>262</v>
      </c>
      <c r="D9835" s="20" t="s">
        <v>210</v>
      </c>
      <c r="E9835" s="20" t="s">
        <v>276</v>
      </c>
      <c r="F9835" s="20" t="s">
        <v>155</v>
      </c>
      <c r="G9835" s="8">
        <v>10959</v>
      </c>
      <c r="H9835" s="20" t="s">
        <v>156</v>
      </c>
      <c r="I9835" s="7">
        <v>-2224971</v>
      </c>
      <c r="L9835" s="7">
        <v>381311221</v>
      </c>
      <c r="M9835" s="7">
        <v>44104006</v>
      </c>
      <c r="N9835" s="7">
        <v>13592960</v>
      </c>
      <c r="O9835" s="20" t="str">
        <f t="shared" si="310"/>
        <v/>
      </c>
    </row>
    <row r="9836" spans="1:15">
      <c r="A9836" s="20" t="str">
        <f t="shared" ref="A9836:A9898" si="311">CONCATENATE(C9836,D9836)</f>
        <v>Lífeyrissjóður VestmannaeyjaSafn II</v>
      </c>
      <c r="B9836" s="20" t="str">
        <f>_xlfn.IFNA(INDEX(Listi!$AI:$AI,MATCH(C9836,Listi!$AJ:$AJ,0)),INDEX(Listi!T:T,MATCH(C9836,Listi!U:U,0)))</f>
        <v>Lífeyrissj. Vestm.</v>
      </c>
      <c r="C9836" s="20" t="s">
        <v>262</v>
      </c>
      <c r="D9836" s="20" t="s">
        <v>211</v>
      </c>
      <c r="E9836" s="20" t="s">
        <v>276</v>
      </c>
      <c r="F9836" s="20" t="s">
        <v>155</v>
      </c>
      <c r="G9836" s="8">
        <v>10959</v>
      </c>
      <c r="H9836" s="20" t="s">
        <v>156</v>
      </c>
      <c r="I9836" s="7">
        <v>-19977274</v>
      </c>
      <c r="L9836" s="7">
        <v>571440191</v>
      </c>
      <c r="M9836" s="7">
        <v>40240404</v>
      </c>
      <c r="N9836" s="7">
        <v>18659289</v>
      </c>
      <c r="O9836" s="20" t="str">
        <f t="shared" si="310"/>
        <v/>
      </c>
    </row>
    <row r="9837" spans="1:15">
      <c r="A9837" s="20" t="str">
        <f t="shared" si="311"/>
        <v>Lífeyrissjóður VestmannaeyjaSamtryggingardeild</v>
      </c>
      <c r="B9837" s="20" t="str">
        <f>_xlfn.IFNA(INDEX(Listi!$AI:$AI,MATCH(C9837,Listi!$AJ:$AJ,0)),INDEX(Listi!T:T,MATCH(C9837,Listi!U:U,0)))</f>
        <v>Lífeyrissj. Vestm.</v>
      </c>
      <c r="C9837" s="20" t="s">
        <v>262</v>
      </c>
      <c r="D9837" s="20" t="s">
        <v>205</v>
      </c>
      <c r="E9837" s="20" t="s">
        <v>275</v>
      </c>
      <c r="F9837" s="20" t="s">
        <v>155</v>
      </c>
      <c r="G9837" s="8">
        <v>10959</v>
      </c>
      <c r="H9837" s="20" t="s">
        <v>156</v>
      </c>
      <c r="I9837" s="7">
        <v>-2596420</v>
      </c>
      <c r="L9837" s="7">
        <v>85198020532</v>
      </c>
      <c r="M9837" s="7">
        <v>1944643004</v>
      </c>
      <c r="N9837" s="7">
        <v>2198060399</v>
      </c>
      <c r="O9837" s="20" t="str">
        <f t="shared" si="310"/>
        <v/>
      </c>
    </row>
    <row r="9838" spans="1:15">
      <c r="A9838" s="20" t="str">
        <f t="shared" si="311"/>
        <v>Lífsval - lífeyrissparnaðurLífsval 1</v>
      </c>
      <c r="B9838" s="20" t="str">
        <f>_xlfn.IFNA(INDEX(Listi!$AI:$AI,MATCH(C9838,Listi!$AJ:$AJ,0)),INDEX(Listi!T:T,MATCH(C9838,Listi!U:U,0)))</f>
        <v>Lífsval</v>
      </c>
      <c r="C9838" s="20" t="s">
        <v>263</v>
      </c>
      <c r="D9838" s="20" t="s">
        <v>264</v>
      </c>
      <c r="E9838" s="20" t="s">
        <v>276</v>
      </c>
      <c r="F9838" s="20" t="s">
        <v>155</v>
      </c>
      <c r="G9838" s="8">
        <v>10959</v>
      </c>
      <c r="H9838" s="20" t="s">
        <v>156</v>
      </c>
      <c r="I9838" s="7">
        <v>4345285</v>
      </c>
      <c r="L9838" s="7">
        <v>1792991246</v>
      </c>
      <c r="M9838" s="7">
        <v>203244065</v>
      </c>
      <c r="N9838" s="7">
        <v>81003579</v>
      </c>
      <c r="O9838" s="20" t="str">
        <f t="shared" si="310"/>
        <v/>
      </c>
    </row>
    <row r="9839" spans="1:15">
      <c r="A9839" s="20" t="str">
        <f t="shared" si="311"/>
        <v>Lífsval - lífeyrissparnaðurLífsval 2</v>
      </c>
      <c r="B9839" s="20" t="str">
        <f>_xlfn.IFNA(INDEX(Listi!$AI:$AI,MATCH(C9839,Listi!$AJ:$AJ,0)),INDEX(Listi!T:T,MATCH(C9839,Listi!U:U,0)))</f>
        <v>Lífsval</v>
      </c>
      <c r="C9839" s="20" t="s">
        <v>263</v>
      </c>
      <c r="D9839" s="20" t="s">
        <v>265</v>
      </c>
      <c r="E9839" s="20" t="s">
        <v>276</v>
      </c>
      <c r="F9839" s="20" t="s">
        <v>155</v>
      </c>
      <c r="G9839" s="8">
        <v>10959</v>
      </c>
      <c r="H9839" s="20" t="s">
        <v>156</v>
      </c>
      <c r="I9839" s="7">
        <v>-372806</v>
      </c>
      <c r="L9839" s="7">
        <v>79660340</v>
      </c>
      <c r="M9839" s="7">
        <v>14369045</v>
      </c>
      <c r="N9839" s="7">
        <v>2695304</v>
      </c>
      <c r="O9839" s="20" t="str">
        <f t="shared" si="310"/>
        <v/>
      </c>
    </row>
    <row r="9840" spans="1:15">
      <c r="A9840" s="20" t="str">
        <f t="shared" si="311"/>
        <v>Lífsval - lífeyrissparnaðurLífsval 3</v>
      </c>
      <c r="B9840" s="20" t="str">
        <f>_xlfn.IFNA(INDEX(Listi!$AI:$AI,MATCH(C9840,Listi!$AJ:$AJ,0)),INDEX(Listi!T:T,MATCH(C9840,Listi!U:U,0)))</f>
        <v>Lífsval</v>
      </c>
      <c r="C9840" s="20" t="s">
        <v>263</v>
      </c>
      <c r="D9840" s="20" t="s">
        <v>266</v>
      </c>
      <c r="E9840" s="20" t="s">
        <v>276</v>
      </c>
      <c r="F9840" s="20" t="s">
        <v>155</v>
      </c>
      <c r="G9840" s="8">
        <v>10959</v>
      </c>
      <c r="H9840" s="20" t="s">
        <v>156</v>
      </c>
      <c r="I9840" s="7">
        <v>122745</v>
      </c>
      <c r="L9840" s="7">
        <v>131239774</v>
      </c>
      <c r="M9840" s="7">
        <v>16635787</v>
      </c>
      <c r="N9840" s="7">
        <v>3548138</v>
      </c>
      <c r="O9840" s="20" t="str">
        <f t="shared" si="310"/>
        <v/>
      </c>
    </row>
    <row r="9841" spans="1:15">
      <c r="A9841" s="20" t="str">
        <f t="shared" si="311"/>
        <v>Lífsval - lífeyrissparnaðurLífsval 4</v>
      </c>
      <c r="B9841" s="20" t="str">
        <f>_xlfn.IFNA(INDEX(Listi!$AI:$AI,MATCH(C9841,Listi!$AJ:$AJ,0)),INDEX(Listi!T:T,MATCH(C9841,Listi!U:U,0)))</f>
        <v>Lífsval</v>
      </c>
      <c r="C9841" s="20" t="s">
        <v>263</v>
      </c>
      <c r="D9841" s="20" t="s">
        <v>267</v>
      </c>
      <c r="E9841" s="20" t="s">
        <v>276</v>
      </c>
      <c r="F9841" s="8" t="s">
        <v>155</v>
      </c>
      <c r="G9841" s="8">
        <v>10959</v>
      </c>
      <c r="H9841" s="20" t="s">
        <v>156</v>
      </c>
      <c r="I9841" s="7">
        <v>0</v>
      </c>
      <c r="L9841" s="7">
        <v>71752064</v>
      </c>
      <c r="M9841" s="7">
        <v>15238959</v>
      </c>
      <c r="N9841" s="7">
        <v>2058992</v>
      </c>
      <c r="O9841" s="20" t="str">
        <f t="shared" si="310"/>
        <v/>
      </c>
    </row>
    <row r="9842" spans="1:15">
      <c r="A9842" s="20" t="str">
        <f t="shared" si="311"/>
        <v>Lífsverk lífeyrissjóðurLífsverk I/Séreign</v>
      </c>
      <c r="B9842" s="20" t="str">
        <f>_xlfn.IFNA(INDEX(Listi!$AI:$AI,MATCH(C9842,Listi!$AJ:$AJ,0)),INDEX(Listi!T:T,MATCH(C9842,Listi!U:U,0)))</f>
        <v xml:space="preserve">Lífsverk  </v>
      </c>
      <c r="C9842" s="20" t="s">
        <v>268</v>
      </c>
      <c r="D9842" s="20" t="s">
        <v>269</v>
      </c>
      <c r="E9842" s="20" t="s">
        <v>276</v>
      </c>
      <c r="F9842" s="8" t="s">
        <v>155</v>
      </c>
      <c r="G9842" s="8">
        <v>10959</v>
      </c>
      <c r="H9842" s="20" t="s">
        <v>156</v>
      </c>
      <c r="I9842" s="7">
        <v>-85606000</v>
      </c>
      <c r="L9842" s="7">
        <v>4582957000</v>
      </c>
      <c r="M9842" s="7">
        <v>635926000</v>
      </c>
      <c r="N9842" s="7">
        <v>22708000</v>
      </c>
      <c r="O9842" s="20" t="str">
        <f t="shared" si="310"/>
        <v/>
      </c>
    </row>
    <row r="9843" spans="1:15">
      <c r="A9843" s="20" t="str">
        <f t="shared" si="311"/>
        <v>Lífsverk lífeyrissjóðurLífsverk II/Séreign</v>
      </c>
      <c r="B9843" s="20" t="str">
        <f>_xlfn.IFNA(INDEX(Listi!$AI:$AI,MATCH(C9843,Listi!$AJ:$AJ,0)),INDEX(Listi!T:T,MATCH(C9843,Listi!U:U,0)))</f>
        <v xml:space="preserve">Lífsverk  </v>
      </c>
      <c r="C9843" s="20" t="s">
        <v>268</v>
      </c>
      <c r="D9843" s="20" t="s">
        <v>270</v>
      </c>
      <c r="E9843" s="20" t="s">
        <v>276</v>
      </c>
      <c r="F9843" s="8" t="s">
        <v>155</v>
      </c>
      <c r="G9843" s="8">
        <v>10959</v>
      </c>
      <c r="H9843" s="20" t="s">
        <v>156</v>
      </c>
      <c r="I9843" s="7">
        <v>-104145000</v>
      </c>
      <c r="L9843" s="7">
        <v>23735073000</v>
      </c>
      <c r="M9843" s="7">
        <v>2073571000</v>
      </c>
      <c r="N9843" s="7">
        <v>249365000</v>
      </c>
      <c r="O9843" s="20" t="str">
        <f t="shared" si="310"/>
        <v/>
      </c>
    </row>
    <row r="9844" spans="1:15">
      <c r="A9844" s="20" t="str">
        <f t="shared" si="311"/>
        <v>Lífsverk lífeyrissjóðurLífsverk III/Séreign</v>
      </c>
      <c r="B9844" s="20" t="str">
        <f>_xlfn.IFNA(INDEX(Listi!$AI:$AI,MATCH(C9844,Listi!$AJ:$AJ,0)),INDEX(Listi!T:T,MATCH(C9844,Listi!U:U,0)))</f>
        <v xml:space="preserve">Lífsverk  </v>
      </c>
      <c r="C9844" s="20" t="s">
        <v>268</v>
      </c>
      <c r="D9844" s="20" t="s">
        <v>271</v>
      </c>
      <c r="E9844" s="20" t="s">
        <v>276</v>
      </c>
      <c r="F9844" s="8" t="s">
        <v>155</v>
      </c>
      <c r="G9844" s="8">
        <v>10959</v>
      </c>
      <c r="H9844" s="20" t="s">
        <v>156</v>
      </c>
      <c r="I9844" s="7">
        <v>-53889000</v>
      </c>
      <c r="L9844" s="7">
        <v>653814000</v>
      </c>
      <c r="M9844" s="7">
        <v>105107000</v>
      </c>
      <c r="N9844" s="7">
        <v>2613000</v>
      </c>
      <c r="O9844" s="20" t="str">
        <f t="shared" si="310"/>
        <v/>
      </c>
    </row>
    <row r="9845" spans="1:15">
      <c r="A9845" s="20" t="str">
        <f t="shared" si="311"/>
        <v>Lífsverk lífeyrissjóðurSamtryggingardeild</v>
      </c>
      <c r="B9845" s="20" t="str">
        <f>_xlfn.IFNA(INDEX(Listi!$AI:$AI,MATCH(C9845,Listi!$AJ:$AJ,0)),INDEX(Listi!T:T,MATCH(C9845,Listi!U:U,0)))</f>
        <v xml:space="preserve">Lífsverk  </v>
      </c>
      <c r="C9845" s="20" t="s">
        <v>268</v>
      </c>
      <c r="D9845" s="20" t="s">
        <v>205</v>
      </c>
      <c r="E9845" s="20" t="s">
        <v>275</v>
      </c>
      <c r="F9845" s="20" t="s">
        <v>155</v>
      </c>
      <c r="G9845" s="8">
        <v>10959</v>
      </c>
      <c r="H9845" s="20" t="s">
        <v>156</v>
      </c>
      <c r="I9845" s="7">
        <v>-9667000</v>
      </c>
      <c r="L9845" s="7">
        <v>120542527000</v>
      </c>
      <c r="M9845" s="7">
        <v>4397803000</v>
      </c>
      <c r="N9845" s="7">
        <v>1423151000</v>
      </c>
      <c r="O9845" s="20" t="str">
        <f t="shared" si="310"/>
        <v/>
      </c>
    </row>
    <row r="9846" spans="1:15">
      <c r="A9846" s="20" t="str">
        <f t="shared" si="311"/>
        <v>Söfnunarsjóður lífeyrisréttindaDeild I/Innlán</v>
      </c>
      <c r="B9846" s="20" t="str">
        <f>_xlfn.IFNA(INDEX(Listi!$AI:$AI,MATCH(C9846,Listi!$AJ:$AJ,0)),INDEX(Listi!T:T,MATCH(C9846,Listi!U:U,0)))</f>
        <v>Söfnunarsj.</v>
      </c>
      <c r="C9846" s="20" t="s">
        <v>272</v>
      </c>
      <c r="D9846" s="20" t="s">
        <v>273</v>
      </c>
      <c r="E9846" s="20" t="s">
        <v>276</v>
      </c>
      <c r="F9846" s="20" t="s">
        <v>155</v>
      </c>
      <c r="G9846" s="8">
        <v>10959</v>
      </c>
      <c r="H9846" s="20" t="s">
        <v>156</v>
      </c>
      <c r="I9846" s="7">
        <v>-26185818</v>
      </c>
      <c r="L9846" s="7">
        <v>2001731914</v>
      </c>
      <c r="M9846" s="7">
        <v>133561634</v>
      </c>
      <c r="N9846" s="7">
        <v>44803565</v>
      </c>
      <c r="O9846" s="20" t="str">
        <f t="shared" si="310"/>
        <v/>
      </c>
    </row>
    <row r="9847" spans="1:15">
      <c r="A9847" s="20" t="str">
        <f t="shared" si="311"/>
        <v>Söfnunarsjóður lífeyrisréttindaDeild III/Séreign</v>
      </c>
      <c r="B9847" s="20" t="str">
        <f>_xlfn.IFNA(INDEX(Listi!$AI:$AI,MATCH(C9847,Listi!$AJ:$AJ,0)),INDEX(Listi!T:T,MATCH(C9847,Listi!U:U,0)))</f>
        <v>Söfnunarsj.</v>
      </c>
      <c r="C9847" s="20" t="s">
        <v>272</v>
      </c>
      <c r="D9847" s="20" t="s">
        <v>599</v>
      </c>
      <c r="E9847" s="20" t="s">
        <v>276</v>
      </c>
      <c r="F9847" s="20" t="s">
        <v>155</v>
      </c>
      <c r="G9847" s="8">
        <v>10959</v>
      </c>
      <c r="H9847" s="20" t="s">
        <v>156</v>
      </c>
      <c r="I9847" s="7">
        <v>-975145</v>
      </c>
      <c r="L9847" s="7">
        <v>24413085</v>
      </c>
      <c r="M9847" s="7">
        <v>24697577</v>
      </c>
      <c r="N9847" s="7">
        <v>900000</v>
      </c>
      <c r="O9847" s="20" t="str">
        <f t="shared" si="310"/>
        <v/>
      </c>
    </row>
    <row r="9848" spans="1:15">
      <c r="A9848" s="20" t="str">
        <f t="shared" si="311"/>
        <v>Söfnunarsjóður lífeyrisréttindaDeildII/Séreign</v>
      </c>
      <c r="B9848" s="20" t="str">
        <f>_xlfn.IFNA(INDEX(Listi!$AI:$AI,MATCH(C9848,Listi!$AJ:$AJ,0)),INDEX(Listi!T:T,MATCH(C9848,Listi!U:U,0)))</f>
        <v>Söfnunarsj.</v>
      </c>
      <c r="C9848" s="20" t="s">
        <v>272</v>
      </c>
      <c r="D9848" s="20" t="s">
        <v>586</v>
      </c>
      <c r="E9848" s="20" t="s">
        <v>276</v>
      </c>
      <c r="F9848" s="20" t="s">
        <v>155</v>
      </c>
      <c r="G9848" s="8">
        <v>10959</v>
      </c>
      <c r="H9848" s="20" t="s">
        <v>156</v>
      </c>
      <c r="I9848" s="7">
        <v>-29992486</v>
      </c>
      <c r="L9848" s="7">
        <v>1654616477</v>
      </c>
      <c r="M9848" s="7">
        <v>128539213</v>
      </c>
      <c r="N9848" s="7">
        <v>22846291</v>
      </c>
      <c r="O9848" s="20" t="str">
        <f t="shared" si="310"/>
        <v/>
      </c>
    </row>
    <row r="9849" spans="1:15">
      <c r="A9849" s="20" t="str">
        <f t="shared" si="311"/>
        <v>Söfnunarsjóður lífeyrisréttindaSamtryggingardeild</v>
      </c>
      <c r="B9849" s="20" t="str">
        <f>_xlfn.IFNA(INDEX(Listi!$AI:$AI,MATCH(C9849,Listi!$AJ:$AJ,0)),INDEX(Listi!T:T,MATCH(C9849,Listi!U:U,0)))</f>
        <v>Söfnunarsj.</v>
      </c>
      <c r="C9849" s="20" t="s">
        <v>272</v>
      </c>
      <c r="D9849" s="20" t="s">
        <v>205</v>
      </c>
      <c r="E9849" s="20" t="s">
        <v>275</v>
      </c>
      <c r="F9849" s="20" t="s">
        <v>155</v>
      </c>
      <c r="G9849" s="8">
        <v>10959</v>
      </c>
      <c r="H9849" s="20" t="s">
        <v>156</v>
      </c>
      <c r="I9849" s="7">
        <v>-50885383</v>
      </c>
      <c r="L9849" s="7">
        <v>238978847889</v>
      </c>
      <c r="M9849" s="7">
        <v>4967193409</v>
      </c>
      <c r="N9849" s="7">
        <v>6076487652</v>
      </c>
      <c r="O9849" s="20" t="str">
        <f t="shared" si="310"/>
        <v/>
      </c>
    </row>
    <row r="9850" spans="1:15">
      <c r="A9850" s="20" t="str">
        <f t="shared" si="311"/>
        <v>Stapi lífeyrissjóðurSafn I</v>
      </c>
      <c r="B9850" s="20" t="str">
        <f>_xlfn.IFNA(INDEX(Listi!$AI:$AI,MATCH(C9850,Listi!$AJ:$AJ,0)),INDEX(Listi!T:T,MATCH(C9850,Listi!U:U,0)))</f>
        <v xml:space="preserve">Stapi  </v>
      </c>
      <c r="C9850" s="20" t="s">
        <v>209</v>
      </c>
      <c r="D9850" s="20" t="s">
        <v>210</v>
      </c>
      <c r="E9850" s="20" t="s">
        <v>276</v>
      </c>
      <c r="F9850" s="20" t="s">
        <v>155</v>
      </c>
      <c r="G9850" s="8">
        <v>10959</v>
      </c>
      <c r="H9850" s="20" t="s">
        <v>156</v>
      </c>
      <c r="I9850" s="7">
        <v>358828580</v>
      </c>
      <c r="L9850" s="7">
        <v>2440828925</v>
      </c>
      <c r="M9850" s="7">
        <v>91567233</v>
      </c>
      <c r="N9850" s="7">
        <v>110755602</v>
      </c>
      <c r="O9850" s="20" t="str">
        <f t="shared" si="310"/>
        <v/>
      </c>
    </row>
    <row r="9851" spans="1:15">
      <c r="A9851" s="20" t="str">
        <f t="shared" si="311"/>
        <v>Stapi lífeyrissjóðurSafn II</v>
      </c>
      <c r="B9851" s="20" t="str">
        <f>_xlfn.IFNA(INDEX(Listi!$AI:$AI,MATCH(C9851,Listi!$AJ:$AJ,0)),INDEX(Listi!T:T,MATCH(C9851,Listi!U:U,0)))</f>
        <v xml:space="preserve">Stapi  </v>
      </c>
      <c r="C9851" s="20" t="s">
        <v>209</v>
      </c>
      <c r="D9851" s="20" t="s">
        <v>211</v>
      </c>
      <c r="E9851" s="20" t="s">
        <v>276</v>
      </c>
      <c r="F9851" s="20" t="s">
        <v>155</v>
      </c>
      <c r="G9851" s="8">
        <v>10959</v>
      </c>
      <c r="H9851" s="20" t="s">
        <v>156</v>
      </c>
      <c r="I9851" s="7">
        <v>-219084084</v>
      </c>
      <c r="L9851" s="7">
        <v>5710890273</v>
      </c>
      <c r="M9851" s="7">
        <v>262001316</v>
      </c>
      <c r="N9851" s="7">
        <v>164209410</v>
      </c>
      <c r="O9851" s="20" t="str">
        <f t="shared" si="310"/>
        <v/>
      </c>
    </row>
    <row r="9852" spans="1:15">
      <c r="A9852" s="20" t="str">
        <f t="shared" si="311"/>
        <v>Stapi lífeyrissjóðurSafn III</v>
      </c>
      <c r="B9852" s="20" t="str">
        <f>_xlfn.IFNA(INDEX(Listi!$AI:$AI,MATCH(C9852,Listi!$AJ:$AJ,0)),INDEX(Listi!T:T,MATCH(C9852,Listi!U:U,0)))</f>
        <v xml:space="preserve">Stapi  </v>
      </c>
      <c r="C9852" s="20" t="s">
        <v>209</v>
      </c>
      <c r="D9852" s="20" t="s">
        <v>212</v>
      </c>
      <c r="E9852" s="20" t="s">
        <v>276</v>
      </c>
      <c r="F9852" s="20" t="s">
        <v>155</v>
      </c>
      <c r="G9852" s="8">
        <v>10959</v>
      </c>
      <c r="H9852" s="20" t="s">
        <v>156</v>
      </c>
      <c r="I9852" s="7">
        <v>-237685557</v>
      </c>
      <c r="L9852" s="7">
        <v>268100084</v>
      </c>
      <c r="M9852" s="7">
        <v>24388890</v>
      </c>
      <c r="N9852" s="7">
        <v>9886128</v>
      </c>
      <c r="O9852" s="20" t="str">
        <f t="shared" si="310"/>
        <v/>
      </c>
    </row>
    <row r="9853" spans="1:15">
      <c r="A9853" s="20" t="str">
        <f t="shared" si="311"/>
        <v>Stapi lífeyrissjóðurTryggingardeild</v>
      </c>
      <c r="B9853" s="20" t="str">
        <f>_xlfn.IFNA(INDEX(Listi!$AI:$AI,MATCH(C9853,Listi!$AJ:$AJ,0)),INDEX(Listi!T:T,MATCH(C9853,Listi!U:U,0)))</f>
        <v xml:space="preserve">Stapi  </v>
      </c>
      <c r="C9853" s="20" t="s">
        <v>209</v>
      </c>
      <c r="D9853" s="20" t="s">
        <v>213</v>
      </c>
      <c r="E9853" s="20" t="s">
        <v>275</v>
      </c>
      <c r="F9853" s="20" t="s">
        <v>155</v>
      </c>
      <c r="G9853" s="8">
        <v>10959</v>
      </c>
      <c r="H9853" s="20" t="s">
        <v>156</v>
      </c>
      <c r="I9853" s="7">
        <v>-15574285</v>
      </c>
      <c r="L9853" s="7">
        <v>348661724246</v>
      </c>
      <c r="M9853" s="7">
        <v>13807615154</v>
      </c>
      <c r="N9853" s="7">
        <v>7912918911</v>
      </c>
      <c r="O9853" s="20" t="str">
        <f t="shared" si="310"/>
        <v/>
      </c>
    </row>
    <row r="9854" spans="1:15">
      <c r="A9854" s="20" t="str">
        <f t="shared" si="311"/>
        <v>Stapi lífeyrissjóðurVarfærnasafnið</v>
      </c>
      <c r="B9854" s="20" t="str">
        <f>_xlfn.IFNA(INDEX(Listi!$AI:$AI,MATCH(C9854,Listi!$AJ:$AJ,0)),INDEX(Listi!T:T,MATCH(C9854,Listi!U:U,0)))</f>
        <v xml:space="preserve">Stapi  </v>
      </c>
      <c r="C9854" s="20" t="s">
        <v>209</v>
      </c>
      <c r="D9854" s="20" t="s">
        <v>392</v>
      </c>
      <c r="E9854" s="20" t="s">
        <v>276</v>
      </c>
      <c r="F9854" s="20" t="s">
        <v>155</v>
      </c>
      <c r="G9854" s="8">
        <v>10959</v>
      </c>
      <c r="H9854" s="20" t="s">
        <v>156</v>
      </c>
      <c r="I9854" s="7">
        <v>-25106023</v>
      </c>
      <c r="L9854" s="7">
        <v>471986044</v>
      </c>
      <c r="M9854" s="7">
        <v>137399159</v>
      </c>
      <c r="N9854" s="7">
        <v>6994496</v>
      </c>
      <c r="O9854" s="20" t="str">
        <f t="shared" si="310"/>
        <v/>
      </c>
    </row>
    <row r="9855" spans="1:15">
      <c r="A9855" s="20" t="str">
        <f t="shared" si="311"/>
        <v>Almenni lífeyrissjóðurinnÆvisafn I</v>
      </c>
      <c r="B9855" s="20" t="str">
        <f>_xlfn.IFNA(INDEX(Listi!$AI:$AI,MATCH(C9855,Listi!$AJ:$AJ,0)),INDEX(Listi!T:T,MATCH(C9855,Listi!U:U,0)))</f>
        <v xml:space="preserve">Almenni </v>
      </c>
      <c r="C9855" s="20" t="s">
        <v>0</v>
      </c>
      <c r="D9855" s="20" t="s">
        <v>202</v>
      </c>
      <c r="E9855" s="20" t="s">
        <v>276</v>
      </c>
      <c r="F9855" s="20" t="s">
        <v>157</v>
      </c>
      <c r="G9855" s="8">
        <v>14611</v>
      </c>
      <c r="H9855" s="20" t="s">
        <v>158</v>
      </c>
      <c r="I9855" s="7">
        <v>0</v>
      </c>
      <c r="L9855" s="7">
        <v>43068273823</v>
      </c>
      <c r="M9855" s="7">
        <v>4413720640</v>
      </c>
      <c r="N9855" s="7">
        <v>641257097</v>
      </c>
      <c r="O9855" s="20" t="str">
        <f t="shared" si="310"/>
        <v/>
      </c>
    </row>
    <row r="9856" spans="1:15">
      <c r="A9856" s="20" t="str">
        <f t="shared" si="311"/>
        <v>Almenni lífeyrissjóðurinnÆvisafn II</v>
      </c>
      <c r="B9856" s="20" t="str">
        <f>_xlfn.IFNA(INDEX(Listi!$AI:$AI,MATCH(C9856,Listi!$AJ:$AJ,0)),INDEX(Listi!T:T,MATCH(C9856,Listi!U:U,0)))</f>
        <v xml:space="preserve">Almenni </v>
      </c>
      <c r="C9856" s="20" t="s">
        <v>0</v>
      </c>
      <c r="D9856" s="20" t="s">
        <v>203</v>
      </c>
      <c r="E9856" s="20" t="s">
        <v>276</v>
      </c>
      <c r="F9856" s="20" t="s">
        <v>157</v>
      </c>
      <c r="G9856" s="8">
        <v>14611</v>
      </c>
      <c r="H9856" s="20" t="s">
        <v>158</v>
      </c>
      <c r="I9856" s="7">
        <v>0</v>
      </c>
      <c r="L9856" s="7">
        <v>86460235807</v>
      </c>
      <c r="M9856" s="7">
        <v>3970537445</v>
      </c>
      <c r="N9856" s="7">
        <v>1539034493</v>
      </c>
      <c r="O9856" s="20" t="str">
        <f t="shared" si="310"/>
        <v/>
      </c>
    </row>
    <row r="9857" spans="1:15">
      <c r="A9857" s="20" t="str">
        <f t="shared" si="311"/>
        <v>Almenni lífeyrissjóðurinnÆvisafn III</v>
      </c>
      <c r="B9857" s="20" t="str">
        <f>_xlfn.IFNA(INDEX(Listi!$AI:$AI,MATCH(C9857,Listi!$AJ:$AJ,0)),INDEX(Listi!T:T,MATCH(C9857,Listi!U:U,0)))</f>
        <v xml:space="preserve">Almenni </v>
      </c>
      <c r="C9857" s="20" t="s">
        <v>0</v>
      </c>
      <c r="D9857" s="20" t="s">
        <v>204</v>
      </c>
      <c r="E9857" s="20" t="s">
        <v>276</v>
      </c>
      <c r="F9857" s="20" t="s">
        <v>157</v>
      </c>
      <c r="G9857" s="8">
        <v>14611</v>
      </c>
      <c r="H9857" s="20" t="s">
        <v>158</v>
      </c>
      <c r="I9857" s="7">
        <v>0</v>
      </c>
      <c r="L9857" s="7">
        <v>33890180699</v>
      </c>
      <c r="M9857" s="7">
        <v>1571509194</v>
      </c>
      <c r="N9857" s="7">
        <v>920421683</v>
      </c>
      <c r="O9857" s="20" t="str">
        <f t="shared" si="310"/>
        <v/>
      </c>
    </row>
    <row r="9858" spans="1:15">
      <c r="A9858" s="20" t="str">
        <f t="shared" si="311"/>
        <v>Almenni lífeyrissjóðurinnHúsnæðissafn</v>
      </c>
      <c r="B9858" s="20" t="str">
        <f>_xlfn.IFNA(INDEX(Listi!$AI:$AI,MATCH(C9858,Listi!$AJ:$AJ,0)),INDEX(Listi!T:T,MATCH(C9858,Listi!U:U,0)))</f>
        <v xml:space="preserve">Almenni </v>
      </c>
      <c r="C9858" s="20" t="s">
        <v>0</v>
      </c>
      <c r="D9858" s="20" t="s">
        <v>315</v>
      </c>
      <c r="E9858" s="20" t="s">
        <v>276</v>
      </c>
      <c r="F9858" s="20" t="s">
        <v>157</v>
      </c>
      <c r="G9858" s="8">
        <v>14611</v>
      </c>
      <c r="H9858" s="20" t="s">
        <v>158</v>
      </c>
      <c r="I9858" s="7">
        <v>0</v>
      </c>
      <c r="L9858" s="7">
        <v>487895879</v>
      </c>
      <c r="M9858" s="7">
        <v>166428361</v>
      </c>
      <c r="N9858" s="7">
        <v>18080096</v>
      </c>
      <c r="O9858" s="20" t="str">
        <f t="shared" ref="O9858:O9921" si="312">IFERROR(VLOOKUP(F9858,EhLykill,3,FALSE),"")</f>
        <v/>
      </c>
    </row>
    <row r="9859" spans="1:15">
      <c r="A9859" s="20" t="str">
        <f t="shared" si="311"/>
        <v>Almenni lífeyrissjóðurinnInnlánssafn</v>
      </c>
      <c r="B9859" s="20" t="str">
        <f>_xlfn.IFNA(INDEX(Listi!$AI:$AI,MATCH(C9859,Listi!$AJ:$AJ,0)),INDEX(Listi!T:T,MATCH(C9859,Listi!U:U,0)))</f>
        <v xml:space="preserve">Almenni </v>
      </c>
      <c r="C9859" s="20" t="s">
        <v>0</v>
      </c>
      <c r="D9859" s="20" t="s">
        <v>1</v>
      </c>
      <c r="E9859" s="20" t="s">
        <v>276</v>
      </c>
      <c r="F9859" s="20" t="s">
        <v>157</v>
      </c>
      <c r="G9859" s="8">
        <v>14611</v>
      </c>
      <c r="H9859" s="20" t="s">
        <v>158</v>
      </c>
      <c r="I9859" s="7">
        <v>0</v>
      </c>
      <c r="L9859" s="7">
        <v>26587944379</v>
      </c>
      <c r="M9859" s="7">
        <v>1016779991</v>
      </c>
      <c r="N9859" s="7">
        <v>1031869724</v>
      </c>
      <c r="O9859" s="20" t="str">
        <f t="shared" si="312"/>
        <v/>
      </c>
    </row>
    <row r="9860" spans="1:15">
      <c r="A9860" s="20" t="str">
        <f t="shared" si="311"/>
        <v>Almenni lífeyrissjóðurinnRíkissafn langt</v>
      </c>
      <c r="B9860" s="20" t="str">
        <f>_xlfn.IFNA(INDEX(Listi!$AI:$AI,MATCH(C9860,Listi!$AJ:$AJ,0)),INDEX(Listi!T:T,MATCH(C9860,Listi!U:U,0)))</f>
        <v xml:space="preserve">Almenni </v>
      </c>
      <c r="C9860" s="20" t="s">
        <v>0</v>
      </c>
      <c r="D9860" s="20" t="s">
        <v>199</v>
      </c>
      <c r="E9860" s="20" t="s">
        <v>276</v>
      </c>
      <c r="F9860" s="20" t="s">
        <v>157</v>
      </c>
      <c r="G9860" s="8">
        <v>14611</v>
      </c>
      <c r="H9860" s="20" t="s">
        <v>158</v>
      </c>
      <c r="I9860" s="7">
        <v>0</v>
      </c>
      <c r="L9860" s="7">
        <v>1193680171</v>
      </c>
      <c r="M9860" s="7">
        <v>61272573</v>
      </c>
      <c r="N9860" s="7">
        <v>40105929</v>
      </c>
      <c r="O9860" s="20" t="str">
        <f t="shared" si="312"/>
        <v/>
      </c>
    </row>
    <row r="9861" spans="1:15">
      <c r="A9861" s="20" t="str">
        <f t="shared" si="311"/>
        <v>Almenni lífeyrissjóðurinnRíkissafn stutt</v>
      </c>
      <c r="B9861" s="20" t="str">
        <f>_xlfn.IFNA(INDEX(Listi!$AI:$AI,MATCH(C9861,Listi!$AJ:$AJ,0)),INDEX(Listi!T:T,MATCH(C9861,Listi!U:U,0)))</f>
        <v xml:space="preserve">Almenni </v>
      </c>
      <c r="C9861" s="20" t="s">
        <v>0</v>
      </c>
      <c r="D9861" s="20" t="s">
        <v>200</v>
      </c>
      <c r="E9861" s="20" t="s">
        <v>276</v>
      </c>
      <c r="F9861" s="20" t="s">
        <v>157</v>
      </c>
      <c r="G9861" s="8">
        <v>14611</v>
      </c>
      <c r="H9861" s="20" t="s">
        <v>158</v>
      </c>
      <c r="I9861" s="7">
        <v>0</v>
      </c>
      <c r="L9861" s="7">
        <v>541893627</v>
      </c>
      <c r="M9861" s="7">
        <v>20423158</v>
      </c>
      <c r="N9861" s="7">
        <v>14899899</v>
      </c>
      <c r="O9861" s="20" t="str">
        <f t="shared" si="312"/>
        <v/>
      </c>
    </row>
    <row r="9862" spans="1:15">
      <c r="A9862" s="20" t="str">
        <f t="shared" si="311"/>
        <v>Almenni lífeyrissjóðurinnTryggingadeild</v>
      </c>
      <c r="B9862" s="20" t="str">
        <f>_xlfn.IFNA(INDEX(Listi!$AI:$AI,MATCH(C9862,Listi!$AJ:$AJ,0)),INDEX(Listi!T:T,MATCH(C9862,Listi!U:U,0)))</f>
        <v xml:space="preserve">Almenni </v>
      </c>
      <c r="C9862" s="20" t="s">
        <v>0</v>
      </c>
      <c r="D9862" s="20" t="s">
        <v>201</v>
      </c>
      <c r="E9862" s="20" t="s">
        <v>275</v>
      </c>
      <c r="F9862" s="20" t="s">
        <v>157</v>
      </c>
      <c r="G9862" s="8">
        <v>14611</v>
      </c>
      <c r="H9862" s="20" t="s">
        <v>158</v>
      </c>
      <c r="I9862" s="7">
        <v>26969506</v>
      </c>
      <c r="L9862" s="7">
        <v>174784296254</v>
      </c>
      <c r="M9862" s="7">
        <v>7497244534</v>
      </c>
      <c r="N9862" s="7">
        <v>3057046932</v>
      </c>
      <c r="O9862" s="20" t="str">
        <f t="shared" si="312"/>
        <v/>
      </c>
    </row>
    <row r="9863" spans="1:15">
      <c r="A9863" s="20" t="str">
        <f t="shared" si="311"/>
        <v>Birta lífeyrissjóðurBlönduð leið</v>
      </c>
      <c r="B9863" s="20" t="str">
        <f>_xlfn.IFNA(INDEX(Listi!$AI:$AI,MATCH(C9863,Listi!$AJ:$AJ,0)),INDEX(Listi!T:T,MATCH(C9863,Listi!U:U,0)))</f>
        <v xml:space="preserve">Birta  </v>
      </c>
      <c r="C9863" s="20" t="s">
        <v>298</v>
      </c>
      <c r="D9863" s="20" t="s">
        <v>314</v>
      </c>
      <c r="E9863" s="20" t="s">
        <v>276</v>
      </c>
      <c r="F9863" s="20" t="s">
        <v>157</v>
      </c>
      <c r="G9863" s="8">
        <v>14611</v>
      </c>
      <c r="H9863" s="20" t="s">
        <v>158</v>
      </c>
      <c r="I9863" s="7">
        <v>0</v>
      </c>
      <c r="L9863" s="7">
        <v>6929716201</v>
      </c>
      <c r="M9863" s="7">
        <v>253995298</v>
      </c>
      <c r="N9863" s="7">
        <v>139753585</v>
      </c>
      <c r="O9863" s="20" t="str">
        <f t="shared" si="312"/>
        <v/>
      </c>
    </row>
    <row r="9864" spans="1:15">
      <c r="A9864" s="20" t="str">
        <f t="shared" si="311"/>
        <v>Birta lífeyrissjóðurInnlánsleið</v>
      </c>
      <c r="B9864" s="20" t="str">
        <f>_xlfn.IFNA(INDEX(Listi!$AI:$AI,MATCH(C9864,Listi!$AJ:$AJ,0)),INDEX(Listi!T:T,MATCH(C9864,Listi!U:U,0)))</f>
        <v xml:space="preserve">Birta  </v>
      </c>
      <c r="C9864" s="20" t="s">
        <v>298</v>
      </c>
      <c r="D9864" s="20" t="s">
        <v>208</v>
      </c>
      <c r="E9864" s="20" t="s">
        <v>276</v>
      </c>
      <c r="F9864" s="20" t="s">
        <v>157</v>
      </c>
      <c r="G9864" s="8">
        <v>14611</v>
      </c>
      <c r="H9864" s="20" t="s">
        <v>158</v>
      </c>
      <c r="I9864" s="7">
        <v>0</v>
      </c>
      <c r="L9864" s="7">
        <v>4108971332</v>
      </c>
      <c r="M9864" s="7">
        <v>264842424</v>
      </c>
      <c r="N9864" s="7">
        <v>174324836</v>
      </c>
      <c r="O9864" s="20" t="str">
        <f t="shared" si="312"/>
        <v/>
      </c>
    </row>
    <row r="9865" spans="1:15">
      <c r="A9865" s="20" t="str">
        <f t="shared" si="311"/>
        <v>Birta lífeyrissjóðurSamtryggingardeild</v>
      </c>
      <c r="B9865" s="20" t="str">
        <f>_xlfn.IFNA(INDEX(Listi!$AI:$AI,MATCH(C9865,Listi!$AJ:$AJ,0)),INDEX(Listi!T:T,MATCH(C9865,Listi!U:U,0)))</f>
        <v xml:space="preserve">Birta  </v>
      </c>
      <c r="C9865" s="20" t="s">
        <v>298</v>
      </c>
      <c r="D9865" s="20" t="s">
        <v>205</v>
      </c>
      <c r="E9865" s="20" t="s">
        <v>275</v>
      </c>
      <c r="F9865" s="20" t="s">
        <v>157</v>
      </c>
      <c r="G9865" s="8">
        <v>14611</v>
      </c>
      <c r="H9865" s="20" t="s">
        <v>158</v>
      </c>
      <c r="I9865" s="7">
        <v>166171960</v>
      </c>
      <c r="L9865" s="7">
        <v>549755105944</v>
      </c>
      <c r="M9865" s="7">
        <v>18480897961</v>
      </c>
      <c r="N9865" s="7">
        <v>14075814006</v>
      </c>
      <c r="O9865" s="20" t="str">
        <f t="shared" si="312"/>
        <v/>
      </c>
    </row>
    <row r="9866" spans="1:15">
      <c r="A9866" s="20" t="str">
        <f t="shared" si="311"/>
        <v>Birta lífeyrissjóðurSkuldabréfaleið</v>
      </c>
      <c r="B9866" s="20" t="str">
        <f>_xlfn.IFNA(INDEX(Listi!$AI:$AI,MATCH(C9866,Listi!$AJ:$AJ,0)),INDEX(Listi!T:T,MATCH(C9866,Listi!U:U,0)))</f>
        <v xml:space="preserve">Birta  </v>
      </c>
      <c r="C9866" s="20" t="s">
        <v>298</v>
      </c>
      <c r="D9866" s="20" t="s">
        <v>313</v>
      </c>
      <c r="E9866" s="20" t="s">
        <v>276</v>
      </c>
      <c r="F9866" s="20" t="s">
        <v>157</v>
      </c>
      <c r="G9866" s="8">
        <v>14611</v>
      </c>
      <c r="H9866" s="20" t="s">
        <v>158</v>
      </c>
      <c r="I9866" s="7">
        <v>0</v>
      </c>
      <c r="L9866" s="7">
        <v>8522374478</v>
      </c>
      <c r="M9866" s="7">
        <v>391005163</v>
      </c>
      <c r="N9866" s="7">
        <v>218104877</v>
      </c>
      <c r="O9866" s="20" t="str">
        <f t="shared" si="312"/>
        <v/>
      </c>
    </row>
    <row r="9867" spans="1:15">
      <c r="A9867" s="20" t="str">
        <f t="shared" si="311"/>
        <v>Birta lífeyrissjóðurTilgreind séreign</v>
      </c>
      <c r="B9867" s="20" t="str">
        <f>_xlfn.IFNA(INDEX(Listi!$AI:$AI,MATCH(C9867,Listi!$AJ:$AJ,0)),INDEX(Listi!T:T,MATCH(C9867,Listi!U:U,0)))</f>
        <v xml:space="preserve">Birta  </v>
      </c>
      <c r="C9867" s="20" t="s">
        <v>298</v>
      </c>
      <c r="D9867" s="20" t="s">
        <v>312</v>
      </c>
      <c r="E9867" s="20" t="s">
        <v>276</v>
      </c>
      <c r="F9867" s="20" t="s">
        <v>157</v>
      </c>
      <c r="G9867" s="8">
        <v>14611</v>
      </c>
      <c r="H9867" s="20" t="s">
        <v>158</v>
      </c>
      <c r="I9867" s="7">
        <v>0</v>
      </c>
      <c r="L9867" s="7">
        <v>2234420297</v>
      </c>
      <c r="M9867" s="7">
        <v>511871981</v>
      </c>
      <c r="N9867" s="7">
        <v>36000223</v>
      </c>
      <c r="O9867" s="20" t="str">
        <f t="shared" si="312"/>
        <v/>
      </c>
    </row>
    <row r="9868" spans="1:15">
      <c r="A9868" s="20" t="str">
        <f t="shared" si="311"/>
        <v>Brú Lífeyrissjóður starfsmanna sveitarfélagaA-deild</v>
      </c>
      <c r="B9868" s="20" t="str">
        <f>_xlfn.IFNA(INDEX(Listi!$AI:$AI,MATCH(C9868,Listi!$AJ:$AJ,0)),INDEX(Listi!T:T,MATCH(C9868,Listi!U:U,0)))</f>
        <v>Brú</v>
      </c>
      <c r="C9868" s="20" t="s">
        <v>217</v>
      </c>
      <c r="D9868" s="20" t="s">
        <v>257</v>
      </c>
      <c r="E9868" s="20" t="s">
        <v>275</v>
      </c>
      <c r="F9868" s="20" t="s">
        <v>157</v>
      </c>
      <c r="G9868" s="8">
        <v>14611</v>
      </c>
      <c r="H9868" s="20" t="s">
        <v>158</v>
      </c>
      <c r="I9868" s="7">
        <v>232706065</v>
      </c>
      <c r="L9868" s="7">
        <v>270469177889</v>
      </c>
      <c r="M9868" s="7">
        <v>13987858077</v>
      </c>
      <c r="N9868" s="7">
        <v>4793072329</v>
      </c>
      <c r="O9868" s="20" t="str">
        <f t="shared" si="312"/>
        <v/>
      </c>
    </row>
    <row r="9869" spans="1:15">
      <c r="A9869" s="20" t="str">
        <f t="shared" si="311"/>
        <v>Brú Lífeyrissjóður starfsmanna sveitarfélagaB-deild</v>
      </c>
      <c r="B9869" s="20" t="str">
        <f>_xlfn.IFNA(INDEX(Listi!$AI:$AI,MATCH(C9869,Listi!$AJ:$AJ,0)),INDEX(Listi!T:T,MATCH(C9869,Listi!U:U,0)))</f>
        <v>Brú</v>
      </c>
      <c r="C9869" s="20" t="s">
        <v>217</v>
      </c>
      <c r="D9869" s="20" t="s">
        <v>218</v>
      </c>
      <c r="E9869" s="20" t="s">
        <v>275</v>
      </c>
      <c r="F9869" s="20" t="s">
        <v>157</v>
      </c>
      <c r="G9869" s="8">
        <v>14611</v>
      </c>
      <c r="H9869" s="20" t="s">
        <v>158</v>
      </c>
      <c r="I9869" s="7">
        <v>2424693237</v>
      </c>
      <c r="L9869" s="7">
        <v>17004783831</v>
      </c>
      <c r="M9869" s="7">
        <v>119747694</v>
      </c>
      <c r="N9869" s="7">
        <v>3424817406</v>
      </c>
      <c r="O9869" s="20" t="str">
        <f t="shared" si="312"/>
        <v/>
      </c>
    </row>
    <row r="9870" spans="1:15">
      <c r="A9870" s="20" t="str">
        <f t="shared" si="311"/>
        <v>Brú Lífeyrissjóður starfsmanna sveitarfélagaV-deild</v>
      </c>
      <c r="B9870" s="20" t="str">
        <f>_xlfn.IFNA(INDEX(Listi!$AI:$AI,MATCH(C9870,Listi!$AJ:$AJ,0)),INDEX(Listi!T:T,MATCH(C9870,Listi!U:U,0)))</f>
        <v>Brú</v>
      </c>
      <c r="C9870" s="20" t="s">
        <v>217</v>
      </c>
      <c r="D9870" s="20" t="s">
        <v>219</v>
      </c>
      <c r="E9870" s="20" t="s">
        <v>275</v>
      </c>
      <c r="F9870" s="20" t="s">
        <v>157</v>
      </c>
      <c r="G9870" s="8">
        <v>14611</v>
      </c>
      <c r="H9870" s="20" t="s">
        <v>158</v>
      </c>
      <c r="I9870" s="7">
        <v>68689224</v>
      </c>
      <c r="L9870" s="7">
        <v>54501394986</v>
      </c>
      <c r="M9870" s="7">
        <v>4188513374</v>
      </c>
      <c r="N9870" s="7">
        <v>455519059</v>
      </c>
      <c r="O9870" s="20" t="str">
        <f t="shared" si="312"/>
        <v/>
      </c>
    </row>
    <row r="9871" spans="1:15">
      <c r="A9871" s="20" t="str">
        <f t="shared" si="311"/>
        <v>Eftirlaunasj atvinnuflugmannaSamtryggingardeild</v>
      </c>
      <c r="B9871" s="20" t="str">
        <f>_xlfn.IFNA(INDEX(Listi!$AI:$AI,MATCH(C9871,Listi!$AJ:$AJ,0)),INDEX(Listi!T:T,MATCH(C9871,Listi!U:U,0)))</f>
        <v>EFÍA</v>
      </c>
      <c r="C9871" s="20" t="s">
        <v>220</v>
      </c>
      <c r="D9871" s="20" t="s">
        <v>205</v>
      </c>
      <c r="E9871" s="20" t="s">
        <v>275</v>
      </c>
      <c r="F9871" s="20" t="s">
        <v>157</v>
      </c>
      <c r="G9871" s="8">
        <v>14611</v>
      </c>
      <c r="H9871" s="20" t="s">
        <v>158</v>
      </c>
      <c r="I9871" s="7">
        <v>9035000</v>
      </c>
      <c r="L9871" s="7">
        <v>58542663000</v>
      </c>
      <c r="M9871" s="7">
        <v>1477262000</v>
      </c>
      <c r="N9871" s="7">
        <v>1113313000</v>
      </c>
      <c r="O9871" s="20" t="str">
        <f t="shared" si="312"/>
        <v/>
      </c>
    </row>
    <row r="9872" spans="1:15">
      <c r="A9872" s="20" t="str">
        <f t="shared" si="311"/>
        <v>Festa - lífeyrissjóðurSamtryggingardeild</v>
      </c>
      <c r="B9872" s="20" t="str">
        <f>_xlfn.IFNA(INDEX(Listi!$AI:$AI,MATCH(C9872,Listi!$AJ:$AJ,0)),INDEX(Listi!T:T,MATCH(C9872,Listi!U:U,0)))</f>
        <v xml:space="preserve">Festa </v>
      </c>
      <c r="C9872" s="20" t="s">
        <v>221</v>
      </c>
      <c r="D9872" s="20" t="s">
        <v>205</v>
      </c>
      <c r="E9872" s="20" t="s">
        <v>275</v>
      </c>
      <c r="F9872" s="20" t="s">
        <v>157</v>
      </c>
      <c r="G9872" s="8">
        <v>14611</v>
      </c>
      <c r="H9872" s="20" t="s">
        <v>158</v>
      </c>
      <c r="I9872" s="7">
        <v>625724687</v>
      </c>
      <c r="L9872" s="7">
        <v>246318113722</v>
      </c>
      <c r="M9872" s="7">
        <v>11138196907</v>
      </c>
      <c r="N9872" s="7">
        <v>5180938287</v>
      </c>
      <c r="O9872" s="20" t="str">
        <f t="shared" si="312"/>
        <v/>
      </c>
    </row>
    <row r="9873" spans="1:15">
      <c r="A9873" s="20" t="str">
        <f t="shared" si="311"/>
        <v>Festa - lífeyrissjóðurSparnaðarleið I</v>
      </c>
      <c r="B9873" s="20" t="str">
        <f>_xlfn.IFNA(INDEX(Listi!$AI:$AI,MATCH(C9873,Listi!$AJ:$AJ,0)),INDEX(Listi!T:T,MATCH(C9873,Listi!U:U,0)))</f>
        <v xml:space="preserve">Festa </v>
      </c>
      <c r="C9873" s="20" t="s">
        <v>221</v>
      </c>
      <c r="D9873" s="20" t="s">
        <v>464</v>
      </c>
      <c r="E9873" s="20" t="s">
        <v>276</v>
      </c>
      <c r="F9873" s="20" t="s">
        <v>157</v>
      </c>
      <c r="G9873" s="8">
        <v>14611</v>
      </c>
      <c r="H9873" s="20" t="s">
        <v>158</v>
      </c>
      <c r="I9873" s="7">
        <v>0</v>
      </c>
      <c r="L9873" s="7">
        <v>75585319</v>
      </c>
      <c r="M9873" s="7">
        <v>37671409</v>
      </c>
      <c r="N9873" s="7">
        <v>2063969</v>
      </c>
      <c r="O9873" s="20" t="str">
        <f t="shared" si="312"/>
        <v/>
      </c>
    </row>
    <row r="9874" spans="1:15">
      <c r="A9874" s="20" t="str">
        <f t="shared" si="311"/>
        <v>Festa - lífeyrissjóðurSparnaðarleið II</v>
      </c>
      <c r="B9874" s="20" t="str">
        <f>_xlfn.IFNA(INDEX(Listi!$AI:$AI,MATCH(C9874,Listi!$AJ:$AJ,0)),INDEX(Listi!T:T,MATCH(C9874,Listi!U:U,0)))</f>
        <v xml:space="preserve">Festa </v>
      </c>
      <c r="C9874" s="20" t="s">
        <v>221</v>
      </c>
      <c r="D9874" s="20" t="s">
        <v>388</v>
      </c>
      <c r="E9874" s="20" t="s">
        <v>276</v>
      </c>
      <c r="F9874" s="20" t="s">
        <v>157</v>
      </c>
      <c r="G9874" s="8">
        <v>14611</v>
      </c>
      <c r="H9874" s="20" t="s">
        <v>158</v>
      </c>
      <c r="I9874" s="7">
        <v>0</v>
      </c>
      <c r="L9874" s="7">
        <v>1113180693</v>
      </c>
      <c r="M9874" s="7">
        <v>134564310</v>
      </c>
      <c r="N9874" s="7">
        <v>19363084</v>
      </c>
      <c r="O9874" s="20" t="str">
        <f t="shared" si="312"/>
        <v/>
      </c>
    </row>
    <row r="9875" spans="1:15">
      <c r="A9875" s="20" t="str">
        <f t="shared" si="311"/>
        <v>Frjálsi lífeyrissjóðurinnDeild/leið I</v>
      </c>
      <c r="B9875" s="20" t="str">
        <f>_xlfn.IFNA(INDEX(Listi!$AI:$AI,MATCH(C9875,Listi!$AJ:$AJ,0)),INDEX(Listi!T:T,MATCH(C9875,Listi!U:U,0)))</f>
        <v xml:space="preserve">Frjálsi </v>
      </c>
      <c r="C9875" s="20" t="s">
        <v>222</v>
      </c>
      <c r="D9875" s="20" t="s">
        <v>223</v>
      </c>
      <c r="E9875" s="20" t="s">
        <v>276</v>
      </c>
      <c r="F9875" s="20" t="s">
        <v>157</v>
      </c>
      <c r="G9875" s="8">
        <v>14611</v>
      </c>
      <c r="H9875" s="20" t="s">
        <v>158</v>
      </c>
      <c r="I9875" s="7">
        <v>0</v>
      </c>
      <c r="L9875" s="7">
        <v>199278730000</v>
      </c>
      <c r="M9875" s="7">
        <v>10813020000</v>
      </c>
      <c r="N9875" s="7">
        <v>2178012000</v>
      </c>
      <c r="O9875" s="20" t="str">
        <f t="shared" si="312"/>
        <v/>
      </c>
    </row>
    <row r="9876" spans="1:15">
      <c r="A9876" s="20" t="str">
        <f t="shared" si="311"/>
        <v>Frjálsi lífeyrissjóðurinnDeild/leið II</v>
      </c>
      <c r="B9876" s="20" t="str">
        <f>_xlfn.IFNA(INDEX(Listi!$AI:$AI,MATCH(C9876,Listi!$AJ:$AJ,0)),INDEX(Listi!T:T,MATCH(C9876,Listi!U:U,0)))</f>
        <v xml:space="preserve">Frjálsi </v>
      </c>
      <c r="C9876" s="20" t="s">
        <v>222</v>
      </c>
      <c r="D9876" s="20" t="s">
        <v>224</v>
      </c>
      <c r="E9876" s="20" t="s">
        <v>276</v>
      </c>
      <c r="F9876" s="20" t="s">
        <v>157</v>
      </c>
      <c r="G9876" s="8">
        <v>14611</v>
      </c>
      <c r="H9876" s="20" t="s">
        <v>158</v>
      </c>
      <c r="I9876" s="7">
        <v>0</v>
      </c>
      <c r="L9876" s="7">
        <v>29681370000</v>
      </c>
      <c r="M9876" s="7">
        <v>1864883000</v>
      </c>
      <c r="N9876" s="7">
        <v>401735000</v>
      </c>
      <c r="O9876" s="20" t="str">
        <f t="shared" si="312"/>
        <v/>
      </c>
    </row>
    <row r="9877" spans="1:15">
      <c r="A9877" s="20" t="str">
        <f t="shared" si="311"/>
        <v>Frjálsi lífeyrissjóðurinnDeild/leið III</v>
      </c>
      <c r="B9877" s="20" t="str">
        <f>_xlfn.IFNA(INDEX(Listi!$AI:$AI,MATCH(C9877,Listi!$AJ:$AJ,0)),INDEX(Listi!T:T,MATCH(C9877,Listi!U:U,0)))</f>
        <v xml:space="preserve">Frjálsi </v>
      </c>
      <c r="C9877" s="20" t="s">
        <v>222</v>
      </c>
      <c r="D9877" s="20" t="s">
        <v>225</v>
      </c>
      <c r="E9877" s="20" t="s">
        <v>276</v>
      </c>
      <c r="F9877" s="20" t="s">
        <v>157</v>
      </c>
      <c r="G9877" s="8">
        <v>14611</v>
      </c>
      <c r="H9877" s="20" t="s">
        <v>158</v>
      </c>
      <c r="I9877" s="7">
        <v>0</v>
      </c>
      <c r="L9877" s="7">
        <v>43554797000</v>
      </c>
      <c r="M9877" s="7">
        <v>2564479000</v>
      </c>
      <c r="N9877" s="7">
        <v>1456678000</v>
      </c>
      <c r="O9877" s="20" t="str">
        <f t="shared" si="312"/>
        <v/>
      </c>
    </row>
    <row r="9878" spans="1:15">
      <c r="A9878" s="20" t="str">
        <f t="shared" si="311"/>
        <v>Frjálsi lífeyrissjóðurinnFrjálsi Áhætta</v>
      </c>
      <c r="B9878" s="20" t="str">
        <f>_xlfn.IFNA(INDEX(Listi!$AI:$AI,MATCH(C9878,Listi!$AJ:$AJ,0)),INDEX(Listi!T:T,MATCH(C9878,Listi!U:U,0)))</f>
        <v xml:space="preserve">Frjálsi </v>
      </c>
      <c r="C9878" s="20" t="s">
        <v>222</v>
      </c>
      <c r="D9878" s="20" t="s">
        <v>226</v>
      </c>
      <c r="E9878" s="20" t="s">
        <v>276</v>
      </c>
      <c r="F9878" s="20" t="s">
        <v>157</v>
      </c>
      <c r="G9878" s="8">
        <v>14611</v>
      </c>
      <c r="H9878" s="20" t="s">
        <v>158</v>
      </c>
      <c r="I9878" s="7">
        <v>0</v>
      </c>
      <c r="L9878" s="7">
        <v>2707615000</v>
      </c>
      <c r="M9878" s="7">
        <v>335331000</v>
      </c>
      <c r="N9878" s="7">
        <v>1872000</v>
      </c>
      <c r="O9878" s="20" t="str">
        <f t="shared" si="312"/>
        <v/>
      </c>
    </row>
    <row r="9879" spans="1:15">
      <c r="A9879" s="20" t="str">
        <f t="shared" si="311"/>
        <v>Frjálsi lífeyrissjóðurinnSameiginleg deild</v>
      </c>
      <c r="B9879" s="20" t="str">
        <f>_xlfn.IFNA(INDEX(Listi!$AI:$AI,MATCH(C9879,Listi!$AJ:$AJ,0)),INDEX(Listi!T:T,MATCH(C9879,Listi!U:U,0)))</f>
        <v xml:space="preserve">Frjálsi </v>
      </c>
      <c r="C9879" s="20" t="s">
        <v>222</v>
      </c>
      <c r="D9879" s="20" t="s">
        <v>311</v>
      </c>
      <c r="E9879" s="20" t="s">
        <v>276</v>
      </c>
      <c r="F9879" s="20" t="s">
        <v>157</v>
      </c>
      <c r="G9879" s="8">
        <v>14611</v>
      </c>
      <c r="H9879" s="20" t="s">
        <v>158</v>
      </c>
      <c r="I9879" s="7">
        <v>0</v>
      </c>
      <c r="L9879" s="7">
        <v>0</v>
      </c>
      <c r="M9879" s="7">
        <v>0</v>
      </c>
      <c r="N9879" s="7">
        <v>0</v>
      </c>
      <c r="O9879" s="20" t="str">
        <f t="shared" si="312"/>
        <v/>
      </c>
    </row>
    <row r="9880" spans="1:15">
      <c r="A9880" s="20" t="str">
        <f t="shared" si="311"/>
        <v>Frjálsi lífeyrissjóðurinnSamtryggingardeild</v>
      </c>
      <c r="B9880" s="20" t="str">
        <f>_xlfn.IFNA(INDEX(Listi!$AI:$AI,MATCH(C9880,Listi!$AJ:$AJ,0)),INDEX(Listi!T:T,MATCH(C9880,Listi!U:U,0)))</f>
        <v xml:space="preserve">Frjálsi </v>
      </c>
      <c r="C9880" s="20" t="s">
        <v>222</v>
      </c>
      <c r="D9880" s="20" t="s">
        <v>205</v>
      </c>
      <c r="E9880" s="20" t="s">
        <v>275</v>
      </c>
      <c r="F9880" s="20" t="s">
        <v>157</v>
      </c>
      <c r="G9880" s="8">
        <v>14611</v>
      </c>
      <c r="H9880" s="20" t="s">
        <v>158</v>
      </c>
      <c r="I9880" s="7">
        <v>126361000</v>
      </c>
      <c r="L9880" s="7">
        <v>127148465000</v>
      </c>
      <c r="M9880" s="7">
        <v>7524433000</v>
      </c>
      <c r="N9880" s="7">
        <v>1254273000</v>
      </c>
      <c r="O9880" s="20" t="str">
        <f t="shared" si="312"/>
        <v/>
      </c>
    </row>
    <row r="9881" spans="1:15">
      <c r="A9881" s="20" t="str">
        <f t="shared" si="311"/>
        <v>Gildi - lífeyrissjóðurFramtíðarsýn 1</v>
      </c>
      <c r="B9881" s="20" t="str">
        <f>_xlfn.IFNA(INDEX(Listi!$AI:$AI,MATCH(C9881,Listi!$AJ:$AJ,0)),INDEX(Listi!T:T,MATCH(C9881,Listi!U:U,0)))</f>
        <v xml:space="preserve">Gildi  </v>
      </c>
      <c r="C9881" s="20" t="s">
        <v>227</v>
      </c>
      <c r="D9881" s="20" t="s">
        <v>373</v>
      </c>
      <c r="E9881" s="20" t="s">
        <v>276</v>
      </c>
      <c r="F9881" s="20" t="s">
        <v>157</v>
      </c>
      <c r="G9881" s="8">
        <v>14611</v>
      </c>
      <c r="H9881" s="20" t="s">
        <v>158</v>
      </c>
      <c r="I9881" s="7">
        <v>0</v>
      </c>
      <c r="L9881" s="7">
        <v>3223959491</v>
      </c>
      <c r="M9881" s="7">
        <v>185065371</v>
      </c>
      <c r="N9881" s="7">
        <v>99697779</v>
      </c>
      <c r="O9881" s="20" t="str">
        <f t="shared" si="312"/>
        <v/>
      </c>
    </row>
    <row r="9882" spans="1:15">
      <c r="A9882" s="20" t="str">
        <f t="shared" si="311"/>
        <v>Gildi - lífeyrissjóðurFramtíðarsýn 2</v>
      </c>
      <c r="B9882" s="20" t="str">
        <f>_xlfn.IFNA(INDEX(Listi!$AI:$AI,MATCH(C9882,Listi!$AJ:$AJ,0)),INDEX(Listi!T:T,MATCH(C9882,Listi!U:U,0)))</f>
        <v xml:space="preserve">Gildi  </v>
      </c>
      <c r="C9882" s="20" t="s">
        <v>227</v>
      </c>
      <c r="D9882" s="20" t="s">
        <v>374</v>
      </c>
      <c r="E9882" s="20" t="s">
        <v>276</v>
      </c>
      <c r="F9882" s="20" t="s">
        <v>157</v>
      </c>
      <c r="G9882" s="8">
        <v>14611</v>
      </c>
      <c r="H9882" s="20" t="s">
        <v>158</v>
      </c>
      <c r="I9882" s="7">
        <v>0</v>
      </c>
      <c r="L9882" s="7">
        <v>3172355810</v>
      </c>
      <c r="M9882" s="7">
        <v>227598529</v>
      </c>
      <c r="N9882" s="7">
        <v>70042741</v>
      </c>
      <c r="O9882" s="20" t="str">
        <f t="shared" si="312"/>
        <v/>
      </c>
    </row>
    <row r="9883" spans="1:15">
      <c r="A9883" s="20" t="str">
        <f t="shared" si="311"/>
        <v>Gildi - lífeyrissjóðurFramtíðarsýn 3</v>
      </c>
      <c r="B9883" s="20" t="str">
        <f>_xlfn.IFNA(INDEX(Listi!$AI:$AI,MATCH(C9883,Listi!$AJ:$AJ,0)),INDEX(Listi!T:T,MATCH(C9883,Listi!U:U,0)))</f>
        <v xml:space="preserve">Gildi  </v>
      </c>
      <c r="C9883" s="20" t="s">
        <v>227</v>
      </c>
      <c r="D9883" s="20" t="s">
        <v>380</v>
      </c>
      <c r="E9883" s="20" t="s">
        <v>276</v>
      </c>
      <c r="F9883" s="20" t="s">
        <v>157</v>
      </c>
      <c r="G9883" s="8">
        <v>14611</v>
      </c>
      <c r="H9883" s="20" t="s">
        <v>158</v>
      </c>
      <c r="I9883" s="7">
        <v>0</v>
      </c>
      <c r="L9883" s="7">
        <v>1220667693</v>
      </c>
      <c r="M9883" s="7">
        <v>206427664</v>
      </c>
      <c r="N9883" s="7">
        <v>61376636</v>
      </c>
      <c r="O9883" s="20" t="str">
        <f t="shared" si="312"/>
        <v/>
      </c>
    </row>
    <row r="9884" spans="1:15">
      <c r="A9884" s="20" t="str">
        <f t="shared" si="311"/>
        <v>Gildi - lífeyrissjóðurSamtryggingardeild</v>
      </c>
      <c r="B9884" s="20" t="str">
        <f>_xlfn.IFNA(INDEX(Listi!$AI:$AI,MATCH(C9884,Listi!$AJ:$AJ,0)),INDEX(Listi!T:T,MATCH(C9884,Listi!U:U,0)))</f>
        <v xml:space="preserve">Gildi  </v>
      </c>
      <c r="C9884" s="20" t="s">
        <v>227</v>
      </c>
      <c r="D9884" s="20" t="s">
        <v>205</v>
      </c>
      <c r="E9884" s="20" t="s">
        <v>275</v>
      </c>
      <c r="F9884" s="20" t="s">
        <v>157</v>
      </c>
      <c r="G9884" s="8">
        <v>14611</v>
      </c>
      <c r="H9884" s="20" t="s">
        <v>158</v>
      </c>
      <c r="I9884" s="7">
        <v>1973322453</v>
      </c>
      <c r="L9884" s="7">
        <v>908474103084</v>
      </c>
      <c r="M9884" s="7">
        <v>33404441428</v>
      </c>
      <c r="N9884" s="7">
        <v>20772915594</v>
      </c>
      <c r="O9884" s="20" t="str">
        <f t="shared" si="312"/>
        <v/>
      </c>
    </row>
    <row r="9885" spans="1:15">
      <c r="A9885" s="20" t="str">
        <f t="shared" si="311"/>
        <v>Íslenski lífeyrissjóðurinnLíf 1</v>
      </c>
      <c r="B9885" s="20" t="str">
        <f>_xlfn.IFNA(INDEX(Listi!$AI:$AI,MATCH(C9885,Listi!$AJ:$AJ,0)),INDEX(Listi!T:T,MATCH(C9885,Listi!U:U,0)))</f>
        <v xml:space="preserve">Íslenski  </v>
      </c>
      <c r="C9885" s="20" t="s">
        <v>238</v>
      </c>
      <c r="D9885" s="20" t="s">
        <v>239</v>
      </c>
      <c r="E9885" s="20" t="s">
        <v>276</v>
      </c>
      <c r="F9885" s="20" t="s">
        <v>157</v>
      </c>
      <c r="G9885" s="8">
        <v>14611</v>
      </c>
      <c r="H9885" s="20" t="s">
        <v>158</v>
      </c>
      <c r="I9885" s="7">
        <v>0</v>
      </c>
      <c r="L9885" s="7">
        <v>34645188332</v>
      </c>
      <c r="M9885" s="7">
        <v>5859453012</v>
      </c>
      <c r="N9885" s="7">
        <v>977930648</v>
      </c>
      <c r="O9885" s="20" t="str">
        <f t="shared" si="312"/>
        <v/>
      </c>
    </row>
    <row r="9886" spans="1:15">
      <c r="A9886" s="20" t="str">
        <f t="shared" si="311"/>
        <v>Íslenski lífeyrissjóðurinnLíf 2</v>
      </c>
      <c r="B9886" s="20" t="str">
        <f>_xlfn.IFNA(INDEX(Listi!$AI:$AI,MATCH(C9886,Listi!$AJ:$AJ,0)),INDEX(Listi!T:T,MATCH(C9886,Listi!U:U,0)))</f>
        <v xml:space="preserve">Íslenski  </v>
      </c>
      <c r="C9886" s="20" t="s">
        <v>238</v>
      </c>
      <c r="D9886" s="20" t="s">
        <v>240</v>
      </c>
      <c r="E9886" s="20" t="s">
        <v>276</v>
      </c>
      <c r="F9886" s="20" t="s">
        <v>157</v>
      </c>
      <c r="G9886" s="8">
        <v>14611</v>
      </c>
      <c r="H9886" s="20" t="s">
        <v>158</v>
      </c>
      <c r="I9886" s="7">
        <v>0</v>
      </c>
      <c r="L9886" s="7">
        <v>31029129445</v>
      </c>
      <c r="M9886" s="7">
        <v>2139527304</v>
      </c>
      <c r="N9886" s="7">
        <v>531278955</v>
      </c>
      <c r="O9886" s="20" t="str">
        <f t="shared" si="312"/>
        <v/>
      </c>
    </row>
    <row r="9887" spans="1:15">
      <c r="A9887" s="20" t="str">
        <f t="shared" si="311"/>
        <v>Íslenski lífeyrissjóðurinnLíf 3</v>
      </c>
      <c r="B9887" s="20" t="str">
        <f>_xlfn.IFNA(INDEX(Listi!$AI:$AI,MATCH(C9887,Listi!$AJ:$AJ,0)),INDEX(Listi!T:T,MATCH(C9887,Listi!U:U,0)))</f>
        <v xml:space="preserve">Íslenski  </v>
      </c>
      <c r="C9887" s="20" t="s">
        <v>238</v>
      </c>
      <c r="D9887" s="20" t="s">
        <v>241</v>
      </c>
      <c r="E9887" s="20" t="s">
        <v>276</v>
      </c>
      <c r="F9887" s="20" t="s">
        <v>157</v>
      </c>
      <c r="G9887" s="8">
        <v>14611</v>
      </c>
      <c r="H9887" s="20" t="s">
        <v>158</v>
      </c>
      <c r="I9887" s="7">
        <v>0</v>
      </c>
      <c r="L9887" s="7">
        <v>26552298455</v>
      </c>
      <c r="M9887" s="7">
        <v>1349981892</v>
      </c>
      <c r="N9887" s="7">
        <v>474868471</v>
      </c>
      <c r="O9887" s="20" t="str">
        <f t="shared" si="312"/>
        <v/>
      </c>
    </row>
    <row r="9888" spans="1:15">
      <c r="A9888" s="20" t="str">
        <f t="shared" si="311"/>
        <v>Íslenski lífeyrissjóðurinnLíf 4</v>
      </c>
      <c r="B9888" s="20" t="str">
        <f>_xlfn.IFNA(INDEX(Listi!$AI:$AI,MATCH(C9888,Listi!$AJ:$AJ,0)),INDEX(Listi!T:T,MATCH(C9888,Listi!U:U,0)))</f>
        <v xml:space="preserve">Íslenski  </v>
      </c>
      <c r="C9888" s="20" t="s">
        <v>238</v>
      </c>
      <c r="D9888" s="20" t="s">
        <v>242</v>
      </c>
      <c r="E9888" s="20" t="s">
        <v>276</v>
      </c>
      <c r="F9888" s="20" t="s">
        <v>157</v>
      </c>
      <c r="G9888" s="8">
        <v>14611</v>
      </c>
      <c r="H9888" s="20" t="s">
        <v>158</v>
      </c>
      <c r="I9888" s="7">
        <v>0</v>
      </c>
      <c r="L9888" s="7">
        <v>15323468197</v>
      </c>
      <c r="M9888" s="7">
        <v>592019313</v>
      </c>
      <c r="N9888" s="7">
        <v>649721424</v>
      </c>
      <c r="O9888" s="20" t="str">
        <f t="shared" si="312"/>
        <v/>
      </c>
    </row>
    <row r="9889" spans="1:15">
      <c r="A9889" s="20" t="str">
        <f t="shared" si="311"/>
        <v>Íslenski lífeyrissjóðurinnSamtryggingardeild</v>
      </c>
      <c r="B9889" s="20" t="str">
        <f>_xlfn.IFNA(INDEX(Listi!$AI:$AI,MATCH(C9889,Listi!$AJ:$AJ,0)),INDEX(Listi!T:T,MATCH(C9889,Listi!U:U,0)))</f>
        <v xml:space="preserve">Íslenski  </v>
      </c>
      <c r="C9889" s="20" t="s">
        <v>238</v>
      </c>
      <c r="D9889" s="20" t="s">
        <v>205</v>
      </c>
      <c r="E9889" s="20" t="s">
        <v>275</v>
      </c>
      <c r="F9889" s="20" t="s">
        <v>157</v>
      </c>
      <c r="G9889" s="8">
        <v>14611</v>
      </c>
      <c r="H9889" s="20" t="s">
        <v>158</v>
      </c>
      <c r="I9889" s="7">
        <v>44706353</v>
      </c>
      <c r="L9889" s="7">
        <v>32369481106</v>
      </c>
      <c r="M9889" s="7">
        <v>2513450236</v>
      </c>
      <c r="N9889" s="7">
        <v>182749847</v>
      </c>
      <c r="O9889" s="20" t="str">
        <f t="shared" si="312"/>
        <v/>
      </c>
    </row>
    <row r="9890" spans="1:15">
      <c r="A9890" s="20" t="str">
        <f t="shared" si="311"/>
        <v>Lífeyrissjóður bændaSamtryggingardeild</v>
      </c>
      <c r="B9890" s="20" t="str">
        <f>_xlfn.IFNA(INDEX(Listi!$AI:$AI,MATCH(C9890,Listi!$AJ:$AJ,0)),INDEX(Listi!T:T,MATCH(C9890,Listi!U:U,0)))</f>
        <v>Lífeyrissjóður bænda</v>
      </c>
      <c r="C9890" s="20" t="s">
        <v>252</v>
      </c>
      <c r="D9890" s="20" t="s">
        <v>205</v>
      </c>
      <c r="E9890" s="20" t="s">
        <v>275</v>
      </c>
      <c r="F9890" s="20" t="s">
        <v>157</v>
      </c>
      <c r="G9890" s="8">
        <v>14611</v>
      </c>
      <c r="H9890" s="20" t="s">
        <v>158</v>
      </c>
      <c r="I9890" s="7">
        <v>15231379</v>
      </c>
      <c r="L9890" s="7">
        <v>45108278171</v>
      </c>
      <c r="M9890" s="7">
        <v>776003397</v>
      </c>
      <c r="N9890" s="7">
        <v>1921473168</v>
      </c>
      <c r="O9890" s="20" t="str">
        <f t="shared" si="312"/>
        <v/>
      </c>
    </row>
    <row r="9891" spans="1:15">
      <c r="A9891" s="20" t="str">
        <f t="shared" si="311"/>
        <v>Lífeyrissjóður bankamannaAldursdeild</v>
      </c>
      <c r="B9891" s="20" t="str">
        <f>_xlfn.IFNA(INDEX(Listi!$AI:$AI,MATCH(C9891,Listi!$AJ:$AJ,0)),INDEX(Listi!T:T,MATCH(C9891,Listi!U:U,0)))</f>
        <v>Lífeyrissjóður bankam.</v>
      </c>
      <c r="C9891" s="20" t="s">
        <v>250</v>
      </c>
      <c r="D9891" s="20" t="s">
        <v>251</v>
      </c>
      <c r="E9891" s="20" t="s">
        <v>275</v>
      </c>
      <c r="F9891" s="20" t="s">
        <v>157</v>
      </c>
      <c r="G9891" s="8">
        <v>14611</v>
      </c>
      <c r="H9891" s="20" t="s">
        <v>158</v>
      </c>
      <c r="I9891" s="7">
        <v>21102000</v>
      </c>
      <c r="L9891" s="7">
        <v>61369964000</v>
      </c>
      <c r="M9891" s="7">
        <v>1996063000</v>
      </c>
      <c r="N9891" s="7">
        <v>753444000</v>
      </c>
      <c r="O9891" s="20" t="str">
        <f t="shared" si="312"/>
        <v/>
      </c>
    </row>
    <row r="9892" spans="1:15">
      <c r="A9892" s="20" t="str">
        <f t="shared" si="311"/>
        <v>Lífeyrissjóður bankamannaHlutfallsdeild</v>
      </c>
      <c r="B9892" s="20" t="str">
        <f>_xlfn.IFNA(INDEX(Listi!$AI:$AI,MATCH(C9892,Listi!$AJ:$AJ,0)),INDEX(Listi!T:T,MATCH(C9892,Listi!U:U,0)))</f>
        <v>Lífeyrissjóður bankam.</v>
      </c>
      <c r="C9892" s="20" t="s">
        <v>250</v>
      </c>
      <c r="D9892" s="20" t="s">
        <v>467</v>
      </c>
      <c r="E9892" s="20" t="s">
        <v>275</v>
      </c>
      <c r="F9892" s="20" t="s">
        <v>157</v>
      </c>
      <c r="G9892" s="8">
        <v>14611</v>
      </c>
      <c r="H9892" s="20" t="s">
        <v>158</v>
      </c>
      <c r="I9892" s="7">
        <v>11857000</v>
      </c>
      <c r="L9892" s="7">
        <v>40286427000</v>
      </c>
      <c r="M9892" s="7">
        <v>125147000</v>
      </c>
      <c r="N9892" s="7">
        <v>2741197000</v>
      </c>
      <c r="O9892" s="20" t="str">
        <f t="shared" si="312"/>
        <v/>
      </c>
    </row>
    <row r="9893" spans="1:15">
      <c r="A9893" s="20" t="str">
        <f t="shared" si="311"/>
        <v>Lífeyrissjóður RangæingaSamtryggingardeild</v>
      </c>
      <c r="B9893" s="20" t="str">
        <f>_xlfn.IFNA(INDEX(Listi!$AI:$AI,MATCH(C9893,Listi!$AJ:$AJ,0)),INDEX(Listi!T:T,MATCH(C9893,Listi!U:U,0)))</f>
        <v>Lífeyrissjóður Rang.</v>
      </c>
      <c r="C9893" s="20" t="s">
        <v>253</v>
      </c>
      <c r="D9893" s="20" t="s">
        <v>205</v>
      </c>
      <c r="E9893" s="20" t="s">
        <v>275</v>
      </c>
      <c r="F9893" s="20" t="s">
        <v>157</v>
      </c>
      <c r="G9893" s="8">
        <v>14611</v>
      </c>
      <c r="H9893" s="20" t="s">
        <v>158</v>
      </c>
      <c r="I9893" s="7">
        <v>29445000</v>
      </c>
      <c r="L9893" s="7">
        <v>18949790000</v>
      </c>
      <c r="M9893" s="7">
        <v>835894000</v>
      </c>
      <c r="N9893" s="7">
        <v>386250000</v>
      </c>
      <c r="O9893" s="20" t="str">
        <f t="shared" si="312"/>
        <v/>
      </c>
    </row>
    <row r="9894" spans="1:15">
      <c r="A9894" s="20" t="str">
        <f t="shared" si="311"/>
        <v>Lífeyrissjóður starfsmanna AkureyrarbæjarSamtryggingardeild</v>
      </c>
      <c r="B9894" s="20" t="str">
        <f>_xlfn.IFNA(INDEX(Listi!$AI:$AI,MATCH(C9894,Listi!$AJ:$AJ,0)),INDEX(Listi!T:T,MATCH(C9894,Listi!U:U,0)))</f>
        <v>Lífeyrissj. starfsm. Akureyrarb.</v>
      </c>
      <c r="C9894" s="20" t="s">
        <v>274</v>
      </c>
      <c r="D9894" s="20" t="s">
        <v>205</v>
      </c>
      <c r="E9894" s="20" t="s">
        <v>275</v>
      </c>
      <c r="F9894" s="20" t="s">
        <v>157</v>
      </c>
      <c r="G9894" s="8">
        <v>14611</v>
      </c>
      <c r="H9894" s="20" t="s">
        <v>158</v>
      </c>
      <c r="I9894" s="7">
        <v>418007023</v>
      </c>
      <c r="L9894" s="7">
        <v>14569496826</v>
      </c>
      <c r="M9894" s="7">
        <v>46271787</v>
      </c>
      <c r="N9894" s="7">
        <v>1160288032</v>
      </c>
      <c r="O9894" s="20" t="str">
        <f t="shared" si="312"/>
        <v/>
      </c>
    </row>
    <row r="9895" spans="1:15">
      <c r="A9895" s="20" t="str">
        <f t="shared" si="311"/>
        <v>Lífeyrissjóður starfsmanna Búnaðarbanka ÍslandsSamtryggingardeild</v>
      </c>
      <c r="B9895" s="20" t="str">
        <f>_xlfn.IFNA(INDEX(Listi!$AI:$AI,MATCH(C9895,Listi!$AJ:$AJ,0)),INDEX(Listi!T:T,MATCH(C9895,Listi!U:U,0)))</f>
        <v>Lífeyrissj. starfsm. Búnaðarb.Ísl.</v>
      </c>
      <c r="C9895" s="20" t="s">
        <v>254</v>
      </c>
      <c r="D9895" s="20" t="s">
        <v>205</v>
      </c>
      <c r="E9895" s="20" t="s">
        <v>275</v>
      </c>
      <c r="F9895" s="20" t="s">
        <v>157</v>
      </c>
      <c r="G9895" s="8">
        <v>14611</v>
      </c>
      <c r="H9895" s="20" t="s">
        <v>158</v>
      </c>
      <c r="I9895" s="7">
        <v>3635000</v>
      </c>
      <c r="L9895" s="7">
        <v>27921283000</v>
      </c>
      <c r="M9895" s="7">
        <v>7378000</v>
      </c>
      <c r="N9895" s="7">
        <v>1535577000</v>
      </c>
      <c r="O9895" s="20" t="str">
        <f t="shared" si="312"/>
        <v/>
      </c>
    </row>
    <row r="9896" spans="1:15">
      <c r="A9896" s="20" t="str">
        <f t="shared" si="311"/>
        <v>Lífeyrissjóður starfsmanna ReykjavíkurborgarSamtryggingardeild</v>
      </c>
      <c r="B9896" s="20" t="str">
        <f>_xlfn.IFNA(INDEX(Listi!$AI:$AI,MATCH(C9896,Listi!$AJ:$AJ,0)),INDEX(Listi!T:T,MATCH(C9896,Listi!U:U,0)))</f>
        <v>Lífeyrissj. starfsm. Reykjav.</v>
      </c>
      <c r="C9896" s="20" t="s">
        <v>255</v>
      </c>
      <c r="D9896" s="20" t="s">
        <v>205</v>
      </c>
      <c r="E9896" s="20" t="s">
        <v>275</v>
      </c>
      <c r="F9896" s="20" t="s">
        <v>157</v>
      </c>
      <c r="G9896" s="8">
        <v>14611</v>
      </c>
      <c r="H9896" s="20" t="s">
        <v>158</v>
      </c>
      <c r="I9896" s="7">
        <v>2430784007</v>
      </c>
      <c r="L9896" s="7">
        <v>92450251598</v>
      </c>
      <c r="M9896" s="7">
        <v>217604296</v>
      </c>
      <c r="N9896" s="7">
        <v>6195210428</v>
      </c>
      <c r="O9896" s="20" t="str">
        <f t="shared" si="312"/>
        <v/>
      </c>
    </row>
    <row r="9897" spans="1:15">
      <c r="A9897" s="20" t="str">
        <f t="shared" si="311"/>
        <v>Lífeyrissjóður starfsmanna ríkisinsA-deild</v>
      </c>
      <c r="B9897" s="20" t="str">
        <f>_xlfn.IFNA(INDEX(Listi!$AI:$AI,MATCH(C9897,Listi!$AJ:$AJ,0)),INDEX(Listi!T:T,MATCH(C9897,Listi!U:U,0)))</f>
        <v>LSR</v>
      </c>
      <c r="C9897" s="20" t="s">
        <v>256</v>
      </c>
      <c r="D9897" s="20" t="s">
        <v>257</v>
      </c>
      <c r="E9897" s="20" t="s">
        <v>275</v>
      </c>
      <c r="F9897" s="20" t="s">
        <v>157</v>
      </c>
      <c r="G9897" s="8">
        <v>14611</v>
      </c>
      <c r="H9897" s="20" t="s">
        <v>158</v>
      </c>
      <c r="I9897" s="7">
        <v>309802786</v>
      </c>
      <c r="L9897" s="7">
        <v>1024402726080</v>
      </c>
      <c r="M9897" s="7">
        <v>38030413328</v>
      </c>
      <c r="N9897" s="7">
        <v>13011563069</v>
      </c>
      <c r="O9897" s="20" t="str">
        <f t="shared" si="312"/>
        <v/>
      </c>
    </row>
    <row r="9898" spans="1:15">
      <c r="A9898" s="20" t="str">
        <f t="shared" si="311"/>
        <v>Lífeyrissjóður starfsmanna ríkisinsB-deild</v>
      </c>
      <c r="B9898" s="20" t="str">
        <f>_xlfn.IFNA(INDEX(Listi!$AI:$AI,MATCH(C9898,Listi!$AJ:$AJ,0)),INDEX(Listi!T:T,MATCH(C9898,Listi!U:U,0)))</f>
        <v>LSR</v>
      </c>
      <c r="C9898" s="20" t="s">
        <v>256</v>
      </c>
      <c r="D9898" s="20" t="s">
        <v>218</v>
      </c>
      <c r="E9898" s="20" t="s">
        <v>275</v>
      </c>
      <c r="F9898" s="20" t="s">
        <v>157</v>
      </c>
      <c r="G9898" s="8">
        <v>14611</v>
      </c>
      <c r="H9898" s="20" t="s">
        <v>158</v>
      </c>
      <c r="I9898" s="7">
        <v>34777417819</v>
      </c>
      <c r="L9898" s="7">
        <v>297381500048</v>
      </c>
      <c r="M9898" s="7">
        <v>1364474032</v>
      </c>
      <c r="N9898" s="7">
        <v>62409553231</v>
      </c>
      <c r="O9898" s="20" t="str">
        <f t="shared" si="312"/>
        <v/>
      </c>
    </row>
    <row r="9899" spans="1:15">
      <c r="A9899" s="20" t="str">
        <f t="shared" ref="A9899:A9960" si="313">CONCATENATE(C9899,D9899)</f>
        <v>Lífeyrissjóður starfsmanna ríkisinsLeið I</v>
      </c>
      <c r="B9899" s="20" t="str">
        <f>_xlfn.IFNA(INDEX(Listi!$AI:$AI,MATCH(C9899,Listi!$AJ:$AJ,0)),INDEX(Listi!T:T,MATCH(C9899,Listi!U:U,0)))</f>
        <v>LSR</v>
      </c>
      <c r="C9899" s="20" t="s">
        <v>256</v>
      </c>
      <c r="D9899" s="20" t="s">
        <v>258</v>
      </c>
      <c r="E9899" s="20" t="s">
        <v>276</v>
      </c>
      <c r="F9899" s="20" t="s">
        <v>157</v>
      </c>
      <c r="G9899" s="8">
        <v>14611</v>
      </c>
      <c r="H9899" s="20" t="s">
        <v>158</v>
      </c>
      <c r="I9899" s="7">
        <v>0</v>
      </c>
      <c r="L9899" s="7">
        <v>11704214939</v>
      </c>
      <c r="M9899" s="7">
        <v>547428342</v>
      </c>
      <c r="N9899" s="7">
        <v>195323403</v>
      </c>
      <c r="O9899" s="20" t="str">
        <f t="shared" si="312"/>
        <v/>
      </c>
    </row>
    <row r="9900" spans="1:15">
      <c r="A9900" s="20" t="str">
        <f t="shared" si="313"/>
        <v>Lífeyrissjóður starfsmanna ríkisinsLeið II</v>
      </c>
      <c r="B9900" s="20" t="str">
        <f>_xlfn.IFNA(INDEX(Listi!$AI:$AI,MATCH(C9900,Listi!$AJ:$AJ,0)),INDEX(Listi!T:T,MATCH(C9900,Listi!U:U,0)))</f>
        <v>LSR</v>
      </c>
      <c r="C9900" s="20" t="s">
        <v>256</v>
      </c>
      <c r="D9900" s="20" t="s">
        <v>259</v>
      </c>
      <c r="E9900" s="20" t="s">
        <v>276</v>
      </c>
      <c r="F9900" s="20" t="s">
        <v>157</v>
      </c>
      <c r="G9900" s="8">
        <v>14611</v>
      </c>
      <c r="H9900" s="20" t="s">
        <v>158</v>
      </c>
      <c r="I9900" s="7">
        <v>0</v>
      </c>
      <c r="L9900" s="7">
        <v>3365164594</v>
      </c>
      <c r="M9900" s="7">
        <v>379849453</v>
      </c>
      <c r="N9900" s="7">
        <v>93142056</v>
      </c>
      <c r="O9900" s="20" t="str">
        <f t="shared" si="312"/>
        <v/>
      </c>
    </row>
    <row r="9901" spans="1:15">
      <c r="A9901" s="20" t="str">
        <f t="shared" si="313"/>
        <v>Lífeyrissjóður starfsmanna ríkisinsLeið III</v>
      </c>
      <c r="B9901" s="20" t="str">
        <f>_xlfn.IFNA(INDEX(Listi!$AI:$AI,MATCH(C9901,Listi!$AJ:$AJ,0)),INDEX(Listi!T:T,MATCH(C9901,Listi!U:U,0)))</f>
        <v>LSR</v>
      </c>
      <c r="C9901" s="20" t="s">
        <v>256</v>
      </c>
      <c r="D9901" s="20" t="s">
        <v>260</v>
      </c>
      <c r="E9901" s="20" t="s">
        <v>276</v>
      </c>
      <c r="F9901" s="20" t="s">
        <v>157</v>
      </c>
      <c r="G9901" s="8">
        <v>14611</v>
      </c>
      <c r="H9901" s="20" t="s">
        <v>158</v>
      </c>
      <c r="I9901" s="7">
        <v>0</v>
      </c>
      <c r="L9901" s="7">
        <v>9959294621</v>
      </c>
      <c r="M9901" s="7">
        <v>743287481</v>
      </c>
      <c r="N9901" s="7">
        <v>349903833</v>
      </c>
      <c r="O9901" s="20" t="str">
        <f t="shared" si="312"/>
        <v/>
      </c>
    </row>
    <row r="9902" spans="1:15">
      <c r="A9902" s="20" t="str">
        <f t="shared" si="313"/>
        <v>Lífeyrissjóður Tannlæknafél ÍslDeild I/Séreign</v>
      </c>
      <c r="B9902" s="20" t="str">
        <f>_xlfn.IFNA(INDEX(Listi!$AI:$AI,MATCH(C9902,Listi!$AJ:$AJ,0)),INDEX(Listi!T:T,MATCH(C9902,Listi!U:U,0)))</f>
        <v>Lífeyrissj. Tannlækna</v>
      </c>
      <c r="C9902" s="20" t="s">
        <v>261</v>
      </c>
      <c r="D9902" s="20" t="s">
        <v>207</v>
      </c>
      <c r="E9902" s="20" t="s">
        <v>276</v>
      </c>
      <c r="F9902" s="20" t="s">
        <v>157</v>
      </c>
      <c r="G9902" s="8">
        <v>14611</v>
      </c>
      <c r="H9902" s="20" t="s">
        <v>158</v>
      </c>
      <c r="I9902" s="7">
        <v>0</v>
      </c>
      <c r="L9902" s="7">
        <v>6768408488</v>
      </c>
      <c r="M9902" s="7">
        <v>272759192</v>
      </c>
      <c r="N9902" s="7">
        <v>153838058</v>
      </c>
      <c r="O9902" s="20" t="str">
        <f t="shared" si="312"/>
        <v/>
      </c>
    </row>
    <row r="9903" spans="1:15">
      <c r="A9903" s="20" t="str">
        <f t="shared" si="313"/>
        <v>Lífeyrissjóður Tannlæknafél ÍslSamtryggingardeild</v>
      </c>
      <c r="B9903" s="20" t="str">
        <f>_xlfn.IFNA(INDEX(Listi!$AI:$AI,MATCH(C9903,Listi!$AJ:$AJ,0)),INDEX(Listi!T:T,MATCH(C9903,Listi!U:U,0)))</f>
        <v>Lífeyrissj. Tannlækna</v>
      </c>
      <c r="C9903" s="20" t="s">
        <v>261</v>
      </c>
      <c r="D9903" s="20" t="s">
        <v>205</v>
      </c>
      <c r="E9903" s="20" t="s">
        <v>275</v>
      </c>
      <c r="F9903" s="20" t="s">
        <v>157</v>
      </c>
      <c r="G9903" s="8">
        <v>14611</v>
      </c>
      <c r="H9903" s="20" t="s">
        <v>158</v>
      </c>
      <c r="I9903" s="7">
        <v>2764032</v>
      </c>
      <c r="L9903" s="7">
        <v>2241251214</v>
      </c>
      <c r="M9903" s="7">
        <v>112827287</v>
      </c>
      <c r="N9903" s="7">
        <v>17930159</v>
      </c>
      <c r="O9903" s="20" t="str">
        <f t="shared" si="312"/>
        <v/>
      </c>
    </row>
    <row r="9904" spans="1:15">
      <c r="A9904" s="20" t="str">
        <f t="shared" si="313"/>
        <v>Lífeyrissjóður verslunarmannaÆvileið 1</v>
      </c>
      <c r="B9904" s="20" t="str">
        <f>_xlfn.IFNA(INDEX(Listi!$AI:$AI,MATCH(C9904,Listi!$AJ:$AJ,0)),INDEX(Listi!T:T,MATCH(C9904,Listi!U:U,0)))</f>
        <v>Lífeyrissj. Verslunarm.</v>
      </c>
      <c r="C9904" s="20" t="s">
        <v>206</v>
      </c>
      <c r="D9904" s="20" t="s">
        <v>310</v>
      </c>
      <c r="E9904" s="20" t="s">
        <v>276</v>
      </c>
      <c r="F9904" s="20" t="s">
        <v>157</v>
      </c>
      <c r="G9904" s="8">
        <v>14611</v>
      </c>
      <c r="H9904" s="20" t="s">
        <v>158</v>
      </c>
      <c r="I9904" s="7">
        <v>0</v>
      </c>
      <c r="L9904" s="7">
        <v>2860479562</v>
      </c>
      <c r="M9904" s="7">
        <v>819651283</v>
      </c>
      <c r="N9904" s="7">
        <v>12562366</v>
      </c>
      <c r="O9904" s="20" t="str">
        <f t="shared" si="312"/>
        <v/>
      </c>
    </row>
    <row r="9905" spans="1:15">
      <c r="A9905" s="20" t="str">
        <f t="shared" si="313"/>
        <v>Lífeyrissjóður verslunarmannaÆvileið 2</v>
      </c>
      <c r="B9905" s="20" t="str">
        <f>_xlfn.IFNA(INDEX(Listi!$AI:$AI,MATCH(C9905,Listi!$AJ:$AJ,0)),INDEX(Listi!T:T,MATCH(C9905,Listi!U:U,0)))</f>
        <v>Lífeyrissj. Verslunarm.</v>
      </c>
      <c r="C9905" s="20" t="s">
        <v>206</v>
      </c>
      <c r="D9905" s="20" t="s">
        <v>309</v>
      </c>
      <c r="E9905" s="20" t="s">
        <v>276</v>
      </c>
      <c r="F9905" s="20" t="s">
        <v>157</v>
      </c>
      <c r="G9905" s="8">
        <v>14611</v>
      </c>
      <c r="H9905" s="20" t="s">
        <v>158</v>
      </c>
      <c r="I9905" s="7">
        <v>0</v>
      </c>
      <c r="L9905" s="7">
        <v>2325064159</v>
      </c>
      <c r="M9905" s="7">
        <v>465663194</v>
      </c>
      <c r="N9905" s="7">
        <v>32037995</v>
      </c>
      <c r="O9905" s="20" t="str">
        <f t="shared" si="312"/>
        <v/>
      </c>
    </row>
    <row r="9906" spans="1:15">
      <c r="A9906" s="20" t="str">
        <f t="shared" si="313"/>
        <v>Lífeyrissjóður verslunarmannaÆvileið 3</v>
      </c>
      <c r="B9906" s="20" t="str">
        <f>_xlfn.IFNA(INDEX(Listi!$AI:$AI,MATCH(C9906,Listi!$AJ:$AJ,0)),INDEX(Listi!T:T,MATCH(C9906,Listi!U:U,0)))</f>
        <v>Lífeyrissj. Verslunarm.</v>
      </c>
      <c r="C9906" s="20" t="s">
        <v>206</v>
      </c>
      <c r="D9906" s="20" t="s">
        <v>308</v>
      </c>
      <c r="E9906" s="20" t="s">
        <v>276</v>
      </c>
      <c r="F9906" s="20" t="s">
        <v>157</v>
      </c>
      <c r="G9906" s="8">
        <v>14611</v>
      </c>
      <c r="H9906" s="20" t="s">
        <v>158</v>
      </c>
      <c r="I9906" s="7">
        <v>0</v>
      </c>
      <c r="L9906" s="7">
        <v>1567402319</v>
      </c>
      <c r="M9906" s="7">
        <v>325961302</v>
      </c>
      <c r="N9906" s="7">
        <v>60283998</v>
      </c>
      <c r="O9906" s="20" t="str">
        <f t="shared" si="312"/>
        <v/>
      </c>
    </row>
    <row r="9907" spans="1:15">
      <c r="A9907" s="20" t="str">
        <f t="shared" si="313"/>
        <v>Lífeyrissjóður verslunarmannaDeild I/Séreign</v>
      </c>
      <c r="B9907" s="20" t="str">
        <f>_xlfn.IFNA(INDEX(Listi!$AI:$AI,MATCH(C9907,Listi!$AJ:$AJ,0)),INDEX(Listi!T:T,MATCH(C9907,Listi!U:U,0)))</f>
        <v>Lífeyrissj. Verslunarm.</v>
      </c>
      <c r="C9907" s="20" t="s">
        <v>206</v>
      </c>
      <c r="D9907" s="20" t="s">
        <v>207</v>
      </c>
      <c r="E9907" s="20" t="s">
        <v>276</v>
      </c>
      <c r="F9907" s="20" t="s">
        <v>157</v>
      </c>
      <c r="G9907" s="8">
        <v>14611</v>
      </c>
      <c r="H9907" s="20" t="s">
        <v>158</v>
      </c>
      <c r="I9907" s="7">
        <v>0</v>
      </c>
      <c r="L9907" s="7">
        <v>19785724399</v>
      </c>
      <c r="M9907" s="7">
        <v>729937912</v>
      </c>
      <c r="N9907" s="7">
        <v>458382791</v>
      </c>
      <c r="O9907" s="20" t="str">
        <f t="shared" si="312"/>
        <v/>
      </c>
    </row>
    <row r="9908" spans="1:15">
      <c r="A9908" s="20" t="str">
        <f t="shared" si="313"/>
        <v>Lífeyrissjóður verslunarmannaSamtryggingardeild</v>
      </c>
      <c r="B9908" s="20" t="str">
        <f>_xlfn.IFNA(INDEX(Listi!$AI:$AI,MATCH(C9908,Listi!$AJ:$AJ,0)),INDEX(Listi!T:T,MATCH(C9908,Listi!U:U,0)))</f>
        <v>Lífeyrissj. Verslunarm.</v>
      </c>
      <c r="C9908" s="20" t="s">
        <v>206</v>
      </c>
      <c r="D9908" s="20" t="s">
        <v>205</v>
      </c>
      <c r="E9908" s="20" t="s">
        <v>275</v>
      </c>
      <c r="F9908" s="20" t="s">
        <v>157</v>
      </c>
      <c r="G9908" s="8">
        <v>14611</v>
      </c>
      <c r="H9908" s="20" t="s">
        <v>158</v>
      </c>
      <c r="I9908" s="7">
        <v>369333734</v>
      </c>
      <c r="L9908" s="7">
        <v>1174592806906</v>
      </c>
      <c r="M9908" s="7">
        <v>35794261112</v>
      </c>
      <c r="N9908" s="7">
        <v>21965137185</v>
      </c>
      <c r="O9908" s="20" t="str">
        <f t="shared" si="312"/>
        <v/>
      </c>
    </row>
    <row r="9909" spans="1:15">
      <c r="A9909" s="20" t="str">
        <f t="shared" si="313"/>
        <v>Lífeyrissjóður VestmannaeyjaSafn I</v>
      </c>
      <c r="B9909" s="20" t="str">
        <f>_xlfn.IFNA(INDEX(Listi!$AI:$AI,MATCH(C9909,Listi!$AJ:$AJ,0)),INDEX(Listi!T:T,MATCH(C9909,Listi!U:U,0)))</f>
        <v>Lífeyrissj. Vestm.</v>
      </c>
      <c r="C9909" s="20" t="s">
        <v>262</v>
      </c>
      <c r="D9909" s="20" t="s">
        <v>210</v>
      </c>
      <c r="E9909" s="20" t="s">
        <v>276</v>
      </c>
      <c r="F9909" s="20" t="s">
        <v>157</v>
      </c>
      <c r="G9909" s="8">
        <v>14611</v>
      </c>
      <c r="H9909" s="20" t="s">
        <v>158</v>
      </c>
      <c r="I9909" s="7">
        <v>0</v>
      </c>
      <c r="L9909" s="7">
        <v>381311221</v>
      </c>
      <c r="M9909" s="7">
        <v>44104006</v>
      </c>
      <c r="N9909" s="7">
        <v>13592960</v>
      </c>
      <c r="O9909" s="20" t="str">
        <f t="shared" si="312"/>
        <v/>
      </c>
    </row>
    <row r="9910" spans="1:15">
      <c r="A9910" s="20" t="str">
        <f t="shared" si="313"/>
        <v>Lífeyrissjóður VestmannaeyjaSafn II</v>
      </c>
      <c r="B9910" s="20" t="str">
        <f>_xlfn.IFNA(INDEX(Listi!$AI:$AI,MATCH(C9910,Listi!$AJ:$AJ,0)),INDEX(Listi!T:T,MATCH(C9910,Listi!U:U,0)))</f>
        <v>Lífeyrissj. Vestm.</v>
      </c>
      <c r="C9910" s="20" t="s">
        <v>262</v>
      </c>
      <c r="D9910" s="20" t="s">
        <v>211</v>
      </c>
      <c r="E9910" s="20" t="s">
        <v>276</v>
      </c>
      <c r="F9910" s="20" t="s">
        <v>157</v>
      </c>
      <c r="G9910" s="8">
        <v>14611</v>
      </c>
      <c r="H9910" s="20" t="s">
        <v>158</v>
      </c>
      <c r="I9910" s="7">
        <v>0</v>
      </c>
      <c r="L9910" s="7">
        <v>571440191</v>
      </c>
      <c r="M9910" s="7">
        <v>40240404</v>
      </c>
      <c r="N9910" s="7">
        <v>18659289</v>
      </c>
      <c r="O9910" s="20" t="str">
        <f t="shared" si="312"/>
        <v/>
      </c>
    </row>
    <row r="9911" spans="1:15">
      <c r="A9911" s="20" t="str">
        <f t="shared" si="313"/>
        <v>Lífeyrissjóður VestmannaeyjaSamtryggingardeild</v>
      </c>
      <c r="B9911" s="20" t="str">
        <f>_xlfn.IFNA(INDEX(Listi!$AI:$AI,MATCH(C9911,Listi!$AJ:$AJ,0)),INDEX(Listi!T:T,MATCH(C9911,Listi!U:U,0)))</f>
        <v>Lífeyrissj. Vestm.</v>
      </c>
      <c r="C9911" s="20" t="s">
        <v>262</v>
      </c>
      <c r="D9911" s="20" t="s">
        <v>205</v>
      </c>
      <c r="E9911" s="20" t="s">
        <v>275</v>
      </c>
      <c r="F9911" s="20" t="s">
        <v>157</v>
      </c>
      <c r="G9911" s="8">
        <v>14611</v>
      </c>
      <c r="H9911" s="20" t="s">
        <v>158</v>
      </c>
      <c r="I9911" s="7">
        <v>102751007</v>
      </c>
      <c r="L9911" s="7">
        <v>85198020532</v>
      </c>
      <c r="M9911" s="7">
        <v>1944643004</v>
      </c>
      <c r="N9911" s="7">
        <v>2198060399</v>
      </c>
      <c r="O9911" s="20" t="str">
        <f t="shared" si="312"/>
        <v/>
      </c>
    </row>
    <row r="9912" spans="1:15">
      <c r="A9912" s="20" t="str">
        <f t="shared" si="313"/>
        <v>Lífsverk lífeyrissjóðurLífsverk I/Séreign</v>
      </c>
      <c r="B9912" s="20" t="str">
        <f>_xlfn.IFNA(INDEX(Listi!$AI:$AI,MATCH(C9912,Listi!$AJ:$AJ,0)),INDEX(Listi!T:T,MATCH(C9912,Listi!U:U,0)))</f>
        <v xml:space="preserve">Lífsverk  </v>
      </c>
      <c r="C9912" s="20" t="s">
        <v>268</v>
      </c>
      <c r="D9912" s="20" t="s">
        <v>269</v>
      </c>
      <c r="E9912" s="20" t="s">
        <v>276</v>
      </c>
      <c r="F9912" s="20" t="s">
        <v>157</v>
      </c>
      <c r="G9912" s="8">
        <v>14611</v>
      </c>
      <c r="H9912" s="20" t="s">
        <v>158</v>
      </c>
      <c r="I9912" s="7">
        <v>0</v>
      </c>
      <c r="L9912" s="7">
        <v>4582957000</v>
      </c>
      <c r="M9912" s="7">
        <v>635926000</v>
      </c>
      <c r="N9912" s="7">
        <v>22708000</v>
      </c>
      <c r="O9912" s="20" t="str">
        <f t="shared" si="312"/>
        <v/>
      </c>
    </row>
    <row r="9913" spans="1:15">
      <c r="A9913" s="20" t="str">
        <f t="shared" si="313"/>
        <v>Lífsverk lífeyrissjóðurLífsverk II/Séreign</v>
      </c>
      <c r="B9913" s="20" t="str">
        <f>_xlfn.IFNA(INDEX(Listi!$AI:$AI,MATCH(C9913,Listi!$AJ:$AJ,0)),INDEX(Listi!T:T,MATCH(C9913,Listi!U:U,0)))</f>
        <v xml:space="preserve">Lífsverk  </v>
      </c>
      <c r="C9913" s="20" t="s">
        <v>268</v>
      </c>
      <c r="D9913" s="20" t="s">
        <v>270</v>
      </c>
      <c r="E9913" s="20" t="s">
        <v>276</v>
      </c>
      <c r="F9913" s="20" t="s">
        <v>157</v>
      </c>
      <c r="G9913" s="8">
        <v>14611</v>
      </c>
      <c r="H9913" s="20" t="s">
        <v>158</v>
      </c>
      <c r="I9913" s="7">
        <v>0</v>
      </c>
      <c r="L9913" s="7">
        <v>23735073000</v>
      </c>
      <c r="M9913" s="7">
        <v>2073571000</v>
      </c>
      <c r="N9913" s="7">
        <v>249365000</v>
      </c>
      <c r="O9913" s="20" t="str">
        <f t="shared" si="312"/>
        <v/>
      </c>
    </row>
    <row r="9914" spans="1:15">
      <c r="A9914" s="20" t="str">
        <f t="shared" si="313"/>
        <v>Lífsverk lífeyrissjóðurLífsverk III/Séreign</v>
      </c>
      <c r="B9914" s="20" t="str">
        <f>_xlfn.IFNA(INDEX(Listi!$AI:$AI,MATCH(C9914,Listi!$AJ:$AJ,0)),INDEX(Listi!T:T,MATCH(C9914,Listi!U:U,0)))</f>
        <v xml:space="preserve">Lífsverk  </v>
      </c>
      <c r="C9914" s="20" t="s">
        <v>268</v>
      </c>
      <c r="D9914" s="20" t="s">
        <v>271</v>
      </c>
      <c r="E9914" s="20" t="s">
        <v>276</v>
      </c>
      <c r="F9914" s="20" t="s">
        <v>157</v>
      </c>
      <c r="G9914" s="8">
        <v>14611</v>
      </c>
      <c r="H9914" s="20" t="s">
        <v>158</v>
      </c>
      <c r="I9914" s="7">
        <v>0</v>
      </c>
      <c r="L9914" s="7">
        <v>653814000</v>
      </c>
      <c r="M9914" s="7">
        <v>105107000</v>
      </c>
      <c r="N9914" s="7">
        <v>2613000</v>
      </c>
      <c r="O9914" s="20" t="str">
        <f t="shared" si="312"/>
        <v/>
      </c>
    </row>
    <row r="9915" spans="1:15">
      <c r="A9915" s="20" t="str">
        <f t="shared" si="313"/>
        <v>Lífsverk lífeyrissjóðurSamtryggingardeild</v>
      </c>
      <c r="B9915" s="20" t="str">
        <f>_xlfn.IFNA(INDEX(Listi!$AI:$AI,MATCH(C9915,Listi!$AJ:$AJ,0)),INDEX(Listi!T:T,MATCH(C9915,Listi!U:U,0)))</f>
        <v xml:space="preserve">Lífsverk  </v>
      </c>
      <c r="C9915" s="20" t="s">
        <v>268</v>
      </c>
      <c r="D9915" s="20" t="s">
        <v>205</v>
      </c>
      <c r="E9915" s="20" t="s">
        <v>275</v>
      </c>
      <c r="F9915" s="20" t="s">
        <v>157</v>
      </c>
      <c r="G9915" s="8">
        <v>14611</v>
      </c>
      <c r="H9915" s="20" t="s">
        <v>158</v>
      </c>
      <c r="I9915" s="7">
        <v>11672000</v>
      </c>
      <c r="L9915" s="7">
        <v>120542527000</v>
      </c>
      <c r="M9915" s="7">
        <v>4397803000</v>
      </c>
      <c r="N9915" s="7">
        <v>1423151000</v>
      </c>
      <c r="O9915" s="20" t="str">
        <f t="shared" si="312"/>
        <v/>
      </c>
    </row>
    <row r="9916" spans="1:15">
      <c r="A9916" s="20" t="str">
        <f t="shared" si="313"/>
        <v>Söfnunarsjóður lífeyrisréttindaDeild I/Innlán</v>
      </c>
      <c r="B9916" s="20" t="str">
        <f>_xlfn.IFNA(INDEX(Listi!$AI:$AI,MATCH(C9916,Listi!$AJ:$AJ,0)),INDEX(Listi!T:T,MATCH(C9916,Listi!U:U,0)))</f>
        <v>Söfnunarsj.</v>
      </c>
      <c r="C9916" s="20" t="s">
        <v>272</v>
      </c>
      <c r="D9916" s="20" t="s">
        <v>273</v>
      </c>
      <c r="E9916" s="20" t="s">
        <v>276</v>
      </c>
      <c r="F9916" s="20" t="s">
        <v>157</v>
      </c>
      <c r="G9916" s="8">
        <v>14611</v>
      </c>
      <c r="H9916" s="20" t="s">
        <v>158</v>
      </c>
      <c r="I9916" s="7">
        <v>0</v>
      </c>
      <c r="L9916" s="7">
        <v>2001731914</v>
      </c>
      <c r="M9916" s="7">
        <v>133561634</v>
      </c>
      <c r="N9916" s="7">
        <v>44803565</v>
      </c>
      <c r="O9916" s="20" t="str">
        <f t="shared" si="312"/>
        <v/>
      </c>
    </row>
    <row r="9917" spans="1:15">
      <c r="A9917" s="20" t="str">
        <f t="shared" si="313"/>
        <v>Söfnunarsjóður lífeyrisréttindaDeild III/Séreign</v>
      </c>
      <c r="B9917" s="20" t="str">
        <f>_xlfn.IFNA(INDEX(Listi!$AI:$AI,MATCH(C9917,Listi!$AJ:$AJ,0)),INDEX(Listi!T:T,MATCH(C9917,Listi!U:U,0)))</f>
        <v>Söfnunarsj.</v>
      </c>
      <c r="C9917" s="20" t="s">
        <v>272</v>
      </c>
      <c r="D9917" s="20" t="s">
        <v>599</v>
      </c>
      <c r="E9917" s="20" t="s">
        <v>276</v>
      </c>
      <c r="F9917" s="20" t="s">
        <v>157</v>
      </c>
      <c r="G9917" s="8">
        <v>14611</v>
      </c>
      <c r="H9917" s="20" t="s">
        <v>158</v>
      </c>
      <c r="I9917" s="7">
        <v>0</v>
      </c>
      <c r="L9917" s="7">
        <v>24413085</v>
      </c>
      <c r="M9917" s="7">
        <v>24697577</v>
      </c>
      <c r="N9917" s="7">
        <v>900000</v>
      </c>
      <c r="O9917" s="20" t="str">
        <f t="shared" si="312"/>
        <v/>
      </c>
    </row>
    <row r="9918" spans="1:15">
      <c r="A9918" s="20" t="str">
        <f t="shared" si="313"/>
        <v>Söfnunarsjóður lífeyrisréttindaDeildII/Séreign</v>
      </c>
      <c r="B9918" s="20" t="str">
        <f>_xlfn.IFNA(INDEX(Listi!$AI:$AI,MATCH(C9918,Listi!$AJ:$AJ,0)),INDEX(Listi!T:T,MATCH(C9918,Listi!U:U,0)))</f>
        <v>Söfnunarsj.</v>
      </c>
      <c r="C9918" s="20" t="s">
        <v>272</v>
      </c>
      <c r="D9918" s="20" t="s">
        <v>586</v>
      </c>
      <c r="E9918" s="20" t="s">
        <v>276</v>
      </c>
      <c r="F9918" s="20" t="s">
        <v>157</v>
      </c>
      <c r="G9918" s="8">
        <v>14611</v>
      </c>
      <c r="H9918" s="20" t="s">
        <v>158</v>
      </c>
      <c r="I9918" s="7">
        <v>0</v>
      </c>
      <c r="L9918" s="7">
        <v>1654616477</v>
      </c>
      <c r="M9918" s="7">
        <v>128539213</v>
      </c>
      <c r="N9918" s="7">
        <v>22846291</v>
      </c>
      <c r="O9918" s="20" t="str">
        <f t="shared" si="312"/>
        <v/>
      </c>
    </row>
    <row r="9919" spans="1:15">
      <c r="A9919" s="20" t="str">
        <f t="shared" si="313"/>
        <v>Söfnunarsjóður lífeyrisréttindaSamtryggingardeild</v>
      </c>
      <c r="B9919" s="20" t="str">
        <f>_xlfn.IFNA(INDEX(Listi!$AI:$AI,MATCH(C9919,Listi!$AJ:$AJ,0)),INDEX(Listi!T:T,MATCH(C9919,Listi!U:U,0)))</f>
        <v>Söfnunarsj.</v>
      </c>
      <c r="C9919" s="20" t="s">
        <v>272</v>
      </c>
      <c r="D9919" s="20" t="s">
        <v>205</v>
      </c>
      <c r="E9919" s="20" t="s">
        <v>275</v>
      </c>
      <c r="F9919" s="20" t="s">
        <v>157</v>
      </c>
      <c r="G9919" s="8">
        <v>14611</v>
      </c>
      <c r="H9919" s="20" t="s">
        <v>158</v>
      </c>
      <c r="I9919" s="7">
        <v>68886236</v>
      </c>
      <c r="L9919" s="7">
        <v>238978847889</v>
      </c>
      <c r="M9919" s="7">
        <v>4967193409</v>
      </c>
      <c r="N9919" s="7">
        <v>6076487652</v>
      </c>
      <c r="O9919" s="20" t="str">
        <f t="shared" si="312"/>
        <v/>
      </c>
    </row>
    <row r="9920" spans="1:15">
      <c r="A9920" s="20" t="str">
        <f t="shared" si="313"/>
        <v>Stapi lífeyrissjóðurSafn I</v>
      </c>
      <c r="B9920" s="20" t="str">
        <f>_xlfn.IFNA(INDEX(Listi!$AI:$AI,MATCH(C9920,Listi!$AJ:$AJ,0)),INDEX(Listi!T:T,MATCH(C9920,Listi!U:U,0)))</f>
        <v xml:space="preserve">Stapi  </v>
      </c>
      <c r="C9920" s="20" t="s">
        <v>209</v>
      </c>
      <c r="D9920" s="20" t="s">
        <v>210</v>
      </c>
      <c r="E9920" s="20" t="s">
        <v>276</v>
      </c>
      <c r="F9920" s="20" t="s">
        <v>157</v>
      </c>
      <c r="G9920" s="8">
        <v>14611</v>
      </c>
      <c r="H9920" s="20" t="s">
        <v>158</v>
      </c>
      <c r="I9920" s="7">
        <v>0</v>
      </c>
      <c r="L9920" s="7">
        <v>2440828925</v>
      </c>
      <c r="M9920" s="7">
        <v>91567233</v>
      </c>
      <c r="N9920" s="7">
        <v>110755602</v>
      </c>
      <c r="O9920" s="20" t="str">
        <f t="shared" si="312"/>
        <v/>
      </c>
    </row>
    <row r="9921" spans="1:15">
      <c r="A9921" s="20" t="str">
        <f t="shared" si="313"/>
        <v>Stapi lífeyrissjóðurSafn II</v>
      </c>
      <c r="B9921" s="20" t="str">
        <f>_xlfn.IFNA(INDEX(Listi!$AI:$AI,MATCH(C9921,Listi!$AJ:$AJ,0)),INDEX(Listi!T:T,MATCH(C9921,Listi!U:U,0)))</f>
        <v xml:space="preserve">Stapi  </v>
      </c>
      <c r="C9921" s="20" t="s">
        <v>209</v>
      </c>
      <c r="D9921" s="20" t="s">
        <v>211</v>
      </c>
      <c r="E9921" s="20" t="s">
        <v>276</v>
      </c>
      <c r="F9921" s="20" t="s">
        <v>157</v>
      </c>
      <c r="G9921" s="8">
        <v>14611</v>
      </c>
      <c r="H9921" s="20" t="s">
        <v>158</v>
      </c>
      <c r="I9921" s="7">
        <v>0</v>
      </c>
      <c r="L9921" s="7">
        <v>5710890273</v>
      </c>
      <c r="M9921" s="7">
        <v>262001316</v>
      </c>
      <c r="N9921" s="7">
        <v>164209410</v>
      </c>
      <c r="O9921" s="20" t="str">
        <f t="shared" si="312"/>
        <v/>
      </c>
    </row>
    <row r="9922" spans="1:15">
      <c r="A9922" s="20" t="str">
        <f t="shared" si="313"/>
        <v>Stapi lífeyrissjóðurSafn III</v>
      </c>
      <c r="B9922" s="20" t="str">
        <f>_xlfn.IFNA(INDEX(Listi!$AI:$AI,MATCH(C9922,Listi!$AJ:$AJ,0)),INDEX(Listi!T:T,MATCH(C9922,Listi!U:U,0)))</f>
        <v xml:space="preserve">Stapi  </v>
      </c>
      <c r="C9922" s="20" t="s">
        <v>209</v>
      </c>
      <c r="D9922" s="20" t="s">
        <v>212</v>
      </c>
      <c r="E9922" s="20" t="s">
        <v>276</v>
      </c>
      <c r="F9922" s="20" t="s">
        <v>157</v>
      </c>
      <c r="G9922" s="8">
        <v>14611</v>
      </c>
      <c r="H9922" s="20" t="s">
        <v>158</v>
      </c>
      <c r="I9922" s="7">
        <v>0</v>
      </c>
      <c r="L9922" s="7">
        <v>268100084</v>
      </c>
      <c r="M9922" s="7">
        <v>24388890</v>
      </c>
      <c r="N9922" s="7">
        <v>9886128</v>
      </c>
      <c r="O9922" s="20" t="str">
        <f t="shared" ref="O9922:O9985" si="314">IFERROR(VLOOKUP(F9922,EhLykill,3,FALSE),"")</f>
        <v/>
      </c>
    </row>
    <row r="9923" spans="1:15">
      <c r="A9923" s="20" t="str">
        <f t="shared" si="313"/>
        <v>Stapi lífeyrissjóðurTryggingardeild</v>
      </c>
      <c r="B9923" s="20" t="str">
        <f>_xlfn.IFNA(INDEX(Listi!$AI:$AI,MATCH(C9923,Listi!$AJ:$AJ,0)),INDEX(Listi!T:T,MATCH(C9923,Listi!U:U,0)))</f>
        <v xml:space="preserve">Stapi  </v>
      </c>
      <c r="C9923" s="20" t="s">
        <v>209</v>
      </c>
      <c r="D9923" s="20" t="s">
        <v>213</v>
      </c>
      <c r="E9923" s="20" t="s">
        <v>275</v>
      </c>
      <c r="F9923" s="20" t="s">
        <v>157</v>
      </c>
      <c r="G9923" s="8">
        <v>14611</v>
      </c>
      <c r="H9923" s="20" t="s">
        <v>158</v>
      </c>
      <c r="I9923" s="7">
        <v>526552594</v>
      </c>
      <c r="L9923" s="7">
        <v>348661724246</v>
      </c>
      <c r="M9923" s="7">
        <v>13807615154</v>
      </c>
      <c r="N9923" s="7">
        <v>7912918911</v>
      </c>
      <c r="O9923" s="20" t="str">
        <f t="shared" si="314"/>
        <v/>
      </c>
    </row>
    <row r="9924" spans="1:15">
      <c r="A9924" s="20" t="str">
        <f t="shared" si="313"/>
        <v>Stapi lífeyrissjóðurVarfærnasafnið</v>
      </c>
      <c r="B9924" s="20" t="str">
        <f>_xlfn.IFNA(INDEX(Listi!$AI:$AI,MATCH(C9924,Listi!$AJ:$AJ,0)),INDEX(Listi!T:T,MATCH(C9924,Listi!U:U,0)))</f>
        <v xml:space="preserve">Stapi  </v>
      </c>
      <c r="C9924" s="20" t="s">
        <v>209</v>
      </c>
      <c r="D9924" s="20" t="s">
        <v>392</v>
      </c>
      <c r="E9924" s="20" t="s">
        <v>276</v>
      </c>
      <c r="F9924" s="20" t="s">
        <v>157</v>
      </c>
      <c r="G9924" s="8">
        <v>14611</v>
      </c>
      <c r="H9924" s="20" t="s">
        <v>158</v>
      </c>
      <c r="I9924" s="7">
        <v>0</v>
      </c>
      <c r="L9924" s="7">
        <v>471986044</v>
      </c>
      <c r="M9924" s="7">
        <v>137399159</v>
      </c>
      <c r="N9924" s="7">
        <v>6994496</v>
      </c>
      <c r="O9924" s="20" t="str">
        <f t="shared" si="314"/>
        <v/>
      </c>
    </row>
    <row r="9925" spans="1:15">
      <c r="A9925" s="20" t="str">
        <f t="shared" si="313"/>
        <v>Almenni lífeyrissjóðurinnÆvisafn I</v>
      </c>
      <c r="B9925" s="20" t="str">
        <f>_xlfn.IFNA(INDEX(Listi!$AI:$AI,MATCH(C9925,Listi!$AJ:$AJ,0)),INDEX(Listi!T:T,MATCH(C9925,Listi!U:U,0)))</f>
        <v xml:space="preserve">Almenni </v>
      </c>
      <c r="C9925" s="20" t="s">
        <v>0</v>
      </c>
      <c r="D9925" s="20" t="s">
        <v>202</v>
      </c>
      <c r="E9925" s="20" t="s">
        <v>276</v>
      </c>
      <c r="F9925" s="20" t="s">
        <v>159</v>
      </c>
      <c r="G9925" s="8">
        <v>44836</v>
      </c>
      <c r="H9925" s="20" t="s">
        <v>160</v>
      </c>
      <c r="I9925" s="7">
        <v>641257097</v>
      </c>
      <c r="L9925" s="7">
        <v>43068273823</v>
      </c>
      <c r="M9925" s="7">
        <v>4413720640</v>
      </c>
      <c r="N9925" s="7">
        <v>641257097</v>
      </c>
      <c r="O9925" s="20" t="str">
        <f t="shared" si="314"/>
        <v/>
      </c>
    </row>
    <row r="9926" spans="1:15">
      <c r="A9926" s="20" t="str">
        <f t="shared" si="313"/>
        <v>Almenni lífeyrissjóðurinnÆvisafn II</v>
      </c>
      <c r="B9926" s="20" t="str">
        <f>_xlfn.IFNA(INDEX(Listi!$AI:$AI,MATCH(C9926,Listi!$AJ:$AJ,0)),INDEX(Listi!T:T,MATCH(C9926,Listi!U:U,0)))</f>
        <v xml:space="preserve">Almenni </v>
      </c>
      <c r="C9926" s="20" t="s">
        <v>0</v>
      </c>
      <c r="D9926" s="20" t="s">
        <v>203</v>
      </c>
      <c r="E9926" s="20" t="s">
        <v>276</v>
      </c>
      <c r="F9926" s="20" t="s">
        <v>159</v>
      </c>
      <c r="G9926" s="8">
        <v>44836</v>
      </c>
      <c r="H9926" s="20" t="s">
        <v>160</v>
      </c>
      <c r="I9926" s="7">
        <v>1539034493</v>
      </c>
      <c r="L9926" s="7">
        <v>86460235807</v>
      </c>
      <c r="M9926" s="7">
        <v>3970537445</v>
      </c>
      <c r="N9926" s="7">
        <v>1539034493</v>
      </c>
      <c r="O9926" s="20" t="str">
        <f t="shared" si="314"/>
        <v/>
      </c>
    </row>
    <row r="9927" spans="1:15">
      <c r="A9927" s="20" t="str">
        <f t="shared" si="313"/>
        <v>Almenni lífeyrissjóðurinnÆvisafn III</v>
      </c>
      <c r="B9927" s="20" t="str">
        <f>_xlfn.IFNA(INDEX(Listi!$AI:$AI,MATCH(C9927,Listi!$AJ:$AJ,0)),INDEX(Listi!T:T,MATCH(C9927,Listi!U:U,0)))</f>
        <v xml:space="preserve">Almenni </v>
      </c>
      <c r="C9927" s="20" t="s">
        <v>0</v>
      </c>
      <c r="D9927" s="20" t="s">
        <v>204</v>
      </c>
      <c r="E9927" s="20" t="s">
        <v>276</v>
      </c>
      <c r="F9927" s="20" t="s">
        <v>159</v>
      </c>
      <c r="G9927" s="8">
        <v>44836</v>
      </c>
      <c r="H9927" s="20" t="s">
        <v>160</v>
      </c>
      <c r="I9927" s="7">
        <v>920421683</v>
      </c>
      <c r="L9927" s="7">
        <v>33890180699</v>
      </c>
      <c r="M9927" s="7">
        <v>1571509194</v>
      </c>
      <c r="N9927" s="7">
        <v>920421683</v>
      </c>
      <c r="O9927" s="20" t="str">
        <f t="shared" si="314"/>
        <v/>
      </c>
    </row>
    <row r="9928" spans="1:15">
      <c r="A9928" s="20" t="str">
        <f t="shared" si="313"/>
        <v>Almenni lífeyrissjóðurinnHúsnæðissafn</v>
      </c>
      <c r="B9928" s="20" t="str">
        <f>_xlfn.IFNA(INDEX(Listi!$AI:$AI,MATCH(C9928,Listi!$AJ:$AJ,0)),INDEX(Listi!T:T,MATCH(C9928,Listi!U:U,0)))</f>
        <v xml:space="preserve">Almenni </v>
      </c>
      <c r="C9928" s="20" t="s">
        <v>0</v>
      </c>
      <c r="D9928" s="20" t="s">
        <v>315</v>
      </c>
      <c r="E9928" s="20" t="s">
        <v>276</v>
      </c>
      <c r="F9928" s="20" t="s">
        <v>159</v>
      </c>
      <c r="G9928" s="8">
        <v>44836</v>
      </c>
      <c r="H9928" s="20" t="s">
        <v>160</v>
      </c>
      <c r="I9928" s="7">
        <v>18080096</v>
      </c>
      <c r="L9928" s="7">
        <v>487895879</v>
      </c>
      <c r="M9928" s="7">
        <v>166428361</v>
      </c>
      <c r="N9928" s="7">
        <v>18080096</v>
      </c>
      <c r="O9928" s="20" t="str">
        <f t="shared" si="314"/>
        <v/>
      </c>
    </row>
    <row r="9929" spans="1:15">
      <c r="A9929" s="20" t="str">
        <f t="shared" si="313"/>
        <v>Almenni lífeyrissjóðurinnInnlánssafn</v>
      </c>
      <c r="B9929" s="20" t="str">
        <f>_xlfn.IFNA(INDEX(Listi!$AI:$AI,MATCH(C9929,Listi!$AJ:$AJ,0)),INDEX(Listi!T:T,MATCH(C9929,Listi!U:U,0)))</f>
        <v xml:space="preserve">Almenni </v>
      </c>
      <c r="C9929" s="20" t="s">
        <v>0</v>
      </c>
      <c r="D9929" s="20" t="s">
        <v>1</v>
      </c>
      <c r="E9929" s="20" t="s">
        <v>276</v>
      </c>
      <c r="F9929" s="20" t="s">
        <v>159</v>
      </c>
      <c r="G9929" s="8">
        <v>44836</v>
      </c>
      <c r="H9929" s="20" t="s">
        <v>160</v>
      </c>
      <c r="I9929" s="7">
        <v>1031869724</v>
      </c>
      <c r="L9929" s="7">
        <v>26587944379</v>
      </c>
      <c r="M9929" s="7">
        <v>1016779991</v>
      </c>
      <c r="N9929" s="7">
        <v>1031869724</v>
      </c>
      <c r="O9929" s="20" t="str">
        <f t="shared" si="314"/>
        <v/>
      </c>
    </row>
    <row r="9930" spans="1:15">
      <c r="A9930" s="20" t="str">
        <f t="shared" si="313"/>
        <v>Almenni lífeyrissjóðurinnRíkissafn langt</v>
      </c>
      <c r="B9930" s="20" t="str">
        <f>_xlfn.IFNA(INDEX(Listi!$AI:$AI,MATCH(C9930,Listi!$AJ:$AJ,0)),INDEX(Listi!T:T,MATCH(C9930,Listi!U:U,0)))</f>
        <v xml:space="preserve">Almenni </v>
      </c>
      <c r="C9930" s="20" t="s">
        <v>0</v>
      </c>
      <c r="D9930" s="20" t="s">
        <v>199</v>
      </c>
      <c r="E9930" s="20" t="s">
        <v>276</v>
      </c>
      <c r="F9930" s="20" t="s">
        <v>159</v>
      </c>
      <c r="G9930" s="8">
        <v>44836</v>
      </c>
      <c r="H9930" s="20" t="s">
        <v>160</v>
      </c>
      <c r="I9930" s="7">
        <v>40105929</v>
      </c>
      <c r="L9930" s="7">
        <v>1193680171</v>
      </c>
      <c r="M9930" s="7">
        <v>61272573</v>
      </c>
      <c r="N9930" s="7">
        <v>40105929</v>
      </c>
      <c r="O9930" s="20" t="str">
        <f t="shared" si="314"/>
        <v/>
      </c>
    </row>
    <row r="9931" spans="1:15">
      <c r="A9931" s="20" t="str">
        <f t="shared" si="313"/>
        <v>Almenni lífeyrissjóðurinnRíkissafn stutt</v>
      </c>
      <c r="B9931" s="20" t="str">
        <f>_xlfn.IFNA(INDEX(Listi!$AI:$AI,MATCH(C9931,Listi!$AJ:$AJ,0)),INDEX(Listi!T:T,MATCH(C9931,Listi!U:U,0)))</f>
        <v xml:space="preserve">Almenni </v>
      </c>
      <c r="C9931" s="20" t="s">
        <v>0</v>
      </c>
      <c r="D9931" s="20" t="s">
        <v>200</v>
      </c>
      <c r="E9931" s="20" t="s">
        <v>276</v>
      </c>
      <c r="F9931" s="20" t="s">
        <v>159</v>
      </c>
      <c r="G9931" s="8">
        <v>44836</v>
      </c>
      <c r="H9931" s="20" t="s">
        <v>160</v>
      </c>
      <c r="I9931" s="7">
        <v>14899899</v>
      </c>
      <c r="L9931" s="7">
        <v>541893627</v>
      </c>
      <c r="M9931" s="7">
        <v>20423158</v>
      </c>
      <c r="N9931" s="7">
        <v>14899899</v>
      </c>
      <c r="O9931" s="20" t="str">
        <f t="shared" si="314"/>
        <v/>
      </c>
    </row>
    <row r="9932" spans="1:15">
      <c r="A9932" s="20" t="str">
        <f t="shared" si="313"/>
        <v>Almenni lífeyrissjóðurinnTryggingadeild</v>
      </c>
      <c r="B9932" s="20" t="str">
        <f>_xlfn.IFNA(INDEX(Listi!$AI:$AI,MATCH(C9932,Listi!$AJ:$AJ,0)),INDEX(Listi!T:T,MATCH(C9932,Listi!U:U,0)))</f>
        <v xml:space="preserve">Almenni </v>
      </c>
      <c r="C9932" s="20" t="s">
        <v>0</v>
      </c>
      <c r="D9932" s="20" t="s">
        <v>201</v>
      </c>
      <c r="E9932" s="20" t="s">
        <v>275</v>
      </c>
      <c r="F9932" s="20" t="s">
        <v>159</v>
      </c>
      <c r="G9932" s="8">
        <v>44836</v>
      </c>
      <c r="H9932" s="20" t="s">
        <v>160</v>
      </c>
      <c r="I9932" s="7">
        <v>3057046932</v>
      </c>
      <c r="L9932" s="7">
        <v>174784296254</v>
      </c>
      <c r="M9932" s="7">
        <v>7497244534</v>
      </c>
      <c r="N9932" s="7">
        <v>3057046932</v>
      </c>
      <c r="O9932" s="20" t="str">
        <f t="shared" si="314"/>
        <v/>
      </c>
    </row>
    <row r="9933" spans="1:15">
      <c r="A9933" s="20" t="str">
        <f t="shared" si="313"/>
        <v>Arion banki hf.Erlend hlutabréf</v>
      </c>
      <c r="B9933" s="20" t="str">
        <f>_xlfn.IFNA(INDEX(Listi!$AI:$AI,MATCH(C9933,Listi!$AJ:$AJ,0)),INDEX(Listi!T:T,MATCH(C9933,Listi!U:U,0)))</f>
        <v xml:space="preserve">Arion banki </v>
      </c>
      <c r="C9933" s="20" t="s">
        <v>214</v>
      </c>
      <c r="D9933" s="20" t="s">
        <v>215</v>
      </c>
      <c r="E9933" s="20" t="s">
        <v>276</v>
      </c>
      <c r="F9933" s="20" t="s">
        <v>159</v>
      </c>
      <c r="G9933" s="8">
        <v>44836</v>
      </c>
      <c r="H9933" s="20" t="s">
        <v>160</v>
      </c>
      <c r="I9933" s="7">
        <v>10876000</v>
      </c>
      <c r="L9933" s="7">
        <v>1149685000</v>
      </c>
      <c r="M9933" s="7">
        <v>49095000</v>
      </c>
      <c r="N9933" s="7">
        <v>10876000</v>
      </c>
      <c r="O9933" s="20" t="str">
        <f t="shared" si="314"/>
        <v/>
      </c>
    </row>
    <row r="9934" spans="1:15">
      <c r="A9934" s="20" t="str">
        <f t="shared" si="313"/>
        <v>Arion banki hf.Innlend skuldabréf</v>
      </c>
      <c r="B9934" s="20" t="str">
        <f>_xlfn.IFNA(INDEX(Listi!$AI:$AI,MATCH(C9934,Listi!$AJ:$AJ,0)),INDEX(Listi!T:T,MATCH(C9934,Listi!U:U,0)))</f>
        <v xml:space="preserve">Arion banki </v>
      </c>
      <c r="C9934" s="20" t="s">
        <v>214</v>
      </c>
      <c r="D9934" s="20" t="s">
        <v>216</v>
      </c>
      <c r="E9934" s="20" t="s">
        <v>276</v>
      </c>
      <c r="F9934" s="20" t="s">
        <v>159</v>
      </c>
      <c r="G9934" s="8">
        <v>44836</v>
      </c>
      <c r="H9934" s="20" t="s">
        <v>160</v>
      </c>
      <c r="I9934" s="7">
        <v>44793000</v>
      </c>
      <c r="L9934" s="7">
        <v>4446434000</v>
      </c>
      <c r="M9934" s="7">
        <v>344234000</v>
      </c>
      <c r="N9934" s="7">
        <v>44793000</v>
      </c>
      <c r="O9934" s="20" t="str">
        <f t="shared" si="314"/>
        <v/>
      </c>
    </row>
    <row r="9935" spans="1:15">
      <c r="A9935" s="20" t="str">
        <f t="shared" si="313"/>
        <v>Arion banki hf.Lífeyrisauki L1</v>
      </c>
      <c r="B9935" s="20" t="str">
        <f>_xlfn.IFNA(INDEX(Listi!$AI:$AI,MATCH(C9935,Listi!$AJ:$AJ,0)),INDEX(Listi!T:T,MATCH(C9935,Listi!U:U,0)))</f>
        <v xml:space="preserve">Arion banki </v>
      </c>
      <c r="C9935" s="20" t="s">
        <v>214</v>
      </c>
      <c r="D9935" s="20" t="s">
        <v>377</v>
      </c>
      <c r="E9935" s="20" t="s">
        <v>276</v>
      </c>
      <c r="F9935" s="20" t="s">
        <v>159</v>
      </c>
      <c r="G9935" s="8">
        <v>44836</v>
      </c>
      <c r="H9935" s="20" t="s">
        <v>160</v>
      </c>
      <c r="I9935" s="7">
        <v>34615000</v>
      </c>
      <c r="L9935" s="7">
        <v>5887942000</v>
      </c>
      <c r="M9935" s="7">
        <v>1011885000</v>
      </c>
      <c r="N9935" s="7">
        <v>34615000</v>
      </c>
      <c r="O9935" s="20" t="str">
        <f t="shared" si="314"/>
        <v/>
      </c>
    </row>
    <row r="9936" spans="1:15">
      <c r="A9936" s="20" t="str">
        <f t="shared" si="313"/>
        <v>Arion banki hf.Lífeyrisauki L2</v>
      </c>
      <c r="B9936" s="20" t="str">
        <f>_xlfn.IFNA(INDEX(Listi!$AI:$AI,MATCH(C9936,Listi!$AJ:$AJ,0)),INDEX(Listi!T:T,MATCH(C9936,Listi!U:U,0)))</f>
        <v xml:space="preserve">Arion banki </v>
      </c>
      <c r="C9936" s="20" t="s">
        <v>214</v>
      </c>
      <c r="D9936" s="20" t="s">
        <v>372</v>
      </c>
      <c r="E9936" s="20" t="s">
        <v>276</v>
      </c>
      <c r="F9936" s="20" t="s">
        <v>159</v>
      </c>
      <c r="G9936" s="8">
        <v>44836</v>
      </c>
      <c r="H9936" s="20" t="s">
        <v>160</v>
      </c>
      <c r="I9936" s="7">
        <v>92085000</v>
      </c>
      <c r="L9936" s="7">
        <v>21366380000</v>
      </c>
      <c r="M9936" s="7">
        <v>1613513000</v>
      </c>
      <c r="N9936" s="7">
        <v>92085000</v>
      </c>
      <c r="O9936" s="20" t="str">
        <f t="shared" si="314"/>
        <v/>
      </c>
    </row>
    <row r="9937" spans="1:15">
      <c r="A9937" s="20" t="str">
        <f t="shared" si="313"/>
        <v>Arion banki hf.Lífeyrisauki L3</v>
      </c>
      <c r="B9937" s="20" t="str">
        <f>_xlfn.IFNA(INDEX(Listi!$AI:$AI,MATCH(C9937,Listi!$AJ:$AJ,0)),INDEX(Listi!T:T,MATCH(C9937,Listi!U:U,0)))</f>
        <v xml:space="preserve">Arion banki </v>
      </c>
      <c r="C9937" s="20" t="s">
        <v>214</v>
      </c>
      <c r="D9937" s="20" t="s">
        <v>371</v>
      </c>
      <c r="E9937" s="20" t="s">
        <v>276</v>
      </c>
      <c r="F9937" s="20" t="s">
        <v>159</v>
      </c>
      <c r="G9937" s="8">
        <v>44836</v>
      </c>
      <c r="H9937" s="20" t="s">
        <v>160</v>
      </c>
      <c r="I9937" s="7">
        <v>129566000</v>
      </c>
      <c r="L9937" s="7">
        <v>29714848000</v>
      </c>
      <c r="M9937" s="7">
        <v>2122481000</v>
      </c>
      <c r="N9937" s="7">
        <v>129566000</v>
      </c>
      <c r="O9937" s="20" t="str">
        <f t="shared" si="314"/>
        <v/>
      </c>
    </row>
    <row r="9938" spans="1:15">
      <c r="A9938" s="20" t="str">
        <f t="shared" si="313"/>
        <v>Arion banki hf.Lífeyrisauki L4</v>
      </c>
      <c r="B9938" s="20" t="str">
        <f>_xlfn.IFNA(INDEX(Listi!$AI:$AI,MATCH(C9938,Listi!$AJ:$AJ,0)),INDEX(Listi!T:T,MATCH(C9938,Listi!U:U,0)))</f>
        <v xml:space="preserve">Arion banki </v>
      </c>
      <c r="C9938" s="20" t="s">
        <v>214</v>
      </c>
      <c r="D9938" s="20" t="s">
        <v>587</v>
      </c>
      <c r="E9938" s="20" t="s">
        <v>276</v>
      </c>
      <c r="F9938" s="20" t="s">
        <v>159</v>
      </c>
      <c r="G9938" s="8">
        <v>44836</v>
      </c>
      <c r="H9938" s="20" t="s">
        <v>160</v>
      </c>
      <c r="I9938" s="7">
        <v>388052000</v>
      </c>
      <c r="L9938" s="7">
        <v>19306242000</v>
      </c>
      <c r="M9938" s="7">
        <v>1346647000</v>
      </c>
      <c r="N9938" s="7">
        <v>388052000</v>
      </c>
      <c r="O9938" s="20" t="str">
        <f t="shared" si="314"/>
        <v/>
      </c>
    </row>
    <row r="9939" spans="1:15">
      <c r="A9939" s="20" t="str">
        <f t="shared" si="313"/>
        <v>Arion banki hf.Lífeyrisauki L5</v>
      </c>
      <c r="B9939" s="20" t="str">
        <f>_xlfn.IFNA(INDEX(Listi!$AI:$AI,MATCH(C9939,Listi!$AJ:$AJ,0)),INDEX(Listi!T:T,MATCH(C9939,Listi!U:U,0)))</f>
        <v xml:space="preserve">Arion banki </v>
      </c>
      <c r="C9939" s="20" t="s">
        <v>214</v>
      </c>
      <c r="D9939" s="20" t="s">
        <v>369</v>
      </c>
      <c r="E9939" s="20" t="s">
        <v>276</v>
      </c>
      <c r="F9939" s="20" t="s">
        <v>159</v>
      </c>
      <c r="G9939" s="8">
        <v>44836</v>
      </c>
      <c r="H9939" s="20" t="s">
        <v>160</v>
      </c>
      <c r="I9939" s="7">
        <v>933672000</v>
      </c>
      <c r="L9939" s="7">
        <v>44858554000</v>
      </c>
      <c r="M9939" s="7">
        <v>4018833000</v>
      </c>
      <c r="N9939" s="7">
        <v>933672000</v>
      </c>
      <c r="O9939" s="20" t="str">
        <f t="shared" si="314"/>
        <v/>
      </c>
    </row>
    <row r="9940" spans="1:15">
      <c r="A9940" s="20" t="str">
        <f t="shared" si="313"/>
        <v>Birta lífeyrissjóðurBlönduð leið</v>
      </c>
      <c r="B9940" s="20" t="str">
        <f>_xlfn.IFNA(INDEX(Listi!$AI:$AI,MATCH(C9940,Listi!$AJ:$AJ,0)),INDEX(Listi!T:T,MATCH(C9940,Listi!U:U,0)))</f>
        <v xml:space="preserve">Birta  </v>
      </c>
      <c r="C9940" s="20" t="s">
        <v>298</v>
      </c>
      <c r="D9940" s="20" t="s">
        <v>314</v>
      </c>
      <c r="E9940" s="20" t="s">
        <v>276</v>
      </c>
      <c r="F9940" s="20" t="s">
        <v>159</v>
      </c>
      <c r="G9940" s="8">
        <v>44836</v>
      </c>
      <c r="H9940" s="20" t="s">
        <v>160</v>
      </c>
      <c r="I9940" s="7">
        <v>139753585</v>
      </c>
      <c r="L9940" s="7">
        <v>6929716201</v>
      </c>
      <c r="M9940" s="7">
        <v>253995298</v>
      </c>
      <c r="N9940" s="7">
        <v>139753585</v>
      </c>
      <c r="O9940" s="20" t="str">
        <f t="shared" si="314"/>
        <v/>
      </c>
    </row>
    <row r="9941" spans="1:15">
      <c r="A9941" s="20" t="str">
        <f t="shared" si="313"/>
        <v>Birta lífeyrissjóðurInnlánsleið</v>
      </c>
      <c r="B9941" s="20" t="str">
        <f>_xlfn.IFNA(INDEX(Listi!$AI:$AI,MATCH(C9941,Listi!$AJ:$AJ,0)),INDEX(Listi!T:T,MATCH(C9941,Listi!U:U,0)))</f>
        <v xml:space="preserve">Birta  </v>
      </c>
      <c r="C9941" s="20" t="s">
        <v>298</v>
      </c>
      <c r="D9941" s="20" t="s">
        <v>208</v>
      </c>
      <c r="E9941" s="20" t="s">
        <v>276</v>
      </c>
      <c r="F9941" s="20" t="s">
        <v>159</v>
      </c>
      <c r="G9941" s="8">
        <v>44836</v>
      </c>
      <c r="H9941" s="20" t="s">
        <v>160</v>
      </c>
      <c r="I9941" s="7">
        <v>174324836</v>
      </c>
      <c r="L9941" s="7">
        <v>4108971332</v>
      </c>
      <c r="M9941" s="7">
        <v>264842424</v>
      </c>
      <c r="N9941" s="7">
        <v>174324836</v>
      </c>
      <c r="O9941" s="20" t="str">
        <f t="shared" si="314"/>
        <v/>
      </c>
    </row>
    <row r="9942" spans="1:15">
      <c r="A9942" s="20" t="str">
        <f t="shared" si="313"/>
        <v>Birta lífeyrissjóðurSamtryggingardeild</v>
      </c>
      <c r="B9942" s="20" t="str">
        <f>_xlfn.IFNA(INDEX(Listi!$AI:$AI,MATCH(C9942,Listi!$AJ:$AJ,0)),INDEX(Listi!T:T,MATCH(C9942,Listi!U:U,0)))</f>
        <v xml:space="preserve">Birta  </v>
      </c>
      <c r="C9942" s="20" t="s">
        <v>298</v>
      </c>
      <c r="D9942" s="20" t="s">
        <v>205</v>
      </c>
      <c r="E9942" s="20" t="s">
        <v>275</v>
      </c>
      <c r="F9942" s="20" t="s">
        <v>159</v>
      </c>
      <c r="G9942" s="8">
        <v>44836</v>
      </c>
      <c r="H9942" s="20" t="s">
        <v>160</v>
      </c>
      <c r="I9942" s="7">
        <v>14075814006</v>
      </c>
      <c r="L9942" s="7">
        <v>549755105944</v>
      </c>
      <c r="M9942" s="7">
        <v>18480897961</v>
      </c>
      <c r="N9942" s="7">
        <v>14075814006</v>
      </c>
      <c r="O9942" s="20" t="str">
        <f t="shared" si="314"/>
        <v/>
      </c>
    </row>
    <row r="9943" spans="1:15">
      <c r="A9943" s="20" t="str">
        <f t="shared" si="313"/>
        <v>Birta lífeyrissjóðurSkuldabréfaleið</v>
      </c>
      <c r="B9943" s="20" t="str">
        <f>_xlfn.IFNA(INDEX(Listi!$AI:$AI,MATCH(C9943,Listi!$AJ:$AJ,0)),INDEX(Listi!T:T,MATCH(C9943,Listi!U:U,0)))</f>
        <v xml:space="preserve">Birta  </v>
      </c>
      <c r="C9943" s="20" t="s">
        <v>298</v>
      </c>
      <c r="D9943" s="20" t="s">
        <v>313</v>
      </c>
      <c r="E9943" s="20" t="s">
        <v>276</v>
      </c>
      <c r="F9943" s="8" t="s">
        <v>159</v>
      </c>
      <c r="G9943" s="8">
        <v>44836</v>
      </c>
      <c r="H9943" s="20" t="s">
        <v>160</v>
      </c>
      <c r="I9943" s="7">
        <v>218104877</v>
      </c>
      <c r="L9943" s="7">
        <v>8522374478</v>
      </c>
      <c r="M9943" s="7">
        <v>391005163</v>
      </c>
      <c r="N9943" s="7">
        <v>218104877</v>
      </c>
      <c r="O9943" s="20" t="str">
        <f t="shared" si="314"/>
        <v/>
      </c>
    </row>
    <row r="9944" spans="1:15">
      <c r="A9944" s="20" t="str">
        <f t="shared" si="313"/>
        <v>Birta lífeyrissjóðurTilgreind séreign</v>
      </c>
      <c r="B9944" s="20" t="str">
        <f>_xlfn.IFNA(INDEX(Listi!$AI:$AI,MATCH(C9944,Listi!$AJ:$AJ,0)),INDEX(Listi!T:T,MATCH(C9944,Listi!U:U,0)))</f>
        <v xml:space="preserve">Birta  </v>
      </c>
      <c r="C9944" s="20" t="s">
        <v>298</v>
      </c>
      <c r="D9944" s="20" t="s">
        <v>312</v>
      </c>
      <c r="E9944" s="20" t="s">
        <v>276</v>
      </c>
      <c r="F9944" s="8" t="s">
        <v>159</v>
      </c>
      <c r="G9944" s="8">
        <v>44836</v>
      </c>
      <c r="H9944" s="20" t="s">
        <v>160</v>
      </c>
      <c r="I9944" s="7">
        <v>36000223</v>
      </c>
      <c r="L9944" s="7">
        <v>2234420297</v>
      </c>
      <c r="M9944" s="7">
        <v>511871981</v>
      </c>
      <c r="N9944" s="7">
        <v>36000223</v>
      </c>
      <c r="O9944" s="20" t="str">
        <f t="shared" si="314"/>
        <v/>
      </c>
    </row>
    <row r="9945" spans="1:15">
      <c r="A9945" s="20" t="str">
        <f t="shared" si="313"/>
        <v>Brú Lífeyrissjóður starfsmanna sveitarfélagaA-deild</v>
      </c>
      <c r="B9945" s="20" t="str">
        <f>_xlfn.IFNA(INDEX(Listi!$AI:$AI,MATCH(C9945,Listi!$AJ:$AJ,0)),INDEX(Listi!T:T,MATCH(C9945,Listi!U:U,0)))</f>
        <v>Brú</v>
      </c>
      <c r="C9945" s="20" t="s">
        <v>217</v>
      </c>
      <c r="D9945" s="20" t="s">
        <v>257</v>
      </c>
      <c r="E9945" s="20" t="s">
        <v>275</v>
      </c>
      <c r="F9945" s="8" t="s">
        <v>159</v>
      </c>
      <c r="G9945" s="8">
        <v>44836</v>
      </c>
      <c r="H9945" s="20" t="s">
        <v>160</v>
      </c>
      <c r="I9945" s="7">
        <v>4793072329</v>
      </c>
      <c r="L9945" s="7">
        <v>270469177889</v>
      </c>
      <c r="M9945" s="7">
        <v>13987858077</v>
      </c>
      <c r="N9945" s="7">
        <v>4793072329</v>
      </c>
      <c r="O9945" s="20" t="str">
        <f t="shared" si="314"/>
        <v/>
      </c>
    </row>
    <row r="9946" spans="1:15">
      <c r="A9946" s="20" t="str">
        <f t="shared" si="313"/>
        <v>Brú Lífeyrissjóður starfsmanna sveitarfélagaB-deild</v>
      </c>
      <c r="B9946" s="20" t="str">
        <f>_xlfn.IFNA(INDEX(Listi!$AI:$AI,MATCH(C9946,Listi!$AJ:$AJ,0)),INDEX(Listi!T:T,MATCH(C9946,Listi!U:U,0)))</f>
        <v>Brú</v>
      </c>
      <c r="C9946" s="20" t="s">
        <v>217</v>
      </c>
      <c r="D9946" s="20" t="s">
        <v>218</v>
      </c>
      <c r="E9946" s="20" t="s">
        <v>275</v>
      </c>
      <c r="F9946" s="8" t="s">
        <v>159</v>
      </c>
      <c r="G9946" s="8">
        <v>44836</v>
      </c>
      <c r="H9946" s="20" t="s">
        <v>160</v>
      </c>
      <c r="I9946" s="7">
        <v>3424817406</v>
      </c>
      <c r="L9946" s="7">
        <v>17004783831</v>
      </c>
      <c r="M9946" s="7">
        <v>119747694</v>
      </c>
      <c r="N9946" s="7">
        <v>3424817406</v>
      </c>
      <c r="O9946" s="20" t="str">
        <f t="shared" si="314"/>
        <v/>
      </c>
    </row>
    <row r="9947" spans="1:15">
      <c r="A9947" s="20" t="str">
        <f t="shared" si="313"/>
        <v>Brú Lífeyrissjóður starfsmanna sveitarfélagaV-deild</v>
      </c>
      <c r="B9947" s="20" t="str">
        <f>_xlfn.IFNA(INDEX(Listi!$AI:$AI,MATCH(C9947,Listi!$AJ:$AJ,0)),INDEX(Listi!T:T,MATCH(C9947,Listi!U:U,0)))</f>
        <v>Brú</v>
      </c>
      <c r="C9947" s="20" t="s">
        <v>217</v>
      </c>
      <c r="D9947" s="20" t="s">
        <v>219</v>
      </c>
      <c r="E9947" s="20" t="s">
        <v>275</v>
      </c>
      <c r="F9947" s="8" t="s">
        <v>159</v>
      </c>
      <c r="G9947" s="8">
        <v>44836</v>
      </c>
      <c r="H9947" s="20" t="s">
        <v>160</v>
      </c>
      <c r="I9947" s="7">
        <v>455519059</v>
      </c>
      <c r="L9947" s="7">
        <v>54501394986</v>
      </c>
      <c r="M9947" s="7">
        <v>4188513374</v>
      </c>
      <c r="N9947" s="7">
        <v>455519059</v>
      </c>
      <c r="O9947" s="20" t="str">
        <f t="shared" si="314"/>
        <v/>
      </c>
    </row>
    <row r="9948" spans="1:15">
      <c r="A9948" s="20" t="str">
        <f t="shared" si="313"/>
        <v>Eftirlaunasj atvinnuflugmannaSamtryggingardeild</v>
      </c>
      <c r="B9948" s="20" t="str">
        <f>_xlfn.IFNA(INDEX(Listi!$AI:$AI,MATCH(C9948,Listi!$AJ:$AJ,0)),INDEX(Listi!T:T,MATCH(C9948,Listi!U:U,0)))</f>
        <v>EFÍA</v>
      </c>
      <c r="C9948" s="20" t="s">
        <v>220</v>
      </c>
      <c r="D9948" s="20" t="s">
        <v>205</v>
      </c>
      <c r="E9948" s="20" t="s">
        <v>275</v>
      </c>
      <c r="F9948" s="8" t="s">
        <v>159</v>
      </c>
      <c r="G9948" s="8">
        <v>44836</v>
      </c>
      <c r="H9948" s="20" t="s">
        <v>160</v>
      </c>
      <c r="I9948" s="7">
        <v>1113313000</v>
      </c>
      <c r="L9948" s="7">
        <v>58542663000</v>
      </c>
      <c r="M9948" s="7">
        <v>1477262000</v>
      </c>
      <c r="N9948" s="7">
        <v>1113313000</v>
      </c>
      <c r="O9948" s="20" t="str">
        <f t="shared" si="314"/>
        <v/>
      </c>
    </row>
    <row r="9949" spans="1:15">
      <c r="A9949" s="20" t="str">
        <f t="shared" si="313"/>
        <v>Festa - lífeyrissjóðurSamtryggingardeild</v>
      </c>
      <c r="B9949" s="20" t="str">
        <f>_xlfn.IFNA(INDEX(Listi!$AI:$AI,MATCH(C9949,Listi!$AJ:$AJ,0)),INDEX(Listi!T:T,MATCH(C9949,Listi!U:U,0)))</f>
        <v xml:space="preserve">Festa </v>
      </c>
      <c r="C9949" s="20" t="s">
        <v>221</v>
      </c>
      <c r="D9949" s="20" t="s">
        <v>205</v>
      </c>
      <c r="E9949" s="20" t="s">
        <v>275</v>
      </c>
      <c r="F9949" s="8" t="s">
        <v>159</v>
      </c>
      <c r="G9949" s="8">
        <v>44836</v>
      </c>
      <c r="H9949" s="20" t="s">
        <v>160</v>
      </c>
      <c r="I9949" s="7">
        <v>5180938287</v>
      </c>
      <c r="L9949" s="7">
        <v>246318113722</v>
      </c>
      <c r="M9949" s="7">
        <v>11138196907</v>
      </c>
      <c r="N9949" s="7">
        <v>5180938287</v>
      </c>
      <c r="O9949" s="20" t="str">
        <f t="shared" si="314"/>
        <v/>
      </c>
    </row>
    <row r="9950" spans="1:15">
      <c r="A9950" s="20" t="str">
        <f t="shared" si="313"/>
        <v>Festa - lífeyrissjóðurSparnaðarleið I</v>
      </c>
      <c r="B9950" s="20" t="str">
        <f>_xlfn.IFNA(INDEX(Listi!$AI:$AI,MATCH(C9950,Listi!$AJ:$AJ,0)),INDEX(Listi!T:T,MATCH(C9950,Listi!U:U,0)))</f>
        <v xml:space="preserve">Festa </v>
      </c>
      <c r="C9950" s="20" t="s">
        <v>221</v>
      </c>
      <c r="D9950" s="20" t="s">
        <v>464</v>
      </c>
      <c r="E9950" s="20" t="s">
        <v>276</v>
      </c>
      <c r="F9950" s="8" t="s">
        <v>159</v>
      </c>
      <c r="G9950" s="8">
        <v>44836</v>
      </c>
      <c r="H9950" s="20" t="s">
        <v>160</v>
      </c>
      <c r="I9950" s="7">
        <v>2063969</v>
      </c>
      <c r="L9950" s="7">
        <v>75585319</v>
      </c>
      <c r="M9950" s="7">
        <v>37671409</v>
      </c>
      <c r="N9950" s="7">
        <v>2063969</v>
      </c>
      <c r="O9950" s="20" t="str">
        <f t="shared" si="314"/>
        <v/>
      </c>
    </row>
    <row r="9951" spans="1:15">
      <c r="A9951" s="20" t="str">
        <f t="shared" si="313"/>
        <v>Festa - lífeyrissjóðurSparnaðarleið II</v>
      </c>
      <c r="B9951" s="20" t="str">
        <f>_xlfn.IFNA(INDEX(Listi!$AI:$AI,MATCH(C9951,Listi!$AJ:$AJ,0)),INDEX(Listi!T:T,MATCH(C9951,Listi!U:U,0)))</f>
        <v xml:space="preserve">Festa </v>
      </c>
      <c r="C9951" s="20" t="s">
        <v>221</v>
      </c>
      <c r="D9951" s="20" t="s">
        <v>388</v>
      </c>
      <c r="E9951" s="20" t="s">
        <v>276</v>
      </c>
      <c r="F9951" s="20" t="s">
        <v>159</v>
      </c>
      <c r="G9951" s="8">
        <v>44836</v>
      </c>
      <c r="H9951" s="20" t="s">
        <v>160</v>
      </c>
      <c r="I9951" s="7">
        <v>19363084</v>
      </c>
      <c r="L9951" s="7">
        <v>1113180693</v>
      </c>
      <c r="M9951" s="7">
        <v>134564310</v>
      </c>
      <c r="N9951" s="7">
        <v>19363084</v>
      </c>
      <c r="O9951" s="20" t="str">
        <f t="shared" si="314"/>
        <v/>
      </c>
    </row>
    <row r="9952" spans="1:15">
      <c r="A9952" s="20" t="str">
        <f t="shared" si="313"/>
        <v>Frjálsi lífeyrissjóðurinnDeild/leið I</v>
      </c>
      <c r="B9952" s="20" t="str">
        <f>_xlfn.IFNA(INDEX(Listi!$AI:$AI,MATCH(C9952,Listi!$AJ:$AJ,0)),INDEX(Listi!T:T,MATCH(C9952,Listi!U:U,0)))</f>
        <v xml:space="preserve">Frjálsi </v>
      </c>
      <c r="C9952" s="20" t="s">
        <v>222</v>
      </c>
      <c r="D9952" s="20" t="s">
        <v>223</v>
      </c>
      <c r="E9952" s="20" t="s">
        <v>276</v>
      </c>
      <c r="F9952" s="20" t="s">
        <v>159</v>
      </c>
      <c r="G9952" s="8">
        <v>44836</v>
      </c>
      <c r="H9952" s="20" t="s">
        <v>160</v>
      </c>
      <c r="I9952" s="7">
        <v>2178012000</v>
      </c>
      <c r="L9952" s="7">
        <v>199278730000</v>
      </c>
      <c r="M9952" s="7">
        <v>10813020000</v>
      </c>
      <c r="N9952" s="7">
        <v>2178012000</v>
      </c>
      <c r="O9952" s="20" t="str">
        <f t="shared" si="314"/>
        <v/>
      </c>
    </row>
    <row r="9953" spans="1:15">
      <c r="A9953" s="20" t="str">
        <f t="shared" si="313"/>
        <v>Frjálsi lífeyrissjóðurinnDeild/leið II</v>
      </c>
      <c r="B9953" s="20" t="str">
        <f>_xlfn.IFNA(INDEX(Listi!$AI:$AI,MATCH(C9953,Listi!$AJ:$AJ,0)),INDEX(Listi!T:T,MATCH(C9953,Listi!U:U,0)))</f>
        <v xml:space="preserve">Frjálsi </v>
      </c>
      <c r="C9953" s="20" t="s">
        <v>222</v>
      </c>
      <c r="D9953" s="20" t="s">
        <v>224</v>
      </c>
      <c r="E9953" s="20" t="s">
        <v>276</v>
      </c>
      <c r="F9953" s="20" t="s">
        <v>159</v>
      </c>
      <c r="G9953" s="8">
        <v>44836</v>
      </c>
      <c r="H9953" s="20" t="s">
        <v>160</v>
      </c>
      <c r="I9953" s="7">
        <v>401735000</v>
      </c>
      <c r="L9953" s="7">
        <v>29681370000</v>
      </c>
      <c r="M9953" s="7">
        <v>1864883000</v>
      </c>
      <c r="N9953" s="7">
        <v>401735000</v>
      </c>
      <c r="O9953" s="20" t="str">
        <f t="shared" si="314"/>
        <v/>
      </c>
    </row>
    <row r="9954" spans="1:15">
      <c r="A9954" s="20" t="str">
        <f t="shared" si="313"/>
        <v>Frjálsi lífeyrissjóðurinnDeild/leið III</v>
      </c>
      <c r="B9954" s="20" t="str">
        <f>_xlfn.IFNA(INDEX(Listi!$AI:$AI,MATCH(C9954,Listi!$AJ:$AJ,0)),INDEX(Listi!T:T,MATCH(C9954,Listi!U:U,0)))</f>
        <v xml:space="preserve">Frjálsi </v>
      </c>
      <c r="C9954" s="20" t="s">
        <v>222</v>
      </c>
      <c r="D9954" s="20" t="s">
        <v>225</v>
      </c>
      <c r="E9954" s="20" t="s">
        <v>276</v>
      </c>
      <c r="F9954" s="20" t="s">
        <v>159</v>
      </c>
      <c r="G9954" s="8">
        <v>44836</v>
      </c>
      <c r="H9954" s="20" t="s">
        <v>160</v>
      </c>
      <c r="I9954" s="7">
        <v>1456678000</v>
      </c>
      <c r="L9954" s="7">
        <v>43554797000</v>
      </c>
      <c r="M9954" s="7">
        <v>2564479000</v>
      </c>
      <c r="N9954" s="7">
        <v>1456678000</v>
      </c>
      <c r="O9954" s="20" t="str">
        <f t="shared" si="314"/>
        <v/>
      </c>
    </row>
    <row r="9955" spans="1:15">
      <c r="A9955" s="20" t="str">
        <f t="shared" si="313"/>
        <v>Frjálsi lífeyrissjóðurinnFrjálsi Áhætta</v>
      </c>
      <c r="B9955" s="20" t="str">
        <f>_xlfn.IFNA(INDEX(Listi!$AI:$AI,MATCH(C9955,Listi!$AJ:$AJ,0)),INDEX(Listi!T:T,MATCH(C9955,Listi!U:U,0)))</f>
        <v xml:space="preserve">Frjálsi </v>
      </c>
      <c r="C9955" s="20" t="s">
        <v>222</v>
      </c>
      <c r="D9955" s="20" t="s">
        <v>226</v>
      </c>
      <c r="E9955" s="20" t="s">
        <v>276</v>
      </c>
      <c r="F9955" s="20" t="s">
        <v>159</v>
      </c>
      <c r="G9955" s="8">
        <v>44836</v>
      </c>
      <c r="H9955" s="20" t="s">
        <v>160</v>
      </c>
      <c r="I9955" s="7">
        <v>1872000</v>
      </c>
      <c r="L9955" s="7">
        <v>2707615000</v>
      </c>
      <c r="M9955" s="7">
        <v>335331000</v>
      </c>
      <c r="N9955" s="7">
        <v>1872000</v>
      </c>
      <c r="O9955" s="20" t="str">
        <f t="shared" si="314"/>
        <v/>
      </c>
    </row>
    <row r="9956" spans="1:15">
      <c r="A9956" s="20" t="str">
        <f t="shared" si="313"/>
        <v>Frjálsi lífeyrissjóðurinnSameiginleg deild</v>
      </c>
      <c r="B9956" s="20" t="str">
        <f>_xlfn.IFNA(INDEX(Listi!$AI:$AI,MATCH(C9956,Listi!$AJ:$AJ,0)),INDEX(Listi!T:T,MATCH(C9956,Listi!U:U,0)))</f>
        <v xml:space="preserve">Frjálsi </v>
      </c>
      <c r="C9956" s="20" t="s">
        <v>222</v>
      </c>
      <c r="D9956" s="20" t="s">
        <v>311</v>
      </c>
      <c r="E9956" s="20" t="s">
        <v>276</v>
      </c>
      <c r="F9956" s="20" t="s">
        <v>159</v>
      </c>
      <c r="G9956" s="8">
        <v>44836</v>
      </c>
      <c r="H9956" s="20" t="s">
        <v>160</v>
      </c>
      <c r="I9956" s="7">
        <v>0</v>
      </c>
      <c r="L9956" s="7">
        <v>0</v>
      </c>
      <c r="M9956" s="7">
        <v>0</v>
      </c>
      <c r="N9956" s="7">
        <v>0</v>
      </c>
      <c r="O9956" s="20" t="str">
        <f t="shared" si="314"/>
        <v/>
      </c>
    </row>
    <row r="9957" spans="1:15">
      <c r="A9957" s="20" t="str">
        <f t="shared" si="313"/>
        <v>Frjálsi lífeyrissjóðurinnSamtryggingardeild</v>
      </c>
      <c r="B9957" s="20" t="str">
        <f>_xlfn.IFNA(INDEX(Listi!$AI:$AI,MATCH(C9957,Listi!$AJ:$AJ,0)),INDEX(Listi!T:T,MATCH(C9957,Listi!U:U,0)))</f>
        <v xml:space="preserve">Frjálsi </v>
      </c>
      <c r="C9957" s="20" t="s">
        <v>222</v>
      </c>
      <c r="D9957" s="20" t="s">
        <v>205</v>
      </c>
      <c r="E9957" s="20" t="s">
        <v>275</v>
      </c>
      <c r="F9957" s="20" t="s">
        <v>159</v>
      </c>
      <c r="G9957" s="8">
        <v>44836</v>
      </c>
      <c r="H9957" s="20" t="s">
        <v>160</v>
      </c>
      <c r="I9957" s="7">
        <v>1254273000</v>
      </c>
      <c r="L9957" s="7">
        <v>127148465000</v>
      </c>
      <c r="M9957" s="7">
        <v>7524433000</v>
      </c>
      <c r="N9957" s="7">
        <v>1254273000</v>
      </c>
      <c r="O9957" s="20" t="str">
        <f t="shared" si="314"/>
        <v/>
      </c>
    </row>
    <row r="9958" spans="1:15">
      <c r="A9958" s="20" t="str">
        <f t="shared" si="313"/>
        <v>Gildi - lífeyrissjóðurFramtíðarsýn 1</v>
      </c>
      <c r="B9958" s="20" t="str">
        <f>_xlfn.IFNA(INDEX(Listi!$AI:$AI,MATCH(C9958,Listi!$AJ:$AJ,0)),INDEX(Listi!T:T,MATCH(C9958,Listi!U:U,0)))</f>
        <v xml:space="preserve">Gildi  </v>
      </c>
      <c r="C9958" s="20" t="s">
        <v>227</v>
      </c>
      <c r="D9958" s="20" t="s">
        <v>373</v>
      </c>
      <c r="E9958" s="20" t="s">
        <v>276</v>
      </c>
      <c r="F9958" s="20" t="s">
        <v>159</v>
      </c>
      <c r="G9958" s="8">
        <v>44836</v>
      </c>
      <c r="H9958" s="20" t="s">
        <v>160</v>
      </c>
      <c r="I9958" s="7">
        <v>99697779</v>
      </c>
      <c r="L9958" s="7">
        <v>3223959491</v>
      </c>
      <c r="M9958" s="7">
        <v>185065371</v>
      </c>
      <c r="N9958" s="7">
        <v>99697779</v>
      </c>
      <c r="O9958" s="20" t="str">
        <f t="shared" si="314"/>
        <v/>
      </c>
    </row>
    <row r="9959" spans="1:15">
      <c r="A9959" s="20" t="str">
        <f t="shared" si="313"/>
        <v>Gildi - lífeyrissjóðurFramtíðarsýn 2</v>
      </c>
      <c r="B9959" s="20" t="str">
        <f>_xlfn.IFNA(INDEX(Listi!$AI:$AI,MATCH(C9959,Listi!$AJ:$AJ,0)),INDEX(Listi!T:T,MATCH(C9959,Listi!U:U,0)))</f>
        <v xml:space="preserve">Gildi  </v>
      </c>
      <c r="C9959" s="20" t="s">
        <v>227</v>
      </c>
      <c r="D9959" s="20" t="s">
        <v>374</v>
      </c>
      <c r="E9959" s="20" t="s">
        <v>276</v>
      </c>
      <c r="F9959" s="20" t="s">
        <v>159</v>
      </c>
      <c r="G9959" s="8">
        <v>44836</v>
      </c>
      <c r="H9959" s="20" t="s">
        <v>160</v>
      </c>
      <c r="I9959" s="7">
        <v>70042741</v>
      </c>
      <c r="L9959" s="7">
        <v>3172355810</v>
      </c>
      <c r="M9959" s="7">
        <v>227598529</v>
      </c>
      <c r="N9959" s="7">
        <v>70042741</v>
      </c>
      <c r="O9959" s="20" t="str">
        <f t="shared" si="314"/>
        <v/>
      </c>
    </row>
    <row r="9960" spans="1:15">
      <c r="A9960" s="20" t="str">
        <f t="shared" si="313"/>
        <v>Gildi - lífeyrissjóðurFramtíðarsýn 3</v>
      </c>
      <c r="B9960" s="20" t="str">
        <f>_xlfn.IFNA(INDEX(Listi!$AI:$AI,MATCH(C9960,Listi!$AJ:$AJ,0)),INDEX(Listi!T:T,MATCH(C9960,Listi!U:U,0)))</f>
        <v xml:space="preserve">Gildi  </v>
      </c>
      <c r="C9960" s="20" t="s">
        <v>227</v>
      </c>
      <c r="D9960" s="20" t="s">
        <v>380</v>
      </c>
      <c r="E9960" s="20" t="s">
        <v>276</v>
      </c>
      <c r="F9960" s="20" t="s">
        <v>159</v>
      </c>
      <c r="G9960" s="8">
        <v>44836</v>
      </c>
      <c r="H9960" s="20" t="s">
        <v>160</v>
      </c>
      <c r="I9960" s="7">
        <v>61376636</v>
      </c>
      <c r="L9960" s="7">
        <v>1220667693</v>
      </c>
      <c r="M9960" s="7">
        <v>206427664</v>
      </c>
      <c r="N9960" s="7">
        <v>61376636</v>
      </c>
      <c r="O9960" s="20" t="str">
        <f t="shared" si="314"/>
        <v/>
      </c>
    </row>
    <row r="9961" spans="1:15">
      <c r="A9961" s="20" t="str">
        <f t="shared" ref="A9961:A10023" si="315">CONCATENATE(C9961,D9961)</f>
        <v>Gildi - lífeyrissjóðurSamtryggingardeild</v>
      </c>
      <c r="B9961" s="20" t="str">
        <f>_xlfn.IFNA(INDEX(Listi!$AI:$AI,MATCH(C9961,Listi!$AJ:$AJ,0)),INDEX(Listi!T:T,MATCH(C9961,Listi!U:U,0)))</f>
        <v xml:space="preserve">Gildi  </v>
      </c>
      <c r="C9961" s="20" t="s">
        <v>227</v>
      </c>
      <c r="D9961" s="20" t="s">
        <v>205</v>
      </c>
      <c r="E9961" s="20" t="s">
        <v>275</v>
      </c>
      <c r="F9961" s="20" t="s">
        <v>159</v>
      </c>
      <c r="G9961" s="8">
        <v>44836</v>
      </c>
      <c r="H9961" s="20" t="s">
        <v>160</v>
      </c>
      <c r="I9961" s="7">
        <v>20772915594</v>
      </c>
      <c r="L9961" s="7">
        <v>908474103084</v>
      </c>
      <c r="M9961" s="7">
        <v>33404441428</v>
      </c>
      <c r="N9961" s="7">
        <v>20772915594</v>
      </c>
      <c r="O9961" s="20" t="str">
        <f t="shared" si="314"/>
        <v/>
      </c>
    </row>
    <row r="9962" spans="1:15">
      <c r="A9962" s="20" t="str">
        <f t="shared" si="315"/>
        <v>Íslandsbanki hf.Erlend verðbréf</v>
      </c>
      <c r="B9962" s="20" t="str">
        <f>_xlfn.IFNA(INDEX(Listi!$AI:$AI,MATCH(C9962,Listi!$AJ:$AJ,0)),INDEX(Listi!T:T,MATCH(C9962,Listi!U:U,0)))</f>
        <v>Íslandsbanki</v>
      </c>
      <c r="C9962" s="20" t="s">
        <v>228</v>
      </c>
      <c r="D9962" s="20" t="s">
        <v>229</v>
      </c>
      <c r="E9962" s="20" t="s">
        <v>276</v>
      </c>
      <c r="F9962" s="20" t="s">
        <v>159</v>
      </c>
      <c r="G9962" s="8">
        <v>44836</v>
      </c>
      <c r="H9962" s="20" t="s">
        <v>160</v>
      </c>
      <c r="I9962" s="7">
        <v>15279587</v>
      </c>
      <c r="L9962" s="7">
        <v>1602556114</v>
      </c>
      <c r="M9962" s="7">
        <v>15640340</v>
      </c>
      <c r="N9962" s="7">
        <v>15279587</v>
      </c>
      <c r="O9962" s="20" t="str">
        <f t="shared" si="314"/>
        <v/>
      </c>
    </row>
    <row r="9963" spans="1:15">
      <c r="A9963" s="20" t="str">
        <f t="shared" si="315"/>
        <v>Íslandsbanki hf.Húsnæðisleið</v>
      </c>
      <c r="B9963" s="20" t="str">
        <f>_xlfn.IFNA(INDEX(Listi!$AI:$AI,MATCH(C9963,Listi!$AJ:$AJ,0)),INDEX(Listi!T:T,MATCH(C9963,Listi!U:U,0)))</f>
        <v>Íslandsbanki</v>
      </c>
      <c r="C9963" s="20" t="s">
        <v>228</v>
      </c>
      <c r="D9963" s="20" t="s">
        <v>307</v>
      </c>
      <c r="E9963" s="20" t="s">
        <v>276</v>
      </c>
      <c r="F9963" s="20" t="s">
        <v>159</v>
      </c>
      <c r="G9963" s="8">
        <v>44836</v>
      </c>
      <c r="H9963" s="20" t="s">
        <v>160</v>
      </c>
      <c r="I9963" s="7">
        <v>7159457</v>
      </c>
      <c r="L9963" s="7">
        <v>2334808209</v>
      </c>
      <c r="M9963" s="7">
        <v>1128225985</v>
      </c>
      <c r="N9963" s="7">
        <v>7159457</v>
      </c>
      <c r="O9963" s="20" t="str">
        <f t="shared" si="314"/>
        <v/>
      </c>
    </row>
    <row r="9964" spans="1:15">
      <c r="A9964" s="20" t="str">
        <f t="shared" si="315"/>
        <v>Íslandsbanki hf.Lífeyrisreikningur-óverðtryggður</v>
      </c>
      <c r="B9964" s="20" t="str">
        <f>_xlfn.IFNA(INDEX(Listi!$AI:$AI,MATCH(C9964,Listi!$AJ:$AJ,0)),INDEX(Listi!T:T,MATCH(C9964,Listi!U:U,0)))</f>
        <v>Íslandsbanki</v>
      </c>
      <c r="C9964" s="20" t="s">
        <v>228</v>
      </c>
      <c r="D9964" s="20" t="s">
        <v>231</v>
      </c>
      <c r="E9964" s="20" t="s">
        <v>276</v>
      </c>
      <c r="F9964" s="20" t="s">
        <v>159</v>
      </c>
      <c r="G9964" s="8">
        <v>44836</v>
      </c>
      <c r="H9964" s="20" t="s">
        <v>160</v>
      </c>
      <c r="I9964" s="7">
        <v>95740979</v>
      </c>
      <c r="L9964" s="7">
        <v>2506311736</v>
      </c>
      <c r="M9964" s="7">
        <v>879015901</v>
      </c>
      <c r="N9964" s="7">
        <v>95740979</v>
      </c>
      <c r="O9964" s="20" t="str">
        <f t="shared" si="314"/>
        <v/>
      </c>
    </row>
    <row r="9965" spans="1:15">
      <c r="A9965" s="20" t="str">
        <f t="shared" si="315"/>
        <v>Íslandsbanki hf.Lífeyrisreikningur-verðtryggður</v>
      </c>
      <c r="B9965" s="20" t="str">
        <f>_xlfn.IFNA(INDEX(Listi!$AI:$AI,MATCH(C9965,Listi!$AJ:$AJ,0)),INDEX(Listi!T:T,MATCH(C9965,Listi!U:U,0)))</f>
        <v>Íslandsbanki</v>
      </c>
      <c r="C9965" s="20" t="s">
        <v>228</v>
      </c>
      <c r="D9965" s="20" t="s">
        <v>232</v>
      </c>
      <c r="E9965" s="20" t="s">
        <v>276</v>
      </c>
      <c r="F9965" s="20" t="s">
        <v>159</v>
      </c>
      <c r="G9965" s="8">
        <v>44836</v>
      </c>
      <c r="H9965" s="20" t="s">
        <v>160</v>
      </c>
      <c r="I9965" s="7">
        <v>973599891</v>
      </c>
      <c r="L9965" s="7">
        <v>35933944171</v>
      </c>
      <c r="M9965" s="7">
        <v>3575627585</v>
      </c>
      <c r="N9965" s="7">
        <v>973599891</v>
      </c>
      <c r="O9965" s="20" t="str">
        <f t="shared" si="314"/>
        <v/>
      </c>
    </row>
    <row r="9966" spans="1:15">
      <c r="A9966" s="20" t="str">
        <f t="shared" si="315"/>
        <v>Íslandsbanki hf.Löng ríkisskuldabréf</v>
      </c>
      <c r="B9966" s="20" t="str">
        <f>_xlfn.IFNA(INDEX(Listi!$AI:$AI,MATCH(C9966,Listi!$AJ:$AJ,0)),INDEX(Listi!T:T,MATCH(C9966,Listi!U:U,0)))</f>
        <v>Íslandsbanki</v>
      </c>
      <c r="C9966" s="20" t="s">
        <v>228</v>
      </c>
      <c r="D9966" s="20" t="s">
        <v>233</v>
      </c>
      <c r="E9966" s="20" t="s">
        <v>276</v>
      </c>
      <c r="F9966" s="20" t="s">
        <v>159</v>
      </c>
      <c r="G9966" s="8">
        <v>44836</v>
      </c>
      <c r="H9966" s="20" t="s">
        <v>160</v>
      </c>
      <c r="I9966" s="7">
        <v>25520229</v>
      </c>
      <c r="L9966" s="7">
        <v>753232602</v>
      </c>
      <c r="M9966" s="7">
        <v>52540738</v>
      </c>
      <c r="N9966" s="7">
        <v>25520229</v>
      </c>
      <c r="O9966" s="20" t="str">
        <f t="shared" si="314"/>
        <v/>
      </c>
    </row>
    <row r="9967" spans="1:15">
      <c r="A9967" s="20" t="str">
        <f t="shared" si="315"/>
        <v>Íslandsbanki hf.Stýring A</v>
      </c>
      <c r="B9967" s="20" t="str">
        <f>_xlfn.IFNA(INDEX(Listi!$AI:$AI,MATCH(C9967,Listi!$AJ:$AJ,0)),INDEX(Listi!T:T,MATCH(C9967,Listi!U:U,0)))</f>
        <v>Íslandsbanki</v>
      </c>
      <c r="C9967" s="20" t="s">
        <v>228</v>
      </c>
      <c r="D9967" s="20" t="s">
        <v>234</v>
      </c>
      <c r="E9967" s="20" t="s">
        <v>276</v>
      </c>
      <c r="F9967" s="20" t="s">
        <v>159</v>
      </c>
      <c r="G9967" s="8">
        <v>44836</v>
      </c>
      <c r="H9967" s="20" t="s">
        <v>160</v>
      </c>
      <c r="I9967" s="7">
        <v>124877843</v>
      </c>
      <c r="L9967" s="7">
        <v>4133723797</v>
      </c>
      <c r="M9967" s="7">
        <v>215966902</v>
      </c>
      <c r="N9967" s="7">
        <v>124877843</v>
      </c>
      <c r="O9967" s="20" t="str">
        <f t="shared" si="314"/>
        <v/>
      </c>
    </row>
    <row r="9968" spans="1:15">
      <c r="A9968" s="20" t="str">
        <f t="shared" si="315"/>
        <v>Íslandsbanki hf.Stýring B</v>
      </c>
      <c r="B9968" s="20" t="str">
        <f>_xlfn.IFNA(INDEX(Listi!$AI:$AI,MATCH(C9968,Listi!$AJ:$AJ,0)),INDEX(Listi!T:T,MATCH(C9968,Listi!U:U,0)))</f>
        <v>Íslandsbanki</v>
      </c>
      <c r="C9968" s="20" t="s">
        <v>228</v>
      </c>
      <c r="D9968" s="20" t="s">
        <v>235</v>
      </c>
      <c r="E9968" s="20" t="s">
        <v>276</v>
      </c>
      <c r="F9968" s="20" t="s">
        <v>159</v>
      </c>
      <c r="G9968" s="8">
        <v>44836</v>
      </c>
      <c r="H9968" s="20" t="s">
        <v>160</v>
      </c>
      <c r="I9968" s="7">
        <v>77897125</v>
      </c>
      <c r="L9968" s="7">
        <v>5860247393</v>
      </c>
      <c r="M9968" s="7">
        <v>508591885</v>
      </c>
      <c r="N9968" s="7">
        <v>77897125</v>
      </c>
      <c r="O9968" s="20" t="str">
        <f t="shared" si="314"/>
        <v/>
      </c>
    </row>
    <row r="9969" spans="1:15">
      <c r="A9969" s="20" t="str">
        <f t="shared" si="315"/>
        <v>Íslandsbanki hf.Stýring C</v>
      </c>
      <c r="B9969" s="20" t="str">
        <f>_xlfn.IFNA(INDEX(Listi!$AI:$AI,MATCH(C9969,Listi!$AJ:$AJ,0)),INDEX(Listi!T:T,MATCH(C9969,Listi!U:U,0)))</f>
        <v>Íslandsbanki</v>
      </c>
      <c r="C9969" s="20" t="s">
        <v>228</v>
      </c>
      <c r="D9969" s="20" t="s">
        <v>236</v>
      </c>
      <c r="E9969" s="20" t="s">
        <v>276</v>
      </c>
      <c r="F9969" s="20" t="s">
        <v>159</v>
      </c>
      <c r="G9969" s="8">
        <v>44836</v>
      </c>
      <c r="H9969" s="20" t="s">
        <v>160</v>
      </c>
      <c r="I9969" s="7">
        <v>58531298</v>
      </c>
      <c r="L9969" s="7">
        <v>8014427899</v>
      </c>
      <c r="M9969" s="7">
        <v>751053797</v>
      </c>
      <c r="N9969" s="7">
        <v>58531298</v>
      </c>
      <c r="O9969" s="20" t="str">
        <f t="shared" si="314"/>
        <v/>
      </c>
    </row>
    <row r="9970" spans="1:15">
      <c r="A9970" s="20" t="str">
        <f t="shared" si="315"/>
        <v>Íslandsbanki hf.Stýring D</v>
      </c>
      <c r="B9970" s="20" t="str">
        <f>_xlfn.IFNA(INDEX(Listi!$AI:$AI,MATCH(C9970,Listi!$AJ:$AJ,0)),INDEX(Listi!T:T,MATCH(C9970,Listi!U:U,0)))</f>
        <v>Íslandsbanki</v>
      </c>
      <c r="C9970" s="20" t="s">
        <v>228</v>
      </c>
      <c r="D9970" s="20" t="s">
        <v>237</v>
      </c>
      <c r="E9970" s="20" t="s">
        <v>276</v>
      </c>
      <c r="F9970" s="20" t="s">
        <v>159</v>
      </c>
      <c r="G9970" s="8">
        <v>44836</v>
      </c>
      <c r="H9970" s="20" t="s">
        <v>160</v>
      </c>
      <c r="I9970" s="7">
        <v>36861109</v>
      </c>
      <c r="L9970" s="7">
        <v>5826614423</v>
      </c>
      <c r="M9970" s="7">
        <v>1371163557</v>
      </c>
      <c r="N9970" s="7">
        <v>36861109</v>
      </c>
      <c r="O9970" s="20" t="str">
        <f t="shared" si="314"/>
        <v/>
      </c>
    </row>
    <row r="9971" spans="1:15">
      <c r="A9971" s="20" t="str">
        <f t="shared" si="315"/>
        <v>Íslandsbanki hf.Stýring E</v>
      </c>
      <c r="B9971" s="20" t="str">
        <f>_xlfn.IFNA(INDEX(Listi!$AI:$AI,MATCH(C9971,Listi!$AJ:$AJ,0)),INDEX(Listi!T:T,MATCH(C9971,Listi!U:U,0)))</f>
        <v>Íslandsbanki</v>
      </c>
      <c r="C9971" s="20" t="s">
        <v>228</v>
      </c>
      <c r="D9971" s="20" t="s">
        <v>580</v>
      </c>
      <c r="E9971" s="20" t="s">
        <v>276</v>
      </c>
      <c r="F9971" s="20" t="s">
        <v>159</v>
      </c>
      <c r="G9971" s="8">
        <v>44836</v>
      </c>
      <c r="H9971" s="20" t="s">
        <v>160</v>
      </c>
      <c r="I9971" s="7">
        <v>670647</v>
      </c>
      <c r="L9971" s="7">
        <v>99567247</v>
      </c>
      <c r="M9971" s="7">
        <v>7691901</v>
      </c>
      <c r="N9971" s="7">
        <v>670647</v>
      </c>
      <c r="O9971" s="20" t="str">
        <f t="shared" si="314"/>
        <v/>
      </c>
    </row>
    <row r="9972" spans="1:15">
      <c r="A9972" s="20" t="str">
        <f t="shared" si="315"/>
        <v>Íslenski lífeyrissjóðurinnLíf 1</v>
      </c>
      <c r="B9972" s="20" t="str">
        <f>_xlfn.IFNA(INDEX(Listi!$AI:$AI,MATCH(C9972,Listi!$AJ:$AJ,0)),INDEX(Listi!T:T,MATCH(C9972,Listi!U:U,0)))</f>
        <v xml:space="preserve">Íslenski  </v>
      </c>
      <c r="C9972" s="20" t="s">
        <v>238</v>
      </c>
      <c r="D9972" s="20" t="s">
        <v>239</v>
      </c>
      <c r="E9972" s="20" t="s">
        <v>276</v>
      </c>
      <c r="F9972" s="20" t="s">
        <v>159</v>
      </c>
      <c r="G9972" s="8">
        <v>44836</v>
      </c>
      <c r="H9972" s="20" t="s">
        <v>160</v>
      </c>
      <c r="I9972" s="7">
        <v>977930648</v>
      </c>
      <c r="L9972" s="7">
        <v>34645188332</v>
      </c>
      <c r="M9972" s="7">
        <v>5859453012</v>
      </c>
      <c r="N9972" s="7">
        <v>977930648</v>
      </c>
      <c r="O9972" s="20" t="str">
        <f t="shared" si="314"/>
        <v/>
      </c>
    </row>
    <row r="9973" spans="1:15">
      <c r="A9973" s="20" t="str">
        <f t="shared" si="315"/>
        <v>Íslenski lífeyrissjóðurinnLíf 2</v>
      </c>
      <c r="B9973" s="20" t="str">
        <f>_xlfn.IFNA(INDEX(Listi!$AI:$AI,MATCH(C9973,Listi!$AJ:$AJ,0)),INDEX(Listi!T:T,MATCH(C9973,Listi!U:U,0)))</f>
        <v xml:space="preserve">Íslenski  </v>
      </c>
      <c r="C9973" s="20" t="s">
        <v>238</v>
      </c>
      <c r="D9973" s="20" t="s">
        <v>240</v>
      </c>
      <c r="E9973" s="20" t="s">
        <v>276</v>
      </c>
      <c r="F9973" s="20" t="s">
        <v>159</v>
      </c>
      <c r="G9973" s="8">
        <v>44836</v>
      </c>
      <c r="H9973" s="20" t="s">
        <v>160</v>
      </c>
      <c r="I9973" s="7">
        <v>531278955</v>
      </c>
      <c r="L9973" s="7">
        <v>31029129445</v>
      </c>
      <c r="M9973" s="7">
        <v>2139527304</v>
      </c>
      <c r="N9973" s="7">
        <v>531278955</v>
      </c>
      <c r="O9973" s="20" t="str">
        <f t="shared" si="314"/>
        <v/>
      </c>
    </row>
    <row r="9974" spans="1:15">
      <c r="A9974" s="20" t="str">
        <f t="shared" si="315"/>
        <v>Íslenski lífeyrissjóðurinnLíf 3</v>
      </c>
      <c r="B9974" s="20" t="str">
        <f>_xlfn.IFNA(INDEX(Listi!$AI:$AI,MATCH(C9974,Listi!$AJ:$AJ,0)),INDEX(Listi!T:T,MATCH(C9974,Listi!U:U,0)))</f>
        <v xml:space="preserve">Íslenski  </v>
      </c>
      <c r="C9974" s="20" t="s">
        <v>238</v>
      </c>
      <c r="D9974" s="20" t="s">
        <v>241</v>
      </c>
      <c r="E9974" s="20" t="s">
        <v>276</v>
      </c>
      <c r="F9974" s="20" t="s">
        <v>159</v>
      </c>
      <c r="G9974" s="8">
        <v>44836</v>
      </c>
      <c r="H9974" s="20" t="s">
        <v>160</v>
      </c>
      <c r="I9974" s="7">
        <v>474868471</v>
      </c>
      <c r="L9974" s="7">
        <v>26552298455</v>
      </c>
      <c r="M9974" s="7">
        <v>1349981892</v>
      </c>
      <c r="N9974" s="7">
        <v>474868471</v>
      </c>
      <c r="O9974" s="20" t="str">
        <f t="shared" si="314"/>
        <v/>
      </c>
    </row>
    <row r="9975" spans="1:15">
      <c r="A9975" s="20" t="str">
        <f t="shared" si="315"/>
        <v>Íslenski lífeyrissjóðurinnLíf 4</v>
      </c>
      <c r="B9975" s="20" t="str">
        <f>_xlfn.IFNA(INDEX(Listi!$AI:$AI,MATCH(C9975,Listi!$AJ:$AJ,0)),INDEX(Listi!T:T,MATCH(C9975,Listi!U:U,0)))</f>
        <v xml:space="preserve">Íslenski  </v>
      </c>
      <c r="C9975" s="20" t="s">
        <v>238</v>
      </c>
      <c r="D9975" s="20" t="s">
        <v>242</v>
      </c>
      <c r="E9975" s="20" t="s">
        <v>276</v>
      </c>
      <c r="F9975" s="20" t="s">
        <v>159</v>
      </c>
      <c r="G9975" s="8">
        <v>44836</v>
      </c>
      <c r="H9975" s="20" t="s">
        <v>160</v>
      </c>
      <c r="I9975" s="7">
        <v>649721424</v>
      </c>
      <c r="L9975" s="7">
        <v>15323468197</v>
      </c>
      <c r="M9975" s="7">
        <v>592019313</v>
      </c>
      <c r="N9975" s="7">
        <v>649721424</v>
      </c>
      <c r="O9975" s="20" t="str">
        <f t="shared" si="314"/>
        <v/>
      </c>
    </row>
    <row r="9976" spans="1:15">
      <c r="A9976" s="20" t="str">
        <f t="shared" si="315"/>
        <v>Íslenski lífeyrissjóðurinnSamtryggingardeild</v>
      </c>
      <c r="B9976" s="20" t="str">
        <f>_xlfn.IFNA(INDEX(Listi!$AI:$AI,MATCH(C9976,Listi!$AJ:$AJ,0)),INDEX(Listi!T:T,MATCH(C9976,Listi!U:U,0)))</f>
        <v xml:space="preserve">Íslenski  </v>
      </c>
      <c r="C9976" s="20" t="s">
        <v>238</v>
      </c>
      <c r="D9976" s="20" t="s">
        <v>205</v>
      </c>
      <c r="E9976" s="20" t="s">
        <v>275</v>
      </c>
      <c r="F9976" s="20" t="s">
        <v>159</v>
      </c>
      <c r="G9976" s="8">
        <v>44836</v>
      </c>
      <c r="H9976" s="20" t="s">
        <v>160</v>
      </c>
      <c r="I9976" s="7">
        <v>182749847</v>
      </c>
      <c r="L9976" s="7">
        <v>32369481106</v>
      </c>
      <c r="M9976" s="7">
        <v>2513450236</v>
      </c>
      <c r="N9976" s="7">
        <v>182749847</v>
      </c>
      <c r="O9976" s="20" t="str">
        <f t="shared" si="314"/>
        <v/>
      </c>
    </row>
    <row r="9977" spans="1:15">
      <c r="A9977" s="20" t="str">
        <f t="shared" si="315"/>
        <v>Kvika banki hf.Ævileið</v>
      </c>
      <c r="B9977" s="20" t="str">
        <f>_xlfn.IFNA(INDEX(Listi!$AI:$AI,MATCH(C9977,Listi!$AJ:$AJ,0)),INDEX(Listi!T:T,MATCH(C9977,Listi!U:U,0)))</f>
        <v xml:space="preserve">Kvika banki </v>
      </c>
      <c r="C9977" s="20" t="s">
        <v>243</v>
      </c>
      <c r="D9977" s="20" t="s">
        <v>248</v>
      </c>
      <c r="E9977" s="20" t="s">
        <v>276</v>
      </c>
      <c r="F9977" s="8" t="s">
        <v>159</v>
      </c>
      <c r="G9977" s="8">
        <v>44836</v>
      </c>
      <c r="H9977" s="20" t="s">
        <v>160</v>
      </c>
      <c r="I9977" s="7">
        <v>0</v>
      </c>
      <c r="L9977" s="7">
        <v>83990162</v>
      </c>
      <c r="M9977" s="7">
        <v>9152445</v>
      </c>
      <c r="N9977" s="7">
        <v>0</v>
      </c>
      <c r="O9977" s="20" t="str">
        <f t="shared" si="314"/>
        <v/>
      </c>
    </row>
    <row r="9978" spans="1:15">
      <c r="A9978" s="20" t="str">
        <f t="shared" si="315"/>
        <v>Kvika banki hf.Innlánaleið</v>
      </c>
      <c r="B9978" s="20" t="str">
        <f>_xlfn.IFNA(INDEX(Listi!$AI:$AI,MATCH(C9978,Listi!$AJ:$AJ,0)),INDEX(Listi!T:T,MATCH(C9978,Listi!U:U,0)))</f>
        <v xml:space="preserve">Kvika banki </v>
      </c>
      <c r="C9978" s="20" t="s">
        <v>243</v>
      </c>
      <c r="D9978" s="20" t="s">
        <v>230</v>
      </c>
      <c r="E9978" s="20" t="s">
        <v>276</v>
      </c>
      <c r="F9978" s="8" t="s">
        <v>159</v>
      </c>
      <c r="G9978" s="8">
        <v>44836</v>
      </c>
      <c r="H9978" s="20" t="s">
        <v>160</v>
      </c>
      <c r="I9978" s="7">
        <v>10453565</v>
      </c>
      <c r="L9978" s="7">
        <v>2045925829</v>
      </c>
      <c r="M9978" s="7">
        <v>336947043</v>
      </c>
      <c r="N9978" s="7">
        <v>10453565</v>
      </c>
      <c r="O9978" s="20" t="str">
        <f t="shared" si="314"/>
        <v/>
      </c>
    </row>
    <row r="9979" spans="1:15">
      <c r="A9979" s="20" t="str">
        <f t="shared" si="315"/>
        <v>Kvika banki hf.Kvika Séreignasparnaður 5</v>
      </c>
      <c r="B9979" s="20" t="str">
        <f>_xlfn.IFNA(INDEX(Listi!$AI:$AI,MATCH(C9979,Listi!$AJ:$AJ,0)),INDEX(Listi!T:T,MATCH(C9979,Listi!U:U,0)))</f>
        <v xml:space="preserve">Kvika banki </v>
      </c>
      <c r="C9979" s="20" t="s">
        <v>243</v>
      </c>
      <c r="D9979" s="20" t="s">
        <v>471</v>
      </c>
      <c r="E9979" s="20" t="s">
        <v>276</v>
      </c>
      <c r="F9979" s="8" t="s">
        <v>159</v>
      </c>
      <c r="G9979" s="8">
        <v>44836</v>
      </c>
      <c r="H9979" s="20" t="s">
        <v>160</v>
      </c>
      <c r="I9979" s="7">
        <v>0</v>
      </c>
      <c r="L9979" s="7">
        <v>1146886398</v>
      </c>
      <c r="M9979" s="7">
        <v>0</v>
      </c>
      <c r="N9979" s="7">
        <v>0</v>
      </c>
      <c r="O9979" s="20" t="str">
        <f t="shared" si="314"/>
        <v/>
      </c>
    </row>
    <row r="9980" spans="1:15">
      <c r="A9980" s="20" t="str">
        <f t="shared" si="315"/>
        <v>Kvika banki hf.MP Séreign 1</v>
      </c>
      <c r="B9980" s="20" t="str">
        <f>_xlfn.IFNA(INDEX(Listi!$AI:$AI,MATCH(C9980,Listi!$AJ:$AJ,0)),INDEX(Listi!T:T,MATCH(C9980,Listi!U:U,0)))</f>
        <v xml:space="preserve">Kvika banki </v>
      </c>
      <c r="C9980" s="20" t="s">
        <v>243</v>
      </c>
      <c r="D9980" s="20" t="s">
        <v>244</v>
      </c>
      <c r="E9980" s="20" t="s">
        <v>276</v>
      </c>
      <c r="F9980" s="8" t="s">
        <v>159</v>
      </c>
      <c r="G9980" s="8">
        <v>44836</v>
      </c>
      <c r="H9980" s="20" t="s">
        <v>160</v>
      </c>
      <c r="I9980" s="7">
        <v>9836508</v>
      </c>
      <c r="L9980" s="7">
        <v>706827763</v>
      </c>
      <c r="M9980" s="7">
        <v>48440481</v>
      </c>
      <c r="N9980" s="7">
        <v>9836508</v>
      </c>
      <c r="O9980" s="20" t="str">
        <f t="shared" si="314"/>
        <v/>
      </c>
    </row>
    <row r="9981" spans="1:15">
      <c r="A9981" s="20" t="str">
        <f t="shared" si="315"/>
        <v>Kvika banki hf.MP Séreign 2</v>
      </c>
      <c r="B9981" s="20" t="str">
        <f>_xlfn.IFNA(INDEX(Listi!$AI:$AI,MATCH(C9981,Listi!$AJ:$AJ,0)),INDEX(Listi!T:T,MATCH(C9981,Listi!U:U,0)))</f>
        <v xml:space="preserve">Kvika banki </v>
      </c>
      <c r="C9981" s="20" t="s">
        <v>243</v>
      </c>
      <c r="D9981" s="20" t="s">
        <v>245</v>
      </c>
      <c r="E9981" s="20" t="s">
        <v>276</v>
      </c>
      <c r="F9981" s="8" t="s">
        <v>159</v>
      </c>
      <c r="G9981" s="8">
        <v>44836</v>
      </c>
      <c r="H9981" s="20" t="s">
        <v>160</v>
      </c>
      <c r="I9981" s="7">
        <v>14637701</v>
      </c>
      <c r="L9981" s="7">
        <v>853989181</v>
      </c>
      <c r="M9981" s="7">
        <v>42441382</v>
      </c>
      <c r="N9981" s="7">
        <v>14637701</v>
      </c>
      <c r="O9981" s="20" t="str">
        <f t="shared" si="314"/>
        <v/>
      </c>
    </row>
    <row r="9982" spans="1:15">
      <c r="A9982" s="20" t="str">
        <f t="shared" si="315"/>
        <v>Kvika banki hf.MP Séreign 3</v>
      </c>
      <c r="B9982" s="20" t="str">
        <f>_xlfn.IFNA(INDEX(Listi!$AI:$AI,MATCH(C9982,Listi!$AJ:$AJ,0)),INDEX(Listi!T:T,MATCH(C9982,Listi!U:U,0)))</f>
        <v xml:space="preserve">Kvika banki </v>
      </c>
      <c r="C9982" s="20" t="s">
        <v>243</v>
      </c>
      <c r="D9982" s="20" t="s">
        <v>246</v>
      </c>
      <c r="E9982" s="20" t="s">
        <v>276</v>
      </c>
      <c r="F9982" s="8" t="s">
        <v>159</v>
      </c>
      <c r="G9982" s="8">
        <v>44836</v>
      </c>
      <c r="H9982" s="20" t="s">
        <v>160</v>
      </c>
      <c r="I9982" s="7">
        <v>0</v>
      </c>
      <c r="L9982" s="7">
        <v>141173858</v>
      </c>
      <c r="M9982" s="7">
        <v>3374790</v>
      </c>
      <c r="N9982" s="7">
        <v>0</v>
      </c>
      <c r="O9982" s="20" t="str">
        <f t="shared" si="314"/>
        <v/>
      </c>
    </row>
    <row r="9983" spans="1:15">
      <c r="A9983" s="20" t="str">
        <f t="shared" si="315"/>
        <v>Kvika banki hf.MP Séreign 4</v>
      </c>
      <c r="B9983" s="20" t="str">
        <f>_xlfn.IFNA(INDEX(Listi!$AI:$AI,MATCH(C9983,Listi!$AJ:$AJ,0)),INDEX(Listi!T:T,MATCH(C9983,Listi!U:U,0)))</f>
        <v xml:space="preserve">Kvika banki </v>
      </c>
      <c r="C9983" s="20" t="s">
        <v>243</v>
      </c>
      <c r="D9983" s="20" t="s">
        <v>247</v>
      </c>
      <c r="E9983" s="20" t="s">
        <v>276</v>
      </c>
      <c r="F9983" s="8" t="s">
        <v>159</v>
      </c>
      <c r="G9983" s="8">
        <v>44836</v>
      </c>
      <c r="H9983" s="20" t="s">
        <v>160</v>
      </c>
      <c r="I9983" s="7">
        <v>0</v>
      </c>
      <c r="L9983" s="7">
        <v>55886684</v>
      </c>
      <c r="M9983" s="7">
        <v>2888869</v>
      </c>
      <c r="N9983" s="7">
        <v>0</v>
      </c>
      <c r="O9983" s="20" t="str">
        <f t="shared" si="314"/>
        <v/>
      </c>
    </row>
    <row r="9984" spans="1:15">
      <c r="A9984" s="20" t="str">
        <f t="shared" si="315"/>
        <v>Landsbankinn hf.Landsbankinn Erlend verðbréf</v>
      </c>
      <c r="B9984" s="20" t="str">
        <f>_xlfn.IFNA(INDEX(Listi!$AI:$AI,MATCH(C9984,Listi!$AJ:$AJ,0)),INDEX(Listi!T:T,MATCH(C9984,Listi!U:U,0)))</f>
        <v>Landsbankinn</v>
      </c>
      <c r="C9984" s="20" t="s">
        <v>249</v>
      </c>
      <c r="D9984" s="20" t="s">
        <v>385</v>
      </c>
      <c r="E9984" s="20" t="s">
        <v>276</v>
      </c>
      <c r="F9984" s="8" t="s">
        <v>159</v>
      </c>
      <c r="G9984" s="8">
        <v>44836</v>
      </c>
      <c r="H9984" s="20" t="s">
        <v>160</v>
      </c>
      <c r="I9984" s="7">
        <v>87847878</v>
      </c>
      <c r="L9984" s="7">
        <v>3705185129</v>
      </c>
      <c r="M9984" s="7">
        <v>119989407</v>
      </c>
      <c r="N9984" s="7">
        <v>87847878</v>
      </c>
      <c r="O9984" s="20" t="str">
        <f t="shared" si="314"/>
        <v/>
      </c>
    </row>
    <row r="9985" spans="1:15">
      <c r="A9985" s="20" t="str">
        <f t="shared" si="315"/>
        <v>Landsbankinn hf.Landsbankinn Lífeyrisbók</v>
      </c>
      <c r="B9985" s="20" t="str">
        <f>_xlfn.IFNA(INDEX(Listi!$AI:$AI,MATCH(C9985,Listi!$AJ:$AJ,0)),INDEX(Listi!T:T,MATCH(C9985,Listi!U:U,0)))</f>
        <v>Landsbankinn</v>
      </c>
      <c r="C9985" s="20" t="s">
        <v>249</v>
      </c>
      <c r="D9985" s="20" t="s">
        <v>367</v>
      </c>
      <c r="E9985" s="20" t="s">
        <v>276</v>
      </c>
      <c r="F9985" s="20" t="s">
        <v>159</v>
      </c>
      <c r="G9985" s="8">
        <v>44836</v>
      </c>
      <c r="H9985" s="20" t="s">
        <v>160</v>
      </c>
      <c r="I9985" s="7">
        <v>298769900</v>
      </c>
      <c r="L9985" s="7">
        <v>3016213427</v>
      </c>
      <c r="M9985" s="7">
        <v>440353590</v>
      </c>
      <c r="N9985" s="7">
        <v>298769900</v>
      </c>
      <c r="O9985" s="20" t="str">
        <f t="shared" si="314"/>
        <v/>
      </c>
    </row>
    <row r="9986" spans="1:15">
      <c r="A9986" s="20" t="str">
        <f t="shared" si="315"/>
        <v>Landsbankinn hf.Landsbankinn Lífeyrisbók verðtryggð</v>
      </c>
      <c r="B9986" s="20" t="str">
        <f>_xlfn.IFNA(INDEX(Listi!$AI:$AI,MATCH(C9986,Listi!$AJ:$AJ,0)),INDEX(Listi!T:T,MATCH(C9986,Listi!U:U,0)))</f>
        <v>Landsbankinn</v>
      </c>
      <c r="C9986" s="20" t="s">
        <v>249</v>
      </c>
      <c r="D9986" s="20" t="s">
        <v>598</v>
      </c>
      <c r="E9986" s="20" t="s">
        <v>276</v>
      </c>
      <c r="F9986" s="20" t="s">
        <v>159</v>
      </c>
      <c r="G9986" s="8">
        <v>44836</v>
      </c>
      <c r="H9986" s="20" t="s">
        <v>160</v>
      </c>
      <c r="I9986" s="7">
        <v>4680072987</v>
      </c>
      <c r="L9986" s="7">
        <v>66896053137</v>
      </c>
      <c r="M9986" s="7">
        <v>6692476029</v>
      </c>
      <c r="N9986" s="7">
        <v>4680072987</v>
      </c>
      <c r="O9986" s="20" t="str">
        <f t="shared" ref="O9986:O10049" si="316">IFERROR(VLOOKUP(F9986,EhLykill,3,FALSE),"")</f>
        <v/>
      </c>
    </row>
    <row r="9987" spans="1:15">
      <c r="A9987" s="20" t="str">
        <f t="shared" si="315"/>
        <v>Lífeyrissjóður bændaSamtryggingardeild</v>
      </c>
      <c r="B9987" s="20" t="str">
        <f>_xlfn.IFNA(INDEX(Listi!$AI:$AI,MATCH(C9987,Listi!$AJ:$AJ,0)),INDEX(Listi!T:T,MATCH(C9987,Listi!U:U,0)))</f>
        <v>Lífeyrissjóður bænda</v>
      </c>
      <c r="C9987" s="20" t="s">
        <v>252</v>
      </c>
      <c r="D9987" s="20" t="s">
        <v>205</v>
      </c>
      <c r="E9987" s="20" t="s">
        <v>275</v>
      </c>
      <c r="F9987" s="20" t="s">
        <v>159</v>
      </c>
      <c r="G9987" s="8">
        <v>44836</v>
      </c>
      <c r="H9987" s="20" t="s">
        <v>160</v>
      </c>
      <c r="I9987" s="7">
        <v>1921473168</v>
      </c>
      <c r="L9987" s="7">
        <v>45108278171</v>
      </c>
      <c r="M9987" s="7">
        <v>776003397</v>
      </c>
      <c r="N9987" s="7">
        <v>1921473168</v>
      </c>
      <c r="O9987" s="20" t="str">
        <f t="shared" si="316"/>
        <v/>
      </c>
    </row>
    <row r="9988" spans="1:15">
      <c r="A9988" s="20" t="str">
        <f t="shared" si="315"/>
        <v>Lífeyrissjóður bankamannaAldursdeild</v>
      </c>
      <c r="B9988" s="20" t="str">
        <f>_xlfn.IFNA(INDEX(Listi!$AI:$AI,MATCH(C9988,Listi!$AJ:$AJ,0)),INDEX(Listi!T:T,MATCH(C9988,Listi!U:U,0)))</f>
        <v>Lífeyrissjóður bankam.</v>
      </c>
      <c r="C9988" s="20" t="s">
        <v>250</v>
      </c>
      <c r="D9988" s="20" t="s">
        <v>251</v>
      </c>
      <c r="E9988" s="20" t="s">
        <v>275</v>
      </c>
      <c r="F9988" s="20" t="s">
        <v>159</v>
      </c>
      <c r="G9988" s="8">
        <v>44836</v>
      </c>
      <c r="H9988" s="20" t="s">
        <v>160</v>
      </c>
      <c r="I9988" s="7">
        <v>753444000</v>
      </c>
      <c r="L9988" s="7">
        <v>61369964000</v>
      </c>
      <c r="M9988" s="7">
        <v>1996063000</v>
      </c>
      <c r="N9988" s="7">
        <v>753444000</v>
      </c>
      <c r="O9988" s="20" t="str">
        <f t="shared" si="316"/>
        <v/>
      </c>
    </row>
    <row r="9989" spans="1:15">
      <c r="A9989" s="20" t="str">
        <f t="shared" si="315"/>
        <v>Lífeyrissjóður bankamannaHlutfallsdeild</v>
      </c>
      <c r="B9989" s="20" t="str">
        <f>_xlfn.IFNA(INDEX(Listi!$AI:$AI,MATCH(C9989,Listi!$AJ:$AJ,0)),INDEX(Listi!T:T,MATCH(C9989,Listi!U:U,0)))</f>
        <v>Lífeyrissjóður bankam.</v>
      </c>
      <c r="C9989" s="20" t="s">
        <v>250</v>
      </c>
      <c r="D9989" s="20" t="s">
        <v>467</v>
      </c>
      <c r="E9989" s="20" t="s">
        <v>275</v>
      </c>
      <c r="F9989" s="20" t="s">
        <v>159</v>
      </c>
      <c r="G9989" s="8">
        <v>44836</v>
      </c>
      <c r="H9989" s="20" t="s">
        <v>160</v>
      </c>
      <c r="I9989" s="7">
        <v>2741197000</v>
      </c>
      <c r="L9989" s="7">
        <v>40286427000</v>
      </c>
      <c r="M9989" s="7">
        <v>125147000</v>
      </c>
      <c r="N9989" s="7">
        <v>2741197000</v>
      </c>
      <c r="O9989" s="20" t="str">
        <f t="shared" si="316"/>
        <v/>
      </c>
    </row>
    <row r="9990" spans="1:15">
      <c r="A9990" s="20" t="str">
        <f t="shared" si="315"/>
        <v>Lífeyrissjóður RangæingaSamtryggingardeild</v>
      </c>
      <c r="B9990" s="20" t="str">
        <f>_xlfn.IFNA(INDEX(Listi!$AI:$AI,MATCH(C9990,Listi!$AJ:$AJ,0)),INDEX(Listi!T:T,MATCH(C9990,Listi!U:U,0)))</f>
        <v>Lífeyrissjóður Rang.</v>
      </c>
      <c r="C9990" s="20" t="s">
        <v>253</v>
      </c>
      <c r="D9990" s="20" t="s">
        <v>205</v>
      </c>
      <c r="E9990" s="20" t="s">
        <v>275</v>
      </c>
      <c r="F9990" s="20" t="s">
        <v>159</v>
      </c>
      <c r="G9990" s="8">
        <v>44836</v>
      </c>
      <c r="H9990" s="20" t="s">
        <v>160</v>
      </c>
      <c r="I9990" s="7">
        <v>386250000</v>
      </c>
      <c r="L9990" s="7">
        <v>18949790000</v>
      </c>
      <c r="M9990" s="7">
        <v>835894000</v>
      </c>
      <c r="N9990" s="7">
        <v>386250000</v>
      </c>
      <c r="O9990" s="20" t="str">
        <f t="shared" si="316"/>
        <v/>
      </c>
    </row>
    <row r="9991" spans="1:15">
      <c r="A9991" s="20" t="str">
        <f t="shared" si="315"/>
        <v>Lífeyrissjóður starfsmanna AkureyrarbæjarSamtryggingardeild</v>
      </c>
      <c r="B9991" s="20" t="str">
        <f>_xlfn.IFNA(INDEX(Listi!$AI:$AI,MATCH(C9991,Listi!$AJ:$AJ,0)),INDEX(Listi!T:T,MATCH(C9991,Listi!U:U,0)))</f>
        <v>Lífeyrissj. starfsm. Akureyrarb.</v>
      </c>
      <c r="C9991" s="20" t="s">
        <v>274</v>
      </c>
      <c r="D9991" s="20" t="s">
        <v>205</v>
      </c>
      <c r="E9991" s="20" t="s">
        <v>275</v>
      </c>
      <c r="F9991" s="20" t="s">
        <v>159</v>
      </c>
      <c r="G9991" s="8">
        <v>44836</v>
      </c>
      <c r="H9991" s="20" t="s">
        <v>160</v>
      </c>
      <c r="I9991" s="7">
        <v>1160288032</v>
      </c>
      <c r="L9991" s="7">
        <v>14569496826</v>
      </c>
      <c r="M9991" s="7">
        <v>46271787</v>
      </c>
      <c r="N9991" s="7">
        <v>1160288032</v>
      </c>
      <c r="O9991" s="20" t="str">
        <f t="shared" si="316"/>
        <v/>
      </c>
    </row>
    <row r="9992" spans="1:15">
      <c r="A9992" s="20" t="str">
        <f t="shared" si="315"/>
        <v>Lífeyrissjóður starfsmanna Búnaðarbanka ÍslandsSamtryggingardeild</v>
      </c>
      <c r="B9992" s="20" t="str">
        <f>_xlfn.IFNA(INDEX(Listi!$AI:$AI,MATCH(C9992,Listi!$AJ:$AJ,0)),INDEX(Listi!T:T,MATCH(C9992,Listi!U:U,0)))</f>
        <v>Lífeyrissj. starfsm. Búnaðarb.Ísl.</v>
      </c>
      <c r="C9992" s="20" t="s">
        <v>254</v>
      </c>
      <c r="D9992" s="20" t="s">
        <v>205</v>
      </c>
      <c r="E9992" s="20" t="s">
        <v>275</v>
      </c>
      <c r="F9992" s="20" t="s">
        <v>159</v>
      </c>
      <c r="G9992" s="8">
        <v>44836</v>
      </c>
      <c r="H9992" s="20" t="s">
        <v>160</v>
      </c>
      <c r="I9992" s="7">
        <v>1535577000</v>
      </c>
      <c r="L9992" s="7">
        <v>27921283000</v>
      </c>
      <c r="M9992" s="7">
        <v>7378000</v>
      </c>
      <c r="N9992" s="7">
        <v>1535577000</v>
      </c>
      <c r="O9992" s="20" t="str">
        <f t="shared" si="316"/>
        <v/>
      </c>
    </row>
    <row r="9993" spans="1:15">
      <c r="A9993" s="20" t="str">
        <f t="shared" si="315"/>
        <v>Lífeyrissjóður starfsmanna ReykjavíkurborgarSamtryggingardeild</v>
      </c>
      <c r="B9993" s="20" t="str">
        <f>_xlfn.IFNA(INDEX(Listi!$AI:$AI,MATCH(C9993,Listi!$AJ:$AJ,0)),INDEX(Listi!T:T,MATCH(C9993,Listi!U:U,0)))</f>
        <v>Lífeyrissj. starfsm. Reykjav.</v>
      </c>
      <c r="C9993" s="20" t="s">
        <v>255</v>
      </c>
      <c r="D9993" s="20" t="s">
        <v>205</v>
      </c>
      <c r="E9993" s="20" t="s">
        <v>275</v>
      </c>
      <c r="F9993" s="20" t="s">
        <v>159</v>
      </c>
      <c r="G9993" s="8">
        <v>44836</v>
      </c>
      <c r="H9993" s="20" t="s">
        <v>160</v>
      </c>
      <c r="I9993" s="7">
        <v>6195210428</v>
      </c>
      <c r="L9993" s="7">
        <v>92450251598</v>
      </c>
      <c r="M9993" s="7">
        <v>217604296</v>
      </c>
      <c r="N9993" s="7">
        <v>6195210428</v>
      </c>
      <c r="O9993" s="20" t="str">
        <f t="shared" si="316"/>
        <v/>
      </c>
    </row>
    <row r="9994" spans="1:15">
      <c r="A9994" s="20" t="str">
        <f t="shared" si="315"/>
        <v>Lífeyrissjóður starfsmanna ríkisinsA-deild</v>
      </c>
      <c r="B9994" s="20" t="str">
        <f>_xlfn.IFNA(INDEX(Listi!$AI:$AI,MATCH(C9994,Listi!$AJ:$AJ,0)),INDEX(Listi!T:T,MATCH(C9994,Listi!U:U,0)))</f>
        <v>LSR</v>
      </c>
      <c r="C9994" s="20" t="s">
        <v>256</v>
      </c>
      <c r="D9994" s="20" t="s">
        <v>257</v>
      </c>
      <c r="E9994" s="20" t="s">
        <v>275</v>
      </c>
      <c r="F9994" s="20" t="s">
        <v>159</v>
      </c>
      <c r="G9994" s="8">
        <v>44836</v>
      </c>
      <c r="H9994" s="20" t="s">
        <v>160</v>
      </c>
      <c r="I9994" s="7">
        <v>13011563069</v>
      </c>
      <c r="L9994" s="7">
        <v>1024402726080</v>
      </c>
      <c r="M9994" s="7">
        <v>38030413328</v>
      </c>
      <c r="N9994" s="7">
        <v>13011563069</v>
      </c>
      <c r="O9994" s="20" t="str">
        <f t="shared" si="316"/>
        <v/>
      </c>
    </row>
    <row r="9995" spans="1:15">
      <c r="A9995" s="20" t="str">
        <f t="shared" si="315"/>
        <v>Lífeyrissjóður starfsmanna ríkisinsB-deild</v>
      </c>
      <c r="B9995" s="20" t="str">
        <f>_xlfn.IFNA(INDEX(Listi!$AI:$AI,MATCH(C9995,Listi!$AJ:$AJ,0)),INDEX(Listi!T:T,MATCH(C9995,Listi!U:U,0)))</f>
        <v>LSR</v>
      </c>
      <c r="C9995" s="20" t="s">
        <v>256</v>
      </c>
      <c r="D9995" s="20" t="s">
        <v>218</v>
      </c>
      <c r="E9995" s="20" t="s">
        <v>275</v>
      </c>
      <c r="F9995" s="20" t="s">
        <v>159</v>
      </c>
      <c r="G9995" s="8">
        <v>44836</v>
      </c>
      <c r="H9995" s="20" t="s">
        <v>160</v>
      </c>
      <c r="I9995" s="7">
        <v>62409553231</v>
      </c>
      <c r="L9995" s="7">
        <v>297381500048</v>
      </c>
      <c r="M9995" s="7">
        <v>1364474032</v>
      </c>
      <c r="N9995" s="7">
        <v>62409553231</v>
      </c>
      <c r="O9995" s="20" t="str">
        <f t="shared" si="316"/>
        <v/>
      </c>
    </row>
    <row r="9996" spans="1:15">
      <c r="A9996" s="20" t="str">
        <f t="shared" si="315"/>
        <v>Lífeyrissjóður starfsmanna ríkisinsLeið I</v>
      </c>
      <c r="B9996" s="20" t="str">
        <f>_xlfn.IFNA(INDEX(Listi!$AI:$AI,MATCH(C9996,Listi!$AJ:$AJ,0)),INDEX(Listi!T:T,MATCH(C9996,Listi!U:U,0)))</f>
        <v>LSR</v>
      </c>
      <c r="C9996" s="20" t="s">
        <v>256</v>
      </c>
      <c r="D9996" s="20" t="s">
        <v>258</v>
      </c>
      <c r="E9996" s="20" t="s">
        <v>276</v>
      </c>
      <c r="F9996" s="20" t="s">
        <v>159</v>
      </c>
      <c r="G9996" s="8">
        <v>44836</v>
      </c>
      <c r="H9996" s="20" t="s">
        <v>160</v>
      </c>
      <c r="I9996" s="7">
        <v>195323403</v>
      </c>
      <c r="L9996" s="7">
        <v>11704214939</v>
      </c>
      <c r="M9996" s="7">
        <v>547428342</v>
      </c>
      <c r="N9996" s="7">
        <v>195323403</v>
      </c>
      <c r="O9996" s="20" t="str">
        <f t="shared" si="316"/>
        <v/>
      </c>
    </row>
    <row r="9997" spans="1:15">
      <c r="A9997" s="20" t="str">
        <f t="shared" si="315"/>
        <v>Lífeyrissjóður starfsmanna ríkisinsLeið II</v>
      </c>
      <c r="B9997" s="20" t="str">
        <f>_xlfn.IFNA(INDEX(Listi!$AI:$AI,MATCH(C9997,Listi!$AJ:$AJ,0)),INDEX(Listi!T:T,MATCH(C9997,Listi!U:U,0)))</f>
        <v>LSR</v>
      </c>
      <c r="C9997" s="20" t="s">
        <v>256</v>
      </c>
      <c r="D9997" s="20" t="s">
        <v>259</v>
      </c>
      <c r="E9997" s="20" t="s">
        <v>276</v>
      </c>
      <c r="F9997" s="20" t="s">
        <v>159</v>
      </c>
      <c r="G9997" s="8">
        <v>44836</v>
      </c>
      <c r="H9997" s="20" t="s">
        <v>160</v>
      </c>
      <c r="I9997" s="7">
        <v>93142056</v>
      </c>
      <c r="L9997" s="7">
        <v>3365164594</v>
      </c>
      <c r="M9997" s="7">
        <v>379849453</v>
      </c>
      <c r="N9997" s="7">
        <v>93142056</v>
      </c>
      <c r="O9997" s="20" t="str">
        <f t="shared" si="316"/>
        <v/>
      </c>
    </row>
    <row r="9998" spans="1:15">
      <c r="A9998" s="20" t="str">
        <f t="shared" si="315"/>
        <v>Lífeyrissjóður starfsmanna ríkisinsLeið III</v>
      </c>
      <c r="B9998" s="20" t="str">
        <f>_xlfn.IFNA(INDEX(Listi!$AI:$AI,MATCH(C9998,Listi!$AJ:$AJ,0)),INDEX(Listi!T:T,MATCH(C9998,Listi!U:U,0)))</f>
        <v>LSR</v>
      </c>
      <c r="C9998" s="20" t="s">
        <v>256</v>
      </c>
      <c r="D9998" s="20" t="s">
        <v>260</v>
      </c>
      <c r="E9998" s="20" t="s">
        <v>276</v>
      </c>
      <c r="F9998" s="20" t="s">
        <v>159</v>
      </c>
      <c r="G9998" s="8">
        <v>44836</v>
      </c>
      <c r="H9998" s="20" t="s">
        <v>160</v>
      </c>
      <c r="I9998" s="7">
        <v>349903833</v>
      </c>
      <c r="L9998" s="7">
        <v>9959294621</v>
      </c>
      <c r="M9998" s="7">
        <v>743287481</v>
      </c>
      <c r="N9998" s="7">
        <v>349903833</v>
      </c>
      <c r="O9998" s="20" t="str">
        <f t="shared" si="316"/>
        <v/>
      </c>
    </row>
    <row r="9999" spans="1:15">
      <c r="A9999" s="20" t="str">
        <f t="shared" si="315"/>
        <v>Lífeyrissjóður Tannlæknafél ÍslDeild I/Séreign</v>
      </c>
      <c r="B9999" s="20" t="str">
        <f>_xlfn.IFNA(INDEX(Listi!$AI:$AI,MATCH(C9999,Listi!$AJ:$AJ,0)),INDEX(Listi!T:T,MATCH(C9999,Listi!U:U,0)))</f>
        <v>Lífeyrissj. Tannlækna</v>
      </c>
      <c r="C9999" s="20" t="s">
        <v>261</v>
      </c>
      <c r="D9999" s="20" t="s">
        <v>207</v>
      </c>
      <c r="E9999" s="20" t="s">
        <v>276</v>
      </c>
      <c r="F9999" s="20" t="s">
        <v>159</v>
      </c>
      <c r="G9999" s="8">
        <v>44836</v>
      </c>
      <c r="H9999" s="20" t="s">
        <v>160</v>
      </c>
      <c r="I9999" s="7">
        <v>153838058</v>
      </c>
      <c r="L9999" s="7">
        <v>6768408488</v>
      </c>
      <c r="M9999" s="7">
        <v>272759192</v>
      </c>
      <c r="N9999" s="7">
        <v>153838058</v>
      </c>
      <c r="O9999" s="20" t="str">
        <f t="shared" si="316"/>
        <v/>
      </c>
    </row>
    <row r="10000" spans="1:15">
      <c r="A10000" s="20" t="str">
        <f t="shared" si="315"/>
        <v>Lífeyrissjóður Tannlæknafél ÍslSamtryggingardeild</v>
      </c>
      <c r="B10000" s="20" t="str">
        <f>_xlfn.IFNA(INDEX(Listi!$AI:$AI,MATCH(C10000,Listi!$AJ:$AJ,0)),INDEX(Listi!T:T,MATCH(C10000,Listi!U:U,0)))</f>
        <v>Lífeyrissj. Tannlækna</v>
      </c>
      <c r="C10000" s="20" t="s">
        <v>261</v>
      </c>
      <c r="D10000" s="20" t="s">
        <v>205</v>
      </c>
      <c r="E10000" s="20" t="s">
        <v>275</v>
      </c>
      <c r="F10000" s="20" t="s">
        <v>159</v>
      </c>
      <c r="G10000" s="8">
        <v>44836</v>
      </c>
      <c r="H10000" s="20" t="s">
        <v>160</v>
      </c>
      <c r="I10000" s="7">
        <v>17930159</v>
      </c>
      <c r="L10000" s="7">
        <v>2241251214</v>
      </c>
      <c r="M10000" s="7">
        <v>112827287</v>
      </c>
      <c r="N10000" s="7">
        <v>17930159</v>
      </c>
      <c r="O10000" s="20" t="str">
        <f t="shared" si="316"/>
        <v/>
      </c>
    </row>
    <row r="10001" spans="1:15">
      <c r="A10001" s="20" t="str">
        <f t="shared" si="315"/>
        <v>Lífeyrissjóður verslunarmannaÆvileið 1</v>
      </c>
      <c r="B10001" s="20" t="str">
        <f>_xlfn.IFNA(INDEX(Listi!$AI:$AI,MATCH(C10001,Listi!$AJ:$AJ,0)),INDEX(Listi!T:T,MATCH(C10001,Listi!U:U,0)))</f>
        <v>Lífeyrissj. Verslunarm.</v>
      </c>
      <c r="C10001" s="20" t="s">
        <v>206</v>
      </c>
      <c r="D10001" s="20" t="s">
        <v>310</v>
      </c>
      <c r="E10001" s="20" t="s">
        <v>276</v>
      </c>
      <c r="F10001" s="20" t="s">
        <v>159</v>
      </c>
      <c r="G10001" s="8">
        <v>44836</v>
      </c>
      <c r="H10001" s="20" t="s">
        <v>160</v>
      </c>
      <c r="I10001" s="7">
        <v>12562366</v>
      </c>
      <c r="L10001" s="7">
        <v>2860479562</v>
      </c>
      <c r="M10001" s="7">
        <v>819651283</v>
      </c>
      <c r="N10001" s="7">
        <v>12562366</v>
      </c>
      <c r="O10001" s="20" t="str">
        <f t="shared" si="316"/>
        <v/>
      </c>
    </row>
    <row r="10002" spans="1:15">
      <c r="A10002" s="20" t="str">
        <f t="shared" si="315"/>
        <v>Lífeyrissjóður verslunarmannaÆvileið 2</v>
      </c>
      <c r="B10002" s="20" t="str">
        <f>_xlfn.IFNA(INDEX(Listi!$AI:$AI,MATCH(C10002,Listi!$AJ:$AJ,0)),INDEX(Listi!T:T,MATCH(C10002,Listi!U:U,0)))</f>
        <v>Lífeyrissj. Verslunarm.</v>
      </c>
      <c r="C10002" s="20" t="s">
        <v>206</v>
      </c>
      <c r="D10002" s="20" t="s">
        <v>309</v>
      </c>
      <c r="E10002" s="20" t="s">
        <v>276</v>
      </c>
      <c r="F10002" s="20" t="s">
        <v>159</v>
      </c>
      <c r="G10002" s="8">
        <v>44836</v>
      </c>
      <c r="H10002" s="20" t="s">
        <v>160</v>
      </c>
      <c r="I10002" s="7">
        <v>32037995</v>
      </c>
      <c r="L10002" s="7">
        <v>2325064159</v>
      </c>
      <c r="M10002" s="7">
        <v>465663194</v>
      </c>
      <c r="N10002" s="7">
        <v>32037995</v>
      </c>
      <c r="O10002" s="20" t="str">
        <f t="shared" si="316"/>
        <v/>
      </c>
    </row>
    <row r="10003" spans="1:15">
      <c r="A10003" s="20" t="str">
        <f t="shared" si="315"/>
        <v>Lífeyrissjóður verslunarmannaÆvileið 3</v>
      </c>
      <c r="B10003" s="20" t="str">
        <f>_xlfn.IFNA(INDEX(Listi!$AI:$AI,MATCH(C10003,Listi!$AJ:$AJ,0)),INDEX(Listi!T:T,MATCH(C10003,Listi!U:U,0)))</f>
        <v>Lífeyrissj. Verslunarm.</v>
      </c>
      <c r="C10003" s="20" t="s">
        <v>206</v>
      </c>
      <c r="D10003" s="20" t="s">
        <v>308</v>
      </c>
      <c r="E10003" s="20" t="s">
        <v>276</v>
      </c>
      <c r="F10003" s="20" t="s">
        <v>159</v>
      </c>
      <c r="G10003" s="8">
        <v>44836</v>
      </c>
      <c r="H10003" s="20" t="s">
        <v>160</v>
      </c>
      <c r="I10003" s="7">
        <v>60283998</v>
      </c>
      <c r="L10003" s="7">
        <v>1567402319</v>
      </c>
      <c r="M10003" s="7">
        <v>325961302</v>
      </c>
      <c r="N10003" s="7">
        <v>60283998</v>
      </c>
      <c r="O10003" s="20" t="str">
        <f t="shared" si="316"/>
        <v/>
      </c>
    </row>
    <row r="10004" spans="1:15">
      <c r="A10004" s="20" t="str">
        <f t="shared" si="315"/>
        <v>Lífeyrissjóður verslunarmannaDeild I/Séreign</v>
      </c>
      <c r="B10004" s="20" t="str">
        <f>_xlfn.IFNA(INDEX(Listi!$AI:$AI,MATCH(C10004,Listi!$AJ:$AJ,0)),INDEX(Listi!T:T,MATCH(C10004,Listi!U:U,0)))</f>
        <v>Lífeyrissj. Verslunarm.</v>
      </c>
      <c r="C10004" s="20" t="s">
        <v>206</v>
      </c>
      <c r="D10004" s="20" t="s">
        <v>207</v>
      </c>
      <c r="E10004" s="20" t="s">
        <v>276</v>
      </c>
      <c r="F10004" s="20" t="s">
        <v>159</v>
      </c>
      <c r="G10004" s="8">
        <v>44836</v>
      </c>
      <c r="H10004" s="20" t="s">
        <v>160</v>
      </c>
      <c r="I10004" s="7">
        <v>458382791</v>
      </c>
      <c r="L10004" s="7">
        <v>19785724399</v>
      </c>
      <c r="M10004" s="7">
        <v>729937912</v>
      </c>
      <c r="N10004" s="7">
        <v>458382791</v>
      </c>
      <c r="O10004" s="20" t="str">
        <f t="shared" si="316"/>
        <v/>
      </c>
    </row>
    <row r="10005" spans="1:15">
      <c r="A10005" s="20" t="str">
        <f t="shared" si="315"/>
        <v>Lífeyrissjóður verslunarmannaSamtryggingardeild</v>
      </c>
      <c r="B10005" s="20" t="str">
        <f>_xlfn.IFNA(INDEX(Listi!$AI:$AI,MATCH(C10005,Listi!$AJ:$AJ,0)),INDEX(Listi!T:T,MATCH(C10005,Listi!U:U,0)))</f>
        <v>Lífeyrissj. Verslunarm.</v>
      </c>
      <c r="C10005" s="20" t="s">
        <v>206</v>
      </c>
      <c r="D10005" s="20" t="s">
        <v>205</v>
      </c>
      <c r="E10005" s="20" t="s">
        <v>275</v>
      </c>
      <c r="F10005" s="20" t="s">
        <v>159</v>
      </c>
      <c r="G10005" s="8">
        <v>44836</v>
      </c>
      <c r="H10005" s="20" t="s">
        <v>160</v>
      </c>
      <c r="I10005" s="7">
        <v>21965137185</v>
      </c>
      <c r="L10005" s="7">
        <v>1174592806906</v>
      </c>
      <c r="M10005" s="7">
        <v>35794261112</v>
      </c>
      <c r="N10005" s="7">
        <v>21965137185</v>
      </c>
      <c r="O10005" s="20" t="str">
        <f t="shared" si="316"/>
        <v/>
      </c>
    </row>
    <row r="10006" spans="1:15">
      <c r="A10006" s="20" t="str">
        <f t="shared" si="315"/>
        <v>Lífeyrissjóður VestmannaeyjaSafn I</v>
      </c>
      <c r="B10006" s="20" t="str">
        <f>_xlfn.IFNA(INDEX(Listi!$AI:$AI,MATCH(C10006,Listi!$AJ:$AJ,0)),INDEX(Listi!T:T,MATCH(C10006,Listi!U:U,0)))</f>
        <v>Lífeyrissj. Vestm.</v>
      </c>
      <c r="C10006" s="20" t="s">
        <v>262</v>
      </c>
      <c r="D10006" s="20" t="s">
        <v>210</v>
      </c>
      <c r="E10006" s="20" t="s">
        <v>276</v>
      </c>
      <c r="F10006" s="20" t="s">
        <v>159</v>
      </c>
      <c r="G10006" s="8">
        <v>44836</v>
      </c>
      <c r="H10006" s="20" t="s">
        <v>160</v>
      </c>
      <c r="I10006" s="7">
        <v>13592960</v>
      </c>
      <c r="L10006" s="7">
        <v>381311221</v>
      </c>
      <c r="M10006" s="7">
        <v>44104006</v>
      </c>
      <c r="N10006" s="7">
        <v>13592960</v>
      </c>
      <c r="O10006" s="20" t="str">
        <f t="shared" si="316"/>
        <v/>
      </c>
    </row>
    <row r="10007" spans="1:15">
      <c r="A10007" s="20" t="str">
        <f t="shared" si="315"/>
        <v>Lífeyrissjóður VestmannaeyjaSafn II</v>
      </c>
      <c r="B10007" s="20" t="str">
        <f>_xlfn.IFNA(INDEX(Listi!$AI:$AI,MATCH(C10007,Listi!$AJ:$AJ,0)),INDEX(Listi!T:T,MATCH(C10007,Listi!U:U,0)))</f>
        <v>Lífeyrissj. Vestm.</v>
      </c>
      <c r="C10007" s="20" t="s">
        <v>262</v>
      </c>
      <c r="D10007" s="20" t="s">
        <v>211</v>
      </c>
      <c r="E10007" s="20" t="s">
        <v>276</v>
      </c>
      <c r="F10007" s="20" t="s">
        <v>159</v>
      </c>
      <c r="G10007" s="8">
        <v>44836</v>
      </c>
      <c r="H10007" s="20" t="s">
        <v>160</v>
      </c>
      <c r="I10007" s="7">
        <v>18659289</v>
      </c>
      <c r="L10007" s="7">
        <v>571440191</v>
      </c>
      <c r="M10007" s="7">
        <v>40240404</v>
      </c>
      <c r="N10007" s="7">
        <v>18659289</v>
      </c>
      <c r="O10007" s="20" t="str">
        <f t="shared" si="316"/>
        <v/>
      </c>
    </row>
    <row r="10008" spans="1:15">
      <c r="A10008" s="20" t="str">
        <f t="shared" si="315"/>
        <v>Lífeyrissjóður VestmannaeyjaSamtryggingardeild</v>
      </c>
      <c r="B10008" s="20" t="str">
        <f>_xlfn.IFNA(INDEX(Listi!$AI:$AI,MATCH(C10008,Listi!$AJ:$AJ,0)),INDEX(Listi!T:T,MATCH(C10008,Listi!U:U,0)))</f>
        <v>Lífeyrissj. Vestm.</v>
      </c>
      <c r="C10008" s="20" t="s">
        <v>262</v>
      </c>
      <c r="D10008" s="20" t="s">
        <v>205</v>
      </c>
      <c r="E10008" s="20" t="s">
        <v>275</v>
      </c>
      <c r="F10008" s="20" t="s">
        <v>159</v>
      </c>
      <c r="G10008" s="8">
        <v>44836</v>
      </c>
      <c r="H10008" s="20" t="s">
        <v>160</v>
      </c>
      <c r="I10008" s="7">
        <v>2198060399</v>
      </c>
      <c r="L10008" s="7">
        <v>85198020532</v>
      </c>
      <c r="M10008" s="7">
        <v>1944643004</v>
      </c>
      <c r="N10008" s="7">
        <v>2198060399</v>
      </c>
      <c r="O10008" s="20" t="str">
        <f t="shared" si="316"/>
        <v/>
      </c>
    </row>
    <row r="10009" spans="1:15">
      <c r="A10009" s="20" t="str">
        <f t="shared" si="315"/>
        <v>Lífsval - lífeyrissparnaðurLífsval 1</v>
      </c>
      <c r="B10009" s="20" t="str">
        <f>_xlfn.IFNA(INDEX(Listi!$AI:$AI,MATCH(C10009,Listi!$AJ:$AJ,0)),INDEX(Listi!T:T,MATCH(C10009,Listi!U:U,0)))</f>
        <v>Lífsval</v>
      </c>
      <c r="C10009" s="20" t="s">
        <v>263</v>
      </c>
      <c r="D10009" s="20" t="s">
        <v>264</v>
      </c>
      <c r="E10009" s="20" t="s">
        <v>276</v>
      </c>
      <c r="F10009" s="20" t="s">
        <v>159</v>
      </c>
      <c r="G10009" s="8">
        <v>44836</v>
      </c>
      <c r="H10009" s="20" t="s">
        <v>160</v>
      </c>
      <c r="I10009" s="7">
        <v>81003579</v>
      </c>
      <c r="L10009" s="7">
        <v>1792991246</v>
      </c>
      <c r="M10009" s="7">
        <v>203244065</v>
      </c>
      <c r="N10009" s="7">
        <v>81003579</v>
      </c>
      <c r="O10009" s="20" t="str">
        <f t="shared" si="316"/>
        <v/>
      </c>
    </row>
    <row r="10010" spans="1:15">
      <c r="A10010" s="20" t="str">
        <f t="shared" si="315"/>
        <v>Lífsval - lífeyrissparnaðurLífsval 2</v>
      </c>
      <c r="B10010" s="20" t="str">
        <f>_xlfn.IFNA(INDEX(Listi!$AI:$AI,MATCH(C10010,Listi!$AJ:$AJ,0)),INDEX(Listi!T:T,MATCH(C10010,Listi!U:U,0)))</f>
        <v>Lífsval</v>
      </c>
      <c r="C10010" s="20" t="s">
        <v>263</v>
      </c>
      <c r="D10010" s="20" t="s">
        <v>265</v>
      </c>
      <c r="E10010" s="20" t="s">
        <v>276</v>
      </c>
      <c r="F10010" s="20" t="s">
        <v>159</v>
      </c>
      <c r="G10010" s="8">
        <v>44836</v>
      </c>
      <c r="H10010" s="20" t="s">
        <v>160</v>
      </c>
      <c r="I10010" s="7">
        <v>2695304</v>
      </c>
      <c r="L10010" s="7">
        <v>79660340</v>
      </c>
      <c r="M10010" s="7">
        <v>14369045</v>
      </c>
      <c r="N10010" s="7">
        <v>2695304</v>
      </c>
      <c r="O10010" s="20" t="str">
        <f t="shared" si="316"/>
        <v/>
      </c>
    </row>
    <row r="10011" spans="1:15">
      <c r="A10011" s="20" t="str">
        <f t="shared" si="315"/>
        <v>Lífsval - lífeyrissparnaðurLífsval 3</v>
      </c>
      <c r="B10011" s="20" t="str">
        <f>_xlfn.IFNA(INDEX(Listi!$AI:$AI,MATCH(C10011,Listi!$AJ:$AJ,0)),INDEX(Listi!T:T,MATCH(C10011,Listi!U:U,0)))</f>
        <v>Lífsval</v>
      </c>
      <c r="C10011" s="20" t="s">
        <v>263</v>
      </c>
      <c r="D10011" s="20" t="s">
        <v>266</v>
      </c>
      <c r="E10011" s="20" t="s">
        <v>276</v>
      </c>
      <c r="F10011" s="20" t="s">
        <v>159</v>
      </c>
      <c r="G10011" s="8">
        <v>44836</v>
      </c>
      <c r="H10011" s="20" t="s">
        <v>160</v>
      </c>
      <c r="I10011" s="7">
        <v>3548138</v>
      </c>
      <c r="L10011" s="7">
        <v>131239774</v>
      </c>
      <c r="M10011" s="7">
        <v>16635787</v>
      </c>
      <c r="N10011" s="7">
        <v>3548138</v>
      </c>
      <c r="O10011" s="20" t="str">
        <f t="shared" si="316"/>
        <v/>
      </c>
    </row>
    <row r="10012" spans="1:15">
      <c r="A10012" s="20" t="str">
        <f t="shared" si="315"/>
        <v>Lífsval - lífeyrissparnaðurLífsval 4</v>
      </c>
      <c r="B10012" s="20" t="str">
        <f>_xlfn.IFNA(INDEX(Listi!$AI:$AI,MATCH(C10012,Listi!$AJ:$AJ,0)),INDEX(Listi!T:T,MATCH(C10012,Listi!U:U,0)))</f>
        <v>Lífsval</v>
      </c>
      <c r="C10012" s="20" t="s">
        <v>263</v>
      </c>
      <c r="D10012" s="20" t="s">
        <v>267</v>
      </c>
      <c r="E10012" s="20" t="s">
        <v>276</v>
      </c>
      <c r="F10012" s="20" t="s">
        <v>159</v>
      </c>
      <c r="G10012" s="8">
        <v>44836</v>
      </c>
      <c r="H10012" s="20" t="s">
        <v>160</v>
      </c>
      <c r="I10012" s="7">
        <v>2058992</v>
      </c>
      <c r="L10012" s="7">
        <v>71752064</v>
      </c>
      <c r="M10012" s="7">
        <v>15238959</v>
      </c>
      <c r="N10012" s="7">
        <v>2058992</v>
      </c>
      <c r="O10012" s="20" t="str">
        <f t="shared" si="316"/>
        <v/>
      </c>
    </row>
    <row r="10013" spans="1:15">
      <c r="A10013" s="20" t="str">
        <f t="shared" si="315"/>
        <v>Lífsverk lífeyrissjóðurLífsverk I/Séreign</v>
      </c>
      <c r="B10013" s="20" t="str">
        <f>_xlfn.IFNA(INDEX(Listi!$AI:$AI,MATCH(C10013,Listi!$AJ:$AJ,0)),INDEX(Listi!T:T,MATCH(C10013,Listi!U:U,0)))</f>
        <v xml:space="preserve">Lífsverk  </v>
      </c>
      <c r="C10013" s="20" t="s">
        <v>268</v>
      </c>
      <c r="D10013" s="20" t="s">
        <v>269</v>
      </c>
      <c r="E10013" s="20" t="s">
        <v>276</v>
      </c>
      <c r="F10013" s="20" t="s">
        <v>159</v>
      </c>
      <c r="G10013" s="8">
        <v>44836</v>
      </c>
      <c r="H10013" s="20" t="s">
        <v>160</v>
      </c>
      <c r="I10013" s="7">
        <v>22708000</v>
      </c>
      <c r="L10013" s="7">
        <v>4582957000</v>
      </c>
      <c r="M10013" s="7">
        <v>635926000</v>
      </c>
      <c r="N10013" s="7">
        <v>22708000</v>
      </c>
      <c r="O10013" s="20" t="str">
        <f t="shared" si="316"/>
        <v/>
      </c>
    </row>
    <row r="10014" spans="1:15">
      <c r="A10014" s="20" t="str">
        <f t="shared" si="315"/>
        <v>Lífsverk lífeyrissjóðurLífsverk II/Séreign</v>
      </c>
      <c r="B10014" s="20" t="str">
        <f>_xlfn.IFNA(INDEX(Listi!$AI:$AI,MATCH(C10014,Listi!$AJ:$AJ,0)),INDEX(Listi!T:T,MATCH(C10014,Listi!U:U,0)))</f>
        <v xml:space="preserve">Lífsverk  </v>
      </c>
      <c r="C10014" s="20" t="s">
        <v>268</v>
      </c>
      <c r="D10014" s="20" t="s">
        <v>270</v>
      </c>
      <c r="E10014" s="20" t="s">
        <v>276</v>
      </c>
      <c r="F10014" s="20" t="s">
        <v>159</v>
      </c>
      <c r="G10014" s="8">
        <v>44836</v>
      </c>
      <c r="H10014" s="20" t="s">
        <v>160</v>
      </c>
      <c r="I10014" s="7">
        <v>249365000</v>
      </c>
      <c r="L10014" s="7">
        <v>23735073000</v>
      </c>
      <c r="M10014" s="7">
        <v>2073571000</v>
      </c>
      <c r="N10014" s="7">
        <v>249365000</v>
      </c>
      <c r="O10014" s="20" t="str">
        <f t="shared" si="316"/>
        <v/>
      </c>
    </row>
    <row r="10015" spans="1:15">
      <c r="A10015" s="20" t="str">
        <f t="shared" si="315"/>
        <v>Lífsverk lífeyrissjóðurLífsverk III/Séreign</v>
      </c>
      <c r="B10015" s="20" t="str">
        <f>_xlfn.IFNA(INDEX(Listi!$AI:$AI,MATCH(C10015,Listi!$AJ:$AJ,0)),INDEX(Listi!T:T,MATCH(C10015,Listi!U:U,0)))</f>
        <v xml:space="preserve">Lífsverk  </v>
      </c>
      <c r="C10015" s="20" t="s">
        <v>268</v>
      </c>
      <c r="D10015" s="20" t="s">
        <v>271</v>
      </c>
      <c r="E10015" s="20" t="s">
        <v>276</v>
      </c>
      <c r="F10015" s="20" t="s">
        <v>159</v>
      </c>
      <c r="G10015" s="8">
        <v>44836</v>
      </c>
      <c r="H10015" s="20" t="s">
        <v>160</v>
      </c>
      <c r="I10015" s="7">
        <v>2613000</v>
      </c>
      <c r="L10015" s="7">
        <v>653814000</v>
      </c>
      <c r="M10015" s="7">
        <v>105107000</v>
      </c>
      <c r="N10015" s="7">
        <v>2613000</v>
      </c>
      <c r="O10015" s="20" t="str">
        <f t="shared" si="316"/>
        <v/>
      </c>
    </row>
    <row r="10016" spans="1:15">
      <c r="A10016" s="20" t="str">
        <f t="shared" si="315"/>
        <v>Lífsverk lífeyrissjóðurSamtryggingardeild</v>
      </c>
      <c r="B10016" s="20" t="str">
        <f>_xlfn.IFNA(INDEX(Listi!$AI:$AI,MATCH(C10016,Listi!$AJ:$AJ,0)),INDEX(Listi!T:T,MATCH(C10016,Listi!U:U,0)))</f>
        <v xml:space="preserve">Lífsverk  </v>
      </c>
      <c r="C10016" s="20" t="s">
        <v>268</v>
      </c>
      <c r="D10016" s="20" t="s">
        <v>205</v>
      </c>
      <c r="E10016" s="20" t="s">
        <v>275</v>
      </c>
      <c r="F10016" s="20" t="s">
        <v>159</v>
      </c>
      <c r="G10016" s="8">
        <v>44836</v>
      </c>
      <c r="H10016" s="20" t="s">
        <v>160</v>
      </c>
      <c r="I10016" s="7">
        <v>1423151000</v>
      </c>
      <c r="L10016" s="7">
        <v>120542527000</v>
      </c>
      <c r="M10016" s="7">
        <v>4397803000</v>
      </c>
      <c r="N10016" s="7">
        <v>1423151000</v>
      </c>
      <c r="O10016" s="20" t="str">
        <f t="shared" si="316"/>
        <v/>
      </c>
    </row>
    <row r="10017" spans="1:15">
      <c r="A10017" s="20" t="str">
        <f t="shared" si="315"/>
        <v>Söfnunarsjóður lífeyrisréttindaDeild I/Innlán</v>
      </c>
      <c r="B10017" s="20" t="str">
        <f>_xlfn.IFNA(INDEX(Listi!$AI:$AI,MATCH(C10017,Listi!$AJ:$AJ,0)),INDEX(Listi!T:T,MATCH(C10017,Listi!U:U,0)))</f>
        <v>Söfnunarsj.</v>
      </c>
      <c r="C10017" s="20" t="s">
        <v>272</v>
      </c>
      <c r="D10017" s="20" t="s">
        <v>273</v>
      </c>
      <c r="E10017" s="20" t="s">
        <v>276</v>
      </c>
      <c r="F10017" s="20" t="s">
        <v>159</v>
      </c>
      <c r="G10017" s="8">
        <v>44836</v>
      </c>
      <c r="H10017" s="20" t="s">
        <v>160</v>
      </c>
      <c r="I10017" s="7">
        <v>44803565</v>
      </c>
      <c r="L10017" s="7">
        <v>2001731914</v>
      </c>
      <c r="M10017" s="7">
        <v>133561634</v>
      </c>
      <c r="N10017" s="7">
        <v>44803565</v>
      </c>
      <c r="O10017" s="20" t="str">
        <f t="shared" si="316"/>
        <v/>
      </c>
    </row>
    <row r="10018" spans="1:15">
      <c r="A10018" s="20" t="str">
        <f t="shared" si="315"/>
        <v>Söfnunarsjóður lífeyrisréttindaDeild III/Séreign</v>
      </c>
      <c r="B10018" s="20" t="str">
        <f>_xlfn.IFNA(INDEX(Listi!$AI:$AI,MATCH(C10018,Listi!$AJ:$AJ,0)),INDEX(Listi!T:T,MATCH(C10018,Listi!U:U,0)))</f>
        <v>Söfnunarsj.</v>
      </c>
      <c r="C10018" s="20" t="s">
        <v>272</v>
      </c>
      <c r="D10018" s="20" t="s">
        <v>599</v>
      </c>
      <c r="E10018" s="20" t="s">
        <v>276</v>
      </c>
      <c r="F10018" s="20" t="s">
        <v>159</v>
      </c>
      <c r="G10018" s="8">
        <v>44836</v>
      </c>
      <c r="H10018" s="20" t="s">
        <v>160</v>
      </c>
      <c r="I10018" s="7">
        <v>900000</v>
      </c>
      <c r="L10018" s="7">
        <v>24413085</v>
      </c>
      <c r="M10018" s="7">
        <v>24697577</v>
      </c>
      <c r="N10018" s="7">
        <v>900000</v>
      </c>
      <c r="O10018" s="20" t="str">
        <f t="shared" si="316"/>
        <v/>
      </c>
    </row>
    <row r="10019" spans="1:15">
      <c r="A10019" s="20" t="str">
        <f t="shared" si="315"/>
        <v>Söfnunarsjóður lífeyrisréttindaDeildII/Séreign</v>
      </c>
      <c r="B10019" s="20" t="str">
        <f>_xlfn.IFNA(INDEX(Listi!$AI:$AI,MATCH(C10019,Listi!$AJ:$AJ,0)),INDEX(Listi!T:T,MATCH(C10019,Listi!U:U,0)))</f>
        <v>Söfnunarsj.</v>
      </c>
      <c r="C10019" s="20" t="s">
        <v>272</v>
      </c>
      <c r="D10019" s="20" t="s">
        <v>586</v>
      </c>
      <c r="E10019" s="20" t="s">
        <v>276</v>
      </c>
      <c r="F10019" s="20" t="s">
        <v>159</v>
      </c>
      <c r="G10019" s="8">
        <v>44836</v>
      </c>
      <c r="H10019" s="20" t="s">
        <v>160</v>
      </c>
      <c r="I10019" s="7">
        <v>22846291</v>
      </c>
      <c r="L10019" s="7">
        <v>1654616477</v>
      </c>
      <c r="M10019" s="7">
        <v>128539213</v>
      </c>
      <c r="N10019" s="7">
        <v>22846291</v>
      </c>
      <c r="O10019" s="20" t="str">
        <f t="shared" si="316"/>
        <v/>
      </c>
    </row>
    <row r="10020" spans="1:15">
      <c r="A10020" s="20" t="str">
        <f t="shared" si="315"/>
        <v>Söfnunarsjóður lífeyrisréttindaSamtryggingardeild</v>
      </c>
      <c r="B10020" s="20" t="str">
        <f>_xlfn.IFNA(INDEX(Listi!$AI:$AI,MATCH(C10020,Listi!$AJ:$AJ,0)),INDEX(Listi!T:T,MATCH(C10020,Listi!U:U,0)))</f>
        <v>Söfnunarsj.</v>
      </c>
      <c r="C10020" s="20" t="s">
        <v>272</v>
      </c>
      <c r="D10020" s="20" t="s">
        <v>205</v>
      </c>
      <c r="E10020" s="20" t="s">
        <v>275</v>
      </c>
      <c r="F10020" s="20" t="s">
        <v>159</v>
      </c>
      <c r="G10020" s="8">
        <v>44836</v>
      </c>
      <c r="H10020" s="20" t="s">
        <v>160</v>
      </c>
      <c r="I10020" s="7">
        <v>6076487652</v>
      </c>
      <c r="L10020" s="7">
        <v>238978847889</v>
      </c>
      <c r="M10020" s="7">
        <v>4967193409</v>
      </c>
      <c r="N10020" s="7">
        <v>6076487652</v>
      </c>
      <c r="O10020" s="20" t="str">
        <f t="shared" si="316"/>
        <v/>
      </c>
    </row>
    <row r="10021" spans="1:15">
      <c r="A10021" s="20" t="str">
        <f t="shared" si="315"/>
        <v>Stapi lífeyrissjóðurSafn I</v>
      </c>
      <c r="B10021" s="20" t="str">
        <f>_xlfn.IFNA(INDEX(Listi!$AI:$AI,MATCH(C10021,Listi!$AJ:$AJ,0)),INDEX(Listi!T:T,MATCH(C10021,Listi!U:U,0)))</f>
        <v xml:space="preserve">Stapi  </v>
      </c>
      <c r="C10021" s="20" t="s">
        <v>209</v>
      </c>
      <c r="D10021" s="20" t="s">
        <v>210</v>
      </c>
      <c r="E10021" s="20" t="s">
        <v>276</v>
      </c>
      <c r="F10021" s="20" t="s">
        <v>159</v>
      </c>
      <c r="G10021" s="8">
        <v>44836</v>
      </c>
      <c r="H10021" s="20" t="s">
        <v>160</v>
      </c>
      <c r="I10021" s="7">
        <v>110755602</v>
      </c>
      <c r="L10021" s="7">
        <v>2440828925</v>
      </c>
      <c r="M10021" s="7">
        <v>91567233</v>
      </c>
      <c r="N10021" s="7">
        <v>110755602</v>
      </c>
      <c r="O10021" s="20" t="str">
        <f t="shared" si="316"/>
        <v/>
      </c>
    </row>
    <row r="10022" spans="1:15">
      <c r="A10022" s="20" t="str">
        <f t="shared" si="315"/>
        <v>Stapi lífeyrissjóðurSafn II</v>
      </c>
      <c r="B10022" s="20" t="str">
        <f>_xlfn.IFNA(INDEX(Listi!$AI:$AI,MATCH(C10022,Listi!$AJ:$AJ,0)),INDEX(Listi!T:T,MATCH(C10022,Listi!U:U,0)))</f>
        <v xml:space="preserve">Stapi  </v>
      </c>
      <c r="C10022" s="20" t="s">
        <v>209</v>
      </c>
      <c r="D10022" s="20" t="s">
        <v>211</v>
      </c>
      <c r="E10022" s="20" t="s">
        <v>276</v>
      </c>
      <c r="F10022" s="20" t="s">
        <v>159</v>
      </c>
      <c r="G10022" s="8">
        <v>44836</v>
      </c>
      <c r="H10022" s="20" t="s">
        <v>160</v>
      </c>
      <c r="I10022" s="7">
        <v>164209410</v>
      </c>
      <c r="L10022" s="7">
        <v>5710890273</v>
      </c>
      <c r="M10022" s="7">
        <v>262001316</v>
      </c>
      <c r="N10022" s="7">
        <v>164209410</v>
      </c>
      <c r="O10022" s="20" t="str">
        <f t="shared" si="316"/>
        <v/>
      </c>
    </row>
    <row r="10023" spans="1:15">
      <c r="A10023" s="20" t="str">
        <f t="shared" si="315"/>
        <v>Stapi lífeyrissjóðurSafn III</v>
      </c>
      <c r="B10023" s="20" t="str">
        <f>_xlfn.IFNA(INDEX(Listi!$AI:$AI,MATCH(C10023,Listi!$AJ:$AJ,0)),INDEX(Listi!T:T,MATCH(C10023,Listi!U:U,0)))</f>
        <v xml:space="preserve">Stapi  </v>
      </c>
      <c r="C10023" s="20" t="s">
        <v>209</v>
      </c>
      <c r="D10023" s="20" t="s">
        <v>212</v>
      </c>
      <c r="E10023" s="20" t="s">
        <v>276</v>
      </c>
      <c r="F10023" s="20" t="s">
        <v>159</v>
      </c>
      <c r="G10023" s="8">
        <v>44836</v>
      </c>
      <c r="H10023" s="20" t="s">
        <v>160</v>
      </c>
      <c r="I10023" s="7">
        <v>9886128</v>
      </c>
      <c r="L10023" s="7">
        <v>268100084</v>
      </c>
      <c r="M10023" s="7">
        <v>24388890</v>
      </c>
      <c r="N10023" s="7">
        <v>9886128</v>
      </c>
      <c r="O10023" s="20" t="str">
        <f t="shared" si="316"/>
        <v/>
      </c>
    </row>
    <row r="10024" spans="1:15">
      <c r="A10024" s="20" t="str">
        <f t="shared" ref="A10024:A10085" si="317">CONCATENATE(C10024,D10024)</f>
        <v>Stapi lífeyrissjóðurTryggingardeild</v>
      </c>
      <c r="B10024" s="20" t="str">
        <f>_xlfn.IFNA(INDEX(Listi!$AI:$AI,MATCH(C10024,Listi!$AJ:$AJ,0)),INDEX(Listi!T:T,MATCH(C10024,Listi!U:U,0)))</f>
        <v xml:space="preserve">Stapi  </v>
      </c>
      <c r="C10024" s="20" t="s">
        <v>209</v>
      </c>
      <c r="D10024" s="20" t="s">
        <v>213</v>
      </c>
      <c r="E10024" s="20" t="s">
        <v>275</v>
      </c>
      <c r="F10024" s="20" t="s">
        <v>159</v>
      </c>
      <c r="G10024" s="8">
        <v>44836</v>
      </c>
      <c r="H10024" s="20" t="s">
        <v>160</v>
      </c>
      <c r="I10024" s="7">
        <v>7912918911</v>
      </c>
      <c r="L10024" s="7">
        <v>348661724246</v>
      </c>
      <c r="M10024" s="7">
        <v>13807615154</v>
      </c>
      <c r="N10024" s="7">
        <v>7912918911</v>
      </c>
      <c r="O10024" s="20" t="str">
        <f t="shared" si="316"/>
        <v/>
      </c>
    </row>
    <row r="10025" spans="1:15">
      <c r="A10025" s="20" t="str">
        <f t="shared" si="317"/>
        <v>Stapi lífeyrissjóðurVarfærnasafnið</v>
      </c>
      <c r="B10025" s="20" t="str">
        <f>_xlfn.IFNA(INDEX(Listi!$AI:$AI,MATCH(C10025,Listi!$AJ:$AJ,0)),INDEX(Listi!T:T,MATCH(C10025,Listi!U:U,0)))</f>
        <v xml:space="preserve">Stapi  </v>
      </c>
      <c r="C10025" s="20" t="s">
        <v>209</v>
      </c>
      <c r="D10025" s="20" t="s">
        <v>392</v>
      </c>
      <c r="E10025" s="20" t="s">
        <v>276</v>
      </c>
      <c r="F10025" s="20" t="s">
        <v>159</v>
      </c>
      <c r="G10025" s="8">
        <v>44836</v>
      </c>
      <c r="H10025" s="20" t="s">
        <v>160</v>
      </c>
      <c r="I10025" s="7">
        <v>6994496</v>
      </c>
      <c r="L10025" s="7">
        <v>471986044</v>
      </c>
      <c r="M10025" s="7">
        <v>137399159</v>
      </c>
      <c r="N10025" s="7">
        <v>6994496</v>
      </c>
      <c r="O10025" s="20" t="str">
        <f t="shared" si="316"/>
        <v/>
      </c>
    </row>
    <row r="10026" spans="1:15">
      <c r="A10026" s="20" t="str">
        <f t="shared" si="317"/>
        <v>Almenni lífeyrissjóðurinnÆvisafn I</v>
      </c>
      <c r="B10026" s="20" t="str">
        <f>_xlfn.IFNA(INDEX(Listi!$AI:$AI,MATCH(C10026,Listi!$AJ:$AJ,0)),INDEX(Listi!T:T,MATCH(C10026,Listi!U:U,0)))</f>
        <v xml:space="preserve">Almenni </v>
      </c>
      <c r="C10026" s="20" t="s">
        <v>0</v>
      </c>
      <c r="D10026" s="20" t="s">
        <v>202</v>
      </c>
      <c r="E10026" s="20" t="s">
        <v>276</v>
      </c>
      <c r="F10026" s="20" t="s">
        <v>161</v>
      </c>
      <c r="G10026" s="8">
        <v>43862</v>
      </c>
      <c r="H10026" s="20" t="s">
        <v>162</v>
      </c>
      <c r="I10026" s="7">
        <v>0</v>
      </c>
      <c r="L10026" s="7">
        <v>43068273823</v>
      </c>
      <c r="M10026" s="7">
        <v>4413720640</v>
      </c>
      <c r="N10026" s="7">
        <v>641257097</v>
      </c>
      <c r="O10026" s="20" t="str">
        <f t="shared" si="316"/>
        <v/>
      </c>
    </row>
    <row r="10027" spans="1:15">
      <c r="A10027" s="20" t="str">
        <f t="shared" si="317"/>
        <v>Almenni lífeyrissjóðurinnÆvisafn II</v>
      </c>
      <c r="B10027" s="20" t="str">
        <f>_xlfn.IFNA(INDEX(Listi!$AI:$AI,MATCH(C10027,Listi!$AJ:$AJ,0)),INDEX(Listi!T:T,MATCH(C10027,Listi!U:U,0)))</f>
        <v xml:space="preserve">Almenni </v>
      </c>
      <c r="C10027" s="20" t="s">
        <v>0</v>
      </c>
      <c r="D10027" s="20" t="s">
        <v>203</v>
      </c>
      <c r="E10027" s="20" t="s">
        <v>276</v>
      </c>
      <c r="F10027" s="20" t="s">
        <v>161</v>
      </c>
      <c r="G10027" s="8">
        <v>43862</v>
      </c>
      <c r="H10027" s="20" t="s">
        <v>162</v>
      </c>
      <c r="I10027" s="7">
        <v>0</v>
      </c>
      <c r="L10027" s="7">
        <v>86460235807</v>
      </c>
      <c r="M10027" s="7">
        <v>3970537445</v>
      </c>
      <c r="N10027" s="7">
        <v>1539034493</v>
      </c>
      <c r="O10027" s="20" t="str">
        <f t="shared" si="316"/>
        <v/>
      </c>
    </row>
    <row r="10028" spans="1:15">
      <c r="A10028" s="20" t="str">
        <f t="shared" si="317"/>
        <v>Almenni lífeyrissjóðurinnÆvisafn III</v>
      </c>
      <c r="B10028" s="20" t="str">
        <f>_xlfn.IFNA(INDEX(Listi!$AI:$AI,MATCH(C10028,Listi!$AJ:$AJ,0)),INDEX(Listi!T:T,MATCH(C10028,Listi!U:U,0)))</f>
        <v xml:space="preserve">Almenni </v>
      </c>
      <c r="C10028" s="20" t="s">
        <v>0</v>
      </c>
      <c r="D10028" s="20" t="s">
        <v>204</v>
      </c>
      <c r="E10028" s="20" t="s">
        <v>276</v>
      </c>
      <c r="F10028" s="20" t="s">
        <v>161</v>
      </c>
      <c r="G10028" s="8">
        <v>43862</v>
      </c>
      <c r="H10028" s="20" t="s">
        <v>162</v>
      </c>
      <c r="I10028" s="7">
        <v>0</v>
      </c>
      <c r="L10028" s="7">
        <v>33890180699</v>
      </c>
      <c r="M10028" s="7">
        <v>1571509194</v>
      </c>
      <c r="N10028" s="7">
        <v>920421683</v>
      </c>
      <c r="O10028" s="20" t="str">
        <f t="shared" si="316"/>
        <v/>
      </c>
    </row>
    <row r="10029" spans="1:15">
      <c r="A10029" s="20" t="str">
        <f t="shared" si="317"/>
        <v>Almenni lífeyrissjóðurinnHúsnæðissafn</v>
      </c>
      <c r="B10029" s="20" t="str">
        <f>_xlfn.IFNA(INDEX(Listi!$AI:$AI,MATCH(C10029,Listi!$AJ:$AJ,0)),INDEX(Listi!T:T,MATCH(C10029,Listi!U:U,0)))</f>
        <v xml:space="preserve">Almenni </v>
      </c>
      <c r="C10029" s="20" t="s">
        <v>0</v>
      </c>
      <c r="D10029" s="20" t="s">
        <v>315</v>
      </c>
      <c r="E10029" s="20" t="s">
        <v>276</v>
      </c>
      <c r="F10029" s="20" t="s">
        <v>161</v>
      </c>
      <c r="G10029" s="8">
        <v>43862</v>
      </c>
      <c r="H10029" s="20" t="s">
        <v>162</v>
      </c>
      <c r="I10029" s="7">
        <v>0</v>
      </c>
      <c r="L10029" s="7">
        <v>487895879</v>
      </c>
      <c r="M10029" s="7">
        <v>166428361</v>
      </c>
      <c r="N10029" s="7">
        <v>18080096</v>
      </c>
      <c r="O10029" s="20" t="str">
        <f t="shared" si="316"/>
        <v/>
      </c>
    </row>
    <row r="10030" spans="1:15">
      <c r="A10030" s="20" t="str">
        <f t="shared" si="317"/>
        <v>Almenni lífeyrissjóðurinnInnlánssafn</v>
      </c>
      <c r="B10030" s="20" t="str">
        <f>_xlfn.IFNA(INDEX(Listi!$AI:$AI,MATCH(C10030,Listi!$AJ:$AJ,0)),INDEX(Listi!T:T,MATCH(C10030,Listi!U:U,0)))</f>
        <v xml:space="preserve">Almenni </v>
      </c>
      <c r="C10030" s="20" t="s">
        <v>0</v>
      </c>
      <c r="D10030" s="20" t="s">
        <v>1</v>
      </c>
      <c r="E10030" s="20" t="s">
        <v>276</v>
      </c>
      <c r="F10030" s="20" t="s">
        <v>161</v>
      </c>
      <c r="G10030" s="8">
        <v>43862</v>
      </c>
      <c r="H10030" s="20" t="s">
        <v>162</v>
      </c>
      <c r="I10030" s="7">
        <v>0</v>
      </c>
      <c r="L10030" s="7">
        <v>26587944379</v>
      </c>
      <c r="M10030" s="7">
        <v>1016779991</v>
      </c>
      <c r="N10030" s="7">
        <v>1031869724</v>
      </c>
      <c r="O10030" s="20" t="str">
        <f t="shared" si="316"/>
        <v/>
      </c>
    </row>
    <row r="10031" spans="1:15">
      <c r="A10031" s="20" t="str">
        <f t="shared" si="317"/>
        <v>Almenni lífeyrissjóðurinnRíkissafn langt</v>
      </c>
      <c r="B10031" s="20" t="str">
        <f>_xlfn.IFNA(INDEX(Listi!$AI:$AI,MATCH(C10031,Listi!$AJ:$AJ,0)),INDEX(Listi!T:T,MATCH(C10031,Listi!U:U,0)))</f>
        <v xml:space="preserve">Almenni </v>
      </c>
      <c r="C10031" s="20" t="s">
        <v>0</v>
      </c>
      <c r="D10031" s="20" t="s">
        <v>199</v>
      </c>
      <c r="E10031" s="20" t="s">
        <v>276</v>
      </c>
      <c r="F10031" s="20" t="s">
        <v>161</v>
      </c>
      <c r="G10031" s="8">
        <v>43862</v>
      </c>
      <c r="H10031" s="20" t="s">
        <v>162</v>
      </c>
      <c r="I10031" s="7">
        <v>0</v>
      </c>
      <c r="L10031" s="7">
        <v>1193680171</v>
      </c>
      <c r="M10031" s="7">
        <v>61272573</v>
      </c>
      <c r="N10031" s="7">
        <v>40105929</v>
      </c>
      <c r="O10031" s="20" t="str">
        <f t="shared" si="316"/>
        <v/>
      </c>
    </row>
    <row r="10032" spans="1:15">
      <c r="A10032" s="20" t="str">
        <f t="shared" si="317"/>
        <v>Almenni lífeyrissjóðurinnRíkissafn stutt</v>
      </c>
      <c r="B10032" s="20" t="str">
        <f>_xlfn.IFNA(INDEX(Listi!$AI:$AI,MATCH(C10032,Listi!$AJ:$AJ,0)),INDEX(Listi!T:T,MATCH(C10032,Listi!U:U,0)))</f>
        <v xml:space="preserve">Almenni </v>
      </c>
      <c r="C10032" s="20" t="s">
        <v>0</v>
      </c>
      <c r="D10032" s="20" t="s">
        <v>200</v>
      </c>
      <c r="E10032" s="20" t="s">
        <v>276</v>
      </c>
      <c r="F10032" s="20" t="s">
        <v>161</v>
      </c>
      <c r="G10032" s="8">
        <v>43862</v>
      </c>
      <c r="H10032" s="20" t="s">
        <v>162</v>
      </c>
      <c r="I10032" s="7">
        <v>0</v>
      </c>
      <c r="L10032" s="7">
        <v>541893627</v>
      </c>
      <c r="M10032" s="7">
        <v>20423158</v>
      </c>
      <c r="N10032" s="7">
        <v>14899899</v>
      </c>
      <c r="O10032" s="20" t="str">
        <f t="shared" si="316"/>
        <v/>
      </c>
    </row>
    <row r="10033" spans="1:15">
      <c r="A10033" s="20" t="str">
        <f t="shared" si="317"/>
        <v>Almenni lífeyrissjóðurinnTryggingadeild</v>
      </c>
      <c r="B10033" s="20" t="str">
        <f>_xlfn.IFNA(INDEX(Listi!$AI:$AI,MATCH(C10033,Listi!$AJ:$AJ,0)),INDEX(Listi!T:T,MATCH(C10033,Listi!U:U,0)))</f>
        <v xml:space="preserve">Almenni </v>
      </c>
      <c r="C10033" s="20" t="s">
        <v>0</v>
      </c>
      <c r="D10033" s="20" t="s">
        <v>201</v>
      </c>
      <c r="E10033" s="20" t="s">
        <v>275</v>
      </c>
      <c r="F10033" s="20" t="s">
        <v>161</v>
      </c>
      <c r="G10033" s="8">
        <v>43862</v>
      </c>
      <c r="H10033" s="20" t="s">
        <v>162</v>
      </c>
      <c r="I10033" s="7">
        <v>91035747</v>
      </c>
      <c r="L10033" s="7">
        <v>174784296254</v>
      </c>
      <c r="M10033" s="7">
        <v>7497244534</v>
      </c>
      <c r="N10033" s="7">
        <v>3057046932</v>
      </c>
      <c r="O10033" s="20" t="str">
        <f t="shared" si="316"/>
        <v/>
      </c>
    </row>
    <row r="10034" spans="1:15">
      <c r="A10034" s="20" t="str">
        <f t="shared" si="317"/>
        <v>Arion banki hf.Erlend hlutabréf</v>
      </c>
      <c r="B10034" s="20" t="str">
        <f>_xlfn.IFNA(INDEX(Listi!$AI:$AI,MATCH(C10034,Listi!$AJ:$AJ,0)),INDEX(Listi!T:T,MATCH(C10034,Listi!U:U,0)))</f>
        <v xml:space="preserve">Arion banki </v>
      </c>
      <c r="C10034" s="20" t="s">
        <v>214</v>
      </c>
      <c r="D10034" s="20" t="s">
        <v>215</v>
      </c>
      <c r="E10034" s="20" t="s">
        <v>276</v>
      </c>
      <c r="F10034" s="20" t="s">
        <v>161</v>
      </c>
      <c r="G10034" s="8">
        <v>43862</v>
      </c>
      <c r="H10034" s="20" t="s">
        <v>162</v>
      </c>
      <c r="I10034" s="7">
        <v>0</v>
      </c>
      <c r="L10034" s="7">
        <v>1149685000</v>
      </c>
      <c r="M10034" s="7">
        <v>49095000</v>
      </c>
      <c r="N10034" s="7">
        <v>10876000</v>
      </c>
      <c r="O10034" s="20" t="str">
        <f t="shared" si="316"/>
        <v/>
      </c>
    </row>
    <row r="10035" spans="1:15">
      <c r="A10035" s="20" t="str">
        <f t="shared" si="317"/>
        <v>Arion banki hf.Innlend skuldabréf</v>
      </c>
      <c r="B10035" s="20" t="str">
        <f>_xlfn.IFNA(INDEX(Listi!$AI:$AI,MATCH(C10035,Listi!$AJ:$AJ,0)),INDEX(Listi!T:T,MATCH(C10035,Listi!U:U,0)))</f>
        <v xml:space="preserve">Arion banki </v>
      </c>
      <c r="C10035" s="20" t="s">
        <v>214</v>
      </c>
      <c r="D10035" s="20" t="s">
        <v>216</v>
      </c>
      <c r="E10035" s="20" t="s">
        <v>276</v>
      </c>
      <c r="F10035" s="20" t="s">
        <v>161</v>
      </c>
      <c r="G10035" s="8">
        <v>43862</v>
      </c>
      <c r="H10035" s="20" t="s">
        <v>162</v>
      </c>
      <c r="I10035" s="7">
        <v>0</v>
      </c>
      <c r="L10035" s="7">
        <v>4446434000</v>
      </c>
      <c r="M10035" s="7">
        <v>344234000</v>
      </c>
      <c r="N10035" s="7">
        <v>44793000</v>
      </c>
      <c r="O10035" s="20" t="str">
        <f t="shared" si="316"/>
        <v/>
      </c>
    </row>
    <row r="10036" spans="1:15">
      <c r="A10036" s="20" t="str">
        <f t="shared" si="317"/>
        <v>Arion banki hf.Lífeyrisauki L1</v>
      </c>
      <c r="B10036" s="20" t="str">
        <f>_xlfn.IFNA(INDEX(Listi!$AI:$AI,MATCH(C10036,Listi!$AJ:$AJ,0)),INDEX(Listi!T:T,MATCH(C10036,Listi!U:U,0)))</f>
        <v xml:space="preserve">Arion banki </v>
      </c>
      <c r="C10036" s="20" t="s">
        <v>214</v>
      </c>
      <c r="D10036" s="20" t="s">
        <v>377</v>
      </c>
      <c r="E10036" s="20" t="s">
        <v>276</v>
      </c>
      <c r="F10036" s="20" t="s">
        <v>161</v>
      </c>
      <c r="G10036" s="8">
        <v>43862</v>
      </c>
      <c r="H10036" s="20" t="s">
        <v>162</v>
      </c>
      <c r="I10036" s="7">
        <v>0</v>
      </c>
      <c r="L10036" s="7">
        <v>5887942000</v>
      </c>
      <c r="M10036" s="7">
        <v>1011885000</v>
      </c>
      <c r="N10036" s="7">
        <v>34615000</v>
      </c>
      <c r="O10036" s="20" t="str">
        <f t="shared" si="316"/>
        <v/>
      </c>
    </row>
    <row r="10037" spans="1:15">
      <c r="A10037" s="20" t="str">
        <f t="shared" si="317"/>
        <v>Arion banki hf.Lífeyrisauki L2</v>
      </c>
      <c r="B10037" s="20" t="str">
        <f>_xlfn.IFNA(INDEX(Listi!$AI:$AI,MATCH(C10037,Listi!$AJ:$AJ,0)),INDEX(Listi!T:T,MATCH(C10037,Listi!U:U,0)))</f>
        <v xml:space="preserve">Arion banki </v>
      </c>
      <c r="C10037" s="20" t="s">
        <v>214</v>
      </c>
      <c r="D10037" s="20" t="s">
        <v>372</v>
      </c>
      <c r="E10037" s="20" t="s">
        <v>276</v>
      </c>
      <c r="F10037" s="20" t="s">
        <v>161</v>
      </c>
      <c r="G10037" s="8">
        <v>43862</v>
      </c>
      <c r="H10037" s="20" t="s">
        <v>162</v>
      </c>
      <c r="I10037" s="7">
        <v>0</v>
      </c>
      <c r="L10037" s="7">
        <v>21366380000</v>
      </c>
      <c r="M10037" s="7">
        <v>1613513000</v>
      </c>
      <c r="N10037" s="7">
        <v>92085000</v>
      </c>
      <c r="O10037" s="20" t="str">
        <f t="shared" si="316"/>
        <v/>
      </c>
    </row>
    <row r="10038" spans="1:15">
      <c r="A10038" s="20" t="str">
        <f t="shared" si="317"/>
        <v>Arion banki hf.Lífeyrisauki L3</v>
      </c>
      <c r="B10038" s="20" t="str">
        <f>_xlfn.IFNA(INDEX(Listi!$AI:$AI,MATCH(C10038,Listi!$AJ:$AJ,0)),INDEX(Listi!T:T,MATCH(C10038,Listi!U:U,0)))</f>
        <v xml:space="preserve">Arion banki </v>
      </c>
      <c r="C10038" s="20" t="s">
        <v>214</v>
      </c>
      <c r="D10038" s="20" t="s">
        <v>371</v>
      </c>
      <c r="E10038" s="20" t="s">
        <v>276</v>
      </c>
      <c r="F10038" s="20" t="s">
        <v>161</v>
      </c>
      <c r="G10038" s="8">
        <v>43862</v>
      </c>
      <c r="H10038" s="20" t="s">
        <v>162</v>
      </c>
      <c r="I10038" s="7">
        <v>0</v>
      </c>
      <c r="L10038" s="7">
        <v>29714848000</v>
      </c>
      <c r="M10038" s="7">
        <v>2122481000</v>
      </c>
      <c r="N10038" s="7">
        <v>129566000</v>
      </c>
      <c r="O10038" s="20" t="str">
        <f t="shared" si="316"/>
        <v/>
      </c>
    </row>
    <row r="10039" spans="1:15">
      <c r="A10039" s="20" t="str">
        <f t="shared" si="317"/>
        <v>Arion banki hf.Lífeyrisauki L4</v>
      </c>
      <c r="B10039" s="20" t="str">
        <f>_xlfn.IFNA(INDEX(Listi!$AI:$AI,MATCH(C10039,Listi!$AJ:$AJ,0)),INDEX(Listi!T:T,MATCH(C10039,Listi!U:U,0)))</f>
        <v xml:space="preserve">Arion banki </v>
      </c>
      <c r="C10039" s="20" t="s">
        <v>214</v>
      </c>
      <c r="D10039" s="20" t="s">
        <v>587</v>
      </c>
      <c r="E10039" s="20" t="s">
        <v>276</v>
      </c>
      <c r="F10039" s="20" t="s">
        <v>161</v>
      </c>
      <c r="G10039" s="8">
        <v>43862</v>
      </c>
      <c r="H10039" s="20" t="s">
        <v>162</v>
      </c>
      <c r="I10039" s="7">
        <v>0</v>
      </c>
      <c r="L10039" s="7">
        <v>19306242000</v>
      </c>
      <c r="M10039" s="7">
        <v>1346647000</v>
      </c>
      <c r="N10039" s="7">
        <v>388052000</v>
      </c>
      <c r="O10039" s="20" t="str">
        <f t="shared" si="316"/>
        <v/>
      </c>
    </row>
    <row r="10040" spans="1:15">
      <c r="A10040" s="20" t="str">
        <f t="shared" si="317"/>
        <v>Arion banki hf.Lífeyrisauki L5</v>
      </c>
      <c r="B10040" s="20" t="str">
        <f>_xlfn.IFNA(INDEX(Listi!$AI:$AI,MATCH(C10040,Listi!$AJ:$AJ,0)),INDEX(Listi!T:T,MATCH(C10040,Listi!U:U,0)))</f>
        <v xml:space="preserve">Arion banki </v>
      </c>
      <c r="C10040" s="20" t="s">
        <v>214</v>
      </c>
      <c r="D10040" s="20" t="s">
        <v>369</v>
      </c>
      <c r="E10040" s="20" t="s">
        <v>276</v>
      </c>
      <c r="F10040" s="20" t="s">
        <v>161</v>
      </c>
      <c r="G10040" s="8">
        <v>43862</v>
      </c>
      <c r="H10040" s="20" t="s">
        <v>162</v>
      </c>
      <c r="I10040" s="7">
        <v>0</v>
      </c>
      <c r="L10040" s="7">
        <v>44858554000</v>
      </c>
      <c r="M10040" s="7">
        <v>4018833000</v>
      </c>
      <c r="N10040" s="7">
        <v>933672000</v>
      </c>
      <c r="O10040" s="20" t="str">
        <f t="shared" si="316"/>
        <v/>
      </c>
    </row>
    <row r="10041" spans="1:15">
      <c r="A10041" s="20" t="str">
        <f t="shared" si="317"/>
        <v>Birta lífeyrissjóðurBlönduð leið</v>
      </c>
      <c r="B10041" s="20" t="str">
        <f>_xlfn.IFNA(INDEX(Listi!$AI:$AI,MATCH(C10041,Listi!$AJ:$AJ,0)),INDEX(Listi!T:T,MATCH(C10041,Listi!U:U,0)))</f>
        <v xml:space="preserve">Birta  </v>
      </c>
      <c r="C10041" s="20" t="s">
        <v>298</v>
      </c>
      <c r="D10041" s="20" t="s">
        <v>314</v>
      </c>
      <c r="E10041" s="20" t="s">
        <v>276</v>
      </c>
      <c r="F10041" s="20" t="s">
        <v>161</v>
      </c>
      <c r="G10041" s="8">
        <v>43862</v>
      </c>
      <c r="H10041" s="20" t="s">
        <v>162</v>
      </c>
      <c r="I10041" s="7">
        <v>0</v>
      </c>
      <c r="L10041" s="7">
        <v>6929716201</v>
      </c>
      <c r="M10041" s="7">
        <v>253995298</v>
      </c>
      <c r="N10041" s="7">
        <v>139753585</v>
      </c>
      <c r="O10041" s="20" t="str">
        <f t="shared" si="316"/>
        <v/>
      </c>
    </row>
    <row r="10042" spans="1:15">
      <c r="A10042" s="20" t="str">
        <f t="shared" si="317"/>
        <v>Birta lífeyrissjóðurInnlánsleið</v>
      </c>
      <c r="B10042" s="20" t="str">
        <f>_xlfn.IFNA(INDEX(Listi!$AI:$AI,MATCH(C10042,Listi!$AJ:$AJ,0)),INDEX(Listi!T:T,MATCH(C10042,Listi!U:U,0)))</f>
        <v xml:space="preserve">Birta  </v>
      </c>
      <c r="C10042" s="20" t="s">
        <v>298</v>
      </c>
      <c r="D10042" s="20" t="s">
        <v>208</v>
      </c>
      <c r="E10042" s="20" t="s">
        <v>276</v>
      </c>
      <c r="F10042" s="20" t="s">
        <v>161</v>
      </c>
      <c r="G10042" s="8">
        <v>43862</v>
      </c>
      <c r="H10042" s="20" t="s">
        <v>162</v>
      </c>
      <c r="I10042" s="7">
        <v>0</v>
      </c>
      <c r="L10042" s="7">
        <v>4108971332</v>
      </c>
      <c r="M10042" s="7">
        <v>264842424</v>
      </c>
      <c r="N10042" s="7">
        <v>174324836</v>
      </c>
      <c r="O10042" s="20" t="str">
        <f t="shared" si="316"/>
        <v/>
      </c>
    </row>
    <row r="10043" spans="1:15">
      <c r="A10043" s="20" t="str">
        <f t="shared" si="317"/>
        <v>Birta lífeyrissjóðurSamtryggingardeild</v>
      </c>
      <c r="B10043" s="20" t="str">
        <f>_xlfn.IFNA(INDEX(Listi!$AI:$AI,MATCH(C10043,Listi!$AJ:$AJ,0)),INDEX(Listi!T:T,MATCH(C10043,Listi!U:U,0)))</f>
        <v xml:space="preserve">Birta  </v>
      </c>
      <c r="C10043" s="20" t="s">
        <v>298</v>
      </c>
      <c r="D10043" s="20" t="s">
        <v>205</v>
      </c>
      <c r="E10043" s="20" t="s">
        <v>275</v>
      </c>
      <c r="F10043" s="20" t="s">
        <v>161</v>
      </c>
      <c r="G10043" s="8">
        <v>43862</v>
      </c>
      <c r="H10043" s="20" t="s">
        <v>162</v>
      </c>
      <c r="I10043" s="7">
        <v>116679439</v>
      </c>
      <c r="L10043" s="7">
        <v>549755105944</v>
      </c>
      <c r="M10043" s="7">
        <v>18480897961</v>
      </c>
      <c r="N10043" s="7">
        <v>14075814006</v>
      </c>
      <c r="O10043" s="20" t="str">
        <f t="shared" si="316"/>
        <v/>
      </c>
    </row>
    <row r="10044" spans="1:15">
      <c r="A10044" s="20" t="str">
        <f t="shared" si="317"/>
        <v>Birta lífeyrissjóðurSkuldabréfaleið</v>
      </c>
      <c r="B10044" s="20" t="str">
        <f>_xlfn.IFNA(INDEX(Listi!$AI:$AI,MATCH(C10044,Listi!$AJ:$AJ,0)),INDEX(Listi!T:T,MATCH(C10044,Listi!U:U,0)))</f>
        <v xml:space="preserve">Birta  </v>
      </c>
      <c r="C10044" s="20" t="s">
        <v>298</v>
      </c>
      <c r="D10044" s="20" t="s">
        <v>313</v>
      </c>
      <c r="E10044" s="20" t="s">
        <v>276</v>
      </c>
      <c r="F10044" s="20" t="s">
        <v>161</v>
      </c>
      <c r="G10044" s="8">
        <v>43862</v>
      </c>
      <c r="H10044" s="20" t="s">
        <v>162</v>
      </c>
      <c r="I10044" s="7">
        <v>0</v>
      </c>
      <c r="L10044" s="7">
        <v>8522374478</v>
      </c>
      <c r="M10044" s="7">
        <v>391005163</v>
      </c>
      <c r="N10044" s="7">
        <v>218104877</v>
      </c>
      <c r="O10044" s="20" t="str">
        <f t="shared" si="316"/>
        <v/>
      </c>
    </row>
    <row r="10045" spans="1:15">
      <c r="A10045" s="20" t="str">
        <f t="shared" si="317"/>
        <v>Birta lífeyrissjóðurTilgreind séreign</v>
      </c>
      <c r="B10045" s="20" t="str">
        <f>_xlfn.IFNA(INDEX(Listi!$AI:$AI,MATCH(C10045,Listi!$AJ:$AJ,0)),INDEX(Listi!T:T,MATCH(C10045,Listi!U:U,0)))</f>
        <v xml:space="preserve">Birta  </v>
      </c>
      <c r="C10045" s="20" t="s">
        <v>298</v>
      </c>
      <c r="D10045" s="20" t="s">
        <v>312</v>
      </c>
      <c r="E10045" s="20" t="s">
        <v>276</v>
      </c>
      <c r="F10045" s="20" t="s">
        <v>161</v>
      </c>
      <c r="G10045" s="8">
        <v>43862</v>
      </c>
      <c r="H10045" s="20" t="s">
        <v>162</v>
      </c>
      <c r="I10045" s="7">
        <v>0</v>
      </c>
      <c r="L10045" s="7">
        <v>2234420297</v>
      </c>
      <c r="M10045" s="7">
        <v>511871981</v>
      </c>
      <c r="N10045" s="7">
        <v>36000223</v>
      </c>
      <c r="O10045" s="20" t="str">
        <f t="shared" si="316"/>
        <v/>
      </c>
    </row>
    <row r="10046" spans="1:15">
      <c r="A10046" s="20" t="str">
        <f t="shared" si="317"/>
        <v>Brú Lífeyrissjóður starfsmanna sveitarfélagaA-deild</v>
      </c>
      <c r="B10046" s="20" t="str">
        <f>_xlfn.IFNA(INDEX(Listi!$AI:$AI,MATCH(C10046,Listi!$AJ:$AJ,0)),INDEX(Listi!T:T,MATCH(C10046,Listi!U:U,0)))</f>
        <v>Brú</v>
      </c>
      <c r="C10046" s="20" t="s">
        <v>217</v>
      </c>
      <c r="D10046" s="20" t="s">
        <v>257</v>
      </c>
      <c r="E10046" s="20" t="s">
        <v>275</v>
      </c>
      <c r="F10046" s="20" t="s">
        <v>161</v>
      </c>
      <c r="G10046" s="8">
        <v>43862</v>
      </c>
      <c r="H10046" s="20" t="s">
        <v>162</v>
      </c>
      <c r="I10046" s="7">
        <v>86523631</v>
      </c>
      <c r="L10046" s="7">
        <v>270469177889</v>
      </c>
      <c r="M10046" s="7">
        <v>13987858077</v>
      </c>
      <c r="N10046" s="7">
        <v>4793072329</v>
      </c>
      <c r="O10046" s="20" t="str">
        <f t="shared" si="316"/>
        <v/>
      </c>
    </row>
    <row r="10047" spans="1:15">
      <c r="A10047" s="20" t="str">
        <f t="shared" si="317"/>
        <v>Brú Lífeyrissjóður starfsmanna sveitarfélagaB-deild</v>
      </c>
      <c r="B10047" s="20" t="str">
        <f>_xlfn.IFNA(INDEX(Listi!$AI:$AI,MATCH(C10047,Listi!$AJ:$AJ,0)),INDEX(Listi!T:T,MATCH(C10047,Listi!U:U,0)))</f>
        <v>Brú</v>
      </c>
      <c r="C10047" s="20" t="s">
        <v>217</v>
      </c>
      <c r="D10047" s="20" t="s">
        <v>218</v>
      </c>
      <c r="E10047" s="20" t="s">
        <v>275</v>
      </c>
      <c r="F10047" s="20" t="s">
        <v>161</v>
      </c>
      <c r="G10047" s="8">
        <v>43862</v>
      </c>
      <c r="H10047" s="20" t="s">
        <v>162</v>
      </c>
      <c r="I10047" s="7">
        <v>1157465</v>
      </c>
      <c r="L10047" s="7">
        <v>17004783831</v>
      </c>
      <c r="M10047" s="7">
        <v>119747694</v>
      </c>
      <c r="N10047" s="7">
        <v>3424817406</v>
      </c>
      <c r="O10047" s="20" t="str">
        <f t="shared" si="316"/>
        <v/>
      </c>
    </row>
    <row r="10048" spans="1:15">
      <c r="A10048" s="20" t="str">
        <f t="shared" si="317"/>
        <v>Brú Lífeyrissjóður starfsmanna sveitarfélagaV-deild</v>
      </c>
      <c r="B10048" s="20" t="str">
        <f>_xlfn.IFNA(INDEX(Listi!$AI:$AI,MATCH(C10048,Listi!$AJ:$AJ,0)),INDEX(Listi!T:T,MATCH(C10048,Listi!U:U,0)))</f>
        <v>Brú</v>
      </c>
      <c r="C10048" s="20" t="s">
        <v>217</v>
      </c>
      <c r="D10048" s="20" t="s">
        <v>219</v>
      </c>
      <c r="E10048" s="20" t="s">
        <v>275</v>
      </c>
      <c r="F10048" s="20" t="s">
        <v>161</v>
      </c>
      <c r="G10048" s="8">
        <v>43862</v>
      </c>
      <c r="H10048" s="20" t="s">
        <v>162</v>
      </c>
      <c r="I10048" s="7">
        <v>28492285</v>
      </c>
      <c r="L10048" s="7">
        <v>54501394986</v>
      </c>
      <c r="M10048" s="7">
        <v>4188513374</v>
      </c>
      <c r="N10048" s="7">
        <v>455519059</v>
      </c>
      <c r="O10048" s="20" t="str">
        <f t="shared" si="316"/>
        <v/>
      </c>
    </row>
    <row r="10049" spans="1:15">
      <c r="A10049" s="20" t="str">
        <f t="shared" si="317"/>
        <v>Eftirlaunasj atvinnuflugmannaSamtryggingardeild</v>
      </c>
      <c r="B10049" s="20" t="str">
        <f>_xlfn.IFNA(INDEX(Listi!$AI:$AI,MATCH(C10049,Listi!$AJ:$AJ,0)),INDEX(Listi!T:T,MATCH(C10049,Listi!U:U,0)))</f>
        <v>EFÍA</v>
      </c>
      <c r="C10049" s="20" t="s">
        <v>220</v>
      </c>
      <c r="D10049" s="20" t="s">
        <v>205</v>
      </c>
      <c r="E10049" s="20" t="s">
        <v>275</v>
      </c>
      <c r="F10049" s="20" t="s">
        <v>161</v>
      </c>
      <c r="G10049" s="8">
        <v>43862</v>
      </c>
      <c r="H10049" s="20" t="s">
        <v>162</v>
      </c>
      <c r="I10049" s="7">
        <v>8444000</v>
      </c>
      <c r="L10049" s="7">
        <v>58542663000</v>
      </c>
      <c r="M10049" s="7">
        <v>1477262000</v>
      </c>
      <c r="N10049" s="7">
        <v>1113313000</v>
      </c>
      <c r="O10049" s="20" t="str">
        <f t="shared" si="316"/>
        <v/>
      </c>
    </row>
    <row r="10050" spans="1:15">
      <c r="A10050" s="20" t="str">
        <f t="shared" si="317"/>
        <v>Festa - lífeyrissjóðurSamtryggingardeild</v>
      </c>
      <c r="B10050" s="20" t="str">
        <f>_xlfn.IFNA(INDEX(Listi!$AI:$AI,MATCH(C10050,Listi!$AJ:$AJ,0)),INDEX(Listi!T:T,MATCH(C10050,Listi!U:U,0)))</f>
        <v xml:space="preserve">Festa </v>
      </c>
      <c r="C10050" s="20" t="s">
        <v>221</v>
      </c>
      <c r="D10050" s="20" t="s">
        <v>205</v>
      </c>
      <c r="E10050" s="20" t="s">
        <v>275</v>
      </c>
      <c r="F10050" s="20" t="s">
        <v>161</v>
      </c>
      <c r="G10050" s="8">
        <v>43862</v>
      </c>
      <c r="H10050" s="20" t="s">
        <v>162</v>
      </c>
      <c r="I10050" s="7">
        <v>65275066</v>
      </c>
      <c r="L10050" s="7">
        <v>246318113722</v>
      </c>
      <c r="M10050" s="7">
        <v>11138196907</v>
      </c>
      <c r="N10050" s="7">
        <v>5180938287</v>
      </c>
      <c r="O10050" s="20" t="str">
        <f t="shared" ref="O10050:O10113" si="318">IFERROR(VLOOKUP(F10050,EhLykill,3,FALSE),"")</f>
        <v/>
      </c>
    </row>
    <row r="10051" spans="1:15">
      <c r="A10051" s="20" t="str">
        <f t="shared" si="317"/>
        <v>Festa - lífeyrissjóðurSparnaðarleið I</v>
      </c>
      <c r="B10051" s="20" t="str">
        <f>_xlfn.IFNA(INDEX(Listi!$AI:$AI,MATCH(C10051,Listi!$AJ:$AJ,0)),INDEX(Listi!T:T,MATCH(C10051,Listi!U:U,0)))</f>
        <v xml:space="preserve">Festa </v>
      </c>
      <c r="C10051" s="20" t="s">
        <v>221</v>
      </c>
      <c r="D10051" s="20" t="s">
        <v>464</v>
      </c>
      <c r="E10051" s="20" t="s">
        <v>276</v>
      </c>
      <c r="F10051" s="20" t="s">
        <v>161</v>
      </c>
      <c r="G10051" s="8">
        <v>43862</v>
      </c>
      <c r="H10051" s="20" t="s">
        <v>162</v>
      </c>
      <c r="I10051" s="7">
        <v>0</v>
      </c>
      <c r="L10051" s="7">
        <v>75585319</v>
      </c>
      <c r="M10051" s="7">
        <v>37671409</v>
      </c>
      <c r="N10051" s="7">
        <v>2063969</v>
      </c>
      <c r="O10051" s="20" t="str">
        <f t="shared" si="318"/>
        <v/>
      </c>
    </row>
    <row r="10052" spans="1:15">
      <c r="A10052" s="20" t="str">
        <f t="shared" si="317"/>
        <v>Festa - lífeyrissjóðurSparnaðarleið II</v>
      </c>
      <c r="B10052" s="20" t="str">
        <f>_xlfn.IFNA(INDEX(Listi!$AI:$AI,MATCH(C10052,Listi!$AJ:$AJ,0)),INDEX(Listi!T:T,MATCH(C10052,Listi!U:U,0)))</f>
        <v xml:space="preserve">Festa </v>
      </c>
      <c r="C10052" s="20" t="s">
        <v>221</v>
      </c>
      <c r="D10052" s="20" t="s">
        <v>388</v>
      </c>
      <c r="E10052" s="20" t="s">
        <v>276</v>
      </c>
      <c r="F10052" s="20" t="s">
        <v>161</v>
      </c>
      <c r="G10052" s="8">
        <v>43862</v>
      </c>
      <c r="H10052" s="20" t="s">
        <v>162</v>
      </c>
      <c r="I10052" s="7">
        <v>0</v>
      </c>
      <c r="L10052" s="7">
        <v>1113180693</v>
      </c>
      <c r="M10052" s="7">
        <v>134564310</v>
      </c>
      <c r="N10052" s="7">
        <v>19363084</v>
      </c>
      <c r="O10052" s="20" t="str">
        <f t="shared" si="318"/>
        <v/>
      </c>
    </row>
    <row r="10053" spans="1:15">
      <c r="A10053" s="20" t="str">
        <f t="shared" si="317"/>
        <v>Frjálsi lífeyrissjóðurinnDeild/leið I</v>
      </c>
      <c r="B10053" s="20" t="str">
        <f>_xlfn.IFNA(INDEX(Listi!$AI:$AI,MATCH(C10053,Listi!$AJ:$AJ,0)),INDEX(Listi!T:T,MATCH(C10053,Listi!U:U,0)))</f>
        <v xml:space="preserve">Frjálsi </v>
      </c>
      <c r="C10053" s="20" t="s">
        <v>222</v>
      </c>
      <c r="D10053" s="20" t="s">
        <v>223</v>
      </c>
      <c r="E10053" s="20" t="s">
        <v>276</v>
      </c>
      <c r="F10053" s="20" t="s">
        <v>161</v>
      </c>
      <c r="G10053" s="8">
        <v>43862</v>
      </c>
      <c r="H10053" s="20" t="s">
        <v>162</v>
      </c>
      <c r="I10053" s="7">
        <v>0</v>
      </c>
      <c r="L10053" s="7">
        <v>199278730000</v>
      </c>
      <c r="M10053" s="7">
        <v>10813020000</v>
      </c>
      <c r="N10053" s="7">
        <v>2178012000</v>
      </c>
      <c r="O10053" s="20" t="str">
        <f t="shared" si="318"/>
        <v/>
      </c>
    </row>
    <row r="10054" spans="1:15">
      <c r="A10054" s="20" t="str">
        <f t="shared" si="317"/>
        <v>Frjálsi lífeyrissjóðurinnDeild/leið II</v>
      </c>
      <c r="B10054" s="20" t="str">
        <f>_xlfn.IFNA(INDEX(Listi!$AI:$AI,MATCH(C10054,Listi!$AJ:$AJ,0)),INDEX(Listi!T:T,MATCH(C10054,Listi!U:U,0)))</f>
        <v xml:space="preserve">Frjálsi </v>
      </c>
      <c r="C10054" s="20" t="s">
        <v>222</v>
      </c>
      <c r="D10054" s="20" t="s">
        <v>224</v>
      </c>
      <c r="E10054" s="20" t="s">
        <v>276</v>
      </c>
      <c r="F10054" s="20" t="s">
        <v>161</v>
      </c>
      <c r="G10054" s="8">
        <v>43862</v>
      </c>
      <c r="H10054" s="20" t="s">
        <v>162</v>
      </c>
      <c r="I10054" s="7">
        <v>0</v>
      </c>
      <c r="L10054" s="7">
        <v>29681370000</v>
      </c>
      <c r="M10054" s="7">
        <v>1864883000</v>
      </c>
      <c r="N10054" s="7">
        <v>401735000</v>
      </c>
      <c r="O10054" s="20" t="str">
        <f t="shared" si="318"/>
        <v/>
      </c>
    </row>
    <row r="10055" spans="1:15">
      <c r="A10055" s="20" t="str">
        <f t="shared" si="317"/>
        <v>Frjálsi lífeyrissjóðurinnDeild/leið III</v>
      </c>
      <c r="B10055" s="20" t="str">
        <f>_xlfn.IFNA(INDEX(Listi!$AI:$AI,MATCH(C10055,Listi!$AJ:$AJ,0)),INDEX(Listi!T:T,MATCH(C10055,Listi!U:U,0)))</f>
        <v xml:space="preserve">Frjálsi </v>
      </c>
      <c r="C10055" s="20" t="s">
        <v>222</v>
      </c>
      <c r="D10055" s="20" t="s">
        <v>225</v>
      </c>
      <c r="E10055" s="20" t="s">
        <v>276</v>
      </c>
      <c r="F10055" s="20" t="s">
        <v>161</v>
      </c>
      <c r="G10055" s="8">
        <v>43862</v>
      </c>
      <c r="H10055" s="20" t="s">
        <v>162</v>
      </c>
      <c r="I10055" s="7">
        <v>0</v>
      </c>
      <c r="L10055" s="7">
        <v>43554797000</v>
      </c>
      <c r="M10055" s="7">
        <v>2564479000</v>
      </c>
      <c r="N10055" s="7">
        <v>1456678000</v>
      </c>
      <c r="O10055" s="20" t="str">
        <f t="shared" si="318"/>
        <v/>
      </c>
    </row>
    <row r="10056" spans="1:15">
      <c r="A10056" s="20" t="str">
        <f t="shared" si="317"/>
        <v>Frjálsi lífeyrissjóðurinnFrjálsi Áhætta</v>
      </c>
      <c r="B10056" s="20" t="str">
        <f>_xlfn.IFNA(INDEX(Listi!$AI:$AI,MATCH(C10056,Listi!$AJ:$AJ,0)),INDEX(Listi!T:T,MATCH(C10056,Listi!U:U,0)))</f>
        <v xml:space="preserve">Frjálsi </v>
      </c>
      <c r="C10056" s="20" t="s">
        <v>222</v>
      </c>
      <c r="D10056" s="20" t="s">
        <v>226</v>
      </c>
      <c r="E10056" s="20" t="s">
        <v>276</v>
      </c>
      <c r="F10056" s="20" t="s">
        <v>161</v>
      </c>
      <c r="G10056" s="8">
        <v>43862</v>
      </c>
      <c r="H10056" s="20" t="s">
        <v>162</v>
      </c>
      <c r="I10056" s="7">
        <v>0</v>
      </c>
      <c r="L10056" s="7">
        <v>2707615000</v>
      </c>
      <c r="M10056" s="7">
        <v>335331000</v>
      </c>
      <c r="N10056" s="7">
        <v>1872000</v>
      </c>
      <c r="O10056" s="20" t="str">
        <f t="shared" si="318"/>
        <v/>
      </c>
    </row>
    <row r="10057" spans="1:15">
      <c r="A10057" s="20" t="str">
        <f t="shared" si="317"/>
        <v>Frjálsi lífeyrissjóðurinnSameiginleg deild</v>
      </c>
      <c r="B10057" s="20" t="str">
        <f>_xlfn.IFNA(INDEX(Listi!$AI:$AI,MATCH(C10057,Listi!$AJ:$AJ,0)),INDEX(Listi!T:T,MATCH(C10057,Listi!U:U,0)))</f>
        <v xml:space="preserve">Frjálsi </v>
      </c>
      <c r="C10057" s="20" t="s">
        <v>222</v>
      </c>
      <c r="D10057" s="20" t="s">
        <v>311</v>
      </c>
      <c r="E10057" s="20" t="s">
        <v>276</v>
      </c>
      <c r="F10057" s="20" t="s">
        <v>161</v>
      </c>
      <c r="G10057" s="8">
        <v>43862</v>
      </c>
      <c r="H10057" s="20" t="s">
        <v>162</v>
      </c>
      <c r="I10057" s="7">
        <v>0</v>
      </c>
      <c r="L10057" s="7">
        <v>0</v>
      </c>
      <c r="M10057" s="7">
        <v>0</v>
      </c>
      <c r="N10057" s="7">
        <v>0</v>
      </c>
      <c r="O10057" s="20" t="str">
        <f t="shared" si="318"/>
        <v/>
      </c>
    </row>
    <row r="10058" spans="1:15">
      <c r="A10058" s="20" t="str">
        <f t="shared" si="317"/>
        <v>Frjálsi lífeyrissjóðurinnSamtryggingardeild</v>
      </c>
      <c r="B10058" s="20" t="str">
        <f>_xlfn.IFNA(INDEX(Listi!$AI:$AI,MATCH(C10058,Listi!$AJ:$AJ,0)),INDEX(Listi!T:T,MATCH(C10058,Listi!U:U,0)))</f>
        <v xml:space="preserve">Frjálsi </v>
      </c>
      <c r="C10058" s="20" t="s">
        <v>222</v>
      </c>
      <c r="D10058" s="20" t="s">
        <v>205</v>
      </c>
      <c r="E10058" s="20" t="s">
        <v>275</v>
      </c>
      <c r="F10058" s="20" t="s">
        <v>161</v>
      </c>
      <c r="G10058" s="8">
        <v>43862</v>
      </c>
      <c r="H10058" s="20" t="s">
        <v>162</v>
      </c>
      <c r="I10058" s="7">
        <v>125360000</v>
      </c>
      <c r="L10058" s="7">
        <v>127148465000</v>
      </c>
      <c r="M10058" s="7">
        <v>7524433000</v>
      </c>
      <c r="N10058" s="7">
        <v>1254273000</v>
      </c>
      <c r="O10058" s="20" t="str">
        <f t="shared" si="318"/>
        <v/>
      </c>
    </row>
    <row r="10059" spans="1:15">
      <c r="A10059" s="20" t="str">
        <f t="shared" si="317"/>
        <v>Gildi - lífeyrissjóðurFramtíðarsýn 1</v>
      </c>
      <c r="B10059" s="20" t="str">
        <f>_xlfn.IFNA(INDEX(Listi!$AI:$AI,MATCH(C10059,Listi!$AJ:$AJ,0)),INDEX(Listi!T:T,MATCH(C10059,Listi!U:U,0)))</f>
        <v xml:space="preserve">Gildi  </v>
      </c>
      <c r="C10059" s="20" t="s">
        <v>227</v>
      </c>
      <c r="D10059" s="20" t="s">
        <v>373</v>
      </c>
      <c r="E10059" s="20" t="s">
        <v>276</v>
      </c>
      <c r="F10059" s="20" t="s">
        <v>161</v>
      </c>
      <c r="G10059" s="8">
        <v>43862</v>
      </c>
      <c r="H10059" s="20" t="s">
        <v>162</v>
      </c>
      <c r="I10059" s="7">
        <v>0</v>
      </c>
      <c r="L10059" s="7">
        <v>3223959491</v>
      </c>
      <c r="M10059" s="7">
        <v>185065371</v>
      </c>
      <c r="N10059" s="7">
        <v>99697779</v>
      </c>
      <c r="O10059" s="20" t="str">
        <f t="shared" si="318"/>
        <v/>
      </c>
    </row>
    <row r="10060" spans="1:15">
      <c r="A10060" s="20" t="str">
        <f t="shared" si="317"/>
        <v>Gildi - lífeyrissjóðurFramtíðarsýn 2</v>
      </c>
      <c r="B10060" s="20" t="str">
        <f>_xlfn.IFNA(INDEX(Listi!$AI:$AI,MATCH(C10060,Listi!$AJ:$AJ,0)),INDEX(Listi!T:T,MATCH(C10060,Listi!U:U,0)))</f>
        <v xml:space="preserve">Gildi  </v>
      </c>
      <c r="C10060" s="20" t="s">
        <v>227</v>
      </c>
      <c r="D10060" s="20" t="s">
        <v>374</v>
      </c>
      <c r="E10060" s="20" t="s">
        <v>276</v>
      </c>
      <c r="F10060" s="8" t="s">
        <v>161</v>
      </c>
      <c r="G10060" s="8">
        <v>43862</v>
      </c>
      <c r="H10060" s="20" t="s">
        <v>162</v>
      </c>
      <c r="I10060" s="7">
        <v>0</v>
      </c>
      <c r="L10060" s="7">
        <v>3172355810</v>
      </c>
      <c r="M10060" s="7">
        <v>227598529</v>
      </c>
      <c r="N10060" s="7">
        <v>70042741</v>
      </c>
      <c r="O10060" s="20" t="str">
        <f t="shared" si="318"/>
        <v/>
      </c>
    </row>
    <row r="10061" spans="1:15">
      <c r="A10061" s="20" t="str">
        <f t="shared" si="317"/>
        <v>Gildi - lífeyrissjóðurFramtíðarsýn 3</v>
      </c>
      <c r="B10061" s="20" t="str">
        <f>_xlfn.IFNA(INDEX(Listi!$AI:$AI,MATCH(C10061,Listi!$AJ:$AJ,0)),INDEX(Listi!T:T,MATCH(C10061,Listi!U:U,0)))</f>
        <v xml:space="preserve">Gildi  </v>
      </c>
      <c r="C10061" s="20" t="s">
        <v>227</v>
      </c>
      <c r="D10061" s="20" t="s">
        <v>380</v>
      </c>
      <c r="E10061" s="20" t="s">
        <v>276</v>
      </c>
      <c r="F10061" s="8" t="s">
        <v>161</v>
      </c>
      <c r="G10061" s="8">
        <v>43862</v>
      </c>
      <c r="H10061" s="20" t="s">
        <v>162</v>
      </c>
      <c r="I10061" s="7">
        <v>0</v>
      </c>
      <c r="L10061" s="7">
        <v>1220667693</v>
      </c>
      <c r="M10061" s="7">
        <v>206427664</v>
      </c>
      <c r="N10061" s="7">
        <v>61376636</v>
      </c>
      <c r="O10061" s="20" t="str">
        <f t="shared" si="318"/>
        <v/>
      </c>
    </row>
    <row r="10062" spans="1:15">
      <c r="A10062" s="20" t="str">
        <f t="shared" si="317"/>
        <v>Gildi - lífeyrissjóðurSamtryggingardeild</v>
      </c>
      <c r="B10062" s="20" t="str">
        <f>_xlfn.IFNA(INDEX(Listi!$AI:$AI,MATCH(C10062,Listi!$AJ:$AJ,0)),INDEX(Listi!T:T,MATCH(C10062,Listi!U:U,0)))</f>
        <v xml:space="preserve">Gildi  </v>
      </c>
      <c r="C10062" s="20" t="s">
        <v>227</v>
      </c>
      <c r="D10062" s="20" t="s">
        <v>205</v>
      </c>
      <c r="E10062" s="20" t="s">
        <v>275</v>
      </c>
      <c r="F10062" s="8" t="s">
        <v>161</v>
      </c>
      <c r="G10062" s="8">
        <v>43862</v>
      </c>
      <c r="H10062" s="20" t="s">
        <v>162</v>
      </c>
      <c r="I10062" s="7">
        <v>199883369</v>
      </c>
      <c r="L10062" s="7">
        <v>908474103084</v>
      </c>
      <c r="M10062" s="7">
        <v>33404441428</v>
      </c>
      <c r="N10062" s="7">
        <v>20772915594</v>
      </c>
      <c r="O10062" s="20" t="str">
        <f t="shared" si="318"/>
        <v/>
      </c>
    </row>
    <row r="10063" spans="1:15">
      <c r="A10063" s="20" t="str">
        <f t="shared" si="317"/>
        <v>Íslandsbanki hf.Erlend verðbréf</v>
      </c>
      <c r="B10063" s="20" t="str">
        <f>_xlfn.IFNA(INDEX(Listi!$AI:$AI,MATCH(C10063,Listi!$AJ:$AJ,0)),INDEX(Listi!T:T,MATCH(C10063,Listi!U:U,0)))</f>
        <v>Íslandsbanki</v>
      </c>
      <c r="C10063" s="20" t="s">
        <v>228</v>
      </c>
      <c r="D10063" s="20" t="s">
        <v>229</v>
      </c>
      <c r="E10063" s="20" t="s">
        <v>276</v>
      </c>
      <c r="F10063" s="8" t="s">
        <v>161</v>
      </c>
      <c r="G10063" s="8">
        <v>43862</v>
      </c>
      <c r="H10063" s="20" t="s">
        <v>162</v>
      </c>
      <c r="I10063" s="7">
        <v>0</v>
      </c>
      <c r="L10063" s="7">
        <v>1602556114</v>
      </c>
      <c r="M10063" s="7">
        <v>15640340</v>
      </c>
      <c r="N10063" s="7">
        <v>15279587</v>
      </c>
      <c r="O10063" s="20" t="str">
        <f t="shared" si="318"/>
        <v/>
      </c>
    </row>
    <row r="10064" spans="1:15">
      <c r="A10064" s="20" t="str">
        <f t="shared" si="317"/>
        <v>Íslandsbanki hf.Húsnæðisleið</v>
      </c>
      <c r="B10064" s="20" t="str">
        <f>_xlfn.IFNA(INDEX(Listi!$AI:$AI,MATCH(C10064,Listi!$AJ:$AJ,0)),INDEX(Listi!T:T,MATCH(C10064,Listi!U:U,0)))</f>
        <v>Íslandsbanki</v>
      </c>
      <c r="C10064" s="20" t="s">
        <v>228</v>
      </c>
      <c r="D10064" s="20" t="s">
        <v>307</v>
      </c>
      <c r="E10064" s="20" t="s">
        <v>276</v>
      </c>
      <c r="F10064" s="8" t="s">
        <v>161</v>
      </c>
      <c r="G10064" s="8">
        <v>43862</v>
      </c>
      <c r="H10064" s="20" t="s">
        <v>162</v>
      </c>
      <c r="I10064" s="7">
        <v>0</v>
      </c>
      <c r="L10064" s="7">
        <v>2334808209</v>
      </c>
      <c r="M10064" s="7">
        <v>1128225985</v>
      </c>
      <c r="N10064" s="7">
        <v>7159457</v>
      </c>
      <c r="O10064" s="20" t="str">
        <f t="shared" si="318"/>
        <v/>
      </c>
    </row>
    <row r="10065" spans="1:15">
      <c r="A10065" s="20" t="str">
        <f t="shared" si="317"/>
        <v>Íslandsbanki hf.Lífeyrisreikningur-óverðtryggður</v>
      </c>
      <c r="B10065" s="20" t="str">
        <f>_xlfn.IFNA(INDEX(Listi!$AI:$AI,MATCH(C10065,Listi!$AJ:$AJ,0)),INDEX(Listi!T:T,MATCH(C10065,Listi!U:U,0)))</f>
        <v>Íslandsbanki</v>
      </c>
      <c r="C10065" s="20" t="s">
        <v>228</v>
      </c>
      <c r="D10065" s="20" t="s">
        <v>231</v>
      </c>
      <c r="E10065" s="20" t="s">
        <v>276</v>
      </c>
      <c r="F10065" s="8" t="s">
        <v>161</v>
      </c>
      <c r="G10065" s="8">
        <v>43862</v>
      </c>
      <c r="H10065" s="20" t="s">
        <v>162</v>
      </c>
      <c r="I10065" s="7">
        <v>0</v>
      </c>
      <c r="L10065" s="7">
        <v>2506311736</v>
      </c>
      <c r="M10065" s="7">
        <v>879015901</v>
      </c>
      <c r="N10065" s="7">
        <v>95740979</v>
      </c>
      <c r="O10065" s="20" t="str">
        <f t="shared" si="318"/>
        <v/>
      </c>
    </row>
    <row r="10066" spans="1:15">
      <c r="A10066" s="20" t="str">
        <f t="shared" si="317"/>
        <v>Íslandsbanki hf.Lífeyrisreikningur-verðtryggður</v>
      </c>
      <c r="B10066" s="20" t="str">
        <f>_xlfn.IFNA(INDEX(Listi!$AI:$AI,MATCH(C10066,Listi!$AJ:$AJ,0)),INDEX(Listi!T:T,MATCH(C10066,Listi!U:U,0)))</f>
        <v>Íslandsbanki</v>
      </c>
      <c r="C10066" s="20" t="s">
        <v>228</v>
      </c>
      <c r="D10066" s="20" t="s">
        <v>232</v>
      </c>
      <c r="E10066" s="20" t="s">
        <v>276</v>
      </c>
      <c r="F10066" s="8" t="s">
        <v>161</v>
      </c>
      <c r="G10066" s="8">
        <v>43862</v>
      </c>
      <c r="H10066" s="20" t="s">
        <v>162</v>
      </c>
      <c r="I10066" s="7">
        <v>0</v>
      </c>
      <c r="L10066" s="7">
        <v>35933944171</v>
      </c>
      <c r="M10066" s="7">
        <v>3575627585</v>
      </c>
      <c r="N10066" s="7">
        <v>973599891</v>
      </c>
      <c r="O10066" s="20" t="str">
        <f t="shared" si="318"/>
        <v/>
      </c>
    </row>
    <row r="10067" spans="1:15">
      <c r="A10067" s="20" t="str">
        <f t="shared" si="317"/>
        <v>Íslandsbanki hf.Löng ríkisskuldabréf</v>
      </c>
      <c r="B10067" s="20" t="str">
        <f>_xlfn.IFNA(INDEX(Listi!$AI:$AI,MATCH(C10067,Listi!$AJ:$AJ,0)),INDEX(Listi!T:T,MATCH(C10067,Listi!U:U,0)))</f>
        <v>Íslandsbanki</v>
      </c>
      <c r="C10067" s="20" t="s">
        <v>228</v>
      </c>
      <c r="D10067" s="20" t="s">
        <v>233</v>
      </c>
      <c r="E10067" s="20" t="s">
        <v>276</v>
      </c>
      <c r="F10067" s="8" t="s">
        <v>161</v>
      </c>
      <c r="G10067" s="8">
        <v>43862</v>
      </c>
      <c r="H10067" s="20" t="s">
        <v>162</v>
      </c>
      <c r="I10067" s="7">
        <v>0</v>
      </c>
      <c r="L10067" s="7">
        <v>753232602</v>
      </c>
      <c r="M10067" s="7">
        <v>52540738</v>
      </c>
      <c r="N10067" s="7">
        <v>25520229</v>
      </c>
      <c r="O10067" s="20" t="str">
        <f t="shared" si="318"/>
        <v/>
      </c>
    </row>
    <row r="10068" spans="1:15">
      <c r="A10068" s="20" t="str">
        <f t="shared" si="317"/>
        <v>Íslandsbanki hf.Stýring A</v>
      </c>
      <c r="B10068" s="20" t="str">
        <f>_xlfn.IFNA(INDEX(Listi!$AI:$AI,MATCH(C10068,Listi!$AJ:$AJ,0)),INDEX(Listi!T:T,MATCH(C10068,Listi!U:U,0)))</f>
        <v>Íslandsbanki</v>
      </c>
      <c r="C10068" s="20" t="s">
        <v>228</v>
      </c>
      <c r="D10068" s="20" t="s">
        <v>234</v>
      </c>
      <c r="E10068" s="20" t="s">
        <v>276</v>
      </c>
      <c r="F10068" s="8" t="s">
        <v>161</v>
      </c>
      <c r="G10068" s="8">
        <v>43862</v>
      </c>
      <c r="H10068" s="20" t="s">
        <v>162</v>
      </c>
      <c r="I10068" s="7">
        <v>0</v>
      </c>
      <c r="L10068" s="7">
        <v>4133723797</v>
      </c>
      <c r="M10068" s="7">
        <v>215966902</v>
      </c>
      <c r="N10068" s="7">
        <v>124877843</v>
      </c>
      <c r="O10068" s="20" t="str">
        <f t="shared" si="318"/>
        <v/>
      </c>
    </row>
    <row r="10069" spans="1:15">
      <c r="A10069" s="20" t="str">
        <f t="shared" si="317"/>
        <v>Íslandsbanki hf.Stýring B</v>
      </c>
      <c r="B10069" s="20" t="str">
        <f>_xlfn.IFNA(INDEX(Listi!$AI:$AI,MATCH(C10069,Listi!$AJ:$AJ,0)),INDEX(Listi!T:T,MATCH(C10069,Listi!U:U,0)))</f>
        <v>Íslandsbanki</v>
      </c>
      <c r="C10069" s="20" t="s">
        <v>228</v>
      </c>
      <c r="D10069" s="20" t="s">
        <v>235</v>
      </c>
      <c r="E10069" s="20" t="s">
        <v>276</v>
      </c>
      <c r="F10069" s="8" t="s">
        <v>161</v>
      </c>
      <c r="G10069" s="8">
        <v>43862</v>
      </c>
      <c r="H10069" s="20" t="s">
        <v>162</v>
      </c>
      <c r="I10069" s="7">
        <v>0</v>
      </c>
      <c r="L10069" s="7">
        <v>5860247393</v>
      </c>
      <c r="M10069" s="7">
        <v>508591885</v>
      </c>
      <c r="N10069" s="7">
        <v>77897125</v>
      </c>
      <c r="O10069" s="20" t="str">
        <f t="shared" si="318"/>
        <v/>
      </c>
    </row>
    <row r="10070" spans="1:15">
      <c r="A10070" s="20" t="str">
        <f t="shared" si="317"/>
        <v>Íslandsbanki hf.Stýring C</v>
      </c>
      <c r="B10070" s="20" t="str">
        <f>_xlfn.IFNA(INDEX(Listi!$AI:$AI,MATCH(C10070,Listi!$AJ:$AJ,0)),INDEX(Listi!T:T,MATCH(C10070,Listi!U:U,0)))</f>
        <v>Íslandsbanki</v>
      </c>
      <c r="C10070" s="20" t="s">
        <v>228</v>
      </c>
      <c r="D10070" s="20" t="s">
        <v>236</v>
      </c>
      <c r="E10070" s="20" t="s">
        <v>276</v>
      </c>
      <c r="F10070" s="8" t="s">
        <v>161</v>
      </c>
      <c r="G10070" s="8">
        <v>43862</v>
      </c>
      <c r="H10070" s="20" t="s">
        <v>162</v>
      </c>
      <c r="I10070" s="7">
        <v>0</v>
      </c>
      <c r="L10070" s="7">
        <v>8014427899</v>
      </c>
      <c r="M10070" s="7">
        <v>751053797</v>
      </c>
      <c r="N10070" s="7">
        <v>58531298</v>
      </c>
      <c r="O10070" s="20" t="str">
        <f t="shared" si="318"/>
        <v/>
      </c>
    </row>
    <row r="10071" spans="1:15">
      <c r="A10071" s="20" t="str">
        <f t="shared" si="317"/>
        <v>Íslandsbanki hf.Stýring D</v>
      </c>
      <c r="B10071" s="20" t="str">
        <f>_xlfn.IFNA(INDEX(Listi!$AI:$AI,MATCH(C10071,Listi!$AJ:$AJ,0)),INDEX(Listi!T:T,MATCH(C10071,Listi!U:U,0)))</f>
        <v>Íslandsbanki</v>
      </c>
      <c r="C10071" s="20" t="s">
        <v>228</v>
      </c>
      <c r="D10071" s="20" t="s">
        <v>237</v>
      </c>
      <c r="E10071" s="20" t="s">
        <v>276</v>
      </c>
      <c r="F10071" s="8" t="s">
        <v>161</v>
      </c>
      <c r="G10071" s="8">
        <v>43862</v>
      </c>
      <c r="H10071" s="20" t="s">
        <v>162</v>
      </c>
      <c r="I10071" s="7">
        <v>0</v>
      </c>
      <c r="L10071" s="7">
        <v>5826614423</v>
      </c>
      <c r="M10071" s="7">
        <v>1371163557</v>
      </c>
      <c r="N10071" s="7">
        <v>36861109</v>
      </c>
      <c r="O10071" s="20" t="str">
        <f t="shared" si="318"/>
        <v/>
      </c>
    </row>
    <row r="10072" spans="1:15">
      <c r="A10072" s="20" t="str">
        <f t="shared" si="317"/>
        <v>Íslandsbanki hf.Stýring E</v>
      </c>
      <c r="B10072" s="20" t="str">
        <f>_xlfn.IFNA(INDEX(Listi!$AI:$AI,MATCH(C10072,Listi!$AJ:$AJ,0)),INDEX(Listi!T:T,MATCH(C10072,Listi!U:U,0)))</f>
        <v>Íslandsbanki</v>
      </c>
      <c r="C10072" s="20" t="s">
        <v>228</v>
      </c>
      <c r="D10072" s="20" t="s">
        <v>580</v>
      </c>
      <c r="E10072" s="20" t="s">
        <v>276</v>
      </c>
      <c r="F10072" s="8" t="s">
        <v>161</v>
      </c>
      <c r="G10072" s="8">
        <v>43862</v>
      </c>
      <c r="H10072" s="20" t="s">
        <v>162</v>
      </c>
      <c r="I10072" s="7">
        <v>0</v>
      </c>
      <c r="L10072" s="7">
        <v>99567247</v>
      </c>
      <c r="M10072" s="7">
        <v>7691901</v>
      </c>
      <c r="N10072" s="7">
        <v>670647</v>
      </c>
      <c r="O10072" s="20" t="str">
        <f t="shared" si="318"/>
        <v/>
      </c>
    </row>
    <row r="10073" spans="1:15">
      <c r="A10073" s="20" t="str">
        <f t="shared" si="317"/>
        <v>Íslenski lífeyrissjóðurinnLíf 1</v>
      </c>
      <c r="B10073" s="20" t="str">
        <f>_xlfn.IFNA(INDEX(Listi!$AI:$AI,MATCH(C10073,Listi!$AJ:$AJ,0)),INDEX(Listi!T:T,MATCH(C10073,Listi!U:U,0)))</f>
        <v xml:space="preserve">Íslenski  </v>
      </c>
      <c r="C10073" s="20" t="s">
        <v>238</v>
      </c>
      <c r="D10073" s="20" t="s">
        <v>239</v>
      </c>
      <c r="E10073" s="20" t="s">
        <v>276</v>
      </c>
      <c r="F10073" s="8" t="s">
        <v>161</v>
      </c>
      <c r="G10073" s="8">
        <v>43862</v>
      </c>
      <c r="H10073" s="20" t="s">
        <v>162</v>
      </c>
      <c r="I10073" s="7">
        <v>0</v>
      </c>
      <c r="L10073" s="7">
        <v>34645188332</v>
      </c>
      <c r="M10073" s="7">
        <v>5859453012</v>
      </c>
      <c r="N10073" s="7">
        <v>977930648</v>
      </c>
      <c r="O10073" s="20" t="str">
        <f t="shared" si="318"/>
        <v/>
      </c>
    </row>
    <row r="10074" spans="1:15">
      <c r="A10074" s="20" t="str">
        <f t="shared" si="317"/>
        <v>Íslenski lífeyrissjóðurinnLíf 2</v>
      </c>
      <c r="B10074" s="20" t="str">
        <f>_xlfn.IFNA(INDEX(Listi!$AI:$AI,MATCH(C10074,Listi!$AJ:$AJ,0)),INDEX(Listi!T:T,MATCH(C10074,Listi!U:U,0)))</f>
        <v xml:space="preserve">Íslenski  </v>
      </c>
      <c r="C10074" s="20" t="s">
        <v>238</v>
      </c>
      <c r="D10074" s="20" t="s">
        <v>240</v>
      </c>
      <c r="E10074" s="20" t="s">
        <v>276</v>
      </c>
      <c r="F10074" s="8" t="s">
        <v>161</v>
      </c>
      <c r="G10074" s="8">
        <v>43862</v>
      </c>
      <c r="H10074" s="20" t="s">
        <v>162</v>
      </c>
      <c r="I10074" s="7">
        <v>0</v>
      </c>
      <c r="L10074" s="7">
        <v>31029129445</v>
      </c>
      <c r="M10074" s="7">
        <v>2139527304</v>
      </c>
      <c r="N10074" s="7">
        <v>531278955</v>
      </c>
      <c r="O10074" s="20" t="str">
        <f t="shared" si="318"/>
        <v/>
      </c>
    </row>
    <row r="10075" spans="1:15">
      <c r="A10075" s="20" t="str">
        <f t="shared" si="317"/>
        <v>Íslenski lífeyrissjóðurinnLíf 3</v>
      </c>
      <c r="B10075" s="20" t="str">
        <f>_xlfn.IFNA(INDEX(Listi!$AI:$AI,MATCH(C10075,Listi!$AJ:$AJ,0)),INDEX(Listi!T:T,MATCH(C10075,Listi!U:U,0)))</f>
        <v xml:space="preserve">Íslenski  </v>
      </c>
      <c r="C10075" s="20" t="s">
        <v>238</v>
      </c>
      <c r="D10075" s="20" t="s">
        <v>241</v>
      </c>
      <c r="E10075" s="20" t="s">
        <v>276</v>
      </c>
      <c r="F10075" s="20" t="s">
        <v>161</v>
      </c>
      <c r="G10075" s="8">
        <v>43862</v>
      </c>
      <c r="H10075" s="20" t="s">
        <v>162</v>
      </c>
      <c r="I10075" s="7">
        <v>0</v>
      </c>
      <c r="L10075" s="7">
        <v>26552298455</v>
      </c>
      <c r="M10075" s="7">
        <v>1349981892</v>
      </c>
      <c r="N10075" s="7">
        <v>474868471</v>
      </c>
      <c r="O10075" s="20" t="str">
        <f t="shared" si="318"/>
        <v/>
      </c>
    </row>
    <row r="10076" spans="1:15">
      <c r="A10076" s="20" t="str">
        <f t="shared" si="317"/>
        <v>Íslenski lífeyrissjóðurinnLíf 4</v>
      </c>
      <c r="B10076" s="20" t="str">
        <f>_xlfn.IFNA(INDEX(Listi!$AI:$AI,MATCH(C10076,Listi!$AJ:$AJ,0)),INDEX(Listi!T:T,MATCH(C10076,Listi!U:U,0)))</f>
        <v xml:space="preserve">Íslenski  </v>
      </c>
      <c r="C10076" s="20" t="s">
        <v>238</v>
      </c>
      <c r="D10076" s="20" t="s">
        <v>242</v>
      </c>
      <c r="E10076" s="20" t="s">
        <v>276</v>
      </c>
      <c r="F10076" s="20" t="s">
        <v>161</v>
      </c>
      <c r="G10076" s="8">
        <v>43862</v>
      </c>
      <c r="H10076" s="20" t="s">
        <v>162</v>
      </c>
      <c r="I10076" s="7">
        <v>0</v>
      </c>
      <c r="L10076" s="7">
        <v>15323468197</v>
      </c>
      <c r="M10076" s="7">
        <v>592019313</v>
      </c>
      <c r="N10076" s="7">
        <v>649721424</v>
      </c>
      <c r="O10076" s="20" t="str">
        <f t="shared" si="318"/>
        <v/>
      </c>
    </row>
    <row r="10077" spans="1:15">
      <c r="A10077" s="20" t="str">
        <f t="shared" si="317"/>
        <v>Íslenski lífeyrissjóðurinnSamtryggingardeild</v>
      </c>
      <c r="B10077" s="20" t="str">
        <f>_xlfn.IFNA(INDEX(Listi!$AI:$AI,MATCH(C10077,Listi!$AJ:$AJ,0)),INDEX(Listi!T:T,MATCH(C10077,Listi!U:U,0)))</f>
        <v xml:space="preserve">Íslenski  </v>
      </c>
      <c r="C10077" s="20" t="s">
        <v>238</v>
      </c>
      <c r="D10077" s="20" t="s">
        <v>205</v>
      </c>
      <c r="E10077" s="20" t="s">
        <v>275</v>
      </c>
      <c r="F10077" s="20" t="s">
        <v>161</v>
      </c>
      <c r="G10077" s="8">
        <v>43862</v>
      </c>
      <c r="H10077" s="20" t="s">
        <v>162</v>
      </c>
      <c r="I10077" s="7">
        <v>32101769</v>
      </c>
      <c r="L10077" s="7">
        <v>32369481106</v>
      </c>
      <c r="M10077" s="7">
        <v>2513450236</v>
      </c>
      <c r="N10077" s="7">
        <v>182749847</v>
      </c>
      <c r="O10077" s="20" t="str">
        <f t="shared" si="318"/>
        <v/>
      </c>
    </row>
    <row r="10078" spans="1:15">
      <c r="A10078" s="20" t="str">
        <f t="shared" si="317"/>
        <v>Kvika banki hf.Ævileið</v>
      </c>
      <c r="B10078" s="20" t="str">
        <f>_xlfn.IFNA(INDEX(Listi!$AI:$AI,MATCH(C10078,Listi!$AJ:$AJ,0)),INDEX(Listi!T:T,MATCH(C10078,Listi!U:U,0)))</f>
        <v xml:space="preserve">Kvika banki </v>
      </c>
      <c r="C10078" s="20" t="s">
        <v>243</v>
      </c>
      <c r="D10078" s="20" t="s">
        <v>248</v>
      </c>
      <c r="E10078" s="20" t="s">
        <v>276</v>
      </c>
      <c r="F10078" s="20" t="s">
        <v>161</v>
      </c>
      <c r="G10078" s="8">
        <v>43862</v>
      </c>
      <c r="H10078" s="20" t="s">
        <v>162</v>
      </c>
      <c r="I10078" s="7">
        <v>553089</v>
      </c>
      <c r="L10078" s="7">
        <v>83990162</v>
      </c>
      <c r="M10078" s="7">
        <v>9152445</v>
      </c>
      <c r="N10078" s="7">
        <v>0</v>
      </c>
      <c r="O10078" s="20" t="str">
        <f t="shared" si="318"/>
        <v/>
      </c>
    </row>
    <row r="10079" spans="1:15">
      <c r="A10079" s="20" t="str">
        <f t="shared" si="317"/>
        <v>Kvika banki hf.Innlánaleið</v>
      </c>
      <c r="B10079" s="20" t="str">
        <f>_xlfn.IFNA(INDEX(Listi!$AI:$AI,MATCH(C10079,Listi!$AJ:$AJ,0)),INDEX(Listi!T:T,MATCH(C10079,Listi!U:U,0)))</f>
        <v xml:space="preserve">Kvika banki </v>
      </c>
      <c r="C10079" s="20" t="s">
        <v>243</v>
      </c>
      <c r="D10079" s="20" t="s">
        <v>230</v>
      </c>
      <c r="E10079" s="20" t="s">
        <v>276</v>
      </c>
      <c r="F10079" s="20" t="s">
        <v>161</v>
      </c>
      <c r="G10079" s="8">
        <v>43862</v>
      </c>
      <c r="H10079" s="20" t="s">
        <v>162</v>
      </c>
      <c r="I10079" s="7">
        <v>67474073</v>
      </c>
      <c r="L10079" s="7">
        <v>2045925829</v>
      </c>
      <c r="M10079" s="7">
        <v>336947043</v>
      </c>
      <c r="N10079" s="7">
        <v>10453565</v>
      </c>
      <c r="O10079" s="20" t="str">
        <f t="shared" si="318"/>
        <v/>
      </c>
    </row>
    <row r="10080" spans="1:15">
      <c r="A10080" s="20" t="str">
        <f t="shared" si="317"/>
        <v>Kvika banki hf.Kvika Séreignasparnaður 5</v>
      </c>
      <c r="B10080" s="20" t="str">
        <f>_xlfn.IFNA(INDEX(Listi!$AI:$AI,MATCH(C10080,Listi!$AJ:$AJ,0)),INDEX(Listi!T:T,MATCH(C10080,Listi!U:U,0)))</f>
        <v xml:space="preserve">Kvika banki </v>
      </c>
      <c r="C10080" s="20" t="s">
        <v>243</v>
      </c>
      <c r="D10080" s="20" t="s">
        <v>471</v>
      </c>
      <c r="E10080" s="20" t="s">
        <v>276</v>
      </c>
      <c r="F10080" s="20" t="s">
        <v>161</v>
      </c>
      <c r="G10080" s="8">
        <v>43862</v>
      </c>
      <c r="H10080" s="20" t="s">
        <v>162</v>
      </c>
      <c r="I10080" s="7">
        <v>0</v>
      </c>
      <c r="L10080" s="7">
        <v>1146886398</v>
      </c>
      <c r="M10080" s="7">
        <v>0</v>
      </c>
      <c r="N10080" s="7">
        <v>0</v>
      </c>
      <c r="O10080" s="20" t="str">
        <f t="shared" si="318"/>
        <v/>
      </c>
    </row>
    <row r="10081" spans="1:15">
      <c r="A10081" s="20" t="str">
        <f t="shared" si="317"/>
        <v>Kvika banki hf.MP Séreign 1</v>
      </c>
      <c r="B10081" s="20" t="str">
        <f>_xlfn.IFNA(INDEX(Listi!$AI:$AI,MATCH(C10081,Listi!$AJ:$AJ,0)),INDEX(Listi!T:T,MATCH(C10081,Listi!U:U,0)))</f>
        <v xml:space="preserve">Kvika banki </v>
      </c>
      <c r="C10081" s="20" t="s">
        <v>243</v>
      </c>
      <c r="D10081" s="20" t="s">
        <v>244</v>
      </c>
      <c r="E10081" s="20" t="s">
        <v>276</v>
      </c>
      <c r="F10081" s="20" t="s">
        <v>161</v>
      </c>
      <c r="G10081" s="8">
        <v>43862</v>
      </c>
      <c r="H10081" s="20" t="s">
        <v>162</v>
      </c>
      <c r="I10081" s="7">
        <v>18594851</v>
      </c>
      <c r="L10081" s="7">
        <v>706827763</v>
      </c>
      <c r="M10081" s="7">
        <v>48440481</v>
      </c>
      <c r="N10081" s="7">
        <v>9836508</v>
      </c>
      <c r="O10081" s="20" t="str">
        <f t="shared" si="318"/>
        <v/>
      </c>
    </row>
    <row r="10082" spans="1:15">
      <c r="A10082" s="20" t="str">
        <f t="shared" si="317"/>
        <v>Kvika banki hf.MP Séreign 2</v>
      </c>
      <c r="B10082" s="20" t="str">
        <f>_xlfn.IFNA(INDEX(Listi!$AI:$AI,MATCH(C10082,Listi!$AJ:$AJ,0)),INDEX(Listi!T:T,MATCH(C10082,Listi!U:U,0)))</f>
        <v xml:space="preserve">Kvika banki </v>
      </c>
      <c r="C10082" s="20" t="s">
        <v>243</v>
      </c>
      <c r="D10082" s="20" t="s">
        <v>245</v>
      </c>
      <c r="E10082" s="20" t="s">
        <v>276</v>
      </c>
      <c r="F10082" s="20" t="s">
        <v>161</v>
      </c>
      <c r="G10082" s="8">
        <v>43862</v>
      </c>
      <c r="H10082" s="20" t="s">
        <v>162</v>
      </c>
      <c r="I10082" s="7">
        <v>8053387</v>
      </c>
      <c r="L10082" s="7">
        <v>853989181</v>
      </c>
      <c r="M10082" s="7">
        <v>42441382</v>
      </c>
      <c r="N10082" s="7">
        <v>14637701</v>
      </c>
      <c r="O10082" s="20" t="str">
        <f t="shared" si="318"/>
        <v/>
      </c>
    </row>
    <row r="10083" spans="1:15">
      <c r="A10083" s="20" t="str">
        <f t="shared" si="317"/>
        <v>Kvika banki hf.MP Séreign 3</v>
      </c>
      <c r="B10083" s="20" t="str">
        <f>_xlfn.IFNA(INDEX(Listi!$AI:$AI,MATCH(C10083,Listi!$AJ:$AJ,0)),INDEX(Listi!T:T,MATCH(C10083,Listi!U:U,0)))</f>
        <v xml:space="preserve">Kvika banki </v>
      </c>
      <c r="C10083" s="20" t="s">
        <v>243</v>
      </c>
      <c r="D10083" s="20" t="s">
        <v>246</v>
      </c>
      <c r="E10083" s="20" t="s">
        <v>276</v>
      </c>
      <c r="F10083" s="20" t="s">
        <v>161</v>
      </c>
      <c r="G10083" s="8">
        <v>43862</v>
      </c>
      <c r="H10083" s="20" t="s">
        <v>162</v>
      </c>
      <c r="I10083" s="7">
        <v>0</v>
      </c>
      <c r="L10083" s="7">
        <v>141173858</v>
      </c>
      <c r="M10083" s="7">
        <v>3374790</v>
      </c>
      <c r="N10083" s="7">
        <v>0</v>
      </c>
      <c r="O10083" s="20" t="str">
        <f t="shared" si="318"/>
        <v/>
      </c>
    </row>
    <row r="10084" spans="1:15">
      <c r="A10084" s="20" t="str">
        <f t="shared" si="317"/>
        <v>Kvika banki hf.MP Séreign 4</v>
      </c>
      <c r="B10084" s="20" t="str">
        <f>_xlfn.IFNA(INDEX(Listi!$AI:$AI,MATCH(C10084,Listi!$AJ:$AJ,0)),INDEX(Listi!T:T,MATCH(C10084,Listi!U:U,0)))</f>
        <v xml:space="preserve">Kvika banki </v>
      </c>
      <c r="C10084" s="20" t="s">
        <v>243</v>
      </c>
      <c r="D10084" s="20" t="s">
        <v>247</v>
      </c>
      <c r="E10084" s="20" t="s">
        <v>276</v>
      </c>
      <c r="F10084" s="20" t="s">
        <v>161</v>
      </c>
      <c r="G10084" s="8">
        <v>43862</v>
      </c>
      <c r="H10084" s="20" t="s">
        <v>162</v>
      </c>
      <c r="I10084" s="7">
        <v>0</v>
      </c>
      <c r="L10084" s="7">
        <v>55886684</v>
      </c>
      <c r="M10084" s="7">
        <v>2888869</v>
      </c>
      <c r="N10084" s="7">
        <v>0</v>
      </c>
      <c r="O10084" s="20" t="str">
        <f t="shared" si="318"/>
        <v/>
      </c>
    </row>
    <row r="10085" spans="1:15">
      <c r="A10085" s="20" t="str">
        <f t="shared" si="317"/>
        <v>Landsbankinn hf.Landsbankinn Erlend verðbréf</v>
      </c>
      <c r="B10085" s="20" t="str">
        <f>_xlfn.IFNA(INDEX(Listi!$AI:$AI,MATCH(C10085,Listi!$AJ:$AJ,0)),INDEX(Listi!T:T,MATCH(C10085,Listi!U:U,0)))</f>
        <v>Landsbankinn</v>
      </c>
      <c r="C10085" s="20" t="s">
        <v>249</v>
      </c>
      <c r="D10085" s="20" t="s">
        <v>385</v>
      </c>
      <c r="E10085" s="20" t="s">
        <v>276</v>
      </c>
      <c r="F10085" s="20" t="s">
        <v>161</v>
      </c>
      <c r="G10085" s="8">
        <v>43862</v>
      </c>
      <c r="H10085" s="20" t="s">
        <v>162</v>
      </c>
      <c r="I10085" s="7">
        <v>0</v>
      </c>
      <c r="L10085" s="7">
        <v>3705185129</v>
      </c>
      <c r="M10085" s="7">
        <v>119989407</v>
      </c>
      <c r="N10085" s="7">
        <v>87847878</v>
      </c>
      <c r="O10085" s="20" t="str">
        <f t="shared" si="318"/>
        <v/>
      </c>
    </row>
    <row r="10086" spans="1:15">
      <c r="A10086" s="20" t="str">
        <f t="shared" ref="A10086:A10148" si="319">CONCATENATE(C10086,D10086)</f>
        <v>Landsbankinn hf.Landsbankinn Lífeyrisbók</v>
      </c>
      <c r="B10086" s="20" t="str">
        <f>_xlfn.IFNA(INDEX(Listi!$AI:$AI,MATCH(C10086,Listi!$AJ:$AJ,0)),INDEX(Listi!T:T,MATCH(C10086,Listi!U:U,0)))</f>
        <v>Landsbankinn</v>
      </c>
      <c r="C10086" s="20" t="s">
        <v>249</v>
      </c>
      <c r="D10086" s="20" t="s">
        <v>367</v>
      </c>
      <c r="E10086" s="20" t="s">
        <v>276</v>
      </c>
      <c r="F10086" s="20" t="s">
        <v>161</v>
      </c>
      <c r="G10086" s="8">
        <v>43862</v>
      </c>
      <c r="H10086" s="20" t="s">
        <v>162</v>
      </c>
      <c r="I10086" s="7">
        <v>0</v>
      </c>
      <c r="L10086" s="7">
        <v>3016213427</v>
      </c>
      <c r="M10086" s="7">
        <v>440353590</v>
      </c>
      <c r="N10086" s="7">
        <v>298769900</v>
      </c>
      <c r="O10086" s="20" t="str">
        <f t="shared" si="318"/>
        <v/>
      </c>
    </row>
    <row r="10087" spans="1:15">
      <c r="A10087" s="20" t="str">
        <f t="shared" si="319"/>
        <v>Landsbankinn hf.Landsbankinn Lífeyrisbók verðtryggð</v>
      </c>
      <c r="B10087" s="20" t="str">
        <f>_xlfn.IFNA(INDEX(Listi!$AI:$AI,MATCH(C10087,Listi!$AJ:$AJ,0)),INDEX(Listi!T:T,MATCH(C10087,Listi!U:U,0)))</f>
        <v>Landsbankinn</v>
      </c>
      <c r="C10087" s="20" t="s">
        <v>249</v>
      </c>
      <c r="D10087" s="20" t="s">
        <v>598</v>
      </c>
      <c r="E10087" s="20" t="s">
        <v>276</v>
      </c>
      <c r="F10087" s="20" t="s">
        <v>161</v>
      </c>
      <c r="G10087" s="8">
        <v>43862</v>
      </c>
      <c r="H10087" s="20" t="s">
        <v>162</v>
      </c>
      <c r="I10087" s="7">
        <v>0</v>
      </c>
      <c r="L10087" s="7">
        <v>66896053137</v>
      </c>
      <c r="M10087" s="7">
        <v>6692476029</v>
      </c>
      <c r="N10087" s="7">
        <v>4680072987</v>
      </c>
      <c r="O10087" s="20" t="str">
        <f t="shared" si="318"/>
        <v/>
      </c>
    </row>
    <row r="10088" spans="1:15">
      <c r="A10088" s="20" t="str">
        <f t="shared" si="319"/>
        <v>Lífeyrissjóður bændaSamtryggingardeild</v>
      </c>
      <c r="B10088" s="20" t="str">
        <f>_xlfn.IFNA(INDEX(Listi!$AI:$AI,MATCH(C10088,Listi!$AJ:$AJ,0)),INDEX(Listi!T:T,MATCH(C10088,Listi!U:U,0)))</f>
        <v>Lífeyrissjóður bænda</v>
      </c>
      <c r="C10088" s="20" t="s">
        <v>252</v>
      </c>
      <c r="D10088" s="20" t="s">
        <v>205</v>
      </c>
      <c r="E10088" s="20" t="s">
        <v>275</v>
      </c>
      <c r="F10088" s="20" t="s">
        <v>161</v>
      </c>
      <c r="G10088" s="8">
        <v>43862</v>
      </c>
      <c r="H10088" s="20" t="s">
        <v>162</v>
      </c>
      <c r="I10088" s="7">
        <v>5748703</v>
      </c>
      <c r="L10088" s="7">
        <v>45108278171</v>
      </c>
      <c r="M10088" s="7">
        <v>776003397</v>
      </c>
      <c r="N10088" s="7">
        <v>1921473168</v>
      </c>
      <c r="O10088" s="20" t="str">
        <f t="shared" si="318"/>
        <v/>
      </c>
    </row>
    <row r="10089" spans="1:15">
      <c r="A10089" s="20" t="str">
        <f t="shared" si="319"/>
        <v>Lífeyrissjóður bankamannaAldursdeild</v>
      </c>
      <c r="B10089" s="20" t="str">
        <f>_xlfn.IFNA(INDEX(Listi!$AI:$AI,MATCH(C10089,Listi!$AJ:$AJ,0)),INDEX(Listi!T:T,MATCH(C10089,Listi!U:U,0)))</f>
        <v>Lífeyrissjóður bankam.</v>
      </c>
      <c r="C10089" s="20" t="s">
        <v>250</v>
      </c>
      <c r="D10089" s="20" t="s">
        <v>251</v>
      </c>
      <c r="E10089" s="20" t="s">
        <v>275</v>
      </c>
      <c r="F10089" s="20" t="s">
        <v>161</v>
      </c>
      <c r="G10089" s="8">
        <v>43862</v>
      </c>
      <c r="H10089" s="20" t="s">
        <v>162</v>
      </c>
      <c r="I10089" s="7">
        <v>19045000</v>
      </c>
      <c r="L10089" s="7">
        <v>61369964000</v>
      </c>
      <c r="M10089" s="7">
        <v>1996063000</v>
      </c>
      <c r="N10089" s="7">
        <v>753444000</v>
      </c>
      <c r="O10089" s="20" t="str">
        <f t="shared" si="318"/>
        <v/>
      </c>
    </row>
    <row r="10090" spans="1:15">
      <c r="A10090" s="20" t="str">
        <f t="shared" si="319"/>
        <v>Lífeyrissjóður bankamannaHlutfallsdeild</v>
      </c>
      <c r="B10090" s="20" t="str">
        <f>_xlfn.IFNA(INDEX(Listi!$AI:$AI,MATCH(C10090,Listi!$AJ:$AJ,0)),INDEX(Listi!T:T,MATCH(C10090,Listi!U:U,0)))</f>
        <v>Lífeyrissjóður bankam.</v>
      </c>
      <c r="C10090" s="20" t="s">
        <v>250</v>
      </c>
      <c r="D10090" s="20" t="s">
        <v>467</v>
      </c>
      <c r="E10090" s="20" t="s">
        <v>275</v>
      </c>
      <c r="F10090" s="20" t="s">
        <v>161</v>
      </c>
      <c r="G10090" s="8">
        <v>43862</v>
      </c>
      <c r="H10090" s="20" t="s">
        <v>162</v>
      </c>
      <c r="I10090" s="7">
        <v>828000</v>
      </c>
      <c r="L10090" s="7">
        <v>40286427000</v>
      </c>
      <c r="M10090" s="7">
        <v>125147000</v>
      </c>
      <c r="N10090" s="7">
        <v>2741197000</v>
      </c>
      <c r="O10090" s="20" t="str">
        <f t="shared" si="318"/>
        <v/>
      </c>
    </row>
    <row r="10091" spans="1:15">
      <c r="A10091" s="20" t="str">
        <f t="shared" si="319"/>
        <v>Lífeyrissjóður RangæingaSamtryggingardeild</v>
      </c>
      <c r="B10091" s="20" t="str">
        <f>_xlfn.IFNA(INDEX(Listi!$AI:$AI,MATCH(C10091,Listi!$AJ:$AJ,0)),INDEX(Listi!T:T,MATCH(C10091,Listi!U:U,0)))</f>
        <v>Lífeyrissjóður Rang.</v>
      </c>
      <c r="C10091" s="20" t="s">
        <v>253</v>
      </c>
      <c r="D10091" s="20" t="s">
        <v>205</v>
      </c>
      <c r="E10091" s="20" t="s">
        <v>275</v>
      </c>
      <c r="F10091" s="20" t="s">
        <v>161</v>
      </c>
      <c r="G10091" s="8">
        <v>43862</v>
      </c>
      <c r="H10091" s="20" t="s">
        <v>162</v>
      </c>
      <c r="I10091" s="7">
        <v>4930000</v>
      </c>
      <c r="L10091" s="7">
        <v>18949790000</v>
      </c>
      <c r="M10091" s="7">
        <v>835894000</v>
      </c>
      <c r="N10091" s="7">
        <v>386250000</v>
      </c>
      <c r="O10091" s="20" t="str">
        <f t="shared" si="318"/>
        <v/>
      </c>
    </row>
    <row r="10092" spans="1:15">
      <c r="A10092" s="20" t="str">
        <f t="shared" si="319"/>
        <v>Lífeyrissjóður starfsmanna AkureyrarbæjarSamtryggingardeild</v>
      </c>
      <c r="B10092" s="20" t="str">
        <f>_xlfn.IFNA(INDEX(Listi!$AI:$AI,MATCH(C10092,Listi!$AJ:$AJ,0)),INDEX(Listi!T:T,MATCH(C10092,Listi!U:U,0)))</f>
        <v>Lífeyrissj. starfsm. Akureyrarb.</v>
      </c>
      <c r="C10092" s="20" t="s">
        <v>274</v>
      </c>
      <c r="D10092" s="20" t="s">
        <v>205</v>
      </c>
      <c r="E10092" s="20" t="s">
        <v>275</v>
      </c>
      <c r="F10092" s="20" t="s">
        <v>161</v>
      </c>
      <c r="G10092" s="8">
        <v>43862</v>
      </c>
      <c r="H10092" s="20" t="s">
        <v>162</v>
      </c>
      <c r="I10092" s="7">
        <v>390192</v>
      </c>
      <c r="L10092" s="7">
        <v>14569496826</v>
      </c>
      <c r="M10092" s="7">
        <v>46271787</v>
      </c>
      <c r="N10092" s="7">
        <v>1160288032</v>
      </c>
      <c r="O10092" s="20" t="str">
        <f t="shared" si="318"/>
        <v/>
      </c>
    </row>
    <row r="10093" spans="1:15">
      <c r="A10093" s="20" t="str">
        <f t="shared" si="319"/>
        <v>Lífeyrissjóður starfsmanna Búnaðarbanka ÍslandsSamtryggingardeild</v>
      </c>
      <c r="B10093" s="20" t="str">
        <f>_xlfn.IFNA(INDEX(Listi!$AI:$AI,MATCH(C10093,Listi!$AJ:$AJ,0)),INDEX(Listi!T:T,MATCH(C10093,Listi!U:U,0)))</f>
        <v>Lífeyrissj. starfsm. Búnaðarb.Ísl.</v>
      </c>
      <c r="C10093" s="20" t="s">
        <v>254</v>
      </c>
      <c r="D10093" s="20" t="s">
        <v>205</v>
      </c>
      <c r="E10093" s="20" t="s">
        <v>275</v>
      </c>
      <c r="F10093" s="20" t="s">
        <v>161</v>
      </c>
      <c r="G10093" s="8">
        <v>43862</v>
      </c>
      <c r="H10093" s="20" t="s">
        <v>162</v>
      </c>
      <c r="I10093" s="7">
        <v>47000</v>
      </c>
      <c r="L10093" s="7">
        <v>27921283000</v>
      </c>
      <c r="M10093" s="7">
        <v>7378000</v>
      </c>
      <c r="N10093" s="7">
        <v>1535577000</v>
      </c>
      <c r="O10093" s="20" t="str">
        <f t="shared" si="318"/>
        <v/>
      </c>
    </row>
    <row r="10094" spans="1:15">
      <c r="A10094" s="20" t="str">
        <f t="shared" si="319"/>
        <v>Lífeyrissjóður starfsmanna ReykjavíkurborgarSamtryggingardeild</v>
      </c>
      <c r="B10094" s="20" t="str">
        <f>_xlfn.IFNA(INDEX(Listi!$AI:$AI,MATCH(C10094,Listi!$AJ:$AJ,0)),INDEX(Listi!T:T,MATCH(C10094,Listi!U:U,0)))</f>
        <v>Lífeyrissj. starfsm. Reykjav.</v>
      </c>
      <c r="C10094" s="20" t="s">
        <v>255</v>
      </c>
      <c r="D10094" s="20" t="s">
        <v>205</v>
      </c>
      <c r="E10094" s="20" t="s">
        <v>275</v>
      </c>
      <c r="F10094" s="20" t="s">
        <v>161</v>
      </c>
      <c r="G10094" s="8">
        <v>43862</v>
      </c>
      <c r="H10094" s="20" t="s">
        <v>162</v>
      </c>
      <c r="I10094" s="7">
        <v>1904687</v>
      </c>
      <c r="L10094" s="7">
        <v>92450251598</v>
      </c>
      <c r="M10094" s="7">
        <v>217604296</v>
      </c>
      <c r="N10094" s="7">
        <v>6195210428</v>
      </c>
      <c r="O10094" s="20" t="str">
        <f t="shared" si="318"/>
        <v/>
      </c>
    </row>
    <row r="10095" spans="1:15">
      <c r="A10095" s="20" t="str">
        <f t="shared" si="319"/>
        <v>Lífeyrissjóður starfsmanna ríkisinsA-deild</v>
      </c>
      <c r="B10095" s="20" t="str">
        <f>_xlfn.IFNA(INDEX(Listi!$AI:$AI,MATCH(C10095,Listi!$AJ:$AJ,0)),INDEX(Listi!T:T,MATCH(C10095,Listi!U:U,0)))</f>
        <v>LSR</v>
      </c>
      <c r="C10095" s="20" t="s">
        <v>256</v>
      </c>
      <c r="D10095" s="20" t="s">
        <v>257</v>
      </c>
      <c r="E10095" s="20" t="s">
        <v>275</v>
      </c>
      <c r="F10095" s="20" t="s">
        <v>161</v>
      </c>
      <c r="G10095" s="8">
        <v>43862</v>
      </c>
      <c r="H10095" s="20" t="s">
        <v>162</v>
      </c>
      <c r="I10095" s="7">
        <v>241312230</v>
      </c>
      <c r="L10095" s="7">
        <v>1024402726080</v>
      </c>
      <c r="M10095" s="7">
        <v>38030413328</v>
      </c>
      <c r="N10095" s="7">
        <v>13011563069</v>
      </c>
      <c r="O10095" s="20" t="str">
        <f t="shared" si="318"/>
        <v/>
      </c>
    </row>
    <row r="10096" spans="1:15">
      <c r="A10096" s="20" t="str">
        <f t="shared" si="319"/>
        <v>Lífeyrissjóður starfsmanna ríkisinsB-deild</v>
      </c>
      <c r="B10096" s="20" t="str">
        <f>_xlfn.IFNA(INDEX(Listi!$AI:$AI,MATCH(C10096,Listi!$AJ:$AJ,0)),INDEX(Listi!T:T,MATCH(C10096,Listi!U:U,0)))</f>
        <v>LSR</v>
      </c>
      <c r="C10096" s="20" t="s">
        <v>256</v>
      </c>
      <c r="D10096" s="20" t="s">
        <v>218</v>
      </c>
      <c r="E10096" s="20" t="s">
        <v>275</v>
      </c>
      <c r="F10096" s="20" t="s">
        <v>161</v>
      </c>
      <c r="G10096" s="8">
        <v>43862</v>
      </c>
      <c r="H10096" s="20" t="s">
        <v>162</v>
      </c>
      <c r="I10096" s="7">
        <v>13896915</v>
      </c>
      <c r="L10096" s="7">
        <v>297381500048</v>
      </c>
      <c r="M10096" s="7">
        <v>1364474032</v>
      </c>
      <c r="N10096" s="7">
        <v>62409553231</v>
      </c>
      <c r="O10096" s="20" t="str">
        <f t="shared" si="318"/>
        <v/>
      </c>
    </row>
    <row r="10097" spans="1:15">
      <c r="A10097" s="20" t="str">
        <f t="shared" si="319"/>
        <v>Lífeyrissjóður starfsmanna ríkisinsLeið I</v>
      </c>
      <c r="B10097" s="20" t="str">
        <f>_xlfn.IFNA(INDEX(Listi!$AI:$AI,MATCH(C10097,Listi!$AJ:$AJ,0)),INDEX(Listi!T:T,MATCH(C10097,Listi!U:U,0)))</f>
        <v>LSR</v>
      </c>
      <c r="C10097" s="20" t="s">
        <v>256</v>
      </c>
      <c r="D10097" s="20" t="s">
        <v>258</v>
      </c>
      <c r="E10097" s="20" t="s">
        <v>276</v>
      </c>
      <c r="F10097" s="20" t="s">
        <v>161</v>
      </c>
      <c r="G10097" s="8">
        <v>43862</v>
      </c>
      <c r="H10097" s="20" t="s">
        <v>162</v>
      </c>
      <c r="I10097" s="7">
        <v>0</v>
      </c>
      <c r="L10097" s="7">
        <v>11704214939</v>
      </c>
      <c r="M10097" s="7">
        <v>547428342</v>
      </c>
      <c r="N10097" s="7">
        <v>195323403</v>
      </c>
      <c r="O10097" s="20" t="str">
        <f t="shared" si="318"/>
        <v/>
      </c>
    </row>
    <row r="10098" spans="1:15">
      <c r="A10098" s="20" t="str">
        <f t="shared" si="319"/>
        <v>Lífeyrissjóður starfsmanna ríkisinsLeið II</v>
      </c>
      <c r="B10098" s="20" t="str">
        <f>_xlfn.IFNA(INDEX(Listi!$AI:$AI,MATCH(C10098,Listi!$AJ:$AJ,0)),INDEX(Listi!T:T,MATCH(C10098,Listi!U:U,0)))</f>
        <v>LSR</v>
      </c>
      <c r="C10098" s="20" t="s">
        <v>256</v>
      </c>
      <c r="D10098" s="20" t="s">
        <v>259</v>
      </c>
      <c r="E10098" s="20" t="s">
        <v>276</v>
      </c>
      <c r="F10098" s="8" t="s">
        <v>161</v>
      </c>
      <c r="G10098" s="8">
        <v>43862</v>
      </c>
      <c r="H10098" s="20" t="s">
        <v>162</v>
      </c>
      <c r="I10098" s="7">
        <v>0</v>
      </c>
      <c r="L10098" s="7">
        <v>3365164594</v>
      </c>
      <c r="M10098" s="7">
        <v>379849453</v>
      </c>
      <c r="N10098" s="7">
        <v>93142056</v>
      </c>
      <c r="O10098" s="20" t="str">
        <f t="shared" si="318"/>
        <v/>
      </c>
    </row>
    <row r="10099" spans="1:15">
      <c r="A10099" s="20" t="str">
        <f t="shared" si="319"/>
        <v>Lífeyrissjóður starfsmanna ríkisinsLeið III</v>
      </c>
      <c r="B10099" s="20" t="str">
        <f>_xlfn.IFNA(INDEX(Listi!$AI:$AI,MATCH(C10099,Listi!$AJ:$AJ,0)),INDEX(Listi!T:T,MATCH(C10099,Listi!U:U,0)))</f>
        <v>LSR</v>
      </c>
      <c r="C10099" s="20" t="s">
        <v>256</v>
      </c>
      <c r="D10099" s="20" t="s">
        <v>260</v>
      </c>
      <c r="E10099" s="20" t="s">
        <v>276</v>
      </c>
      <c r="F10099" s="8" t="s">
        <v>161</v>
      </c>
      <c r="G10099" s="8">
        <v>43862</v>
      </c>
      <c r="H10099" s="20" t="s">
        <v>162</v>
      </c>
      <c r="I10099" s="7">
        <v>0</v>
      </c>
      <c r="L10099" s="7">
        <v>9959294621</v>
      </c>
      <c r="M10099" s="7">
        <v>743287481</v>
      </c>
      <c r="N10099" s="7">
        <v>349903833</v>
      </c>
      <c r="O10099" s="20" t="str">
        <f t="shared" si="318"/>
        <v/>
      </c>
    </row>
    <row r="10100" spans="1:15">
      <c r="A10100" s="20" t="str">
        <f t="shared" si="319"/>
        <v>Lífeyrissjóður Tannlæknafél ÍslDeild I/Séreign</v>
      </c>
      <c r="B10100" s="20" t="str">
        <f>_xlfn.IFNA(INDEX(Listi!$AI:$AI,MATCH(C10100,Listi!$AJ:$AJ,0)),INDEX(Listi!T:T,MATCH(C10100,Listi!U:U,0)))</f>
        <v>Lífeyrissj. Tannlækna</v>
      </c>
      <c r="C10100" s="20" t="s">
        <v>261</v>
      </c>
      <c r="D10100" s="20" t="s">
        <v>207</v>
      </c>
      <c r="E10100" s="20" t="s">
        <v>276</v>
      </c>
      <c r="F10100" s="8" t="s">
        <v>161</v>
      </c>
      <c r="G10100" s="8">
        <v>43862</v>
      </c>
      <c r="H10100" s="20" t="s">
        <v>162</v>
      </c>
      <c r="I10100" s="7">
        <v>0</v>
      </c>
      <c r="L10100" s="7">
        <v>6768408488</v>
      </c>
      <c r="M10100" s="7">
        <v>272759192</v>
      </c>
      <c r="N10100" s="7">
        <v>153838058</v>
      </c>
      <c r="O10100" s="20" t="str">
        <f t="shared" si="318"/>
        <v/>
      </c>
    </row>
    <row r="10101" spans="1:15">
      <c r="A10101" s="20" t="str">
        <f t="shared" si="319"/>
        <v>Lífeyrissjóður Tannlæknafél ÍslSamtryggingardeild</v>
      </c>
      <c r="B10101" s="20" t="str">
        <f>_xlfn.IFNA(INDEX(Listi!$AI:$AI,MATCH(C10101,Listi!$AJ:$AJ,0)),INDEX(Listi!T:T,MATCH(C10101,Listi!U:U,0)))</f>
        <v>Lífeyrissj. Tannlækna</v>
      </c>
      <c r="C10101" s="20" t="s">
        <v>261</v>
      </c>
      <c r="D10101" s="20" t="s">
        <v>205</v>
      </c>
      <c r="E10101" s="20" t="s">
        <v>275</v>
      </c>
      <c r="F10101" s="8" t="s">
        <v>161</v>
      </c>
      <c r="G10101" s="8">
        <v>43862</v>
      </c>
      <c r="H10101" s="20" t="s">
        <v>162</v>
      </c>
      <c r="I10101" s="7">
        <v>2083294</v>
      </c>
      <c r="L10101" s="7">
        <v>2241251214</v>
      </c>
      <c r="M10101" s="7">
        <v>112827287</v>
      </c>
      <c r="N10101" s="7">
        <v>17930159</v>
      </c>
      <c r="O10101" s="20" t="str">
        <f t="shared" si="318"/>
        <v/>
      </c>
    </row>
    <row r="10102" spans="1:15">
      <c r="A10102" s="20" t="str">
        <f t="shared" si="319"/>
        <v>Lífeyrissjóður verslunarmannaÆvileið 1</v>
      </c>
      <c r="B10102" s="20" t="str">
        <f>_xlfn.IFNA(INDEX(Listi!$AI:$AI,MATCH(C10102,Listi!$AJ:$AJ,0)),INDEX(Listi!T:T,MATCH(C10102,Listi!U:U,0)))</f>
        <v>Lífeyrissj. Verslunarm.</v>
      </c>
      <c r="C10102" s="20" t="s">
        <v>206</v>
      </c>
      <c r="D10102" s="20" t="s">
        <v>310</v>
      </c>
      <c r="E10102" s="20" t="s">
        <v>276</v>
      </c>
      <c r="F10102" s="20" t="s">
        <v>161</v>
      </c>
      <c r="G10102" s="8">
        <v>43862</v>
      </c>
      <c r="H10102" s="20" t="s">
        <v>162</v>
      </c>
      <c r="I10102" s="7">
        <v>0</v>
      </c>
      <c r="L10102" s="7">
        <v>2860479562</v>
      </c>
      <c r="M10102" s="7">
        <v>819651283</v>
      </c>
      <c r="N10102" s="7">
        <v>12562366</v>
      </c>
      <c r="O10102" s="20" t="str">
        <f t="shared" si="318"/>
        <v/>
      </c>
    </row>
    <row r="10103" spans="1:15">
      <c r="A10103" s="20" t="str">
        <f t="shared" si="319"/>
        <v>Lífeyrissjóður verslunarmannaÆvileið 2</v>
      </c>
      <c r="B10103" s="20" t="str">
        <f>_xlfn.IFNA(INDEX(Listi!$AI:$AI,MATCH(C10103,Listi!$AJ:$AJ,0)),INDEX(Listi!T:T,MATCH(C10103,Listi!U:U,0)))</f>
        <v>Lífeyrissj. Verslunarm.</v>
      </c>
      <c r="C10103" s="20" t="s">
        <v>206</v>
      </c>
      <c r="D10103" s="20" t="s">
        <v>309</v>
      </c>
      <c r="E10103" s="20" t="s">
        <v>276</v>
      </c>
      <c r="F10103" s="20" t="s">
        <v>161</v>
      </c>
      <c r="G10103" s="8">
        <v>43862</v>
      </c>
      <c r="H10103" s="20" t="s">
        <v>162</v>
      </c>
      <c r="I10103" s="7">
        <v>0</v>
      </c>
      <c r="L10103" s="7">
        <v>2325064159</v>
      </c>
      <c r="M10103" s="7">
        <v>465663194</v>
      </c>
      <c r="N10103" s="7">
        <v>32037995</v>
      </c>
      <c r="O10103" s="20" t="str">
        <f t="shared" si="318"/>
        <v/>
      </c>
    </row>
    <row r="10104" spans="1:15">
      <c r="A10104" s="20" t="str">
        <f t="shared" si="319"/>
        <v>Lífeyrissjóður verslunarmannaÆvileið 3</v>
      </c>
      <c r="B10104" s="20" t="str">
        <f>_xlfn.IFNA(INDEX(Listi!$AI:$AI,MATCH(C10104,Listi!$AJ:$AJ,0)),INDEX(Listi!T:T,MATCH(C10104,Listi!U:U,0)))</f>
        <v>Lífeyrissj. Verslunarm.</v>
      </c>
      <c r="C10104" s="20" t="s">
        <v>206</v>
      </c>
      <c r="D10104" s="20" t="s">
        <v>308</v>
      </c>
      <c r="E10104" s="20" t="s">
        <v>276</v>
      </c>
      <c r="F10104" s="20" t="s">
        <v>161</v>
      </c>
      <c r="G10104" s="8">
        <v>43862</v>
      </c>
      <c r="H10104" s="20" t="s">
        <v>162</v>
      </c>
      <c r="I10104" s="7">
        <v>0</v>
      </c>
      <c r="L10104" s="7">
        <v>1567402319</v>
      </c>
      <c r="M10104" s="7">
        <v>325961302</v>
      </c>
      <c r="N10104" s="7">
        <v>60283998</v>
      </c>
      <c r="O10104" s="20" t="str">
        <f t="shared" si="318"/>
        <v/>
      </c>
    </row>
    <row r="10105" spans="1:15">
      <c r="A10105" s="20" t="str">
        <f t="shared" si="319"/>
        <v>Lífeyrissjóður verslunarmannaDeild I/Séreign</v>
      </c>
      <c r="B10105" s="20" t="str">
        <f>_xlfn.IFNA(INDEX(Listi!$AI:$AI,MATCH(C10105,Listi!$AJ:$AJ,0)),INDEX(Listi!T:T,MATCH(C10105,Listi!U:U,0)))</f>
        <v>Lífeyrissj. Verslunarm.</v>
      </c>
      <c r="C10105" s="20" t="s">
        <v>206</v>
      </c>
      <c r="D10105" s="20" t="s">
        <v>207</v>
      </c>
      <c r="E10105" s="20" t="s">
        <v>276</v>
      </c>
      <c r="F10105" s="20" t="s">
        <v>161</v>
      </c>
      <c r="G10105" s="8">
        <v>43862</v>
      </c>
      <c r="H10105" s="20" t="s">
        <v>162</v>
      </c>
      <c r="I10105" s="7">
        <v>0</v>
      </c>
      <c r="L10105" s="7">
        <v>19785724399</v>
      </c>
      <c r="M10105" s="7">
        <v>729937912</v>
      </c>
      <c r="N10105" s="7">
        <v>458382791</v>
      </c>
      <c r="O10105" s="20" t="str">
        <f t="shared" si="318"/>
        <v/>
      </c>
    </row>
    <row r="10106" spans="1:15">
      <c r="A10106" s="20" t="str">
        <f t="shared" si="319"/>
        <v>Lífeyrissjóður verslunarmannaSamtryggingardeild</v>
      </c>
      <c r="B10106" s="20" t="str">
        <f>_xlfn.IFNA(INDEX(Listi!$AI:$AI,MATCH(C10106,Listi!$AJ:$AJ,0)),INDEX(Listi!T:T,MATCH(C10106,Listi!U:U,0)))</f>
        <v>Lífeyrissj. Verslunarm.</v>
      </c>
      <c r="C10106" s="20" t="s">
        <v>206</v>
      </c>
      <c r="D10106" s="20" t="s">
        <v>205</v>
      </c>
      <c r="E10106" s="20" t="s">
        <v>275</v>
      </c>
      <c r="F10106" s="20" t="s">
        <v>161</v>
      </c>
      <c r="G10106" s="8">
        <v>43862</v>
      </c>
      <c r="H10106" s="20" t="s">
        <v>162</v>
      </c>
      <c r="I10106" s="7">
        <v>226900876</v>
      </c>
      <c r="L10106" s="7">
        <v>1174592806906</v>
      </c>
      <c r="M10106" s="7">
        <v>35794261112</v>
      </c>
      <c r="N10106" s="7">
        <v>21965137185</v>
      </c>
      <c r="O10106" s="20" t="str">
        <f t="shared" si="318"/>
        <v/>
      </c>
    </row>
    <row r="10107" spans="1:15">
      <c r="A10107" s="20" t="str">
        <f t="shared" si="319"/>
        <v>Lífeyrissjóður VestmannaeyjaSafn I</v>
      </c>
      <c r="B10107" s="20" t="str">
        <f>_xlfn.IFNA(INDEX(Listi!$AI:$AI,MATCH(C10107,Listi!$AJ:$AJ,0)),INDEX(Listi!T:T,MATCH(C10107,Listi!U:U,0)))</f>
        <v>Lífeyrissj. Vestm.</v>
      </c>
      <c r="C10107" s="20" t="s">
        <v>262</v>
      </c>
      <c r="D10107" s="20" t="s">
        <v>210</v>
      </c>
      <c r="E10107" s="20" t="s">
        <v>276</v>
      </c>
      <c r="F10107" s="20" t="s">
        <v>161</v>
      </c>
      <c r="G10107" s="8">
        <v>43862</v>
      </c>
      <c r="H10107" s="20" t="s">
        <v>162</v>
      </c>
      <c r="I10107" s="7">
        <v>0</v>
      </c>
      <c r="L10107" s="7">
        <v>381311221</v>
      </c>
      <c r="M10107" s="7">
        <v>44104006</v>
      </c>
      <c r="N10107" s="7">
        <v>13592960</v>
      </c>
      <c r="O10107" s="20" t="str">
        <f t="shared" si="318"/>
        <v/>
      </c>
    </row>
    <row r="10108" spans="1:15">
      <c r="A10108" s="20" t="str">
        <f t="shared" si="319"/>
        <v>Lífeyrissjóður VestmannaeyjaSafn II</v>
      </c>
      <c r="B10108" s="20" t="str">
        <f>_xlfn.IFNA(INDEX(Listi!$AI:$AI,MATCH(C10108,Listi!$AJ:$AJ,0)),INDEX(Listi!T:T,MATCH(C10108,Listi!U:U,0)))</f>
        <v>Lífeyrissj. Vestm.</v>
      </c>
      <c r="C10108" s="20" t="s">
        <v>262</v>
      </c>
      <c r="D10108" s="20" t="s">
        <v>211</v>
      </c>
      <c r="E10108" s="20" t="s">
        <v>276</v>
      </c>
      <c r="F10108" s="20" t="s">
        <v>161</v>
      </c>
      <c r="G10108" s="8">
        <v>43862</v>
      </c>
      <c r="H10108" s="20" t="s">
        <v>162</v>
      </c>
      <c r="I10108" s="7">
        <v>0</v>
      </c>
      <c r="L10108" s="7">
        <v>571440191</v>
      </c>
      <c r="M10108" s="7">
        <v>40240404</v>
      </c>
      <c r="N10108" s="7">
        <v>18659289</v>
      </c>
      <c r="O10108" s="20" t="str">
        <f t="shared" si="318"/>
        <v/>
      </c>
    </row>
    <row r="10109" spans="1:15">
      <c r="A10109" s="20" t="str">
        <f t="shared" si="319"/>
        <v>Lífeyrissjóður VestmannaeyjaSamtryggingardeild</v>
      </c>
      <c r="B10109" s="20" t="str">
        <f>_xlfn.IFNA(INDEX(Listi!$AI:$AI,MATCH(C10109,Listi!$AJ:$AJ,0)),INDEX(Listi!T:T,MATCH(C10109,Listi!U:U,0)))</f>
        <v>Lífeyrissj. Vestm.</v>
      </c>
      <c r="C10109" s="20" t="s">
        <v>262</v>
      </c>
      <c r="D10109" s="20" t="s">
        <v>205</v>
      </c>
      <c r="E10109" s="20" t="s">
        <v>275</v>
      </c>
      <c r="F10109" s="20" t="s">
        <v>161</v>
      </c>
      <c r="G10109" s="8">
        <v>43862</v>
      </c>
      <c r="H10109" s="20" t="s">
        <v>162</v>
      </c>
      <c r="I10109" s="7">
        <v>12986617</v>
      </c>
      <c r="L10109" s="7">
        <v>85198020532</v>
      </c>
      <c r="M10109" s="7">
        <v>1944643004</v>
      </c>
      <c r="N10109" s="7">
        <v>2198060399</v>
      </c>
      <c r="O10109" s="20" t="str">
        <f t="shared" si="318"/>
        <v/>
      </c>
    </row>
    <row r="10110" spans="1:15">
      <c r="A10110" s="20" t="str">
        <f t="shared" si="319"/>
        <v>Lífsval - lífeyrissparnaðurLífsval 1</v>
      </c>
      <c r="B10110" s="20" t="str">
        <f>_xlfn.IFNA(INDEX(Listi!$AI:$AI,MATCH(C10110,Listi!$AJ:$AJ,0)),INDEX(Listi!T:T,MATCH(C10110,Listi!U:U,0)))</f>
        <v>Lífsval</v>
      </c>
      <c r="C10110" s="20" t="s">
        <v>263</v>
      </c>
      <c r="D10110" s="20" t="s">
        <v>264</v>
      </c>
      <c r="E10110" s="20" t="s">
        <v>276</v>
      </c>
      <c r="F10110" s="20" t="s">
        <v>161</v>
      </c>
      <c r="G10110" s="8">
        <v>43862</v>
      </c>
      <c r="H10110" s="20" t="s">
        <v>162</v>
      </c>
      <c r="I10110" s="7">
        <v>0</v>
      </c>
      <c r="L10110" s="7">
        <v>1792991246</v>
      </c>
      <c r="M10110" s="7">
        <v>203244065</v>
      </c>
      <c r="N10110" s="7">
        <v>81003579</v>
      </c>
      <c r="O10110" s="20" t="str">
        <f t="shared" si="318"/>
        <v/>
      </c>
    </row>
    <row r="10111" spans="1:15">
      <c r="A10111" s="20" t="str">
        <f t="shared" si="319"/>
        <v>Lífsval - lífeyrissparnaðurLífsval 2</v>
      </c>
      <c r="B10111" s="20" t="str">
        <f>_xlfn.IFNA(INDEX(Listi!$AI:$AI,MATCH(C10111,Listi!$AJ:$AJ,0)),INDEX(Listi!T:T,MATCH(C10111,Listi!U:U,0)))</f>
        <v>Lífsval</v>
      </c>
      <c r="C10111" s="20" t="s">
        <v>263</v>
      </c>
      <c r="D10111" s="20" t="s">
        <v>265</v>
      </c>
      <c r="E10111" s="20" t="s">
        <v>276</v>
      </c>
      <c r="F10111" s="20" t="s">
        <v>161</v>
      </c>
      <c r="G10111" s="8">
        <v>43862</v>
      </c>
      <c r="H10111" s="20" t="s">
        <v>162</v>
      </c>
      <c r="I10111" s="7">
        <v>0</v>
      </c>
      <c r="L10111" s="7">
        <v>79660340</v>
      </c>
      <c r="M10111" s="7">
        <v>14369045</v>
      </c>
      <c r="N10111" s="7">
        <v>2695304</v>
      </c>
      <c r="O10111" s="20" t="str">
        <f t="shared" si="318"/>
        <v/>
      </c>
    </row>
    <row r="10112" spans="1:15">
      <c r="A10112" s="20" t="str">
        <f t="shared" si="319"/>
        <v>Lífsval - lífeyrissparnaðurLífsval 3</v>
      </c>
      <c r="B10112" s="20" t="str">
        <f>_xlfn.IFNA(INDEX(Listi!$AI:$AI,MATCH(C10112,Listi!$AJ:$AJ,0)),INDEX(Listi!T:T,MATCH(C10112,Listi!U:U,0)))</f>
        <v>Lífsval</v>
      </c>
      <c r="C10112" s="20" t="s">
        <v>263</v>
      </c>
      <c r="D10112" s="20" t="s">
        <v>266</v>
      </c>
      <c r="E10112" s="20" t="s">
        <v>276</v>
      </c>
      <c r="F10112" s="20" t="s">
        <v>161</v>
      </c>
      <c r="G10112" s="8">
        <v>43862</v>
      </c>
      <c r="H10112" s="20" t="s">
        <v>162</v>
      </c>
      <c r="I10112" s="7">
        <v>0</v>
      </c>
      <c r="L10112" s="7">
        <v>131239774</v>
      </c>
      <c r="M10112" s="7">
        <v>16635787</v>
      </c>
      <c r="N10112" s="7">
        <v>3548138</v>
      </c>
      <c r="O10112" s="20" t="str">
        <f t="shared" si="318"/>
        <v/>
      </c>
    </row>
    <row r="10113" spans="1:15">
      <c r="A10113" s="20" t="str">
        <f t="shared" si="319"/>
        <v>Lífsval - lífeyrissparnaðurLífsval 4</v>
      </c>
      <c r="B10113" s="20" t="str">
        <f>_xlfn.IFNA(INDEX(Listi!$AI:$AI,MATCH(C10113,Listi!$AJ:$AJ,0)),INDEX(Listi!T:T,MATCH(C10113,Listi!U:U,0)))</f>
        <v>Lífsval</v>
      </c>
      <c r="C10113" s="20" t="s">
        <v>263</v>
      </c>
      <c r="D10113" s="20" t="s">
        <v>267</v>
      </c>
      <c r="E10113" s="20" t="s">
        <v>276</v>
      </c>
      <c r="F10113" s="20" t="s">
        <v>161</v>
      </c>
      <c r="G10113" s="8">
        <v>43862</v>
      </c>
      <c r="H10113" s="20" t="s">
        <v>162</v>
      </c>
      <c r="I10113" s="7">
        <v>0</v>
      </c>
      <c r="L10113" s="7">
        <v>71752064</v>
      </c>
      <c r="M10113" s="7">
        <v>15238959</v>
      </c>
      <c r="N10113" s="7">
        <v>2058992</v>
      </c>
      <c r="O10113" s="20" t="str">
        <f t="shared" si="318"/>
        <v/>
      </c>
    </row>
    <row r="10114" spans="1:15">
      <c r="A10114" s="20" t="str">
        <f t="shared" si="319"/>
        <v>Lífsverk lífeyrissjóðurLífsverk I/Séreign</v>
      </c>
      <c r="B10114" s="20" t="str">
        <f>_xlfn.IFNA(INDEX(Listi!$AI:$AI,MATCH(C10114,Listi!$AJ:$AJ,0)),INDEX(Listi!T:T,MATCH(C10114,Listi!U:U,0)))</f>
        <v xml:space="preserve">Lífsverk  </v>
      </c>
      <c r="C10114" s="20" t="s">
        <v>268</v>
      </c>
      <c r="D10114" s="20" t="s">
        <v>269</v>
      </c>
      <c r="E10114" s="20" t="s">
        <v>276</v>
      </c>
      <c r="F10114" s="20" t="s">
        <v>161</v>
      </c>
      <c r="G10114" s="8">
        <v>43862</v>
      </c>
      <c r="H10114" s="20" t="s">
        <v>162</v>
      </c>
      <c r="I10114" s="7">
        <v>0</v>
      </c>
      <c r="L10114" s="7">
        <v>4582957000</v>
      </c>
      <c r="M10114" s="7">
        <v>635926000</v>
      </c>
      <c r="N10114" s="7">
        <v>22708000</v>
      </c>
      <c r="O10114" s="20" t="str">
        <f t="shared" ref="O10114:O10177" si="320">IFERROR(VLOOKUP(F10114,EhLykill,3,FALSE),"")</f>
        <v/>
      </c>
    </row>
    <row r="10115" spans="1:15">
      <c r="A10115" s="20" t="str">
        <f t="shared" si="319"/>
        <v>Lífsverk lífeyrissjóðurLífsverk II/Séreign</v>
      </c>
      <c r="B10115" s="20" t="str">
        <f>_xlfn.IFNA(INDEX(Listi!$AI:$AI,MATCH(C10115,Listi!$AJ:$AJ,0)),INDEX(Listi!T:T,MATCH(C10115,Listi!U:U,0)))</f>
        <v xml:space="preserve">Lífsverk  </v>
      </c>
      <c r="C10115" s="20" t="s">
        <v>268</v>
      </c>
      <c r="D10115" s="20" t="s">
        <v>270</v>
      </c>
      <c r="E10115" s="20" t="s">
        <v>276</v>
      </c>
      <c r="F10115" s="20" t="s">
        <v>161</v>
      </c>
      <c r="G10115" s="8">
        <v>43862</v>
      </c>
      <c r="H10115" s="20" t="s">
        <v>162</v>
      </c>
      <c r="I10115" s="7">
        <v>0</v>
      </c>
      <c r="L10115" s="7">
        <v>23735073000</v>
      </c>
      <c r="M10115" s="7">
        <v>2073571000</v>
      </c>
      <c r="N10115" s="7">
        <v>249365000</v>
      </c>
      <c r="O10115" s="20" t="str">
        <f t="shared" si="320"/>
        <v/>
      </c>
    </row>
    <row r="10116" spans="1:15">
      <c r="A10116" s="20" t="str">
        <f t="shared" si="319"/>
        <v>Lífsverk lífeyrissjóðurLífsverk III/Séreign</v>
      </c>
      <c r="B10116" s="20" t="str">
        <f>_xlfn.IFNA(INDEX(Listi!$AI:$AI,MATCH(C10116,Listi!$AJ:$AJ,0)),INDEX(Listi!T:T,MATCH(C10116,Listi!U:U,0)))</f>
        <v xml:space="preserve">Lífsverk  </v>
      </c>
      <c r="C10116" s="20" t="s">
        <v>268</v>
      </c>
      <c r="D10116" s="20" t="s">
        <v>271</v>
      </c>
      <c r="E10116" s="20" t="s">
        <v>276</v>
      </c>
      <c r="F10116" s="20" t="s">
        <v>161</v>
      </c>
      <c r="G10116" s="8">
        <v>43862</v>
      </c>
      <c r="H10116" s="20" t="s">
        <v>162</v>
      </c>
      <c r="I10116" s="7">
        <v>0</v>
      </c>
      <c r="L10116" s="7">
        <v>653814000</v>
      </c>
      <c r="M10116" s="7">
        <v>105107000</v>
      </c>
      <c r="N10116" s="7">
        <v>2613000</v>
      </c>
      <c r="O10116" s="20" t="str">
        <f t="shared" si="320"/>
        <v/>
      </c>
    </row>
    <row r="10117" spans="1:15">
      <c r="A10117" s="20" t="str">
        <f t="shared" si="319"/>
        <v>Lífsverk lífeyrissjóðurSamtryggingardeild</v>
      </c>
      <c r="B10117" s="20" t="str">
        <f>_xlfn.IFNA(INDEX(Listi!$AI:$AI,MATCH(C10117,Listi!$AJ:$AJ,0)),INDEX(Listi!T:T,MATCH(C10117,Listi!U:U,0)))</f>
        <v xml:space="preserve">Lífsverk  </v>
      </c>
      <c r="C10117" s="20" t="s">
        <v>268</v>
      </c>
      <c r="D10117" s="20" t="s">
        <v>205</v>
      </c>
      <c r="E10117" s="20" t="s">
        <v>275</v>
      </c>
      <c r="F10117" s="20" t="s">
        <v>161</v>
      </c>
      <c r="G10117" s="8">
        <v>43862</v>
      </c>
      <c r="H10117" s="20" t="s">
        <v>162</v>
      </c>
      <c r="I10117" s="7">
        <v>41812000</v>
      </c>
      <c r="L10117" s="7">
        <v>120542527000</v>
      </c>
      <c r="M10117" s="7">
        <v>4397803000</v>
      </c>
      <c r="N10117" s="7">
        <v>1423151000</v>
      </c>
      <c r="O10117" s="20" t="str">
        <f t="shared" si="320"/>
        <v/>
      </c>
    </row>
    <row r="10118" spans="1:15">
      <c r="A10118" s="20" t="str">
        <f t="shared" si="319"/>
        <v>Söfnunarsjóður lífeyrisréttindaDeild I/Innlán</v>
      </c>
      <c r="B10118" s="20" t="str">
        <f>_xlfn.IFNA(INDEX(Listi!$AI:$AI,MATCH(C10118,Listi!$AJ:$AJ,0)),INDEX(Listi!T:T,MATCH(C10118,Listi!U:U,0)))</f>
        <v>Söfnunarsj.</v>
      </c>
      <c r="C10118" s="20" t="s">
        <v>272</v>
      </c>
      <c r="D10118" s="20" t="s">
        <v>273</v>
      </c>
      <c r="E10118" s="20" t="s">
        <v>276</v>
      </c>
      <c r="F10118" s="20" t="s">
        <v>161</v>
      </c>
      <c r="G10118" s="8">
        <v>43862</v>
      </c>
      <c r="H10118" s="20" t="s">
        <v>162</v>
      </c>
      <c r="I10118" s="7">
        <v>0</v>
      </c>
      <c r="L10118" s="7">
        <v>2001731914</v>
      </c>
      <c r="M10118" s="7">
        <v>133561634</v>
      </c>
      <c r="N10118" s="7">
        <v>44803565</v>
      </c>
      <c r="O10118" s="20" t="str">
        <f t="shared" si="320"/>
        <v/>
      </c>
    </row>
    <row r="10119" spans="1:15">
      <c r="A10119" s="20" t="str">
        <f t="shared" si="319"/>
        <v>Söfnunarsjóður lífeyrisréttindaDeild III/Séreign</v>
      </c>
      <c r="B10119" s="20" t="str">
        <f>_xlfn.IFNA(INDEX(Listi!$AI:$AI,MATCH(C10119,Listi!$AJ:$AJ,0)),INDEX(Listi!T:T,MATCH(C10119,Listi!U:U,0)))</f>
        <v>Söfnunarsj.</v>
      </c>
      <c r="C10119" s="20" t="s">
        <v>272</v>
      </c>
      <c r="D10119" s="20" t="s">
        <v>599</v>
      </c>
      <c r="E10119" s="20" t="s">
        <v>276</v>
      </c>
      <c r="F10119" s="20" t="s">
        <v>161</v>
      </c>
      <c r="G10119" s="8">
        <v>43862</v>
      </c>
      <c r="H10119" s="20" t="s">
        <v>162</v>
      </c>
      <c r="I10119" s="7">
        <v>0</v>
      </c>
      <c r="L10119" s="7">
        <v>24413085</v>
      </c>
      <c r="M10119" s="7">
        <v>24697577</v>
      </c>
      <c r="N10119" s="7">
        <v>900000</v>
      </c>
      <c r="O10119" s="20" t="str">
        <f t="shared" si="320"/>
        <v/>
      </c>
    </row>
    <row r="10120" spans="1:15">
      <c r="A10120" s="20" t="str">
        <f t="shared" si="319"/>
        <v>Söfnunarsjóður lífeyrisréttindaDeildII/Séreign</v>
      </c>
      <c r="B10120" s="20" t="str">
        <f>_xlfn.IFNA(INDEX(Listi!$AI:$AI,MATCH(C10120,Listi!$AJ:$AJ,0)),INDEX(Listi!T:T,MATCH(C10120,Listi!U:U,0)))</f>
        <v>Söfnunarsj.</v>
      </c>
      <c r="C10120" s="20" t="s">
        <v>272</v>
      </c>
      <c r="D10120" s="20" t="s">
        <v>586</v>
      </c>
      <c r="E10120" s="20" t="s">
        <v>276</v>
      </c>
      <c r="F10120" s="20" t="s">
        <v>161</v>
      </c>
      <c r="G10120" s="8">
        <v>43862</v>
      </c>
      <c r="H10120" s="20" t="s">
        <v>162</v>
      </c>
      <c r="I10120" s="7">
        <v>0</v>
      </c>
      <c r="L10120" s="7">
        <v>1654616477</v>
      </c>
      <c r="M10120" s="7">
        <v>128539213</v>
      </c>
      <c r="N10120" s="7">
        <v>22846291</v>
      </c>
      <c r="O10120" s="20" t="str">
        <f t="shared" si="320"/>
        <v/>
      </c>
    </row>
    <row r="10121" spans="1:15">
      <c r="A10121" s="20" t="str">
        <f t="shared" si="319"/>
        <v>Söfnunarsjóður lífeyrisréttindaSamtryggingardeild</v>
      </c>
      <c r="B10121" s="20" t="str">
        <f>_xlfn.IFNA(INDEX(Listi!$AI:$AI,MATCH(C10121,Listi!$AJ:$AJ,0)),INDEX(Listi!T:T,MATCH(C10121,Listi!U:U,0)))</f>
        <v>Söfnunarsj.</v>
      </c>
      <c r="C10121" s="20" t="s">
        <v>272</v>
      </c>
      <c r="D10121" s="20" t="s">
        <v>205</v>
      </c>
      <c r="E10121" s="20" t="s">
        <v>275</v>
      </c>
      <c r="F10121" s="20" t="s">
        <v>161</v>
      </c>
      <c r="G10121" s="8">
        <v>43862</v>
      </c>
      <c r="H10121" s="20" t="s">
        <v>162</v>
      </c>
      <c r="I10121" s="7">
        <v>32865500</v>
      </c>
      <c r="L10121" s="7">
        <v>238978847889</v>
      </c>
      <c r="M10121" s="7">
        <v>4967193409</v>
      </c>
      <c r="N10121" s="7">
        <v>6076487652</v>
      </c>
      <c r="O10121" s="20" t="str">
        <f t="shared" si="320"/>
        <v/>
      </c>
    </row>
    <row r="10122" spans="1:15">
      <c r="A10122" s="20" t="str">
        <f t="shared" si="319"/>
        <v>Stapi lífeyrissjóðurSafn I</v>
      </c>
      <c r="B10122" s="20" t="str">
        <f>_xlfn.IFNA(INDEX(Listi!$AI:$AI,MATCH(C10122,Listi!$AJ:$AJ,0)),INDEX(Listi!T:T,MATCH(C10122,Listi!U:U,0)))</f>
        <v xml:space="preserve">Stapi  </v>
      </c>
      <c r="C10122" s="20" t="s">
        <v>209</v>
      </c>
      <c r="D10122" s="20" t="s">
        <v>210</v>
      </c>
      <c r="E10122" s="20" t="s">
        <v>276</v>
      </c>
      <c r="F10122" s="20" t="s">
        <v>161</v>
      </c>
      <c r="G10122" s="8">
        <v>43862</v>
      </c>
      <c r="H10122" s="20" t="s">
        <v>162</v>
      </c>
      <c r="I10122" s="7">
        <v>0</v>
      </c>
      <c r="L10122" s="7">
        <v>2440828925</v>
      </c>
      <c r="M10122" s="7">
        <v>91567233</v>
      </c>
      <c r="N10122" s="7">
        <v>110755602</v>
      </c>
      <c r="O10122" s="20" t="str">
        <f t="shared" si="320"/>
        <v/>
      </c>
    </row>
    <row r="10123" spans="1:15">
      <c r="A10123" s="20" t="str">
        <f t="shared" si="319"/>
        <v>Stapi lífeyrissjóðurSafn II</v>
      </c>
      <c r="B10123" s="20" t="str">
        <f>_xlfn.IFNA(INDEX(Listi!$AI:$AI,MATCH(C10123,Listi!$AJ:$AJ,0)),INDEX(Listi!T:T,MATCH(C10123,Listi!U:U,0)))</f>
        <v xml:space="preserve">Stapi  </v>
      </c>
      <c r="C10123" s="20" t="s">
        <v>209</v>
      </c>
      <c r="D10123" s="20" t="s">
        <v>211</v>
      </c>
      <c r="E10123" s="20" t="s">
        <v>276</v>
      </c>
      <c r="F10123" s="20" t="s">
        <v>161</v>
      </c>
      <c r="G10123" s="8">
        <v>43862</v>
      </c>
      <c r="H10123" s="20" t="s">
        <v>162</v>
      </c>
      <c r="I10123" s="7">
        <v>0</v>
      </c>
      <c r="L10123" s="7">
        <v>5710890273</v>
      </c>
      <c r="M10123" s="7">
        <v>262001316</v>
      </c>
      <c r="N10123" s="7">
        <v>164209410</v>
      </c>
      <c r="O10123" s="20" t="str">
        <f t="shared" si="320"/>
        <v/>
      </c>
    </row>
    <row r="10124" spans="1:15">
      <c r="A10124" s="20" t="str">
        <f t="shared" si="319"/>
        <v>Stapi lífeyrissjóðurSafn III</v>
      </c>
      <c r="B10124" s="20" t="str">
        <f>_xlfn.IFNA(INDEX(Listi!$AI:$AI,MATCH(C10124,Listi!$AJ:$AJ,0)),INDEX(Listi!T:T,MATCH(C10124,Listi!U:U,0)))</f>
        <v xml:space="preserve">Stapi  </v>
      </c>
      <c r="C10124" s="20" t="s">
        <v>209</v>
      </c>
      <c r="D10124" s="20" t="s">
        <v>212</v>
      </c>
      <c r="E10124" s="20" t="s">
        <v>276</v>
      </c>
      <c r="F10124" s="20" t="s">
        <v>161</v>
      </c>
      <c r="G10124" s="8">
        <v>43862</v>
      </c>
      <c r="H10124" s="20" t="s">
        <v>162</v>
      </c>
      <c r="I10124" s="7">
        <v>0</v>
      </c>
      <c r="L10124" s="7">
        <v>268100084</v>
      </c>
      <c r="M10124" s="7">
        <v>24388890</v>
      </c>
      <c r="N10124" s="7">
        <v>9886128</v>
      </c>
      <c r="O10124" s="20" t="str">
        <f t="shared" si="320"/>
        <v/>
      </c>
    </row>
    <row r="10125" spans="1:15">
      <c r="A10125" s="20" t="str">
        <f t="shared" si="319"/>
        <v>Stapi lífeyrissjóðurTryggingardeild</v>
      </c>
      <c r="B10125" s="20" t="str">
        <f>_xlfn.IFNA(INDEX(Listi!$AI:$AI,MATCH(C10125,Listi!$AJ:$AJ,0)),INDEX(Listi!T:T,MATCH(C10125,Listi!U:U,0)))</f>
        <v xml:space="preserve">Stapi  </v>
      </c>
      <c r="C10125" s="20" t="s">
        <v>209</v>
      </c>
      <c r="D10125" s="20" t="s">
        <v>213</v>
      </c>
      <c r="E10125" s="20" t="s">
        <v>275</v>
      </c>
      <c r="F10125" s="20" t="s">
        <v>161</v>
      </c>
      <c r="G10125" s="8">
        <v>43862</v>
      </c>
      <c r="H10125" s="20" t="s">
        <v>162</v>
      </c>
      <c r="I10125" s="7">
        <v>85802575</v>
      </c>
      <c r="L10125" s="7">
        <v>348661724246</v>
      </c>
      <c r="M10125" s="7">
        <v>13807615154</v>
      </c>
      <c r="N10125" s="7">
        <v>7912918911</v>
      </c>
      <c r="O10125" s="20" t="str">
        <f t="shared" si="320"/>
        <v/>
      </c>
    </row>
    <row r="10126" spans="1:15">
      <c r="A10126" s="20" t="str">
        <f t="shared" si="319"/>
        <v>Stapi lífeyrissjóðurVarfærnasafnið</v>
      </c>
      <c r="B10126" s="20" t="str">
        <f>_xlfn.IFNA(INDEX(Listi!$AI:$AI,MATCH(C10126,Listi!$AJ:$AJ,0)),INDEX(Listi!T:T,MATCH(C10126,Listi!U:U,0)))</f>
        <v xml:space="preserve">Stapi  </v>
      </c>
      <c r="C10126" s="20" t="s">
        <v>209</v>
      </c>
      <c r="D10126" s="20" t="s">
        <v>392</v>
      </c>
      <c r="E10126" s="20" t="s">
        <v>276</v>
      </c>
      <c r="F10126" s="20" t="s">
        <v>161</v>
      </c>
      <c r="G10126" s="8">
        <v>43862</v>
      </c>
      <c r="H10126" s="20" t="s">
        <v>162</v>
      </c>
      <c r="I10126" s="7">
        <v>0</v>
      </c>
      <c r="L10126" s="7">
        <v>471986044</v>
      </c>
      <c r="M10126" s="7">
        <v>137399159</v>
      </c>
      <c r="N10126" s="7">
        <v>6994496</v>
      </c>
      <c r="O10126" s="20" t="str">
        <f t="shared" si="320"/>
        <v/>
      </c>
    </row>
    <row r="10127" spans="1:15">
      <c r="A10127" s="20" t="str">
        <f t="shared" si="319"/>
        <v>Almenni lífeyrissjóðurinnÆvisafn I</v>
      </c>
      <c r="B10127" s="20" t="str">
        <f>_xlfn.IFNA(INDEX(Listi!$AI:$AI,MATCH(C10127,Listi!$AJ:$AJ,0)),INDEX(Listi!T:T,MATCH(C10127,Listi!U:U,0)))</f>
        <v xml:space="preserve">Almenni </v>
      </c>
      <c r="C10127" s="20" t="s">
        <v>0</v>
      </c>
      <c r="D10127" s="20" t="s">
        <v>202</v>
      </c>
      <c r="E10127" s="20" t="s">
        <v>276</v>
      </c>
      <c r="F10127" s="20" t="s">
        <v>163</v>
      </c>
      <c r="G10127" s="8">
        <v>10990</v>
      </c>
      <c r="H10127" s="20" t="s">
        <v>164</v>
      </c>
      <c r="I10127" s="7">
        <v>0</v>
      </c>
      <c r="L10127" s="7">
        <v>43068273823</v>
      </c>
      <c r="M10127" s="7">
        <v>4413720640</v>
      </c>
      <c r="N10127" s="7">
        <v>641257097</v>
      </c>
      <c r="O10127" s="20" t="str">
        <f t="shared" si="320"/>
        <v/>
      </c>
    </row>
    <row r="10128" spans="1:15">
      <c r="A10128" s="20" t="str">
        <f t="shared" si="319"/>
        <v>Almenni lífeyrissjóðurinnÆvisafn II</v>
      </c>
      <c r="B10128" s="20" t="str">
        <f>_xlfn.IFNA(INDEX(Listi!$AI:$AI,MATCH(C10128,Listi!$AJ:$AJ,0)),INDEX(Listi!T:T,MATCH(C10128,Listi!U:U,0)))</f>
        <v xml:space="preserve">Almenni </v>
      </c>
      <c r="C10128" s="20" t="s">
        <v>0</v>
      </c>
      <c r="D10128" s="20" t="s">
        <v>203</v>
      </c>
      <c r="E10128" s="20" t="s">
        <v>276</v>
      </c>
      <c r="F10128" s="20" t="s">
        <v>163</v>
      </c>
      <c r="G10128" s="8">
        <v>10990</v>
      </c>
      <c r="H10128" s="20" t="s">
        <v>164</v>
      </c>
      <c r="I10128" s="7">
        <v>0</v>
      </c>
      <c r="L10128" s="7">
        <v>86460235807</v>
      </c>
      <c r="M10128" s="7">
        <v>3970537445</v>
      </c>
      <c r="N10128" s="7">
        <v>1539034493</v>
      </c>
      <c r="O10128" s="20" t="str">
        <f t="shared" si="320"/>
        <v/>
      </c>
    </row>
    <row r="10129" spans="1:15">
      <c r="A10129" s="20" t="str">
        <f t="shared" si="319"/>
        <v>Almenni lífeyrissjóðurinnÆvisafn III</v>
      </c>
      <c r="B10129" s="20" t="str">
        <f>_xlfn.IFNA(INDEX(Listi!$AI:$AI,MATCH(C10129,Listi!$AJ:$AJ,0)),INDEX(Listi!T:T,MATCH(C10129,Listi!U:U,0)))</f>
        <v xml:space="preserve">Almenni </v>
      </c>
      <c r="C10129" s="20" t="s">
        <v>0</v>
      </c>
      <c r="D10129" s="20" t="s">
        <v>204</v>
      </c>
      <c r="E10129" s="20" t="s">
        <v>276</v>
      </c>
      <c r="F10129" s="20" t="s">
        <v>163</v>
      </c>
      <c r="G10129" s="8">
        <v>10990</v>
      </c>
      <c r="H10129" s="20" t="s">
        <v>164</v>
      </c>
      <c r="I10129" s="7">
        <v>0</v>
      </c>
      <c r="L10129" s="7">
        <v>33890180699</v>
      </c>
      <c r="M10129" s="7">
        <v>1571509194</v>
      </c>
      <c r="N10129" s="7">
        <v>920421683</v>
      </c>
      <c r="O10129" s="20" t="str">
        <f t="shared" si="320"/>
        <v/>
      </c>
    </row>
    <row r="10130" spans="1:15">
      <c r="A10130" s="20" t="str">
        <f t="shared" si="319"/>
        <v>Almenni lífeyrissjóðurinnHúsnæðissafn</v>
      </c>
      <c r="B10130" s="20" t="str">
        <f>_xlfn.IFNA(INDEX(Listi!$AI:$AI,MATCH(C10130,Listi!$AJ:$AJ,0)),INDEX(Listi!T:T,MATCH(C10130,Listi!U:U,0)))</f>
        <v xml:space="preserve">Almenni </v>
      </c>
      <c r="C10130" s="20" t="s">
        <v>0</v>
      </c>
      <c r="D10130" s="20" t="s">
        <v>315</v>
      </c>
      <c r="E10130" s="20" t="s">
        <v>276</v>
      </c>
      <c r="F10130" s="20" t="s">
        <v>163</v>
      </c>
      <c r="G10130" s="8">
        <v>10990</v>
      </c>
      <c r="H10130" s="20" t="s">
        <v>164</v>
      </c>
      <c r="I10130" s="7">
        <v>0</v>
      </c>
      <c r="L10130" s="7">
        <v>487895879</v>
      </c>
      <c r="M10130" s="7">
        <v>166428361</v>
      </c>
      <c r="N10130" s="7">
        <v>18080096</v>
      </c>
      <c r="O10130" s="20" t="str">
        <f t="shared" si="320"/>
        <v/>
      </c>
    </row>
    <row r="10131" spans="1:15">
      <c r="A10131" s="20" t="str">
        <f t="shared" si="319"/>
        <v>Almenni lífeyrissjóðurinnInnlánssafn</v>
      </c>
      <c r="B10131" s="20" t="str">
        <f>_xlfn.IFNA(INDEX(Listi!$AI:$AI,MATCH(C10131,Listi!$AJ:$AJ,0)),INDEX(Listi!T:T,MATCH(C10131,Listi!U:U,0)))</f>
        <v xml:space="preserve">Almenni </v>
      </c>
      <c r="C10131" s="20" t="s">
        <v>0</v>
      </c>
      <c r="D10131" s="20" t="s">
        <v>1</v>
      </c>
      <c r="E10131" s="20" t="s">
        <v>276</v>
      </c>
      <c r="F10131" s="20" t="s">
        <v>163</v>
      </c>
      <c r="G10131" s="8">
        <v>10990</v>
      </c>
      <c r="H10131" s="20" t="s">
        <v>164</v>
      </c>
      <c r="I10131" s="7">
        <v>0</v>
      </c>
      <c r="L10131" s="7">
        <v>26587944379</v>
      </c>
      <c r="M10131" s="7">
        <v>1016779991</v>
      </c>
      <c r="N10131" s="7">
        <v>1031869724</v>
      </c>
      <c r="O10131" s="20" t="str">
        <f t="shared" si="320"/>
        <v/>
      </c>
    </row>
    <row r="10132" spans="1:15">
      <c r="A10132" s="20" t="str">
        <f t="shared" si="319"/>
        <v>Almenni lífeyrissjóðurinnRíkissafn langt</v>
      </c>
      <c r="B10132" s="20" t="str">
        <f>_xlfn.IFNA(INDEX(Listi!$AI:$AI,MATCH(C10132,Listi!$AJ:$AJ,0)),INDEX(Listi!T:T,MATCH(C10132,Listi!U:U,0)))</f>
        <v xml:space="preserve">Almenni </v>
      </c>
      <c r="C10132" s="20" t="s">
        <v>0</v>
      </c>
      <c r="D10132" s="20" t="s">
        <v>199</v>
      </c>
      <c r="E10132" s="20" t="s">
        <v>276</v>
      </c>
      <c r="F10132" s="20" t="s">
        <v>163</v>
      </c>
      <c r="G10132" s="8">
        <v>10990</v>
      </c>
      <c r="H10132" s="20" t="s">
        <v>164</v>
      </c>
      <c r="I10132" s="7">
        <v>0</v>
      </c>
      <c r="L10132" s="7">
        <v>1193680171</v>
      </c>
      <c r="M10132" s="7">
        <v>61272573</v>
      </c>
      <c r="N10132" s="7">
        <v>40105929</v>
      </c>
      <c r="O10132" s="20" t="str">
        <f t="shared" si="320"/>
        <v/>
      </c>
    </row>
    <row r="10133" spans="1:15">
      <c r="A10133" s="20" t="str">
        <f t="shared" si="319"/>
        <v>Almenni lífeyrissjóðurinnRíkissafn stutt</v>
      </c>
      <c r="B10133" s="20" t="str">
        <f>_xlfn.IFNA(INDEX(Listi!$AI:$AI,MATCH(C10133,Listi!$AJ:$AJ,0)),INDEX(Listi!T:T,MATCH(C10133,Listi!U:U,0)))</f>
        <v xml:space="preserve">Almenni </v>
      </c>
      <c r="C10133" s="20" t="s">
        <v>0</v>
      </c>
      <c r="D10133" s="20" t="s">
        <v>200</v>
      </c>
      <c r="E10133" s="20" t="s">
        <v>276</v>
      </c>
      <c r="F10133" s="20" t="s">
        <v>163</v>
      </c>
      <c r="G10133" s="8">
        <v>10990</v>
      </c>
      <c r="H10133" s="20" t="s">
        <v>164</v>
      </c>
      <c r="I10133" s="7">
        <v>0</v>
      </c>
      <c r="L10133" s="7">
        <v>541893627</v>
      </c>
      <c r="M10133" s="7">
        <v>20423158</v>
      </c>
      <c r="N10133" s="7">
        <v>14899899</v>
      </c>
      <c r="O10133" s="20" t="str">
        <f t="shared" si="320"/>
        <v/>
      </c>
    </row>
    <row r="10134" spans="1:15">
      <c r="A10134" s="20" t="str">
        <f t="shared" si="319"/>
        <v>Almenni lífeyrissjóðurinnTryggingadeild</v>
      </c>
      <c r="B10134" s="20" t="str">
        <f>_xlfn.IFNA(INDEX(Listi!$AI:$AI,MATCH(C10134,Listi!$AJ:$AJ,0)),INDEX(Listi!T:T,MATCH(C10134,Listi!U:U,0)))</f>
        <v xml:space="preserve">Almenni </v>
      </c>
      <c r="C10134" s="20" t="s">
        <v>0</v>
      </c>
      <c r="D10134" s="20" t="s">
        <v>201</v>
      </c>
      <c r="E10134" s="20" t="s">
        <v>275</v>
      </c>
      <c r="F10134" s="20" t="s">
        <v>163</v>
      </c>
      <c r="G10134" s="8">
        <v>10990</v>
      </c>
      <c r="H10134" s="20" t="s">
        <v>164</v>
      </c>
      <c r="I10134" s="7">
        <v>2947934</v>
      </c>
      <c r="L10134" s="7">
        <v>174784296254</v>
      </c>
      <c r="M10134" s="7">
        <v>7497244534</v>
      </c>
      <c r="N10134" s="7">
        <v>3057046932</v>
      </c>
      <c r="O10134" s="20" t="str">
        <f t="shared" si="320"/>
        <v/>
      </c>
    </row>
    <row r="10135" spans="1:15">
      <c r="A10135" s="20" t="str">
        <f t="shared" si="319"/>
        <v>Birta lífeyrissjóðurBlönduð leið</v>
      </c>
      <c r="B10135" s="20" t="str">
        <f>_xlfn.IFNA(INDEX(Listi!$AI:$AI,MATCH(C10135,Listi!$AJ:$AJ,0)),INDEX(Listi!T:T,MATCH(C10135,Listi!U:U,0)))</f>
        <v xml:space="preserve">Birta  </v>
      </c>
      <c r="C10135" s="20" t="s">
        <v>298</v>
      </c>
      <c r="D10135" s="20" t="s">
        <v>314</v>
      </c>
      <c r="E10135" s="20" t="s">
        <v>276</v>
      </c>
      <c r="F10135" s="20" t="s">
        <v>163</v>
      </c>
      <c r="G10135" s="8">
        <v>10990</v>
      </c>
      <c r="H10135" s="20" t="s">
        <v>164</v>
      </c>
      <c r="I10135" s="7">
        <v>0</v>
      </c>
      <c r="L10135" s="7">
        <v>6929716201</v>
      </c>
      <c r="M10135" s="7">
        <v>253995298</v>
      </c>
      <c r="N10135" s="7">
        <v>139753585</v>
      </c>
      <c r="O10135" s="20" t="str">
        <f t="shared" si="320"/>
        <v/>
      </c>
    </row>
    <row r="10136" spans="1:15">
      <c r="A10136" s="20" t="str">
        <f t="shared" si="319"/>
        <v>Birta lífeyrissjóðurInnlánsleið</v>
      </c>
      <c r="B10136" s="20" t="str">
        <f>_xlfn.IFNA(INDEX(Listi!$AI:$AI,MATCH(C10136,Listi!$AJ:$AJ,0)),INDEX(Listi!T:T,MATCH(C10136,Listi!U:U,0)))</f>
        <v xml:space="preserve">Birta  </v>
      </c>
      <c r="C10136" s="20" t="s">
        <v>298</v>
      </c>
      <c r="D10136" s="20" t="s">
        <v>208</v>
      </c>
      <c r="E10136" s="20" t="s">
        <v>276</v>
      </c>
      <c r="F10136" s="20" t="s">
        <v>163</v>
      </c>
      <c r="G10136" s="8">
        <v>10990</v>
      </c>
      <c r="H10136" s="20" t="s">
        <v>164</v>
      </c>
      <c r="I10136" s="7">
        <v>0</v>
      </c>
      <c r="L10136" s="7">
        <v>4108971332</v>
      </c>
      <c r="M10136" s="7">
        <v>264842424</v>
      </c>
      <c r="N10136" s="7">
        <v>174324836</v>
      </c>
      <c r="O10136" s="20" t="str">
        <f t="shared" si="320"/>
        <v/>
      </c>
    </row>
    <row r="10137" spans="1:15">
      <c r="A10137" s="20" t="str">
        <f t="shared" si="319"/>
        <v>Birta lífeyrissjóðurSamtryggingardeild</v>
      </c>
      <c r="B10137" s="20" t="str">
        <f>_xlfn.IFNA(INDEX(Listi!$AI:$AI,MATCH(C10137,Listi!$AJ:$AJ,0)),INDEX(Listi!T:T,MATCH(C10137,Listi!U:U,0)))</f>
        <v xml:space="preserve">Birta  </v>
      </c>
      <c r="C10137" s="20" t="s">
        <v>298</v>
      </c>
      <c r="D10137" s="20" t="s">
        <v>205</v>
      </c>
      <c r="E10137" s="20" t="s">
        <v>275</v>
      </c>
      <c r="F10137" s="20" t="s">
        <v>163</v>
      </c>
      <c r="G10137" s="8">
        <v>10990</v>
      </c>
      <c r="H10137" s="20" t="s">
        <v>164</v>
      </c>
      <c r="I10137" s="7">
        <v>5810333</v>
      </c>
      <c r="L10137" s="7">
        <v>549755105944</v>
      </c>
      <c r="M10137" s="7">
        <v>18480897961</v>
      </c>
      <c r="N10137" s="7">
        <v>14075814006</v>
      </c>
      <c r="O10137" s="20" t="str">
        <f t="shared" si="320"/>
        <v/>
      </c>
    </row>
    <row r="10138" spans="1:15">
      <c r="A10138" s="20" t="str">
        <f t="shared" si="319"/>
        <v>Birta lífeyrissjóðurSkuldabréfaleið</v>
      </c>
      <c r="B10138" s="20" t="str">
        <f>_xlfn.IFNA(INDEX(Listi!$AI:$AI,MATCH(C10138,Listi!$AJ:$AJ,0)),INDEX(Listi!T:T,MATCH(C10138,Listi!U:U,0)))</f>
        <v xml:space="preserve">Birta  </v>
      </c>
      <c r="C10138" s="20" t="s">
        <v>298</v>
      </c>
      <c r="D10138" s="20" t="s">
        <v>313</v>
      </c>
      <c r="E10138" s="20" t="s">
        <v>276</v>
      </c>
      <c r="F10138" s="20" t="s">
        <v>163</v>
      </c>
      <c r="G10138" s="8">
        <v>10990</v>
      </c>
      <c r="H10138" s="20" t="s">
        <v>164</v>
      </c>
      <c r="I10138" s="7">
        <v>0</v>
      </c>
      <c r="L10138" s="7">
        <v>8522374478</v>
      </c>
      <c r="M10138" s="7">
        <v>391005163</v>
      </c>
      <c r="N10138" s="7">
        <v>218104877</v>
      </c>
      <c r="O10138" s="20" t="str">
        <f t="shared" si="320"/>
        <v/>
      </c>
    </row>
    <row r="10139" spans="1:15">
      <c r="A10139" s="20" t="str">
        <f t="shared" si="319"/>
        <v>Birta lífeyrissjóðurTilgreind séreign</v>
      </c>
      <c r="B10139" s="20" t="str">
        <f>_xlfn.IFNA(INDEX(Listi!$AI:$AI,MATCH(C10139,Listi!$AJ:$AJ,0)),INDEX(Listi!T:T,MATCH(C10139,Listi!U:U,0)))</f>
        <v xml:space="preserve">Birta  </v>
      </c>
      <c r="C10139" s="20" t="s">
        <v>298</v>
      </c>
      <c r="D10139" s="20" t="s">
        <v>312</v>
      </c>
      <c r="E10139" s="20" t="s">
        <v>276</v>
      </c>
      <c r="F10139" s="20" t="s">
        <v>163</v>
      </c>
      <c r="G10139" s="8">
        <v>10990</v>
      </c>
      <c r="H10139" s="20" t="s">
        <v>164</v>
      </c>
      <c r="I10139" s="7">
        <v>0</v>
      </c>
      <c r="L10139" s="7">
        <v>2234420297</v>
      </c>
      <c r="M10139" s="7">
        <v>511871981</v>
      </c>
      <c r="N10139" s="7">
        <v>36000223</v>
      </c>
      <c r="O10139" s="20" t="str">
        <f t="shared" si="320"/>
        <v/>
      </c>
    </row>
    <row r="10140" spans="1:15">
      <c r="A10140" s="20" t="str">
        <f t="shared" si="319"/>
        <v>Brú Lífeyrissjóður starfsmanna sveitarfélagaA-deild</v>
      </c>
      <c r="B10140" s="20" t="str">
        <f>_xlfn.IFNA(INDEX(Listi!$AI:$AI,MATCH(C10140,Listi!$AJ:$AJ,0)),INDEX(Listi!T:T,MATCH(C10140,Listi!U:U,0)))</f>
        <v>Brú</v>
      </c>
      <c r="C10140" s="20" t="s">
        <v>217</v>
      </c>
      <c r="D10140" s="20" t="s">
        <v>257</v>
      </c>
      <c r="E10140" s="20" t="s">
        <v>275</v>
      </c>
      <c r="F10140" s="20" t="s">
        <v>163</v>
      </c>
      <c r="G10140" s="8">
        <v>10990</v>
      </c>
      <c r="H10140" s="20" t="s">
        <v>164</v>
      </c>
      <c r="I10140" s="7">
        <v>6750190</v>
      </c>
      <c r="L10140" s="7">
        <v>270469177889</v>
      </c>
      <c r="M10140" s="7">
        <v>13987858077</v>
      </c>
      <c r="N10140" s="7">
        <v>4793072329</v>
      </c>
      <c r="O10140" s="20" t="str">
        <f t="shared" si="320"/>
        <v/>
      </c>
    </row>
    <row r="10141" spans="1:15">
      <c r="A10141" s="20" t="str">
        <f t="shared" si="319"/>
        <v>Brú Lífeyrissjóður starfsmanna sveitarfélagaB-deild</v>
      </c>
      <c r="B10141" s="20" t="str">
        <f>_xlfn.IFNA(INDEX(Listi!$AI:$AI,MATCH(C10141,Listi!$AJ:$AJ,0)),INDEX(Listi!T:T,MATCH(C10141,Listi!U:U,0)))</f>
        <v>Brú</v>
      </c>
      <c r="C10141" s="20" t="s">
        <v>217</v>
      </c>
      <c r="D10141" s="20" t="s">
        <v>218</v>
      </c>
      <c r="E10141" s="20" t="s">
        <v>275</v>
      </c>
      <c r="F10141" s="20" t="s">
        <v>163</v>
      </c>
      <c r="G10141" s="8">
        <v>10990</v>
      </c>
      <c r="H10141" s="20" t="s">
        <v>164</v>
      </c>
      <c r="I10141" s="7">
        <v>198560</v>
      </c>
      <c r="L10141" s="7">
        <v>17004783831</v>
      </c>
      <c r="M10141" s="7">
        <v>119747694</v>
      </c>
      <c r="N10141" s="7">
        <v>3424817406</v>
      </c>
      <c r="O10141" s="20" t="str">
        <f t="shared" si="320"/>
        <v/>
      </c>
    </row>
    <row r="10142" spans="1:15">
      <c r="A10142" s="20" t="str">
        <f t="shared" si="319"/>
        <v>Brú Lífeyrissjóður starfsmanna sveitarfélagaV-deild</v>
      </c>
      <c r="B10142" s="20" t="str">
        <f>_xlfn.IFNA(INDEX(Listi!$AI:$AI,MATCH(C10142,Listi!$AJ:$AJ,0)),INDEX(Listi!T:T,MATCH(C10142,Listi!U:U,0)))</f>
        <v>Brú</v>
      </c>
      <c r="C10142" s="20" t="s">
        <v>217</v>
      </c>
      <c r="D10142" s="20" t="s">
        <v>219</v>
      </c>
      <c r="E10142" s="20" t="s">
        <v>275</v>
      </c>
      <c r="F10142" s="20" t="s">
        <v>163</v>
      </c>
      <c r="G10142" s="8">
        <v>10990</v>
      </c>
      <c r="H10142" s="20" t="s">
        <v>164</v>
      </c>
      <c r="I10142" s="7">
        <v>1546560</v>
      </c>
      <c r="L10142" s="7">
        <v>54501394986</v>
      </c>
      <c r="M10142" s="7">
        <v>4188513374</v>
      </c>
      <c r="N10142" s="7">
        <v>455519059</v>
      </c>
      <c r="O10142" s="20" t="str">
        <f t="shared" si="320"/>
        <v/>
      </c>
    </row>
    <row r="10143" spans="1:15">
      <c r="A10143" s="20" t="str">
        <f t="shared" si="319"/>
        <v>Eftirlaunasj atvinnuflugmannaSamtryggingardeild</v>
      </c>
      <c r="B10143" s="20" t="str">
        <f>_xlfn.IFNA(INDEX(Listi!$AI:$AI,MATCH(C10143,Listi!$AJ:$AJ,0)),INDEX(Listi!T:T,MATCH(C10143,Listi!U:U,0)))</f>
        <v>EFÍA</v>
      </c>
      <c r="C10143" s="20" t="s">
        <v>220</v>
      </c>
      <c r="D10143" s="20" t="s">
        <v>205</v>
      </c>
      <c r="E10143" s="20" t="s">
        <v>275</v>
      </c>
      <c r="F10143" s="20" t="s">
        <v>163</v>
      </c>
      <c r="G10143" s="8">
        <v>10990</v>
      </c>
      <c r="H10143" s="20" t="s">
        <v>164</v>
      </c>
      <c r="I10143" s="7">
        <v>186000</v>
      </c>
      <c r="L10143" s="7">
        <v>58542663000</v>
      </c>
      <c r="M10143" s="7">
        <v>1477262000</v>
      </c>
      <c r="N10143" s="7">
        <v>1113313000</v>
      </c>
      <c r="O10143" s="20" t="str">
        <f t="shared" si="320"/>
        <v/>
      </c>
    </row>
    <row r="10144" spans="1:15">
      <c r="A10144" s="20" t="str">
        <f t="shared" si="319"/>
        <v>Festa - lífeyrissjóðurSamtryggingardeild</v>
      </c>
      <c r="B10144" s="20" t="str">
        <f>_xlfn.IFNA(INDEX(Listi!$AI:$AI,MATCH(C10144,Listi!$AJ:$AJ,0)),INDEX(Listi!T:T,MATCH(C10144,Listi!U:U,0)))</f>
        <v xml:space="preserve">Festa </v>
      </c>
      <c r="C10144" s="20" t="s">
        <v>221</v>
      </c>
      <c r="D10144" s="20" t="s">
        <v>205</v>
      </c>
      <c r="E10144" s="20" t="s">
        <v>275</v>
      </c>
      <c r="F10144" s="20" t="s">
        <v>163</v>
      </c>
      <c r="G10144" s="8">
        <v>10990</v>
      </c>
      <c r="H10144" s="20" t="s">
        <v>164</v>
      </c>
      <c r="I10144" s="7">
        <v>12087937</v>
      </c>
      <c r="L10144" s="7">
        <v>246318113722</v>
      </c>
      <c r="M10144" s="7">
        <v>11138196907</v>
      </c>
      <c r="N10144" s="7">
        <v>5180938287</v>
      </c>
      <c r="O10144" s="20" t="str">
        <f t="shared" si="320"/>
        <v/>
      </c>
    </row>
    <row r="10145" spans="1:15">
      <c r="A10145" s="20" t="str">
        <f t="shared" si="319"/>
        <v>Festa - lífeyrissjóðurSparnaðarleið I</v>
      </c>
      <c r="B10145" s="20" t="str">
        <f>_xlfn.IFNA(INDEX(Listi!$AI:$AI,MATCH(C10145,Listi!$AJ:$AJ,0)),INDEX(Listi!T:T,MATCH(C10145,Listi!U:U,0)))</f>
        <v xml:space="preserve">Festa </v>
      </c>
      <c r="C10145" s="20" t="s">
        <v>221</v>
      </c>
      <c r="D10145" s="20" t="s">
        <v>464</v>
      </c>
      <c r="E10145" s="20" t="s">
        <v>276</v>
      </c>
      <c r="F10145" s="20" t="s">
        <v>163</v>
      </c>
      <c r="G10145" s="8">
        <v>10990</v>
      </c>
      <c r="H10145" s="20" t="s">
        <v>164</v>
      </c>
      <c r="I10145" s="7">
        <v>0</v>
      </c>
      <c r="L10145" s="7">
        <v>75585319</v>
      </c>
      <c r="M10145" s="7">
        <v>37671409</v>
      </c>
      <c r="N10145" s="7">
        <v>2063969</v>
      </c>
      <c r="O10145" s="20" t="str">
        <f t="shared" si="320"/>
        <v/>
      </c>
    </row>
    <row r="10146" spans="1:15">
      <c r="A10146" s="20" t="str">
        <f t="shared" si="319"/>
        <v>Festa - lífeyrissjóðurSparnaðarleið II</v>
      </c>
      <c r="B10146" s="20" t="str">
        <f>_xlfn.IFNA(INDEX(Listi!$AI:$AI,MATCH(C10146,Listi!$AJ:$AJ,0)),INDEX(Listi!T:T,MATCH(C10146,Listi!U:U,0)))</f>
        <v xml:space="preserve">Festa </v>
      </c>
      <c r="C10146" s="20" t="s">
        <v>221</v>
      </c>
      <c r="D10146" s="20" t="s">
        <v>388</v>
      </c>
      <c r="E10146" s="20" t="s">
        <v>276</v>
      </c>
      <c r="F10146" s="20" t="s">
        <v>163</v>
      </c>
      <c r="G10146" s="8">
        <v>10990</v>
      </c>
      <c r="H10146" s="20" t="s">
        <v>164</v>
      </c>
      <c r="I10146" s="7">
        <v>0</v>
      </c>
      <c r="L10146" s="7">
        <v>1113180693</v>
      </c>
      <c r="M10146" s="7">
        <v>134564310</v>
      </c>
      <c r="N10146" s="7">
        <v>19363084</v>
      </c>
      <c r="O10146" s="20" t="str">
        <f t="shared" si="320"/>
        <v/>
      </c>
    </row>
    <row r="10147" spans="1:15">
      <c r="A10147" s="20" t="str">
        <f t="shared" si="319"/>
        <v>Frjálsi lífeyrissjóðurinnDeild/leið I</v>
      </c>
      <c r="B10147" s="20" t="str">
        <f>_xlfn.IFNA(INDEX(Listi!$AI:$AI,MATCH(C10147,Listi!$AJ:$AJ,0)),INDEX(Listi!T:T,MATCH(C10147,Listi!U:U,0)))</f>
        <v xml:space="preserve">Frjálsi </v>
      </c>
      <c r="C10147" s="20" t="s">
        <v>222</v>
      </c>
      <c r="D10147" s="20" t="s">
        <v>223</v>
      </c>
      <c r="E10147" s="20" t="s">
        <v>276</v>
      </c>
      <c r="F10147" s="20" t="s">
        <v>163</v>
      </c>
      <c r="G10147" s="8">
        <v>10990</v>
      </c>
      <c r="H10147" s="20" t="s">
        <v>164</v>
      </c>
      <c r="I10147" s="7">
        <v>0</v>
      </c>
      <c r="L10147" s="7">
        <v>199278730000</v>
      </c>
      <c r="M10147" s="7">
        <v>10813020000</v>
      </c>
      <c r="N10147" s="7">
        <v>2178012000</v>
      </c>
      <c r="O10147" s="20" t="str">
        <f t="shared" si="320"/>
        <v/>
      </c>
    </row>
    <row r="10148" spans="1:15">
      <c r="A10148" s="20" t="str">
        <f t="shared" si="319"/>
        <v>Frjálsi lífeyrissjóðurinnDeild/leið II</v>
      </c>
      <c r="B10148" s="20" t="str">
        <f>_xlfn.IFNA(INDEX(Listi!$AI:$AI,MATCH(C10148,Listi!$AJ:$AJ,0)),INDEX(Listi!T:T,MATCH(C10148,Listi!U:U,0)))</f>
        <v xml:space="preserve">Frjálsi </v>
      </c>
      <c r="C10148" s="20" t="s">
        <v>222</v>
      </c>
      <c r="D10148" s="20" t="s">
        <v>224</v>
      </c>
      <c r="E10148" s="20" t="s">
        <v>276</v>
      </c>
      <c r="F10148" s="20" t="s">
        <v>163</v>
      </c>
      <c r="G10148" s="8">
        <v>10990</v>
      </c>
      <c r="H10148" s="20" t="s">
        <v>164</v>
      </c>
      <c r="I10148" s="7">
        <v>0</v>
      </c>
      <c r="L10148" s="7">
        <v>29681370000</v>
      </c>
      <c r="M10148" s="7">
        <v>1864883000</v>
      </c>
      <c r="N10148" s="7">
        <v>401735000</v>
      </c>
      <c r="O10148" s="20" t="str">
        <f t="shared" si="320"/>
        <v/>
      </c>
    </row>
    <row r="10149" spans="1:15">
      <c r="A10149" s="20" t="str">
        <f t="shared" ref="A10149:A10210" si="321">CONCATENATE(C10149,D10149)</f>
        <v>Frjálsi lífeyrissjóðurinnDeild/leið III</v>
      </c>
      <c r="B10149" s="20" t="str">
        <f>_xlfn.IFNA(INDEX(Listi!$AI:$AI,MATCH(C10149,Listi!$AJ:$AJ,0)),INDEX(Listi!T:T,MATCH(C10149,Listi!U:U,0)))</f>
        <v xml:space="preserve">Frjálsi </v>
      </c>
      <c r="C10149" s="20" t="s">
        <v>222</v>
      </c>
      <c r="D10149" s="20" t="s">
        <v>225</v>
      </c>
      <c r="E10149" s="20" t="s">
        <v>276</v>
      </c>
      <c r="F10149" s="20" t="s">
        <v>163</v>
      </c>
      <c r="G10149" s="8">
        <v>10990</v>
      </c>
      <c r="H10149" s="20" t="s">
        <v>164</v>
      </c>
      <c r="I10149" s="7">
        <v>0</v>
      </c>
      <c r="L10149" s="7">
        <v>43554797000</v>
      </c>
      <c r="M10149" s="7">
        <v>2564479000</v>
      </c>
      <c r="N10149" s="7">
        <v>1456678000</v>
      </c>
      <c r="O10149" s="20" t="str">
        <f t="shared" si="320"/>
        <v/>
      </c>
    </row>
    <row r="10150" spans="1:15">
      <c r="A10150" s="20" t="str">
        <f t="shared" si="321"/>
        <v>Frjálsi lífeyrissjóðurinnFrjálsi Áhætta</v>
      </c>
      <c r="B10150" s="20" t="str">
        <f>_xlfn.IFNA(INDEX(Listi!$AI:$AI,MATCH(C10150,Listi!$AJ:$AJ,0)),INDEX(Listi!T:T,MATCH(C10150,Listi!U:U,0)))</f>
        <v xml:space="preserve">Frjálsi </v>
      </c>
      <c r="C10150" s="20" t="s">
        <v>222</v>
      </c>
      <c r="D10150" s="20" t="s">
        <v>226</v>
      </c>
      <c r="E10150" s="20" t="s">
        <v>276</v>
      </c>
      <c r="F10150" s="20" t="s">
        <v>163</v>
      </c>
      <c r="G10150" s="8">
        <v>10990</v>
      </c>
      <c r="H10150" s="20" t="s">
        <v>164</v>
      </c>
      <c r="I10150" s="7">
        <v>0</v>
      </c>
      <c r="L10150" s="7">
        <v>2707615000</v>
      </c>
      <c r="M10150" s="7">
        <v>335331000</v>
      </c>
      <c r="N10150" s="7">
        <v>1872000</v>
      </c>
      <c r="O10150" s="20" t="str">
        <f t="shared" si="320"/>
        <v/>
      </c>
    </row>
    <row r="10151" spans="1:15">
      <c r="A10151" s="20" t="str">
        <f t="shared" si="321"/>
        <v>Frjálsi lífeyrissjóðurinnSameiginleg deild</v>
      </c>
      <c r="B10151" s="20" t="str">
        <f>_xlfn.IFNA(INDEX(Listi!$AI:$AI,MATCH(C10151,Listi!$AJ:$AJ,0)),INDEX(Listi!T:T,MATCH(C10151,Listi!U:U,0)))</f>
        <v xml:space="preserve">Frjálsi </v>
      </c>
      <c r="C10151" s="20" t="s">
        <v>222</v>
      </c>
      <c r="D10151" s="20" t="s">
        <v>311</v>
      </c>
      <c r="E10151" s="20" t="s">
        <v>276</v>
      </c>
      <c r="F10151" s="20" t="s">
        <v>163</v>
      </c>
      <c r="G10151" s="8">
        <v>10990</v>
      </c>
      <c r="H10151" s="20" t="s">
        <v>164</v>
      </c>
      <c r="I10151" s="7">
        <v>0</v>
      </c>
      <c r="L10151" s="7">
        <v>0</v>
      </c>
      <c r="M10151" s="7">
        <v>0</v>
      </c>
      <c r="N10151" s="7">
        <v>0</v>
      </c>
      <c r="O10151" s="20" t="str">
        <f t="shared" si="320"/>
        <v/>
      </c>
    </row>
    <row r="10152" spans="1:15">
      <c r="A10152" s="20" t="str">
        <f t="shared" si="321"/>
        <v>Frjálsi lífeyrissjóðurinnSamtryggingardeild</v>
      </c>
      <c r="B10152" s="20" t="str">
        <f>_xlfn.IFNA(INDEX(Listi!$AI:$AI,MATCH(C10152,Listi!$AJ:$AJ,0)),INDEX(Listi!T:T,MATCH(C10152,Listi!U:U,0)))</f>
        <v xml:space="preserve">Frjálsi </v>
      </c>
      <c r="C10152" s="20" t="s">
        <v>222</v>
      </c>
      <c r="D10152" s="20" t="s">
        <v>205</v>
      </c>
      <c r="E10152" s="20" t="s">
        <v>275</v>
      </c>
      <c r="F10152" s="20" t="s">
        <v>163</v>
      </c>
      <c r="G10152" s="8">
        <v>10990</v>
      </c>
      <c r="H10152" s="20" t="s">
        <v>164</v>
      </c>
      <c r="I10152" s="7">
        <v>8722000</v>
      </c>
      <c r="L10152" s="7">
        <v>127148465000</v>
      </c>
      <c r="M10152" s="7">
        <v>7524433000</v>
      </c>
      <c r="N10152" s="7">
        <v>1254273000</v>
      </c>
      <c r="O10152" s="20" t="str">
        <f t="shared" si="320"/>
        <v/>
      </c>
    </row>
    <row r="10153" spans="1:15">
      <c r="A10153" s="20" t="str">
        <f t="shared" si="321"/>
        <v>Gildi - lífeyrissjóðurFramtíðarsýn 1</v>
      </c>
      <c r="B10153" s="20" t="str">
        <f>_xlfn.IFNA(INDEX(Listi!$AI:$AI,MATCH(C10153,Listi!$AJ:$AJ,0)),INDEX(Listi!T:T,MATCH(C10153,Listi!U:U,0)))</f>
        <v xml:space="preserve">Gildi  </v>
      </c>
      <c r="C10153" s="20" t="s">
        <v>227</v>
      </c>
      <c r="D10153" s="20" t="s">
        <v>373</v>
      </c>
      <c r="E10153" s="20" t="s">
        <v>276</v>
      </c>
      <c r="F10153" s="20" t="s">
        <v>163</v>
      </c>
      <c r="G10153" s="8">
        <v>10990</v>
      </c>
      <c r="H10153" s="20" t="s">
        <v>164</v>
      </c>
      <c r="I10153" s="7">
        <v>0</v>
      </c>
      <c r="L10153" s="7">
        <v>3223959491</v>
      </c>
      <c r="M10153" s="7">
        <v>185065371</v>
      </c>
      <c r="N10153" s="7">
        <v>99697779</v>
      </c>
      <c r="O10153" s="20" t="str">
        <f t="shared" si="320"/>
        <v/>
      </c>
    </row>
    <row r="10154" spans="1:15">
      <c r="A10154" s="20" t="str">
        <f t="shared" si="321"/>
        <v>Gildi - lífeyrissjóðurFramtíðarsýn 2</v>
      </c>
      <c r="B10154" s="20" t="str">
        <f>_xlfn.IFNA(INDEX(Listi!$AI:$AI,MATCH(C10154,Listi!$AJ:$AJ,0)),INDEX(Listi!T:T,MATCH(C10154,Listi!U:U,0)))</f>
        <v xml:space="preserve">Gildi  </v>
      </c>
      <c r="C10154" s="20" t="s">
        <v>227</v>
      </c>
      <c r="D10154" s="20" t="s">
        <v>374</v>
      </c>
      <c r="E10154" s="20" t="s">
        <v>276</v>
      </c>
      <c r="F10154" s="20" t="s">
        <v>163</v>
      </c>
      <c r="G10154" s="8">
        <v>10990</v>
      </c>
      <c r="H10154" s="20" t="s">
        <v>164</v>
      </c>
      <c r="I10154" s="7">
        <v>0</v>
      </c>
      <c r="L10154" s="7">
        <v>3172355810</v>
      </c>
      <c r="M10154" s="7">
        <v>227598529</v>
      </c>
      <c r="N10154" s="7">
        <v>70042741</v>
      </c>
      <c r="O10154" s="20" t="str">
        <f t="shared" si="320"/>
        <v/>
      </c>
    </row>
    <row r="10155" spans="1:15">
      <c r="A10155" s="20" t="str">
        <f t="shared" si="321"/>
        <v>Gildi - lífeyrissjóðurFramtíðarsýn 3</v>
      </c>
      <c r="B10155" s="20" t="str">
        <f>_xlfn.IFNA(INDEX(Listi!$AI:$AI,MATCH(C10155,Listi!$AJ:$AJ,0)),INDEX(Listi!T:T,MATCH(C10155,Listi!U:U,0)))</f>
        <v xml:space="preserve">Gildi  </v>
      </c>
      <c r="C10155" s="20" t="s">
        <v>227</v>
      </c>
      <c r="D10155" s="20" t="s">
        <v>380</v>
      </c>
      <c r="E10155" s="20" t="s">
        <v>276</v>
      </c>
      <c r="F10155" s="20" t="s">
        <v>163</v>
      </c>
      <c r="G10155" s="8">
        <v>10990</v>
      </c>
      <c r="H10155" s="20" t="s">
        <v>164</v>
      </c>
      <c r="I10155" s="7">
        <v>0</v>
      </c>
      <c r="L10155" s="7">
        <v>1220667693</v>
      </c>
      <c r="M10155" s="7">
        <v>206427664</v>
      </c>
      <c r="N10155" s="7">
        <v>61376636</v>
      </c>
      <c r="O10155" s="20" t="str">
        <f t="shared" si="320"/>
        <v/>
      </c>
    </row>
    <row r="10156" spans="1:15">
      <c r="A10156" s="20" t="str">
        <f t="shared" si="321"/>
        <v>Gildi - lífeyrissjóðurSamtryggingardeild</v>
      </c>
      <c r="B10156" s="20" t="str">
        <f>_xlfn.IFNA(INDEX(Listi!$AI:$AI,MATCH(C10156,Listi!$AJ:$AJ,0)),INDEX(Listi!T:T,MATCH(C10156,Listi!U:U,0)))</f>
        <v xml:space="preserve">Gildi  </v>
      </c>
      <c r="C10156" s="20" t="s">
        <v>227</v>
      </c>
      <c r="D10156" s="20" t="s">
        <v>205</v>
      </c>
      <c r="E10156" s="20" t="s">
        <v>275</v>
      </c>
      <c r="F10156" s="20" t="s">
        <v>163</v>
      </c>
      <c r="G10156" s="8">
        <v>10990</v>
      </c>
      <c r="H10156" s="20" t="s">
        <v>164</v>
      </c>
      <c r="I10156" s="7">
        <v>13143433</v>
      </c>
      <c r="L10156" s="7">
        <v>908474103084</v>
      </c>
      <c r="M10156" s="7">
        <v>33404441428</v>
      </c>
      <c r="N10156" s="7">
        <v>20772915594</v>
      </c>
      <c r="O10156" s="20" t="str">
        <f t="shared" si="320"/>
        <v/>
      </c>
    </row>
    <row r="10157" spans="1:15">
      <c r="A10157" s="20" t="str">
        <f t="shared" si="321"/>
        <v>Íslenski lífeyrissjóðurinnLíf 1</v>
      </c>
      <c r="B10157" s="20" t="str">
        <f>_xlfn.IFNA(INDEX(Listi!$AI:$AI,MATCH(C10157,Listi!$AJ:$AJ,0)),INDEX(Listi!T:T,MATCH(C10157,Listi!U:U,0)))</f>
        <v xml:space="preserve">Íslenski  </v>
      </c>
      <c r="C10157" s="20" t="s">
        <v>238</v>
      </c>
      <c r="D10157" s="20" t="s">
        <v>239</v>
      </c>
      <c r="E10157" s="20" t="s">
        <v>276</v>
      </c>
      <c r="F10157" s="20" t="s">
        <v>163</v>
      </c>
      <c r="G10157" s="8">
        <v>10990</v>
      </c>
      <c r="H10157" s="20" t="s">
        <v>164</v>
      </c>
      <c r="I10157" s="7">
        <v>0</v>
      </c>
      <c r="L10157" s="7">
        <v>34645188332</v>
      </c>
      <c r="M10157" s="7">
        <v>5859453012</v>
      </c>
      <c r="N10157" s="7">
        <v>977930648</v>
      </c>
      <c r="O10157" s="20" t="str">
        <f t="shared" si="320"/>
        <v/>
      </c>
    </row>
    <row r="10158" spans="1:15">
      <c r="A10158" s="20" t="str">
        <f t="shared" si="321"/>
        <v>Íslenski lífeyrissjóðurinnLíf 2</v>
      </c>
      <c r="B10158" s="20" t="str">
        <f>_xlfn.IFNA(INDEX(Listi!$AI:$AI,MATCH(C10158,Listi!$AJ:$AJ,0)),INDEX(Listi!T:T,MATCH(C10158,Listi!U:U,0)))</f>
        <v xml:space="preserve">Íslenski  </v>
      </c>
      <c r="C10158" s="20" t="s">
        <v>238</v>
      </c>
      <c r="D10158" s="20" t="s">
        <v>240</v>
      </c>
      <c r="E10158" s="20" t="s">
        <v>276</v>
      </c>
      <c r="F10158" s="20" t="s">
        <v>163</v>
      </c>
      <c r="G10158" s="8">
        <v>10990</v>
      </c>
      <c r="H10158" s="20" t="s">
        <v>164</v>
      </c>
      <c r="I10158" s="7">
        <v>0</v>
      </c>
      <c r="L10158" s="7">
        <v>31029129445</v>
      </c>
      <c r="M10158" s="7">
        <v>2139527304</v>
      </c>
      <c r="N10158" s="7">
        <v>531278955</v>
      </c>
      <c r="O10158" s="20" t="str">
        <f t="shared" si="320"/>
        <v/>
      </c>
    </row>
    <row r="10159" spans="1:15">
      <c r="A10159" s="20" t="str">
        <f t="shared" si="321"/>
        <v>Íslenski lífeyrissjóðurinnLíf 3</v>
      </c>
      <c r="B10159" s="20" t="str">
        <f>_xlfn.IFNA(INDEX(Listi!$AI:$AI,MATCH(C10159,Listi!$AJ:$AJ,0)),INDEX(Listi!T:T,MATCH(C10159,Listi!U:U,0)))</f>
        <v xml:space="preserve">Íslenski  </v>
      </c>
      <c r="C10159" s="20" t="s">
        <v>238</v>
      </c>
      <c r="D10159" s="20" t="s">
        <v>241</v>
      </c>
      <c r="E10159" s="20" t="s">
        <v>276</v>
      </c>
      <c r="F10159" s="20" t="s">
        <v>163</v>
      </c>
      <c r="G10159" s="8">
        <v>10990</v>
      </c>
      <c r="H10159" s="20" t="s">
        <v>164</v>
      </c>
      <c r="I10159" s="7">
        <v>0</v>
      </c>
      <c r="L10159" s="7">
        <v>26552298455</v>
      </c>
      <c r="M10159" s="7">
        <v>1349981892</v>
      </c>
      <c r="N10159" s="7">
        <v>474868471</v>
      </c>
      <c r="O10159" s="20" t="str">
        <f t="shared" si="320"/>
        <v/>
      </c>
    </row>
    <row r="10160" spans="1:15">
      <c r="A10160" s="20" t="str">
        <f t="shared" si="321"/>
        <v>Íslenski lífeyrissjóðurinnLíf 4</v>
      </c>
      <c r="B10160" s="20" t="str">
        <f>_xlfn.IFNA(INDEX(Listi!$AI:$AI,MATCH(C10160,Listi!$AJ:$AJ,0)),INDEX(Listi!T:T,MATCH(C10160,Listi!U:U,0)))</f>
        <v xml:space="preserve">Íslenski  </v>
      </c>
      <c r="C10160" s="20" t="s">
        <v>238</v>
      </c>
      <c r="D10160" s="20" t="s">
        <v>242</v>
      </c>
      <c r="E10160" s="20" t="s">
        <v>276</v>
      </c>
      <c r="F10160" s="20" t="s">
        <v>163</v>
      </c>
      <c r="G10160" s="8">
        <v>10990</v>
      </c>
      <c r="H10160" s="20" t="s">
        <v>164</v>
      </c>
      <c r="I10160" s="7">
        <v>0</v>
      </c>
      <c r="L10160" s="7">
        <v>15323468197</v>
      </c>
      <c r="M10160" s="7">
        <v>592019313</v>
      </c>
      <c r="N10160" s="7">
        <v>649721424</v>
      </c>
      <c r="O10160" s="20" t="str">
        <f t="shared" si="320"/>
        <v/>
      </c>
    </row>
    <row r="10161" spans="1:15">
      <c r="A10161" s="20" t="str">
        <f t="shared" si="321"/>
        <v>Íslenski lífeyrissjóðurinnSamtryggingardeild</v>
      </c>
      <c r="B10161" s="20" t="str">
        <f>_xlfn.IFNA(INDEX(Listi!$AI:$AI,MATCH(C10161,Listi!$AJ:$AJ,0)),INDEX(Listi!T:T,MATCH(C10161,Listi!U:U,0)))</f>
        <v xml:space="preserve">Íslenski  </v>
      </c>
      <c r="C10161" s="20" t="s">
        <v>238</v>
      </c>
      <c r="D10161" s="20" t="s">
        <v>205</v>
      </c>
      <c r="E10161" s="20" t="s">
        <v>275</v>
      </c>
      <c r="F10161" s="20" t="s">
        <v>163</v>
      </c>
      <c r="G10161" s="8">
        <v>10990</v>
      </c>
      <c r="H10161" s="20" t="s">
        <v>164</v>
      </c>
      <c r="I10161" s="7">
        <v>0</v>
      </c>
      <c r="L10161" s="7">
        <v>32369481106</v>
      </c>
      <c r="M10161" s="7">
        <v>2513450236</v>
      </c>
      <c r="N10161" s="7">
        <v>182749847</v>
      </c>
      <c r="O10161" s="20" t="str">
        <f t="shared" si="320"/>
        <v/>
      </c>
    </row>
    <row r="10162" spans="1:15">
      <c r="A10162" s="20" t="str">
        <f t="shared" si="321"/>
        <v>Lífeyrissjóður bændaSamtryggingardeild</v>
      </c>
      <c r="B10162" s="20" t="str">
        <f>_xlfn.IFNA(INDEX(Listi!$AI:$AI,MATCH(C10162,Listi!$AJ:$AJ,0)),INDEX(Listi!T:T,MATCH(C10162,Listi!U:U,0)))</f>
        <v>Lífeyrissjóður bænda</v>
      </c>
      <c r="C10162" s="20" t="s">
        <v>252</v>
      </c>
      <c r="D10162" s="20" t="s">
        <v>205</v>
      </c>
      <c r="E10162" s="20" t="s">
        <v>275</v>
      </c>
      <c r="F10162" s="20" t="s">
        <v>163</v>
      </c>
      <c r="G10162" s="8">
        <v>10990</v>
      </c>
      <c r="H10162" s="20" t="s">
        <v>164</v>
      </c>
      <c r="I10162" s="7">
        <v>476197</v>
      </c>
      <c r="L10162" s="7">
        <v>45108278171</v>
      </c>
      <c r="M10162" s="7">
        <v>776003397</v>
      </c>
      <c r="N10162" s="7">
        <v>1921473168</v>
      </c>
      <c r="O10162" s="20" t="str">
        <f t="shared" si="320"/>
        <v/>
      </c>
    </row>
    <row r="10163" spans="1:15">
      <c r="A10163" s="20" t="str">
        <f t="shared" si="321"/>
        <v>Lífeyrissjóður bankamannaAldursdeild</v>
      </c>
      <c r="B10163" s="20" t="str">
        <f>_xlfn.IFNA(INDEX(Listi!$AI:$AI,MATCH(C10163,Listi!$AJ:$AJ,0)),INDEX(Listi!T:T,MATCH(C10163,Listi!U:U,0)))</f>
        <v>Lífeyrissjóður bankam.</v>
      </c>
      <c r="C10163" s="20" t="s">
        <v>250</v>
      </c>
      <c r="D10163" s="20" t="s">
        <v>251</v>
      </c>
      <c r="E10163" s="20" t="s">
        <v>275</v>
      </c>
      <c r="F10163" s="20" t="s">
        <v>163</v>
      </c>
      <c r="G10163" s="8">
        <v>10990</v>
      </c>
      <c r="H10163" s="20" t="s">
        <v>164</v>
      </c>
      <c r="I10163" s="7">
        <v>812000</v>
      </c>
      <c r="L10163" s="7">
        <v>61369964000</v>
      </c>
      <c r="M10163" s="7">
        <v>1996063000</v>
      </c>
      <c r="N10163" s="7">
        <v>753444000</v>
      </c>
      <c r="O10163" s="20" t="str">
        <f t="shared" si="320"/>
        <v/>
      </c>
    </row>
    <row r="10164" spans="1:15">
      <c r="A10164" s="20" t="str">
        <f t="shared" si="321"/>
        <v>Lífeyrissjóður bankamannaHlutfallsdeild</v>
      </c>
      <c r="B10164" s="20" t="str">
        <f>_xlfn.IFNA(INDEX(Listi!$AI:$AI,MATCH(C10164,Listi!$AJ:$AJ,0)),INDEX(Listi!T:T,MATCH(C10164,Listi!U:U,0)))</f>
        <v>Lífeyrissjóður bankam.</v>
      </c>
      <c r="C10164" s="20" t="s">
        <v>250</v>
      </c>
      <c r="D10164" s="20" t="s">
        <v>467</v>
      </c>
      <c r="E10164" s="20" t="s">
        <v>275</v>
      </c>
      <c r="F10164" s="20" t="s">
        <v>163</v>
      </c>
      <c r="G10164" s="8">
        <v>10990</v>
      </c>
      <c r="H10164" s="20" t="s">
        <v>164</v>
      </c>
      <c r="I10164" s="7">
        <v>618000</v>
      </c>
      <c r="L10164" s="7">
        <v>40286427000</v>
      </c>
      <c r="M10164" s="7">
        <v>125147000</v>
      </c>
      <c r="N10164" s="7">
        <v>2741197000</v>
      </c>
      <c r="O10164" s="20" t="str">
        <f t="shared" si="320"/>
        <v/>
      </c>
    </row>
    <row r="10165" spans="1:15">
      <c r="A10165" s="20" t="str">
        <f t="shared" si="321"/>
        <v>Lífeyrissjóður RangæingaSamtryggingardeild</v>
      </c>
      <c r="B10165" s="20" t="str">
        <f>_xlfn.IFNA(INDEX(Listi!$AI:$AI,MATCH(C10165,Listi!$AJ:$AJ,0)),INDEX(Listi!T:T,MATCH(C10165,Listi!U:U,0)))</f>
        <v>Lífeyrissjóður Rang.</v>
      </c>
      <c r="C10165" s="20" t="s">
        <v>253</v>
      </c>
      <c r="D10165" s="20" t="s">
        <v>205</v>
      </c>
      <c r="E10165" s="20" t="s">
        <v>275</v>
      </c>
      <c r="F10165" s="20" t="s">
        <v>163</v>
      </c>
      <c r="G10165" s="8">
        <v>10990</v>
      </c>
      <c r="H10165" s="20" t="s">
        <v>164</v>
      </c>
      <c r="I10165" s="7">
        <v>873000</v>
      </c>
      <c r="L10165" s="7">
        <v>18949790000</v>
      </c>
      <c r="M10165" s="7">
        <v>835894000</v>
      </c>
      <c r="N10165" s="7">
        <v>386250000</v>
      </c>
      <c r="O10165" s="20" t="str">
        <f t="shared" si="320"/>
        <v/>
      </c>
    </row>
    <row r="10166" spans="1:15">
      <c r="A10166" s="20" t="str">
        <f t="shared" si="321"/>
        <v>Lífeyrissjóður starfsmanna AkureyrarbæjarSamtryggingardeild</v>
      </c>
      <c r="B10166" s="20" t="str">
        <f>_xlfn.IFNA(INDEX(Listi!$AI:$AI,MATCH(C10166,Listi!$AJ:$AJ,0)),INDEX(Listi!T:T,MATCH(C10166,Listi!U:U,0)))</f>
        <v>Lífeyrissj. starfsm. Akureyrarb.</v>
      </c>
      <c r="C10166" s="20" t="s">
        <v>274</v>
      </c>
      <c r="D10166" s="20" t="s">
        <v>205</v>
      </c>
      <c r="E10166" s="20" t="s">
        <v>275</v>
      </c>
      <c r="F10166" s="20" t="s">
        <v>163</v>
      </c>
      <c r="G10166" s="8">
        <v>10990</v>
      </c>
      <c r="H10166" s="20" t="s">
        <v>164</v>
      </c>
      <c r="I10166" s="7">
        <v>0</v>
      </c>
      <c r="L10166" s="7">
        <v>14569496826</v>
      </c>
      <c r="M10166" s="7">
        <v>46271787</v>
      </c>
      <c r="N10166" s="7">
        <v>1160288032</v>
      </c>
      <c r="O10166" s="20" t="str">
        <f t="shared" si="320"/>
        <v/>
      </c>
    </row>
    <row r="10167" spans="1:15">
      <c r="A10167" s="20" t="str">
        <f t="shared" si="321"/>
        <v>Lífeyrissjóður starfsmanna Búnaðarbanka ÍslandsSamtryggingardeild</v>
      </c>
      <c r="B10167" s="20" t="str">
        <f>_xlfn.IFNA(INDEX(Listi!$AI:$AI,MATCH(C10167,Listi!$AJ:$AJ,0)),INDEX(Listi!T:T,MATCH(C10167,Listi!U:U,0)))</f>
        <v>Lífeyrissj. starfsm. Búnaðarb.Ísl.</v>
      </c>
      <c r="C10167" s="20" t="s">
        <v>254</v>
      </c>
      <c r="D10167" s="20" t="s">
        <v>205</v>
      </c>
      <c r="E10167" s="20" t="s">
        <v>275</v>
      </c>
      <c r="F10167" s="20" t="s">
        <v>163</v>
      </c>
      <c r="G10167" s="8">
        <v>10990</v>
      </c>
      <c r="H10167" s="20" t="s">
        <v>164</v>
      </c>
      <c r="I10167" s="7">
        <v>304000</v>
      </c>
      <c r="L10167" s="7">
        <v>27921283000</v>
      </c>
      <c r="M10167" s="7">
        <v>7378000</v>
      </c>
      <c r="N10167" s="7">
        <v>1535577000</v>
      </c>
      <c r="O10167" s="20" t="str">
        <f t="shared" si="320"/>
        <v/>
      </c>
    </row>
    <row r="10168" spans="1:15">
      <c r="A10168" s="20" t="str">
        <f t="shared" si="321"/>
        <v>Lífeyrissjóður starfsmanna ReykjavíkurborgarSamtryggingardeild</v>
      </c>
      <c r="B10168" s="20" t="str">
        <f>_xlfn.IFNA(INDEX(Listi!$AI:$AI,MATCH(C10168,Listi!$AJ:$AJ,0)),INDEX(Listi!T:T,MATCH(C10168,Listi!U:U,0)))</f>
        <v>Lífeyrissj. starfsm. Reykjav.</v>
      </c>
      <c r="C10168" s="20" t="s">
        <v>255</v>
      </c>
      <c r="D10168" s="20" t="s">
        <v>205</v>
      </c>
      <c r="E10168" s="20" t="s">
        <v>275</v>
      </c>
      <c r="F10168" s="20" t="s">
        <v>163</v>
      </c>
      <c r="G10168" s="8">
        <v>10990</v>
      </c>
      <c r="H10168" s="20" t="s">
        <v>164</v>
      </c>
      <c r="I10168" s="7">
        <v>204060</v>
      </c>
      <c r="L10168" s="7">
        <v>92450251598</v>
      </c>
      <c r="M10168" s="7">
        <v>217604296</v>
      </c>
      <c r="N10168" s="7">
        <v>6195210428</v>
      </c>
      <c r="O10168" s="20" t="str">
        <f t="shared" si="320"/>
        <v/>
      </c>
    </row>
    <row r="10169" spans="1:15">
      <c r="A10169" s="20" t="str">
        <f t="shared" si="321"/>
        <v>Lífeyrissjóður starfsmanna ríkisinsA-deild</v>
      </c>
      <c r="B10169" s="20" t="str">
        <f>_xlfn.IFNA(INDEX(Listi!$AI:$AI,MATCH(C10169,Listi!$AJ:$AJ,0)),INDEX(Listi!T:T,MATCH(C10169,Listi!U:U,0)))</f>
        <v>LSR</v>
      </c>
      <c r="C10169" s="20" t="s">
        <v>256</v>
      </c>
      <c r="D10169" s="20" t="s">
        <v>257</v>
      </c>
      <c r="E10169" s="20" t="s">
        <v>275</v>
      </c>
      <c r="F10169" s="20" t="s">
        <v>163</v>
      </c>
      <c r="G10169" s="8">
        <v>10990</v>
      </c>
      <c r="H10169" s="20" t="s">
        <v>164</v>
      </c>
      <c r="I10169" s="7">
        <v>12822746</v>
      </c>
      <c r="L10169" s="7">
        <v>1024402726080</v>
      </c>
      <c r="M10169" s="7">
        <v>38030413328</v>
      </c>
      <c r="N10169" s="7">
        <v>13011563069</v>
      </c>
      <c r="O10169" s="20" t="str">
        <f t="shared" si="320"/>
        <v/>
      </c>
    </row>
    <row r="10170" spans="1:15">
      <c r="A10170" s="20" t="str">
        <f t="shared" si="321"/>
        <v>Lífeyrissjóður starfsmanna ríkisinsB-deild</v>
      </c>
      <c r="B10170" s="20" t="str">
        <f>_xlfn.IFNA(INDEX(Listi!$AI:$AI,MATCH(C10170,Listi!$AJ:$AJ,0)),INDEX(Listi!T:T,MATCH(C10170,Listi!U:U,0)))</f>
        <v>LSR</v>
      </c>
      <c r="C10170" s="20" t="s">
        <v>256</v>
      </c>
      <c r="D10170" s="20" t="s">
        <v>218</v>
      </c>
      <c r="E10170" s="20" t="s">
        <v>275</v>
      </c>
      <c r="F10170" s="20" t="s">
        <v>163</v>
      </c>
      <c r="G10170" s="8">
        <v>10990</v>
      </c>
      <c r="H10170" s="20" t="s">
        <v>164</v>
      </c>
      <c r="I10170" s="7">
        <v>3527120</v>
      </c>
      <c r="L10170" s="7">
        <v>297381500048</v>
      </c>
      <c r="M10170" s="7">
        <v>1364474032</v>
      </c>
      <c r="N10170" s="7">
        <v>62409553231</v>
      </c>
      <c r="O10170" s="20" t="str">
        <f t="shared" si="320"/>
        <v/>
      </c>
    </row>
    <row r="10171" spans="1:15">
      <c r="A10171" s="20" t="str">
        <f t="shared" si="321"/>
        <v>Lífeyrissjóður starfsmanna ríkisinsLeið I</v>
      </c>
      <c r="B10171" s="20" t="str">
        <f>_xlfn.IFNA(INDEX(Listi!$AI:$AI,MATCH(C10171,Listi!$AJ:$AJ,0)),INDEX(Listi!T:T,MATCH(C10171,Listi!U:U,0)))</f>
        <v>LSR</v>
      </c>
      <c r="C10171" s="20" t="s">
        <v>256</v>
      </c>
      <c r="D10171" s="20" t="s">
        <v>258</v>
      </c>
      <c r="E10171" s="20" t="s">
        <v>276</v>
      </c>
      <c r="F10171" s="20" t="s">
        <v>163</v>
      </c>
      <c r="G10171" s="8">
        <v>10990</v>
      </c>
      <c r="H10171" s="20" t="s">
        <v>164</v>
      </c>
      <c r="I10171" s="7">
        <v>0</v>
      </c>
      <c r="L10171" s="7">
        <v>11704214939</v>
      </c>
      <c r="M10171" s="7">
        <v>547428342</v>
      </c>
      <c r="N10171" s="7">
        <v>195323403</v>
      </c>
      <c r="O10171" s="20" t="str">
        <f t="shared" si="320"/>
        <v/>
      </c>
    </row>
    <row r="10172" spans="1:15">
      <c r="A10172" s="20" t="str">
        <f t="shared" si="321"/>
        <v>Lífeyrissjóður starfsmanna ríkisinsLeið II</v>
      </c>
      <c r="B10172" s="20" t="str">
        <f>_xlfn.IFNA(INDEX(Listi!$AI:$AI,MATCH(C10172,Listi!$AJ:$AJ,0)),INDEX(Listi!T:T,MATCH(C10172,Listi!U:U,0)))</f>
        <v>LSR</v>
      </c>
      <c r="C10172" s="20" t="s">
        <v>256</v>
      </c>
      <c r="D10172" s="20" t="s">
        <v>259</v>
      </c>
      <c r="E10172" s="20" t="s">
        <v>276</v>
      </c>
      <c r="F10172" s="20" t="s">
        <v>163</v>
      </c>
      <c r="G10172" s="8">
        <v>10990</v>
      </c>
      <c r="H10172" s="20" t="s">
        <v>164</v>
      </c>
      <c r="I10172" s="7">
        <v>0</v>
      </c>
      <c r="L10172" s="7">
        <v>3365164594</v>
      </c>
      <c r="M10172" s="7">
        <v>379849453</v>
      </c>
      <c r="N10172" s="7">
        <v>93142056</v>
      </c>
      <c r="O10172" s="20" t="str">
        <f t="shared" si="320"/>
        <v/>
      </c>
    </row>
    <row r="10173" spans="1:15">
      <c r="A10173" s="20" t="str">
        <f t="shared" si="321"/>
        <v>Lífeyrissjóður starfsmanna ríkisinsLeið III</v>
      </c>
      <c r="B10173" s="20" t="str">
        <f>_xlfn.IFNA(INDEX(Listi!$AI:$AI,MATCH(C10173,Listi!$AJ:$AJ,0)),INDEX(Listi!T:T,MATCH(C10173,Listi!U:U,0)))</f>
        <v>LSR</v>
      </c>
      <c r="C10173" s="20" t="s">
        <v>256</v>
      </c>
      <c r="D10173" s="20" t="s">
        <v>260</v>
      </c>
      <c r="E10173" s="20" t="s">
        <v>276</v>
      </c>
      <c r="F10173" s="20" t="s">
        <v>163</v>
      </c>
      <c r="G10173" s="8">
        <v>10990</v>
      </c>
      <c r="H10173" s="20" t="s">
        <v>164</v>
      </c>
      <c r="I10173" s="7">
        <v>0</v>
      </c>
      <c r="L10173" s="7">
        <v>9959294621</v>
      </c>
      <c r="M10173" s="7">
        <v>743287481</v>
      </c>
      <c r="N10173" s="7">
        <v>349903833</v>
      </c>
      <c r="O10173" s="20" t="str">
        <f t="shared" si="320"/>
        <v/>
      </c>
    </row>
    <row r="10174" spans="1:15">
      <c r="A10174" s="20" t="str">
        <f t="shared" si="321"/>
        <v>Lífeyrissjóður Tannlæknafél ÍslDeild I/Séreign</v>
      </c>
      <c r="B10174" s="20" t="str">
        <f>_xlfn.IFNA(INDEX(Listi!$AI:$AI,MATCH(C10174,Listi!$AJ:$AJ,0)),INDEX(Listi!T:T,MATCH(C10174,Listi!U:U,0)))</f>
        <v>Lífeyrissj. Tannlækna</v>
      </c>
      <c r="C10174" s="20" t="s">
        <v>261</v>
      </c>
      <c r="D10174" s="20" t="s">
        <v>207</v>
      </c>
      <c r="E10174" s="20" t="s">
        <v>276</v>
      </c>
      <c r="F10174" s="20" t="s">
        <v>163</v>
      </c>
      <c r="G10174" s="8">
        <v>10990</v>
      </c>
      <c r="H10174" s="20" t="s">
        <v>164</v>
      </c>
      <c r="I10174" s="7">
        <v>0</v>
      </c>
      <c r="L10174" s="7">
        <v>6768408488</v>
      </c>
      <c r="M10174" s="7">
        <v>272759192</v>
      </c>
      <c r="N10174" s="7">
        <v>153838058</v>
      </c>
      <c r="O10174" s="20" t="str">
        <f t="shared" si="320"/>
        <v/>
      </c>
    </row>
    <row r="10175" spans="1:15">
      <c r="A10175" s="20" t="str">
        <f t="shared" si="321"/>
        <v>Lífeyrissjóður Tannlæknafél ÍslSamtryggingardeild</v>
      </c>
      <c r="B10175" s="20" t="str">
        <f>_xlfn.IFNA(INDEX(Listi!$AI:$AI,MATCH(C10175,Listi!$AJ:$AJ,0)),INDEX(Listi!T:T,MATCH(C10175,Listi!U:U,0)))</f>
        <v>Lífeyrissj. Tannlækna</v>
      </c>
      <c r="C10175" s="20" t="s">
        <v>261</v>
      </c>
      <c r="D10175" s="20" t="s">
        <v>205</v>
      </c>
      <c r="E10175" s="20" t="s">
        <v>275</v>
      </c>
      <c r="F10175" s="20" t="s">
        <v>163</v>
      </c>
      <c r="G10175" s="8">
        <v>10990</v>
      </c>
      <c r="H10175" s="20" t="s">
        <v>164</v>
      </c>
      <c r="I10175" s="7">
        <v>0</v>
      </c>
      <c r="L10175" s="7">
        <v>2241251214</v>
      </c>
      <c r="M10175" s="7">
        <v>112827287</v>
      </c>
      <c r="N10175" s="7">
        <v>17930159</v>
      </c>
      <c r="O10175" s="20" t="str">
        <f t="shared" si="320"/>
        <v/>
      </c>
    </row>
    <row r="10176" spans="1:15">
      <c r="A10176" s="20" t="str">
        <f t="shared" si="321"/>
        <v>Lífeyrissjóður verslunarmannaÆvileið 1</v>
      </c>
      <c r="B10176" s="20" t="str">
        <f>_xlfn.IFNA(INDEX(Listi!$AI:$AI,MATCH(C10176,Listi!$AJ:$AJ,0)),INDEX(Listi!T:T,MATCH(C10176,Listi!U:U,0)))</f>
        <v>Lífeyrissj. Verslunarm.</v>
      </c>
      <c r="C10176" s="20" t="s">
        <v>206</v>
      </c>
      <c r="D10176" s="20" t="s">
        <v>310</v>
      </c>
      <c r="E10176" s="20" t="s">
        <v>276</v>
      </c>
      <c r="F10176" s="20" t="s">
        <v>163</v>
      </c>
      <c r="G10176" s="8">
        <v>10990</v>
      </c>
      <c r="H10176" s="20" t="s">
        <v>164</v>
      </c>
      <c r="I10176" s="7">
        <v>0</v>
      </c>
      <c r="L10176" s="7">
        <v>2860479562</v>
      </c>
      <c r="M10176" s="7">
        <v>819651283</v>
      </c>
      <c r="N10176" s="7">
        <v>12562366</v>
      </c>
      <c r="O10176" s="20" t="str">
        <f t="shared" si="320"/>
        <v/>
      </c>
    </row>
    <row r="10177" spans="1:15">
      <c r="A10177" s="20" t="str">
        <f t="shared" si="321"/>
        <v>Lífeyrissjóður verslunarmannaÆvileið 2</v>
      </c>
      <c r="B10177" s="20" t="str">
        <f>_xlfn.IFNA(INDEX(Listi!$AI:$AI,MATCH(C10177,Listi!$AJ:$AJ,0)),INDEX(Listi!T:T,MATCH(C10177,Listi!U:U,0)))</f>
        <v>Lífeyrissj. Verslunarm.</v>
      </c>
      <c r="C10177" s="20" t="s">
        <v>206</v>
      </c>
      <c r="D10177" s="20" t="s">
        <v>309</v>
      </c>
      <c r="E10177" s="20" t="s">
        <v>276</v>
      </c>
      <c r="F10177" s="20" t="s">
        <v>163</v>
      </c>
      <c r="G10177" s="8">
        <v>10990</v>
      </c>
      <c r="H10177" s="20" t="s">
        <v>164</v>
      </c>
      <c r="I10177" s="7">
        <v>0</v>
      </c>
      <c r="L10177" s="7">
        <v>2325064159</v>
      </c>
      <c r="M10177" s="7">
        <v>465663194</v>
      </c>
      <c r="N10177" s="7">
        <v>32037995</v>
      </c>
      <c r="O10177" s="20" t="str">
        <f t="shared" si="320"/>
        <v/>
      </c>
    </row>
    <row r="10178" spans="1:15">
      <c r="A10178" s="20" t="str">
        <f t="shared" si="321"/>
        <v>Lífeyrissjóður verslunarmannaÆvileið 3</v>
      </c>
      <c r="B10178" s="20" t="str">
        <f>_xlfn.IFNA(INDEX(Listi!$AI:$AI,MATCH(C10178,Listi!$AJ:$AJ,0)),INDEX(Listi!T:T,MATCH(C10178,Listi!U:U,0)))</f>
        <v>Lífeyrissj. Verslunarm.</v>
      </c>
      <c r="C10178" s="20" t="s">
        <v>206</v>
      </c>
      <c r="D10178" s="20" t="s">
        <v>308</v>
      </c>
      <c r="E10178" s="20" t="s">
        <v>276</v>
      </c>
      <c r="F10178" s="20" t="s">
        <v>163</v>
      </c>
      <c r="G10178" s="8">
        <v>10990</v>
      </c>
      <c r="H10178" s="20" t="s">
        <v>164</v>
      </c>
      <c r="I10178" s="7">
        <v>0</v>
      </c>
      <c r="L10178" s="7">
        <v>1567402319</v>
      </c>
      <c r="M10178" s="7">
        <v>325961302</v>
      </c>
      <c r="N10178" s="7">
        <v>60283998</v>
      </c>
      <c r="O10178" s="20" t="str">
        <f t="shared" ref="O10178:O10241" si="322">IFERROR(VLOOKUP(F10178,EhLykill,3,FALSE),"")</f>
        <v/>
      </c>
    </row>
    <row r="10179" spans="1:15">
      <c r="A10179" s="20" t="str">
        <f t="shared" si="321"/>
        <v>Lífeyrissjóður verslunarmannaDeild I/Séreign</v>
      </c>
      <c r="B10179" s="20" t="str">
        <f>_xlfn.IFNA(INDEX(Listi!$AI:$AI,MATCH(C10179,Listi!$AJ:$AJ,0)),INDEX(Listi!T:T,MATCH(C10179,Listi!U:U,0)))</f>
        <v>Lífeyrissj. Verslunarm.</v>
      </c>
      <c r="C10179" s="20" t="s">
        <v>206</v>
      </c>
      <c r="D10179" s="20" t="s">
        <v>207</v>
      </c>
      <c r="E10179" s="20" t="s">
        <v>276</v>
      </c>
      <c r="F10179" s="20" t="s">
        <v>163</v>
      </c>
      <c r="G10179" s="8">
        <v>10990</v>
      </c>
      <c r="H10179" s="20" t="s">
        <v>164</v>
      </c>
      <c r="I10179" s="7">
        <v>0</v>
      </c>
      <c r="L10179" s="7">
        <v>19785724399</v>
      </c>
      <c r="M10179" s="7">
        <v>729937912</v>
      </c>
      <c r="N10179" s="7">
        <v>458382791</v>
      </c>
      <c r="O10179" s="20" t="str">
        <f t="shared" si="322"/>
        <v/>
      </c>
    </row>
    <row r="10180" spans="1:15">
      <c r="A10180" s="20" t="str">
        <f t="shared" si="321"/>
        <v>Lífeyrissjóður verslunarmannaSamtryggingardeild</v>
      </c>
      <c r="B10180" s="20" t="str">
        <f>_xlfn.IFNA(INDEX(Listi!$AI:$AI,MATCH(C10180,Listi!$AJ:$AJ,0)),INDEX(Listi!T:T,MATCH(C10180,Listi!U:U,0)))</f>
        <v>Lífeyrissj. Verslunarm.</v>
      </c>
      <c r="C10180" s="20" t="s">
        <v>206</v>
      </c>
      <c r="D10180" s="20" t="s">
        <v>205</v>
      </c>
      <c r="E10180" s="20" t="s">
        <v>275</v>
      </c>
      <c r="F10180" s="20" t="s">
        <v>163</v>
      </c>
      <c r="G10180" s="8">
        <v>10990</v>
      </c>
      <c r="H10180" s="20" t="s">
        <v>164</v>
      </c>
      <c r="I10180" s="7">
        <v>15269934</v>
      </c>
      <c r="L10180" s="7">
        <v>1174592806906</v>
      </c>
      <c r="M10180" s="7">
        <v>35794261112</v>
      </c>
      <c r="N10180" s="7">
        <v>21965137185</v>
      </c>
      <c r="O10180" s="20" t="str">
        <f t="shared" si="322"/>
        <v/>
      </c>
    </row>
    <row r="10181" spans="1:15">
      <c r="A10181" s="20" t="str">
        <f t="shared" si="321"/>
        <v>Lífeyrissjóður VestmannaeyjaSafn I</v>
      </c>
      <c r="B10181" s="20" t="str">
        <f>_xlfn.IFNA(INDEX(Listi!$AI:$AI,MATCH(C10181,Listi!$AJ:$AJ,0)),INDEX(Listi!T:T,MATCH(C10181,Listi!U:U,0)))</f>
        <v>Lífeyrissj. Vestm.</v>
      </c>
      <c r="C10181" s="20" t="s">
        <v>262</v>
      </c>
      <c r="D10181" s="20" t="s">
        <v>210</v>
      </c>
      <c r="E10181" s="20" t="s">
        <v>276</v>
      </c>
      <c r="F10181" s="20" t="s">
        <v>163</v>
      </c>
      <c r="G10181" s="8">
        <v>10990</v>
      </c>
      <c r="H10181" s="20" t="s">
        <v>164</v>
      </c>
      <c r="I10181" s="7">
        <v>0</v>
      </c>
      <c r="L10181" s="7">
        <v>381311221</v>
      </c>
      <c r="M10181" s="7">
        <v>44104006</v>
      </c>
      <c r="N10181" s="7">
        <v>13592960</v>
      </c>
      <c r="O10181" s="20" t="str">
        <f t="shared" si="322"/>
        <v/>
      </c>
    </row>
    <row r="10182" spans="1:15">
      <c r="A10182" s="20" t="str">
        <f t="shared" si="321"/>
        <v>Lífeyrissjóður VestmannaeyjaSafn II</v>
      </c>
      <c r="B10182" s="20" t="str">
        <f>_xlfn.IFNA(INDEX(Listi!$AI:$AI,MATCH(C10182,Listi!$AJ:$AJ,0)),INDEX(Listi!T:T,MATCH(C10182,Listi!U:U,0)))</f>
        <v>Lífeyrissj. Vestm.</v>
      </c>
      <c r="C10182" s="20" t="s">
        <v>262</v>
      </c>
      <c r="D10182" s="20" t="s">
        <v>211</v>
      </c>
      <c r="E10182" s="20" t="s">
        <v>276</v>
      </c>
      <c r="F10182" s="20" t="s">
        <v>163</v>
      </c>
      <c r="G10182" s="8">
        <v>10990</v>
      </c>
      <c r="H10182" s="20" t="s">
        <v>164</v>
      </c>
      <c r="I10182" s="7">
        <v>0</v>
      </c>
      <c r="L10182" s="7">
        <v>571440191</v>
      </c>
      <c r="M10182" s="7">
        <v>40240404</v>
      </c>
      <c r="N10182" s="7">
        <v>18659289</v>
      </c>
      <c r="O10182" s="20" t="str">
        <f t="shared" si="322"/>
        <v/>
      </c>
    </row>
    <row r="10183" spans="1:15">
      <c r="A10183" s="20" t="str">
        <f t="shared" si="321"/>
        <v>Lífeyrissjóður VestmannaeyjaSamtryggingardeild</v>
      </c>
      <c r="B10183" s="20" t="str">
        <f>_xlfn.IFNA(INDEX(Listi!$AI:$AI,MATCH(C10183,Listi!$AJ:$AJ,0)),INDEX(Listi!T:T,MATCH(C10183,Listi!U:U,0)))</f>
        <v>Lífeyrissj. Vestm.</v>
      </c>
      <c r="C10183" s="20" t="s">
        <v>262</v>
      </c>
      <c r="D10183" s="20" t="s">
        <v>205</v>
      </c>
      <c r="E10183" s="20" t="s">
        <v>275</v>
      </c>
      <c r="F10183" s="20" t="s">
        <v>163</v>
      </c>
      <c r="G10183" s="8">
        <v>10990</v>
      </c>
      <c r="H10183" s="20" t="s">
        <v>164</v>
      </c>
      <c r="I10183" s="7">
        <v>0</v>
      </c>
      <c r="L10183" s="7">
        <v>85198020532</v>
      </c>
      <c r="M10183" s="7">
        <v>1944643004</v>
      </c>
      <c r="N10183" s="7">
        <v>2198060399</v>
      </c>
      <c r="O10183" s="20" t="str">
        <f t="shared" si="322"/>
        <v/>
      </c>
    </row>
    <row r="10184" spans="1:15">
      <c r="A10184" s="20" t="str">
        <f t="shared" si="321"/>
        <v>Lífsverk lífeyrissjóðurLífsverk I/Séreign</v>
      </c>
      <c r="B10184" s="20" t="str">
        <f>_xlfn.IFNA(INDEX(Listi!$AI:$AI,MATCH(C10184,Listi!$AJ:$AJ,0)),INDEX(Listi!T:T,MATCH(C10184,Listi!U:U,0)))</f>
        <v xml:space="preserve">Lífsverk  </v>
      </c>
      <c r="C10184" s="20" t="s">
        <v>268</v>
      </c>
      <c r="D10184" s="20" t="s">
        <v>269</v>
      </c>
      <c r="E10184" s="20" t="s">
        <v>276</v>
      </c>
      <c r="F10184" s="8" t="s">
        <v>163</v>
      </c>
      <c r="G10184" s="8">
        <v>10990</v>
      </c>
      <c r="H10184" s="20" t="s">
        <v>164</v>
      </c>
      <c r="I10184" s="7">
        <v>0</v>
      </c>
      <c r="L10184" s="7">
        <v>4582957000</v>
      </c>
      <c r="M10184" s="7">
        <v>635926000</v>
      </c>
      <c r="N10184" s="7">
        <v>22708000</v>
      </c>
      <c r="O10184" s="20" t="str">
        <f t="shared" si="322"/>
        <v/>
      </c>
    </row>
    <row r="10185" spans="1:15">
      <c r="A10185" s="20" t="str">
        <f t="shared" si="321"/>
        <v>Lífsverk lífeyrissjóðurLífsverk II/Séreign</v>
      </c>
      <c r="B10185" s="20" t="str">
        <f>_xlfn.IFNA(INDEX(Listi!$AI:$AI,MATCH(C10185,Listi!$AJ:$AJ,0)),INDEX(Listi!T:T,MATCH(C10185,Listi!U:U,0)))</f>
        <v xml:space="preserve">Lífsverk  </v>
      </c>
      <c r="C10185" s="20" t="s">
        <v>268</v>
      </c>
      <c r="D10185" s="20" t="s">
        <v>270</v>
      </c>
      <c r="E10185" s="20" t="s">
        <v>276</v>
      </c>
      <c r="F10185" s="8" t="s">
        <v>163</v>
      </c>
      <c r="G10185" s="8">
        <v>10990</v>
      </c>
      <c r="H10185" s="20" t="s">
        <v>164</v>
      </c>
      <c r="I10185" s="7">
        <v>0</v>
      </c>
      <c r="L10185" s="7">
        <v>23735073000</v>
      </c>
      <c r="M10185" s="7">
        <v>2073571000</v>
      </c>
      <c r="N10185" s="7">
        <v>249365000</v>
      </c>
      <c r="O10185" s="20" t="str">
        <f t="shared" si="322"/>
        <v/>
      </c>
    </row>
    <row r="10186" spans="1:15">
      <c r="A10186" s="20" t="str">
        <f t="shared" si="321"/>
        <v>Lífsverk lífeyrissjóðurLífsverk III/Séreign</v>
      </c>
      <c r="B10186" s="20" t="str">
        <f>_xlfn.IFNA(INDEX(Listi!$AI:$AI,MATCH(C10186,Listi!$AJ:$AJ,0)),INDEX(Listi!T:T,MATCH(C10186,Listi!U:U,0)))</f>
        <v xml:space="preserve">Lífsverk  </v>
      </c>
      <c r="C10186" s="20" t="s">
        <v>268</v>
      </c>
      <c r="D10186" s="20" t="s">
        <v>271</v>
      </c>
      <c r="E10186" s="20" t="s">
        <v>276</v>
      </c>
      <c r="F10186" s="8" t="s">
        <v>163</v>
      </c>
      <c r="G10186" s="8">
        <v>10990</v>
      </c>
      <c r="H10186" s="20" t="s">
        <v>164</v>
      </c>
      <c r="I10186" s="7">
        <v>0</v>
      </c>
      <c r="L10186" s="7">
        <v>653814000</v>
      </c>
      <c r="M10186" s="7">
        <v>105107000</v>
      </c>
      <c r="N10186" s="7">
        <v>2613000</v>
      </c>
      <c r="O10186" s="20" t="str">
        <f t="shared" si="322"/>
        <v/>
      </c>
    </row>
    <row r="10187" spans="1:15">
      <c r="A10187" s="20" t="str">
        <f t="shared" si="321"/>
        <v>Lífsverk lífeyrissjóðurSamtryggingardeild</v>
      </c>
      <c r="B10187" s="20" t="str">
        <f>_xlfn.IFNA(INDEX(Listi!$AI:$AI,MATCH(C10187,Listi!$AJ:$AJ,0)),INDEX(Listi!T:T,MATCH(C10187,Listi!U:U,0)))</f>
        <v xml:space="preserve">Lífsverk  </v>
      </c>
      <c r="C10187" s="20" t="s">
        <v>268</v>
      </c>
      <c r="D10187" s="20" t="s">
        <v>205</v>
      </c>
      <c r="E10187" s="20" t="s">
        <v>275</v>
      </c>
      <c r="F10187" s="20" t="s">
        <v>163</v>
      </c>
      <c r="G10187" s="8">
        <v>10990</v>
      </c>
      <c r="H10187" s="20" t="s">
        <v>164</v>
      </c>
      <c r="I10187" s="7">
        <v>213000</v>
      </c>
      <c r="L10187" s="7">
        <v>120542527000</v>
      </c>
      <c r="M10187" s="7">
        <v>4397803000</v>
      </c>
      <c r="N10187" s="7">
        <v>1423151000</v>
      </c>
      <c r="O10187" s="20" t="str">
        <f t="shared" si="322"/>
        <v/>
      </c>
    </row>
    <row r="10188" spans="1:15">
      <c r="A10188" s="20" t="str">
        <f t="shared" si="321"/>
        <v>Söfnunarsjóður lífeyrisréttindaDeild I/Innlán</v>
      </c>
      <c r="B10188" s="20" t="str">
        <f>_xlfn.IFNA(INDEX(Listi!$AI:$AI,MATCH(C10188,Listi!$AJ:$AJ,0)),INDEX(Listi!T:T,MATCH(C10188,Listi!U:U,0)))</f>
        <v>Söfnunarsj.</v>
      </c>
      <c r="C10188" s="20" t="s">
        <v>272</v>
      </c>
      <c r="D10188" s="20" t="s">
        <v>273</v>
      </c>
      <c r="E10188" s="20" t="s">
        <v>276</v>
      </c>
      <c r="F10188" s="8" t="s">
        <v>163</v>
      </c>
      <c r="G10188" s="8">
        <v>10990</v>
      </c>
      <c r="H10188" s="20" t="s">
        <v>164</v>
      </c>
      <c r="I10188" s="7">
        <v>0</v>
      </c>
      <c r="L10188" s="7">
        <v>2001731914</v>
      </c>
      <c r="M10188" s="7">
        <v>133561634</v>
      </c>
      <c r="N10188" s="7">
        <v>44803565</v>
      </c>
      <c r="O10188" s="20" t="str">
        <f t="shared" si="322"/>
        <v/>
      </c>
    </row>
    <row r="10189" spans="1:15">
      <c r="A10189" s="20" t="str">
        <f t="shared" si="321"/>
        <v>Söfnunarsjóður lífeyrisréttindaDeild III/Séreign</v>
      </c>
      <c r="B10189" s="20" t="str">
        <f>_xlfn.IFNA(INDEX(Listi!$AI:$AI,MATCH(C10189,Listi!$AJ:$AJ,0)),INDEX(Listi!T:T,MATCH(C10189,Listi!U:U,0)))</f>
        <v>Söfnunarsj.</v>
      </c>
      <c r="C10189" s="20" t="s">
        <v>272</v>
      </c>
      <c r="D10189" s="20" t="s">
        <v>599</v>
      </c>
      <c r="E10189" s="20" t="s">
        <v>276</v>
      </c>
      <c r="F10189" s="20" t="s">
        <v>163</v>
      </c>
      <c r="G10189" s="8">
        <v>10990</v>
      </c>
      <c r="H10189" s="20" t="s">
        <v>164</v>
      </c>
      <c r="I10189" s="7">
        <v>0</v>
      </c>
      <c r="L10189" s="7">
        <v>24413085</v>
      </c>
      <c r="M10189" s="7">
        <v>24697577</v>
      </c>
      <c r="N10189" s="7">
        <v>900000</v>
      </c>
      <c r="O10189" s="20" t="str">
        <f t="shared" si="322"/>
        <v/>
      </c>
    </row>
    <row r="10190" spans="1:15">
      <c r="A10190" s="20" t="str">
        <f t="shared" si="321"/>
        <v>Söfnunarsjóður lífeyrisréttindaDeildII/Séreign</v>
      </c>
      <c r="B10190" s="20" t="str">
        <f>_xlfn.IFNA(INDEX(Listi!$AI:$AI,MATCH(C10190,Listi!$AJ:$AJ,0)),INDEX(Listi!T:T,MATCH(C10190,Listi!U:U,0)))</f>
        <v>Söfnunarsj.</v>
      </c>
      <c r="C10190" s="20" t="s">
        <v>272</v>
      </c>
      <c r="D10190" s="20" t="s">
        <v>586</v>
      </c>
      <c r="E10190" s="20" t="s">
        <v>276</v>
      </c>
      <c r="F10190" s="20" t="s">
        <v>163</v>
      </c>
      <c r="G10190" s="8">
        <v>10990</v>
      </c>
      <c r="H10190" s="20" t="s">
        <v>164</v>
      </c>
      <c r="I10190" s="7">
        <v>0</v>
      </c>
      <c r="L10190" s="7">
        <v>1654616477</v>
      </c>
      <c r="M10190" s="7">
        <v>128539213</v>
      </c>
      <c r="N10190" s="7">
        <v>22846291</v>
      </c>
      <c r="O10190" s="20" t="str">
        <f t="shared" si="322"/>
        <v/>
      </c>
    </row>
    <row r="10191" spans="1:15">
      <c r="A10191" s="20" t="str">
        <f t="shared" si="321"/>
        <v>Söfnunarsjóður lífeyrisréttindaSamtryggingardeild</v>
      </c>
      <c r="B10191" s="20" t="str">
        <f>_xlfn.IFNA(INDEX(Listi!$AI:$AI,MATCH(C10191,Listi!$AJ:$AJ,0)),INDEX(Listi!T:T,MATCH(C10191,Listi!U:U,0)))</f>
        <v>Söfnunarsj.</v>
      </c>
      <c r="C10191" s="20" t="s">
        <v>272</v>
      </c>
      <c r="D10191" s="20" t="s">
        <v>205</v>
      </c>
      <c r="E10191" s="20" t="s">
        <v>275</v>
      </c>
      <c r="F10191" s="20" t="s">
        <v>163</v>
      </c>
      <c r="G10191" s="8">
        <v>10990</v>
      </c>
      <c r="H10191" s="20" t="s">
        <v>164</v>
      </c>
      <c r="I10191" s="7">
        <v>6780585</v>
      </c>
      <c r="L10191" s="7">
        <v>238978847889</v>
      </c>
      <c r="M10191" s="7">
        <v>4967193409</v>
      </c>
      <c r="N10191" s="7">
        <v>6076487652</v>
      </c>
      <c r="O10191" s="20" t="str">
        <f t="shared" si="322"/>
        <v/>
      </c>
    </row>
    <row r="10192" spans="1:15">
      <c r="A10192" s="20" t="str">
        <f t="shared" si="321"/>
        <v>Stapi lífeyrissjóðurSafn I</v>
      </c>
      <c r="B10192" s="20" t="str">
        <f>_xlfn.IFNA(INDEX(Listi!$AI:$AI,MATCH(C10192,Listi!$AJ:$AJ,0)),INDEX(Listi!T:T,MATCH(C10192,Listi!U:U,0)))</f>
        <v xml:space="preserve">Stapi  </v>
      </c>
      <c r="C10192" s="20" t="s">
        <v>209</v>
      </c>
      <c r="D10192" s="20" t="s">
        <v>210</v>
      </c>
      <c r="E10192" s="20" t="s">
        <v>276</v>
      </c>
      <c r="F10192" s="8" t="s">
        <v>163</v>
      </c>
      <c r="G10192" s="8">
        <v>10990</v>
      </c>
      <c r="H10192" s="20" t="s">
        <v>164</v>
      </c>
      <c r="I10192" s="7">
        <v>0</v>
      </c>
      <c r="L10192" s="7">
        <v>2440828925</v>
      </c>
      <c r="M10192" s="7">
        <v>91567233</v>
      </c>
      <c r="N10192" s="7">
        <v>110755602</v>
      </c>
      <c r="O10192" s="20" t="str">
        <f t="shared" si="322"/>
        <v/>
      </c>
    </row>
    <row r="10193" spans="1:15">
      <c r="A10193" s="20" t="str">
        <f t="shared" si="321"/>
        <v>Stapi lífeyrissjóðurSafn II</v>
      </c>
      <c r="B10193" s="20" t="str">
        <f>_xlfn.IFNA(INDEX(Listi!$AI:$AI,MATCH(C10193,Listi!$AJ:$AJ,0)),INDEX(Listi!T:T,MATCH(C10193,Listi!U:U,0)))</f>
        <v xml:space="preserve">Stapi  </v>
      </c>
      <c r="C10193" s="20" t="s">
        <v>209</v>
      </c>
      <c r="D10193" s="20" t="s">
        <v>211</v>
      </c>
      <c r="E10193" s="20" t="s">
        <v>276</v>
      </c>
      <c r="F10193" s="8" t="s">
        <v>163</v>
      </c>
      <c r="G10193" s="8">
        <v>10990</v>
      </c>
      <c r="H10193" s="20" t="s">
        <v>164</v>
      </c>
      <c r="I10193" s="7">
        <v>0</v>
      </c>
      <c r="L10193" s="7">
        <v>5710890273</v>
      </c>
      <c r="M10193" s="7">
        <v>262001316</v>
      </c>
      <c r="N10193" s="7">
        <v>164209410</v>
      </c>
      <c r="O10193" s="20" t="str">
        <f t="shared" si="322"/>
        <v/>
      </c>
    </row>
    <row r="10194" spans="1:15">
      <c r="A10194" s="20" t="str">
        <f t="shared" si="321"/>
        <v>Stapi lífeyrissjóðurSafn III</v>
      </c>
      <c r="B10194" s="20" t="str">
        <f>_xlfn.IFNA(INDEX(Listi!$AI:$AI,MATCH(C10194,Listi!$AJ:$AJ,0)),INDEX(Listi!T:T,MATCH(C10194,Listi!U:U,0)))</f>
        <v xml:space="preserve">Stapi  </v>
      </c>
      <c r="C10194" s="20" t="s">
        <v>209</v>
      </c>
      <c r="D10194" s="20" t="s">
        <v>212</v>
      </c>
      <c r="E10194" s="20" t="s">
        <v>276</v>
      </c>
      <c r="F10194" s="8" t="s">
        <v>163</v>
      </c>
      <c r="G10194" s="8">
        <v>10990</v>
      </c>
      <c r="H10194" s="20" t="s">
        <v>164</v>
      </c>
      <c r="I10194" s="7">
        <v>0</v>
      </c>
      <c r="L10194" s="7">
        <v>268100084</v>
      </c>
      <c r="M10194" s="7">
        <v>24388890</v>
      </c>
      <c r="N10194" s="7">
        <v>9886128</v>
      </c>
      <c r="O10194" s="20" t="str">
        <f t="shared" si="322"/>
        <v/>
      </c>
    </row>
    <row r="10195" spans="1:15">
      <c r="A10195" s="20" t="str">
        <f t="shared" si="321"/>
        <v>Stapi lífeyrissjóðurTryggingardeild</v>
      </c>
      <c r="B10195" s="20" t="str">
        <f>_xlfn.IFNA(INDEX(Listi!$AI:$AI,MATCH(C10195,Listi!$AJ:$AJ,0)),INDEX(Listi!T:T,MATCH(C10195,Listi!U:U,0)))</f>
        <v xml:space="preserve">Stapi  </v>
      </c>
      <c r="C10195" s="20" t="s">
        <v>209</v>
      </c>
      <c r="D10195" s="20" t="s">
        <v>213</v>
      </c>
      <c r="E10195" s="20" t="s">
        <v>275</v>
      </c>
      <c r="F10195" s="8" t="s">
        <v>163</v>
      </c>
      <c r="G10195" s="8">
        <v>10990</v>
      </c>
      <c r="H10195" s="20" t="s">
        <v>164</v>
      </c>
      <c r="I10195" s="7">
        <v>4939413</v>
      </c>
      <c r="L10195" s="7">
        <v>348661724246</v>
      </c>
      <c r="M10195" s="7">
        <v>13807615154</v>
      </c>
      <c r="N10195" s="7">
        <v>7912918911</v>
      </c>
      <c r="O10195" s="20" t="str">
        <f t="shared" si="322"/>
        <v/>
      </c>
    </row>
    <row r="10196" spans="1:15">
      <c r="A10196" s="20" t="str">
        <f t="shared" si="321"/>
        <v>Stapi lífeyrissjóðurVarfærnasafnið</v>
      </c>
      <c r="B10196" s="20" t="str">
        <f>_xlfn.IFNA(INDEX(Listi!$AI:$AI,MATCH(C10196,Listi!$AJ:$AJ,0)),INDEX(Listi!T:T,MATCH(C10196,Listi!U:U,0)))</f>
        <v xml:space="preserve">Stapi  </v>
      </c>
      <c r="C10196" s="20" t="s">
        <v>209</v>
      </c>
      <c r="D10196" s="20" t="s">
        <v>392</v>
      </c>
      <c r="E10196" s="20" t="s">
        <v>276</v>
      </c>
      <c r="F10196" s="20" t="s">
        <v>163</v>
      </c>
      <c r="G10196" s="8">
        <v>10990</v>
      </c>
      <c r="H10196" s="20" t="s">
        <v>164</v>
      </c>
      <c r="I10196" s="7">
        <v>0</v>
      </c>
      <c r="L10196" s="7">
        <v>471986044</v>
      </c>
      <c r="M10196" s="7">
        <v>137399159</v>
      </c>
      <c r="N10196" s="7">
        <v>6994496</v>
      </c>
      <c r="O10196" s="20" t="str">
        <f t="shared" si="322"/>
        <v/>
      </c>
    </row>
    <row r="10197" spans="1:15">
      <c r="A10197" s="20" t="str">
        <f t="shared" si="321"/>
        <v>Almenni lífeyrissjóðurinnÆvisafn I</v>
      </c>
      <c r="B10197" s="20" t="str">
        <f>_xlfn.IFNA(INDEX(Listi!$AI:$AI,MATCH(C10197,Listi!$AJ:$AJ,0)),INDEX(Listi!T:T,MATCH(C10197,Listi!U:U,0)))</f>
        <v xml:space="preserve">Almenni </v>
      </c>
      <c r="C10197" s="20" t="s">
        <v>0</v>
      </c>
      <c r="D10197" s="20" t="s">
        <v>202</v>
      </c>
      <c r="E10197" s="20" t="s">
        <v>276</v>
      </c>
      <c r="F10197" s="20" t="s">
        <v>165</v>
      </c>
      <c r="G10197" s="8">
        <v>14642</v>
      </c>
      <c r="H10197" s="20" t="s">
        <v>166</v>
      </c>
      <c r="I10197" s="7">
        <v>0</v>
      </c>
      <c r="L10197" s="7">
        <v>43068273823</v>
      </c>
      <c r="M10197" s="7">
        <v>4413720640</v>
      </c>
      <c r="N10197" s="7">
        <v>641257097</v>
      </c>
      <c r="O10197" s="20" t="str">
        <f t="shared" si="322"/>
        <v/>
      </c>
    </row>
    <row r="10198" spans="1:15">
      <c r="A10198" s="20" t="str">
        <f t="shared" si="321"/>
        <v>Almenni lífeyrissjóðurinnÆvisafn II</v>
      </c>
      <c r="B10198" s="20" t="str">
        <f>_xlfn.IFNA(INDEX(Listi!$AI:$AI,MATCH(C10198,Listi!$AJ:$AJ,0)),INDEX(Listi!T:T,MATCH(C10198,Listi!U:U,0)))</f>
        <v xml:space="preserve">Almenni </v>
      </c>
      <c r="C10198" s="20" t="s">
        <v>0</v>
      </c>
      <c r="D10198" s="20" t="s">
        <v>203</v>
      </c>
      <c r="E10198" s="20" t="s">
        <v>276</v>
      </c>
      <c r="F10198" s="20" t="s">
        <v>165</v>
      </c>
      <c r="G10198" s="8">
        <v>14642</v>
      </c>
      <c r="H10198" s="20" t="s">
        <v>166</v>
      </c>
      <c r="I10198" s="7">
        <v>0</v>
      </c>
      <c r="L10198" s="7">
        <v>86460235807</v>
      </c>
      <c r="M10198" s="7">
        <v>3970537445</v>
      </c>
      <c r="N10198" s="7">
        <v>1539034493</v>
      </c>
      <c r="O10198" s="20" t="str">
        <f t="shared" si="322"/>
        <v/>
      </c>
    </row>
    <row r="10199" spans="1:15">
      <c r="A10199" s="20" t="str">
        <f t="shared" si="321"/>
        <v>Almenni lífeyrissjóðurinnÆvisafn III</v>
      </c>
      <c r="B10199" s="20" t="str">
        <f>_xlfn.IFNA(INDEX(Listi!$AI:$AI,MATCH(C10199,Listi!$AJ:$AJ,0)),INDEX(Listi!T:T,MATCH(C10199,Listi!U:U,0)))</f>
        <v xml:space="preserve">Almenni </v>
      </c>
      <c r="C10199" s="20" t="s">
        <v>0</v>
      </c>
      <c r="D10199" s="20" t="s">
        <v>204</v>
      </c>
      <c r="E10199" s="20" t="s">
        <v>276</v>
      </c>
      <c r="F10199" s="20" t="s">
        <v>165</v>
      </c>
      <c r="G10199" s="8">
        <v>14642</v>
      </c>
      <c r="H10199" s="20" t="s">
        <v>166</v>
      </c>
      <c r="I10199" s="7">
        <v>0</v>
      </c>
      <c r="L10199" s="7">
        <v>33890180699</v>
      </c>
      <c r="M10199" s="7">
        <v>1571509194</v>
      </c>
      <c r="N10199" s="7">
        <v>920421683</v>
      </c>
      <c r="O10199" s="20" t="str">
        <f t="shared" si="322"/>
        <v/>
      </c>
    </row>
    <row r="10200" spans="1:15">
      <c r="A10200" s="20" t="str">
        <f t="shared" si="321"/>
        <v>Almenni lífeyrissjóðurinnHúsnæðissafn</v>
      </c>
      <c r="B10200" s="20" t="str">
        <f>_xlfn.IFNA(INDEX(Listi!$AI:$AI,MATCH(C10200,Listi!$AJ:$AJ,0)),INDEX(Listi!T:T,MATCH(C10200,Listi!U:U,0)))</f>
        <v xml:space="preserve">Almenni </v>
      </c>
      <c r="C10200" s="20" t="s">
        <v>0</v>
      </c>
      <c r="D10200" s="20" t="s">
        <v>315</v>
      </c>
      <c r="E10200" s="20" t="s">
        <v>276</v>
      </c>
      <c r="F10200" s="8" t="s">
        <v>165</v>
      </c>
      <c r="G10200" s="8">
        <v>14642</v>
      </c>
      <c r="H10200" s="20" t="s">
        <v>166</v>
      </c>
      <c r="I10200" s="7">
        <v>0</v>
      </c>
      <c r="L10200" s="7">
        <v>487895879</v>
      </c>
      <c r="M10200" s="7">
        <v>166428361</v>
      </c>
      <c r="N10200" s="7">
        <v>18080096</v>
      </c>
      <c r="O10200" s="20" t="str">
        <f t="shared" si="322"/>
        <v/>
      </c>
    </row>
    <row r="10201" spans="1:15">
      <c r="A10201" s="20" t="str">
        <f t="shared" si="321"/>
        <v>Almenni lífeyrissjóðurinnInnlánssafn</v>
      </c>
      <c r="B10201" s="20" t="str">
        <f>_xlfn.IFNA(INDEX(Listi!$AI:$AI,MATCH(C10201,Listi!$AJ:$AJ,0)),INDEX(Listi!T:T,MATCH(C10201,Listi!U:U,0)))</f>
        <v xml:space="preserve">Almenni </v>
      </c>
      <c r="C10201" s="20" t="s">
        <v>0</v>
      </c>
      <c r="D10201" s="20" t="s">
        <v>1</v>
      </c>
      <c r="E10201" s="20" t="s">
        <v>276</v>
      </c>
      <c r="F10201" s="8" t="s">
        <v>165</v>
      </c>
      <c r="G10201" s="8">
        <v>14642</v>
      </c>
      <c r="H10201" s="20" t="s">
        <v>166</v>
      </c>
      <c r="I10201" s="7">
        <v>0</v>
      </c>
      <c r="L10201" s="7">
        <v>26587944379</v>
      </c>
      <c r="M10201" s="7">
        <v>1016779991</v>
      </c>
      <c r="N10201" s="7">
        <v>1031869724</v>
      </c>
      <c r="O10201" s="20" t="str">
        <f t="shared" si="322"/>
        <v/>
      </c>
    </row>
    <row r="10202" spans="1:15">
      <c r="A10202" s="20" t="str">
        <f t="shared" si="321"/>
        <v>Almenni lífeyrissjóðurinnRíkissafn langt</v>
      </c>
      <c r="B10202" s="20" t="str">
        <f>_xlfn.IFNA(INDEX(Listi!$AI:$AI,MATCH(C10202,Listi!$AJ:$AJ,0)),INDEX(Listi!T:T,MATCH(C10202,Listi!U:U,0)))</f>
        <v xml:space="preserve">Almenni </v>
      </c>
      <c r="C10202" s="20" t="s">
        <v>0</v>
      </c>
      <c r="D10202" s="20" t="s">
        <v>199</v>
      </c>
      <c r="E10202" s="20" t="s">
        <v>276</v>
      </c>
      <c r="F10202" s="20" t="s">
        <v>165</v>
      </c>
      <c r="G10202" s="8">
        <v>14642</v>
      </c>
      <c r="H10202" s="20" t="s">
        <v>166</v>
      </c>
      <c r="I10202" s="7">
        <v>0</v>
      </c>
      <c r="L10202" s="7">
        <v>1193680171</v>
      </c>
      <c r="M10202" s="7">
        <v>61272573</v>
      </c>
      <c r="N10202" s="7">
        <v>40105929</v>
      </c>
      <c r="O10202" s="20" t="str">
        <f t="shared" si="322"/>
        <v/>
      </c>
    </row>
    <row r="10203" spans="1:15">
      <c r="A10203" s="20" t="str">
        <f t="shared" si="321"/>
        <v>Almenni lífeyrissjóðurinnRíkissafn stutt</v>
      </c>
      <c r="B10203" s="20" t="str">
        <f>_xlfn.IFNA(INDEX(Listi!$AI:$AI,MATCH(C10203,Listi!$AJ:$AJ,0)),INDEX(Listi!T:T,MATCH(C10203,Listi!U:U,0)))</f>
        <v xml:space="preserve">Almenni </v>
      </c>
      <c r="C10203" s="20" t="s">
        <v>0</v>
      </c>
      <c r="D10203" s="20" t="s">
        <v>200</v>
      </c>
      <c r="E10203" s="20" t="s">
        <v>276</v>
      </c>
      <c r="F10203" s="20" t="s">
        <v>165</v>
      </c>
      <c r="G10203" s="8">
        <v>14642</v>
      </c>
      <c r="H10203" s="20" t="s">
        <v>166</v>
      </c>
      <c r="I10203" s="7">
        <v>0</v>
      </c>
      <c r="L10203" s="7">
        <v>541893627</v>
      </c>
      <c r="M10203" s="7">
        <v>20423158</v>
      </c>
      <c r="N10203" s="7">
        <v>14899899</v>
      </c>
      <c r="O10203" s="20" t="str">
        <f t="shared" si="322"/>
        <v/>
      </c>
    </row>
    <row r="10204" spans="1:15">
      <c r="A10204" s="20" t="str">
        <f t="shared" si="321"/>
        <v>Almenni lífeyrissjóðurinnTryggingadeild</v>
      </c>
      <c r="B10204" s="20" t="str">
        <f>_xlfn.IFNA(INDEX(Listi!$AI:$AI,MATCH(C10204,Listi!$AJ:$AJ,0)),INDEX(Listi!T:T,MATCH(C10204,Listi!U:U,0)))</f>
        <v xml:space="preserve">Almenni </v>
      </c>
      <c r="C10204" s="20" t="s">
        <v>0</v>
      </c>
      <c r="D10204" s="20" t="s">
        <v>201</v>
      </c>
      <c r="E10204" s="20" t="s">
        <v>275</v>
      </c>
      <c r="F10204" s="8" t="s">
        <v>165</v>
      </c>
      <c r="G10204" s="8">
        <v>14642</v>
      </c>
      <c r="H10204" s="20" t="s">
        <v>166</v>
      </c>
      <c r="I10204" s="7">
        <v>0</v>
      </c>
      <c r="L10204" s="7">
        <v>174784296254</v>
      </c>
      <c r="M10204" s="7">
        <v>7497244534</v>
      </c>
      <c r="N10204" s="7">
        <v>3057046932</v>
      </c>
      <c r="O10204" s="20" t="str">
        <f t="shared" si="322"/>
        <v/>
      </c>
    </row>
    <row r="10205" spans="1:15">
      <c r="A10205" s="20" t="str">
        <f t="shared" si="321"/>
        <v>Birta lífeyrissjóðurBlönduð leið</v>
      </c>
      <c r="B10205" s="20" t="str">
        <f>_xlfn.IFNA(INDEX(Listi!$AI:$AI,MATCH(C10205,Listi!$AJ:$AJ,0)),INDEX(Listi!T:T,MATCH(C10205,Listi!U:U,0)))</f>
        <v xml:space="preserve">Birta  </v>
      </c>
      <c r="C10205" s="20" t="s">
        <v>298</v>
      </c>
      <c r="D10205" s="20" t="s">
        <v>314</v>
      </c>
      <c r="E10205" s="20" t="s">
        <v>276</v>
      </c>
      <c r="F10205" s="8" t="s">
        <v>165</v>
      </c>
      <c r="G10205" s="8">
        <v>14642</v>
      </c>
      <c r="H10205" s="20" t="s">
        <v>166</v>
      </c>
      <c r="I10205" s="7">
        <v>0</v>
      </c>
      <c r="L10205" s="7">
        <v>6929716201</v>
      </c>
      <c r="M10205" s="7">
        <v>253995298</v>
      </c>
      <c r="N10205" s="7">
        <v>139753585</v>
      </c>
      <c r="O10205" s="20" t="str">
        <f t="shared" si="322"/>
        <v/>
      </c>
    </row>
    <row r="10206" spans="1:15">
      <c r="A10206" s="20" t="str">
        <f t="shared" si="321"/>
        <v>Birta lífeyrissjóðurInnlánsleið</v>
      </c>
      <c r="B10206" s="20" t="str">
        <f>_xlfn.IFNA(INDEX(Listi!$AI:$AI,MATCH(C10206,Listi!$AJ:$AJ,0)),INDEX(Listi!T:T,MATCH(C10206,Listi!U:U,0)))</f>
        <v xml:space="preserve">Birta  </v>
      </c>
      <c r="C10206" s="20" t="s">
        <v>298</v>
      </c>
      <c r="D10206" s="20" t="s">
        <v>208</v>
      </c>
      <c r="E10206" s="20" t="s">
        <v>276</v>
      </c>
      <c r="F10206" s="20" t="s">
        <v>165</v>
      </c>
      <c r="G10206" s="8">
        <v>14642</v>
      </c>
      <c r="H10206" s="20" t="s">
        <v>166</v>
      </c>
      <c r="I10206" s="7">
        <v>0</v>
      </c>
      <c r="L10206" s="7">
        <v>4108971332</v>
      </c>
      <c r="M10206" s="7">
        <v>264842424</v>
      </c>
      <c r="N10206" s="7">
        <v>174324836</v>
      </c>
      <c r="O10206" s="20" t="str">
        <f t="shared" si="322"/>
        <v/>
      </c>
    </row>
    <row r="10207" spans="1:15">
      <c r="A10207" s="20" t="str">
        <f t="shared" si="321"/>
        <v>Birta lífeyrissjóðurSamtryggingardeild</v>
      </c>
      <c r="B10207" s="20" t="str">
        <f>_xlfn.IFNA(INDEX(Listi!$AI:$AI,MATCH(C10207,Listi!$AJ:$AJ,0)),INDEX(Listi!T:T,MATCH(C10207,Listi!U:U,0)))</f>
        <v xml:space="preserve">Birta  </v>
      </c>
      <c r="C10207" s="20" t="s">
        <v>298</v>
      </c>
      <c r="D10207" s="20" t="s">
        <v>205</v>
      </c>
      <c r="E10207" s="20" t="s">
        <v>275</v>
      </c>
      <c r="F10207" s="20" t="s">
        <v>165</v>
      </c>
      <c r="G10207" s="8">
        <v>14642</v>
      </c>
      <c r="H10207" s="20" t="s">
        <v>166</v>
      </c>
      <c r="I10207" s="7">
        <v>0</v>
      </c>
      <c r="L10207" s="7">
        <v>549755105944</v>
      </c>
      <c r="M10207" s="7">
        <v>18480897961</v>
      </c>
      <c r="N10207" s="7">
        <v>14075814006</v>
      </c>
      <c r="O10207" s="20" t="str">
        <f t="shared" si="322"/>
        <v/>
      </c>
    </row>
    <row r="10208" spans="1:15">
      <c r="A10208" s="20" t="str">
        <f t="shared" si="321"/>
        <v>Birta lífeyrissjóðurSkuldabréfaleið</v>
      </c>
      <c r="B10208" s="20" t="str">
        <f>_xlfn.IFNA(INDEX(Listi!$AI:$AI,MATCH(C10208,Listi!$AJ:$AJ,0)),INDEX(Listi!T:T,MATCH(C10208,Listi!U:U,0)))</f>
        <v xml:space="preserve">Birta  </v>
      </c>
      <c r="C10208" s="20" t="s">
        <v>298</v>
      </c>
      <c r="D10208" s="20" t="s">
        <v>313</v>
      </c>
      <c r="E10208" s="20" t="s">
        <v>276</v>
      </c>
      <c r="F10208" s="8" t="s">
        <v>165</v>
      </c>
      <c r="G10208" s="8">
        <v>14642</v>
      </c>
      <c r="H10208" s="20" t="s">
        <v>166</v>
      </c>
      <c r="I10208" s="7">
        <v>0</v>
      </c>
      <c r="L10208" s="7">
        <v>8522374478</v>
      </c>
      <c r="M10208" s="7">
        <v>391005163</v>
      </c>
      <c r="N10208" s="7">
        <v>218104877</v>
      </c>
      <c r="O10208" s="20" t="str">
        <f t="shared" si="322"/>
        <v/>
      </c>
    </row>
    <row r="10209" spans="1:15">
      <c r="A10209" s="20" t="str">
        <f t="shared" si="321"/>
        <v>Birta lífeyrissjóðurTilgreind séreign</v>
      </c>
      <c r="B10209" s="20" t="str">
        <f>_xlfn.IFNA(INDEX(Listi!$AI:$AI,MATCH(C10209,Listi!$AJ:$AJ,0)),INDEX(Listi!T:T,MATCH(C10209,Listi!U:U,0)))</f>
        <v xml:space="preserve">Birta  </v>
      </c>
      <c r="C10209" s="20" t="s">
        <v>298</v>
      </c>
      <c r="D10209" s="20" t="s">
        <v>312</v>
      </c>
      <c r="E10209" s="20" t="s">
        <v>276</v>
      </c>
      <c r="F10209" s="8" t="s">
        <v>165</v>
      </c>
      <c r="G10209" s="8">
        <v>14642</v>
      </c>
      <c r="H10209" s="20" t="s">
        <v>166</v>
      </c>
      <c r="I10209" s="7">
        <v>0</v>
      </c>
      <c r="L10209" s="7">
        <v>2234420297</v>
      </c>
      <c r="M10209" s="7">
        <v>511871981</v>
      </c>
      <c r="N10209" s="7">
        <v>36000223</v>
      </c>
      <c r="O10209" s="20" t="str">
        <f t="shared" si="322"/>
        <v/>
      </c>
    </row>
    <row r="10210" spans="1:15">
      <c r="A10210" s="20" t="str">
        <f t="shared" si="321"/>
        <v>Brú Lífeyrissjóður starfsmanna sveitarfélagaA-deild</v>
      </c>
      <c r="B10210" s="20" t="str">
        <f>_xlfn.IFNA(INDEX(Listi!$AI:$AI,MATCH(C10210,Listi!$AJ:$AJ,0)),INDEX(Listi!T:T,MATCH(C10210,Listi!U:U,0)))</f>
        <v>Brú</v>
      </c>
      <c r="C10210" s="20" t="s">
        <v>217</v>
      </c>
      <c r="D10210" s="20" t="s">
        <v>257</v>
      </c>
      <c r="E10210" s="20" t="s">
        <v>275</v>
      </c>
      <c r="F10210" s="20" t="s">
        <v>165</v>
      </c>
      <c r="G10210" s="8">
        <v>14642</v>
      </c>
      <c r="H10210" s="20" t="s">
        <v>166</v>
      </c>
      <c r="I10210" s="7">
        <v>0</v>
      </c>
      <c r="L10210" s="7">
        <v>270469177889</v>
      </c>
      <c r="M10210" s="7">
        <v>13987858077</v>
      </c>
      <c r="N10210" s="7">
        <v>4793072329</v>
      </c>
      <c r="O10210" s="20" t="str">
        <f t="shared" si="322"/>
        <v/>
      </c>
    </row>
    <row r="10211" spans="1:15">
      <c r="A10211" s="20" t="str">
        <f t="shared" ref="A10211:A10272" si="323">CONCATENATE(C10211,D10211)</f>
        <v>Brú Lífeyrissjóður starfsmanna sveitarfélagaB-deild</v>
      </c>
      <c r="B10211" s="20" t="str">
        <f>_xlfn.IFNA(INDEX(Listi!$AI:$AI,MATCH(C10211,Listi!$AJ:$AJ,0)),INDEX(Listi!T:T,MATCH(C10211,Listi!U:U,0)))</f>
        <v>Brú</v>
      </c>
      <c r="C10211" s="20" t="s">
        <v>217</v>
      </c>
      <c r="D10211" s="20" t="s">
        <v>218</v>
      </c>
      <c r="E10211" s="20" t="s">
        <v>275</v>
      </c>
      <c r="F10211" s="20" t="s">
        <v>165</v>
      </c>
      <c r="G10211" s="8">
        <v>14642</v>
      </c>
      <c r="H10211" s="20" t="s">
        <v>166</v>
      </c>
      <c r="I10211" s="7">
        <v>0</v>
      </c>
      <c r="L10211" s="7">
        <v>17004783831</v>
      </c>
      <c r="M10211" s="7">
        <v>119747694</v>
      </c>
      <c r="N10211" s="7">
        <v>3424817406</v>
      </c>
      <c r="O10211" s="20" t="str">
        <f t="shared" si="322"/>
        <v/>
      </c>
    </row>
    <row r="10212" spans="1:15">
      <c r="A10212" s="20" t="str">
        <f t="shared" si="323"/>
        <v>Brú Lífeyrissjóður starfsmanna sveitarfélagaV-deild</v>
      </c>
      <c r="B10212" s="20" t="str">
        <f>_xlfn.IFNA(INDEX(Listi!$AI:$AI,MATCH(C10212,Listi!$AJ:$AJ,0)),INDEX(Listi!T:T,MATCH(C10212,Listi!U:U,0)))</f>
        <v>Brú</v>
      </c>
      <c r="C10212" s="20" t="s">
        <v>217</v>
      </c>
      <c r="D10212" s="20" t="s">
        <v>219</v>
      </c>
      <c r="E10212" s="20" t="s">
        <v>275</v>
      </c>
      <c r="F10212" s="20" t="s">
        <v>165</v>
      </c>
      <c r="G10212" s="8">
        <v>14642</v>
      </c>
      <c r="H10212" s="20" t="s">
        <v>166</v>
      </c>
      <c r="I10212" s="7">
        <v>0</v>
      </c>
      <c r="L10212" s="7">
        <v>54501394986</v>
      </c>
      <c r="M10212" s="7">
        <v>4188513374</v>
      </c>
      <c r="N10212" s="7">
        <v>455519059</v>
      </c>
      <c r="O10212" s="20" t="str">
        <f t="shared" si="322"/>
        <v/>
      </c>
    </row>
    <row r="10213" spans="1:15">
      <c r="A10213" s="20" t="str">
        <f t="shared" si="323"/>
        <v>Eftirlaunasj atvinnuflugmannaSamtryggingardeild</v>
      </c>
      <c r="B10213" s="20" t="str">
        <f>_xlfn.IFNA(INDEX(Listi!$AI:$AI,MATCH(C10213,Listi!$AJ:$AJ,0)),INDEX(Listi!T:T,MATCH(C10213,Listi!U:U,0)))</f>
        <v>EFÍA</v>
      </c>
      <c r="C10213" s="20" t="s">
        <v>220</v>
      </c>
      <c r="D10213" s="20" t="s">
        <v>205</v>
      </c>
      <c r="E10213" s="20" t="s">
        <v>275</v>
      </c>
      <c r="F10213" s="20" t="s">
        <v>165</v>
      </c>
      <c r="G10213" s="8">
        <v>14642</v>
      </c>
      <c r="H10213" s="20" t="s">
        <v>166</v>
      </c>
      <c r="I10213" s="7">
        <v>31987000</v>
      </c>
      <c r="L10213" s="7">
        <v>58542663000</v>
      </c>
      <c r="M10213" s="7">
        <v>1477262000</v>
      </c>
      <c r="N10213" s="7">
        <v>1113313000</v>
      </c>
      <c r="O10213" s="20" t="str">
        <f t="shared" si="322"/>
        <v/>
      </c>
    </row>
    <row r="10214" spans="1:15">
      <c r="A10214" s="20" t="str">
        <f t="shared" si="323"/>
        <v>Festa - lífeyrissjóðurSamtryggingardeild</v>
      </c>
      <c r="B10214" s="20" t="str">
        <f>_xlfn.IFNA(INDEX(Listi!$AI:$AI,MATCH(C10214,Listi!$AJ:$AJ,0)),INDEX(Listi!T:T,MATCH(C10214,Listi!U:U,0)))</f>
        <v xml:space="preserve">Festa </v>
      </c>
      <c r="C10214" s="20" t="s">
        <v>221</v>
      </c>
      <c r="D10214" s="20" t="s">
        <v>205</v>
      </c>
      <c r="E10214" s="20" t="s">
        <v>275</v>
      </c>
      <c r="F10214" s="8" t="s">
        <v>165</v>
      </c>
      <c r="G10214" s="8">
        <v>14642</v>
      </c>
      <c r="H10214" s="20" t="s">
        <v>166</v>
      </c>
      <c r="I10214" s="7">
        <v>0</v>
      </c>
      <c r="L10214" s="7">
        <v>246318113722</v>
      </c>
      <c r="M10214" s="7">
        <v>11138196907</v>
      </c>
      <c r="N10214" s="7">
        <v>5180938287</v>
      </c>
      <c r="O10214" s="20" t="str">
        <f t="shared" si="322"/>
        <v/>
      </c>
    </row>
    <row r="10215" spans="1:15">
      <c r="A10215" s="20" t="str">
        <f t="shared" si="323"/>
        <v>Festa - lífeyrissjóðurSparnaðarleið I</v>
      </c>
      <c r="B10215" s="20" t="str">
        <f>_xlfn.IFNA(INDEX(Listi!$AI:$AI,MATCH(C10215,Listi!$AJ:$AJ,0)),INDEX(Listi!T:T,MATCH(C10215,Listi!U:U,0)))</f>
        <v xml:space="preserve">Festa </v>
      </c>
      <c r="C10215" s="20" t="s">
        <v>221</v>
      </c>
      <c r="D10215" s="20" t="s">
        <v>464</v>
      </c>
      <c r="E10215" s="20" t="s">
        <v>276</v>
      </c>
      <c r="F10215" s="8" t="s">
        <v>165</v>
      </c>
      <c r="G10215" s="8">
        <v>14642</v>
      </c>
      <c r="H10215" s="20" t="s">
        <v>166</v>
      </c>
      <c r="I10215" s="7">
        <v>0</v>
      </c>
      <c r="L10215" s="7">
        <v>75585319</v>
      </c>
      <c r="M10215" s="7">
        <v>37671409</v>
      </c>
      <c r="N10215" s="7">
        <v>2063969</v>
      </c>
      <c r="O10215" s="20" t="str">
        <f t="shared" si="322"/>
        <v/>
      </c>
    </row>
    <row r="10216" spans="1:15">
      <c r="A10216" s="20" t="str">
        <f t="shared" si="323"/>
        <v>Festa - lífeyrissjóðurSparnaðarleið II</v>
      </c>
      <c r="B10216" s="20" t="str">
        <f>_xlfn.IFNA(INDEX(Listi!$AI:$AI,MATCH(C10216,Listi!$AJ:$AJ,0)),INDEX(Listi!T:T,MATCH(C10216,Listi!U:U,0)))</f>
        <v xml:space="preserve">Festa </v>
      </c>
      <c r="C10216" s="20" t="s">
        <v>221</v>
      </c>
      <c r="D10216" s="20" t="s">
        <v>388</v>
      </c>
      <c r="E10216" s="20" t="s">
        <v>276</v>
      </c>
      <c r="F10216" s="20" t="s">
        <v>165</v>
      </c>
      <c r="G10216" s="8">
        <v>14642</v>
      </c>
      <c r="H10216" s="20" t="s">
        <v>166</v>
      </c>
      <c r="I10216" s="7">
        <v>0</v>
      </c>
      <c r="L10216" s="7">
        <v>1113180693</v>
      </c>
      <c r="M10216" s="7">
        <v>134564310</v>
      </c>
      <c r="N10216" s="7">
        <v>19363084</v>
      </c>
      <c r="O10216" s="20" t="str">
        <f t="shared" si="322"/>
        <v/>
      </c>
    </row>
    <row r="10217" spans="1:15">
      <c r="A10217" s="20" t="str">
        <f t="shared" si="323"/>
        <v>Frjálsi lífeyrissjóðurinnDeild/leið I</v>
      </c>
      <c r="B10217" s="20" t="str">
        <f>_xlfn.IFNA(INDEX(Listi!$AI:$AI,MATCH(C10217,Listi!$AJ:$AJ,0)),INDEX(Listi!T:T,MATCH(C10217,Listi!U:U,0)))</f>
        <v xml:space="preserve">Frjálsi </v>
      </c>
      <c r="C10217" s="20" t="s">
        <v>222</v>
      </c>
      <c r="D10217" s="20" t="s">
        <v>223</v>
      </c>
      <c r="E10217" s="20" t="s">
        <v>276</v>
      </c>
      <c r="F10217" s="20" t="s">
        <v>165</v>
      </c>
      <c r="G10217" s="8">
        <v>14642</v>
      </c>
      <c r="H10217" s="20" t="s">
        <v>166</v>
      </c>
      <c r="I10217" s="7">
        <v>0</v>
      </c>
      <c r="L10217" s="7">
        <v>199278730000</v>
      </c>
      <c r="M10217" s="7">
        <v>10813020000</v>
      </c>
      <c r="N10217" s="7">
        <v>2178012000</v>
      </c>
      <c r="O10217" s="20" t="str">
        <f t="shared" si="322"/>
        <v/>
      </c>
    </row>
    <row r="10218" spans="1:15">
      <c r="A10218" s="20" t="str">
        <f t="shared" si="323"/>
        <v>Frjálsi lífeyrissjóðurinnDeild/leið II</v>
      </c>
      <c r="B10218" s="20" t="str">
        <f>_xlfn.IFNA(INDEX(Listi!$AI:$AI,MATCH(C10218,Listi!$AJ:$AJ,0)),INDEX(Listi!T:T,MATCH(C10218,Listi!U:U,0)))</f>
        <v xml:space="preserve">Frjálsi </v>
      </c>
      <c r="C10218" s="20" t="s">
        <v>222</v>
      </c>
      <c r="D10218" s="20" t="s">
        <v>224</v>
      </c>
      <c r="E10218" s="20" t="s">
        <v>276</v>
      </c>
      <c r="F10218" s="20" t="s">
        <v>165</v>
      </c>
      <c r="G10218" s="8">
        <v>14642</v>
      </c>
      <c r="H10218" s="20" t="s">
        <v>166</v>
      </c>
      <c r="I10218" s="7">
        <v>0</v>
      </c>
      <c r="L10218" s="7">
        <v>29681370000</v>
      </c>
      <c r="M10218" s="7">
        <v>1864883000</v>
      </c>
      <c r="N10218" s="7">
        <v>401735000</v>
      </c>
      <c r="O10218" s="20" t="str">
        <f t="shared" si="322"/>
        <v/>
      </c>
    </row>
    <row r="10219" spans="1:15">
      <c r="A10219" s="20" t="str">
        <f t="shared" si="323"/>
        <v>Frjálsi lífeyrissjóðurinnDeild/leið III</v>
      </c>
      <c r="B10219" s="20" t="str">
        <f>_xlfn.IFNA(INDEX(Listi!$AI:$AI,MATCH(C10219,Listi!$AJ:$AJ,0)),INDEX(Listi!T:T,MATCH(C10219,Listi!U:U,0)))</f>
        <v xml:space="preserve">Frjálsi </v>
      </c>
      <c r="C10219" s="20" t="s">
        <v>222</v>
      </c>
      <c r="D10219" s="20" t="s">
        <v>225</v>
      </c>
      <c r="E10219" s="20" t="s">
        <v>276</v>
      </c>
      <c r="F10219" s="20" t="s">
        <v>165</v>
      </c>
      <c r="G10219" s="8">
        <v>14642</v>
      </c>
      <c r="H10219" s="20" t="s">
        <v>166</v>
      </c>
      <c r="I10219" s="7">
        <v>0</v>
      </c>
      <c r="L10219" s="7">
        <v>43554797000</v>
      </c>
      <c r="M10219" s="7">
        <v>2564479000</v>
      </c>
      <c r="N10219" s="7">
        <v>1456678000</v>
      </c>
      <c r="O10219" s="20" t="str">
        <f t="shared" si="322"/>
        <v/>
      </c>
    </row>
    <row r="10220" spans="1:15">
      <c r="A10220" s="20" t="str">
        <f t="shared" si="323"/>
        <v>Frjálsi lífeyrissjóðurinnFrjálsi Áhætta</v>
      </c>
      <c r="B10220" s="20" t="str">
        <f>_xlfn.IFNA(INDEX(Listi!$AI:$AI,MATCH(C10220,Listi!$AJ:$AJ,0)),INDEX(Listi!T:T,MATCH(C10220,Listi!U:U,0)))</f>
        <v xml:space="preserve">Frjálsi </v>
      </c>
      <c r="C10220" s="20" t="s">
        <v>222</v>
      </c>
      <c r="D10220" s="20" t="s">
        <v>226</v>
      </c>
      <c r="E10220" s="20" t="s">
        <v>276</v>
      </c>
      <c r="F10220" s="8" t="s">
        <v>165</v>
      </c>
      <c r="G10220" s="8">
        <v>14642</v>
      </c>
      <c r="H10220" s="20" t="s">
        <v>166</v>
      </c>
      <c r="I10220" s="7">
        <v>0</v>
      </c>
      <c r="L10220" s="7">
        <v>2707615000</v>
      </c>
      <c r="M10220" s="7">
        <v>335331000</v>
      </c>
      <c r="N10220" s="7">
        <v>1872000</v>
      </c>
      <c r="O10220" s="20" t="str">
        <f t="shared" si="322"/>
        <v/>
      </c>
    </row>
    <row r="10221" spans="1:15">
      <c r="A10221" s="20" t="str">
        <f t="shared" si="323"/>
        <v>Frjálsi lífeyrissjóðurinnSameiginleg deild</v>
      </c>
      <c r="B10221" s="20" t="str">
        <f>_xlfn.IFNA(INDEX(Listi!$AI:$AI,MATCH(C10221,Listi!$AJ:$AJ,0)),INDEX(Listi!T:T,MATCH(C10221,Listi!U:U,0)))</f>
        <v xml:space="preserve">Frjálsi </v>
      </c>
      <c r="C10221" s="20" t="s">
        <v>222</v>
      </c>
      <c r="D10221" s="20" t="s">
        <v>311</v>
      </c>
      <c r="E10221" s="20" t="s">
        <v>276</v>
      </c>
      <c r="F10221" s="8" t="s">
        <v>165</v>
      </c>
      <c r="G10221" s="8">
        <v>14642</v>
      </c>
      <c r="H10221" s="20" t="s">
        <v>166</v>
      </c>
      <c r="I10221" s="7">
        <v>0</v>
      </c>
      <c r="L10221" s="7">
        <v>0</v>
      </c>
      <c r="M10221" s="7">
        <v>0</v>
      </c>
      <c r="N10221" s="7">
        <v>0</v>
      </c>
      <c r="O10221" s="20" t="str">
        <f t="shared" si="322"/>
        <v/>
      </c>
    </row>
    <row r="10222" spans="1:15">
      <c r="A10222" s="20" t="str">
        <f t="shared" si="323"/>
        <v>Frjálsi lífeyrissjóðurinnSamtryggingardeild</v>
      </c>
      <c r="B10222" s="20" t="str">
        <f>_xlfn.IFNA(INDEX(Listi!$AI:$AI,MATCH(C10222,Listi!$AJ:$AJ,0)),INDEX(Listi!T:T,MATCH(C10222,Listi!U:U,0)))</f>
        <v xml:space="preserve">Frjálsi </v>
      </c>
      <c r="C10222" s="20" t="s">
        <v>222</v>
      </c>
      <c r="D10222" s="20" t="s">
        <v>205</v>
      </c>
      <c r="E10222" s="20" t="s">
        <v>275</v>
      </c>
      <c r="F10222" s="20" t="s">
        <v>165</v>
      </c>
      <c r="G10222" s="8">
        <v>14642</v>
      </c>
      <c r="H10222" s="20" t="s">
        <v>166</v>
      </c>
      <c r="I10222" s="7">
        <v>0</v>
      </c>
      <c r="L10222" s="7">
        <v>127148465000</v>
      </c>
      <c r="M10222" s="7">
        <v>7524433000</v>
      </c>
      <c r="N10222" s="7">
        <v>1254273000</v>
      </c>
      <c r="O10222" s="20" t="str">
        <f t="shared" si="322"/>
        <v/>
      </c>
    </row>
    <row r="10223" spans="1:15">
      <c r="A10223" s="20" t="str">
        <f t="shared" si="323"/>
        <v>Gildi - lífeyrissjóðurFramtíðarsýn 1</v>
      </c>
      <c r="B10223" s="20" t="str">
        <f>_xlfn.IFNA(INDEX(Listi!$AI:$AI,MATCH(C10223,Listi!$AJ:$AJ,0)),INDEX(Listi!T:T,MATCH(C10223,Listi!U:U,0)))</f>
        <v xml:space="preserve">Gildi  </v>
      </c>
      <c r="C10223" s="20" t="s">
        <v>227</v>
      </c>
      <c r="D10223" s="20" t="s">
        <v>373</v>
      </c>
      <c r="E10223" s="20" t="s">
        <v>276</v>
      </c>
      <c r="F10223" s="20" t="s">
        <v>165</v>
      </c>
      <c r="G10223" s="8">
        <v>14642</v>
      </c>
      <c r="H10223" s="20" t="s">
        <v>166</v>
      </c>
      <c r="I10223" s="7">
        <v>0</v>
      </c>
      <c r="L10223" s="7">
        <v>3223959491</v>
      </c>
      <c r="M10223" s="7">
        <v>185065371</v>
      </c>
      <c r="N10223" s="7">
        <v>99697779</v>
      </c>
      <c r="O10223" s="20" t="str">
        <f t="shared" si="322"/>
        <v/>
      </c>
    </row>
    <row r="10224" spans="1:15">
      <c r="A10224" s="20" t="str">
        <f t="shared" si="323"/>
        <v>Gildi - lífeyrissjóðurFramtíðarsýn 2</v>
      </c>
      <c r="B10224" s="20" t="str">
        <f>_xlfn.IFNA(INDEX(Listi!$AI:$AI,MATCH(C10224,Listi!$AJ:$AJ,0)),INDEX(Listi!T:T,MATCH(C10224,Listi!U:U,0)))</f>
        <v xml:space="preserve">Gildi  </v>
      </c>
      <c r="C10224" s="20" t="s">
        <v>227</v>
      </c>
      <c r="D10224" s="20" t="s">
        <v>374</v>
      </c>
      <c r="E10224" s="20" t="s">
        <v>276</v>
      </c>
      <c r="F10224" s="20" t="s">
        <v>165</v>
      </c>
      <c r="G10224" s="8">
        <v>14642</v>
      </c>
      <c r="H10224" s="20" t="s">
        <v>166</v>
      </c>
      <c r="I10224" s="7">
        <v>0</v>
      </c>
      <c r="L10224" s="7">
        <v>3172355810</v>
      </c>
      <c r="M10224" s="7">
        <v>227598529</v>
      </c>
      <c r="N10224" s="7">
        <v>70042741</v>
      </c>
      <c r="O10224" s="20" t="str">
        <f t="shared" si="322"/>
        <v/>
      </c>
    </row>
    <row r="10225" spans="1:15">
      <c r="A10225" s="20" t="str">
        <f t="shared" si="323"/>
        <v>Gildi - lífeyrissjóðurFramtíðarsýn 3</v>
      </c>
      <c r="B10225" s="20" t="str">
        <f>_xlfn.IFNA(INDEX(Listi!$AI:$AI,MATCH(C10225,Listi!$AJ:$AJ,0)),INDEX(Listi!T:T,MATCH(C10225,Listi!U:U,0)))</f>
        <v xml:space="preserve">Gildi  </v>
      </c>
      <c r="C10225" s="20" t="s">
        <v>227</v>
      </c>
      <c r="D10225" s="20" t="s">
        <v>380</v>
      </c>
      <c r="E10225" s="20" t="s">
        <v>276</v>
      </c>
      <c r="F10225" s="20" t="s">
        <v>165</v>
      </c>
      <c r="G10225" s="8">
        <v>14642</v>
      </c>
      <c r="H10225" s="20" t="s">
        <v>166</v>
      </c>
      <c r="I10225" s="7">
        <v>0</v>
      </c>
      <c r="L10225" s="7">
        <v>1220667693</v>
      </c>
      <c r="M10225" s="7">
        <v>206427664</v>
      </c>
      <c r="N10225" s="7">
        <v>61376636</v>
      </c>
      <c r="O10225" s="20" t="str">
        <f t="shared" si="322"/>
        <v/>
      </c>
    </row>
    <row r="10226" spans="1:15">
      <c r="A10226" s="20" t="str">
        <f t="shared" si="323"/>
        <v>Gildi - lífeyrissjóðurSamtryggingardeild</v>
      </c>
      <c r="B10226" s="20" t="str">
        <f>_xlfn.IFNA(INDEX(Listi!$AI:$AI,MATCH(C10226,Listi!$AJ:$AJ,0)),INDEX(Listi!T:T,MATCH(C10226,Listi!U:U,0)))</f>
        <v xml:space="preserve">Gildi  </v>
      </c>
      <c r="C10226" s="20" t="s">
        <v>227</v>
      </c>
      <c r="D10226" s="20" t="s">
        <v>205</v>
      </c>
      <c r="E10226" s="20" t="s">
        <v>275</v>
      </c>
      <c r="F10226" s="20" t="s">
        <v>165</v>
      </c>
      <c r="G10226" s="8">
        <v>14642</v>
      </c>
      <c r="H10226" s="20" t="s">
        <v>166</v>
      </c>
      <c r="I10226" s="7">
        <v>0</v>
      </c>
      <c r="L10226" s="7">
        <v>908474103084</v>
      </c>
      <c r="M10226" s="7">
        <v>33404441428</v>
      </c>
      <c r="N10226" s="7">
        <v>20772915594</v>
      </c>
      <c r="O10226" s="20" t="str">
        <f t="shared" si="322"/>
        <v/>
      </c>
    </row>
    <row r="10227" spans="1:15">
      <c r="A10227" s="20" t="str">
        <f t="shared" si="323"/>
        <v>Íslenski lífeyrissjóðurinnLíf 1</v>
      </c>
      <c r="B10227" s="20" t="str">
        <f>_xlfn.IFNA(INDEX(Listi!$AI:$AI,MATCH(C10227,Listi!$AJ:$AJ,0)),INDEX(Listi!T:T,MATCH(C10227,Listi!U:U,0)))</f>
        <v xml:space="preserve">Íslenski  </v>
      </c>
      <c r="C10227" s="20" t="s">
        <v>238</v>
      </c>
      <c r="D10227" s="20" t="s">
        <v>239</v>
      </c>
      <c r="E10227" s="20" t="s">
        <v>276</v>
      </c>
      <c r="F10227" s="20" t="s">
        <v>165</v>
      </c>
      <c r="G10227" s="8">
        <v>14642</v>
      </c>
      <c r="H10227" s="20" t="s">
        <v>166</v>
      </c>
      <c r="I10227" s="7">
        <v>0</v>
      </c>
      <c r="L10227" s="7">
        <v>34645188332</v>
      </c>
      <c r="M10227" s="7">
        <v>5859453012</v>
      </c>
      <c r="N10227" s="7">
        <v>977930648</v>
      </c>
      <c r="O10227" s="20" t="str">
        <f t="shared" si="322"/>
        <v/>
      </c>
    </row>
    <row r="10228" spans="1:15">
      <c r="A10228" s="20" t="str">
        <f t="shared" si="323"/>
        <v>Íslenski lífeyrissjóðurinnLíf 2</v>
      </c>
      <c r="B10228" s="20" t="str">
        <f>_xlfn.IFNA(INDEX(Listi!$AI:$AI,MATCH(C10228,Listi!$AJ:$AJ,0)),INDEX(Listi!T:T,MATCH(C10228,Listi!U:U,0)))</f>
        <v xml:space="preserve">Íslenski  </v>
      </c>
      <c r="C10228" s="20" t="s">
        <v>238</v>
      </c>
      <c r="D10228" s="20" t="s">
        <v>240</v>
      </c>
      <c r="E10228" s="20" t="s">
        <v>276</v>
      </c>
      <c r="F10228" s="20" t="s">
        <v>165</v>
      </c>
      <c r="G10228" s="8">
        <v>14642</v>
      </c>
      <c r="H10228" s="20" t="s">
        <v>166</v>
      </c>
      <c r="I10228" s="7">
        <v>0</v>
      </c>
      <c r="L10228" s="7">
        <v>31029129445</v>
      </c>
      <c r="M10228" s="7">
        <v>2139527304</v>
      </c>
      <c r="N10228" s="7">
        <v>531278955</v>
      </c>
      <c r="O10228" s="20" t="str">
        <f t="shared" si="322"/>
        <v/>
      </c>
    </row>
    <row r="10229" spans="1:15">
      <c r="A10229" s="20" t="str">
        <f t="shared" si="323"/>
        <v>Íslenski lífeyrissjóðurinnLíf 3</v>
      </c>
      <c r="B10229" s="20" t="str">
        <f>_xlfn.IFNA(INDEX(Listi!$AI:$AI,MATCH(C10229,Listi!$AJ:$AJ,0)),INDEX(Listi!T:T,MATCH(C10229,Listi!U:U,0)))</f>
        <v xml:space="preserve">Íslenski  </v>
      </c>
      <c r="C10229" s="20" t="s">
        <v>238</v>
      </c>
      <c r="D10229" s="20" t="s">
        <v>241</v>
      </c>
      <c r="E10229" s="20" t="s">
        <v>276</v>
      </c>
      <c r="F10229" s="20" t="s">
        <v>165</v>
      </c>
      <c r="G10229" s="8">
        <v>14642</v>
      </c>
      <c r="H10229" s="20" t="s">
        <v>166</v>
      </c>
      <c r="I10229" s="7">
        <v>0</v>
      </c>
      <c r="L10229" s="7">
        <v>26552298455</v>
      </c>
      <c r="M10229" s="7">
        <v>1349981892</v>
      </c>
      <c r="N10229" s="7">
        <v>474868471</v>
      </c>
      <c r="O10229" s="20" t="str">
        <f t="shared" si="322"/>
        <v/>
      </c>
    </row>
    <row r="10230" spans="1:15">
      <c r="A10230" s="20" t="str">
        <f t="shared" si="323"/>
        <v>Íslenski lífeyrissjóðurinnLíf 4</v>
      </c>
      <c r="B10230" s="20" t="str">
        <f>_xlfn.IFNA(INDEX(Listi!$AI:$AI,MATCH(C10230,Listi!$AJ:$AJ,0)),INDEX(Listi!T:T,MATCH(C10230,Listi!U:U,0)))</f>
        <v xml:space="preserve">Íslenski  </v>
      </c>
      <c r="C10230" s="20" t="s">
        <v>238</v>
      </c>
      <c r="D10230" s="20" t="s">
        <v>242</v>
      </c>
      <c r="E10230" s="20" t="s">
        <v>276</v>
      </c>
      <c r="F10230" s="20" t="s">
        <v>165</v>
      </c>
      <c r="G10230" s="8">
        <v>14642</v>
      </c>
      <c r="H10230" s="20" t="s">
        <v>166</v>
      </c>
      <c r="I10230" s="7">
        <v>0</v>
      </c>
      <c r="L10230" s="7">
        <v>15323468197</v>
      </c>
      <c r="M10230" s="7">
        <v>592019313</v>
      </c>
      <c r="N10230" s="7">
        <v>649721424</v>
      </c>
      <c r="O10230" s="20" t="str">
        <f t="shared" si="322"/>
        <v/>
      </c>
    </row>
    <row r="10231" spans="1:15">
      <c r="A10231" s="20" t="str">
        <f t="shared" si="323"/>
        <v>Íslenski lífeyrissjóðurinnSamtryggingardeild</v>
      </c>
      <c r="B10231" s="20" t="str">
        <f>_xlfn.IFNA(INDEX(Listi!$AI:$AI,MATCH(C10231,Listi!$AJ:$AJ,0)),INDEX(Listi!T:T,MATCH(C10231,Listi!U:U,0)))</f>
        <v xml:space="preserve">Íslenski  </v>
      </c>
      <c r="C10231" s="20" t="s">
        <v>238</v>
      </c>
      <c r="D10231" s="20" t="s">
        <v>205</v>
      </c>
      <c r="E10231" s="20" t="s">
        <v>275</v>
      </c>
      <c r="F10231" s="20" t="s">
        <v>165</v>
      </c>
      <c r="G10231" s="8">
        <v>14642</v>
      </c>
      <c r="H10231" s="20" t="s">
        <v>166</v>
      </c>
      <c r="I10231" s="7">
        <v>0</v>
      </c>
      <c r="L10231" s="7">
        <v>32369481106</v>
      </c>
      <c r="M10231" s="7">
        <v>2513450236</v>
      </c>
      <c r="N10231" s="7">
        <v>182749847</v>
      </c>
      <c r="O10231" s="20" t="str">
        <f t="shared" si="322"/>
        <v/>
      </c>
    </row>
    <row r="10232" spans="1:15">
      <c r="A10232" s="20" t="str">
        <f t="shared" si="323"/>
        <v>Lífeyrissjóður bændaSamtryggingardeild</v>
      </c>
      <c r="B10232" s="20" t="str">
        <f>_xlfn.IFNA(INDEX(Listi!$AI:$AI,MATCH(C10232,Listi!$AJ:$AJ,0)),INDEX(Listi!T:T,MATCH(C10232,Listi!U:U,0)))</f>
        <v>Lífeyrissjóður bænda</v>
      </c>
      <c r="C10232" s="20" t="s">
        <v>252</v>
      </c>
      <c r="D10232" s="20" t="s">
        <v>205</v>
      </c>
      <c r="E10232" s="20" t="s">
        <v>275</v>
      </c>
      <c r="F10232" s="8" t="s">
        <v>165</v>
      </c>
      <c r="G10232" s="8">
        <v>14642</v>
      </c>
      <c r="H10232" s="20" t="s">
        <v>166</v>
      </c>
      <c r="I10232" s="7">
        <v>0</v>
      </c>
      <c r="L10232" s="7">
        <v>45108278171</v>
      </c>
      <c r="M10232" s="7">
        <v>776003397</v>
      </c>
      <c r="N10232" s="7">
        <v>1921473168</v>
      </c>
      <c r="O10232" s="20" t="str">
        <f t="shared" si="322"/>
        <v/>
      </c>
    </row>
    <row r="10233" spans="1:15">
      <c r="A10233" s="20" t="str">
        <f t="shared" si="323"/>
        <v>Lífeyrissjóður bankamannaAldursdeild</v>
      </c>
      <c r="B10233" s="20" t="str">
        <f>_xlfn.IFNA(INDEX(Listi!$AI:$AI,MATCH(C10233,Listi!$AJ:$AJ,0)),INDEX(Listi!T:T,MATCH(C10233,Listi!U:U,0)))</f>
        <v>Lífeyrissjóður bankam.</v>
      </c>
      <c r="C10233" s="20" t="s">
        <v>250</v>
      </c>
      <c r="D10233" s="20" t="s">
        <v>251</v>
      </c>
      <c r="E10233" s="20" t="s">
        <v>275</v>
      </c>
      <c r="F10233" s="8" t="s">
        <v>165</v>
      </c>
      <c r="G10233" s="8">
        <v>14642</v>
      </c>
      <c r="H10233" s="20" t="s">
        <v>166</v>
      </c>
      <c r="I10233" s="7">
        <v>0</v>
      </c>
      <c r="L10233" s="7">
        <v>61369964000</v>
      </c>
      <c r="M10233" s="7">
        <v>1996063000</v>
      </c>
      <c r="N10233" s="7">
        <v>753444000</v>
      </c>
      <c r="O10233" s="20" t="str">
        <f t="shared" si="322"/>
        <v/>
      </c>
    </row>
    <row r="10234" spans="1:15">
      <c r="A10234" s="20" t="str">
        <f t="shared" si="323"/>
        <v>Lífeyrissjóður bankamannaHlutfallsdeild</v>
      </c>
      <c r="B10234" s="20" t="str">
        <f>_xlfn.IFNA(INDEX(Listi!$AI:$AI,MATCH(C10234,Listi!$AJ:$AJ,0)),INDEX(Listi!T:T,MATCH(C10234,Listi!U:U,0)))</f>
        <v>Lífeyrissjóður bankam.</v>
      </c>
      <c r="C10234" s="20" t="s">
        <v>250</v>
      </c>
      <c r="D10234" s="20" t="s">
        <v>467</v>
      </c>
      <c r="E10234" s="20" t="s">
        <v>275</v>
      </c>
      <c r="F10234" s="20" t="s">
        <v>165</v>
      </c>
      <c r="G10234" s="8">
        <v>14642</v>
      </c>
      <c r="H10234" s="20" t="s">
        <v>166</v>
      </c>
      <c r="I10234" s="7">
        <v>0</v>
      </c>
      <c r="L10234" s="7">
        <v>40286427000</v>
      </c>
      <c r="M10234" s="7">
        <v>125147000</v>
      </c>
      <c r="N10234" s="7">
        <v>2741197000</v>
      </c>
      <c r="O10234" s="20" t="str">
        <f t="shared" si="322"/>
        <v/>
      </c>
    </row>
    <row r="10235" spans="1:15">
      <c r="A10235" s="20" t="str">
        <f t="shared" si="323"/>
        <v>Lífeyrissjóður RangæingaSamtryggingardeild</v>
      </c>
      <c r="B10235" s="20" t="str">
        <f>_xlfn.IFNA(INDEX(Listi!$AI:$AI,MATCH(C10235,Listi!$AJ:$AJ,0)),INDEX(Listi!T:T,MATCH(C10235,Listi!U:U,0)))</f>
        <v>Lífeyrissjóður Rang.</v>
      </c>
      <c r="C10235" s="20" t="s">
        <v>253</v>
      </c>
      <c r="D10235" s="20" t="s">
        <v>205</v>
      </c>
      <c r="E10235" s="20" t="s">
        <v>275</v>
      </c>
      <c r="F10235" s="20" t="s">
        <v>165</v>
      </c>
      <c r="G10235" s="8">
        <v>14642</v>
      </c>
      <c r="H10235" s="20" t="s">
        <v>166</v>
      </c>
      <c r="I10235" s="7">
        <v>-14511000</v>
      </c>
      <c r="L10235" s="7">
        <v>18949790000</v>
      </c>
      <c r="M10235" s="7">
        <v>835894000</v>
      </c>
      <c r="N10235" s="7">
        <v>386250000</v>
      </c>
      <c r="O10235" s="20" t="str">
        <f t="shared" si="322"/>
        <v/>
      </c>
    </row>
    <row r="10236" spans="1:15">
      <c r="A10236" s="20" t="str">
        <f t="shared" si="323"/>
        <v>Lífeyrissjóður starfsmanna AkureyrarbæjarSamtryggingardeild</v>
      </c>
      <c r="B10236" s="20" t="str">
        <f>_xlfn.IFNA(INDEX(Listi!$AI:$AI,MATCH(C10236,Listi!$AJ:$AJ,0)),INDEX(Listi!T:T,MATCH(C10236,Listi!U:U,0)))</f>
        <v>Lífeyrissj. starfsm. Akureyrarb.</v>
      </c>
      <c r="C10236" s="20" t="s">
        <v>274</v>
      </c>
      <c r="D10236" s="20" t="s">
        <v>205</v>
      </c>
      <c r="E10236" s="20" t="s">
        <v>275</v>
      </c>
      <c r="F10236" s="20" t="s">
        <v>165</v>
      </c>
      <c r="G10236" s="8">
        <v>14642</v>
      </c>
      <c r="H10236" s="20" t="s">
        <v>166</v>
      </c>
      <c r="I10236" s="7">
        <v>0</v>
      </c>
      <c r="L10236" s="7">
        <v>14569496826</v>
      </c>
      <c r="M10236" s="7">
        <v>46271787</v>
      </c>
      <c r="N10236" s="7">
        <v>1160288032</v>
      </c>
      <c r="O10236" s="20" t="str">
        <f t="shared" si="322"/>
        <v/>
      </c>
    </row>
    <row r="10237" spans="1:15">
      <c r="A10237" s="20" t="str">
        <f t="shared" si="323"/>
        <v>Lífeyrissjóður starfsmanna Búnaðarbanka ÍslandsSamtryggingardeild</v>
      </c>
      <c r="B10237" s="20" t="str">
        <f>_xlfn.IFNA(INDEX(Listi!$AI:$AI,MATCH(C10237,Listi!$AJ:$AJ,0)),INDEX(Listi!T:T,MATCH(C10237,Listi!U:U,0)))</f>
        <v>Lífeyrissj. starfsm. Búnaðarb.Ísl.</v>
      </c>
      <c r="C10237" s="20" t="s">
        <v>254</v>
      </c>
      <c r="D10237" s="20" t="s">
        <v>205</v>
      </c>
      <c r="E10237" s="20" t="s">
        <v>275</v>
      </c>
      <c r="F10237" s="20" t="s">
        <v>165</v>
      </c>
      <c r="G10237" s="8">
        <v>14642</v>
      </c>
      <c r="H10237" s="20" t="s">
        <v>166</v>
      </c>
      <c r="I10237" s="7">
        <v>0</v>
      </c>
      <c r="L10237" s="7">
        <v>27921283000</v>
      </c>
      <c r="M10237" s="7">
        <v>7378000</v>
      </c>
      <c r="N10237" s="7">
        <v>1535577000</v>
      </c>
      <c r="O10237" s="20" t="str">
        <f t="shared" si="322"/>
        <v/>
      </c>
    </row>
    <row r="10238" spans="1:15">
      <c r="A10238" s="20" t="str">
        <f t="shared" si="323"/>
        <v>Lífeyrissjóður starfsmanna ReykjavíkurborgarSamtryggingardeild</v>
      </c>
      <c r="B10238" s="20" t="str">
        <f>_xlfn.IFNA(INDEX(Listi!$AI:$AI,MATCH(C10238,Listi!$AJ:$AJ,0)),INDEX(Listi!T:T,MATCH(C10238,Listi!U:U,0)))</f>
        <v>Lífeyrissj. starfsm. Reykjav.</v>
      </c>
      <c r="C10238" s="20" t="s">
        <v>255</v>
      </c>
      <c r="D10238" s="20" t="s">
        <v>205</v>
      </c>
      <c r="E10238" s="20" t="s">
        <v>275</v>
      </c>
      <c r="F10238" s="20" t="s">
        <v>165</v>
      </c>
      <c r="G10238" s="8">
        <v>14642</v>
      </c>
      <c r="H10238" s="20" t="s">
        <v>166</v>
      </c>
      <c r="I10238" s="7">
        <v>0</v>
      </c>
      <c r="L10238" s="7">
        <v>92450251598</v>
      </c>
      <c r="M10238" s="7">
        <v>217604296</v>
      </c>
      <c r="N10238" s="7">
        <v>6195210428</v>
      </c>
      <c r="O10238" s="20" t="str">
        <f t="shared" si="322"/>
        <v/>
      </c>
    </row>
    <row r="10239" spans="1:15">
      <c r="A10239" s="20" t="str">
        <f t="shared" si="323"/>
        <v>Lífeyrissjóður starfsmanna ríkisinsA-deild</v>
      </c>
      <c r="B10239" s="20" t="str">
        <f>_xlfn.IFNA(INDEX(Listi!$AI:$AI,MATCH(C10239,Listi!$AJ:$AJ,0)),INDEX(Listi!T:T,MATCH(C10239,Listi!U:U,0)))</f>
        <v>LSR</v>
      </c>
      <c r="C10239" s="20" t="s">
        <v>256</v>
      </c>
      <c r="D10239" s="20" t="s">
        <v>257</v>
      </c>
      <c r="E10239" s="20" t="s">
        <v>275</v>
      </c>
      <c r="F10239" s="20" t="s">
        <v>165</v>
      </c>
      <c r="G10239" s="8">
        <v>14642</v>
      </c>
      <c r="H10239" s="20" t="s">
        <v>166</v>
      </c>
      <c r="I10239" s="7">
        <v>0</v>
      </c>
      <c r="L10239" s="7">
        <v>1024402726080</v>
      </c>
      <c r="M10239" s="7">
        <v>38030413328</v>
      </c>
      <c r="N10239" s="7">
        <v>13011563069</v>
      </c>
      <c r="O10239" s="20" t="str">
        <f t="shared" si="322"/>
        <v/>
      </c>
    </row>
    <row r="10240" spans="1:15">
      <c r="A10240" s="20" t="str">
        <f t="shared" si="323"/>
        <v>Lífeyrissjóður starfsmanna ríkisinsB-deild</v>
      </c>
      <c r="B10240" s="20" t="str">
        <f>_xlfn.IFNA(INDEX(Listi!$AI:$AI,MATCH(C10240,Listi!$AJ:$AJ,0)),INDEX(Listi!T:T,MATCH(C10240,Listi!U:U,0)))</f>
        <v>LSR</v>
      </c>
      <c r="C10240" s="20" t="s">
        <v>256</v>
      </c>
      <c r="D10240" s="20" t="s">
        <v>218</v>
      </c>
      <c r="E10240" s="20" t="s">
        <v>275</v>
      </c>
      <c r="F10240" s="20" t="s">
        <v>165</v>
      </c>
      <c r="G10240" s="8">
        <v>14642</v>
      </c>
      <c r="H10240" s="20" t="s">
        <v>166</v>
      </c>
      <c r="I10240" s="7">
        <v>0</v>
      </c>
      <c r="L10240" s="7">
        <v>297381500048</v>
      </c>
      <c r="M10240" s="7">
        <v>1364474032</v>
      </c>
      <c r="N10240" s="7">
        <v>62409553231</v>
      </c>
      <c r="O10240" s="20" t="str">
        <f t="shared" si="322"/>
        <v/>
      </c>
    </row>
    <row r="10241" spans="1:15">
      <c r="A10241" s="20" t="str">
        <f t="shared" si="323"/>
        <v>Lífeyrissjóður starfsmanna ríkisinsLeið I</v>
      </c>
      <c r="B10241" s="20" t="str">
        <f>_xlfn.IFNA(INDEX(Listi!$AI:$AI,MATCH(C10241,Listi!$AJ:$AJ,0)),INDEX(Listi!T:T,MATCH(C10241,Listi!U:U,0)))</f>
        <v>LSR</v>
      </c>
      <c r="C10241" s="20" t="s">
        <v>256</v>
      </c>
      <c r="D10241" s="20" t="s">
        <v>258</v>
      </c>
      <c r="E10241" s="20" t="s">
        <v>276</v>
      </c>
      <c r="F10241" s="20" t="s">
        <v>165</v>
      </c>
      <c r="G10241" s="8">
        <v>14642</v>
      </c>
      <c r="H10241" s="20" t="s">
        <v>166</v>
      </c>
      <c r="I10241" s="7">
        <v>0</v>
      </c>
      <c r="L10241" s="7">
        <v>11704214939</v>
      </c>
      <c r="M10241" s="7">
        <v>547428342</v>
      </c>
      <c r="N10241" s="7">
        <v>195323403</v>
      </c>
      <c r="O10241" s="20" t="str">
        <f t="shared" si="322"/>
        <v/>
      </c>
    </row>
    <row r="10242" spans="1:15">
      <c r="A10242" s="20" t="str">
        <f t="shared" si="323"/>
        <v>Lífeyrissjóður starfsmanna ríkisinsLeið II</v>
      </c>
      <c r="B10242" s="20" t="str">
        <f>_xlfn.IFNA(INDEX(Listi!$AI:$AI,MATCH(C10242,Listi!$AJ:$AJ,0)),INDEX(Listi!T:T,MATCH(C10242,Listi!U:U,0)))</f>
        <v>LSR</v>
      </c>
      <c r="C10242" s="20" t="s">
        <v>256</v>
      </c>
      <c r="D10242" s="20" t="s">
        <v>259</v>
      </c>
      <c r="E10242" s="20" t="s">
        <v>276</v>
      </c>
      <c r="F10242" s="20" t="s">
        <v>165</v>
      </c>
      <c r="G10242" s="8">
        <v>14642</v>
      </c>
      <c r="H10242" s="20" t="s">
        <v>166</v>
      </c>
      <c r="I10242" s="7">
        <v>0</v>
      </c>
      <c r="L10242" s="7">
        <v>3365164594</v>
      </c>
      <c r="M10242" s="7">
        <v>379849453</v>
      </c>
      <c r="N10242" s="7">
        <v>93142056</v>
      </c>
      <c r="O10242" s="20" t="str">
        <f t="shared" ref="O10242:O10305" si="324">IFERROR(VLOOKUP(F10242,EhLykill,3,FALSE),"")</f>
        <v/>
      </c>
    </row>
    <row r="10243" spans="1:15">
      <c r="A10243" s="20" t="str">
        <f t="shared" si="323"/>
        <v>Lífeyrissjóður starfsmanna ríkisinsLeið III</v>
      </c>
      <c r="B10243" s="20" t="str">
        <f>_xlfn.IFNA(INDEX(Listi!$AI:$AI,MATCH(C10243,Listi!$AJ:$AJ,0)),INDEX(Listi!T:T,MATCH(C10243,Listi!U:U,0)))</f>
        <v>LSR</v>
      </c>
      <c r="C10243" s="20" t="s">
        <v>256</v>
      </c>
      <c r="D10243" s="20" t="s">
        <v>260</v>
      </c>
      <c r="E10243" s="20" t="s">
        <v>276</v>
      </c>
      <c r="F10243" s="20" t="s">
        <v>165</v>
      </c>
      <c r="G10243" s="8">
        <v>14642</v>
      </c>
      <c r="H10243" s="20" t="s">
        <v>166</v>
      </c>
      <c r="I10243" s="7">
        <v>0</v>
      </c>
      <c r="L10243" s="7">
        <v>9959294621</v>
      </c>
      <c r="M10243" s="7">
        <v>743287481</v>
      </c>
      <c r="N10243" s="7">
        <v>349903833</v>
      </c>
      <c r="O10243" s="20" t="str">
        <f t="shared" si="324"/>
        <v/>
      </c>
    </row>
    <row r="10244" spans="1:15">
      <c r="A10244" s="20" t="str">
        <f t="shared" si="323"/>
        <v>Lífeyrissjóður Tannlæknafél ÍslDeild I/Séreign</v>
      </c>
      <c r="B10244" s="20" t="str">
        <f>_xlfn.IFNA(INDEX(Listi!$AI:$AI,MATCH(C10244,Listi!$AJ:$AJ,0)),INDEX(Listi!T:T,MATCH(C10244,Listi!U:U,0)))</f>
        <v>Lífeyrissj. Tannlækna</v>
      </c>
      <c r="C10244" s="20" t="s">
        <v>261</v>
      </c>
      <c r="D10244" s="20" t="s">
        <v>207</v>
      </c>
      <c r="E10244" s="20" t="s">
        <v>276</v>
      </c>
      <c r="F10244" s="20" t="s">
        <v>165</v>
      </c>
      <c r="G10244" s="8">
        <v>14642</v>
      </c>
      <c r="H10244" s="20" t="s">
        <v>166</v>
      </c>
      <c r="I10244" s="7">
        <v>0</v>
      </c>
      <c r="L10244" s="7">
        <v>6768408488</v>
      </c>
      <c r="M10244" s="7">
        <v>272759192</v>
      </c>
      <c r="N10244" s="7">
        <v>153838058</v>
      </c>
      <c r="O10244" s="20" t="str">
        <f t="shared" si="324"/>
        <v/>
      </c>
    </row>
    <row r="10245" spans="1:15">
      <c r="A10245" s="20" t="str">
        <f t="shared" si="323"/>
        <v>Lífeyrissjóður Tannlæknafél ÍslSamtryggingardeild</v>
      </c>
      <c r="B10245" s="20" t="str">
        <f>_xlfn.IFNA(INDEX(Listi!$AI:$AI,MATCH(C10245,Listi!$AJ:$AJ,0)),INDEX(Listi!T:T,MATCH(C10245,Listi!U:U,0)))</f>
        <v>Lífeyrissj. Tannlækna</v>
      </c>
      <c r="C10245" s="20" t="s">
        <v>261</v>
      </c>
      <c r="D10245" s="20" t="s">
        <v>205</v>
      </c>
      <c r="E10245" s="20" t="s">
        <v>275</v>
      </c>
      <c r="F10245" s="20" t="s">
        <v>165</v>
      </c>
      <c r="G10245" s="8">
        <v>14642</v>
      </c>
      <c r="H10245" s="20" t="s">
        <v>166</v>
      </c>
      <c r="I10245" s="7">
        <v>0</v>
      </c>
      <c r="L10245" s="7">
        <v>2241251214</v>
      </c>
      <c r="M10245" s="7">
        <v>112827287</v>
      </c>
      <c r="N10245" s="7">
        <v>17930159</v>
      </c>
      <c r="O10245" s="20" t="str">
        <f t="shared" si="324"/>
        <v/>
      </c>
    </row>
    <row r="10246" spans="1:15">
      <c r="A10246" s="20" t="str">
        <f t="shared" si="323"/>
        <v>Lífeyrissjóður verslunarmannaÆvileið 1</v>
      </c>
      <c r="B10246" s="20" t="str">
        <f>_xlfn.IFNA(INDEX(Listi!$AI:$AI,MATCH(C10246,Listi!$AJ:$AJ,0)),INDEX(Listi!T:T,MATCH(C10246,Listi!U:U,0)))</f>
        <v>Lífeyrissj. Verslunarm.</v>
      </c>
      <c r="C10246" s="20" t="s">
        <v>206</v>
      </c>
      <c r="D10246" s="20" t="s">
        <v>310</v>
      </c>
      <c r="E10246" s="20" t="s">
        <v>276</v>
      </c>
      <c r="F10246" s="20" t="s">
        <v>165</v>
      </c>
      <c r="G10246" s="8">
        <v>14642</v>
      </c>
      <c r="H10246" s="20" t="s">
        <v>166</v>
      </c>
      <c r="I10246" s="7">
        <v>0</v>
      </c>
      <c r="L10246" s="7">
        <v>2860479562</v>
      </c>
      <c r="M10246" s="7">
        <v>819651283</v>
      </c>
      <c r="N10246" s="7">
        <v>12562366</v>
      </c>
      <c r="O10246" s="20" t="str">
        <f t="shared" si="324"/>
        <v/>
      </c>
    </row>
    <row r="10247" spans="1:15">
      <c r="A10247" s="20" t="str">
        <f t="shared" si="323"/>
        <v>Lífeyrissjóður verslunarmannaÆvileið 2</v>
      </c>
      <c r="B10247" s="20" t="str">
        <f>_xlfn.IFNA(INDEX(Listi!$AI:$AI,MATCH(C10247,Listi!$AJ:$AJ,0)),INDEX(Listi!T:T,MATCH(C10247,Listi!U:U,0)))</f>
        <v>Lífeyrissj. Verslunarm.</v>
      </c>
      <c r="C10247" s="20" t="s">
        <v>206</v>
      </c>
      <c r="D10247" s="20" t="s">
        <v>309</v>
      </c>
      <c r="E10247" s="20" t="s">
        <v>276</v>
      </c>
      <c r="F10247" s="20" t="s">
        <v>165</v>
      </c>
      <c r="G10247" s="8">
        <v>14642</v>
      </c>
      <c r="H10247" s="20" t="s">
        <v>166</v>
      </c>
      <c r="I10247" s="7">
        <v>0</v>
      </c>
      <c r="L10247" s="7">
        <v>2325064159</v>
      </c>
      <c r="M10247" s="7">
        <v>465663194</v>
      </c>
      <c r="N10247" s="7">
        <v>32037995</v>
      </c>
      <c r="O10247" s="20" t="str">
        <f t="shared" si="324"/>
        <v/>
      </c>
    </row>
    <row r="10248" spans="1:15">
      <c r="A10248" s="20" t="str">
        <f t="shared" si="323"/>
        <v>Lífeyrissjóður verslunarmannaÆvileið 3</v>
      </c>
      <c r="B10248" s="20" t="str">
        <f>_xlfn.IFNA(INDEX(Listi!$AI:$AI,MATCH(C10248,Listi!$AJ:$AJ,0)),INDEX(Listi!T:T,MATCH(C10248,Listi!U:U,0)))</f>
        <v>Lífeyrissj. Verslunarm.</v>
      </c>
      <c r="C10248" s="20" t="s">
        <v>206</v>
      </c>
      <c r="D10248" s="20" t="s">
        <v>308</v>
      </c>
      <c r="E10248" s="20" t="s">
        <v>276</v>
      </c>
      <c r="F10248" s="8" t="s">
        <v>165</v>
      </c>
      <c r="G10248" s="8">
        <v>14642</v>
      </c>
      <c r="H10248" s="20" t="s">
        <v>166</v>
      </c>
      <c r="I10248" s="7">
        <v>0</v>
      </c>
      <c r="L10248" s="7">
        <v>1567402319</v>
      </c>
      <c r="M10248" s="7">
        <v>325961302</v>
      </c>
      <c r="N10248" s="7">
        <v>60283998</v>
      </c>
      <c r="O10248" s="20" t="str">
        <f t="shared" si="324"/>
        <v/>
      </c>
    </row>
    <row r="10249" spans="1:15">
      <c r="A10249" s="20" t="str">
        <f t="shared" si="323"/>
        <v>Lífeyrissjóður verslunarmannaDeild I/Séreign</v>
      </c>
      <c r="B10249" s="20" t="str">
        <f>_xlfn.IFNA(INDEX(Listi!$AI:$AI,MATCH(C10249,Listi!$AJ:$AJ,0)),INDEX(Listi!T:T,MATCH(C10249,Listi!U:U,0)))</f>
        <v>Lífeyrissj. Verslunarm.</v>
      </c>
      <c r="C10249" s="20" t="s">
        <v>206</v>
      </c>
      <c r="D10249" s="20" t="s">
        <v>207</v>
      </c>
      <c r="E10249" s="20" t="s">
        <v>276</v>
      </c>
      <c r="F10249" s="8" t="s">
        <v>165</v>
      </c>
      <c r="G10249" s="8">
        <v>14642</v>
      </c>
      <c r="H10249" s="20" t="s">
        <v>166</v>
      </c>
      <c r="I10249" s="7">
        <v>0</v>
      </c>
      <c r="L10249" s="7">
        <v>19785724399</v>
      </c>
      <c r="M10249" s="7">
        <v>729937912</v>
      </c>
      <c r="N10249" s="7">
        <v>458382791</v>
      </c>
      <c r="O10249" s="20" t="str">
        <f t="shared" si="324"/>
        <v/>
      </c>
    </row>
    <row r="10250" spans="1:15">
      <c r="A10250" s="20" t="str">
        <f t="shared" si="323"/>
        <v>Lífeyrissjóður verslunarmannaSamtryggingardeild</v>
      </c>
      <c r="B10250" s="20" t="str">
        <f>_xlfn.IFNA(INDEX(Listi!$AI:$AI,MATCH(C10250,Listi!$AJ:$AJ,0)),INDEX(Listi!T:T,MATCH(C10250,Listi!U:U,0)))</f>
        <v>Lífeyrissj. Verslunarm.</v>
      </c>
      <c r="C10250" s="20" t="s">
        <v>206</v>
      </c>
      <c r="D10250" s="20" t="s">
        <v>205</v>
      </c>
      <c r="E10250" s="20" t="s">
        <v>275</v>
      </c>
      <c r="F10250" s="20" t="s">
        <v>165</v>
      </c>
      <c r="G10250" s="8">
        <v>14642</v>
      </c>
      <c r="H10250" s="20" t="s">
        <v>166</v>
      </c>
      <c r="I10250" s="7">
        <v>0</v>
      </c>
      <c r="L10250" s="7">
        <v>1174592806906</v>
      </c>
      <c r="M10250" s="7">
        <v>35794261112</v>
      </c>
      <c r="N10250" s="7">
        <v>21965137185</v>
      </c>
      <c r="O10250" s="20" t="str">
        <f t="shared" si="324"/>
        <v/>
      </c>
    </row>
    <row r="10251" spans="1:15">
      <c r="A10251" s="20" t="str">
        <f t="shared" si="323"/>
        <v>Lífeyrissjóður VestmannaeyjaSafn I</v>
      </c>
      <c r="B10251" s="20" t="str">
        <f>_xlfn.IFNA(INDEX(Listi!$AI:$AI,MATCH(C10251,Listi!$AJ:$AJ,0)),INDEX(Listi!T:T,MATCH(C10251,Listi!U:U,0)))</f>
        <v>Lífeyrissj. Vestm.</v>
      </c>
      <c r="C10251" s="20" t="s">
        <v>262</v>
      </c>
      <c r="D10251" s="20" t="s">
        <v>210</v>
      </c>
      <c r="E10251" s="20" t="s">
        <v>276</v>
      </c>
      <c r="F10251" s="20" t="s">
        <v>165</v>
      </c>
      <c r="G10251" s="8">
        <v>14642</v>
      </c>
      <c r="H10251" s="20" t="s">
        <v>166</v>
      </c>
      <c r="I10251" s="7">
        <v>0</v>
      </c>
      <c r="L10251" s="7">
        <v>381311221</v>
      </c>
      <c r="M10251" s="7">
        <v>44104006</v>
      </c>
      <c r="N10251" s="7">
        <v>13592960</v>
      </c>
      <c r="O10251" s="20" t="str">
        <f t="shared" si="324"/>
        <v/>
      </c>
    </row>
    <row r="10252" spans="1:15">
      <c r="A10252" s="20" t="str">
        <f t="shared" si="323"/>
        <v>Lífeyrissjóður VestmannaeyjaSafn II</v>
      </c>
      <c r="B10252" s="20" t="str">
        <f>_xlfn.IFNA(INDEX(Listi!$AI:$AI,MATCH(C10252,Listi!$AJ:$AJ,0)),INDEX(Listi!T:T,MATCH(C10252,Listi!U:U,0)))</f>
        <v>Lífeyrissj. Vestm.</v>
      </c>
      <c r="C10252" s="20" t="s">
        <v>262</v>
      </c>
      <c r="D10252" s="20" t="s">
        <v>211</v>
      </c>
      <c r="E10252" s="20" t="s">
        <v>276</v>
      </c>
      <c r="F10252" s="20" t="s">
        <v>165</v>
      </c>
      <c r="G10252" s="8">
        <v>14642</v>
      </c>
      <c r="H10252" s="20" t="s">
        <v>166</v>
      </c>
      <c r="I10252" s="7">
        <v>0</v>
      </c>
      <c r="L10252" s="7">
        <v>571440191</v>
      </c>
      <c r="M10252" s="7">
        <v>40240404</v>
      </c>
      <c r="N10252" s="7">
        <v>18659289</v>
      </c>
      <c r="O10252" s="20" t="str">
        <f t="shared" si="324"/>
        <v/>
      </c>
    </row>
    <row r="10253" spans="1:15">
      <c r="A10253" s="20" t="str">
        <f t="shared" si="323"/>
        <v>Lífeyrissjóður VestmannaeyjaSamtryggingardeild</v>
      </c>
      <c r="B10253" s="20" t="str">
        <f>_xlfn.IFNA(INDEX(Listi!$AI:$AI,MATCH(C10253,Listi!$AJ:$AJ,0)),INDEX(Listi!T:T,MATCH(C10253,Listi!U:U,0)))</f>
        <v>Lífeyrissj. Vestm.</v>
      </c>
      <c r="C10253" s="20" t="s">
        <v>262</v>
      </c>
      <c r="D10253" s="20" t="s">
        <v>205</v>
      </c>
      <c r="E10253" s="20" t="s">
        <v>275</v>
      </c>
      <c r="F10253" s="20" t="s">
        <v>165</v>
      </c>
      <c r="G10253" s="8">
        <v>14642</v>
      </c>
      <c r="H10253" s="20" t="s">
        <v>166</v>
      </c>
      <c r="I10253" s="7">
        <v>-229382</v>
      </c>
      <c r="L10253" s="7">
        <v>85198020532</v>
      </c>
      <c r="M10253" s="7">
        <v>1944643004</v>
      </c>
      <c r="N10253" s="7">
        <v>2198060399</v>
      </c>
      <c r="O10253" s="20" t="str">
        <f t="shared" si="324"/>
        <v/>
      </c>
    </row>
    <row r="10254" spans="1:15">
      <c r="A10254" s="20" t="str">
        <f t="shared" si="323"/>
        <v>Lífsverk lífeyrissjóðurLífsverk I/Séreign</v>
      </c>
      <c r="B10254" s="20" t="str">
        <f>_xlfn.IFNA(INDEX(Listi!$AI:$AI,MATCH(C10254,Listi!$AJ:$AJ,0)),INDEX(Listi!T:T,MATCH(C10254,Listi!U:U,0)))</f>
        <v xml:space="preserve">Lífsverk  </v>
      </c>
      <c r="C10254" s="20" t="s">
        <v>268</v>
      </c>
      <c r="D10254" s="20" t="s">
        <v>269</v>
      </c>
      <c r="E10254" s="20" t="s">
        <v>276</v>
      </c>
      <c r="F10254" s="20" t="s">
        <v>165</v>
      </c>
      <c r="G10254" s="8">
        <v>14642</v>
      </c>
      <c r="H10254" s="20" t="s">
        <v>166</v>
      </c>
      <c r="I10254" s="7">
        <v>0</v>
      </c>
      <c r="L10254" s="7">
        <v>4582957000</v>
      </c>
      <c r="M10254" s="7">
        <v>635926000</v>
      </c>
      <c r="N10254" s="7">
        <v>22708000</v>
      </c>
      <c r="O10254" s="20" t="str">
        <f t="shared" si="324"/>
        <v/>
      </c>
    </row>
    <row r="10255" spans="1:15">
      <c r="A10255" s="20" t="str">
        <f t="shared" si="323"/>
        <v>Lífsverk lífeyrissjóðurLífsverk II/Séreign</v>
      </c>
      <c r="B10255" s="20" t="str">
        <f>_xlfn.IFNA(INDEX(Listi!$AI:$AI,MATCH(C10255,Listi!$AJ:$AJ,0)),INDEX(Listi!T:T,MATCH(C10255,Listi!U:U,0)))</f>
        <v xml:space="preserve">Lífsverk  </v>
      </c>
      <c r="C10255" s="20" t="s">
        <v>268</v>
      </c>
      <c r="D10255" s="20" t="s">
        <v>270</v>
      </c>
      <c r="E10255" s="20" t="s">
        <v>276</v>
      </c>
      <c r="F10255" s="20" t="s">
        <v>165</v>
      </c>
      <c r="G10255" s="8">
        <v>14642</v>
      </c>
      <c r="H10255" s="20" t="s">
        <v>166</v>
      </c>
      <c r="I10255" s="7">
        <v>0</v>
      </c>
      <c r="L10255" s="7">
        <v>23735073000</v>
      </c>
      <c r="M10255" s="7">
        <v>2073571000</v>
      </c>
      <c r="N10255" s="7">
        <v>249365000</v>
      </c>
      <c r="O10255" s="20" t="str">
        <f t="shared" si="324"/>
        <v/>
      </c>
    </row>
    <row r="10256" spans="1:15">
      <c r="A10256" s="20" t="str">
        <f t="shared" si="323"/>
        <v>Lífsverk lífeyrissjóðurLífsverk III/Séreign</v>
      </c>
      <c r="B10256" s="20" t="str">
        <f>_xlfn.IFNA(INDEX(Listi!$AI:$AI,MATCH(C10256,Listi!$AJ:$AJ,0)),INDEX(Listi!T:T,MATCH(C10256,Listi!U:U,0)))</f>
        <v xml:space="preserve">Lífsverk  </v>
      </c>
      <c r="C10256" s="20" t="s">
        <v>268</v>
      </c>
      <c r="D10256" s="20" t="s">
        <v>271</v>
      </c>
      <c r="E10256" s="20" t="s">
        <v>276</v>
      </c>
      <c r="F10256" s="8" t="s">
        <v>165</v>
      </c>
      <c r="G10256" s="8">
        <v>14642</v>
      </c>
      <c r="H10256" s="20" t="s">
        <v>166</v>
      </c>
      <c r="I10256" s="7">
        <v>0</v>
      </c>
      <c r="L10256" s="7">
        <v>653814000</v>
      </c>
      <c r="M10256" s="7">
        <v>105107000</v>
      </c>
      <c r="N10256" s="7">
        <v>2613000</v>
      </c>
      <c r="O10256" s="20" t="str">
        <f t="shared" si="324"/>
        <v/>
      </c>
    </row>
    <row r="10257" spans="1:15">
      <c r="A10257" s="20" t="str">
        <f t="shared" si="323"/>
        <v>Lífsverk lífeyrissjóðurSamtryggingardeild</v>
      </c>
      <c r="B10257" s="20" t="str">
        <f>_xlfn.IFNA(INDEX(Listi!$AI:$AI,MATCH(C10257,Listi!$AJ:$AJ,0)),INDEX(Listi!T:T,MATCH(C10257,Listi!U:U,0)))</f>
        <v xml:space="preserve">Lífsverk  </v>
      </c>
      <c r="C10257" s="20" t="s">
        <v>268</v>
      </c>
      <c r="D10257" s="20" t="s">
        <v>205</v>
      </c>
      <c r="E10257" s="20" t="s">
        <v>275</v>
      </c>
      <c r="F10257" s="8" t="s">
        <v>165</v>
      </c>
      <c r="G10257" s="8">
        <v>14642</v>
      </c>
      <c r="H10257" s="20" t="s">
        <v>166</v>
      </c>
      <c r="I10257" s="7">
        <v>0</v>
      </c>
      <c r="L10257" s="7">
        <v>120542527000</v>
      </c>
      <c r="M10257" s="7">
        <v>4397803000</v>
      </c>
      <c r="N10257" s="7">
        <v>1423151000</v>
      </c>
      <c r="O10257" s="20" t="str">
        <f t="shared" si="324"/>
        <v/>
      </c>
    </row>
    <row r="10258" spans="1:15">
      <c r="A10258" s="20" t="str">
        <f t="shared" si="323"/>
        <v>Söfnunarsjóður lífeyrisréttindaDeild I/Innlán</v>
      </c>
      <c r="B10258" s="20" t="str">
        <f>_xlfn.IFNA(INDEX(Listi!$AI:$AI,MATCH(C10258,Listi!$AJ:$AJ,0)),INDEX(Listi!T:T,MATCH(C10258,Listi!U:U,0)))</f>
        <v>Söfnunarsj.</v>
      </c>
      <c r="C10258" s="20" t="s">
        <v>272</v>
      </c>
      <c r="D10258" s="20" t="s">
        <v>273</v>
      </c>
      <c r="E10258" s="20" t="s">
        <v>276</v>
      </c>
      <c r="F10258" s="20" t="s">
        <v>165</v>
      </c>
      <c r="G10258" s="8">
        <v>14642</v>
      </c>
      <c r="H10258" s="20" t="s">
        <v>166</v>
      </c>
      <c r="I10258" s="7">
        <v>0</v>
      </c>
      <c r="L10258" s="7">
        <v>2001731914</v>
      </c>
      <c r="M10258" s="7">
        <v>133561634</v>
      </c>
      <c r="N10258" s="7">
        <v>44803565</v>
      </c>
      <c r="O10258" s="20" t="str">
        <f t="shared" si="324"/>
        <v/>
      </c>
    </row>
    <row r="10259" spans="1:15">
      <c r="A10259" s="20" t="str">
        <f t="shared" si="323"/>
        <v>Söfnunarsjóður lífeyrisréttindaDeild III/Séreign</v>
      </c>
      <c r="B10259" s="20" t="str">
        <f>_xlfn.IFNA(INDEX(Listi!$AI:$AI,MATCH(C10259,Listi!$AJ:$AJ,0)),INDEX(Listi!T:T,MATCH(C10259,Listi!U:U,0)))</f>
        <v>Söfnunarsj.</v>
      </c>
      <c r="C10259" s="20" t="s">
        <v>272</v>
      </c>
      <c r="D10259" s="20" t="s">
        <v>599</v>
      </c>
      <c r="E10259" s="20" t="s">
        <v>276</v>
      </c>
      <c r="F10259" s="20" t="s">
        <v>165</v>
      </c>
      <c r="G10259" s="8">
        <v>14642</v>
      </c>
      <c r="H10259" s="20" t="s">
        <v>166</v>
      </c>
      <c r="I10259" s="7">
        <v>0</v>
      </c>
      <c r="L10259" s="7">
        <v>24413085</v>
      </c>
      <c r="M10259" s="7">
        <v>24697577</v>
      </c>
      <c r="N10259" s="7">
        <v>900000</v>
      </c>
      <c r="O10259" s="20" t="str">
        <f t="shared" si="324"/>
        <v/>
      </c>
    </row>
    <row r="10260" spans="1:15">
      <c r="A10260" s="20" t="str">
        <f t="shared" si="323"/>
        <v>Söfnunarsjóður lífeyrisréttindaDeildII/Séreign</v>
      </c>
      <c r="B10260" s="20" t="str">
        <f>_xlfn.IFNA(INDEX(Listi!$AI:$AI,MATCH(C10260,Listi!$AJ:$AJ,0)),INDEX(Listi!T:T,MATCH(C10260,Listi!U:U,0)))</f>
        <v>Söfnunarsj.</v>
      </c>
      <c r="C10260" s="20" t="s">
        <v>272</v>
      </c>
      <c r="D10260" s="20" t="s">
        <v>586</v>
      </c>
      <c r="E10260" s="20" t="s">
        <v>276</v>
      </c>
      <c r="F10260" s="20" t="s">
        <v>165</v>
      </c>
      <c r="G10260" s="8">
        <v>14642</v>
      </c>
      <c r="H10260" s="20" t="s">
        <v>166</v>
      </c>
      <c r="I10260" s="7">
        <v>0</v>
      </c>
      <c r="L10260" s="7">
        <v>1654616477</v>
      </c>
      <c r="M10260" s="7">
        <v>128539213</v>
      </c>
      <c r="N10260" s="7">
        <v>22846291</v>
      </c>
      <c r="O10260" s="20" t="str">
        <f t="shared" si="324"/>
        <v/>
      </c>
    </row>
    <row r="10261" spans="1:15">
      <c r="A10261" s="20" t="str">
        <f t="shared" si="323"/>
        <v>Söfnunarsjóður lífeyrisréttindaSamtryggingardeild</v>
      </c>
      <c r="B10261" s="20" t="str">
        <f>_xlfn.IFNA(INDEX(Listi!$AI:$AI,MATCH(C10261,Listi!$AJ:$AJ,0)),INDEX(Listi!T:T,MATCH(C10261,Listi!U:U,0)))</f>
        <v>Söfnunarsj.</v>
      </c>
      <c r="C10261" s="20" t="s">
        <v>272</v>
      </c>
      <c r="D10261" s="20" t="s">
        <v>205</v>
      </c>
      <c r="E10261" s="20" t="s">
        <v>275</v>
      </c>
      <c r="F10261" s="20" t="s">
        <v>165</v>
      </c>
      <c r="G10261" s="8">
        <v>14642</v>
      </c>
      <c r="H10261" s="20" t="s">
        <v>166</v>
      </c>
      <c r="I10261" s="7">
        <v>0</v>
      </c>
      <c r="L10261" s="7">
        <v>238978847889</v>
      </c>
      <c r="M10261" s="7">
        <v>4967193409</v>
      </c>
      <c r="N10261" s="7">
        <v>6076487652</v>
      </c>
      <c r="O10261" s="20" t="str">
        <f t="shared" si="324"/>
        <v/>
      </c>
    </row>
    <row r="10262" spans="1:15">
      <c r="A10262" s="20" t="str">
        <f t="shared" si="323"/>
        <v>Stapi lífeyrissjóðurSafn I</v>
      </c>
      <c r="B10262" s="20" t="str">
        <f>_xlfn.IFNA(INDEX(Listi!$AI:$AI,MATCH(C10262,Listi!$AJ:$AJ,0)),INDEX(Listi!T:T,MATCH(C10262,Listi!U:U,0)))</f>
        <v xml:space="preserve">Stapi  </v>
      </c>
      <c r="C10262" s="20" t="s">
        <v>209</v>
      </c>
      <c r="D10262" s="20" t="s">
        <v>210</v>
      </c>
      <c r="E10262" s="20" t="s">
        <v>276</v>
      </c>
      <c r="F10262" s="20" t="s">
        <v>165</v>
      </c>
      <c r="G10262" s="8">
        <v>14642</v>
      </c>
      <c r="H10262" s="20" t="s">
        <v>166</v>
      </c>
      <c r="I10262" s="7">
        <v>0</v>
      </c>
      <c r="L10262" s="7">
        <v>2440828925</v>
      </c>
      <c r="M10262" s="7">
        <v>91567233</v>
      </c>
      <c r="N10262" s="7">
        <v>110755602</v>
      </c>
      <c r="O10262" s="20" t="str">
        <f t="shared" si="324"/>
        <v/>
      </c>
    </row>
    <row r="10263" spans="1:15">
      <c r="A10263" s="20" t="str">
        <f t="shared" si="323"/>
        <v>Stapi lífeyrissjóðurSafn II</v>
      </c>
      <c r="B10263" s="20" t="str">
        <f>_xlfn.IFNA(INDEX(Listi!$AI:$AI,MATCH(C10263,Listi!$AJ:$AJ,0)),INDEX(Listi!T:T,MATCH(C10263,Listi!U:U,0)))</f>
        <v xml:space="preserve">Stapi  </v>
      </c>
      <c r="C10263" s="20" t="s">
        <v>209</v>
      </c>
      <c r="D10263" s="20" t="s">
        <v>211</v>
      </c>
      <c r="E10263" s="20" t="s">
        <v>276</v>
      </c>
      <c r="F10263" s="20" t="s">
        <v>165</v>
      </c>
      <c r="G10263" s="8">
        <v>14642</v>
      </c>
      <c r="H10263" s="20" t="s">
        <v>166</v>
      </c>
      <c r="I10263" s="7">
        <v>0</v>
      </c>
      <c r="L10263" s="7">
        <v>5710890273</v>
      </c>
      <c r="M10263" s="7">
        <v>262001316</v>
      </c>
      <c r="N10263" s="7">
        <v>164209410</v>
      </c>
      <c r="O10263" s="20" t="str">
        <f t="shared" si="324"/>
        <v/>
      </c>
    </row>
    <row r="10264" spans="1:15">
      <c r="A10264" s="20" t="str">
        <f t="shared" si="323"/>
        <v>Stapi lífeyrissjóðurSafn III</v>
      </c>
      <c r="B10264" s="20" t="str">
        <f>_xlfn.IFNA(INDEX(Listi!$AI:$AI,MATCH(C10264,Listi!$AJ:$AJ,0)),INDEX(Listi!T:T,MATCH(C10264,Listi!U:U,0)))</f>
        <v xml:space="preserve">Stapi  </v>
      </c>
      <c r="C10264" s="20" t="s">
        <v>209</v>
      </c>
      <c r="D10264" s="20" t="s">
        <v>212</v>
      </c>
      <c r="E10264" s="20" t="s">
        <v>276</v>
      </c>
      <c r="F10264" s="20" t="s">
        <v>165</v>
      </c>
      <c r="G10264" s="8">
        <v>14642</v>
      </c>
      <c r="H10264" s="20" t="s">
        <v>166</v>
      </c>
      <c r="I10264" s="7">
        <v>0</v>
      </c>
      <c r="L10264" s="7">
        <v>268100084</v>
      </c>
      <c r="M10264" s="7">
        <v>24388890</v>
      </c>
      <c r="N10264" s="7">
        <v>9886128</v>
      </c>
      <c r="O10264" s="20" t="str">
        <f t="shared" si="324"/>
        <v/>
      </c>
    </row>
    <row r="10265" spans="1:15">
      <c r="A10265" s="20" t="str">
        <f t="shared" si="323"/>
        <v>Stapi lífeyrissjóðurTryggingardeild</v>
      </c>
      <c r="B10265" s="20" t="str">
        <f>_xlfn.IFNA(INDEX(Listi!$AI:$AI,MATCH(C10265,Listi!$AJ:$AJ,0)),INDEX(Listi!T:T,MATCH(C10265,Listi!U:U,0)))</f>
        <v xml:space="preserve">Stapi  </v>
      </c>
      <c r="C10265" s="20" t="s">
        <v>209</v>
      </c>
      <c r="D10265" s="20" t="s">
        <v>213</v>
      </c>
      <c r="E10265" s="20" t="s">
        <v>275</v>
      </c>
      <c r="F10265" s="20" t="s">
        <v>165</v>
      </c>
      <c r="G10265" s="8">
        <v>14642</v>
      </c>
      <c r="H10265" s="20" t="s">
        <v>166</v>
      </c>
      <c r="I10265" s="7">
        <v>0</v>
      </c>
      <c r="L10265" s="7">
        <v>348661724246</v>
      </c>
      <c r="M10265" s="7">
        <v>13807615154</v>
      </c>
      <c r="N10265" s="7">
        <v>7912918911</v>
      </c>
      <c r="O10265" s="20" t="str">
        <f t="shared" si="324"/>
        <v/>
      </c>
    </row>
    <row r="10266" spans="1:15">
      <c r="A10266" s="20" t="str">
        <f t="shared" si="323"/>
        <v>Stapi lífeyrissjóðurVarfærnasafnið</v>
      </c>
      <c r="B10266" s="20" t="str">
        <f>_xlfn.IFNA(INDEX(Listi!$AI:$AI,MATCH(C10266,Listi!$AJ:$AJ,0)),INDEX(Listi!T:T,MATCH(C10266,Listi!U:U,0)))</f>
        <v xml:space="preserve">Stapi  </v>
      </c>
      <c r="C10266" s="20" t="s">
        <v>209</v>
      </c>
      <c r="D10266" s="20" t="s">
        <v>392</v>
      </c>
      <c r="E10266" s="20" t="s">
        <v>276</v>
      </c>
      <c r="F10266" s="20" t="s">
        <v>165</v>
      </c>
      <c r="G10266" s="8">
        <v>14642</v>
      </c>
      <c r="H10266" s="20" t="s">
        <v>166</v>
      </c>
      <c r="I10266" s="7">
        <v>0</v>
      </c>
      <c r="L10266" s="7">
        <v>471986044</v>
      </c>
      <c r="M10266" s="7">
        <v>137399159</v>
      </c>
      <c r="N10266" s="7">
        <v>6994496</v>
      </c>
      <c r="O10266" s="20" t="str">
        <f t="shared" si="324"/>
        <v/>
      </c>
    </row>
    <row r="10267" spans="1:15">
      <c r="A10267" s="20" t="str">
        <f t="shared" si="323"/>
        <v>Almenni lífeyrissjóðurinnÆvisafn I</v>
      </c>
      <c r="B10267" s="20" t="str">
        <f>_xlfn.IFNA(INDEX(Listi!$AI:$AI,MATCH(C10267,Listi!$AJ:$AJ,0)),INDEX(Listi!T:T,MATCH(C10267,Listi!U:U,0)))</f>
        <v xml:space="preserve">Almenni </v>
      </c>
      <c r="C10267" s="20" t="s">
        <v>0</v>
      </c>
      <c r="D10267" s="20" t="s">
        <v>202</v>
      </c>
      <c r="E10267" s="20" t="s">
        <v>276</v>
      </c>
      <c r="F10267" s="20" t="s">
        <v>167</v>
      </c>
      <c r="G10267" s="8">
        <v>18295</v>
      </c>
      <c r="H10267" s="20" t="s">
        <v>168</v>
      </c>
      <c r="I10267" s="7">
        <v>0</v>
      </c>
      <c r="L10267" s="7">
        <v>43068273823</v>
      </c>
      <c r="M10267" s="7">
        <v>4413720640</v>
      </c>
      <c r="N10267" s="7">
        <v>641257097</v>
      </c>
      <c r="O10267" s="20" t="str">
        <f t="shared" si="324"/>
        <v/>
      </c>
    </row>
    <row r="10268" spans="1:15">
      <c r="A10268" s="20" t="str">
        <f t="shared" si="323"/>
        <v>Almenni lífeyrissjóðurinnÆvisafn II</v>
      </c>
      <c r="B10268" s="20" t="str">
        <f>_xlfn.IFNA(INDEX(Listi!$AI:$AI,MATCH(C10268,Listi!$AJ:$AJ,0)),INDEX(Listi!T:T,MATCH(C10268,Listi!U:U,0)))</f>
        <v xml:space="preserve">Almenni </v>
      </c>
      <c r="C10268" s="20" t="s">
        <v>0</v>
      </c>
      <c r="D10268" s="20" t="s">
        <v>203</v>
      </c>
      <c r="E10268" s="20" t="s">
        <v>276</v>
      </c>
      <c r="F10268" s="20" t="s">
        <v>167</v>
      </c>
      <c r="G10268" s="8">
        <v>18295</v>
      </c>
      <c r="H10268" s="20" t="s">
        <v>168</v>
      </c>
      <c r="I10268" s="7">
        <v>0</v>
      </c>
      <c r="L10268" s="7">
        <v>86460235807</v>
      </c>
      <c r="M10268" s="7">
        <v>3970537445</v>
      </c>
      <c r="N10268" s="7">
        <v>1539034493</v>
      </c>
      <c r="O10268" s="20" t="str">
        <f t="shared" si="324"/>
        <v/>
      </c>
    </row>
    <row r="10269" spans="1:15">
      <c r="A10269" s="20" t="str">
        <f t="shared" si="323"/>
        <v>Almenni lífeyrissjóðurinnÆvisafn III</v>
      </c>
      <c r="B10269" s="20" t="str">
        <f>_xlfn.IFNA(INDEX(Listi!$AI:$AI,MATCH(C10269,Listi!$AJ:$AJ,0)),INDEX(Listi!T:T,MATCH(C10269,Listi!U:U,0)))</f>
        <v xml:space="preserve">Almenni </v>
      </c>
      <c r="C10269" s="20" t="s">
        <v>0</v>
      </c>
      <c r="D10269" s="20" t="s">
        <v>204</v>
      </c>
      <c r="E10269" s="20" t="s">
        <v>276</v>
      </c>
      <c r="F10269" s="20" t="s">
        <v>167</v>
      </c>
      <c r="G10269" s="8">
        <v>18295</v>
      </c>
      <c r="H10269" s="20" t="s">
        <v>168</v>
      </c>
      <c r="I10269" s="7">
        <v>0</v>
      </c>
      <c r="L10269" s="7">
        <v>33890180699</v>
      </c>
      <c r="M10269" s="7">
        <v>1571509194</v>
      </c>
      <c r="N10269" s="7">
        <v>920421683</v>
      </c>
      <c r="O10269" s="20" t="str">
        <f t="shared" si="324"/>
        <v/>
      </c>
    </row>
    <row r="10270" spans="1:15">
      <c r="A10270" s="20" t="str">
        <f t="shared" si="323"/>
        <v>Almenni lífeyrissjóðurinnHúsnæðissafn</v>
      </c>
      <c r="B10270" s="20" t="str">
        <f>_xlfn.IFNA(INDEX(Listi!$AI:$AI,MATCH(C10270,Listi!$AJ:$AJ,0)),INDEX(Listi!T:T,MATCH(C10270,Listi!U:U,0)))</f>
        <v xml:space="preserve">Almenni </v>
      </c>
      <c r="C10270" s="20" t="s">
        <v>0</v>
      </c>
      <c r="D10270" s="20" t="s">
        <v>315</v>
      </c>
      <c r="E10270" s="20" t="s">
        <v>276</v>
      </c>
      <c r="F10270" s="20" t="s">
        <v>167</v>
      </c>
      <c r="G10270" s="8">
        <v>18295</v>
      </c>
      <c r="H10270" s="20" t="s">
        <v>168</v>
      </c>
      <c r="I10270" s="7">
        <v>0</v>
      </c>
      <c r="L10270" s="7">
        <v>487895879</v>
      </c>
      <c r="M10270" s="7">
        <v>166428361</v>
      </c>
      <c r="N10270" s="7">
        <v>18080096</v>
      </c>
      <c r="O10270" s="20" t="str">
        <f t="shared" si="324"/>
        <v/>
      </c>
    </row>
    <row r="10271" spans="1:15">
      <c r="A10271" s="20" t="str">
        <f t="shared" si="323"/>
        <v>Almenni lífeyrissjóðurinnInnlánssafn</v>
      </c>
      <c r="B10271" s="20" t="str">
        <f>_xlfn.IFNA(INDEX(Listi!$AI:$AI,MATCH(C10271,Listi!$AJ:$AJ,0)),INDEX(Listi!T:T,MATCH(C10271,Listi!U:U,0)))</f>
        <v xml:space="preserve">Almenni </v>
      </c>
      <c r="C10271" s="20" t="s">
        <v>0</v>
      </c>
      <c r="D10271" s="20" t="s">
        <v>1</v>
      </c>
      <c r="E10271" s="20" t="s">
        <v>276</v>
      </c>
      <c r="F10271" s="20" t="s">
        <v>167</v>
      </c>
      <c r="G10271" s="8">
        <v>18295</v>
      </c>
      <c r="H10271" s="20" t="s">
        <v>168</v>
      </c>
      <c r="I10271" s="7">
        <v>0</v>
      </c>
      <c r="L10271" s="7">
        <v>26587944379</v>
      </c>
      <c r="M10271" s="7">
        <v>1016779991</v>
      </c>
      <c r="N10271" s="7">
        <v>1031869724</v>
      </c>
      <c r="O10271" s="20" t="str">
        <f t="shared" si="324"/>
        <v/>
      </c>
    </row>
    <row r="10272" spans="1:15">
      <c r="A10272" s="20" t="str">
        <f t="shared" si="323"/>
        <v>Almenni lífeyrissjóðurinnRíkissafn langt</v>
      </c>
      <c r="B10272" s="20" t="str">
        <f>_xlfn.IFNA(INDEX(Listi!$AI:$AI,MATCH(C10272,Listi!$AJ:$AJ,0)),INDEX(Listi!T:T,MATCH(C10272,Listi!U:U,0)))</f>
        <v xml:space="preserve">Almenni </v>
      </c>
      <c r="C10272" s="20" t="s">
        <v>0</v>
      </c>
      <c r="D10272" s="20" t="s">
        <v>199</v>
      </c>
      <c r="E10272" s="20" t="s">
        <v>276</v>
      </c>
      <c r="F10272" s="20" t="s">
        <v>167</v>
      </c>
      <c r="G10272" s="8">
        <v>18295</v>
      </c>
      <c r="H10272" s="20" t="s">
        <v>168</v>
      </c>
      <c r="I10272" s="7">
        <v>0</v>
      </c>
      <c r="L10272" s="7">
        <v>1193680171</v>
      </c>
      <c r="M10272" s="7">
        <v>61272573</v>
      </c>
      <c r="N10272" s="7">
        <v>40105929</v>
      </c>
      <c r="O10272" s="20" t="str">
        <f t="shared" si="324"/>
        <v/>
      </c>
    </row>
    <row r="10273" spans="1:15">
      <c r="A10273" s="20" t="str">
        <f t="shared" ref="A10273:A10336" si="325">CONCATENATE(C10273,D10273)</f>
        <v>Almenni lífeyrissjóðurinnRíkissafn stutt</v>
      </c>
      <c r="B10273" s="20" t="str">
        <f>_xlfn.IFNA(INDEX(Listi!$AI:$AI,MATCH(C10273,Listi!$AJ:$AJ,0)),INDEX(Listi!T:T,MATCH(C10273,Listi!U:U,0)))</f>
        <v xml:space="preserve">Almenni </v>
      </c>
      <c r="C10273" s="20" t="s">
        <v>0</v>
      </c>
      <c r="D10273" s="20" t="s">
        <v>200</v>
      </c>
      <c r="E10273" s="20" t="s">
        <v>276</v>
      </c>
      <c r="F10273" s="20" t="s">
        <v>167</v>
      </c>
      <c r="G10273" s="8">
        <v>18295</v>
      </c>
      <c r="H10273" s="20" t="s">
        <v>168</v>
      </c>
      <c r="I10273" s="7">
        <v>0</v>
      </c>
      <c r="L10273" s="7">
        <v>541893627</v>
      </c>
      <c r="M10273" s="7">
        <v>20423158</v>
      </c>
      <c r="N10273" s="7">
        <v>14899899</v>
      </c>
      <c r="O10273" s="20" t="str">
        <f t="shared" si="324"/>
        <v/>
      </c>
    </row>
    <row r="10274" spans="1:15">
      <c r="A10274" s="20" t="str">
        <f t="shared" si="325"/>
        <v>Almenni lífeyrissjóðurinnTryggingadeild</v>
      </c>
      <c r="B10274" s="20" t="str">
        <f>_xlfn.IFNA(INDEX(Listi!$AI:$AI,MATCH(C10274,Listi!$AJ:$AJ,0)),INDEX(Listi!T:T,MATCH(C10274,Listi!U:U,0)))</f>
        <v xml:space="preserve">Almenni </v>
      </c>
      <c r="C10274" s="20" t="s">
        <v>0</v>
      </c>
      <c r="D10274" s="20" t="s">
        <v>201</v>
      </c>
      <c r="E10274" s="20" t="s">
        <v>275</v>
      </c>
      <c r="F10274" s="20" t="s">
        <v>167</v>
      </c>
      <c r="G10274" s="8">
        <v>18295</v>
      </c>
      <c r="H10274" s="20" t="s">
        <v>168</v>
      </c>
      <c r="I10274" s="7">
        <v>0</v>
      </c>
      <c r="L10274" s="7">
        <v>174784296254</v>
      </c>
      <c r="M10274" s="7">
        <v>7497244534</v>
      </c>
      <c r="N10274" s="7">
        <v>3057046932</v>
      </c>
      <c r="O10274" s="20" t="str">
        <f t="shared" si="324"/>
        <v/>
      </c>
    </row>
    <row r="10275" spans="1:15">
      <c r="A10275" s="20" t="str">
        <f t="shared" si="325"/>
        <v>Birta lífeyrissjóðurBlönduð leið</v>
      </c>
      <c r="B10275" s="20" t="str">
        <f>_xlfn.IFNA(INDEX(Listi!$AI:$AI,MATCH(C10275,Listi!$AJ:$AJ,0)),INDEX(Listi!T:T,MATCH(C10275,Listi!U:U,0)))</f>
        <v xml:space="preserve">Birta  </v>
      </c>
      <c r="C10275" s="20" t="s">
        <v>298</v>
      </c>
      <c r="D10275" s="20" t="s">
        <v>314</v>
      </c>
      <c r="E10275" s="20" t="s">
        <v>276</v>
      </c>
      <c r="F10275" s="20" t="s">
        <v>167</v>
      </c>
      <c r="G10275" s="8">
        <v>18295</v>
      </c>
      <c r="H10275" s="20" t="s">
        <v>168</v>
      </c>
      <c r="I10275" s="7">
        <v>0</v>
      </c>
      <c r="L10275" s="7">
        <v>6929716201</v>
      </c>
      <c r="M10275" s="7">
        <v>253995298</v>
      </c>
      <c r="N10275" s="7">
        <v>139753585</v>
      </c>
      <c r="O10275" s="20" t="str">
        <f t="shared" si="324"/>
        <v/>
      </c>
    </row>
    <row r="10276" spans="1:15">
      <c r="A10276" s="20" t="str">
        <f t="shared" si="325"/>
        <v>Birta lífeyrissjóðurInnlánsleið</v>
      </c>
      <c r="B10276" s="20" t="str">
        <f>_xlfn.IFNA(INDEX(Listi!$AI:$AI,MATCH(C10276,Listi!$AJ:$AJ,0)),INDEX(Listi!T:T,MATCH(C10276,Listi!U:U,0)))</f>
        <v xml:space="preserve">Birta  </v>
      </c>
      <c r="C10276" s="20" t="s">
        <v>298</v>
      </c>
      <c r="D10276" s="20" t="s">
        <v>208</v>
      </c>
      <c r="E10276" s="20" t="s">
        <v>276</v>
      </c>
      <c r="F10276" s="20" t="s">
        <v>167</v>
      </c>
      <c r="G10276" s="8">
        <v>18295</v>
      </c>
      <c r="H10276" s="20" t="s">
        <v>168</v>
      </c>
      <c r="I10276" s="7">
        <v>0</v>
      </c>
      <c r="L10276" s="7">
        <v>4108971332</v>
      </c>
      <c r="M10276" s="7">
        <v>264842424</v>
      </c>
      <c r="N10276" s="7">
        <v>174324836</v>
      </c>
      <c r="O10276" s="20" t="str">
        <f t="shared" si="324"/>
        <v/>
      </c>
    </row>
    <row r="10277" spans="1:15">
      <c r="A10277" s="20" t="str">
        <f t="shared" si="325"/>
        <v>Birta lífeyrissjóðurSamtryggingardeild</v>
      </c>
      <c r="B10277" s="20" t="str">
        <f>_xlfn.IFNA(INDEX(Listi!$AI:$AI,MATCH(C10277,Listi!$AJ:$AJ,0)),INDEX(Listi!T:T,MATCH(C10277,Listi!U:U,0)))</f>
        <v xml:space="preserve">Birta  </v>
      </c>
      <c r="C10277" s="20" t="s">
        <v>298</v>
      </c>
      <c r="D10277" s="20" t="s">
        <v>205</v>
      </c>
      <c r="E10277" s="20" t="s">
        <v>275</v>
      </c>
      <c r="F10277" s="20" t="s">
        <v>167</v>
      </c>
      <c r="G10277" s="8">
        <v>18295</v>
      </c>
      <c r="H10277" s="20" t="s">
        <v>168</v>
      </c>
      <c r="I10277" s="7">
        <v>-1754320</v>
      </c>
      <c r="L10277" s="7">
        <v>549755105944</v>
      </c>
      <c r="M10277" s="7">
        <v>18480897961</v>
      </c>
      <c r="N10277" s="7">
        <v>14075814006</v>
      </c>
      <c r="O10277" s="20" t="str">
        <f t="shared" si="324"/>
        <v/>
      </c>
    </row>
    <row r="10278" spans="1:15">
      <c r="A10278" s="20" t="str">
        <f t="shared" si="325"/>
        <v>Birta lífeyrissjóðurSkuldabréfaleið</v>
      </c>
      <c r="B10278" s="20" t="str">
        <f>_xlfn.IFNA(INDEX(Listi!$AI:$AI,MATCH(C10278,Listi!$AJ:$AJ,0)),INDEX(Listi!T:T,MATCH(C10278,Listi!U:U,0)))</f>
        <v xml:space="preserve">Birta  </v>
      </c>
      <c r="C10278" s="20" t="s">
        <v>298</v>
      </c>
      <c r="D10278" s="20" t="s">
        <v>313</v>
      </c>
      <c r="E10278" s="20" t="s">
        <v>276</v>
      </c>
      <c r="F10278" s="20" t="s">
        <v>167</v>
      </c>
      <c r="G10278" s="8">
        <v>18295</v>
      </c>
      <c r="H10278" s="20" t="s">
        <v>168</v>
      </c>
      <c r="I10278" s="7">
        <v>0</v>
      </c>
      <c r="L10278" s="7">
        <v>8522374478</v>
      </c>
      <c r="M10278" s="7">
        <v>391005163</v>
      </c>
      <c r="N10278" s="7">
        <v>218104877</v>
      </c>
      <c r="O10278" s="20" t="str">
        <f t="shared" si="324"/>
        <v/>
      </c>
    </row>
    <row r="10279" spans="1:15">
      <c r="A10279" s="20" t="str">
        <f t="shared" si="325"/>
        <v>Birta lífeyrissjóðurTilgreind séreign</v>
      </c>
      <c r="B10279" s="20" t="str">
        <f>_xlfn.IFNA(INDEX(Listi!$AI:$AI,MATCH(C10279,Listi!$AJ:$AJ,0)),INDEX(Listi!T:T,MATCH(C10279,Listi!U:U,0)))</f>
        <v xml:space="preserve">Birta  </v>
      </c>
      <c r="C10279" s="20" t="s">
        <v>298</v>
      </c>
      <c r="D10279" s="20" t="s">
        <v>312</v>
      </c>
      <c r="E10279" s="20" t="s">
        <v>276</v>
      </c>
      <c r="F10279" s="20" t="s">
        <v>167</v>
      </c>
      <c r="G10279" s="8">
        <v>18295</v>
      </c>
      <c r="H10279" s="20" t="s">
        <v>168</v>
      </c>
      <c r="I10279" s="7">
        <v>0</v>
      </c>
      <c r="L10279" s="7">
        <v>2234420297</v>
      </c>
      <c r="M10279" s="7">
        <v>511871981</v>
      </c>
      <c r="N10279" s="7">
        <v>36000223</v>
      </c>
      <c r="O10279" s="20" t="str">
        <f t="shared" si="324"/>
        <v/>
      </c>
    </row>
    <row r="10280" spans="1:15">
      <c r="A10280" s="20" t="str">
        <f t="shared" si="325"/>
        <v>Brú Lífeyrissjóður starfsmanna sveitarfélagaA-deild</v>
      </c>
      <c r="B10280" s="20" t="str">
        <f>_xlfn.IFNA(INDEX(Listi!$AI:$AI,MATCH(C10280,Listi!$AJ:$AJ,0)),INDEX(Listi!T:T,MATCH(C10280,Listi!U:U,0)))</f>
        <v>Brú</v>
      </c>
      <c r="C10280" s="20" t="s">
        <v>217</v>
      </c>
      <c r="D10280" s="20" t="s">
        <v>257</v>
      </c>
      <c r="E10280" s="20" t="s">
        <v>275</v>
      </c>
      <c r="F10280" s="20" t="s">
        <v>167</v>
      </c>
      <c r="G10280" s="8">
        <v>18295</v>
      </c>
      <c r="H10280" s="20" t="s">
        <v>168</v>
      </c>
      <c r="I10280" s="7">
        <v>0</v>
      </c>
      <c r="L10280" s="7">
        <v>270469177889</v>
      </c>
      <c r="M10280" s="7">
        <v>13987858077</v>
      </c>
      <c r="N10280" s="7">
        <v>4793072329</v>
      </c>
      <c r="O10280" s="20" t="str">
        <f t="shared" si="324"/>
        <v/>
      </c>
    </row>
    <row r="10281" spans="1:15">
      <c r="A10281" s="20" t="str">
        <f t="shared" si="325"/>
        <v>Brú Lífeyrissjóður starfsmanna sveitarfélagaB-deild</v>
      </c>
      <c r="B10281" s="20" t="str">
        <f>_xlfn.IFNA(INDEX(Listi!$AI:$AI,MATCH(C10281,Listi!$AJ:$AJ,0)),INDEX(Listi!T:T,MATCH(C10281,Listi!U:U,0)))</f>
        <v>Brú</v>
      </c>
      <c r="C10281" s="20" t="s">
        <v>217</v>
      </c>
      <c r="D10281" s="20" t="s">
        <v>218</v>
      </c>
      <c r="E10281" s="20" t="s">
        <v>275</v>
      </c>
      <c r="F10281" s="20" t="s">
        <v>167</v>
      </c>
      <c r="G10281" s="8">
        <v>18295</v>
      </c>
      <c r="H10281" s="20" t="s">
        <v>168</v>
      </c>
      <c r="I10281" s="7">
        <v>0</v>
      </c>
      <c r="L10281" s="7">
        <v>17004783831</v>
      </c>
      <c r="M10281" s="7">
        <v>119747694</v>
      </c>
      <c r="N10281" s="7">
        <v>3424817406</v>
      </c>
      <c r="O10281" s="20" t="str">
        <f t="shared" si="324"/>
        <v/>
      </c>
    </row>
    <row r="10282" spans="1:15">
      <c r="A10282" s="20" t="str">
        <f t="shared" si="325"/>
        <v>Brú Lífeyrissjóður starfsmanna sveitarfélagaV-deild</v>
      </c>
      <c r="B10282" s="20" t="str">
        <f>_xlfn.IFNA(INDEX(Listi!$AI:$AI,MATCH(C10282,Listi!$AJ:$AJ,0)),INDEX(Listi!T:T,MATCH(C10282,Listi!U:U,0)))</f>
        <v>Brú</v>
      </c>
      <c r="C10282" s="20" t="s">
        <v>217</v>
      </c>
      <c r="D10282" s="20" t="s">
        <v>219</v>
      </c>
      <c r="E10282" s="20" t="s">
        <v>275</v>
      </c>
      <c r="F10282" s="20" t="s">
        <v>167</v>
      </c>
      <c r="G10282" s="8">
        <v>18295</v>
      </c>
      <c r="H10282" s="20" t="s">
        <v>168</v>
      </c>
      <c r="I10282" s="7">
        <v>0</v>
      </c>
      <c r="L10282" s="7">
        <v>54501394986</v>
      </c>
      <c r="M10282" s="7">
        <v>4188513374</v>
      </c>
      <c r="N10282" s="7">
        <v>455519059</v>
      </c>
      <c r="O10282" s="20" t="str">
        <f t="shared" si="324"/>
        <v/>
      </c>
    </row>
    <row r="10283" spans="1:15">
      <c r="A10283" s="20" t="str">
        <f t="shared" si="325"/>
        <v>Eftirlaunasj atvinnuflugmannaSamtryggingardeild</v>
      </c>
      <c r="B10283" s="20" t="str">
        <f>_xlfn.IFNA(INDEX(Listi!$AI:$AI,MATCH(C10283,Listi!$AJ:$AJ,0)),INDEX(Listi!T:T,MATCH(C10283,Listi!U:U,0)))</f>
        <v>EFÍA</v>
      </c>
      <c r="C10283" s="20" t="s">
        <v>220</v>
      </c>
      <c r="D10283" s="20" t="s">
        <v>205</v>
      </c>
      <c r="E10283" s="20" t="s">
        <v>275</v>
      </c>
      <c r="F10283" s="20" t="s">
        <v>167</v>
      </c>
      <c r="G10283" s="8">
        <v>18295</v>
      </c>
      <c r="H10283" s="20" t="s">
        <v>168</v>
      </c>
      <c r="I10283" s="7">
        <v>0</v>
      </c>
      <c r="L10283" s="7">
        <v>58542663000</v>
      </c>
      <c r="M10283" s="7">
        <v>1477262000</v>
      </c>
      <c r="N10283" s="7">
        <v>1113313000</v>
      </c>
      <c r="O10283" s="20" t="str">
        <f t="shared" si="324"/>
        <v/>
      </c>
    </row>
    <row r="10284" spans="1:15">
      <c r="A10284" s="20" t="str">
        <f t="shared" si="325"/>
        <v>Festa - lífeyrissjóðurSamtryggingardeild</v>
      </c>
      <c r="B10284" s="20" t="str">
        <f>_xlfn.IFNA(INDEX(Listi!$AI:$AI,MATCH(C10284,Listi!$AJ:$AJ,0)),INDEX(Listi!T:T,MATCH(C10284,Listi!U:U,0)))</f>
        <v xml:space="preserve">Festa </v>
      </c>
      <c r="C10284" s="20" t="s">
        <v>221</v>
      </c>
      <c r="D10284" s="20" t="s">
        <v>205</v>
      </c>
      <c r="E10284" s="20" t="s">
        <v>275</v>
      </c>
      <c r="F10284" s="20" t="s">
        <v>167</v>
      </c>
      <c r="G10284" s="8">
        <v>18295</v>
      </c>
      <c r="H10284" s="20" t="s">
        <v>168</v>
      </c>
      <c r="I10284" s="7">
        <v>-236747</v>
      </c>
      <c r="L10284" s="7">
        <v>246318113722</v>
      </c>
      <c r="M10284" s="7">
        <v>11138196907</v>
      </c>
      <c r="N10284" s="7">
        <v>5180938287</v>
      </c>
      <c r="O10284" s="20" t="str">
        <f t="shared" si="324"/>
        <v/>
      </c>
    </row>
    <row r="10285" spans="1:15">
      <c r="A10285" s="20" t="str">
        <f t="shared" si="325"/>
        <v>Festa - lífeyrissjóðurSparnaðarleið I</v>
      </c>
      <c r="B10285" s="20" t="str">
        <f>_xlfn.IFNA(INDEX(Listi!$AI:$AI,MATCH(C10285,Listi!$AJ:$AJ,0)),INDEX(Listi!T:T,MATCH(C10285,Listi!U:U,0)))</f>
        <v xml:space="preserve">Festa </v>
      </c>
      <c r="C10285" s="20" t="s">
        <v>221</v>
      </c>
      <c r="D10285" s="20" t="s">
        <v>464</v>
      </c>
      <c r="E10285" s="20" t="s">
        <v>276</v>
      </c>
      <c r="F10285" s="20" t="s">
        <v>167</v>
      </c>
      <c r="G10285" s="8">
        <v>18295</v>
      </c>
      <c r="H10285" s="20" t="s">
        <v>168</v>
      </c>
      <c r="I10285" s="7">
        <v>0</v>
      </c>
      <c r="L10285" s="7">
        <v>75585319</v>
      </c>
      <c r="M10285" s="7">
        <v>37671409</v>
      </c>
      <c r="N10285" s="7">
        <v>2063969</v>
      </c>
      <c r="O10285" s="20" t="str">
        <f t="shared" si="324"/>
        <v/>
      </c>
    </row>
    <row r="10286" spans="1:15">
      <c r="A10286" s="20" t="str">
        <f t="shared" si="325"/>
        <v>Festa - lífeyrissjóðurSparnaðarleið II</v>
      </c>
      <c r="B10286" s="20" t="str">
        <f>_xlfn.IFNA(INDEX(Listi!$AI:$AI,MATCH(C10286,Listi!$AJ:$AJ,0)),INDEX(Listi!T:T,MATCH(C10286,Listi!U:U,0)))</f>
        <v xml:space="preserve">Festa </v>
      </c>
      <c r="C10286" s="20" t="s">
        <v>221</v>
      </c>
      <c r="D10286" s="20" t="s">
        <v>388</v>
      </c>
      <c r="E10286" s="20" t="s">
        <v>276</v>
      </c>
      <c r="F10286" s="20" t="s">
        <v>167</v>
      </c>
      <c r="G10286" s="8">
        <v>18295</v>
      </c>
      <c r="H10286" s="20" t="s">
        <v>168</v>
      </c>
      <c r="I10286" s="7">
        <v>0</v>
      </c>
      <c r="L10286" s="7">
        <v>1113180693</v>
      </c>
      <c r="M10286" s="7">
        <v>134564310</v>
      </c>
      <c r="N10286" s="7">
        <v>19363084</v>
      </c>
      <c r="O10286" s="20" t="str">
        <f t="shared" si="324"/>
        <v/>
      </c>
    </row>
    <row r="10287" spans="1:15">
      <c r="A10287" s="20" t="str">
        <f t="shared" si="325"/>
        <v>Frjálsi lífeyrissjóðurinnDeild/leið I</v>
      </c>
      <c r="B10287" s="20" t="str">
        <f>_xlfn.IFNA(INDEX(Listi!$AI:$AI,MATCH(C10287,Listi!$AJ:$AJ,0)),INDEX(Listi!T:T,MATCH(C10287,Listi!U:U,0)))</f>
        <v xml:space="preserve">Frjálsi </v>
      </c>
      <c r="C10287" s="20" t="s">
        <v>222</v>
      </c>
      <c r="D10287" s="20" t="s">
        <v>223</v>
      </c>
      <c r="E10287" s="20" t="s">
        <v>276</v>
      </c>
      <c r="F10287" s="20" t="s">
        <v>167</v>
      </c>
      <c r="G10287" s="8">
        <v>18295</v>
      </c>
      <c r="H10287" s="20" t="s">
        <v>168</v>
      </c>
      <c r="I10287" s="7">
        <v>0</v>
      </c>
      <c r="L10287" s="7">
        <v>199278730000</v>
      </c>
      <c r="M10287" s="7">
        <v>10813020000</v>
      </c>
      <c r="N10287" s="7">
        <v>2178012000</v>
      </c>
      <c r="O10287" s="20" t="str">
        <f t="shared" si="324"/>
        <v/>
      </c>
    </row>
    <row r="10288" spans="1:15">
      <c r="A10288" s="20" t="str">
        <f t="shared" si="325"/>
        <v>Frjálsi lífeyrissjóðurinnDeild/leið II</v>
      </c>
      <c r="B10288" s="20" t="str">
        <f>_xlfn.IFNA(INDEX(Listi!$AI:$AI,MATCH(C10288,Listi!$AJ:$AJ,0)),INDEX(Listi!T:T,MATCH(C10288,Listi!U:U,0)))</f>
        <v xml:space="preserve">Frjálsi </v>
      </c>
      <c r="C10288" s="20" t="s">
        <v>222</v>
      </c>
      <c r="D10288" s="20" t="s">
        <v>224</v>
      </c>
      <c r="E10288" s="20" t="s">
        <v>276</v>
      </c>
      <c r="F10288" s="20" t="s">
        <v>167</v>
      </c>
      <c r="G10288" s="8">
        <v>18295</v>
      </c>
      <c r="H10288" s="20" t="s">
        <v>168</v>
      </c>
      <c r="I10288" s="7">
        <v>0</v>
      </c>
      <c r="L10288" s="7">
        <v>29681370000</v>
      </c>
      <c r="M10288" s="7">
        <v>1864883000</v>
      </c>
      <c r="N10288" s="7">
        <v>401735000</v>
      </c>
      <c r="O10288" s="20" t="str">
        <f t="shared" si="324"/>
        <v/>
      </c>
    </row>
    <row r="10289" spans="1:15">
      <c r="A10289" s="20" t="str">
        <f t="shared" si="325"/>
        <v>Frjálsi lífeyrissjóðurinnDeild/leið III</v>
      </c>
      <c r="B10289" s="20" t="str">
        <f>_xlfn.IFNA(INDEX(Listi!$AI:$AI,MATCH(C10289,Listi!$AJ:$AJ,0)),INDEX(Listi!T:T,MATCH(C10289,Listi!U:U,0)))</f>
        <v xml:space="preserve">Frjálsi </v>
      </c>
      <c r="C10289" s="20" t="s">
        <v>222</v>
      </c>
      <c r="D10289" s="20" t="s">
        <v>225</v>
      </c>
      <c r="E10289" s="20" t="s">
        <v>276</v>
      </c>
      <c r="F10289" s="20" t="s">
        <v>167</v>
      </c>
      <c r="G10289" s="8">
        <v>18295</v>
      </c>
      <c r="H10289" s="20" t="s">
        <v>168</v>
      </c>
      <c r="I10289" s="7">
        <v>0</v>
      </c>
      <c r="L10289" s="7">
        <v>43554797000</v>
      </c>
      <c r="M10289" s="7">
        <v>2564479000</v>
      </c>
      <c r="N10289" s="7">
        <v>1456678000</v>
      </c>
      <c r="O10289" s="20" t="str">
        <f t="shared" si="324"/>
        <v/>
      </c>
    </row>
    <row r="10290" spans="1:15">
      <c r="A10290" s="20" t="str">
        <f t="shared" si="325"/>
        <v>Frjálsi lífeyrissjóðurinnFrjálsi Áhætta</v>
      </c>
      <c r="B10290" s="20" t="str">
        <f>_xlfn.IFNA(INDEX(Listi!$AI:$AI,MATCH(C10290,Listi!$AJ:$AJ,0)),INDEX(Listi!T:T,MATCH(C10290,Listi!U:U,0)))</f>
        <v xml:space="preserve">Frjálsi </v>
      </c>
      <c r="C10290" s="20" t="s">
        <v>222</v>
      </c>
      <c r="D10290" s="20" t="s">
        <v>226</v>
      </c>
      <c r="E10290" s="20" t="s">
        <v>276</v>
      </c>
      <c r="F10290" s="20" t="s">
        <v>167</v>
      </c>
      <c r="G10290" s="8">
        <v>18295</v>
      </c>
      <c r="H10290" s="20" t="s">
        <v>168</v>
      </c>
      <c r="I10290" s="7">
        <v>0</v>
      </c>
      <c r="L10290" s="7">
        <v>2707615000</v>
      </c>
      <c r="M10290" s="7">
        <v>335331000</v>
      </c>
      <c r="N10290" s="7">
        <v>1872000</v>
      </c>
      <c r="O10290" s="20" t="str">
        <f t="shared" si="324"/>
        <v/>
      </c>
    </row>
    <row r="10291" spans="1:15">
      <c r="A10291" s="20" t="str">
        <f t="shared" si="325"/>
        <v>Frjálsi lífeyrissjóðurinnSameiginleg deild</v>
      </c>
      <c r="B10291" s="20" t="str">
        <f>_xlfn.IFNA(INDEX(Listi!$AI:$AI,MATCH(C10291,Listi!$AJ:$AJ,0)),INDEX(Listi!T:T,MATCH(C10291,Listi!U:U,0)))</f>
        <v xml:space="preserve">Frjálsi </v>
      </c>
      <c r="C10291" s="20" t="s">
        <v>222</v>
      </c>
      <c r="D10291" s="20" t="s">
        <v>311</v>
      </c>
      <c r="E10291" s="20" t="s">
        <v>276</v>
      </c>
      <c r="F10291" s="20" t="s">
        <v>167</v>
      </c>
      <c r="G10291" s="8">
        <v>18295</v>
      </c>
      <c r="H10291" s="20" t="s">
        <v>168</v>
      </c>
      <c r="I10291" s="7">
        <v>0</v>
      </c>
      <c r="L10291" s="7">
        <v>0</v>
      </c>
      <c r="M10291" s="7">
        <v>0</v>
      </c>
      <c r="N10291" s="7">
        <v>0</v>
      </c>
      <c r="O10291" s="20" t="str">
        <f t="shared" si="324"/>
        <v/>
      </c>
    </row>
    <row r="10292" spans="1:15">
      <c r="A10292" s="20" t="str">
        <f t="shared" si="325"/>
        <v>Frjálsi lífeyrissjóðurinnSamtryggingardeild</v>
      </c>
      <c r="B10292" s="20" t="str">
        <f>_xlfn.IFNA(INDEX(Listi!$AI:$AI,MATCH(C10292,Listi!$AJ:$AJ,0)),INDEX(Listi!T:T,MATCH(C10292,Listi!U:U,0)))</f>
        <v xml:space="preserve">Frjálsi </v>
      </c>
      <c r="C10292" s="20" t="s">
        <v>222</v>
      </c>
      <c r="D10292" s="20" t="s">
        <v>205</v>
      </c>
      <c r="E10292" s="20" t="s">
        <v>275</v>
      </c>
      <c r="F10292" s="20" t="s">
        <v>167</v>
      </c>
      <c r="G10292" s="8">
        <v>18295</v>
      </c>
      <c r="H10292" s="20" t="s">
        <v>168</v>
      </c>
      <c r="I10292" s="7">
        <v>0</v>
      </c>
      <c r="L10292" s="7">
        <v>127148465000</v>
      </c>
      <c r="M10292" s="7">
        <v>7524433000</v>
      </c>
      <c r="N10292" s="7">
        <v>1254273000</v>
      </c>
      <c r="O10292" s="20" t="str">
        <f t="shared" si="324"/>
        <v/>
      </c>
    </row>
    <row r="10293" spans="1:15">
      <c r="A10293" s="20" t="str">
        <f t="shared" si="325"/>
        <v>Gildi - lífeyrissjóðurFramtíðarsýn 1</v>
      </c>
      <c r="B10293" s="20" t="str">
        <f>_xlfn.IFNA(INDEX(Listi!$AI:$AI,MATCH(C10293,Listi!$AJ:$AJ,0)),INDEX(Listi!T:T,MATCH(C10293,Listi!U:U,0)))</f>
        <v xml:space="preserve">Gildi  </v>
      </c>
      <c r="C10293" s="20" t="s">
        <v>227</v>
      </c>
      <c r="D10293" s="20" t="s">
        <v>373</v>
      </c>
      <c r="E10293" s="20" t="s">
        <v>276</v>
      </c>
      <c r="F10293" s="20" t="s">
        <v>167</v>
      </c>
      <c r="G10293" s="8">
        <v>18295</v>
      </c>
      <c r="H10293" s="20" t="s">
        <v>168</v>
      </c>
      <c r="I10293" s="7">
        <v>0</v>
      </c>
      <c r="L10293" s="7">
        <v>3223959491</v>
      </c>
      <c r="M10293" s="7">
        <v>185065371</v>
      </c>
      <c r="N10293" s="7">
        <v>99697779</v>
      </c>
      <c r="O10293" s="20" t="str">
        <f t="shared" si="324"/>
        <v/>
      </c>
    </row>
    <row r="10294" spans="1:15">
      <c r="A10294" s="20" t="str">
        <f t="shared" si="325"/>
        <v>Gildi - lífeyrissjóðurFramtíðarsýn 2</v>
      </c>
      <c r="B10294" s="20" t="str">
        <f>_xlfn.IFNA(INDEX(Listi!$AI:$AI,MATCH(C10294,Listi!$AJ:$AJ,0)),INDEX(Listi!T:T,MATCH(C10294,Listi!U:U,0)))</f>
        <v xml:space="preserve">Gildi  </v>
      </c>
      <c r="C10294" s="20" t="s">
        <v>227</v>
      </c>
      <c r="D10294" s="20" t="s">
        <v>374</v>
      </c>
      <c r="E10294" s="20" t="s">
        <v>276</v>
      </c>
      <c r="F10294" s="20" t="s">
        <v>167</v>
      </c>
      <c r="G10294" s="8">
        <v>18295</v>
      </c>
      <c r="H10294" s="20" t="s">
        <v>168</v>
      </c>
      <c r="I10294" s="7">
        <v>0</v>
      </c>
      <c r="L10294" s="7">
        <v>3172355810</v>
      </c>
      <c r="M10294" s="7">
        <v>227598529</v>
      </c>
      <c r="N10294" s="7">
        <v>70042741</v>
      </c>
      <c r="O10294" s="20" t="str">
        <f t="shared" si="324"/>
        <v/>
      </c>
    </row>
    <row r="10295" spans="1:15">
      <c r="A10295" s="20" t="str">
        <f t="shared" si="325"/>
        <v>Gildi - lífeyrissjóðurFramtíðarsýn 3</v>
      </c>
      <c r="B10295" s="20" t="str">
        <f>_xlfn.IFNA(INDEX(Listi!$AI:$AI,MATCH(C10295,Listi!$AJ:$AJ,0)),INDEX(Listi!T:T,MATCH(C10295,Listi!U:U,0)))</f>
        <v xml:space="preserve">Gildi  </v>
      </c>
      <c r="C10295" s="20" t="s">
        <v>227</v>
      </c>
      <c r="D10295" s="20" t="s">
        <v>380</v>
      </c>
      <c r="E10295" s="20" t="s">
        <v>276</v>
      </c>
      <c r="F10295" s="20" t="s">
        <v>167</v>
      </c>
      <c r="G10295" s="8">
        <v>18295</v>
      </c>
      <c r="H10295" s="20" t="s">
        <v>168</v>
      </c>
      <c r="I10295" s="7">
        <v>0</v>
      </c>
      <c r="L10295" s="7">
        <v>1220667693</v>
      </c>
      <c r="M10295" s="7">
        <v>206427664</v>
      </c>
      <c r="N10295" s="7">
        <v>61376636</v>
      </c>
      <c r="O10295" s="20" t="str">
        <f t="shared" si="324"/>
        <v/>
      </c>
    </row>
    <row r="10296" spans="1:15">
      <c r="A10296" s="20" t="str">
        <f t="shared" si="325"/>
        <v>Gildi - lífeyrissjóðurSamtryggingardeild</v>
      </c>
      <c r="B10296" s="20" t="str">
        <f>_xlfn.IFNA(INDEX(Listi!$AI:$AI,MATCH(C10296,Listi!$AJ:$AJ,0)),INDEX(Listi!T:T,MATCH(C10296,Listi!U:U,0)))</f>
        <v xml:space="preserve">Gildi  </v>
      </c>
      <c r="C10296" s="20" t="s">
        <v>227</v>
      </c>
      <c r="D10296" s="20" t="s">
        <v>205</v>
      </c>
      <c r="E10296" s="20" t="s">
        <v>275</v>
      </c>
      <c r="F10296" s="20" t="s">
        <v>167</v>
      </c>
      <c r="G10296" s="8">
        <v>18295</v>
      </c>
      <c r="H10296" s="20" t="s">
        <v>168</v>
      </c>
      <c r="I10296" s="7">
        <v>0</v>
      </c>
      <c r="L10296" s="7">
        <v>908474103084</v>
      </c>
      <c r="M10296" s="7">
        <v>33404441428</v>
      </c>
      <c r="N10296" s="7">
        <v>20772915594</v>
      </c>
      <c r="O10296" s="20" t="str">
        <f t="shared" si="324"/>
        <v/>
      </c>
    </row>
    <row r="10297" spans="1:15">
      <c r="A10297" s="20" t="str">
        <f t="shared" si="325"/>
        <v>Íslenski lífeyrissjóðurinnLíf 1</v>
      </c>
      <c r="B10297" s="20" t="str">
        <f>_xlfn.IFNA(INDEX(Listi!$AI:$AI,MATCH(C10297,Listi!$AJ:$AJ,0)),INDEX(Listi!T:T,MATCH(C10297,Listi!U:U,0)))</f>
        <v xml:space="preserve">Íslenski  </v>
      </c>
      <c r="C10297" s="20" t="s">
        <v>238</v>
      </c>
      <c r="D10297" s="20" t="s">
        <v>239</v>
      </c>
      <c r="E10297" s="20" t="s">
        <v>276</v>
      </c>
      <c r="F10297" s="20" t="s">
        <v>167</v>
      </c>
      <c r="G10297" s="8">
        <v>18295</v>
      </c>
      <c r="H10297" s="20" t="s">
        <v>168</v>
      </c>
      <c r="I10297" s="7">
        <v>0</v>
      </c>
      <c r="L10297" s="7">
        <v>34645188332</v>
      </c>
      <c r="M10297" s="7">
        <v>5859453012</v>
      </c>
      <c r="N10297" s="7">
        <v>977930648</v>
      </c>
      <c r="O10297" s="20" t="str">
        <f t="shared" si="324"/>
        <v/>
      </c>
    </row>
    <row r="10298" spans="1:15">
      <c r="A10298" s="20" t="str">
        <f t="shared" si="325"/>
        <v>Íslenski lífeyrissjóðurinnLíf 2</v>
      </c>
      <c r="B10298" s="20" t="str">
        <f>_xlfn.IFNA(INDEX(Listi!$AI:$AI,MATCH(C10298,Listi!$AJ:$AJ,0)),INDEX(Listi!T:T,MATCH(C10298,Listi!U:U,0)))</f>
        <v xml:space="preserve">Íslenski  </v>
      </c>
      <c r="C10298" s="20" t="s">
        <v>238</v>
      </c>
      <c r="D10298" s="20" t="s">
        <v>240</v>
      </c>
      <c r="E10298" s="20" t="s">
        <v>276</v>
      </c>
      <c r="F10298" s="20" t="s">
        <v>167</v>
      </c>
      <c r="G10298" s="8">
        <v>18295</v>
      </c>
      <c r="H10298" s="20" t="s">
        <v>168</v>
      </c>
      <c r="I10298" s="7">
        <v>0</v>
      </c>
      <c r="L10298" s="7">
        <v>31029129445</v>
      </c>
      <c r="M10298" s="7">
        <v>2139527304</v>
      </c>
      <c r="N10298" s="7">
        <v>531278955</v>
      </c>
      <c r="O10298" s="20" t="str">
        <f t="shared" si="324"/>
        <v/>
      </c>
    </row>
    <row r="10299" spans="1:15">
      <c r="A10299" s="20" t="str">
        <f t="shared" si="325"/>
        <v>Íslenski lífeyrissjóðurinnLíf 3</v>
      </c>
      <c r="B10299" s="20" t="str">
        <f>_xlfn.IFNA(INDEX(Listi!$AI:$AI,MATCH(C10299,Listi!$AJ:$AJ,0)),INDEX(Listi!T:T,MATCH(C10299,Listi!U:U,0)))</f>
        <v xml:space="preserve">Íslenski  </v>
      </c>
      <c r="C10299" s="20" t="s">
        <v>238</v>
      </c>
      <c r="D10299" s="20" t="s">
        <v>241</v>
      </c>
      <c r="E10299" s="20" t="s">
        <v>276</v>
      </c>
      <c r="F10299" s="20" t="s">
        <v>167</v>
      </c>
      <c r="G10299" s="8">
        <v>18295</v>
      </c>
      <c r="H10299" s="20" t="s">
        <v>168</v>
      </c>
      <c r="I10299" s="7">
        <v>0</v>
      </c>
      <c r="L10299" s="7">
        <v>26552298455</v>
      </c>
      <c r="M10299" s="7">
        <v>1349981892</v>
      </c>
      <c r="N10299" s="7">
        <v>474868471</v>
      </c>
      <c r="O10299" s="20" t="str">
        <f t="shared" si="324"/>
        <v/>
      </c>
    </row>
    <row r="10300" spans="1:15">
      <c r="A10300" s="20" t="str">
        <f t="shared" si="325"/>
        <v>Íslenski lífeyrissjóðurinnLíf 4</v>
      </c>
      <c r="B10300" s="20" t="str">
        <f>_xlfn.IFNA(INDEX(Listi!$AI:$AI,MATCH(C10300,Listi!$AJ:$AJ,0)),INDEX(Listi!T:T,MATCH(C10300,Listi!U:U,0)))</f>
        <v xml:space="preserve">Íslenski  </v>
      </c>
      <c r="C10300" s="20" t="s">
        <v>238</v>
      </c>
      <c r="D10300" s="20" t="s">
        <v>242</v>
      </c>
      <c r="E10300" s="20" t="s">
        <v>276</v>
      </c>
      <c r="F10300" s="20" t="s">
        <v>167</v>
      </c>
      <c r="G10300" s="8">
        <v>18295</v>
      </c>
      <c r="H10300" s="20" t="s">
        <v>168</v>
      </c>
      <c r="I10300" s="7">
        <v>0</v>
      </c>
      <c r="L10300" s="7">
        <v>15323468197</v>
      </c>
      <c r="M10300" s="7">
        <v>592019313</v>
      </c>
      <c r="N10300" s="7">
        <v>649721424</v>
      </c>
      <c r="O10300" s="20" t="str">
        <f t="shared" si="324"/>
        <v/>
      </c>
    </row>
    <row r="10301" spans="1:15">
      <c r="A10301" s="20" t="str">
        <f t="shared" si="325"/>
        <v>Íslenski lífeyrissjóðurinnSamtryggingardeild</v>
      </c>
      <c r="B10301" s="20" t="str">
        <f>_xlfn.IFNA(INDEX(Listi!$AI:$AI,MATCH(C10301,Listi!$AJ:$AJ,0)),INDEX(Listi!T:T,MATCH(C10301,Listi!U:U,0)))</f>
        <v xml:space="preserve">Íslenski  </v>
      </c>
      <c r="C10301" s="20" t="s">
        <v>238</v>
      </c>
      <c r="D10301" s="20" t="s">
        <v>205</v>
      </c>
      <c r="E10301" s="20" t="s">
        <v>275</v>
      </c>
      <c r="F10301" s="20" t="s">
        <v>167</v>
      </c>
      <c r="G10301" s="8">
        <v>18295</v>
      </c>
      <c r="H10301" s="20" t="s">
        <v>168</v>
      </c>
      <c r="I10301" s="7">
        <v>0</v>
      </c>
      <c r="L10301" s="7">
        <v>32369481106</v>
      </c>
      <c r="M10301" s="7">
        <v>2513450236</v>
      </c>
      <c r="N10301" s="7">
        <v>182749847</v>
      </c>
      <c r="O10301" s="20" t="str">
        <f t="shared" si="324"/>
        <v/>
      </c>
    </row>
    <row r="10302" spans="1:15">
      <c r="A10302" s="20" t="str">
        <f t="shared" si="325"/>
        <v>Lífeyrissjóður bændaSamtryggingardeild</v>
      </c>
      <c r="B10302" s="20" t="str">
        <f>_xlfn.IFNA(INDEX(Listi!$AI:$AI,MATCH(C10302,Listi!$AJ:$AJ,0)),INDEX(Listi!T:T,MATCH(C10302,Listi!U:U,0)))</f>
        <v>Lífeyrissjóður bænda</v>
      </c>
      <c r="C10302" s="20" t="s">
        <v>252</v>
      </c>
      <c r="D10302" s="20" t="s">
        <v>205</v>
      </c>
      <c r="E10302" s="20" t="s">
        <v>275</v>
      </c>
      <c r="F10302" s="20" t="s">
        <v>167</v>
      </c>
      <c r="G10302" s="8">
        <v>18295</v>
      </c>
      <c r="H10302" s="20" t="s">
        <v>168</v>
      </c>
      <c r="I10302" s="7">
        <v>-2998206</v>
      </c>
      <c r="L10302" s="7">
        <v>45108278171</v>
      </c>
      <c r="M10302" s="7">
        <v>776003397</v>
      </c>
      <c r="N10302" s="7">
        <v>1921473168</v>
      </c>
      <c r="O10302" s="20" t="str">
        <f t="shared" si="324"/>
        <v/>
      </c>
    </row>
    <row r="10303" spans="1:15">
      <c r="A10303" s="20" t="str">
        <f t="shared" si="325"/>
        <v>Lífeyrissjóður bankamannaAldursdeild</v>
      </c>
      <c r="B10303" s="20" t="str">
        <f>_xlfn.IFNA(INDEX(Listi!$AI:$AI,MATCH(C10303,Listi!$AJ:$AJ,0)),INDEX(Listi!T:T,MATCH(C10303,Listi!U:U,0)))</f>
        <v>Lífeyrissjóður bankam.</v>
      </c>
      <c r="C10303" s="20" t="s">
        <v>250</v>
      </c>
      <c r="D10303" s="20" t="s">
        <v>251</v>
      </c>
      <c r="E10303" s="20" t="s">
        <v>275</v>
      </c>
      <c r="F10303" s="20" t="s">
        <v>167</v>
      </c>
      <c r="G10303" s="8">
        <v>18295</v>
      </c>
      <c r="H10303" s="20" t="s">
        <v>168</v>
      </c>
      <c r="I10303" s="7">
        <v>0</v>
      </c>
      <c r="L10303" s="7">
        <v>61369964000</v>
      </c>
      <c r="M10303" s="7">
        <v>1996063000</v>
      </c>
      <c r="N10303" s="7">
        <v>753444000</v>
      </c>
      <c r="O10303" s="20" t="str">
        <f t="shared" si="324"/>
        <v/>
      </c>
    </row>
    <row r="10304" spans="1:15">
      <c r="A10304" s="20" t="str">
        <f t="shared" si="325"/>
        <v>Lífeyrissjóður bankamannaHlutfallsdeild</v>
      </c>
      <c r="B10304" s="20" t="str">
        <f>_xlfn.IFNA(INDEX(Listi!$AI:$AI,MATCH(C10304,Listi!$AJ:$AJ,0)),INDEX(Listi!T:T,MATCH(C10304,Listi!U:U,0)))</f>
        <v>Lífeyrissjóður bankam.</v>
      </c>
      <c r="C10304" s="20" t="s">
        <v>250</v>
      </c>
      <c r="D10304" s="20" t="s">
        <v>467</v>
      </c>
      <c r="E10304" s="20" t="s">
        <v>275</v>
      </c>
      <c r="F10304" s="20" t="s">
        <v>167</v>
      </c>
      <c r="G10304" s="8">
        <v>18295</v>
      </c>
      <c r="H10304" s="20" t="s">
        <v>168</v>
      </c>
      <c r="I10304" s="7">
        <v>0</v>
      </c>
      <c r="L10304" s="7">
        <v>40286427000</v>
      </c>
      <c r="M10304" s="7">
        <v>125147000</v>
      </c>
      <c r="N10304" s="7">
        <v>2741197000</v>
      </c>
      <c r="O10304" s="20" t="str">
        <f t="shared" si="324"/>
        <v/>
      </c>
    </row>
    <row r="10305" spans="1:15">
      <c r="A10305" s="20" t="str">
        <f t="shared" si="325"/>
        <v>Lífeyrissjóður RangæingaSamtryggingardeild</v>
      </c>
      <c r="B10305" s="20" t="str">
        <f>_xlfn.IFNA(INDEX(Listi!$AI:$AI,MATCH(C10305,Listi!$AJ:$AJ,0)),INDEX(Listi!T:T,MATCH(C10305,Listi!U:U,0)))</f>
        <v>Lífeyrissjóður Rang.</v>
      </c>
      <c r="C10305" s="20" t="s">
        <v>253</v>
      </c>
      <c r="D10305" s="20" t="s">
        <v>205</v>
      </c>
      <c r="E10305" s="20" t="s">
        <v>275</v>
      </c>
      <c r="F10305" s="20" t="s">
        <v>167</v>
      </c>
      <c r="G10305" s="8">
        <v>18295</v>
      </c>
      <c r="H10305" s="20" t="s">
        <v>168</v>
      </c>
      <c r="I10305" s="7">
        <v>0</v>
      </c>
      <c r="L10305" s="7">
        <v>18949790000</v>
      </c>
      <c r="M10305" s="7">
        <v>835894000</v>
      </c>
      <c r="N10305" s="7">
        <v>386250000</v>
      </c>
      <c r="O10305" s="20" t="str">
        <f t="shared" si="324"/>
        <v/>
      </c>
    </row>
    <row r="10306" spans="1:15">
      <c r="A10306" s="20" t="str">
        <f t="shared" si="325"/>
        <v>Lífeyrissjóður starfsmanna AkureyrarbæjarSamtryggingardeild</v>
      </c>
      <c r="B10306" s="20" t="str">
        <f>_xlfn.IFNA(INDEX(Listi!$AI:$AI,MATCH(C10306,Listi!$AJ:$AJ,0)),INDEX(Listi!T:T,MATCH(C10306,Listi!U:U,0)))</f>
        <v>Lífeyrissj. starfsm. Akureyrarb.</v>
      </c>
      <c r="C10306" s="20" t="s">
        <v>274</v>
      </c>
      <c r="D10306" s="20" t="s">
        <v>205</v>
      </c>
      <c r="E10306" s="20" t="s">
        <v>275</v>
      </c>
      <c r="F10306" s="8" t="s">
        <v>167</v>
      </c>
      <c r="G10306" s="8">
        <v>18295</v>
      </c>
      <c r="H10306" s="20" t="s">
        <v>168</v>
      </c>
      <c r="I10306" s="7">
        <v>0</v>
      </c>
      <c r="L10306" s="7">
        <v>14569496826</v>
      </c>
      <c r="M10306" s="7">
        <v>46271787</v>
      </c>
      <c r="N10306" s="7">
        <v>1160288032</v>
      </c>
      <c r="O10306" s="20" t="str">
        <f t="shared" ref="O10306:O10369" si="326">IFERROR(VLOOKUP(F10306,EhLykill,3,FALSE),"")</f>
        <v/>
      </c>
    </row>
    <row r="10307" spans="1:15">
      <c r="A10307" s="20" t="str">
        <f t="shared" si="325"/>
        <v>Lífeyrissjóður starfsmanna Búnaðarbanka ÍslandsSamtryggingardeild</v>
      </c>
      <c r="B10307" s="20" t="str">
        <f>_xlfn.IFNA(INDEX(Listi!$AI:$AI,MATCH(C10307,Listi!$AJ:$AJ,0)),INDEX(Listi!T:T,MATCH(C10307,Listi!U:U,0)))</f>
        <v>Lífeyrissj. starfsm. Búnaðarb.Ísl.</v>
      </c>
      <c r="C10307" s="20" t="s">
        <v>254</v>
      </c>
      <c r="D10307" s="20" t="s">
        <v>205</v>
      </c>
      <c r="E10307" s="20" t="s">
        <v>275</v>
      </c>
      <c r="F10307" s="8" t="s">
        <v>167</v>
      </c>
      <c r="G10307" s="8">
        <v>18295</v>
      </c>
      <c r="H10307" s="20" t="s">
        <v>168</v>
      </c>
      <c r="I10307" s="7">
        <v>0</v>
      </c>
      <c r="L10307" s="7">
        <v>27921283000</v>
      </c>
      <c r="M10307" s="7">
        <v>7378000</v>
      </c>
      <c r="N10307" s="7">
        <v>1535577000</v>
      </c>
      <c r="O10307" s="20" t="str">
        <f t="shared" si="326"/>
        <v/>
      </c>
    </row>
    <row r="10308" spans="1:15">
      <c r="A10308" s="20" t="str">
        <f t="shared" si="325"/>
        <v>Lífeyrissjóður starfsmanna ReykjavíkurborgarSamtryggingardeild</v>
      </c>
      <c r="B10308" s="20" t="str">
        <f>_xlfn.IFNA(INDEX(Listi!$AI:$AI,MATCH(C10308,Listi!$AJ:$AJ,0)),INDEX(Listi!T:T,MATCH(C10308,Listi!U:U,0)))</f>
        <v>Lífeyrissj. starfsm. Reykjav.</v>
      </c>
      <c r="C10308" s="20" t="s">
        <v>255</v>
      </c>
      <c r="D10308" s="20" t="s">
        <v>205</v>
      </c>
      <c r="E10308" s="20" t="s">
        <v>275</v>
      </c>
      <c r="F10308" s="8" t="s">
        <v>167</v>
      </c>
      <c r="G10308" s="8">
        <v>18295</v>
      </c>
      <c r="H10308" s="20" t="s">
        <v>168</v>
      </c>
      <c r="I10308" s="7">
        <v>0</v>
      </c>
      <c r="L10308" s="7">
        <v>92450251598</v>
      </c>
      <c r="M10308" s="7">
        <v>217604296</v>
      </c>
      <c r="N10308" s="7">
        <v>6195210428</v>
      </c>
      <c r="O10308" s="20" t="str">
        <f t="shared" si="326"/>
        <v/>
      </c>
    </row>
    <row r="10309" spans="1:15">
      <c r="A10309" s="20" t="str">
        <f t="shared" si="325"/>
        <v>Lífeyrissjóður starfsmanna ríkisinsA-deild</v>
      </c>
      <c r="B10309" s="20" t="str">
        <f>_xlfn.IFNA(INDEX(Listi!$AI:$AI,MATCH(C10309,Listi!$AJ:$AJ,0)),INDEX(Listi!T:T,MATCH(C10309,Listi!U:U,0)))</f>
        <v>LSR</v>
      </c>
      <c r="C10309" s="20" t="s">
        <v>256</v>
      </c>
      <c r="D10309" s="20" t="s">
        <v>257</v>
      </c>
      <c r="E10309" s="20" t="s">
        <v>275</v>
      </c>
      <c r="F10309" s="8" t="s">
        <v>167</v>
      </c>
      <c r="G10309" s="8">
        <v>18295</v>
      </c>
      <c r="H10309" s="20" t="s">
        <v>168</v>
      </c>
      <c r="I10309" s="7">
        <v>0</v>
      </c>
      <c r="L10309" s="7">
        <v>1024402726080</v>
      </c>
      <c r="M10309" s="7">
        <v>38030413328</v>
      </c>
      <c r="N10309" s="7">
        <v>13011563069</v>
      </c>
      <c r="O10309" s="20" t="str">
        <f t="shared" si="326"/>
        <v/>
      </c>
    </row>
    <row r="10310" spans="1:15">
      <c r="A10310" s="20" t="str">
        <f t="shared" si="325"/>
        <v>Lífeyrissjóður starfsmanna ríkisinsB-deild</v>
      </c>
      <c r="B10310" s="20" t="str">
        <f>_xlfn.IFNA(INDEX(Listi!$AI:$AI,MATCH(C10310,Listi!$AJ:$AJ,0)),INDEX(Listi!T:T,MATCH(C10310,Listi!U:U,0)))</f>
        <v>LSR</v>
      </c>
      <c r="C10310" s="20" t="s">
        <v>256</v>
      </c>
      <c r="D10310" s="20" t="s">
        <v>218</v>
      </c>
      <c r="E10310" s="20" t="s">
        <v>275</v>
      </c>
      <c r="F10310" s="20" t="s">
        <v>167</v>
      </c>
      <c r="G10310" s="8">
        <v>18295</v>
      </c>
      <c r="H10310" s="20" t="s">
        <v>168</v>
      </c>
      <c r="I10310" s="7">
        <v>0</v>
      </c>
      <c r="L10310" s="7">
        <v>297381500048</v>
      </c>
      <c r="M10310" s="7">
        <v>1364474032</v>
      </c>
      <c r="N10310" s="7">
        <v>62409553231</v>
      </c>
      <c r="O10310" s="20" t="str">
        <f t="shared" si="326"/>
        <v/>
      </c>
    </row>
    <row r="10311" spans="1:15">
      <c r="A10311" s="20" t="str">
        <f t="shared" si="325"/>
        <v>Lífeyrissjóður starfsmanna ríkisinsLeið I</v>
      </c>
      <c r="B10311" s="20" t="str">
        <f>_xlfn.IFNA(INDEX(Listi!$AI:$AI,MATCH(C10311,Listi!$AJ:$AJ,0)),INDEX(Listi!T:T,MATCH(C10311,Listi!U:U,0)))</f>
        <v>LSR</v>
      </c>
      <c r="C10311" s="20" t="s">
        <v>256</v>
      </c>
      <c r="D10311" s="20" t="s">
        <v>258</v>
      </c>
      <c r="E10311" s="20" t="s">
        <v>276</v>
      </c>
      <c r="F10311" s="20" t="s">
        <v>167</v>
      </c>
      <c r="G10311" s="8">
        <v>18295</v>
      </c>
      <c r="H10311" s="20" t="s">
        <v>168</v>
      </c>
      <c r="I10311" s="7">
        <v>0</v>
      </c>
      <c r="L10311" s="7">
        <v>11704214939</v>
      </c>
      <c r="M10311" s="7">
        <v>547428342</v>
      </c>
      <c r="N10311" s="7">
        <v>195323403</v>
      </c>
      <c r="O10311" s="20" t="str">
        <f t="shared" si="326"/>
        <v/>
      </c>
    </row>
    <row r="10312" spans="1:15">
      <c r="A10312" s="20" t="str">
        <f t="shared" si="325"/>
        <v>Lífeyrissjóður starfsmanna ríkisinsLeið II</v>
      </c>
      <c r="B10312" s="20" t="str">
        <f>_xlfn.IFNA(INDEX(Listi!$AI:$AI,MATCH(C10312,Listi!$AJ:$AJ,0)),INDEX(Listi!T:T,MATCH(C10312,Listi!U:U,0)))</f>
        <v>LSR</v>
      </c>
      <c r="C10312" s="20" t="s">
        <v>256</v>
      </c>
      <c r="D10312" s="20" t="s">
        <v>259</v>
      </c>
      <c r="E10312" s="20" t="s">
        <v>276</v>
      </c>
      <c r="F10312" s="20" t="s">
        <v>167</v>
      </c>
      <c r="G10312" s="8">
        <v>18295</v>
      </c>
      <c r="H10312" s="20" t="s">
        <v>168</v>
      </c>
      <c r="I10312" s="7">
        <v>0</v>
      </c>
      <c r="L10312" s="7">
        <v>3365164594</v>
      </c>
      <c r="M10312" s="7">
        <v>379849453</v>
      </c>
      <c r="N10312" s="7">
        <v>93142056</v>
      </c>
      <c r="O10312" s="20" t="str">
        <f t="shared" si="326"/>
        <v/>
      </c>
    </row>
    <row r="10313" spans="1:15">
      <c r="A10313" s="20" t="str">
        <f t="shared" si="325"/>
        <v>Lífeyrissjóður starfsmanna ríkisinsLeið III</v>
      </c>
      <c r="B10313" s="20" t="str">
        <f>_xlfn.IFNA(INDEX(Listi!$AI:$AI,MATCH(C10313,Listi!$AJ:$AJ,0)),INDEX(Listi!T:T,MATCH(C10313,Listi!U:U,0)))</f>
        <v>LSR</v>
      </c>
      <c r="C10313" s="20" t="s">
        <v>256</v>
      </c>
      <c r="D10313" s="20" t="s">
        <v>260</v>
      </c>
      <c r="E10313" s="20" t="s">
        <v>276</v>
      </c>
      <c r="F10313" s="20" t="s">
        <v>167</v>
      </c>
      <c r="G10313" s="8">
        <v>18295</v>
      </c>
      <c r="H10313" s="20" t="s">
        <v>168</v>
      </c>
      <c r="I10313" s="7">
        <v>0</v>
      </c>
      <c r="L10313" s="7">
        <v>9959294621</v>
      </c>
      <c r="M10313" s="7">
        <v>743287481</v>
      </c>
      <c r="N10313" s="7">
        <v>349903833</v>
      </c>
      <c r="O10313" s="20" t="str">
        <f t="shared" si="326"/>
        <v/>
      </c>
    </row>
    <row r="10314" spans="1:15">
      <c r="A10314" s="20" t="str">
        <f t="shared" si="325"/>
        <v>Lífeyrissjóður Tannlæknafél ÍslDeild I/Séreign</v>
      </c>
      <c r="B10314" s="20" t="str">
        <f>_xlfn.IFNA(INDEX(Listi!$AI:$AI,MATCH(C10314,Listi!$AJ:$AJ,0)),INDEX(Listi!T:T,MATCH(C10314,Listi!U:U,0)))</f>
        <v>Lífeyrissj. Tannlækna</v>
      </c>
      <c r="C10314" s="20" t="s">
        <v>261</v>
      </c>
      <c r="D10314" s="20" t="s">
        <v>207</v>
      </c>
      <c r="E10314" s="20" t="s">
        <v>276</v>
      </c>
      <c r="F10314" s="20" t="s">
        <v>167</v>
      </c>
      <c r="G10314" s="8">
        <v>18295</v>
      </c>
      <c r="H10314" s="20" t="s">
        <v>168</v>
      </c>
      <c r="I10314" s="7">
        <v>0</v>
      </c>
      <c r="L10314" s="7">
        <v>6768408488</v>
      </c>
      <c r="M10314" s="7">
        <v>272759192</v>
      </c>
      <c r="N10314" s="7">
        <v>153838058</v>
      </c>
      <c r="O10314" s="20" t="str">
        <f t="shared" si="326"/>
        <v/>
      </c>
    </row>
    <row r="10315" spans="1:15">
      <c r="A10315" s="20" t="str">
        <f t="shared" si="325"/>
        <v>Lífeyrissjóður Tannlæknafél ÍslSamtryggingardeild</v>
      </c>
      <c r="B10315" s="20" t="str">
        <f>_xlfn.IFNA(INDEX(Listi!$AI:$AI,MATCH(C10315,Listi!$AJ:$AJ,0)),INDEX(Listi!T:T,MATCH(C10315,Listi!U:U,0)))</f>
        <v>Lífeyrissj. Tannlækna</v>
      </c>
      <c r="C10315" s="20" t="s">
        <v>261</v>
      </c>
      <c r="D10315" s="20" t="s">
        <v>205</v>
      </c>
      <c r="E10315" s="20" t="s">
        <v>275</v>
      </c>
      <c r="F10315" s="20" t="s">
        <v>167</v>
      </c>
      <c r="G10315" s="8">
        <v>18295</v>
      </c>
      <c r="H10315" s="20" t="s">
        <v>168</v>
      </c>
      <c r="I10315" s="7">
        <v>0</v>
      </c>
      <c r="L10315" s="7">
        <v>2241251214</v>
      </c>
      <c r="M10315" s="7">
        <v>112827287</v>
      </c>
      <c r="N10315" s="7">
        <v>17930159</v>
      </c>
      <c r="O10315" s="20" t="str">
        <f t="shared" si="326"/>
        <v/>
      </c>
    </row>
    <row r="10316" spans="1:15">
      <c r="A10316" s="20" t="str">
        <f t="shared" si="325"/>
        <v>Lífeyrissjóður verslunarmannaÆvileið 1</v>
      </c>
      <c r="B10316" s="20" t="str">
        <f>_xlfn.IFNA(INDEX(Listi!$AI:$AI,MATCH(C10316,Listi!$AJ:$AJ,0)),INDEX(Listi!T:T,MATCH(C10316,Listi!U:U,0)))</f>
        <v>Lífeyrissj. Verslunarm.</v>
      </c>
      <c r="C10316" s="20" t="s">
        <v>206</v>
      </c>
      <c r="D10316" s="20" t="s">
        <v>310</v>
      </c>
      <c r="E10316" s="20" t="s">
        <v>276</v>
      </c>
      <c r="F10316" s="20" t="s">
        <v>167</v>
      </c>
      <c r="G10316" s="8">
        <v>18295</v>
      </c>
      <c r="H10316" s="20" t="s">
        <v>168</v>
      </c>
      <c r="I10316" s="7">
        <v>0</v>
      </c>
      <c r="L10316" s="7">
        <v>2860479562</v>
      </c>
      <c r="M10316" s="7">
        <v>819651283</v>
      </c>
      <c r="N10316" s="7">
        <v>12562366</v>
      </c>
      <c r="O10316" s="20" t="str">
        <f t="shared" si="326"/>
        <v/>
      </c>
    </row>
    <row r="10317" spans="1:15">
      <c r="A10317" s="20" t="str">
        <f t="shared" si="325"/>
        <v>Lífeyrissjóður verslunarmannaÆvileið 2</v>
      </c>
      <c r="B10317" s="20" t="str">
        <f>_xlfn.IFNA(INDEX(Listi!$AI:$AI,MATCH(C10317,Listi!$AJ:$AJ,0)),INDEX(Listi!T:T,MATCH(C10317,Listi!U:U,0)))</f>
        <v>Lífeyrissj. Verslunarm.</v>
      </c>
      <c r="C10317" s="20" t="s">
        <v>206</v>
      </c>
      <c r="D10317" s="20" t="s">
        <v>309</v>
      </c>
      <c r="E10317" s="20" t="s">
        <v>276</v>
      </c>
      <c r="F10317" s="20" t="s">
        <v>167</v>
      </c>
      <c r="G10317" s="8">
        <v>18295</v>
      </c>
      <c r="H10317" s="20" t="s">
        <v>168</v>
      </c>
      <c r="I10317" s="7">
        <v>0</v>
      </c>
      <c r="L10317" s="7">
        <v>2325064159</v>
      </c>
      <c r="M10317" s="7">
        <v>465663194</v>
      </c>
      <c r="N10317" s="7">
        <v>32037995</v>
      </c>
      <c r="O10317" s="20" t="str">
        <f t="shared" si="326"/>
        <v/>
      </c>
    </row>
    <row r="10318" spans="1:15">
      <c r="A10318" s="20" t="str">
        <f t="shared" si="325"/>
        <v>Lífeyrissjóður verslunarmannaÆvileið 3</v>
      </c>
      <c r="B10318" s="20" t="str">
        <f>_xlfn.IFNA(INDEX(Listi!$AI:$AI,MATCH(C10318,Listi!$AJ:$AJ,0)),INDEX(Listi!T:T,MATCH(C10318,Listi!U:U,0)))</f>
        <v>Lífeyrissj. Verslunarm.</v>
      </c>
      <c r="C10318" s="20" t="s">
        <v>206</v>
      </c>
      <c r="D10318" s="20" t="s">
        <v>308</v>
      </c>
      <c r="E10318" s="20" t="s">
        <v>276</v>
      </c>
      <c r="F10318" s="20" t="s">
        <v>167</v>
      </c>
      <c r="G10318" s="8">
        <v>18295</v>
      </c>
      <c r="H10318" s="20" t="s">
        <v>168</v>
      </c>
      <c r="I10318" s="7">
        <v>0</v>
      </c>
      <c r="L10318" s="7">
        <v>1567402319</v>
      </c>
      <c r="M10318" s="7">
        <v>325961302</v>
      </c>
      <c r="N10318" s="7">
        <v>60283998</v>
      </c>
      <c r="O10318" s="20" t="str">
        <f t="shared" si="326"/>
        <v/>
      </c>
    </row>
    <row r="10319" spans="1:15">
      <c r="A10319" s="20" t="str">
        <f t="shared" si="325"/>
        <v>Lífeyrissjóður verslunarmannaDeild I/Séreign</v>
      </c>
      <c r="B10319" s="20" t="str">
        <f>_xlfn.IFNA(INDEX(Listi!$AI:$AI,MATCH(C10319,Listi!$AJ:$AJ,0)),INDEX(Listi!T:T,MATCH(C10319,Listi!U:U,0)))</f>
        <v>Lífeyrissj. Verslunarm.</v>
      </c>
      <c r="C10319" s="20" t="s">
        <v>206</v>
      </c>
      <c r="D10319" s="20" t="s">
        <v>207</v>
      </c>
      <c r="E10319" s="20" t="s">
        <v>276</v>
      </c>
      <c r="F10319" s="20" t="s">
        <v>167</v>
      </c>
      <c r="G10319" s="8">
        <v>18295</v>
      </c>
      <c r="H10319" s="20" t="s">
        <v>168</v>
      </c>
      <c r="I10319" s="7">
        <v>0</v>
      </c>
      <c r="L10319" s="7">
        <v>19785724399</v>
      </c>
      <c r="M10319" s="7">
        <v>729937912</v>
      </c>
      <c r="N10319" s="7">
        <v>458382791</v>
      </c>
      <c r="O10319" s="20" t="str">
        <f t="shared" si="326"/>
        <v/>
      </c>
    </row>
    <row r="10320" spans="1:15">
      <c r="A10320" s="20" t="str">
        <f t="shared" si="325"/>
        <v>Lífeyrissjóður verslunarmannaSamtryggingardeild</v>
      </c>
      <c r="B10320" s="20" t="str">
        <f>_xlfn.IFNA(INDEX(Listi!$AI:$AI,MATCH(C10320,Listi!$AJ:$AJ,0)),INDEX(Listi!T:T,MATCH(C10320,Listi!U:U,0)))</f>
        <v>Lífeyrissj. Verslunarm.</v>
      </c>
      <c r="C10320" s="20" t="s">
        <v>206</v>
      </c>
      <c r="D10320" s="20" t="s">
        <v>205</v>
      </c>
      <c r="E10320" s="20" t="s">
        <v>275</v>
      </c>
      <c r="F10320" s="20" t="s">
        <v>167</v>
      </c>
      <c r="G10320" s="8">
        <v>18295</v>
      </c>
      <c r="H10320" s="20" t="s">
        <v>168</v>
      </c>
      <c r="I10320" s="7">
        <v>0</v>
      </c>
      <c r="L10320" s="7">
        <v>1174592806906</v>
      </c>
      <c r="M10320" s="7">
        <v>35794261112</v>
      </c>
      <c r="N10320" s="7">
        <v>21965137185</v>
      </c>
      <c r="O10320" s="20" t="str">
        <f t="shared" si="326"/>
        <v/>
      </c>
    </row>
    <row r="10321" spans="1:15">
      <c r="A10321" s="20" t="str">
        <f t="shared" si="325"/>
        <v>Lífeyrissjóður VestmannaeyjaSafn I</v>
      </c>
      <c r="B10321" s="20" t="str">
        <f>_xlfn.IFNA(INDEX(Listi!$AI:$AI,MATCH(C10321,Listi!$AJ:$AJ,0)),INDEX(Listi!T:T,MATCH(C10321,Listi!U:U,0)))</f>
        <v>Lífeyrissj. Vestm.</v>
      </c>
      <c r="C10321" s="20" t="s">
        <v>262</v>
      </c>
      <c r="D10321" s="20" t="s">
        <v>210</v>
      </c>
      <c r="E10321" s="20" t="s">
        <v>276</v>
      </c>
      <c r="F10321" s="20" t="s">
        <v>167</v>
      </c>
      <c r="G10321" s="8">
        <v>18295</v>
      </c>
      <c r="H10321" s="20" t="s">
        <v>168</v>
      </c>
      <c r="I10321" s="7">
        <v>0</v>
      </c>
      <c r="L10321" s="7">
        <v>381311221</v>
      </c>
      <c r="M10321" s="7">
        <v>44104006</v>
      </c>
      <c r="N10321" s="7">
        <v>13592960</v>
      </c>
      <c r="O10321" s="20" t="str">
        <f t="shared" si="326"/>
        <v/>
      </c>
    </row>
    <row r="10322" spans="1:15">
      <c r="A10322" s="20" t="str">
        <f t="shared" si="325"/>
        <v>Lífeyrissjóður VestmannaeyjaSafn II</v>
      </c>
      <c r="B10322" s="20" t="str">
        <f>_xlfn.IFNA(INDEX(Listi!$AI:$AI,MATCH(C10322,Listi!$AJ:$AJ,0)),INDEX(Listi!T:T,MATCH(C10322,Listi!U:U,0)))</f>
        <v>Lífeyrissj. Vestm.</v>
      </c>
      <c r="C10322" s="20" t="s">
        <v>262</v>
      </c>
      <c r="D10322" s="20" t="s">
        <v>211</v>
      </c>
      <c r="E10322" s="20" t="s">
        <v>276</v>
      </c>
      <c r="F10322" s="20" t="s">
        <v>167</v>
      </c>
      <c r="G10322" s="8">
        <v>18295</v>
      </c>
      <c r="H10322" s="20" t="s">
        <v>168</v>
      </c>
      <c r="I10322" s="7">
        <v>0</v>
      </c>
      <c r="L10322" s="7">
        <v>571440191</v>
      </c>
      <c r="M10322" s="7">
        <v>40240404</v>
      </c>
      <c r="N10322" s="7">
        <v>18659289</v>
      </c>
      <c r="O10322" s="20" t="str">
        <f t="shared" si="326"/>
        <v/>
      </c>
    </row>
    <row r="10323" spans="1:15">
      <c r="A10323" s="20" t="str">
        <f t="shared" si="325"/>
        <v>Lífeyrissjóður VestmannaeyjaSamtryggingardeild</v>
      </c>
      <c r="B10323" s="20" t="str">
        <f>_xlfn.IFNA(INDEX(Listi!$AI:$AI,MATCH(C10323,Listi!$AJ:$AJ,0)),INDEX(Listi!T:T,MATCH(C10323,Listi!U:U,0)))</f>
        <v>Lífeyrissj. Vestm.</v>
      </c>
      <c r="C10323" s="20" t="s">
        <v>262</v>
      </c>
      <c r="D10323" s="20" t="s">
        <v>205</v>
      </c>
      <c r="E10323" s="20" t="s">
        <v>275</v>
      </c>
      <c r="F10323" s="20" t="s">
        <v>167</v>
      </c>
      <c r="G10323" s="8">
        <v>18295</v>
      </c>
      <c r="H10323" s="20" t="s">
        <v>168</v>
      </c>
      <c r="I10323" s="7">
        <v>-197723</v>
      </c>
      <c r="L10323" s="7">
        <v>85198020532</v>
      </c>
      <c r="M10323" s="7">
        <v>1944643004</v>
      </c>
      <c r="N10323" s="7">
        <v>2198060399</v>
      </c>
      <c r="O10323" s="20" t="str">
        <f t="shared" si="326"/>
        <v/>
      </c>
    </row>
    <row r="10324" spans="1:15">
      <c r="A10324" s="20" t="str">
        <f t="shared" si="325"/>
        <v>Lífsverk lífeyrissjóðurLífsverk I/Séreign</v>
      </c>
      <c r="B10324" s="20" t="str">
        <f>_xlfn.IFNA(INDEX(Listi!$AI:$AI,MATCH(C10324,Listi!$AJ:$AJ,0)),INDEX(Listi!T:T,MATCH(C10324,Listi!U:U,0)))</f>
        <v xml:space="preserve">Lífsverk  </v>
      </c>
      <c r="C10324" s="20" t="s">
        <v>268</v>
      </c>
      <c r="D10324" s="20" t="s">
        <v>269</v>
      </c>
      <c r="E10324" s="20" t="s">
        <v>276</v>
      </c>
      <c r="F10324" s="8" t="s">
        <v>167</v>
      </c>
      <c r="G10324" s="8">
        <v>18295</v>
      </c>
      <c r="H10324" s="20" t="s">
        <v>168</v>
      </c>
      <c r="I10324" s="7">
        <v>0</v>
      </c>
      <c r="L10324" s="7">
        <v>4582957000</v>
      </c>
      <c r="M10324" s="7">
        <v>635926000</v>
      </c>
      <c r="N10324" s="7">
        <v>22708000</v>
      </c>
      <c r="O10324" s="20" t="str">
        <f t="shared" si="326"/>
        <v/>
      </c>
    </row>
    <row r="10325" spans="1:15">
      <c r="A10325" s="20" t="str">
        <f t="shared" si="325"/>
        <v>Lífsverk lífeyrissjóðurLífsverk II/Séreign</v>
      </c>
      <c r="B10325" s="20" t="str">
        <f>_xlfn.IFNA(INDEX(Listi!$AI:$AI,MATCH(C10325,Listi!$AJ:$AJ,0)),INDEX(Listi!T:T,MATCH(C10325,Listi!U:U,0)))</f>
        <v xml:space="preserve">Lífsverk  </v>
      </c>
      <c r="C10325" s="20" t="s">
        <v>268</v>
      </c>
      <c r="D10325" s="20" t="s">
        <v>270</v>
      </c>
      <c r="E10325" s="20" t="s">
        <v>276</v>
      </c>
      <c r="F10325" s="8" t="s">
        <v>167</v>
      </c>
      <c r="G10325" s="8">
        <v>18295</v>
      </c>
      <c r="H10325" s="20" t="s">
        <v>168</v>
      </c>
      <c r="I10325" s="7">
        <v>0</v>
      </c>
      <c r="L10325" s="7">
        <v>23735073000</v>
      </c>
      <c r="M10325" s="7">
        <v>2073571000</v>
      </c>
      <c r="N10325" s="7">
        <v>249365000</v>
      </c>
      <c r="O10325" s="20" t="str">
        <f t="shared" si="326"/>
        <v/>
      </c>
    </row>
    <row r="10326" spans="1:15">
      <c r="A10326" s="20" t="str">
        <f t="shared" si="325"/>
        <v>Lífsverk lífeyrissjóðurLífsverk III/Séreign</v>
      </c>
      <c r="B10326" s="20" t="str">
        <f>_xlfn.IFNA(INDEX(Listi!$AI:$AI,MATCH(C10326,Listi!$AJ:$AJ,0)),INDEX(Listi!T:T,MATCH(C10326,Listi!U:U,0)))</f>
        <v xml:space="preserve">Lífsverk  </v>
      </c>
      <c r="C10326" s="20" t="s">
        <v>268</v>
      </c>
      <c r="D10326" s="20" t="s">
        <v>271</v>
      </c>
      <c r="E10326" s="20" t="s">
        <v>276</v>
      </c>
      <c r="F10326" s="8" t="s">
        <v>167</v>
      </c>
      <c r="G10326" s="8">
        <v>18295</v>
      </c>
      <c r="H10326" s="20" t="s">
        <v>168</v>
      </c>
      <c r="I10326" s="7">
        <v>0</v>
      </c>
      <c r="L10326" s="7">
        <v>653814000</v>
      </c>
      <c r="M10326" s="7">
        <v>105107000</v>
      </c>
      <c r="N10326" s="7">
        <v>2613000</v>
      </c>
      <c r="O10326" s="20" t="str">
        <f t="shared" si="326"/>
        <v/>
      </c>
    </row>
    <row r="10327" spans="1:15">
      <c r="A10327" s="20" t="str">
        <f t="shared" si="325"/>
        <v>Lífsverk lífeyrissjóðurSamtryggingardeild</v>
      </c>
      <c r="B10327" s="20" t="str">
        <f>_xlfn.IFNA(INDEX(Listi!$AI:$AI,MATCH(C10327,Listi!$AJ:$AJ,0)),INDEX(Listi!T:T,MATCH(C10327,Listi!U:U,0)))</f>
        <v xml:space="preserve">Lífsverk  </v>
      </c>
      <c r="C10327" s="20" t="s">
        <v>268</v>
      </c>
      <c r="D10327" s="20" t="s">
        <v>205</v>
      </c>
      <c r="E10327" s="20" t="s">
        <v>275</v>
      </c>
      <c r="F10327" s="8" t="s">
        <v>167</v>
      </c>
      <c r="G10327" s="8">
        <v>18295</v>
      </c>
      <c r="H10327" s="20" t="s">
        <v>168</v>
      </c>
      <c r="I10327" s="7">
        <v>0</v>
      </c>
      <c r="L10327" s="7">
        <v>120542527000</v>
      </c>
      <c r="M10327" s="7">
        <v>4397803000</v>
      </c>
      <c r="N10327" s="7">
        <v>1423151000</v>
      </c>
      <c r="O10327" s="20" t="str">
        <f t="shared" si="326"/>
        <v/>
      </c>
    </row>
    <row r="10328" spans="1:15">
      <c r="A10328" s="20" t="str">
        <f t="shared" si="325"/>
        <v>Söfnunarsjóður lífeyrisréttindaDeild I/Innlán</v>
      </c>
      <c r="B10328" s="20" t="str">
        <f>_xlfn.IFNA(INDEX(Listi!$AI:$AI,MATCH(C10328,Listi!$AJ:$AJ,0)),INDEX(Listi!T:T,MATCH(C10328,Listi!U:U,0)))</f>
        <v>Söfnunarsj.</v>
      </c>
      <c r="C10328" s="20" t="s">
        <v>272</v>
      </c>
      <c r="D10328" s="20" t="s">
        <v>273</v>
      </c>
      <c r="E10328" s="20" t="s">
        <v>276</v>
      </c>
      <c r="F10328" s="20" t="s">
        <v>167</v>
      </c>
      <c r="G10328" s="8">
        <v>18295</v>
      </c>
      <c r="H10328" s="20" t="s">
        <v>168</v>
      </c>
      <c r="I10328" s="7">
        <v>0</v>
      </c>
      <c r="L10328" s="7">
        <v>2001731914</v>
      </c>
      <c r="M10328" s="7">
        <v>133561634</v>
      </c>
      <c r="N10328" s="7">
        <v>44803565</v>
      </c>
      <c r="O10328" s="20" t="str">
        <f t="shared" si="326"/>
        <v/>
      </c>
    </row>
    <row r="10329" spans="1:15">
      <c r="A10329" s="20" t="str">
        <f t="shared" si="325"/>
        <v>Söfnunarsjóður lífeyrisréttindaDeild III/Séreign</v>
      </c>
      <c r="B10329" s="20" t="str">
        <f>_xlfn.IFNA(INDEX(Listi!$AI:$AI,MATCH(C10329,Listi!$AJ:$AJ,0)),INDEX(Listi!T:T,MATCH(C10329,Listi!U:U,0)))</f>
        <v>Söfnunarsj.</v>
      </c>
      <c r="C10329" s="20" t="s">
        <v>272</v>
      </c>
      <c r="D10329" s="20" t="s">
        <v>599</v>
      </c>
      <c r="E10329" s="20" t="s">
        <v>276</v>
      </c>
      <c r="F10329" s="20" t="s">
        <v>167</v>
      </c>
      <c r="G10329" s="8">
        <v>18295</v>
      </c>
      <c r="H10329" s="20" t="s">
        <v>168</v>
      </c>
      <c r="I10329" s="7">
        <v>0</v>
      </c>
      <c r="L10329" s="7">
        <v>24413085</v>
      </c>
      <c r="M10329" s="7">
        <v>24697577</v>
      </c>
      <c r="N10329" s="7">
        <v>900000</v>
      </c>
      <c r="O10329" s="20" t="str">
        <f t="shared" si="326"/>
        <v/>
      </c>
    </row>
    <row r="10330" spans="1:15">
      <c r="A10330" s="20" t="str">
        <f t="shared" si="325"/>
        <v>Söfnunarsjóður lífeyrisréttindaDeildII/Séreign</v>
      </c>
      <c r="B10330" s="20" t="str">
        <f>_xlfn.IFNA(INDEX(Listi!$AI:$AI,MATCH(C10330,Listi!$AJ:$AJ,0)),INDEX(Listi!T:T,MATCH(C10330,Listi!U:U,0)))</f>
        <v>Söfnunarsj.</v>
      </c>
      <c r="C10330" s="20" t="s">
        <v>272</v>
      </c>
      <c r="D10330" s="20" t="s">
        <v>586</v>
      </c>
      <c r="E10330" s="20" t="s">
        <v>276</v>
      </c>
      <c r="F10330" s="20" t="s">
        <v>167</v>
      </c>
      <c r="G10330" s="8">
        <v>18295</v>
      </c>
      <c r="H10330" s="20" t="s">
        <v>168</v>
      </c>
      <c r="I10330" s="7">
        <v>0</v>
      </c>
      <c r="L10330" s="7">
        <v>1654616477</v>
      </c>
      <c r="M10330" s="7">
        <v>128539213</v>
      </c>
      <c r="N10330" s="7">
        <v>22846291</v>
      </c>
      <c r="O10330" s="20" t="str">
        <f t="shared" si="326"/>
        <v/>
      </c>
    </row>
    <row r="10331" spans="1:15">
      <c r="A10331" s="20" t="str">
        <f t="shared" si="325"/>
        <v>Söfnunarsjóður lífeyrisréttindaSamtryggingardeild</v>
      </c>
      <c r="B10331" s="20" t="str">
        <f>_xlfn.IFNA(INDEX(Listi!$AI:$AI,MATCH(C10331,Listi!$AJ:$AJ,0)),INDEX(Listi!T:T,MATCH(C10331,Listi!U:U,0)))</f>
        <v>Söfnunarsj.</v>
      </c>
      <c r="C10331" s="20" t="s">
        <v>272</v>
      </c>
      <c r="D10331" s="20" t="s">
        <v>205</v>
      </c>
      <c r="E10331" s="20" t="s">
        <v>275</v>
      </c>
      <c r="F10331" s="20" t="s">
        <v>167</v>
      </c>
      <c r="G10331" s="8">
        <v>18295</v>
      </c>
      <c r="H10331" s="20" t="s">
        <v>168</v>
      </c>
      <c r="I10331" s="7">
        <v>0</v>
      </c>
      <c r="L10331" s="7">
        <v>238978847889</v>
      </c>
      <c r="M10331" s="7">
        <v>4967193409</v>
      </c>
      <c r="N10331" s="7">
        <v>6076487652</v>
      </c>
      <c r="O10331" s="20" t="str">
        <f t="shared" si="326"/>
        <v/>
      </c>
    </row>
    <row r="10332" spans="1:15">
      <c r="A10332" s="20" t="str">
        <f t="shared" si="325"/>
        <v>Stapi lífeyrissjóðurSafn I</v>
      </c>
      <c r="B10332" s="20" t="str">
        <f>_xlfn.IFNA(INDEX(Listi!$AI:$AI,MATCH(C10332,Listi!$AJ:$AJ,0)),INDEX(Listi!T:T,MATCH(C10332,Listi!U:U,0)))</f>
        <v xml:space="preserve">Stapi  </v>
      </c>
      <c r="C10332" s="20" t="s">
        <v>209</v>
      </c>
      <c r="D10332" s="20" t="s">
        <v>210</v>
      </c>
      <c r="E10332" s="20" t="s">
        <v>276</v>
      </c>
      <c r="F10332" s="20" t="s">
        <v>167</v>
      </c>
      <c r="G10332" s="8">
        <v>18295</v>
      </c>
      <c r="H10332" s="20" t="s">
        <v>168</v>
      </c>
      <c r="I10332" s="7">
        <v>0</v>
      </c>
      <c r="L10332" s="7">
        <v>2440828925</v>
      </c>
      <c r="M10332" s="7">
        <v>91567233</v>
      </c>
      <c r="N10332" s="7">
        <v>110755602</v>
      </c>
      <c r="O10332" s="20" t="str">
        <f t="shared" si="326"/>
        <v/>
      </c>
    </row>
    <row r="10333" spans="1:15">
      <c r="A10333" s="20" t="str">
        <f t="shared" si="325"/>
        <v>Stapi lífeyrissjóðurSafn II</v>
      </c>
      <c r="B10333" s="20" t="str">
        <f>_xlfn.IFNA(INDEX(Listi!$AI:$AI,MATCH(C10333,Listi!$AJ:$AJ,0)),INDEX(Listi!T:T,MATCH(C10333,Listi!U:U,0)))</f>
        <v xml:space="preserve">Stapi  </v>
      </c>
      <c r="C10333" s="20" t="s">
        <v>209</v>
      </c>
      <c r="D10333" s="20" t="s">
        <v>211</v>
      </c>
      <c r="E10333" s="20" t="s">
        <v>276</v>
      </c>
      <c r="F10333" s="20" t="s">
        <v>167</v>
      </c>
      <c r="G10333" s="8">
        <v>18295</v>
      </c>
      <c r="H10333" s="20" t="s">
        <v>168</v>
      </c>
      <c r="I10333" s="7">
        <v>0</v>
      </c>
      <c r="L10333" s="7">
        <v>5710890273</v>
      </c>
      <c r="M10333" s="7">
        <v>262001316</v>
      </c>
      <c r="N10333" s="7">
        <v>164209410</v>
      </c>
      <c r="O10333" s="20" t="str">
        <f t="shared" si="326"/>
        <v/>
      </c>
    </row>
    <row r="10334" spans="1:15">
      <c r="A10334" s="20" t="str">
        <f t="shared" si="325"/>
        <v>Stapi lífeyrissjóðurSafn III</v>
      </c>
      <c r="B10334" s="20" t="str">
        <f>_xlfn.IFNA(INDEX(Listi!$AI:$AI,MATCH(C10334,Listi!$AJ:$AJ,0)),INDEX(Listi!T:T,MATCH(C10334,Listi!U:U,0)))</f>
        <v xml:space="preserve">Stapi  </v>
      </c>
      <c r="C10334" s="20" t="s">
        <v>209</v>
      </c>
      <c r="D10334" s="20" t="s">
        <v>212</v>
      </c>
      <c r="E10334" s="20" t="s">
        <v>276</v>
      </c>
      <c r="F10334" s="20" t="s">
        <v>167</v>
      </c>
      <c r="G10334" s="8">
        <v>18295</v>
      </c>
      <c r="H10334" s="20" t="s">
        <v>168</v>
      </c>
      <c r="I10334" s="7">
        <v>0</v>
      </c>
      <c r="L10334" s="7">
        <v>268100084</v>
      </c>
      <c r="M10334" s="7">
        <v>24388890</v>
      </c>
      <c r="N10334" s="7">
        <v>9886128</v>
      </c>
      <c r="O10334" s="20" t="str">
        <f t="shared" si="326"/>
        <v/>
      </c>
    </row>
    <row r="10335" spans="1:15">
      <c r="A10335" s="20" t="str">
        <f t="shared" si="325"/>
        <v>Stapi lífeyrissjóðurTryggingardeild</v>
      </c>
      <c r="B10335" s="20" t="str">
        <f>_xlfn.IFNA(INDEX(Listi!$AI:$AI,MATCH(C10335,Listi!$AJ:$AJ,0)),INDEX(Listi!T:T,MATCH(C10335,Listi!U:U,0)))</f>
        <v xml:space="preserve">Stapi  </v>
      </c>
      <c r="C10335" s="20" t="s">
        <v>209</v>
      </c>
      <c r="D10335" s="20" t="s">
        <v>213</v>
      </c>
      <c r="E10335" s="20" t="s">
        <v>275</v>
      </c>
      <c r="F10335" s="20" t="s">
        <v>167</v>
      </c>
      <c r="G10335" s="8">
        <v>18295</v>
      </c>
      <c r="H10335" s="20" t="s">
        <v>168</v>
      </c>
      <c r="I10335" s="7">
        <v>-914172</v>
      </c>
      <c r="L10335" s="7">
        <v>348661724246</v>
      </c>
      <c r="M10335" s="7">
        <v>13807615154</v>
      </c>
      <c r="N10335" s="7">
        <v>7912918911</v>
      </c>
      <c r="O10335" s="20" t="str">
        <f t="shared" si="326"/>
        <v/>
      </c>
    </row>
    <row r="10336" spans="1:15">
      <c r="A10336" s="20" t="str">
        <f t="shared" si="325"/>
        <v>Stapi lífeyrissjóðurVarfærnasafnið</v>
      </c>
      <c r="B10336" s="20" t="str">
        <f>_xlfn.IFNA(INDEX(Listi!$AI:$AI,MATCH(C10336,Listi!$AJ:$AJ,0)),INDEX(Listi!T:T,MATCH(C10336,Listi!U:U,0)))</f>
        <v xml:space="preserve">Stapi  </v>
      </c>
      <c r="C10336" s="20" t="s">
        <v>209</v>
      </c>
      <c r="D10336" s="20" t="s">
        <v>392</v>
      </c>
      <c r="E10336" s="20" t="s">
        <v>276</v>
      </c>
      <c r="F10336" s="20" t="s">
        <v>167</v>
      </c>
      <c r="G10336" s="8">
        <v>18295</v>
      </c>
      <c r="H10336" s="20" t="s">
        <v>168</v>
      </c>
      <c r="I10336" s="7">
        <v>0</v>
      </c>
      <c r="L10336" s="7">
        <v>471986044</v>
      </c>
      <c r="M10336" s="7">
        <v>137399159</v>
      </c>
      <c r="N10336" s="7">
        <v>6994496</v>
      </c>
      <c r="O10336" s="20" t="str">
        <f t="shared" si="326"/>
        <v/>
      </c>
    </row>
    <row r="10337" spans="1:15">
      <c r="A10337" s="20" t="str">
        <f t="shared" ref="A10337:A10398" si="327">CONCATENATE(C10337,D10337)</f>
        <v>Almenni lífeyrissjóðurinnÆvisafn I</v>
      </c>
      <c r="B10337" s="20" t="str">
        <f>_xlfn.IFNA(INDEX(Listi!$AI:$AI,MATCH(C10337,Listi!$AJ:$AJ,0)),INDEX(Listi!T:T,MATCH(C10337,Listi!U:U,0)))</f>
        <v xml:space="preserve">Almenni </v>
      </c>
      <c r="C10337" s="20" t="s">
        <v>0</v>
      </c>
      <c r="D10337" s="20" t="s">
        <v>202</v>
      </c>
      <c r="E10337" s="20" t="s">
        <v>276</v>
      </c>
      <c r="F10337" s="20" t="s">
        <v>169</v>
      </c>
      <c r="G10337" s="8">
        <v>21947</v>
      </c>
      <c r="H10337" s="20" t="s">
        <v>170</v>
      </c>
      <c r="I10337" s="7">
        <v>414028139</v>
      </c>
      <c r="L10337" s="7">
        <v>43068273823</v>
      </c>
      <c r="M10337" s="7">
        <v>4413720640</v>
      </c>
      <c r="N10337" s="7">
        <v>641257097</v>
      </c>
      <c r="O10337" s="20" t="str">
        <f t="shared" si="326"/>
        <v/>
      </c>
    </row>
    <row r="10338" spans="1:15">
      <c r="A10338" s="20" t="str">
        <f t="shared" si="327"/>
        <v>Almenni lífeyrissjóðurinnÆvisafn II</v>
      </c>
      <c r="B10338" s="20" t="str">
        <f>_xlfn.IFNA(INDEX(Listi!$AI:$AI,MATCH(C10338,Listi!$AJ:$AJ,0)),INDEX(Listi!T:T,MATCH(C10338,Listi!U:U,0)))</f>
        <v xml:space="preserve">Almenni </v>
      </c>
      <c r="C10338" s="20" t="s">
        <v>0</v>
      </c>
      <c r="D10338" s="20" t="s">
        <v>203</v>
      </c>
      <c r="E10338" s="20" t="s">
        <v>276</v>
      </c>
      <c r="F10338" s="20" t="s">
        <v>169</v>
      </c>
      <c r="G10338" s="8">
        <v>21947</v>
      </c>
      <c r="H10338" s="20" t="s">
        <v>170</v>
      </c>
      <c r="I10338" s="7">
        <v>304269258</v>
      </c>
      <c r="L10338" s="7">
        <v>86460235807</v>
      </c>
      <c r="M10338" s="7">
        <v>3970537445</v>
      </c>
      <c r="N10338" s="7">
        <v>1539034493</v>
      </c>
      <c r="O10338" s="20" t="str">
        <f t="shared" si="326"/>
        <v/>
      </c>
    </row>
    <row r="10339" spans="1:15">
      <c r="A10339" s="20" t="str">
        <f t="shared" si="327"/>
        <v>Almenni lífeyrissjóðurinnÆvisafn III</v>
      </c>
      <c r="B10339" s="20" t="str">
        <f>_xlfn.IFNA(INDEX(Listi!$AI:$AI,MATCH(C10339,Listi!$AJ:$AJ,0)),INDEX(Listi!T:T,MATCH(C10339,Listi!U:U,0)))</f>
        <v xml:space="preserve">Almenni </v>
      </c>
      <c r="C10339" s="20" t="s">
        <v>0</v>
      </c>
      <c r="D10339" s="20" t="s">
        <v>204</v>
      </c>
      <c r="E10339" s="20" t="s">
        <v>276</v>
      </c>
      <c r="F10339" s="20" t="s">
        <v>169</v>
      </c>
      <c r="G10339" s="8">
        <v>21947</v>
      </c>
      <c r="H10339" s="20" t="s">
        <v>170</v>
      </c>
      <c r="I10339" s="7">
        <v>124068949</v>
      </c>
      <c r="L10339" s="7">
        <v>33890180699</v>
      </c>
      <c r="M10339" s="7">
        <v>1571509194</v>
      </c>
      <c r="N10339" s="7">
        <v>920421683</v>
      </c>
      <c r="O10339" s="20" t="str">
        <f t="shared" si="326"/>
        <v/>
      </c>
    </row>
    <row r="10340" spans="1:15">
      <c r="A10340" s="20" t="str">
        <f t="shared" si="327"/>
        <v>Almenni lífeyrissjóðurinnHúsnæðissafn</v>
      </c>
      <c r="B10340" s="20" t="str">
        <f>_xlfn.IFNA(INDEX(Listi!$AI:$AI,MATCH(C10340,Listi!$AJ:$AJ,0)),INDEX(Listi!T:T,MATCH(C10340,Listi!U:U,0)))</f>
        <v xml:space="preserve">Almenni </v>
      </c>
      <c r="C10340" s="20" t="s">
        <v>0</v>
      </c>
      <c r="D10340" s="20" t="s">
        <v>315</v>
      </c>
      <c r="E10340" s="20" t="s">
        <v>276</v>
      </c>
      <c r="F10340" s="20" t="s">
        <v>169</v>
      </c>
      <c r="G10340" s="8">
        <v>21947</v>
      </c>
      <c r="H10340" s="20" t="s">
        <v>170</v>
      </c>
      <c r="I10340" s="7">
        <v>75475157</v>
      </c>
      <c r="L10340" s="7">
        <v>487895879</v>
      </c>
      <c r="M10340" s="7">
        <v>166428361</v>
      </c>
      <c r="N10340" s="7">
        <v>18080096</v>
      </c>
      <c r="O10340" s="20" t="str">
        <f t="shared" si="326"/>
        <v/>
      </c>
    </row>
    <row r="10341" spans="1:15">
      <c r="A10341" s="20" t="str">
        <f t="shared" si="327"/>
        <v>Almenni lífeyrissjóðurinnInnlánssafn</v>
      </c>
      <c r="B10341" s="20" t="str">
        <f>_xlfn.IFNA(INDEX(Listi!$AI:$AI,MATCH(C10341,Listi!$AJ:$AJ,0)),INDEX(Listi!T:T,MATCH(C10341,Listi!U:U,0)))</f>
        <v xml:space="preserve">Almenni </v>
      </c>
      <c r="C10341" s="20" t="s">
        <v>0</v>
      </c>
      <c r="D10341" s="20" t="s">
        <v>1</v>
      </c>
      <c r="E10341" s="20" t="s">
        <v>276</v>
      </c>
      <c r="F10341" s="20" t="s">
        <v>169</v>
      </c>
      <c r="G10341" s="8">
        <v>21947</v>
      </c>
      <c r="H10341" s="20" t="s">
        <v>170</v>
      </c>
      <c r="I10341" s="7">
        <v>203802529</v>
      </c>
      <c r="L10341" s="7">
        <v>26587944379</v>
      </c>
      <c r="M10341" s="7">
        <v>1016779991</v>
      </c>
      <c r="N10341" s="7">
        <v>1031869724</v>
      </c>
      <c r="O10341" s="20" t="str">
        <f t="shared" si="326"/>
        <v/>
      </c>
    </row>
    <row r="10342" spans="1:15">
      <c r="A10342" s="20" t="str">
        <f t="shared" si="327"/>
        <v>Almenni lífeyrissjóðurinnRíkissafn langt</v>
      </c>
      <c r="B10342" s="20" t="str">
        <f>_xlfn.IFNA(INDEX(Listi!$AI:$AI,MATCH(C10342,Listi!$AJ:$AJ,0)),INDEX(Listi!T:T,MATCH(C10342,Listi!U:U,0)))</f>
        <v xml:space="preserve">Almenni </v>
      </c>
      <c r="C10342" s="20" t="s">
        <v>0</v>
      </c>
      <c r="D10342" s="20" t="s">
        <v>199</v>
      </c>
      <c r="E10342" s="20" t="s">
        <v>276</v>
      </c>
      <c r="F10342" s="20" t="s">
        <v>169</v>
      </c>
      <c r="G10342" s="8">
        <v>21947</v>
      </c>
      <c r="H10342" s="20" t="s">
        <v>170</v>
      </c>
      <c r="I10342" s="7">
        <v>9623959</v>
      </c>
      <c r="L10342" s="7">
        <v>1193680171</v>
      </c>
      <c r="M10342" s="7">
        <v>61272573</v>
      </c>
      <c r="N10342" s="7">
        <v>40105929</v>
      </c>
      <c r="O10342" s="20" t="str">
        <f t="shared" si="326"/>
        <v/>
      </c>
    </row>
    <row r="10343" spans="1:15">
      <c r="A10343" s="20" t="str">
        <f t="shared" si="327"/>
        <v>Almenni lífeyrissjóðurinnRíkissafn stutt</v>
      </c>
      <c r="B10343" s="20" t="str">
        <f>_xlfn.IFNA(INDEX(Listi!$AI:$AI,MATCH(C10343,Listi!$AJ:$AJ,0)),INDEX(Listi!T:T,MATCH(C10343,Listi!U:U,0)))</f>
        <v xml:space="preserve">Almenni </v>
      </c>
      <c r="C10343" s="20" t="s">
        <v>0</v>
      </c>
      <c r="D10343" s="20" t="s">
        <v>200</v>
      </c>
      <c r="E10343" s="20" t="s">
        <v>276</v>
      </c>
      <c r="F10343" s="20" t="s">
        <v>169</v>
      </c>
      <c r="G10343" s="8">
        <v>21947</v>
      </c>
      <c r="H10343" s="20" t="s">
        <v>170</v>
      </c>
      <c r="I10343" s="7">
        <v>4459784</v>
      </c>
      <c r="L10343" s="7">
        <v>541893627</v>
      </c>
      <c r="M10343" s="7">
        <v>20423158</v>
      </c>
      <c r="N10343" s="7">
        <v>14899899</v>
      </c>
      <c r="O10343" s="20" t="str">
        <f t="shared" si="326"/>
        <v/>
      </c>
    </row>
    <row r="10344" spans="1:15">
      <c r="A10344" s="20" t="str">
        <f t="shared" si="327"/>
        <v>Almenni lífeyrissjóðurinnTryggingadeild</v>
      </c>
      <c r="B10344" s="20" t="str">
        <f>_xlfn.IFNA(INDEX(Listi!$AI:$AI,MATCH(C10344,Listi!$AJ:$AJ,0)),INDEX(Listi!T:T,MATCH(C10344,Listi!U:U,0)))</f>
        <v xml:space="preserve">Almenni </v>
      </c>
      <c r="C10344" s="20" t="s">
        <v>0</v>
      </c>
      <c r="D10344" s="20" t="s">
        <v>201</v>
      </c>
      <c r="E10344" s="20" t="s">
        <v>275</v>
      </c>
      <c r="F10344" s="20" t="s">
        <v>169</v>
      </c>
      <c r="G10344" s="8">
        <v>21947</v>
      </c>
      <c r="H10344" s="20" t="s">
        <v>170</v>
      </c>
      <c r="I10344" s="7">
        <v>0</v>
      </c>
      <c r="L10344" s="7">
        <v>174784296254</v>
      </c>
      <c r="M10344" s="7">
        <v>7497244534</v>
      </c>
      <c r="N10344" s="7">
        <v>3057046932</v>
      </c>
      <c r="O10344" s="20" t="str">
        <f t="shared" si="326"/>
        <v/>
      </c>
    </row>
    <row r="10345" spans="1:15">
      <c r="A10345" s="20" t="str">
        <f t="shared" si="327"/>
        <v>Arion banki hf.Erlend hlutabréf</v>
      </c>
      <c r="B10345" s="20" t="str">
        <f>_xlfn.IFNA(INDEX(Listi!$AI:$AI,MATCH(C10345,Listi!$AJ:$AJ,0)),INDEX(Listi!T:T,MATCH(C10345,Listi!U:U,0)))</f>
        <v xml:space="preserve">Arion banki </v>
      </c>
      <c r="C10345" s="20" t="s">
        <v>214</v>
      </c>
      <c r="D10345" s="20" t="s">
        <v>215</v>
      </c>
      <c r="E10345" s="20" t="s">
        <v>276</v>
      </c>
      <c r="F10345" s="20" t="s">
        <v>169</v>
      </c>
      <c r="G10345" s="8">
        <v>21947</v>
      </c>
      <c r="H10345" s="20" t="s">
        <v>170</v>
      </c>
      <c r="I10345" s="7">
        <v>29796000</v>
      </c>
      <c r="L10345" s="7">
        <v>1149685000</v>
      </c>
      <c r="M10345" s="7">
        <v>49095000</v>
      </c>
      <c r="N10345" s="7">
        <v>10876000</v>
      </c>
      <c r="O10345" s="20" t="str">
        <f t="shared" si="326"/>
        <v/>
      </c>
    </row>
    <row r="10346" spans="1:15">
      <c r="A10346" s="20" t="str">
        <f t="shared" si="327"/>
        <v>Arion banki hf.Innlend skuldabréf</v>
      </c>
      <c r="B10346" s="20" t="str">
        <f>_xlfn.IFNA(INDEX(Listi!$AI:$AI,MATCH(C10346,Listi!$AJ:$AJ,0)),INDEX(Listi!T:T,MATCH(C10346,Listi!U:U,0)))</f>
        <v xml:space="preserve">Arion banki </v>
      </c>
      <c r="C10346" s="20" t="s">
        <v>214</v>
      </c>
      <c r="D10346" s="20" t="s">
        <v>216</v>
      </c>
      <c r="E10346" s="20" t="s">
        <v>276</v>
      </c>
      <c r="F10346" s="20" t="s">
        <v>169</v>
      </c>
      <c r="G10346" s="8">
        <v>21947</v>
      </c>
      <c r="H10346" s="20" t="s">
        <v>170</v>
      </c>
      <c r="I10346" s="7">
        <v>173132000</v>
      </c>
      <c r="L10346" s="7">
        <v>4446434000</v>
      </c>
      <c r="M10346" s="7">
        <v>344234000</v>
      </c>
      <c r="N10346" s="7">
        <v>44793000</v>
      </c>
      <c r="O10346" s="20" t="str">
        <f t="shared" si="326"/>
        <v/>
      </c>
    </row>
    <row r="10347" spans="1:15">
      <c r="A10347" s="20" t="str">
        <f t="shared" si="327"/>
        <v>Arion banki hf.Lífeyrisauki L1</v>
      </c>
      <c r="B10347" s="20" t="str">
        <f>_xlfn.IFNA(INDEX(Listi!$AI:$AI,MATCH(C10347,Listi!$AJ:$AJ,0)),INDEX(Listi!T:T,MATCH(C10347,Listi!U:U,0)))</f>
        <v xml:space="preserve">Arion banki </v>
      </c>
      <c r="C10347" s="20" t="s">
        <v>214</v>
      </c>
      <c r="D10347" s="20" t="s">
        <v>377</v>
      </c>
      <c r="E10347" s="20" t="s">
        <v>276</v>
      </c>
      <c r="F10347" s="20" t="s">
        <v>169</v>
      </c>
      <c r="G10347" s="8">
        <v>21947</v>
      </c>
      <c r="H10347" s="20" t="s">
        <v>170</v>
      </c>
      <c r="I10347" s="7">
        <v>676758000</v>
      </c>
      <c r="L10347" s="7">
        <v>5887942000</v>
      </c>
      <c r="M10347" s="7">
        <v>1011885000</v>
      </c>
      <c r="N10347" s="7">
        <v>34615000</v>
      </c>
      <c r="O10347" s="20" t="str">
        <f t="shared" si="326"/>
        <v/>
      </c>
    </row>
    <row r="10348" spans="1:15">
      <c r="A10348" s="20" t="str">
        <f t="shared" si="327"/>
        <v>Arion banki hf.Lífeyrisauki L2</v>
      </c>
      <c r="B10348" s="20" t="str">
        <f>_xlfn.IFNA(INDEX(Listi!$AI:$AI,MATCH(C10348,Listi!$AJ:$AJ,0)),INDEX(Listi!T:T,MATCH(C10348,Listi!U:U,0)))</f>
        <v xml:space="preserve">Arion banki </v>
      </c>
      <c r="C10348" s="20" t="s">
        <v>214</v>
      </c>
      <c r="D10348" s="20" t="s">
        <v>372</v>
      </c>
      <c r="E10348" s="20" t="s">
        <v>276</v>
      </c>
      <c r="F10348" s="20" t="s">
        <v>169</v>
      </c>
      <c r="G10348" s="8">
        <v>21947</v>
      </c>
      <c r="H10348" s="20" t="s">
        <v>170</v>
      </c>
      <c r="I10348" s="7">
        <v>1251105000</v>
      </c>
      <c r="L10348" s="7">
        <v>21366380000</v>
      </c>
      <c r="M10348" s="7">
        <v>1613513000</v>
      </c>
      <c r="N10348" s="7">
        <v>92085000</v>
      </c>
      <c r="O10348" s="20" t="str">
        <f t="shared" si="326"/>
        <v/>
      </c>
    </row>
    <row r="10349" spans="1:15">
      <c r="A10349" s="20" t="str">
        <f t="shared" si="327"/>
        <v>Arion banki hf.Lífeyrisauki L3</v>
      </c>
      <c r="B10349" s="20" t="str">
        <f>_xlfn.IFNA(INDEX(Listi!$AI:$AI,MATCH(C10349,Listi!$AJ:$AJ,0)),INDEX(Listi!T:T,MATCH(C10349,Listi!U:U,0)))</f>
        <v xml:space="preserve">Arion banki </v>
      </c>
      <c r="C10349" s="20" t="s">
        <v>214</v>
      </c>
      <c r="D10349" s="20" t="s">
        <v>371</v>
      </c>
      <c r="E10349" s="20" t="s">
        <v>276</v>
      </c>
      <c r="F10349" s="20" t="s">
        <v>169</v>
      </c>
      <c r="G10349" s="8">
        <v>21947</v>
      </c>
      <c r="H10349" s="20" t="s">
        <v>170</v>
      </c>
      <c r="I10349" s="7">
        <v>1195320000</v>
      </c>
      <c r="L10349" s="7">
        <v>29714848000</v>
      </c>
      <c r="M10349" s="7">
        <v>2122481000</v>
      </c>
      <c r="N10349" s="7">
        <v>129566000</v>
      </c>
      <c r="O10349" s="20" t="str">
        <f t="shared" si="326"/>
        <v/>
      </c>
    </row>
    <row r="10350" spans="1:15">
      <c r="A10350" s="20" t="str">
        <f t="shared" si="327"/>
        <v>Arion banki hf.Lífeyrisauki L4</v>
      </c>
      <c r="B10350" s="20" t="str">
        <f>_xlfn.IFNA(INDEX(Listi!$AI:$AI,MATCH(C10350,Listi!$AJ:$AJ,0)),INDEX(Listi!T:T,MATCH(C10350,Listi!U:U,0)))</f>
        <v xml:space="preserve">Arion banki </v>
      </c>
      <c r="C10350" s="20" t="s">
        <v>214</v>
      </c>
      <c r="D10350" s="20" t="s">
        <v>587</v>
      </c>
      <c r="E10350" s="20" t="s">
        <v>276</v>
      </c>
      <c r="F10350" s="20" t="s">
        <v>169</v>
      </c>
      <c r="G10350" s="8">
        <v>21947</v>
      </c>
      <c r="H10350" s="20" t="s">
        <v>170</v>
      </c>
      <c r="I10350" s="7">
        <v>606886000</v>
      </c>
      <c r="L10350" s="7">
        <v>19306242000</v>
      </c>
      <c r="M10350" s="7">
        <v>1346647000</v>
      </c>
      <c r="N10350" s="7">
        <v>388052000</v>
      </c>
      <c r="O10350" s="20" t="str">
        <f t="shared" si="326"/>
        <v/>
      </c>
    </row>
    <row r="10351" spans="1:15">
      <c r="A10351" s="20" t="str">
        <f t="shared" si="327"/>
        <v>Arion banki hf.Lífeyrisauki L5</v>
      </c>
      <c r="B10351" s="20" t="str">
        <f>_xlfn.IFNA(INDEX(Listi!$AI:$AI,MATCH(C10351,Listi!$AJ:$AJ,0)),INDEX(Listi!T:T,MATCH(C10351,Listi!U:U,0)))</f>
        <v xml:space="preserve">Arion banki </v>
      </c>
      <c r="C10351" s="20" t="s">
        <v>214</v>
      </c>
      <c r="D10351" s="20" t="s">
        <v>369</v>
      </c>
      <c r="E10351" s="20" t="s">
        <v>276</v>
      </c>
      <c r="F10351" s="20" t="s">
        <v>169</v>
      </c>
      <c r="G10351" s="8">
        <v>21947</v>
      </c>
      <c r="H10351" s="20" t="s">
        <v>170</v>
      </c>
      <c r="I10351" s="7">
        <v>2389743000</v>
      </c>
      <c r="L10351" s="7">
        <v>44858554000</v>
      </c>
      <c r="M10351" s="7">
        <v>4018833000</v>
      </c>
      <c r="N10351" s="7">
        <v>933672000</v>
      </c>
      <c r="O10351" s="20" t="str">
        <f t="shared" si="326"/>
        <v/>
      </c>
    </row>
    <row r="10352" spans="1:15">
      <c r="A10352" s="20" t="str">
        <f t="shared" si="327"/>
        <v>Birta lífeyrissjóðurBlönduð leið</v>
      </c>
      <c r="B10352" s="20" t="str">
        <f>_xlfn.IFNA(INDEX(Listi!$AI:$AI,MATCH(C10352,Listi!$AJ:$AJ,0)),INDEX(Listi!T:T,MATCH(C10352,Listi!U:U,0)))</f>
        <v xml:space="preserve">Birta  </v>
      </c>
      <c r="C10352" s="20" t="s">
        <v>298</v>
      </c>
      <c r="D10352" s="20" t="s">
        <v>314</v>
      </c>
      <c r="E10352" s="20" t="s">
        <v>276</v>
      </c>
      <c r="F10352" s="20" t="s">
        <v>169</v>
      </c>
      <c r="G10352" s="8">
        <v>21947</v>
      </c>
      <c r="H10352" s="20" t="s">
        <v>170</v>
      </c>
      <c r="I10352" s="7">
        <v>81214001</v>
      </c>
      <c r="L10352" s="7">
        <v>6929716201</v>
      </c>
      <c r="M10352" s="7">
        <v>253995298</v>
      </c>
      <c r="N10352" s="7">
        <v>139753585</v>
      </c>
      <c r="O10352" s="20" t="str">
        <f t="shared" si="326"/>
        <v/>
      </c>
    </row>
    <row r="10353" spans="1:15">
      <c r="A10353" s="20" t="str">
        <f t="shared" si="327"/>
        <v>Birta lífeyrissjóðurInnlánsleið</v>
      </c>
      <c r="B10353" s="20" t="str">
        <f>_xlfn.IFNA(INDEX(Listi!$AI:$AI,MATCH(C10353,Listi!$AJ:$AJ,0)),INDEX(Listi!T:T,MATCH(C10353,Listi!U:U,0)))</f>
        <v xml:space="preserve">Birta  </v>
      </c>
      <c r="C10353" s="20" t="s">
        <v>298</v>
      </c>
      <c r="D10353" s="20" t="s">
        <v>208</v>
      </c>
      <c r="E10353" s="20" t="s">
        <v>276</v>
      </c>
      <c r="F10353" s="20" t="s">
        <v>169</v>
      </c>
      <c r="G10353" s="8">
        <v>21947</v>
      </c>
      <c r="H10353" s="20" t="s">
        <v>170</v>
      </c>
      <c r="I10353" s="7">
        <v>84263368</v>
      </c>
      <c r="L10353" s="7">
        <v>4108971332</v>
      </c>
      <c r="M10353" s="7">
        <v>264842424</v>
      </c>
      <c r="N10353" s="7">
        <v>174324836</v>
      </c>
      <c r="O10353" s="20" t="str">
        <f t="shared" si="326"/>
        <v/>
      </c>
    </row>
    <row r="10354" spans="1:15">
      <c r="A10354" s="20" t="str">
        <f t="shared" si="327"/>
        <v>Birta lífeyrissjóðurSamtryggingardeild</v>
      </c>
      <c r="B10354" s="20" t="str">
        <f>_xlfn.IFNA(INDEX(Listi!$AI:$AI,MATCH(C10354,Listi!$AJ:$AJ,0)),INDEX(Listi!T:T,MATCH(C10354,Listi!U:U,0)))</f>
        <v xml:space="preserve">Birta  </v>
      </c>
      <c r="C10354" s="20" t="s">
        <v>298</v>
      </c>
      <c r="D10354" s="20" t="s">
        <v>205</v>
      </c>
      <c r="E10354" s="20" t="s">
        <v>275</v>
      </c>
      <c r="F10354" s="20" t="s">
        <v>169</v>
      </c>
      <c r="G10354" s="8">
        <v>21947</v>
      </c>
      <c r="H10354" s="20" t="s">
        <v>170</v>
      </c>
      <c r="I10354" s="7">
        <v>0</v>
      </c>
      <c r="L10354" s="7">
        <v>549755105944</v>
      </c>
      <c r="M10354" s="7">
        <v>18480897961</v>
      </c>
      <c r="N10354" s="7">
        <v>14075814006</v>
      </c>
      <c r="O10354" s="20" t="str">
        <f t="shared" si="326"/>
        <v/>
      </c>
    </row>
    <row r="10355" spans="1:15">
      <c r="A10355" s="20" t="str">
        <f t="shared" si="327"/>
        <v>Birta lífeyrissjóðurSkuldabréfaleið</v>
      </c>
      <c r="B10355" s="20" t="str">
        <f>_xlfn.IFNA(INDEX(Listi!$AI:$AI,MATCH(C10355,Listi!$AJ:$AJ,0)),INDEX(Listi!T:T,MATCH(C10355,Listi!U:U,0)))</f>
        <v xml:space="preserve">Birta  </v>
      </c>
      <c r="C10355" s="20" t="s">
        <v>298</v>
      </c>
      <c r="D10355" s="20" t="s">
        <v>313</v>
      </c>
      <c r="E10355" s="20" t="s">
        <v>276</v>
      </c>
      <c r="F10355" s="20" t="s">
        <v>169</v>
      </c>
      <c r="G10355" s="8">
        <v>21947</v>
      </c>
      <c r="H10355" s="20" t="s">
        <v>170</v>
      </c>
      <c r="I10355" s="7">
        <v>81685894</v>
      </c>
      <c r="L10355" s="7">
        <v>8522374478</v>
      </c>
      <c r="M10355" s="7">
        <v>391005163</v>
      </c>
      <c r="N10355" s="7">
        <v>218104877</v>
      </c>
      <c r="O10355" s="20" t="str">
        <f t="shared" si="326"/>
        <v/>
      </c>
    </row>
    <row r="10356" spans="1:15">
      <c r="A10356" s="20" t="str">
        <f t="shared" si="327"/>
        <v>Birta lífeyrissjóðurTilgreind séreign</v>
      </c>
      <c r="B10356" s="20" t="str">
        <f>_xlfn.IFNA(INDEX(Listi!$AI:$AI,MATCH(C10356,Listi!$AJ:$AJ,0)),INDEX(Listi!T:T,MATCH(C10356,Listi!U:U,0)))</f>
        <v xml:space="preserve">Birta  </v>
      </c>
      <c r="C10356" s="20" t="s">
        <v>298</v>
      </c>
      <c r="D10356" s="20" t="s">
        <v>312</v>
      </c>
      <c r="E10356" s="20" t="s">
        <v>276</v>
      </c>
      <c r="F10356" s="20" t="s">
        <v>169</v>
      </c>
      <c r="G10356" s="8">
        <v>21947</v>
      </c>
      <c r="H10356" s="20" t="s">
        <v>170</v>
      </c>
      <c r="I10356" s="7">
        <v>0</v>
      </c>
      <c r="L10356" s="7">
        <v>2234420297</v>
      </c>
      <c r="M10356" s="7">
        <v>511871981</v>
      </c>
      <c r="N10356" s="7">
        <v>36000223</v>
      </c>
      <c r="O10356" s="20" t="str">
        <f t="shared" si="326"/>
        <v/>
      </c>
    </row>
    <row r="10357" spans="1:15">
      <c r="A10357" s="20" t="str">
        <f t="shared" si="327"/>
        <v>Brú Lífeyrissjóður starfsmanna sveitarfélagaA-deild</v>
      </c>
      <c r="B10357" s="20" t="str">
        <f>_xlfn.IFNA(INDEX(Listi!$AI:$AI,MATCH(C10357,Listi!$AJ:$AJ,0)),INDEX(Listi!T:T,MATCH(C10357,Listi!U:U,0)))</f>
        <v>Brú</v>
      </c>
      <c r="C10357" s="20" t="s">
        <v>217</v>
      </c>
      <c r="D10357" s="20" t="s">
        <v>257</v>
      </c>
      <c r="E10357" s="20" t="s">
        <v>275</v>
      </c>
      <c r="F10357" s="20" t="s">
        <v>169</v>
      </c>
      <c r="G10357" s="8">
        <v>21947</v>
      </c>
      <c r="H10357" s="20" t="s">
        <v>170</v>
      </c>
      <c r="I10357" s="7">
        <v>0</v>
      </c>
      <c r="L10357" s="7">
        <v>270469177889</v>
      </c>
      <c r="M10357" s="7">
        <v>13987858077</v>
      </c>
      <c r="N10357" s="7">
        <v>4793072329</v>
      </c>
      <c r="O10357" s="20" t="str">
        <f t="shared" si="326"/>
        <v/>
      </c>
    </row>
    <row r="10358" spans="1:15">
      <c r="A10358" s="20" t="str">
        <f t="shared" si="327"/>
        <v>Brú Lífeyrissjóður starfsmanna sveitarfélagaB-deild</v>
      </c>
      <c r="B10358" s="20" t="str">
        <f>_xlfn.IFNA(INDEX(Listi!$AI:$AI,MATCH(C10358,Listi!$AJ:$AJ,0)),INDEX(Listi!T:T,MATCH(C10358,Listi!U:U,0)))</f>
        <v>Brú</v>
      </c>
      <c r="C10358" s="20" t="s">
        <v>217</v>
      </c>
      <c r="D10358" s="20" t="s">
        <v>218</v>
      </c>
      <c r="E10358" s="20" t="s">
        <v>275</v>
      </c>
      <c r="F10358" s="20" t="s">
        <v>169</v>
      </c>
      <c r="G10358" s="8">
        <v>21947</v>
      </c>
      <c r="H10358" s="20" t="s">
        <v>170</v>
      </c>
      <c r="I10358" s="7">
        <v>0</v>
      </c>
      <c r="L10358" s="7">
        <v>17004783831</v>
      </c>
      <c r="M10358" s="7">
        <v>119747694</v>
      </c>
      <c r="N10358" s="7">
        <v>3424817406</v>
      </c>
      <c r="O10358" s="20" t="str">
        <f t="shared" si="326"/>
        <v/>
      </c>
    </row>
    <row r="10359" spans="1:15">
      <c r="A10359" s="20" t="str">
        <f t="shared" si="327"/>
        <v>Brú Lífeyrissjóður starfsmanna sveitarfélagaV-deild</v>
      </c>
      <c r="B10359" s="20" t="str">
        <f>_xlfn.IFNA(INDEX(Listi!$AI:$AI,MATCH(C10359,Listi!$AJ:$AJ,0)),INDEX(Listi!T:T,MATCH(C10359,Listi!U:U,0)))</f>
        <v>Brú</v>
      </c>
      <c r="C10359" s="20" t="s">
        <v>217</v>
      </c>
      <c r="D10359" s="20" t="s">
        <v>219</v>
      </c>
      <c r="E10359" s="20" t="s">
        <v>275</v>
      </c>
      <c r="F10359" s="20" t="s">
        <v>169</v>
      </c>
      <c r="G10359" s="8">
        <v>21947</v>
      </c>
      <c r="H10359" s="20" t="s">
        <v>170</v>
      </c>
      <c r="I10359" s="7">
        <v>0</v>
      </c>
      <c r="L10359" s="7">
        <v>54501394986</v>
      </c>
      <c r="M10359" s="7">
        <v>4188513374</v>
      </c>
      <c r="N10359" s="7">
        <v>455519059</v>
      </c>
      <c r="O10359" s="20" t="str">
        <f t="shared" si="326"/>
        <v/>
      </c>
    </row>
    <row r="10360" spans="1:15">
      <c r="A10360" s="20" t="str">
        <f t="shared" si="327"/>
        <v>Eftirlaunasj atvinnuflugmannaSamtryggingardeild</v>
      </c>
      <c r="B10360" s="20" t="str">
        <f>_xlfn.IFNA(INDEX(Listi!$AI:$AI,MATCH(C10360,Listi!$AJ:$AJ,0)),INDEX(Listi!T:T,MATCH(C10360,Listi!U:U,0)))</f>
        <v>EFÍA</v>
      </c>
      <c r="C10360" s="20" t="s">
        <v>220</v>
      </c>
      <c r="D10360" s="20" t="s">
        <v>205</v>
      </c>
      <c r="E10360" s="20" t="s">
        <v>275</v>
      </c>
      <c r="F10360" s="20" t="s">
        <v>169</v>
      </c>
      <c r="G10360" s="8">
        <v>21947</v>
      </c>
      <c r="H10360" s="20" t="s">
        <v>170</v>
      </c>
      <c r="I10360" s="7">
        <v>0</v>
      </c>
      <c r="L10360" s="7">
        <v>58542663000</v>
      </c>
      <c r="M10360" s="7">
        <v>1477262000</v>
      </c>
      <c r="N10360" s="7">
        <v>1113313000</v>
      </c>
      <c r="O10360" s="20" t="str">
        <f t="shared" si="326"/>
        <v/>
      </c>
    </row>
    <row r="10361" spans="1:15">
      <c r="A10361" s="20" t="str">
        <f t="shared" si="327"/>
        <v>Festa - lífeyrissjóðurSamtryggingardeild</v>
      </c>
      <c r="B10361" s="20" t="str">
        <f>_xlfn.IFNA(INDEX(Listi!$AI:$AI,MATCH(C10361,Listi!$AJ:$AJ,0)),INDEX(Listi!T:T,MATCH(C10361,Listi!U:U,0)))</f>
        <v xml:space="preserve">Festa </v>
      </c>
      <c r="C10361" s="20" t="s">
        <v>221</v>
      </c>
      <c r="D10361" s="20" t="s">
        <v>205</v>
      </c>
      <c r="E10361" s="20" t="s">
        <v>275</v>
      </c>
      <c r="F10361" s="20" t="s">
        <v>169</v>
      </c>
      <c r="G10361" s="8">
        <v>21947</v>
      </c>
      <c r="H10361" s="20" t="s">
        <v>170</v>
      </c>
      <c r="I10361" s="7">
        <v>0</v>
      </c>
      <c r="L10361" s="7">
        <v>246318113722</v>
      </c>
      <c r="M10361" s="7">
        <v>11138196907</v>
      </c>
      <c r="N10361" s="7">
        <v>5180938287</v>
      </c>
      <c r="O10361" s="20" t="str">
        <f t="shared" si="326"/>
        <v/>
      </c>
    </row>
    <row r="10362" spans="1:15">
      <c r="A10362" s="20" t="str">
        <f t="shared" si="327"/>
        <v>Festa - lífeyrissjóðurSparnaðarleið I</v>
      </c>
      <c r="B10362" s="20" t="str">
        <f>_xlfn.IFNA(INDEX(Listi!$AI:$AI,MATCH(C10362,Listi!$AJ:$AJ,0)),INDEX(Listi!T:T,MATCH(C10362,Listi!U:U,0)))</f>
        <v xml:space="preserve">Festa </v>
      </c>
      <c r="C10362" s="20" t="s">
        <v>221</v>
      </c>
      <c r="D10362" s="20" t="s">
        <v>464</v>
      </c>
      <c r="E10362" s="20" t="s">
        <v>276</v>
      </c>
      <c r="F10362" s="20" t="s">
        <v>169</v>
      </c>
      <c r="G10362" s="8">
        <v>21947</v>
      </c>
      <c r="H10362" s="20" t="s">
        <v>170</v>
      </c>
      <c r="I10362" s="7">
        <v>4855038</v>
      </c>
      <c r="L10362" s="7">
        <v>75585319</v>
      </c>
      <c r="M10362" s="7">
        <v>37671409</v>
      </c>
      <c r="N10362" s="7">
        <v>2063969</v>
      </c>
      <c r="O10362" s="20" t="str">
        <f t="shared" si="326"/>
        <v/>
      </c>
    </row>
    <row r="10363" spans="1:15">
      <c r="A10363" s="20" t="str">
        <f t="shared" si="327"/>
        <v>Festa - lífeyrissjóðurSparnaðarleið II</v>
      </c>
      <c r="B10363" s="20" t="str">
        <f>_xlfn.IFNA(INDEX(Listi!$AI:$AI,MATCH(C10363,Listi!$AJ:$AJ,0)),INDEX(Listi!T:T,MATCH(C10363,Listi!U:U,0)))</f>
        <v xml:space="preserve">Festa </v>
      </c>
      <c r="C10363" s="20" t="s">
        <v>221</v>
      </c>
      <c r="D10363" s="20" t="s">
        <v>388</v>
      </c>
      <c r="E10363" s="20" t="s">
        <v>276</v>
      </c>
      <c r="F10363" s="20" t="s">
        <v>169</v>
      </c>
      <c r="G10363" s="8">
        <v>21947</v>
      </c>
      <c r="H10363" s="20" t="s">
        <v>170</v>
      </c>
      <c r="I10363" s="7">
        <v>8363631</v>
      </c>
      <c r="L10363" s="7">
        <v>1113180693</v>
      </c>
      <c r="M10363" s="7">
        <v>134564310</v>
      </c>
      <c r="N10363" s="7">
        <v>19363084</v>
      </c>
      <c r="O10363" s="20" t="str">
        <f t="shared" si="326"/>
        <v/>
      </c>
    </row>
    <row r="10364" spans="1:15">
      <c r="A10364" s="20" t="str">
        <f t="shared" si="327"/>
        <v>Frjálsi lífeyrissjóðurinnDeild/leið I</v>
      </c>
      <c r="B10364" s="20" t="str">
        <f>_xlfn.IFNA(INDEX(Listi!$AI:$AI,MATCH(C10364,Listi!$AJ:$AJ,0)),INDEX(Listi!T:T,MATCH(C10364,Listi!U:U,0)))</f>
        <v xml:space="preserve">Frjálsi </v>
      </c>
      <c r="C10364" s="20" t="s">
        <v>222</v>
      </c>
      <c r="D10364" s="20" t="s">
        <v>223</v>
      </c>
      <c r="E10364" s="20" t="s">
        <v>276</v>
      </c>
      <c r="F10364" s="20" t="s">
        <v>169</v>
      </c>
      <c r="G10364" s="8">
        <v>21947</v>
      </c>
      <c r="H10364" s="20" t="s">
        <v>170</v>
      </c>
      <c r="I10364" s="7">
        <v>1634246000</v>
      </c>
      <c r="L10364" s="7">
        <v>199278730000</v>
      </c>
      <c r="M10364" s="7">
        <v>10813020000</v>
      </c>
      <c r="N10364" s="7">
        <v>2178012000</v>
      </c>
      <c r="O10364" s="20" t="str">
        <f t="shared" si="326"/>
        <v/>
      </c>
    </row>
    <row r="10365" spans="1:15">
      <c r="A10365" s="20" t="str">
        <f t="shared" si="327"/>
        <v>Frjálsi lífeyrissjóðurinnDeild/leið II</v>
      </c>
      <c r="B10365" s="20" t="str">
        <f>_xlfn.IFNA(INDEX(Listi!$AI:$AI,MATCH(C10365,Listi!$AJ:$AJ,0)),INDEX(Listi!T:T,MATCH(C10365,Listi!U:U,0)))</f>
        <v xml:space="preserve">Frjálsi </v>
      </c>
      <c r="C10365" s="20" t="s">
        <v>222</v>
      </c>
      <c r="D10365" s="20" t="s">
        <v>224</v>
      </c>
      <c r="E10365" s="20" t="s">
        <v>276</v>
      </c>
      <c r="F10365" s="8" t="s">
        <v>169</v>
      </c>
      <c r="G10365" s="8">
        <v>21947</v>
      </c>
      <c r="H10365" s="20" t="s">
        <v>170</v>
      </c>
      <c r="I10365" s="7">
        <v>165381000</v>
      </c>
      <c r="L10365" s="7">
        <v>29681370000</v>
      </c>
      <c r="M10365" s="7">
        <v>1864883000</v>
      </c>
      <c r="N10365" s="7">
        <v>401735000</v>
      </c>
      <c r="O10365" s="20" t="str">
        <f t="shared" si="326"/>
        <v/>
      </c>
    </row>
    <row r="10366" spans="1:15">
      <c r="A10366" s="20" t="str">
        <f t="shared" si="327"/>
        <v>Frjálsi lífeyrissjóðurinnDeild/leið III</v>
      </c>
      <c r="B10366" s="20" t="str">
        <f>_xlfn.IFNA(INDEX(Listi!$AI:$AI,MATCH(C10366,Listi!$AJ:$AJ,0)),INDEX(Listi!T:T,MATCH(C10366,Listi!U:U,0)))</f>
        <v xml:space="preserve">Frjálsi </v>
      </c>
      <c r="C10366" s="20" t="s">
        <v>222</v>
      </c>
      <c r="D10366" s="20" t="s">
        <v>225</v>
      </c>
      <c r="E10366" s="20" t="s">
        <v>276</v>
      </c>
      <c r="F10366" s="8" t="s">
        <v>169</v>
      </c>
      <c r="G10366" s="8">
        <v>21947</v>
      </c>
      <c r="H10366" s="20" t="s">
        <v>170</v>
      </c>
      <c r="I10366" s="7">
        <v>277317000</v>
      </c>
      <c r="L10366" s="7">
        <v>43554797000</v>
      </c>
      <c r="M10366" s="7">
        <v>2564479000</v>
      </c>
      <c r="N10366" s="7">
        <v>1456678000</v>
      </c>
      <c r="O10366" s="20" t="str">
        <f t="shared" si="326"/>
        <v/>
      </c>
    </row>
    <row r="10367" spans="1:15">
      <c r="A10367" s="20" t="str">
        <f t="shared" si="327"/>
        <v>Frjálsi lífeyrissjóðurinnFrjálsi Áhætta</v>
      </c>
      <c r="B10367" s="20" t="str">
        <f>_xlfn.IFNA(INDEX(Listi!$AI:$AI,MATCH(C10367,Listi!$AJ:$AJ,0)),INDEX(Listi!T:T,MATCH(C10367,Listi!U:U,0)))</f>
        <v xml:space="preserve">Frjálsi </v>
      </c>
      <c r="C10367" s="20" t="s">
        <v>222</v>
      </c>
      <c r="D10367" s="20" t="s">
        <v>226</v>
      </c>
      <c r="E10367" s="20" t="s">
        <v>276</v>
      </c>
      <c r="F10367" s="8" t="s">
        <v>169</v>
      </c>
      <c r="G10367" s="8">
        <v>21947</v>
      </c>
      <c r="H10367" s="20" t="s">
        <v>170</v>
      </c>
      <c r="I10367" s="7">
        <v>75279000</v>
      </c>
      <c r="L10367" s="7">
        <v>2707615000</v>
      </c>
      <c r="M10367" s="7">
        <v>335331000</v>
      </c>
      <c r="N10367" s="7">
        <v>1872000</v>
      </c>
      <c r="O10367" s="20" t="str">
        <f t="shared" si="326"/>
        <v/>
      </c>
    </row>
    <row r="10368" spans="1:15">
      <c r="A10368" s="20" t="str">
        <f t="shared" si="327"/>
        <v>Frjálsi lífeyrissjóðurinnSameiginleg deild</v>
      </c>
      <c r="B10368" s="20" t="str">
        <f>_xlfn.IFNA(INDEX(Listi!$AI:$AI,MATCH(C10368,Listi!$AJ:$AJ,0)),INDEX(Listi!T:T,MATCH(C10368,Listi!U:U,0)))</f>
        <v xml:space="preserve">Frjálsi </v>
      </c>
      <c r="C10368" s="20" t="s">
        <v>222</v>
      </c>
      <c r="D10368" s="20" t="s">
        <v>311</v>
      </c>
      <c r="E10368" s="20" t="s">
        <v>276</v>
      </c>
      <c r="F10368" s="8" t="s">
        <v>169</v>
      </c>
      <c r="G10368" s="8">
        <v>21947</v>
      </c>
      <c r="H10368" s="20" t="s">
        <v>170</v>
      </c>
      <c r="I10368" s="7">
        <v>0</v>
      </c>
      <c r="L10368" s="7">
        <v>0</v>
      </c>
      <c r="M10368" s="7">
        <v>0</v>
      </c>
      <c r="N10368" s="7">
        <v>0</v>
      </c>
      <c r="O10368" s="20" t="str">
        <f t="shared" si="326"/>
        <v/>
      </c>
    </row>
    <row r="10369" spans="1:15">
      <c r="A10369" s="20" t="str">
        <f t="shared" si="327"/>
        <v>Frjálsi lífeyrissjóðurinnSamtryggingardeild</v>
      </c>
      <c r="B10369" s="20" t="str">
        <f>_xlfn.IFNA(INDEX(Listi!$AI:$AI,MATCH(C10369,Listi!$AJ:$AJ,0)),INDEX(Listi!T:T,MATCH(C10369,Listi!U:U,0)))</f>
        <v xml:space="preserve">Frjálsi </v>
      </c>
      <c r="C10369" s="20" t="s">
        <v>222</v>
      </c>
      <c r="D10369" s="20" t="s">
        <v>205</v>
      </c>
      <c r="E10369" s="20" t="s">
        <v>275</v>
      </c>
      <c r="F10369" s="8" t="s">
        <v>169</v>
      </c>
      <c r="G10369" s="8">
        <v>21947</v>
      </c>
      <c r="H10369" s="20" t="s">
        <v>170</v>
      </c>
      <c r="I10369" s="7">
        <v>0</v>
      </c>
      <c r="L10369" s="7">
        <v>127148465000</v>
      </c>
      <c r="M10369" s="7">
        <v>7524433000</v>
      </c>
      <c r="N10369" s="7">
        <v>1254273000</v>
      </c>
      <c r="O10369" s="20" t="str">
        <f t="shared" si="326"/>
        <v/>
      </c>
    </row>
    <row r="10370" spans="1:15">
      <c r="A10370" s="20" t="str">
        <f t="shared" si="327"/>
        <v>Gildi - lífeyrissjóðurFramtíðarsýn 1</v>
      </c>
      <c r="B10370" s="20" t="str">
        <f>_xlfn.IFNA(INDEX(Listi!$AI:$AI,MATCH(C10370,Listi!$AJ:$AJ,0)),INDEX(Listi!T:T,MATCH(C10370,Listi!U:U,0)))</f>
        <v xml:space="preserve">Gildi  </v>
      </c>
      <c r="C10370" s="20" t="s">
        <v>227</v>
      </c>
      <c r="D10370" s="20" t="s">
        <v>373</v>
      </c>
      <c r="E10370" s="20" t="s">
        <v>276</v>
      </c>
      <c r="F10370" s="8" t="s">
        <v>169</v>
      </c>
      <c r="G10370" s="8">
        <v>21947</v>
      </c>
      <c r="H10370" s="20" t="s">
        <v>170</v>
      </c>
      <c r="I10370" s="7">
        <v>43271000</v>
      </c>
      <c r="L10370" s="7">
        <v>3223959491</v>
      </c>
      <c r="M10370" s="7">
        <v>185065371</v>
      </c>
      <c r="N10370" s="7">
        <v>99697779</v>
      </c>
      <c r="O10370" s="20" t="str">
        <f t="shared" ref="O10370:O10433" si="328">IFERROR(VLOOKUP(F10370,EhLykill,3,FALSE),"")</f>
        <v/>
      </c>
    </row>
    <row r="10371" spans="1:15">
      <c r="A10371" s="20" t="str">
        <f t="shared" si="327"/>
        <v>Gildi - lífeyrissjóðurFramtíðarsýn 2</v>
      </c>
      <c r="B10371" s="20" t="str">
        <f>_xlfn.IFNA(INDEX(Listi!$AI:$AI,MATCH(C10371,Listi!$AJ:$AJ,0)),INDEX(Listi!T:T,MATCH(C10371,Listi!U:U,0)))</f>
        <v xml:space="preserve">Gildi  </v>
      </c>
      <c r="C10371" s="20" t="s">
        <v>227</v>
      </c>
      <c r="D10371" s="20" t="s">
        <v>374</v>
      </c>
      <c r="E10371" s="20" t="s">
        <v>276</v>
      </c>
      <c r="F10371" s="8" t="s">
        <v>169</v>
      </c>
      <c r="G10371" s="8">
        <v>21947</v>
      </c>
      <c r="H10371" s="20" t="s">
        <v>170</v>
      </c>
      <c r="I10371" s="7">
        <v>50032589</v>
      </c>
      <c r="L10371" s="7">
        <v>3172355810</v>
      </c>
      <c r="M10371" s="7">
        <v>227598529</v>
      </c>
      <c r="N10371" s="7">
        <v>70042741</v>
      </c>
      <c r="O10371" s="20" t="str">
        <f t="shared" si="328"/>
        <v/>
      </c>
    </row>
    <row r="10372" spans="1:15">
      <c r="A10372" s="20" t="str">
        <f t="shared" si="327"/>
        <v>Gildi - lífeyrissjóðurFramtíðarsýn 3</v>
      </c>
      <c r="B10372" s="20" t="str">
        <f>_xlfn.IFNA(INDEX(Listi!$AI:$AI,MATCH(C10372,Listi!$AJ:$AJ,0)),INDEX(Listi!T:T,MATCH(C10372,Listi!U:U,0)))</f>
        <v xml:space="preserve">Gildi  </v>
      </c>
      <c r="C10372" s="20" t="s">
        <v>227</v>
      </c>
      <c r="D10372" s="20" t="s">
        <v>380</v>
      </c>
      <c r="E10372" s="20" t="s">
        <v>276</v>
      </c>
      <c r="F10372" s="20" t="s">
        <v>169</v>
      </c>
      <c r="G10372" s="8">
        <v>21947</v>
      </c>
      <c r="H10372" s="20" t="s">
        <v>170</v>
      </c>
      <c r="I10372" s="7">
        <v>36768677</v>
      </c>
      <c r="L10372" s="7">
        <v>1220667693</v>
      </c>
      <c r="M10372" s="7">
        <v>206427664</v>
      </c>
      <c r="N10372" s="7">
        <v>61376636</v>
      </c>
      <c r="O10372" s="20" t="str">
        <f t="shared" si="328"/>
        <v/>
      </c>
    </row>
    <row r="10373" spans="1:15">
      <c r="A10373" s="20" t="str">
        <f t="shared" si="327"/>
        <v>Gildi - lífeyrissjóðurSamtryggingardeild</v>
      </c>
      <c r="B10373" s="20" t="str">
        <f>_xlfn.IFNA(INDEX(Listi!$AI:$AI,MATCH(C10373,Listi!$AJ:$AJ,0)),INDEX(Listi!T:T,MATCH(C10373,Listi!U:U,0)))</f>
        <v xml:space="preserve">Gildi  </v>
      </c>
      <c r="C10373" s="20" t="s">
        <v>227</v>
      </c>
      <c r="D10373" s="20" t="s">
        <v>205</v>
      </c>
      <c r="E10373" s="20" t="s">
        <v>275</v>
      </c>
      <c r="F10373" s="20" t="s">
        <v>169</v>
      </c>
      <c r="G10373" s="8">
        <v>21947</v>
      </c>
      <c r="H10373" s="20" t="s">
        <v>170</v>
      </c>
      <c r="I10373" s="7">
        <v>0</v>
      </c>
      <c r="L10373" s="7">
        <v>908474103084</v>
      </c>
      <c r="M10373" s="7">
        <v>33404441428</v>
      </c>
      <c r="N10373" s="7">
        <v>20772915594</v>
      </c>
      <c r="O10373" s="20" t="str">
        <f t="shared" si="328"/>
        <v/>
      </c>
    </row>
    <row r="10374" spans="1:15">
      <c r="A10374" s="20" t="str">
        <f t="shared" si="327"/>
        <v>Íslandsbanki hf.Erlend verðbréf</v>
      </c>
      <c r="B10374" s="20" t="str">
        <f>_xlfn.IFNA(INDEX(Listi!$AI:$AI,MATCH(C10374,Listi!$AJ:$AJ,0)),INDEX(Listi!T:T,MATCH(C10374,Listi!U:U,0)))</f>
        <v>Íslandsbanki</v>
      </c>
      <c r="C10374" s="20" t="s">
        <v>228</v>
      </c>
      <c r="D10374" s="20" t="s">
        <v>229</v>
      </c>
      <c r="E10374" s="20" t="s">
        <v>276</v>
      </c>
      <c r="F10374" s="20" t="s">
        <v>169</v>
      </c>
      <c r="G10374" s="8">
        <v>21947</v>
      </c>
      <c r="H10374" s="20" t="s">
        <v>170</v>
      </c>
      <c r="I10374" s="7">
        <v>16274851</v>
      </c>
      <c r="L10374" s="7">
        <v>1602556114</v>
      </c>
      <c r="M10374" s="7">
        <v>15640340</v>
      </c>
      <c r="N10374" s="7">
        <v>15279587</v>
      </c>
      <c r="O10374" s="20" t="str">
        <f t="shared" si="328"/>
        <v/>
      </c>
    </row>
    <row r="10375" spans="1:15">
      <c r="A10375" s="20" t="str">
        <f t="shared" si="327"/>
        <v>Íslandsbanki hf.Húsnæðisleið</v>
      </c>
      <c r="B10375" s="20" t="str">
        <f>_xlfn.IFNA(INDEX(Listi!$AI:$AI,MATCH(C10375,Listi!$AJ:$AJ,0)),INDEX(Listi!T:T,MATCH(C10375,Listi!U:U,0)))</f>
        <v>Íslandsbanki</v>
      </c>
      <c r="C10375" s="20" t="s">
        <v>228</v>
      </c>
      <c r="D10375" s="20" t="s">
        <v>307</v>
      </c>
      <c r="E10375" s="20" t="s">
        <v>276</v>
      </c>
      <c r="F10375" s="20" t="s">
        <v>169</v>
      </c>
      <c r="G10375" s="8">
        <v>21947</v>
      </c>
      <c r="H10375" s="20" t="s">
        <v>170</v>
      </c>
      <c r="I10375" s="7">
        <v>675095779</v>
      </c>
      <c r="L10375" s="7">
        <v>2334808209</v>
      </c>
      <c r="M10375" s="7">
        <v>1128225985</v>
      </c>
      <c r="N10375" s="7">
        <v>7159457</v>
      </c>
      <c r="O10375" s="20" t="str">
        <f t="shared" si="328"/>
        <v/>
      </c>
    </row>
    <row r="10376" spans="1:15">
      <c r="A10376" s="20" t="str">
        <f t="shared" si="327"/>
        <v>Íslandsbanki hf.Lífeyrisreikningur-óverðtryggður</v>
      </c>
      <c r="B10376" s="20" t="str">
        <f>_xlfn.IFNA(INDEX(Listi!$AI:$AI,MATCH(C10376,Listi!$AJ:$AJ,0)),INDEX(Listi!T:T,MATCH(C10376,Listi!U:U,0)))</f>
        <v>Íslandsbanki</v>
      </c>
      <c r="C10376" s="20" t="s">
        <v>228</v>
      </c>
      <c r="D10376" s="20" t="s">
        <v>231</v>
      </c>
      <c r="E10376" s="20" t="s">
        <v>276</v>
      </c>
      <c r="F10376" s="20" t="s">
        <v>169</v>
      </c>
      <c r="G10376" s="8">
        <v>21947</v>
      </c>
      <c r="H10376" s="20" t="s">
        <v>170</v>
      </c>
      <c r="I10376" s="7">
        <v>514513652</v>
      </c>
      <c r="L10376" s="7">
        <v>2506311736</v>
      </c>
      <c r="M10376" s="7">
        <v>879015901</v>
      </c>
      <c r="N10376" s="7">
        <v>95740979</v>
      </c>
      <c r="O10376" s="20" t="str">
        <f t="shared" si="328"/>
        <v/>
      </c>
    </row>
    <row r="10377" spans="1:15">
      <c r="A10377" s="20" t="str">
        <f t="shared" si="327"/>
        <v>Íslandsbanki hf.Lífeyrisreikningur-verðtryggður</v>
      </c>
      <c r="B10377" s="20" t="str">
        <f>_xlfn.IFNA(INDEX(Listi!$AI:$AI,MATCH(C10377,Listi!$AJ:$AJ,0)),INDEX(Listi!T:T,MATCH(C10377,Listi!U:U,0)))</f>
        <v>Íslandsbanki</v>
      </c>
      <c r="C10377" s="20" t="s">
        <v>228</v>
      </c>
      <c r="D10377" s="20" t="s">
        <v>232</v>
      </c>
      <c r="E10377" s="20" t="s">
        <v>276</v>
      </c>
      <c r="F10377" s="20" t="s">
        <v>169</v>
      </c>
      <c r="G10377" s="8">
        <v>21947</v>
      </c>
      <c r="H10377" s="20" t="s">
        <v>170</v>
      </c>
      <c r="I10377" s="7">
        <v>2042151789</v>
      </c>
      <c r="L10377" s="7">
        <v>35933944171</v>
      </c>
      <c r="M10377" s="7">
        <v>3575627585</v>
      </c>
      <c r="N10377" s="7">
        <v>973599891</v>
      </c>
      <c r="O10377" s="20" t="str">
        <f t="shared" si="328"/>
        <v/>
      </c>
    </row>
    <row r="10378" spans="1:15">
      <c r="A10378" s="20" t="str">
        <f t="shared" si="327"/>
        <v>Íslandsbanki hf.Löng ríkisskuldabréf</v>
      </c>
      <c r="B10378" s="20" t="str">
        <f>_xlfn.IFNA(INDEX(Listi!$AI:$AI,MATCH(C10378,Listi!$AJ:$AJ,0)),INDEX(Listi!T:T,MATCH(C10378,Listi!U:U,0)))</f>
        <v>Íslandsbanki</v>
      </c>
      <c r="C10378" s="20" t="s">
        <v>228</v>
      </c>
      <c r="D10378" s="20" t="s">
        <v>233</v>
      </c>
      <c r="E10378" s="20" t="s">
        <v>276</v>
      </c>
      <c r="F10378" s="20" t="s">
        <v>169</v>
      </c>
      <c r="G10378" s="8">
        <v>21947</v>
      </c>
      <c r="H10378" s="20" t="s">
        <v>170</v>
      </c>
      <c r="I10378" s="7">
        <v>24290477</v>
      </c>
      <c r="L10378" s="7">
        <v>753232602</v>
      </c>
      <c r="M10378" s="7">
        <v>52540738</v>
      </c>
      <c r="N10378" s="7">
        <v>25520229</v>
      </c>
      <c r="O10378" s="20" t="str">
        <f t="shared" si="328"/>
        <v/>
      </c>
    </row>
    <row r="10379" spans="1:15">
      <c r="A10379" s="20" t="str">
        <f t="shared" si="327"/>
        <v>Íslandsbanki hf.Stýring A</v>
      </c>
      <c r="B10379" s="20" t="str">
        <f>_xlfn.IFNA(INDEX(Listi!$AI:$AI,MATCH(C10379,Listi!$AJ:$AJ,0)),INDEX(Listi!T:T,MATCH(C10379,Listi!U:U,0)))</f>
        <v>Íslandsbanki</v>
      </c>
      <c r="C10379" s="20" t="s">
        <v>228</v>
      </c>
      <c r="D10379" s="20" t="s">
        <v>234</v>
      </c>
      <c r="E10379" s="20" t="s">
        <v>276</v>
      </c>
      <c r="F10379" s="20" t="s">
        <v>169</v>
      </c>
      <c r="G10379" s="8">
        <v>21947</v>
      </c>
      <c r="H10379" s="20" t="s">
        <v>170</v>
      </c>
      <c r="I10379" s="7">
        <v>105569871</v>
      </c>
      <c r="L10379" s="7">
        <v>4133723797</v>
      </c>
      <c r="M10379" s="7">
        <v>215966902</v>
      </c>
      <c r="N10379" s="7">
        <v>124877843</v>
      </c>
      <c r="O10379" s="20" t="str">
        <f t="shared" si="328"/>
        <v/>
      </c>
    </row>
    <row r="10380" spans="1:15">
      <c r="A10380" s="20" t="str">
        <f t="shared" si="327"/>
        <v>Íslandsbanki hf.Stýring B</v>
      </c>
      <c r="B10380" s="20" t="str">
        <f>_xlfn.IFNA(INDEX(Listi!$AI:$AI,MATCH(C10380,Listi!$AJ:$AJ,0)),INDEX(Listi!T:T,MATCH(C10380,Listi!U:U,0)))</f>
        <v>Íslandsbanki</v>
      </c>
      <c r="C10380" s="20" t="s">
        <v>228</v>
      </c>
      <c r="D10380" s="20" t="s">
        <v>235</v>
      </c>
      <c r="E10380" s="20" t="s">
        <v>276</v>
      </c>
      <c r="F10380" s="20" t="s">
        <v>169</v>
      </c>
      <c r="G10380" s="8">
        <v>21947</v>
      </c>
      <c r="H10380" s="20" t="s">
        <v>170</v>
      </c>
      <c r="I10380" s="7">
        <v>174512263</v>
      </c>
      <c r="L10380" s="7">
        <v>5860247393</v>
      </c>
      <c r="M10380" s="7">
        <v>508591885</v>
      </c>
      <c r="N10380" s="7">
        <v>77897125</v>
      </c>
      <c r="O10380" s="20" t="str">
        <f t="shared" si="328"/>
        <v/>
      </c>
    </row>
    <row r="10381" spans="1:15">
      <c r="A10381" s="20" t="str">
        <f t="shared" si="327"/>
        <v>Íslandsbanki hf.Stýring C</v>
      </c>
      <c r="B10381" s="20" t="str">
        <f>_xlfn.IFNA(INDEX(Listi!$AI:$AI,MATCH(C10381,Listi!$AJ:$AJ,0)),INDEX(Listi!T:T,MATCH(C10381,Listi!U:U,0)))</f>
        <v>Íslandsbanki</v>
      </c>
      <c r="C10381" s="20" t="s">
        <v>228</v>
      </c>
      <c r="D10381" s="20" t="s">
        <v>236</v>
      </c>
      <c r="E10381" s="20" t="s">
        <v>276</v>
      </c>
      <c r="F10381" s="20" t="s">
        <v>169</v>
      </c>
      <c r="G10381" s="8">
        <v>21947</v>
      </c>
      <c r="H10381" s="20" t="s">
        <v>170</v>
      </c>
      <c r="I10381" s="7">
        <v>403237500</v>
      </c>
      <c r="L10381" s="7">
        <v>8014427899</v>
      </c>
      <c r="M10381" s="7">
        <v>751053797</v>
      </c>
      <c r="N10381" s="7">
        <v>58531298</v>
      </c>
      <c r="O10381" s="20" t="str">
        <f t="shared" si="328"/>
        <v/>
      </c>
    </row>
    <row r="10382" spans="1:15">
      <c r="A10382" s="20" t="str">
        <f t="shared" si="327"/>
        <v>Íslandsbanki hf.Stýring D</v>
      </c>
      <c r="B10382" s="20" t="str">
        <f>_xlfn.IFNA(INDEX(Listi!$AI:$AI,MATCH(C10382,Listi!$AJ:$AJ,0)),INDEX(Listi!T:T,MATCH(C10382,Listi!U:U,0)))</f>
        <v>Íslandsbanki</v>
      </c>
      <c r="C10382" s="20" t="s">
        <v>228</v>
      </c>
      <c r="D10382" s="20" t="s">
        <v>237</v>
      </c>
      <c r="E10382" s="20" t="s">
        <v>276</v>
      </c>
      <c r="F10382" s="20" t="s">
        <v>169</v>
      </c>
      <c r="G10382" s="8">
        <v>21947</v>
      </c>
      <c r="H10382" s="20" t="s">
        <v>170</v>
      </c>
      <c r="I10382" s="7">
        <v>638269746</v>
      </c>
      <c r="L10382" s="7">
        <v>5826614423</v>
      </c>
      <c r="M10382" s="7">
        <v>1371163557</v>
      </c>
      <c r="N10382" s="7">
        <v>36861109</v>
      </c>
      <c r="O10382" s="20" t="str">
        <f t="shared" si="328"/>
        <v/>
      </c>
    </row>
    <row r="10383" spans="1:15">
      <c r="A10383" s="20" t="str">
        <f t="shared" si="327"/>
        <v>Íslandsbanki hf.Stýring E</v>
      </c>
      <c r="B10383" s="20" t="str">
        <f>_xlfn.IFNA(INDEX(Listi!$AI:$AI,MATCH(C10383,Listi!$AJ:$AJ,0)),INDEX(Listi!T:T,MATCH(C10383,Listi!U:U,0)))</f>
        <v>Íslandsbanki</v>
      </c>
      <c r="C10383" s="20" t="s">
        <v>228</v>
      </c>
      <c r="D10383" s="20" t="s">
        <v>580</v>
      </c>
      <c r="E10383" s="20" t="s">
        <v>276</v>
      </c>
      <c r="F10383" s="20" t="s">
        <v>169</v>
      </c>
      <c r="G10383" s="8">
        <v>21947</v>
      </c>
      <c r="H10383" s="20" t="s">
        <v>170</v>
      </c>
      <c r="I10383" s="7">
        <v>1787598</v>
      </c>
      <c r="L10383" s="7">
        <v>99567247</v>
      </c>
      <c r="M10383" s="7">
        <v>7691901</v>
      </c>
      <c r="N10383" s="7">
        <v>670647</v>
      </c>
      <c r="O10383" s="20" t="str">
        <f t="shared" si="328"/>
        <v/>
      </c>
    </row>
    <row r="10384" spans="1:15">
      <c r="A10384" s="20" t="str">
        <f t="shared" si="327"/>
        <v>Íslenski lífeyrissjóðurinnLíf 1</v>
      </c>
      <c r="B10384" s="20" t="str">
        <f>_xlfn.IFNA(INDEX(Listi!$AI:$AI,MATCH(C10384,Listi!$AJ:$AJ,0)),INDEX(Listi!T:T,MATCH(C10384,Listi!U:U,0)))</f>
        <v xml:space="preserve">Íslenski  </v>
      </c>
      <c r="C10384" s="20" t="s">
        <v>238</v>
      </c>
      <c r="D10384" s="20" t="s">
        <v>239</v>
      </c>
      <c r="E10384" s="20" t="s">
        <v>276</v>
      </c>
      <c r="F10384" s="8" t="s">
        <v>169</v>
      </c>
      <c r="G10384" s="8">
        <v>21947</v>
      </c>
      <c r="H10384" s="20" t="s">
        <v>170</v>
      </c>
      <c r="I10384" s="7">
        <v>1823351662</v>
      </c>
      <c r="L10384" s="7">
        <v>34645188332</v>
      </c>
      <c r="M10384" s="7">
        <v>5859453012</v>
      </c>
      <c r="N10384" s="7">
        <v>977930648</v>
      </c>
      <c r="O10384" s="20" t="str">
        <f t="shared" si="328"/>
        <v/>
      </c>
    </row>
    <row r="10385" spans="1:15">
      <c r="A10385" s="20" t="str">
        <f t="shared" si="327"/>
        <v>Íslenski lífeyrissjóðurinnLíf 2</v>
      </c>
      <c r="B10385" s="20" t="str">
        <f>_xlfn.IFNA(INDEX(Listi!$AI:$AI,MATCH(C10385,Listi!$AJ:$AJ,0)),INDEX(Listi!T:T,MATCH(C10385,Listi!U:U,0)))</f>
        <v xml:space="preserve">Íslenski  </v>
      </c>
      <c r="C10385" s="20" t="s">
        <v>238</v>
      </c>
      <c r="D10385" s="20" t="s">
        <v>240</v>
      </c>
      <c r="E10385" s="20" t="s">
        <v>276</v>
      </c>
      <c r="F10385" s="8" t="s">
        <v>169</v>
      </c>
      <c r="G10385" s="8">
        <v>21947</v>
      </c>
      <c r="H10385" s="20" t="s">
        <v>170</v>
      </c>
      <c r="I10385" s="7">
        <v>354766376</v>
      </c>
      <c r="L10385" s="7">
        <v>31029129445</v>
      </c>
      <c r="M10385" s="7">
        <v>2139527304</v>
      </c>
      <c r="N10385" s="7">
        <v>531278955</v>
      </c>
      <c r="O10385" s="20" t="str">
        <f t="shared" si="328"/>
        <v/>
      </c>
    </row>
    <row r="10386" spans="1:15">
      <c r="A10386" s="20" t="str">
        <f t="shared" si="327"/>
        <v>Íslenski lífeyrissjóðurinnLíf 3</v>
      </c>
      <c r="B10386" s="20" t="str">
        <f>_xlfn.IFNA(INDEX(Listi!$AI:$AI,MATCH(C10386,Listi!$AJ:$AJ,0)),INDEX(Listi!T:T,MATCH(C10386,Listi!U:U,0)))</f>
        <v xml:space="preserve">Íslenski  </v>
      </c>
      <c r="C10386" s="20" t="s">
        <v>238</v>
      </c>
      <c r="D10386" s="20" t="s">
        <v>241</v>
      </c>
      <c r="E10386" s="20" t="s">
        <v>276</v>
      </c>
      <c r="F10386" s="20" t="s">
        <v>169</v>
      </c>
      <c r="G10386" s="8">
        <v>21947</v>
      </c>
      <c r="H10386" s="20" t="s">
        <v>170</v>
      </c>
      <c r="I10386" s="7">
        <v>166500656</v>
      </c>
      <c r="L10386" s="7">
        <v>26552298455</v>
      </c>
      <c r="M10386" s="7">
        <v>1349981892</v>
      </c>
      <c r="N10386" s="7">
        <v>474868471</v>
      </c>
      <c r="O10386" s="20" t="str">
        <f t="shared" si="328"/>
        <v/>
      </c>
    </row>
    <row r="10387" spans="1:15">
      <c r="A10387" s="20" t="str">
        <f t="shared" si="327"/>
        <v>Íslenski lífeyrissjóðurinnLíf 4</v>
      </c>
      <c r="B10387" s="20" t="str">
        <f>_xlfn.IFNA(INDEX(Listi!$AI:$AI,MATCH(C10387,Listi!$AJ:$AJ,0)),INDEX(Listi!T:T,MATCH(C10387,Listi!U:U,0)))</f>
        <v xml:space="preserve">Íslenski  </v>
      </c>
      <c r="C10387" s="20" t="s">
        <v>238</v>
      </c>
      <c r="D10387" s="20" t="s">
        <v>242</v>
      </c>
      <c r="E10387" s="20" t="s">
        <v>276</v>
      </c>
      <c r="F10387" s="20" t="s">
        <v>169</v>
      </c>
      <c r="G10387" s="8">
        <v>21947</v>
      </c>
      <c r="H10387" s="20" t="s">
        <v>170</v>
      </c>
      <c r="I10387" s="7">
        <v>86762132</v>
      </c>
      <c r="L10387" s="7">
        <v>15323468197</v>
      </c>
      <c r="M10387" s="7">
        <v>592019313</v>
      </c>
      <c r="N10387" s="7">
        <v>649721424</v>
      </c>
      <c r="O10387" s="20" t="str">
        <f t="shared" si="328"/>
        <v/>
      </c>
    </row>
    <row r="10388" spans="1:15">
      <c r="A10388" s="20" t="str">
        <f t="shared" si="327"/>
        <v>Íslenski lífeyrissjóðurinnSamtryggingardeild</v>
      </c>
      <c r="B10388" s="20" t="str">
        <f>_xlfn.IFNA(INDEX(Listi!$AI:$AI,MATCH(C10388,Listi!$AJ:$AJ,0)),INDEX(Listi!T:T,MATCH(C10388,Listi!U:U,0)))</f>
        <v xml:space="preserve">Íslenski  </v>
      </c>
      <c r="C10388" s="20" t="s">
        <v>238</v>
      </c>
      <c r="D10388" s="20" t="s">
        <v>205</v>
      </c>
      <c r="E10388" s="20" t="s">
        <v>275</v>
      </c>
      <c r="F10388" s="20" t="s">
        <v>169</v>
      </c>
      <c r="G10388" s="8">
        <v>21947</v>
      </c>
      <c r="H10388" s="20" t="s">
        <v>170</v>
      </c>
      <c r="I10388" s="7">
        <v>0</v>
      </c>
      <c r="L10388" s="7">
        <v>32369481106</v>
      </c>
      <c r="M10388" s="7">
        <v>2513450236</v>
      </c>
      <c r="N10388" s="7">
        <v>182749847</v>
      </c>
      <c r="O10388" s="20" t="str">
        <f t="shared" si="328"/>
        <v/>
      </c>
    </row>
    <row r="10389" spans="1:15">
      <c r="A10389" s="20" t="str">
        <f t="shared" si="327"/>
        <v>Kvika banki hf.Ævileið</v>
      </c>
      <c r="B10389" s="20" t="str">
        <f>_xlfn.IFNA(INDEX(Listi!$AI:$AI,MATCH(C10389,Listi!$AJ:$AJ,0)),INDEX(Listi!T:T,MATCH(C10389,Listi!U:U,0)))</f>
        <v xml:space="preserve">Kvika banki </v>
      </c>
      <c r="C10389" s="20" t="s">
        <v>243</v>
      </c>
      <c r="D10389" s="20" t="s">
        <v>248</v>
      </c>
      <c r="E10389" s="20" t="s">
        <v>276</v>
      </c>
      <c r="F10389" s="20" t="s">
        <v>169</v>
      </c>
      <c r="G10389" s="8">
        <v>21947</v>
      </c>
      <c r="H10389" s="20" t="s">
        <v>170</v>
      </c>
      <c r="I10389" s="7">
        <v>6372461</v>
      </c>
      <c r="L10389" s="7">
        <v>83990162</v>
      </c>
      <c r="M10389" s="7">
        <v>9152445</v>
      </c>
      <c r="N10389" s="7">
        <v>0</v>
      </c>
      <c r="O10389" s="20" t="str">
        <f t="shared" si="328"/>
        <v/>
      </c>
    </row>
    <row r="10390" spans="1:15">
      <c r="A10390" s="20" t="str">
        <f t="shared" si="327"/>
        <v>Kvika banki hf.Innlánaleið</v>
      </c>
      <c r="B10390" s="20" t="str">
        <f>_xlfn.IFNA(INDEX(Listi!$AI:$AI,MATCH(C10390,Listi!$AJ:$AJ,0)),INDEX(Listi!T:T,MATCH(C10390,Listi!U:U,0)))</f>
        <v xml:space="preserve">Kvika banki </v>
      </c>
      <c r="C10390" s="20" t="s">
        <v>243</v>
      </c>
      <c r="D10390" s="20" t="s">
        <v>230</v>
      </c>
      <c r="E10390" s="20" t="s">
        <v>276</v>
      </c>
      <c r="F10390" s="20" t="s">
        <v>169</v>
      </c>
      <c r="G10390" s="8">
        <v>21947</v>
      </c>
      <c r="H10390" s="20" t="s">
        <v>170</v>
      </c>
      <c r="I10390" s="7">
        <v>178156938</v>
      </c>
      <c r="L10390" s="7">
        <v>2045925829</v>
      </c>
      <c r="M10390" s="7">
        <v>336947043</v>
      </c>
      <c r="N10390" s="7">
        <v>10453565</v>
      </c>
      <c r="O10390" s="20" t="str">
        <f t="shared" si="328"/>
        <v/>
      </c>
    </row>
    <row r="10391" spans="1:15">
      <c r="A10391" s="20" t="str">
        <f t="shared" si="327"/>
        <v>Kvika banki hf.Kvika Séreignasparnaður 5</v>
      </c>
      <c r="B10391" s="20" t="str">
        <f>_xlfn.IFNA(INDEX(Listi!$AI:$AI,MATCH(C10391,Listi!$AJ:$AJ,0)),INDEX(Listi!T:T,MATCH(C10391,Listi!U:U,0)))</f>
        <v xml:space="preserve">Kvika banki </v>
      </c>
      <c r="C10391" s="20" t="s">
        <v>243</v>
      </c>
      <c r="D10391" s="20" t="s">
        <v>471</v>
      </c>
      <c r="E10391" s="20" t="s">
        <v>276</v>
      </c>
      <c r="F10391" s="20" t="s">
        <v>169</v>
      </c>
      <c r="G10391" s="8">
        <v>21947</v>
      </c>
      <c r="H10391" s="20" t="s">
        <v>170</v>
      </c>
      <c r="I10391" s="7">
        <v>0</v>
      </c>
      <c r="L10391" s="7">
        <v>1146886398</v>
      </c>
      <c r="M10391" s="7">
        <v>0</v>
      </c>
      <c r="N10391" s="7">
        <v>0</v>
      </c>
      <c r="O10391" s="20" t="str">
        <f t="shared" si="328"/>
        <v/>
      </c>
    </row>
    <row r="10392" spans="1:15">
      <c r="A10392" s="20" t="str">
        <f t="shared" si="327"/>
        <v>Kvika banki hf.MP Séreign 1</v>
      </c>
      <c r="B10392" s="20" t="str">
        <f>_xlfn.IFNA(INDEX(Listi!$AI:$AI,MATCH(C10392,Listi!$AJ:$AJ,0)),INDEX(Listi!T:T,MATCH(C10392,Listi!U:U,0)))</f>
        <v xml:space="preserve">Kvika banki </v>
      </c>
      <c r="C10392" s="20" t="s">
        <v>243</v>
      </c>
      <c r="D10392" s="20" t="s">
        <v>244</v>
      </c>
      <c r="E10392" s="20" t="s">
        <v>276</v>
      </c>
      <c r="F10392" s="20" t="s">
        <v>169</v>
      </c>
      <c r="G10392" s="8">
        <v>21947</v>
      </c>
      <c r="H10392" s="20" t="s">
        <v>170</v>
      </c>
      <c r="I10392" s="7">
        <v>9741397</v>
      </c>
      <c r="L10392" s="7">
        <v>706827763</v>
      </c>
      <c r="M10392" s="7">
        <v>48440481</v>
      </c>
      <c r="N10392" s="7">
        <v>9836508</v>
      </c>
      <c r="O10392" s="20" t="str">
        <f t="shared" si="328"/>
        <v/>
      </c>
    </row>
    <row r="10393" spans="1:15">
      <c r="A10393" s="20" t="str">
        <f t="shared" si="327"/>
        <v>Kvika banki hf.MP Séreign 2</v>
      </c>
      <c r="B10393" s="20" t="str">
        <f>_xlfn.IFNA(INDEX(Listi!$AI:$AI,MATCH(C10393,Listi!$AJ:$AJ,0)),INDEX(Listi!T:T,MATCH(C10393,Listi!U:U,0)))</f>
        <v xml:space="preserve">Kvika banki </v>
      </c>
      <c r="C10393" s="20" t="s">
        <v>243</v>
      </c>
      <c r="D10393" s="20" t="s">
        <v>245</v>
      </c>
      <c r="E10393" s="20" t="s">
        <v>276</v>
      </c>
      <c r="F10393" s="20" t="s">
        <v>169</v>
      </c>
      <c r="G10393" s="8">
        <v>21947</v>
      </c>
      <c r="H10393" s="20" t="s">
        <v>170</v>
      </c>
      <c r="I10393" s="7">
        <v>8603576</v>
      </c>
      <c r="L10393" s="7">
        <v>853989181</v>
      </c>
      <c r="M10393" s="7">
        <v>42441382</v>
      </c>
      <c r="N10393" s="7">
        <v>14637701</v>
      </c>
      <c r="O10393" s="20" t="str">
        <f t="shared" si="328"/>
        <v/>
      </c>
    </row>
    <row r="10394" spans="1:15">
      <c r="A10394" s="20" t="str">
        <f t="shared" si="327"/>
        <v>Kvika banki hf.MP Séreign 3</v>
      </c>
      <c r="B10394" s="20" t="str">
        <f>_xlfn.IFNA(INDEX(Listi!$AI:$AI,MATCH(C10394,Listi!$AJ:$AJ,0)),INDEX(Listi!T:T,MATCH(C10394,Listi!U:U,0)))</f>
        <v xml:space="preserve">Kvika banki </v>
      </c>
      <c r="C10394" s="20" t="s">
        <v>243</v>
      </c>
      <c r="D10394" s="20" t="s">
        <v>246</v>
      </c>
      <c r="E10394" s="20" t="s">
        <v>276</v>
      </c>
      <c r="F10394" s="20" t="s">
        <v>169</v>
      </c>
      <c r="G10394" s="8">
        <v>21947</v>
      </c>
      <c r="H10394" s="20" t="s">
        <v>170</v>
      </c>
      <c r="I10394" s="7">
        <v>1577642</v>
      </c>
      <c r="L10394" s="7">
        <v>141173858</v>
      </c>
      <c r="M10394" s="7">
        <v>3374790</v>
      </c>
      <c r="N10394" s="7">
        <v>0</v>
      </c>
      <c r="O10394" s="20" t="str">
        <f t="shared" si="328"/>
        <v/>
      </c>
    </row>
    <row r="10395" spans="1:15">
      <c r="A10395" s="20" t="str">
        <f t="shared" si="327"/>
        <v>Kvika banki hf.MP Séreign 4</v>
      </c>
      <c r="B10395" s="20" t="str">
        <f>_xlfn.IFNA(INDEX(Listi!$AI:$AI,MATCH(C10395,Listi!$AJ:$AJ,0)),INDEX(Listi!T:T,MATCH(C10395,Listi!U:U,0)))</f>
        <v xml:space="preserve">Kvika banki </v>
      </c>
      <c r="C10395" s="20" t="s">
        <v>243</v>
      </c>
      <c r="D10395" s="20" t="s">
        <v>247</v>
      </c>
      <c r="E10395" s="20" t="s">
        <v>276</v>
      </c>
      <c r="F10395" s="20" t="s">
        <v>169</v>
      </c>
      <c r="G10395" s="8">
        <v>21947</v>
      </c>
      <c r="H10395" s="20" t="s">
        <v>170</v>
      </c>
      <c r="I10395" s="7">
        <v>757553</v>
      </c>
      <c r="L10395" s="7">
        <v>55886684</v>
      </c>
      <c r="M10395" s="7">
        <v>2888869</v>
      </c>
      <c r="N10395" s="7">
        <v>0</v>
      </c>
      <c r="O10395" s="20" t="str">
        <f t="shared" si="328"/>
        <v/>
      </c>
    </row>
    <row r="10396" spans="1:15">
      <c r="A10396" s="20" t="str">
        <f t="shared" si="327"/>
        <v>Landsbankinn hf.Landsbankinn Erlend verðbréf</v>
      </c>
      <c r="B10396" s="20" t="str">
        <f>_xlfn.IFNA(INDEX(Listi!$AI:$AI,MATCH(C10396,Listi!$AJ:$AJ,0)),INDEX(Listi!T:T,MATCH(C10396,Listi!U:U,0)))</f>
        <v>Landsbankinn</v>
      </c>
      <c r="C10396" s="20" t="s">
        <v>249</v>
      </c>
      <c r="D10396" s="20" t="s">
        <v>385</v>
      </c>
      <c r="E10396" s="20" t="s">
        <v>276</v>
      </c>
      <c r="F10396" s="20" t="s">
        <v>169</v>
      </c>
      <c r="G10396" s="8">
        <v>21947</v>
      </c>
      <c r="H10396" s="20" t="s">
        <v>170</v>
      </c>
      <c r="I10396" s="7">
        <v>23011933</v>
      </c>
      <c r="L10396" s="7">
        <v>3705185129</v>
      </c>
      <c r="M10396" s="7">
        <v>119989407</v>
      </c>
      <c r="N10396" s="7">
        <v>87847878</v>
      </c>
      <c r="O10396" s="20" t="str">
        <f t="shared" si="328"/>
        <v/>
      </c>
    </row>
    <row r="10397" spans="1:15">
      <c r="A10397" s="20" t="str">
        <f t="shared" si="327"/>
        <v>Landsbankinn hf.Landsbankinn Lífeyrisbók</v>
      </c>
      <c r="B10397" s="20" t="str">
        <f>_xlfn.IFNA(INDEX(Listi!$AI:$AI,MATCH(C10397,Listi!$AJ:$AJ,0)),INDEX(Listi!T:T,MATCH(C10397,Listi!U:U,0)))</f>
        <v>Landsbankinn</v>
      </c>
      <c r="C10397" s="20" t="s">
        <v>249</v>
      </c>
      <c r="D10397" s="20" t="s">
        <v>367</v>
      </c>
      <c r="E10397" s="20" t="s">
        <v>276</v>
      </c>
      <c r="F10397" s="20" t="s">
        <v>169</v>
      </c>
      <c r="G10397" s="8">
        <v>21947</v>
      </c>
      <c r="H10397" s="20" t="s">
        <v>170</v>
      </c>
      <c r="I10397" s="7">
        <v>36966856</v>
      </c>
      <c r="L10397" s="7">
        <v>3016213427</v>
      </c>
      <c r="M10397" s="7">
        <v>440353590</v>
      </c>
      <c r="N10397" s="7">
        <v>298769900</v>
      </c>
      <c r="O10397" s="20" t="str">
        <f t="shared" si="328"/>
        <v/>
      </c>
    </row>
    <row r="10398" spans="1:15">
      <c r="A10398" s="20" t="str">
        <f t="shared" si="327"/>
        <v>Landsbankinn hf.Landsbankinn Lífeyrisbók verðtryggð</v>
      </c>
      <c r="B10398" s="20" t="str">
        <f>_xlfn.IFNA(INDEX(Listi!$AI:$AI,MATCH(C10398,Listi!$AJ:$AJ,0)),INDEX(Listi!T:T,MATCH(C10398,Listi!U:U,0)))</f>
        <v>Landsbankinn</v>
      </c>
      <c r="C10398" s="20" t="s">
        <v>249</v>
      </c>
      <c r="D10398" s="20" t="s">
        <v>598</v>
      </c>
      <c r="E10398" s="20" t="s">
        <v>276</v>
      </c>
      <c r="F10398" s="20" t="s">
        <v>169</v>
      </c>
      <c r="G10398" s="8">
        <v>21947</v>
      </c>
      <c r="H10398" s="20" t="s">
        <v>170</v>
      </c>
      <c r="I10398" s="7">
        <v>468386003</v>
      </c>
      <c r="L10398" s="7">
        <v>66896053137</v>
      </c>
      <c r="M10398" s="7">
        <v>6692476029</v>
      </c>
      <c r="N10398" s="7">
        <v>4680072987</v>
      </c>
      <c r="O10398" s="20" t="str">
        <f t="shared" si="328"/>
        <v/>
      </c>
    </row>
    <row r="10399" spans="1:15">
      <c r="A10399" s="20" t="str">
        <f t="shared" ref="A10399:A10461" si="329">CONCATENATE(C10399,D10399)</f>
        <v>Lífeyrissjóður bændaSamtryggingardeild</v>
      </c>
      <c r="B10399" s="20" t="str">
        <f>_xlfn.IFNA(INDEX(Listi!$AI:$AI,MATCH(C10399,Listi!$AJ:$AJ,0)),INDEX(Listi!T:T,MATCH(C10399,Listi!U:U,0)))</f>
        <v>Lífeyrissjóður bænda</v>
      </c>
      <c r="C10399" s="20" t="s">
        <v>252</v>
      </c>
      <c r="D10399" s="20" t="s">
        <v>205</v>
      </c>
      <c r="E10399" s="20" t="s">
        <v>275</v>
      </c>
      <c r="F10399" s="20" t="s">
        <v>169</v>
      </c>
      <c r="G10399" s="8">
        <v>21947</v>
      </c>
      <c r="H10399" s="20" t="s">
        <v>170</v>
      </c>
      <c r="I10399" s="7">
        <v>0</v>
      </c>
      <c r="L10399" s="7">
        <v>45108278171</v>
      </c>
      <c r="M10399" s="7">
        <v>776003397</v>
      </c>
      <c r="N10399" s="7">
        <v>1921473168</v>
      </c>
      <c r="O10399" s="20" t="str">
        <f t="shared" si="328"/>
        <v/>
      </c>
    </row>
    <row r="10400" spans="1:15">
      <c r="A10400" s="20" t="str">
        <f t="shared" si="329"/>
        <v>Lífeyrissjóður bankamannaAldursdeild</v>
      </c>
      <c r="B10400" s="20" t="str">
        <f>_xlfn.IFNA(INDEX(Listi!$AI:$AI,MATCH(C10400,Listi!$AJ:$AJ,0)),INDEX(Listi!T:T,MATCH(C10400,Listi!U:U,0)))</f>
        <v>Lífeyrissjóður bankam.</v>
      </c>
      <c r="C10400" s="20" t="s">
        <v>250</v>
      </c>
      <c r="D10400" s="20" t="s">
        <v>251</v>
      </c>
      <c r="E10400" s="20" t="s">
        <v>275</v>
      </c>
      <c r="F10400" s="20" t="s">
        <v>169</v>
      </c>
      <c r="G10400" s="8">
        <v>21947</v>
      </c>
      <c r="H10400" s="20" t="s">
        <v>170</v>
      </c>
      <c r="I10400" s="7">
        <v>0</v>
      </c>
      <c r="L10400" s="7">
        <v>61369964000</v>
      </c>
      <c r="M10400" s="7">
        <v>1996063000</v>
      </c>
      <c r="N10400" s="7">
        <v>753444000</v>
      </c>
      <c r="O10400" s="20" t="str">
        <f t="shared" si="328"/>
        <v/>
      </c>
    </row>
    <row r="10401" spans="1:15">
      <c r="A10401" s="20" t="str">
        <f t="shared" si="329"/>
        <v>Lífeyrissjóður bankamannaHlutfallsdeild</v>
      </c>
      <c r="B10401" s="20" t="str">
        <f>_xlfn.IFNA(INDEX(Listi!$AI:$AI,MATCH(C10401,Listi!$AJ:$AJ,0)),INDEX(Listi!T:T,MATCH(C10401,Listi!U:U,0)))</f>
        <v>Lífeyrissjóður bankam.</v>
      </c>
      <c r="C10401" s="20" t="s">
        <v>250</v>
      </c>
      <c r="D10401" s="20" t="s">
        <v>467</v>
      </c>
      <c r="E10401" s="20" t="s">
        <v>275</v>
      </c>
      <c r="F10401" s="20" t="s">
        <v>169</v>
      </c>
      <c r="G10401" s="8">
        <v>21947</v>
      </c>
      <c r="H10401" s="20" t="s">
        <v>170</v>
      </c>
      <c r="I10401" s="7">
        <v>0</v>
      </c>
      <c r="L10401" s="7">
        <v>40286427000</v>
      </c>
      <c r="M10401" s="7">
        <v>125147000</v>
      </c>
      <c r="N10401" s="7">
        <v>2741197000</v>
      </c>
      <c r="O10401" s="20" t="str">
        <f t="shared" si="328"/>
        <v/>
      </c>
    </row>
    <row r="10402" spans="1:15">
      <c r="A10402" s="20" t="str">
        <f t="shared" si="329"/>
        <v>Lífeyrissjóður RangæingaSamtryggingardeild</v>
      </c>
      <c r="B10402" s="20" t="str">
        <f>_xlfn.IFNA(INDEX(Listi!$AI:$AI,MATCH(C10402,Listi!$AJ:$AJ,0)),INDEX(Listi!T:T,MATCH(C10402,Listi!U:U,0)))</f>
        <v>Lífeyrissjóður Rang.</v>
      </c>
      <c r="C10402" s="20" t="s">
        <v>253</v>
      </c>
      <c r="D10402" s="20" t="s">
        <v>205</v>
      </c>
      <c r="E10402" s="20" t="s">
        <v>275</v>
      </c>
      <c r="F10402" s="20" t="s">
        <v>169</v>
      </c>
      <c r="G10402" s="8">
        <v>21947</v>
      </c>
      <c r="H10402" s="20" t="s">
        <v>170</v>
      </c>
      <c r="I10402" s="7">
        <v>0</v>
      </c>
      <c r="L10402" s="7">
        <v>18949790000</v>
      </c>
      <c r="M10402" s="7">
        <v>835894000</v>
      </c>
      <c r="N10402" s="7">
        <v>386250000</v>
      </c>
      <c r="O10402" s="20" t="str">
        <f t="shared" si="328"/>
        <v/>
      </c>
    </row>
    <row r="10403" spans="1:15">
      <c r="A10403" s="20" t="str">
        <f t="shared" si="329"/>
        <v>Lífeyrissjóður starfsmanna AkureyrarbæjarSamtryggingardeild</v>
      </c>
      <c r="B10403" s="20" t="str">
        <f>_xlfn.IFNA(INDEX(Listi!$AI:$AI,MATCH(C10403,Listi!$AJ:$AJ,0)),INDEX(Listi!T:T,MATCH(C10403,Listi!U:U,0)))</f>
        <v>Lífeyrissj. starfsm. Akureyrarb.</v>
      </c>
      <c r="C10403" s="20" t="s">
        <v>274</v>
      </c>
      <c r="D10403" s="20" t="s">
        <v>205</v>
      </c>
      <c r="E10403" s="20" t="s">
        <v>275</v>
      </c>
      <c r="F10403" s="20" t="s">
        <v>169</v>
      </c>
      <c r="G10403" s="8">
        <v>21947</v>
      </c>
      <c r="H10403" s="20" t="s">
        <v>170</v>
      </c>
      <c r="I10403" s="7">
        <v>0</v>
      </c>
      <c r="L10403" s="7">
        <v>14569496826</v>
      </c>
      <c r="M10403" s="7">
        <v>46271787</v>
      </c>
      <c r="N10403" s="7">
        <v>1160288032</v>
      </c>
      <c r="O10403" s="20" t="str">
        <f t="shared" si="328"/>
        <v/>
      </c>
    </row>
    <row r="10404" spans="1:15">
      <c r="A10404" s="20" t="str">
        <f t="shared" si="329"/>
        <v>Lífeyrissjóður starfsmanna Búnaðarbanka ÍslandsSamtryggingardeild</v>
      </c>
      <c r="B10404" s="20" t="str">
        <f>_xlfn.IFNA(INDEX(Listi!$AI:$AI,MATCH(C10404,Listi!$AJ:$AJ,0)),INDEX(Listi!T:T,MATCH(C10404,Listi!U:U,0)))</f>
        <v>Lífeyrissj. starfsm. Búnaðarb.Ísl.</v>
      </c>
      <c r="C10404" s="20" t="s">
        <v>254</v>
      </c>
      <c r="D10404" s="20" t="s">
        <v>205</v>
      </c>
      <c r="E10404" s="20" t="s">
        <v>275</v>
      </c>
      <c r="F10404" s="20" t="s">
        <v>169</v>
      </c>
      <c r="G10404" s="8">
        <v>21947</v>
      </c>
      <c r="H10404" s="20" t="s">
        <v>170</v>
      </c>
      <c r="I10404" s="7">
        <v>0</v>
      </c>
      <c r="L10404" s="7">
        <v>27921283000</v>
      </c>
      <c r="M10404" s="7">
        <v>7378000</v>
      </c>
      <c r="N10404" s="7">
        <v>1535577000</v>
      </c>
      <c r="O10404" s="20" t="str">
        <f t="shared" si="328"/>
        <v/>
      </c>
    </row>
    <row r="10405" spans="1:15">
      <c r="A10405" s="20" t="str">
        <f t="shared" si="329"/>
        <v>Lífeyrissjóður starfsmanna ReykjavíkurborgarSamtryggingardeild</v>
      </c>
      <c r="B10405" s="20" t="str">
        <f>_xlfn.IFNA(INDEX(Listi!$AI:$AI,MATCH(C10405,Listi!$AJ:$AJ,0)),INDEX(Listi!T:T,MATCH(C10405,Listi!U:U,0)))</f>
        <v>Lífeyrissj. starfsm. Reykjav.</v>
      </c>
      <c r="C10405" s="20" t="s">
        <v>255</v>
      </c>
      <c r="D10405" s="20" t="s">
        <v>205</v>
      </c>
      <c r="E10405" s="20" t="s">
        <v>275</v>
      </c>
      <c r="F10405" s="20" t="s">
        <v>169</v>
      </c>
      <c r="G10405" s="8">
        <v>21947</v>
      </c>
      <c r="H10405" s="20" t="s">
        <v>170</v>
      </c>
      <c r="I10405" s="7">
        <v>0</v>
      </c>
      <c r="L10405" s="7">
        <v>92450251598</v>
      </c>
      <c r="M10405" s="7">
        <v>217604296</v>
      </c>
      <c r="N10405" s="7">
        <v>6195210428</v>
      </c>
      <c r="O10405" s="20" t="str">
        <f t="shared" si="328"/>
        <v/>
      </c>
    </row>
    <row r="10406" spans="1:15">
      <c r="A10406" s="20" t="str">
        <f t="shared" si="329"/>
        <v>Lífeyrissjóður starfsmanna ríkisinsA-deild</v>
      </c>
      <c r="B10406" s="20" t="str">
        <f>_xlfn.IFNA(INDEX(Listi!$AI:$AI,MATCH(C10406,Listi!$AJ:$AJ,0)),INDEX(Listi!T:T,MATCH(C10406,Listi!U:U,0)))</f>
        <v>LSR</v>
      </c>
      <c r="C10406" s="20" t="s">
        <v>256</v>
      </c>
      <c r="D10406" s="20" t="s">
        <v>257</v>
      </c>
      <c r="E10406" s="20" t="s">
        <v>275</v>
      </c>
      <c r="F10406" s="20" t="s">
        <v>169</v>
      </c>
      <c r="G10406" s="8">
        <v>21947</v>
      </c>
      <c r="H10406" s="20" t="s">
        <v>170</v>
      </c>
      <c r="I10406" s="7">
        <v>0</v>
      </c>
      <c r="L10406" s="7">
        <v>1024402726080</v>
      </c>
      <c r="M10406" s="7">
        <v>38030413328</v>
      </c>
      <c r="N10406" s="7">
        <v>13011563069</v>
      </c>
      <c r="O10406" s="20" t="str">
        <f t="shared" si="328"/>
        <v/>
      </c>
    </row>
    <row r="10407" spans="1:15">
      <c r="A10407" s="20" t="str">
        <f t="shared" si="329"/>
        <v>Lífeyrissjóður starfsmanna ríkisinsB-deild</v>
      </c>
      <c r="B10407" s="20" t="str">
        <f>_xlfn.IFNA(INDEX(Listi!$AI:$AI,MATCH(C10407,Listi!$AJ:$AJ,0)),INDEX(Listi!T:T,MATCH(C10407,Listi!U:U,0)))</f>
        <v>LSR</v>
      </c>
      <c r="C10407" s="20" t="s">
        <v>256</v>
      </c>
      <c r="D10407" s="20" t="s">
        <v>218</v>
      </c>
      <c r="E10407" s="20" t="s">
        <v>275</v>
      </c>
      <c r="F10407" s="20" t="s">
        <v>169</v>
      </c>
      <c r="G10407" s="8">
        <v>21947</v>
      </c>
      <c r="H10407" s="20" t="s">
        <v>170</v>
      </c>
      <c r="I10407" s="7">
        <v>0</v>
      </c>
      <c r="L10407" s="7">
        <v>297381500048</v>
      </c>
      <c r="M10407" s="7">
        <v>1364474032</v>
      </c>
      <c r="N10407" s="7">
        <v>62409553231</v>
      </c>
      <c r="O10407" s="20" t="str">
        <f t="shared" si="328"/>
        <v/>
      </c>
    </row>
    <row r="10408" spans="1:15">
      <c r="A10408" s="20" t="str">
        <f t="shared" si="329"/>
        <v>Lífeyrissjóður starfsmanna ríkisinsLeið I</v>
      </c>
      <c r="B10408" s="20" t="str">
        <f>_xlfn.IFNA(INDEX(Listi!$AI:$AI,MATCH(C10408,Listi!$AJ:$AJ,0)),INDEX(Listi!T:T,MATCH(C10408,Listi!U:U,0)))</f>
        <v>LSR</v>
      </c>
      <c r="C10408" s="20" t="s">
        <v>256</v>
      </c>
      <c r="D10408" s="20" t="s">
        <v>258</v>
      </c>
      <c r="E10408" s="20" t="s">
        <v>276</v>
      </c>
      <c r="F10408" s="20" t="s">
        <v>169</v>
      </c>
      <c r="G10408" s="8">
        <v>21947</v>
      </c>
      <c r="H10408" s="20" t="s">
        <v>170</v>
      </c>
      <c r="I10408" s="7">
        <v>165244151</v>
      </c>
      <c r="L10408" s="7">
        <v>11704214939</v>
      </c>
      <c r="M10408" s="7">
        <v>547428342</v>
      </c>
      <c r="N10408" s="7">
        <v>195323403</v>
      </c>
      <c r="O10408" s="20" t="str">
        <f t="shared" si="328"/>
        <v/>
      </c>
    </row>
    <row r="10409" spans="1:15">
      <c r="A10409" s="20" t="str">
        <f t="shared" si="329"/>
        <v>Lífeyrissjóður starfsmanna ríkisinsLeið II</v>
      </c>
      <c r="B10409" s="20" t="str">
        <f>_xlfn.IFNA(INDEX(Listi!$AI:$AI,MATCH(C10409,Listi!$AJ:$AJ,0)),INDEX(Listi!T:T,MATCH(C10409,Listi!U:U,0)))</f>
        <v>LSR</v>
      </c>
      <c r="C10409" s="20" t="s">
        <v>256</v>
      </c>
      <c r="D10409" s="20" t="s">
        <v>259</v>
      </c>
      <c r="E10409" s="20" t="s">
        <v>276</v>
      </c>
      <c r="F10409" s="20" t="s">
        <v>169</v>
      </c>
      <c r="G10409" s="8">
        <v>21947</v>
      </c>
      <c r="H10409" s="20" t="s">
        <v>170</v>
      </c>
      <c r="I10409" s="7">
        <v>120691712</v>
      </c>
      <c r="L10409" s="7">
        <v>3365164594</v>
      </c>
      <c r="M10409" s="7">
        <v>379849453</v>
      </c>
      <c r="N10409" s="7">
        <v>93142056</v>
      </c>
      <c r="O10409" s="20" t="str">
        <f t="shared" si="328"/>
        <v/>
      </c>
    </row>
    <row r="10410" spans="1:15">
      <c r="A10410" s="20" t="str">
        <f t="shared" si="329"/>
        <v>Lífeyrissjóður starfsmanna ríkisinsLeið III</v>
      </c>
      <c r="B10410" s="20" t="str">
        <f>_xlfn.IFNA(INDEX(Listi!$AI:$AI,MATCH(C10410,Listi!$AJ:$AJ,0)),INDEX(Listi!T:T,MATCH(C10410,Listi!U:U,0)))</f>
        <v>LSR</v>
      </c>
      <c r="C10410" s="20" t="s">
        <v>256</v>
      </c>
      <c r="D10410" s="20" t="s">
        <v>260</v>
      </c>
      <c r="E10410" s="20" t="s">
        <v>276</v>
      </c>
      <c r="F10410" s="20" t="s">
        <v>169</v>
      </c>
      <c r="G10410" s="8">
        <v>21947</v>
      </c>
      <c r="H10410" s="20" t="s">
        <v>170</v>
      </c>
      <c r="I10410" s="7">
        <v>171715858</v>
      </c>
      <c r="L10410" s="7">
        <v>9959294621</v>
      </c>
      <c r="M10410" s="7">
        <v>743287481</v>
      </c>
      <c r="N10410" s="7">
        <v>349903833</v>
      </c>
      <c r="O10410" s="20" t="str">
        <f t="shared" si="328"/>
        <v/>
      </c>
    </row>
    <row r="10411" spans="1:15">
      <c r="A10411" s="20" t="str">
        <f t="shared" si="329"/>
        <v>Lífeyrissjóður Tannlæknafél ÍslDeild I/Séreign</v>
      </c>
      <c r="B10411" s="20" t="str">
        <f>_xlfn.IFNA(INDEX(Listi!$AI:$AI,MATCH(C10411,Listi!$AJ:$AJ,0)),INDEX(Listi!T:T,MATCH(C10411,Listi!U:U,0)))</f>
        <v>Lífeyrissj. Tannlækna</v>
      </c>
      <c r="C10411" s="20" t="s">
        <v>261</v>
      </c>
      <c r="D10411" s="20" t="s">
        <v>207</v>
      </c>
      <c r="E10411" s="20" t="s">
        <v>276</v>
      </c>
      <c r="F10411" s="20" t="s">
        <v>169</v>
      </c>
      <c r="G10411" s="8">
        <v>21947</v>
      </c>
      <c r="H10411" s="20" t="s">
        <v>170</v>
      </c>
      <c r="I10411" s="7">
        <v>7313273</v>
      </c>
      <c r="L10411" s="7">
        <v>6768408488</v>
      </c>
      <c r="M10411" s="7">
        <v>272759192</v>
      </c>
      <c r="N10411" s="7">
        <v>153838058</v>
      </c>
      <c r="O10411" s="20" t="str">
        <f t="shared" si="328"/>
        <v/>
      </c>
    </row>
    <row r="10412" spans="1:15">
      <c r="A10412" s="20" t="str">
        <f t="shared" si="329"/>
        <v>Lífeyrissjóður Tannlæknafél ÍslSamtryggingardeild</v>
      </c>
      <c r="B10412" s="20" t="str">
        <f>_xlfn.IFNA(INDEX(Listi!$AI:$AI,MATCH(C10412,Listi!$AJ:$AJ,0)),INDEX(Listi!T:T,MATCH(C10412,Listi!U:U,0)))</f>
        <v>Lífeyrissj. Tannlækna</v>
      </c>
      <c r="C10412" s="20" t="s">
        <v>261</v>
      </c>
      <c r="D10412" s="20" t="s">
        <v>205</v>
      </c>
      <c r="E10412" s="20" t="s">
        <v>275</v>
      </c>
      <c r="F10412" s="20" t="s">
        <v>169</v>
      </c>
      <c r="G10412" s="8">
        <v>21947</v>
      </c>
      <c r="H10412" s="20" t="s">
        <v>170</v>
      </c>
      <c r="I10412" s="7">
        <v>0</v>
      </c>
      <c r="L10412" s="7">
        <v>2241251214</v>
      </c>
      <c r="M10412" s="7">
        <v>112827287</v>
      </c>
      <c r="N10412" s="7">
        <v>17930159</v>
      </c>
      <c r="O10412" s="20" t="str">
        <f t="shared" si="328"/>
        <v/>
      </c>
    </row>
    <row r="10413" spans="1:15">
      <c r="A10413" s="20" t="str">
        <f t="shared" si="329"/>
        <v>Lífeyrissjóður verslunarmannaÆvileið 1</v>
      </c>
      <c r="B10413" s="20" t="str">
        <f>_xlfn.IFNA(INDEX(Listi!$AI:$AI,MATCH(C10413,Listi!$AJ:$AJ,0)),INDEX(Listi!T:T,MATCH(C10413,Listi!U:U,0)))</f>
        <v>Lífeyrissj. Verslunarm.</v>
      </c>
      <c r="C10413" s="20" t="s">
        <v>206</v>
      </c>
      <c r="D10413" s="20" t="s">
        <v>310</v>
      </c>
      <c r="E10413" s="20" t="s">
        <v>276</v>
      </c>
      <c r="F10413" s="20" t="s">
        <v>169</v>
      </c>
      <c r="G10413" s="8">
        <v>21947</v>
      </c>
      <c r="H10413" s="20" t="s">
        <v>170</v>
      </c>
      <c r="I10413" s="7">
        <v>106332083</v>
      </c>
      <c r="L10413" s="7">
        <v>2860479562</v>
      </c>
      <c r="M10413" s="7">
        <v>819651283</v>
      </c>
      <c r="N10413" s="7">
        <v>12562366</v>
      </c>
      <c r="O10413" s="20" t="str">
        <f t="shared" si="328"/>
        <v/>
      </c>
    </row>
    <row r="10414" spans="1:15">
      <c r="A10414" s="20" t="str">
        <f t="shared" si="329"/>
        <v>Lífeyrissjóður verslunarmannaÆvileið 2</v>
      </c>
      <c r="B10414" s="20" t="str">
        <f>_xlfn.IFNA(INDEX(Listi!$AI:$AI,MATCH(C10414,Listi!$AJ:$AJ,0)),INDEX(Listi!T:T,MATCH(C10414,Listi!U:U,0)))</f>
        <v>Lífeyrissj. Verslunarm.</v>
      </c>
      <c r="C10414" s="20" t="s">
        <v>206</v>
      </c>
      <c r="D10414" s="20" t="s">
        <v>309</v>
      </c>
      <c r="E10414" s="20" t="s">
        <v>276</v>
      </c>
      <c r="F10414" s="20" t="s">
        <v>169</v>
      </c>
      <c r="G10414" s="8">
        <v>21947</v>
      </c>
      <c r="H10414" s="20" t="s">
        <v>170</v>
      </c>
      <c r="I10414" s="7">
        <v>20825442</v>
      </c>
      <c r="L10414" s="7">
        <v>2325064159</v>
      </c>
      <c r="M10414" s="7">
        <v>465663194</v>
      </c>
      <c r="N10414" s="7">
        <v>32037995</v>
      </c>
      <c r="O10414" s="20" t="str">
        <f t="shared" si="328"/>
        <v/>
      </c>
    </row>
    <row r="10415" spans="1:15">
      <c r="A10415" s="20" t="str">
        <f t="shared" si="329"/>
        <v>Lífeyrissjóður verslunarmannaÆvileið 3</v>
      </c>
      <c r="B10415" s="20" t="str">
        <f>_xlfn.IFNA(INDEX(Listi!$AI:$AI,MATCH(C10415,Listi!$AJ:$AJ,0)),INDEX(Listi!T:T,MATCH(C10415,Listi!U:U,0)))</f>
        <v>Lífeyrissj. Verslunarm.</v>
      </c>
      <c r="C10415" s="20" t="s">
        <v>206</v>
      </c>
      <c r="D10415" s="20" t="s">
        <v>308</v>
      </c>
      <c r="E10415" s="20" t="s">
        <v>276</v>
      </c>
      <c r="F10415" s="20" t="s">
        <v>169</v>
      </c>
      <c r="G10415" s="8">
        <v>21947</v>
      </c>
      <c r="H10415" s="20" t="s">
        <v>170</v>
      </c>
      <c r="I10415" s="7">
        <v>57115429</v>
      </c>
      <c r="L10415" s="7">
        <v>1567402319</v>
      </c>
      <c r="M10415" s="7">
        <v>325961302</v>
      </c>
      <c r="N10415" s="7">
        <v>60283998</v>
      </c>
      <c r="O10415" s="20" t="str">
        <f t="shared" si="328"/>
        <v/>
      </c>
    </row>
    <row r="10416" spans="1:15">
      <c r="A10416" s="20" t="str">
        <f t="shared" si="329"/>
        <v>Lífeyrissjóður verslunarmannaDeild I/Séreign</v>
      </c>
      <c r="B10416" s="20" t="str">
        <f>_xlfn.IFNA(INDEX(Listi!$AI:$AI,MATCH(C10416,Listi!$AJ:$AJ,0)),INDEX(Listi!T:T,MATCH(C10416,Listi!U:U,0)))</f>
        <v>Lífeyrissj. Verslunarm.</v>
      </c>
      <c r="C10416" s="20" t="s">
        <v>206</v>
      </c>
      <c r="D10416" s="20" t="s">
        <v>207</v>
      </c>
      <c r="E10416" s="20" t="s">
        <v>276</v>
      </c>
      <c r="F10416" s="20" t="s">
        <v>169</v>
      </c>
      <c r="G10416" s="8">
        <v>21947</v>
      </c>
      <c r="H10416" s="20" t="s">
        <v>170</v>
      </c>
      <c r="I10416" s="7">
        <v>196532494</v>
      </c>
      <c r="L10416" s="7">
        <v>19785724399</v>
      </c>
      <c r="M10416" s="7">
        <v>729937912</v>
      </c>
      <c r="N10416" s="7">
        <v>458382791</v>
      </c>
      <c r="O10416" s="20" t="str">
        <f t="shared" si="328"/>
        <v/>
      </c>
    </row>
    <row r="10417" spans="1:15">
      <c r="A10417" s="20" t="str">
        <f t="shared" si="329"/>
        <v>Lífeyrissjóður verslunarmannaSamtryggingardeild</v>
      </c>
      <c r="B10417" s="20" t="str">
        <f>_xlfn.IFNA(INDEX(Listi!$AI:$AI,MATCH(C10417,Listi!$AJ:$AJ,0)),INDEX(Listi!T:T,MATCH(C10417,Listi!U:U,0)))</f>
        <v>Lífeyrissj. Verslunarm.</v>
      </c>
      <c r="C10417" s="20" t="s">
        <v>206</v>
      </c>
      <c r="D10417" s="20" t="s">
        <v>205</v>
      </c>
      <c r="E10417" s="20" t="s">
        <v>275</v>
      </c>
      <c r="F10417" s="20" t="s">
        <v>169</v>
      </c>
      <c r="G10417" s="8">
        <v>21947</v>
      </c>
      <c r="H10417" s="20" t="s">
        <v>170</v>
      </c>
      <c r="I10417" s="7">
        <v>0</v>
      </c>
      <c r="L10417" s="7">
        <v>1174592806906</v>
      </c>
      <c r="M10417" s="7">
        <v>35794261112</v>
      </c>
      <c r="N10417" s="7">
        <v>21965137185</v>
      </c>
      <c r="O10417" s="20" t="str">
        <f t="shared" si="328"/>
        <v/>
      </c>
    </row>
    <row r="10418" spans="1:15">
      <c r="A10418" s="20" t="str">
        <f t="shared" si="329"/>
        <v>Lífeyrissjóður VestmannaeyjaSafn I</v>
      </c>
      <c r="B10418" s="20" t="str">
        <f>_xlfn.IFNA(INDEX(Listi!$AI:$AI,MATCH(C10418,Listi!$AJ:$AJ,0)),INDEX(Listi!T:T,MATCH(C10418,Listi!U:U,0)))</f>
        <v>Lífeyrissj. Vestm.</v>
      </c>
      <c r="C10418" s="20" t="s">
        <v>262</v>
      </c>
      <c r="D10418" s="20" t="s">
        <v>210</v>
      </c>
      <c r="E10418" s="20" t="s">
        <v>276</v>
      </c>
      <c r="F10418" s="20" t="s">
        <v>169</v>
      </c>
      <c r="G10418" s="8">
        <v>21947</v>
      </c>
      <c r="H10418" s="20" t="s">
        <v>170</v>
      </c>
      <c r="I10418" s="7">
        <v>0</v>
      </c>
      <c r="L10418" s="7">
        <v>381311221</v>
      </c>
      <c r="M10418" s="7">
        <v>44104006</v>
      </c>
      <c r="N10418" s="7">
        <v>13592960</v>
      </c>
      <c r="O10418" s="20" t="str">
        <f t="shared" si="328"/>
        <v/>
      </c>
    </row>
    <row r="10419" spans="1:15">
      <c r="A10419" s="20" t="str">
        <f t="shared" si="329"/>
        <v>Lífeyrissjóður VestmannaeyjaSafn II</v>
      </c>
      <c r="B10419" s="20" t="str">
        <f>_xlfn.IFNA(INDEX(Listi!$AI:$AI,MATCH(C10419,Listi!$AJ:$AJ,0)),INDEX(Listi!T:T,MATCH(C10419,Listi!U:U,0)))</f>
        <v>Lífeyrissj. Vestm.</v>
      </c>
      <c r="C10419" s="20" t="s">
        <v>262</v>
      </c>
      <c r="D10419" s="20" t="s">
        <v>211</v>
      </c>
      <c r="E10419" s="20" t="s">
        <v>276</v>
      </c>
      <c r="F10419" s="20" t="s">
        <v>169</v>
      </c>
      <c r="G10419" s="8">
        <v>21947</v>
      </c>
      <c r="H10419" s="20" t="s">
        <v>170</v>
      </c>
      <c r="I10419" s="7">
        <v>0</v>
      </c>
      <c r="L10419" s="7">
        <v>571440191</v>
      </c>
      <c r="M10419" s="7">
        <v>40240404</v>
      </c>
      <c r="N10419" s="7">
        <v>18659289</v>
      </c>
      <c r="O10419" s="20" t="str">
        <f t="shared" si="328"/>
        <v/>
      </c>
    </row>
    <row r="10420" spans="1:15">
      <c r="A10420" s="20" t="str">
        <f t="shared" si="329"/>
        <v>Lífeyrissjóður VestmannaeyjaSamtryggingardeild</v>
      </c>
      <c r="B10420" s="20" t="str">
        <f>_xlfn.IFNA(INDEX(Listi!$AI:$AI,MATCH(C10420,Listi!$AJ:$AJ,0)),INDEX(Listi!T:T,MATCH(C10420,Listi!U:U,0)))</f>
        <v>Lífeyrissj. Vestm.</v>
      </c>
      <c r="C10420" s="20" t="s">
        <v>262</v>
      </c>
      <c r="D10420" s="20" t="s">
        <v>205</v>
      </c>
      <c r="E10420" s="20" t="s">
        <v>275</v>
      </c>
      <c r="F10420" s="20" t="s">
        <v>169</v>
      </c>
      <c r="G10420" s="8">
        <v>21947</v>
      </c>
      <c r="H10420" s="20" t="s">
        <v>170</v>
      </c>
      <c r="I10420" s="7">
        <v>0</v>
      </c>
      <c r="L10420" s="7">
        <v>85198020532</v>
      </c>
      <c r="M10420" s="7">
        <v>1944643004</v>
      </c>
      <c r="N10420" s="7">
        <v>2198060399</v>
      </c>
      <c r="O10420" s="20" t="str">
        <f t="shared" si="328"/>
        <v/>
      </c>
    </row>
    <row r="10421" spans="1:15">
      <c r="A10421" s="20" t="str">
        <f t="shared" si="329"/>
        <v>Lífsval - lífeyrissparnaðurLífsval 1</v>
      </c>
      <c r="B10421" s="20" t="str">
        <f>_xlfn.IFNA(INDEX(Listi!$AI:$AI,MATCH(C10421,Listi!$AJ:$AJ,0)),INDEX(Listi!T:T,MATCH(C10421,Listi!U:U,0)))</f>
        <v>Lífsval</v>
      </c>
      <c r="C10421" s="20" t="s">
        <v>263</v>
      </c>
      <c r="D10421" s="20" t="s">
        <v>264</v>
      </c>
      <c r="E10421" s="20" t="s">
        <v>276</v>
      </c>
      <c r="F10421" s="20" t="s">
        <v>169</v>
      </c>
      <c r="G10421" s="8">
        <v>21947</v>
      </c>
      <c r="H10421" s="20" t="s">
        <v>170</v>
      </c>
      <c r="I10421" s="7">
        <v>69115374</v>
      </c>
      <c r="L10421" s="7">
        <v>1792991246</v>
      </c>
      <c r="M10421" s="7">
        <v>203244065</v>
      </c>
      <c r="N10421" s="7">
        <v>81003579</v>
      </c>
      <c r="O10421" s="20" t="str">
        <f t="shared" si="328"/>
        <v/>
      </c>
    </row>
    <row r="10422" spans="1:15">
      <c r="A10422" s="20" t="str">
        <f t="shared" si="329"/>
        <v>Lífsval - lífeyrissparnaðurLífsval 2</v>
      </c>
      <c r="B10422" s="20" t="str">
        <f>_xlfn.IFNA(INDEX(Listi!$AI:$AI,MATCH(C10422,Listi!$AJ:$AJ,0)),INDEX(Listi!T:T,MATCH(C10422,Listi!U:U,0)))</f>
        <v>Lífsval</v>
      </c>
      <c r="C10422" s="20" t="s">
        <v>263</v>
      </c>
      <c r="D10422" s="20" t="s">
        <v>265</v>
      </c>
      <c r="E10422" s="20" t="s">
        <v>276</v>
      </c>
      <c r="F10422" s="20" t="s">
        <v>169</v>
      </c>
      <c r="G10422" s="8">
        <v>21947</v>
      </c>
      <c r="H10422" s="20" t="s">
        <v>170</v>
      </c>
      <c r="I10422" s="7">
        <v>2884855</v>
      </c>
      <c r="L10422" s="7">
        <v>79660340</v>
      </c>
      <c r="M10422" s="7">
        <v>14369045</v>
      </c>
      <c r="N10422" s="7">
        <v>2695304</v>
      </c>
      <c r="O10422" s="20" t="str">
        <f t="shared" si="328"/>
        <v/>
      </c>
    </row>
    <row r="10423" spans="1:15">
      <c r="A10423" s="20" t="str">
        <f t="shared" si="329"/>
        <v>Lífsval - lífeyrissparnaðurLífsval 3</v>
      </c>
      <c r="B10423" s="20" t="str">
        <f>_xlfn.IFNA(INDEX(Listi!$AI:$AI,MATCH(C10423,Listi!$AJ:$AJ,0)),INDEX(Listi!T:T,MATCH(C10423,Listi!U:U,0)))</f>
        <v>Lífsval</v>
      </c>
      <c r="C10423" s="20" t="s">
        <v>263</v>
      </c>
      <c r="D10423" s="20" t="s">
        <v>266</v>
      </c>
      <c r="E10423" s="20" t="s">
        <v>276</v>
      </c>
      <c r="F10423" s="20" t="s">
        <v>169</v>
      </c>
      <c r="G10423" s="8">
        <v>21947</v>
      </c>
      <c r="H10423" s="20" t="s">
        <v>170</v>
      </c>
      <c r="I10423" s="7">
        <v>7294180</v>
      </c>
      <c r="L10423" s="7">
        <v>131239774</v>
      </c>
      <c r="M10423" s="7">
        <v>16635787</v>
      </c>
      <c r="N10423" s="7">
        <v>3548138</v>
      </c>
      <c r="O10423" s="20" t="str">
        <f t="shared" si="328"/>
        <v/>
      </c>
    </row>
    <row r="10424" spans="1:15">
      <c r="A10424" s="20" t="str">
        <f t="shared" si="329"/>
        <v>Lífsval - lífeyrissparnaðurLífsval 4</v>
      </c>
      <c r="B10424" s="20" t="str">
        <f>_xlfn.IFNA(INDEX(Listi!$AI:$AI,MATCH(C10424,Listi!$AJ:$AJ,0)),INDEX(Listi!T:T,MATCH(C10424,Listi!U:U,0)))</f>
        <v>Lífsval</v>
      </c>
      <c r="C10424" s="20" t="s">
        <v>263</v>
      </c>
      <c r="D10424" s="20" t="s">
        <v>267</v>
      </c>
      <c r="E10424" s="20" t="s">
        <v>276</v>
      </c>
      <c r="F10424" s="20" t="s">
        <v>169</v>
      </c>
      <c r="G10424" s="8">
        <v>21947</v>
      </c>
      <c r="H10424" s="20" t="s">
        <v>170</v>
      </c>
      <c r="I10424" s="7">
        <v>7149523</v>
      </c>
      <c r="L10424" s="7">
        <v>71752064</v>
      </c>
      <c r="M10424" s="7">
        <v>15238959</v>
      </c>
      <c r="N10424" s="7">
        <v>2058992</v>
      </c>
      <c r="O10424" s="20" t="str">
        <f t="shared" si="328"/>
        <v/>
      </c>
    </row>
    <row r="10425" spans="1:15">
      <c r="A10425" s="20" t="str">
        <f t="shared" si="329"/>
        <v>Lífsverk lífeyrissjóðurLífsverk I/Séreign</v>
      </c>
      <c r="B10425" s="20" t="str">
        <f>_xlfn.IFNA(INDEX(Listi!$AI:$AI,MATCH(C10425,Listi!$AJ:$AJ,0)),INDEX(Listi!T:T,MATCH(C10425,Listi!U:U,0)))</f>
        <v xml:space="preserve">Lífsverk  </v>
      </c>
      <c r="C10425" s="20" t="s">
        <v>268</v>
      </c>
      <c r="D10425" s="20" t="s">
        <v>269</v>
      </c>
      <c r="E10425" s="20" t="s">
        <v>276</v>
      </c>
      <c r="F10425" s="20" t="s">
        <v>169</v>
      </c>
      <c r="G10425" s="8">
        <v>21947</v>
      </c>
      <c r="H10425" s="20" t="s">
        <v>170</v>
      </c>
      <c r="I10425" s="7">
        <v>0</v>
      </c>
      <c r="L10425" s="7">
        <v>4582957000</v>
      </c>
      <c r="M10425" s="7">
        <v>635926000</v>
      </c>
      <c r="N10425" s="7">
        <v>22708000</v>
      </c>
      <c r="O10425" s="20" t="str">
        <f t="shared" si="328"/>
        <v/>
      </c>
    </row>
    <row r="10426" spans="1:15">
      <c r="A10426" s="20" t="str">
        <f t="shared" si="329"/>
        <v>Lífsverk lífeyrissjóðurLífsverk II/Séreign</v>
      </c>
      <c r="B10426" s="20" t="str">
        <f>_xlfn.IFNA(INDEX(Listi!$AI:$AI,MATCH(C10426,Listi!$AJ:$AJ,0)),INDEX(Listi!T:T,MATCH(C10426,Listi!U:U,0)))</f>
        <v xml:space="preserve">Lífsverk  </v>
      </c>
      <c r="C10426" s="20" t="s">
        <v>268</v>
      </c>
      <c r="D10426" s="20" t="s">
        <v>270</v>
      </c>
      <c r="E10426" s="20" t="s">
        <v>276</v>
      </c>
      <c r="F10426" s="20" t="s">
        <v>169</v>
      </c>
      <c r="G10426" s="8">
        <v>21947</v>
      </c>
      <c r="H10426" s="20" t="s">
        <v>170</v>
      </c>
      <c r="I10426" s="7">
        <v>0</v>
      </c>
      <c r="L10426" s="7">
        <v>23735073000</v>
      </c>
      <c r="M10426" s="7">
        <v>2073571000</v>
      </c>
      <c r="N10426" s="7">
        <v>249365000</v>
      </c>
      <c r="O10426" s="20" t="str">
        <f t="shared" si="328"/>
        <v/>
      </c>
    </row>
    <row r="10427" spans="1:15">
      <c r="A10427" s="20" t="str">
        <f t="shared" si="329"/>
        <v>Lífsverk lífeyrissjóðurLífsverk III/Séreign</v>
      </c>
      <c r="B10427" s="20" t="str">
        <f>_xlfn.IFNA(INDEX(Listi!$AI:$AI,MATCH(C10427,Listi!$AJ:$AJ,0)),INDEX(Listi!T:T,MATCH(C10427,Listi!U:U,0)))</f>
        <v xml:space="preserve">Lífsverk  </v>
      </c>
      <c r="C10427" s="20" t="s">
        <v>268</v>
      </c>
      <c r="D10427" s="20" t="s">
        <v>271</v>
      </c>
      <c r="E10427" s="20" t="s">
        <v>276</v>
      </c>
      <c r="F10427" s="20" t="s">
        <v>169</v>
      </c>
      <c r="G10427" s="8">
        <v>21947</v>
      </c>
      <c r="H10427" s="20" t="s">
        <v>170</v>
      </c>
      <c r="I10427" s="7">
        <v>0</v>
      </c>
      <c r="L10427" s="7">
        <v>653814000</v>
      </c>
      <c r="M10427" s="7">
        <v>105107000</v>
      </c>
      <c r="N10427" s="7">
        <v>2613000</v>
      </c>
      <c r="O10427" s="20" t="str">
        <f t="shared" si="328"/>
        <v/>
      </c>
    </row>
    <row r="10428" spans="1:15">
      <c r="A10428" s="20" t="str">
        <f t="shared" si="329"/>
        <v>Lífsverk lífeyrissjóðurSamtryggingardeild</v>
      </c>
      <c r="B10428" s="20" t="str">
        <f>_xlfn.IFNA(INDEX(Listi!$AI:$AI,MATCH(C10428,Listi!$AJ:$AJ,0)),INDEX(Listi!T:T,MATCH(C10428,Listi!U:U,0)))</f>
        <v xml:space="preserve">Lífsverk  </v>
      </c>
      <c r="C10428" s="20" t="s">
        <v>268</v>
      </c>
      <c r="D10428" s="20" t="s">
        <v>205</v>
      </c>
      <c r="E10428" s="20" t="s">
        <v>275</v>
      </c>
      <c r="F10428" s="8" t="s">
        <v>169</v>
      </c>
      <c r="G10428" s="8">
        <v>21947</v>
      </c>
      <c r="H10428" s="20" t="s">
        <v>170</v>
      </c>
      <c r="I10428" s="7">
        <v>0</v>
      </c>
      <c r="L10428" s="7">
        <v>120542527000</v>
      </c>
      <c r="M10428" s="7">
        <v>4397803000</v>
      </c>
      <c r="N10428" s="7">
        <v>1423151000</v>
      </c>
      <c r="O10428" s="20" t="str">
        <f t="shared" si="328"/>
        <v/>
      </c>
    </row>
    <row r="10429" spans="1:15">
      <c r="A10429" s="20" t="str">
        <f t="shared" si="329"/>
        <v>Söfnunarsjóður lífeyrisréttindaDeild I/Innlán</v>
      </c>
      <c r="B10429" s="20" t="str">
        <f>_xlfn.IFNA(INDEX(Listi!$AI:$AI,MATCH(C10429,Listi!$AJ:$AJ,0)),INDEX(Listi!T:T,MATCH(C10429,Listi!U:U,0)))</f>
        <v>Söfnunarsj.</v>
      </c>
      <c r="C10429" s="20" t="s">
        <v>272</v>
      </c>
      <c r="D10429" s="20" t="s">
        <v>273</v>
      </c>
      <c r="E10429" s="20" t="s">
        <v>276</v>
      </c>
      <c r="F10429" s="8" t="s">
        <v>169</v>
      </c>
      <c r="G10429" s="8">
        <v>21947</v>
      </c>
      <c r="H10429" s="20" t="s">
        <v>170</v>
      </c>
      <c r="I10429" s="7">
        <v>0</v>
      </c>
      <c r="L10429" s="7">
        <v>2001731914</v>
      </c>
      <c r="M10429" s="7">
        <v>133561634</v>
      </c>
      <c r="N10429" s="7">
        <v>44803565</v>
      </c>
      <c r="O10429" s="20" t="str">
        <f t="shared" si="328"/>
        <v/>
      </c>
    </row>
    <row r="10430" spans="1:15">
      <c r="A10430" s="20" t="str">
        <f t="shared" si="329"/>
        <v>Söfnunarsjóður lífeyrisréttindaDeild III/Séreign</v>
      </c>
      <c r="B10430" s="20" t="str">
        <f>_xlfn.IFNA(INDEX(Listi!$AI:$AI,MATCH(C10430,Listi!$AJ:$AJ,0)),INDEX(Listi!T:T,MATCH(C10430,Listi!U:U,0)))</f>
        <v>Söfnunarsj.</v>
      </c>
      <c r="C10430" s="20" t="s">
        <v>272</v>
      </c>
      <c r="D10430" s="20" t="s">
        <v>599</v>
      </c>
      <c r="E10430" s="20" t="s">
        <v>276</v>
      </c>
      <c r="F10430" s="8" t="s">
        <v>169</v>
      </c>
      <c r="G10430" s="8">
        <v>21947</v>
      </c>
      <c r="H10430" s="20" t="s">
        <v>170</v>
      </c>
      <c r="I10430" s="7">
        <v>0</v>
      </c>
      <c r="L10430" s="7">
        <v>24413085</v>
      </c>
      <c r="M10430" s="7">
        <v>24697577</v>
      </c>
      <c r="N10430" s="7">
        <v>900000</v>
      </c>
      <c r="O10430" s="20" t="str">
        <f t="shared" si="328"/>
        <v/>
      </c>
    </row>
    <row r="10431" spans="1:15">
      <c r="A10431" s="20" t="str">
        <f t="shared" si="329"/>
        <v>Söfnunarsjóður lífeyrisréttindaDeildII/Séreign</v>
      </c>
      <c r="B10431" s="20" t="str">
        <f>_xlfn.IFNA(INDEX(Listi!$AI:$AI,MATCH(C10431,Listi!$AJ:$AJ,0)),INDEX(Listi!T:T,MATCH(C10431,Listi!U:U,0)))</f>
        <v>Söfnunarsj.</v>
      </c>
      <c r="C10431" s="20" t="s">
        <v>272</v>
      </c>
      <c r="D10431" s="20" t="s">
        <v>586</v>
      </c>
      <c r="E10431" s="20" t="s">
        <v>276</v>
      </c>
      <c r="F10431" s="8" t="s">
        <v>169</v>
      </c>
      <c r="G10431" s="8">
        <v>21947</v>
      </c>
      <c r="H10431" s="20" t="s">
        <v>170</v>
      </c>
      <c r="I10431" s="7">
        <v>0</v>
      </c>
      <c r="L10431" s="7">
        <v>1654616477</v>
      </c>
      <c r="M10431" s="7">
        <v>128539213</v>
      </c>
      <c r="N10431" s="7">
        <v>22846291</v>
      </c>
      <c r="O10431" s="20" t="str">
        <f t="shared" si="328"/>
        <v/>
      </c>
    </row>
    <row r="10432" spans="1:15">
      <c r="A10432" s="20" t="str">
        <f t="shared" si="329"/>
        <v>Söfnunarsjóður lífeyrisréttindaSamtryggingardeild</v>
      </c>
      <c r="B10432" s="20" t="str">
        <f>_xlfn.IFNA(INDEX(Listi!$AI:$AI,MATCH(C10432,Listi!$AJ:$AJ,0)),INDEX(Listi!T:T,MATCH(C10432,Listi!U:U,0)))</f>
        <v>Söfnunarsj.</v>
      </c>
      <c r="C10432" s="20" t="s">
        <v>272</v>
      </c>
      <c r="D10432" s="20" t="s">
        <v>205</v>
      </c>
      <c r="E10432" s="20" t="s">
        <v>275</v>
      </c>
      <c r="F10432" s="8" t="s">
        <v>169</v>
      </c>
      <c r="G10432" s="8">
        <v>21947</v>
      </c>
      <c r="H10432" s="20" t="s">
        <v>170</v>
      </c>
      <c r="I10432" s="7">
        <v>0</v>
      </c>
      <c r="L10432" s="7">
        <v>238978847889</v>
      </c>
      <c r="M10432" s="7">
        <v>4967193409</v>
      </c>
      <c r="N10432" s="7">
        <v>6076487652</v>
      </c>
      <c r="O10432" s="20" t="str">
        <f t="shared" si="328"/>
        <v/>
      </c>
    </row>
    <row r="10433" spans="1:15">
      <c r="A10433" s="20" t="str">
        <f t="shared" si="329"/>
        <v>Stapi lífeyrissjóðurSafn I</v>
      </c>
      <c r="B10433" s="20" t="str">
        <f>_xlfn.IFNA(INDEX(Listi!$AI:$AI,MATCH(C10433,Listi!$AJ:$AJ,0)),INDEX(Listi!T:T,MATCH(C10433,Listi!U:U,0)))</f>
        <v xml:space="preserve">Stapi  </v>
      </c>
      <c r="C10433" s="20" t="s">
        <v>209</v>
      </c>
      <c r="D10433" s="20" t="s">
        <v>210</v>
      </c>
      <c r="E10433" s="20" t="s">
        <v>276</v>
      </c>
      <c r="F10433" s="8" t="s">
        <v>169</v>
      </c>
      <c r="G10433" s="8">
        <v>21947</v>
      </c>
      <c r="H10433" s="20" t="s">
        <v>170</v>
      </c>
      <c r="I10433" s="7">
        <v>0</v>
      </c>
      <c r="L10433" s="7">
        <v>2440828925</v>
      </c>
      <c r="M10433" s="7">
        <v>91567233</v>
      </c>
      <c r="N10433" s="7">
        <v>110755602</v>
      </c>
      <c r="O10433" s="20" t="str">
        <f t="shared" si="328"/>
        <v/>
      </c>
    </row>
    <row r="10434" spans="1:15">
      <c r="A10434" s="20" t="str">
        <f t="shared" si="329"/>
        <v>Stapi lífeyrissjóðurSafn II</v>
      </c>
      <c r="B10434" s="20" t="str">
        <f>_xlfn.IFNA(INDEX(Listi!$AI:$AI,MATCH(C10434,Listi!$AJ:$AJ,0)),INDEX(Listi!T:T,MATCH(C10434,Listi!U:U,0)))</f>
        <v xml:space="preserve">Stapi  </v>
      </c>
      <c r="C10434" s="20" t="s">
        <v>209</v>
      </c>
      <c r="D10434" s="20" t="s">
        <v>211</v>
      </c>
      <c r="E10434" s="20" t="s">
        <v>276</v>
      </c>
      <c r="F10434" s="20" t="s">
        <v>169</v>
      </c>
      <c r="G10434" s="8">
        <v>21947</v>
      </c>
      <c r="H10434" s="20" t="s">
        <v>170</v>
      </c>
      <c r="I10434" s="7">
        <v>0</v>
      </c>
      <c r="L10434" s="7">
        <v>5710890273</v>
      </c>
      <c r="M10434" s="7">
        <v>262001316</v>
      </c>
      <c r="N10434" s="7">
        <v>164209410</v>
      </c>
      <c r="O10434" s="20" t="str">
        <f t="shared" ref="O10434:O10497" si="330">IFERROR(VLOOKUP(F10434,EhLykill,3,FALSE),"")</f>
        <v/>
      </c>
    </row>
    <row r="10435" spans="1:15">
      <c r="A10435" s="20" t="str">
        <f t="shared" si="329"/>
        <v>Stapi lífeyrissjóðurSafn III</v>
      </c>
      <c r="B10435" s="20" t="str">
        <f>_xlfn.IFNA(INDEX(Listi!$AI:$AI,MATCH(C10435,Listi!$AJ:$AJ,0)),INDEX(Listi!T:T,MATCH(C10435,Listi!U:U,0)))</f>
        <v xml:space="preserve">Stapi  </v>
      </c>
      <c r="C10435" s="20" t="s">
        <v>209</v>
      </c>
      <c r="D10435" s="20" t="s">
        <v>212</v>
      </c>
      <c r="E10435" s="20" t="s">
        <v>276</v>
      </c>
      <c r="F10435" s="8" t="s">
        <v>169</v>
      </c>
      <c r="G10435" s="8">
        <v>21947</v>
      </c>
      <c r="H10435" s="20" t="s">
        <v>170</v>
      </c>
      <c r="I10435" s="7">
        <v>0</v>
      </c>
      <c r="L10435" s="7">
        <v>268100084</v>
      </c>
      <c r="M10435" s="7">
        <v>24388890</v>
      </c>
      <c r="N10435" s="7">
        <v>9886128</v>
      </c>
      <c r="O10435" s="20" t="str">
        <f t="shared" si="330"/>
        <v/>
      </c>
    </row>
    <row r="10436" spans="1:15">
      <c r="A10436" s="20" t="str">
        <f t="shared" si="329"/>
        <v>Stapi lífeyrissjóðurTryggingardeild</v>
      </c>
      <c r="B10436" s="20" t="str">
        <f>_xlfn.IFNA(INDEX(Listi!$AI:$AI,MATCH(C10436,Listi!$AJ:$AJ,0)),INDEX(Listi!T:T,MATCH(C10436,Listi!U:U,0)))</f>
        <v xml:space="preserve">Stapi  </v>
      </c>
      <c r="C10436" s="20" t="s">
        <v>209</v>
      </c>
      <c r="D10436" s="20" t="s">
        <v>213</v>
      </c>
      <c r="E10436" s="20" t="s">
        <v>275</v>
      </c>
      <c r="F10436" s="20" t="s">
        <v>169</v>
      </c>
      <c r="G10436" s="8">
        <v>21947</v>
      </c>
      <c r="H10436" s="20" t="s">
        <v>170</v>
      </c>
      <c r="I10436" s="7">
        <v>0</v>
      </c>
      <c r="L10436" s="7">
        <v>348661724246</v>
      </c>
      <c r="M10436" s="7">
        <v>13807615154</v>
      </c>
      <c r="N10436" s="7">
        <v>7912918911</v>
      </c>
      <c r="O10436" s="20" t="str">
        <f t="shared" si="330"/>
        <v/>
      </c>
    </row>
    <row r="10437" spans="1:15">
      <c r="A10437" s="20" t="str">
        <f t="shared" si="329"/>
        <v>Stapi lífeyrissjóðurVarfærnasafnið</v>
      </c>
      <c r="B10437" s="20" t="str">
        <f>_xlfn.IFNA(INDEX(Listi!$AI:$AI,MATCH(C10437,Listi!$AJ:$AJ,0)),INDEX(Listi!T:T,MATCH(C10437,Listi!U:U,0)))</f>
        <v xml:space="preserve">Stapi  </v>
      </c>
      <c r="C10437" s="20" t="s">
        <v>209</v>
      </c>
      <c r="D10437" s="20" t="s">
        <v>392</v>
      </c>
      <c r="E10437" s="20" t="s">
        <v>276</v>
      </c>
      <c r="F10437" s="8" t="s">
        <v>169</v>
      </c>
      <c r="G10437" s="8">
        <v>21947</v>
      </c>
      <c r="H10437" s="20" t="s">
        <v>170</v>
      </c>
      <c r="I10437" s="7">
        <v>0</v>
      </c>
      <c r="L10437" s="7">
        <v>471986044</v>
      </c>
      <c r="M10437" s="7">
        <v>137399159</v>
      </c>
      <c r="N10437" s="7">
        <v>6994496</v>
      </c>
      <c r="O10437" s="20" t="str">
        <f t="shared" si="330"/>
        <v/>
      </c>
    </row>
    <row r="10438" spans="1:15">
      <c r="A10438" s="20" t="str">
        <f t="shared" si="329"/>
        <v>Almenni lífeyrissjóðurinnÆvisafn I</v>
      </c>
      <c r="B10438" s="20" t="str">
        <f>_xlfn.IFNA(INDEX(Listi!$AI:$AI,MATCH(C10438,Listi!$AJ:$AJ,0)),INDEX(Listi!T:T,MATCH(C10438,Listi!U:U,0)))</f>
        <v xml:space="preserve">Almenni </v>
      </c>
      <c r="C10438" s="20" t="s">
        <v>0</v>
      </c>
      <c r="D10438" s="20" t="s">
        <v>202</v>
      </c>
      <c r="E10438" s="20" t="s">
        <v>276</v>
      </c>
      <c r="F10438" s="20" t="s">
        <v>172</v>
      </c>
      <c r="G10438" s="8">
        <v>44837</v>
      </c>
      <c r="H10438" s="20" t="s">
        <v>173</v>
      </c>
      <c r="I10438" s="7">
        <v>6705578259</v>
      </c>
      <c r="L10438" s="7">
        <v>43068273823</v>
      </c>
      <c r="M10438" s="7">
        <v>4413720640</v>
      </c>
      <c r="N10438" s="7">
        <v>641257097</v>
      </c>
      <c r="O10438" s="20" t="str">
        <f t="shared" si="330"/>
        <v/>
      </c>
    </row>
    <row r="10439" spans="1:15">
      <c r="A10439" s="20" t="str">
        <f t="shared" si="329"/>
        <v>Almenni lífeyrissjóðurinnÆvisafn II</v>
      </c>
      <c r="B10439" s="20" t="str">
        <f>_xlfn.IFNA(INDEX(Listi!$AI:$AI,MATCH(C10439,Listi!$AJ:$AJ,0)),INDEX(Listi!T:T,MATCH(C10439,Listi!U:U,0)))</f>
        <v xml:space="preserve">Almenni </v>
      </c>
      <c r="C10439" s="20" t="s">
        <v>0</v>
      </c>
      <c r="D10439" s="20" t="s">
        <v>203</v>
      </c>
      <c r="E10439" s="20" t="s">
        <v>276</v>
      </c>
      <c r="F10439" s="8" t="s">
        <v>172</v>
      </c>
      <c r="G10439" s="8">
        <v>44837</v>
      </c>
      <c r="H10439" s="20" t="s">
        <v>173</v>
      </c>
      <c r="I10439" s="7">
        <v>10375817545</v>
      </c>
      <c r="L10439" s="7">
        <v>86460235807</v>
      </c>
      <c r="M10439" s="7">
        <v>3970537445</v>
      </c>
      <c r="N10439" s="7">
        <v>1539034493</v>
      </c>
      <c r="O10439" s="20" t="str">
        <f t="shared" si="330"/>
        <v/>
      </c>
    </row>
    <row r="10440" spans="1:15">
      <c r="A10440" s="20" t="str">
        <f t="shared" si="329"/>
        <v>Almenni lífeyrissjóðurinnÆvisafn III</v>
      </c>
      <c r="B10440" s="20" t="str">
        <f>_xlfn.IFNA(INDEX(Listi!$AI:$AI,MATCH(C10440,Listi!$AJ:$AJ,0)),INDEX(Listi!T:T,MATCH(C10440,Listi!U:U,0)))</f>
        <v xml:space="preserve">Almenni </v>
      </c>
      <c r="C10440" s="20" t="s">
        <v>0</v>
      </c>
      <c r="D10440" s="20" t="s">
        <v>204</v>
      </c>
      <c r="E10440" s="20" t="s">
        <v>276</v>
      </c>
      <c r="F10440" s="20" t="s">
        <v>172</v>
      </c>
      <c r="G10440" s="8">
        <v>44837</v>
      </c>
      <c r="H10440" s="20" t="s">
        <v>173</v>
      </c>
      <c r="I10440" s="7">
        <v>2045850562</v>
      </c>
      <c r="L10440" s="7">
        <v>33890180699</v>
      </c>
      <c r="M10440" s="7">
        <v>1571509194</v>
      </c>
      <c r="N10440" s="7">
        <v>920421683</v>
      </c>
      <c r="O10440" s="20" t="str">
        <f t="shared" si="330"/>
        <v/>
      </c>
    </row>
    <row r="10441" spans="1:15">
      <c r="A10441" s="20" t="str">
        <f t="shared" si="329"/>
        <v>Almenni lífeyrissjóðurinnHúsnæðissafn</v>
      </c>
      <c r="B10441" s="20" t="str">
        <f>_xlfn.IFNA(INDEX(Listi!$AI:$AI,MATCH(C10441,Listi!$AJ:$AJ,0)),INDEX(Listi!T:T,MATCH(C10441,Listi!U:U,0)))</f>
        <v xml:space="preserve">Almenni </v>
      </c>
      <c r="C10441" s="20" t="s">
        <v>0</v>
      </c>
      <c r="D10441" s="20" t="s">
        <v>315</v>
      </c>
      <c r="E10441" s="20" t="s">
        <v>276</v>
      </c>
      <c r="F10441" s="8" t="s">
        <v>172</v>
      </c>
      <c r="G10441" s="8">
        <v>44837</v>
      </c>
      <c r="H10441" s="20" t="s">
        <v>173</v>
      </c>
      <c r="I10441" s="7">
        <v>0</v>
      </c>
      <c r="L10441" s="7">
        <v>487895879</v>
      </c>
      <c r="M10441" s="7">
        <v>166428361</v>
      </c>
      <c r="N10441" s="7">
        <v>18080096</v>
      </c>
      <c r="O10441" s="20" t="str">
        <f t="shared" si="330"/>
        <v/>
      </c>
    </row>
    <row r="10442" spans="1:15">
      <c r="A10442" s="20" t="str">
        <f t="shared" si="329"/>
        <v>Almenni lífeyrissjóðurinnInnlánssafn</v>
      </c>
      <c r="B10442" s="20" t="str">
        <f>_xlfn.IFNA(INDEX(Listi!$AI:$AI,MATCH(C10442,Listi!$AJ:$AJ,0)),INDEX(Listi!T:T,MATCH(C10442,Listi!U:U,0)))</f>
        <v xml:space="preserve">Almenni </v>
      </c>
      <c r="C10442" s="20" t="s">
        <v>0</v>
      </c>
      <c r="D10442" s="20" t="s">
        <v>1</v>
      </c>
      <c r="E10442" s="20" t="s">
        <v>276</v>
      </c>
      <c r="F10442" s="20" t="s">
        <v>172</v>
      </c>
      <c r="G10442" s="8">
        <v>44837</v>
      </c>
      <c r="H10442" s="20" t="s">
        <v>173</v>
      </c>
      <c r="I10442" s="7">
        <v>0</v>
      </c>
      <c r="L10442" s="7">
        <v>26587944379</v>
      </c>
      <c r="M10442" s="7">
        <v>1016779991</v>
      </c>
      <c r="N10442" s="7">
        <v>1031869724</v>
      </c>
      <c r="O10442" s="20" t="str">
        <f t="shared" si="330"/>
        <v/>
      </c>
    </row>
    <row r="10443" spans="1:15">
      <c r="A10443" s="20" t="str">
        <f t="shared" si="329"/>
        <v>Almenni lífeyrissjóðurinnRíkissafn langt</v>
      </c>
      <c r="B10443" s="20" t="str">
        <f>_xlfn.IFNA(INDEX(Listi!$AI:$AI,MATCH(C10443,Listi!$AJ:$AJ,0)),INDEX(Listi!T:T,MATCH(C10443,Listi!U:U,0)))</f>
        <v xml:space="preserve">Almenni </v>
      </c>
      <c r="C10443" s="20" t="s">
        <v>0</v>
      </c>
      <c r="D10443" s="20" t="s">
        <v>199</v>
      </c>
      <c r="E10443" s="20" t="s">
        <v>276</v>
      </c>
      <c r="F10443" s="20" t="s">
        <v>172</v>
      </c>
      <c r="G10443" s="8">
        <v>44837</v>
      </c>
      <c r="H10443" s="20" t="s">
        <v>173</v>
      </c>
      <c r="I10443" s="7">
        <v>6461280</v>
      </c>
      <c r="L10443" s="7">
        <v>1193680171</v>
      </c>
      <c r="M10443" s="7">
        <v>61272573</v>
      </c>
      <c r="N10443" s="7">
        <v>40105929</v>
      </c>
      <c r="O10443" s="20" t="str">
        <f t="shared" si="330"/>
        <v/>
      </c>
    </row>
    <row r="10444" spans="1:15">
      <c r="A10444" s="20" t="str">
        <f t="shared" si="329"/>
        <v>Almenni lífeyrissjóðurinnRíkissafn stutt</v>
      </c>
      <c r="B10444" s="20" t="str">
        <f>_xlfn.IFNA(INDEX(Listi!$AI:$AI,MATCH(C10444,Listi!$AJ:$AJ,0)),INDEX(Listi!T:T,MATCH(C10444,Listi!U:U,0)))</f>
        <v xml:space="preserve">Almenni </v>
      </c>
      <c r="C10444" s="20" t="s">
        <v>0</v>
      </c>
      <c r="D10444" s="20" t="s">
        <v>200</v>
      </c>
      <c r="E10444" s="20" t="s">
        <v>276</v>
      </c>
      <c r="F10444" s="20" t="s">
        <v>172</v>
      </c>
      <c r="G10444" s="8">
        <v>44837</v>
      </c>
      <c r="H10444" s="20" t="s">
        <v>173</v>
      </c>
      <c r="I10444" s="7">
        <v>946464</v>
      </c>
      <c r="L10444" s="7">
        <v>541893627</v>
      </c>
      <c r="M10444" s="7">
        <v>20423158</v>
      </c>
      <c r="N10444" s="7">
        <v>14899899</v>
      </c>
      <c r="O10444" s="20" t="str">
        <f t="shared" si="330"/>
        <v/>
      </c>
    </row>
    <row r="10445" spans="1:15">
      <c r="A10445" s="20" t="str">
        <f t="shared" si="329"/>
        <v>Almenni lífeyrissjóðurinnTryggingadeild</v>
      </c>
      <c r="B10445" s="20" t="str">
        <f>_xlfn.IFNA(INDEX(Listi!$AI:$AI,MATCH(C10445,Listi!$AJ:$AJ,0)),INDEX(Listi!T:T,MATCH(C10445,Listi!U:U,0)))</f>
        <v xml:space="preserve">Almenni </v>
      </c>
      <c r="C10445" s="20" t="s">
        <v>0</v>
      </c>
      <c r="D10445" s="20" t="s">
        <v>201</v>
      </c>
      <c r="E10445" s="20" t="s">
        <v>275</v>
      </c>
      <c r="F10445" s="20" t="s">
        <v>172</v>
      </c>
      <c r="G10445" s="8">
        <v>44837</v>
      </c>
      <c r="H10445" s="20" t="s">
        <v>173</v>
      </c>
      <c r="I10445" s="7">
        <v>18317198756</v>
      </c>
      <c r="L10445" s="7">
        <v>174784296254</v>
      </c>
      <c r="M10445" s="7">
        <v>7497244534</v>
      </c>
      <c r="N10445" s="7">
        <v>3057046932</v>
      </c>
      <c r="O10445" s="20" t="str">
        <f t="shared" si="330"/>
        <v/>
      </c>
    </row>
    <row r="10446" spans="1:15">
      <c r="A10446" s="20" t="str">
        <f t="shared" si="329"/>
        <v>Arion banki hf.Erlend hlutabréf</v>
      </c>
      <c r="B10446" s="20" t="str">
        <f>_xlfn.IFNA(INDEX(Listi!$AI:$AI,MATCH(C10446,Listi!$AJ:$AJ,0)),INDEX(Listi!T:T,MATCH(C10446,Listi!U:U,0)))</f>
        <v xml:space="preserve">Arion banki </v>
      </c>
      <c r="C10446" s="20" t="s">
        <v>214</v>
      </c>
      <c r="D10446" s="20" t="s">
        <v>215</v>
      </c>
      <c r="E10446" s="20" t="s">
        <v>276</v>
      </c>
      <c r="F10446" s="20" t="s">
        <v>172</v>
      </c>
      <c r="G10446" s="8">
        <v>44837</v>
      </c>
      <c r="H10446" s="20" t="s">
        <v>173</v>
      </c>
      <c r="I10446" s="7">
        <v>149551000</v>
      </c>
      <c r="L10446" s="7">
        <v>1149685000</v>
      </c>
      <c r="M10446" s="7">
        <v>49095000</v>
      </c>
      <c r="N10446" s="7">
        <v>10876000</v>
      </c>
      <c r="O10446" s="20" t="str">
        <f t="shared" si="330"/>
        <v/>
      </c>
    </row>
    <row r="10447" spans="1:15">
      <c r="A10447" s="20" t="str">
        <f t="shared" si="329"/>
        <v>Arion banki hf.Innlend skuldabréf</v>
      </c>
      <c r="B10447" s="20" t="str">
        <f>_xlfn.IFNA(INDEX(Listi!$AI:$AI,MATCH(C10447,Listi!$AJ:$AJ,0)),INDEX(Listi!T:T,MATCH(C10447,Listi!U:U,0)))</f>
        <v xml:space="preserve">Arion banki </v>
      </c>
      <c r="C10447" s="20" t="s">
        <v>214</v>
      </c>
      <c r="D10447" s="20" t="s">
        <v>216</v>
      </c>
      <c r="E10447" s="20" t="s">
        <v>276</v>
      </c>
      <c r="F10447" s="20" t="s">
        <v>172</v>
      </c>
      <c r="G10447" s="8">
        <v>44837</v>
      </c>
      <c r="H10447" s="20" t="s">
        <v>173</v>
      </c>
      <c r="I10447" s="7">
        <v>949000</v>
      </c>
      <c r="L10447" s="7">
        <v>4446434000</v>
      </c>
      <c r="M10447" s="7">
        <v>344234000</v>
      </c>
      <c r="N10447" s="7">
        <v>44793000</v>
      </c>
      <c r="O10447" s="20" t="str">
        <f t="shared" si="330"/>
        <v/>
      </c>
    </row>
    <row r="10448" spans="1:15">
      <c r="A10448" s="20" t="str">
        <f t="shared" si="329"/>
        <v>Arion banki hf.Lífeyrisauki L1</v>
      </c>
      <c r="B10448" s="20" t="str">
        <f>_xlfn.IFNA(INDEX(Listi!$AI:$AI,MATCH(C10448,Listi!$AJ:$AJ,0)),INDEX(Listi!T:T,MATCH(C10448,Listi!U:U,0)))</f>
        <v xml:space="preserve">Arion banki </v>
      </c>
      <c r="C10448" s="20" t="s">
        <v>214</v>
      </c>
      <c r="D10448" s="20" t="s">
        <v>377</v>
      </c>
      <c r="E10448" s="20" t="s">
        <v>276</v>
      </c>
      <c r="F10448" s="8" t="s">
        <v>172</v>
      </c>
      <c r="G10448" s="8">
        <v>44837</v>
      </c>
      <c r="H10448" s="20" t="s">
        <v>173</v>
      </c>
      <c r="I10448" s="7">
        <v>961551000</v>
      </c>
      <c r="L10448" s="7">
        <v>5887942000</v>
      </c>
      <c r="M10448" s="7">
        <v>1011885000</v>
      </c>
      <c r="N10448" s="7">
        <v>34615000</v>
      </c>
      <c r="O10448" s="20" t="str">
        <f t="shared" si="330"/>
        <v/>
      </c>
    </row>
    <row r="10449" spans="1:15">
      <c r="A10449" s="20" t="str">
        <f t="shared" si="329"/>
        <v>Arion banki hf.Lífeyrisauki L2</v>
      </c>
      <c r="B10449" s="20" t="str">
        <f>_xlfn.IFNA(INDEX(Listi!$AI:$AI,MATCH(C10449,Listi!$AJ:$AJ,0)),INDEX(Listi!T:T,MATCH(C10449,Listi!U:U,0)))</f>
        <v xml:space="preserve">Arion banki </v>
      </c>
      <c r="C10449" s="20" t="s">
        <v>214</v>
      </c>
      <c r="D10449" s="20" t="s">
        <v>372</v>
      </c>
      <c r="E10449" s="20" t="s">
        <v>276</v>
      </c>
      <c r="F10449" s="8" t="s">
        <v>172</v>
      </c>
      <c r="G10449" s="8">
        <v>44837</v>
      </c>
      <c r="H10449" s="20" t="s">
        <v>173</v>
      </c>
      <c r="I10449" s="7">
        <v>3011685000</v>
      </c>
      <c r="L10449" s="7">
        <v>21366380000</v>
      </c>
      <c r="M10449" s="7">
        <v>1613513000</v>
      </c>
      <c r="N10449" s="7">
        <v>92085000</v>
      </c>
      <c r="O10449" s="20" t="str">
        <f t="shared" si="330"/>
        <v/>
      </c>
    </row>
    <row r="10450" spans="1:15">
      <c r="A10450" s="20" t="str">
        <f t="shared" si="329"/>
        <v>Arion banki hf.Lífeyrisauki L3</v>
      </c>
      <c r="B10450" s="20" t="str">
        <f>_xlfn.IFNA(INDEX(Listi!$AI:$AI,MATCH(C10450,Listi!$AJ:$AJ,0)),INDEX(Listi!T:T,MATCH(C10450,Listi!U:U,0)))</f>
        <v xml:space="preserve">Arion banki </v>
      </c>
      <c r="C10450" s="20" t="s">
        <v>214</v>
      </c>
      <c r="D10450" s="20" t="s">
        <v>371</v>
      </c>
      <c r="E10450" s="20" t="s">
        <v>276</v>
      </c>
      <c r="F10450" s="8" t="s">
        <v>172</v>
      </c>
      <c r="G10450" s="8">
        <v>44837</v>
      </c>
      <c r="H10450" s="20" t="s">
        <v>173</v>
      </c>
      <c r="I10450" s="7">
        <v>2558780000</v>
      </c>
      <c r="L10450" s="7">
        <v>29714848000</v>
      </c>
      <c r="M10450" s="7">
        <v>2122481000</v>
      </c>
      <c r="N10450" s="7">
        <v>129566000</v>
      </c>
      <c r="O10450" s="20" t="str">
        <f t="shared" si="330"/>
        <v/>
      </c>
    </row>
    <row r="10451" spans="1:15">
      <c r="A10451" s="20" t="str">
        <f t="shared" si="329"/>
        <v>Arion banki hf.Lífeyrisauki L4</v>
      </c>
      <c r="B10451" s="20" t="str">
        <f>_xlfn.IFNA(INDEX(Listi!$AI:$AI,MATCH(C10451,Listi!$AJ:$AJ,0)),INDEX(Listi!T:T,MATCH(C10451,Listi!U:U,0)))</f>
        <v xml:space="preserve">Arion banki </v>
      </c>
      <c r="C10451" s="20" t="s">
        <v>214</v>
      </c>
      <c r="D10451" s="20" t="s">
        <v>587</v>
      </c>
      <c r="E10451" s="20" t="s">
        <v>276</v>
      </c>
      <c r="F10451" s="8" t="s">
        <v>172</v>
      </c>
      <c r="G10451" s="8">
        <v>44837</v>
      </c>
      <c r="H10451" s="20" t="s">
        <v>173</v>
      </c>
      <c r="I10451" s="7">
        <v>880217000</v>
      </c>
      <c r="L10451" s="7">
        <v>19306242000</v>
      </c>
      <c r="M10451" s="7">
        <v>1346647000</v>
      </c>
      <c r="N10451" s="7">
        <v>388052000</v>
      </c>
      <c r="O10451" s="20" t="str">
        <f t="shared" si="330"/>
        <v/>
      </c>
    </row>
    <row r="10452" spans="1:15">
      <c r="A10452" s="20" t="str">
        <f t="shared" si="329"/>
        <v>Arion banki hf.Lífeyrisauki L5</v>
      </c>
      <c r="B10452" s="20" t="str">
        <f>_xlfn.IFNA(INDEX(Listi!$AI:$AI,MATCH(C10452,Listi!$AJ:$AJ,0)),INDEX(Listi!T:T,MATCH(C10452,Listi!U:U,0)))</f>
        <v xml:space="preserve">Arion banki </v>
      </c>
      <c r="C10452" s="20" t="s">
        <v>214</v>
      </c>
      <c r="D10452" s="20" t="s">
        <v>369</v>
      </c>
      <c r="E10452" s="20" t="s">
        <v>276</v>
      </c>
      <c r="F10452" s="8" t="s">
        <v>172</v>
      </c>
      <c r="G10452" s="8">
        <v>44837</v>
      </c>
      <c r="H10452" s="20" t="s">
        <v>173</v>
      </c>
      <c r="I10452" s="7">
        <v>0</v>
      </c>
      <c r="L10452" s="7">
        <v>44858554000</v>
      </c>
      <c r="M10452" s="7">
        <v>4018833000</v>
      </c>
      <c r="N10452" s="7">
        <v>933672000</v>
      </c>
      <c r="O10452" s="20" t="str">
        <f t="shared" si="330"/>
        <v/>
      </c>
    </row>
    <row r="10453" spans="1:15">
      <c r="A10453" s="20" t="str">
        <f t="shared" si="329"/>
        <v>Birta lífeyrissjóðurBlönduð leið</v>
      </c>
      <c r="B10453" s="20" t="str">
        <f>_xlfn.IFNA(INDEX(Listi!$AI:$AI,MATCH(C10453,Listi!$AJ:$AJ,0)),INDEX(Listi!T:T,MATCH(C10453,Listi!U:U,0)))</f>
        <v xml:space="preserve">Birta  </v>
      </c>
      <c r="C10453" s="20" t="s">
        <v>298</v>
      </c>
      <c r="D10453" s="20" t="s">
        <v>314</v>
      </c>
      <c r="E10453" s="20" t="s">
        <v>276</v>
      </c>
      <c r="F10453" s="8" t="s">
        <v>172</v>
      </c>
      <c r="G10453" s="8">
        <v>44837</v>
      </c>
      <c r="H10453" s="20" t="s">
        <v>173</v>
      </c>
      <c r="I10453" s="7">
        <v>939076088</v>
      </c>
      <c r="L10453" s="7">
        <v>6929716201</v>
      </c>
      <c r="M10453" s="7">
        <v>253995298</v>
      </c>
      <c r="N10453" s="7">
        <v>139753585</v>
      </c>
      <c r="O10453" s="20" t="str">
        <f t="shared" si="330"/>
        <v/>
      </c>
    </row>
    <row r="10454" spans="1:15">
      <c r="A10454" s="20" t="str">
        <f t="shared" si="329"/>
        <v>Birta lífeyrissjóðurInnlánsleið</v>
      </c>
      <c r="B10454" s="20" t="str">
        <f>_xlfn.IFNA(INDEX(Listi!$AI:$AI,MATCH(C10454,Listi!$AJ:$AJ,0)),INDEX(Listi!T:T,MATCH(C10454,Listi!U:U,0)))</f>
        <v xml:space="preserve">Birta  </v>
      </c>
      <c r="C10454" s="20" t="s">
        <v>298</v>
      </c>
      <c r="D10454" s="20" t="s">
        <v>208</v>
      </c>
      <c r="E10454" s="20" t="s">
        <v>276</v>
      </c>
      <c r="F10454" s="8" t="s">
        <v>172</v>
      </c>
      <c r="G10454" s="8">
        <v>44837</v>
      </c>
      <c r="H10454" s="20" t="s">
        <v>173</v>
      </c>
      <c r="I10454" s="7">
        <v>0</v>
      </c>
      <c r="L10454" s="7">
        <v>4108971332</v>
      </c>
      <c r="M10454" s="7">
        <v>264842424</v>
      </c>
      <c r="N10454" s="7">
        <v>174324836</v>
      </c>
      <c r="O10454" s="20" t="str">
        <f t="shared" si="330"/>
        <v/>
      </c>
    </row>
    <row r="10455" spans="1:15">
      <c r="A10455" s="20" t="str">
        <f t="shared" si="329"/>
        <v>Birta lífeyrissjóðurSamtryggingardeild</v>
      </c>
      <c r="B10455" s="20" t="str">
        <f>_xlfn.IFNA(INDEX(Listi!$AI:$AI,MATCH(C10455,Listi!$AJ:$AJ,0)),INDEX(Listi!T:T,MATCH(C10455,Listi!U:U,0)))</f>
        <v xml:space="preserve">Birta  </v>
      </c>
      <c r="C10455" s="20" t="s">
        <v>298</v>
      </c>
      <c r="D10455" s="20" t="s">
        <v>205</v>
      </c>
      <c r="E10455" s="20" t="s">
        <v>275</v>
      </c>
      <c r="F10455" s="8" t="s">
        <v>172</v>
      </c>
      <c r="G10455" s="8">
        <v>44837</v>
      </c>
      <c r="H10455" s="20" t="s">
        <v>173</v>
      </c>
      <c r="I10455" s="7">
        <v>58348484695</v>
      </c>
      <c r="L10455" s="7">
        <v>549755105944</v>
      </c>
      <c r="M10455" s="7">
        <v>18480897961</v>
      </c>
      <c r="N10455" s="7">
        <v>14075814006</v>
      </c>
      <c r="O10455" s="20" t="str">
        <f t="shared" si="330"/>
        <v/>
      </c>
    </row>
    <row r="10456" spans="1:15">
      <c r="A10456" s="20" t="str">
        <f t="shared" si="329"/>
        <v>Birta lífeyrissjóðurSkuldabréfaleið</v>
      </c>
      <c r="B10456" s="20" t="str">
        <f>_xlfn.IFNA(INDEX(Listi!$AI:$AI,MATCH(C10456,Listi!$AJ:$AJ,0)),INDEX(Listi!T:T,MATCH(C10456,Listi!U:U,0)))</f>
        <v xml:space="preserve">Birta  </v>
      </c>
      <c r="C10456" s="20" t="s">
        <v>298</v>
      </c>
      <c r="D10456" s="20" t="s">
        <v>313</v>
      </c>
      <c r="E10456" s="20" t="s">
        <v>276</v>
      </c>
      <c r="F10456" s="8" t="s">
        <v>172</v>
      </c>
      <c r="G10456" s="8">
        <v>44837</v>
      </c>
      <c r="H10456" s="20" t="s">
        <v>173</v>
      </c>
      <c r="I10456" s="7">
        <v>14142474</v>
      </c>
      <c r="L10456" s="7">
        <v>8522374478</v>
      </c>
      <c r="M10456" s="7">
        <v>391005163</v>
      </c>
      <c r="N10456" s="7">
        <v>218104877</v>
      </c>
      <c r="O10456" s="20" t="str">
        <f t="shared" si="330"/>
        <v/>
      </c>
    </row>
    <row r="10457" spans="1:15">
      <c r="A10457" s="20" t="str">
        <f t="shared" si="329"/>
        <v>Birta lífeyrissjóðurTilgreind séreign</v>
      </c>
      <c r="B10457" s="20" t="str">
        <f>_xlfn.IFNA(INDEX(Listi!$AI:$AI,MATCH(C10457,Listi!$AJ:$AJ,0)),INDEX(Listi!T:T,MATCH(C10457,Listi!U:U,0)))</f>
        <v xml:space="preserve">Birta  </v>
      </c>
      <c r="C10457" s="20" t="s">
        <v>298</v>
      </c>
      <c r="D10457" s="20" t="s">
        <v>312</v>
      </c>
      <c r="E10457" s="20" t="s">
        <v>276</v>
      </c>
      <c r="F10457" s="20" t="s">
        <v>172</v>
      </c>
      <c r="G10457" s="8">
        <v>44837</v>
      </c>
      <c r="H10457" s="20" t="s">
        <v>173</v>
      </c>
      <c r="I10457" s="7">
        <v>211465674</v>
      </c>
      <c r="L10457" s="7">
        <v>2234420297</v>
      </c>
      <c r="M10457" s="7">
        <v>511871981</v>
      </c>
      <c r="N10457" s="7">
        <v>36000223</v>
      </c>
      <c r="O10457" s="20" t="str">
        <f t="shared" si="330"/>
        <v/>
      </c>
    </row>
    <row r="10458" spans="1:15">
      <c r="A10458" s="20" t="str">
        <f t="shared" si="329"/>
        <v>Brú Lífeyrissjóður starfsmanna sveitarfélagaA-deild</v>
      </c>
      <c r="B10458" s="20" t="str">
        <f>_xlfn.IFNA(INDEX(Listi!$AI:$AI,MATCH(C10458,Listi!$AJ:$AJ,0)),INDEX(Listi!T:T,MATCH(C10458,Listi!U:U,0)))</f>
        <v>Brú</v>
      </c>
      <c r="C10458" s="20" t="s">
        <v>217</v>
      </c>
      <c r="D10458" s="20" t="s">
        <v>257</v>
      </c>
      <c r="E10458" s="20" t="s">
        <v>275</v>
      </c>
      <c r="F10458" s="20" t="s">
        <v>172</v>
      </c>
      <c r="G10458" s="8">
        <v>44837</v>
      </c>
      <c r="H10458" s="20" t="s">
        <v>173</v>
      </c>
      <c r="I10458" s="7">
        <v>25067084465</v>
      </c>
      <c r="L10458" s="7">
        <v>270469177889</v>
      </c>
      <c r="M10458" s="7">
        <v>13987858077</v>
      </c>
      <c r="N10458" s="7">
        <v>4793072329</v>
      </c>
      <c r="O10458" s="20" t="str">
        <f t="shared" si="330"/>
        <v/>
      </c>
    </row>
    <row r="10459" spans="1:15">
      <c r="A10459" s="20" t="str">
        <f t="shared" si="329"/>
        <v>Brú Lífeyrissjóður starfsmanna sveitarfélagaB-deild</v>
      </c>
      <c r="B10459" s="20" t="str">
        <f>_xlfn.IFNA(INDEX(Listi!$AI:$AI,MATCH(C10459,Listi!$AJ:$AJ,0)),INDEX(Listi!T:T,MATCH(C10459,Listi!U:U,0)))</f>
        <v>Brú</v>
      </c>
      <c r="C10459" s="20" t="s">
        <v>217</v>
      </c>
      <c r="D10459" s="20" t="s">
        <v>218</v>
      </c>
      <c r="E10459" s="20" t="s">
        <v>275</v>
      </c>
      <c r="F10459" s="20" t="s">
        <v>172</v>
      </c>
      <c r="G10459" s="8">
        <v>44837</v>
      </c>
      <c r="H10459" s="20" t="s">
        <v>173</v>
      </c>
      <c r="I10459" s="7">
        <v>1278389592</v>
      </c>
      <c r="L10459" s="7">
        <v>17004783831</v>
      </c>
      <c r="M10459" s="7">
        <v>119747694</v>
      </c>
      <c r="N10459" s="7">
        <v>3424817406</v>
      </c>
      <c r="O10459" s="20" t="str">
        <f t="shared" si="330"/>
        <v/>
      </c>
    </row>
    <row r="10460" spans="1:15">
      <c r="A10460" s="20" t="str">
        <f t="shared" si="329"/>
        <v>Brú Lífeyrissjóður starfsmanna sveitarfélagaV-deild</v>
      </c>
      <c r="B10460" s="20" t="str">
        <f>_xlfn.IFNA(INDEX(Listi!$AI:$AI,MATCH(C10460,Listi!$AJ:$AJ,0)),INDEX(Listi!T:T,MATCH(C10460,Listi!U:U,0)))</f>
        <v>Brú</v>
      </c>
      <c r="C10460" s="20" t="s">
        <v>217</v>
      </c>
      <c r="D10460" s="20" t="s">
        <v>219</v>
      </c>
      <c r="E10460" s="20" t="s">
        <v>275</v>
      </c>
      <c r="F10460" s="20" t="s">
        <v>172</v>
      </c>
      <c r="G10460" s="8">
        <v>44837</v>
      </c>
      <c r="H10460" s="20" t="s">
        <v>173</v>
      </c>
      <c r="I10460" s="7">
        <v>4957536464</v>
      </c>
      <c r="L10460" s="7">
        <v>54501394986</v>
      </c>
      <c r="M10460" s="7">
        <v>4188513374</v>
      </c>
      <c r="N10460" s="7">
        <v>455519059</v>
      </c>
      <c r="O10460" s="20" t="str">
        <f t="shared" si="330"/>
        <v/>
      </c>
    </row>
    <row r="10461" spans="1:15">
      <c r="A10461" s="20" t="str">
        <f t="shared" si="329"/>
        <v>Eftirlaunasj atvinnuflugmannaSamtryggingardeild</v>
      </c>
      <c r="B10461" s="20" t="str">
        <f>_xlfn.IFNA(INDEX(Listi!$AI:$AI,MATCH(C10461,Listi!$AJ:$AJ,0)),INDEX(Listi!T:T,MATCH(C10461,Listi!U:U,0)))</f>
        <v>EFÍA</v>
      </c>
      <c r="C10461" s="20" t="s">
        <v>220</v>
      </c>
      <c r="D10461" s="20" t="s">
        <v>205</v>
      </c>
      <c r="E10461" s="20" t="s">
        <v>275</v>
      </c>
      <c r="F10461" s="20" t="s">
        <v>172</v>
      </c>
      <c r="G10461" s="8">
        <v>44837</v>
      </c>
      <c r="H10461" s="20" t="s">
        <v>173</v>
      </c>
      <c r="I10461" s="7">
        <v>6626243000</v>
      </c>
      <c r="L10461" s="7">
        <v>58542663000</v>
      </c>
      <c r="M10461" s="7">
        <v>1477262000</v>
      </c>
      <c r="N10461" s="7">
        <v>1113313000</v>
      </c>
      <c r="O10461" s="20" t="str">
        <f t="shared" si="330"/>
        <v/>
      </c>
    </row>
    <row r="10462" spans="1:15">
      <c r="A10462" s="20" t="str">
        <f t="shared" ref="A10462:A10524" si="331">CONCATENATE(C10462,D10462)</f>
        <v>Festa - lífeyrissjóðurSamtryggingardeild</v>
      </c>
      <c r="B10462" s="20" t="str">
        <f>_xlfn.IFNA(INDEX(Listi!$AI:$AI,MATCH(C10462,Listi!$AJ:$AJ,0)),INDEX(Listi!T:T,MATCH(C10462,Listi!U:U,0)))</f>
        <v xml:space="preserve">Festa </v>
      </c>
      <c r="C10462" s="20" t="s">
        <v>221</v>
      </c>
      <c r="D10462" s="20" t="s">
        <v>205</v>
      </c>
      <c r="E10462" s="20" t="s">
        <v>275</v>
      </c>
      <c r="F10462" s="20" t="s">
        <v>172</v>
      </c>
      <c r="G10462" s="8">
        <v>44837</v>
      </c>
      <c r="H10462" s="20" t="s">
        <v>173</v>
      </c>
      <c r="I10462" s="7">
        <v>26909633740</v>
      </c>
      <c r="L10462" s="7">
        <v>246318113722</v>
      </c>
      <c r="M10462" s="7">
        <v>11138196907</v>
      </c>
      <c r="N10462" s="7">
        <v>5180938287</v>
      </c>
      <c r="O10462" s="20" t="str">
        <f t="shared" si="330"/>
        <v/>
      </c>
    </row>
    <row r="10463" spans="1:15">
      <c r="A10463" s="20" t="str">
        <f t="shared" si="331"/>
        <v>Festa - lífeyrissjóðurSparnaðarleið I</v>
      </c>
      <c r="B10463" s="20" t="str">
        <f>_xlfn.IFNA(INDEX(Listi!$AI:$AI,MATCH(C10463,Listi!$AJ:$AJ,0)),INDEX(Listi!T:T,MATCH(C10463,Listi!U:U,0)))</f>
        <v xml:space="preserve">Festa </v>
      </c>
      <c r="C10463" s="20" t="s">
        <v>221</v>
      </c>
      <c r="D10463" s="20" t="s">
        <v>464</v>
      </c>
      <c r="E10463" s="20" t="s">
        <v>276</v>
      </c>
      <c r="F10463" s="20" t="s">
        <v>172</v>
      </c>
      <c r="G10463" s="8">
        <v>44837</v>
      </c>
      <c r="H10463" s="20" t="s">
        <v>173</v>
      </c>
      <c r="I10463" s="7">
        <v>639686</v>
      </c>
      <c r="L10463" s="7">
        <v>75585319</v>
      </c>
      <c r="M10463" s="7">
        <v>37671409</v>
      </c>
      <c r="N10463" s="7">
        <v>2063969</v>
      </c>
      <c r="O10463" s="20" t="str">
        <f t="shared" si="330"/>
        <v/>
      </c>
    </row>
    <row r="10464" spans="1:15">
      <c r="A10464" s="20" t="str">
        <f t="shared" si="331"/>
        <v>Festa - lífeyrissjóðurSparnaðarleið II</v>
      </c>
      <c r="B10464" s="20" t="str">
        <f>_xlfn.IFNA(INDEX(Listi!$AI:$AI,MATCH(C10464,Listi!$AJ:$AJ,0)),INDEX(Listi!T:T,MATCH(C10464,Listi!U:U,0)))</f>
        <v xml:space="preserve">Festa </v>
      </c>
      <c r="C10464" s="20" t="s">
        <v>221</v>
      </c>
      <c r="D10464" s="20" t="s">
        <v>388</v>
      </c>
      <c r="E10464" s="20" t="s">
        <v>276</v>
      </c>
      <c r="F10464" s="20" t="s">
        <v>172</v>
      </c>
      <c r="G10464" s="8">
        <v>44837</v>
      </c>
      <c r="H10464" s="20" t="s">
        <v>173</v>
      </c>
      <c r="I10464" s="7">
        <v>113216014</v>
      </c>
      <c r="L10464" s="7">
        <v>1113180693</v>
      </c>
      <c r="M10464" s="7">
        <v>134564310</v>
      </c>
      <c r="N10464" s="7">
        <v>19363084</v>
      </c>
      <c r="O10464" s="20" t="str">
        <f t="shared" si="330"/>
        <v/>
      </c>
    </row>
    <row r="10465" spans="1:15">
      <c r="A10465" s="20" t="str">
        <f t="shared" si="331"/>
        <v>Frjálsi lífeyrissjóðurinnDeild/leið I</v>
      </c>
      <c r="B10465" s="20" t="str">
        <f>_xlfn.IFNA(INDEX(Listi!$AI:$AI,MATCH(C10465,Listi!$AJ:$AJ,0)),INDEX(Listi!T:T,MATCH(C10465,Listi!U:U,0)))</f>
        <v xml:space="preserve">Frjálsi </v>
      </c>
      <c r="C10465" s="20" t="s">
        <v>222</v>
      </c>
      <c r="D10465" s="20" t="s">
        <v>223</v>
      </c>
      <c r="E10465" s="20" t="s">
        <v>276</v>
      </c>
      <c r="F10465" s="20" t="s">
        <v>172</v>
      </c>
      <c r="G10465" s="8">
        <v>44837</v>
      </c>
      <c r="H10465" s="20" t="s">
        <v>173</v>
      </c>
      <c r="I10465" s="7">
        <v>24424432000</v>
      </c>
      <c r="L10465" s="7">
        <v>199278730000</v>
      </c>
      <c r="M10465" s="7">
        <v>10813020000</v>
      </c>
      <c r="N10465" s="7">
        <v>2178012000</v>
      </c>
      <c r="O10465" s="20" t="str">
        <f t="shared" si="330"/>
        <v/>
      </c>
    </row>
    <row r="10466" spans="1:15">
      <c r="A10466" s="20" t="str">
        <f t="shared" si="331"/>
        <v>Frjálsi lífeyrissjóðurinnDeild/leið II</v>
      </c>
      <c r="B10466" s="20" t="str">
        <f>_xlfn.IFNA(INDEX(Listi!$AI:$AI,MATCH(C10466,Listi!$AJ:$AJ,0)),INDEX(Listi!T:T,MATCH(C10466,Listi!U:U,0)))</f>
        <v xml:space="preserve">Frjálsi </v>
      </c>
      <c r="C10466" s="20" t="s">
        <v>222</v>
      </c>
      <c r="D10466" s="20" t="s">
        <v>224</v>
      </c>
      <c r="E10466" s="20" t="s">
        <v>276</v>
      </c>
      <c r="F10466" s="8" t="s">
        <v>172</v>
      </c>
      <c r="G10466" s="8">
        <v>44837</v>
      </c>
      <c r="H10466" s="20" t="s">
        <v>173</v>
      </c>
      <c r="I10466" s="7">
        <v>1717403000</v>
      </c>
      <c r="L10466" s="7">
        <v>29681370000</v>
      </c>
      <c r="M10466" s="7">
        <v>1864883000</v>
      </c>
      <c r="N10466" s="7">
        <v>401735000</v>
      </c>
      <c r="O10466" s="20" t="str">
        <f t="shared" si="330"/>
        <v/>
      </c>
    </row>
    <row r="10467" spans="1:15">
      <c r="A10467" s="20" t="str">
        <f t="shared" si="331"/>
        <v>Frjálsi lífeyrissjóðurinnDeild/leið III</v>
      </c>
      <c r="B10467" s="20" t="str">
        <f>_xlfn.IFNA(INDEX(Listi!$AI:$AI,MATCH(C10467,Listi!$AJ:$AJ,0)),INDEX(Listi!T:T,MATCH(C10467,Listi!U:U,0)))</f>
        <v xml:space="preserve">Frjálsi </v>
      </c>
      <c r="C10467" s="20" t="s">
        <v>222</v>
      </c>
      <c r="D10467" s="20" t="s">
        <v>225</v>
      </c>
      <c r="E10467" s="20" t="s">
        <v>276</v>
      </c>
      <c r="F10467" s="8" t="s">
        <v>172</v>
      </c>
      <c r="G10467" s="8">
        <v>44837</v>
      </c>
      <c r="H10467" s="20" t="s">
        <v>173</v>
      </c>
      <c r="I10467" s="7">
        <v>29431000</v>
      </c>
      <c r="L10467" s="7">
        <v>43554797000</v>
      </c>
      <c r="M10467" s="7">
        <v>2564479000</v>
      </c>
      <c r="N10467" s="7">
        <v>1456678000</v>
      </c>
      <c r="O10467" s="20" t="str">
        <f t="shared" si="330"/>
        <v/>
      </c>
    </row>
    <row r="10468" spans="1:15">
      <c r="A10468" s="20" t="str">
        <f t="shared" si="331"/>
        <v>Frjálsi lífeyrissjóðurinnFrjálsi Áhætta</v>
      </c>
      <c r="B10468" s="20" t="str">
        <f>_xlfn.IFNA(INDEX(Listi!$AI:$AI,MATCH(C10468,Listi!$AJ:$AJ,0)),INDEX(Listi!T:T,MATCH(C10468,Listi!U:U,0)))</f>
        <v xml:space="preserve">Frjálsi </v>
      </c>
      <c r="C10468" s="20" t="s">
        <v>222</v>
      </c>
      <c r="D10468" s="20" t="s">
        <v>226</v>
      </c>
      <c r="E10468" s="20" t="s">
        <v>276</v>
      </c>
      <c r="F10468" s="8" t="s">
        <v>172</v>
      </c>
      <c r="G10468" s="8">
        <v>44837</v>
      </c>
      <c r="H10468" s="20" t="s">
        <v>173</v>
      </c>
      <c r="I10468" s="7">
        <v>358956000</v>
      </c>
      <c r="L10468" s="7">
        <v>2707615000</v>
      </c>
      <c r="M10468" s="7">
        <v>335331000</v>
      </c>
      <c r="N10468" s="7">
        <v>1872000</v>
      </c>
      <c r="O10468" s="20" t="str">
        <f t="shared" si="330"/>
        <v/>
      </c>
    </row>
    <row r="10469" spans="1:15">
      <c r="A10469" s="20" t="str">
        <f t="shared" si="331"/>
        <v>Frjálsi lífeyrissjóðurinnSameiginleg deild</v>
      </c>
      <c r="B10469" s="20" t="str">
        <f>_xlfn.IFNA(INDEX(Listi!$AI:$AI,MATCH(C10469,Listi!$AJ:$AJ,0)),INDEX(Listi!T:T,MATCH(C10469,Listi!U:U,0)))</f>
        <v xml:space="preserve">Frjálsi </v>
      </c>
      <c r="C10469" s="20" t="s">
        <v>222</v>
      </c>
      <c r="D10469" s="20" t="s">
        <v>311</v>
      </c>
      <c r="E10469" s="20" t="s">
        <v>276</v>
      </c>
      <c r="F10469" s="8" t="s">
        <v>172</v>
      </c>
      <c r="G10469" s="8">
        <v>44837</v>
      </c>
      <c r="H10469" s="20" t="s">
        <v>173</v>
      </c>
      <c r="I10469" s="7">
        <v>0</v>
      </c>
      <c r="L10469" s="7">
        <v>0</v>
      </c>
      <c r="M10469" s="7">
        <v>0</v>
      </c>
      <c r="N10469" s="7">
        <v>0</v>
      </c>
      <c r="O10469" s="20" t="str">
        <f t="shared" si="330"/>
        <v/>
      </c>
    </row>
    <row r="10470" spans="1:15">
      <c r="A10470" s="20" t="str">
        <f t="shared" si="331"/>
        <v>Frjálsi lífeyrissjóðurinnSamtryggingardeild</v>
      </c>
      <c r="B10470" s="20" t="str">
        <f>_xlfn.IFNA(INDEX(Listi!$AI:$AI,MATCH(C10470,Listi!$AJ:$AJ,0)),INDEX(Listi!T:T,MATCH(C10470,Listi!U:U,0)))</f>
        <v xml:space="preserve">Frjálsi </v>
      </c>
      <c r="C10470" s="20" t="s">
        <v>222</v>
      </c>
      <c r="D10470" s="20" t="s">
        <v>205</v>
      </c>
      <c r="E10470" s="20" t="s">
        <v>275</v>
      </c>
      <c r="F10470" s="8" t="s">
        <v>172</v>
      </c>
      <c r="G10470" s="8">
        <v>44837</v>
      </c>
      <c r="H10470" s="20" t="s">
        <v>173</v>
      </c>
      <c r="I10470" s="7">
        <v>10576452000</v>
      </c>
      <c r="L10470" s="7">
        <v>127148465000</v>
      </c>
      <c r="M10470" s="7">
        <v>7524433000</v>
      </c>
      <c r="N10470" s="7">
        <v>1254273000</v>
      </c>
      <c r="O10470" s="20" t="str">
        <f t="shared" si="330"/>
        <v/>
      </c>
    </row>
    <row r="10471" spans="1:15">
      <c r="A10471" s="20" t="str">
        <f t="shared" si="331"/>
        <v>Gildi - lífeyrissjóðurFramtíðarsýn 1</v>
      </c>
      <c r="B10471" s="20" t="str">
        <f>_xlfn.IFNA(INDEX(Listi!$AI:$AI,MATCH(C10471,Listi!$AJ:$AJ,0)),INDEX(Listi!T:T,MATCH(C10471,Listi!U:U,0)))</f>
        <v xml:space="preserve">Gildi  </v>
      </c>
      <c r="C10471" s="20" t="s">
        <v>227</v>
      </c>
      <c r="D10471" s="20" t="s">
        <v>373</v>
      </c>
      <c r="E10471" s="20" t="s">
        <v>276</v>
      </c>
      <c r="F10471" s="20" t="s">
        <v>172</v>
      </c>
      <c r="G10471" s="8">
        <v>44837</v>
      </c>
      <c r="H10471" s="20" t="s">
        <v>173</v>
      </c>
      <c r="I10471" s="7">
        <v>385778989</v>
      </c>
      <c r="L10471" s="7">
        <v>3223959491</v>
      </c>
      <c r="M10471" s="7">
        <v>185065371</v>
      </c>
      <c r="N10471" s="7">
        <v>99697779</v>
      </c>
      <c r="O10471" s="20" t="str">
        <f t="shared" si="330"/>
        <v/>
      </c>
    </row>
    <row r="10472" spans="1:15">
      <c r="A10472" s="20" t="str">
        <f t="shared" si="331"/>
        <v>Gildi - lífeyrissjóðurFramtíðarsýn 2</v>
      </c>
      <c r="B10472" s="20" t="str">
        <f>_xlfn.IFNA(INDEX(Listi!$AI:$AI,MATCH(C10472,Listi!$AJ:$AJ,0)),INDEX(Listi!T:T,MATCH(C10472,Listi!U:U,0)))</f>
        <v xml:space="preserve">Gildi  </v>
      </c>
      <c r="C10472" s="20" t="s">
        <v>227</v>
      </c>
      <c r="D10472" s="20" t="s">
        <v>374</v>
      </c>
      <c r="E10472" s="20" t="s">
        <v>276</v>
      </c>
      <c r="F10472" s="20" t="s">
        <v>172</v>
      </c>
      <c r="G10472" s="8">
        <v>44837</v>
      </c>
      <c r="H10472" s="20" t="s">
        <v>173</v>
      </c>
      <c r="I10472" s="7">
        <v>227504466</v>
      </c>
      <c r="L10472" s="7">
        <v>3172355810</v>
      </c>
      <c r="M10472" s="7">
        <v>227598529</v>
      </c>
      <c r="N10472" s="7">
        <v>70042741</v>
      </c>
      <c r="O10472" s="20" t="str">
        <f t="shared" si="330"/>
        <v/>
      </c>
    </row>
    <row r="10473" spans="1:15">
      <c r="A10473" s="20" t="str">
        <f t="shared" si="331"/>
        <v>Gildi - lífeyrissjóðurFramtíðarsýn 3</v>
      </c>
      <c r="B10473" s="20" t="str">
        <f>_xlfn.IFNA(INDEX(Listi!$AI:$AI,MATCH(C10473,Listi!$AJ:$AJ,0)),INDEX(Listi!T:T,MATCH(C10473,Listi!U:U,0)))</f>
        <v xml:space="preserve">Gildi  </v>
      </c>
      <c r="C10473" s="20" t="s">
        <v>227</v>
      </c>
      <c r="D10473" s="20" t="s">
        <v>380</v>
      </c>
      <c r="E10473" s="20" t="s">
        <v>276</v>
      </c>
      <c r="F10473" s="20" t="s">
        <v>172</v>
      </c>
      <c r="G10473" s="8">
        <v>44837</v>
      </c>
      <c r="H10473" s="20" t="s">
        <v>173</v>
      </c>
      <c r="I10473" s="7">
        <v>0</v>
      </c>
      <c r="L10473" s="7">
        <v>1220667693</v>
      </c>
      <c r="M10473" s="7">
        <v>206427664</v>
      </c>
      <c r="N10473" s="7">
        <v>61376636</v>
      </c>
      <c r="O10473" s="20" t="str">
        <f t="shared" si="330"/>
        <v/>
      </c>
    </row>
    <row r="10474" spans="1:15">
      <c r="A10474" s="20" t="str">
        <f t="shared" si="331"/>
        <v>Gildi - lífeyrissjóðurSamtryggingardeild</v>
      </c>
      <c r="B10474" s="20" t="str">
        <f>_xlfn.IFNA(INDEX(Listi!$AI:$AI,MATCH(C10474,Listi!$AJ:$AJ,0)),INDEX(Listi!T:T,MATCH(C10474,Listi!U:U,0)))</f>
        <v xml:space="preserve">Gildi  </v>
      </c>
      <c r="C10474" s="20" t="s">
        <v>227</v>
      </c>
      <c r="D10474" s="20" t="s">
        <v>205</v>
      </c>
      <c r="E10474" s="20" t="s">
        <v>275</v>
      </c>
      <c r="F10474" s="20" t="s">
        <v>172</v>
      </c>
      <c r="G10474" s="8">
        <v>44837</v>
      </c>
      <c r="H10474" s="20" t="s">
        <v>173</v>
      </c>
      <c r="I10474" s="7">
        <v>113614765341</v>
      </c>
      <c r="L10474" s="7">
        <v>908474103084</v>
      </c>
      <c r="M10474" s="7">
        <v>33404441428</v>
      </c>
      <c r="N10474" s="7">
        <v>20772915594</v>
      </c>
      <c r="O10474" s="20" t="str">
        <f t="shared" si="330"/>
        <v/>
      </c>
    </row>
    <row r="10475" spans="1:15">
      <c r="A10475" s="20" t="str">
        <f t="shared" si="331"/>
        <v>Íslandsbanki hf.Erlend verðbréf</v>
      </c>
      <c r="B10475" s="20" t="str">
        <f>_xlfn.IFNA(INDEX(Listi!$AI:$AI,MATCH(C10475,Listi!$AJ:$AJ,0)),INDEX(Listi!T:T,MATCH(C10475,Listi!U:U,0)))</f>
        <v>Íslandsbanki</v>
      </c>
      <c r="C10475" s="20" t="s">
        <v>228</v>
      </c>
      <c r="D10475" s="20" t="s">
        <v>229</v>
      </c>
      <c r="E10475" s="20" t="s">
        <v>276</v>
      </c>
      <c r="F10475" s="20" t="s">
        <v>172</v>
      </c>
      <c r="G10475" s="8">
        <v>44837</v>
      </c>
      <c r="H10475" s="20" t="s">
        <v>173</v>
      </c>
      <c r="I10475" s="7">
        <v>218837630</v>
      </c>
      <c r="L10475" s="7">
        <v>1602556114</v>
      </c>
      <c r="M10475" s="7">
        <v>15640340</v>
      </c>
      <c r="N10475" s="7">
        <v>15279587</v>
      </c>
      <c r="O10475" s="20" t="str">
        <f t="shared" si="330"/>
        <v/>
      </c>
    </row>
    <row r="10476" spans="1:15">
      <c r="A10476" s="20" t="str">
        <f t="shared" si="331"/>
        <v>Íslandsbanki hf.Húsnæðisleið</v>
      </c>
      <c r="B10476" s="20" t="str">
        <f>_xlfn.IFNA(INDEX(Listi!$AI:$AI,MATCH(C10476,Listi!$AJ:$AJ,0)),INDEX(Listi!T:T,MATCH(C10476,Listi!U:U,0)))</f>
        <v>Íslandsbanki</v>
      </c>
      <c r="C10476" s="20" t="s">
        <v>228</v>
      </c>
      <c r="D10476" s="20" t="s">
        <v>307</v>
      </c>
      <c r="E10476" s="20" t="s">
        <v>276</v>
      </c>
      <c r="F10476" s="8" t="s">
        <v>172</v>
      </c>
      <c r="G10476" s="8">
        <v>44837</v>
      </c>
      <c r="H10476" s="20" t="s">
        <v>173</v>
      </c>
      <c r="I10476" s="7">
        <v>21742895</v>
      </c>
      <c r="L10476" s="7">
        <v>2334808209</v>
      </c>
      <c r="M10476" s="7">
        <v>1128225985</v>
      </c>
      <c r="N10476" s="7">
        <v>7159457</v>
      </c>
      <c r="O10476" s="20" t="str">
        <f t="shared" si="330"/>
        <v/>
      </c>
    </row>
    <row r="10477" spans="1:15">
      <c r="A10477" s="20" t="str">
        <f t="shared" si="331"/>
        <v>Íslandsbanki hf.Lífeyrisreikningur-óverðtryggður</v>
      </c>
      <c r="B10477" s="20" t="str">
        <f>_xlfn.IFNA(INDEX(Listi!$AI:$AI,MATCH(C10477,Listi!$AJ:$AJ,0)),INDEX(Listi!T:T,MATCH(C10477,Listi!U:U,0)))</f>
        <v>Íslandsbanki</v>
      </c>
      <c r="C10477" s="20" t="s">
        <v>228</v>
      </c>
      <c r="D10477" s="20" t="s">
        <v>231</v>
      </c>
      <c r="E10477" s="20" t="s">
        <v>276</v>
      </c>
      <c r="F10477" s="8" t="s">
        <v>172</v>
      </c>
      <c r="G10477" s="8">
        <v>44837</v>
      </c>
      <c r="H10477" s="20" t="s">
        <v>173</v>
      </c>
      <c r="I10477" s="7">
        <v>0</v>
      </c>
      <c r="L10477" s="7">
        <v>2506311736</v>
      </c>
      <c r="M10477" s="7">
        <v>879015901</v>
      </c>
      <c r="N10477" s="7">
        <v>95740979</v>
      </c>
      <c r="O10477" s="20" t="str">
        <f t="shared" si="330"/>
        <v/>
      </c>
    </row>
    <row r="10478" spans="1:15">
      <c r="A10478" s="20" t="str">
        <f t="shared" si="331"/>
        <v>Íslandsbanki hf.Lífeyrisreikningur-verðtryggður</v>
      </c>
      <c r="B10478" s="20" t="str">
        <f>_xlfn.IFNA(INDEX(Listi!$AI:$AI,MATCH(C10478,Listi!$AJ:$AJ,0)),INDEX(Listi!T:T,MATCH(C10478,Listi!U:U,0)))</f>
        <v>Íslandsbanki</v>
      </c>
      <c r="C10478" s="20" t="s">
        <v>228</v>
      </c>
      <c r="D10478" s="20" t="s">
        <v>232</v>
      </c>
      <c r="E10478" s="20" t="s">
        <v>276</v>
      </c>
      <c r="F10478" s="8" t="s">
        <v>172</v>
      </c>
      <c r="G10478" s="8">
        <v>44837</v>
      </c>
      <c r="H10478" s="20" t="s">
        <v>173</v>
      </c>
      <c r="I10478" s="7">
        <v>0</v>
      </c>
      <c r="L10478" s="7">
        <v>35933944171</v>
      </c>
      <c r="M10478" s="7">
        <v>3575627585</v>
      </c>
      <c r="N10478" s="7">
        <v>973599891</v>
      </c>
      <c r="O10478" s="20" t="str">
        <f t="shared" si="330"/>
        <v/>
      </c>
    </row>
    <row r="10479" spans="1:15">
      <c r="A10479" s="20" t="str">
        <f t="shared" si="331"/>
        <v>Íslandsbanki hf.Löng ríkisskuldabréf</v>
      </c>
      <c r="B10479" s="20" t="str">
        <f>_xlfn.IFNA(INDEX(Listi!$AI:$AI,MATCH(C10479,Listi!$AJ:$AJ,0)),INDEX(Listi!T:T,MATCH(C10479,Listi!U:U,0)))</f>
        <v>Íslandsbanki</v>
      </c>
      <c r="C10479" s="20" t="s">
        <v>228</v>
      </c>
      <c r="D10479" s="20" t="s">
        <v>233</v>
      </c>
      <c r="E10479" s="20" t="s">
        <v>276</v>
      </c>
      <c r="F10479" s="8" t="s">
        <v>172</v>
      </c>
      <c r="G10479" s="8">
        <v>44837</v>
      </c>
      <c r="H10479" s="20" t="s">
        <v>173</v>
      </c>
      <c r="I10479" s="7">
        <v>5781705</v>
      </c>
      <c r="L10479" s="7">
        <v>753232602</v>
      </c>
      <c r="M10479" s="7">
        <v>52540738</v>
      </c>
      <c r="N10479" s="7">
        <v>25520229</v>
      </c>
      <c r="O10479" s="20" t="str">
        <f t="shared" si="330"/>
        <v/>
      </c>
    </row>
    <row r="10480" spans="1:15">
      <c r="A10480" s="20" t="str">
        <f t="shared" si="331"/>
        <v>Íslandsbanki hf.Stýring A</v>
      </c>
      <c r="B10480" s="20" t="str">
        <f>_xlfn.IFNA(INDEX(Listi!$AI:$AI,MATCH(C10480,Listi!$AJ:$AJ,0)),INDEX(Listi!T:T,MATCH(C10480,Listi!U:U,0)))</f>
        <v>Íslandsbanki</v>
      </c>
      <c r="C10480" s="20" t="s">
        <v>228</v>
      </c>
      <c r="D10480" s="20" t="s">
        <v>234</v>
      </c>
      <c r="E10480" s="20" t="s">
        <v>276</v>
      </c>
      <c r="F10480" s="8" t="s">
        <v>172</v>
      </c>
      <c r="G10480" s="8">
        <v>44837</v>
      </c>
      <c r="H10480" s="20" t="s">
        <v>173</v>
      </c>
      <c r="I10480" s="7">
        <v>28060946</v>
      </c>
      <c r="L10480" s="7">
        <v>4133723797</v>
      </c>
      <c r="M10480" s="7">
        <v>215966902</v>
      </c>
      <c r="N10480" s="7">
        <v>124877843</v>
      </c>
      <c r="O10480" s="20" t="str">
        <f t="shared" si="330"/>
        <v/>
      </c>
    </row>
    <row r="10481" spans="1:15">
      <c r="A10481" s="20" t="str">
        <f t="shared" si="331"/>
        <v>Íslandsbanki hf.Stýring B</v>
      </c>
      <c r="B10481" s="20" t="str">
        <f>_xlfn.IFNA(INDEX(Listi!$AI:$AI,MATCH(C10481,Listi!$AJ:$AJ,0)),INDEX(Listi!T:T,MATCH(C10481,Listi!U:U,0)))</f>
        <v>Íslandsbanki</v>
      </c>
      <c r="C10481" s="20" t="s">
        <v>228</v>
      </c>
      <c r="D10481" s="20" t="s">
        <v>235</v>
      </c>
      <c r="E10481" s="20" t="s">
        <v>276</v>
      </c>
      <c r="F10481" s="20" t="s">
        <v>172</v>
      </c>
      <c r="G10481" s="8">
        <v>44837</v>
      </c>
      <c r="H10481" s="20" t="s">
        <v>173</v>
      </c>
      <c r="I10481" s="7">
        <v>230093464</v>
      </c>
      <c r="L10481" s="7">
        <v>5860247393</v>
      </c>
      <c r="M10481" s="7">
        <v>508591885</v>
      </c>
      <c r="N10481" s="7">
        <v>77897125</v>
      </c>
      <c r="O10481" s="20" t="str">
        <f t="shared" si="330"/>
        <v/>
      </c>
    </row>
    <row r="10482" spans="1:15">
      <c r="A10482" s="20" t="str">
        <f t="shared" si="331"/>
        <v>Íslandsbanki hf.Stýring C</v>
      </c>
      <c r="B10482" s="20" t="str">
        <f>_xlfn.IFNA(INDEX(Listi!$AI:$AI,MATCH(C10482,Listi!$AJ:$AJ,0)),INDEX(Listi!T:T,MATCH(C10482,Listi!U:U,0)))</f>
        <v>Íslandsbanki</v>
      </c>
      <c r="C10482" s="20" t="s">
        <v>228</v>
      </c>
      <c r="D10482" s="20" t="s">
        <v>236</v>
      </c>
      <c r="E10482" s="20" t="s">
        <v>276</v>
      </c>
      <c r="F10482" s="20" t="s">
        <v>172</v>
      </c>
      <c r="G10482" s="8">
        <v>44837</v>
      </c>
      <c r="H10482" s="20" t="s">
        <v>173</v>
      </c>
      <c r="I10482" s="7">
        <v>592413779</v>
      </c>
      <c r="L10482" s="7">
        <v>8014427899</v>
      </c>
      <c r="M10482" s="7">
        <v>751053797</v>
      </c>
      <c r="N10482" s="7">
        <v>58531298</v>
      </c>
      <c r="O10482" s="20" t="str">
        <f t="shared" si="330"/>
        <v/>
      </c>
    </row>
    <row r="10483" spans="1:15">
      <c r="A10483" s="20" t="str">
        <f t="shared" si="331"/>
        <v>Íslandsbanki hf.Stýring D</v>
      </c>
      <c r="B10483" s="20" t="str">
        <f>_xlfn.IFNA(INDEX(Listi!$AI:$AI,MATCH(C10483,Listi!$AJ:$AJ,0)),INDEX(Listi!T:T,MATCH(C10483,Listi!U:U,0)))</f>
        <v>Íslandsbanki</v>
      </c>
      <c r="C10483" s="20" t="s">
        <v>228</v>
      </c>
      <c r="D10483" s="20" t="s">
        <v>237</v>
      </c>
      <c r="E10483" s="20" t="s">
        <v>276</v>
      </c>
      <c r="F10483" s="20" t="s">
        <v>172</v>
      </c>
      <c r="G10483" s="8">
        <v>44837</v>
      </c>
      <c r="H10483" s="20" t="s">
        <v>173</v>
      </c>
      <c r="I10483" s="7">
        <v>609589847</v>
      </c>
      <c r="L10483" s="7">
        <v>5826614423</v>
      </c>
      <c r="M10483" s="7">
        <v>1371163557</v>
      </c>
      <c r="N10483" s="7">
        <v>36861109</v>
      </c>
      <c r="O10483" s="20" t="str">
        <f t="shared" si="330"/>
        <v/>
      </c>
    </row>
    <row r="10484" spans="1:15">
      <c r="A10484" s="20" t="str">
        <f t="shared" si="331"/>
        <v>Íslandsbanki hf.Stýring E</v>
      </c>
      <c r="B10484" s="20" t="str">
        <f>_xlfn.IFNA(INDEX(Listi!$AI:$AI,MATCH(C10484,Listi!$AJ:$AJ,0)),INDEX(Listi!T:T,MATCH(C10484,Listi!U:U,0)))</f>
        <v>Íslandsbanki</v>
      </c>
      <c r="C10484" s="20" t="s">
        <v>228</v>
      </c>
      <c r="D10484" s="20" t="s">
        <v>580</v>
      </c>
      <c r="E10484" s="20" t="s">
        <v>276</v>
      </c>
      <c r="F10484" s="20" t="s">
        <v>172</v>
      </c>
      <c r="G10484" s="8">
        <v>44837</v>
      </c>
      <c r="H10484" s="20" t="s">
        <v>173</v>
      </c>
      <c r="I10484" s="7">
        <v>7942131</v>
      </c>
      <c r="L10484" s="7">
        <v>99567247</v>
      </c>
      <c r="M10484" s="7">
        <v>7691901</v>
      </c>
      <c r="N10484" s="7">
        <v>670647</v>
      </c>
      <c r="O10484" s="20" t="str">
        <f t="shared" si="330"/>
        <v/>
      </c>
    </row>
    <row r="10485" spans="1:15">
      <c r="A10485" s="20" t="str">
        <f t="shared" si="331"/>
        <v>Íslenski lífeyrissjóðurinnLíf 1</v>
      </c>
      <c r="B10485" s="20" t="str">
        <f>_xlfn.IFNA(INDEX(Listi!$AI:$AI,MATCH(C10485,Listi!$AJ:$AJ,0)),INDEX(Listi!T:T,MATCH(C10485,Listi!U:U,0)))</f>
        <v xml:space="preserve">Íslenski  </v>
      </c>
      <c r="C10485" s="20" t="s">
        <v>238</v>
      </c>
      <c r="D10485" s="20" t="s">
        <v>239</v>
      </c>
      <c r="E10485" s="20" t="s">
        <v>276</v>
      </c>
      <c r="F10485" s="20" t="s">
        <v>172</v>
      </c>
      <c r="G10485" s="8">
        <v>44837</v>
      </c>
      <c r="H10485" s="20" t="s">
        <v>173</v>
      </c>
      <c r="I10485" s="7">
        <v>4019105208</v>
      </c>
      <c r="L10485" s="7">
        <v>34645188332</v>
      </c>
      <c r="M10485" s="7">
        <v>5859453012</v>
      </c>
      <c r="N10485" s="7">
        <v>977930648</v>
      </c>
      <c r="O10485" s="20" t="str">
        <f t="shared" si="330"/>
        <v/>
      </c>
    </row>
    <row r="10486" spans="1:15">
      <c r="A10486" s="20" t="str">
        <f t="shared" si="331"/>
        <v>Íslenski lífeyrissjóðurinnLíf 2</v>
      </c>
      <c r="B10486" s="20" t="str">
        <f>_xlfn.IFNA(INDEX(Listi!$AI:$AI,MATCH(C10486,Listi!$AJ:$AJ,0)),INDEX(Listi!T:T,MATCH(C10486,Listi!U:U,0)))</f>
        <v xml:space="preserve">Íslenski  </v>
      </c>
      <c r="C10486" s="20" t="s">
        <v>238</v>
      </c>
      <c r="D10486" s="20" t="s">
        <v>240</v>
      </c>
      <c r="E10486" s="20" t="s">
        <v>276</v>
      </c>
      <c r="F10486" s="8" t="s">
        <v>172</v>
      </c>
      <c r="G10486" s="8">
        <v>44837</v>
      </c>
      <c r="H10486" s="20" t="s">
        <v>173</v>
      </c>
      <c r="I10486" s="7">
        <v>2985485622</v>
      </c>
      <c r="L10486" s="7">
        <v>31029129445</v>
      </c>
      <c r="M10486" s="7">
        <v>2139527304</v>
      </c>
      <c r="N10486" s="7">
        <v>531278955</v>
      </c>
      <c r="O10486" s="20" t="str">
        <f t="shared" si="330"/>
        <v/>
      </c>
    </row>
    <row r="10487" spans="1:15">
      <c r="A10487" s="20" t="str">
        <f t="shared" si="331"/>
        <v>Íslenski lífeyrissjóðurinnLíf 3</v>
      </c>
      <c r="B10487" s="20" t="str">
        <f>_xlfn.IFNA(INDEX(Listi!$AI:$AI,MATCH(C10487,Listi!$AJ:$AJ,0)),INDEX(Listi!T:T,MATCH(C10487,Listi!U:U,0)))</f>
        <v xml:space="preserve">Íslenski  </v>
      </c>
      <c r="C10487" s="20" t="s">
        <v>238</v>
      </c>
      <c r="D10487" s="20" t="s">
        <v>241</v>
      </c>
      <c r="E10487" s="20" t="s">
        <v>276</v>
      </c>
      <c r="F10487" s="8" t="s">
        <v>172</v>
      </c>
      <c r="G10487" s="8">
        <v>44837</v>
      </c>
      <c r="H10487" s="20" t="s">
        <v>173</v>
      </c>
      <c r="I10487" s="7">
        <v>1794324748</v>
      </c>
      <c r="L10487" s="7">
        <v>26552298455</v>
      </c>
      <c r="M10487" s="7">
        <v>1349981892</v>
      </c>
      <c r="N10487" s="7">
        <v>474868471</v>
      </c>
      <c r="O10487" s="20" t="str">
        <f t="shared" si="330"/>
        <v/>
      </c>
    </row>
    <row r="10488" spans="1:15">
      <c r="A10488" s="20" t="str">
        <f t="shared" si="331"/>
        <v>Íslenski lífeyrissjóðurinnLíf 4</v>
      </c>
      <c r="B10488" s="20" t="str">
        <f>_xlfn.IFNA(INDEX(Listi!$AI:$AI,MATCH(C10488,Listi!$AJ:$AJ,0)),INDEX(Listi!T:T,MATCH(C10488,Listi!U:U,0)))</f>
        <v xml:space="preserve">Íslenski  </v>
      </c>
      <c r="C10488" s="20" t="s">
        <v>238</v>
      </c>
      <c r="D10488" s="20" t="s">
        <v>242</v>
      </c>
      <c r="E10488" s="20" t="s">
        <v>276</v>
      </c>
      <c r="F10488" s="8" t="s">
        <v>172</v>
      </c>
      <c r="G10488" s="8">
        <v>44837</v>
      </c>
      <c r="H10488" s="20" t="s">
        <v>173</v>
      </c>
      <c r="I10488" s="7">
        <v>0</v>
      </c>
      <c r="L10488" s="7">
        <v>15323468197</v>
      </c>
      <c r="M10488" s="7">
        <v>592019313</v>
      </c>
      <c r="N10488" s="7">
        <v>649721424</v>
      </c>
      <c r="O10488" s="20" t="str">
        <f t="shared" si="330"/>
        <v/>
      </c>
    </row>
    <row r="10489" spans="1:15">
      <c r="A10489" s="20" t="str">
        <f t="shared" si="331"/>
        <v>Íslenski lífeyrissjóðurinnSamtryggingardeild</v>
      </c>
      <c r="B10489" s="20" t="str">
        <f>_xlfn.IFNA(INDEX(Listi!$AI:$AI,MATCH(C10489,Listi!$AJ:$AJ,0)),INDEX(Listi!T:T,MATCH(C10489,Listi!U:U,0)))</f>
        <v xml:space="preserve">Íslenski  </v>
      </c>
      <c r="C10489" s="20" t="s">
        <v>238</v>
      </c>
      <c r="D10489" s="20" t="s">
        <v>205</v>
      </c>
      <c r="E10489" s="20" t="s">
        <v>275</v>
      </c>
      <c r="F10489" s="8" t="s">
        <v>172</v>
      </c>
      <c r="G10489" s="8">
        <v>44837</v>
      </c>
      <c r="H10489" s="20" t="s">
        <v>173</v>
      </c>
      <c r="I10489" s="7">
        <v>2850709359</v>
      </c>
      <c r="L10489" s="7">
        <v>32369481106</v>
      </c>
      <c r="M10489" s="7">
        <v>2513450236</v>
      </c>
      <c r="N10489" s="7">
        <v>182749847</v>
      </c>
      <c r="O10489" s="20" t="str">
        <f t="shared" si="330"/>
        <v/>
      </c>
    </row>
    <row r="10490" spans="1:15">
      <c r="A10490" s="20" t="str">
        <f t="shared" si="331"/>
        <v>Kvika banki hf.Ævileið</v>
      </c>
      <c r="B10490" s="20" t="str">
        <f>_xlfn.IFNA(INDEX(Listi!$AI:$AI,MATCH(C10490,Listi!$AJ:$AJ,0)),INDEX(Listi!T:T,MATCH(C10490,Listi!U:U,0)))</f>
        <v xml:space="preserve">Kvika banki </v>
      </c>
      <c r="C10490" s="20" t="s">
        <v>243</v>
      </c>
      <c r="D10490" s="20" t="s">
        <v>248</v>
      </c>
      <c r="E10490" s="20" t="s">
        <v>276</v>
      </c>
      <c r="F10490" s="8" t="s">
        <v>172</v>
      </c>
      <c r="G10490" s="8">
        <v>44837</v>
      </c>
      <c r="H10490" s="20" t="s">
        <v>173</v>
      </c>
      <c r="I10490" s="7">
        <v>13619742</v>
      </c>
      <c r="L10490" s="7">
        <v>83990162</v>
      </c>
      <c r="M10490" s="7">
        <v>9152445</v>
      </c>
      <c r="N10490" s="7">
        <v>0</v>
      </c>
      <c r="O10490" s="20" t="str">
        <f t="shared" si="330"/>
        <v/>
      </c>
    </row>
    <row r="10491" spans="1:15">
      <c r="A10491" s="20" t="str">
        <f t="shared" si="331"/>
        <v>Kvika banki hf.Innlánaleið</v>
      </c>
      <c r="B10491" s="20" t="str">
        <f>_xlfn.IFNA(INDEX(Listi!$AI:$AI,MATCH(C10491,Listi!$AJ:$AJ,0)),INDEX(Listi!T:T,MATCH(C10491,Listi!U:U,0)))</f>
        <v xml:space="preserve">Kvika banki </v>
      </c>
      <c r="C10491" s="20" t="s">
        <v>243</v>
      </c>
      <c r="D10491" s="20" t="s">
        <v>230</v>
      </c>
      <c r="E10491" s="20" t="s">
        <v>276</v>
      </c>
      <c r="F10491" s="20" t="s">
        <v>172</v>
      </c>
      <c r="G10491" s="8">
        <v>44837</v>
      </c>
      <c r="H10491" s="20" t="s">
        <v>173</v>
      </c>
      <c r="I10491" s="7">
        <v>0</v>
      </c>
      <c r="L10491" s="7">
        <v>2045925829</v>
      </c>
      <c r="M10491" s="7">
        <v>336947043</v>
      </c>
      <c r="N10491" s="7">
        <v>10453565</v>
      </c>
      <c r="O10491" s="20" t="str">
        <f t="shared" si="330"/>
        <v/>
      </c>
    </row>
    <row r="10492" spans="1:15">
      <c r="A10492" s="20" t="str">
        <f t="shared" si="331"/>
        <v>Kvika banki hf.Kvika Séreignasparnaður 5</v>
      </c>
      <c r="B10492" s="20" t="str">
        <f>_xlfn.IFNA(INDEX(Listi!$AI:$AI,MATCH(C10492,Listi!$AJ:$AJ,0)),INDEX(Listi!T:T,MATCH(C10492,Listi!U:U,0)))</f>
        <v xml:space="preserve">Kvika banki </v>
      </c>
      <c r="C10492" s="20" t="s">
        <v>243</v>
      </c>
      <c r="D10492" s="20" t="s">
        <v>471</v>
      </c>
      <c r="E10492" s="20" t="s">
        <v>276</v>
      </c>
      <c r="F10492" s="20" t="s">
        <v>172</v>
      </c>
      <c r="G10492" s="8">
        <v>44837</v>
      </c>
      <c r="H10492" s="20" t="s">
        <v>173</v>
      </c>
      <c r="I10492" s="7">
        <v>86315605</v>
      </c>
      <c r="L10492" s="7">
        <v>1146886398</v>
      </c>
      <c r="M10492" s="7">
        <v>0</v>
      </c>
      <c r="N10492" s="7">
        <v>0</v>
      </c>
      <c r="O10492" s="20" t="str">
        <f t="shared" si="330"/>
        <v/>
      </c>
    </row>
    <row r="10493" spans="1:15">
      <c r="A10493" s="20" t="str">
        <f t="shared" si="331"/>
        <v>Kvika banki hf.MP Séreign 1</v>
      </c>
      <c r="B10493" s="20" t="str">
        <f>_xlfn.IFNA(INDEX(Listi!$AI:$AI,MATCH(C10493,Listi!$AJ:$AJ,0)),INDEX(Listi!T:T,MATCH(C10493,Listi!U:U,0)))</f>
        <v xml:space="preserve">Kvika banki </v>
      </c>
      <c r="C10493" s="20" t="s">
        <v>243</v>
      </c>
      <c r="D10493" s="20" t="s">
        <v>244</v>
      </c>
      <c r="E10493" s="20" t="s">
        <v>276</v>
      </c>
      <c r="F10493" s="20" t="s">
        <v>172</v>
      </c>
      <c r="G10493" s="8">
        <v>44837</v>
      </c>
      <c r="H10493" s="20" t="s">
        <v>173</v>
      </c>
      <c r="I10493" s="7">
        <v>0</v>
      </c>
      <c r="L10493" s="7">
        <v>706827763</v>
      </c>
      <c r="M10493" s="7">
        <v>48440481</v>
      </c>
      <c r="N10493" s="7">
        <v>9836508</v>
      </c>
      <c r="O10493" s="20" t="str">
        <f t="shared" si="330"/>
        <v/>
      </c>
    </row>
    <row r="10494" spans="1:15">
      <c r="A10494" s="20" t="str">
        <f t="shared" si="331"/>
        <v>Kvika banki hf.MP Séreign 2</v>
      </c>
      <c r="B10494" s="20" t="str">
        <f>_xlfn.IFNA(INDEX(Listi!$AI:$AI,MATCH(C10494,Listi!$AJ:$AJ,0)),INDEX(Listi!T:T,MATCH(C10494,Listi!U:U,0)))</f>
        <v xml:space="preserve">Kvika banki </v>
      </c>
      <c r="C10494" s="20" t="s">
        <v>243</v>
      </c>
      <c r="D10494" s="20" t="s">
        <v>245</v>
      </c>
      <c r="E10494" s="20" t="s">
        <v>276</v>
      </c>
      <c r="F10494" s="20" t="s">
        <v>172</v>
      </c>
      <c r="G10494" s="8">
        <v>44837</v>
      </c>
      <c r="H10494" s="20" t="s">
        <v>173</v>
      </c>
      <c r="I10494" s="7">
        <v>66353930</v>
      </c>
      <c r="L10494" s="7">
        <v>853989181</v>
      </c>
      <c r="M10494" s="7">
        <v>42441382</v>
      </c>
      <c r="N10494" s="7">
        <v>14637701</v>
      </c>
      <c r="O10494" s="20" t="str">
        <f t="shared" si="330"/>
        <v/>
      </c>
    </row>
    <row r="10495" spans="1:15">
      <c r="A10495" s="20" t="str">
        <f t="shared" si="331"/>
        <v>Kvika banki hf.MP Séreign 3</v>
      </c>
      <c r="B10495" s="20" t="str">
        <f>_xlfn.IFNA(INDEX(Listi!$AI:$AI,MATCH(C10495,Listi!$AJ:$AJ,0)),INDEX(Listi!T:T,MATCH(C10495,Listi!U:U,0)))</f>
        <v xml:space="preserve">Kvika banki </v>
      </c>
      <c r="C10495" s="20" t="s">
        <v>243</v>
      </c>
      <c r="D10495" s="20" t="s">
        <v>246</v>
      </c>
      <c r="E10495" s="20" t="s">
        <v>276</v>
      </c>
      <c r="F10495" s="20" t="s">
        <v>172</v>
      </c>
      <c r="G10495" s="8">
        <v>44837</v>
      </c>
      <c r="H10495" s="20" t="s">
        <v>173</v>
      </c>
      <c r="I10495" s="7">
        <v>17737305</v>
      </c>
      <c r="L10495" s="7">
        <v>141173858</v>
      </c>
      <c r="M10495" s="7">
        <v>3374790</v>
      </c>
      <c r="N10495" s="7">
        <v>0</v>
      </c>
      <c r="O10495" s="20" t="str">
        <f t="shared" si="330"/>
        <v/>
      </c>
    </row>
    <row r="10496" spans="1:15">
      <c r="A10496" s="20" t="str">
        <f t="shared" si="331"/>
        <v>Kvika banki hf.MP Séreign 4</v>
      </c>
      <c r="B10496" s="20" t="str">
        <f>_xlfn.IFNA(INDEX(Listi!$AI:$AI,MATCH(C10496,Listi!$AJ:$AJ,0)),INDEX(Listi!T:T,MATCH(C10496,Listi!U:U,0)))</f>
        <v xml:space="preserve">Kvika banki </v>
      </c>
      <c r="C10496" s="20" t="s">
        <v>243</v>
      </c>
      <c r="D10496" s="20" t="s">
        <v>247</v>
      </c>
      <c r="E10496" s="20" t="s">
        <v>276</v>
      </c>
      <c r="F10496" s="20" t="s">
        <v>172</v>
      </c>
      <c r="G10496" s="8">
        <v>44837</v>
      </c>
      <c r="H10496" s="20" t="s">
        <v>173</v>
      </c>
      <c r="I10496" s="7">
        <v>9911221</v>
      </c>
      <c r="L10496" s="7">
        <v>55886684</v>
      </c>
      <c r="M10496" s="7">
        <v>2888869</v>
      </c>
      <c r="N10496" s="7">
        <v>0</v>
      </c>
      <c r="O10496" s="20" t="str">
        <f t="shared" si="330"/>
        <v/>
      </c>
    </row>
    <row r="10497" spans="1:15">
      <c r="A10497" s="20" t="str">
        <f t="shared" si="331"/>
        <v>Landsbankinn hf.Landsbankinn Erlend verðbréf</v>
      </c>
      <c r="B10497" s="20" t="str">
        <f>_xlfn.IFNA(INDEX(Listi!$AI:$AI,MATCH(C10497,Listi!$AJ:$AJ,0)),INDEX(Listi!T:T,MATCH(C10497,Listi!U:U,0)))</f>
        <v>Landsbankinn</v>
      </c>
      <c r="C10497" s="20" t="s">
        <v>249</v>
      </c>
      <c r="D10497" s="20" t="s">
        <v>385</v>
      </c>
      <c r="E10497" s="20" t="s">
        <v>276</v>
      </c>
      <c r="F10497" s="20" t="s">
        <v>172</v>
      </c>
      <c r="G10497" s="8">
        <v>44837</v>
      </c>
      <c r="H10497" s="20" t="s">
        <v>173</v>
      </c>
      <c r="I10497" s="7">
        <v>455757518</v>
      </c>
      <c r="L10497" s="7">
        <v>3705185129</v>
      </c>
      <c r="M10497" s="7">
        <v>119989407</v>
      </c>
      <c r="N10497" s="7">
        <v>87847878</v>
      </c>
      <c r="O10497" s="20" t="str">
        <f t="shared" si="330"/>
        <v/>
      </c>
    </row>
    <row r="10498" spans="1:15">
      <c r="A10498" s="20" t="str">
        <f t="shared" si="331"/>
        <v>Landsbankinn hf.Landsbankinn Lífeyrisbók</v>
      </c>
      <c r="B10498" s="20" t="str">
        <f>_xlfn.IFNA(INDEX(Listi!$AI:$AI,MATCH(C10498,Listi!$AJ:$AJ,0)),INDEX(Listi!T:T,MATCH(C10498,Listi!U:U,0)))</f>
        <v>Landsbankinn</v>
      </c>
      <c r="C10498" s="20" t="s">
        <v>249</v>
      </c>
      <c r="D10498" s="20" t="s">
        <v>367</v>
      </c>
      <c r="E10498" s="20" t="s">
        <v>276</v>
      </c>
      <c r="F10498" s="20" t="s">
        <v>172</v>
      </c>
      <c r="G10498" s="8">
        <v>44837</v>
      </c>
      <c r="H10498" s="20" t="s">
        <v>173</v>
      </c>
      <c r="I10498" s="7">
        <v>0</v>
      </c>
      <c r="L10498" s="7">
        <v>3016213427</v>
      </c>
      <c r="M10498" s="7">
        <v>440353590</v>
      </c>
      <c r="N10498" s="7">
        <v>298769900</v>
      </c>
      <c r="O10498" s="20" t="str">
        <f t="shared" ref="O10498:O10561" si="332">IFERROR(VLOOKUP(F10498,EhLykill,3,FALSE),"")</f>
        <v/>
      </c>
    </row>
    <row r="10499" spans="1:15">
      <c r="A10499" s="20" t="str">
        <f t="shared" si="331"/>
        <v>Landsbankinn hf.Landsbankinn Lífeyrisbók verðtryggð</v>
      </c>
      <c r="B10499" s="20" t="str">
        <f>_xlfn.IFNA(INDEX(Listi!$AI:$AI,MATCH(C10499,Listi!$AJ:$AJ,0)),INDEX(Listi!T:T,MATCH(C10499,Listi!U:U,0)))</f>
        <v>Landsbankinn</v>
      </c>
      <c r="C10499" s="20" t="s">
        <v>249</v>
      </c>
      <c r="D10499" s="20" t="s">
        <v>598</v>
      </c>
      <c r="E10499" s="20" t="s">
        <v>276</v>
      </c>
      <c r="F10499" s="20" t="s">
        <v>172</v>
      </c>
      <c r="G10499" s="8">
        <v>44837</v>
      </c>
      <c r="H10499" s="20" t="s">
        <v>173</v>
      </c>
      <c r="I10499" s="7">
        <v>0</v>
      </c>
      <c r="L10499" s="7">
        <v>66896053137</v>
      </c>
      <c r="M10499" s="7">
        <v>6692476029</v>
      </c>
      <c r="N10499" s="7">
        <v>4680072987</v>
      </c>
      <c r="O10499" s="20" t="str">
        <f t="shared" si="332"/>
        <v/>
      </c>
    </row>
    <row r="10500" spans="1:15">
      <c r="A10500" s="20" t="str">
        <f t="shared" si="331"/>
        <v>Lífeyrissjóður bændaSamtryggingardeild</v>
      </c>
      <c r="B10500" s="20" t="str">
        <f>_xlfn.IFNA(INDEX(Listi!$AI:$AI,MATCH(C10500,Listi!$AJ:$AJ,0)),INDEX(Listi!T:T,MATCH(C10500,Listi!U:U,0)))</f>
        <v>Lífeyrissjóður bænda</v>
      </c>
      <c r="C10500" s="20" t="s">
        <v>252</v>
      </c>
      <c r="D10500" s="20" t="s">
        <v>205</v>
      </c>
      <c r="E10500" s="20" t="s">
        <v>275</v>
      </c>
      <c r="F10500" s="20" t="s">
        <v>172</v>
      </c>
      <c r="G10500" s="8">
        <v>44837</v>
      </c>
      <c r="H10500" s="20" t="s">
        <v>173</v>
      </c>
      <c r="I10500" s="7">
        <v>4169623699</v>
      </c>
      <c r="L10500" s="7">
        <v>45108278171</v>
      </c>
      <c r="M10500" s="7">
        <v>776003397</v>
      </c>
      <c r="N10500" s="7">
        <v>1921473168</v>
      </c>
      <c r="O10500" s="20" t="str">
        <f t="shared" si="332"/>
        <v/>
      </c>
    </row>
    <row r="10501" spans="1:15">
      <c r="A10501" s="20" t="str">
        <f t="shared" si="331"/>
        <v>Lífeyrissjóður bankamannaAldursdeild</v>
      </c>
      <c r="B10501" s="20" t="str">
        <f>_xlfn.IFNA(INDEX(Listi!$AI:$AI,MATCH(C10501,Listi!$AJ:$AJ,0)),INDEX(Listi!T:T,MATCH(C10501,Listi!U:U,0)))</f>
        <v>Lífeyrissjóður bankam.</v>
      </c>
      <c r="C10501" s="20" t="s">
        <v>250</v>
      </c>
      <c r="D10501" s="20" t="s">
        <v>251</v>
      </c>
      <c r="E10501" s="20" t="s">
        <v>275</v>
      </c>
      <c r="F10501" s="8" t="s">
        <v>172</v>
      </c>
      <c r="G10501" s="8">
        <v>44837</v>
      </c>
      <c r="H10501" s="20" t="s">
        <v>173</v>
      </c>
      <c r="I10501" s="7">
        <v>6364097000</v>
      </c>
      <c r="L10501" s="7">
        <v>61369964000</v>
      </c>
      <c r="M10501" s="7">
        <v>1996063000</v>
      </c>
      <c r="N10501" s="7">
        <v>753444000</v>
      </c>
      <c r="O10501" s="20" t="str">
        <f t="shared" si="332"/>
        <v/>
      </c>
    </row>
    <row r="10502" spans="1:15">
      <c r="A10502" s="20" t="str">
        <f t="shared" si="331"/>
        <v>Lífeyrissjóður bankamannaHlutfallsdeild</v>
      </c>
      <c r="B10502" s="20" t="str">
        <f>_xlfn.IFNA(INDEX(Listi!$AI:$AI,MATCH(C10502,Listi!$AJ:$AJ,0)),INDEX(Listi!T:T,MATCH(C10502,Listi!U:U,0)))</f>
        <v>Lífeyrissjóður bankam.</v>
      </c>
      <c r="C10502" s="20" t="s">
        <v>250</v>
      </c>
      <c r="D10502" s="20" t="s">
        <v>467</v>
      </c>
      <c r="E10502" s="20" t="s">
        <v>275</v>
      </c>
      <c r="F10502" s="8" t="s">
        <v>172</v>
      </c>
      <c r="G10502" s="8">
        <v>44837</v>
      </c>
      <c r="H10502" s="20" t="s">
        <v>173</v>
      </c>
      <c r="I10502" s="7">
        <v>959083000</v>
      </c>
      <c r="L10502" s="7">
        <v>40286427000</v>
      </c>
      <c r="M10502" s="7">
        <v>125147000</v>
      </c>
      <c r="N10502" s="7">
        <v>2741197000</v>
      </c>
      <c r="O10502" s="20" t="str">
        <f t="shared" si="332"/>
        <v/>
      </c>
    </row>
    <row r="10503" spans="1:15">
      <c r="A10503" s="20" t="str">
        <f t="shared" si="331"/>
        <v>Lífeyrissjóður RangæingaSamtryggingardeild</v>
      </c>
      <c r="B10503" s="20" t="str">
        <f>_xlfn.IFNA(INDEX(Listi!$AI:$AI,MATCH(C10503,Listi!$AJ:$AJ,0)),INDEX(Listi!T:T,MATCH(C10503,Listi!U:U,0)))</f>
        <v>Lífeyrissjóður Rang.</v>
      </c>
      <c r="C10503" s="20" t="s">
        <v>253</v>
      </c>
      <c r="D10503" s="20" t="s">
        <v>205</v>
      </c>
      <c r="E10503" s="20" t="s">
        <v>275</v>
      </c>
      <c r="F10503" s="8" t="s">
        <v>172</v>
      </c>
      <c r="G10503" s="8">
        <v>44837</v>
      </c>
      <c r="H10503" s="20" t="s">
        <v>173</v>
      </c>
      <c r="I10503" s="7">
        <v>1443276000</v>
      </c>
      <c r="L10503" s="7">
        <v>18949790000</v>
      </c>
      <c r="M10503" s="7">
        <v>835894000</v>
      </c>
      <c r="N10503" s="7">
        <v>386250000</v>
      </c>
      <c r="O10503" s="20" t="str">
        <f t="shared" si="332"/>
        <v/>
      </c>
    </row>
    <row r="10504" spans="1:15">
      <c r="A10504" s="20" t="str">
        <f t="shared" si="331"/>
        <v>Lífeyrissjóður starfsmanna AkureyrarbæjarSamtryggingardeild</v>
      </c>
      <c r="B10504" s="20" t="str">
        <f>_xlfn.IFNA(INDEX(Listi!$AI:$AI,MATCH(C10504,Listi!$AJ:$AJ,0)),INDEX(Listi!T:T,MATCH(C10504,Listi!U:U,0)))</f>
        <v>Lífeyrissj. starfsm. Akureyrarb.</v>
      </c>
      <c r="C10504" s="20" t="s">
        <v>274</v>
      </c>
      <c r="D10504" s="20" t="s">
        <v>205</v>
      </c>
      <c r="E10504" s="20" t="s">
        <v>275</v>
      </c>
      <c r="F10504" s="8" t="s">
        <v>172</v>
      </c>
      <c r="G10504" s="8">
        <v>44837</v>
      </c>
      <c r="H10504" s="20" t="s">
        <v>173</v>
      </c>
      <c r="I10504" s="7">
        <v>1233164797</v>
      </c>
      <c r="L10504" s="7">
        <v>14569496826</v>
      </c>
      <c r="M10504" s="7">
        <v>46271787</v>
      </c>
      <c r="N10504" s="7">
        <v>1160288032</v>
      </c>
      <c r="O10504" s="20" t="str">
        <f t="shared" si="332"/>
        <v/>
      </c>
    </row>
    <row r="10505" spans="1:15">
      <c r="A10505" s="20" t="str">
        <f t="shared" si="331"/>
        <v>Lífeyrissjóður starfsmanna Búnaðarbanka ÍslandsSamtryggingardeild</v>
      </c>
      <c r="B10505" s="20" t="str">
        <f>_xlfn.IFNA(INDEX(Listi!$AI:$AI,MATCH(C10505,Listi!$AJ:$AJ,0)),INDEX(Listi!T:T,MATCH(C10505,Listi!U:U,0)))</f>
        <v>Lífeyrissj. starfsm. Búnaðarb.Ísl.</v>
      </c>
      <c r="C10505" s="20" t="s">
        <v>254</v>
      </c>
      <c r="D10505" s="20" t="s">
        <v>205</v>
      </c>
      <c r="E10505" s="20" t="s">
        <v>275</v>
      </c>
      <c r="F10505" s="8" t="s">
        <v>172</v>
      </c>
      <c r="G10505" s="8">
        <v>44837</v>
      </c>
      <c r="H10505" s="20" t="s">
        <v>173</v>
      </c>
      <c r="I10505" s="7">
        <v>1878662000</v>
      </c>
      <c r="L10505" s="7">
        <v>27921283000</v>
      </c>
      <c r="M10505" s="7">
        <v>7378000</v>
      </c>
      <c r="N10505" s="7">
        <v>1535577000</v>
      </c>
      <c r="O10505" s="20" t="str">
        <f t="shared" si="332"/>
        <v/>
      </c>
    </row>
    <row r="10506" spans="1:15">
      <c r="A10506" s="20" t="str">
        <f t="shared" si="331"/>
        <v>Lífeyrissjóður starfsmanna ReykjavíkurborgarSamtryggingardeild</v>
      </c>
      <c r="B10506" s="20" t="str">
        <f>_xlfn.IFNA(INDEX(Listi!$AI:$AI,MATCH(C10506,Listi!$AJ:$AJ,0)),INDEX(Listi!T:T,MATCH(C10506,Listi!U:U,0)))</f>
        <v>Lífeyrissj. starfsm. Reykjav.</v>
      </c>
      <c r="C10506" s="20" t="s">
        <v>255</v>
      </c>
      <c r="D10506" s="20" t="s">
        <v>205</v>
      </c>
      <c r="E10506" s="20" t="s">
        <v>275</v>
      </c>
      <c r="F10506" s="20" t="s">
        <v>172</v>
      </c>
      <c r="G10506" s="8">
        <v>44837</v>
      </c>
      <c r="H10506" s="20" t="s">
        <v>173</v>
      </c>
      <c r="I10506" s="7">
        <v>4745622251</v>
      </c>
      <c r="L10506" s="7">
        <v>92450251598</v>
      </c>
      <c r="M10506" s="7">
        <v>217604296</v>
      </c>
      <c r="N10506" s="7">
        <v>6195210428</v>
      </c>
      <c r="O10506" s="20" t="str">
        <f t="shared" si="332"/>
        <v/>
      </c>
    </row>
    <row r="10507" spans="1:15">
      <c r="A10507" s="20" t="str">
        <f t="shared" si="331"/>
        <v>Lífeyrissjóður starfsmanna ríkisinsA-deild</v>
      </c>
      <c r="B10507" s="20" t="str">
        <f>_xlfn.IFNA(INDEX(Listi!$AI:$AI,MATCH(C10507,Listi!$AJ:$AJ,0)),INDEX(Listi!T:T,MATCH(C10507,Listi!U:U,0)))</f>
        <v>LSR</v>
      </c>
      <c r="C10507" s="20" t="s">
        <v>256</v>
      </c>
      <c r="D10507" s="20" t="s">
        <v>257</v>
      </c>
      <c r="E10507" s="20" t="s">
        <v>275</v>
      </c>
      <c r="F10507" s="20" t="s">
        <v>172</v>
      </c>
      <c r="G10507" s="8">
        <v>44837</v>
      </c>
      <c r="H10507" s="20" t="s">
        <v>173</v>
      </c>
      <c r="I10507" s="7">
        <v>109405124121</v>
      </c>
      <c r="L10507" s="7">
        <v>1024402726080</v>
      </c>
      <c r="M10507" s="7">
        <v>38030413328</v>
      </c>
      <c r="N10507" s="7">
        <v>13011563069</v>
      </c>
      <c r="O10507" s="20" t="str">
        <f t="shared" si="332"/>
        <v/>
      </c>
    </row>
    <row r="10508" spans="1:15">
      <c r="A10508" s="20" t="str">
        <f t="shared" si="331"/>
        <v>Lífeyrissjóður starfsmanna ríkisinsB-deild</v>
      </c>
      <c r="B10508" s="20" t="str">
        <f>_xlfn.IFNA(INDEX(Listi!$AI:$AI,MATCH(C10508,Listi!$AJ:$AJ,0)),INDEX(Listi!T:T,MATCH(C10508,Listi!U:U,0)))</f>
        <v>LSR</v>
      </c>
      <c r="C10508" s="20" t="s">
        <v>256</v>
      </c>
      <c r="D10508" s="20" t="s">
        <v>218</v>
      </c>
      <c r="E10508" s="20" t="s">
        <v>275</v>
      </c>
      <c r="F10508" s="20" t="s">
        <v>172</v>
      </c>
      <c r="G10508" s="8">
        <v>44837</v>
      </c>
      <c r="H10508" s="20" t="s">
        <v>173</v>
      </c>
      <c r="I10508" s="7">
        <v>31475983257</v>
      </c>
      <c r="L10508" s="7">
        <v>297381500048</v>
      </c>
      <c r="M10508" s="7">
        <v>1364474032</v>
      </c>
      <c r="N10508" s="7">
        <v>62409553231</v>
      </c>
      <c r="O10508" s="20" t="str">
        <f t="shared" si="332"/>
        <v/>
      </c>
    </row>
    <row r="10509" spans="1:15">
      <c r="A10509" s="20" t="str">
        <f t="shared" si="331"/>
        <v>Lífeyrissjóður starfsmanna ríkisinsLeið I</v>
      </c>
      <c r="B10509" s="20" t="str">
        <f>_xlfn.IFNA(INDEX(Listi!$AI:$AI,MATCH(C10509,Listi!$AJ:$AJ,0)),INDEX(Listi!T:T,MATCH(C10509,Listi!U:U,0)))</f>
        <v>LSR</v>
      </c>
      <c r="C10509" s="20" t="s">
        <v>256</v>
      </c>
      <c r="D10509" s="20" t="s">
        <v>258</v>
      </c>
      <c r="E10509" s="20" t="s">
        <v>276</v>
      </c>
      <c r="F10509" s="20" t="s">
        <v>172</v>
      </c>
      <c r="G10509" s="8">
        <v>44837</v>
      </c>
      <c r="H10509" s="20" t="s">
        <v>173</v>
      </c>
      <c r="I10509" s="7">
        <v>1545699489</v>
      </c>
      <c r="L10509" s="7">
        <v>11704214939</v>
      </c>
      <c r="M10509" s="7">
        <v>547428342</v>
      </c>
      <c r="N10509" s="7">
        <v>195323403</v>
      </c>
      <c r="O10509" s="20" t="str">
        <f t="shared" si="332"/>
        <v/>
      </c>
    </row>
    <row r="10510" spans="1:15">
      <c r="A10510" s="20" t="str">
        <f t="shared" si="331"/>
        <v>Lífeyrissjóður starfsmanna ríkisinsLeið II</v>
      </c>
      <c r="B10510" s="20" t="str">
        <f>_xlfn.IFNA(INDEX(Listi!$AI:$AI,MATCH(C10510,Listi!$AJ:$AJ,0)),INDEX(Listi!T:T,MATCH(C10510,Listi!U:U,0)))</f>
        <v>LSR</v>
      </c>
      <c r="C10510" s="20" t="s">
        <v>256</v>
      </c>
      <c r="D10510" s="20" t="s">
        <v>259</v>
      </c>
      <c r="E10510" s="20" t="s">
        <v>276</v>
      </c>
      <c r="F10510" s="20" t="s">
        <v>172</v>
      </c>
      <c r="G10510" s="8">
        <v>44837</v>
      </c>
      <c r="H10510" s="20" t="s">
        <v>173</v>
      </c>
      <c r="I10510" s="7">
        <v>286085588</v>
      </c>
      <c r="L10510" s="7">
        <v>3365164594</v>
      </c>
      <c r="M10510" s="7">
        <v>379849453</v>
      </c>
      <c r="N10510" s="7">
        <v>93142056</v>
      </c>
      <c r="O10510" s="20" t="str">
        <f t="shared" si="332"/>
        <v/>
      </c>
    </row>
    <row r="10511" spans="1:15">
      <c r="A10511" s="20" t="str">
        <f t="shared" si="331"/>
        <v>Lífeyrissjóður starfsmanna ríkisinsLeið III</v>
      </c>
      <c r="B10511" s="20" t="str">
        <f>_xlfn.IFNA(INDEX(Listi!$AI:$AI,MATCH(C10511,Listi!$AJ:$AJ,0)),INDEX(Listi!T:T,MATCH(C10511,Listi!U:U,0)))</f>
        <v>LSR</v>
      </c>
      <c r="C10511" s="20" t="s">
        <v>256</v>
      </c>
      <c r="D10511" s="20" t="s">
        <v>260</v>
      </c>
      <c r="E10511" s="20" t="s">
        <v>276</v>
      </c>
      <c r="F10511" s="20" t="s">
        <v>172</v>
      </c>
      <c r="G10511" s="8">
        <v>44837</v>
      </c>
      <c r="H10511" s="20" t="s">
        <v>173</v>
      </c>
      <c r="I10511" s="7">
        <v>0</v>
      </c>
      <c r="L10511" s="7">
        <v>9959294621</v>
      </c>
      <c r="M10511" s="7">
        <v>743287481</v>
      </c>
      <c r="N10511" s="7">
        <v>349903833</v>
      </c>
      <c r="O10511" s="20" t="str">
        <f t="shared" si="332"/>
        <v/>
      </c>
    </row>
    <row r="10512" spans="1:15">
      <c r="A10512" s="20" t="str">
        <f t="shared" si="331"/>
        <v>Lífeyrissjóður Tannlæknafél ÍslDeild I/Séreign</v>
      </c>
      <c r="B10512" s="20" t="str">
        <f>_xlfn.IFNA(INDEX(Listi!$AI:$AI,MATCH(C10512,Listi!$AJ:$AJ,0)),INDEX(Listi!T:T,MATCH(C10512,Listi!U:U,0)))</f>
        <v>Lífeyrissj. Tannlækna</v>
      </c>
      <c r="C10512" s="20" t="s">
        <v>261</v>
      </c>
      <c r="D10512" s="20" t="s">
        <v>207</v>
      </c>
      <c r="E10512" s="20" t="s">
        <v>276</v>
      </c>
      <c r="F10512" s="20" t="s">
        <v>172</v>
      </c>
      <c r="G10512" s="8">
        <v>44837</v>
      </c>
      <c r="H10512" s="20" t="s">
        <v>173</v>
      </c>
      <c r="I10512" s="7">
        <v>555976171</v>
      </c>
      <c r="L10512" s="7">
        <v>6768408488</v>
      </c>
      <c r="M10512" s="7">
        <v>272759192</v>
      </c>
      <c r="N10512" s="7">
        <v>153838058</v>
      </c>
      <c r="O10512" s="20" t="str">
        <f t="shared" si="332"/>
        <v/>
      </c>
    </row>
    <row r="10513" spans="1:15">
      <c r="A10513" s="20" t="str">
        <f t="shared" si="331"/>
        <v>Lífeyrissjóður Tannlæknafél ÍslSamtryggingardeild</v>
      </c>
      <c r="B10513" s="20" t="str">
        <f>_xlfn.IFNA(INDEX(Listi!$AI:$AI,MATCH(C10513,Listi!$AJ:$AJ,0)),INDEX(Listi!T:T,MATCH(C10513,Listi!U:U,0)))</f>
        <v>Lífeyrissj. Tannlækna</v>
      </c>
      <c r="C10513" s="20" t="s">
        <v>261</v>
      </c>
      <c r="D10513" s="20" t="s">
        <v>205</v>
      </c>
      <c r="E10513" s="20" t="s">
        <v>275</v>
      </c>
      <c r="F10513" s="20" t="s">
        <v>172</v>
      </c>
      <c r="G10513" s="8">
        <v>44837</v>
      </c>
      <c r="H10513" s="20" t="s">
        <v>173</v>
      </c>
      <c r="I10513" s="7">
        <v>173515946</v>
      </c>
      <c r="L10513" s="7">
        <v>2241251214</v>
      </c>
      <c r="M10513" s="7">
        <v>112827287</v>
      </c>
      <c r="N10513" s="7">
        <v>17930159</v>
      </c>
      <c r="O10513" s="20" t="str">
        <f t="shared" si="332"/>
        <v/>
      </c>
    </row>
    <row r="10514" spans="1:15">
      <c r="A10514" s="20" t="str">
        <f t="shared" si="331"/>
        <v>Lífeyrissjóður verslunarmannaÆvileið 1</v>
      </c>
      <c r="B10514" s="20" t="str">
        <f>_xlfn.IFNA(INDEX(Listi!$AI:$AI,MATCH(C10514,Listi!$AJ:$AJ,0)),INDEX(Listi!T:T,MATCH(C10514,Listi!U:U,0)))</f>
        <v>Lífeyrissj. Verslunarm.</v>
      </c>
      <c r="C10514" s="20" t="s">
        <v>206</v>
      </c>
      <c r="D10514" s="20" t="s">
        <v>310</v>
      </c>
      <c r="E10514" s="20" t="s">
        <v>276</v>
      </c>
      <c r="F10514" s="20" t="s">
        <v>172</v>
      </c>
      <c r="G10514" s="8">
        <v>44837</v>
      </c>
      <c r="H10514" s="20" t="s">
        <v>173</v>
      </c>
      <c r="I10514" s="7">
        <v>335481952</v>
      </c>
      <c r="L10514" s="7">
        <v>2860479562</v>
      </c>
      <c r="M10514" s="7">
        <v>819651283</v>
      </c>
      <c r="N10514" s="7">
        <v>12562366</v>
      </c>
      <c r="O10514" s="20" t="str">
        <f t="shared" si="332"/>
        <v/>
      </c>
    </row>
    <row r="10515" spans="1:15">
      <c r="A10515" s="20" t="str">
        <f t="shared" si="331"/>
        <v>Lífeyrissjóður verslunarmannaÆvileið 2</v>
      </c>
      <c r="B10515" s="20" t="str">
        <f>_xlfn.IFNA(INDEX(Listi!$AI:$AI,MATCH(C10515,Listi!$AJ:$AJ,0)),INDEX(Listi!T:T,MATCH(C10515,Listi!U:U,0)))</f>
        <v>Lífeyrissj. Verslunarm.</v>
      </c>
      <c r="C10515" s="20" t="s">
        <v>206</v>
      </c>
      <c r="D10515" s="20" t="s">
        <v>309</v>
      </c>
      <c r="E10515" s="20" t="s">
        <v>276</v>
      </c>
      <c r="F10515" s="20" t="s">
        <v>172</v>
      </c>
      <c r="G10515" s="8">
        <v>44837</v>
      </c>
      <c r="H10515" s="20" t="s">
        <v>173</v>
      </c>
      <c r="I10515" s="7">
        <v>155914617</v>
      </c>
      <c r="L10515" s="7">
        <v>2325064159</v>
      </c>
      <c r="M10515" s="7">
        <v>465663194</v>
      </c>
      <c r="N10515" s="7">
        <v>32037995</v>
      </c>
      <c r="O10515" s="20" t="str">
        <f t="shared" si="332"/>
        <v/>
      </c>
    </row>
    <row r="10516" spans="1:15">
      <c r="A10516" s="20" t="str">
        <f t="shared" si="331"/>
        <v>Lífeyrissjóður verslunarmannaÆvileið 3</v>
      </c>
      <c r="B10516" s="20" t="str">
        <f>_xlfn.IFNA(INDEX(Listi!$AI:$AI,MATCH(C10516,Listi!$AJ:$AJ,0)),INDEX(Listi!T:T,MATCH(C10516,Listi!U:U,0)))</f>
        <v>Lífeyrissj. Verslunarm.</v>
      </c>
      <c r="C10516" s="20" t="s">
        <v>206</v>
      </c>
      <c r="D10516" s="20" t="s">
        <v>308</v>
      </c>
      <c r="E10516" s="20" t="s">
        <v>276</v>
      </c>
      <c r="F10516" s="8" t="s">
        <v>172</v>
      </c>
      <c r="G10516" s="8">
        <v>44837</v>
      </c>
      <c r="H10516" s="20" t="s">
        <v>173</v>
      </c>
      <c r="I10516" s="7">
        <v>7829377</v>
      </c>
      <c r="L10516" s="7">
        <v>1567402319</v>
      </c>
      <c r="M10516" s="7">
        <v>325961302</v>
      </c>
      <c r="N10516" s="7">
        <v>60283998</v>
      </c>
      <c r="O10516" s="20" t="str">
        <f t="shared" si="332"/>
        <v/>
      </c>
    </row>
    <row r="10517" spans="1:15">
      <c r="A10517" s="20" t="str">
        <f t="shared" si="331"/>
        <v>Lífeyrissjóður verslunarmannaDeild I/Séreign</v>
      </c>
      <c r="B10517" s="20" t="str">
        <f>_xlfn.IFNA(INDEX(Listi!$AI:$AI,MATCH(C10517,Listi!$AJ:$AJ,0)),INDEX(Listi!T:T,MATCH(C10517,Listi!U:U,0)))</f>
        <v>Lífeyrissj. Verslunarm.</v>
      </c>
      <c r="C10517" s="20" t="s">
        <v>206</v>
      </c>
      <c r="D10517" s="20" t="s">
        <v>207</v>
      </c>
      <c r="E10517" s="20" t="s">
        <v>276</v>
      </c>
      <c r="F10517" s="8" t="s">
        <v>172</v>
      </c>
      <c r="G10517" s="8">
        <v>44837</v>
      </c>
      <c r="H10517" s="20" t="s">
        <v>173</v>
      </c>
      <c r="I10517" s="7">
        <v>2490704342</v>
      </c>
      <c r="L10517" s="7">
        <v>19785724399</v>
      </c>
      <c r="M10517" s="7">
        <v>729937912</v>
      </c>
      <c r="N10517" s="7">
        <v>458382791</v>
      </c>
      <c r="O10517" s="20" t="str">
        <f t="shared" si="332"/>
        <v/>
      </c>
    </row>
    <row r="10518" spans="1:15">
      <c r="A10518" s="20" t="str">
        <f t="shared" si="331"/>
        <v>Lífeyrissjóður verslunarmannaSamtryggingardeild</v>
      </c>
      <c r="B10518" s="20" t="str">
        <f>_xlfn.IFNA(INDEX(Listi!$AI:$AI,MATCH(C10518,Listi!$AJ:$AJ,0)),INDEX(Listi!T:T,MATCH(C10518,Listi!U:U,0)))</f>
        <v>Lífeyrissj. Verslunarm.</v>
      </c>
      <c r="C10518" s="20" t="s">
        <v>206</v>
      </c>
      <c r="D10518" s="20" t="s">
        <v>205</v>
      </c>
      <c r="E10518" s="20" t="s">
        <v>275</v>
      </c>
      <c r="F10518" s="8" t="s">
        <v>172</v>
      </c>
      <c r="G10518" s="8">
        <v>44837</v>
      </c>
      <c r="H10518" s="20" t="s">
        <v>173</v>
      </c>
      <c r="I10518" s="7">
        <v>146695868148</v>
      </c>
      <c r="L10518" s="7">
        <v>1174592806906</v>
      </c>
      <c r="M10518" s="7">
        <v>35794261112</v>
      </c>
      <c r="N10518" s="7">
        <v>21965137185</v>
      </c>
      <c r="O10518" s="20" t="str">
        <f t="shared" si="332"/>
        <v/>
      </c>
    </row>
    <row r="10519" spans="1:15">
      <c r="A10519" s="20" t="str">
        <f t="shared" si="331"/>
        <v>Lífeyrissjóður VestmannaeyjaSafn I</v>
      </c>
      <c r="B10519" s="20" t="str">
        <f>_xlfn.IFNA(INDEX(Listi!$AI:$AI,MATCH(C10519,Listi!$AJ:$AJ,0)),INDEX(Listi!T:T,MATCH(C10519,Listi!U:U,0)))</f>
        <v>Lífeyrissj. Vestm.</v>
      </c>
      <c r="C10519" s="20" t="s">
        <v>262</v>
      </c>
      <c r="D10519" s="20" t="s">
        <v>210</v>
      </c>
      <c r="E10519" s="20" t="s">
        <v>276</v>
      </c>
      <c r="F10519" s="8" t="s">
        <v>172</v>
      </c>
      <c r="G10519" s="8">
        <v>44837</v>
      </c>
      <c r="H10519" s="20" t="s">
        <v>173</v>
      </c>
      <c r="I10519" s="7">
        <v>23046461</v>
      </c>
      <c r="L10519" s="7">
        <v>381311221</v>
      </c>
      <c r="M10519" s="7">
        <v>44104006</v>
      </c>
      <c r="N10519" s="7">
        <v>13592960</v>
      </c>
      <c r="O10519" s="20" t="str">
        <f t="shared" si="332"/>
        <v/>
      </c>
    </row>
    <row r="10520" spans="1:15">
      <c r="A10520" s="20" t="str">
        <f t="shared" si="331"/>
        <v>Lífeyrissjóður VestmannaeyjaSafn II</v>
      </c>
      <c r="B10520" s="20" t="str">
        <f>_xlfn.IFNA(INDEX(Listi!$AI:$AI,MATCH(C10520,Listi!$AJ:$AJ,0)),INDEX(Listi!T:T,MATCH(C10520,Listi!U:U,0)))</f>
        <v>Lífeyrissj. Vestm.</v>
      </c>
      <c r="C10520" s="20" t="s">
        <v>262</v>
      </c>
      <c r="D10520" s="20" t="s">
        <v>211</v>
      </c>
      <c r="E10520" s="20" t="s">
        <v>276</v>
      </c>
      <c r="F10520" s="8" t="s">
        <v>172</v>
      </c>
      <c r="G10520" s="8">
        <v>44837</v>
      </c>
      <c r="H10520" s="20" t="s">
        <v>173</v>
      </c>
      <c r="I10520" s="7">
        <v>54381217</v>
      </c>
      <c r="L10520" s="7">
        <v>571440191</v>
      </c>
      <c r="M10520" s="7">
        <v>40240404</v>
      </c>
      <c r="N10520" s="7">
        <v>18659289</v>
      </c>
      <c r="O10520" s="20" t="str">
        <f t="shared" si="332"/>
        <v/>
      </c>
    </row>
    <row r="10521" spans="1:15">
      <c r="A10521" s="20" t="str">
        <f t="shared" si="331"/>
        <v>Lífeyrissjóður VestmannaeyjaSamtryggingardeild</v>
      </c>
      <c r="B10521" s="20" t="str">
        <f>_xlfn.IFNA(INDEX(Listi!$AI:$AI,MATCH(C10521,Listi!$AJ:$AJ,0)),INDEX(Listi!T:T,MATCH(C10521,Listi!U:U,0)))</f>
        <v>Lífeyrissj. Vestm.</v>
      </c>
      <c r="C10521" s="20" t="s">
        <v>262</v>
      </c>
      <c r="D10521" s="20" t="s">
        <v>205</v>
      </c>
      <c r="E10521" s="20" t="s">
        <v>275</v>
      </c>
      <c r="F10521" s="20" t="s">
        <v>172</v>
      </c>
      <c r="G10521" s="8">
        <v>44837</v>
      </c>
      <c r="H10521" s="20" t="s">
        <v>173</v>
      </c>
      <c r="I10521" s="7">
        <v>13547946293</v>
      </c>
      <c r="L10521" s="7">
        <v>85198020532</v>
      </c>
      <c r="M10521" s="7">
        <v>1944643004</v>
      </c>
      <c r="N10521" s="7">
        <v>2198060399</v>
      </c>
      <c r="O10521" s="20" t="str">
        <f t="shared" si="332"/>
        <v/>
      </c>
    </row>
    <row r="10522" spans="1:15">
      <c r="A10522" s="20" t="str">
        <f t="shared" si="331"/>
        <v>Lífsval - lífeyrissparnaðurLífsval 1</v>
      </c>
      <c r="B10522" s="20" t="str">
        <f>_xlfn.IFNA(INDEX(Listi!$AI:$AI,MATCH(C10522,Listi!$AJ:$AJ,0)),INDEX(Listi!T:T,MATCH(C10522,Listi!U:U,0)))</f>
        <v>Lífsval</v>
      </c>
      <c r="C10522" s="20" t="s">
        <v>263</v>
      </c>
      <c r="D10522" s="20" t="s">
        <v>264</v>
      </c>
      <c r="E10522" s="20" t="s">
        <v>276</v>
      </c>
      <c r="F10522" s="20" t="s">
        <v>172</v>
      </c>
      <c r="G10522" s="8">
        <v>44837</v>
      </c>
      <c r="H10522" s="20" t="s">
        <v>173</v>
      </c>
      <c r="I10522" s="7">
        <v>0</v>
      </c>
      <c r="L10522" s="7">
        <v>1792991246</v>
      </c>
      <c r="M10522" s="7">
        <v>203244065</v>
      </c>
      <c r="N10522" s="7">
        <v>81003579</v>
      </c>
      <c r="O10522" s="20" t="str">
        <f t="shared" si="332"/>
        <v/>
      </c>
    </row>
    <row r="10523" spans="1:15">
      <c r="A10523" s="20" t="str">
        <f t="shared" si="331"/>
        <v>Lífsval - lífeyrissparnaðurLífsval 2</v>
      </c>
      <c r="B10523" s="20" t="str">
        <f>_xlfn.IFNA(INDEX(Listi!$AI:$AI,MATCH(C10523,Listi!$AJ:$AJ,0)),INDEX(Listi!T:T,MATCH(C10523,Listi!U:U,0)))</f>
        <v>Lífsval</v>
      </c>
      <c r="C10523" s="20" t="s">
        <v>263</v>
      </c>
      <c r="D10523" s="20" t="s">
        <v>265</v>
      </c>
      <c r="E10523" s="20" t="s">
        <v>276</v>
      </c>
      <c r="F10523" s="20" t="s">
        <v>172</v>
      </c>
      <c r="G10523" s="8">
        <v>44837</v>
      </c>
      <c r="H10523" s="20" t="s">
        <v>173</v>
      </c>
      <c r="I10523" s="7">
        <v>6330968</v>
      </c>
      <c r="L10523" s="7">
        <v>79660340</v>
      </c>
      <c r="M10523" s="7">
        <v>14369045</v>
      </c>
      <c r="N10523" s="7">
        <v>2695304</v>
      </c>
      <c r="O10523" s="20" t="str">
        <f t="shared" si="332"/>
        <v/>
      </c>
    </row>
    <row r="10524" spans="1:15">
      <c r="A10524" s="20" t="str">
        <f t="shared" si="331"/>
        <v>Lífsval - lífeyrissparnaðurLífsval 3</v>
      </c>
      <c r="B10524" s="20" t="str">
        <f>_xlfn.IFNA(INDEX(Listi!$AI:$AI,MATCH(C10524,Listi!$AJ:$AJ,0)),INDEX(Listi!T:T,MATCH(C10524,Listi!U:U,0)))</f>
        <v>Lífsval</v>
      </c>
      <c r="C10524" s="20" t="s">
        <v>263</v>
      </c>
      <c r="D10524" s="20" t="s">
        <v>266</v>
      </c>
      <c r="E10524" s="20" t="s">
        <v>276</v>
      </c>
      <c r="F10524" s="20" t="s">
        <v>172</v>
      </c>
      <c r="G10524" s="8">
        <v>44837</v>
      </c>
      <c r="H10524" s="20" t="s">
        <v>173</v>
      </c>
      <c r="I10524" s="7">
        <v>17296779</v>
      </c>
      <c r="L10524" s="7">
        <v>131239774</v>
      </c>
      <c r="M10524" s="7">
        <v>16635787</v>
      </c>
      <c r="N10524" s="7">
        <v>3548138</v>
      </c>
      <c r="O10524" s="20" t="str">
        <f t="shared" si="332"/>
        <v/>
      </c>
    </row>
    <row r="10525" spans="1:15">
      <c r="A10525" s="20" t="str">
        <f t="shared" ref="A10525:A10586" si="333">CONCATENATE(C10525,D10525)</f>
        <v>Lífsval - lífeyrissparnaðurLífsval 4</v>
      </c>
      <c r="B10525" s="20" t="str">
        <f>_xlfn.IFNA(INDEX(Listi!$AI:$AI,MATCH(C10525,Listi!$AJ:$AJ,0)),INDEX(Listi!T:T,MATCH(C10525,Listi!U:U,0)))</f>
        <v>Lífsval</v>
      </c>
      <c r="C10525" s="20" t="s">
        <v>263</v>
      </c>
      <c r="D10525" s="20" t="s">
        <v>267</v>
      </c>
      <c r="E10525" s="20" t="s">
        <v>276</v>
      </c>
      <c r="F10525" s="20" t="s">
        <v>172</v>
      </c>
      <c r="G10525" s="8">
        <v>44837</v>
      </c>
      <c r="H10525" s="20" t="s">
        <v>173</v>
      </c>
      <c r="I10525" s="7">
        <v>11546831</v>
      </c>
      <c r="L10525" s="7">
        <v>71752064</v>
      </c>
      <c r="M10525" s="7">
        <v>15238959</v>
      </c>
      <c r="N10525" s="7">
        <v>2058992</v>
      </c>
      <c r="O10525" s="20" t="str">
        <f t="shared" si="332"/>
        <v/>
      </c>
    </row>
    <row r="10526" spans="1:15">
      <c r="A10526" s="20" t="str">
        <f t="shared" si="333"/>
        <v>Lífsverk lífeyrissjóðurLífsverk I/Séreign</v>
      </c>
      <c r="B10526" s="20" t="str">
        <f>_xlfn.IFNA(INDEX(Listi!$AI:$AI,MATCH(C10526,Listi!$AJ:$AJ,0)),INDEX(Listi!T:T,MATCH(C10526,Listi!U:U,0)))</f>
        <v xml:space="preserve">Lífsverk  </v>
      </c>
      <c r="C10526" s="20" t="s">
        <v>268</v>
      </c>
      <c r="D10526" s="20" t="s">
        <v>269</v>
      </c>
      <c r="E10526" s="20" t="s">
        <v>276</v>
      </c>
      <c r="F10526" s="20" t="s">
        <v>172</v>
      </c>
      <c r="G10526" s="8">
        <v>44837</v>
      </c>
      <c r="H10526" s="20" t="s">
        <v>173</v>
      </c>
      <c r="I10526" s="7">
        <v>729205000</v>
      </c>
      <c r="L10526" s="7">
        <v>4582957000</v>
      </c>
      <c r="M10526" s="7">
        <v>635926000</v>
      </c>
      <c r="N10526" s="7">
        <v>22708000</v>
      </c>
      <c r="O10526" s="20" t="str">
        <f t="shared" si="332"/>
        <v/>
      </c>
    </row>
    <row r="10527" spans="1:15">
      <c r="A10527" s="20" t="str">
        <f t="shared" si="333"/>
        <v>Lífsverk lífeyrissjóðurLífsverk II/Séreign</v>
      </c>
      <c r="B10527" s="20" t="str">
        <f>_xlfn.IFNA(INDEX(Listi!$AI:$AI,MATCH(C10527,Listi!$AJ:$AJ,0)),INDEX(Listi!T:T,MATCH(C10527,Listi!U:U,0)))</f>
        <v xml:space="preserve">Lífsverk  </v>
      </c>
      <c r="C10527" s="20" t="s">
        <v>268</v>
      </c>
      <c r="D10527" s="20" t="s">
        <v>270</v>
      </c>
      <c r="E10527" s="20" t="s">
        <v>276</v>
      </c>
      <c r="F10527" s="20" t="s">
        <v>172</v>
      </c>
      <c r="G10527" s="8">
        <v>44837</v>
      </c>
      <c r="H10527" s="20" t="s">
        <v>173</v>
      </c>
      <c r="I10527" s="7">
        <v>2292296000</v>
      </c>
      <c r="L10527" s="7">
        <v>23735073000</v>
      </c>
      <c r="M10527" s="7">
        <v>2073571000</v>
      </c>
      <c r="N10527" s="7">
        <v>249365000</v>
      </c>
      <c r="O10527" s="20" t="str">
        <f t="shared" si="332"/>
        <v/>
      </c>
    </row>
    <row r="10528" spans="1:15">
      <c r="A10528" s="20" t="str">
        <f t="shared" si="333"/>
        <v>Lífsverk lífeyrissjóðurLífsverk III/Séreign</v>
      </c>
      <c r="B10528" s="20" t="str">
        <f>_xlfn.IFNA(INDEX(Listi!$AI:$AI,MATCH(C10528,Listi!$AJ:$AJ,0)),INDEX(Listi!T:T,MATCH(C10528,Listi!U:U,0)))</f>
        <v xml:space="preserve">Lífsverk  </v>
      </c>
      <c r="C10528" s="20" t="s">
        <v>268</v>
      </c>
      <c r="D10528" s="20" t="s">
        <v>271</v>
      </c>
      <c r="E10528" s="20" t="s">
        <v>276</v>
      </c>
      <c r="F10528" s="20" t="s">
        <v>172</v>
      </c>
      <c r="G10528" s="8">
        <v>44837</v>
      </c>
      <c r="H10528" s="20" t="s">
        <v>173</v>
      </c>
      <c r="I10528" s="7">
        <v>10584000</v>
      </c>
      <c r="L10528" s="7">
        <v>653814000</v>
      </c>
      <c r="M10528" s="7">
        <v>105107000</v>
      </c>
      <c r="N10528" s="7">
        <v>2613000</v>
      </c>
      <c r="O10528" s="20" t="str">
        <f t="shared" si="332"/>
        <v/>
      </c>
    </row>
    <row r="10529" spans="1:15">
      <c r="A10529" s="20" t="str">
        <f t="shared" si="333"/>
        <v>Lífsverk lífeyrissjóðurSamtryggingardeild</v>
      </c>
      <c r="B10529" s="20" t="str">
        <f>_xlfn.IFNA(INDEX(Listi!$AI:$AI,MATCH(C10529,Listi!$AJ:$AJ,0)),INDEX(Listi!T:T,MATCH(C10529,Listi!U:U,0)))</f>
        <v xml:space="preserve">Lífsverk  </v>
      </c>
      <c r="C10529" s="20" t="s">
        <v>268</v>
      </c>
      <c r="D10529" s="20" t="s">
        <v>205</v>
      </c>
      <c r="E10529" s="20" t="s">
        <v>275</v>
      </c>
      <c r="F10529" s="20" t="s">
        <v>172</v>
      </c>
      <c r="G10529" s="8">
        <v>44837</v>
      </c>
      <c r="H10529" s="20" t="s">
        <v>173</v>
      </c>
      <c r="I10529" s="7">
        <v>14486006000</v>
      </c>
      <c r="L10529" s="7">
        <v>120542527000</v>
      </c>
      <c r="M10529" s="7">
        <v>4397803000</v>
      </c>
      <c r="N10529" s="7">
        <v>1423151000</v>
      </c>
      <c r="O10529" s="20" t="str">
        <f t="shared" si="332"/>
        <v/>
      </c>
    </row>
    <row r="10530" spans="1:15">
      <c r="A10530" s="20" t="str">
        <f t="shared" si="333"/>
        <v>Söfnunarsjóður lífeyrisréttindaDeild I/Innlán</v>
      </c>
      <c r="B10530" s="20" t="str">
        <f>_xlfn.IFNA(INDEX(Listi!$AI:$AI,MATCH(C10530,Listi!$AJ:$AJ,0)),INDEX(Listi!T:T,MATCH(C10530,Listi!U:U,0)))</f>
        <v>Söfnunarsj.</v>
      </c>
      <c r="C10530" s="20" t="s">
        <v>272</v>
      </c>
      <c r="D10530" s="20" t="s">
        <v>273</v>
      </c>
      <c r="E10530" s="20" t="s">
        <v>276</v>
      </c>
      <c r="F10530" s="20" t="s">
        <v>172</v>
      </c>
      <c r="G10530" s="8">
        <v>44837</v>
      </c>
      <c r="H10530" s="20" t="s">
        <v>173</v>
      </c>
      <c r="I10530" s="7">
        <v>0</v>
      </c>
      <c r="L10530" s="7">
        <v>2001731914</v>
      </c>
      <c r="M10530" s="7">
        <v>133561634</v>
      </c>
      <c r="N10530" s="7">
        <v>44803565</v>
      </c>
      <c r="O10530" s="20" t="str">
        <f t="shared" si="332"/>
        <v/>
      </c>
    </row>
    <row r="10531" spans="1:15">
      <c r="A10531" s="20" t="str">
        <f t="shared" si="333"/>
        <v>Söfnunarsjóður lífeyrisréttindaDeild III/Séreign</v>
      </c>
      <c r="B10531" s="20" t="str">
        <f>_xlfn.IFNA(INDEX(Listi!$AI:$AI,MATCH(C10531,Listi!$AJ:$AJ,0)),INDEX(Listi!T:T,MATCH(C10531,Listi!U:U,0)))</f>
        <v>Söfnunarsj.</v>
      </c>
      <c r="C10531" s="20" t="s">
        <v>272</v>
      </c>
      <c r="D10531" s="20" t="s">
        <v>599</v>
      </c>
      <c r="E10531" s="20" t="s">
        <v>276</v>
      </c>
      <c r="F10531" s="20" t="s">
        <v>172</v>
      </c>
      <c r="G10531" s="8">
        <v>44837</v>
      </c>
      <c r="H10531" s="20" t="s">
        <v>173</v>
      </c>
      <c r="I10531" s="7">
        <v>1687092</v>
      </c>
      <c r="L10531" s="7">
        <v>24413085</v>
      </c>
      <c r="M10531" s="7">
        <v>24697577</v>
      </c>
      <c r="N10531" s="7">
        <v>900000</v>
      </c>
      <c r="O10531" s="20" t="str">
        <f t="shared" si="332"/>
        <v/>
      </c>
    </row>
    <row r="10532" spans="1:15">
      <c r="A10532" s="20" t="str">
        <f t="shared" si="333"/>
        <v>Söfnunarsjóður lífeyrisréttindaDeildII/Séreign</v>
      </c>
      <c r="B10532" s="20" t="str">
        <f>_xlfn.IFNA(INDEX(Listi!$AI:$AI,MATCH(C10532,Listi!$AJ:$AJ,0)),INDEX(Listi!T:T,MATCH(C10532,Listi!U:U,0)))</f>
        <v>Söfnunarsj.</v>
      </c>
      <c r="C10532" s="20" t="s">
        <v>272</v>
      </c>
      <c r="D10532" s="20" t="s">
        <v>586</v>
      </c>
      <c r="E10532" s="20" t="s">
        <v>276</v>
      </c>
      <c r="F10532" s="20" t="s">
        <v>172</v>
      </c>
      <c r="G10532" s="8">
        <v>44837</v>
      </c>
      <c r="H10532" s="20" t="s">
        <v>173</v>
      </c>
      <c r="I10532" s="7">
        <v>81263717</v>
      </c>
      <c r="L10532" s="7">
        <v>1654616477</v>
      </c>
      <c r="M10532" s="7">
        <v>128539213</v>
      </c>
      <c r="N10532" s="7">
        <v>22846291</v>
      </c>
      <c r="O10532" s="20" t="str">
        <f t="shared" si="332"/>
        <v/>
      </c>
    </row>
    <row r="10533" spans="1:15">
      <c r="A10533" s="20" t="str">
        <f t="shared" si="333"/>
        <v>Söfnunarsjóður lífeyrisréttindaSamtryggingardeild</v>
      </c>
      <c r="B10533" s="20" t="str">
        <f>_xlfn.IFNA(INDEX(Listi!$AI:$AI,MATCH(C10533,Listi!$AJ:$AJ,0)),INDEX(Listi!T:T,MATCH(C10533,Listi!U:U,0)))</f>
        <v>Söfnunarsj.</v>
      </c>
      <c r="C10533" s="20" t="s">
        <v>272</v>
      </c>
      <c r="D10533" s="20" t="s">
        <v>205</v>
      </c>
      <c r="E10533" s="20" t="s">
        <v>275</v>
      </c>
      <c r="F10533" s="20" t="s">
        <v>172</v>
      </c>
      <c r="G10533" s="8">
        <v>44837</v>
      </c>
      <c r="H10533" s="20" t="s">
        <v>173</v>
      </c>
      <c r="I10533" s="7">
        <v>27579665450</v>
      </c>
      <c r="L10533" s="7">
        <v>238978847889</v>
      </c>
      <c r="M10533" s="7">
        <v>4967193409</v>
      </c>
      <c r="N10533" s="7">
        <v>6076487652</v>
      </c>
      <c r="O10533" s="20" t="str">
        <f t="shared" si="332"/>
        <v/>
      </c>
    </row>
    <row r="10534" spans="1:15">
      <c r="A10534" s="20" t="str">
        <f t="shared" si="333"/>
        <v>Stapi lífeyrissjóðurSafn I</v>
      </c>
      <c r="B10534" s="20" t="str">
        <f>_xlfn.IFNA(INDEX(Listi!$AI:$AI,MATCH(C10534,Listi!$AJ:$AJ,0)),INDEX(Listi!T:T,MATCH(C10534,Listi!U:U,0)))</f>
        <v xml:space="preserve">Stapi  </v>
      </c>
      <c r="C10534" s="20" t="s">
        <v>209</v>
      </c>
      <c r="D10534" s="20" t="s">
        <v>210</v>
      </c>
      <c r="E10534" s="20" t="s">
        <v>276</v>
      </c>
      <c r="F10534" s="20" t="s">
        <v>172</v>
      </c>
      <c r="G10534" s="8">
        <v>44837</v>
      </c>
      <c r="H10534" s="20" t="s">
        <v>173</v>
      </c>
      <c r="I10534" s="7">
        <v>249768453</v>
      </c>
      <c r="L10534" s="7">
        <v>2440828925</v>
      </c>
      <c r="M10534" s="7">
        <v>91567233</v>
      </c>
      <c r="N10534" s="7">
        <v>110755602</v>
      </c>
      <c r="O10534" s="20" t="str">
        <f t="shared" si="332"/>
        <v/>
      </c>
    </row>
    <row r="10535" spans="1:15">
      <c r="A10535" s="20" t="str">
        <f t="shared" si="333"/>
        <v>Stapi lífeyrissjóðurSafn II</v>
      </c>
      <c r="B10535" s="20" t="str">
        <f>_xlfn.IFNA(INDEX(Listi!$AI:$AI,MATCH(C10535,Listi!$AJ:$AJ,0)),INDEX(Listi!T:T,MATCH(C10535,Listi!U:U,0)))</f>
        <v xml:space="preserve">Stapi  </v>
      </c>
      <c r="C10535" s="20" t="s">
        <v>209</v>
      </c>
      <c r="D10535" s="20" t="s">
        <v>211</v>
      </c>
      <c r="E10535" s="20" t="s">
        <v>276</v>
      </c>
      <c r="F10535" s="20" t="s">
        <v>172</v>
      </c>
      <c r="G10535" s="8">
        <v>44837</v>
      </c>
      <c r="H10535" s="20" t="s">
        <v>173</v>
      </c>
      <c r="I10535" s="7">
        <v>842249181</v>
      </c>
      <c r="L10535" s="7">
        <v>5710890273</v>
      </c>
      <c r="M10535" s="7">
        <v>262001316</v>
      </c>
      <c r="N10535" s="7">
        <v>164209410</v>
      </c>
      <c r="O10535" s="20" t="str">
        <f t="shared" si="332"/>
        <v/>
      </c>
    </row>
    <row r="10536" spans="1:15">
      <c r="A10536" s="20" t="str">
        <f t="shared" si="333"/>
        <v>Stapi lífeyrissjóðurSafn III</v>
      </c>
      <c r="B10536" s="20" t="str">
        <f>_xlfn.IFNA(INDEX(Listi!$AI:$AI,MATCH(C10536,Listi!$AJ:$AJ,0)),INDEX(Listi!T:T,MATCH(C10536,Listi!U:U,0)))</f>
        <v xml:space="preserve">Stapi  </v>
      </c>
      <c r="C10536" s="20" t="s">
        <v>209</v>
      </c>
      <c r="D10536" s="20" t="s">
        <v>212</v>
      </c>
      <c r="E10536" s="20" t="s">
        <v>276</v>
      </c>
      <c r="F10536" s="20" t="s">
        <v>172</v>
      </c>
      <c r="G10536" s="8">
        <v>44837</v>
      </c>
      <c r="H10536" s="20" t="s">
        <v>173</v>
      </c>
      <c r="I10536" s="7">
        <v>0</v>
      </c>
      <c r="L10536" s="7">
        <v>268100084</v>
      </c>
      <c r="M10536" s="7">
        <v>24388890</v>
      </c>
      <c r="N10536" s="7">
        <v>9886128</v>
      </c>
      <c r="O10536" s="20" t="str">
        <f t="shared" si="332"/>
        <v/>
      </c>
    </row>
    <row r="10537" spans="1:15">
      <c r="A10537" s="20" t="str">
        <f t="shared" si="333"/>
        <v>Stapi lífeyrissjóðurTryggingardeild</v>
      </c>
      <c r="B10537" s="20" t="str">
        <f>_xlfn.IFNA(INDEX(Listi!$AI:$AI,MATCH(C10537,Listi!$AJ:$AJ,0)),INDEX(Listi!T:T,MATCH(C10537,Listi!U:U,0)))</f>
        <v xml:space="preserve">Stapi  </v>
      </c>
      <c r="C10537" s="20" t="s">
        <v>209</v>
      </c>
      <c r="D10537" s="20" t="s">
        <v>213</v>
      </c>
      <c r="E10537" s="20" t="s">
        <v>275</v>
      </c>
      <c r="F10537" s="20" t="s">
        <v>172</v>
      </c>
      <c r="G10537" s="8">
        <v>44837</v>
      </c>
      <c r="H10537" s="20" t="s">
        <v>173</v>
      </c>
      <c r="I10537" s="7">
        <v>46342390121</v>
      </c>
      <c r="L10537" s="7">
        <v>348661724246</v>
      </c>
      <c r="M10537" s="7">
        <v>13807615154</v>
      </c>
      <c r="N10537" s="7">
        <v>7912918911</v>
      </c>
      <c r="O10537" s="20" t="str">
        <f t="shared" si="332"/>
        <v/>
      </c>
    </row>
    <row r="10538" spans="1:15">
      <c r="A10538" s="20" t="str">
        <f t="shared" si="333"/>
        <v>Stapi lífeyrissjóðurVarfærnasafnið</v>
      </c>
      <c r="B10538" s="20" t="str">
        <f>_xlfn.IFNA(INDEX(Listi!$AI:$AI,MATCH(C10538,Listi!$AJ:$AJ,0)),INDEX(Listi!T:T,MATCH(C10538,Listi!U:U,0)))</f>
        <v xml:space="preserve">Stapi  </v>
      </c>
      <c r="C10538" s="20" t="s">
        <v>209</v>
      </c>
      <c r="D10538" s="20" t="s">
        <v>392</v>
      </c>
      <c r="E10538" s="20" t="s">
        <v>276</v>
      </c>
      <c r="F10538" s="20" t="s">
        <v>172</v>
      </c>
      <c r="G10538" s="8">
        <v>44837</v>
      </c>
      <c r="H10538" s="20" t="s">
        <v>173</v>
      </c>
      <c r="I10538" s="7">
        <v>41112866</v>
      </c>
      <c r="L10538" s="7">
        <v>471986044</v>
      </c>
      <c r="M10538" s="7">
        <v>137399159</v>
      </c>
      <c r="N10538" s="7">
        <v>6994496</v>
      </c>
      <c r="O10538" s="20" t="str">
        <f t="shared" si="332"/>
        <v/>
      </c>
    </row>
    <row r="10539" spans="1:15">
      <c r="A10539" s="20" t="str">
        <f t="shared" si="333"/>
        <v>Almenni lífeyrissjóðurinnÆvisafn I</v>
      </c>
      <c r="B10539" s="20" t="str">
        <f>_xlfn.IFNA(INDEX(Listi!$AI:$AI,MATCH(C10539,Listi!$AJ:$AJ,0)),INDEX(Listi!T:T,MATCH(C10539,Listi!U:U,0)))</f>
        <v xml:space="preserve">Almenni </v>
      </c>
      <c r="C10539" s="20" t="s">
        <v>0</v>
      </c>
      <c r="D10539" s="20" t="s">
        <v>202</v>
      </c>
      <c r="E10539" s="20" t="s">
        <v>276</v>
      </c>
      <c r="F10539" s="20" t="s">
        <v>174</v>
      </c>
      <c r="G10539" s="8">
        <v>43891</v>
      </c>
      <c r="H10539" s="20" t="s">
        <v>175</v>
      </c>
      <c r="I10539" s="7">
        <v>591850639</v>
      </c>
      <c r="L10539" s="7">
        <v>43068273823</v>
      </c>
      <c r="M10539" s="7">
        <v>4413720640</v>
      </c>
      <c r="N10539" s="7">
        <v>641257097</v>
      </c>
      <c r="O10539" s="20" t="str">
        <f t="shared" si="332"/>
        <v/>
      </c>
    </row>
    <row r="10540" spans="1:15">
      <c r="A10540" s="20" t="str">
        <f t="shared" si="333"/>
        <v>Almenni lífeyrissjóðurinnÆvisafn II</v>
      </c>
      <c r="B10540" s="20" t="str">
        <f>_xlfn.IFNA(INDEX(Listi!$AI:$AI,MATCH(C10540,Listi!$AJ:$AJ,0)),INDEX(Listi!T:T,MATCH(C10540,Listi!U:U,0)))</f>
        <v xml:space="preserve">Almenni </v>
      </c>
      <c r="C10540" s="20" t="s">
        <v>0</v>
      </c>
      <c r="D10540" s="20" t="s">
        <v>203</v>
      </c>
      <c r="E10540" s="20" t="s">
        <v>276</v>
      </c>
      <c r="F10540" s="20" t="s">
        <v>174</v>
      </c>
      <c r="G10540" s="8">
        <v>43891</v>
      </c>
      <c r="H10540" s="20" t="s">
        <v>175</v>
      </c>
      <c r="I10540" s="7">
        <v>2109366406</v>
      </c>
      <c r="L10540" s="7">
        <v>86460235807</v>
      </c>
      <c r="M10540" s="7">
        <v>3970537445</v>
      </c>
      <c r="N10540" s="7">
        <v>1539034493</v>
      </c>
      <c r="O10540" s="20" t="str">
        <f t="shared" si="332"/>
        <v/>
      </c>
    </row>
    <row r="10541" spans="1:15">
      <c r="A10541" s="20" t="str">
        <f t="shared" si="333"/>
        <v>Almenni lífeyrissjóðurinnÆvisafn III</v>
      </c>
      <c r="B10541" s="20" t="str">
        <f>_xlfn.IFNA(INDEX(Listi!$AI:$AI,MATCH(C10541,Listi!$AJ:$AJ,0)),INDEX(Listi!T:T,MATCH(C10541,Listi!U:U,0)))</f>
        <v xml:space="preserve">Almenni </v>
      </c>
      <c r="C10541" s="20" t="s">
        <v>0</v>
      </c>
      <c r="D10541" s="20" t="s">
        <v>204</v>
      </c>
      <c r="E10541" s="20" t="s">
        <v>276</v>
      </c>
      <c r="F10541" s="20" t="s">
        <v>174</v>
      </c>
      <c r="G10541" s="8">
        <v>43891</v>
      </c>
      <c r="H10541" s="20" t="s">
        <v>175</v>
      </c>
      <c r="I10541" s="7">
        <v>791866162</v>
      </c>
      <c r="L10541" s="7">
        <v>33890180699</v>
      </c>
      <c r="M10541" s="7">
        <v>1571509194</v>
      </c>
      <c r="N10541" s="7">
        <v>920421683</v>
      </c>
      <c r="O10541" s="20" t="str">
        <f t="shared" si="332"/>
        <v/>
      </c>
    </row>
    <row r="10542" spans="1:15">
      <c r="A10542" s="20" t="str">
        <f t="shared" si="333"/>
        <v>Almenni lífeyrissjóðurinnHúsnæðissafn</v>
      </c>
      <c r="B10542" s="20" t="str">
        <f>_xlfn.IFNA(INDEX(Listi!$AI:$AI,MATCH(C10542,Listi!$AJ:$AJ,0)),INDEX(Listi!T:T,MATCH(C10542,Listi!U:U,0)))</f>
        <v xml:space="preserve">Almenni </v>
      </c>
      <c r="C10542" s="20" t="s">
        <v>0</v>
      </c>
      <c r="D10542" s="20" t="s">
        <v>315</v>
      </c>
      <c r="E10542" s="20" t="s">
        <v>276</v>
      </c>
      <c r="F10542" s="20" t="s">
        <v>174</v>
      </c>
      <c r="G10542" s="8">
        <v>43891</v>
      </c>
      <c r="H10542" s="20" t="s">
        <v>175</v>
      </c>
      <c r="I10542" s="7">
        <v>22896121</v>
      </c>
      <c r="L10542" s="7">
        <v>487895879</v>
      </c>
      <c r="M10542" s="7">
        <v>166428361</v>
      </c>
      <c r="N10542" s="7">
        <v>18080096</v>
      </c>
      <c r="O10542" s="20" t="str">
        <f t="shared" si="332"/>
        <v/>
      </c>
    </row>
    <row r="10543" spans="1:15">
      <c r="A10543" s="20" t="str">
        <f t="shared" si="333"/>
        <v>Almenni lífeyrissjóðurinnInnlánssafn</v>
      </c>
      <c r="B10543" s="20" t="str">
        <f>_xlfn.IFNA(INDEX(Listi!$AI:$AI,MATCH(C10543,Listi!$AJ:$AJ,0)),INDEX(Listi!T:T,MATCH(C10543,Listi!U:U,0)))</f>
        <v xml:space="preserve">Almenni </v>
      </c>
      <c r="C10543" s="20" t="s">
        <v>0</v>
      </c>
      <c r="D10543" s="20" t="s">
        <v>1</v>
      </c>
      <c r="E10543" s="20" t="s">
        <v>276</v>
      </c>
      <c r="F10543" s="20" t="s">
        <v>174</v>
      </c>
      <c r="G10543" s="8">
        <v>43891</v>
      </c>
      <c r="H10543" s="20" t="s">
        <v>175</v>
      </c>
      <c r="I10543" s="7">
        <v>0</v>
      </c>
      <c r="L10543" s="7">
        <v>26587944379</v>
      </c>
      <c r="M10543" s="7">
        <v>1016779991</v>
      </c>
      <c r="N10543" s="7">
        <v>1031869724</v>
      </c>
      <c r="O10543" s="20" t="str">
        <f t="shared" si="332"/>
        <v/>
      </c>
    </row>
    <row r="10544" spans="1:15">
      <c r="A10544" s="20" t="str">
        <f t="shared" si="333"/>
        <v>Almenni lífeyrissjóðurinnRíkissafn langt</v>
      </c>
      <c r="B10544" s="20" t="str">
        <f>_xlfn.IFNA(INDEX(Listi!$AI:$AI,MATCH(C10544,Listi!$AJ:$AJ,0)),INDEX(Listi!T:T,MATCH(C10544,Listi!U:U,0)))</f>
        <v xml:space="preserve">Almenni </v>
      </c>
      <c r="C10544" s="20" t="s">
        <v>0</v>
      </c>
      <c r="D10544" s="20" t="s">
        <v>199</v>
      </c>
      <c r="E10544" s="20" t="s">
        <v>276</v>
      </c>
      <c r="F10544" s="20" t="s">
        <v>174</v>
      </c>
      <c r="G10544" s="8">
        <v>43891</v>
      </c>
      <c r="H10544" s="20" t="s">
        <v>175</v>
      </c>
      <c r="I10544" s="7">
        <v>69498994</v>
      </c>
      <c r="L10544" s="7">
        <v>1193680171</v>
      </c>
      <c r="M10544" s="7">
        <v>61272573</v>
      </c>
      <c r="N10544" s="7">
        <v>40105929</v>
      </c>
      <c r="O10544" s="20" t="str">
        <f t="shared" si="332"/>
        <v/>
      </c>
    </row>
    <row r="10545" spans="1:15">
      <c r="A10545" s="20" t="str">
        <f t="shared" si="333"/>
        <v>Almenni lífeyrissjóðurinnRíkissafn stutt</v>
      </c>
      <c r="B10545" s="20" t="str">
        <f>_xlfn.IFNA(INDEX(Listi!$AI:$AI,MATCH(C10545,Listi!$AJ:$AJ,0)),INDEX(Listi!T:T,MATCH(C10545,Listi!U:U,0)))</f>
        <v xml:space="preserve">Almenni </v>
      </c>
      <c r="C10545" s="20" t="s">
        <v>0</v>
      </c>
      <c r="D10545" s="20" t="s">
        <v>200</v>
      </c>
      <c r="E10545" s="20" t="s">
        <v>276</v>
      </c>
      <c r="F10545" s="8" t="s">
        <v>174</v>
      </c>
      <c r="G10545" s="8">
        <v>43891</v>
      </c>
      <c r="H10545" s="20" t="s">
        <v>175</v>
      </c>
      <c r="I10545" s="7">
        <v>1714550</v>
      </c>
      <c r="L10545" s="7">
        <v>541893627</v>
      </c>
      <c r="M10545" s="7">
        <v>20423158</v>
      </c>
      <c r="N10545" s="7">
        <v>14899899</v>
      </c>
      <c r="O10545" s="20" t="str">
        <f t="shared" si="332"/>
        <v/>
      </c>
    </row>
    <row r="10546" spans="1:15">
      <c r="A10546" s="20" t="str">
        <f t="shared" si="333"/>
        <v>Almenni lífeyrissjóðurinnTryggingadeild</v>
      </c>
      <c r="B10546" s="20" t="str">
        <f>_xlfn.IFNA(INDEX(Listi!$AI:$AI,MATCH(C10546,Listi!$AJ:$AJ,0)),INDEX(Listi!T:T,MATCH(C10546,Listi!U:U,0)))</f>
        <v xml:space="preserve">Almenni </v>
      </c>
      <c r="C10546" s="20" t="s">
        <v>0</v>
      </c>
      <c r="D10546" s="20" t="s">
        <v>201</v>
      </c>
      <c r="E10546" s="20" t="s">
        <v>275</v>
      </c>
      <c r="F10546" s="8" t="s">
        <v>174</v>
      </c>
      <c r="G10546" s="8">
        <v>43891</v>
      </c>
      <c r="H10546" s="20" t="s">
        <v>175</v>
      </c>
      <c r="I10546" s="7">
        <v>5230633634</v>
      </c>
      <c r="L10546" s="7">
        <v>174784296254</v>
      </c>
      <c r="M10546" s="7">
        <v>7497244534</v>
      </c>
      <c r="N10546" s="7">
        <v>3057046932</v>
      </c>
      <c r="O10546" s="20" t="str">
        <f t="shared" si="332"/>
        <v/>
      </c>
    </row>
    <row r="10547" spans="1:15">
      <c r="A10547" s="20" t="str">
        <f t="shared" si="333"/>
        <v>Arion banki hf.Erlend hlutabréf</v>
      </c>
      <c r="B10547" s="20" t="str">
        <f>_xlfn.IFNA(INDEX(Listi!$AI:$AI,MATCH(C10547,Listi!$AJ:$AJ,0)),INDEX(Listi!T:T,MATCH(C10547,Listi!U:U,0)))</f>
        <v xml:space="preserve">Arion banki </v>
      </c>
      <c r="C10547" s="20" t="s">
        <v>214</v>
      </c>
      <c r="D10547" s="20" t="s">
        <v>215</v>
      </c>
      <c r="E10547" s="20" t="s">
        <v>276</v>
      </c>
      <c r="F10547" s="8" t="s">
        <v>174</v>
      </c>
      <c r="G10547" s="8">
        <v>43891</v>
      </c>
      <c r="H10547" s="20" t="s">
        <v>175</v>
      </c>
      <c r="I10547" s="7">
        <v>1200000</v>
      </c>
      <c r="L10547" s="7">
        <v>1149685000</v>
      </c>
      <c r="M10547" s="7">
        <v>49095000</v>
      </c>
      <c r="N10547" s="7">
        <v>10876000</v>
      </c>
      <c r="O10547" s="20" t="str">
        <f t="shared" si="332"/>
        <v/>
      </c>
    </row>
    <row r="10548" spans="1:15">
      <c r="A10548" s="20" t="str">
        <f t="shared" si="333"/>
        <v>Arion banki hf.Innlend skuldabréf</v>
      </c>
      <c r="B10548" s="20" t="str">
        <f>_xlfn.IFNA(INDEX(Listi!$AI:$AI,MATCH(C10548,Listi!$AJ:$AJ,0)),INDEX(Listi!T:T,MATCH(C10548,Listi!U:U,0)))</f>
        <v xml:space="preserve">Arion banki </v>
      </c>
      <c r="C10548" s="20" t="s">
        <v>214</v>
      </c>
      <c r="D10548" s="20" t="s">
        <v>216</v>
      </c>
      <c r="E10548" s="20" t="s">
        <v>276</v>
      </c>
      <c r="F10548" s="8" t="s">
        <v>174</v>
      </c>
      <c r="G10548" s="8">
        <v>43891</v>
      </c>
      <c r="H10548" s="20" t="s">
        <v>175</v>
      </c>
      <c r="I10548" s="7">
        <v>210838000</v>
      </c>
      <c r="L10548" s="7">
        <v>4446434000</v>
      </c>
      <c r="M10548" s="7">
        <v>344234000</v>
      </c>
      <c r="N10548" s="7">
        <v>44793000</v>
      </c>
      <c r="O10548" s="20" t="str">
        <f t="shared" si="332"/>
        <v/>
      </c>
    </row>
    <row r="10549" spans="1:15">
      <c r="A10549" s="20" t="str">
        <f t="shared" si="333"/>
        <v>Arion banki hf.Lífeyrisauki L1</v>
      </c>
      <c r="B10549" s="20" t="str">
        <f>_xlfn.IFNA(INDEX(Listi!$AI:$AI,MATCH(C10549,Listi!$AJ:$AJ,0)),INDEX(Listi!T:T,MATCH(C10549,Listi!U:U,0)))</f>
        <v xml:space="preserve">Arion banki </v>
      </c>
      <c r="C10549" s="20" t="s">
        <v>214</v>
      </c>
      <c r="D10549" s="20" t="s">
        <v>377</v>
      </c>
      <c r="E10549" s="20" t="s">
        <v>276</v>
      </c>
      <c r="F10549" s="8" t="s">
        <v>174</v>
      </c>
      <c r="G10549" s="8">
        <v>43891</v>
      </c>
      <c r="H10549" s="20" t="s">
        <v>175</v>
      </c>
      <c r="I10549" s="7">
        <v>95769000</v>
      </c>
      <c r="L10549" s="7">
        <v>5887942000</v>
      </c>
      <c r="M10549" s="7">
        <v>1011885000</v>
      </c>
      <c r="N10549" s="7">
        <v>34615000</v>
      </c>
      <c r="O10549" s="20" t="str">
        <f t="shared" si="332"/>
        <v/>
      </c>
    </row>
    <row r="10550" spans="1:15">
      <c r="A10550" s="20" t="str">
        <f t="shared" si="333"/>
        <v>Arion banki hf.Lífeyrisauki L2</v>
      </c>
      <c r="B10550" s="20" t="str">
        <f>_xlfn.IFNA(INDEX(Listi!$AI:$AI,MATCH(C10550,Listi!$AJ:$AJ,0)),INDEX(Listi!T:T,MATCH(C10550,Listi!U:U,0)))</f>
        <v xml:space="preserve">Arion banki </v>
      </c>
      <c r="C10550" s="20" t="s">
        <v>214</v>
      </c>
      <c r="D10550" s="20" t="s">
        <v>372</v>
      </c>
      <c r="E10550" s="20" t="s">
        <v>276</v>
      </c>
      <c r="F10550" s="20" t="s">
        <v>174</v>
      </c>
      <c r="G10550" s="8">
        <v>43891</v>
      </c>
      <c r="H10550" s="20" t="s">
        <v>175</v>
      </c>
      <c r="I10550" s="7">
        <v>598942000</v>
      </c>
      <c r="L10550" s="7">
        <v>21366380000</v>
      </c>
      <c r="M10550" s="7">
        <v>1613513000</v>
      </c>
      <c r="N10550" s="7">
        <v>92085000</v>
      </c>
      <c r="O10550" s="20" t="str">
        <f t="shared" si="332"/>
        <v/>
      </c>
    </row>
    <row r="10551" spans="1:15">
      <c r="A10551" s="20" t="str">
        <f t="shared" si="333"/>
        <v>Arion banki hf.Lífeyrisauki L3</v>
      </c>
      <c r="B10551" s="20" t="str">
        <f>_xlfn.IFNA(INDEX(Listi!$AI:$AI,MATCH(C10551,Listi!$AJ:$AJ,0)),INDEX(Listi!T:T,MATCH(C10551,Listi!U:U,0)))</f>
        <v xml:space="preserve">Arion banki </v>
      </c>
      <c r="C10551" s="20" t="s">
        <v>214</v>
      </c>
      <c r="D10551" s="20" t="s">
        <v>371</v>
      </c>
      <c r="E10551" s="20" t="s">
        <v>276</v>
      </c>
      <c r="F10551" s="20" t="s">
        <v>174</v>
      </c>
      <c r="G10551" s="8">
        <v>43891</v>
      </c>
      <c r="H10551" s="20" t="s">
        <v>175</v>
      </c>
      <c r="I10551" s="7">
        <v>1290157000</v>
      </c>
      <c r="L10551" s="7">
        <v>29714848000</v>
      </c>
      <c r="M10551" s="7">
        <v>2122481000</v>
      </c>
      <c r="N10551" s="7">
        <v>129566000</v>
      </c>
      <c r="O10551" s="20" t="str">
        <f t="shared" si="332"/>
        <v/>
      </c>
    </row>
    <row r="10552" spans="1:15">
      <c r="A10552" s="20" t="str">
        <f t="shared" si="333"/>
        <v>Arion banki hf.Lífeyrisauki L4</v>
      </c>
      <c r="B10552" s="20" t="str">
        <f>_xlfn.IFNA(INDEX(Listi!$AI:$AI,MATCH(C10552,Listi!$AJ:$AJ,0)),INDEX(Listi!T:T,MATCH(C10552,Listi!U:U,0)))</f>
        <v xml:space="preserve">Arion banki </v>
      </c>
      <c r="C10552" s="20" t="s">
        <v>214</v>
      </c>
      <c r="D10552" s="20" t="s">
        <v>587</v>
      </c>
      <c r="E10552" s="20" t="s">
        <v>276</v>
      </c>
      <c r="F10552" s="20" t="s">
        <v>174</v>
      </c>
      <c r="G10552" s="8">
        <v>43891</v>
      </c>
      <c r="H10552" s="20" t="s">
        <v>175</v>
      </c>
      <c r="I10552" s="7">
        <v>1183031000</v>
      </c>
      <c r="L10552" s="7">
        <v>19306242000</v>
      </c>
      <c r="M10552" s="7">
        <v>1346647000</v>
      </c>
      <c r="N10552" s="7">
        <v>388052000</v>
      </c>
      <c r="O10552" s="20" t="str">
        <f t="shared" si="332"/>
        <v/>
      </c>
    </row>
    <row r="10553" spans="1:15">
      <c r="A10553" s="20" t="str">
        <f t="shared" si="333"/>
        <v>Arion banki hf.Lífeyrisauki L5</v>
      </c>
      <c r="B10553" s="20" t="str">
        <f>_xlfn.IFNA(INDEX(Listi!$AI:$AI,MATCH(C10553,Listi!$AJ:$AJ,0)),INDEX(Listi!T:T,MATCH(C10553,Listi!U:U,0)))</f>
        <v xml:space="preserve">Arion banki </v>
      </c>
      <c r="C10553" s="20" t="s">
        <v>214</v>
      </c>
      <c r="D10553" s="20" t="s">
        <v>369</v>
      </c>
      <c r="E10553" s="20" t="s">
        <v>276</v>
      </c>
      <c r="F10553" s="20" t="s">
        <v>174</v>
      </c>
      <c r="G10553" s="8">
        <v>43891</v>
      </c>
      <c r="H10553" s="20" t="s">
        <v>175</v>
      </c>
      <c r="I10553" s="7">
        <v>0</v>
      </c>
      <c r="L10553" s="7">
        <v>44858554000</v>
      </c>
      <c r="M10553" s="7">
        <v>4018833000</v>
      </c>
      <c r="N10553" s="7">
        <v>933672000</v>
      </c>
      <c r="O10553" s="20" t="str">
        <f t="shared" si="332"/>
        <v/>
      </c>
    </row>
    <row r="10554" spans="1:15">
      <c r="A10554" s="20" t="str">
        <f t="shared" si="333"/>
        <v>Birta lífeyrissjóðurBlönduð leið</v>
      </c>
      <c r="B10554" s="20" t="str">
        <f>_xlfn.IFNA(INDEX(Listi!$AI:$AI,MATCH(C10554,Listi!$AJ:$AJ,0)),INDEX(Listi!T:T,MATCH(C10554,Listi!U:U,0)))</f>
        <v xml:space="preserve">Birta  </v>
      </c>
      <c r="C10554" s="20" t="s">
        <v>298</v>
      </c>
      <c r="D10554" s="20" t="s">
        <v>314</v>
      </c>
      <c r="E10554" s="20" t="s">
        <v>276</v>
      </c>
      <c r="F10554" s="20" t="s">
        <v>174</v>
      </c>
      <c r="G10554" s="8">
        <v>43891</v>
      </c>
      <c r="H10554" s="20" t="s">
        <v>175</v>
      </c>
      <c r="I10554" s="7">
        <v>117487651</v>
      </c>
      <c r="L10554" s="7">
        <v>6929716201</v>
      </c>
      <c r="M10554" s="7">
        <v>253995298</v>
      </c>
      <c r="N10554" s="7">
        <v>139753585</v>
      </c>
      <c r="O10554" s="20" t="str">
        <f t="shared" si="332"/>
        <v/>
      </c>
    </row>
    <row r="10555" spans="1:15">
      <c r="A10555" s="20" t="str">
        <f t="shared" si="333"/>
        <v>Birta lífeyrissjóðurInnlánsleið</v>
      </c>
      <c r="B10555" s="20" t="str">
        <f>_xlfn.IFNA(INDEX(Listi!$AI:$AI,MATCH(C10555,Listi!$AJ:$AJ,0)),INDEX(Listi!T:T,MATCH(C10555,Listi!U:U,0)))</f>
        <v xml:space="preserve">Birta  </v>
      </c>
      <c r="C10555" s="20" t="s">
        <v>298</v>
      </c>
      <c r="D10555" s="20" t="s">
        <v>208</v>
      </c>
      <c r="E10555" s="20" t="s">
        <v>276</v>
      </c>
      <c r="F10555" s="20" t="s">
        <v>174</v>
      </c>
      <c r="G10555" s="8">
        <v>43891</v>
      </c>
      <c r="H10555" s="20" t="s">
        <v>175</v>
      </c>
      <c r="I10555" s="7">
        <v>0</v>
      </c>
      <c r="L10555" s="7">
        <v>4108971332</v>
      </c>
      <c r="M10555" s="7">
        <v>264842424</v>
      </c>
      <c r="N10555" s="7">
        <v>174324836</v>
      </c>
      <c r="O10555" s="20" t="str">
        <f t="shared" si="332"/>
        <v/>
      </c>
    </row>
    <row r="10556" spans="1:15">
      <c r="A10556" s="20" t="str">
        <f t="shared" si="333"/>
        <v>Birta lífeyrissjóðurSamtryggingardeild</v>
      </c>
      <c r="B10556" s="20" t="str">
        <f>_xlfn.IFNA(INDEX(Listi!$AI:$AI,MATCH(C10556,Listi!$AJ:$AJ,0)),INDEX(Listi!T:T,MATCH(C10556,Listi!U:U,0)))</f>
        <v xml:space="preserve">Birta  </v>
      </c>
      <c r="C10556" s="20" t="s">
        <v>298</v>
      </c>
      <c r="D10556" s="20" t="s">
        <v>205</v>
      </c>
      <c r="E10556" s="20" t="s">
        <v>275</v>
      </c>
      <c r="F10556" s="20" t="s">
        <v>174</v>
      </c>
      <c r="G10556" s="8">
        <v>43891</v>
      </c>
      <c r="H10556" s="20" t="s">
        <v>175</v>
      </c>
      <c r="I10556" s="7">
        <v>15807071915</v>
      </c>
      <c r="L10556" s="7">
        <v>549755105944</v>
      </c>
      <c r="M10556" s="7">
        <v>18480897961</v>
      </c>
      <c r="N10556" s="7">
        <v>14075814006</v>
      </c>
      <c r="O10556" s="20" t="str">
        <f t="shared" si="332"/>
        <v/>
      </c>
    </row>
    <row r="10557" spans="1:15">
      <c r="A10557" s="20" t="str">
        <f t="shared" si="333"/>
        <v>Birta lífeyrissjóðurSkuldabréfaleið</v>
      </c>
      <c r="B10557" s="20" t="str">
        <f>_xlfn.IFNA(INDEX(Listi!$AI:$AI,MATCH(C10557,Listi!$AJ:$AJ,0)),INDEX(Listi!T:T,MATCH(C10557,Listi!U:U,0)))</f>
        <v xml:space="preserve">Birta  </v>
      </c>
      <c r="C10557" s="20" t="s">
        <v>298</v>
      </c>
      <c r="D10557" s="20" t="s">
        <v>313</v>
      </c>
      <c r="E10557" s="20" t="s">
        <v>276</v>
      </c>
      <c r="F10557" s="20" t="s">
        <v>174</v>
      </c>
      <c r="G10557" s="8">
        <v>43891</v>
      </c>
      <c r="H10557" s="20" t="s">
        <v>175</v>
      </c>
      <c r="I10557" s="7">
        <v>450700464</v>
      </c>
      <c r="L10557" s="7">
        <v>8522374478</v>
      </c>
      <c r="M10557" s="7">
        <v>391005163</v>
      </c>
      <c r="N10557" s="7">
        <v>218104877</v>
      </c>
      <c r="O10557" s="20" t="str">
        <f t="shared" si="332"/>
        <v/>
      </c>
    </row>
    <row r="10558" spans="1:15">
      <c r="A10558" s="20" t="str">
        <f t="shared" si="333"/>
        <v>Birta lífeyrissjóðurTilgreind séreign</v>
      </c>
      <c r="B10558" s="20" t="str">
        <f>_xlfn.IFNA(INDEX(Listi!$AI:$AI,MATCH(C10558,Listi!$AJ:$AJ,0)),INDEX(Listi!T:T,MATCH(C10558,Listi!U:U,0)))</f>
        <v xml:space="preserve">Birta  </v>
      </c>
      <c r="C10558" s="20" t="s">
        <v>298</v>
      </c>
      <c r="D10558" s="20" t="s">
        <v>312</v>
      </c>
      <c r="E10558" s="20" t="s">
        <v>276</v>
      </c>
      <c r="F10558" s="20" t="s">
        <v>174</v>
      </c>
      <c r="G10558" s="8">
        <v>43891</v>
      </c>
      <c r="H10558" s="20" t="s">
        <v>175</v>
      </c>
      <c r="I10558" s="7">
        <v>0</v>
      </c>
      <c r="L10558" s="7">
        <v>2234420297</v>
      </c>
      <c r="M10558" s="7">
        <v>511871981</v>
      </c>
      <c r="N10558" s="7">
        <v>36000223</v>
      </c>
      <c r="O10558" s="20" t="str">
        <f t="shared" si="332"/>
        <v/>
      </c>
    </row>
    <row r="10559" spans="1:15">
      <c r="A10559" s="20" t="str">
        <f t="shared" si="333"/>
        <v>Brú Lífeyrissjóður starfsmanna sveitarfélagaA-deild</v>
      </c>
      <c r="B10559" s="20" t="str">
        <f>_xlfn.IFNA(INDEX(Listi!$AI:$AI,MATCH(C10559,Listi!$AJ:$AJ,0)),INDEX(Listi!T:T,MATCH(C10559,Listi!U:U,0)))</f>
        <v>Brú</v>
      </c>
      <c r="C10559" s="20" t="s">
        <v>217</v>
      </c>
      <c r="D10559" s="20" t="s">
        <v>257</v>
      </c>
      <c r="E10559" s="20" t="s">
        <v>275</v>
      </c>
      <c r="F10559" s="20" t="s">
        <v>174</v>
      </c>
      <c r="G10559" s="8">
        <v>43891</v>
      </c>
      <c r="H10559" s="20" t="s">
        <v>175</v>
      </c>
      <c r="I10559" s="7">
        <v>8718402307</v>
      </c>
      <c r="L10559" s="7">
        <v>270469177889</v>
      </c>
      <c r="M10559" s="7">
        <v>13987858077</v>
      </c>
      <c r="N10559" s="7">
        <v>4793072329</v>
      </c>
      <c r="O10559" s="20" t="str">
        <f t="shared" si="332"/>
        <v/>
      </c>
    </row>
    <row r="10560" spans="1:15">
      <c r="A10560" s="20" t="str">
        <f t="shared" si="333"/>
        <v>Brú Lífeyrissjóður starfsmanna sveitarfélagaB-deild</v>
      </c>
      <c r="B10560" s="20" t="str">
        <f>_xlfn.IFNA(INDEX(Listi!$AI:$AI,MATCH(C10560,Listi!$AJ:$AJ,0)),INDEX(Listi!T:T,MATCH(C10560,Listi!U:U,0)))</f>
        <v>Brú</v>
      </c>
      <c r="C10560" s="20" t="s">
        <v>217</v>
      </c>
      <c r="D10560" s="20" t="s">
        <v>218</v>
      </c>
      <c r="E10560" s="20" t="s">
        <v>275</v>
      </c>
      <c r="F10560" s="20" t="s">
        <v>174</v>
      </c>
      <c r="G10560" s="8">
        <v>43891</v>
      </c>
      <c r="H10560" s="20" t="s">
        <v>175</v>
      </c>
      <c r="I10560" s="7">
        <v>672248852</v>
      </c>
      <c r="L10560" s="7">
        <v>17004783831</v>
      </c>
      <c r="M10560" s="7">
        <v>119747694</v>
      </c>
      <c r="N10560" s="7">
        <v>3424817406</v>
      </c>
      <c r="O10560" s="20" t="str">
        <f t="shared" si="332"/>
        <v/>
      </c>
    </row>
    <row r="10561" spans="1:15">
      <c r="A10561" s="20" t="str">
        <f t="shared" si="333"/>
        <v>Brú Lífeyrissjóður starfsmanna sveitarfélagaV-deild</v>
      </c>
      <c r="B10561" s="20" t="str">
        <f>_xlfn.IFNA(INDEX(Listi!$AI:$AI,MATCH(C10561,Listi!$AJ:$AJ,0)),INDEX(Listi!T:T,MATCH(C10561,Listi!U:U,0)))</f>
        <v>Brú</v>
      </c>
      <c r="C10561" s="20" t="s">
        <v>217</v>
      </c>
      <c r="D10561" s="20" t="s">
        <v>219</v>
      </c>
      <c r="E10561" s="20" t="s">
        <v>275</v>
      </c>
      <c r="F10561" s="20" t="s">
        <v>174</v>
      </c>
      <c r="G10561" s="8">
        <v>43891</v>
      </c>
      <c r="H10561" s="20" t="s">
        <v>175</v>
      </c>
      <c r="I10561" s="7">
        <v>1724245091</v>
      </c>
      <c r="L10561" s="7">
        <v>54501394986</v>
      </c>
      <c r="M10561" s="7">
        <v>4188513374</v>
      </c>
      <c r="N10561" s="7">
        <v>455519059</v>
      </c>
      <c r="O10561" s="20" t="str">
        <f t="shared" si="332"/>
        <v/>
      </c>
    </row>
    <row r="10562" spans="1:15">
      <c r="A10562" s="20" t="str">
        <f t="shared" si="333"/>
        <v>Eftirlaunasj atvinnuflugmannaSamtryggingardeild</v>
      </c>
      <c r="B10562" s="20" t="str">
        <f>_xlfn.IFNA(INDEX(Listi!$AI:$AI,MATCH(C10562,Listi!$AJ:$AJ,0)),INDEX(Listi!T:T,MATCH(C10562,Listi!U:U,0)))</f>
        <v>EFÍA</v>
      </c>
      <c r="C10562" s="20" t="s">
        <v>220</v>
      </c>
      <c r="D10562" s="20" t="s">
        <v>205</v>
      </c>
      <c r="E10562" s="20" t="s">
        <v>275</v>
      </c>
      <c r="F10562" s="20" t="s">
        <v>174</v>
      </c>
      <c r="G10562" s="8">
        <v>43891</v>
      </c>
      <c r="H10562" s="20" t="s">
        <v>175</v>
      </c>
      <c r="I10562" s="7">
        <v>1849034000</v>
      </c>
      <c r="L10562" s="7">
        <v>58542663000</v>
      </c>
      <c r="M10562" s="7">
        <v>1477262000</v>
      </c>
      <c r="N10562" s="7">
        <v>1113313000</v>
      </c>
      <c r="O10562" s="20" t="str">
        <f t="shared" ref="O10562:O10625" si="334">IFERROR(VLOOKUP(F10562,EhLykill,3,FALSE),"")</f>
        <v/>
      </c>
    </row>
    <row r="10563" spans="1:15">
      <c r="A10563" s="20" t="str">
        <f t="shared" si="333"/>
        <v>Festa - lífeyrissjóðurSamtryggingardeild</v>
      </c>
      <c r="B10563" s="20" t="str">
        <f>_xlfn.IFNA(INDEX(Listi!$AI:$AI,MATCH(C10563,Listi!$AJ:$AJ,0)),INDEX(Listi!T:T,MATCH(C10563,Listi!U:U,0)))</f>
        <v xml:space="preserve">Festa </v>
      </c>
      <c r="C10563" s="20" t="s">
        <v>221</v>
      </c>
      <c r="D10563" s="20" t="s">
        <v>205</v>
      </c>
      <c r="E10563" s="20" t="s">
        <v>275</v>
      </c>
      <c r="F10563" s="20" t="s">
        <v>174</v>
      </c>
      <c r="G10563" s="8">
        <v>43891</v>
      </c>
      <c r="H10563" s="20" t="s">
        <v>175</v>
      </c>
      <c r="I10563" s="7">
        <v>7611490118</v>
      </c>
      <c r="L10563" s="7">
        <v>246318113722</v>
      </c>
      <c r="M10563" s="7">
        <v>11138196907</v>
      </c>
      <c r="N10563" s="7">
        <v>5180938287</v>
      </c>
      <c r="O10563" s="20" t="str">
        <f t="shared" si="334"/>
        <v/>
      </c>
    </row>
    <row r="10564" spans="1:15">
      <c r="A10564" s="20" t="str">
        <f t="shared" si="333"/>
        <v>Festa - lífeyrissjóðurSparnaðarleið I</v>
      </c>
      <c r="B10564" s="20" t="str">
        <f>_xlfn.IFNA(INDEX(Listi!$AI:$AI,MATCH(C10564,Listi!$AJ:$AJ,0)),INDEX(Listi!T:T,MATCH(C10564,Listi!U:U,0)))</f>
        <v xml:space="preserve">Festa </v>
      </c>
      <c r="C10564" s="20" t="s">
        <v>221</v>
      </c>
      <c r="D10564" s="20" t="s">
        <v>464</v>
      </c>
      <c r="E10564" s="20" t="s">
        <v>276</v>
      </c>
      <c r="F10564" s="20" t="s">
        <v>174</v>
      </c>
      <c r="G10564" s="8">
        <v>43891</v>
      </c>
      <c r="H10564" s="20" t="s">
        <v>175</v>
      </c>
      <c r="I10564" s="7">
        <v>1601267</v>
      </c>
      <c r="L10564" s="7">
        <v>75585319</v>
      </c>
      <c r="M10564" s="7">
        <v>37671409</v>
      </c>
      <c r="N10564" s="7">
        <v>2063969</v>
      </c>
      <c r="O10564" s="20" t="str">
        <f t="shared" si="334"/>
        <v/>
      </c>
    </row>
    <row r="10565" spans="1:15">
      <c r="A10565" s="20" t="str">
        <f t="shared" si="333"/>
        <v>Festa - lífeyrissjóðurSparnaðarleið II</v>
      </c>
      <c r="B10565" s="20" t="str">
        <f>_xlfn.IFNA(INDEX(Listi!$AI:$AI,MATCH(C10565,Listi!$AJ:$AJ,0)),INDEX(Listi!T:T,MATCH(C10565,Listi!U:U,0)))</f>
        <v xml:space="preserve">Festa </v>
      </c>
      <c r="C10565" s="20" t="s">
        <v>221</v>
      </c>
      <c r="D10565" s="20" t="s">
        <v>388</v>
      </c>
      <c r="E10565" s="20" t="s">
        <v>276</v>
      </c>
      <c r="F10565" s="20" t="s">
        <v>174</v>
      </c>
      <c r="G10565" s="8">
        <v>43891</v>
      </c>
      <c r="H10565" s="20" t="s">
        <v>175</v>
      </c>
      <c r="I10565" s="7">
        <v>25020063</v>
      </c>
      <c r="L10565" s="7">
        <v>1113180693</v>
      </c>
      <c r="M10565" s="7">
        <v>134564310</v>
      </c>
      <c r="N10565" s="7">
        <v>19363084</v>
      </c>
      <c r="O10565" s="20" t="str">
        <f t="shared" si="334"/>
        <v/>
      </c>
    </row>
    <row r="10566" spans="1:15">
      <c r="A10566" s="20" t="str">
        <f t="shared" si="333"/>
        <v>Frjálsi lífeyrissjóðurinnDeild/leið I</v>
      </c>
      <c r="B10566" s="20" t="str">
        <f>_xlfn.IFNA(INDEX(Listi!$AI:$AI,MATCH(C10566,Listi!$AJ:$AJ,0)),INDEX(Listi!T:T,MATCH(C10566,Listi!U:U,0)))</f>
        <v xml:space="preserve">Frjálsi </v>
      </c>
      <c r="C10566" s="20" t="s">
        <v>222</v>
      </c>
      <c r="D10566" s="20" t="s">
        <v>223</v>
      </c>
      <c r="E10566" s="20" t="s">
        <v>276</v>
      </c>
      <c r="F10566" s="20" t="s">
        <v>174</v>
      </c>
      <c r="G10566" s="8">
        <v>43891</v>
      </c>
      <c r="H10566" s="20" t="s">
        <v>175</v>
      </c>
      <c r="I10566" s="7">
        <v>5512684000</v>
      </c>
      <c r="L10566" s="7">
        <v>199278730000</v>
      </c>
      <c r="M10566" s="7">
        <v>10813020000</v>
      </c>
      <c r="N10566" s="7">
        <v>2178012000</v>
      </c>
      <c r="O10566" s="20" t="str">
        <f t="shared" si="334"/>
        <v/>
      </c>
    </row>
    <row r="10567" spans="1:15">
      <c r="A10567" s="20" t="str">
        <f t="shared" si="333"/>
        <v>Frjálsi lífeyrissjóðurinnDeild/leið II</v>
      </c>
      <c r="B10567" s="20" t="str">
        <f>_xlfn.IFNA(INDEX(Listi!$AI:$AI,MATCH(C10567,Listi!$AJ:$AJ,0)),INDEX(Listi!T:T,MATCH(C10567,Listi!U:U,0)))</f>
        <v xml:space="preserve">Frjálsi </v>
      </c>
      <c r="C10567" s="20" t="s">
        <v>222</v>
      </c>
      <c r="D10567" s="20" t="s">
        <v>224</v>
      </c>
      <c r="E10567" s="20" t="s">
        <v>276</v>
      </c>
      <c r="F10567" s="20" t="s">
        <v>174</v>
      </c>
      <c r="G10567" s="8">
        <v>43891</v>
      </c>
      <c r="H10567" s="20" t="s">
        <v>175</v>
      </c>
      <c r="I10567" s="7">
        <v>1428700000</v>
      </c>
      <c r="L10567" s="7">
        <v>29681370000</v>
      </c>
      <c r="M10567" s="7">
        <v>1864883000</v>
      </c>
      <c r="N10567" s="7">
        <v>401735000</v>
      </c>
      <c r="O10567" s="20" t="str">
        <f t="shared" si="334"/>
        <v/>
      </c>
    </row>
    <row r="10568" spans="1:15">
      <c r="A10568" s="20" t="str">
        <f t="shared" si="333"/>
        <v>Frjálsi lífeyrissjóðurinnDeild/leið III</v>
      </c>
      <c r="B10568" s="20" t="str">
        <f>_xlfn.IFNA(INDEX(Listi!$AI:$AI,MATCH(C10568,Listi!$AJ:$AJ,0)),INDEX(Listi!T:T,MATCH(C10568,Listi!U:U,0)))</f>
        <v xml:space="preserve">Frjálsi </v>
      </c>
      <c r="C10568" s="20" t="s">
        <v>222</v>
      </c>
      <c r="D10568" s="20" t="s">
        <v>225</v>
      </c>
      <c r="E10568" s="20" t="s">
        <v>276</v>
      </c>
      <c r="F10568" s="20" t="s">
        <v>174</v>
      </c>
      <c r="G10568" s="8">
        <v>43891</v>
      </c>
      <c r="H10568" s="20" t="s">
        <v>175</v>
      </c>
      <c r="I10568" s="7">
        <v>3057304000</v>
      </c>
      <c r="L10568" s="7">
        <v>43554797000</v>
      </c>
      <c r="M10568" s="7">
        <v>2564479000</v>
      </c>
      <c r="N10568" s="7">
        <v>1456678000</v>
      </c>
      <c r="O10568" s="20" t="str">
        <f t="shared" si="334"/>
        <v/>
      </c>
    </row>
    <row r="10569" spans="1:15">
      <c r="A10569" s="20" t="str">
        <f t="shared" si="333"/>
        <v>Frjálsi lífeyrissjóðurinnFrjálsi Áhætta</v>
      </c>
      <c r="B10569" s="20" t="str">
        <f>_xlfn.IFNA(INDEX(Listi!$AI:$AI,MATCH(C10569,Listi!$AJ:$AJ,0)),INDEX(Listi!T:T,MATCH(C10569,Listi!U:U,0)))</f>
        <v xml:space="preserve">Frjálsi </v>
      </c>
      <c r="C10569" s="20" t="s">
        <v>222</v>
      </c>
      <c r="D10569" s="20" t="s">
        <v>226</v>
      </c>
      <c r="E10569" s="20" t="s">
        <v>276</v>
      </c>
      <c r="F10569" s="20" t="s">
        <v>174</v>
      </c>
      <c r="G10569" s="8">
        <v>43891</v>
      </c>
      <c r="H10569" s="20" t="s">
        <v>175</v>
      </c>
      <c r="I10569" s="7">
        <v>42355000</v>
      </c>
      <c r="L10569" s="7">
        <v>2707615000</v>
      </c>
      <c r="M10569" s="7">
        <v>335331000</v>
      </c>
      <c r="N10569" s="7">
        <v>1872000</v>
      </c>
      <c r="O10569" s="20" t="str">
        <f t="shared" si="334"/>
        <v/>
      </c>
    </row>
    <row r="10570" spans="1:15">
      <c r="A10570" s="20" t="str">
        <f t="shared" si="333"/>
        <v>Frjálsi lífeyrissjóðurinnSameiginleg deild</v>
      </c>
      <c r="B10570" s="20" t="str">
        <f>_xlfn.IFNA(INDEX(Listi!$AI:$AI,MATCH(C10570,Listi!$AJ:$AJ,0)),INDEX(Listi!T:T,MATCH(C10570,Listi!U:U,0)))</f>
        <v xml:space="preserve">Frjálsi </v>
      </c>
      <c r="C10570" s="20" t="s">
        <v>222</v>
      </c>
      <c r="D10570" s="20" t="s">
        <v>311</v>
      </c>
      <c r="E10570" s="20" t="s">
        <v>276</v>
      </c>
      <c r="F10570" s="20" t="s">
        <v>174</v>
      </c>
      <c r="G10570" s="8">
        <v>43891</v>
      </c>
      <c r="H10570" s="20" t="s">
        <v>175</v>
      </c>
      <c r="I10570" s="7">
        <v>0</v>
      </c>
      <c r="L10570" s="7">
        <v>0</v>
      </c>
      <c r="M10570" s="7">
        <v>0</v>
      </c>
      <c r="N10570" s="7">
        <v>0</v>
      </c>
      <c r="O10570" s="20" t="str">
        <f t="shared" si="334"/>
        <v/>
      </c>
    </row>
    <row r="10571" spans="1:15">
      <c r="A10571" s="20" t="str">
        <f t="shared" si="333"/>
        <v>Frjálsi lífeyrissjóðurinnSamtryggingardeild</v>
      </c>
      <c r="B10571" s="20" t="str">
        <f>_xlfn.IFNA(INDEX(Listi!$AI:$AI,MATCH(C10571,Listi!$AJ:$AJ,0)),INDEX(Listi!T:T,MATCH(C10571,Listi!U:U,0)))</f>
        <v xml:space="preserve">Frjálsi </v>
      </c>
      <c r="C10571" s="20" t="s">
        <v>222</v>
      </c>
      <c r="D10571" s="20" t="s">
        <v>205</v>
      </c>
      <c r="E10571" s="20" t="s">
        <v>275</v>
      </c>
      <c r="F10571" s="20" t="s">
        <v>174</v>
      </c>
      <c r="G10571" s="8">
        <v>43891</v>
      </c>
      <c r="H10571" s="20" t="s">
        <v>175</v>
      </c>
      <c r="I10571" s="7">
        <v>5416246000</v>
      </c>
      <c r="L10571" s="7">
        <v>127148465000</v>
      </c>
      <c r="M10571" s="7">
        <v>7524433000</v>
      </c>
      <c r="N10571" s="7">
        <v>1254273000</v>
      </c>
      <c r="O10571" s="20" t="str">
        <f t="shared" si="334"/>
        <v/>
      </c>
    </row>
    <row r="10572" spans="1:15">
      <c r="A10572" s="20" t="str">
        <f t="shared" si="333"/>
        <v>Gildi - lífeyrissjóðurFramtíðarsýn 1</v>
      </c>
      <c r="B10572" s="20" t="str">
        <f>_xlfn.IFNA(INDEX(Listi!$AI:$AI,MATCH(C10572,Listi!$AJ:$AJ,0)),INDEX(Listi!T:T,MATCH(C10572,Listi!U:U,0)))</f>
        <v xml:space="preserve">Gildi  </v>
      </c>
      <c r="C10572" s="20" t="s">
        <v>227</v>
      </c>
      <c r="D10572" s="20" t="s">
        <v>373</v>
      </c>
      <c r="E10572" s="20" t="s">
        <v>276</v>
      </c>
      <c r="F10572" s="20" t="s">
        <v>174</v>
      </c>
      <c r="G10572" s="8">
        <v>43891</v>
      </c>
      <c r="H10572" s="20" t="s">
        <v>175</v>
      </c>
      <c r="I10572" s="7">
        <v>84492678</v>
      </c>
      <c r="L10572" s="7">
        <v>3223959491</v>
      </c>
      <c r="M10572" s="7">
        <v>185065371</v>
      </c>
      <c r="N10572" s="7">
        <v>99697779</v>
      </c>
      <c r="O10572" s="20" t="str">
        <f t="shared" si="334"/>
        <v/>
      </c>
    </row>
    <row r="10573" spans="1:15">
      <c r="A10573" s="20" t="str">
        <f t="shared" si="333"/>
        <v>Gildi - lífeyrissjóðurFramtíðarsýn 2</v>
      </c>
      <c r="B10573" s="20" t="str">
        <f>_xlfn.IFNA(INDEX(Listi!$AI:$AI,MATCH(C10573,Listi!$AJ:$AJ,0)),INDEX(Listi!T:T,MATCH(C10573,Listi!U:U,0)))</f>
        <v xml:space="preserve">Gildi  </v>
      </c>
      <c r="C10573" s="20" t="s">
        <v>227</v>
      </c>
      <c r="D10573" s="20" t="s">
        <v>374</v>
      </c>
      <c r="E10573" s="20" t="s">
        <v>276</v>
      </c>
      <c r="F10573" s="20" t="s">
        <v>174</v>
      </c>
      <c r="G10573" s="8">
        <v>43891</v>
      </c>
      <c r="H10573" s="20" t="s">
        <v>175</v>
      </c>
      <c r="I10573" s="7">
        <v>108940339</v>
      </c>
      <c r="L10573" s="7">
        <v>3172355810</v>
      </c>
      <c r="M10573" s="7">
        <v>227598529</v>
      </c>
      <c r="N10573" s="7">
        <v>70042741</v>
      </c>
      <c r="O10573" s="20" t="str">
        <f t="shared" si="334"/>
        <v/>
      </c>
    </row>
    <row r="10574" spans="1:15">
      <c r="A10574" s="20" t="str">
        <f t="shared" si="333"/>
        <v>Gildi - lífeyrissjóðurFramtíðarsýn 3</v>
      </c>
      <c r="B10574" s="20" t="str">
        <f>_xlfn.IFNA(INDEX(Listi!$AI:$AI,MATCH(C10574,Listi!$AJ:$AJ,0)),INDEX(Listi!T:T,MATCH(C10574,Listi!U:U,0)))</f>
        <v xml:space="preserve">Gildi  </v>
      </c>
      <c r="C10574" s="20" t="s">
        <v>227</v>
      </c>
      <c r="D10574" s="20" t="s">
        <v>380</v>
      </c>
      <c r="E10574" s="20" t="s">
        <v>276</v>
      </c>
      <c r="F10574" s="20" t="s">
        <v>174</v>
      </c>
      <c r="G10574" s="8">
        <v>43891</v>
      </c>
      <c r="H10574" s="20" t="s">
        <v>175</v>
      </c>
      <c r="I10574" s="7">
        <v>0</v>
      </c>
      <c r="L10574" s="7">
        <v>1220667693</v>
      </c>
      <c r="M10574" s="7">
        <v>206427664</v>
      </c>
      <c r="N10574" s="7">
        <v>61376636</v>
      </c>
      <c r="O10574" s="20" t="str">
        <f t="shared" si="334"/>
        <v/>
      </c>
    </row>
    <row r="10575" spans="1:15">
      <c r="A10575" s="20" t="str">
        <f t="shared" si="333"/>
        <v>Gildi - lífeyrissjóðurSamtryggingardeild</v>
      </c>
      <c r="B10575" s="20" t="str">
        <f>_xlfn.IFNA(INDEX(Listi!$AI:$AI,MATCH(C10575,Listi!$AJ:$AJ,0)),INDEX(Listi!T:T,MATCH(C10575,Listi!U:U,0)))</f>
        <v xml:space="preserve">Gildi  </v>
      </c>
      <c r="C10575" s="20" t="s">
        <v>227</v>
      </c>
      <c r="D10575" s="20" t="s">
        <v>205</v>
      </c>
      <c r="E10575" s="20" t="s">
        <v>275</v>
      </c>
      <c r="F10575" s="20" t="s">
        <v>174</v>
      </c>
      <c r="G10575" s="8">
        <v>43891</v>
      </c>
      <c r="H10575" s="20" t="s">
        <v>175</v>
      </c>
      <c r="I10575" s="7">
        <v>23793777757</v>
      </c>
      <c r="L10575" s="7">
        <v>908474103084</v>
      </c>
      <c r="M10575" s="7">
        <v>33404441428</v>
      </c>
      <c r="N10575" s="7">
        <v>20772915594</v>
      </c>
      <c r="O10575" s="20" t="str">
        <f t="shared" si="334"/>
        <v/>
      </c>
    </row>
    <row r="10576" spans="1:15">
      <c r="A10576" s="20" t="str">
        <f t="shared" si="333"/>
        <v>Íslandsbanki hf.Erlend verðbréf</v>
      </c>
      <c r="B10576" s="20" t="str">
        <f>_xlfn.IFNA(INDEX(Listi!$AI:$AI,MATCH(C10576,Listi!$AJ:$AJ,0)),INDEX(Listi!T:T,MATCH(C10576,Listi!U:U,0)))</f>
        <v>Íslandsbanki</v>
      </c>
      <c r="C10576" s="20" t="s">
        <v>228</v>
      </c>
      <c r="D10576" s="20" t="s">
        <v>229</v>
      </c>
      <c r="E10576" s="20" t="s">
        <v>276</v>
      </c>
      <c r="F10576" s="20" t="s">
        <v>174</v>
      </c>
      <c r="G10576" s="8">
        <v>43891</v>
      </c>
      <c r="H10576" s="20" t="s">
        <v>175</v>
      </c>
      <c r="I10576" s="7">
        <v>-5794831</v>
      </c>
      <c r="L10576" s="7">
        <v>1602556114</v>
      </c>
      <c r="M10576" s="7">
        <v>15640340</v>
      </c>
      <c r="N10576" s="7">
        <v>15279587</v>
      </c>
      <c r="O10576" s="20" t="str">
        <f t="shared" si="334"/>
        <v/>
      </c>
    </row>
    <row r="10577" spans="1:15">
      <c r="A10577" s="20" t="str">
        <f t="shared" si="333"/>
        <v>Íslandsbanki hf.Húsnæðisleið</v>
      </c>
      <c r="B10577" s="20" t="str">
        <f>_xlfn.IFNA(INDEX(Listi!$AI:$AI,MATCH(C10577,Listi!$AJ:$AJ,0)),INDEX(Listi!T:T,MATCH(C10577,Listi!U:U,0)))</f>
        <v>Íslandsbanki</v>
      </c>
      <c r="C10577" s="20" t="s">
        <v>228</v>
      </c>
      <c r="D10577" s="20" t="s">
        <v>307</v>
      </c>
      <c r="E10577" s="20" t="s">
        <v>276</v>
      </c>
      <c r="F10577" s="20" t="s">
        <v>174</v>
      </c>
      <c r="G10577" s="8">
        <v>43891</v>
      </c>
      <c r="H10577" s="20" t="s">
        <v>175</v>
      </c>
      <c r="I10577" s="7">
        <v>14218996</v>
      </c>
      <c r="L10577" s="7">
        <v>2334808209</v>
      </c>
      <c r="M10577" s="7">
        <v>1128225985</v>
      </c>
      <c r="N10577" s="7">
        <v>7159457</v>
      </c>
      <c r="O10577" s="20" t="str">
        <f t="shared" si="334"/>
        <v/>
      </c>
    </row>
    <row r="10578" spans="1:15">
      <c r="A10578" s="20" t="str">
        <f t="shared" si="333"/>
        <v>Íslandsbanki hf.Lífeyrisreikningur-óverðtryggður</v>
      </c>
      <c r="B10578" s="20" t="str">
        <f>_xlfn.IFNA(INDEX(Listi!$AI:$AI,MATCH(C10578,Listi!$AJ:$AJ,0)),INDEX(Listi!T:T,MATCH(C10578,Listi!U:U,0)))</f>
        <v>Íslandsbanki</v>
      </c>
      <c r="C10578" s="20" t="s">
        <v>228</v>
      </c>
      <c r="D10578" s="20" t="s">
        <v>231</v>
      </c>
      <c r="E10578" s="20" t="s">
        <v>276</v>
      </c>
      <c r="F10578" s="20" t="s">
        <v>174</v>
      </c>
      <c r="G10578" s="8">
        <v>43891</v>
      </c>
      <c r="H10578" s="20" t="s">
        <v>175</v>
      </c>
      <c r="I10578" s="7">
        <v>0</v>
      </c>
      <c r="L10578" s="7">
        <v>2506311736</v>
      </c>
      <c r="M10578" s="7">
        <v>879015901</v>
      </c>
      <c r="N10578" s="7">
        <v>95740979</v>
      </c>
      <c r="O10578" s="20" t="str">
        <f t="shared" si="334"/>
        <v/>
      </c>
    </row>
    <row r="10579" spans="1:15">
      <c r="A10579" s="20" t="str">
        <f t="shared" si="333"/>
        <v>Íslandsbanki hf.Lífeyrisreikningur-verðtryggður</v>
      </c>
      <c r="B10579" s="20" t="str">
        <f>_xlfn.IFNA(INDEX(Listi!$AI:$AI,MATCH(C10579,Listi!$AJ:$AJ,0)),INDEX(Listi!T:T,MATCH(C10579,Listi!U:U,0)))</f>
        <v>Íslandsbanki</v>
      </c>
      <c r="C10579" s="20" t="s">
        <v>228</v>
      </c>
      <c r="D10579" s="20" t="s">
        <v>232</v>
      </c>
      <c r="E10579" s="20" t="s">
        <v>276</v>
      </c>
      <c r="F10579" s="20" t="s">
        <v>174</v>
      </c>
      <c r="G10579" s="8">
        <v>43891</v>
      </c>
      <c r="H10579" s="20" t="s">
        <v>175</v>
      </c>
      <c r="I10579" s="7">
        <v>0</v>
      </c>
      <c r="L10579" s="7">
        <v>35933944171</v>
      </c>
      <c r="M10579" s="7">
        <v>3575627585</v>
      </c>
      <c r="N10579" s="7">
        <v>973599891</v>
      </c>
      <c r="O10579" s="20" t="str">
        <f t="shared" si="334"/>
        <v/>
      </c>
    </row>
    <row r="10580" spans="1:15">
      <c r="A10580" s="20" t="str">
        <f t="shared" si="333"/>
        <v>Íslandsbanki hf.Löng ríkisskuldabréf</v>
      </c>
      <c r="B10580" s="20" t="str">
        <f>_xlfn.IFNA(INDEX(Listi!$AI:$AI,MATCH(C10580,Listi!$AJ:$AJ,0)),INDEX(Listi!T:T,MATCH(C10580,Listi!U:U,0)))</f>
        <v>Íslandsbanki</v>
      </c>
      <c r="C10580" s="20" t="s">
        <v>228</v>
      </c>
      <c r="D10580" s="20" t="s">
        <v>233</v>
      </c>
      <c r="E10580" s="20" t="s">
        <v>276</v>
      </c>
      <c r="F10580" s="20" t="s">
        <v>174</v>
      </c>
      <c r="G10580" s="8">
        <v>43891</v>
      </c>
      <c r="H10580" s="20" t="s">
        <v>175</v>
      </c>
      <c r="I10580" s="7">
        <v>22361090</v>
      </c>
      <c r="L10580" s="7">
        <v>753232602</v>
      </c>
      <c r="M10580" s="7">
        <v>52540738</v>
      </c>
      <c r="N10580" s="7">
        <v>25520229</v>
      </c>
      <c r="O10580" s="20" t="str">
        <f t="shared" si="334"/>
        <v/>
      </c>
    </row>
    <row r="10581" spans="1:15">
      <c r="A10581" s="20" t="str">
        <f t="shared" si="333"/>
        <v>Íslandsbanki hf.Stýring A</v>
      </c>
      <c r="B10581" s="20" t="str">
        <f>_xlfn.IFNA(INDEX(Listi!$AI:$AI,MATCH(C10581,Listi!$AJ:$AJ,0)),INDEX(Listi!T:T,MATCH(C10581,Listi!U:U,0)))</f>
        <v>Íslandsbanki</v>
      </c>
      <c r="C10581" s="20" t="s">
        <v>228</v>
      </c>
      <c r="D10581" s="20" t="s">
        <v>234</v>
      </c>
      <c r="E10581" s="20" t="s">
        <v>276</v>
      </c>
      <c r="F10581" s="20" t="s">
        <v>174</v>
      </c>
      <c r="G10581" s="8">
        <v>43891</v>
      </c>
      <c r="H10581" s="20" t="s">
        <v>175</v>
      </c>
      <c r="I10581" s="7">
        <v>135432494</v>
      </c>
      <c r="L10581" s="7">
        <v>4133723797</v>
      </c>
      <c r="M10581" s="7">
        <v>215966902</v>
      </c>
      <c r="N10581" s="7">
        <v>124877843</v>
      </c>
      <c r="O10581" s="20" t="str">
        <f t="shared" si="334"/>
        <v/>
      </c>
    </row>
    <row r="10582" spans="1:15">
      <c r="A10582" s="20" t="str">
        <f t="shared" si="333"/>
        <v>Íslandsbanki hf.Stýring B</v>
      </c>
      <c r="B10582" s="20" t="str">
        <f>_xlfn.IFNA(INDEX(Listi!$AI:$AI,MATCH(C10582,Listi!$AJ:$AJ,0)),INDEX(Listi!T:T,MATCH(C10582,Listi!U:U,0)))</f>
        <v>Íslandsbanki</v>
      </c>
      <c r="C10582" s="20" t="s">
        <v>228</v>
      </c>
      <c r="D10582" s="20" t="s">
        <v>235</v>
      </c>
      <c r="E10582" s="20" t="s">
        <v>276</v>
      </c>
      <c r="F10582" s="20" t="s">
        <v>174</v>
      </c>
      <c r="G10582" s="8">
        <v>43891</v>
      </c>
      <c r="H10582" s="20" t="s">
        <v>175</v>
      </c>
      <c r="I10582" s="7">
        <v>148676191</v>
      </c>
      <c r="L10582" s="7">
        <v>5860247393</v>
      </c>
      <c r="M10582" s="7">
        <v>508591885</v>
      </c>
      <c r="N10582" s="7">
        <v>77897125</v>
      </c>
      <c r="O10582" s="20" t="str">
        <f t="shared" si="334"/>
        <v/>
      </c>
    </row>
    <row r="10583" spans="1:15">
      <c r="A10583" s="20" t="str">
        <f t="shared" si="333"/>
        <v>Íslandsbanki hf.Stýring C</v>
      </c>
      <c r="B10583" s="20" t="str">
        <f>_xlfn.IFNA(INDEX(Listi!$AI:$AI,MATCH(C10583,Listi!$AJ:$AJ,0)),INDEX(Listi!T:T,MATCH(C10583,Listi!U:U,0)))</f>
        <v>Íslandsbanki</v>
      </c>
      <c r="C10583" s="20" t="s">
        <v>228</v>
      </c>
      <c r="D10583" s="20" t="s">
        <v>236</v>
      </c>
      <c r="E10583" s="20" t="s">
        <v>276</v>
      </c>
      <c r="F10583" s="20" t="s">
        <v>174</v>
      </c>
      <c r="G10583" s="8">
        <v>43891</v>
      </c>
      <c r="H10583" s="20" t="s">
        <v>175</v>
      </c>
      <c r="I10583" s="7">
        <v>189161306</v>
      </c>
      <c r="L10583" s="7">
        <v>8014427899</v>
      </c>
      <c r="M10583" s="7">
        <v>751053797</v>
      </c>
      <c r="N10583" s="7">
        <v>58531298</v>
      </c>
      <c r="O10583" s="20" t="str">
        <f t="shared" si="334"/>
        <v/>
      </c>
    </row>
    <row r="10584" spans="1:15">
      <c r="A10584" s="20" t="str">
        <f t="shared" si="333"/>
        <v>Íslandsbanki hf.Stýring D</v>
      </c>
      <c r="B10584" s="20" t="str">
        <f>_xlfn.IFNA(INDEX(Listi!$AI:$AI,MATCH(C10584,Listi!$AJ:$AJ,0)),INDEX(Listi!T:T,MATCH(C10584,Listi!U:U,0)))</f>
        <v>Íslandsbanki</v>
      </c>
      <c r="C10584" s="20" t="s">
        <v>228</v>
      </c>
      <c r="D10584" s="20" t="s">
        <v>237</v>
      </c>
      <c r="E10584" s="20" t="s">
        <v>276</v>
      </c>
      <c r="F10584" s="8" t="s">
        <v>174</v>
      </c>
      <c r="G10584" s="8">
        <v>43891</v>
      </c>
      <c r="H10584" s="20" t="s">
        <v>175</v>
      </c>
      <c r="I10584" s="7">
        <v>106029634</v>
      </c>
      <c r="L10584" s="7">
        <v>5826614423</v>
      </c>
      <c r="M10584" s="7">
        <v>1371163557</v>
      </c>
      <c r="N10584" s="7">
        <v>36861109</v>
      </c>
      <c r="O10584" s="20" t="str">
        <f t="shared" si="334"/>
        <v/>
      </c>
    </row>
    <row r="10585" spans="1:15">
      <c r="A10585" s="20" t="str">
        <f t="shared" si="333"/>
        <v>Íslandsbanki hf.Stýring E</v>
      </c>
      <c r="B10585" s="20" t="str">
        <f>_xlfn.IFNA(INDEX(Listi!$AI:$AI,MATCH(C10585,Listi!$AJ:$AJ,0)),INDEX(Listi!T:T,MATCH(C10585,Listi!U:U,0)))</f>
        <v>Íslandsbanki</v>
      </c>
      <c r="C10585" s="20" t="s">
        <v>228</v>
      </c>
      <c r="D10585" s="20" t="s">
        <v>580</v>
      </c>
      <c r="E10585" s="20" t="s">
        <v>276</v>
      </c>
      <c r="F10585" s="8" t="s">
        <v>174</v>
      </c>
      <c r="G10585" s="8">
        <v>43891</v>
      </c>
      <c r="H10585" s="20" t="s">
        <v>175</v>
      </c>
      <c r="I10585" s="7">
        <v>748141</v>
      </c>
      <c r="L10585" s="7">
        <v>99567247</v>
      </c>
      <c r="M10585" s="7">
        <v>7691901</v>
      </c>
      <c r="N10585" s="7">
        <v>670647</v>
      </c>
      <c r="O10585" s="20" t="str">
        <f t="shared" si="334"/>
        <v/>
      </c>
    </row>
    <row r="10586" spans="1:15">
      <c r="A10586" s="20" t="str">
        <f t="shared" si="333"/>
        <v>Íslenski lífeyrissjóðurinnLíf 1</v>
      </c>
      <c r="B10586" s="20" t="str">
        <f>_xlfn.IFNA(INDEX(Listi!$AI:$AI,MATCH(C10586,Listi!$AJ:$AJ,0)),INDEX(Listi!T:T,MATCH(C10586,Listi!U:U,0)))</f>
        <v xml:space="preserve">Íslenski  </v>
      </c>
      <c r="C10586" s="20" t="s">
        <v>238</v>
      </c>
      <c r="D10586" s="20" t="s">
        <v>239</v>
      </c>
      <c r="E10586" s="20" t="s">
        <v>276</v>
      </c>
      <c r="F10586" s="8" t="s">
        <v>174</v>
      </c>
      <c r="G10586" s="8">
        <v>43891</v>
      </c>
      <c r="H10586" s="20" t="s">
        <v>175</v>
      </c>
      <c r="I10586" s="7">
        <v>618223687</v>
      </c>
      <c r="L10586" s="7">
        <v>34645188332</v>
      </c>
      <c r="M10586" s="7">
        <v>5859453012</v>
      </c>
      <c r="N10586" s="7">
        <v>977930648</v>
      </c>
      <c r="O10586" s="20" t="str">
        <f t="shared" si="334"/>
        <v/>
      </c>
    </row>
    <row r="10587" spans="1:15">
      <c r="A10587" s="20" t="str">
        <f t="shared" ref="A10587:A10649" si="335">CONCATENATE(C10587,D10587)</f>
        <v>Íslenski lífeyrissjóðurinnLíf 2</v>
      </c>
      <c r="B10587" s="20" t="str">
        <f>_xlfn.IFNA(INDEX(Listi!$AI:$AI,MATCH(C10587,Listi!$AJ:$AJ,0)),INDEX(Listi!T:T,MATCH(C10587,Listi!U:U,0)))</f>
        <v xml:space="preserve">Íslenski  </v>
      </c>
      <c r="C10587" s="20" t="s">
        <v>238</v>
      </c>
      <c r="D10587" s="20" t="s">
        <v>240</v>
      </c>
      <c r="E10587" s="20" t="s">
        <v>276</v>
      </c>
      <c r="F10587" s="8" t="s">
        <v>174</v>
      </c>
      <c r="G10587" s="8">
        <v>43891</v>
      </c>
      <c r="H10587" s="20" t="s">
        <v>175</v>
      </c>
      <c r="I10587" s="7">
        <v>687073151</v>
      </c>
      <c r="L10587" s="7">
        <v>31029129445</v>
      </c>
      <c r="M10587" s="7">
        <v>2139527304</v>
      </c>
      <c r="N10587" s="7">
        <v>531278955</v>
      </c>
      <c r="O10587" s="20" t="str">
        <f t="shared" si="334"/>
        <v/>
      </c>
    </row>
    <row r="10588" spans="1:15">
      <c r="A10588" s="20" t="str">
        <f t="shared" si="335"/>
        <v>Íslenski lífeyrissjóðurinnLíf 3</v>
      </c>
      <c r="B10588" s="20" t="str">
        <f>_xlfn.IFNA(INDEX(Listi!$AI:$AI,MATCH(C10588,Listi!$AJ:$AJ,0)),INDEX(Listi!T:T,MATCH(C10588,Listi!U:U,0)))</f>
        <v xml:space="preserve">Íslenski  </v>
      </c>
      <c r="C10588" s="20" t="s">
        <v>238</v>
      </c>
      <c r="D10588" s="20" t="s">
        <v>241</v>
      </c>
      <c r="E10588" s="20" t="s">
        <v>276</v>
      </c>
      <c r="F10588" s="8" t="s">
        <v>174</v>
      </c>
      <c r="G10588" s="8">
        <v>43891</v>
      </c>
      <c r="H10588" s="20" t="s">
        <v>175</v>
      </c>
      <c r="I10588" s="7">
        <v>679870407</v>
      </c>
      <c r="L10588" s="7">
        <v>26552298455</v>
      </c>
      <c r="M10588" s="7">
        <v>1349981892</v>
      </c>
      <c r="N10588" s="7">
        <v>474868471</v>
      </c>
      <c r="O10588" s="20" t="str">
        <f t="shared" si="334"/>
        <v/>
      </c>
    </row>
    <row r="10589" spans="1:15">
      <c r="A10589" s="20" t="str">
        <f t="shared" si="335"/>
        <v>Íslenski lífeyrissjóðurinnLíf 4</v>
      </c>
      <c r="B10589" s="20" t="str">
        <f>_xlfn.IFNA(INDEX(Listi!$AI:$AI,MATCH(C10589,Listi!$AJ:$AJ,0)),INDEX(Listi!T:T,MATCH(C10589,Listi!U:U,0)))</f>
        <v xml:space="preserve">Íslenski  </v>
      </c>
      <c r="C10589" s="20" t="s">
        <v>238</v>
      </c>
      <c r="D10589" s="20" t="s">
        <v>242</v>
      </c>
      <c r="E10589" s="20" t="s">
        <v>276</v>
      </c>
      <c r="F10589" s="20" t="s">
        <v>174</v>
      </c>
      <c r="G10589" s="8">
        <v>43891</v>
      </c>
      <c r="H10589" s="20" t="s">
        <v>175</v>
      </c>
      <c r="I10589" s="7">
        <v>314257241</v>
      </c>
      <c r="L10589" s="7">
        <v>15323468197</v>
      </c>
      <c r="M10589" s="7">
        <v>592019313</v>
      </c>
      <c r="N10589" s="7">
        <v>649721424</v>
      </c>
      <c r="O10589" s="20" t="str">
        <f t="shared" si="334"/>
        <v/>
      </c>
    </row>
    <row r="10590" spans="1:15">
      <c r="A10590" s="20" t="str">
        <f t="shared" si="335"/>
        <v>Íslenski lífeyrissjóðurinnSamtryggingardeild</v>
      </c>
      <c r="B10590" s="20" t="str">
        <f>_xlfn.IFNA(INDEX(Listi!$AI:$AI,MATCH(C10590,Listi!$AJ:$AJ,0)),INDEX(Listi!T:T,MATCH(C10590,Listi!U:U,0)))</f>
        <v xml:space="preserve">Íslenski  </v>
      </c>
      <c r="C10590" s="20" t="s">
        <v>238</v>
      </c>
      <c r="D10590" s="20" t="s">
        <v>205</v>
      </c>
      <c r="E10590" s="20" t="s">
        <v>275</v>
      </c>
      <c r="F10590" s="20" t="s">
        <v>174</v>
      </c>
      <c r="G10590" s="8">
        <v>43891</v>
      </c>
      <c r="H10590" s="20" t="s">
        <v>175</v>
      </c>
      <c r="I10590" s="7">
        <v>793764963</v>
      </c>
      <c r="L10590" s="7">
        <v>32369481106</v>
      </c>
      <c r="M10590" s="7">
        <v>2513450236</v>
      </c>
      <c r="N10590" s="7">
        <v>182749847</v>
      </c>
      <c r="O10590" s="20" t="str">
        <f t="shared" si="334"/>
        <v/>
      </c>
    </row>
    <row r="10591" spans="1:15">
      <c r="A10591" s="20" t="str">
        <f t="shared" si="335"/>
        <v>Kvika banki hf.Ævileið</v>
      </c>
      <c r="B10591" s="20" t="str">
        <f>_xlfn.IFNA(INDEX(Listi!$AI:$AI,MATCH(C10591,Listi!$AJ:$AJ,0)),INDEX(Listi!T:T,MATCH(C10591,Listi!U:U,0)))</f>
        <v xml:space="preserve">Kvika banki </v>
      </c>
      <c r="C10591" s="20" t="s">
        <v>243</v>
      </c>
      <c r="D10591" s="20" t="s">
        <v>248</v>
      </c>
      <c r="E10591" s="20" t="s">
        <v>276</v>
      </c>
      <c r="F10591" s="20" t="s">
        <v>174</v>
      </c>
      <c r="G10591" s="8">
        <v>43891</v>
      </c>
      <c r="H10591" s="20" t="s">
        <v>175</v>
      </c>
      <c r="I10591" s="7">
        <v>1673190</v>
      </c>
      <c r="L10591" s="7">
        <v>83990162</v>
      </c>
      <c r="M10591" s="7">
        <v>9152445</v>
      </c>
      <c r="N10591" s="7">
        <v>0</v>
      </c>
      <c r="O10591" s="20" t="str">
        <f t="shared" si="334"/>
        <v/>
      </c>
    </row>
    <row r="10592" spans="1:15">
      <c r="A10592" s="20" t="str">
        <f t="shared" si="335"/>
        <v>Kvika banki hf.Innlánaleið</v>
      </c>
      <c r="B10592" s="20" t="str">
        <f>_xlfn.IFNA(INDEX(Listi!$AI:$AI,MATCH(C10592,Listi!$AJ:$AJ,0)),INDEX(Listi!T:T,MATCH(C10592,Listi!U:U,0)))</f>
        <v xml:space="preserve">Kvika banki </v>
      </c>
      <c r="C10592" s="20" t="s">
        <v>243</v>
      </c>
      <c r="D10592" s="20" t="s">
        <v>230</v>
      </c>
      <c r="E10592" s="20" t="s">
        <v>276</v>
      </c>
      <c r="F10592" s="20" t="s">
        <v>174</v>
      </c>
      <c r="G10592" s="8">
        <v>43891</v>
      </c>
      <c r="H10592" s="20" t="s">
        <v>175</v>
      </c>
      <c r="I10592" s="7">
        <v>0</v>
      </c>
      <c r="L10592" s="7">
        <v>2045925829</v>
      </c>
      <c r="M10592" s="7">
        <v>336947043</v>
      </c>
      <c r="N10592" s="7">
        <v>10453565</v>
      </c>
      <c r="O10592" s="20" t="str">
        <f t="shared" si="334"/>
        <v/>
      </c>
    </row>
    <row r="10593" spans="1:15">
      <c r="A10593" s="20" t="str">
        <f t="shared" si="335"/>
        <v>Kvika banki hf.Kvika Séreignasparnaður 5</v>
      </c>
      <c r="B10593" s="20" t="str">
        <f>_xlfn.IFNA(INDEX(Listi!$AI:$AI,MATCH(C10593,Listi!$AJ:$AJ,0)),INDEX(Listi!T:T,MATCH(C10593,Listi!U:U,0)))</f>
        <v xml:space="preserve">Kvika banki </v>
      </c>
      <c r="C10593" s="20" t="s">
        <v>243</v>
      </c>
      <c r="D10593" s="20" t="s">
        <v>471</v>
      </c>
      <c r="E10593" s="20" t="s">
        <v>276</v>
      </c>
      <c r="F10593" s="20" t="s">
        <v>174</v>
      </c>
      <c r="G10593" s="8">
        <v>43891</v>
      </c>
      <c r="H10593" s="20" t="s">
        <v>175</v>
      </c>
      <c r="I10593" s="7">
        <v>46534548</v>
      </c>
      <c r="L10593" s="7">
        <v>1146886398</v>
      </c>
      <c r="M10593" s="7">
        <v>0</v>
      </c>
      <c r="N10593" s="7">
        <v>0</v>
      </c>
      <c r="O10593" s="20" t="str">
        <f t="shared" si="334"/>
        <v/>
      </c>
    </row>
    <row r="10594" spans="1:15">
      <c r="A10594" s="20" t="str">
        <f t="shared" si="335"/>
        <v>Kvika banki hf.MP Séreign 1</v>
      </c>
      <c r="B10594" s="20" t="str">
        <f>_xlfn.IFNA(INDEX(Listi!$AI:$AI,MATCH(C10594,Listi!$AJ:$AJ,0)),INDEX(Listi!T:T,MATCH(C10594,Listi!U:U,0)))</f>
        <v xml:space="preserve">Kvika banki </v>
      </c>
      <c r="C10594" s="20" t="s">
        <v>243</v>
      </c>
      <c r="D10594" s="20" t="s">
        <v>244</v>
      </c>
      <c r="E10594" s="20" t="s">
        <v>276</v>
      </c>
      <c r="F10594" s="20" t="s">
        <v>174</v>
      </c>
      <c r="G10594" s="8">
        <v>43891</v>
      </c>
      <c r="H10594" s="20" t="s">
        <v>175</v>
      </c>
      <c r="I10594" s="7">
        <v>0</v>
      </c>
      <c r="L10594" s="7">
        <v>706827763</v>
      </c>
      <c r="M10594" s="7">
        <v>48440481</v>
      </c>
      <c r="N10594" s="7">
        <v>9836508</v>
      </c>
      <c r="O10594" s="20" t="str">
        <f t="shared" si="334"/>
        <v/>
      </c>
    </row>
    <row r="10595" spans="1:15">
      <c r="A10595" s="20" t="str">
        <f t="shared" si="335"/>
        <v>Kvika banki hf.MP Séreign 2</v>
      </c>
      <c r="B10595" s="20" t="str">
        <f>_xlfn.IFNA(INDEX(Listi!$AI:$AI,MATCH(C10595,Listi!$AJ:$AJ,0)),INDEX(Listi!T:T,MATCH(C10595,Listi!U:U,0)))</f>
        <v xml:space="preserve">Kvika banki </v>
      </c>
      <c r="C10595" s="20" t="s">
        <v>243</v>
      </c>
      <c r="D10595" s="20" t="s">
        <v>245</v>
      </c>
      <c r="E10595" s="20" t="s">
        <v>276</v>
      </c>
      <c r="F10595" s="20" t="s">
        <v>174</v>
      </c>
      <c r="G10595" s="8">
        <v>43891</v>
      </c>
      <c r="H10595" s="20" t="s">
        <v>175</v>
      </c>
      <c r="I10595" s="7">
        <v>34759533</v>
      </c>
      <c r="L10595" s="7">
        <v>853989181</v>
      </c>
      <c r="M10595" s="7">
        <v>42441382</v>
      </c>
      <c r="N10595" s="7">
        <v>14637701</v>
      </c>
      <c r="O10595" s="20" t="str">
        <f t="shared" si="334"/>
        <v/>
      </c>
    </row>
    <row r="10596" spans="1:15">
      <c r="A10596" s="20" t="str">
        <f t="shared" si="335"/>
        <v>Kvika banki hf.MP Séreign 3</v>
      </c>
      <c r="B10596" s="20" t="str">
        <f>_xlfn.IFNA(INDEX(Listi!$AI:$AI,MATCH(C10596,Listi!$AJ:$AJ,0)),INDEX(Listi!T:T,MATCH(C10596,Listi!U:U,0)))</f>
        <v xml:space="preserve">Kvika banki </v>
      </c>
      <c r="C10596" s="20" t="s">
        <v>243</v>
      </c>
      <c r="D10596" s="20" t="s">
        <v>246</v>
      </c>
      <c r="E10596" s="20" t="s">
        <v>276</v>
      </c>
      <c r="F10596" s="20" t="s">
        <v>174</v>
      </c>
      <c r="G10596" s="8">
        <v>43891</v>
      </c>
      <c r="H10596" s="20" t="s">
        <v>175</v>
      </c>
      <c r="I10596" s="7">
        <v>3884276</v>
      </c>
      <c r="L10596" s="7">
        <v>141173858</v>
      </c>
      <c r="M10596" s="7">
        <v>3374790</v>
      </c>
      <c r="N10596" s="7">
        <v>0</v>
      </c>
      <c r="O10596" s="20" t="str">
        <f t="shared" si="334"/>
        <v/>
      </c>
    </row>
    <row r="10597" spans="1:15">
      <c r="A10597" s="20" t="str">
        <f t="shared" si="335"/>
        <v>Kvika banki hf.MP Séreign 4</v>
      </c>
      <c r="B10597" s="20" t="str">
        <f>_xlfn.IFNA(INDEX(Listi!$AI:$AI,MATCH(C10597,Listi!$AJ:$AJ,0)),INDEX(Listi!T:T,MATCH(C10597,Listi!U:U,0)))</f>
        <v xml:space="preserve">Kvika banki </v>
      </c>
      <c r="C10597" s="20" t="s">
        <v>243</v>
      </c>
      <c r="D10597" s="20" t="s">
        <v>247</v>
      </c>
      <c r="E10597" s="20" t="s">
        <v>276</v>
      </c>
      <c r="F10597" s="20" t="s">
        <v>174</v>
      </c>
      <c r="G10597" s="8">
        <v>43891</v>
      </c>
      <c r="H10597" s="20" t="s">
        <v>175</v>
      </c>
      <c r="I10597" s="7">
        <v>489187</v>
      </c>
      <c r="L10597" s="7">
        <v>55886684</v>
      </c>
      <c r="M10597" s="7">
        <v>2888869</v>
      </c>
      <c r="N10597" s="7">
        <v>0</v>
      </c>
      <c r="O10597" s="20" t="str">
        <f t="shared" si="334"/>
        <v/>
      </c>
    </row>
    <row r="10598" spans="1:15">
      <c r="A10598" s="20" t="str">
        <f t="shared" si="335"/>
        <v>Landsbankinn hf.Landsbankinn Erlend verðbréf</v>
      </c>
      <c r="B10598" s="20" t="str">
        <f>_xlfn.IFNA(INDEX(Listi!$AI:$AI,MATCH(C10598,Listi!$AJ:$AJ,0)),INDEX(Listi!T:T,MATCH(C10598,Listi!U:U,0)))</f>
        <v>Landsbankinn</v>
      </c>
      <c r="C10598" s="20" t="s">
        <v>249</v>
      </c>
      <c r="D10598" s="20" t="s">
        <v>385</v>
      </c>
      <c r="E10598" s="20" t="s">
        <v>276</v>
      </c>
      <c r="F10598" s="20" t="s">
        <v>174</v>
      </c>
      <c r="G10598" s="8">
        <v>43891</v>
      </c>
      <c r="H10598" s="20" t="s">
        <v>175</v>
      </c>
      <c r="I10598" s="7">
        <v>13560470</v>
      </c>
      <c r="L10598" s="7">
        <v>3705185129</v>
      </c>
      <c r="M10598" s="7">
        <v>119989407</v>
      </c>
      <c r="N10598" s="7">
        <v>87847878</v>
      </c>
      <c r="O10598" s="20" t="str">
        <f t="shared" si="334"/>
        <v/>
      </c>
    </row>
    <row r="10599" spans="1:15">
      <c r="A10599" s="20" t="str">
        <f t="shared" si="335"/>
        <v>Landsbankinn hf.Landsbankinn Lífeyrisbók</v>
      </c>
      <c r="B10599" s="20" t="str">
        <f>_xlfn.IFNA(INDEX(Listi!$AI:$AI,MATCH(C10599,Listi!$AJ:$AJ,0)),INDEX(Listi!T:T,MATCH(C10599,Listi!U:U,0)))</f>
        <v>Landsbankinn</v>
      </c>
      <c r="C10599" s="20" t="s">
        <v>249</v>
      </c>
      <c r="D10599" s="20" t="s">
        <v>367</v>
      </c>
      <c r="E10599" s="20" t="s">
        <v>276</v>
      </c>
      <c r="F10599" s="20" t="s">
        <v>174</v>
      </c>
      <c r="G10599" s="8">
        <v>43891</v>
      </c>
      <c r="H10599" s="20" t="s">
        <v>175</v>
      </c>
      <c r="I10599" s="7">
        <v>0</v>
      </c>
      <c r="L10599" s="7">
        <v>3016213427</v>
      </c>
      <c r="M10599" s="7">
        <v>440353590</v>
      </c>
      <c r="N10599" s="7">
        <v>298769900</v>
      </c>
      <c r="O10599" s="20" t="str">
        <f t="shared" si="334"/>
        <v/>
      </c>
    </row>
    <row r="10600" spans="1:15">
      <c r="A10600" s="20" t="str">
        <f t="shared" si="335"/>
        <v>Landsbankinn hf.Landsbankinn Lífeyrisbók verðtryggð</v>
      </c>
      <c r="B10600" s="20" t="str">
        <f>_xlfn.IFNA(INDEX(Listi!$AI:$AI,MATCH(C10600,Listi!$AJ:$AJ,0)),INDEX(Listi!T:T,MATCH(C10600,Listi!U:U,0)))</f>
        <v>Landsbankinn</v>
      </c>
      <c r="C10600" s="20" t="s">
        <v>249</v>
      </c>
      <c r="D10600" s="20" t="s">
        <v>598</v>
      </c>
      <c r="E10600" s="20" t="s">
        <v>276</v>
      </c>
      <c r="F10600" s="20" t="s">
        <v>174</v>
      </c>
      <c r="G10600" s="8">
        <v>43891</v>
      </c>
      <c r="H10600" s="20" t="s">
        <v>175</v>
      </c>
      <c r="I10600" s="7">
        <v>0</v>
      </c>
      <c r="L10600" s="7">
        <v>66896053137</v>
      </c>
      <c r="M10600" s="7">
        <v>6692476029</v>
      </c>
      <c r="N10600" s="7">
        <v>4680072987</v>
      </c>
      <c r="O10600" s="20" t="str">
        <f t="shared" si="334"/>
        <v/>
      </c>
    </row>
    <row r="10601" spans="1:15">
      <c r="A10601" s="20" t="str">
        <f t="shared" si="335"/>
        <v>Lífeyrissjóður bændaSamtryggingardeild</v>
      </c>
      <c r="B10601" s="20" t="str">
        <f>_xlfn.IFNA(INDEX(Listi!$AI:$AI,MATCH(C10601,Listi!$AJ:$AJ,0)),INDEX(Listi!T:T,MATCH(C10601,Listi!U:U,0)))</f>
        <v>Lífeyrissjóður bænda</v>
      </c>
      <c r="C10601" s="20" t="s">
        <v>252</v>
      </c>
      <c r="D10601" s="20" t="s">
        <v>205</v>
      </c>
      <c r="E10601" s="20" t="s">
        <v>275</v>
      </c>
      <c r="F10601" s="20" t="s">
        <v>174</v>
      </c>
      <c r="G10601" s="8">
        <v>43891</v>
      </c>
      <c r="H10601" s="20" t="s">
        <v>175</v>
      </c>
      <c r="I10601" s="7">
        <v>1898123088</v>
      </c>
      <c r="L10601" s="7">
        <v>45108278171</v>
      </c>
      <c r="M10601" s="7">
        <v>776003397</v>
      </c>
      <c r="N10601" s="7">
        <v>1921473168</v>
      </c>
      <c r="O10601" s="20" t="str">
        <f t="shared" si="334"/>
        <v/>
      </c>
    </row>
    <row r="10602" spans="1:15">
      <c r="A10602" s="20" t="str">
        <f t="shared" si="335"/>
        <v>Lífeyrissjóður bankamannaAldursdeild</v>
      </c>
      <c r="B10602" s="20" t="str">
        <f>_xlfn.IFNA(INDEX(Listi!$AI:$AI,MATCH(C10602,Listi!$AJ:$AJ,0)),INDEX(Listi!T:T,MATCH(C10602,Listi!U:U,0)))</f>
        <v>Lífeyrissjóður bankam.</v>
      </c>
      <c r="C10602" s="20" t="s">
        <v>250</v>
      </c>
      <c r="D10602" s="20" t="s">
        <v>251</v>
      </c>
      <c r="E10602" s="20" t="s">
        <v>275</v>
      </c>
      <c r="F10602" s="20" t="s">
        <v>174</v>
      </c>
      <c r="G10602" s="8">
        <v>43891</v>
      </c>
      <c r="H10602" s="20" t="s">
        <v>175</v>
      </c>
      <c r="I10602" s="7">
        <v>2100960000</v>
      </c>
      <c r="L10602" s="7">
        <v>61369964000</v>
      </c>
      <c r="M10602" s="7">
        <v>1996063000</v>
      </c>
      <c r="N10602" s="7">
        <v>753444000</v>
      </c>
      <c r="O10602" s="20" t="str">
        <f t="shared" si="334"/>
        <v/>
      </c>
    </row>
    <row r="10603" spans="1:15">
      <c r="A10603" s="20" t="str">
        <f t="shared" si="335"/>
        <v>Lífeyrissjóður bankamannaHlutfallsdeild</v>
      </c>
      <c r="B10603" s="20" t="str">
        <f>_xlfn.IFNA(INDEX(Listi!$AI:$AI,MATCH(C10603,Listi!$AJ:$AJ,0)),INDEX(Listi!T:T,MATCH(C10603,Listi!U:U,0)))</f>
        <v>Lífeyrissjóður bankam.</v>
      </c>
      <c r="C10603" s="20" t="s">
        <v>250</v>
      </c>
      <c r="D10603" s="20" t="s">
        <v>467</v>
      </c>
      <c r="E10603" s="20" t="s">
        <v>275</v>
      </c>
      <c r="F10603" s="20" t="s">
        <v>174</v>
      </c>
      <c r="G10603" s="8">
        <v>43891</v>
      </c>
      <c r="H10603" s="20" t="s">
        <v>175</v>
      </c>
      <c r="I10603" s="7">
        <v>2594087000</v>
      </c>
      <c r="L10603" s="7">
        <v>40286427000</v>
      </c>
      <c r="M10603" s="7">
        <v>125147000</v>
      </c>
      <c r="N10603" s="7">
        <v>2741197000</v>
      </c>
      <c r="O10603" s="20" t="str">
        <f t="shared" si="334"/>
        <v/>
      </c>
    </row>
    <row r="10604" spans="1:15">
      <c r="A10604" s="20" t="str">
        <f t="shared" si="335"/>
        <v>Lífeyrissjóður RangæingaSamtryggingardeild</v>
      </c>
      <c r="B10604" s="20" t="str">
        <f>_xlfn.IFNA(INDEX(Listi!$AI:$AI,MATCH(C10604,Listi!$AJ:$AJ,0)),INDEX(Listi!T:T,MATCH(C10604,Listi!U:U,0)))</f>
        <v>Lífeyrissjóður Rang.</v>
      </c>
      <c r="C10604" s="20" t="s">
        <v>253</v>
      </c>
      <c r="D10604" s="20" t="s">
        <v>205</v>
      </c>
      <c r="E10604" s="20" t="s">
        <v>275</v>
      </c>
      <c r="F10604" s="8" t="s">
        <v>174</v>
      </c>
      <c r="G10604" s="8">
        <v>43891</v>
      </c>
      <c r="H10604" s="20" t="s">
        <v>175</v>
      </c>
      <c r="I10604" s="7">
        <v>834016000</v>
      </c>
      <c r="L10604" s="7">
        <v>18949790000</v>
      </c>
      <c r="M10604" s="7">
        <v>835894000</v>
      </c>
      <c r="N10604" s="7">
        <v>386250000</v>
      </c>
      <c r="O10604" s="20" t="str">
        <f t="shared" si="334"/>
        <v/>
      </c>
    </row>
    <row r="10605" spans="1:15">
      <c r="A10605" s="20" t="str">
        <f t="shared" si="335"/>
        <v>Lífeyrissjóður starfsmanna AkureyrarbæjarSamtryggingardeild</v>
      </c>
      <c r="B10605" s="20" t="str">
        <f>_xlfn.IFNA(INDEX(Listi!$AI:$AI,MATCH(C10605,Listi!$AJ:$AJ,0)),INDEX(Listi!T:T,MATCH(C10605,Listi!U:U,0)))</f>
        <v>Lífeyrissj. starfsm. Akureyrarb.</v>
      </c>
      <c r="C10605" s="20" t="s">
        <v>274</v>
      </c>
      <c r="D10605" s="20" t="s">
        <v>205</v>
      </c>
      <c r="E10605" s="20" t="s">
        <v>275</v>
      </c>
      <c r="F10605" s="8" t="s">
        <v>174</v>
      </c>
      <c r="G10605" s="8">
        <v>43891</v>
      </c>
      <c r="H10605" s="20" t="s">
        <v>175</v>
      </c>
      <c r="I10605" s="7">
        <v>590313296</v>
      </c>
      <c r="L10605" s="7">
        <v>14569496826</v>
      </c>
      <c r="M10605" s="7">
        <v>46271787</v>
      </c>
      <c r="N10605" s="7">
        <v>1160288032</v>
      </c>
      <c r="O10605" s="20" t="str">
        <f t="shared" si="334"/>
        <v/>
      </c>
    </row>
    <row r="10606" spans="1:15">
      <c r="A10606" s="20" t="str">
        <f t="shared" si="335"/>
        <v>Lífeyrissjóður starfsmanna Búnaðarbanka ÍslandsSamtryggingardeild</v>
      </c>
      <c r="B10606" s="20" t="str">
        <f>_xlfn.IFNA(INDEX(Listi!$AI:$AI,MATCH(C10606,Listi!$AJ:$AJ,0)),INDEX(Listi!T:T,MATCH(C10606,Listi!U:U,0)))</f>
        <v>Lífeyrissj. starfsm. Búnaðarb.Ísl.</v>
      </c>
      <c r="C10606" s="20" t="s">
        <v>254</v>
      </c>
      <c r="D10606" s="20" t="s">
        <v>205</v>
      </c>
      <c r="E10606" s="20" t="s">
        <v>275</v>
      </c>
      <c r="F10606" s="8" t="s">
        <v>174</v>
      </c>
      <c r="G10606" s="8">
        <v>43891</v>
      </c>
      <c r="H10606" s="20" t="s">
        <v>175</v>
      </c>
      <c r="I10606" s="7">
        <v>1560446000</v>
      </c>
      <c r="L10606" s="7">
        <v>27921283000</v>
      </c>
      <c r="M10606" s="7">
        <v>7378000</v>
      </c>
      <c r="N10606" s="7">
        <v>1535577000</v>
      </c>
      <c r="O10606" s="20" t="str">
        <f t="shared" si="334"/>
        <v/>
      </c>
    </row>
    <row r="10607" spans="1:15">
      <c r="A10607" s="20" t="str">
        <f t="shared" si="335"/>
        <v>Lífeyrissjóður starfsmanna ReykjavíkurborgarSamtryggingardeild</v>
      </c>
      <c r="B10607" s="20" t="str">
        <f>_xlfn.IFNA(INDEX(Listi!$AI:$AI,MATCH(C10607,Listi!$AJ:$AJ,0)),INDEX(Listi!T:T,MATCH(C10607,Listi!U:U,0)))</f>
        <v>Lífeyrissj. starfsm. Reykjav.</v>
      </c>
      <c r="C10607" s="20" t="s">
        <v>255</v>
      </c>
      <c r="D10607" s="20" t="s">
        <v>205</v>
      </c>
      <c r="E10607" s="20" t="s">
        <v>275</v>
      </c>
      <c r="F10607" s="8" t="s">
        <v>174</v>
      </c>
      <c r="G10607" s="8">
        <v>43891</v>
      </c>
      <c r="H10607" s="20" t="s">
        <v>175</v>
      </c>
      <c r="I10607" s="7">
        <v>4357338260</v>
      </c>
      <c r="L10607" s="7">
        <v>92450251598</v>
      </c>
      <c r="M10607" s="7">
        <v>217604296</v>
      </c>
      <c r="N10607" s="7">
        <v>6195210428</v>
      </c>
      <c r="O10607" s="20" t="str">
        <f t="shared" si="334"/>
        <v/>
      </c>
    </row>
    <row r="10608" spans="1:15">
      <c r="A10608" s="20" t="str">
        <f t="shared" si="335"/>
        <v>Lífeyrissjóður starfsmanna ríkisinsA-deild</v>
      </c>
      <c r="B10608" s="20" t="str">
        <f>_xlfn.IFNA(INDEX(Listi!$AI:$AI,MATCH(C10608,Listi!$AJ:$AJ,0)),INDEX(Listi!T:T,MATCH(C10608,Listi!U:U,0)))</f>
        <v>LSR</v>
      </c>
      <c r="C10608" s="20" t="s">
        <v>256</v>
      </c>
      <c r="D10608" s="20" t="s">
        <v>257</v>
      </c>
      <c r="E10608" s="20" t="s">
        <v>275</v>
      </c>
      <c r="F10608" s="8" t="s">
        <v>174</v>
      </c>
      <c r="G10608" s="8">
        <v>43891</v>
      </c>
      <c r="H10608" s="20" t="s">
        <v>175</v>
      </c>
      <c r="I10608" s="7">
        <v>29094788530</v>
      </c>
      <c r="L10608" s="7">
        <v>1024402726080</v>
      </c>
      <c r="M10608" s="7">
        <v>38030413328</v>
      </c>
      <c r="N10608" s="7">
        <v>13011563069</v>
      </c>
      <c r="O10608" s="20" t="str">
        <f t="shared" si="334"/>
        <v/>
      </c>
    </row>
    <row r="10609" spans="1:15">
      <c r="A10609" s="20" t="str">
        <f t="shared" si="335"/>
        <v>Lífeyrissjóður starfsmanna ríkisinsB-deild</v>
      </c>
      <c r="B10609" s="20" t="str">
        <f>_xlfn.IFNA(INDEX(Listi!$AI:$AI,MATCH(C10609,Listi!$AJ:$AJ,0)),INDEX(Listi!T:T,MATCH(C10609,Listi!U:U,0)))</f>
        <v>LSR</v>
      </c>
      <c r="C10609" s="20" t="s">
        <v>256</v>
      </c>
      <c r="D10609" s="20" t="s">
        <v>218</v>
      </c>
      <c r="E10609" s="20" t="s">
        <v>275</v>
      </c>
      <c r="F10609" s="20" t="s">
        <v>174</v>
      </c>
      <c r="G10609" s="8">
        <v>43891</v>
      </c>
      <c r="H10609" s="20" t="s">
        <v>175</v>
      </c>
      <c r="I10609" s="7">
        <v>8507237741</v>
      </c>
      <c r="L10609" s="7">
        <v>297381500048</v>
      </c>
      <c r="M10609" s="7">
        <v>1364474032</v>
      </c>
      <c r="N10609" s="7">
        <v>62409553231</v>
      </c>
      <c r="O10609" s="20" t="str">
        <f t="shared" si="334"/>
        <v/>
      </c>
    </row>
    <row r="10610" spans="1:15">
      <c r="A10610" s="20" t="str">
        <f t="shared" si="335"/>
        <v>Lífeyrissjóður starfsmanna ríkisinsLeið I</v>
      </c>
      <c r="B10610" s="20" t="str">
        <f>_xlfn.IFNA(INDEX(Listi!$AI:$AI,MATCH(C10610,Listi!$AJ:$AJ,0)),INDEX(Listi!T:T,MATCH(C10610,Listi!U:U,0)))</f>
        <v>LSR</v>
      </c>
      <c r="C10610" s="20" t="s">
        <v>256</v>
      </c>
      <c r="D10610" s="20" t="s">
        <v>258</v>
      </c>
      <c r="E10610" s="20" t="s">
        <v>276</v>
      </c>
      <c r="F10610" s="20" t="s">
        <v>174</v>
      </c>
      <c r="G10610" s="8">
        <v>43891</v>
      </c>
      <c r="H10610" s="20" t="s">
        <v>175</v>
      </c>
      <c r="I10610" s="7">
        <v>45443278</v>
      </c>
      <c r="L10610" s="7">
        <v>11704214939</v>
      </c>
      <c r="M10610" s="7">
        <v>547428342</v>
      </c>
      <c r="N10610" s="7">
        <v>195323403</v>
      </c>
      <c r="O10610" s="20" t="str">
        <f t="shared" si="334"/>
        <v/>
      </c>
    </row>
    <row r="10611" spans="1:15">
      <c r="A10611" s="20" t="str">
        <f t="shared" si="335"/>
        <v>Lífeyrissjóður starfsmanna ríkisinsLeið II</v>
      </c>
      <c r="B10611" s="20" t="str">
        <f>_xlfn.IFNA(INDEX(Listi!$AI:$AI,MATCH(C10611,Listi!$AJ:$AJ,0)),INDEX(Listi!T:T,MATCH(C10611,Listi!U:U,0)))</f>
        <v>LSR</v>
      </c>
      <c r="C10611" s="20" t="s">
        <v>256</v>
      </c>
      <c r="D10611" s="20" t="s">
        <v>259</v>
      </c>
      <c r="E10611" s="20" t="s">
        <v>276</v>
      </c>
      <c r="F10611" s="20" t="s">
        <v>174</v>
      </c>
      <c r="G10611" s="8">
        <v>43891</v>
      </c>
      <c r="H10611" s="20" t="s">
        <v>175</v>
      </c>
      <c r="I10611" s="7">
        <v>39284458</v>
      </c>
      <c r="L10611" s="7">
        <v>3365164594</v>
      </c>
      <c r="M10611" s="7">
        <v>379849453</v>
      </c>
      <c r="N10611" s="7">
        <v>93142056</v>
      </c>
      <c r="O10611" s="20" t="str">
        <f t="shared" si="334"/>
        <v/>
      </c>
    </row>
    <row r="10612" spans="1:15">
      <c r="A10612" s="20" t="str">
        <f t="shared" si="335"/>
        <v>Lífeyrissjóður starfsmanna ríkisinsLeið III</v>
      </c>
      <c r="B10612" s="20" t="str">
        <f>_xlfn.IFNA(INDEX(Listi!$AI:$AI,MATCH(C10612,Listi!$AJ:$AJ,0)),INDEX(Listi!T:T,MATCH(C10612,Listi!U:U,0)))</f>
        <v>LSR</v>
      </c>
      <c r="C10612" s="20" t="s">
        <v>256</v>
      </c>
      <c r="D10612" s="20" t="s">
        <v>260</v>
      </c>
      <c r="E10612" s="20" t="s">
        <v>276</v>
      </c>
      <c r="F10612" s="20" t="s">
        <v>174</v>
      </c>
      <c r="G10612" s="8">
        <v>43891</v>
      </c>
      <c r="H10612" s="20" t="s">
        <v>175</v>
      </c>
      <c r="I10612" s="7">
        <v>0</v>
      </c>
      <c r="L10612" s="7">
        <v>9959294621</v>
      </c>
      <c r="M10612" s="7">
        <v>743287481</v>
      </c>
      <c r="N10612" s="7">
        <v>349903833</v>
      </c>
      <c r="O10612" s="20" t="str">
        <f t="shared" si="334"/>
        <v/>
      </c>
    </row>
    <row r="10613" spans="1:15">
      <c r="A10613" s="20" t="str">
        <f t="shared" si="335"/>
        <v>Lífeyrissjóður Tannlæknafél ÍslDeild I/Séreign</v>
      </c>
      <c r="B10613" s="20" t="str">
        <f>_xlfn.IFNA(INDEX(Listi!$AI:$AI,MATCH(C10613,Listi!$AJ:$AJ,0)),INDEX(Listi!T:T,MATCH(C10613,Listi!U:U,0)))</f>
        <v>Lífeyrissj. Tannlækna</v>
      </c>
      <c r="C10613" s="20" t="s">
        <v>261</v>
      </c>
      <c r="D10613" s="20" t="s">
        <v>207</v>
      </c>
      <c r="E10613" s="20" t="s">
        <v>276</v>
      </c>
      <c r="F10613" s="20" t="s">
        <v>174</v>
      </c>
      <c r="G10613" s="8">
        <v>43891</v>
      </c>
      <c r="H10613" s="20" t="s">
        <v>175</v>
      </c>
      <c r="I10613" s="7">
        <v>169141977</v>
      </c>
      <c r="L10613" s="7">
        <v>6768408488</v>
      </c>
      <c r="M10613" s="7">
        <v>272759192</v>
      </c>
      <c r="N10613" s="7">
        <v>153838058</v>
      </c>
      <c r="O10613" s="20" t="str">
        <f t="shared" si="334"/>
        <v/>
      </c>
    </row>
    <row r="10614" spans="1:15">
      <c r="A10614" s="20" t="str">
        <f t="shared" si="335"/>
        <v>Lífeyrissjóður Tannlæknafél ÍslSamtryggingardeild</v>
      </c>
      <c r="B10614" s="20" t="str">
        <f>_xlfn.IFNA(INDEX(Listi!$AI:$AI,MATCH(C10614,Listi!$AJ:$AJ,0)),INDEX(Listi!T:T,MATCH(C10614,Listi!U:U,0)))</f>
        <v>Lífeyrissj. Tannlækna</v>
      </c>
      <c r="C10614" s="20" t="s">
        <v>261</v>
      </c>
      <c r="D10614" s="20" t="s">
        <v>205</v>
      </c>
      <c r="E10614" s="20" t="s">
        <v>275</v>
      </c>
      <c r="F10614" s="20" t="s">
        <v>174</v>
      </c>
      <c r="G10614" s="8">
        <v>43891</v>
      </c>
      <c r="H10614" s="20" t="s">
        <v>175</v>
      </c>
      <c r="I10614" s="7">
        <v>57164664</v>
      </c>
      <c r="L10614" s="7">
        <v>2241251214</v>
      </c>
      <c r="M10614" s="7">
        <v>112827287</v>
      </c>
      <c r="N10614" s="7">
        <v>17930159</v>
      </c>
      <c r="O10614" s="20" t="str">
        <f t="shared" si="334"/>
        <v/>
      </c>
    </row>
    <row r="10615" spans="1:15">
      <c r="A10615" s="20" t="str">
        <f t="shared" si="335"/>
        <v>Lífeyrissjóður verslunarmannaÆvileið 1</v>
      </c>
      <c r="B10615" s="20" t="str">
        <f>_xlfn.IFNA(INDEX(Listi!$AI:$AI,MATCH(C10615,Listi!$AJ:$AJ,0)),INDEX(Listi!T:T,MATCH(C10615,Listi!U:U,0)))</f>
        <v>Lífeyrissj. Verslunarm.</v>
      </c>
      <c r="C10615" s="20" t="s">
        <v>206</v>
      </c>
      <c r="D10615" s="20" t="s">
        <v>310</v>
      </c>
      <c r="E10615" s="20" t="s">
        <v>276</v>
      </c>
      <c r="F10615" s="20" t="s">
        <v>174</v>
      </c>
      <c r="G10615" s="8">
        <v>43891</v>
      </c>
      <c r="H10615" s="20" t="s">
        <v>175</v>
      </c>
      <c r="I10615" s="7">
        <v>48085697</v>
      </c>
      <c r="L10615" s="7">
        <v>2860479562</v>
      </c>
      <c r="M10615" s="7">
        <v>819651283</v>
      </c>
      <c r="N10615" s="7">
        <v>12562366</v>
      </c>
      <c r="O10615" s="20" t="str">
        <f t="shared" si="334"/>
        <v/>
      </c>
    </row>
    <row r="10616" spans="1:15">
      <c r="A10616" s="20" t="str">
        <f t="shared" si="335"/>
        <v>Lífeyrissjóður verslunarmannaÆvileið 2</v>
      </c>
      <c r="B10616" s="20" t="str">
        <f>_xlfn.IFNA(INDEX(Listi!$AI:$AI,MATCH(C10616,Listi!$AJ:$AJ,0)),INDEX(Listi!T:T,MATCH(C10616,Listi!U:U,0)))</f>
        <v>Lífeyrissj. Verslunarm.</v>
      </c>
      <c r="C10616" s="20" t="s">
        <v>206</v>
      </c>
      <c r="D10616" s="20" t="s">
        <v>309</v>
      </c>
      <c r="E10616" s="20" t="s">
        <v>276</v>
      </c>
      <c r="F10616" s="20" t="s">
        <v>174</v>
      </c>
      <c r="G10616" s="8">
        <v>43891</v>
      </c>
      <c r="H10616" s="20" t="s">
        <v>175</v>
      </c>
      <c r="I10616" s="7">
        <v>47081923</v>
      </c>
      <c r="L10616" s="7">
        <v>2325064159</v>
      </c>
      <c r="M10616" s="7">
        <v>465663194</v>
      </c>
      <c r="N10616" s="7">
        <v>32037995</v>
      </c>
      <c r="O10616" s="20" t="str">
        <f t="shared" si="334"/>
        <v/>
      </c>
    </row>
    <row r="10617" spans="1:15">
      <c r="A10617" s="20" t="str">
        <f t="shared" si="335"/>
        <v>Lífeyrissjóður verslunarmannaÆvileið 3</v>
      </c>
      <c r="B10617" s="20" t="str">
        <f>_xlfn.IFNA(INDEX(Listi!$AI:$AI,MATCH(C10617,Listi!$AJ:$AJ,0)),INDEX(Listi!T:T,MATCH(C10617,Listi!U:U,0)))</f>
        <v>Lífeyrissj. Verslunarm.</v>
      </c>
      <c r="C10617" s="20" t="s">
        <v>206</v>
      </c>
      <c r="D10617" s="20" t="s">
        <v>308</v>
      </c>
      <c r="E10617" s="20" t="s">
        <v>276</v>
      </c>
      <c r="F10617" s="20" t="s">
        <v>174</v>
      </c>
      <c r="G10617" s="8">
        <v>43891</v>
      </c>
      <c r="H10617" s="20" t="s">
        <v>175</v>
      </c>
      <c r="I10617" s="7">
        <v>19070487</v>
      </c>
      <c r="L10617" s="7">
        <v>1567402319</v>
      </c>
      <c r="M10617" s="7">
        <v>325961302</v>
      </c>
      <c r="N10617" s="7">
        <v>60283998</v>
      </c>
      <c r="O10617" s="20" t="str">
        <f t="shared" si="334"/>
        <v/>
      </c>
    </row>
    <row r="10618" spans="1:15">
      <c r="A10618" s="20" t="str">
        <f t="shared" si="335"/>
        <v>Lífeyrissjóður verslunarmannaDeild I/Séreign</v>
      </c>
      <c r="B10618" s="20" t="str">
        <f>_xlfn.IFNA(INDEX(Listi!$AI:$AI,MATCH(C10618,Listi!$AJ:$AJ,0)),INDEX(Listi!T:T,MATCH(C10618,Listi!U:U,0)))</f>
        <v>Lífeyrissj. Verslunarm.</v>
      </c>
      <c r="C10618" s="20" t="s">
        <v>206</v>
      </c>
      <c r="D10618" s="20" t="s">
        <v>207</v>
      </c>
      <c r="E10618" s="20" t="s">
        <v>276</v>
      </c>
      <c r="F10618" s="20" t="s">
        <v>174</v>
      </c>
      <c r="G10618" s="8">
        <v>43891</v>
      </c>
      <c r="H10618" s="20" t="s">
        <v>175</v>
      </c>
      <c r="I10618" s="7">
        <v>419560623</v>
      </c>
      <c r="L10618" s="7">
        <v>19785724399</v>
      </c>
      <c r="M10618" s="7">
        <v>729937912</v>
      </c>
      <c r="N10618" s="7">
        <v>458382791</v>
      </c>
      <c r="O10618" s="20" t="str">
        <f t="shared" si="334"/>
        <v/>
      </c>
    </row>
    <row r="10619" spans="1:15">
      <c r="A10619" s="20" t="str">
        <f t="shared" si="335"/>
        <v>Lífeyrissjóður verslunarmannaSamtryggingardeild</v>
      </c>
      <c r="B10619" s="20" t="str">
        <f>_xlfn.IFNA(INDEX(Listi!$AI:$AI,MATCH(C10619,Listi!$AJ:$AJ,0)),INDEX(Listi!T:T,MATCH(C10619,Listi!U:U,0)))</f>
        <v>Lífeyrissj. Verslunarm.</v>
      </c>
      <c r="C10619" s="20" t="s">
        <v>206</v>
      </c>
      <c r="D10619" s="20" t="s">
        <v>205</v>
      </c>
      <c r="E10619" s="20" t="s">
        <v>275</v>
      </c>
      <c r="F10619" s="20" t="s">
        <v>174</v>
      </c>
      <c r="G10619" s="8">
        <v>43891</v>
      </c>
      <c r="H10619" s="20" t="s">
        <v>175</v>
      </c>
      <c r="I10619" s="7">
        <v>24907492845</v>
      </c>
      <c r="L10619" s="7">
        <v>1174592806906</v>
      </c>
      <c r="M10619" s="7">
        <v>35794261112</v>
      </c>
      <c r="N10619" s="7">
        <v>21965137185</v>
      </c>
      <c r="O10619" s="20" t="str">
        <f t="shared" si="334"/>
        <v/>
      </c>
    </row>
    <row r="10620" spans="1:15">
      <c r="A10620" s="20" t="str">
        <f t="shared" si="335"/>
        <v>Lífeyrissjóður VestmannaeyjaSafn I</v>
      </c>
      <c r="B10620" s="20" t="str">
        <f>_xlfn.IFNA(INDEX(Listi!$AI:$AI,MATCH(C10620,Listi!$AJ:$AJ,0)),INDEX(Listi!T:T,MATCH(C10620,Listi!U:U,0)))</f>
        <v>Lífeyrissj. Vestm.</v>
      </c>
      <c r="C10620" s="20" t="s">
        <v>262</v>
      </c>
      <c r="D10620" s="20" t="s">
        <v>210</v>
      </c>
      <c r="E10620" s="20" t="s">
        <v>276</v>
      </c>
      <c r="F10620" s="20" t="s">
        <v>174</v>
      </c>
      <c r="G10620" s="8">
        <v>43891</v>
      </c>
      <c r="H10620" s="20" t="s">
        <v>175</v>
      </c>
      <c r="I10620" s="7">
        <v>11412704</v>
      </c>
      <c r="L10620" s="7">
        <v>381311221</v>
      </c>
      <c r="M10620" s="7">
        <v>44104006</v>
      </c>
      <c r="N10620" s="7">
        <v>13592960</v>
      </c>
      <c r="O10620" s="20" t="str">
        <f t="shared" si="334"/>
        <v/>
      </c>
    </row>
    <row r="10621" spans="1:15">
      <c r="A10621" s="20" t="str">
        <f t="shared" si="335"/>
        <v>Lífeyrissjóður VestmannaeyjaSafn II</v>
      </c>
      <c r="B10621" s="20" t="str">
        <f>_xlfn.IFNA(INDEX(Listi!$AI:$AI,MATCH(C10621,Listi!$AJ:$AJ,0)),INDEX(Listi!T:T,MATCH(C10621,Listi!U:U,0)))</f>
        <v>Lífeyrissj. Vestm.</v>
      </c>
      <c r="C10621" s="20" t="s">
        <v>262</v>
      </c>
      <c r="D10621" s="20" t="s">
        <v>211</v>
      </c>
      <c r="E10621" s="20" t="s">
        <v>276</v>
      </c>
      <c r="F10621" s="20" t="s">
        <v>174</v>
      </c>
      <c r="G10621" s="8">
        <v>43891</v>
      </c>
      <c r="H10621" s="20" t="s">
        <v>175</v>
      </c>
      <c r="I10621" s="7">
        <v>17113365</v>
      </c>
      <c r="L10621" s="7">
        <v>571440191</v>
      </c>
      <c r="M10621" s="7">
        <v>40240404</v>
      </c>
      <c r="N10621" s="7">
        <v>18659289</v>
      </c>
      <c r="O10621" s="20" t="str">
        <f t="shared" si="334"/>
        <v/>
      </c>
    </row>
    <row r="10622" spans="1:15">
      <c r="A10622" s="20" t="str">
        <f t="shared" si="335"/>
        <v>Lífeyrissjóður VestmannaeyjaSamtryggingardeild</v>
      </c>
      <c r="B10622" s="20" t="str">
        <f>_xlfn.IFNA(INDEX(Listi!$AI:$AI,MATCH(C10622,Listi!$AJ:$AJ,0)),INDEX(Listi!T:T,MATCH(C10622,Listi!U:U,0)))</f>
        <v>Lífeyrissj. Vestm.</v>
      </c>
      <c r="C10622" s="20" t="s">
        <v>262</v>
      </c>
      <c r="D10622" s="20" t="s">
        <v>205</v>
      </c>
      <c r="E10622" s="20" t="s">
        <v>275</v>
      </c>
      <c r="F10622" s="20" t="s">
        <v>174</v>
      </c>
      <c r="G10622" s="8">
        <v>43891</v>
      </c>
      <c r="H10622" s="20" t="s">
        <v>175</v>
      </c>
      <c r="I10622" s="7">
        <v>2390822522</v>
      </c>
      <c r="L10622" s="7">
        <v>85198020532</v>
      </c>
      <c r="M10622" s="7">
        <v>1944643004</v>
      </c>
      <c r="N10622" s="7">
        <v>2198060399</v>
      </c>
      <c r="O10622" s="20" t="str">
        <f t="shared" si="334"/>
        <v/>
      </c>
    </row>
    <row r="10623" spans="1:15">
      <c r="A10623" s="20" t="str">
        <f t="shared" si="335"/>
        <v>Lífsval - lífeyrissparnaðurLífsval 1</v>
      </c>
      <c r="B10623" s="20" t="str">
        <f>_xlfn.IFNA(INDEX(Listi!$AI:$AI,MATCH(C10623,Listi!$AJ:$AJ,0)),INDEX(Listi!T:T,MATCH(C10623,Listi!U:U,0)))</f>
        <v>Lífsval</v>
      </c>
      <c r="C10623" s="20" t="s">
        <v>263</v>
      </c>
      <c r="D10623" s="20" t="s">
        <v>264</v>
      </c>
      <c r="E10623" s="20" t="s">
        <v>276</v>
      </c>
      <c r="F10623" s="20" t="s">
        <v>174</v>
      </c>
      <c r="G10623" s="8">
        <v>43891</v>
      </c>
      <c r="H10623" s="20" t="s">
        <v>175</v>
      </c>
      <c r="I10623" s="7">
        <v>0</v>
      </c>
      <c r="L10623" s="7">
        <v>1792991246</v>
      </c>
      <c r="M10623" s="7">
        <v>203244065</v>
      </c>
      <c r="N10623" s="7">
        <v>81003579</v>
      </c>
      <c r="O10623" s="20" t="str">
        <f t="shared" si="334"/>
        <v/>
      </c>
    </row>
    <row r="10624" spans="1:15">
      <c r="A10624" s="20" t="str">
        <f t="shared" si="335"/>
        <v>Lífsval - lífeyrissparnaðurLífsval 2</v>
      </c>
      <c r="B10624" s="20" t="str">
        <f>_xlfn.IFNA(INDEX(Listi!$AI:$AI,MATCH(C10624,Listi!$AJ:$AJ,0)),INDEX(Listi!T:T,MATCH(C10624,Listi!U:U,0)))</f>
        <v>Lífsval</v>
      </c>
      <c r="C10624" s="20" t="s">
        <v>263</v>
      </c>
      <c r="D10624" s="20" t="s">
        <v>265</v>
      </c>
      <c r="E10624" s="20" t="s">
        <v>276</v>
      </c>
      <c r="F10624" s="20" t="s">
        <v>174</v>
      </c>
      <c r="G10624" s="8">
        <v>43891</v>
      </c>
      <c r="H10624" s="20" t="s">
        <v>175</v>
      </c>
      <c r="I10624" s="7">
        <v>1479762</v>
      </c>
      <c r="L10624" s="7">
        <v>79660340</v>
      </c>
      <c r="M10624" s="7">
        <v>14369045</v>
      </c>
      <c r="N10624" s="7">
        <v>2695304</v>
      </c>
      <c r="O10624" s="20" t="str">
        <f t="shared" si="334"/>
        <v/>
      </c>
    </row>
    <row r="10625" spans="1:15">
      <c r="A10625" s="20" t="str">
        <f t="shared" si="335"/>
        <v>Lífsval - lífeyrissparnaðurLífsval 3</v>
      </c>
      <c r="B10625" s="20" t="str">
        <f>_xlfn.IFNA(INDEX(Listi!$AI:$AI,MATCH(C10625,Listi!$AJ:$AJ,0)),INDEX(Listi!T:T,MATCH(C10625,Listi!U:U,0)))</f>
        <v>Lífsval</v>
      </c>
      <c r="C10625" s="20" t="s">
        <v>263</v>
      </c>
      <c r="D10625" s="20" t="s">
        <v>266</v>
      </c>
      <c r="E10625" s="20" t="s">
        <v>276</v>
      </c>
      <c r="F10625" s="20" t="s">
        <v>174</v>
      </c>
      <c r="G10625" s="8">
        <v>43891</v>
      </c>
      <c r="H10625" s="20" t="s">
        <v>175</v>
      </c>
      <c r="I10625" s="7">
        <v>1813228</v>
      </c>
      <c r="L10625" s="7">
        <v>131239774</v>
      </c>
      <c r="M10625" s="7">
        <v>16635787</v>
      </c>
      <c r="N10625" s="7">
        <v>3548138</v>
      </c>
      <c r="O10625" s="20" t="str">
        <f t="shared" si="334"/>
        <v/>
      </c>
    </row>
    <row r="10626" spans="1:15">
      <c r="A10626" s="20" t="str">
        <f t="shared" si="335"/>
        <v>Lífsval - lífeyrissparnaðurLífsval 4</v>
      </c>
      <c r="B10626" s="20" t="str">
        <f>_xlfn.IFNA(INDEX(Listi!$AI:$AI,MATCH(C10626,Listi!$AJ:$AJ,0)),INDEX(Listi!T:T,MATCH(C10626,Listi!U:U,0)))</f>
        <v>Lífsval</v>
      </c>
      <c r="C10626" s="20" t="s">
        <v>263</v>
      </c>
      <c r="D10626" s="20" t="s">
        <v>267</v>
      </c>
      <c r="E10626" s="20" t="s">
        <v>276</v>
      </c>
      <c r="F10626" s="20" t="s">
        <v>174</v>
      </c>
      <c r="G10626" s="8">
        <v>43891</v>
      </c>
      <c r="H10626" s="20" t="s">
        <v>175</v>
      </c>
      <c r="I10626" s="7">
        <v>475007</v>
      </c>
      <c r="L10626" s="7">
        <v>71752064</v>
      </c>
      <c r="M10626" s="7">
        <v>15238959</v>
      </c>
      <c r="N10626" s="7">
        <v>2058992</v>
      </c>
      <c r="O10626" s="20" t="str">
        <f t="shared" ref="O10626:O10689" si="336">IFERROR(VLOOKUP(F10626,EhLykill,3,FALSE),"")</f>
        <v/>
      </c>
    </row>
    <row r="10627" spans="1:15">
      <c r="A10627" s="20" t="str">
        <f t="shared" si="335"/>
        <v>Lífsverk lífeyrissjóðurLífsverk I/Séreign</v>
      </c>
      <c r="B10627" s="20" t="str">
        <f>_xlfn.IFNA(INDEX(Listi!$AI:$AI,MATCH(C10627,Listi!$AJ:$AJ,0)),INDEX(Listi!T:T,MATCH(C10627,Listi!U:U,0)))</f>
        <v xml:space="preserve">Lífsverk  </v>
      </c>
      <c r="C10627" s="20" t="s">
        <v>268</v>
      </c>
      <c r="D10627" s="20" t="s">
        <v>269</v>
      </c>
      <c r="E10627" s="20" t="s">
        <v>276</v>
      </c>
      <c r="F10627" s="20" t="s">
        <v>174</v>
      </c>
      <c r="G10627" s="8">
        <v>43891</v>
      </c>
      <c r="H10627" s="20" t="s">
        <v>175</v>
      </c>
      <c r="I10627" s="7">
        <v>68560000</v>
      </c>
      <c r="L10627" s="7">
        <v>4582957000</v>
      </c>
      <c r="M10627" s="7">
        <v>635926000</v>
      </c>
      <c r="N10627" s="7">
        <v>22708000</v>
      </c>
      <c r="O10627" s="20" t="str">
        <f t="shared" si="336"/>
        <v/>
      </c>
    </row>
    <row r="10628" spans="1:15">
      <c r="A10628" s="20" t="str">
        <f t="shared" si="335"/>
        <v>Lífsverk lífeyrissjóðurLífsverk II/Séreign</v>
      </c>
      <c r="B10628" s="20" t="str">
        <f>_xlfn.IFNA(INDEX(Listi!$AI:$AI,MATCH(C10628,Listi!$AJ:$AJ,0)),INDEX(Listi!T:T,MATCH(C10628,Listi!U:U,0)))</f>
        <v xml:space="preserve">Lífsverk  </v>
      </c>
      <c r="C10628" s="20" t="s">
        <v>268</v>
      </c>
      <c r="D10628" s="20" t="s">
        <v>270</v>
      </c>
      <c r="E10628" s="20" t="s">
        <v>276</v>
      </c>
      <c r="F10628" s="20" t="s">
        <v>174</v>
      </c>
      <c r="G10628" s="8">
        <v>43891</v>
      </c>
      <c r="H10628" s="20" t="s">
        <v>175</v>
      </c>
      <c r="I10628" s="7">
        <v>690401000</v>
      </c>
      <c r="L10628" s="7">
        <v>23735073000</v>
      </c>
      <c r="M10628" s="7">
        <v>2073571000</v>
      </c>
      <c r="N10628" s="7">
        <v>249365000</v>
      </c>
      <c r="O10628" s="20" t="str">
        <f t="shared" si="336"/>
        <v/>
      </c>
    </row>
    <row r="10629" spans="1:15">
      <c r="A10629" s="20" t="str">
        <f t="shared" si="335"/>
        <v>Lífsverk lífeyrissjóðurLífsverk III/Séreign</v>
      </c>
      <c r="B10629" s="20" t="str">
        <f>_xlfn.IFNA(INDEX(Listi!$AI:$AI,MATCH(C10629,Listi!$AJ:$AJ,0)),INDEX(Listi!T:T,MATCH(C10629,Listi!U:U,0)))</f>
        <v xml:space="preserve">Lífsverk  </v>
      </c>
      <c r="C10629" s="20" t="s">
        <v>268</v>
      </c>
      <c r="D10629" s="20" t="s">
        <v>271</v>
      </c>
      <c r="E10629" s="20" t="s">
        <v>276</v>
      </c>
      <c r="F10629" s="20" t="s">
        <v>174</v>
      </c>
      <c r="G10629" s="8">
        <v>43891</v>
      </c>
      <c r="H10629" s="20" t="s">
        <v>175</v>
      </c>
      <c r="I10629" s="7">
        <v>7167000</v>
      </c>
      <c r="L10629" s="7">
        <v>653814000</v>
      </c>
      <c r="M10629" s="7">
        <v>105107000</v>
      </c>
      <c r="N10629" s="7">
        <v>2613000</v>
      </c>
      <c r="O10629" s="20" t="str">
        <f t="shared" si="336"/>
        <v/>
      </c>
    </row>
    <row r="10630" spans="1:15">
      <c r="A10630" s="20" t="str">
        <f t="shared" si="335"/>
        <v>Lífsverk lífeyrissjóðurSamtryggingardeild</v>
      </c>
      <c r="B10630" s="20" t="str">
        <f>_xlfn.IFNA(INDEX(Listi!$AI:$AI,MATCH(C10630,Listi!$AJ:$AJ,0)),INDEX(Listi!T:T,MATCH(C10630,Listi!U:U,0)))</f>
        <v xml:space="preserve">Lífsverk  </v>
      </c>
      <c r="C10630" s="20" t="s">
        <v>268</v>
      </c>
      <c r="D10630" s="20" t="s">
        <v>205</v>
      </c>
      <c r="E10630" s="20" t="s">
        <v>275</v>
      </c>
      <c r="F10630" s="20" t="s">
        <v>174</v>
      </c>
      <c r="G10630" s="8">
        <v>43891</v>
      </c>
      <c r="H10630" s="20" t="s">
        <v>175</v>
      </c>
      <c r="I10630" s="7">
        <v>3455987000</v>
      </c>
      <c r="L10630" s="7">
        <v>120542527000</v>
      </c>
      <c r="M10630" s="7">
        <v>4397803000</v>
      </c>
      <c r="N10630" s="7">
        <v>1423151000</v>
      </c>
      <c r="O10630" s="20" t="str">
        <f t="shared" si="336"/>
        <v/>
      </c>
    </row>
    <row r="10631" spans="1:15">
      <c r="A10631" s="20" t="str">
        <f t="shared" si="335"/>
        <v>Söfnunarsjóður lífeyrisréttindaDeild I/Innlán</v>
      </c>
      <c r="B10631" s="20" t="str">
        <f>_xlfn.IFNA(INDEX(Listi!$AI:$AI,MATCH(C10631,Listi!$AJ:$AJ,0)),INDEX(Listi!T:T,MATCH(C10631,Listi!U:U,0)))</f>
        <v>Söfnunarsj.</v>
      </c>
      <c r="C10631" s="20" t="s">
        <v>272</v>
      </c>
      <c r="D10631" s="20" t="s">
        <v>273</v>
      </c>
      <c r="E10631" s="20" t="s">
        <v>276</v>
      </c>
      <c r="F10631" s="20" t="s">
        <v>174</v>
      </c>
      <c r="G10631" s="8">
        <v>43891</v>
      </c>
      <c r="H10631" s="20" t="s">
        <v>175</v>
      </c>
      <c r="I10631" s="7">
        <v>73802592</v>
      </c>
      <c r="L10631" s="7">
        <v>2001731914</v>
      </c>
      <c r="M10631" s="7">
        <v>133561634</v>
      </c>
      <c r="N10631" s="7">
        <v>44803565</v>
      </c>
      <c r="O10631" s="20" t="str">
        <f t="shared" si="336"/>
        <v/>
      </c>
    </row>
    <row r="10632" spans="1:15">
      <c r="A10632" s="20" t="str">
        <f t="shared" si="335"/>
        <v>Söfnunarsjóður lífeyrisréttindaDeild III/Séreign</v>
      </c>
      <c r="B10632" s="20" t="str">
        <f>_xlfn.IFNA(INDEX(Listi!$AI:$AI,MATCH(C10632,Listi!$AJ:$AJ,0)),INDEX(Listi!T:T,MATCH(C10632,Listi!U:U,0)))</f>
        <v>Söfnunarsj.</v>
      </c>
      <c r="C10632" s="20" t="s">
        <v>272</v>
      </c>
      <c r="D10632" s="20" t="s">
        <v>599</v>
      </c>
      <c r="E10632" s="20" t="s">
        <v>276</v>
      </c>
      <c r="F10632" s="20" t="s">
        <v>174</v>
      </c>
      <c r="G10632" s="8">
        <v>43891</v>
      </c>
      <c r="H10632" s="20" t="s">
        <v>175</v>
      </c>
      <c r="I10632" s="7">
        <v>0</v>
      </c>
      <c r="L10632" s="7">
        <v>24413085</v>
      </c>
      <c r="M10632" s="7">
        <v>24697577</v>
      </c>
      <c r="N10632" s="7">
        <v>900000</v>
      </c>
      <c r="O10632" s="20" t="str">
        <f t="shared" si="336"/>
        <v/>
      </c>
    </row>
    <row r="10633" spans="1:15">
      <c r="A10633" s="20" t="str">
        <f t="shared" si="335"/>
        <v>Söfnunarsjóður lífeyrisréttindaDeildII/Séreign</v>
      </c>
      <c r="B10633" s="20" t="str">
        <f>_xlfn.IFNA(INDEX(Listi!$AI:$AI,MATCH(C10633,Listi!$AJ:$AJ,0)),INDEX(Listi!T:T,MATCH(C10633,Listi!U:U,0)))</f>
        <v>Söfnunarsj.</v>
      </c>
      <c r="C10633" s="20" t="s">
        <v>272</v>
      </c>
      <c r="D10633" s="20" t="s">
        <v>586</v>
      </c>
      <c r="E10633" s="20" t="s">
        <v>276</v>
      </c>
      <c r="F10633" s="20" t="s">
        <v>174</v>
      </c>
      <c r="G10633" s="8">
        <v>43891</v>
      </c>
      <c r="H10633" s="20" t="s">
        <v>175</v>
      </c>
      <c r="I10633" s="7">
        <v>74381234</v>
      </c>
      <c r="L10633" s="7">
        <v>1654616477</v>
      </c>
      <c r="M10633" s="7">
        <v>128539213</v>
      </c>
      <c r="N10633" s="7">
        <v>22846291</v>
      </c>
      <c r="O10633" s="20" t="str">
        <f t="shared" si="336"/>
        <v/>
      </c>
    </row>
    <row r="10634" spans="1:15">
      <c r="A10634" s="20" t="str">
        <f t="shared" si="335"/>
        <v>Söfnunarsjóður lífeyrisréttindaSamtryggingardeild</v>
      </c>
      <c r="B10634" s="20" t="str">
        <f>_xlfn.IFNA(INDEX(Listi!$AI:$AI,MATCH(C10634,Listi!$AJ:$AJ,0)),INDEX(Listi!T:T,MATCH(C10634,Listi!U:U,0)))</f>
        <v>Söfnunarsj.</v>
      </c>
      <c r="C10634" s="20" t="s">
        <v>272</v>
      </c>
      <c r="D10634" s="20" t="s">
        <v>205</v>
      </c>
      <c r="E10634" s="20" t="s">
        <v>275</v>
      </c>
      <c r="F10634" s="20" t="s">
        <v>174</v>
      </c>
      <c r="G10634" s="8">
        <v>43891</v>
      </c>
      <c r="H10634" s="20" t="s">
        <v>175</v>
      </c>
      <c r="I10634" s="7">
        <v>7829069786</v>
      </c>
      <c r="L10634" s="7">
        <v>238978847889</v>
      </c>
      <c r="M10634" s="7">
        <v>4967193409</v>
      </c>
      <c r="N10634" s="7">
        <v>6076487652</v>
      </c>
      <c r="O10634" s="20" t="str">
        <f t="shared" si="336"/>
        <v/>
      </c>
    </row>
    <row r="10635" spans="1:15">
      <c r="A10635" s="20" t="str">
        <f t="shared" si="335"/>
        <v>Stapi lífeyrissjóðurSafn I</v>
      </c>
      <c r="B10635" s="20" t="str">
        <f>_xlfn.IFNA(INDEX(Listi!$AI:$AI,MATCH(C10635,Listi!$AJ:$AJ,0)),INDEX(Listi!T:T,MATCH(C10635,Listi!U:U,0)))</f>
        <v xml:space="preserve">Stapi  </v>
      </c>
      <c r="C10635" s="20" t="s">
        <v>209</v>
      </c>
      <c r="D10635" s="20" t="s">
        <v>210</v>
      </c>
      <c r="E10635" s="20" t="s">
        <v>276</v>
      </c>
      <c r="F10635" s="20" t="s">
        <v>174</v>
      </c>
      <c r="G10635" s="8">
        <v>43891</v>
      </c>
      <c r="H10635" s="20" t="s">
        <v>175</v>
      </c>
      <c r="I10635" s="7">
        <v>56625677</v>
      </c>
      <c r="L10635" s="7">
        <v>2440828925</v>
      </c>
      <c r="M10635" s="7">
        <v>91567233</v>
      </c>
      <c r="N10635" s="7">
        <v>110755602</v>
      </c>
      <c r="O10635" s="20" t="str">
        <f t="shared" si="336"/>
        <v/>
      </c>
    </row>
    <row r="10636" spans="1:15">
      <c r="A10636" s="20" t="str">
        <f t="shared" si="335"/>
        <v>Stapi lífeyrissjóðurSafn II</v>
      </c>
      <c r="B10636" s="20" t="str">
        <f>_xlfn.IFNA(INDEX(Listi!$AI:$AI,MATCH(C10636,Listi!$AJ:$AJ,0)),INDEX(Listi!T:T,MATCH(C10636,Listi!U:U,0)))</f>
        <v xml:space="preserve">Stapi  </v>
      </c>
      <c r="C10636" s="20" t="s">
        <v>209</v>
      </c>
      <c r="D10636" s="20" t="s">
        <v>211</v>
      </c>
      <c r="E10636" s="20" t="s">
        <v>276</v>
      </c>
      <c r="F10636" s="20" t="s">
        <v>174</v>
      </c>
      <c r="G10636" s="8">
        <v>43891</v>
      </c>
      <c r="H10636" s="20" t="s">
        <v>175</v>
      </c>
      <c r="I10636" s="7">
        <v>108297515</v>
      </c>
      <c r="L10636" s="7">
        <v>5710890273</v>
      </c>
      <c r="M10636" s="7">
        <v>262001316</v>
      </c>
      <c r="N10636" s="7">
        <v>164209410</v>
      </c>
      <c r="O10636" s="20" t="str">
        <f t="shared" si="336"/>
        <v/>
      </c>
    </row>
    <row r="10637" spans="1:15">
      <c r="A10637" s="20" t="str">
        <f t="shared" si="335"/>
        <v>Stapi lífeyrissjóðurSafn III</v>
      </c>
      <c r="B10637" s="20" t="str">
        <f>_xlfn.IFNA(INDEX(Listi!$AI:$AI,MATCH(C10637,Listi!$AJ:$AJ,0)),INDEX(Listi!T:T,MATCH(C10637,Listi!U:U,0)))</f>
        <v xml:space="preserve">Stapi  </v>
      </c>
      <c r="C10637" s="20" t="s">
        <v>209</v>
      </c>
      <c r="D10637" s="20" t="s">
        <v>212</v>
      </c>
      <c r="E10637" s="20" t="s">
        <v>276</v>
      </c>
      <c r="F10637" s="20" t="s">
        <v>174</v>
      </c>
      <c r="G10637" s="8">
        <v>43891</v>
      </c>
      <c r="H10637" s="20" t="s">
        <v>175</v>
      </c>
      <c r="I10637" s="7">
        <v>0</v>
      </c>
      <c r="L10637" s="7">
        <v>268100084</v>
      </c>
      <c r="M10637" s="7">
        <v>24388890</v>
      </c>
      <c r="N10637" s="7">
        <v>9886128</v>
      </c>
      <c r="O10637" s="20" t="str">
        <f t="shared" si="336"/>
        <v/>
      </c>
    </row>
    <row r="10638" spans="1:15">
      <c r="A10638" s="20" t="str">
        <f t="shared" si="335"/>
        <v>Stapi lífeyrissjóðurTryggingardeild</v>
      </c>
      <c r="B10638" s="20" t="str">
        <f>_xlfn.IFNA(INDEX(Listi!$AI:$AI,MATCH(C10638,Listi!$AJ:$AJ,0)),INDEX(Listi!T:T,MATCH(C10638,Listi!U:U,0)))</f>
        <v xml:space="preserve">Stapi  </v>
      </c>
      <c r="C10638" s="20" t="s">
        <v>209</v>
      </c>
      <c r="D10638" s="20" t="s">
        <v>213</v>
      </c>
      <c r="E10638" s="20" t="s">
        <v>275</v>
      </c>
      <c r="F10638" s="20" t="s">
        <v>174</v>
      </c>
      <c r="G10638" s="8">
        <v>43891</v>
      </c>
      <c r="H10638" s="20" t="s">
        <v>175</v>
      </c>
      <c r="I10638" s="7">
        <v>8050690044</v>
      </c>
      <c r="L10638" s="7">
        <v>348661724246</v>
      </c>
      <c r="M10638" s="7">
        <v>13807615154</v>
      </c>
      <c r="N10638" s="7">
        <v>7912918911</v>
      </c>
      <c r="O10638" s="20" t="str">
        <f t="shared" si="336"/>
        <v/>
      </c>
    </row>
    <row r="10639" spans="1:15">
      <c r="A10639" s="20" t="str">
        <f t="shared" si="335"/>
        <v>Stapi lífeyrissjóðurVarfærnasafnið</v>
      </c>
      <c r="B10639" s="20" t="str">
        <f>_xlfn.IFNA(INDEX(Listi!$AI:$AI,MATCH(C10639,Listi!$AJ:$AJ,0)),INDEX(Listi!T:T,MATCH(C10639,Listi!U:U,0)))</f>
        <v xml:space="preserve">Stapi  </v>
      </c>
      <c r="C10639" s="20" t="s">
        <v>209</v>
      </c>
      <c r="D10639" s="20" t="s">
        <v>392</v>
      </c>
      <c r="E10639" s="20" t="s">
        <v>276</v>
      </c>
      <c r="F10639" s="20" t="s">
        <v>174</v>
      </c>
      <c r="G10639" s="8">
        <v>43891</v>
      </c>
      <c r="H10639" s="20" t="s">
        <v>175</v>
      </c>
      <c r="I10639" s="7">
        <v>8622824</v>
      </c>
      <c r="L10639" s="7">
        <v>471986044</v>
      </c>
      <c r="M10639" s="7">
        <v>137399159</v>
      </c>
      <c r="N10639" s="7">
        <v>6994496</v>
      </c>
      <c r="O10639" s="20" t="str">
        <f t="shared" si="336"/>
        <v/>
      </c>
    </row>
    <row r="10640" spans="1:15">
      <c r="A10640" s="20" t="str">
        <f t="shared" si="335"/>
        <v>Almenni lífeyrissjóðurinnÆvisafn I</v>
      </c>
      <c r="B10640" s="20" t="str">
        <f>_xlfn.IFNA(INDEX(Listi!$AI:$AI,MATCH(C10640,Listi!$AJ:$AJ,0)),INDEX(Listi!T:T,MATCH(C10640,Listi!U:U,0)))</f>
        <v xml:space="preserve">Almenni </v>
      </c>
      <c r="C10640" s="20" t="s">
        <v>0</v>
      </c>
      <c r="D10640" s="20" t="s">
        <v>202</v>
      </c>
      <c r="E10640" s="20" t="s">
        <v>276</v>
      </c>
      <c r="F10640" s="20" t="s">
        <v>176</v>
      </c>
      <c r="G10640" s="8">
        <v>11018</v>
      </c>
      <c r="H10640" s="20" t="s">
        <v>177</v>
      </c>
      <c r="I10640" s="7">
        <v>0</v>
      </c>
      <c r="L10640" s="7">
        <v>43068273823</v>
      </c>
      <c r="M10640" s="7">
        <v>4413720640</v>
      </c>
      <c r="N10640" s="7">
        <v>641257097</v>
      </c>
      <c r="O10640" s="20" t="str">
        <f t="shared" si="336"/>
        <v/>
      </c>
    </row>
    <row r="10641" spans="1:15">
      <c r="A10641" s="20" t="str">
        <f t="shared" si="335"/>
        <v>Almenni lífeyrissjóðurinnÆvisafn II</v>
      </c>
      <c r="B10641" s="20" t="str">
        <f>_xlfn.IFNA(INDEX(Listi!$AI:$AI,MATCH(C10641,Listi!$AJ:$AJ,0)),INDEX(Listi!T:T,MATCH(C10641,Listi!U:U,0)))</f>
        <v xml:space="preserve">Almenni </v>
      </c>
      <c r="C10641" s="20" t="s">
        <v>0</v>
      </c>
      <c r="D10641" s="20" t="s">
        <v>203</v>
      </c>
      <c r="E10641" s="20" t="s">
        <v>276</v>
      </c>
      <c r="F10641" s="20" t="s">
        <v>176</v>
      </c>
      <c r="G10641" s="8">
        <v>11018</v>
      </c>
      <c r="H10641" s="20" t="s">
        <v>177</v>
      </c>
      <c r="I10641" s="7">
        <v>0</v>
      </c>
      <c r="L10641" s="7">
        <v>86460235807</v>
      </c>
      <c r="M10641" s="7">
        <v>3970537445</v>
      </c>
      <c r="N10641" s="7">
        <v>1539034493</v>
      </c>
      <c r="O10641" s="20" t="str">
        <f t="shared" si="336"/>
        <v/>
      </c>
    </row>
    <row r="10642" spans="1:15">
      <c r="A10642" s="20" t="str">
        <f t="shared" si="335"/>
        <v>Almenni lífeyrissjóðurinnÆvisafn III</v>
      </c>
      <c r="B10642" s="20" t="str">
        <f>_xlfn.IFNA(INDEX(Listi!$AI:$AI,MATCH(C10642,Listi!$AJ:$AJ,0)),INDEX(Listi!T:T,MATCH(C10642,Listi!U:U,0)))</f>
        <v xml:space="preserve">Almenni </v>
      </c>
      <c r="C10642" s="20" t="s">
        <v>0</v>
      </c>
      <c r="D10642" s="20" t="s">
        <v>204</v>
      </c>
      <c r="E10642" s="20" t="s">
        <v>276</v>
      </c>
      <c r="F10642" s="20" t="s">
        <v>176</v>
      </c>
      <c r="G10642" s="8">
        <v>11018</v>
      </c>
      <c r="H10642" s="20" t="s">
        <v>177</v>
      </c>
      <c r="I10642" s="7">
        <v>0</v>
      </c>
      <c r="L10642" s="7">
        <v>33890180699</v>
      </c>
      <c r="M10642" s="7">
        <v>1571509194</v>
      </c>
      <c r="N10642" s="7">
        <v>920421683</v>
      </c>
      <c r="O10642" s="20" t="str">
        <f t="shared" si="336"/>
        <v/>
      </c>
    </row>
    <row r="10643" spans="1:15">
      <c r="A10643" s="20" t="str">
        <f t="shared" si="335"/>
        <v>Almenni lífeyrissjóðurinnHúsnæðissafn</v>
      </c>
      <c r="B10643" s="20" t="str">
        <f>_xlfn.IFNA(INDEX(Listi!$AI:$AI,MATCH(C10643,Listi!$AJ:$AJ,0)),INDEX(Listi!T:T,MATCH(C10643,Listi!U:U,0)))</f>
        <v xml:space="preserve">Almenni </v>
      </c>
      <c r="C10643" s="20" t="s">
        <v>0</v>
      </c>
      <c r="D10643" s="20" t="s">
        <v>315</v>
      </c>
      <c r="E10643" s="20" t="s">
        <v>276</v>
      </c>
      <c r="F10643" s="20" t="s">
        <v>176</v>
      </c>
      <c r="G10643" s="8">
        <v>11018</v>
      </c>
      <c r="H10643" s="20" t="s">
        <v>177</v>
      </c>
      <c r="I10643" s="7">
        <v>0</v>
      </c>
      <c r="L10643" s="7">
        <v>487895879</v>
      </c>
      <c r="M10643" s="7">
        <v>166428361</v>
      </c>
      <c r="N10643" s="7">
        <v>18080096</v>
      </c>
      <c r="O10643" s="20" t="str">
        <f t="shared" si="336"/>
        <v/>
      </c>
    </row>
    <row r="10644" spans="1:15">
      <c r="A10644" s="20" t="str">
        <f t="shared" si="335"/>
        <v>Almenni lífeyrissjóðurinnInnlánssafn</v>
      </c>
      <c r="B10644" s="20" t="str">
        <f>_xlfn.IFNA(INDEX(Listi!$AI:$AI,MATCH(C10644,Listi!$AJ:$AJ,0)),INDEX(Listi!T:T,MATCH(C10644,Listi!U:U,0)))</f>
        <v xml:space="preserve">Almenni </v>
      </c>
      <c r="C10644" s="20" t="s">
        <v>0</v>
      </c>
      <c r="D10644" s="20" t="s">
        <v>1</v>
      </c>
      <c r="E10644" s="20" t="s">
        <v>276</v>
      </c>
      <c r="F10644" s="20" t="s">
        <v>176</v>
      </c>
      <c r="G10644" s="8">
        <v>11018</v>
      </c>
      <c r="H10644" s="20" t="s">
        <v>177</v>
      </c>
      <c r="I10644" s="7">
        <v>0</v>
      </c>
      <c r="L10644" s="7">
        <v>26587944379</v>
      </c>
      <c r="M10644" s="7">
        <v>1016779991</v>
      </c>
      <c r="N10644" s="7">
        <v>1031869724</v>
      </c>
      <c r="O10644" s="20" t="str">
        <f t="shared" si="336"/>
        <v/>
      </c>
    </row>
    <row r="10645" spans="1:15">
      <c r="A10645" s="20" t="str">
        <f t="shared" si="335"/>
        <v>Almenni lífeyrissjóðurinnRíkissafn langt</v>
      </c>
      <c r="B10645" s="20" t="str">
        <f>_xlfn.IFNA(INDEX(Listi!$AI:$AI,MATCH(C10645,Listi!$AJ:$AJ,0)),INDEX(Listi!T:T,MATCH(C10645,Listi!U:U,0)))</f>
        <v xml:space="preserve">Almenni </v>
      </c>
      <c r="C10645" s="20" t="s">
        <v>0</v>
      </c>
      <c r="D10645" s="20" t="s">
        <v>199</v>
      </c>
      <c r="E10645" s="20" t="s">
        <v>276</v>
      </c>
      <c r="F10645" s="20" t="s">
        <v>176</v>
      </c>
      <c r="G10645" s="8">
        <v>11018</v>
      </c>
      <c r="H10645" s="20" t="s">
        <v>177</v>
      </c>
      <c r="I10645" s="7">
        <v>0</v>
      </c>
      <c r="L10645" s="7">
        <v>1193680171</v>
      </c>
      <c r="M10645" s="7">
        <v>61272573</v>
      </c>
      <c r="N10645" s="7">
        <v>40105929</v>
      </c>
      <c r="O10645" s="20" t="str">
        <f t="shared" si="336"/>
        <v/>
      </c>
    </row>
    <row r="10646" spans="1:15">
      <c r="A10646" s="20" t="str">
        <f t="shared" si="335"/>
        <v>Almenni lífeyrissjóðurinnRíkissafn stutt</v>
      </c>
      <c r="B10646" s="20" t="str">
        <f>_xlfn.IFNA(INDEX(Listi!$AI:$AI,MATCH(C10646,Listi!$AJ:$AJ,0)),INDEX(Listi!T:T,MATCH(C10646,Listi!U:U,0)))</f>
        <v xml:space="preserve">Almenni </v>
      </c>
      <c r="C10646" s="20" t="s">
        <v>0</v>
      </c>
      <c r="D10646" s="20" t="s">
        <v>200</v>
      </c>
      <c r="E10646" s="20" t="s">
        <v>276</v>
      </c>
      <c r="F10646" s="20" t="s">
        <v>176</v>
      </c>
      <c r="G10646" s="8">
        <v>11018</v>
      </c>
      <c r="H10646" s="20" t="s">
        <v>177</v>
      </c>
      <c r="I10646" s="7">
        <v>0</v>
      </c>
      <c r="L10646" s="7">
        <v>541893627</v>
      </c>
      <c r="M10646" s="7">
        <v>20423158</v>
      </c>
      <c r="N10646" s="7">
        <v>14899899</v>
      </c>
      <c r="O10646" s="20" t="str">
        <f t="shared" si="336"/>
        <v/>
      </c>
    </row>
    <row r="10647" spans="1:15">
      <c r="A10647" s="20" t="str">
        <f t="shared" si="335"/>
        <v>Almenni lífeyrissjóðurinnTryggingadeild</v>
      </c>
      <c r="B10647" s="20" t="str">
        <f>_xlfn.IFNA(INDEX(Listi!$AI:$AI,MATCH(C10647,Listi!$AJ:$AJ,0)),INDEX(Listi!T:T,MATCH(C10647,Listi!U:U,0)))</f>
        <v xml:space="preserve">Almenni </v>
      </c>
      <c r="C10647" s="20" t="s">
        <v>0</v>
      </c>
      <c r="D10647" s="20" t="s">
        <v>201</v>
      </c>
      <c r="E10647" s="20" t="s">
        <v>275</v>
      </c>
      <c r="F10647" s="20" t="s">
        <v>176</v>
      </c>
      <c r="G10647" s="8">
        <v>11018</v>
      </c>
      <c r="H10647" s="20" t="s">
        <v>177</v>
      </c>
      <c r="I10647" s="7">
        <v>0</v>
      </c>
      <c r="L10647" s="7">
        <v>174784296254</v>
      </c>
      <c r="M10647" s="7">
        <v>7497244534</v>
      </c>
      <c r="N10647" s="7">
        <v>3057046932</v>
      </c>
      <c r="O10647" s="20" t="str">
        <f t="shared" si="336"/>
        <v/>
      </c>
    </row>
    <row r="10648" spans="1:15">
      <c r="A10648" s="20" t="str">
        <f t="shared" si="335"/>
        <v>Arion banki hf.Erlend hlutabréf</v>
      </c>
      <c r="B10648" s="20" t="str">
        <f>_xlfn.IFNA(INDEX(Listi!$AI:$AI,MATCH(C10648,Listi!$AJ:$AJ,0)),INDEX(Listi!T:T,MATCH(C10648,Listi!U:U,0)))</f>
        <v xml:space="preserve">Arion banki </v>
      </c>
      <c r="C10648" s="20" t="s">
        <v>214</v>
      </c>
      <c r="D10648" s="20" t="s">
        <v>215</v>
      </c>
      <c r="E10648" s="20" t="s">
        <v>276</v>
      </c>
      <c r="F10648" s="20" t="s">
        <v>176</v>
      </c>
      <c r="G10648" s="8">
        <v>11018</v>
      </c>
      <c r="H10648" s="20" t="s">
        <v>177</v>
      </c>
      <c r="I10648" s="7">
        <v>0</v>
      </c>
      <c r="L10648" s="7">
        <v>1149685000</v>
      </c>
      <c r="M10648" s="7">
        <v>49095000</v>
      </c>
      <c r="N10648" s="7">
        <v>10876000</v>
      </c>
      <c r="O10648" s="20" t="str">
        <f t="shared" si="336"/>
        <v/>
      </c>
    </row>
    <row r="10649" spans="1:15">
      <c r="A10649" s="20" t="str">
        <f t="shared" si="335"/>
        <v>Arion banki hf.Innlend skuldabréf</v>
      </c>
      <c r="B10649" s="20" t="str">
        <f>_xlfn.IFNA(INDEX(Listi!$AI:$AI,MATCH(C10649,Listi!$AJ:$AJ,0)),INDEX(Listi!T:T,MATCH(C10649,Listi!U:U,0)))</f>
        <v xml:space="preserve">Arion banki </v>
      </c>
      <c r="C10649" s="20" t="s">
        <v>214</v>
      </c>
      <c r="D10649" s="20" t="s">
        <v>216</v>
      </c>
      <c r="E10649" s="20" t="s">
        <v>276</v>
      </c>
      <c r="F10649" s="20" t="s">
        <v>176</v>
      </c>
      <c r="G10649" s="8">
        <v>11018</v>
      </c>
      <c r="H10649" s="20" t="s">
        <v>177</v>
      </c>
      <c r="I10649" s="7">
        <v>0</v>
      </c>
      <c r="L10649" s="7">
        <v>4446434000</v>
      </c>
      <c r="M10649" s="7">
        <v>344234000</v>
      </c>
      <c r="N10649" s="7">
        <v>44793000</v>
      </c>
      <c r="O10649" s="20" t="str">
        <f t="shared" si="336"/>
        <v/>
      </c>
    </row>
    <row r="10650" spans="1:15">
      <c r="A10650" s="20" t="str">
        <f t="shared" ref="A10650:A10712" si="337">CONCATENATE(C10650,D10650)</f>
        <v>Arion banki hf.Lífeyrisauki L1</v>
      </c>
      <c r="B10650" s="20" t="str">
        <f>_xlfn.IFNA(INDEX(Listi!$AI:$AI,MATCH(C10650,Listi!$AJ:$AJ,0)),INDEX(Listi!T:T,MATCH(C10650,Listi!U:U,0)))</f>
        <v xml:space="preserve">Arion banki </v>
      </c>
      <c r="C10650" s="20" t="s">
        <v>214</v>
      </c>
      <c r="D10650" s="20" t="s">
        <v>377</v>
      </c>
      <c r="E10650" s="20" t="s">
        <v>276</v>
      </c>
      <c r="F10650" s="20" t="s">
        <v>176</v>
      </c>
      <c r="G10650" s="8">
        <v>11018</v>
      </c>
      <c r="H10650" s="20" t="s">
        <v>177</v>
      </c>
      <c r="I10650" s="7">
        <v>0</v>
      </c>
      <c r="L10650" s="7">
        <v>5887942000</v>
      </c>
      <c r="M10650" s="7">
        <v>1011885000</v>
      </c>
      <c r="N10650" s="7">
        <v>34615000</v>
      </c>
      <c r="O10650" s="20" t="str">
        <f t="shared" si="336"/>
        <v/>
      </c>
    </row>
    <row r="10651" spans="1:15">
      <c r="A10651" s="20" t="str">
        <f t="shared" si="337"/>
        <v>Arion banki hf.Lífeyrisauki L2</v>
      </c>
      <c r="B10651" s="20" t="str">
        <f>_xlfn.IFNA(INDEX(Listi!$AI:$AI,MATCH(C10651,Listi!$AJ:$AJ,0)),INDEX(Listi!T:T,MATCH(C10651,Listi!U:U,0)))</f>
        <v xml:space="preserve">Arion banki </v>
      </c>
      <c r="C10651" s="20" t="s">
        <v>214</v>
      </c>
      <c r="D10651" s="20" t="s">
        <v>372</v>
      </c>
      <c r="E10651" s="20" t="s">
        <v>276</v>
      </c>
      <c r="F10651" s="20" t="s">
        <v>176</v>
      </c>
      <c r="G10651" s="8">
        <v>11018</v>
      </c>
      <c r="H10651" s="20" t="s">
        <v>177</v>
      </c>
      <c r="I10651" s="7">
        <v>0</v>
      </c>
      <c r="L10651" s="7">
        <v>21366380000</v>
      </c>
      <c r="M10651" s="7">
        <v>1613513000</v>
      </c>
      <c r="N10651" s="7">
        <v>92085000</v>
      </c>
      <c r="O10651" s="20" t="str">
        <f t="shared" si="336"/>
        <v/>
      </c>
    </row>
    <row r="10652" spans="1:15">
      <c r="A10652" s="20" t="str">
        <f t="shared" si="337"/>
        <v>Arion banki hf.Lífeyrisauki L3</v>
      </c>
      <c r="B10652" s="20" t="str">
        <f>_xlfn.IFNA(INDEX(Listi!$AI:$AI,MATCH(C10652,Listi!$AJ:$AJ,0)),INDEX(Listi!T:T,MATCH(C10652,Listi!U:U,0)))</f>
        <v xml:space="preserve">Arion banki </v>
      </c>
      <c r="C10652" s="20" t="s">
        <v>214</v>
      </c>
      <c r="D10652" s="20" t="s">
        <v>371</v>
      </c>
      <c r="E10652" s="20" t="s">
        <v>276</v>
      </c>
      <c r="F10652" s="20" t="s">
        <v>176</v>
      </c>
      <c r="G10652" s="8">
        <v>11018</v>
      </c>
      <c r="H10652" s="20" t="s">
        <v>177</v>
      </c>
      <c r="I10652" s="7">
        <v>0</v>
      </c>
      <c r="L10652" s="7">
        <v>29714848000</v>
      </c>
      <c r="M10652" s="7">
        <v>2122481000</v>
      </c>
      <c r="N10652" s="7">
        <v>129566000</v>
      </c>
      <c r="O10652" s="20" t="str">
        <f t="shared" si="336"/>
        <v/>
      </c>
    </row>
    <row r="10653" spans="1:15">
      <c r="A10653" s="20" t="str">
        <f t="shared" si="337"/>
        <v>Arion banki hf.Lífeyrisauki L4</v>
      </c>
      <c r="B10653" s="20" t="str">
        <f>_xlfn.IFNA(INDEX(Listi!$AI:$AI,MATCH(C10653,Listi!$AJ:$AJ,0)),INDEX(Listi!T:T,MATCH(C10653,Listi!U:U,0)))</f>
        <v xml:space="preserve">Arion banki </v>
      </c>
      <c r="C10653" s="20" t="s">
        <v>214</v>
      </c>
      <c r="D10653" s="20" t="s">
        <v>587</v>
      </c>
      <c r="E10653" s="20" t="s">
        <v>276</v>
      </c>
      <c r="F10653" s="20" t="s">
        <v>176</v>
      </c>
      <c r="G10653" s="8">
        <v>11018</v>
      </c>
      <c r="H10653" s="20" t="s">
        <v>177</v>
      </c>
      <c r="I10653" s="7">
        <v>0</v>
      </c>
      <c r="L10653" s="7">
        <v>19306242000</v>
      </c>
      <c r="M10653" s="7">
        <v>1346647000</v>
      </c>
      <c r="N10653" s="7">
        <v>388052000</v>
      </c>
      <c r="O10653" s="20" t="str">
        <f t="shared" si="336"/>
        <v/>
      </c>
    </row>
    <row r="10654" spans="1:15">
      <c r="A10654" s="20" t="str">
        <f t="shared" si="337"/>
        <v>Arion banki hf.Lífeyrisauki L5</v>
      </c>
      <c r="B10654" s="20" t="str">
        <f>_xlfn.IFNA(INDEX(Listi!$AI:$AI,MATCH(C10654,Listi!$AJ:$AJ,0)),INDEX(Listi!T:T,MATCH(C10654,Listi!U:U,0)))</f>
        <v xml:space="preserve">Arion banki </v>
      </c>
      <c r="C10654" s="20" t="s">
        <v>214</v>
      </c>
      <c r="D10654" s="20" t="s">
        <v>369</v>
      </c>
      <c r="E10654" s="20" t="s">
        <v>276</v>
      </c>
      <c r="F10654" s="20" t="s">
        <v>176</v>
      </c>
      <c r="G10654" s="8">
        <v>11018</v>
      </c>
      <c r="H10654" s="20" t="s">
        <v>177</v>
      </c>
      <c r="I10654" s="7">
        <v>0</v>
      </c>
      <c r="L10654" s="7">
        <v>44858554000</v>
      </c>
      <c r="M10654" s="7">
        <v>4018833000</v>
      </c>
      <c r="N10654" s="7">
        <v>933672000</v>
      </c>
      <c r="O10654" s="20" t="str">
        <f t="shared" si="336"/>
        <v/>
      </c>
    </row>
    <row r="10655" spans="1:15">
      <c r="A10655" s="20" t="str">
        <f t="shared" si="337"/>
        <v>Birta lífeyrissjóðurBlönduð leið</v>
      </c>
      <c r="B10655" s="20" t="str">
        <f>_xlfn.IFNA(INDEX(Listi!$AI:$AI,MATCH(C10655,Listi!$AJ:$AJ,0)),INDEX(Listi!T:T,MATCH(C10655,Listi!U:U,0)))</f>
        <v xml:space="preserve">Birta  </v>
      </c>
      <c r="C10655" s="20" t="s">
        <v>298</v>
      </c>
      <c r="D10655" s="20" t="s">
        <v>314</v>
      </c>
      <c r="E10655" s="20" t="s">
        <v>276</v>
      </c>
      <c r="F10655" s="20" t="s">
        <v>176</v>
      </c>
      <c r="G10655" s="8">
        <v>11018</v>
      </c>
      <c r="H10655" s="20" t="s">
        <v>177</v>
      </c>
      <c r="I10655" s="7">
        <v>0</v>
      </c>
      <c r="L10655" s="7">
        <v>6929716201</v>
      </c>
      <c r="M10655" s="7">
        <v>253995298</v>
      </c>
      <c r="N10655" s="7">
        <v>139753585</v>
      </c>
      <c r="O10655" s="20" t="str">
        <f t="shared" si="336"/>
        <v/>
      </c>
    </row>
    <row r="10656" spans="1:15">
      <c r="A10656" s="20" t="str">
        <f t="shared" si="337"/>
        <v>Birta lífeyrissjóðurInnlánsleið</v>
      </c>
      <c r="B10656" s="20" t="str">
        <f>_xlfn.IFNA(INDEX(Listi!$AI:$AI,MATCH(C10656,Listi!$AJ:$AJ,0)),INDEX(Listi!T:T,MATCH(C10656,Listi!U:U,0)))</f>
        <v xml:space="preserve">Birta  </v>
      </c>
      <c r="C10656" s="20" t="s">
        <v>298</v>
      </c>
      <c r="D10656" s="20" t="s">
        <v>208</v>
      </c>
      <c r="E10656" s="20" t="s">
        <v>276</v>
      </c>
      <c r="F10656" s="20" t="s">
        <v>176</v>
      </c>
      <c r="G10656" s="8">
        <v>11018</v>
      </c>
      <c r="H10656" s="20" t="s">
        <v>177</v>
      </c>
      <c r="I10656" s="7">
        <v>0</v>
      </c>
      <c r="L10656" s="7">
        <v>4108971332</v>
      </c>
      <c r="M10656" s="7">
        <v>264842424</v>
      </c>
      <c r="N10656" s="7">
        <v>174324836</v>
      </c>
      <c r="O10656" s="20" t="str">
        <f t="shared" si="336"/>
        <v/>
      </c>
    </row>
    <row r="10657" spans="1:15">
      <c r="A10657" s="20" t="str">
        <f t="shared" si="337"/>
        <v>Birta lífeyrissjóðurSamtryggingardeild</v>
      </c>
      <c r="B10657" s="20" t="str">
        <f>_xlfn.IFNA(INDEX(Listi!$AI:$AI,MATCH(C10657,Listi!$AJ:$AJ,0)),INDEX(Listi!T:T,MATCH(C10657,Listi!U:U,0)))</f>
        <v xml:space="preserve">Birta  </v>
      </c>
      <c r="C10657" s="20" t="s">
        <v>298</v>
      </c>
      <c r="D10657" s="20" t="s">
        <v>205</v>
      </c>
      <c r="E10657" s="20" t="s">
        <v>275</v>
      </c>
      <c r="F10657" s="20" t="s">
        <v>176</v>
      </c>
      <c r="G10657" s="8">
        <v>11018</v>
      </c>
      <c r="H10657" s="20" t="s">
        <v>177</v>
      </c>
      <c r="I10657" s="7">
        <v>0</v>
      </c>
      <c r="L10657" s="7">
        <v>549755105944</v>
      </c>
      <c r="M10657" s="7">
        <v>18480897961</v>
      </c>
      <c r="N10657" s="7">
        <v>14075814006</v>
      </c>
      <c r="O10657" s="20" t="str">
        <f t="shared" si="336"/>
        <v/>
      </c>
    </row>
    <row r="10658" spans="1:15">
      <c r="A10658" s="20" t="str">
        <f t="shared" si="337"/>
        <v>Birta lífeyrissjóðurSkuldabréfaleið</v>
      </c>
      <c r="B10658" s="20" t="str">
        <f>_xlfn.IFNA(INDEX(Listi!$AI:$AI,MATCH(C10658,Listi!$AJ:$AJ,0)),INDEX(Listi!T:T,MATCH(C10658,Listi!U:U,0)))</f>
        <v xml:space="preserve">Birta  </v>
      </c>
      <c r="C10658" s="20" t="s">
        <v>298</v>
      </c>
      <c r="D10658" s="20" t="s">
        <v>313</v>
      </c>
      <c r="E10658" s="20" t="s">
        <v>276</v>
      </c>
      <c r="F10658" s="20" t="s">
        <v>176</v>
      </c>
      <c r="G10658" s="8">
        <v>11018</v>
      </c>
      <c r="H10658" s="20" t="s">
        <v>177</v>
      </c>
      <c r="I10658" s="7">
        <v>0</v>
      </c>
      <c r="L10658" s="7">
        <v>8522374478</v>
      </c>
      <c r="M10658" s="7">
        <v>391005163</v>
      </c>
      <c r="N10658" s="7">
        <v>218104877</v>
      </c>
      <c r="O10658" s="20" t="str">
        <f t="shared" si="336"/>
        <v/>
      </c>
    </row>
    <row r="10659" spans="1:15">
      <c r="A10659" s="20" t="str">
        <f t="shared" si="337"/>
        <v>Birta lífeyrissjóðurTilgreind séreign</v>
      </c>
      <c r="B10659" s="20" t="str">
        <f>_xlfn.IFNA(INDEX(Listi!$AI:$AI,MATCH(C10659,Listi!$AJ:$AJ,0)),INDEX(Listi!T:T,MATCH(C10659,Listi!U:U,0)))</f>
        <v xml:space="preserve">Birta  </v>
      </c>
      <c r="C10659" s="20" t="s">
        <v>298</v>
      </c>
      <c r="D10659" s="20" t="s">
        <v>312</v>
      </c>
      <c r="E10659" s="20" t="s">
        <v>276</v>
      </c>
      <c r="F10659" s="20" t="s">
        <v>176</v>
      </c>
      <c r="G10659" s="8">
        <v>11018</v>
      </c>
      <c r="H10659" s="20" t="s">
        <v>177</v>
      </c>
      <c r="I10659" s="7">
        <v>0</v>
      </c>
      <c r="L10659" s="7">
        <v>2234420297</v>
      </c>
      <c r="M10659" s="7">
        <v>511871981</v>
      </c>
      <c r="N10659" s="7">
        <v>36000223</v>
      </c>
      <c r="O10659" s="20" t="str">
        <f t="shared" si="336"/>
        <v/>
      </c>
    </row>
    <row r="10660" spans="1:15">
      <c r="A10660" s="20" t="str">
        <f t="shared" si="337"/>
        <v>Brú Lífeyrissjóður starfsmanna sveitarfélagaA-deild</v>
      </c>
      <c r="B10660" s="20" t="str">
        <f>_xlfn.IFNA(INDEX(Listi!$AI:$AI,MATCH(C10660,Listi!$AJ:$AJ,0)),INDEX(Listi!T:T,MATCH(C10660,Listi!U:U,0)))</f>
        <v>Brú</v>
      </c>
      <c r="C10660" s="20" t="s">
        <v>217</v>
      </c>
      <c r="D10660" s="20" t="s">
        <v>257</v>
      </c>
      <c r="E10660" s="20" t="s">
        <v>275</v>
      </c>
      <c r="F10660" s="20" t="s">
        <v>176</v>
      </c>
      <c r="G10660" s="8">
        <v>11018</v>
      </c>
      <c r="H10660" s="20" t="s">
        <v>177</v>
      </c>
      <c r="I10660" s="7">
        <v>0</v>
      </c>
      <c r="L10660" s="7">
        <v>270469177889</v>
      </c>
      <c r="M10660" s="7">
        <v>13987858077</v>
      </c>
      <c r="N10660" s="7">
        <v>4793072329</v>
      </c>
      <c r="O10660" s="20" t="str">
        <f t="shared" si="336"/>
        <v/>
      </c>
    </row>
    <row r="10661" spans="1:15">
      <c r="A10661" s="20" t="str">
        <f t="shared" si="337"/>
        <v>Brú Lífeyrissjóður starfsmanna sveitarfélagaB-deild</v>
      </c>
      <c r="B10661" s="20" t="str">
        <f>_xlfn.IFNA(INDEX(Listi!$AI:$AI,MATCH(C10661,Listi!$AJ:$AJ,0)),INDEX(Listi!T:T,MATCH(C10661,Listi!U:U,0)))</f>
        <v>Brú</v>
      </c>
      <c r="C10661" s="20" t="s">
        <v>217</v>
      </c>
      <c r="D10661" s="20" t="s">
        <v>218</v>
      </c>
      <c r="E10661" s="20" t="s">
        <v>275</v>
      </c>
      <c r="F10661" s="20" t="s">
        <v>176</v>
      </c>
      <c r="G10661" s="8">
        <v>11018</v>
      </c>
      <c r="H10661" s="20" t="s">
        <v>177</v>
      </c>
      <c r="I10661" s="7">
        <v>0</v>
      </c>
      <c r="L10661" s="7">
        <v>17004783831</v>
      </c>
      <c r="M10661" s="7">
        <v>119747694</v>
      </c>
      <c r="N10661" s="7">
        <v>3424817406</v>
      </c>
      <c r="O10661" s="20" t="str">
        <f t="shared" si="336"/>
        <v/>
      </c>
    </row>
    <row r="10662" spans="1:15">
      <c r="A10662" s="20" t="str">
        <f t="shared" si="337"/>
        <v>Brú Lífeyrissjóður starfsmanna sveitarfélagaV-deild</v>
      </c>
      <c r="B10662" s="20" t="str">
        <f>_xlfn.IFNA(INDEX(Listi!$AI:$AI,MATCH(C10662,Listi!$AJ:$AJ,0)),INDEX(Listi!T:T,MATCH(C10662,Listi!U:U,0)))</f>
        <v>Brú</v>
      </c>
      <c r="C10662" s="20" t="s">
        <v>217</v>
      </c>
      <c r="D10662" s="20" t="s">
        <v>219</v>
      </c>
      <c r="E10662" s="20" t="s">
        <v>275</v>
      </c>
      <c r="F10662" s="20" t="s">
        <v>176</v>
      </c>
      <c r="G10662" s="8">
        <v>11018</v>
      </c>
      <c r="H10662" s="20" t="s">
        <v>177</v>
      </c>
      <c r="I10662" s="7">
        <v>0</v>
      </c>
      <c r="L10662" s="7">
        <v>54501394986</v>
      </c>
      <c r="M10662" s="7">
        <v>4188513374</v>
      </c>
      <c r="N10662" s="7">
        <v>455519059</v>
      </c>
      <c r="O10662" s="20" t="str">
        <f t="shared" si="336"/>
        <v/>
      </c>
    </row>
    <row r="10663" spans="1:15">
      <c r="A10663" s="20" t="str">
        <f t="shared" si="337"/>
        <v>Eftirlaunasj atvinnuflugmannaSamtryggingardeild</v>
      </c>
      <c r="B10663" s="20" t="str">
        <f>_xlfn.IFNA(INDEX(Listi!$AI:$AI,MATCH(C10663,Listi!$AJ:$AJ,0)),INDEX(Listi!T:T,MATCH(C10663,Listi!U:U,0)))</f>
        <v>EFÍA</v>
      </c>
      <c r="C10663" s="20" t="s">
        <v>220</v>
      </c>
      <c r="D10663" s="20" t="s">
        <v>205</v>
      </c>
      <c r="E10663" s="20" t="s">
        <v>275</v>
      </c>
      <c r="F10663" s="20" t="s">
        <v>176</v>
      </c>
      <c r="G10663" s="8">
        <v>11018</v>
      </c>
      <c r="H10663" s="20" t="s">
        <v>177</v>
      </c>
      <c r="I10663" s="7">
        <v>0</v>
      </c>
      <c r="L10663" s="7">
        <v>58542663000</v>
      </c>
      <c r="M10663" s="7">
        <v>1477262000</v>
      </c>
      <c r="N10663" s="7">
        <v>1113313000</v>
      </c>
      <c r="O10663" s="20" t="str">
        <f t="shared" si="336"/>
        <v/>
      </c>
    </row>
    <row r="10664" spans="1:15">
      <c r="A10664" s="20" t="str">
        <f t="shared" si="337"/>
        <v>Festa - lífeyrissjóðurSamtryggingardeild</v>
      </c>
      <c r="B10664" s="20" t="str">
        <f>_xlfn.IFNA(INDEX(Listi!$AI:$AI,MATCH(C10664,Listi!$AJ:$AJ,0)),INDEX(Listi!T:T,MATCH(C10664,Listi!U:U,0)))</f>
        <v xml:space="preserve">Festa </v>
      </c>
      <c r="C10664" s="20" t="s">
        <v>221</v>
      </c>
      <c r="D10664" s="20" t="s">
        <v>205</v>
      </c>
      <c r="E10664" s="20" t="s">
        <v>275</v>
      </c>
      <c r="F10664" s="20" t="s">
        <v>176</v>
      </c>
      <c r="G10664" s="8">
        <v>11018</v>
      </c>
      <c r="H10664" s="20" t="s">
        <v>177</v>
      </c>
      <c r="I10664" s="7">
        <v>0</v>
      </c>
      <c r="L10664" s="7">
        <v>246318113722</v>
      </c>
      <c r="M10664" s="7">
        <v>11138196907</v>
      </c>
      <c r="N10664" s="7">
        <v>5180938287</v>
      </c>
      <c r="O10664" s="20" t="str">
        <f t="shared" si="336"/>
        <v/>
      </c>
    </row>
    <row r="10665" spans="1:15">
      <c r="A10665" s="20" t="str">
        <f t="shared" si="337"/>
        <v>Festa - lífeyrissjóðurSparnaðarleið I</v>
      </c>
      <c r="B10665" s="20" t="str">
        <f>_xlfn.IFNA(INDEX(Listi!$AI:$AI,MATCH(C10665,Listi!$AJ:$AJ,0)),INDEX(Listi!T:T,MATCH(C10665,Listi!U:U,0)))</f>
        <v xml:space="preserve">Festa </v>
      </c>
      <c r="C10665" s="20" t="s">
        <v>221</v>
      </c>
      <c r="D10665" s="20" t="s">
        <v>464</v>
      </c>
      <c r="E10665" s="20" t="s">
        <v>276</v>
      </c>
      <c r="F10665" s="20" t="s">
        <v>176</v>
      </c>
      <c r="G10665" s="8">
        <v>11018</v>
      </c>
      <c r="H10665" s="20" t="s">
        <v>177</v>
      </c>
      <c r="I10665" s="7">
        <v>0</v>
      </c>
      <c r="L10665" s="7">
        <v>75585319</v>
      </c>
      <c r="M10665" s="7">
        <v>37671409</v>
      </c>
      <c r="N10665" s="7">
        <v>2063969</v>
      </c>
      <c r="O10665" s="20" t="str">
        <f t="shared" si="336"/>
        <v/>
      </c>
    </row>
    <row r="10666" spans="1:15">
      <c r="A10666" s="20" t="str">
        <f t="shared" si="337"/>
        <v>Festa - lífeyrissjóðurSparnaðarleið II</v>
      </c>
      <c r="B10666" s="20" t="str">
        <f>_xlfn.IFNA(INDEX(Listi!$AI:$AI,MATCH(C10666,Listi!$AJ:$AJ,0)),INDEX(Listi!T:T,MATCH(C10666,Listi!U:U,0)))</f>
        <v xml:space="preserve">Festa </v>
      </c>
      <c r="C10666" s="20" t="s">
        <v>221</v>
      </c>
      <c r="D10666" s="20" t="s">
        <v>388</v>
      </c>
      <c r="E10666" s="20" t="s">
        <v>276</v>
      </c>
      <c r="F10666" s="20" t="s">
        <v>176</v>
      </c>
      <c r="G10666" s="8">
        <v>11018</v>
      </c>
      <c r="H10666" s="20" t="s">
        <v>177</v>
      </c>
      <c r="I10666" s="7">
        <v>0</v>
      </c>
      <c r="L10666" s="7">
        <v>1113180693</v>
      </c>
      <c r="M10666" s="7">
        <v>134564310</v>
      </c>
      <c r="N10666" s="7">
        <v>19363084</v>
      </c>
      <c r="O10666" s="20" t="str">
        <f t="shared" si="336"/>
        <v/>
      </c>
    </row>
    <row r="10667" spans="1:15">
      <c r="A10667" s="20" t="str">
        <f t="shared" si="337"/>
        <v>Frjálsi lífeyrissjóðurinnDeild/leið I</v>
      </c>
      <c r="B10667" s="20" t="str">
        <f>_xlfn.IFNA(INDEX(Listi!$AI:$AI,MATCH(C10667,Listi!$AJ:$AJ,0)),INDEX(Listi!T:T,MATCH(C10667,Listi!U:U,0)))</f>
        <v xml:space="preserve">Frjálsi </v>
      </c>
      <c r="C10667" s="20" t="s">
        <v>222</v>
      </c>
      <c r="D10667" s="20" t="s">
        <v>223</v>
      </c>
      <c r="E10667" s="20" t="s">
        <v>276</v>
      </c>
      <c r="F10667" s="20" t="s">
        <v>176</v>
      </c>
      <c r="G10667" s="8">
        <v>11018</v>
      </c>
      <c r="H10667" s="20" t="s">
        <v>177</v>
      </c>
      <c r="I10667" s="7">
        <v>0</v>
      </c>
      <c r="L10667" s="7">
        <v>199278730000</v>
      </c>
      <c r="M10667" s="7">
        <v>10813020000</v>
      </c>
      <c r="N10667" s="7">
        <v>2178012000</v>
      </c>
      <c r="O10667" s="20" t="str">
        <f t="shared" si="336"/>
        <v/>
      </c>
    </row>
    <row r="10668" spans="1:15">
      <c r="A10668" s="20" t="str">
        <f t="shared" si="337"/>
        <v>Frjálsi lífeyrissjóðurinnDeild/leið II</v>
      </c>
      <c r="B10668" s="20" t="str">
        <f>_xlfn.IFNA(INDEX(Listi!$AI:$AI,MATCH(C10668,Listi!$AJ:$AJ,0)),INDEX(Listi!T:T,MATCH(C10668,Listi!U:U,0)))</f>
        <v xml:space="preserve">Frjálsi </v>
      </c>
      <c r="C10668" s="20" t="s">
        <v>222</v>
      </c>
      <c r="D10668" s="20" t="s">
        <v>224</v>
      </c>
      <c r="E10668" s="20" t="s">
        <v>276</v>
      </c>
      <c r="F10668" s="20" t="s">
        <v>176</v>
      </c>
      <c r="G10668" s="8">
        <v>11018</v>
      </c>
      <c r="H10668" s="20" t="s">
        <v>177</v>
      </c>
      <c r="I10668" s="7">
        <v>0</v>
      </c>
      <c r="L10668" s="7">
        <v>29681370000</v>
      </c>
      <c r="M10668" s="7">
        <v>1864883000</v>
      </c>
      <c r="N10668" s="7">
        <v>401735000</v>
      </c>
      <c r="O10668" s="20" t="str">
        <f t="shared" si="336"/>
        <v/>
      </c>
    </row>
    <row r="10669" spans="1:15">
      <c r="A10669" s="20" t="str">
        <f t="shared" si="337"/>
        <v>Frjálsi lífeyrissjóðurinnDeild/leið III</v>
      </c>
      <c r="B10669" s="20" t="str">
        <f>_xlfn.IFNA(INDEX(Listi!$AI:$AI,MATCH(C10669,Listi!$AJ:$AJ,0)),INDEX(Listi!T:T,MATCH(C10669,Listi!U:U,0)))</f>
        <v xml:space="preserve">Frjálsi </v>
      </c>
      <c r="C10669" s="20" t="s">
        <v>222</v>
      </c>
      <c r="D10669" s="20" t="s">
        <v>225</v>
      </c>
      <c r="E10669" s="20" t="s">
        <v>276</v>
      </c>
      <c r="F10669" s="20" t="s">
        <v>176</v>
      </c>
      <c r="G10669" s="8">
        <v>11018</v>
      </c>
      <c r="H10669" s="20" t="s">
        <v>177</v>
      </c>
      <c r="I10669" s="7">
        <v>10904000</v>
      </c>
      <c r="L10669" s="7">
        <v>43554797000</v>
      </c>
      <c r="M10669" s="7">
        <v>2564479000</v>
      </c>
      <c r="N10669" s="7">
        <v>1456678000</v>
      </c>
      <c r="O10669" s="20" t="str">
        <f t="shared" si="336"/>
        <v/>
      </c>
    </row>
    <row r="10670" spans="1:15">
      <c r="A10670" s="20" t="str">
        <f t="shared" si="337"/>
        <v>Frjálsi lífeyrissjóðurinnFrjálsi Áhætta</v>
      </c>
      <c r="B10670" s="20" t="str">
        <f>_xlfn.IFNA(INDEX(Listi!$AI:$AI,MATCH(C10670,Listi!$AJ:$AJ,0)),INDEX(Listi!T:T,MATCH(C10670,Listi!U:U,0)))</f>
        <v xml:space="preserve">Frjálsi </v>
      </c>
      <c r="C10670" s="20" t="s">
        <v>222</v>
      </c>
      <c r="D10670" s="20" t="s">
        <v>226</v>
      </c>
      <c r="E10670" s="20" t="s">
        <v>276</v>
      </c>
      <c r="F10670" s="20" t="s">
        <v>176</v>
      </c>
      <c r="G10670" s="8">
        <v>11018</v>
      </c>
      <c r="H10670" s="20" t="s">
        <v>177</v>
      </c>
      <c r="I10670" s="7">
        <v>0</v>
      </c>
      <c r="L10670" s="7">
        <v>2707615000</v>
      </c>
      <c r="M10670" s="7">
        <v>335331000</v>
      </c>
      <c r="N10670" s="7">
        <v>1872000</v>
      </c>
      <c r="O10670" s="20" t="str">
        <f t="shared" si="336"/>
        <v/>
      </c>
    </row>
    <row r="10671" spans="1:15">
      <c r="A10671" s="20" t="str">
        <f t="shared" si="337"/>
        <v>Frjálsi lífeyrissjóðurinnSameiginleg deild</v>
      </c>
      <c r="B10671" s="20" t="str">
        <f>_xlfn.IFNA(INDEX(Listi!$AI:$AI,MATCH(C10671,Listi!$AJ:$AJ,0)),INDEX(Listi!T:T,MATCH(C10671,Listi!U:U,0)))</f>
        <v xml:space="preserve">Frjálsi </v>
      </c>
      <c r="C10671" s="20" t="s">
        <v>222</v>
      </c>
      <c r="D10671" s="20" t="s">
        <v>311</v>
      </c>
      <c r="E10671" s="20" t="s">
        <v>276</v>
      </c>
      <c r="F10671" s="20" t="s">
        <v>176</v>
      </c>
      <c r="G10671" s="8">
        <v>11018</v>
      </c>
      <c r="H10671" s="20" t="s">
        <v>177</v>
      </c>
      <c r="I10671" s="7">
        <v>0</v>
      </c>
      <c r="L10671" s="7">
        <v>0</v>
      </c>
      <c r="M10671" s="7">
        <v>0</v>
      </c>
      <c r="N10671" s="7">
        <v>0</v>
      </c>
      <c r="O10671" s="20" t="str">
        <f t="shared" si="336"/>
        <v/>
      </c>
    </row>
    <row r="10672" spans="1:15">
      <c r="A10672" s="20" t="str">
        <f t="shared" si="337"/>
        <v>Frjálsi lífeyrissjóðurinnSamtryggingardeild</v>
      </c>
      <c r="B10672" s="20" t="str">
        <f>_xlfn.IFNA(INDEX(Listi!$AI:$AI,MATCH(C10672,Listi!$AJ:$AJ,0)),INDEX(Listi!T:T,MATCH(C10672,Listi!U:U,0)))</f>
        <v xml:space="preserve">Frjálsi </v>
      </c>
      <c r="C10672" s="20" t="s">
        <v>222</v>
      </c>
      <c r="D10672" s="20" t="s">
        <v>205</v>
      </c>
      <c r="E10672" s="20" t="s">
        <v>275</v>
      </c>
      <c r="F10672" s="20" t="s">
        <v>176</v>
      </c>
      <c r="G10672" s="8">
        <v>11018</v>
      </c>
      <c r="H10672" s="20" t="s">
        <v>177</v>
      </c>
      <c r="I10672" s="7">
        <v>0</v>
      </c>
      <c r="L10672" s="7">
        <v>127148465000</v>
      </c>
      <c r="M10672" s="7">
        <v>7524433000</v>
      </c>
      <c r="N10672" s="7">
        <v>1254273000</v>
      </c>
      <c r="O10672" s="20" t="str">
        <f t="shared" si="336"/>
        <v/>
      </c>
    </row>
    <row r="10673" spans="1:15">
      <c r="A10673" s="20" t="str">
        <f t="shared" si="337"/>
        <v>Gildi - lífeyrissjóðurFramtíðarsýn 1</v>
      </c>
      <c r="B10673" s="20" t="str">
        <f>_xlfn.IFNA(INDEX(Listi!$AI:$AI,MATCH(C10673,Listi!$AJ:$AJ,0)),INDEX(Listi!T:T,MATCH(C10673,Listi!U:U,0)))</f>
        <v xml:space="preserve">Gildi  </v>
      </c>
      <c r="C10673" s="20" t="s">
        <v>227</v>
      </c>
      <c r="D10673" s="20" t="s">
        <v>373</v>
      </c>
      <c r="E10673" s="20" t="s">
        <v>276</v>
      </c>
      <c r="F10673" s="20" t="s">
        <v>176</v>
      </c>
      <c r="G10673" s="8">
        <v>11018</v>
      </c>
      <c r="H10673" s="20" t="s">
        <v>177</v>
      </c>
      <c r="I10673" s="7">
        <v>-515513</v>
      </c>
      <c r="L10673" s="7">
        <v>3223959491</v>
      </c>
      <c r="M10673" s="7">
        <v>185065371</v>
      </c>
      <c r="N10673" s="7">
        <v>99697779</v>
      </c>
      <c r="O10673" s="20" t="str">
        <f t="shared" si="336"/>
        <v/>
      </c>
    </row>
    <row r="10674" spans="1:15">
      <c r="A10674" s="20" t="str">
        <f t="shared" si="337"/>
        <v>Gildi - lífeyrissjóðurFramtíðarsýn 2</v>
      </c>
      <c r="B10674" s="20" t="str">
        <f>_xlfn.IFNA(INDEX(Listi!$AI:$AI,MATCH(C10674,Listi!$AJ:$AJ,0)),INDEX(Listi!T:T,MATCH(C10674,Listi!U:U,0)))</f>
        <v xml:space="preserve">Gildi  </v>
      </c>
      <c r="C10674" s="20" t="s">
        <v>227</v>
      </c>
      <c r="D10674" s="20" t="s">
        <v>374</v>
      </c>
      <c r="E10674" s="20" t="s">
        <v>276</v>
      </c>
      <c r="F10674" s="20" t="s">
        <v>176</v>
      </c>
      <c r="G10674" s="8">
        <v>11018</v>
      </c>
      <c r="H10674" s="20" t="s">
        <v>177</v>
      </c>
      <c r="I10674" s="7">
        <v>-298455</v>
      </c>
      <c r="L10674" s="7">
        <v>3172355810</v>
      </c>
      <c r="M10674" s="7">
        <v>227598529</v>
      </c>
      <c r="N10674" s="7">
        <v>70042741</v>
      </c>
      <c r="O10674" s="20" t="str">
        <f t="shared" si="336"/>
        <v/>
      </c>
    </row>
    <row r="10675" spans="1:15">
      <c r="A10675" s="20" t="str">
        <f t="shared" si="337"/>
        <v>Gildi - lífeyrissjóðurFramtíðarsýn 3</v>
      </c>
      <c r="B10675" s="20" t="str">
        <f>_xlfn.IFNA(INDEX(Listi!$AI:$AI,MATCH(C10675,Listi!$AJ:$AJ,0)),INDEX(Listi!T:T,MATCH(C10675,Listi!U:U,0)))</f>
        <v xml:space="preserve">Gildi  </v>
      </c>
      <c r="C10675" s="20" t="s">
        <v>227</v>
      </c>
      <c r="D10675" s="20" t="s">
        <v>380</v>
      </c>
      <c r="E10675" s="20" t="s">
        <v>276</v>
      </c>
      <c r="F10675" s="20" t="s">
        <v>176</v>
      </c>
      <c r="G10675" s="8">
        <v>11018</v>
      </c>
      <c r="H10675" s="20" t="s">
        <v>177</v>
      </c>
      <c r="I10675" s="7">
        <v>0</v>
      </c>
      <c r="L10675" s="7">
        <v>1220667693</v>
      </c>
      <c r="M10675" s="7">
        <v>206427664</v>
      </c>
      <c r="N10675" s="7">
        <v>61376636</v>
      </c>
      <c r="O10675" s="20" t="str">
        <f t="shared" si="336"/>
        <v/>
      </c>
    </row>
    <row r="10676" spans="1:15">
      <c r="A10676" s="20" t="str">
        <f t="shared" si="337"/>
        <v>Gildi - lífeyrissjóðurSamtryggingardeild</v>
      </c>
      <c r="B10676" s="20" t="str">
        <f>_xlfn.IFNA(INDEX(Listi!$AI:$AI,MATCH(C10676,Listi!$AJ:$AJ,0)),INDEX(Listi!T:T,MATCH(C10676,Listi!U:U,0)))</f>
        <v xml:space="preserve">Gildi  </v>
      </c>
      <c r="C10676" s="20" t="s">
        <v>227</v>
      </c>
      <c r="D10676" s="20" t="s">
        <v>205</v>
      </c>
      <c r="E10676" s="20" t="s">
        <v>275</v>
      </c>
      <c r="F10676" s="20" t="s">
        <v>176</v>
      </c>
      <c r="G10676" s="8">
        <v>11018</v>
      </c>
      <c r="H10676" s="20" t="s">
        <v>177</v>
      </c>
      <c r="I10676" s="7">
        <v>-128700000</v>
      </c>
      <c r="L10676" s="7">
        <v>908474103084</v>
      </c>
      <c r="M10676" s="7">
        <v>33404441428</v>
      </c>
      <c r="N10676" s="7">
        <v>20772915594</v>
      </c>
      <c r="O10676" s="20" t="str">
        <f t="shared" si="336"/>
        <v/>
      </c>
    </row>
    <row r="10677" spans="1:15">
      <c r="A10677" s="20" t="str">
        <f t="shared" si="337"/>
        <v>Íslandsbanki hf.Erlend verðbréf</v>
      </c>
      <c r="B10677" s="20" t="str">
        <f>_xlfn.IFNA(INDEX(Listi!$AI:$AI,MATCH(C10677,Listi!$AJ:$AJ,0)),INDEX(Listi!T:T,MATCH(C10677,Listi!U:U,0)))</f>
        <v>Íslandsbanki</v>
      </c>
      <c r="C10677" s="20" t="s">
        <v>228</v>
      </c>
      <c r="D10677" s="20" t="s">
        <v>229</v>
      </c>
      <c r="E10677" s="20" t="s">
        <v>276</v>
      </c>
      <c r="F10677" s="20" t="s">
        <v>176</v>
      </c>
      <c r="G10677" s="8">
        <v>11018</v>
      </c>
      <c r="H10677" s="20" t="s">
        <v>177</v>
      </c>
      <c r="I10677" s="7">
        <v>0</v>
      </c>
      <c r="L10677" s="7">
        <v>1602556114</v>
      </c>
      <c r="M10677" s="7">
        <v>15640340</v>
      </c>
      <c r="N10677" s="7">
        <v>15279587</v>
      </c>
      <c r="O10677" s="20" t="str">
        <f t="shared" si="336"/>
        <v/>
      </c>
    </row>
    <row r="10678" spans="1:15">
      <c r="A10678" s="20" t="str">
        <f t="shared" si="337"/>
        <v>Íslandsbanki hf.Húsnæðisleið</v>
      </c>
      <c r="B10678" s="20" t="str">
        <f>_xlfn.IFNA(INDEX(Listi!$AI:$AI,MATCH(C10678,Listi!$AJ:$AJ,0)),INDEX(Listi!T:T,MATCH(C10678,Listi!U:U,0)))</f>
        <v>Íslandsbanki</v>
      </c>
      <c r="C10678" s="20" t="s">
        <v>228</v>
      </c>
      <c r="D10678" s="20" t="s">
        <v>307</v>
      </c>
      <c r="E10678" s="20" t="s">
        <v>276</v>
      </c>
      <c r="F10678" s="20" t="s">
        <v>176</v>
      </c>
      <c r="G10678" s="8">
        <v>11018</v>
      </c>
      <c r="H10678" s="20" t="s">
        <v>177</v>
      </c>
      <c r="I10678" s="7">
        <v>0</v>
      </c>
      <c r="L10678" s="7">
        <v>2334808209</v>
      </c>
      <c r="M10678" s="7">
        <v>1128225985</v>
      </c>
      <c r="N10678" s="7">
        <v>7159457</v>
      </c>
      <c r="O10678" s="20" t="str">
        <f t="shared" si="336"/>
        <v/>
      </c>
    </row>
    <row r="10679" spans="1:15">
      <c r="A10679" s="20" t="str">
        <f t="shared" si="337"/>
        <v>Íslandsbanki hf.Lífeyrisreikningur-óverðtryggður</v>
      </c>
      <c r="B10679" s="20" t="str">
        <f>_xlfn.IFNA(INDEX(Listi!$AI:$AI,MATCH(C10679,Listi!$AJ:$AJ,0)),INDEX(Listi!T:T,MATCH(C10679,Listi!U:U,0)))</f>
        <v>Íslandsbanki</v>
      </c>
      <c r="C10679" s="20" t="s">
        <v>228</v>
      </c>
      <c r="D10679" s="20" t="s">
        <v>231</v>
      </c>
      <c r="E10679" s="20" t="s">
        <v>276</v>
      </c>
      <c r="F10679" s="20" t="s">
        <v>176</v>
      </c>
      <c r="G10679" s="8">
        <v>11018</v>
      </c>
      <c r="H10679" s="20" t="s">
        <v>177</v>
      </c>
      <c r="I10679" s="7">
        <v>0</v>
      </c>
      <c r="L10679" s="7">
        <v>2506311736</v>
      </c>
      <c r="M10679" s="7">
        <v>879015901</v>
      </c>
      <c r="N10679" s="7">
        <v>95740979</v>
      </c>
      <c r="O10679" s="20" t="str">
        <f t="shared" si="336"/>
        <v/>
      </c>
    </row>
    <row r="10680" spans="1:15">
      <c r="A10680" s="20" t="str">
        <f t="shared" si="337"/>
        <v>Íslandsbanki hf.Lífeyrisreikningur-verðtryggður</v>
      </c>
      <c r="B10680" s="20" t="str">
        <f>_xlfn.IFNA(INDEX(Listi!$AI:$AI,MATCH(C10680,Listi!$AJ:$AJ,0)),INDEX(Listi!T:T,MATCH(C10680,Listi!U:U,0)))</f>
        <v>Íslandsbanki</v>
      </c>
      <c r="C10680" s="20" t="s">
        <v>228</v>
      </c>
      <c r="D10680" s="20" t="s">
        <v>232</v>
      </c>
      <c r="E10680" s="20" t="s">
        <v>276</v>
      </c>
      <c r="F10680" s="20" t="s">
        <v>176</v>
      </c>
      <c r="G10680" s="8">
        <v>11018</v>
      </c>
      <c r="H10680" s="20" t="s">
        <v>177</v>
      </c>
      <c r="I10680" s="7">
        <v>0</v>
      </c>
      <c r="L10680" s="7">
        <v>35933944171</v>
      </c>
      <c r="M10680" s="7">
        <v>3575627585</v>
      </c>
      <c r="N10680" s="7">
        <v>973599891</v>
      </c>
      <c r="O10680" s="20" t="str">
        <f t="shared" si="336"/>
        <v/>
      </c>
    </row>
    <row r="10681" spans="1:15">
      <c r="A10681" s="20" t="str">
        <f t="shared" si="337"/>
        <v>Íslandsbanki hf.Löng ríkisskuldabréf</v>
      </c>
      <c r="B10681" s="20" t="str">
        <f>_xlfn.IFNA(INDEX(Listi!$AI:$AI,MATCH(C10681,Listi!$AJ:$AJ,0)),INDEX(Listi!T:T,MATCH(C10681,Listi!U:U,0)))</f>
        <v>Íslandsbanki</v>
      </c>
      <c r="C10681" s="20" t="s">
        <v>228</v>
      </c>
      <c r="D10681" s="20" t="s">
        <v>233</v>
      </c>
      <c r="E10681" s="20" t="s">
        <v>276</v>
      </c>
      <c r="F10681" s="20" t="s">
        <v>176</v>
      </c>
      <c r="G10681" s="8">
        <v>11018</v>
      </c>
      <c r="H10681" s="20" t="s">
        <v>177</v>
      </c>
      <c r="I10681" s="7">
        <v>0</v>
      </c>
      <c r="L10681" s="7">
        <v>753232602</v>
      </c>
      <c r="M10681" s="7">
        <v>52540738</v>
      </c>
      <c r="N10681" s="7">
        <v>25520229</v>
      </c>
      <c r="O10681" s="20" t="str">
        <f t="shared" si="336"/>
        <v/>
      </c>
    </row>
    <row r="10682" spans="1:15">
      <c r="A10682" s="20" t="str">
        <f t="shared" si="337"/>
        <v>Íslandsbanki hf.Stýring A</v>
      </c>
      <c r="B10682" s="20" t="str">
        <f>_xlfn.IFNA(INDEX(Listi!$AI:$AI,MATCH(C10682,Listi!$AJ:$AJ,0)),INDEX(Listi!T:T,MATCH(C10682,Listi!U:U,0)))</f>
        <v>Íslandsbanki</v>
      </c>
      <c r="C10682" s="20" t="s">
        <v>228</v>
      </c>
      <c r="D10682" s="20" t="s">
        <v>234</v>
      </c>
      <c r="E10682" s="20" t="s">
        <v>276</v>
      </c>
      <c r="F10682" s="20" t="s">
        <v>176</v>
      </c>
      <c r="G10682" s="8">
        <v>11018</v>
      </c>
      <c r="H10682" s="20" t="s">
        <v>177</v>
      </c>
      <c r="I10682" s="7">
        <v>0</v>
      </c>
      <c r="L10682" s="7">
        <v>4133723797</v>
      </c>
      <c r="M10682" s="7">
        <v>215966902</v>
      </c>
      <c r="N10682" s="7">
        <v>124877843</v>
      </c>
      <c r="O10682" s="20" t="str">
        <f t="shared" si="336"/>
        <v/>
      </c>
    </row>
    <row r="10683" spans="1:15">
      <c r="A10683" s="20" t="str">
        <f t="shared" si="337"/>
        <v>Íslandsbanki hf.Stýring B</v>
      </c>
      <c r="B10683" s="20" t="str">
        <f>_xlfn.IFNA(INDEX(Listi!$AI:$AI,MATCH(C10683,Listi!$AJ:$AJ,0)),INDEX(Listi!T:T,MATCH(C10683,Listi!U:U,0)))</f>
        <v>Íslandsbanki</v>
      </c>
      <c r="C10683" s="20" t="s">
        <v>228</v>
      </c>
      <c r="D10683" s="20" t="s">
        <v>235</v>
      </c>
      <c r="E10683" s="20" t="s">
        <v>276</v>
      </c>
      <c r="F10683" s="20" t="s">
        <v>176</v>
      </c>
      <c r="G10683" s="8">
        <v>11018</v>
      </c>
      <c r="H10683" s="20" t="s">
        <v>177</v>
      </c>
      <c r="I10683" s="7">
        <v>-218157</v>
      </c>
      <c r="L10683" s="7">
        <v>5860247393</v>
      </c>
      <c r="M10683" s="7">
        <v>508591885</v>
      </c>
      <c r="N10683" s="7">
        <v>77897125</v>
      </c>
      <c r="O10683" s="20" t="str">
        <f t="shared" si="336"/>
        <v/>
      </c>
    </row>
    <row r="10684" spans="1:15">
      <c r="A10684" s="20" t="str">
        <f t="shared" si="337"/>
        <v>Íslandsbanki hf.Stýring C</v>
      </c>
      <c r="B10684" s="20" t="str">
        <f>_xlfn.IFNA(INDEX(Listi!$AI:$AI,MATCH(C10684,Listi!$AJ:$AJ,0)),INDEX(Listi!T:T,MATCH(C10684,Listi!U:U,0)))</f>
        <v>Íslandsbanki</v>
      </c>
      <c r="C10684" s="20" t="s">
        <v>228</v>
      </c>
      <c r="D10684" s="20" t="s">
        <v>236</v>
      </c>
      <c r="E10684" s="20" t="s">
        <v>276</v>
      </c>
      <c r="F10684" s="20" t="s">
        <v>176</v>
      </c>
      <c r="G10684" s="8">
        <v>11018</v>
      </c>
      <c r="H10684" s="20" t="s">
        <v>177</v>
      </c>
      <c r="I10684" s="7">
        <v>-652955</v>
      </c>
      <c r="L10684" s="7">
        <v>8014427899</v>
      </c>
      <c r="M10684" s="7">
        <v>751053797</v>
      </c>
      <c r="N10684" s="7">
        <v>58531298</v>
      </c>
      <c r="O10684" s="20" t="str">
        <f t="shared" si="336"/>
        <v/>
      </c>
    </row>
    <row r="10685" spans="1:15">
      <c r="A10685" s="20" t="str">
        <f t="shared" si="337"/>
        <v>Íslandsbanki hf.Stýring D</v>
      </c>
      <c r="B10685" s="20" t="str">
        <f>_xlfn.IFNA(INDEX(Listi!$AI:$AI,MATCH(C10685,Listi!$AJ:$AJ,0)),INDEX(Listi!T:T,MATCH(C10685,Listi!U:U,0)))</f>
        <v>Íslandsbanki</v>
      </c>
      <c r="C10685" s="20" t="s">
        <v>228</v>
      </c>
      <c r="D10685" s="20" t="s">
        <v>237</v>
      </c>
      <c r="E10685" s="20" t="s">
        <v>276</v>
      </c>
      <c r="F10685" s="20" t="s">
        <v>176</v>
      </c>
      <c r="G10685" s="8">
        <v>11018</v>
      </c>
      <c r="H10685" s="20" t="s">
        <v>177</v>
      </c>
      <c r="I10685" s="7">
        <v>-687896</v>
      </c>
      <c r="L10685" s="7">
        <v>5826614423</v>
      </c>
      <c r="M10685" s="7">
        <v>1371163557</v>
      </c>
      <c r="N10685" s="7">
        <v>36861109</v>
      </c>
      <c r="O10685" s="20" t="str">
        <f t="shared" si="336"/>
        <v/>
      </c>
    </row>
    <row r="10686" spans="1:15">
      <c r="A10686" s="20" t="str">
        <f t="shared" si="337"/>
        <v>Íslandsbanki hf.Stýring E</v>
      </c>
      <c r="B10686" s="20" t="str">
        <f>_xlfn.IFNA(INDEX(Listi!$AI:$AI,MATCH(C10686,Listi!$AJ:$AJ,0)),INDEX(Listi!T:T,MATCH(C10686,Listi!U:U,0)))</f>
        <v>Íslandsbanki</v>
      </c>
      <c r="C10686" s="20" t="s">
        <v>228</v>
      </c>
      <c r="D10686" s="20" t="s">
        <v>580</v>
      </c>
      <c r="E10686" s="20" t="s">
        <v>276</v>
      </c>
      <c r="F10686" s="20" t="s">
        <v>176</v>
      </c>
      <c r="G10686" s="8">
        <v>11018</v>
      </c>
      <c r="H10686" s="20" t="s">
        <v>177</v>
      </c>
      <c r="I10686" s="7">
        <v>-10110</v>
      </c>
      <c r="L10686" s="7">
        <v>99567247</v>
      </c>
      <c r="M10686" s="7">
        <v>7691901</v>
      </c>
      <c r="N10686" s="7">
        <v>670647</v>
      </c>
      <c r="O10686" s="20" t="str">
        <f t="shared" si="336"/>
        <v/>
      </c>
    </row>
    <row r="10687" spans="1:15">
      <c r="A10687" s="20" t="str">
        <f t="shared" si="337"/>
        <v>Íslenski lífeyrissjóðurinnLíf 1</v>
      </c>
      <c r="B10687" s="20" t="str">
        <f>_xlfn.IFNA(INDEX(Listi!$AI:$AI,MATCH(C10687,Listi!$AJ:$AJ,0)),INDEX(Listi!T:T,MATCH(C10687,Listi!U:U,0)))</f>
        <v xml:space="preserve">Íslenski  </v>
      </c>
      <c r="C10687" s="20" t="s">
        <v>238</v>
      </c>
      <c r="D10687" s="20" t="s">
        <v>239</v>
      </c>
      <c r="E10687" s="20" t="s">
        <v>276</v>
      </c>
      <c r="F10687" s="20" t="s">
        <v>176</v>
      </c>
      <c r="G10687" s="8">
        <v>11018</v>
      </c>
      <c r="H10687" s="20" t="s">
        <v>177</v>
      </c>
      <c r="I10687" s="7">
        <v>0</v>
      </c>
      <c r="L10687" s="7">
        <v>34645188332</v>
      </c>
      <c r="M10687" s="7">
        <v>5859453012</v>
      </c>
      <c r="N10687" s="7">
        <v>977930648</v>
      </c>
      <c r="O10687" s="20" t="str">
        <f t="shared" si="336"/>
        <v/>
      </c>
    </row>
    <row r="10688" spans="1:15">
      <c r="A10688" s="20" t="str">
        <f t="shared" si="337"/>
        <v>Íslenski lífeyrissjóðurinnLíf 2</v>
      </c>
      <c r="B10688" s="20" t="str">
        <f>_xlfn.IFNA(INDEX(Listi!$AI:$AI,MATCH(C10688,Listi!$AJ:$AJ,0)),INDEX(Listi!T:T,MATCH(C10688,Listi!U:U,0)))</f>
        <v xml:space="preserve">Íslenski  </v>
      </c>
      <c r="C10688" s="20" t="s">
        <v>238</v>
      </c>
      <c r="D10688" s="20" t="s">
        <v>240</v>
      </c>
      <c r="E10688" s="20" t="s">
        <v>276</v>
      </c>
      <c r="F10688" s="20" t="s">
        <v>176</v>
      </c>
      <c r="G10688" s="8">
        <v>11018</v>
      </c>
      <c r="H10688" s="20" t="s">
        <v>177</v>
      </c>
      <c r="I10688" s="7">
        <v>0</v>
      </c>
      <c r="L10688" s="7">
        <v>31029129445</v>
      </c>
      <c r="M10688" s="7">
        <v>2139527304</v>
      </c>
      <c r="N10688" s="7">
        <v>531278955</v>
      </c>
      <c r="O10688" s="20" t="str">
        <f t="shared" si="336"/>
        <v/>
      </c>
    </row>
    <row r="10689" spans="1:15">
      <c r="A10689" s="20" t="str">
        <f t="shared" si="337"/>
        <v>Íslenski lífeyrissjóðurinnLíf 3</v>
      </c>
      <c r="B10689" s="20" t="str">
        <f>_xlfn.IFNA(INDEX(Listi!$AI:$AI,MATCH(C10689,Listi!$AJ:$AJ,0)),INDEX(Listi!T:T,MATCH(C10689,Listi!U:U,0)))</f>
        <v xml:space="preserve">Íslenski  </v>
      </c>
      <c r="C10689" s="20" t="s">
        <v>238</v>
      </c>
      <c r="D10689" s="20" t="s">
        <v>241</v>
      </c>
      <c r="E10689" s="20" t="s">
        <v>276</v>
      </c>
      <c r="F10689" s="20" t="s">
        <v>176</v>
      </c>
      <c r="G10689" s="8">
        <v>11018</v>
      </c>
      <c r="H10689" s="20" t="s">
        <v>177</v>
      </c>
      <c r="I10689" s="7">
        <v>0</v>
      </c>
      <c r="L10689" s="7">
        <v>26552298455</v>
      </c>
      <c r="M10689" s="7">
        <v>1349981892</v>
      </c>
      <c r="N10689" s="7">
        <v>474868471</v>
      </c>
      <c r="O10689" s="20" t="str">
        <f t="shared" si="336"/>
        <v/>
      </c>
    </row>
    <row r="10690" spans="1:15">
      <c r="A10690" s="20" t="str">
        <f t="shared" si="337"/>
        <v>Íslenski lífeyrissjóðurinnLíf 4</v>
      </c>
      <c r="B10690" s="20" t="str">
        <f>_xlfn.IFNA(INDEX(Listi!$AI:$AI,MATCH(C10690,Listi!$AJ:$AJ,0)),INDEX(Listi!T:T,MATCH(C10690,Listi!U:U,0)))</f>
        <v xml:space="preserve">Íslenski  </v>
      </c>
      <c r="C10690" s="20" t="s">
        <v>238</v>
      </c>
      <c r="D10690" s="20" t="s">
        <v>242</v>
      </c>
      <c r="E10690" s="20" t="s">
        <v>276</v>
      </c>
      <c r="F10690" s="20" t="s">
        <v>176</v>
      </c>
      <c r="G10690" s="8">
        <v>11018</v>
      </c>
      <c r="H10690" s="20" t="s">
        <v>177</v>
      </c>
      <c r="I10690" s="7">
        <v>0</v>
      </c>
      <c r="L10690" s="7">
        <v>15323468197</v>
      </c>
      <c r="M10690" s="7">
        <v>592019313</v>
      </c>
      <c r="N10690" s="7">
        <v>649721424</v>
      </c>
      <c r="O10690" s="20" t="str">
        <f t="shared" ref="O10690:O10753" si="338">IFERROR(VLOOKUP(F10690,EhLykill,3,FALSE),"")</f>
        <v/>
      </c>
    </row>
    <row r="10691" spans="1:15">
      <c r="A10691" s="20" t="str">
        <f t="shared" si="337"/>
        <v>Íslenski lífeyrissjóðurinnSamtryggingardeild</v>
      </c>
      <c r="B10691" s="20" t="str">
        <f>_xlfn.IFNA(INDEX(Listi!$AI:$AI,MATCH(C10691,Listi!$AJ:$AJ,0)),INDEX(Listi!T:T,MATCH(C10691,Listi!U:U,0)))</f>
        <v xml:space="preserve">Íslenski  </v>
      </c>
      <c r="C10691" s="20" t="s">
        <v>238</v>
      </c>
      <c r="D10691" s="20" t="s">
        <v>205</v>
      </c>
      <c r="E10691" s="20" t="s">
        <v>275</v>
      </c>
      <c r="F10691" s="20" t="s">
        <v>176</v>
      </c>
      <c r="G10691" s="8">
        <v>11018</v>
      </c>
      <c r="H10691" s="20" t="s">
        <v>177</v>
      </c>
      <c r="I10691" s="7">
        <v>0</v>
      </c>
      <c r="L10691" s="7">
        <v>32369481106</v>
      </c>
      <c r="M10691" s="7">
        <v>2513450236</v>
      </c>
      <c r="N10691" s="7">
        <v>182749847</v>
      </c>
      <c r="O10691" s="20" t="str">
        <f t="shared" si="338"/>
        <v/>
      </c>
    </row>
    <row r="10692" spans="1:15">
      <c r="A10692" s="20" t="str">
        <f t="shared" si="337"/>
        <v>Kvika banki hf.Ævileið</v>
      </c>
      <c r="B10692" s="20" t="str">
        <f>_xlfn.IFNA(INDEX(Listi!$AI:$AI,MATCH(C10692,Listi!$AJ:$AJ,0)),INDEX(Listi!T:T,MATCH(C10692,Listi!U:U,0)))</f>
        <v xml:space="preserve">Kvika banki </v>
      </c>
      <c r="C10692" s="20" t="s">
        <v>243</v>
      </c>
      <c r="D10692" s="20" t="s">
        <v>248</v>
      </c>
      <c r="E10692" s="20" t="s">
        <v>276</v>
      </c>
      <c r="F10692" s="20" t="s">
        <v>176</v>
      </c>
      <c r="G10692" s="8">
        <v>11018</v>
      </c>
      <c r="H10692" s="20" t="s">
        <v>177</v>
      </c>
      <c r="I10692" s="7">
        <v>0</v>
      </c>
      <c r="L10692" s="7">
        <v>83990162</v>
      </c>
      <c r="M10692" s="7">
        <v>9152445</v>
      </c>
      <c r="N10692" s="7">
        <v>0</v>
      </c>
      <c r="O10692" s="20" t="str">
        <f t="shared" si="338"/>
        <v/>
      </c>
    </row>
    <row r="10693" spans="1:15">
      <c r="A10693" s="20" t="str">
        <f t="shared" si="337"/>
        <v>Kvika banki hf.Innlánaleið</v>
      </c>
      <c r="B10693" s="20" t="str">
        <f>_xlfn.IFNA(INDEX(Listi!$AI:$AI,MATCH(C10693,Listi!$AJ:$AJ,0)),INDEX(Listi!T:T,MATCH(C10693,Listi!U:U,0)))</f>
        <v xml:space="preserve">Kvika banki </v>
      </c>
      <c r="C10693" s="20" t="s">
        <v>243</v>
      </c>
      <c r="D10693" s="20" t="s">
        <v>230</v>
      </c>
      <c r="E10693" s="20" t="s">
        <v>276</v>
      </c>
      <c r="F10693" s="20" t="s">
        <v>176</v>
      </c>
      <c r="G10693" s="8">
        <v>11018</v>
      </c>
      <c r="H10693" s="20" t="s">
        <v>177</v>
      </c>
      <c r="I10693" s="7">
        <v>0</v>
      </c>
      <c r="L10693" s="7">
        <v>2045925829</v>
      </c>
      <c r="M10693" s="7">
        <v>336947043</v>
      </c>
      <c r="N10693" s="7">
        <v>10453565</v>
      </c>
      <c r="O10693" s="20" t="str">
        <f t="shared" si="338"/>
        <v/>
      </c>
    </row>
    <row r="10694" spans="1:15">
      <c r="A10694" s="20" t="str">
        <f t="shared" si="337"/>
        <v>Kvika banki hf.Kvika Séreignasparnaður 5</v>
      </c>
      <c r="B10694" s="20" t="str">
        <f>_xlfn.IFNA(INDEX(Listi!$AI:$AI,MATCH(C10694,Listi!$AJ:$AJ,0)),INDEX(Listi!T:T,MATCH(C10694,Listi!U:U,0)))</f>
        <v xml:space="preserve">Kvika banki </v>
      </c>
      <c r="C10694" s="20" t="s">
        <v>243</v>
      </c>
      <c r="D10694" s="20" t="s">
        <v>471</v>
      </c>
      <c r="E10694" s="20" t="s">
        <v>276</v>
      </c>
      <c r="F10694" s="20" t="s">
        <v>176</v>
      </c>
      <c r="G10694" s="8">
        <v>11018</v>
      </c>
      <c r="H10694" s="20" t="s">
        <v>177</v>
      </c>
      <c r="I10694" s="7">
        <v>0</v>
      </c>
      <c r="L10694" s="7">
        <v>1146886398</v>
      </c>
      <c r="M10694" s="7">
        <v>0</v>
      </c>
      <c r="N10694" s="7">
        <v>0</v>
      </c>
      <c r="O10694" s="20" t="str">
        <f t="shared" si="338"/>
        <v/>
      </c>
    </row>
    <row r="10695" spans="1:15">
      <c r="A10695" s="20" t="str">
        <f t="shared" si="337"/>
        <v>Kvika banki hf.MP Séreign 1</v>
      </c>
      <c r="B10695" s="20" t="str">
        <f>_xlfn.IFNA(INDEX(Listi!$AI:$AI,MATCH(C10695,Listi!$AJ:$AJ,0)),INDEX(Listi!T:T,MATCH(C10695,Listi!U:U,0)))</f>
        <v xml:space="preserve">Kvika banki </v>
      </c>
      <c r="C10695" s="20" t="s">
        <v>243</v>
      </c>
      <c r="D10695" s="20" t="s">
        <v>244</v>
      </c>
      <c r="E10695" s="20" t="s">
        <v>276</v>
      </c>
      <c r="F10695" s="20" t="s">
        <v>176</v>
      </c>
      <c r="G10695" s="8">
        <v>11018</v>
      </c>
      <c r="H10695" s="20" t="s">
        <v>177</v>
      </c>
      <c r="I10695" s="7">
        <v>0</v>
      </c>
      <c r="L10695" s="7">
        <v>706827763</v>
      </c>
      <c r="M10695" s="7">
        <v>48440481</v>
      </c>
      <c r="N10695" s="7">
        <v>9836508</v>
      </c>
      <c r="O10695" s="20" t="str">
        <f t="shared" si="338"/>
        <v/>
      </c>
    </row>
    <row r="10696" spans="1:15">
      <c r="A10696" s="20" t="str">
        <f t="shared" si="337"/>
        <v>Kvika banki hf.MP Séreign 2</v>
      </c>
      <c r="B10696" s="20" t="str">
        <f>_xlfn.IFNA(INDEX(Listi!$AI:$AI,MATCH(C10696,Listi!$AJ:$AJ,0)),INDEX(Listi!T:T,MATCH(C10696,Listi!U:U,0)))</f>
        <v xml:space="preserve">Kvika banki </v>
      </c>
      <c r="C10696" s="20" t="s">
        <v>243</v>
      </c>
      <c r="D10696" s="20" t="s">
        <v>245</v>
      </c>
      <c r="E10696" s="20" t="s">
        <v>276</v>
      </c>
      <c r="F10696" s="20" t="s">
        <v>176</v>
      </c>
      <c r="G10696" s="8">
        <v>11018</v>
      </c>
      <c r="H10696" s="20" t="s">
        <v>177</v>
      </c>
      <c r="I10696" s="7">
        <v>0</v>
      </c>
      <c r="L10696" s="7">
        <v>853989181</v>
      </c>
      <c r="M10696" s="7">
        <v>42441382</v>
      </c>
      <c r="N10696" s="7">
        <v>14637701</v>
      </c>
      <c r="O10696" s="20" t="str">
        <f t="shared" si="338"/>
        <v/>
      </c>
    </row>
    <row r="10697" spans="1:15">
      <c r="A10697" s="20" t="str">
        <f t="shared" si="337"/>
        <v>Kvika banki hf.MP Séreign 3</v>
      </c>
      <c r="B10697" s="20" t="str">
        <f>_xlfn.IFNA(INDEX(Listi!$AI:$AI,MATCH(C10697,Listi!$AJ:$AJ,0)),INDEX(Listi!T:T,MATCH(C10697,Listi!U:U,0)))</f>
        <v xml:space="preserve">Kvika banki </v>
      </c>
      <c r="C10697" s="20" t="s">
        <v>243</v>
      </c>
      <c r="D10697" s="20" t="s">
        <v>246</v>
      </c>
      <c r="E10697" s="20" t="s">
        <v>276</v>
      </c>
      <c r="F10697" s="20" t="s">
        <v>176</v>
      </c>
      <c r="G10697" s="8">
        <v>11018</v>
      </c>
      <c r="H10697" s="20" t="s">
        <v>177</v>
      </c>
      <c r="I10697" s="7">
        <v>0</v>
      </c>
      <c r="L10697" s="7">
        <v>141173858</v>
      </c>
      <c r="M10697" s="7">
        <v>3374790</v>
      </c>
      <c r="N10697" s="7">
        <v>0</v>
      </c>
      <c r="O10697" s="20" t="str">
        <f t="shared" si="338"/>
        <v/>
      </c>
    </row>
    <row r="10698" spans="1:15">
      <c r="A10698" s="20" t="str">
        <f t="shared" si="337"/>
        <v>Kvika banki hf.MP Séreign 4</v>
      </c>
      <c r="B10698" s="20" t="str">
        <f>_xlfn.IFNA(INDEX(Listi!$AI:$AI,MATCH(C10698,Listi!$AJ:$AJ,0)),INDEX(Listi!T:T,MATCH(C10698,Listi!U:U,0)))</f>
        <v xml:space="preserve">Kvika banki </v>
      </c>
      <c r="C10698" s="20" t="s">
        <v>243</v>
      </c>
      <c r="D10698" s="20" t="s">
        <v>247</v>
      </c>
      <c r="E10698" s="20" t="s">
        <v>276</v>
      </c>
      <c r="F10698" s="20" t="s">
        <v>176</v>
      </c>
      <c r="G10698" s="8">
        <v>11018</v>
      </c>
      <c r="H10698" s="20" t="s">
        <v>177</v>
      </c>
      <c r="I10698" s="7">
        <v>0</v>
      </c>
      <c r="L10698" s="7">
        <v>55886684</v>
      </c>
      <c r="M10698" s="7">
        <v>2888869</v>
      </c>
      <c r="N10698" s="7">
        <v>0</v>
      </c>
      <c r="O10698" s="20" t="str">
        <f t="shared" si="338"/>
        <v/>
      </c>
    </row>
    <row r="10699" spans="1:15">
      <c r="A10699" s="20" t="str">
        <f t="shared" si="337"/>
        <v>Landsbankinn hf.Landsbankinn Erlend verðbréf</v>
      </c>
      <c r="B10699" s="20" t="str">
        <f>_xlfn.IFNA(INDEX(Listi!$AI:$AI,MATCH(C10699,Listi!$AJ:$AJ,0)),INDEX(Listi!T:T,MATCH(C10699,Listi!U:U,0)))</f>
        <v>Landsbankinn</v>
      </c>
      <c r="C10699" s="20" t="s">
        <v>249</v>
      </c>
      <c r="D10699" s="20" t="s">
        <v>385</v>
      </c>
      <c r="E10699" s="20" t="s">
        <v>276</v>
      </c>
      <c r="F10699" s="20" t="s">
        <v>176</v>
      </c>
      <c r="G10699" s="8">
        <v>11018</v>
      </c>
      <c r="H10699" s="20" t="s">
        <v>177</v>
      </c>
      <c r="I10699" s="7">
        <v>0</v>
      </c>
      <c r="L10699" s="7">
        <v>3705185129</v>
      </c>
      <c r="M10699" s="7">
        <v>119989407</v>
      </c>
      <c r="N10699" s="7">
        <v>87847878</v>
      </c>
      <c r="O10699" s="20" t="str">
        <f t="shared" si="338"/>
        <v/>
      </c>
    </row>
    <row r="10700" spans="1:15">
      <c r="A10700" s="20" t="str">
        <f t="shared" si="337"/>
        <v>Landsbankinn hf.Landsbankinn Lífeyrisbók</v>
      </c>
      <c r="B10700" s="20" t="str">
        <f>_xlfn.IFNA(INDEX(Listi!$AI:$AI,MATCH(C10700,Listi!$AJ:$AJ,0)),INDEX(Listi!T:T,MATCH(C10700,Listi!U:U,0)))</f>
        <v>Landsbankinn</v>
      </c>
      <c r="C10700" s="20" t="s">
        <v>249</v>
      </c>
      <c r="D10700" s="20" t="s">
        <v>367</v>
      </c>
      <c r="E10700" s="20" t="s">
        <v>276</v>
      </c>
      <c r="F10700" s="20" t="s">
        <v>176</v>
      </c>
      <c r="G10700" s="8">
        <v>11018</v>
      </c>
      <c r="H10700" s="20" t="s">
        <v>177</v>
      </c>
      <c r="I10700" s="7">
        <v>0</v>
      </c>
      <c r="L10700" s="7">
        <v>3016213427</v>
      </c>
      <c r="M10700" s="7">
        <v>440353590</v>
      </c>
      <c r="N10700" s="7">
        <v>298769900</v>
      </c>
      <c r="O10700" s="20" t="str">
        <f t="shared" si="338"/>
        <v/>
      </c>
    </row>
    <row r="10701" spans="1:15">
      <c r="A10701" s="20" t="str">
        <f t="shared" si="337"/>
        <v>Landsbankinn hf.Landsbankinn Lífeyrisbók verðtryggð</v>
      </c>
      <c r="B10701" s="20" t="str">
        <f>_xlfn.IFNA(INDEX(Listi!$AI:$AI,MATCH(C10701,Listi!$AJ:$AJ,0)),INDEX(Listi!T:T,MATCH(C10701,Listi!U:U,0)))</f>
        <v>Landsbankinn</v>
      </c>
      <c r="C10701" s="20" t="s">
        <v>249</v>
      </c>
      <c r="D10701" s="20" t="s">
        <v>598</v>
      </c>
      <c r="E10701" s="20" t="s">
        <v>276</v>
      </c>
      <c r="F10701" s="20" t="s">
        <v>176</v>
      </c>
      <c r="G10701" s="8">
        <v>11018</v>
      </c>
      <c r="H10701" s="20" t="s">
        <v>177</v>
      </c>
      <c r="I10701" s="7">
        <v>0</v>
      </c>
      <c r="L10701" s="7">
        <v>66896053137</v>
      </c>
      <c r="M10701" s="7">
        <v>6692476029</v>
      </c>
      <c r="N10701" s="7">
        <v>4680072987</v>
      </c>
      <c r="O10701" s="20" t="str">
        <f t="shared" si="338"/>
        <v/>
      </c>
    </row>
    <row r="10702" spans="1:15">
      <c r="A10702" s="20" t="str">
        <f t="shared" si="337"/>
        <v>Lífeyrissjóður bændaSamtryggingardeild</v>
      </c>
      <c r="B10702" s="20" t="str">
        <f>_xlfn.IFNA(INDEX(Listi!$AI:$AI,MATCH(C10702,Listi!$AJ:$AJ,0)),INDEX(Listi!T:T,MATCH(C10702,Listi!U:U,0)))</f>
        <v>Lífeyrissjóður bænda</v>
      </c>
      <c r="C10702" s="20" t="s">
        <v>252</v>
      </c>
      <c r="D10702" s="20" t="s">
        <v>205</v>
      </c>
      <c r="E10702" s="20" t="s">
        <v>275</v>
      </c>
      <c r="F10702" s="20" t="s">
        <v>176</v>
      </c>
      <c r="G10702" s="8">
        <v>11018</v>
      </c>
      <c r="H10702" s="20" t="s">
        <v>177</v>
      </c>
      <c r="I10702" s="7">
        <v>0</v>
      </c>
      <c r="L10702" s="7">
        <v>45108278171</v>
      </c>
      <c r="M10702" s="7">
        <v>776003397</v>
      </c>
      <c r="N10702" s="7">
        <v>1921473168</v>
      </c>
      <c r="O10702" s="20" t="str">
        <f t="shared" si="338"/>
        <v/>
      </c>
    </row>
    <row r="10703" spans="1:15">
      <c r="A10703" s="20" t="str">
        <f t="shared" si="337"/>
        <v>Lífeyrissjóður bankamannaAldursdeild</v>
      </c>
      <c r="B10703" s="20" t="str">
        <f>_xlfn.IFNA(INDEX(Listi!$AI:$AI,MATCH(C10703,Listi!$AJ:$AJ,0)),INDEX(Listi!T:T,MATCH(C10703,Listi!U:U,0)))</f>
        <v>Lífeyrissjóður bankam.</v>
      </c>
      <c r="C10703" s="20" t="s">
        <v>250</v>
      </c>
      <c r="D10703" s="20" t="s">
        <v>251</v>
      </c>
      <c r="E10703" s="20" t="s">
        <v>275</v>
      </c>
      <c r="F10703" s="20" t="s">
        <v>176</v>
      </c>
      <c r="G10703" s="8">
        <v>11018</v>
      </c>
      <c r="H10703" s="20" t="s">
        <v>177</v>
      </c>
      <c r="I10703" s="7">
        <v>0</v>
      </c>
      <c r="L10703" s="7">
        <v>61369964000</v>
      </c>
      <c r="M10703" s="7">
        <v>1996063000</v>
      </c>
      <c r="N10703" s="7">
        <v>753444000</v>
      </c>
      <c r="O10703" s="20" t="str">
        <f t="shared" si="338"/>
        <v/>
      </c>
    </row>
    <row r="10704" spans="1:15">
      <c r="A10704" s="20" t="str">
        <f t="shared" si="337"/>
        <v>Lífeyrissjóður bankamannaHlutfallsdeild</v>
      </c>
      <c r="B10704" s="20" t="str">
        <f>_xlfn.IFNA(INDEX(Listi!$AI:$AI,MATCH(C10704,Listi!$AJ:$AJ,0)),INDEX(Listi!T:T,MATCH(C10704,Listi!U:U,0)))</f>
        <v>Lífeyrissjóður bankam.</v>
      </c>
      <c r="C10704" s="20" t="s">
        <v>250</v>
      </c>
      <c r="D10704" s="20" t="s">
        <v>467</v>
      </c>
      <c r="E10704" s="20" t="s">
        <v>275</v>
      </c>
      <c r="F10704" s="20" t="s">
        <v>176</v>
      </c>
      <c r="G10704" s="8">
        <v>11018</v>
      </c>
      <c r="H10704" s="20" t="s">
        <v>177</v>
      </c>
      <c r="I10704" s="7">
        <v>0</v>
      </c>
      <c r="L10704" s="7">
        <v>40286427000</v>
      </c>
      <c r="M10704" s="7">
        <v>125147000</v>
      </c>
      <c r="N10704" s="7">
        <v>2741197000</v>
      </c>
      <c r="O10704" s="20" t="str">
        <f t="shared" si="338"/>
        <v/>
      </c>
    </row>
    <row r="10705" spans="1:15">
      <c r="A10705" s="20" t="str">
        <f t="shared" si="337"/>
        <v>Lífeyrissjóður RangæingaSamtryggingardeild</v>
      </c>
      <c r="B10705" s="20" t="str">
        <f>_xlfn.IFNA(INDEX(Listi!$AI:$AI,MATCH(C10705,Listi!$AJ:$AJ,0)),INDEX(Listi!T:T,MATCH(C10705,Listi!U:U,0)))</f>
        <v>Lífeyrissjóður Rang.</v>
      </c>
      <c r="C10705" s="20" t="s">
        <v>253</v>
      </c>
      <c r="D10705" s="20" t="s">
        <v>205</v>
      </c>
      <c r="E10705" s="20" t="s">
        <v>275</v>
      </c>
      <c r="F10705" s="20" t="s">
        <v>176</v>
      </c>
      <c r="G10705" s="8">
        <v>11018</v>
      </c>
      <c r="H10705" s="20" t="s">
        <v>177</v>
      </c>
      <c r="I10705" s="7">
        <v>0</v>
      </c>
      <c r="L10705" s="7">
        <v>18949790000</v>
      </c>
      <c r="M10705" s="7">
        <v>835894000</v>
      </c>
      <c r="N10705" s="7">
        <v>386250000</v>
      </c>
      <c r="O10705" s="20" t="str">
        <f t="shared" si="338"/>
        <v/>
      </c>
    </row>
    <row r="10706" spans="1:15">
      <c r="A10706" s="20" t="str">
        <f t="shared" si="337"/>
        <v>Lífeyrissjóður starfsmanna AkureyrarbæjarSamtryggingardeild</v>
      </c>
      <c r="B10706" s="20" t="str">
        <f>_xlfn.IFNA(INDEX(Listi!$AI:$AI,MATCH(C10706,Listi!$AJ:$AJ,0)),INDEX(Listi!T:T,MATCH(C10706,Listi!U:U,0)))</f>
        <v>Lífeyrissj. starfsm. Akureyrarb.</v>
      </c>
      <c r="C10706" s="20" t="s">
        <v>274</v>
      </c>
      <c r="D10706" s="20" t="s">
        <v>205</v>
      </c>
      <c r="E10706" s="20" t="s">
        <v>275</v>
      </c>
      <c r="F10706" s="20" t="s">
        <v>176</v>
      </c>
      <c r="G10706" s="8">
        <v>11018</v>
      </c>
      <c r="H10706" s="20" t="s">
        <v>177</v>
      </c>
      <c r="I10706" s="7">
        <v>0</v>
      </c>
      <c r="L10706" s="7">
        <v>14569496826</v>
      </c>
      <c r="M10706" s="7">
        <v>46271787</v>
      </c>
      <c r="N10706" s="7">
        <v>1160288032</v>
      </c>
      <c r="O10706" s="20" t="str">
        <f t="shared" si="338"/>
        <v/>
      </c>
    </row>
    <row r="10707" spans="1:15">
      <c r="A10707" s="20" t="str">
        <f t="shared" si="337"/>
        <v>Lífeyrissjóður starfsmanna Búnaðarbanka ÍslandsSamtryggingardeild</v>
      </c>
      <c r="B10707" s="20" t="str">
        <f>_xlfn.IFNA(INDEX(Listi!$AI:$AI,MATCH(C10707,Listi!$AJ:$AJ,0)),INDEX(Listi!T:T,MATCH(C10707,Listi!U:U,0)))</f>
        <v>Lífeyrissj. starfsm. Búnaðarb.Ísl.</v>
      </c>
      <c r="C10707" s="20" t="s">
        <v>254</v>
      </c>
      <c r="D10707" s="20" t="s">
        <v>205</v>
      </c>
      <c r="E10707" s="20" t="s">
        <v>275</v>
      </c>
      <c r="F10707" s="20" t="s">
        <v>176</v>
      </c>
      <c r="G10707" s="8">
        <v>11018</v>
      </c>
      <c r="H10707" s="20" t="s">
        <v>177</v>
      </c>
      <c r="I10707" s="7">
        <v>0</v>
      </c>
      <c r="L10707" s="7">
        <v>27921283000</v>
      </c>
      <c r="M10707" s="7">
        <v>7378000</v>
      </c>
      <c r="N10707" s="7">
        <v>1535577000</v>
      </c>
      <c r="O10707" s="20" t="str">
        <f t="shared" si="338"/>
        <v/>
      </c>
    </row>
    <row r="10708" spans="1:15">
      <c r="A10708" s="20" t="str">
        <f t="shared" si="337"/>
        <v>Lífeyrissjóður starfsmanna ReykjavíkurborgarSamtryggingardeild</v>
      </c>
      <c r="B10708" s="20" t="str">
        <f>_xlfn.IFNA(INDEX(Listi!$AI:$AI,MATCH(C10708,Listi!$AJ:$AJ,0)),INDEX(Listi!T:T,MATCH(C10708,Listi!U:U,0)))</f>
        <v>Lífeyrissj. starfsm. Reykjav.</v>
      </c>
      <c r="C10708" s="20" t="s">
        <v>255</v>
      </c>
      <c r="D10708" s="20" t="s">
        <v>205</v>
      </c>
      <c r="E10708" s="20" t="s">
        <v>275</v>
      </c>
      <c r="F10708" s="20" t="s">
        <v>176</v>
      </c>
      <c r="G10708" s="8">
        <v>11018</v>
      </c>
      <c r="H10708" s="20" t="s">
        <v>177</v>
      </c>
      <c r="I10708" s="7">
        <v>0</v>
      </c>
      <c r="L10708" s="7">
        <v>92450251598</v>
      </c>
      <c r="M10708" s="7">
        <v>217604296</v>
      </c>
      <c r="N10708" s="7">
        <v>6195210428</v>
      </c>
      <c r="O10708" s="20" t="str">
        <f t="shared" si="338"/>
        <v/>
      </c>
    </row>
    <row r="10709" spans="1:15">
      <c r="A10709" s="20" t="str">
        <f t="shared" si="337"/>
        <v>Lífeyrissjóður starfsmanna ríkisinsA-deild</v>
      </c>
      <c r="B10709" s="20" t="str">
        <f>_xlfn.IFNA(INDEX(Listi!$AI:$AI,MATCH(C10709,Listi!$AJ:$AJ,0)),INDEX(Listi!T:T,MATCH(C10709,Listi!U:U,0)))</f>
        <v>LSR</v>
      </c>
      <c r="C10709" s="20" t="s">
        <v>256</v>
      </c>
      <c r="D10709" s="20" t="s">
        <v>257</v>
      </c>
      <c r="E10709" s="20" t="s">
        <v>275</v>
      </c>
      <c r="F10709" s="20" t="s">
        <v>176</v>
      </c>
      <c r="G10709" s="8">
        <v>11018</v>
      </c>
      <c r="H10709" s="20" t="s">
        <v>177</v>
      </c>
      <c r="I10709" s="7">
        <v>0</v>
      </c>
      <c r="L10709" s="7">
        <v>1024402726080</v>
      </c>
      <c r="M10709" s="7">
        <v>38030413328</v>
      </c>
      <c r="N10709" s="7">
        <v>13011563069</v>
      </c>
      <c r="O10709" s="20" t="str">
        <f t="shared" si="338"/>
        <v/>
      </c>
    </row>
    <row r="10710" spans="1:15">
      <c r="A10710" s="20" t="str">
        <f t="shared" si="337"/>
        <v>Lífeyrissjóður starfsmanna ríkisinsB-deild</v>
      </c>
      <c r="B10710" s="20" t="str">
        <f>_xlfn.IFNA(INDEX(Listi!$AI:$AI,MATCH(C10710,Listi!$AJ:$AJ,0)),INDEX(Listi!T:T,MATCH(C10710,Listi!U:U,0)))</f>
        <v>LSR</v>
      </c>
      <c r="C10710" s="20" t="s">
        <v>256</v>
      </c>
      <c r="D10710" s="20" t="s">
        <v>218</v>
      </c>
      <c r="E10710" s="20" t="s">
        <v>275</v>
      </c>
      <c r="F10710" s="20" t="s">
        <v>176</v>
      </c>
      <c r="G10710" s="8">
        <v>11018</v>
      </c>
      <c r="H10710" s="20" t="s">
        <v>177</v>
      </c>
      <c r="I10710" s="7">
        <v>0</v>
      </c>
      <c r="L10710" s="7">
        <v>297381500048</v>
      </c>
      <c r="M10710" s="7">
        <v>1364474032</v>
      </c>
      <c r="N10710" s="7">
        <v>62409553231</v>
      </c>
      <c r="O10710" s="20" t="str">
        <f t="shared" si="338"/>
        <v/>
      </c>
    </row>
    <row r="10711" spans="1:15">
      <c r="A10711" s="20" t="str">
        <f t="shared" si="337"/>
        <v>Lífeyrissjóður starfsmanna ríkisinsLeið I</v>
      </c>
      <c r="B10711" s="20" t="str">
        <f>_xlfn.IFNA(INDEX(Listi!$AI:$AI,MATCH(C10711,Listi!$AJ:$AJ,0)),INDEX(Listi!T:T,MATCH(C10711,Listi!U:U,0)))</f>
        <v>LSR</v>
      </c>
      <c r="C10711" s="20" t="s">
        <v>256</v>
      </c>
      <c r="D10711" s="20" t="s">
        <v>258</v>
      </c>
      <c r="E10711" s="20" t="s">
        <v>276</v>
      </c>
      <c r="F10711" s="20" t="s">
        <v>176</v>
      </c>
      <c r="G10711" s="8">
        <v>11018</v>
      </c>
      <c r="H10711" s="20" t="s">
        <v>177</v>
      </c>
      <c r="I10711" s="7">
        <v>0</v>
      </c>
      <c r="L10711" s="7">
        <v>11704214939</v>
      </c>
      <c r="M10711" s="7">
        <v>547428342</v>
      </c>
      <c r="N10711" s="7">
        <v>195323403</v>
      </c>
      <c r="O10711" s="20" t="str">
        <f t="shared" si="338"/>
        <v/>
      </c>
    </row>
    <row r="10712" spans="1:15">
      <c r="A10712" s="20" t="str">
        <f t="shared" si="337"/>
        <v>Lífeyrissjóður starfsmanna ríkisinsLeið II</v>
      </c>
      <c r="B10712" s="20" t="str">
        <f>_xlfn.IFNA(INDEX(Listi!$AI:$AI,MATCH(C10712,Listi!$AJ:$AJ,0)),INDEX(Listi!T:T,MATCH(C10712,Listi!U:U,0)))</f>
        <v>LSR</v>
      </c>
      <c r="C10712" s="20" t="s">
        <v>256</v>
      </c>
      <c r="D10712" s="20" t="s">
        <v>259</v>
      </c>
      <c r="E10712" s="20" t="s">
        <v>276</v>
      </c>
      <c r="F10712" s="20" t="s">
        <v>176</v>
      </c>
      <c r="G10712" s="8">
        <v>11018</v>
      </c>
      <c r="H10712" s="20" t="s">
        <v>177</v>
      </c>
      <c r="I10712" s="7">
        <v>0</v>
      </c>
      <c r="L10712" s="7">
        <v>3365164594</v>
      </c>
      <c r="M10712" s="7">
        <v>379849453</v>
      </c>
      <c r="N10712" s="7">
        <v>93142056</v>
      </c>
      <c r="O10712" s="20" t="str">
        <f t="shared" si="338"/>
        <v/>
      </c>
    </row>
    <row r="10713" spans="1:15">
      <c r="A10713" s="20" t="str">
        <f t="shared" ref="A10713:A10774" si="339">CONCATENATE(C10713,D10713)</f>
        <v>Lífeyrissjóður starfsmanna ríkisinsLeið III</v>
      </c>
      <c r="B10713" s="20" t="str">
        <f>_xlfn.IFNA(INDEX(Listi!$AI:$AI,MATCH(C10713,Listi!$AJ:$AJ,0)),INDEX(Listi!T:T,MATCH(C10713,Listi!U:U,0)))</f>
        <v>LSR</v>
      </c>
      <c r="C10713" s="20" t="s">
        <v>256</v>
      </c>
      <c r="D10713" s="20" t="s">
        <v>260</v>
      </c>
      <c r="E10713" s="20" t="s">
        <v>276</v>
      </c>
      <c r="F10713" s="20" t="s">
        <v>176</v>
      </c>
      <c r="G10713" s="8">
        <v>11018</v>
      </c>
      <c r="H10713" s="20" t="s">
        <v>177</v>
      </c>
      <c r="I10713" s="7">
        <v>0</v>
      </c>
      <c r="L10713" s="7">
        <v>9959294621</v>
      </c>
      <c r="M10713" s="7">
        <v>743287481</v>
      </c>
      <c r="N10713" s="7">
        <v>349903833</v>
      </c>
      <c r="O10713" s="20" t="str">
        <f t="shared" si="338"/>
        <v/>
      </c>
    </row>
    <row r="10714" spans="1:15">
      <c r="A10714" s="20" t="str">
        <f t="shared" si="339"/>
        <v>Lífeyrissjóður Tannlæknafél ÍslDeild I/Séreign</v>
      </c>
      <c r="B10714" s="20" t="str">
        <f>_xlfn.IFNA(INDEX(Listi!$AI:$AI,MATCH(C10714,Listi!$AJ:$AJ,0)),INDEX(Listi!T:T,MATCH(C10714,Listi!U:U,0)))</f>
        <v>Lífeyrissj. Tannlækna</v>
      </c>
      <c r="C10714" s="20" t="s">
        <v>261</v>
      </c>
      <c r="D10714" s="20" t="s">
        <v>207</v>
      </c>
      <c r="E10714" s="20" t="s">
        <v>276</v>
      </c>
      <c r="F10714" s="20" t="s">
        <v>176</v>
      </c>
      <c r="G10714" s="8">
        <v>11018</v>
      </c>
      <c r="H10714" s="20" t="s">
        <v>177</v>
      </c>
      <c r="I10714" s="7">
        <v>0</v>
      </c>
      <c r="L10714" s="7">
        <v>6768408488</v>
      </c>
      <c r="M10714" s="7">
        <v>272759192</v>
      </c>
      <c r="N10714" s="7">
        <v>153838058</v>
      </c>
      <c r="O10714" s="20" t="str">
        <f t="shared" si="338"/>
        <v/>
      </c>
    </row>
    <row r="10715" spans="1:15">
      <c r="A10715" s="20" t="str">
        <f t="shared" si="339"/>
        <v>Lífeyrissjóður Tannlæknafél ÍslSamtryggingardeild</v>
      </c>
      <c r="B10715" s="20" t="str">
        <f>_xlfn.IFNA(INDEX(Listi!$AI:$AI,MATCH(C10715,Listi!$AJ:$AJ,0)),INDEX(Listi!T:T,MATCH(C10715,Listi!U:U,0)))</f>
        <v>Lífeyrissj. Tannlækna</v>
      </c>
      <c r="C10715" s="20" t="s">
        <v>261</v>
      </c>
      <c r="D10715" s="20" t="s">
        <v>205</v>
      </c>
      <c r="E10715" s="20" t="s">
        <v>275</v>
      </c>
      <c r="F10715" s="20" t="s">
        <v>176</v>
      </c>
      <c r="G10715" s="8">
        <v>11018</v>
      </c>
      <c r="H10715" s="20" t="s">
        <v>177</v>
      </c>
      <c r="I10715" s="7">
        <v>0</v>
      </c>
      <c r="L10715" s="7">
        <v>2241251214</v>
      </c>
      <c r="M10715" s="7">
        <v>112827287</v>
      </c>
      <c r="N10715" s="7">
        <v>17930159</v>
      </c>
      <c r="O10715" s="20" t="str">
        <f t="shared" si="338"/>
        <v/>
      </c>
    </row>
    <row r="10716" spans="1:15">
      <c r="A10716" s="20" t="str">
        <f t="shared" si="339"/>
        <v>Lífeyrissjóður verslunarmannaÆvileið 1</v>
      </c>
      <c r="B10716" s="20" t="str">
        <f>_xlfn.IFNA(INDEX(Listi!$AI:$AI,MATCH(C10716,Listi!$AJ:$AJ,0)),INDEX(Listi!T:T,MATCH(C10716,Listi!U:U,0)))</f>
        <v>Lífeyrissj. Verslunarm.</v>
      </c>
      <c r="C10716" s="20" t="s">
        <v>206</v>
      </c>
      <c r="D10716" s="20" t="s">
        <v>310</v>
      </c>
      <c r="E10716" s="20" t="s">
        <v>276</v>
      </c>
      <c r="F10716" s="20" t="s">
        <v>176</v>
      </c>
      <c r="G10716" s="8">
        <v>11018</v>
      </c>
      <c r="H10716" s="20" t="s">
        <v>177</v>
      </c>
      <c r="I10716" s="7">
        <v>0</v>
      </c>
      <c r="L10716" s="7">
        <v>2860479562</v>
      </c>
      <c r="M10716" s="7">
        <v>819651283</v>
      </c>
      <c r="N10716" s="7">
        <v>12562366</v>
      </c>
      <c r="O10716" s="20" t="str">
        <f t="shared" si="338"/>
        <v/>
      </c>
    </row>
    <row r="10717" spans="1:15">
      <c r="A10717" s="20" t="str">
        <f t="shared" si="339"/>
        <v>Lífeyrissjóður verslunarmannaÆvileið 2</v>
      </c>
      <c r="B10717" s="20" t="str">
        <f>_xlfn.IFNA(INDEX(Listi!$AI:$AI,MATCH(C10717,Listi!$AJ:$AJ,0)),INDEX(Listi!T:T,MATCH(C10717,Listi!U:U,0)))</f>
        <v>Lífeyrissj. Verslunarm.</v>
      </c>
      <c r="C10717" s="20" t="s">
        <v>206</v>
      </c>
      <c r="D10717" s="20" t="s">
        <v>309</v>
      </c>
      <c r="E10717" s="20" t="s">
        <v>276</v>
      </c>
      <c r="F10717" s="20" t="s">
        <v>176</v>
      </c>
      <c r="G10717" s="8">
        <v>11018</v>
      </c>
      <c r="H10717" s="20" t="s">
        <v>177</v>
      </c>
      <c r="I10717" s="7">
        <v>0</v>
      </c>
      <c r="L10717" s="7">
        <v>2325064159</v>
      </c>
      <c r="M10717" s="7">
        <v>465663194</v>
      </c>
      <c r="N10717" s="7">
        <v>32037995</v>
      </c>
      <c r="O10717" s="20" t="str">
        <f t="shared" si="338"/>
        <v/>
      </c>
    </row>
    <row r="10718" spans="1:15">
      <c r="A10718" s="20" t="str">
        <f t="shared" si="339"/>
        <v>Lífeyrissjóður verslunarmannaÆvileið 3</v>
      </c>
      <c r="B10718" s="20" t="str">
        <f>_xlfn.IFNA(INDEX(Listi!$AI:$AI,MATCH(C10718,Listi!$AJ:$AJ,0)),INDEX(Listi!T:T,MATCH(C10718,Listi!U:U,0)))</f>
        <v>Lífeyrissj. Verslunarm.</v>
      </c>
      <c r="C10718" s="20" t="s">
        <v>206</v>
      </c>
      <c r="D10718" s="20" t="s">
        <v>308</v>
      </c>
      <c r="E10718" s="20" t="s">
        <v>276</v>
      </c>
      <c r="F10718" s="20" t="s">
        <v>176</v>
      </c>
      <c r="G10718" s="8">
        <v>11018</v>
      </c>
      <c r="H10718" s="20" t="s">
        <v>177</v>
      </c>
      <c r="I10718" s="7">
        <v>0</v>
      </c>
      <c r="L10718" s="7">
        <v>1567402319</v>
      </c>
      <c r="M10718" s="7">
        <v>325961302</v>
      </c>
      <c r="N10718" s="7">
        <v>60283998</v>
      </c>
      <c r="O10718" s="20" t="str">
        <f t="shared" si="338"/>
        <v/>
      </c>
    </row>
    <row r="10719" spans="1:15">
      <c r="A10719" s="20" t="str">
        <f t="shared" si="339"/>
        <v>Lífeyrissjóður verslunarmannaDeild I/Séreign</v>
      </c>
      <c r="B10719" s="20" t="str">
        <f>_xlfn.IFNA(INDEX(Listi!$AI:$AI,MATCH(C10719,Listi!$AJ:$AJ,0)),INDEX(Listi!T:T,MATCH(C10719,Listi!U:U,0)))</f>
        <v>Lífeyrissj. Verslunarm.</v>
      </c>
      <c r="C10719" s="20" t="s">
        <v>206</v>
      </c>
      <c r="D10719" s="20" t="s">
        <v>207</v>
      </c>
      <c r="E10719" s="20" t="s">
        <v>276</v>
      </c>
      <c r="F10719" s="20" t="s">
        <v>176</v>
      </c>
      <c r="G10719" s="8">
        <v>11018</v>
      </c>
      <c r="H10719" s="20" t="s">
        <v>177</v>
      </c>
      <c r="I10719" s="7">
        <v>0</v>
      </c>
      <c r="L10719" s="7">
        <v>19785724399</v>
      </c>
      <c r="M10719" s="7">
        <v>729937912</v>
      </c>
      <c r="N10719" s="7">
        <v>458382791</v>
      </c>
      <c r="O10719" s="20" t="str">
        <f t="shared" si="338"/>
        <v/>
      </c>
    </row>
    <row r="10720" spans="1:15">
      <c r="A10720" s="20" t="str">
        <f t="shared" si="339"/>
        <v>Lífeyrissjóður verslunarmannaSamtryggingardeild</v>
      </c>
      <c r="B10720" s="20" t="str">
        <f>_xlfn.IFNA(INDEX(Listi!$AI:$AI,MATCH(C10720,Listi!$AJ:$AJ,0)),INDEX(Listi!T:T,MATCH(C10720,Listi!U:U,0)))</f>
        <v>Lífeyrissj. Verslunarm.</v>
      </c>
      <c r="C10720" s="20" t="s">
        <v>206</v>
      </c>
      <c r="D10720" s="20" t="s">
        <v>205</v>
      </c>
      <c r="E10720" s="20" t="s">
        <v>275</v>
      </c>
      <c r="F10720" s="20" t="s">
        <v>176</v>
      </c>
      <c r="G10720" s="8">
        <v>11018</v>
      </c>
      <c r="H10720" s="20" t="s">
        <v>177</v>
      </c>
      <c r="I10720" s="7">
        <v>0</v>
      </c>
      <c r="L10720" s="7">
        <v>1174592806906</v>
      </c>
      <c r="M10720" s="7">
        <v>35794261112</v>
      </c>
      <c r="N10720" s="7">
        <v>21965137185</v>
      </c>
      <c r="O10720" s="20" t="str">
        <f t="shared" si="338"/>
        <v/>
      </c>
    </row>
    <row r="10721" spans="1:15">
      <c r="A10721" s="20" t="str">
        <f t="shared" si="339"/>
        <v>Lífeyrissjóður VestmannaeyjaSafn I</v>
      </c>
      <c r="B10721" s="20" t="str">
        <f>_xlfn.IFNA(INDEX(Listi!$AI:$AI,MATCH(C10721,Listi!$AJ:$AJ,0)),INDEX(Listi!T:T,MATCH(C10721,Listi!U:U,0)))</f>
        <v>Lífeyrissj. Vestm.</v>
      </c>
      <c r="C10721" s="20" t="s">
        <v>262</v>
      </c>
      <c r="D10721" s="20" t="s">
        <v>210</v>
      </c>
      <c r="E10721" s="20" t="s">
        <v>276</v>
      </c>
      <c r="F10721" s="20" t="s">
        <v>176</v>
      </c>
      <c r="G10721" s="8">
        <v>11018</v>
      </c>
      <c r="H10721" s="20" t="s">
        <v>177</v>
      </c>
      <c r="I10721" s="7">
        <v>0</v>
      </c>
      <c r="L10721" s="7">
        <v>381311221</v>
      </c>
      <c r="M10721" s="7">
        <v>44104006</v>
      </c>
      <c r="N10721" s="7">
        <v>13592960</v>
      </c>
      <c r="O10721" s="20" t="str">
        <f t="shared" si="338"/>
        <v/>
      </c>
    </row>
    <row r="10722" spans="1:15">
      <c r="A10722" s="20" t="str">
        <f t="shared" si="339"/>
        <v>Lífeyrissjóður VestmannaeyjaSafn II</v>
      </c>
      <c r="B10722" s="20" t="str">
        <f>_xlfn.IFNA(INDEX(Listi!$AI:$AI,MATCH(C10722,Listi!$AJ:$AJ,0)),INDEX(Listi!T:T,MATCH(C10722,Listi!U:U,0)))</f>
        <v>Lífeyrissj. Vestm.</v>
      </c>
      <c r="C10722" s="20" t="s">
        <v>262</v>
      </c>
      <c r="D10722" s="20" t="s">
        <v>211</v>
      </c>
      <c r="E10722" s="20" t="s">
        <v>276</v>
      </c>
      <c r="F10722" s="20" t="s">
        <v>176</v>
      </c>
      <c r="G10722" s="8">
        <v>11018</v>
      </c>
      <c r="H10722" s="20" t="s">
        <v>177</v>
      </c>
      <c r="I10722" s="7">
        <v>0</v>
      </c>
      <c r="L10722" s="7">
        <v>571440191</v>
      </c>
      <c r="M10722" s="7">
        <v>40240404</v>
      </c>
      <c r="N10722" s="7">
        <v>18659289</v>
      </c>
      <c r="O10722" s="20" t="str">
        <f t="shared" si="338"/>
        <v/>
      </c>
    </row>
    <row r="10723" spans="1:15">
      <c r="A10723" s="20" t="str">
        <f t="shared" si="339"/>
        <v>Lífeyrissjóður VestmannaeyjaSamtryggingardeild</v>
      </c>
      <c r="B10723" s="20" t="str">
        <f>_xlfn.IFNA(INDEX(Listi!$AI:$AI,MATCH(C10723,Listi!$AJ:$AJ,0)),INDEX(Listi!T:T,MATCH(C10723,Listi!U:U,0)))</f>
        <v>Lífeyrissj. Vestm.</v>
      </c>
      <c r="C10723" s="20" t="s">
        <v>262</v>
      </c>
      <c r="D10723" s="20" t="s">
        <v>205</v>
      </c>
      <c r="E10723" s="20" t="s">
        <v>275</v>
      </c>
      <c r="F10723" s="20" t="s">
        <v>176</v>
      </c>
      <c r="G10723" s="8">
        <v>11018</v>
      </c>
      <c r="H10723" s="20" t="s">
        <v>177</v>
      </c>
      <c r="I10723" s="7">
        <v>-4362073</v>
      </c>
      <c r="L10723" s="7">
        <v>85198020532</v>
      </c>
      <c r="M10723" s="7">
        <v>1944643004</v>
      </c>
      <c r="N10723" s="7">
        <v>2198060399</v>
      </c>
      <c r="O10723" s="20" t="str">
        <f t="shared" si="338"/>
        <v/>
      </c>
    </row>
    <row r="10724" spans="1:15">
      <c r="A10724" s="20" t="str">
        <f t="shared" si="339"/>
        <v>Lífsval - lífeyrissparnaðurLífsval 1</v>
      </c>
      <c r="B10724" s="20" t="str">
        <f>_xlfn.IFNA(INDEX(Listi!$AI:$AI,MATCH(C10724,Listi!$AJ:$AJ,0)),INDEX(Listi!T:T,MATCH(C10724,Listi!U:U,0)))</f>
        <v>Lífsval</v>
      </c>
      <c r="C10724" s="20" t="s">
        <v>263</v>
      </c>
      <c r="D10724" s="20" t="s">
        <v>264</v>
      </c>
      <c r="E10724" s="20" t="s">
        <v>276</v>
      </c>
      <c r="F10724" s="20" t="s">
        <v>176</v>
      </c>
      <c r="G10724" s="8">
        <v>11018</v>
      </c>
      <c r="H10724" s="20" t="s">
        <v>177</v>
      </c>
      <c r="I10724" s="7">
        <v>0</v>
      </c>
      <c r="L10724" s="7">
        <v>1792991246</v>
      </c>
      <c r="M10724" s="7">
        <v>203244065</v>
      </c>
      <c r="N10724" s="7">
        <v>81003579</v>
      </c>
      <c r="O10724" s="20" t="str">
        <f t="shared" si="338"/>
        <v/>
      </c>
    </row>
    <row r="10725" spans="1:15">
      <c r="A10725" s="20" t="str">
        <f t="shared" si="339"/>
        <v>Lífsval - lífeyrissparnaðurLífsval 2</v>
      </c>
      <c r="B10725" s="20" t="str">
        <f>_xlfn.IFNA(INDEX(Listi!$AI:$AI,MATCH(C10725,Listi!$AJ:$AJ,0)),INDEX(Listi!T:T,MATCH(C10725,Listi!U:U,0)))</f>
        <v>Lífsval</v>
      </c>
      <c r="C10725" s="20" t="s">
        <v>263</v>
      </c>
      <c r="D10725" s="20" t="s">
        <v>265</v>
      </c>
      <c r="E10725" s="20" t="s">
        <v>276</v>
      </c>
      <c r="F10725" s="20" t="s">
        <v>176</v>
      </c>
      <c r="G10725" s="8">
        <v>11018</v>
      </c>
      <c r="H10725" s="20" t="s">
        <v>177</v>
      </c>
      <c r="I10725" s="7">
        <v>0</v>
      </c>
      <c r="L10725" s="7">
        <v>79660340</v>
      </c>
      <c r="M10725" s="7">
        <v>14369045</v>
      </c>
      <c r="N10725" s="7">
        <v>2695304</v>
      </c>
      <c r="O10725" s="20" t="str">
        <f t="shared" si="338"/>
        <v/>
      </c>
    </row>
    <row r="10726" spans="1:15">
      <c r="A10726" s="20" t="str">
        <f t="shared" si="339"/>
        <v>Lífsval - lífeyrissparnaðurLífsval 3</v>
      </c>
      <c r="B10726" s="20" t="str">
        <f>_xlfn.IFNA(INDEX(Listi!$AI:$AI,MATCH(C10726,Listi!$AJ:$AJ,0)),INDEX(Listi!T:T,MATCH(C10726,Listi!U:U,0)))</f>
        <v>Lífsval</v>
      </c>
      <c r="C10726" s="20" t="s">
        <v>263</v>
      </c>
      <c r="D10726" s="20" t="s">
        <v>266</v>
      </c>
      <c r="E10726" s="20" t="s">
        <v>276</v>
      </c>
      <c r="F10726" s="20" t="s">
        <v>176</v>
      </c>
      <c r="G10726" s="8">
        <v>11018</v>
      </c>
      <c r="H10726" s="20" t="s">
        <v>177</v>
      </c>
      <c r="I10726" s="7">
        <v>0</v>
      </c>
      <c r="L10726" s="7">
        <v>131239774</v>
      </c>
      <c r="M10726" s="7">
        <v>16635787</v>
      </c>
      <c r="N10726" s="7">
        <v>3548138</v>
      </c>
      <c r="O10726" s="20" t="str">
        <f t="shared" si="338"/>
        <v/>
      </c>
    </row>
    <row r="10727" spans="1:15">
      <c r="A10727" s="20" t="str">
        <f t="shared" si="339"/>
        <v>Lífsval - lífeyrissparnaðurLífsval 4</v>
      </c>
      <c r="B10727" s="20" t="str">
        <f>_xlfn.IFNA(INDEX(Listi!$AI:$AI,MATCH(C10727,Listi!$AJ:$AJ,0)),INDEX(Listi!T:T,MATCH(C10727,Listi!U:U,0)))</f>
        <v>Lífsval</v>
      </c>
      <c r="C10727" s="20" t="s">
        <v>263</v>
      </c>
      <c r="D10727" s="20" t="s">
        <v>267</v>
      </c>
      <c r="E10727" s="20" t="s">
        <v>276</v>
      </c>
      <c r="F10727" s="20" t="s">
        <v>176</v>
      </c>
      <c r="G10727" s="8">
        <v>11018</v>
      </c>
      <c r="H10727" s="20" t="s">
        <v>177</v>
      </c>
      <c r="I10727" s="7">
        <v>0</v>
      </c>
      <c r="L10727" s="7">
        <v>71752064</v>
      </c>
      <c r="M10727" s="7">
        <v>15238959</v>
      </c>
      <c r="N10727" s="7">
        <v>2058992</v>
      </c>
      <c r="O10727" s="20" t="str">
        <f t="shared" si="338"/>
        <v/>
      </c>
    </row>
    <row r="10728" spans="1:15">
      <c r="A10728" s="20" t="str">
        <f t="shared" si="339"/>
        <v>Lífsverk lífeyrissjóðurLífsverk I/Séreign</v>
      </c>
      <c r="B10728" s="20" t="str">
        <f>_xlfn.IFNA(INDEX(Listi!$AI:$AI,MATCH(C10728,Listi!$AJ:$AJ,0)),INDEX(Listi!T:T,MATCH(C10728,Listi!U:U,0)))</f>
        <v xml:space="preserve">Lífsverk  </v>
      </c>
      <c r="C10728" s="20" t="s">
        <v>268</v>
      </c>
      <c r="D10728" s="20" t="s">
        <v>269</v>
      </c>
      <c r="E10728" s="20" t="s">
        <v>276</v>
      </c>
      <c r="F10728" s="20" t="s">
        <v>176</v>
      </c>
      <c r="G10728" s="8">
        <v>11018</v>
      </c>
      <c r="H10728" s="20" t="s">
        <v>177</v>
      </c>
      <c r="I10728" s="7">
        <v>0</v>
      </c>
      <c r="L10728" s="7">
        <v>4582957000</v>
      </c>
      <c r="M10728" s="7">
        <v>635926000</v>
      </c>
      <c r="N10728" s="7">
        <v>22708000</v>
      </c>
      <c r="O10728" s="20" t="str">
        <f t="shared" si="338"/>
        <v/>
      </c>
    </row>
    <row r="10729" spans="1:15">
      <c r="A10729" s="20" t="str">
        <f t="shared" si="339"/>
        <v>Lífsverk lífeyrissjóðurLífsverk II/Séreign</v>
      </c>
      <c r="B10729" s="20" t="str">
        <f>_xlfn.IFNA(INDEX(Listi!$AI:$AI,MATCH(C10729,Listi!$AJ:$AJ,0)),INDEX(Listi!T:T,MATCH(C10729,Listi!U:U,0)))</f>
        <v xml:space="preserve">Lífsverk  </v>
      </c>
      <c r="C10729" s="20" t="s">
        <v>268</v>
      </c>
      <c r="D10729" s="20" t="s">
        <v>270</v>
      </c>
      <c r="E10729" s="20" t="s">
        <v>276</v>
      </c>
      <c r="F10729" s="20" t="s">
        <v>176</v>
      </c>
      <c r="G10729" s="8">
        <v>11018</v>
      </c>
      <c r="H10729" s="20" t="s">
        <v>177</v>
      </c>
      <c r="I10729" s="7">
        <v>0</v>
      </c>
      <c r="L10729" s="7">
        <v>23735073000</v>
      </c>
      <c r="M10729" s="7">
        <v>2073571000</v>
      </c>
      <c r="N10729" s="7">
        <v>249365000</v>
      </c>
      <c r="O10729" s="20" t="str">
        <f t="shared" si="338"/>
        <v/>
      </c>
    </row>
    <row r="10730" spans="1:15">
      <c r="A10730" s="20" t="str">
        <f t="shared" si="339"/>
        <v>Lífsverk lífeyrissjóðurLífsverk III/Séreign</v>
      </c>
      <c r="B10730" s="20" t="str">
        <f>_xlfn.IFNA(INDEX(Listi!$AI:$AI,MATCH(C10730,Listi!$AJ:$AJ,0)),INDEX(Listi!T:T,MATCH(C10730,Listi!U:U,0)))</f>
        <v xml:space="preserve">Lífsverk  </v>
      </c>
      <c r="C10730" s="20" t="s">
        <v>268</v>
      </c>
      <c r="D10730" s="20" t="s">
        <v>271</v>
      </c>
      <c r="E10730" s="20" t="s">
        <v>276</v>
      </c>
      <c r="F10730" s="20" t="s">
        <v>176</v>
      </c>
      <c r="G10730" s="8">
        <v>11018</v>
      </c>
      <c r="H10730" s="20" t="s">
        <v>177</v>
      </c>
      <c r="I10730" s="7">
        <v>0</v>
      </c>
      <c r="L10730" s="7">
        <v>653814000</v>
      </c>
      <c r="M10730" s="7">
        <v>105107000</v>
      </c>
      <c r="N10730" s="7">
        <v>2613000</v>
      </c>
      <c r="O10730" s="20" t="str">
        <f t="shared" si="338"/>
        <v/>
      </c>
    </row>
    <row r="10731" spans="1:15">
      <c r="A10731" s="20" t="str">
        <f t="shared" si="339"/>
        <v>Lífsverk lífeyrissjóðurSamtryggingardeild</v>
      </c>
      <c r="B10731" s="20" t="str">
        <f>_xlfn.IFNA(INDEX(Listi!$AI:$AI,MATCH(C10731,Listi!$AJ:$AJ,0)),INDEX(Listi!T:T,MATCH(C10731,Listi!U:U,0)))</f>
        <v xml:space="preserve">Lífsverk  </v>
      </c>
      <c r="C10731" s="20" t="s">
        <v>268</v>
      </c>
      <c r="D10731" s="20" t="s">
        <v>205</v>
      </c>
      <c r="E10731" s="20" t="s">
        <v>275</v>
      </c>
      <c r="F10731" s="8" t="s">
        <v>176</v>
      </c>
      <c r="G10731" s="8">
        <v>11018</v>
      </c>
      <c r="H10731" s="20" t="s">
        <v>177</v>
      </c>
      <c r="I10731" s="7">
        <v>-21841000</v>
      </c>
      <c r="L10731" s="7">
        <v>120542527000</v>
      </c>
      <c r="M10731" s="7">
        <v>4397803000</v>
      </c>
      <c r="N10731" s="7">
        <v>1423151000</v>
      </c>
      <c r="O10731" s="20" t="str">
        <f t="shared" si="338"/>
        <v/>
      </c>
    </row>
    <row r="10732" spans="1:15">
      <c r="A10732" s="20" t="str">
        <f t="shared" si="339"/>
        <v>Söfnunarsjóður lífeyrisréttindaDeild I/Innlán</v>
      </c>
      <c r="B10732" s="20" t="str">
        <f>_xlfn.IFNA(INDEX(Listi!$AI:$AI,MATCH(C10732,Listi!$AJ:$AJ,0)),INDEX(Listi!T:T,MATCH(C10732,Listi!U:U,0)))</f>
        <v>Söfnunarsj.</v>
      </c>
      <c r="C10732" s="20" t="s">
        <v>272</v>
      </c>
      <c r="D10732" s="20" t="s">
        <v>273</v>
      </c>
      <c r="E10732" s="20" t="s">
        <v>276</v>
      </c>
      <c r="F10732" s="8" t="s">
        <v>176</v>
      </c>
      <c r="G10732" s="8">
        <v>11018</v>
      </c>
      <c r="H10732" s="20" t="s">
        <v>177</v>
      </c>
      <c r="I10732" s="7">
        <v>0</v>
      </c>
      <c r="L10732" s="7">
        <v>2001731914</v>
      </c>
      <c r="M10732" s="7">
        <v>133561634</v>
      </c>
      <c r="N10732" s="7">
        <v>44803565</v>
      </c>
      <c r="O10732" s="20" t="str">
        <f t="shared" si="338"/>
        <v/>
      </c>
    </row>
    <row r="10733" spans="1:15">
      <c r="A10733" s="20" t="str">
        <f t="shared" si="339"/>
        <v>Söfnunarsjóður lífeyrisréttindaDeild III/Séreign</v>
      </c>
      <c r="B10733" s="20" t="str">
        <f>_xlfn.IFNA(INDEX(Listi!$AI:$AI,MATCH(C10733,Listi!$AJ:$AJ,0)),INDEX(Listi!T:T,MATCH(C10733,Listi!U:U,0)))</f>
        <v>Söfnunarsj.</v>
      </c>
      <c r="C10733" s="20" t="s">
        <v>272</v>
      </c>
      <c r="D10733" s="20" t="s">
        <v>599</v>
      </c>
      <c r="E10733" s="20" t="s">
        <v>276</v>
      </c>
      <c r="F10733" s="8" t="s">
        <v>176</v>
      </c>
      <c r="G10733" s="8">
        <v>11018</v>
      </c>
      <c r="H10733" s="20" t="s">
        <v>177</v>
      </c>
      <c r="I10733" s="7">
        <v>0</v>
      </c>
      <c r="L10733" s="7">
        <v>24413085</v>
      </c>
      <c r="M10733" s="7">
        <v>24697577</v>
      </c>
      <c r="N10733" s="7">
        <v>900000</v>
      </c>
      <c r="O10733" s="20" t="str">
        <f t="shared" si="338"/>
        <v/>
      </c>
    </row>
    <row r="10734" spans="1:15">
      <c r="A10734" s="20" t="str">
        <f t="shared" si="339"/>
        <v>Söfnunarsjóður lífeyrisréttindaDeildII/Séreign</v>
      </c>
      <c r="B10734" s="20" t="str">
        <f>_xlfn.IFNA(INDEX(Listi!$AI:$AI,MATCH(C10734,Listi!$AJ:$AJ,0)),INDEX(Listi!T:T,MATCH(C10734,Listi!U:U,0)))</f>
        <v>Söfnunarsj.</v>
      </c>
      <c r="C10734" s="20" t="s">
        <v>272</v>
      </c>
      <c r="D10734" s="20" t="s">
        <v>586</v>
      </c>
      <c r="E10734" s="20" t="s">
        <v>276</v>
      </c>
      <c r="F10734" s="8" t="s">
        <v>176</v>
      </c>
      <c r="G10734" s="8">
        <v>11018</v>
      </c>
      <c r="H10734" s="20" t="s">
        <v>177</v>
      </c>
      <c r="I10734" s="7">
        <v>0</v>
      </c>
      <c r="L10734" s="7">
        <v>1654616477</v>
      </c>
      <c r="M10734" s="7">
        <v>128539213</v>
      </c>
      <c r="N10734" s="7">
        <v>22846291</v>
      </c>
      <c r="O10734" s="20" t="str">
        <f t="shared" si="338"/>
        <v/>
      </c>
    </row>
    <row r="10735" spans="1:15">
      <c r="A10735" s="20" t="str">
        <f t="shared" si="339"/>
        <v>Söfnunarsjóður lífeyrisréttindaSamtryggingardeild</v>
      </c>
      <c r="B10735" s="20" t="str">
        <f>_xlfn.IFNA(INDEX(Listi!$AI:$AI,MATCH(C10735,Listi!$AJ:$AJ,0)),INDEX(Listi!T:T,MATCH(C10735,Listi!U:U,0)))</f>
        <v>Söfnunarsj.</v>
      </c>
      <c r="C10735" s="20" t="s">
        <v>272</v>
      </c>
      <c r="D10735" s="20" t="s">
        <v>205</v>
      </c>
      <c r="E10735" s="20" t="s">
        <v>275</v>
      </c>
      <c r="F10735" s="8" t="s">
        <v>176</v>
      </c>
      <c r="G10735" s="8">
        <v>11018</v>
      </c>
      <c r="H10735" s="20" t="s">
        <v>177</v>
      </c>
      <c r="I10735" s="7">
        <v>0</v>
      </c>
      <c r="L10735" s="7">
        <v>238978847889</v>
      </c>
      <c r="M10735" s="7">
        <v>4967193409</v>
      </c>
      <c r="N10735" s="7">
        <v>6076487652</v>
      </c>
      <c r="O10735" s="20" t="str">
        <f t="shared" si="338"/>
        <v/>
      </c>
    </row>
    <row r="10736" spans="1:15">
      <c r="A10736" s="20" t="str">
        <f t="shared" si="339"/>
        <v>Stapi lífeyrissjóðurSafn I</v>
      </c>
      <c r="B10736" s="20" t="str">
        <f>_xlfn.IFNA(INDEX(Listi!$AI:$AI,MATCH(C10736,Listi!$AJ:$AJ,0)),INDEX(Listi!T:T,MATCH(C10736,Listi!U:U,0)))</f>
        <v xml:space="preserve">Stapi  </v>
      </c>
      <c r="C10736" s="20" t="s">
        <v>209</v>
      </c>
      <c r="D10736" s="20" t="s">
        <v>210</v>
      </c>
      <c r="E10736" s="20" t="s">
        <v>276</v>
      </c>
      <c r="F10736" s="8" t="s">
        <v>176</v>
      </c>
      <c r="G10736" s="8">
        <v>11018</v>
      </c>
      <c r="H10736" s="20" t="s">
        <v>177</v>
      </c>
      <c r="I10736" s="7">
        <v>0</v>
      </c>
      <c r="L10736" s="7">
        <v>2440828925</v>
      </c>
      <c r="M10736" s="7">
        <v>91567233</v>
      </c>
      <c r="N10736" s="7">
        <v>110755602</v>
      </c>
      <c r="O10736" s="20" t="str">
        <f t="shared" si="338"/>
        <v/>
      </c>
    </row>
    <row r="10737" spans="1:15">
      <c r="A10737" s="20" t="str">
        <f t="shared" si="339"/>
        <v>Stapi lífeyrissjóðurSafn II</v>
      </c>
      <c r="B10737" s="20" t="str">
        <f>_xlfn.IFNA(INDEX(Listi!$AI:$AI,MATCH(C10737,Listi!$AJ:$AJ,0)),INDEX(Listi!T:T,MATCH(C10737,Listi!U:U,0)))</f>
        <v xml:space="preserve">Stapi  </v>
      </c>
      <c r="C10737" s="20" t="s">
        <v>209</v>
      </c>
      <c r="D10737" s="20" t="s">
        <v>211</v>
      </c>
      <c r="E10737" s="20" t="s">
        <v>276</v>
      </c>
      <c r="F10737" s="8" t="s">
        <v>176</v>
      </c>
      <c r="G10737" s="8">
        <v>11018</v>
      </c>
      <c r="H10737" s="20" t="s">
        <v>177</v>
      </c>
      <c r="I10737" s="7">
        <v>0</v>
      </c>
      <c r="L10737" s="7">
        <v>5710890273</v>
      </c>
      <c r="M10737" s="7">
        <v>262001316</v>
      </c>
      <c r="N10737" s="7">
        <v>164209410</v>
      </c>
      <c r="O10737" s="20" t="str">
        <f t="shared" si="338"/>
        <v/>
      </c>
    </row>
    <row r="10738" spans="1:15">
      <c r="A10738" s="20" t="str">
        <f t="shared" si="339"/>
        <v>Stapi lífeyrissjóðurSafn III</v>
      </c>
      <c r="B10738" s="20" t="str">
        <f>_xlfn.IFNA(INDEX(Listi!$AI:$AI,MATCH(C10738,Listi!$AJ:$AJ,0)),INDEX(Listi!T:T,MATCH(C10738,Listi!U:U,0)))</f>
        <v xml:space="preserve">Stapi  </v>
      </c>
      <c r="C10738" s="20" t="s">
        <v>209</v>
      </c>
      <c r="D10738" s="20" t="s">
        <v>212</v>
      </c>
      <c r="E10738" s="20" t="s">
        <v>276</v>
      </c>
      <c r="F10738" s="8" t="s">
        <v>176</v>
      </c>
      <c r="G10738" s="8">
        <v>11018</v>
      </c>
      <c r="H10738" s="20" t="s">
        <v>177</v>
      </c>
      <c r="I10738" s="7">
        <v>0</v>
      </c>
      <c r="L10738" s="7">
        <v>268100084</v>
      </c>
      <c r="M10738" s="7">
        <v>24388890</v>
      </c>
      <c r="N10738" s="7">
        <v>9886128</v>
      </c>
      <c r="O10738" s="20" t="str">
        <f t="shared" si="338"/>
        <v/>
      </c>
    </row>
    <row r="10739" spans="1:15">
      <c r="A10739" s="20" t="str">
        <f t="shared" si="339"/>
        <v>Stapi lífeyrissjóðurTryggingardeild</v>
      </c>
      <c r="B10739" s="20" t="str">
        <f>_xlfn.IFNA(INDEX(Listi!$AI:$AI,MATCH(C10739,Listi!$AJ:$AJ,0)),INDEX(Listi!T:T,MATCH(C10739,Listi!U:U,0)))</f>
        <v xml:space="preserve">Stapi  </v>
      </c>
      <c r="C10739" s="20" t="s">
        <v>209</v>
      </c>
      <c r="D10739" s="20" t="s">
        <v>213</v>
      </c>
      <c r="E10739" s="20" t="s">
        <v>275</v>
      </c>
      <c r="F10739" s="8" t="s">
        <v>176</v>
      </c>
      <c r="G10739" s="8">
        <v>11018</v>
      </c>
      <c r="H10739" s="20" t="s">
        <v>177</v>
      </c>
      <c r="I10739" s="7">
        <v>20800000</v>
      </c>
      <c r="L10739" s="7">
        <v>348661724246</v>
      </c>
      <c r="M10739" s="7">
        <v>13807615154</v>
      </c>
      <c r="N10739" s="7">
        <v>7912918911</v>
      </c>
      <c r="O10739" s="20" t="str">
        <f t="shared" si="338"/>
        <v/>
      </c>
    </row>
    <row r="10740" spans="1:15">
      <c r="A10740" s="20" t="str">
        <f t="shared" si="339"/>
        <v>Stapi lífeyrissjóðurVarfærnasafnið</v>
      </c>
      <c r="B10740" s="20" t="str">
        <f>_xlfn.IFNA(INDEX(Listi!$AI:$AI,MATCH(C10740,Listi!$AJ:$AJ,0)),INDEX(Listi!T:T,MATCH(C10740,Listi!U:U,0)))</f>
        <v xml:space="preserve">Stapi  </v>
      </c>
      <c r="C10740" s="20" t="s">
        <v>209</v>
      </c>
      <c r="D10740" s="20" t="s">
        <v>392</v>
      </c>
      <c r="E10740" s="20" t="s">
        <v>276</v>
      </c>
      <c r="F10740" s="20" t="s">
        <v>176</v>
      </c>
      <c r="G10740" s="8">
        <v>11018</v>
      </c>
      <c r="H10740" s="20" t="s">
        <v>177</v>
      </c>
      <c r="I10740" s="7">
        <v>0</v>
      </c>
      <c r="L10740" s="7">
        <v>471986044</v>
      </c>
      <c r="M10740" s="7">
        <v>137399159</v>
      </c>
      <c r="N10740" s="7">
        <v>6994496</v>
      </c>
      <c r="O10740" s="20" t="str">
        <f t="shared" si="338"/>
        <v/>
      </c>
    </row>
    <row r="10741" spans="1:15">
      <c r="A10741" s="20" t="str">
        <f t="shared" si="339"/>
        <v>Almenni lífeyrissjóðurinnÆvisafn I</v>
      </c>
      <c r="B10741" s="20" t="str">
        <f>_xlfn.IFNA(INDEX(Listi!$AI:$AI,MATCH(C10741,Listi!$AJ:$AJ,0)),INDEX(Listi!T:T,MATCH(C10741,Listi!U:U,0)))</f>
        <v xml:space="preserve">Almenni </v>
      </c>
      <c r="C10741" s="20" t="s">
        <v>0</v>
      </c>
      <c r="D10741" s="20" t="s">
        <v>202</v>
      </c>
      <c r="E10741" s="20" t="s">
        <v>276</v>
      </c>
      <c r="F10741" s="20" t="s">
        <v>178</v>
      </c>
      <c r="G10741" s="8">
        <v>14671</v>
      </c>
      <c r="H10741" s="20" t="s">
        <v>179</v>
      </c>
      <c r="I10741" s="7">
        <v>0</v>
      </c>
      <c r="L10741" s="7">
        <v>43068273823</v>
      </c>
      <c r="M10741" s="7">
        <v>4413720640</v>
      </c>
      <c r="N10741" s="7">
        <v>641257097</v>
      </c>
      <c r="O10741" s="20" t="str">
        <f t="shared" si="338"/>
        <v/>
      </c>
    </row>
    <row r="10742" spans="1:15">
      <c r="A10742" s="20" t="str">
        <f t="shared" si="339"/>
        <v>Almenni lífeyrissjóðurinnÆvisafn II</v>
      </c>
      <c r="B10742" s="20" t="str">
        <f>_xlfn.IFNA(INDEX(Listi!$AI:$AI,MATCH(C10742,Listi!$AJ:$AJ,0)),INDEX(Listi!T:T,MATCH(C10742,Listi!U:U,0)))</f>
        <v xml:space="preserve">Almenni </v>
      </c>
      <c r="C10742" s="20" t="s">
        <v>0</v>
      </c>
      <c r="D10742" s="20" t="s">
        <v>203</v>
      </c>
      <c r="E10742" s="20" t="s">
        <v>276</v>
      </c>
      <c r="F10742" s="20" t="s">
        <v>178</v>
      </c>
      <c r="G10742" s="8">
        <v>14671</v>
      </c>
      <c r="H10742" s="20" t="s">
        <v>179</v>
      </c>
      <c r="I10742" s="7">
        <v>0</v>
      </c>
      <c r="L10742" s="7">
        <v>86460235807</v>
      </c>
      <c r="M10742" s="7">
        <v>3970537445</v>
      </c>
      <c r="N10742" s="7">
        <v>1539034493</v>
      </c>
      <c r="O10742" s="20" t="str">
        <f t="shared" si="338"/>
        <v/>
      </c>
    </row>
    <row r="10743" spans="1:15">
      <c r="A10743" s="20" t="str">
        <f t="shared" si="339"/>
        <v>Almenni lífeyrissjóðurinnÆvisafn III</v>
      </c>
      <c r="B10743" s="20" t="str">
        <f>_xlfn.IFNA(INDEX(Listi!$AI:$AI,MATCH(C10743,Listi!$AJ:$AJ,0)),INDEX(Listi!T:T,MATCH(C10743,Listi!U:U,0)))</f>
        <v xml:space="preserve">Almenni </v>
      </c>
      <c r="C10743" s="20" t="s">
        <v>0</v>
      </c>
      <c r="D10743" s="20" t="s">
        <v>204</v>
      </c>
      <c r="E10743" s="20" t="s">
        <v>276</v>
      </c>
      <c r="F10743" s="20" t="s">
        <v>178</v>
      </c>
      <c r="G10743" s="8">
        <v>14671</v>
      </c>
      <c r="H10743" s="20" t="s">
        <v>179</v>
      </c>
      <c r="I10743" s="7">
        <v>211204532</v>
      </c>
      <c r="L10743" s="7">
        <v>33890180699</v>
      </c>
      <c r="M10743" s="7">
        <v>1571509194</v>
      </c>
      <c r="N10743" s="7">
        <v>920421683</v>
      </c>
      <c r="O10743" s="20" t="str">
        <f t="shared" si="338"/>
        <v/>
      </c>
    </row>
    <row r="10744" spans="1:15">
      <c r="A10744" s="20" t="str">
        <f t="shared" si="339"/>
        <v>Almenni lífeyrissjóðurinnHúsnæðissafn</v>
      </c>
      <c r="B10744" s="20" t="str">
        <f>_xlfn.IFNA(INDEX(Listi!$AI:$AI,MATCH(C10744,Listi!$AJ:$AJ,0)),INDEX(Listi!T:T,MATCH(C10744,Listi!U:U,0)))</f>
        <v xml:space="preserve">Almenni </v>
      </c>
      <c r="C10744" s="20" t="s">
        <v>0</v>
      </c>
      <c r="D10744" s="20" t="s">
        <v>315</v>
      </c>
      <c r="E10744" s="20" t="s">
        <v>276</v>
      </c>
      <c r="F10744" s="20" t="s">
        <v>178</v>
      </c>
      <c r="G10744" s="8">
        <v>14671</v>
      </c>
      <c r="H10744" s="20" t="s">
        <v>179</v>
      </c>
      <c r="I10744" s="7">
        <v>0</v>
      </c>
      <c r="L10744" s="7">
        <v>487895879</v>
      </c>
      <c r="M10744" s="7">
        <v>166428361</v>
      </c>
      <c r="N10744" s="7">
        <v>18080096</v>
      </c>
      <c r="O10744" s="20" t="str">
        <f t="shared" si="338"/>
        <v/>
      </c>
    </row>
    <row r="10745" spans="1:15">
      <c r="A10745" s="20" t="str">
        <f t="shared" si="339"/>
        <v>Almenni lífeyrissjóðurinnInnlánssafn</v>
      </c>
      <c r="B10745" s="20" t="str">
        <f>_xlfn.IFNA(INDEX(Listi!$AI:$AI,MATCH(C10745,Listi!$AJ:$AJ,0)),INDEX(Listi!T:T,MATCH(C10745,Listi!U:U,0)))</f>
        <v xml:space="preserve">Almenni </v>
      </c>
      <c r="C10745" s="20" t="s">
        <v>0</v>
      </c>
      <c r="D10745" s="20" t="s">
        <v>1</v>
      </c>
      <c r="E10745" s="20" t="s">
        <v>276</v>
      </c>
      <c r="F10745" s="20" t="s">
        <v>178</v>
      </c>
      <c r="G10745" s="8">
        <v>14671</v>
      </c>
      <c r="H10745" s="20" t="s">
        <v>179</v>
      </c>
      <c r="I10745" s="7">
        <v>1294297880</v>
      </c>
      <c r="L10745" s="7">
        <v>26587944379</v>
      </c>
      <c r="M10745" s="7">
        <v>1016779991</v>
      </c>
      <c r="N10745" s="7">
        <v>1031869724</v>
      </c>
      <c r="O10745" s="20" t="str">
        <f t="shared" si="338"/>
        <v/>
      </c>
    </row>
    <row r="10746" spans="1:15">
      <c r="A10746" s="20" t="str">
        <f t="shared" si="339"/>
        <v>Almenni lífeyrissjóðurinnRíkissafn langt</v>
      </c>
      <c r="B10746" s="20" t="str">
        <f>_xlfn.IFNA(INDEX(Listi!$AI:$AI,MATCH(C10746,Listi!$AJ:$AJ,0)),INDEX(Listi!T:T,MATCH(C10746,Listi!U:U,0)))</f>
        <v xml:space="preserve">Almenni </v>
      </c>
      <c r="C10746" s="20" t="s">
        <v>0</v>
      </c>
      <c r="D10746" s="20" t="s">
        <v>199</v>
      </c>
      <c r="E10746" s="20" t="s">
        <v>276</v>
      </c>
      <c r="F10746" s="20" t="s">
        <v>178</v>
      </c>
      <c r="G10746" s="8">
        <v>14671</v>
      </c>
      <c r="H10746" s="20" t="s">
        <v>179</v>
      </c>
      <c r="I10746" s="7">
        <v>0</v>
      </c>
      <c r="L10746" s="7">
        <v>1193680171</v>
      </c>
      <c r="M10746" s="7">
        <v>61272573</v>
      </c>
      <c r="N10746" s="7">
        <v>40105929</v>
      </c>
      <c r="O10746" s="20" t="str">
        <f t="shared" si="338"/>
        <v/>
      </c>
    </row>
    <row r="10747" spans="1:15">
      <c r="A10747" s="20" t="str">
        <f t="shared" si="339"/>
        <v>Almenni lífeyrissjóðurinnRíkissafn stutt</v>
      </c>
      <c r="B10747" s="20" t="str">
        <f>_xlfn.IFNA(INDEX(Listi!$AI:$AI,MATCH(C10747,Listi!$AJ:$AJ,0)),INDEX(Listi!T:T,MATCH(C10747,Listi!U:U,0)))</f>
        <v xml:space="preserve">Almenni </v>
      </c>
      <c r="C10747" s="20" t="s">
        <v>0</v>
      </c>
      <c r="D10747" s="20" t="s">
        <v>200</v>
      </c>
      <c r="E10747" s="20" t="s">
        <v>276</v>
      </c>
      <c r="F10747" s="20" t="s">
        <v>178</v>
      </c>
      <c r="G10747" s="8">
        <v>14671</v>
      </c>
      <c r="H10747" s="20" t="s">
        <v>179</v>
      </c>
      <c r="I10747" s="7">
        <v>0</v>
      </c>
      <c r="L10747" s="7">
        <v>541893627</v>
      </c>
      <c r="M10747" s="7">
        <v>20423158</v>
      </c>
      <c r="N10747" s="7">
        <v>14899899</v>
      </c>
      <c r="O10747" s="20" t="str">
        <f t="shared" si="338"/>
        <v/>
      </c>
    </row>
    <row r="10748" spans="1:15">
      <c r="A10748" s="20" t="str">
        <f t="shared" si="339"/>
        <v>Almenni lífeyrissjóðurinnTryggingadeild</v>
      </c>
      <c r="B10748" s="20" t="str">
        <f>_xlfn.IFNA(INDEX(Listi!$AI:$AI,MATCH(C10748,Listi!$AJ:$AJ,0)),INDEX(Listi!T:T,MATCH(C10748,Listi!U:U,0)))</f>
        <v xml:space="preserve">Almenni </v>
      </c>
      <c r="C10748" s="20" t="s">
        <v>0</v>
      </c>
      <c r="D10748" s="20" t="s">
        <v>201</v>
      </c>
      <c r="E10748" s="20" t="s">
        <v>275</v>
      </c>
      <c r="F10748" s="20" t="s">
        <v>178</v>
      </c>
      <c r="G10748" s="8">
        <v>14671</v>
      </c>
      <c r="H10748" s="20" t="s">
        <v>179</v>
      </c>
      <c r="I10748" s="7">
        <v>0</v>
      </c>
      <c r="L10748" s="7">
        <v>174784296254</v>
      </c>
      <c r="M10748" s="7">
        <v>7497244534</v>
      </c>
      <c r="N10748" s="7">
        <v>3057046932</v>
      </c>
      <c r="O10748" s="20" t="str">
        <f t="shared" si="338"/>
        <v/>
      </c>
    </row>
    <row r="10749" spans="1:15">
      <c r="A10749" s="20" t="str">
        <f t="shared" si="339"/>
        <v>Arion banki hf.Erlend hlutabréf</v>
      </c>
      <c r="B10749" s="20" t="str">
        <f>_xlfn.IFNA(INDEX(Listi!$AI:$AI,MATCH(C10749,Listi!$AJ:$AJ,0)),INDEX(Listi!T:T,MATCH(C10749,Listi!U:U,0)))</f>
        <v xml:space="preserve">Arion banki </v>
      </c>
      <c r="C10749" s="20" t="s">
        <v>214</v>
      </c>
      <c r="D10749" s="20" t="s">
        <v>215</v>
      </c>
      <c r="E10749" s="20" t="s">
        <v>276</v>
      </c>
      <c r="F10749" s="20" t="s">
        <v>178</v>
      </c>
      <c r="G10749" s="8">
        <v>14671</v>
      </c>
      <c r="H10749" s="20" t="s">
        <v>179</v>
      </c>
      <c r="I10749" s="7">
        <v>0</v>
      </c>
      <c r="L10749" s="7">
        <v>1149685000</v>
      </c>
      <c r="M10749" s="7">
        <v>49095000</v>
      </c>
      <c r="N10749" s="7">
        <v>10876000</v>
      </c>
      <c r="O10749" s="20" t="str">
        <f t="shared" si="338"/>
        <v/>
      </c>
    </row>
    <row r="10750" spans="1:15">
      <c r="A10750" s="20" t="str">
        <f t="shared" si="339"/>
        <v>Arion banki hf.Innlend skuldabréf</v>
      </c>
      <c r="B10750" s="20" t="str">
        <f>_xlfn.IFNA(INDEX(Listi!$AI:$AI,MATCH(C10750,Listi!$AJ:$AJ,0)),INDEX(Listi!T:T,MATCH(C10750,Listi!U:U,0)))</f>
        <v xml:space="preserve">Arion banki </v>
      </c>
      <c r="C10750" s="20" t="s">
        <v>214</v>
      </c>
      <c r="D10750" s="20" t="s">
        <v>216</v>
      </c>
      <c r="E10750" s="20" t="s">
        <v>276</v>
      </c>
      <c r="F10750" s="20" t="s">
        <v>178</v>
      </c>
      <c r="G10750" s="8">
        <v>14671</v>
      </c>
      <c r="H10750" s="20" t="s">
        <v>179</v>
      </c>
      <c r="I10750" s="7">
        <v>0</v>
      </c>
      <c r="L10750" s="7">
        <v>4446434000</v>
      </c>
      <c r="M10750" s="7">
        <v>344234000</v>
      </c>
      <c r="N10750" s="7">
        <v>44793000</v>
      </c>
      <c r="O10750" s="20" t="str">
        <f t="shared" si="338"/>
        <v/>
      </c>
    </row>
    <row r="10751" spans="1:15">
      <c r="A10751" s="20" t="str">
        <f t="shared" si="339"/>
        <v>Arion banki hf.Lífeyrisauki L1</v>
      </c>
      <c r="B10751" s="20" t="str">
        <f>_xlfn.IFNA(INDEX(Listi!$AI:$AI,MATCH(C10751,Listi!$AJ:$AJ,0)),INDEX(Listi!T:T,MATCH(C10751,Listi!U:U,0)))</f>
        <v xml:space="preserve">Arion banki </v>
      </c>
      <c r="C10751" s="20" t="s">
        <v>214</v>
      </c>
      <c r="D10751" s="20" t="s">
        <v>377</v>
      </c>
      <c r="E10751" s="20" t="s">
        <v>276</v>
      </c>
      <c r="F10751" s="20" t="s">
        <v>178</v>
      </c>
      <c r="G10751" s="8">
        <v>14671</v>
      </c>
      <c r="H10751" s="20" t="s">
        <v>179</v>
      </c>
      <c r="I10751" s="7">
        <v>0</v>
      </c>
      <c r="L10751" s="7">
        <v>5887942000</v>
      </c>
      <c r="M10751" s="7">
        <v>1011885000</v>
      </c>
      <c r="N10751" s="7">
        <v>34615000</v>
      </c>
      <c r="O10751" s="20" t="str">
        <f t="shared" si="338"/>
        <v/>
      </c>
    </row>
    <row r="10752" spans="1:15">
      <c r="A10752" s="20" t="str">
        <f t="shared" si="339"/>
        <v>Arion banki hf.Lífeyrisauki L2</v>
      </c>
      <c r="B10752" s="20" t="str">
        <f>_xlfn.IFNA(INDEX(Listi!$AI:$AI,MATCH(C10752,Listi!$AJ:$AJ,0)),INDEX(Listi!T:T,MATCH(C10752,Listi!U:U,0)))</f>
        <v xml:space="preserve">Arion banki </v>
      </c>
      <c r="C10752" s="20" t="s">
        <v>214</v>
      </c>
      <c r="D10752" s="20" t="s">
        <v>372</v>
      </c>
      <c r="E10752" s="20" t="s">
        <v>276</v>
      </c>
      <c r="F10752" s="20" t="s">
        <v>178</v>
      </c>
      <c r="G10752" s="8">
        <v>14671</v>
      </c>
      <c r="H10752" s="20" t="s">
        <v>179</v>
      </c>
      <c r="I10752" s="7">
        <v>0</v>
      </c>
      <c r="L10752" s="7">
        <v>21366380000</v>
      </c>
      <c r="M10752" s="7">
        <v>1613513000</v>
      </c>
      <c r="N10752" s="7">
        <v>92085000</v>
      </c>
      <c r="O10752" s="20" t="str">
        <f t="shared" si="338"/>
        <v/>
      </c>
    </row>
    <row r="10753" spans="1:15">
      <c r="A10753" s="20" t="str">
        <f t="shared" si="339"/>
        <v>Arion banki hf.Lífeyrisauki L3</v>
      </c>
      <c r="B10753" s="20" t="str">
        <f>_xlfn.IFNA(INDEX(Listi!$AI:$AI,MATCH(C10753,Listi!$AJ:$AJ,0)),INDEX(Listi!T:T,MATCH(C10753,Listi!U:U,0)))</f>
        <v xml:space="preserve">Arion banki </v>
      </c>
      <c r="C10753" s="20" t="s">
        <v>214</v>
      </c>
      <c r="D10753" s="20" t="s">
        <v>371</v>
      </c>
      <c r="E10753" s="20" t="s">
        <v>276</v>
      </c>
      <c r="F10753" s="20" t="s">
        <v>178</v>
      </c>
      <c r="G10753" s="8">
        <v>14671</v>
      </c>
      <c r="H10753" s="20" t="s">
        <v>179</v>
      </c>
      <c r="I10753" s="7">
        <v>0</v>
      </c>
      <c r="L10753" s="7">
        <v>29714848000</v>
      </c>
      <c r="M10753" s="7">
        <v>2122481000</v>
      </c>
      <c r="N10753" s="7">
        <v>129566000</v>
      </c>
      <c r="O10753" s="20" t="str">
        <f t="shared" si="338"/>
        <v/>
      </c>
    </row>
    <row r="10754" spans="1:15">
      <c r="A10754" s="20" t="str">
        <f t="shared" si="339"/>
        <v>Arion banki hf.Lífeyrisauki L4</v>
      </c>
      <c r="B10754" s="20" t="str">
        <f>_xlfn.IFNA(INDEX(Listi!$AI:$AI,MATCH(C10754,Listi!$AJ:$AJ,0)),INDEX(Listi!T:T,MATCH(C10754,Listi!U:U,0)))</f>
        <v xml:space="preserve">Arion banki </v>
      </c>
      <c r="C10754" s="20" t="s">
        <v>214</v>
      </c>
      <c r="D10754" s="20" t="s">
        <v>587</v>
      </c>
      <c r="E10754" s="20" t="s">
        <v>276</v>
      </c>
      <c r="F10754" s="20" t="s">
        <v>178</v>
      </c>
      <c r="G10754" s="8">
        <v>14671</v>
      </c>
      <c r="H10754" s="20" t="s">
        <v>179</v>
      </c>
      <c r="I10754" s="7">
        <v>0</v>
      </c>
      <c r="L10754" s="7">
        <v>19306242000</v>
      </c>
      <c r="M10754" s="7">
        <v>1346647000</v>
      </c>
      <c r="N10754" s="7">
        <v>388052000</v>
      </c>
      <c r="O10754" s="20" t="str">
        <f t="shared" ref="O10754:O10817" si="340">IFERROR(VLOOKUP(F10754,EhLykill,3,FALSE),"")</f>
        <v/>
      </c>
    </row>
    <row r="10755" spans="1:15">
      <c r="A10755" s="20" t="str">
        <f t="shared" si="339"/>
        <v>Arion banki hf.Lífeyrisauki L5</v>
      </c>
      <c r="B10755" s="20" t="str">
        <f>_xlfn.IFNA(INDEX(Listi!$AI:$AI,MATCH(C10755,Listi!$AJ:$AJ,0)),INDEX(Listi!T:T,MATCH(C10755,Listi!U:U,0)))</f>
        <v xml:space="preserve">Arion banki </v>
      </c>
      <c r="C10755" s="20" t="s">
        <v>214</v>
      </c>
      <c r="D10755" s="20" t="s">
        <v>369</v>
      </c>
      <c r="E10755" s="20" t="s">
        <v>276</v>
      </c>
      <c r="F10755" s="20" t="s">
        <v>178</v>
      </c>
      <c r="G10755" s="8">
        <v>14671</v>
      </c>
      <c r="H10755" s="20" t="s">
        <v>179</v>
      </c>
      <c r="I10755" s="7">
        <v>2184607000</v>
      </c>
      <c r="L10755" s="7">
        <v>44858554000</v>
      </c>
      <c r="M10755" s="7">
        <v>4018833000</v>
      </c>
      <c r="N10755" s="7">
        <v>933672000</v>
      </c>
      <c r="O10755" s="20" t="str">
        <f t="shared" si="340"/>
        <v/>
      </c>
    </row>
    <row r="10756" spans="1:15">
      <c r="A10756" s="20" t="str">
        <f t="shared" si="339"/>
        <v>Birta lífeyrissjóðurBlönduð leið</v>
      </c>
      <c r="B10756" s="20" t="str">
        <f>_xlfn.IFNA(INDEX(Listi!$AI:$AI,MATCH(C10756,Listi!$AJ:$AJ,0)),INDEX(Listi!T:T,MATCH(C10756,Listi!U:U,0)))</f>
        <v xml:space="preserve">Birta  </v>
      </c>
      <c r="C10756" s="20" t="s">
        <v>298</v>
      </c>
      <c r="D10756" s="20" t="s">
        <v>314</v>
      </c>
      <c r="E10756" s="20" t="s">
        <v>276</v>
      </c>
      <c r="F10756" s="20" t="s">
        <v>178</v>
      </c>
      <c r="G10756" s="8">
        <v>14671</v>
      </c>
      <c r="H10756" s="20" t="s">
        <v>179</v>
      </c>
      <c r="I10756" s="7">
        <v>0</v>
      </c>
      <c r="L10756" s="7">
        <v>6929716201</v>
      </c>
      <c r="M10756" s="7">
        <v>253995298</v>
      </c>
      <c r="N10756" s="7">
        <v>139753585</v>
      </c>
      <c r="O10756" s="20" t="str">
        <f t="shared" si="340"/>
        <v/>
      </c>
    </row>
    <row r="10757" spans="1:15">
      <c r="A10757" s="20" t="str">
        <f t="shared" si="339"/>
        <v>Birta lífeyrissjóðurInnlánsleið</v>
      </c>
      <c r="B10757" s="20" t="str">
        <f>_xlfn.IFNA(INDEX(Listi!$AI:$AI,MATCH(C10757,Listi!$AJ:$AJ,0)),INDEX(Listi!T:T,MATCH(C10757,Listi!U:U,0)))</f>
        <v xml:space="preserve">Birta  </v>
      </c>
      <c r="C10757" s="20" t="s">
        <v>298</v>
      </c>
      <c r="D10757" s="20" t="s">
        <v>208</v>
      </c>
      <c r="E10757" s="20" t="s">
        <v>276</v>
      </c>
      <c r="F10757" s="20" t="s">
        <v>178</v>
      </c>
      <c r="G10757" s="8">
        <v>14671</v>
      </c>
      <c r="H10757" s="20" t="s">
        <v>179</v>
      </c>
      <c r="I10757" s="7">
        <v>199156681</v>
      </c>
      <c r="L10757" s="7">
        <v>4108971332</v>
      </c>
      <c r="M10757" s="7">
        <v>264842424</v>
      </c>
      <c r="N10757" s="7">
        <v>174324836</v>
      </c>
      <c r="O10757" s="20" t="str">
        <f t="shared" si="340"/>
        <v/>
      </c>
    </row>
    <row r="10758" spans="1:15">
      <c r="A10758" s="20" t="str">
        <f t="shared" si="339"/>
        <v>Birta lífeyrissjóðurSamtryggingardeild</v>
      </c>
      <c r="B10758" s="20" t="str">
        <f>_xlfn.IFNA(INDEX(Listi!$AI:$AI,MATCH(C10758,Listi!$AJ:$AJ,0)),INDEX(Listi!T:T,MATCH(C10758,Listi!U:U,0)))</f>
        <v xml:space="preserve">Birta  </v>
      </c>
      <c r="C10758" s="20" t="s">
        <v>298</v>
      </c>
      <c r="D10758" s="20" t="s">
        <v>205</v>
      </c>
      <c r="E10758" s="20" t="s">
        <v>275</v>
      </c>
      <c r="F10758" s="20" t="s">
        <v>178</v>
      </c>
      <c r="G10758" s="8">
        <v>14671</v>
      </c>
      <c r="H10758" s="20" t="s">
        <v>179</v>
      </c>
      <c r="I10758" s="7">
        <v>207914</v>
      </c>
      <c r="L10758" s="7">
        <v>549755105944</v>
      </c>
      <c r="M10758" s="7">
        <v>18480897961</v>
      </c>
      <c r="N10758" s="7">
        <v>14075814006</v>
      </c>
      <c r="O10758" s="20" t="str">
        <f t="shared" si="340"/>
        <v/>
      </c>
    </row>
    <row r="10759" spans="1:15">
      <c r="A10759" s="20" t="str">
        <f t="shared" si="339"/>
        <v>Birta lífeyrissjóðurSkuldabréfaleið</v>
      </c>
      <c r="B10759" s="20" t="str">
        <f>_xlfn.IFNA(INDEX(Listi!$AI:$AI,MATCH(C10759,Listi!$AJ:$AJ,0)),INDEX(Listi!T:T,MATCH(C10759,Listi!U:U,0)))</f>
        <v xml:space="preserve">Birta  </v>
      </c>
      <c r="C10759" s="20" t="s">
        <v>298</v>
      </c>
      <c r="D10759" s="20" t="s">
        <v>313</v>
      </c>
      <c r="E10759" s="20" t="s">
        <v>276</v>
      </c>
      <c r="F10759" s="20" t="s">
        <v>178</v>
      </c>
      <c r="G10759" s="8">
        <v>14671</v>
      </c>
      <c r="H10759" s="20" t="s">
        <v>179</v>
      </c>
      <c r="I10759" s="7">
        <v>0</v>
      </c>
      <c r="L10759" s="7">
        <v>8522374478</v>
      </c>
      <c r="M10759" s="7">
        <v>391005163</v>
      </c>
      <c r="N10759" s="7">
        <v>218104877</v>
      </c>
      <c r="O10759" s="20" t="str">
        <f t="shared" si="340"/>
        <v/>
      </c>
    </row>
    <row r="10760" spans="1:15">
      <c r="A10760" s="20" t="str">
        <f t="shared" si="339"/>
        <v>Birta lífeyrissjóðurTilgreind séreign</v>
      </c>
      <c r="B10760" s="20" t="str">
        <f>_xlfn.IFNA(INDEX(Listi!$AI:$AI,MATCH(C10760,Listi!$AJ:$AJ,0)),INDEX(Listi!T:T,MATCH(C10760,Listi!U:U,0)))</f>
        <v xml:space="preserve">Birta  </v>
      </c>
      <c r="C10760" s="20" t="s">
        <v>298</v>
      </c>
      <c r="D10760" s="20" t="s">
        <v>312</v>
      </c>
      <c r="E10760" s="20" t="s">
        <v>276</v>
      </c>
      <c r="F10760" s="20" t="s">
        <v>178</v>
      </c>
      <c r="G10760" s="8">
        <v>14671</v>
      </c>
      <c r="H10760" s="20" t="s">
        <v>179</v>
      </c>
      <c r="I10760" s="7">
        <v>0</v>
      </c>
      <c r="L10760" s="7">
        <v>2234420297</v>
      </c>
      <c r="M10760" s="7">
        <v>511871981</v>
      </c>
      <c r="N10760" s="7">
        <v>36000223</v>
      </c>
      <c r="O10760" s="20" t="str">
        <f t="shared" si="340"/>
        <v/>
      </c>
    </row>
    <row r="10761" spans="1:15">
      <c r="A10761" s="20" t="str">
        <f t="shared" si="339"/>
        <v>Brú Lífeyrissjóður starfsmanna sveitarfélagaA-deild</v>
      </c>
      <c r="B10761" s="20" t="str">
        <f>_xlfn.IFNA(INDEX(Listi!$AI:$AI,MATCH(C10761,Listi!$AJ:$AJ,0)),INDEX(Listi!T:T,MATCH(C10761,Listi!U:U,0)))</f>
        <v>Brú</v>
      </c>
      <c r="C10761" s="20" t="s">
        <v>217</v>
      </c>
      <c r="D10761" s="20" t="s">
        <v>257</v>
      </c>
      <c r="E10761" s="20" t="s">
        <v>275</v>
      </c>
      <c r="F10761" s="20" t="s">
        <v>178</v>
      </c>
      <c r="G10761" s="8">
        <v>14671</v>
      </c>
      <c r="H10761" s="20" t="s">
        <v>179</v>
      </c>
      <c r="I10761" s="7">
        <v>21134168</v>
      </c>
      <c r="L10761" s="7">
        <v>270469177889</v>
      </c>
      <c r="M10761" s="7">
        <v>13987858077</v>
      </c>
      <c r="N10761" s="7">
        <v>4793072329</v>
      </c>
      <c r="O10761" s="20" t="str">
        <f t="shared" si="340"/>
        <v/>
      </c>
    </row>
    <row r="10762" spans="1:15">
      <c r="A10762" s="20" t="str">
        <f t="shared" si="339"/>
        <v>Brú Lífeyrissjóður starfsmanna sveitarfélagaB-deild</v>
      </c>
      <c r="B10762" s="20" t="str">
        <f>_xlfn.IFNA(INDEX(Listi!$AI:$AI,MATCH(C10762,Listi!$AJ:$AJ,0)),INDEX(Listi!T:T,MATCH(C10762,Listi!U:U,0)))</f>
        <v>Brú</v>
      </c>
      <c r="C10762" s="20" t="s">
        <v>217</v>
      </c>
      <c r="D10762" s="20" t="s">
        <v>218</v>
      </c>
      <c r="E10762" s="20" t="s">
        <v>275</v>
      </c>
      <c r="F10762" s="20" t="s">
        <v>178</v>
      </c>
      <c r="G10762" s="8">
        <v>14671</v>
      </c>
      <c r="H10762" s="20" t="s">
        <v>179</v>
      </c>
      <c r="I10762" s="7">
        <v>0</v>
      </c>
      <c r="L10762" s="7">
        <v>17004783831</v>
      </c>
      <c r="M10762" s="7">
        <v>119747694</v>
      </c>
      <c r="N10762" s="7">
        <v>3424817406</v>
      </c>
      <c r="O10762" s="20" t="str">
        <f t="shared" si="340"/>
        <v/>
      </c>
    </row>
    <row r="10763" spans="1:15">
      <c r="A10763" s="20" t="str">
        <f t="shared" si="339"/>
        <v>Brú Lífeyrissjóður starfsmanna sveitarfélagaV-deild</v>
      </c>
      <c r="B10763" s="20" t="str">
        <f>_xlfn.IFNA(INDEX(Listi!$AI:$AI,MATCH(C10763,Listi!$AJ:$AJ,0)),INDEX(Listi!T:T,MATCH(C10763,Listi!U:U,0)))</f>
        <v>Brú</v>
      </c>
      <c r="C10763" s="20" t="s">
        <v>217</v>
      </c>
      <c r="D10763" s="20" t="s">
        <v>219</v>
      </c>
      <c r="E10763" s="20" t="s">
        <v>275</v>
      </c>
      <c r="F10763" s="20" t="s">
        <v>178</v>
      </c>
      <c r="G10763" s="8">
        <v>14671</v>
      </c>
      <c r="H10763" s="20" t="s">
        <v>179</v>
      </c>
      <c r="I10763" s="7">
        <v>4179720</v>
      </c>
      <c r="L10763" s="7">
        <v>54501394986</v>
      </c>
      <c r="M10763" s="7">
        <v>4188513374</v>
      </c>
      <c r="N10763" s="7">
        <v>455519059</v>
      </c>
      <c r="O10763" s="20" t="str">
        <f t="shared" si="340"/>
        <v/>
      </c>
    </row>
    <row r="10764" spans="1:15">
      <c r="A10764" s="20" t="str">
        <f t="shared" si="339"/>
        <v>Eftirlaunasj atvinnuflugmannaSamtryggingardeild</v>
      </c>
      <c r="B10764" s="20" t="str">
        <f>_xlfn.IFNA(INDEX(Listi!$AI:$AI,MATCH(C10764,Listi!$AJ:$AJ,0)),INDEX(Listi!T:T,MATCH(C10764,Listi!U:U,0)))</f>
        <v>EFÍA</v>
      </c>
      <c r="C10764" s="20" t="s">
        <v>220</v>
      </c>
      <c r="D10764" s="20" t="s">
        <v>205</v>
      </c>
      <c r="E10764" s="20" t="s">
        <v>275</v>
      </c>
      <c r="F10764" s="20" t="s">
        <v>178</v>
      </c>
      <c r="G10764" s="8">
        <v>14671</v>
      </c>
      <c r="H10764" s="20" t="s">
        <v>179</v>
      </c>
      <c r="I10764" s="7">
        <v>0</v>
      </c>
      <c r="L10764" s="7">
        <v>58542663000</v>
      </c>
      <c r="M10764" s="7">
        <v>1477262000</v>
      </c>
      <c r="N10764" s="7">
        <v>1113313000</v>
      </c>
      <c r="O10764" s="20" t="str">
        <f t="shared" si="340"/>
        <v/>
      </c>
    </row>
    <row r="10765" spans="1:15">
      <c r="A10765" s="20" t="str">
        <f t="shared" si="339"/>
        <v>Festa - lífeyrissjóðurSamtryggingardeild</v>
      </c>
      <c r="B10765" s="20" t="str">
        <f>_xlfn.IFNA(INDEX(Listi!$AI:$AI,MATCH(C10765,Listi!$AJ:$AJ,0)),INDEX(Listi!T:T,MATCH(C10765,Listi!U:U,0)))</f>
        <v xml:space="preserve">Festa </v>
      </c>
      <c r="C10765" s="20" t="s">
        <v>221</v>
      </c>
      <c r="D10765" s="20" t="s">
        <v>205</v>
      </c>
      <c r="E10765" s="20" t="s">
        <v>275</v>
      </c>
      <c r="F10765" s="20" t="s">
        <v>178</v>
      </c>
      <c r="G10765" s="8">
        <v>14671</v>
      </c>
      <c r="H10765" s="20" t="s">
        <v>179</v>
      </c>
      <c r="I10765" s="7">
        <v>0</v>
      </c>
      <c r="L10765" s="7">
        <v>246318113722</v>
      </c>
      <c r="M10765" s="7">
        <v>11138196907</v>
      </c>
      <c r="N10765" s="7">
        <v>5180938287</v>
      </c>
      <c r="O10765" s="20" t="str">
        <f t="shared" si="340"/>
        <v/>
      </c>
    </row>
    <row r="10766" spans="1:15">
      <c r="A10766" s="20" t="str">
        <f t="shared" si="339"/>
        <v>Festa - lífeyrissjóðurSparnaðarleið I</v>
      </c>
      <c r="B10766" s="20" t="str">
        <f>_xlfn.IFNA(INDEX(Listi!$AI:$AI,MATCH(C10766,Listi!$AJ:$AJ,0)),INDEX(Listi!T:T,MATCH(C10766,Listi!U:U,0)))</f>
        <v xml:space="preserve">Festa </v>
      </c>
      <c r="C10766" s="20" t="s">
        <v>221</v>
      </c>
      <c r="D10766" s="20" t="s">
        <v>464</v>
      </c>
      <c r="E10766" s="20" t="s">
        <v>276</v>
      </c>
      <c r="F10766" s="20" t="s">
        <v>178</v>
      </c>
      <c r="G10766" s="8">
        <v>14671</v>
      </c>
      <c r="H10766" s="20" t="s">
        <v>179</v>
      </c>
      <c r="I10766" s="7">
        <v>0</v>
      </c>
      <c r="L10766" s="7">
        <v>75585319</v>
      </c>
      <c r="M10766" s="7">
        <v>37671409</v>
      </c>
      <c r="N10766" s="7">
        <v>2063969</v>
      </c>
      <c r="O10766" s="20" t="str">
        <f t="shared" si="340"/>
        <v/>
      </c>
    </row>
    <row r="10767" spans="1:15">
      <c r="A10767" s="20" t="str">
        <f t="shared" si="339"/>
        <v>Festa - lífeyrissjóðurSparnaðarleið II</v>
      </c>
      <c r="B10767" s="20" t="str">
        <f>_xlfn.IFNA(INDEX(Listi!$AI:$AI,MATCH(C10767,Listi!$AJ:$AJ,0)),INDEX(Listi!T:T,MATCH(C10767,Listi!U:U,0)))</f>
        <v xml:space="preserve">Festa </v>
      </c>
      <c r="C10767" s="20" t="s">
        <v>221</v>
      </c>
      <c r="D10767" s="20" t="s">
        <v>388</v>
      </c>
      <c r="E10767" s="20" t="s">
        <v>276</v>
      </c>
      <c r="F10767" s="20" t="s">
        <v>178</v>
      </c>
      <c r="G10767" s="8">
        <v>14671</v>
      </c>
      <c r="H10767" s="20" t="s">
        <v>179</v>
      </c>
      <c r="I10767" s="7">
        <v>0</v>
      </c>
      <c r="L10767" s="7">
        <v>1113180693</v>
      </c>
      <c r="M10767" s="7">
        <v>134564310</v>
      </c>
      <c r="N10767" s="7">
        <v>19363084</v>
      </c>
      <c r="O10767" s="20" t="str">
        <f t="shared" si="340"/>
        <v/>
      </c>
    </row>
    <row r="10768" spans="1:15">
      <c r="A10768" s="20" t="str">
        <f t="shared" si="339"/>
        <v>Frjálsi lífeyrissjóðurinnDeild/leið I</v>
      </c>
      <c r="B10768" s="20" t="str">
        <f>_xlfn.IFNA(INDEX(Listi!$AI:$AI,MATCH(C10768,Listi!$AJ:$AJ,0)),INDEX(Listi!T:T,MATCH(C10768,Listi!U:U,0)))</f>
        <v xml:space="preserve">Frjálsi </v>
      </c>
      <c r="C10768" s="20" t="s">
        <v>222</v>
      </c>
      <c r="D10768" s="20" t="s">
        <v>223</v>
      </c>
      <c r="E10768" s="20" t="s">
        <v>276</v>
      </c>
      <c r="F10768" s="20" t="s">
        <v>178</v>
      </c>
      <c r="G10768" s="8">
        <v>14671</v>
      </c>
      <c r="H10768" s="20" t="s">
        <v>179</v>
      </c>
      <c r="I10768" s="7">
        <v>0</v>
      </c>
      <c r="L10768" s="7">
        <v>199278730000</v>
      </c>
      <c r="M10768" s="7">
        <v>10813020000</v>
      </c>
      <c r="N10768" s="7">
        <v>2178012000</v>
      </c>
      <c r="O10768" s="20" t="str">
        <f t="shared" si="340"/>
        <v/>
      </c>
    </row>
    <row r="10769" spans="1:15">
      <c r="A10769" s="20" t="str">
        <f t="shared" si="339"/>
        <v>Frjálsi lífeyrissjóðurinnDeild/leið II</v>
      </c>
      <c r="B10769" s="20" t="str">
        <f>_xlfn.IFNA(INDEX(Listi!$AI:$AI,MATCH(C10769,Listi!$AJ:$AJ,0)),INDEX(Listi!T:T,MATCH(C10769,Listi!U:U,0)))</f>
        <v xml:space="preserve">Frjálsi </v>
      </c>
      <c r="C10769" s="20" t="s">
        <v>222</v>
      </c>
      <c r="D10769" s="20" t="s">
        <v>224</v>
      </c>
      <c r="E10769" s="20" t="s">
        <v>276</v>
      </c>
      <c r="F10769" s="20" t="s">
        <v>178</v>
      </c>
      <c r="G10769" s="8">
        <v>14671</v>
      </c>
      <c r="H10769" s="20" t="s">
        <v>179</v>
      </c>
      <c r="I10769" s="7">
        <v>0</v>
      </c>
      <c r="L10769" s="7">
        <v>29681370000</v>
      </c>
      <c r="M10769" s="7">
        <v>1864883000</v>
      </c>
      <c r="N10769" s="7">
        <v>401735000</v>
      </c>
      <c r="O10769" s="20" t="str">
        <f t="shared" si="340"/>
        <v/>
      </c>
    </row>
    <row r="10770" spans="1:15">
      <c r="A10770" s="20" t="str">
        <f t="shared" si="339"/>
        <v>Frjálsi lífeyrissjóðurinnDeild/leið III</v>
      </c>
      <c r="B10770" s="20" t="str">
        <f>_xlfn.IFNA(INDEX(Listi!$AI:$AI,MATCH(C10770,Listi!$AJ:$AJ,0)),INDEX(Listi!T:T,MATCH(C10770,Listi!U:U,0)))</f>
        <v xml:space="preserve">Frjálsi </v>
      </c>
      <c r="C10770" s="20" t="s">
        <v>222</v>
      </c>
      <c r="D10770" s="20" t="s">
        <v>225</v>
      </c>
      <c r="E10770" s="20" t="s">
        <v>276</v>
      </c>
      <c r="F10770" s="20" t="s">
        <v>178</v>
      </c>
      <c r="G10770" s="8">
        <v>14671</v>
      </c>
      <c r="H10770" s="20" t="s">
        <v>179</v>
      </c>
      <c r="I10770" s="7">
        <v>0</v>
      </c>
      <c r="L10770" s="7">
        <v>43554797000</v>
      </c>
      <c r="M10770" s="7">
        <v>2564479000</v>
      </c>
      <c r="N10770" s="7">
        <v>1456678000</v>
      </c>
      <c r="O10770" s="20" t="str">
        <f t="shared" si="340"/>
        <v/>
      </c>
    </row>
    <row r="10771" spans="1:15">
      <c r="A10771" s="20" t="str">
        <f t="shared" si="339"/>
        <v>Frjálsi lífeyrissjóðurinnFrjálsi Áhætta</v>
      </c>
      <c r="B10771" s="20" t="str">
        <f>_xlfn.IFNA(INDEX(Listi!$AI:$AI,MATCH(C10771,Listi!$AJ:$AJ,0)),INDEX(Listi!T:T,MATCH(C10771,Listi!U:U,0)))</f>
        <v xml:space="preserve">Frjálsi </v>
      </c>
      <c r="C10771" s="20" t="s">
        <v>222</v>
      </c>
      <c r="D10771" s="20" t="s">
        <v>226</v>
      </c>
      <c r="E10771" s="20" t="s">
        <v>276</v>
      </c>
      <c r="F10771" s="20" t="s">
        <v>178</v>
      </c>
      <c r="G10771" s="8">
        <v>14671</v>
      </c>
      <c r="H10771" s="20" t="s">
        <v>179</v>
      </c>
      <c r="I10771" s="7">
        <v>0</v>
      </c>
      <c r="L10771" s="7">
        <v>2707615000</v>
      </c>
      <c r="M10771" s="7">
        <v>335331000</v>
      </c>
      <c r="N10771" s="7">
        <v>1872000</v>
      </c>
      <c r="O10771" s="20" t="str">
        <f t="shared" si="340"/>
        <v/>
      </c>
    </row>
    <row r="10772" spans="1:15">
      <c r="A10772" s="20" t="str">
        <f t="shared" si="339"/>
        <v>Frjálsi lífeyrissjóðurinnSameiginleg deild</v>
      </c>
      <c r="B10772" s="20" t="str">
        <f>_xlfn.IFNA(INDEX(Listi!$AI:$AI,MATCH(C10772,Listi!$AJ:$AJ,0)),INDEX(Listi!T:T,MATCH(C10772,Listi!U:U,0)))</f>
        <v xml:space="preserve">Frjálsi </v>
      </c>
      <c r="C10772" s="20" t="s">
        <v>222</v>
      </c>
      <c r="D10772" s="20" t="s">
        <v>311</v>
      </c>
      <c r="E10772" s="20" t="s">
        <v>276</v>
      </c>
      <c r="F10772" s="20" t="s">
        <v>178</v>
      </c>
      <c r="G10772" s="8">
        <v>14671</v>
      </c>
      <c r="H10772" s="20" t="s">
        <v>179</v>
      </c>
      <c r="I10772" s="7">
        <v>0</v>
      </c>
      <c r="L10772" s="7">
        <v>0</v>
      </c>
      <c r="M10772" s="7">
        <v>0</v>
      </c>
      <c r="N10772" s="7">
        <v>0</v>
      </c>
      <c r="O10772" s="20" t="str">
        <f t="shared" si="340"/>
        <v/>
      </c>
    </row>
    <row r="10773" spans="1:15">
      <c r="A10773" s="20" t="str">
        <f t="shared" si="339"/>
        <v>Frjálsi lífeyrissjóðurinnSamtryggingardeild</v>
      </c>
      <c r="B10773" s="20" t="str">
        <f>_xlfn.IFNA(INDEX(Listi!$AI:$AI,MATCH(C10773,Listi!$AJ:$AJ,0)),INDEX(Listi!T:T,MATCH(C10773,Listi!U:U,0)))</f>
        <v xml:space="preserve">Frjálsi </v>
      </c>
      <c r="C10773" s="20" t="s">
        <v>222</v>
      </c>
      <c r="D10773" s="20" t="s">
        <v>205</v>
      </c>
      <c r="E10773" s="20" t="s">
        <v>275</v>
      </c>
      <c r="F10773" s="20" t="s">
        <v>178</v>
      </c>
      <c r="G10773" s="8">
        <v>14671</v>
      </c>
      <c r="H10773" s="20" t="s">
        <v>179</v>
      </c>
      <c r="I10773" s="7">
        <v>0</v>
      </c>
      <c r="L10773" s="7">
        <v>127148465000</v>
      </c>
      <c r="M10773" s="7">
        <v>7524433000</v>
      </c>
      <c r="N10773" s="7">
        <v>1254273000</v>
      </c>
      <c r="O10773" s="20" t="str">
        <f t="shared" si="340"/>
        <v/>
      </c>
    </row>
    <row r="10774" spans="1:15">
      <c r="A10774" s="20" t="str">
        <f t="shared" si="339"/>
        <v>Gildi - lífeyrissjóðurFramtíðarsýn 1</v>
      </c>
      <c r="B10774" s="20" t="str">
        <f>_xlfn.IFNA(INDEX(Listi!$AI:$AI,MATCH(C10774,Listi!$AJ:$AJ,0)),INDEX(Listi!T:T,MATCH(C10774,Listi!U:U,0)))</f>
        <v xml:space="preserve">Gildi  </v>
      </c>
      <c r="C10774" s="20" t="s">
        <v>227</v>
      </c>
      <c r="D10774" s="20" t="s">
        <v>373</v>
      </c>
      <c r="E10774" s="20" t="s">
        <v>276</v>
      </c>
      <c r="F10774" s="20" t="s">
        <v>178</v>
      </c>
      <c r="G10774" s="8">
        <v>14671</v>
      </c>
      <c r="H10774" s="20" t="s">
        <v>179</v>
      </c>
      <c r="I10774" s="7">
        <v>0</v>
      </c>
      <c r="L10774" s="7">
        <v>3223959491</v>
      </c>
      <c r="M10774" s="7">
        <v>185065371</v>
      </c>
      <c r="N10774" s="7">
        <v>99697779</v>
      </c>
      <c r="O10774" s="20" t="str">
        <f t="shared" si="340"/>
        <v/>
      </c>
    </row>
    <row r="10775" spans="1:15">
      <c r="A10775" s="20" t="str">
        <f t="shared" ref="A10775:A10836" si="341">CONCATENATE(C10775,D10775)</f>
        <v>Gildi - lífeyrissjóðurFramtíðarsýn 2</v>
      </c>
      <c r="B10775" s="20" t="str">
        <f>_xlfn.IFNA(INDEX(Listi!$AI:$AI,MATCH(C10775,Listi!$AJ:$AJ,0)),INDEX(Listi!T:T,MATCH(C10775,Listi!U:U,0)))</f>
        <v xml:space="preserve">Gildi  </v>
      </c>
      <c r="C10775" s="20" t="s">
        <v>227</v>
      </c>
      <c r="D10775" s="20" t="s">
        <v>374</v>
      </c>
      <c r="E10775" s="20" t="s">
        <v>276</v>
      </c>
      <c r="F10775" s="8" t="s">
        <v>178</v>
      </c>
      <c r="G10775" s="8">
        <v>14671</v>
      </c>
      <c r="H10775" s="20" t="s">
        <v>179</v>
      </c>
      <c r="I10775" s="7">
        <v>0</v>
      </c>
      <c r="L10775" s="7">
        <v>3172355810</v>
      </c>
      <c r="M10775" s="7">
        <v>227598529</v>
      </c>
      <c r="N10775" s="7">
        <v>70042741</v>
      </c>
      <c r="O10775" s="20" t="str">
        <f t="shared" si="340"/>
        <v/>
      </c>
    </row>
    <row r="10776" spans="1:15">
      <c r="A10776" s="20" t="str">
        <f t="shared" si="341"/>
        <v>Gildi - lífeyrissjóðurFramtíðarsýn 3</v>
      </c>
      <c r="B10776" s="20" t="str">
        <f>_xlfn.IFNA(INDEX(Listi!$AI:$AI,MATCH(C10776,Listi!$AJ:$AJ,0)),INDEX(Listi!T:T,MATCH(C10776,Listi!U:U,0)))</f>
        <v xml:space="preserve">Gildi  </v>
      </c>
      <c r="C10776" s="20" t="s">
        <v>227</v>
      </c>
      <c r="D10776" s="20" t="s">
        <v>380</v>
      </c>
      <c r="E10776" s="20" t="s">
        <v>276</v>
      </c>
      <c r="F10776" s="8" t="s">
        <v>178</v>
      </c>
      <c r="G10776" s="8">
        <v>14671</v>
      </c>
      <c r="H10776" s="20" t="s">
        <v>179</v>
      </c>
      <c r="I10776" s="7">
        <v>59661789</v>
      </c>
      <c r="L10776" s="7">
        <v>1220667693</v>
      </c>
      <c r="M10776" s="7">
        <v>206427664</v>
      </c>
      <c r="N10776" s="7">
        <v>61376636</v>
      </c>
      <c r="O10776" s="20" t="str">
        <f t="shared" si="340"/>
        <v/>
      </c>
    </row>
    <row r="10777" spans="1:15">
      <c r="A10777" s="20" t="str">
        <f t="shared" si="341"/>
        <v>Gildi - lífeyrissjóðurSamtryggingardeild</v>
      </c>
      <c r="B10777" s="20" t="str">
        <f>_xlfn.IFNA(INDEX(Listi!$AI:$AI,MATCH(C10777,Listi!$AJ:$AJ,0)),INDEX(Listi!T:T,MATCH(C10777,Listi!U:U,0)))</f>
        <v xml:space="preserve">Gildi  </v>
      </c>
      <c r="C10777" s="20" t="s">
        <v>227</v>
      </c>
      <c r="D10777" s="20" t="s">
        <v>205</v>
      </c>
      <c r="E10777" s="20" t="s">
        <v>275</v>
      </c>
      <c r="F10777" s="8" t="s">
        <v>178</v>
      </c>
      <c r="G10777" s="8">
        <v>14671</v>
      </c>
      <c r="H10777" s="20" t="s">
        <v>179</v>
      </c>
      <c r="I10777" s="7">
        <v>0</v>
      </c>
      <c r="L10777" s="7">
        <v>908474103084</v>
      </c>
      <c r="M10777" s="7">
        <v>33404441428</v>
      </c>
      <c r="N10777" s="7">
        <v>20772915594</v>
      </c>
      <c r="O10777" s="20" t="str">
        <f t="shared" si="340"/>
        <v/>
      </c>
    </row>
    <row r="10778" spans="1:15">
      <c r="A10778" s="20" t="str">
        <f t="shared" si="341"/>
        <v>Íslandsbanki hf.Erlend verðbréf</v>
      </c>
      <c r="B10778" s="20" t="str">
        <f>_xlfn.IFNA(INDEX(Listi!$AI:$AI,MATCH(C10778,Listi!$AJ:$AJ,0)),INDEX(Listi!T:T,MATCH(C10778,Listi!U:U,0)))</f>
        <v>Íslandsbanki</v>
      </c>
      <c r="C10778" s="20" t="s">
        <v>228</v>
      </c>
      <c r="D10778" s="20" t="s">
        <v>229</v>
      </c>
      <c r="E10778" s="20" t="s">
        <v>276</v>
      </c>
      <c r="F10778" s="8" t="s">
        <v>178</v>
      </c>
      <c r="G10778" s="8">
        <v>14671</v>
      </c>
      <c r="H10778" s="20" t="s">
        <v>179</v>
      </c>
      <c r="I10778" s="7">
        <v>0</v>
      </c>
      <c r="L10778" s="7">
        <v>1602556114</v>
      </c>
      <c r="M10778" s="7">
        <v>15640340</v>
      </c>
      <c r="N10778" s="7">
        <v>15279587</v>
      </c>
      <c r="O10778" s="20" t="str">
        <f t="shared" si="340"/>
        <v/>
      </c>
    </row>
    <row r="10779" spans="1:15">
      <c r="A10779" s="20" t="str">
        <f t="shared" si="341"/>
        <v>Íslandsbanki hf.Húsnæðisleið</v>
      </c>
      <c r="B10779" s="20" t="str">
        <f>_xlfn.IFNA(INDEX(Listi!$AI:$AI,MATCH(C10779,Listi!$AJ:$AJ,0)),INDEX(Listi!T:T,MATCH(C10779,Listi!U:U,0)))</f>
        <v>Íslandsbanki</v>
      </c>
      <c r="C10779" s="20" t="s">
        <v>228</v>
      </c>
      <c r="D10779" s="20" t="s">
        <v>307</v>
      </c>
      <c r="E10779" s="20" t="s">
        <v>276</v>
      </c>
      <c r="F10779" s="8" t="s">
        <v>178</v>
      </c>
      <c r="G10779" s="8">
        <v>14671</v>
      </c>
      <c r="H10779" s="20" t="s">
        <v>179</v>
      </c>
      <c r="I10779" s="7">
        <v>0</v>
      </c>
      <c r="L10779" s="7">
        <v>2334808209</v>
      </c>
      <c r="M10779" s="7">
        <v>1128225985</v>
      </c>
      <c r="N10779" s="7">
        <v>7159457</v>
      </c>
      <c r="O10779" s="20" t="str">
        <f t="shared" si="340"/>
        <v/>
      </c>
    </row>
    <row r="10780" spans="1:15">
      <c r="A10780" s="20" t="str">
        <f t="shared" si="341"/>
        <v>Íslandsbanki hf.Lífeyrisreikningur-óverðtryggður</v>
      </c>
      <c r="B10780" s="20" t="str">
        <f>_xlfn.IFNA(INDEX(Listi!$AI:$AI,MATCH(C10780,Listi!$AJ:$AJ,0)),INDEX(Listi!T:T,MATCH(C10780,Listi!U:U,0)))</f>
        <v>Íslandsbanki</v>
      </c>
      <c r="C10780" s="20" t="s">
        <v>228</v>
      </c>
      <c r="D10780" s="20" t="s">
        <v>231</v>
      </c>
      <c r="E10780" s="20" t="s">
        <v>276</v>
      </c>
      <c r="F10780" s="8" t="s">
        <v>178</v>
      </c>
      <c r="G10780" s="8">
        <v>14671</v>
      </c>
      <c r="H10780" s="20" t="s">
        <v>179</v>
      </c>
      <c r="I10780" s="7">
        <v>35472282</v>
      </c>
      <c r="L10780" s="7">
        <v>2506311736</v>
      </c>
      <c r="M10780" s="7">
        <v>879015901</v>
      </c>
      <c r="N10780" s="7">
        <v>95740979</v>
      </c>
      <c r="O10780" s="20" t="str">
        <f t="shared" si="340"/>
        <v/>
      </c>
    </row>
    <row r="10781" spans="1:15">
      <c r="A10781" s="20" t="str">
        <f t="shared" si="341"/>
        <v>Íslandsbanki hf.Lífeyrisreikningur-verðtryggður</v>
      </c>
      <c r="B10781" s="20" t="str">
        <f>_xlfn.IFNA(INDEX(Listi!$AI:$AI,MATCH(C10781,Listi!$AJ:$AJ,0)),INDEX(Listi!T:T,MATCH(C10781,Listi!U:U,0)))</f>
        <v>Íslandsbanki</v>
      </c>
      <c r="C10781" s="20" t="s">
        <v>228</v>
      </c>
      <c r="D10781" s="20" t="s">
        <v>232</v>
      </c>
      <c r="E10781" s="20" t="s">
        <v>276</v>
      </c>
      <c r="F10781" s="8" t="s">
        <v>178</v>
      </c>
      <c r="G10781" s="8">
        <v>14671</v>
      </c>
      <c r="H10781" s="20" t="s">
        <v>179</v>
      </c>
      <c r="I10781" s="7">
        <v>1779278787</v>
      </c>
      <c r="L10781" s="7">
        <v>35933944171</v>
      </c>
      <c r="M10781" s="7">
        <v>3575627585</v>
      </c>
      <c r="N10781" s="7">
        <v>973599891</v>
      </c>
      <c r="O10781" s="20" t="str">
        <f t="shared" si="340"/>
        <v/>
      </c>
    </row>
    <row r="10782" spans="1:15">
      <c r="A10782" s="20" t="str">
        <f t="shared" si="341"/>
        <v>Íslandsbanki hf.Löng ríkisskuldabréf</v>
      </c>
      <c r="B10782" s="20" t="str">
        <f>_xlfn.IFNA(INDEX(Listi!$AI:$AI,MATCH(C10782,Listi!$AJ:$AJ,0)),INDEX(Listi!T:T,MATCH(C10782,Listi!U:U,0)))</f>
        <v>Íslandsbanki</v>
      </c>
      <c r="C10782" s="20" t="s">
        <v>228</v>
      </c>
      <c r="D10782" s="20" t="s">
        <v>233</v>
      </c>
      <c r="E10782" s="20" t="s">
        <v>276</v>
      </c>
      <c r="F10782" s="8" t="s">
        <v>178</v>
      </c>
      <c r="G10782" s="8">
        <v>14671</v>
      </c>
      <c r="H10782" s="20" t="s">
        <v>179</v>
      </c>
      <c r="I10782" s="7">
        <v>0</v>
      </c>
      <c r="L10782" s="7">
        <v>753232602</v>
      </c>
      <c r="M10782" s="7">
        <v>52540738</v>
      </c>
      <c r="N10782" s="7">
        <v>25520229</v>
      </c>
      <c r="O10782" s="20" t="str">
        <f t="shared" si="340"/>
        <v/>
      </c>
    </row>
    <row r="10783" spans="1:15">
      <c r="A10783" s="20" t="str">
        <f t="shared" si="341"/>
        <v>Íslandsbanki hf.Stýring A</v>
      </c>
      <c r="B10783" s="20" t="str">
        <f>_xlfn.IFNA(INDEX(Listi!$AI:$AI,MATCH(C10783,Listi!$AJ:$AJ,0)),INDEX(Listi!T:T,MATCH(C10783,Listi!U:U,0)))</f>
        <v>Íslandsbanki</v>
      </c>
      <c r="C10783" s="20" t="s">
        <v>228</v>
      </c>
      <c r="D10783" s="20" t="s">
        <v>234</v>
      </c>
      <c r="E10783" s="20" t="s">
        <v>276</v>
      </c>
      <c r="F10783" s="8" t="s">
        <v>178</v>
      </c>
      <c r="G10783" s="8">
        <v>14671</v>
      </c>
      <c r="H10783" s="20" t="s">
        <v>179</v>
      </c>
      <c r="I10783" s="7">
        <v>0</v>
      </c>
      <c r="L10783" s="7">
        <v>4133723797</v>
      </c>
      <c r="M10783" s="7">
        <v>215966902</v>
      </c>
      <c r="N10783" s="7">
        <v>124877843</v>
      </c>
      <c r="O10783" s="20" t="str">
        <f t="shared" si="340"/>
        <v/>
      </c>
    </row>
    <row r="10784" spans="1:15">
      <c r="A10784" s="20" t="str">
        <f t="shared" si="341"/>
        <v>Íslandsbanki hf.Stýring B</v>
      </c>
      <c r="B10784" s="20" t="str">
        <f>_xlfn.IFNA(INDEX(Listi!$AI:$AI,MATCH(C10784,Listi!$AJ:$AJ,0)),INDEX(Listi!T:T,MATCH(C10784,Listi!U:U,0)))</f>
        <v>Íslandsbanki</v>
      </c>
      <c r="C10784" s="20" t="s">
        <v>228</v>
      </c>
      <c r="D10784" s="20" t="s">
        <v>235</v>
      </c>
      <c r="E10784" s="20" t="s">
        <v>276</v>
      </c>
      <c r="F10784" s="8" t="s">
        <v>178</v>
      </c>
      <c r="G10784" s="8">
        <v>14671</v>
      </c>
      <c r="H10784" s="20" t="s">
        <v>179</v>
      </c>
      <c r="I10784" s="7">
        <v>0</v>
      </c>
      <c r="L10784" s="7">
        <v>5860247393</v>
      </c>
      <c r="M10784" s="7">
        <v>508591885</v>
      </c>
      <c r="N10784" s="7">
        <v>77897125</v>
      </c>
      <c r="O10784" s="20" t="str">
        <f t="shared" si="340"/>
        <v/>
      </c>
    </row>
    <row r="10785" spans="1:15">
      <c r="A10785" s="20" t="str">
        <f t="shared" si="341"/>
        <v>Íslandsbanki hf.Stýring C</v>
      </c>
      <c r="B10785" s="20" t="str">
        <f>_xlfn.IFNA(INDEX(Listi!$AI:$AI,MATCH(C10785,Listi!$AJ:$AJ,0)),INDEX(Listi!T:T,MATCH(C10785,Listi!U:U,0)))</f>
        <v>Íslandsbanki</v>
      </c>
      <c r="C10785" s="20" t="s">
        <v>228</v>
      </c>
      <c r="D10785" s="20" t="s">
        <v>236</v>
      </c>
      <c r="E10785" s="20" t="s">
        <v>276</v>
      </c>
      <c r="F10785" s="20" t="s">
        <v>178</v>
      </c>
      <c r="G10785" s="8">
        <v>14671</v>
      </c>
      <c r="H10785" s="20" t="s">
        <v>179</v>
      </c>
      <c r="I10785" s="7">
        <v>0</v>
      </c>
      <c r="L10785" s="7">
        <v>8014427899</v>
      </c>
      <c r="M10785" s="7">
        <v>751053797</v>
      </c>
      <c r="N10785" s="7">
        <v>58531298</v>
      </c>
      <c r="O10785" s="20" t="str">
        <f t="shared" si="340"/>
        <v/>
      </c>
    </row>
    <row r="10786" spans="1:15">
      <c r="A10786" s="20" t="str">
        <f t="shared" si="341"/>
        <v>Íslandsbanki hf.Stýring D</v>
      </c>
      <c r="B10786" s="20" t="str">
        <f>_xlfn.IFNA(INDEX(Listi!$AI:$AI,MATCH(C10786,Listi!$AJ:$AJ,0)),INDEX(Listi!T:T,MATCH(C10786,Listi!U:U,0)))</f>
        <v>Íslandsbanki</v>
      </c>
      <c r="C10786" s="20" t="s">
        <v>228</v>
      </c>
      <c r="D10786" s="20" t="s">
        <v>237</v>
      </c>
      <c r="E10786" s="20" t="s">
        <v>276</v>
      </c>
      <c r="F10786" s="20" t="s">
        <v>178</v>
      </c>
      <c r="G10786" s="8">
        <v>14671</v>
      </c>
      <c r="H10786" s="20" t="s">
        <v>179</v>
      </c>
      <c r="I10786" s="7">
        <v>0</v>
      </c>
      <c r="L10786" s="7">
        <v>5826614423</v>
      </c>
      <c r="M10786" s="7">
        <v>1371163557</v>
      </c>
      <c r="N10786" s="7">
        <v>36861109</v>
      </c>
      <c r="O10786" s="20" t="str">
        <f t="shared" si="340"/>
        <v/>
      </c>
    </row>
    <row r="10787" spans="1:15">
      <c r="A10787" s="20" t="str">
        <f t="shared" si="341"/>
        <v>Íslandsbanki hf.Stýring E</v>
      </c>
      <c r="B10787" s="20" t="str">
        <f>_xlfn.IFNA(INDEX(Listi!$AI:$AI,MATCH(C10787,Listi!$AJ:$AJ,0)),INDEX(Listi!T:T,MATCH(C10787,Listi!U:U,0)))</f>
        <v>Íslandsbanki</v>
      </c>
      <c r="C10787" s="20" t="s">
        <v>228</v>
      </c>
      <c r="D10787" s="20" t="s">
        <v>580</v>
      </c>
      <c r="E10787" s="20" t="s">
        <v>276</v>
      </c>
      <c r="F10787" s="20" t="s">
        <v>178</v>
      </c>
      <c r="G10787" s="8">
        <v>14671</v>
      </c>
      <c r="H10787" s="20" t="s">
        <v>179</v>
      </c>
      <c r="I10787" s="7">
        <v>0</v>
      </c>
      <c r="L10787" s="7">
        <v>99567247</v>
      </c>
      <c r="M10787" s="7">
        <v>7691901</v>
      </c>
      <c r="N10787" s="7">
        <v>670647</v>
      </c>
      <c r="O10787" s="20" t="str">
        <f t="shared" si="340"/>
        <v/>
      </c>
    </row>
    <row r="10788" spans="1:15">
      <c r="A10788" s="20" t="str">
        <f t="shared" si="341"/>
        <v>Íslenski lífeyrissjóðurinnLíf 1</v>
      </c>
      <c r="B10788" s="20" t="str">
        <f>_xlfn.IFNA(INDEX(Listi!$AI:$AI,MATCH(C10788,Listi!$AJ:$AJ,0)),INDEX(Listi!T:T,MATCH(C10788,Listi!U:U,0)))</f>
        <v xml:space="preserve">Íslenski  </v>
      </c>
      <c r="C10788" s="20" t="s">
        <v>238</v>
      </c>
      <c r="D10788" s="20" t="s">
        <v>239</v>
      </c>
      <c r="E10788" s="20" t="s">
        <v>276</v>
      </c>
      <c r="F10788" s="20" t="s">
        <v>178</v>
      </c>
      <c r="G10788" s="8">
        <v>14671</v>
      </c>
      <c r="H10788" s="20" t="s">
        <v>179</v>
      </c>
      <c r="I10788" s="7">
        <v>33750</v>
      </c>
      <c r="L10788" s="7">
        <v>34645188332</v>
      </c>
      <c r="M10788" s="7">
        <v>5859453012</v>
      </c>
      <c r="N10788" s="7">
        <v>977930648</v>
      </c>
      <c r="O10788" s="20" t="str">
        <f t="shared" si="340"/>
        <v/>
      </c>
    </row>
    <row r="10789" spans="1:15">
      <c r="A10789" s="20" t="str">
        <f t="shared" si="341"/>
        <v>Íslenski lífeyrissjóðurinnLíf 2</v>
      </c>
      <c r="B10789" s="20" t="str">
        <f>_xlfn.IFNA(INDEX(Listi!$AI:$AI,MATCH(C10789,Listi!$AJ:$AJ,0)),INDEX(Listi!T:T,MATCH(C10789,Listi!U:U,0)))</f>
        <v xml:space="preserve">Íslenski  </v>
      </c>
      <c r="C10789" s="20" t="s">
        <v>238</v>
      </c>
      <c r="D10789" s="20" t="s">
        <v>240</v>
      </c>
      <c r="E10789" s="20" t="s">
        <v>276</v>
      </c>
      <c r="F10789" s="20" t="s">
        <v>178</v>
      </c>
      <c r="G10789" s="8">
        <v>14671</v>
      </c>
      <c r="H10789" s="20" t="s">
        <v>179</v>
      </c>
      <c r="I10789" s="7">
        <v>21875</v>
      </c>
      <c r="L10789" s="7">
        <v>31029129445</v>
      </c>
      <c r="M10789" s="7">
        <v>2139527304</v>
      </c>
      <c r="N10789" s="7">
        <v>531278955</v>
      </c>
      <c r="O10789" s="20" t="str">
        <f t="shared" si="340"/>
        <v/>
      </c>
    </row>
    <row r="10790" spans="1:15">
      <c r="A10790" s="20" t="str">
        <f t="shared" si="341"/>
        <v>Íslenski lífeyrissjóðurinnLíf 3</v>
      </c>
      <c r="B10790" s="20" t="str">
        <f>_xlfn.IFNA(INDEX(Listi!$AI:$AI,MATCH(C10790,Listi!$AJ:$AJ,0)),INDEX(Listi!T:T,MATCH(C10790,Listi!U:U,0)))</f>
        <v xml:space="preserve">Íslenski  </v>
      </c>
      <c r="C10790" s="20" t="s">
        <v>238</v>
      </c>
      <c r="D10790" s="20" t="s">
        <v>241</v>
      </c>
      <c r="E10790" s="20" t="s">
        <v>276</v>
      </c>
      <c r="F10790" s="20" t="s">
        <v>178</v>
      </c>
      <c r="G10790" s="8">
        <v>14671</v>
      </c>
      <c r="H10790" s="20" t="s">
        <v>179</v>
      </c>
      <c r="I10790" s="7">
        <v>35625</v>
      </c>
      <c r="L10790" s="7">
        <v>26552298455</v>
      </c>
      <c r="M10790" s="7">
        <v>1349981892</v>
      </c>
      <c r="N10790" s="7">
        <v>474868471</v>
      </c>
      <c r="O10790" s="20" t="str">
        <f t="shared" si="340"/>
        <v/>
      </c>
    </row>
    <row r="10791" spans="1:15">
      <c r="A10791" s="20" t="str">
        <f t="shared" si="341"/>
        <v>Íslenski lífeyrissjóðurinnLíf 4</v>
      </c>
      <c r="B10791" s="20" t="str">
        <f>_xlfn.IFNA(INDEX(Listi!$AI:$AI,MATCH(C10791,Listi!$AJ:$AJ,0)),INDEX(Listi!T:T,MATCH(C10791,Listi!U:U,0)))</f>
        <v xml:space="preserve">Íslenski  </v>
      </c>
      <c r="C10791" s="20" t="s">
        <v>238</v>
      </c>
      <c r="D10791" s="20" t="s">
        <v>242</v>
      </c>
      <c r="E10791" s="20" t="s">
        <v>276</v>
      </c>
      <c r="F10791" s="20" t="s">
        <v>178</v>
      </c>
      <c r="G10791" s="8">
        <v>14671</v>
      </c>
      <c r="H10791" s="20" t="s">
        <v>179</v>
      </c>
      <c r="I10791" s="7">
        <v>0</v>
      </c>
      <c r="L10791" s="7">
        <v>15323468197</v>
      </c>
      <c r="M10791" s="7">
        <v>592019313</v>
      </c>
      <c r="N10791" s="7">
        <v>649721424</v>
      </c>
      <c r="O10791" s="20" t="str">
        <f t="shared" si="340"/>
        <v/>
      </c>
    </row>
    <row r="10792" spans="1:15">
      <c r="A10792" s="20" t="str">
        <f t="shared" si="341"/>
        <v>Íslenski lífeyrissjóðurinnSamtryggingardeild</v>
      </c>
      <c r="B10792" s="20" t="str">
        <f>_xlfn.IFNA(INDEX(Listi!$AI:$AI,MATCH(C10792,Listi!$AJ:$AJ,0)),INDEX(Listi!T:T,MATCH(C10792,Listi!U:U,0)))</f>
        <v xml:space="preserve">Íslenski  </v>
      </c>
      <c r="C10792" s="20" t="s">
        <v>238</v>
      </c>
      <c r="D10792" s="20" t="s">
        <v>205</v>
      </c>
      <c r="E10792" s="20" t="s">
        <v>275</v>
      </c>
      <c r="F10792" s="20" t="s">
        <v>178</v>
      </c>
      <c r="G10792" s="8">
        <v>14671</v>
      </c>
      <c r="H10792" s="20" t="s">
        <v>179</v>
      </c>
      <c r="I10792" s="7">
        <v>33750</v>
      </c>
      <c r="L10792" s="7">
        <v>32369481106</v>
      </c>
      <c r="M10792" s="7">
        <v>2513450236</v>
      </c>
      <c r="N10792" s="7">
        <v>182749847</v>
      </c>
      <c r="O10792" s="20" t="str">
        <f t="shared" si="340"/>
        <v/>
      </c>
    </row>
    <row r="10793" spans="1:15">
      <c r="A10793" s="20" t="str">
        <f t="shared" si="341"/>
        <v>Kvika banki hf.Ævileið</v>
      </c>
      <c r="B10793" s="20" t="str">
        <f>_xlfn.IFNA(INDEX(Listi!$AI:$AI,MATCH(C10793,Listi!$AJ:$AJ,0)),INDEX(Listi!T:T,MATCH(C10793,Listi!U:U,0)))</f>
        <v xml:space="preserve">Kvika banki </v>
      </c>
      <c r="C10793" s="20" t="s">
        <v>243</v>
      </c>
      <c r="D10793" s="20" t="s">
        <v>248</v>
      </c>
      <c r="E10793" s="20" t="s">
        <v>276</v>
      </c>
      <c r="F10793" s="20" t="s">
        <v>178</v>
      </c>
      <c r="G10793" s="8">
        <v>14671</v>
      </c>
      <c r="H10793" s="20" t="s">
        <v>179</v>
      </c>
      <c r="I10793" s="7">
        <v>0</v>
      </c>
      <c r="L10793" s="7">
        <v>83990162</v>
      </c>
      <c r="M10793" s="7">
        <v>9152445</v>
      </c>
      <c r="N10793" s="7">
        <v>0</v>
      </c>
      <c r="O10793" s="20" t="str">
        <f t="shared" si="340"/>
        <v/>
      </c>
    </row>
    <row r="10794" spans="1:15">
      <c r="A10794" s="20" t="str">
        <f t="shared" si="341"/>
        <v>Kvika banki hf.Innlánaleið</v>
      </c>
      <c r="B10794" s="20" t="str">
        <f>_xlfn.IFNA(INDEX(Listi!$AI:$AI,MATCH(C10794,Listi!$AJ:$AJ,0)),INDEX(Listi!T:T,MATCH(C10794,Listi!U:U,0)))</f>
        <v xml:space="preserve">Kvika banki </v>
      </c>
      <c r="C10794" s="20" t="s">
        <v>243</v>
      </c>
      <c r="D10794" s="20" t="s">
        <v>230</v>
      </c>
      <c r="E10794" s="20" t="s">
        <v>276</v>
      </c>
      <c r="F10794" s="20" t="s">
        <v>178</v>
      </c>
      <c r="G10794" s="8">
        <v>14671</v>
      </c>
      <c r="H10794" s="20" t="s">
        <v>179</v>
      </c>
      <c r="I10794" s="7">
        <v>99036486</v>
      </c>
      <c r="L10794" s="7">
        <v>2045925829</v>
      </c>
      <c r="M10794" s="7">
        <v>336947043</v>
      </c>
      <c r="N10794" s="7">
        <v>10453565</v>
      </c>
      <c r="O10794" s="20" t="str">
        <f t="shared" si="340"/>
        <v/>
      </c>
    </row>
    <row r="10795" spans="1:15">
      <c r="A10795" s="20" t="str">
        <f t="shared" si="341"/>
        <v>Kvika banki hf.Kvika Séreignasparnaður 5</v>
      </c>
      <c r="B10795" s="20" t="str">
        <f>_xlfn.IFNA(INDEX(Listi!$AI:$AI,MATCH(C10795,Listi!$AJ:$AJ,0)),INDEX(Listi!T:T,MATCH(C10795,Listi!U:U,0)))</f>
        <v xml:space="preserve">Kvika banki </v>
      </c>
      <c r="C10795" s="20" t="s">
        <v>243</v>
      </c>
      <c r="D10795" s="20" t="s">
        <v>471</v>
      </c>
      <c r="E10795" s="20" t="s">
        <v>276</v>
      </c>
      <c r="F10795" s="20" t="s">
        <v>178</v>
      </c>
      <c r="G10795" s="8">
        <v>14671</v>
      </c>
      <c r="H10795" s="20" t="s">
        <v>179</v>
      </c>
      <c r="I10795" s="7">
        <v>0</v>
      </c>
      <c r="L10795" s="7">
        <v>1146886398</v>
      </c>
      <c r="M10795" s="7">
        <v>0</v>
      </c>
      <c r="N10795" s="7">
        <v>0</v>
      </c>
      <c r="O10795" s="20" t="str">
        <f t="shared" si="340"/>
        <v/>
      </c>
    </row>
    <row r="10796" spans="1:15">
      <c r="A10796" s="20" t="str">
        <f t="shared" si="341"/>
        <v>Kvika banki hf.MP Séreign 1</v>
      </c>
      <c r="B10796" s="20" t="str">
        <f>_xlfn.IFNA(INDEX(Listi!$AI:$AI,MATCH(C10796,Listi!$AJ:$AJ,0)),INDEX(Listi!T:T,MATCH(C10796,Listi!U:U,0)))</f>
        <v xml:space="preserve">Kvika banki </v>
      </c>
      <c r="C10796" s="20" t="s">
        <v>243</v>
      </c>
      <c r="D10796" s="20" t="s">
        <v>244</v>
      </c>
      <c r="E10796" s="20" t="s">
        <v>276</v>
      </c>
      <c r="F10796" s="20" t="s">
        <v>178</v>
      </c>
      <c r="G10796" s="8">
        <v>14671</v>
      </c>
      <c r="H10796" s="20" t="s">
        <v>179</v>
      </c>
      <c r="I10796" s="7">
        <v>33764881</v>
      </c>
      <c r="L10796" s="7">
        <v>706827763</v>
      </c>
      <c r="M10796" s="7">
        <v>48440481</v>
      </c>
      <c r="N10796" s="7">
        <v>9836508</v>
      </c>
      <c r="O10796" s="20" t="str">
        <f t="shared" si="340"/>
        <v/>
      </c>
    </row>
    <row r="10797" spans="1:15">
      <c r="A10797" s="20" t="str">
        <f t="shared" si="341"/>
        <v>Kvika banki hf.MP Séreign 2</v>
      </c>
      <c r="B10797" s="20" t="str">
        <f>_xlfn.IFNA(INDEX(Listi!$AI:$AI,MATCH(C10797,Listi!$AJ:$AJ,0)),INDEX(Listi!T:T,MATCH(C10797,Listi!U:U,0)))</f>
        <v xml:space="preserve">Kvika banki </v>
      </c>
      <c r="C10797" s="20" t="s">
        <v>243</v>
      </c>
      <c r="D10797" s="20" t="s">
        <v>245</v>
      </c>
      <c r="E10797" s="20" t="s">
        <v>276</v>
      </c>
      <c r="F10797" s="20" t="s">
        <v>178</v>
      </c>
      <c r="G10797" s="8">
        <v>14671</v>
      </c>
      <c r="H10797" s="20" t="s">
        <v>179</v>
      </c>
      <c r="I10797" s="7">
        <v>0</v>
      </c>
      <c r="L10797" s="7">
        <v>853989181</v>
      </c>
      <c r="M10797" s="7">
        <v>42441382</v>
      </c>
      <c r="N10797" s="7">
        <v>14637701</v>
      </c>
      <c r="O10797" s="20" t="str">
        <f t="shared" si="340"/>
        <v/>
      </c>
    </row>
    <row r="10798" spans="1:15">
      <c r="A10798" s="20" t="str">
        <f t="shared" si="341"/>
        <v>Kvika banki hf.MP Séreign 3</v>
      </c>
      <c r="B10798" s="20" t="str">
        <f>_xlfn.IFNA(INDEX(Listi!$AI:$AI,MATCH(C10798,Listi!$AJ:$AJ,0)),INDEX(Listi!T:T,MATCH(C10798,Listi!U:U,0)))</f>
        <v xml:space="preserve">Kvika banki </v>
      </c>
      <c r="C10798" s="20" t="s">
        <v>243</v>
      </c>
      <c r="D10798" s="20" t="s">
        <v>246</v>
      </c>
      <c r="E10798" s="20" t="s">
        <v>276</v>
      </c>
      <c r="F10798" s="20" t="s">
        <v>178</v>
      </c>
      <c r="G10798" s="8">
        <v>14671</v>
      </c>
      <c r="H10798" s="20" t="s">
        <v>179</v>
      </c>
      <c r="I10798" s="7">
        <v>0</v>
      </c>
      <c r="L10798" s="7">
        <v>141173858</v>
      </c>
      <c r="M10798" s="7">
        <v>3374790</v>
      </c>
      <c r="N10798" s="7">
        <v>0</v>
      </c>
      <c r="O10798" s="20" t="str">
        <f t="shared" si="340"/>
        <v/>
      </c>
    </row>
    <row r="10799" spans="1:15">
      <c r="A10799" s="20" t="str">
        <f t="shared" si="341"/>
        <v>Kvika banki hf.MP Séreign 4</v>
      </c>
      <c r="B10799" s="20" t="str">
        <f>_xlfn.IFNA(INDEX(Listi!$AI:$AI,MATCH(C10799,Listi!$AJ:$AJ,0)),INDEX(Listi!T:T,MATCH(C10799,Listi!U:U,0)))</f>
        <v xml:space="preserve">Kvika banki </v>
      </c>
      <c r="C10799" s="20" t="s">
        <v>243</v>
      </c>
      <c r="D10799" s="20" t="s">
        <v>247</v>
      </c>
      <c r="E10799" s="20" t="s">
        <v>276</v>
      </c>
      <c r="F10799" s="20" t="s">
        <v>178</v>
      </c>
      <c r="G10799" s="8">
        <v>14671</v>
      </c>
      <c r="H10799" s="20" t="s">
        <v>179</v>
      </c>
      <c r="I10799" s="7">
        <v>0</v>
      </c>
      <c r="L10799" s="7">
        <v>55886684</v>
      </c>
      <c r="M10799" s="7">
        <v>2888869</v>
      </c>
      <c r="N10799" s="7">
        <v>0</v>
      </c>
      <c r="O10799" s="20" t="str">
        <f t="shared" si="340"/>
        <v/>
      </c>
    </row>
    <row r="10800" spans="1:15">
      <c r="A10800" s="20" t="str">
        <f t="shared" si="341"/>
        <v>Landsbankinn hf.Landsbankinn Erlend verðbréf</v>
      </c>
      <c r="B10800" s="20" t="str">
        <f>_xlfn.IFNA(INDEX(Listi!$AI:$AI,MATCH(C10800,Listi!$AJ:$AJ,0)),INDEX(Listi!T:T,MATCH(C10800,Listi!U:U,0)))</f>
        <v>Landsbankinn</v>
      </c>
      <c r="C10800" s="20" t="s">
        <v>249</v>
      </c>
      <c r="D10800" s="20" t="s">
        <v>385</v>
      </c>
      <c r="E10800" s="20" t="s">
        <v>276</v>
      </c>
      <c r="F10800" s="20" t="s">
        <v>178</v>
      </c>
      <c r="G10800" s="8">
        <v>14671</v>
      </c>
      <c r="H10800" s="20" t="s">
        <v>179</v>
      </c>
      <c r="I10800" s="7">
        <v>0</v>
      </c>
      <c r="L10800" s="7">
        <v>3705185129</v>
      </c>
      <c r="M10800" s="7">
        <v>119989407</v>
      </c>
      <c r="N10800" s="7">
        <v>87847878</v>
      </c>
      <c r="O10800" s="20" t="str">
        <f t="shared" si="340"/>
        <v/>
      </c>
    </row>
    <row r="10801" spans="1:15">
      <c r="A10801" s="20" t="str">
        <f t="shared" si="341"/>
        <v>Landsbankinn hf.Landsbankinn Lífeyrisbók</v>
      </c>
      <c r="B10801" s="20" t="str">
        <f>_xlfn.IFNA(INDEX(Listi!$AI:$AI,MATCH(C10801,Listi!$AJ:$AJ,0)),INDEX(Listi!T:T,MATCH(C10801,Listi!U:U,0)))</f>
        <v>Landsbankinn</v>
      </c>
      <c r="C10801" s="20" t="s">
        <v>249</v>
      </c>
      <c r="D10801" s="20" t="s">
        <v>367</v>
      </c>
      <c r="E10801" s="20" t="s">
        <v>276</v>
      </c>
      <c r="F10801" s="20" t="s">
        <v>178</v>
      </c>
      <c r="G10801" s="8">
        <v>14671</v>
      </c>
      <c r="H10801" s="20" t="s">
        <v>179</v>
      </c>
      <c r="I10801" s="7">
        <v>59469117</v>
      </c>
      <c r="L10801" s="7">
        <v>3016213427</v>
      </c>
      <c r="M10801" s="7">
        <v>440353590</v>
      </c>
      <c r="N10801" s="7">
        <v>298769900</v>
      </c>
      <c r="O10801" s="20" t="str">
        <f t="shared" si="340"/>
        <v/>
      </c>
    </row>
    <row r="10802" spans="1:15">
      <c r="A10802" s="20" t="str">
        <f t="shared" si="341"/>
        <v>Landsbankinn hf.Landsbankinn Lífeyrisbók verðtryggð</v>
      </c>
      <c r="B10802" s="20" t="str">
        <f>_xlfn.IFNA(INDEX(Listi!$AI:$AI,MATCH(C10802,Listi!$AJ:$AJ,0)),INDEX(Listi!T:T,MATCH(C10802,Listi!U:U,0)))</f>
        <v>Landsbankinn</v>
      </c>
      <c r="C10802" s="20" t="s">
        <v>249</v>
      </c>
      <c r="D10802" s="20" t="s">
        <v>598</v>
      </c>
      <c r="E10802" s="20" t="s">
        <v>276</v>
      </c>
      <c r="F10802" s="20" t="s">
        <v>178</v>
      </c>
      <c r="G10802" s="8">
        <v>14671</v>
      </c>
      <c r="H10802" s="20" t="s">
        <v>179</v>
      </c>
      <c r="I10802" s="7">
        <v>3236381102</v>
      </c>
      <c r="L10802" s="7">
        <v>66896053137</v>
      </c>
      <c r="M10802" s="7">
        <v>6692476029</v>
      </c>
      <c r="N10802" s="7">
        <v>4680072987</v>
      </c>
      <c r="O10802" s="20" t="str">
        <f t="shared" si="340"/>
        <v/>
      </c>
    </row>
    <row r="10803" spans="1:15">
      <c r="A10803" s="20" t="str">
        <f t="shared" si="341"/>
        <v>Lífeyrissjóður bændaSamtryggingardeild</v>
      </c>
      <c r="B10803" s="20" t="str">
        <f>_xlfn.IFNA(INDEX(Listi!$AI:$AI,MATCH(C10803,Listi!$AJ:$AJ,0)),INDEX(Listi!T:T,MATCH(C10803,Listi!U:U,0)))</f>
        <v>Lífeyrissjóður bænda</v>
      </c>
      <c r="C10803" s="20" t="s">
        <v>252</v>
      </c>
      <c r="D10803" s="20" t="s">
        <v>205</v>
      </c>
      <c r="E10803" s="20" t="s">
        <v>275</v>
      </c>
      <c r="F10803" s="20" t="s">
        <v>178</v>
      </c>
      <c r="G10803" s="8">
        <v>14671</v>
      </c>
      <c r="H10803" s="20" t="s">
        <v>179</v>
      </c>
      <c r="I10803" s="7">
        <v>0</v>
      </c>
      <c r="L10803" s="7">
        <v>45108278171</v>
      </c>
      <c r="M10803" s="7">
        <v>776003397</v>
      </c>
      <c r="N10803" s="7">
        <v>1921473168</v>
      </c>
      <c r="O10803" s="20" t="str">
        <f t="shared" si="340"/>
        <v/>
      </c>
    </row>
    <row r="10804" spans="1:15">
      <c r="A10804" s="20" t="str">
        <f t="shared" si="341"/>
        <v>Lífeyrissjóður bankamannaAldursdeild</v>
      </c>
      <c r="B10804" s="20" t="str">
        <f>_xlfn.IFNA(INDEX(Listi!$AI:$AI,MATCH(C10804,Listi!$AJ:$AJ,0)),INDEX(Listi!T:T,MATCH(C10804,Listi!U:U,0)))</f>
        <v>Lífeyrissjóður bankam.</v>
      </c>
      <c r="C10804" s="20" t="s">
        <v>250</v>
      </c>
      <c r="D10804" s="20" t="s">
        <v>251</v>
      </c>
      <c r="E10804" s="20" t="s">
        <v>275</v>
      </c>
      <c r="F10804" s="20" t="s">
        <v>178</v>
      </c>
      <c r="G10804" s="8">
        <v>14671</v>
      </c>
      <c r="H10804" s="20" t="s">
        <v>179</v>
      </c>
      <c r="I10804" s="7">
        <v>65489000</v>
      </c>
      <c r="L10804" s="7">
        <v>61369964000</v>
      </c>
      <c r="M10804" s="7">
        <v>1996063000</v>
      </c>
      <c r="N10804" s="7">
        <v>753444000</v>
      </c>
      <c r="O10804" s="20" t="str">
        <f t="shared" si="340"/>
        <v/>
      </c>
    </row>
    <row r="10805" spans="1:15">
      <c r="A10805" s="20" t="str">
        <f t="shared" si="341"/>
        <v>Lífeyrissjóður bankamannaHlutfallsdeild</v>
      </c>
      <c r="B10805" s="20" t="str">
        <f>_xlfn.IFNA(INDEX(Listi!$AI:$AI,MATCH(C10805,Listi!$AJ:$AJ,0)),INDEX(Listi!T:T,MATCH(C10805,Listi!U:U,0)))</f>
        <v>Lífeyrissjóður bankam.</v>
      </c>
      <c r="C10805" s="20" t="s">
        <v>250</v>
      </c>
      <c r="D10805" s="20" t="s">
        <v>467</v>
      </c>
      <c r="E10805" s="20" t="s">
        <v>275</v>
      </c>
      <c r="F10805" s="20" t="s">
        <v>178</v>
      </c>
      <c r="G10805" s="8">
        <v>14671</v>
      </c>
      <c r="H10805" s="20" t="s">
        <v>179</v>
      </c>
      <c r="I10805" s="7">
        <v>56845000</v>
      </c>
      <c r="L10805" s="7">
        <v>40286427000</v>
      </c>
      <c r="M10805" s="7">
        <v>125147000</v>
      </c>
      <c r="N10805" s="7">
        <v>2741197000</v>
      </c>
      <c r="O10805" s="20" t="str">
        <f t="shared" si="340"/>
        <v/>
      </c>
    </row>
    <row r="10806" spans="1:15">
      <c r="A10806" s="20" t="str">
        <f t="shared" si="341"/>
        <v>Lífeyrissjóður RangæingaSamtryggingardeild</v>
      </c>
      <c r="B10806" s="20" t="str">
        <f>_xlfn.IFNA(INDEX(Listi!$AI:$AI,MATCH(C10806,Listi!$AJ:$AJ,0)),INDEX(Listi!T:T,MATCH(C10806,Listi!U:U,0)))</f>
        <v>Lífeyrissjóður Rang.</v>
      </c>
      <c r="C10806" s="20" t="s">
        <v>253</v>
      </c>
      <c r="D10806" s="20" t="s">
        <v>205</v>
      </c>
      <c r="E10806" s="20" t="s">
        <v>275</v>
      </c>
      <c r="F10806" s="20" t="s">
        <v>178</v>
      </c>
      <c r="G10806" s="8">
        <v>14671</v>
      </c>
      <c r="H10806" s="20" t="s">
        <v>179</v>
      </c>
      <c r="I10806" s="7">
        <v>11833000</v>
      </c>
      <c r="L10806" s="7">
        <v>18949790000</v>
      </c>
      <c r="M10806" s="7">
        <v>835894000</v>
      </c>
      <c r="N10806" s="7">
        <v>386250000</v>
      </c>
      <c r="O10806" s="20" t="str">
        <f t="shared" si="340"/>
        <v/>
      </c>
    </row>
    <row r="10807" spans="1:15">
      <c r="A10807" s="20" t="str">
        <f t="shared" si="341"/>
        <v>Lífeyrissjóður starfsmanna AkureyrarbæjarSamtryggingardeild</v>
      </c>
      <c r="B10807" s="20" t="str">
        <f>_xlfn.IFNA(INDEX(Listi!$AI:$AI,MATCH(C10807,Listi!$AJ:$AJ,0)),INDEX(Listi!T:T,MATCH(C10807,Listi!U:U,0)))</f>
        <v>Lífeyrissj. starfsm. Akureyrarb.</v>
      </c>
      <c r="C10807" s="20" t="s">
        <v>274</v>
      </c>
      <c r="D10807" s="20" t="s">
        <v>205</v>
      </c>
      <c r="E10807" s="20" t="s">
        <v>275</v>
      </c>
      <c r="F10807" s="20" t="s">
        <v>178</v>
      </c>
      <c r="G10807" s="8">
        <v>14671</v>
      </c>
      <c r="H10807" s="20" t="s">
        <v>179</v>
      </c>
      <c r="I10807" s="7">
        <v>0</v>
      </c>
      <c r="L10807" s="7">
        <v>14569496826</v>
      </c>
      <c r="M10807" s="7">
        <v>46271787</v>
      </c>
      <c r="N10807" s="7">
        <v>1160288032</v>
      </c>
      <c r="O10807" s="20" t="str">
        <f t="shared" si="340"/>
        <v/>
      </c>
    </row>
    <row r="10808" spans="1:15">
      <c r="A10808" s="20" t="str">
        <f t="shared" si="341"/>
        <v>Lífeyrissjóður starfsmanna Búnaðarbanka ÍslandsSamtryggingardeild</v>
      </c>
      <c r="B10808" s="20" t="str">
        <f>_xlfn.IFNA(INDEX(Listi!$AI:$AI,MATCH(C10808,Listi!$AJ:$AJ,0)),INDEX(Listi!T:T,MATCH(C10808,Listi!U:U,0)))</f>
        <v>Lífeyrissj. starfsm. Búnaðarb.Ísl.</v>
      </c>
      <c r="C10808" s="20" t="s">
        <v>254</v>
      </c>
      <c r="D10808" s="20" t="s">
        <v>205</v>
      </c>
      <c r="E10808" s="20" t="s">
        <v>275</v>
      </c>
      <c r="F10808" s="20" t="s">
        <v>178</v>
      </c>
      <c r="G10808" s="8">
        <v>14671</v>
      </c>
      <c r="H10808" s="20" t="s">
        <v>179</v>
      </c>
      <c r="I10808" s="7">
        <v>0</v>
      </c>
      <c r="L10808" s="7">
        <v>27921283000</v>
      </c>
      <c r="M10808" s="7">
        <v>7378000</v>
      </c>
      <c r="N10808" s="7">
        <v>1535577000</v>
      </c>
      <c r="O10808" s="20" t="str">
        <f t="shared" si="340"/>
        <v/>
      </c>
    </row>
    <row r="10809" spans="1:15">
      <c r="A10809" s="20" t="str">
        <f t="shared" si="341"/>
        <v>Lífeyrissjóður starfsmanna ReykjavíkurborgarSamtryggingardeild</v>
      </c>
      <c r="B10809" s="20" t="str">
        <f>_xlfn.IFNA(INDEX(Listi!$AI:$AI,MATCH(C10809,Listi!$AJ:$AJ,0)),INDEX(Listi!T:T,MATCH(C10809,Listi!U:U,0)))</f>
        <v>Lífeyrissj. starfsm. Reykjav.</v>
      </c>
      <c r="C10809" s="20" t="s">
        <v>255</v>
      </c>
      <c r="D10809" s="20" t="s">
        <v>205</v>
      </c>
      <c r="E10809" s="20" t="s">
        <v>275</v>
      </c>
      <c r="F10809" s="20" t="s">
        <v>178</v>
      </c>
      <c r="G10809" s="8">
        <v>14671</v>
      </c>
      <c r="H10809" s="20" t="s">
        <v>179</v>
      </c>
      <c r="I10809" s="7">
        <v>0</v>
      </c>
      <c r="L10809" s="7">
        <v>92450251598</v>
      </c>
      <c r="M10809" s="7">
        <v>217604296</v>
      </c>
      <c r="N10809" s="7">
        <v>6195210428</v>
      </c>
      <c r="O10809" s="20" t="str">
        <f t="shared" si="340"/>
        <v/>
      </c>
    </row>
    <row r="10810" spans="1:15">
      <c r="A10810" s="20" t="str">
        <f t="shared" si="341"/>
        <v>Lífeyrissjóður starfsmanna ríkisinsA-deild</v>
      </c>
      <c r="B10810" s="20" t="str">
        <f>_xlfn.IFNA(INDEX(Listi!$AI:$AI,MATCH(C10810,Listi!$AJ:$AJ,0)),INDEX(Listi!T:T,MATCH(C10810,Listi!U:U,0)))</f>
        <v>LSR</v>
      </c>
      <c r="C10810" s="20" t="s">
        <v>256</v>
      </c>
      <c r="D10810" s="20" t="s">
        <v>257</v>
      </c>
      <c r="E10810" s="20" t="s">
        <v>275</v>
      </c>
      <c r="F10810" s="20" t="s">
        <v>178</v>
      </c>
      <c r="G10810" s="8">
        <v>14671</v>
      </c>
      <c r="H10810" s="20" t="s">
        <v>179</v>
      </c>
      <c r="I10810" s="7">
        <v>0</v>
      </c>
      <c r="L10810" s="7">
        <v>1024402726080</v>
      </c>
      <c r="M10810" s="7">
        <v>38030413328</v>
      </c>
      <c r="N10810" s="7">
        <v>13011563069</v>
      </c>
      <c r="O10810" s="20" t="str">
        <f t="shared" si="340"/>
        <v/>
      </c>
    </row>
    <row r="10811" spans="1:15">
      <c r="A10811" s="20" t="str">
        <f t="shared" si="341"/>
        <v>Lífeyrissjóður starfsmanna ríkisinsB-deild</v>
      </c>
      <c r="B10811" s="20" t="str">
        <f>_xlfn.IFNA(INDEX(Listi!$AI:$AI,MATCH(C10811,Listi!$AJ:$AJ,0)),INDEX(Listi!T:T,MATCH(C10811,Listi!U:U,0)))</f>
        <v>LSR</v>
      </c>
      <c r="C10811" s="20" t="s">
        <v>256</v>
      </c>
      <c r="D10811" s="20" t="s">
        <v>218</v>
      </c>
      <c r="E10811" s="20" t="s">
        <v>275</v>
      </c>
      <c r="F10811" s="20" t="s">
        <v>178</v>
      </c>
      <c r="G10811" s="8">
        <v>14671</v>
      </c>
      <c r="H10811" s="20" t="s">
        <v>179</v>
      </c>
      <c r="I10811" s="7">
        <v>0</v>
      </c>
      <c r="L10811" s="7">
        <v>297381500048</v>
      </c>
      <c r="M10811" s="7">
        <v>1364474032</v>
      </c>
      <c r="N10811" s="7">
        <v>62409553231</v>
      </c>
      <c r="O10811" s="20" t="str">
        <f t="shared" si="340"/>
        <v/>
      </c>
    </row>
    <row r="10812" spans="1:15">
      <c r="A10812" s="20" t="str">
        <f t="shared" si="341"/>
        <v>Lífeyrissjóður starfsmanna ríkisinsLeið I</v>
      </c>
      <c r="B10812" s="20" t="str">
        <f>_xlfn.IFNA(INDEX(Listi!$AI:$AI,MATCH(C10812,Listi!$AJ:$AJ,0)),INDEX(Listi!T:T,MATCH(C10812,Listi!U:U,0)))</f>
        <v>LSR</v>
      </c>
      <c r="C10812" s="20" t="s">
        <v>256</v>
      </c>
      <c r="D10812" s="20" t="s">
        <v>258</v>
      </c>
      <c r="E10812" s="20" t="s">
        <v>276</v>
      </c>
      <c r="F10812" s="20" t="s">
        <v>178</v>
      </c>
      <c r="G10812" s="8">
        <v>14671</v>
      </c>
      <c r="H10812" s="20" t="s">
        <v>179</v>
      </c>
      <c r="I10812" s="7">
        <v>0</v>
      </c>
      <c r="L10812" s="7">
        <v>11704214939</v>
      </c>
      <c r="M10812" s="7">
        <v>547428342</v>
      </c>
      <c r="N10812" s="7">
        <v>195323403</v>
      </c>
      <c r="O10812" s="20" t="str">
        <f t="shared" si="340"/>
        <v/>
      </c>
    </row>
    <row r="10813" spans="1:15">
      <c r="A10813" s="20" t="str">
        <f t="shared" si="341"/>
        <v>Lífeyrissjóður starfsmanna ríkisinsLeið II</v>
      </c>
      <c r="B10813" s="20" t="str">
        <f>_xlfn.IFNA(INDEX(Listi!$AI:$AI,MATCH(C10813,Listi!$AJ:$AJ,0)),INDEX(Listi!T:T,MATCH(C10813,Listi!U:U,0)))</f>
        <v>LSR</v>
      </c>
      <c r="C10813" s="20" t="s">
        <v>256</v>
      </c>
      <c r="D10813" s="20" t="s">
        <v>259</v>
      </c>
      <c r="E10813" s="20" t="s">
        <v>276</v>
      </c>
      <c r="F10813" s="20" t="s">
        <v>178</v>
      </c>
      <c r="G10813" s="8">
        <v>14671</v>
      </c>
      <c r="H10813" s="20" t="s">
        <v>179</v>
      </c>
      <c r="I10813" s="7">
        <v>0</v>
      </c>
      <c r="L10813" s="7">
        <v>3365164594</v>
      </c>
      <c r="M10813" s="7">
        <v>379849453</v>
      </c>
      <c r="N10813" s="7">
        <v>93142056</v>
      </c>
      <c r="O10813" s="20" t="str">
        <f t="shared" si="340"/>
        <v/>
      </c>
    </row>
    <row r="10814" spans="1:15">
      <c r="A10814" s="20" t="str">
        <f t="shared" si="341"/>
        <v>Lífeyrissjóður starfsmanna ríkisinsLeið III</v>
      </c>
      <c r="B10814" s="20" t="str">
        <f>_xlfn.IFNA(INDEX(Listi!$AI:$AI,MATCH(C10814,Listi!$AJ:$AJ,0)),INDEX(Listi!T:T,MATCH(C10814,Listi!U:U,0)))</f>
        <v>LSR</v>
      </c>
      <c r="C10814" s="20" t="s">
        <v>256</v>
      </c>
      <c r="D10814" s="20" t="s">
        <v>260</v>
      </c>
      <c r="E10814" s="20" t="s">
        <v>276</v>
      </c>
      <c r="F10814" s="20" t="s">
        <v>178</v>
      </c>
      <c r="G10814" s="8">
        <v>14671</v>
      </c>
      <c r="H10814" s="20" t="s">
        <v>179</v>
      </c>
      <c r="I10814" s="7">
        <v>451733671</v>
      </c>
      <c r="L10814" s="7">
        <v>9959294621</v>
      </c>
      <c r="M10814" s="7">
        <v>743287481</v>
      </c>
      <c r="N10814" s="7">
        <v>349903833</v>
      </c>
      <c r="O10814" s="20" t="str">
        <f t="shared" si="340"/>
        <v/>
      </c>
    </row>
    <row r="10815" spans="1:15">
      <c r="A10815" s="20" t="str">
        <f t="shared" si="341"/>
        <v>Lífeyrissjóður Tannlæknafél ÍslDeild I/Séreign</v>
      </c>
      <c r="B10815" s="20" t="str">
        <f>_xlfn.IFNA(INDEX(Listi!$AI:$AI,MATCH(C10815,Listi!$AJ:$AJ,0)),INDEX(Listi!T:T,MATCH(C10815,Listi!U:U,0)))</f>
        <v>Lífeyrissj. Tannlækna</v>
      </c>
      <c r="C10815" s="20" t="s">
        <v>261</v>
      </c>
      <c r="D10815" s="20" t="s">
        <v>207</v>
      </c>
      <c r="E10815" s="20" t="s">
        <v>276</v>
      </c>
      <c r="F10815" s="20" t="s">
        <v>178</v>
      </c>
      <c r="G10815" s="8">
        <v>14671</v>
      </c>
      <c r="H10815" s="20" t="s">
        <v>179</v>
      </c>
      <c r="I10815" s="7">
        <v>8125</v>
      </c>
      <c r="L10815" s="7">
        <v>6768408488</v>
      </c>
      <c r="M10815" s="7">
        <v>272759192</v>
      </c>
      <c r="N10815" s="7">
        <v>153838058</v>
      </c>
      <c r="O10815" s="20" t="str">
        <f t="shared" si="340"/>
        <v/>
      </c>
    </row>
    <row r="10816" spans="1:15">
      <c r="A10816" s="20" t="str">
        <f t="shared" si="341"/>
        <v>Lífeyrissjóður Tannlæknafél ÍslSamtryggingardeild</v>
      </c>
      <c r="B10816" s="20" t="str">
        <f>_xlfn.IFNA(INDEX(Listi!$AI:$AI,MATCH(C10816,Listi!$AJ:$AJ,0)),INDEX(Listi!T:T,MATCH(C10816,Listi!U:U,0)))</f>
        <v>Lífeyrissj. Tannlækna</v>
      </c>
      <c r="C10816" s="20" t="s">
        <v>261</v>
      </c>
      <c r="D10816" s="20" t="s">
        <v>205</v>
      </c>
      <c r="E10816" s="20" t="s">
        <v>275</v>
      </c>
      <c r="F10816" s="20" t="s">
        <v>178</v>
      </c>
      <c r="G10816" s="8">
        <v>14671</v>
      </c>
      <c r="H10816" s="20" t="s">
        <v>179</v>
      </c>
      <c r="I10816" s="7">
        <v>3125</v>
      </c>
      <c r="L10816" s="7">
        <v>2241251214</v>
      </c>
      <c r="M10816" s="7">
        <v>112827287</v>
      </c>
      <c r="N10816" s="7">
        <v>17930159</v>
      </c>
      <c r="O10816" s="20" t="str">
        <f t="shared" si="340"/>
        <v/>
      </c>
    </row>
    <row r="10817" spans="1:15">
      <c r="A10817" s="20" t="str">
        <f t="shared" si="341"/>
        <v>Lífeyrissjóður verslunarmannaÆvileið 1</v>
      </c>
      <c r="B10817" s="20" t="str">
        <f>_xlfn.IFNA(INDEX(Listi!$AI:$AI,MATCH(C10817,Listi!$AJ:$AJ,0)),INDEX(Listi!T:T,MATCH(C10817,Listi!U:U,0)))</f>
        <v>Lífeyrissj. Verslunarm.</v>
      </c>
      <c r="C10817" s="20" t="s">
        <v>206</v>
      </c>
      <c r="D10817" s="20" t="s">
        <v>310</v>
      </c>
      <c r="E10817" s="20" t="s">
        <v>276</v>
      </c>
      <c r="F10817" s="20" t="s">
        <v>178</v>
      </c>
      <c r="G10817" s="8">
        <v>14671</v>
      </c>
      <c r="H10817" s="20" t="s">
        <v>179</v>
      </c>
      <c r="I10817" s="7">
        <v>0</v>
      </c>
      <c r="L10817" s="7">
        <v>2860479562</v>
      </c>
      <c r="M10817" s="7">
        <v>819651283</v>
      </c>
      <c r="N10817" s="7">
        <v>12562366</v>
      </c>
      <c r="O10817" s="20" t="str">
        <f t="shared" si="340"/>
        <v/>
      </c>
    </row>
    <row r="10818" spans="1:15">
      <c r="A10818" s="20" t="str">
        <f t="shared" si="341"/>
        <v>Lífeyrissjóður verslunarmannaÆvileið 2</v>
      </c>
      <c r="B10818" s="20" t="str">
        <f>_xlfn.IFNA(INDEX(Listi!$AI:$AI,MATCH(C10818,Listi!$AJ:$AJ,0)),INDEX(Listi!T:T,MATCH(C10818,Listi!U:U,0)))</f>
        <v>Lífeyrissj. Verslunarm.</v>
      </c>
      <c r="C10818" s="20" t="s">
        <v>206</v>
      </c>
      <c r="D10818" s="20" t="s">
        <v>309</v>
      </c>
      <c r="E10818" s="20" t="s">
        <v>276</v>
      </c>
      <c r="F10818" s="20" t="s">
        <v>178</v>
      </c>
      <c r="G10818" s="8">
        <v>14671</v>
      </c>
      <c r="H10818" s="20" t="s">
        <v>179</v>
      </c>
      <c r="I10818" s="7">
        <v>0</v>
      </c>
      <c r="L10818" s="7">
        <v>2325064159</v>
      </c>
      <c r="M10818" s="7">
        <v>465663194</v>
      </c>
      <c r="N10818" s="7">
        <v>32037995</v>
      </c>
      <c r="O10818" s="20" t="str">
        <f t="shared" ref="O10818:O10881" si="342">IFERROR(VLOOKUP(F10818,EhLykill,3,FALSE),"")</f>
        <v/>
      </c>
    </row>
    <row r="10819" spans="1:15">
      <c r="A10819" s="20" t="str">
        <f t="shared" si="341"/>
        <v>Lífeyrissjóður verslunarmannaÆvileið 3</v>
      </c>
      <c r="B10819" s="20" t="str">
        <f>_xlfn.IFNA(INDEX(Listi!$AI:$AI,MATCH(C10819,Listi!$AJ:$AJ,0)),INDEX(Listi!T:T,MATCH(C10819,Listi!U:U,0)))</f>
        <v>Lífeyrissj. Verslunarm.</v>
      </c>
      <c r="C10819" s="20" t="s">
        <v>206</v>
      </c>
      <c r="D10819" s="20" t="s">
        <v>308</v>
      </c>
      <c r="E10819" s="20" t="s">
        <v>276</v>
      </c>
      <c r="F10819" s="20" t="s">
        <v>178</v>
      </c>
      <c r="G10819" s="8">
        <v>14671</v>
      </c>
      <c r="H10819" s="20" t="s">
        <v>179</v>
      </c>
      <c r="I10819" s="7">
        <v>0</v>
      </c>
      <c r="L10819" s="7">
        <v>1567402319</v>
      </c>
      <c r="M10819" s="7">
        <v>325961302</v>
      </c>
      <c r="N10819" s="7">
        <v>60283998</v>
      </c>
      <c r="O10819" s="20" t="str">
        <f t="shared" si="342"/>
        <v/>
      </c>
    </row>
    <row r="10820" spans="1:15">
      <c r="A10820" s="20" t="str">
        <f t="shared" si="341"/>
        <v>Lífeyrissjóður verslunarmannaDeild I/Séreign</v>
      </c>
      <c r="B10820" s="20" t="str">
        <f>_xlfn.IFNA(INDEX(Listi!$AI:$AI,MATCH(C10820,Listi!$AJ:$AJ,0)),INDEX(Listi!T:T,MATCH(C10820,Listi!U:U,0)))</f>
        <v>Lífeyrissj. Verslunarm.</v>
      </c>
      <c r="C10820" s="20" t="s">
        <v>206</v>
      </c>
      <c r="D10820" s="20" t="s">
        <v>207</v>
      </c>
      <c r="E10820" s="20" t="s">
        <v>276</v>
      </c>
      <c r="F10820" s="20" t="s">
        <v>178</v>
      </c>
      <c r="G10820" s="8">
        <v>14671</v>
      </c>
      <c r="H10820" s="20" t="s">
        <v>179</v>
      </c>
      <c r="I10820" s="7">
        <v>0</v>
      </c>
      <c r="L10820" s="7">
        <v>19785724399</v>
      </c>
      <c r="M10820" s="7">
        <v>729937912</v>
      </c>
      <c r="N10820" s="7">
        <v>458382791</v>
      </c>
      <c r="O10820" s="20" t="str">
        <f t="shared" si="342"/>
        <v/>
      </c>
    </row>
    <row r="10821" spans="1:15">
      <c r="A10821" s="20" t="str">
        <f t="shared" si="341"/>
        <v>Lífeyrissjóður verslunarmannaSamtryggingardeild</v>
      </c>
      <c r="B10821" s="20" t="str">
        <f>_xlfn.IFNA(INDEX(Listi!$AI:$AI,MATCH(C10821,Listi!$AJ:$AJ,0)),INDEX(Listi!T:T,MATCH(C10821,Listi!U:U,0)))</f>
        <v>Lífeyrissj. Verslunarm.</v>
      </c>
      <c r="C10821" s="20" t="s">
        <v>206</v>
      </c>
      <c r="D10821" s="20" t="s">
        <v>205</v>
      </c>
      <c r="E10821" s="20" t="s">
        <v>275</v>
      </c>
      <c r="F10821" s="20" t="s">
        <v>178</v>
      </c>
      <c r="G10821" s="8">
        <v>14671</v>
      </c>
      <c r="H10821" s="20" t="s">
        <v>179</v>
      </c>
      <c r="I10821" s="7">
        <v>0</v>
      </c>
      <c r="L10821" s="7">
        <v>1174592806906</v>
      </c>
      <c r="M10821" s="7">
        <v>35794261112</v>
      </c>
      <c r="N10821" s="7">
        <v>21965137185</v>
      </c>
      <c r="O10821" s="20" t="str">
        <f t="shared" si="342"/>
        <v/>
      </c>
    </row>
    <row r="10822" spans="1:15">
      <c r="A10822" s="20" t="str">
        <f t="shared" si="341"/>
        <v>Lífeyrissjóður VestmannaeyjaSafn I</v>
      </c>
      <c r="B10822" s="20" t="str">
        <f>_xlfn.IFNA(INDEX(Listi!$AI:$AI,MATCH(C10822,Listi!$AJ:$AJ,0)),INDEX(Listi!T:T,MATCH(C10822,Listi!U:U,0)))</f>
        <v>Lífeyrissj. Vestm.</v>
      </c>
      <c r="C10822" s="20" t="s">
        <v>262</v>
      </c>
      <c r="D10822" s="20" t="s">
        <v>210</v>
      </c>
      <c r="E10822" s="20" t="s">
        <v>276</v>
      </c>
      <c r="F10822" s="20" t="s">
        <v>178</v>
      </c>
      <c r="G10822" s="8">
        <v>14671</v>
      </c>
      <c r="H10822" s="20" t="s">
        <v>179</v>
      </c>
      <c r="I10822" s="7">
        <v>0</v>
      </c>
      <c r="L10822" s="7">
        <v>381311221</v>
      </c>
      <c r="M10822" s="7">
        <v>44104006</v>
      </c>
      <c r="N10822" s="7">
        <v>13592960</v>
      </c>
      <c r="O10822" s="20" t="str">
        <f t="shared" si="342"/>
        <v/>
      </c>
    </row>
    <row r="10823" spans="1:15">
      <c r="A10823" s="20" t="str">
        <f t="shared" si="341"/>
        <v>Lífeyrissjóður VestmannaeyjaSafn II</v>
      </c>
      <c r="B10823" s="20" t="str">
        <f>_xlfn.IFNA(INDEX(Listi!$AI:$AI,MATCH(C10823,Listi!$AJ:$AJ,0)),INDEX(Listi!T:T,MATCH(C10823,Listi!U:U,0)))</f>
        <v>Lífeyrissj. Vestm.</v>
      </c>
      <c r="C10823" s="20" t="s">
        <v>262</v>
      </c>
      <c r="D10823" s="20" t="s">
        <v>211</v>
      </c>
      <c r="E10823" s="20" t="s">
        <v>276</v>
      </c>
      <c r="F10823" s="20" t="s">
        <v>178</v>
      </c>
      <c r="G10823" s="8">
        <v>14671</v>
      </c>
      <c r="H10823" s="20" t="s">
        <v>179</v>
      </c>
      <c r="I10823" s="7">
        <v>0</v>
      </c>
      <c r="L10823" s="7">
        <v>571440191</v>
      </c>
      <c r="M10823" s="7">
        <v>40240404</v>
      </c>
      <c r="N10823" s="7">
        <v>18659289</v>
      </c>
      <c r="O10823" s="20" t="str">
        <f t="shared" si="342"/>
        <v/>
      </c>
    </row>
    <row r="10824" spans="1:15">
      <c r="A10824" s="20" t="str">
        <f t="shared" si="341"/>
        <v>Lífeyrissjóður VestmannaeyjaSamtryggingardeild</v>
      </c>
      <c r="B10824" s="20" t="str">
        <f>_xlfn.IFNA(INDEX(Listi!$AI:$AI,MATCH(C10824,Listi!$AJ:$AJ,0)),INDEX(Listi!T:T,MATCH(C10824,Listi!U:U,0)))</f>
        <v>Lífeyrissj. Vestm.</v>
      </c>
      <c r="C10824" s="20" t="s">
        <v>262</v>
      </c>
      <c r="D10824" s="20" t="s">
        <v>205</v>
      </c>
      <c r="E10824" s="20" t="s">
        <v>275</v>
      </c>
      <c r="F10824" s="20" t="s">
        <v>178</v>
      </c>
      <c r="G10824" s="8">
        <v>14671</v>
      </c>
      <c r="H10824" s="20" t="s">
        <v>179</v>
      </c>
      <c r="I10824" s="7">
        <v>0</v>
      </c>
      <c r="L10824" s="7">
        <v>85198020532</v>
      </c>
      <c r="M10824" s="7">
        <v>1944643004</v>
      </c>
      <c r="N10824" s="7">
        <v>2198060399</v>
      </c>
      <c r="O10824" s="20" t="str">
        <f t="shared" si="342"/>
        <v/>
      </c>
    </row>
    <row r="10825" spans="1:15">
      <c r="A10825" s="20" t="str">
        <f t="shared" si="341"/>
        <v>Lífsval - lífeyrissparnaðurLífsval 1</v>
      </c>
      <c r="B10825" s="20" t="str">
        <f>_xlfn.IFNA(INDEX(Listi!$AI:$AI,MATCH(C10825,Listi!$AJ:$AJ,0)),INDEX(Listi!T:T,MATCH(C10825,Listi!U:U,0)))</f>
        <v>Lífsval</v>
      </c>
      <c r="C10825" s="20" t="s">
        <v>263</v>
      </c>
      <c r="D10825" s="20" t="s">
        <v>264</v>
      </c>
      <c r="E10825" s="20" t="s">
        <v>276</v>
      </c>
      <c r="F10825" s="20" t="s">
        <v>178</v>
      </c>
      <c r="G10825" s="8">
        <v>14671</v>
      </c>
      <c r="H10825" s="20" t="s">
        <v>179</v>
      </c>
      <c r="I10825" s="7">
        <v>87275256</v>
      </c>
      <c r="L10825" s="7">
        <v>1792991246</v>
      </c>
      <c r="M10825" s="7">
        <v>203244065</v>
      </c>
      <c r="N10825" s="7">
        <v>81003579</v>
      </c>
      <c r="O10825" s="20" t="str">
        <f t="shared" si="342"/>
        <v/>
      </c>
    </row>
    <row r="10826" spans="1:15">
      <c r="A10826" s="20" t="str">
        <f t="shared" si="341"/>
        <v>Lífsval - lífeyrissparnaðurLífsval 2</v>
      </c>
      <c r="B10826" s="20" t="str">
        <f>_xlfn.IFNA(INDEX(Listi!$AI:$AI,MATCH(C10826,Listi!$AJ:$AJ,0)),INDEX(Listi!T:T,MATCH(C10826,Listi!U:U,0)))</f>
        <v>Lífsval</v>
      </c>
      <c r="C10826" s="20" t="s">
        <v>263</v>
      </c>
      <c r="D10826" s="20" t="s">
        <v>265</v>
      </c>
      <c r="E10826" s="20" t="s">
        <v>276</v>
      </c>
      <c r="F10826" s="20" t="s">
        <v>178</v>
      </c>
      <c r="G10826" s="8">
        <v>14671</v>
      </c>
      <c r="H10826" s="20" t="s">
        <v>179</v>
      </c>
      <c r="I10826" s="7">
        <v>331471</v>
      </c>
      <c r="L10826" s="7">
        <v>79660340</v>
      </c>
      <c r="M10826" s="7">
        <v>14369045</v>
      </c>
      <c r="N10826" s="7">
        <v>2695304</v>
      </c>
      <c r="O10826" s="20" t="str">
        <f t="shared" si="342"/>
        <v/>
      </c>
    </row>
    <row r="10827" spans="1:15">
      <c r="A10827" s="20" t="str">
        <f t="shared" si="341"/>
        <v>Lífsval - lífeyrissparnaðurLífsval 3</v>
      </c>
      <c r="B10827" s="20" t="str">
        <f>_xlfn.IFNA(INDEX(Listi!$AI:$AI,MATCH(C10827,Listi!$AJ:$AJ,0)),INDEX(Listi!T:T,MATCH(C10827,Listi!U:U,0)))</f>
        <v>Lífsval</v>
      </c>
      <c r="C10827" s="20" t="s">
        <v>263</v>
      </c>
      <c r="D10827" s="20" t="s">
        <v>266</v>
      </c>
      <c r="E10827" s="20" t="s">
        <v>276</v>
      </c>
      <c r="F10827" s="20" t="s">
        <v>178</v>
      </c>
      <c r="G10827" s="8">
        <v>14671</v>
      </c>
      <c r="H10827" s="20" t="s">
        <v>179</v>
      </c>
      <c r="I10827" s="7">
        <v>276936</v>
      </c>
      <c r="L10827" s="7">
        <v>131239774</v>
      </c>
      <c r="M10827" s="7">
        <v>16635787</v>
      </c>
      <c r="N10827" s="7">
        <v>3548138</v>
      </c>
      <c r="O10827" s="20" t="str">
        <f t="shared" si="342"/>
        <v/>
      </c>
    </row>
    <row r="10828" spans="1:15">
      <c r="A10828" s="20" t="str">
        <f t="shared" si="341"/>
        <v>Lífsval - lífeyrissparnaðurLífsval 4</v>
      </c>
      <c r="B10828" s="20" t="str">
        <f>_xlfn.IFNA(INDEX(Listi!$AI:$AI,MATCH(C10828,Listi!$AJ:$AJ,0)),INDEX(Listi!T:T,MATCH(C10828,Listi!U:U,0)))</f>
        <v>Lífsval</v>
      </c>
      <c r="C10828" s="20" t="s">
        <v>263</v>
      </c>
      <c r="D10828" s="20" t="s">
        <v>267</v>
      </c>
      <c r="E10828" s="20" t="s">
        <v>276</v>
      </c>
      <c r="F10828" s="20" t="s">
        <v>178</v>
      </c>
      <c r="G10828" s="8">
        <v>14671</v>
      </c>
      <c r="H10828" s="20" t="s">
        <v>179</v>
      </c>
      <c r="I10828" s="7">
        <v>144903</v>
      </c>
      <c r="L10828" s="7">
        <v>71752064</v>
      </c>
      <c r="M10828" s="7">
        <v>15238959</v>
      </c>
      <c r="N10828" s="7">
        <v>2058992</v>
      </c>
      <c r="O10828" s="20" t="str">
        <f t="shared" si="342"/>
        <v/>
      </c>
    </row>
    <row r="10829" spans="1:15">
      <c r="A10829" s="20" t="str">
        <f t="shared" si="341"/>
        <v>Lífsverk lífeyrissjóðurLífsverk I/Séreign</v>
      </c>
      <c r="B10829" s="20" t="str">
        <f>_xlfn.IFNA(INDEX(Listi!$AI:$AI,MATCH(C10829,Listi!$AJ:$AJ,0)),INDEX(Listi!T:T,MATCH(C10829,Listi!U:U,0)))</f>
        <v xml:space="preserve">Lífsverk  </v>
      </c>
      <c r="C10829" s="20" t="s">
        <v>268</v>
      </c>
      <c r="D10829" s="20" t="s">
        <v>269</v>
      </c>
      <c r="E10829" s="20" t="s">
        <v>276</v>
      </c>
      <c r="F10829" s="20" t="s">
        <v>178</v>
      </c>
      <c r="G10829" s="8">
        <v>14671</v>
      </c>
      <c r="H10829" s="20" t="s">
        <v>179</v>
      </c>
      <c r="I10829" s="7">
        <v>0</v>
      </c>
      <c r="L10829" s="7">
        <v>4582957000</v>
      </c>
      <c r="M10829" s="7">
        <v>635926000</v>
      </c>
      <c r="N10829" s="7">
        <v>22708000</v>
      </c>
      <c r="O10829" s="20" t="str">
        <f t="shared" si="342"/>
        <v/>
      </c>
    </row>
    <row r="10830" spans="1:15">
      <c r="A10830" s="20" t="str">
        <f t="shared" si="341"/>
        <v>Lífsverk lífeyrissjóðurLífsverk II/Séreign</v>
      </c>
      <c r="B10830" s="20" t="str">
        <f>_xlfn.IFNA(INDEX(Listi!$AI:$AI,MATCH(C10830,Listi!$AJ:$AJ,0)),INDEX(Listi!T:T,MATCH(C10830,Listi!U:U,0)))</f>
        <v xml:space="preserve">Lífsverk  </v>
      </c>
      <c r="C10830" s="20" t="s">
        <v>268</v>
      </c>
      <c r="D10830" s="20" t="s">
        <v>270</v>
      </c>
      <c r="E10830" s="20" t="s">
        <v>276</v>
      </c>
      <c r="F10830" s="20" t="s">
        <v>178</v>
      </c>
      <c r="G10830" s="8">
        <v>14671</v>
      </c>
      <c r="H10830" s="20" t="s">
        <v>179</v>
      </c>
      <c r="I10830" s="7">
        <v>211000</v>
      </c>
      <c r="L10830" s="7">
        <v>23735073000</v>
      </c>
      <c r="M10830" s="7">
        <v>2073571000</v>
      </c>
      <c r="N10830" s="7">
        <v>249365000</v>
      </c>
      <c r="O10830" s="20" t="str">
        <f t="shared" si="342"/>
        <v/>
      </c>
    </row>
    <row r="10831" spans="1:15">
      <c r="A10831" s="20" t="str">
        <f t="shared" si="341"/>
        <v>Lífsverk lífeyrissjóðurLífsverk III/Séreign</v>
      </c>
      <c r="B10831" s="20" t="str">
        <f>_xlfn.IFNA(INDEX(Listi!$AI:$AI,MATCH(C10831,Listi!$AJ:$AJ,0)),INDEX(Listi!T:T,MATCH(C10831,Listi!U:U,0)))</f>
        <v xml:space="preserve">Lífsverk  </v>
      </c>
      <c r="C10831" s="20" t="s">
        <v>268</v>
      </c>
      <c r="D10831" s="20" t="s">
        <v>271</v>
      </c>
      <c r="E10831" s="20" t="s">
        <v>276</v>
      </c>
      <c r="F10831" s="20" t="s">
        <v>178</v>
      </c>
      <c r="G10831" s="8">
        <v>14671</v>
      </c>
      <c r="H10831" s="20" t="s">
        <v>179</v>
      </c>
      <c r="I10831" s="7">
        <v>1834000</v>
      </c>
      <c r="L10831" s="7">
        <v>653814000</v>
      </c>
      <c r="M10831" s="7">
        <v>105107000</v>
      </c>
      <c r="N10831" s="7">
        <v>2613000</v>
      </c>
      <c r="O10831" s="20" t="str">
        <f t="shared" si="342"/>
        <v/>
      </c>
    </row>
    <row r="10832" spans="1:15">
      <c r="A10832" s="20" t="str">
        <f t="shared" si="341"/>
        <v>Lífsverk lífeyrissjóðurSamtryggingardeild</v>
      </c>
      <c r="B10832" s="20" t="str">
        <f>_xlfn.IFNA(INDEX(Listi!$AI:$AI,MATCH(C10832,Listi!$AJ:$AJ,0)),INDEX(Listi!T:T,MATCH(C10832,Listi!U:U,0)))</f>
        <v xml:space="preserve">Lífsverk  </v>
      </c>
      <c r="C10832" s="20" t="s">
        <v>268</v>
      </c>
      <c r="D10832" s="20" t="s">
        <v>205</v>
      </c>
      <c r="E10832" s="20" t="s">
        <v>275</v>
      </c>
      <c r="F10832" s="20" t="s">
        <v>178</v>
      </c>
      <c r="G10832" s="8">
        <v>14671</v>
      </c>
      <c r="H10832" s="20" t="s">
        <v>179</v>
      </c>
      <c r="I10832" s="7">
        <v>0</v>
      </c>
      <c r="L10832" s="7">
        <v>120542527000</v>
      </c>
      <c r="M10832" s="7">
        <v>4397803000</v>
      </c>
      <c r="N10832" s="7">
        <v>1423151000</v>
      </c>
      <c r="O10832" s="20" t="str">
        <f t="shared" si="342"/>
        <v/>
      </c>
    </row>
    <row r="10833" spans="1:15">
      <c r="A10833" s="20" t="str">
        <f t="shared" si="341"/>
        <v>Söfnunarsjóður lífeyrisréttindaDeild I/Innlán</v>
      </c>
      <c r="B10833" s="20" t="str">
        <f>_xlfn.IFNA(INDEX(Listi!$AI:$AI,MATCH(C10833,Listi!$AJ:$AJ,0)),INDEX(Listi!T:T,MATCH(C10833,Listi!U:U,0)))</f>
        <v>Söfnunarsj.</v>
      </c>
      <c r="C10833" s="20" t="s">
        <v>272</v>
      </c>
      <c r="D10833" s="20" t="s">
        <v>273</v>
      </c>
      <c r="E10833" s="20" t="s">
        <v>276</v>
      </c>
      <c r="F10833" s="20" t="s">
        <v>178</v>
      </c>
      <c r="G10833" s="8">
        <v>14671</v>
      </c>
      <c r="H10833" s="20" t="s">
        <v>179</v>
      </c>
      <c r="I10833" s="7">
        <v>35077554</v>
      </c>
      <c r="L10833" s="7">
        <v>2001731914</v>
      </c>
      <c r="M10833" s="7">
        <v>133561634</v>
      </c>
      <c r="N10833" s="7">
        <v>44803565</v>
      </c>
      <c r="O10833" s="20" t="str">
        <f t="shared" si="342"/>
        <v/>
      </c>
    </row>
    <row r="10834" spans="1:15">
      <c r="A10834" s="20" t="str">
        <f t="shared" si="341"/>
        <v>Söfnunarsjóður lífeyrisréttindaDeild III/Séreign</v>
      </c>
      <c r="B10834" s="20" t="str">
        <f>_xlfn.IFNA(INDEX(Listi!$AI:$AI,MATCH(C10834,Listi!$AJ:$AJ,0)),INDEX(Listi!T:T,MATCH(C10834,Listi!U:U,0)))</f>
        <v>Söfnunarsj.</v>
      </c>
      <c r="C10834" s="20" t="s">
        <v>272</v>
      </c>
      <c r="D10834" s="20" t="s">
        <v>599</v>
      </c>
      <c r="E10834" s="20" t="s">
        <v>276</v>
      </c>
      <c r="F10834" s="20" t="s">
        <v>178</v>
      </c>
      <c r="G10834" s="8">
        <v>14671</v>
      </c>
      <c r="H10834" s="20" t="s">
        <v>179</v>
      </c>
      <c r="I10834" s="7">
        <v>0</v>
      </c>
      <c r="L10834" s="7">
        <v>24413085</v>
      </c>
      <c r="M10834" s="7">
        <v>24697577</v>
      </c>
      <c r="N10834" s="7">
        <v>900000</v>
      </c>
      <c r="O10834" s="20" t="str">
        <f t="shared" si="342"/>
        <v/>
      </c>
    </row>
    <row r="10835" spans="1:15">
      <c r="A10835" s="20" t="str">
        <f t="shared" si="341"/>
        <v>Söfnunarsjóður lífeyrisréttindaDeildII/Séreign</v>
      </c>
      <c r="B10835" s="20" t="str">
        <f>_xlfn.IFNA(INDEX(Listi!$AI:$AI,MATCH(C10835,Listi!$AJ:$AJ,0)),INDEX(Listi!T:T,MATCH(C10835,Listi!U:U,0)))</f>
        <v>Söfnunarsj.</v>
      </c>
      <c r="C10835" s="20" t="s">
        <v>272</v>
      </c>
      <c r="D10835" s="20" t="s">
        <v>586</v>
      </c>
      <c r="E10835" s="20" t="s">
        <v>276</v>
      </c>
      <c r="F10835" s="20" t="s">
        <v>178</v>
      </c>
      <c r="G10835" s="8">
        <v>14671</v>
      </c>
      <c r="H10835" s="20" t="s">
        <v>179</v>
      </c>
      <c r="I10835" s="7">
        <v>0</v>
      </c>
      <c r="L10835" s="7">
        <v>1654616477</v>
      </c>
      <c r="M10835" s="7">
        <v>128539213</v>
      </c>
      <c r="N10835" s="7">
        <v>22846291</v>
      </c>
      <c r="O10835" s="20" t="str">
        <f t="shared" si="342"/>
        <v/>
      </c>
    </row>
    <row r="10836" spans="1:15">
      <c r="A10836" s="20" t="str">
        <f t="shared" si="341"/>
        <v>Söfnunarsjóður lífeyrisréttindaSamtryggingardeild</v>
      </c>
      <c r="B10836" s="20" t="str">
        <f>_xlfn.IFNA(INDEX(Listi!$AI:$AI,MATCH(C10836,Listi!$AJ:$AJ,0)),INDEX(Listi!T:T,MATCH(C10836,Listi!U:U,0)))</f>
        <v>Söfnunarsj.</v>
      </c>
      <c r="C10836" s="20" t="s">
        <v>272</v>
      </c>
      <c r="D10836" s="20" t="s">
        <v>205</v>
      </c>
      <c r="E10836" s="20" t="s">
        <v>275</v>
      </c>
      <c r="F10836" s="20" t="s">
        <v>178</v>
      </c>
      <c r="G10836" s="8">
        <v>14671</v>
      </c>
      <c r="H10836" s="20" t="s">
        <v>179</v>
      </c>
      <c r="I10836" s="7">
        <v>0</v>
      </c>
      <c r="L10836" s="7">
        <v>238978847889</v>
      </c>
      <c r="M10836" s="7">
        <v>4967193409</v>
      </c>
      <c r="N10836" s="7">
        <v>6076487652</v>
      </c>
      <c r="O10836" s="20" t="str">
        <f t="shared" si="342"/>
        <v/>
      </c>
    </row>
    <row r="10837" spans="1:15">
      <c r="A10837" s="20" t="str">
        <f t="shared" ref="A10837:A10900" si="343">CONCATENATE(C10837,D10837)</f>
        <v>Stapi lífeyrissjóðurSafn I</v>
      </c>
      <c r="B10837" s="20" t="str">
        <f>_xlfn.IFNA(INDEX(Listi!$AI:$AI,MATCH(C10837,Listi!$AJ:$AJ,0)),INDEX(Listi!T:T,MATCH(C10837,Listi!U:U,0)))</f>
        <v xml:space="preserve">Stapi  </v>
      </c>
      <c r="C10837" s="20" t="s">
        <v>209</v>
      </c>
      <c r="D10837" s="20" t="s">
        <v>210</v>
      </c>
      <c r="E10837" s="20" t="s">
        <v>276</v>
      </c>
      <c r="F10837" s="20" t="s">
        <v>178</v>
      </c>
      <c r="G10837" s="8">
        <v>14671</v>
      </c>
      <c r="H10837" s="20" t="s">
        <v>179</v>
      </c>
      <c r="I10837" s="7">
        <v>0</v>
      </c>
      <c r="L10837" s="7">
        <v>2440828925</v>
      </c>
      <c r="M10837" s="7">
        <v>91567233</v>
      </c>
      <c r="N10837" s="7">
        <v>110755602</v>
      </c>
      <c r="O10837" s="20" t="str">
        <f t="shared" si="342"/>
        <v/>
      </c>
    </row>
    <row r="10838" spans="1:15">
      <c r="A10838" s="20" t="str">
        <f t="shared" si="343"/>
        <v>Stapi lífeyrissjóðurSafn II</v>
      </c>
      <c r="B10838" s="20" t="str">
        <f>_xlfn.IFNA(INDEX(Listi!$AI:$AI,MATCH(C10838,Listi!$AJ:$AJ,0)),INDEX(Listi!T:T,MATCH(C10838,Listi!U:U,0)))</f>
        <v xml:space="preserve">Stapi  </v>
      </c>
      <c r="C10838" s="20" t="s">
        <v>209</v>
      </c>
      <c r="D10838" s="20" t="s">
        <v>211</v>
      </c>
      <c r="E10838" s="20" t="s">
        <v>276</v>
      </c>
      <c r="F10838" s="20" t="s">
        <v>178</v>
      </c>
      <c r="G10838" s="8">
        <v>14671</v>
      </c>
      <c r="H10838" s="20" t="s">
        <v>179</v>
      </c>
      <c r="I10838" s="7">
        <v>0</v>
      </c>
      <c r="L10838" s="7">
        <v>5710890273</v>
      </c>
      <c r="M10838" s="7">
        <v>262001316</v>
      </c>
      <c r="N10838" s="7">
        <v>164209410</v>
      </c>
      <c r="O10838" s="20" t="str">
        <f t="shared" si="342"/>
        <v/>
      </c>
    </row>
    <row r="10839" spans="1:15">
      <c r="A10839" s="20" t="str">
        <f t="shared" si="343"/>
        <v>Stapi lífeyrissjóðurSafn III</v>
      </c>
      <c r="B10839" s="20" t="str">
        <f>_xlfn.IFNA(INDEX(Listi!$AI:$AI,MATCH(C10839,Listi!$AJ:$AJ,0)),INDEX(Listi!T:T,MATCH(C10839,Listi!U:U,0)))</f>
        <v xml:space="preserve">Stapi  </v>
      </c>
      <c r="C10839" s="20" t="s">
        <v>209</v>
      </c>
      <c r="D10839" s="20" t="s">
        <v>212</v>
      </c>
      <c r="E10839" s="20" t="s">
        <v>276</v>
      </c>
      <c r="F10839" s="20" t="s">
        <v>178</v>
      </c>
      <c r="G10839" s="8">
        <v>14671</v>
      </c>
      <c r="H10839" s="20" t="s">
        <v>179</v>
      </c>
      <c r="I10839" s="7">
        <v>0</v>
      </c>
      <c r="L10839" s="7">
        <v>268100084</v>
      </c>
      <c r="M10839" s="7">
        <v>24388890</v>
      </c>
      <c r="N10839" s="7">
        <v>9886128</v>
      </c>
      <c r="O10839" s="20" t="str">
        <f t="shared" si="342"/>
        <v/>
      </c>
    </row>
    <row r="10840" spans="1:15">
      <c r="A10840" s="20" t="str">
        <f t="shared" si="343"/>
        <v>Stapi lífeyrissjóðurTryggingardeild</v>
      </c>
      <c r="B10840" s="20" t="str">
        <f>_xlfn.IFNA(INDEX(Listi!$AI:$AI,MATCH(C10840,Listi!$AJ:$AJ,0)),INDEX(Listi!T:T,MATCH(C10840,Listi!U:U,0)))</f>
        <v xml:space="preserve">Stapi  </v>
      </c>
      <c r="C10840" s="20" t="s">
        <v>209</v>
      </c>
      <c r="D10840" s="20" t="s">
        <v>213</v>
      </c>
      <c r="E10840" s="20" t="s">
        <v>275</v>
      </c>
      <c r="F10840" s="20" t="s">
        <v>178</v>
      </c>
      <c r="G10840" s="8">
        <v>14671</v>
      </c>
      <c r="H10840" s="20" t="s">
        <v>179</v>
      </c>
      <c r="I10840" s="7">
        <v>27700100</v>
      </c>
      <c r="L10840" s="7">
        <v>348661724246</v>
      </c>
      <c r="M10840" s="7">
        <v>13807615154</v>
      </c>
      <c r="N10840" s="7">
        <v>7912918911</v>
      </c>
      <c r="O10840" s="20" t="str">
        <f t="shared" si="342"/>
        <v/>
      </c>
    </row>
    <row r="10841" spans="1:15">
      <c r="A10841" s="20" t="str">
        <f t="shared" si="343"/>
        <v>Stapi lífeyrissjóðurVarfærnasafnið</v>
      </c>
      <c r="B10841" s="20" t="str">
        <f>_xlfn.IFNA(INDEX(Listi!$AI:$AI,MATCH(C10841,Listi!$AJ:$AJ,0)),INDEX(Listi!T:T,MATCH(C10841,Listi!U:U,0)))</f>
        <v xml:space="preserve">Stapi  </v>
      </c>
      <c r="C10841" s="20" t="s">
        <v>209</v>
      </c>
      <c r="D10841" s="20" t="s">
        <v>392</v>
      </c>
      <c r="E10841" s="20" t="s">
        <v>276</v>
      </c>
      <c r="F10841" s="20" t="s">
        <v>178</v>
      </c>
      <c r="G10841" s="8">
        <v>14671</v>
      </c>
      <c r="H10841" s="20" t="s">
        <v>179</v>
      </c>
      <c r="I10841" s="7">
        <v>0</v>
      </c>
      <c r="L10841" s="7">
        <v>471986044</v>
      </c>
      <c r="M10841" s="7">
        <v>137399159</v>
      </c>
      <c r="N10841" s="7">
        <v>6994496</v>
      </c>
      <c r="O10841" s="20" t="str">
        <f t="shared" si="342"/>
        <v/>
      </c>
    </row>
    <row r="10842" spans="1:15">
      <c r="A10842" s="20" t="str">
        <f t="shared" si="343"/>
        <v>Almenni lífeyrissjóðurinnÆvisafn I</v>
      </c>
      <c r="B10842" s="20" t="str">
        <f>_xlfn.IFNA(INDEX(Listi!$AI:$AI,MATCH(C10842,Listi!$AJ:$AJ,0)),INDEX(Listi!T:T,MATCH(C10842,Listi!U:U,0)))</f>
        <v xml:space="preserve">Almenni </v>
      </c>
      <c r="C10842" s="20" t="s">
        <v>0</v>
      </c>
      <c r="D10842" s="20" t="s">
        <v>202</v>
      </c>
      <c r="E10842" s="20" t="s">
        <v>276</v>
      </c>
      <c r="F10842" s="20" t="s">
        <v>180</v>
      </c>
      <c r="G10842" s="8">
        <v>18323</v>
      </c>
      <c r="H10842" s="20" t="s">
        <v>181</v>
      </c>
      <c r="I10842" s="7">
        <v>0</v>
      </c>
      <c r="L10842" s="7">
        <v>43068273823</v>
      </c>
      <c r="M10842" s="7">
        <v>4413720640</v>
      </c>
      <c r="N10842" s="7">
        <v>641257097</v>
      </c>
      <c r="O10842" s="20" t="str">
        <f t="shared" si="342"/>
        <v/>
      </c>
    </row>
    <row r="10843" spans="1:15">
      <c r="A10843" s="20" t="str">
        <f t="shared" si="343"/>
        <v>Almenni lífeyrissjóðurinnÆvisafn II</v>
      </c>
      <c r="B10843" s="20" t="str">
        <f>_xlfn.IFNA(INDEX(Listi!$AI:$AI,MATCH(C10843,Listi!$AJ:$AJ,0)),INDEX(Listi!T:T,MATCH(C10843,Listi!U:U,0)))</f>
        <v xml:space="preserve">Almenni </v>
      </c>
      <c r="C10843" s="20" t="s">
        <v>0</v>
      </c>
      <c r="D10843" s="20" t="s">
        <v>203</v>
      </c>
      <c r="E10843" s="20" t="s">
        <v>276</v>
      </c>
      <c r="F10843" s="20" t="s">
        <v>180</v>
      </c>
      <c r="G10843" s="8">
        <v>18323</v>
      </c>
      <c r="H10843" s="20" t="s">
        <v>181</v>
      </c>
      <c r="I10843" s="7">
        <v>0</v>
      </c>
      <c r="L10843" s="7">
        <v>86460235807</v>
      </c>
      <c r="M10843" s="7">
        <v>3970537445</v>
      </c>
      <c r="N10843" s="7">
        <v>1539034493</v>
      </c>
      <c r="O10843" s="20" t="str">
        <f t="shared" si="342"/>
        <v/>
      </c>
    </row>
    <row r="10844" spans="1:15">
      <c r="A10844" s="20" t="str">
        <f t="shared" si="343"/>
        <v>Almenni lífeyrissjóðurinnÆvisafn III</v>
      </c>
      <c r="B10844" s="20" t="str">
        <f>_xlfn.IFNA(INDEX(Listi!$AI:$AI,MATCH(C10844,Listi!$AJ:$AJ,0)),INDEX(Listi!T:T,MATCH(C10844,Listi!U:U,0)))</f>
        <v xml:space="preserve">Almenni </v>
      </c>
      <c r="C10844" s="20" t="s">
        <v>0</v>
      </c>
      <c r="D10844" s="20" t="s">
        <v>204</v>
      </c>
      <c r="E10844" s="20" t="s">
        <v>276</v>
      </c>
      <c r="F10844" s="20" t="s">
        <v>180</v>
      </c>
      <c r="G10844" s="8">
        <v>18323</v>
      </c>
      <c r="H10844" s="20" t="s">
        <v>181</v>
      </c>
      <c r="I10844" s="7">
        <v>0</v>
      </c>
      <c r="L10844" s="7">
        <v>33890180699</v>
      </c>
      <c r="M10844" s="7">
        <v>1571509194</v>
      </c>
      <c r="N10844" s="7">
        <v>920421683</v>
      </c>
      <c r="O10844" s="20" t="str">
        <f t="shared" si="342"/>
        <v/>
      </c>
    </row>
    <row r="10845" spans="1:15">
      <c r="A10845" s="20" t="str">
        <f t="shared" si="343"/>
        <v>Almenni lífeyrissjóðurinnHúsnæðissafn</v>
      </c>
      <c r="B10845" s="20" t="str">
        <f>_xlfn.IFNA(INDEX(Listi!$AI:$AI,MATCH(C10845,Listi!$AJ:$AJ,0)),INDEX(Listi!T:T,MATCH(C10845,Listi!U:U,0)))</f>
        <v xml:space="preserve">Almenni </v>
      </c>
      <c r="C10845" s="20" t="s">
        <v>0</v>
      </c>
      <c r="D10845" s="20" t="s">
        <v>315</v>
      </c>
      <c r="E10845" s="20" t="s">
        <v>276</v>
      </c>
      <c r="F10845" s="20" t="s">
        <v>180</v>
      </c>
      <c r="G10845" s="8">
        <v>18323</v>
      </c>
      <c r="H10845" s="20" t="s">
        <v>181</v>
      </c>
      <c r="I10845" s="7">
        <v>0</v>
      </c>
      <c r="L10845" s="7">
        <v>487895879</v>
      </c>
      <c r="M10845" s="7">
        <v>166428361</v>
      </c>
      <c r="N10845" s="7">
        <v>18080096</v>
      </c>
      <c r="O10845" s="20" t="str">
        <f t="shared" si="342"/>
        <v/>
      </c>
    </row>
    <row r="10846" spans="1:15">
      <c r="A10846" s="20" t="str">
        <f t="shared" si="343"/>
        <v>Almenni lífeyrissjóðurinnInnlánssafn</v>
      </c>
      <c r="B10846" s="20" t="str">
        <f>_xlfn.IFNA(INDEX(Listi!$AI:$AI,MATCH(C10846,Listi!$AJ:$AJ,0)),INDEX(Listi!T:T,MATCH(C10846,Listi!U:U,0)))</f>
        <v xml:space="preserve">Almenni </v>
      </c>
      <c r="C10846" s="20" t="s">
        <v>0</v>
      </c>
      <c r="D10846" s="20" t="s">
        <v>1</v>
      </c>
      <c r="E10846" s="20" t="s">
        <v>276</v>
      </c>
      <c r="F10846" s="20" t="s">
        <v>180</v>
      </c>
      <c r="G10846" s="8">
        <v>18323</v>
      </c>
      <c r="H10846" s="20" t="s">
        <v>181</v>
      </c>
      <c r="I10846" s="7">
        <v>0</v>
      </c>
      <c r="L10846" s="7">
        <v>26587944379</v>
      </c>
      <c r="M10846" s="7">
        <v>1016779991</v>
      </c>
      <c r="N10846" s="7">
        <v>1031869724</v>
      </c>
      <c r="O10846" s="20" t="str">
        <f t="shared" si="342"/>
        <v/>
      </c>
    </row>
    <row r="10847" spans="1:15">
      <c r="A10847" s="20" t="str">
        <f t="shared" si="343"/>
        <v>Almenni lífeyrissjóðurinnRíkissafn langt</v>
      </c>
      <c r="B10847" s="20" t="str">
        <f>_xlfn.IFNA(INDEX(Listi!$AI:$AI,MATCH(C10847,Listi!$AJ:$AJ,0)),INDEX(Listi!T:T,MATCH(C10847,Listi!U:U,0)))</f>
        <v xml:space="preserve">Almenni </v>
      </c>
      <c r="C10847" s="20" t="s">
        <v>0</v>
      </c>
      <c r="D10847" s="20" t="s">
        <v>199</v>
      </c>
      <c r="E10847" s="20" t="s">
        <v>276</v>
      </c>
      <c r="F10847" s="20" t="s">
        <v>180</v>
      </c>
      <c r="G10847" s="8">
        <v>18323</v>
      </c>
      <c r="H10847" s="20" t="s">
        <v>181</v>
      </c>
      <c r="I10847" s="7">
        <v>0</v>
      </c>
      <c r="L10847" s="7">
        <v>1193680171</v>
      </c>
      <c r="M10847" s="7">
        <v>61272573</v>
      </c>
      <c r="N10847" s="7">
        <v>40105929</v>
      </c>
      <c r="O10847" s="20" t="str">
        <f t="shared" si="342"/>
        <v/>
      </c>
    </row>
    <row r="10848" spans="1:15">
      <c r="A10848" s="20" t="str">
        <f t="shared" si="343"/>
        <v>Almenni lífeyrissjóðurinnRíkissafn stutt</v>
      </c>
      <c r="B10848" s="20" t="str">
        <f>_xlfn.IFNA(INDEX(Listi!$AI:$AI,MATCH(C10848,Listi!$AJ:$AJ,0)),INDEX(Listi!T:T,MATCH(C10848,Listi!U:U,0)))</f>
        <v xml:space="preserve">Almenni </v>
      </c>
      <c r="C10848" s="20" t="s">
        <v>0</v>
      </c>
      <c r="D10848" s="20" t="s">
        <v>200</v>
      </c>
      <c r="E10848" s="20" t="s">
        <v>276</v>
      </c>
      <c r="F10848" s="20" t="s">
        <v>180</v>
      </c>
      <c r="G10848" s="8">
        <v>18323</v>
      </c>
      <c r="H10848" s="20" t="s">
        <v>181</v>
      </c>
      <c r="I10848" s="7">
        <v>0</v>
      </c>
      <c r="L10848" s="7">
        <v>541893627</v>
      </c>
      <c r="M10848" s="7">
        <v>20423158</v>
      </c>
      <c r="N10848" s="7">
        <v>14899899</v>
      </c>
      <c r="O10848" s="20" t="str">
        <f t="shared" si="342"/>
        <v/>
      </c>
    </row>
    <row r="10849" spans="1:15">
      <c r="A10849" s="20" t="str">
        <f t="shared" si="343"/>
        <v>Almenni lífeyrissjóðurinnTryggingadeild</v>
      </c>
      <c r="B10849" s="20" t="str">
        <f>_xlfn.IFNA(INDEX(Listi!$AI:$AI,MATCH(C10849,Listi!$AJ:$AJ,0)),INDEX(Listi!T:T,MATCH(C10849,Listi!U:U,0)))</f>
        <v xml:space="preserve">Almenni </v>
      </c>
      <c r="C10849" s="20" t="s">
        <v>0</v>
      </c>
      <c r="D10849" s="20" t="s">
        <v>201</v>
      </c>
      <c r="E10849" s="20" t="s">
        <v>275</v>
      </c>
      <c r="F10849" s="20" t="s">
        <v>180</v>
      </c>
      <c r="G10849" s="8">
        <v>18323</v>
      </c>
      <c r="H10849" s="20" t="s">
        <v>181</v>
      </c>
      <c r="I10849" s="7">
        <v>0</v>
      </c>
      <c r="L10849" s="7">
        <v>174784296254</v>
      </c>
      <c r="M10849" s="7">
        <v>7497244534</v>
      </c>
      <c r="N10849" s="7">
        <v>3057046932</v>
      </c>
      <c r="O10849" s="20" t="str">
        <f t="shared" si="342"/>
        <v/>
      </c>
    </row>
    <row r="10850" spans="1:15">
      <c r="A10850" s="20" t="str">
        <f t="shared" si="343"/>
        <v>Birta lífeyrissjóðurBlönduð leið</v>
      </c>
      <c r="B10850" s="20" t="str">
        <f>_xlfn.IFNA(INDEX(Listi!$AI:$AI,MATCH(C10850,Listi!$AJ:$AJ,0)),INDEX(Listi!T:T,MATCH(C10850,Listi!U:U,0)))</f>
        <v xml:space="preserve">Birta  </v>
      </c>
      <c r="C10850" s="20" t="s">
        <v>298</v>
      </c>
      <c r="D10850" s="20" t="s">
        <v>314</v>
      </c>
      <c r="E10850" s="20" t="s">
        <v>276</v>
      </c>
      <c r="F10850" s="20" t="s">
        <v>180</v>
      </c>
      <c r="G10850" s="8">
        <v>18323</v>
      </c>
      <c r="H10850" s="20" t="s">
        <v>181</v>
      </c>
      <c r="I10850" s="7">
        <v>0</v>
      </c>
      <c r="L10850" s="7">
        <v>6929716201</v>
      </c>
      <c r="M10850" s="7">
        <v>253995298</v>
      </c>
      <c r="N10850" s="7">
        <v>139753585</v>
      </c>
      <c r="O10850" s="20" t="str">
        <f t="shared" si="342"/>
        <v/>
      </c>
    </row>
    <row r="10851" spans="1:15">
      <c r="A10851" s="20" t="str">
        <f t="shared" si="343"/>
        <v>Birta lífeyrissjóðurInnlánsleið</v>
      </c>
      <c r="B10851" s="20" t="str">
        <f>_xlfn.IFNA(INDEX(Listi!$AI:$AI,MATCH(C10851,Listi!$AJ:$AJ,0)),INDEX(Listi!T:T,MATCH(C10851,Listi!U:U,0)))</f>
        <v xml:space="preserve">Birta  </v>
      </c>
      <c r="C10851" s="20" t="s">
        <v>298</v>
      </c>
      <c r="D10851" s="20" t="s">
        <v>208</v>
      </c>
      <c r="E10851" s="20" t="s">
        <v>276</v>
      </c>
      <c r="F10851" s="20" t="s">
        <v>180</v>
      </c>
      <c r="G10851" s="8">
        <v>18323</v>
      </c>
      <c r="H10851" s="20" t="s">
        <v>181</v>
      </c>
      <c r="I10851" s="7">
        <v>0</v>
      </c>
      <c r="L10851" s="7">
        <v>4108971332</v>
      </c>
      <c r="M10851" s="7">
        <v>264842424</v>
      </c>
      <c r="N10851" s="7">
        <v>174324836</v>
      </c>
      <c r="O10851" s="20" t="str">
        <f t="shared" si="342"/>
        <v/>
      </c>
    </row>
    <row r="10852" spans="1:15">
      <c r="A10852" s="20" t="str">
        <f t="shared" si="343"/>
        <v>Birta lífeyrissjóðurSamtryggingardeild</v>
      </c>
      <c r="B10852" s="20" t="str">
        <f>_xlfn.IFNA(INDEX(Listi!$AI:$AI,MATCH(C10852,Listi!$AJ:$AJ,0)),INDEX(Listi!T:T,MATCH(C10852,Listi!U:U,0)))</f>
        <v xml:space="preserve">Birta  </v>
      </c>
      <c r="C10852" s="20" t="s">
        <v>298</v>
      </c>
      <c r="D10852" s="20" t="s">
        <v>205</v>
      </c>
      <c r="E10852" s="20" t="s">
        <v>275</v>
      </c>
      <c r="F10852" s="20" t="s">
        <v>180</v>
      </c>
      <c r="G10852" s="8">
        <v>18323</v>
      </c>
      <c r="H10852" s="20" t="s">
        <v>181</v>
      </c>
      <c r="I10852" s="7">
        <v>0</v>
      </c>
      <c r="L10852" s="7">
        <v>549755105944</v>
      </c>
      <c r="M10852" s="7">
        <v>18480897961</v>
      </c>
      <c r="N10852" s="7">
        <v>14075814006</v>
      </c>
      <c r="O10852" s="20" t="str">
        <f t="shared" si="342"/>
        <v/>
      </c>
    </row>
    <row r="10853" spans="1:15">
      <c r="A10853" s="20" t="str">
        <f t="shared" si="343"/>
        <v>Birta lífeyrissjóðurSkuldabréfaleið</v>
      </c>
      <c r="B10853" s="20" t="str">
        <f>_xlfn.IFNA(INDEX(Listi!$AI:$AI,MATCH(C10853,Listi!$AJ:$AJ,0)),INDEX(Listi!T:T,MATCH(C10853,Listi!U:U,0)))</f>
        <v xml:space="preserve">Birta  </v>
      </c>
      <c r="C10853" s="20" t="s">
        <v>298</v>
      </c>
      <c r="D10853" s="20" t="s">
        <v>313</v>
      </c>
      <c r="E10853" s="20" t="s">
        <v>276</v>
      </c>
      <c r="F10853" s="20" t="s">
        <v>180</v>
      </c>
      <c r="G10853" s="8">
        <v>18323</v>
      </c>
      <c r="H10853" s="20" t="s">
        <v>181</v>
      </c>
      <c r="I10853" s="7">
        <v>0</v>
      </c>
      <c r="L10853" s="7">
        <v>8522374478</v>
      </c>
      <c r="M10853" s="7">
        <v>391005163</v>
      </c>
      <c r="N10853" s="7">
        <v>218104877</v>
      </c>
      <c r="O10853" s="20" t="str">
        <f t="shared" si="342"/>
        <v/>
      </c>
    </row>
    <row r="10854" spans="1:15">
      <c r="A10854" s="20" t="str">
        <f t="shared" si="343"/>
        <v>Birta lífeyrissjóðurTilgreind séreign</v>
      </c>
      <c r="B10854" s="20" t="str">
        <f>_xlfn.IFNA(INDEX(Listi!$AI:$AI,MATCH(C10854,Listi!$AJ:$AJ,0)),INDEX(Listi!T:T,MATCH(C10854,Listi!U:U,0)))</f>
        <v xml:space="preserve">Birta  </v>
      </c>
      <c r="C10854" s="20" t="s">
        <v>298</v>
      </c>
      <c r="D10854" s="20" t="s">
        <v>312</v>
      </c>
      <c r="E10854" s="20" t="s">
        <v>276</v>
      </c>
      <c r="F10854" s="20" t="s">
        <v>180</v>
      </c>
      <c r="G10854" s="8">
        <v>18323</v>
      </c>
      <c r="H10854" s="20" t="s">
        <v>181</v>
      </c>
      <c r="I10854" s="7">
        <v>0</v>
      </c>
      <c r="L10854" s="7">
        <v>2234420297</v>
      </c>
      <c r="M10854" s="7">
        <v>511871981</v>
      </c>
      <c r="N10854" s="7">
        <v>36000223</v>
      </c>
      <c r="O10854" s="20" t="str">
        <f t="shared" si="342"/>
        <v/>
      </c>
    </row>
    <row r="10855" spans="1:15">
      <c r="A10855" s="20" t="str">
        <f t="shared" si="343"/>
        <v>Brú Lífeyrissjóður starfsmanna sveitarfélagaA-deild</v>
      </c>
      <c r="B10855" s="20" t="str">
        <f>_xlfn.IFNA(INDEX(Listi!$AI:$AI,MATCH(C10855,Listi!$AJ:$AJ,0)),INDEX(Listi!T:T,MATCH(C10855,Listi!U:U,0)))</f>
        <v>Brú</v>
      </c>
      <c r="C10855" s="20" t="s">
        <v>217</v>
      </c>
      <c r="D10855" s="20" t="s">
        <v>257</v>
      </c>
      <c r="E10855" s="20" t="s">
        <v>275</v>
      </c>
      <c r="F10855" s="20" t="s">
        <v>180</v>
      </c>
      <c r="G10855" s="8">
        <v>18323</v>
      </c>
      <c r="H10855" s="20" t="s">
        <v>181</v>
      </c>
      <c r="I10855" s="7">
        <v>0</v>
      </c>
      <c r="L10855" s="7">
        <v>270469177889</v>
      </c>
      <c r="M10855" s="7">
        <v>13987858077</v>
      </c>
      <c r="N10855" s="7">
        <v>4793072329</v>
      </c>
      <c r="O10855" s="20" t="str">
        <f t="shared" si="342"/>
        <v/>
      </c>
    </row>
    <row r="10856" spans="1:15">
      <c r="A10856" s="20" t="str">
        <f t="shared" si="343"/>
        <v>Brú Lífeyrissjóður starfsmanna sveitarfélagaB-deild</v>
      </c>
      <c r="B10856" s="20" t="str">
        <f>_xlfn.IFNA(INDEX(Listi!$AI:$AI,MATCH(C10856,Listi!$AJ:$AJ,0)),INDEX(Listi!T:T,MATCH(C10856,Listi!U:U,0)))</f>
        <v>Brú</v>
      </c>
      <c r="C10856" s="20" t="s">
        <v>217</v>
      </c>
      <c r="D10856" s="20" t="s">
        <v>218</v>
      </c>
      <c r="E10856" s="20" t="s">
        <v>275</v>
      </c>
      <c r="F10856" s="20" t="s">
        <v>180</v>
      </c>
      <c r="G10856" s="8">
        <v>18323</v>
      </c>
      <c r="H10856" s="20" t="s">
        <v>181</v>
      </c>
      <c r="I10856" s="7">
        <v>0</v>
      </c>
      <c r="L10856" s="7">
        <v>17004783831</v>
      </c>
      <c r="M10856" s="7">
        <v>119747694</v>
      </c>
      <c r="N10856" s="7">
        <v>3424817406</v>
      </c>
      <c r="O10856" s="20" t="str">
        <f t="shared" si="342"/>
        <v/>
      </c>
    </row>
    <row r="10857" spans="1:15">
      <c r="A10857" s="20" t="str">
        <f t="shared" si="343"/>
        <v>Brú Lífeyrissjóður starfsmanna sveitarfélagaV-deild</v>
      </c>
      <c r="B10857" s="20" t="str">
        <f>_xlfn.IFNA(INDEX(Listi!$AI:$AI,MATCH(C10857,Listi!$AJ:$AJ,0)),INDEX(Listi!T:T,MATCH(C10857,Listi!U:U,0)))</f>
        <v>Brú</v>
      </c>
      <c r="C10857" s="20" t="s">
        <v>217</v>
      </c>
      <c r="D10857" s="20" t="s">
        <v>219</v>
      </c>
      <c r="E10857" s="20" t="s">
        <v>275</v>
      </c>
      <c r="F10857" s="20" t="s">
        <v>180</v>
      </c>
      <c r="G10857" s="8">
        <v>18323</v>
      </c>
      <c r="H10857" s="20" t="s">
        <v>181</v>
      </c>
      <c r="I10857" s="7">
        <v>0</v>
      </c>
      <c r="L10857" s="7">
        <v>54501394986</v>
      </c>
      <c r="M10857" s="7">
        <v>4188513374</v>
      </c>
      <c r="N10857" s="7">
        <v>455519059</v>
      </c>
      <c r="O10857" s="20" t="str">
        <f t="shared" si="342"/>
        <v/>
      </c>
    </row>
    <row r="10858" spans="1:15">
      <c r="A10858" s="20" t="str">
        <f t="shared" si="343"/>
        <v>Eftirlaunasj atvinnuflugmannaSamtryggingardeild</v>
      </c>
      <c r="B10858" s="20" t="str">
        <f>_xlfn.IFNA(INDEX(Listi!$AI:$AI,MATCH(C10858,Listi!$AJ:$AJ,0)),INDEX(Listi!T:T,MATCH(C10858,Listi!U:U,0)))</f>
        <v>EFÍA</v>
      </c>
      <c r="C10858" s="20" t="s">
        <v>220</v>
      </c>
      <c r="D10858" s="20" t="s">
        <v>205</v>
      </c>
      <c r="E10858" s="20" t="s">
        <v>275</v>
      </c>
      <c r="F10858" s="20" t="s">
        <v>180</v>
      </c>
      <c r="G10858" s="8">
        <v>18323</v>
      </c>
      <c r="H10858" s="20" t="s">
        <v>181</v>
      </c>
      <c r="I10858" s="7">
        <v>0</v>
      </c>
      <c r="L10858" s="7">
        <v>58542663000</v>
      </c>
      <c r="M10858" s="7">
        <v>1477262000</v>
      </c>
      <c r="N10858" s="7">
        <v>1113313000</v>
      </c>
      <c r="O10858" s="20" t="str">
        <f t="shared" si="342"/>
        <v/>
      </c>
    </row>
    <row r="10859" spans="1:15">
      <c r="A10859" s="20" t="str">
        <f t="shared" si="343"/>
        <v>Festa - lífeyrissjóðurSamtryggingardeild</v>
      </c>
      <c r="B10859" s="20" t="str">
        <f>_xlfn.IFNA(INDEX(Listi!$AI:$AI,MATCH(C10859,Listi!$AJ:$AJ,0)),INDEX(Listi!T:T,MATCH(C10859,Listi!U:U,0)))</f>
        <v xml:space="preserve">Festa </v>
      </c>
      <c r="C10859" s="20" t="s">
        <v>221</v>
      </c>
      <c r="D10859" s="20" t="s">
        <v>205</v>
      </c>
      <c r="E10859" s="20" t="s">
        <v>275</v>
      </c>
      <c r="F10859" s="20" t="s">
        <v>180</v>
      </c>
      <c r="G10859" s="8">
        <v>18323</v>
      </c>
      <c r="H10859" s="20" t="s">
        <v>181</v>
      </c>
      <c r="I10859" s="7">
        <v>0</v>
      </c>
      <c r="L10859" s="7">
        <v>246318113722</v>
      </c>
      <c r="M10859" s="7">
        <v>11138196907</v>
      </c>
      <c r="N10859" s="7">
        <v>5180938287</v>
      </c>
      <c r="O10859" s="20" t="str">
        <f t="shared" si="342"/>
        <v/>
      </c>
    </row>
    <row r="10860" spans="1:15">
      <c r="A10860" s="20" t="str">
        <f t="shared" si="343"/>
        <v>Festa - lífeyrissjóðurSparnaðarleið I</v>
      </c>
      <c r="B10860" s="20" t="str">
        <f>_xlfn.IFNA(INDEX(Listi!$AI:$AI,MATCH(C10860,Listi!$AJ:$AJ,0)),INDEX(Listi!T:T,MATCH(C10860,Listi!U:U,0)))</f>
        <v xml:space="preserve">Festa </v>
      </c>
      <c r="C10860" s="20" t="s">
        <v>221</v>
      </c>
      <c r="D10860" s="20" t="s">
        <v>464</v>
      </c>
      <c r="E10860" s="20" t="s">
        <v>276</v>
      </c>
      <c r="F10860" s="20" t="s">
        <v>180</v>
      </c>
      <c r="G10860" s="8">
        <v>18323</v>
      </c>
      <c r="H10860" s="20" t="s">
        <v>181</v>
      </c>
      <c r="I10860" s="7">
        <v>0</v>
      </c>
      <c r="L10860" s="7">
        <v>75585319</v>
      </c>
      <c r="M10860" s="7">
        <v>37671409</v>
      </c>
      <c r="N10860" s="7">
        <v>2063969</v>
      </c>
      <c r="O10860" s="20" t="str">
        <f t="shared" si="342"/>
        <v/>
      </c>
    </row>
    <row r="10861" spans="1:15">
      <c r="A10861" s="20" t="str">
        <f t="shared" si="343"/>
        <v>Festa - lífeyrissjóðurSparnaðarleið II</v>
      </c>
      <c r="B10861" s="20" t="str">
        <f>_xlfn.IFNA(INDEX(Listi!$AI:$AI,MATCH(C10861,Listi!$AJ:$AJ,0)),INDEX(Listi!T:T,MATCH(C10861,Listi!U:U,0)))</f>
        <v xml:space="preserve">Festa </v>
      </c>
      <c r="C10861" s="20" t="s">
        <v>221</v>
      </c>
      <c r="D10861" s="20" t="s">
        <v>388</v>
      </c>
      <c r="E10861" s="20" t="s">
        <v>276</v>
      </c>
      <c r="F10861" s="20" t="s">
        <v>180</v>
      </c>
      <c r="G10861" s="8">
        <v>18323</v>
      </c>
      <c r="H10861" s="20" t="s">
        <v>181</v>
      </c>
      <c r="I10861" s="7">
        <v>0</v>
      </c>
      <c r="L10861" s="7">
        <v>1113180693</v>
      </c>
      <c r="M10861" s="7">
        <v>134564310</v>
      </c>
      <c r="N10861" s="7">
        <v>19363084</v>
      </c>
      <c r="O10861" s="20" t="str">
        <f t="shared" si="342"/>
        <v/>
      </c>
    </row>
    <row r="10862" spans="1:15">
      <c r="A10862" s="20" t="str">
        <f t="shared" si="343"/>
        <v>Frjálsi lífeyrissjóðurinnDeild/leið I</v>
      </c>
      <c r="B10862" s="20" t="str">
        <f>_xlfn.IFNA(INDEX(Listi!$AI:$AI,MATCH(C10862,Listi!$AJ:$AJ,0)),INDEX(Listi!T:T,MATCH(C10862,Listi!U:U,0)))</f>
        <v xml:space="preserve">Frjálsi </v>
      </c>
      <c r="C10862" s="20" t="s">
        <v>222</v>
      </c>
      <c r="D10862" s="20" t="s">
        <v>223</v>
      </c>
      <c r="E10862" s="20" t="s">
        <v>276</v>
      </c>
      <c r="F10862" s="20" t="s">
        <v>180</v>
      </c>
      <c r="G10862" s="8">
        <v>18323</v>
      </c>
      <c r="H10862" s="20" t="s">
        <v>181</v>
      </c>
      <c r="I10862" s="7">
        <v>0</v>
      </c>
      <c r="L10862" s="7">
        <v>199278730000</v>
      </c>
      <c r="M10862" s="7">
        <v>10813020000</v>
      </c>
      <c r="N10862" s="7">
        <v>2178012000</v>
      </c>
      <c r="O10862" s="20" t="str">
        <f t="shared" si="342"/>
        <v/>
      </c>
    </row>
    <row r="10863" spans="1:15">
      <c r="A10863" s="20" t="str">
        <f t="shared" si="343"/>
        <v>Frjálsi lífeyrissjóðurinnDeild/leið II</v>
      </c>
      <c r="B10863" s="20" t="str">
        <f>_xlfn.IFNA(INDEX(Listi!$AI:$AI,MATCH(C10863,Listi!$AJ:$AJ,0)),INDEX(Listi!T:T,MATCH(C10863,Listi!U:U,0)))</f>
        <v xml:space="preserve">Frjálsi </v>
      </c>
      <c r="C10863" s="20" t="s">
        <v>222</v>
      </c>
      <c r="D10863" s="20" t="s">
        <v>224</v>
      </c>
      <c r="E10863" s="20" t="s">
        <v>276</v>
      </c>
      <c r="F10863" s="20" t="s">
        <v>180</v>
      </c>
      <c r="G10863" s="8">
        <v>18323</v>
      </c>
      <c r="H10863" s="20" t="s">
        <v>181</v>
      </c>
      <c r="I10863" s="7">
        <v>0</v>
      </c>
      <c r="L10863" s="7">
        <v>29681370000</v>
      </c>
      <c r="M10863" s="7">
        <v>1864883000</v>
      </c>
      <c r="N10863" s="7">
        <v>401735000</v>
      </c>
      <c r="O10863" s="20" t="str">
        <f t="shared" si="342"/>
        <v/>
      </c>
    </row>
    <row r="10864" spans="1:15">
      <c r="A10864" s="20" t="str">
        <f t="shared" si="343"/>
        <v>Frjálsi lífeyrissjóðurinnDeild/leið III</v>
      </c>
      <c r="B10864" s="20" t="str">
        <f>_xlfn.IFNA(INDEX(Listi!$AI:$AI,MATCH(C10864,Listi!$AJ:$AJ,0)),INDEX(Listi!T:T,MATCH(C10864,Listi!U:U,0)))</f>
        <v xml:space="preserve">Frjálsi </v>
      </c>
      <c r="C10864" s="20" t="s">
        <v>222</v>
      </c>
      <c r="D10864" s="20" t="s">
        <v>225</v>
      </c>
      <c r="E10864" s="20" t="s">
        <v>276</v>
      </c>
      <c r="F10864" s="20" t="s">
        <v>180</v>
      </c>
      <c r="G10864" s="8">
        <v>18323</v>
      </c>
      <c r="H10864" s="20" t="s">
        <v>181</v>
      </c>
      <c r="I10864" s="7">
        <v>0</v>
      </c>
      <c r="L10864" s="7">
        <v>43554797000</v>
      </c>
      <c r="M10864" s="7">
        <v>2564479000</v>
      </c>
      <c r="N10864" s="7">
        <v>1456678000</v>
      </c>
      <c r="O10864" s="20" t="str">
        <f t="shared" si="342"/>
        <v/>
      </c>
    </row>
    <row r="10865" spans="1:15">
      <c r="A10865" s="20" t="str">
        <f t="shared" si="343"/>
        <v>Frjálsi lífeyrissjóðurinnFrjálsi Áhætta</v>
      </c>
      <c r="B10865" s="20" t="str">
        <f>_xlfn.IFNA(INDEX(Listi!$AI:$AI,MATCH(C10865,Listi!$AJ:$AJ,0)),INDEX(Listi!T:T,MATCH(C10865,Listi!U:U,0)))</f>
        <v xml:space="preserve">Frjálsi </v>
      </c>
      <c r="C10865" s="20" t="s">
        <v>222</v>
      </c>
      <c r="D10865" s="20" t="s">
        <v>226</v>
      </c>
      <c r="E10865" s="20" t="s">
        <v>276</v>
      </c>
      <c r="F10865" s="20" t="s">
        <v>180</v>
      </c>
      <c r="G10865" s="8">
        <v>18323</v>
      </c>
      <c r="H10865" s="20" t="s">
        <v>181</v>
      </c>
      <c r="I10865" s="7">
        <v>0</v>
      </c>
      <c r="L10865" s="7">
        <v>2707615000</v>
      </c>
      <c r="M10865" s="7">
        <v>335331000</v>
      </c>
      <c r="N10865" s="7">
        <v>1872000</v>
      </c>
      <c r="O10865" s="20" t="str">
        <f t="shared" si="342"/>
        <v/>
      </c>
    </row>
    <row r="10866" spans="1:15">
      <c r="A10866" s="20" t="str">
        <f t="shared" si="343"/>
        <v>Frjálsi lífeyrissjóðurinnSameiginleg deild</v>
      </c>
      <c r="B10866" s="20" t="str">
        <f>_xlfn.IFNA(INDEX(Listi!$AI:$AI,MATCH(C10866,Listi!$AJ:$AJ,0)),INDEX(Listi!T:T,MATCH(C10866,Listi!U:U,0)))</f>
        <v xml:space="preserve">Frjálsi </v>
      </c>
      <c r="C10866" s="20" t="s">
        <v>222</v>
      </c>
      <c r="D10866" s="20" t="s">
        <v>311</v>
      </c>
      <c r="E10866" s="20" t="s">
        <v>276</v>
      </c>
      <c r="F10866" s="20" t="s">
        <v>180</v>
      </c>
      <c r="G10866" s="8">
        <v>18323</v>
      </c>
      <c r="H10866" s="20" t="s">
        <v>181</v>
      </c>
      <c r="I10866" s="7">
        <v>0</v>
      </c>
      <c r="L10866" s="7">
        <v>0</v>
      </c>
      <c r="M10866" s="7">
        <v>0</v>
      </c>
      <c r="N10866" s="7">
        <v>0</v>
      </c>
      <c r="O10866" s="20" t="str">
        <f t="shared" si="342"/>
        <v/>
      </c>
    </row>
    <row r="10867" spans="1:15">
      <c r="A10867" s="20" t="str">
        <f t="shared" si="343"/>
        <v>Frjálsi lífeyrissjóðurinnSamtryggingardeild</v>
      </c>
      <c r="B10867" s="20" t="str">
        <f>_xlfn.IFNA(INDEX(Listi!$AI:$AI,MATCH(C10867,Listi!$AJ:$AJ,0)),INDEX(Listi!T:T,MATCH(C10867,Listi!U:U,0)))</f>
        <v xml:space="preserve">Frjálsi </v>
      </c>
      <c r="C10867" s="20" t="s">
        <v>222</v>
      </c>
      <c r="D10867" s="20" t="s">
        <v>205</v>
      </c>
      <c r="E10867" s="20" t="s">
        <v>275</v>
      </c>
      <c r="F10867" s="20" t="s">
        <v>180</v>
      </c>
      <c r="G10867" s="8">
        <v>18323</v>
      </c>
      <c r="H10867" s="20" t="s">
        <v>181</v>
      </c>
      <c r="I10867" s="7">
        <v>0</v>
      </c>
      <c r="L10867" s="7">
        <v>127148465000</v>
      </c>
      <c r="M10867" s="7">
        <v>7524433000</v>
      </c>
      <c r="N10867" s="7">
        <v>1254273000</v>
      </c>
      <c r="O10867" s="20" t="str">
        <f t="shared" si="342"/>
        <v/>
      </c>
    </row>
    <row r="10868" spans="1:15">
      <c r="A10868" s="20" t="str">
        <f t="shared" si="343"/>
        <v>Gildi - lífeyrissjóðurFramtíðarsýn 1</v>
      </c>
      <c r="B10868" s="20" t="str">
        <f>_xlfn.IFNA(INDEX(Listi!$AI:$AI,MATCH(C10868,Listi!$AJ:$AJ,0)),INDEX(Listi!T:T,MATCH(C10868,Listi!U:U,0)))</f>
        <v xml:space="preserve">Gildi  </v>
      </c>
      <c r="C10868" s="20" t="s">
        <v>227</v>
      </c>
      <c r="D10868" s="20" t="s">
        <v>373</v>
      </c>
      <c r="E10868" s="20" t="s">
        <v>276</v>
      </c>
      <c r="F10868" s="20" t="s">
        <v>180</v>
      </c>
      <c r="G10868" s="8">
        <v>18323</v>
      </c>
      <c r="H10868" s="20" t="s">
        <v>181</v>
      </c>
      <c r="I10868" s="7">
        <v>0</v>
      </c>
      <c r="L10868" s="7">
        <v>3223959491</v>
      </c>
      <c r="M10868" s="7">
        <v>185065371</v>
      </c>
      <c r="N10868" s="7">
        <v>99697779</v>
      </c>
      <c r="O10868" s="20" t="str">
        <f t="shared" si="342"/>
        <v/>
      </c>
    </row>
    <row r="10869" spans="1:15">
      <c r="A10869" s="20" t="str">
        <f t="shared" si="343"/>
        <v>Gildi - lífeyrissjóðurFramtíðarsýn 2</v>
      </c>
      <c r="B10869" s="20" t="str">
        <f>_xlfn.IFNA(INDEX(Listi!$AI:$AI,MATCH(C10869,Listi!$AJ:$AJ,0)),INDEX(Listi!T:T,MATCH(C10869,Listi!U:U,0)))</f>
        <v xml:space="preserve">Gildi  </v>
      </c>
      <c r="C10869" s="20" t="s">
        <v>227</v>
      </c>
      <c r="D10869" s="20" t="s">
        <v>374</v>
      </c>
      <c r="E10869" s="20" t="s">
        <v>276</v>
      </c>
      <c r="F10869" s="20" t="s">
        <v>180</v>
      </c>
      <c r="G10869" s="8">
        <v>18323</v>
      </c>
      <c r="H10869" s="20" t="s">
        <v>181</v>
      </c>
      <c r="I10869" s="7">
        <v>0</v>
      </c>
      <c r="L10869" s="7">
        <v>3172355810</v>
      </c>
      <c r="M10869" s="7">
        <v>227598529</v>
      </c>
      <c r="N10869" s="7">
        <v>70042741</v>
      </c>
      <c r="O10869" s="20" t="str">
        <f t="shared" si="342"/>
        <v/>
      </c>
    </row>
    <row r="10870" spans="1:15">
      <c r="A10870" s="20" t="str">
        <f t="shared" si="343"/>
        <v>Gildi - lífeyrissjóðurFramtíðarsýn 3</v>
      </c>
      <c r="B10870" s="20" t="str">
        <f>_xlfn.IFNA(INDEX(Listi!$AI:$AI,MATCH(C10870,Listi!$AJ:$AJ,0)),INDEX(Listi!T:T,MATCH(C10870,Listi!U:U,0)))</f>
        <v xml:space="preserve">Gildi  </v>
      </c>
      <c r="C10870" s="20" t="s">
        <v>227</v>
      </c>
      <c r="D10870" s="20" t="s">
        <v>380</v>
      </c>
      <c r="E10870" s="20" t="s">
        <v>276</v>
      </c>
      <c r="F10870" s="20" t="s">
        <v>180</v>
      </c>
      <c r="G10870" s="8">
        <v>18323</v>
      </c>
      <c r="H10870" s="20" t="s">
        <v>181</v>
      </c>
      <c r="I10870" s="7">
        <v>0</v>
      </c>
      <c r="L10870" s="7">
        <v>1220667693</v>
      </c>
      <c r="M10870" s="7">
        <v>206427664</v>
      </c>
      <c r="N10870" s="7">
        <v>61376636</v>
      </c>
      <c r="O10870" s="20" t="str">
        <f t="shared" si="342"/>
        <v/>
      </c>
    </row>
    <row r="10871" spans="1:15">
      <c r="A10871" s="20" t="str">
        <f t="shared" si="343"/>
        <v>Gildi - lífeyrissjóðurSamtryggingardeild</v>
      </c>
      <c r="B10871" s="20" t="str">
        <f>_xlfn.IFNA(INDEX(Listi!$AI:$AI,MATCH(C10871,Listi!$AJ:$AJ,0)),INDEX(Listi!T:T,MATCH(C10871,Listi!U:U,0)))</f>
        <v xml:space="preserve">Gildi  </v>
      </c>
      <c r="C10871" s="20" t="s">
        <v>227</v>
      </c>
      <c r="D10871" s="20" t="s">
        <v>205</v>
      </c>
      <c r="E10871" s="20" t="s">
        <v>275</v>
      </c>
      <c r="F10871" s="20" t="s">
        <v>180</v>
      </c>
      <c r="G10871" s="8">
        <v>18323</v>
      </c>
      <c r="H10871" s="20" t="s">
        <v>181</v>
      </c>
      <c r="I10871" s="7">
        <v>0</v>
      </c>
      <c r="L10871" s="7">
        <v>908474103084</v>
      </c>
      <c r="M10871" s="7">
        <v>33404441428</v>
      </c>
      <c r="N10871" s="7">
        <v>20772915594</v>
      </c>
      <c r="O10871" s="20" t="str">
        <f t="shared" si="342"/>
        <v/>
      </c>
    </row>
    <row r="10872" spans="1:15">
      <c r="A10872" s="20" t="str">
        <f t="shared" si="343"/>
        <v>Íslenski lífeyrissjóðurinnLíf 1</v>
      </c>
      <c r="B10872" s="20" t="str">
        <f>_xlfn.IFNA(INDEX(Listi!$AI:$AI,MATCH(C10872,Listi!$AJ:$AJ,0)),INDEX(Listi!T:T,MATCH(C10872,Listi!U:U,0)))</f>
        <v xml:space="preserve">Íslenski  </v>
      </c>
      <c r="C10872" s="20" t="s">
        <v>238</v>
      </c>
      <c r="D10872" s="20" t="s">
        <v>239</v>
      </c>
      <c r="E10872" s="20" t="s">
        <v>276</v>
      </c>
      <c r="F10872" s="20" t="s">
        <v>180</v>
      </c>
      <c r="G10872" s="8">
        <v>18323</v>
      </c>
      <c r="H10872" s="20" t="s">
        <v>181</v>
      </c>
      <c r="I10872" s="7">
        <v>0</v>
      </c>
      <c r="L10872" s="7">
        <v>34645188332</v>
      </c>
      <c r="M10872" s="7">
        <v>5859453012</v>
      </c>
      <c r="N10872" s="7">
        <v>977930648</v>
      </c>
      <c r="O10872" s="20" t="str">
        <f t="shared" si="342"/>
        <v/>
      </c>
    </row>
    <row r="10873" spans="1:15">
      <c r="A10873" s="20" t="str">
        <f t="shared" si="343"/>
        <v>Íslenski lífeyrissjóðurinnLíf 2</v>
      </c>
      <c r="B10873" s="20" t="str">
        <f>_xlfn.IFNA(INDEX(Listi!$AI:$AI,MATCH(C10873,Listi!$AJ:$AJ,0)),INDEX(Listi!T:T,MATCH(C10873,Listi!U:U,0)))</f>
        <v xml:space="preserve">Íslenski  </v>
      </c>
      <c r="C10873" s="20" t="s">
        <v>238</v>
      </c>
      <c r="D10873" s="20" t="s">
        <v>240</v>
      </c>
      <c r="E10873" s="20" t="s">
        <v>276</v>
      </c>
      <c r="F10873" s="20" t="s">
        <v>180</v>
      </c>
      <c r="G10873" s="8">
        <v>18323</v>
      </c>
      <c r="H10873" s="20" t="s">
        <v>181</v>
      </c>
      <c r="I10873" s="7">
        <v>0</v>
      </c>
      <c r="L10873" s="7">
        <v>31029129445</v>
      </c>
      <c r="M10873" s="7">
        <v>2139527304</v>
      </c>
      <c r="N10873" s="7">
        <v>531278955</v>
      </c>
      <c r="O10873" s="20" t="str">
        <f t="shared" si="342"/>
        <v/>
      </c>
    </row>
    <row r="10874" spans="1:15">
      <c r="A10874" s="20" t="str">
        <f t="shared" si="343"/>
        <v>Íslenski lífeyrissjóðurinnLíf 3</v>
      </c>
      <c r="B10874" s="20" t="str">
        <f>_xlfn.IFNA(INDEX(Listi!$AI:$AI,MATCH(C10874,Listi!$AJ:$AJ,0)),INDEX(Listi!T:T,MATCH(C10874,Listi!U:U,0)))</f>
        <v xml:space="preserve">Íslenski  </v>
      </c>
      <c r="C10874" s="20" t="s">
        <v>238</v>
      </c>
      <c r="D10874" s="20" t="s">
        <v>241</v>
      </c>
      <c r="E10874" s="20" t="s">
        <v>276</v>
      </c>
      <c r="F10874" s="20" t="s">
        <v>180</v>
      </c>
      <c r="G10874" s="8">
        <v>18323</v>
      </c>
      <c r="H10874" s="20" t="s">
        <v>181</v>
      </c>
      <c r="I10874" s="7">
        <v>0</v>
      </c>
      <c r="L10874" s="7">
        <v>26552298455</v>
      </c>
      <c r="M10874" s="7">
        <v>1349981892</v>
      </c>
      <c r="N10874" s="7">
        <v>474868471</v>
      </c>
      <c r="O10874" s="20" t="str">
        <f t="shared" si="342"/>
        <v/>
      </c>
    </row>
    <row r="10875" spans="1:15">
      <c r="A10875" s="20" t="str">
        <f t="shared" si="343"/>
        <v>Íslenski lífeyrissjóðurinnLíf 4</v>
      </c>
      <c r="B10875" s="20" t="str">
        <f>_xlfn.IFNA(INDEX(Listi!$AI:$AI,MATCH(C10875,Listi!$AJ:$AJ,0)),INDEX(Listi!T:T,MATCH(C10875,Listi!U:U,0)))</f>
        <v xml:space="preserve">Íslenski  </v>
      </c>
      <c r="C10875" s="20" t="s">
        <v>238</v>
      </c>
      <c r="D10875" s="20" t="s">
        <v>242</v>
      </c>
      <c r="E10875" s="20" t="s">
        <v>276</v>
      </c>
      <c r="F10875" s="20" t="s">
        <v>180</v>
      </c>
      <c r="G10875" s="8">
        <v>18323</v>
      </c>
      <c r="H10875" s="20" t="s">
        <v>181</v>
      </c>
      <c r="I10875" s="7">
        <v>0</v>
      </c>
      <c r="L10875" s="7">
        <v>15323468197</v>
      </c>
      <c r="M10875" s="7">
        <v>592019313</v>
      </c>
      <c r="N10875" s="7">
        <v>649721424</v>
      </c>
      <c r="O10875" s="20" t="str">
        <f t="shared" si="342"/>
        <v/>
      </c>
    </row>
    <row r="10876" spans="1:15">
      <c r="A10876" s="20" t="str">
        <f t="shared" si="343"/>
        <v>Íslenski lífeyrissjóðurinnSamtryggingardeild</v>
      </c>
      <c r="B10876" s="20" t="str">
        <f>_xlfn.IFNA(INDEX(Listi!$AI:$AI,MATCH(C10876,Listi!$AJ:$AJ,0)),INDEX(Listi!T:T,MATCH(C10876,Listi!U:U,0)))</f>
        <v xml:space="preserve">Íslenski  </v>
      </c>
      <c r="C10876" s="20" t="s">
        <v>238</v>
      </c>
      <c r="D10876" s="20" t="s">
        <v>205</v>
      </c>
      <c r="E10876" s="20" t="s">
        <v>275</v>
      </c>
      <c r="F10876" s="20" t="s">
        <v>180</v>
      </c>
      <c r="G10876" s="8">
        <v>18323</v>
      </c>
      <c r="H10876" s="20" t="s">
        <v>181</v>
      </c>
      <c r="I10876" s="7">
        <v>0</v>
      </c>
      <c r="L10876" s="7">
        <v>32369481106</v>
      </c>
      <c r="M10876" s="7">
        <v>2513450236</v>
      </c>
      <c r="N10876" s="7">
        <v>182749847</v>
      </c>
      <c r="O10876" s="20" t="str">
        <f t="shared" si="342"/>
        <v/>
      </c>
    </row>
    <row r="10877" spans="1:15">
      <c r="A10877" s="20" t="str">
        <f t="shared" si="343"/>
        <v>Lífeyrissjóður bændaSamtryggingardeild</v>
      </c>
      <c r="B10877" s="20" t="str">
        <f>_xlfn.IFNA(INDEX(Listi!$AI:$AI,MATCH(C10877,Listi!$AJ:$AJ,0)),INDEX(Listi!T:T,MATCH(C10877,Listi!U:U,0)))</f>
        <v>Lífeyrissjóður bænda</v>
      </c>
      <c r="C10877" s="20" t="s">
        <v>252</v>
      </c>
      <c r="D10877" s="20" t="s">
        <v>205</v>
      </c>
      <c r="E10877" s="20" t="s">
        <v>275</v>
      </c>
      <c r="F10877" s="20" t="s">
        <v>180</v>
      </c>
      <c r="G10877" s="8">
        <v>18323</v>
      </c>
      <c r="H10877" s="20" t="s">
        <v>181</v>
      </c>
      <c r="I10877" s="7">
        <v>0</v>
      </c>
      <c r="L10877" s="7">
        <v>45108278171</v>
      </c>
      <c r="M10877" s="7">
        <v>776003397</v>
      </c>
      <c r="N10877" s="7">
        <v>1921473168</v>
      </c>
      <c r="O10877" s="20" t="str">
        <f t="shared" si="342"/>
        <v/>
      </c>
    </row>
    <row r="10878" spans="1:15">
      <c r="A10878" s="20" t="str">
        <f t="shared" si="343"/>
        <v>Lífeyrissjóður bankamannaAldursdeild</v>
      </c>
      <c r="B10878" s="20" t="str">
        <f>_xlfn.IFNA(INDEX(Listi!$AI:$AI,MATCH(C10878,Listi!$AJ:$AJ,0)),INDEX(Listi!T:T,MATCH(C10878,Listi!U:U,0)))</f>
        <v>Lífeyrissjóður bankam.</v>
      </c>
      <c r="C10878" s="20" t="s">
        <v>250</v>
      </c>
      <c r="D10878" s="20" t="s">
        <v>251</v>
      </c>
      <c r="E10878" s="20" t="s">
        <v>275</v>
      </c>
      <c r="F10878" s="8" t="s">
        <v>180</v>
      </c>
      <c r="G10878" s="8">
        <v>18323</v>
      </c>
      <c r="H10878" s="20" t="s">
        <v>181</v>
      </c>
      <c r="I10878" s="7">
        <v>0</v>
      </c>
      <c r="L10878" s="7">
        <v>61369964000</v>
      </c>
      <c r="M10878" s="7">
        <v>1996063000</v>
      </c>
      <c r="N10878" s="7">
        <v>753444000</v>
      </c>
      <c r="O10878" s="20" t="str">
        <f t="shared" si="342"/>
        <v/>
      </c>
    </row>
    <row r="10879" spans="1:15">
      <c r="A10879" s="20" t="str">
        <f t="shared" si="343"/>
        <v>Lífeyrissjóður bankamannaHlutfallsdeild</v>
      </c>
      <c r="B10879" s="20" t="str">
        <f>_xlfn.IFNA(INDEX(Listi!$AI:$AI,MATCH(C10879,Listi!$AJ:$AJ,0)),INDEX(Listi!T:T,MATCH(C10879,Listi!U:U,0)))</f>
        <v>Lífeyrissjóður bankam.</v>
      </c>
      <c r="C10879" s="20" t="s">
        <v>250</v>
      </c>
      <c r="D10879" s="20" t="s">
        <v>467</v>
      </c>
      <c r="E10879" s="20" t="s">
        <v>275</v>
      </c>
      <c r="F10879" s="8" t="s">
        <v>180</v>
      </c>
      <c r="G10879" s="8">
        <v>18323</v>
      </c>
      <c r="H10879" s="20" t="s">
        <v>181</v>
      </c>
      <c r="I10879" s="7">
        <v>0</v>
      </c>
      <c r="L10879" s="7">
        <v>40286427000</v>
      </c>
      <c r="M10879" s="7">
        <v>125147000</v>
      </c>
      <c r="N10879" s="7">
        <v>2741197000</v>
      </c>
      <c r="O10879" s="20" t="str">
        <f t="shared" si="342"/>
        <v/>
      </c>
    </row>
    <row r="10880" spans="1:15">
      <c r="A10880" s="20" t="str">
        <f t="shared" si="343"/>
        <v>Lífeyrissjóður RangæingaSamtryggingardeild</v>
      </c>
      <c r="B10880" s="20" t="str">
        <f>_xlfn.IFNA(INDEX(Listi!$AI:$AI,MATCH(C10880,Listi!$AJ:$AJ,0)),INDEX(Listi!T:T,MATCH(C10880,Listi!U:U,0)))</f>
        <v>Lífeyrissjóður Rang.</v>
      </c>
      <c r="C10880" s="20" t="s">
        <v>253</v>
      </c>
      <c r="D10880" s="20" t="s">
        <v>205</v>
      </c>
      <c r="E10880" s="20" t="s">
        <v>275</v>
      </c>
      <c r="F10880" s="8" t="s">
        <v>180</v>
      </c>
      <c r="G10880" s="8">
        <v>18323</v>
      </c>
      <c r="H10880" s="20" t="s">
        <v>181</v>
      </c>
      <c r="I10880" s="7">
        <v>0</v>
      </c>
      <c r="L10880" s="7">
        <v>18949790000</v>
      </c>
      <c r="M10880" s="7">
        <v>835894000</v>
      </c>
      <c r="N10880" s="7">
        <v>386250000</v>
      </c>
      <c r="O10880" s="20" t="str">
        <f t="shared" si="342"/>
        <v/>
      </c>
    </row>
    <row r="10881" spans="1:15">
      <c r="A10881" s="20" t="str">
        <f t="shared" si="343"/>
        <v>Lífeyrissjóður starfsmanna AkureyrarbæjarSamtryggingardeild</v>
      </c>
      <c r="B10881" s="20" t="str">
        <f>_xlfn.IFNA(INDEX(Listi!$AI:$AI,MATCH(C10881,Listi!$AJ:$AJ,0)),INDEX(Listi!T:T,MATCH(C10881,Listi!U:U,0)))</f>
        <v>Lífeyrissj. starfsm. Akureyrarb.</v>
      </c>
      <c r="C10881" s="20" t="s">
        <v>274</v>
      </c>
      <c r="D10881" s="20" t="s">
        <v>205</v>
      </c>
      <c r="E10881" s="20" t="s">
        <v>275</v>
      </c>
      <c r="F10881" s="8" t="s">
        <v>180</v>
      </c>
      <c r="G10881" s="8">
        <v>18323</v>
      </c>
      <c r="H10881" s="20" t="s">
        <v>181</v>
      </c>
      <c r="I10881" s="7">
        <v>0</v>
      </c>
      <c r="L10881" s="7">
        <v>14569496826</v>
      </c>
      <c r="M10881" s="7">
        <v>46271787</v>
      </c>
      <c r="N10881" s="7">
        <v>1160288032</v>
      </c>
      <c r="O10881" s="20" t="str">
        <f t="shared" si="342"/>
        <v/>
      </c>
    </row>
    <row r="10882" spans="1:15">
      <c r="A10882" s="20" t="str">
        <f t="shared" si="343"/>
        <v>Lífeyrissjóður starfsmanna Búnaðarbanka ÍslandsSamtryggingardeild</v>
      </c>
      <c r="B10882" s="20" t="str">
        <f>_xlfn.IFNA(INDEX(Listi!$AI:$AI,MATCH(C10882,Listi!$AJ:$AJ,0)),INDEX(Listi!T:T,MATCH(C10882,Listi!U:U,0)))</f>
        <v>Lífeyrissj. starfsm. Búnaðarb.Ísl.</v>
      </c>
      <c r="C10882" s="20" t="s">
        <v>254</v>
      </c>
      <c r="D10882" s="20" t="s">
        <v>205</v>
      </c>
      <c r="E10882" s="20" t="s">
        <v>275</v>
      </c>
      <c r="F10882" s="8" t="s">
        <v>180</v>
      </c>
      <c r="G10882" s="8">
        <v>18323</v>
      </c>
      <c r="H10882" s="20" t="s">
        <v>181</v>
      </c>
      <c r="I10882" s="7">
        <v>0</v>
      </c>
      <c r="L10882" s="7">
        <v>27921283000</v>
      </c>
      <c r="M10882" s="7">
        <v>7378000</v>
      </c>
      <c r="N10882" s="7">
        <v>1535577000</v>
      </c>
      <c r="O10882" s="20" t="str">
        <f t="shared" ref="O10882:O10945" si="344">IFERROR(VLOOKUP(F10882,EhLykill,3,FALSE),"")</f>
        <v/>
      </c>
    </row>
    <row r="10883" spans="1:15">
      <c r="A10883" s="20" t="str">
        <f t="shared" si="343"/>
        <v>Lífeyrissjóður starfsmanna ReykjavíkurborgarSamtryggingardeild</v>
      </c>
      <c r="B10883" s="20" t="str">
        <f>_xlfn.IFNA(INDEX(Listi!$AI:$AI,MATCH(C10883,Listi!$AJ:$AJ,0)),INDEX(Listi!T:T,MATCH(C10883,Listi!U:U,0)))</f>
        <v>Lífeyrissj. starfsm. Reykjav.</v>
      </c>
      <c r="C10883" s="20" t="s">
        <v>255</v>
      </c>
      <c r="D10883" s="20" t="s">
        <v>205</v>
      </c>
      <c r="E10883" s="20" t="s">
        <v>275</v>
      </c>
      <c r="F10883" s="8" t="s">
        <v>180</v>
      </c>
      <c r="G10883" s="8">
        <v>18323</v>
      </c>
      <c r="H10883" s="20" t="s">
        <v>181</v>
      </c>
      <c r="I10883" s="7">
        <v>0</v>
      </c>
      <c r="L10883" s="7">
        <v>92450251598</v>
      </c>
      <c r="M10883" s="7">
        <v>217604296</v>
      </c>
      <c r="N10883" s="7">
        <v>6195210428</v>
      </c>
      <c r="O10883" s="20" t="str">
        <f t="shared" si="344"/>
        <v/>
      </c>
    </row>
    <row r="10884" spans="1:15">
      <c r="A10884" s="20" t="str">
        <f t="shared" si="343"/>
        <v>Lífeyrissjóður starfsmanna ríkisinsA-deild</v>
      </c>
      <c r="B10884" s="20" t="str">
        <f>_xlfn.IFNA(INDEX(Listi!$AI:$AI,MATCH(C10884,Listi!$AJ:$AJ,0)),INDEX(Listi!T:T,MATCH(C10884,Listi!U:U,0)))</f>
        <v>LSR</v>
      </c>
      <c r="C10884" s="20" t="s">
        <v>256</v>
      </c>
      <c r="D10884" s="20" t="s">
        <v>257</v>
      </c>
      <c r="E10884" s="20" t="s">
        <v>275</v>
      </c>
      <c r="F10884" s="8" t="s">
        <v>180</v>
      </c>
      <c r="G10884" s="8">
        <v>18323</v>
      </c>
      <c r="H10884" s="20" t="s">
        <v>181</v>
      </c>
      <c r="I10884" s="7">
        <v>0</v>
      </c>
      <c r="L10884" s="7">
        <v>1024402726080</v>
      </c>
      <c r="M10884" s="7">
        <v>38030413328</v>
      </c>
      <c r="N10884" s="7">
        <v>13011563069</v>
      </c>
      <c r="O10884" s="20" t="str">
        <f t="shared" si="344"/>
        <v/>
      </c>
    </row>
    <row r="10885" spans="1:15">
      <c r="A10885" s="20" t="str">
        <f t="shared" si="343"/>
        <v>Lífeyrissjóður starfsmanna ríkisinsB-deild</v>
      </c>
      <c r="B10885" s="20" t="str">
        <f>_xlfn.IFNA(INDEX(Listi!$AI:$AI,MATCH(C10885,Listi!$AJ:$AJ,0)),INDEX(Listi!T:T,MATCH(C10885,Listi!U:U,0)))</f>
        <v>LSR</v>
      </c>
      <c r="C10885" s="20" t="s">
        <v>256</v>
      </c>
      <c r="D10885" s="20" t="s">
        <v>218</v>
      </c>
      <c r="E10885" s="20" t="s">
        <v>275</v>
      </c>
      <c r="F10885" s="8" t="s">
        <v>180</v>
      </c>
      <c r="G10885" s="8">
        <v>18323</v>
      </c>
      <c r="H10885" s="20" t="s">
        <v>181</v>
      </c>
      <c r="I10885" s="7">
        <v>0</v>
      </c>
      <c r="L10885" s="7">
        <v>297381500048</v>
      </c>
      <c r="M10885" s="7">
        <v>1364474032</v>
      </c>
      <c r="N10885" s="7">
        <v>62409553231</v>
      </c>
      <c r="O10885" s="20" t="str">
        <f t="shared" si="344"/>
        <v/>
      </c>
    </row>
    <row r="10886" spans="1:15">
      <c r="A10886" s="20" t="str">
        <f t="shared" si="343"/>
        <v>Lífeyrissjóður starfsmanna ríkisinsLeið I</v>
      </c>
      <c r="B10886" s="20" t="str">
        <f>_xlfn.IFNA(INDEX(Listi!$AI:$AI,MATCH(C10886,Listi!$AJ:$AJ,0)),INDEX(Listi!T:T,MATCH(C10886,Listi!U:U,0)))</f>
        <v>LSR</v>
      </c>
      <c r="C10886" s="20" t="s">
        <v>256</v>
      </c>
      <c r="D10886" s="20" t="s">
        <v>258</v>
      </c>
      <c r="E10886" s="20" t="s">
        <v>276</v>
      </c>
      <c r="F10886" s="8" t="s">
        <v>180</v>
      </c>
      <c r="G10886" s="8">
        <v>18323</v>
      </c>
      <c r="H10886" s="20" t="s">
        <v>181</v>
      </c>
      <c r="I10886" s="7">
        <v>0</v>
      </c>
      <c r="L10886" s="7">
        <v>11704214939</v>
      </c>
      <c r="M10886" s="7">
        <v>547428342</v>
      </c>
      <c r="N10886" s="7">
        <v>195323403</v>
      </c>
      <c r="O10886" s="20" t="str">
        <f t="shared" si="344"/>
        <v/>
      </c>
    </row>
    <row r="10887" spans="1:15">
      <c r="A10887" s="20" t="str">
        <f t="shared" si="343"/>
        <v>Lífeyrissjóður starfsmanna ríkisinsLeið II</v>
      </c>
      <c r="B10887" s="20" t="str">
        <f>_xlfn.IFNA(INDEX(Listi!$AI:$AI,MATCH(C10887,Listi!$AJ:$AJ,0)),INDEX(Listi!T:T,MATCH(C10887,Listi!U:U,0)))</f>
        <v>LSR</v>
      </c>
      <c r="C10887" s="20" t="s">
        <v>256</v>
      </c>
      <c r="D10887" s="20" t="s">
        <v>259</v>
      </c>
      <c r="E10887" s="20" t="s">
        <v>276</v>
      </c>
      <c r="F10887" s="8" t="s">
        <v>180</v>
      </c>
      <c r="G10887" s="8">
        <v>18323</v>
      </c>
      <c r="H10887" s="20" t="s">
        <v>181</v>
      </c>
      <c r="I10887" s="7">
        <v>0</v>
      </c>
      <c r="L10887" s="7">
        <v>3365164594</v>
      </c>
      <c r="M10887" s="7">
        <v>379849453</v>
      </c>
      <c r="N10887" s="7">
        <v>93142056</v>
      </c>
      <c r="O10887" s="20" t="str">
        <f t="shared" si="344"/>
        <v/>
      </c>
    </row>
    <row r="10888" spans="1:15">
      <c r="A10888" s="20" t="str">
        <f t="shared" si="343"/>
        <v>Lífeyrissjóður starfsmanna ríkisinsLeið III</v>
      </c>
      <c r="B10888" s="20" t="str">
        <f>_xlfn.IFNA(INDEX(Listi!$AI:$AI,MATCH(C10888,Listi!$AJ:$AJ,0)),INDEX(Listi!T:T,MATCH(C10888,Listi!U:U,0)))</f>
        <v>LSR</v>
      </c>
      <c r="C10888" s="20" t="s">
        <v>256</v>
      </c>
      <c r="D10888" s="20" t="s">
        <v>260</v>
      </c>
      <c r="E10888" s="20" t="s">
        <v>276</v>
      </c>
      <c r="F10888" s="8" t="s">
        <v>180</v>
      </c>
      <c r="G10888" s="8">
        <v>18323</v>
      </c>
      <c r="H10888" s="20" t="s">
        <v>181</v>
      </c>
      <c r="I10888" s="7">
        <v>0</v>
      </c>
      <c r="L10888" s="7">
        <v>9959294621</v>
      </c>
      <c r="M10888" s="7">
        <v>743287481</v>
      </c>
      <c r="N10888" s="7">
        <v>349903833</v>
      </c>
      <c r="O10888" s="20" t="str">
        <f t="shared" si="344"/>
        <v/>
      </c>
    </row>
    <row r="10889" spans="1:15">
      <c r="A10889" s="20" t="str">
        <f t="shared" si="343"/>
        <v>Lífeyrissjóður Tannlæknafél ÍslDeild I/Séreign</v>
      </c>
      <c r="B10889" s="20" t="str">
        <f>_xlfn.IFNA(INDEX(Listi!$AI:$AI,MATCH(C10889,Listi!$AJ:$AJ,0)),INDEX(Listi!T:T,MATCH(C10889,Listi!U:U,0)))</f>
        <v>Lífeyrissj. Tannlækna</v>
      </c>
      <c r="C10889" s="20" t="s">
        <v>261</v>
      </c>
      <c r="D10889" s="20" t="s">
        <v>207</v>
      </c>
      <c r="E10889" s="20" t="s">
        <v>276</v>
      </c>
      <c r="F10889" s="8" t="s">
        <v>180</v>
      </c>
      <c r="G10889" s="8">
        <v>18323</v>
      </c>
      <c r="H10889" s="20" t="s">
        <v>181</v>
      </c>
      <c r="I10889" s="7">
        <v>0</v>
      </c>
      <c r="L10889" s="7">
        <v>6768408488</v>
      </c>
      <c r="M10889" s="7">
        <v>272759192</v>
      </c>
      <c r="N10889" s="7">
        <v>153838058</v>
      </c>
      <c r="O10889" s="20" t="str">
        <f t="shared" si="344"/>
        <v/>
      </c>
    </row>
    <row r="10890" spans="1:15">
      <c r="A10890" s="20" t="str">
        <f t="shared" si="343"/>
        <v>Lífeyrissjóður Tannlæknafél ÍslSamtryggingardeild</v>
      </c>
      <c r="B10890" s="20" t="str">
        <f>_xlfn.IFNA(INDEX(Listi!$AI:$AI,MATCH(C10890,Listi!$AJ:$AJ,0)),INDEX(Listi!T:T,MATCH(C10890,Listi!U:U,0)))</f>
        <v>Lífeyrissj. Tannlækna</v>
      </c>
      <c r="C10890" s="20" t="s">
        <v>261</v>
      </c>
      <c r="D10890" s="20" t="s">
        <v>205</v>
      </c>
      <c r="E10890" s="20" t="s">
        <v>275</v>
      </c>
      <c r="F10890" s="8" t="s">
        <v>180</v>
      </c>
      <c r="G10890" s="8">
        <v>18323</v>
      </c>
      <c r="H10890" s="20" t="s">
        <v>181</v>
      </c>
      <c r="I10890" s="7">
        <v>0</v>
      </c>
      <c r="L10890" s="7">
        <v>2241251214</v>
      </c>
      <c r="M10890" s="7">
        <v>112827287</v>
      </c>
      <c r="N10890" s="7">
        <v>17930159</v>
      </c>
      <c r="O10890" s="20" t="str">
        <f t="shared" si="344"/>
        <v/>
      </c>
    </row>
    <row r="10891" spans="1:15">
      <c r="A10891" s="20" t="str">
        <f t="shared" si="343"/>
        <v>Lífeyrissjóður verslunarmannaÆvileið 1</v>
      </c>
      <c r="B10891" s="20" t="str">
        <f>_xlfn.IFNA(INDEX(Listi!$AI:$AI,MATCH(C10891,Listi!$AJ:$AJ,0)),INDEX(Listi!T:T,MATCH(C10891,Listi!U:U,0)))</f>
        <v>Lífeyrissj. Verslunarm.</v>
      </c>
      <c r="C10891" s="20" t="s">
        <v>206</v>
      </c>
      <c r="D10891" s="20" t="s">
        <v>310</v>
      </c>
      <c r="E10891" s="20" t="s">
        <v>276</v>
      </c>
      <c r="F10891" s="8" t="s">
        <v>180</v>
      </c>
      <c r="G10891" s="8">
        <v>18323</v>
      </c>
      <c r="H10891" s="20" t="s">
        <v>181</v>
      </c>
      <c r="I10891" s="7">
        <v>0</v>
      </c>
      <c r="L10891" s="7">
        <v>2860479562</v>
      </c>
      <c r="M10891" s="7">
        <v>819651283</v>
      </c>
      <c r="N10891" s="7">
        <v>12562366</v>
      </c>
      <c r="O10891" s="20" t="str">
        <f t="shared" si="344"/>
        <v/>
      </c>
    </row>
    <row r="10892" spans="1:15">
      <c r="A10892" s="20" t="str">
        <f t="shared" si="343"/>
        <v>Lífeyrissjóður verslunarmannaÆvileið 2</v>
      </c>
      <c r="B10892" s="20" t="str">
        <f>_xlfn.IFNA(INDEX(Listi!$AI:$AI,MATCH(C10892,Listi!$AJ:$AJ,0)),INDEX(Listi!T:T,MATCH(C10892,Listi!U:U,0)))</f>
        <v>Lífeyrissj. Verslunarm.</v>
      </c>
      <c r="C10892" s="20" t="s">
        <v>206</v>
      </c>
      <c r="D10892" s="20" t="s">
        <v>309</v>
      </c>
      <c r="E10892" s="20" t="s">
        <v>276</v>
      </c>
      <c r="F10892" s="8" t="s">
        <v>180</v>
      </c>
      <c r="G10892" s="8">
        <v>18323</v>
      </c>
      <c r="H10892" s="20" t="s">
        <v>181</v>
      </c>
      <c r="I10892" s="7">
        <v>0</v>
      </c>
      <c r="L10892" s="7">
        <v>2325064159</v>
      </c>
      <c r="M10892" s="7">
        <v>465663194</v>
      </c>
      <c r="N10892" s="7">
        <v>32037995</v>
      </c>
      <c r="O10892" s="20" t="str">
        <f t="shared" si="344"/>
        <v/>
      </c>
    </row>
    <row r="10893" spans="1:15">
      <c r="A10893" s="20" t="str">
        <f t="shared" si="343"/>
        <v>Lífeyrissjóður verslunarmannaÆvileið 3</v>
      </c>
      <c r="B10893" s="20" t="str">
        <f>_xlfn.IFNA(INDEX(Listi!$AI:$AI,MATCH(C10893,Listi!$AJ:$AJ,0)),INDEX(Listi!T:T,MATCH(C10893,Listi!U:U,0)))</f>
        <v>Lífeyrissj. Verslunarm.</v>
      </c>
      <c r="C10893" s="20" t="s">
        <v>206</v>
      </c>
      <c r="D10893" s="20" t="s">
        <v>308</v>
      </c>
      <c r="E10893" s="20" t="s">
        <v>276</v>
      </c>
      <c r="F10893" s="8" t="s">
        <v>180</v>
      </c>
      <c r="G10893" s="8">
        <v>18323</v>
      </c>
      <c r="H10893" s="20" t="s">
        <v>181</v>
      </c>
      <c r="I10893" s="7">
        <v>0</v>
      </c>
      <c r="L10893" s="7">
        <v>1567402319</v>
      </c>
      <c r="M10893" s="7">
        <v>325961302</v>
      </c>
      <c r="N10893" s="7">
        <v>60283998</v>
      </c>
      <c r="O10893" s="20" t="str">
        <f t="shared" si="344"/>
        <v/>
      </c>
    </row>
    <row r="10894" spans="1:15">
      <c r="A10894" s="20" t="str">
        <f t="shared" si="343"/>
        <v>Lífeyrissjóður verslunarmannaDeild I/Séreign</v>
      </c>
      <c r="B10894" s="20" t="str">
        <f>_xlfn.IFNA(INDEX(Listi!$AI:$AI,MATCH(C10894,Listi!$AJ:$AJ,0)),INDEX(Listi!T:T,MATCH(C10894,Listi!U:U,0)))</f>
        <v>Lífeyrissj. Verslunarm.</v>
      </c>
      <c r="C10894" s="20" t="s">
        <v>206</v>
      </c>
      <c r="D10894" s="20" t="s">
        <v>207</v>
      </c>
      <c r="E10894" s="20" t="s">
        <v>276</v>
      </c>
      <c r="F10894" s="8" t="s">
        <v>180</v>
      </c>
      <c r="G10894" s="8">
        <v>18323</v>
      </c>
      <c r="H10894" s="20" t="s">
        <v>181</v>
      </c>
      <c r="I10894" s="7">
        <v>0</v>
      </c>
      <c r="L10894" s="7">
        <v>19785724399</v>
      </c>
      <c r="M10894" s="7">
        <v>729937912</v>
      </c>
      <c r="N10894" s="7">
        <v>458382791</v>
      </c>
      <c r="O10894" s="20" t="str">
        <f t="shared" si="344"/>
        <v/>
      </c>
    </row>
    <row r="10895" spans="1:15">
      <c r="A10895" s="20" t="str">
        <f t="shared" si="343"/>
        <v>Lífeyrissjóður verslunarmannaSamtryggingardeild</v>
      </c>
      <c r="B10895" s="20" t="str">
        <f>_xlfn.IFNA(INDEX(Listi!$AI:$AI,MATCH(C10895,Listi!$AJ:$AJ,0)),INDEX(Listi!T:T,MATCH(C10895,Listi!U:U,0)))</f>
        <v>Lífeyrissj. Verslunarm.</v>
      </c>
      <c r="C10895" s="20" t="s">
        <v>206</v>
      </c>
      <c r="D10895" s="20" t="s">
        <v>205</v>
      </c>
      <c r="E10895" s="20" t="s">
        <v>275</v>
      </c>
      <c r="F10895" s="8" t="s">
        <v>180</v>
      </c>
      <c r="G10895" s="8">
        <v>18323</v>
      </c>
      <c r="H10895" s="20" t="s">
        <v>181</v>
      </c>
      <c r="I10895" s="7">
        <v>0</v>
      </c>
      <c r="L10895" s="7">
        <v>1174592806906</v>
      </c>
      <c r="M10895" s="7">
        <v>35794261112</v>
      </c>
      <c r="N10895" s="7">
        <v>21965137185</v>
      </c>
      <c r="O10895" s="20" t="str">
        <f t="shared" si="344"/>
        <v/>
      </c>
    </row>
    <row r="10896" spans="1:15">
      <c r="A10896" s="20" t="str">
        <f t="shared" si="343"/>
        <v>Lífeyrissjóður VestmannaeyjaSafn I</v>
      </c>
      <c r="B10896" s="20" t="str">
        <f>_xlfn.IFNA(INDEX(Listi!$AI:$AI,MATCH(C10896,Listi!$AJ:$AJ,0)),INDEX(Listi!T:T,MATCH(C10896,Listi!U:U,0)))</f>
        <v>Lífeyrissj. Vestm.</v>
      </c>
      <c r="C10896" s="20" t="s">
        <v>262</v>
      </c>
      <c r="D10896" s="20" t="s">
        <v>210</v>
      </c>
      <c r="E10896" s="20" t="s">
        <v>276</v>
      </c>
      <c r="F10896" s="8" t="s">
        <v>180</v>
      </c>
      <c r="G10896" s="8">
        <v>18323</v>
      </c>
      <c r="H10896" s="20" t="s">
        <v>181</v>
      </c>
      <c r="I10896" s="7">
        <v>0</v>
      </c>
      <c r="L10896" s="7">
        <v>381311221</v>
      </c>
      <c r="M10896" s="7">
        <v>44104006</v>
      </c>
      <c r="N10896" s="7">
        <v>13592960</v>
      </c>
      <c r="O10896" s="20" t="str">
        <f t="shared" si="344"/>
        <v/>
      </c>
    </row>
    <row r="10897" spans="1:15">
      <c r="A10897" s="20" t="str">
        <f t="shared" si="343"/>
        <v>Lífeyrissjóður VestmannaeyjaSafn II</v>
      </c>
      <c r="B10897" s="20" t="str">
        <f>_xlfn.IFNA(INDEX(Listi!$AI:$AI,MATCH(C10897,Listi!$AJ:$AJ,0)),INDEX(Listi!T:T,MATCH(C10897,Listi!U:U,0)))</f>
        <v>Lífeyrissj. Vestm.</v>
      </c>
      <c r="C10897" s="20" t="s">
        <v>262</v>
      </c>
      <c r="D10897" s="20" t="s">
        <v>211</v>
      </c>
      <c r="E10897" s="20" t="s">
        <v>276</v>
      </c>
      <c r="F10897" s="8" t="s">
        <v>180</v>
      </c>
      <c r="G10897" s="8">
        <v>18323</v>
      </c>
      <c r="H10897" s="20" t="s">
        <v>181</v>
      </c>
      <c r="I10897" s="7">
        <v>0</v>
      </c>
      <c r="L10897" s="7">
        <v>571440191</v>
      </c>
      <c r="M10897" s="7">
        <v>40240404</v>
      </c>
      <c r="N10897" s="7">
        <v>18659289</v>
      </c>
      <c r="O10897" s="20" t="str">
        <f t="shared" si="344"/>
        <v/>
      </c>
    </row>
    <row r="10898" spans="1:15">
      <c r="A10898" s="20" t="str">
        <f t="shared" si="343"/>
        <v>Lífeyrissjóður VestmannaeyjaSamtryggingardeild</v>
      </c>
      <c r="B10898" s="20" t="str">
        <f>_xlfn.IFNA(INDEX(Listi!$AI:$AI,MATCH(C10898,Listi!$AJ:$AJ,0)),INDEX(Listi!T:T,MATCH(C10898,Listi!U:U,0)))</f>
        <v>Lífeyrissj. Vestm.</v>
      </c>
      <c r="C10898" s="20" t="s">
        <v>262</v>
      </c>
      <c r="D10898" s="20" t="s">
        <v>205</v>
      </c>
      <c r="E10898" s="20" t="s">
        <v>275</v>
      </c>
      <c r="F10898" s="20" t="s">
        <v>180</v>
      </c>
      <c r="G10898" s="8">
        <v>18323</v>
      </c>
      <c r="H10898" s="20" t="s">
        <v>181</v>
      </c>
      <c r="I10898" s="7">
        <v>0</v>
      </c>
      <c r="L10898" s="7">
        <v>85198020532</v>
      </c>
      <c r="M10898" s="7">
        <v>1944643004</v>
      </c>
      <c r="N10898" s="7">
        <v>2198060399</v>
      </c>
      <c r="O10898" s="20" t="str">
        <f t="shared" si="344"/>
        <v/>
      </c>
    </row>
    <row r="10899" spans="1:15">
      <c r="A10899" s="20" t="str">
        <f t="shared" si="343"/>
        <v>Lífsverk lífeyrissjóðurLífsverk I/Séreign</v>
      </c>
      <c r="B10899" s="20" t="str">
        <f>_xlfn.IFNA(INDEX(Listi!$AI:$AI,MATCH(C10899,Listi!$AJ:$AJ,0)),INDEX(Listi!T:T,MATCH(C10899,Listi!U:U,0)))</f>
        <v xml:space="preserve">Lífsverk  </v>
      </c>
      <c r="C10899" s="20" t="s">
        <v>268</v>
      </c>
      <c r="D10899" s="20" t="s">
        <v>269</v>
      </c>
      <c r="E10899" s="20" t="s">
        <v>276</v>
      </c>
      <c r="F10899" s="20" t="s">
        <v>180</v>
      </c>
      <c r="G10899" s="8">
        <v>18323</v>
      </c>
      <c r="H10899" s="20" t="s">
        <v>181</v>
      </c>
      <c r="I10899" s="7">
        <v>0</v>
      </c>
      <c r="L10899" s="7">
        <v>4582957000</v>
      </c>
      <c r="M10899" s="7">
        <v>635926000</v>
      </c>
      <c r="N10899" s="7">
        <v>22708000</v>
      </c>
      <c r="O10899" s="20" t="str">
        <f t="shared" si="344"/>
        <v/>
      </c>
    </row>
    <row r="10900" spans="1:15">
      <c r="A10900" s="20" t="str">
        <f t="shared" si="343"/>
        <v>Lífsverk lífeyrissjóðurLífsverk II/Séreign</v>
      </c>
      <c r="B10900" s="20" t="str">
        <f>_xlfn.IFNA(INDEX(Listi!$AI:$AI,MATCH(C10900,Listi!$AJ:$AJ,0)),INDEX(Listi!T:T,MATCH(C10900,Listi!U:U,0)))</f>
        <v xml:space="preserve">Lífsverk  </v>
      </c>
      <c r="C10900" s="20" t="s">
        <v>268</v>
      </c>
      <c r="D10900" s="20" t="s">
        <v>270</v>
      </c>
      <c r="E10900" s="20" t="s">
        <v>276</v>
      </c>
      <c r="F10900" s="20" t="s">
        <v>180</v>
      </c>
      <c r="G10900" s="8">
        <v>18323</v>
      </c>
      <c r="H10900" s="20" t="s">
        <v>181</v>
      </c>
      <c r="I10900" s="7">
        <v>0</v>
      </c>
      <c r="L10900" s="7">
        <v>23735073000</v>
      </c>
      <c r="M10900" s="7">
        <v>2073571000</v>
      </c>
      <c r="N10900" s="7">
        <v>249365000</v>
      </c>
      <c r="O10900" s="20" t="str">
        <f t="shared" si="344"/>
        <v/>
      </c>
    </row>
    <row r="10901" spans="1:15">
      <c r="A10901" s="20" t="str">
        <f t="shared" ref="A10901:A10962" si="345">CONCATENATE(C10901,D10901)</f>
        <v>Lífsverk lífeyrissjóðurLífsverk III/Séreign</v>
      </c>
      <c r="B10901" s="20" t="str">
        <f>_xlfn.IFNA(INDEX(Listi!$AI:$AI,MATCH(C10901,Listi!$AJ:$AJ,0)),INDEX(Listi!T:T,MATCH(C10901,Listi!U:U,0)))</f>
        <v xml:space="preserve">Lífsverk  </v>
      </c>
      <c r="C10901" s="20" t="s">
        <v>268</v>
      </c>
      <c r="D10901" s="20" t="s">
        <v>271</v>
      </c>
      <c r="E10901" s="20" t="s">
        <v>276</v>
      </c>
      <c r="F10901" s="20" t="s">
        <v>180</v>
      </c>
      <c r="G10901" s="8">
        <v>18323</v>
      </c>
      <c r="H10901" s="20" t="s">
        <v>181</v>
      </c>
      <c r="I10901" s="7">
        <v>0</v>
      </c>
      <c r="L10901" s="7">
        <v>653814000</v>
      </c>
      <c r="M10901" s="7">
        <v>105107000</v>
      </c>
      <c r="N10901" s="7">
        <v>2613000</v>
      </c>
      <c r="O10901" s="20" t="str">
        <f t="shared" si="344"/>
        <v/>
      </c>
    </row>
    <row r="10902" spans="1:15">
      <c r="A10902" s="20" t="str">
        <f t="shared" si="345"/>
        <v>Lífsverk lífeyrissjóðurSamtryggingardeild</v>
      </c>
      <c r="B10902" s="20" t="str">
        <f>_xlfn.IFNA(INDEX(Listi!$AI:$AI,MATCH(C10902,Listi!$AJ:$AJ,0)),INDEX(Listi!T:T,MATCH(C10902,Listi!U:U,0)))</f>
        <v xml:space="preserve">Lífsverk  </v>
      </c>
      <c r="C10902" s="20" t="s">
        <v>268</v>
      </c>
      <c r="D10902" s="20" t="s">
        <v>205</v>
      </c>
      <c r="E10902" s="20" t="s">
        <v>275</v>
      </c>
      <c r="F10902" s="20" t="s">
        <v>180</v>
      </c>
      <c r="G10902" s="8">
        <v>18323</v>
      </c>
      <c r="H10902" s="20" t="s">
        <v>181</v>
      </c>
      <c r="I10902" s="7">
        <v>0</v>
      </c>
      <c r="L10902" s="7">
        <v>120542527000</v>
      </c>
      <c r="M10902" s="7">
        <v>4397803000</v>
      </c>
      <c r="N10902" s="7">
        <v>1423151000</v>
      </c>
      <c r="O10902" s="20" t="str">
        <f t="shared" si="344"/>
        <v/>
      </c>
    </row>
    <row r="10903" spans="1:15">
      <c r="A10903" s="20" t="str">
        <f t="shared" si="345"/>
        <v>Söfnunarsjóður lífeyrisréttindaDeild I/Innlán</v>
      </c>
      <c r="B10903" s="20" t="str">
        <f>_xlfn.IFNA(INDEX(Listi!$AI:$AI,MATCH(C10903,Listi!$AJ:$AJ,0)),INDEX(Listi!T:T,MATCH(C10903,Listi!U:U,0)))</f>
        <v>Söfnunarsj.</v>
      </c>
      <c r="C10903" s="20" t="s">
        <v>272</v>
      </c>
      <c r="D10903" s="20" t="s">
        <v>273</v>
      </c>
      <c r="E10903" s="20" t="s">
        <v>276</v>
      </c>
      <c r="F10903" s="20" t="s">
        <v>180</v>
      </c>
      <c r="G10903" s="8">
        <v>18323</v>
      </c>
      <c r="H10903" s="20" t="s">
        <v>181</v>
      </c>
      <c r="I10903" s="7">
        <v>0</v>
      </c>
      <c r="L10903" s="7">
        <v>2001731914</v>
      </c>
      <c r="M10903" s="7">
        <v>133561634</v>
      </c>
      <c r="N10903" s="7">
        <v>44803565</v>
      </c>
      <c r="O10903" s="20" t="str">
        <f t="shared" si="344"/>
        <v/>
      </c>
    </row>
    <row r="10904" spans="1:15">
      <c r="A10904" s="20" t="str">
        <f t="shared" si="345"/>
        <v>Söfnunarsjóður lífeyrisréttindaDeild III/Séreign</v>
      </c>
      <c r="B10904" s="20" t="str">
        <f>_xlfn.IFNA(INDEX(Listi!$AI:$AI,MATCH(C10904,Listi!$AJ:$AJ,0)),INDEX(Listi!T:T,MATCH(C10904,Listi!U:U,0)))</f>
        <v>Söfnunarsj.</v>
      </c>
      <c r="C10904" s="20" t="s">
        <v>272</v>
      </c>
      <c r="D10904" s="20" t="s">
        <v>599</v>
      </c>
      <c r="E10904" s="20" t="s">
        <v>276</v>
      </c>
      <c r="F10904" s="20" t="s">
        <v>180</v>
      </c>
      <c r="G10904" s="8">
        <v>18323</v>
      </c>
      <c r="H10904" s="20" t="s">
        <v>181</v>
      </c>
      <c r="I10904" s="7">
        <v>0</v>
      </c>
      <c r="L10904" s="7">
        <v>24413085</v>
      </c>
      <c r="M10904" s="7">
        <v>24697577</v>
      </c>
      <c r="N10904" s="7">
        <v>900000</v>
      </c>
      <c r="O10904" s="20" t="str">
        <f t="shared" si="344"/>
        <v/>
      </c>
    </row>
    <row r="10905" spans="1:15">
      <c r="A10905" s="20" t="str">
        <f t="shared" si="345"/>
        <v>Söfnunarsjóður lífeyrisréttindaDeildII/Séreign</v>
      </c>
      <c r="B10905" s="20" t="str">
        <f>_xlfn.IFNA(INDEX(Listi!$AI:$AI,MATCH(C10905,Listi!$AJ:$AJ,0)),INDEX(Listi!T:T,MATCH(C10905,Listi!U:U,0)))</f>
        <v>Söfnunarsj.</v>
      </c>
      <c r="C10905" s="20" t="s">
        <v>272</v>
      </c>
      <c r="D10905" s="20" t="s">
        <v>586</v>
      </c>
      <c r="E10905" s="20" t="s">
        <v>276</v>
      </c>
      <c r="F10905" s="20" t="s">
        <v>180</v>
      </c>
      <c r="G10905" s="8">
        <v>18323</v>
      </c>
      <c r="H10905" s="20" t="s">
        <v>181</v>
      </c>
      <c r="I10905" s="7">
        <v>0</v>
      </c>
      <c r="L10905" s="7">
        <v>1654616477</v>
      </c>
      <c r="M10905" s="7">
        <v>128539213</v>
      </c>
      <c r="N10905" s="7">
        <v>22846291</v>
      </c>
      <c r="O10905" s="20" t="str">
        <f t="shared" si="344"/>
        <v/>
      </c>
    </row>
    <row r="10906" spans="1:15">
      <c r="A10906" s="20" t="str">
        <f t="shared" si="345"/>
        <v>Söfnunarsjóður lífeyrisréttindaSamtryggingardeild</v>
      </c>
      <c r="B10906" s="20" t="str">
        <f>_xlfn.IFNA(INDEX(Listi!$AI:$AI,MATCH(C10906,Listi!$AJ:$AJ,0)),INDEX(Listi!T:T,MATCH(C10906,Listi!U:U,0)))</f>
        <v>Söfnunarsj.</v>
      </c>
      <c r="C10906" s="20" t="s">
        <v>272</v>
      </c>
      <c r="D10906" s="20" t="s">
        <v>205</v>
      </c>
      <c r="E10906" s="20" t="s">
        <v>275</v>
      </c>
      <c r="F10906" s="20" t="s">
        <v>180</v>
      </c>
      <c r="G10906" s="8">
        <v>18323</v>
      </c>
      <c r="H10906" s="20" t="s">
        <v>181</v>
      </c>
      <c r="I10906" s="7">
        <v>0</v>
      </c>
      <c r="L10906" s="7">
        <v>238978847889</v>
      </c>
      <c r="M10906" s="7">
        <v>4967193409</v>
      </c>
      <c r="N10906" s="7">
        <v>6076487652</v>
      </c>
      <c r="O10906" s="20" t="str">
        <f t="shared" si="344"/>
        <v/>
      </c>
    </row>
    <row r="10907" spans="1:15">
      <c r="A10907" s="20" t="str">
        <f t="shared" si="345"/>
        <v>Stapi lífeyrissjóðurSafn I</v>
      </c>
      <c r="B10907" s="20" t="str">
        <f>_xlfn.IFNA(INDEX(Listi!$AI:$AI,MATCH(C10907,Listi!$AJ:$AJ,0)),INDEX(Listi!T:T,MATCH(C10907,Listi!U:U,0)))</f>
        <v xml:space="preserve">Stapi  </v>
      </c>
      <c r="C10907" s="20" t="s">
        <v>209</v>
      </c>
      <c r="D10907" s="20" t="s">
        <v>210</v>
      </c>
      <c r="E10907" s="20" t="s">
        <v>276</v>
      </c>
      <c r="F10907" s="20" t="s">
        <v>180</v>
      </c>
      <c r="G10907" s="8">
        <v>18323</v>
      </c>
      <c r="H10907" s="20" t="s">
        <v>181</v>
      </c>
      <c r="I10907" s="7">
        <v>0</v>
      </c>
      <c r="L10907" s="7">
        <v>2440828925</v>
      </c>
      <c r="M10907" s="7">
        <v>91567233</v>
      </c>
      <c r="N10907" s="7">
        <v>110755602</v>
      </c>
      <c r="O10907" s="20" t="str">
        <f t="shared" si="344"/>
        <v/>
      </c>
    </row>
    <row r="10908" spans="1:15">
      <c r="A10908" s="20" t="str">
        <f t="shared" si="345"/>
        <v>Stapi lífeyrissjóðurSafn II</v>
      </c>
      <c r="B10908" s="20" t="str">
        <f>_xlfn.IFNA(INDEX(Listi!$AI:$AI,MATCH(C10908,Listi!$AJ:$AJ,0)),INDEX(Listi!T:T,MATCH(C10908,Listi!U:U,0)))</f>
        <v xml:space="preserve">Stapi  </v>
      </c>
      <c r="C10908" s="20" t="s">
        <v>209</v>
      </c>
      <c r="D10908" s="20" t="s">
        <v>211</v>
      </c>
      <c r="E10908" s="20" t="s">
        <v>276</v>
      </c>
      <c r="F10908" s="20" t="s">
        <v>180</v>
      </c>
      <c r="G10908" s="8">
        <v>18323</v>
      </c>
      <c r="H10908" s="20" t="s">
        <v>181</v>
      </c>
      <c r="I10908" s="7">
        <v>0</v>
      </c>
      <c r="L10908" s="7">
        <v>5710890273</v>
      </c>
      <c r="M10908" s="7">
        <v>262001316</v>
      </c>
      <c r="N10908" s="7">
        <v>164209410</v>
      </c>
      <c r="O10908" s="20" t="str">
        <f t="shared" si="344"/>
        <v/>
      </c>
    </row>
    <row r="10909" spans="1:15">
      <c r="A10909" s="20" t="str">
        <f t="shared" si="345"/>
        <v>Stapi lífeyrissjóðurSafn III</v>
      </c>
      <c r="B10909" s="20" t="str">
        <f>_xlfn.IFNA(INDEX(Listi!$AI:$AI,MATCH(C10909,Listi!$AJ:$AJ,0)),INDEX(Listi!T:T,MATCH(C10909,Listi!U:U,0)))</f>
        <v xml:space="preserve">Stapi  </v>
      </c>
      <c r="C10909" s="20" t="s">
        <v>209</v>
      </c>
      <c r="D10909" s="20" t="s">
        <v>212</v>
      </c>
      <c r="E10909" s="20" t="s">
        <v>276</v>
      </c>
      <c r="F10909" s="20" t="s">
        <v>180</v>
      </c>
      <c r="G10909" s="8">
        <v>18323</v>
      </c>
      <c r="H10909" s="20" t="s">
        <v>181</v>
      </c>
      <c r="I10909" s="7">
        <v>0</v>
      </c>
      <c r="L10909" s="7">
        <v>268100084</v>
      </c>
      <c r="M10909" s="7">
        <v>24388890</v>
      </c>
      <c r="N10909" s="7">
        <v>9886128</v>
      </c>
      <c r="O10909" s="20" t="str">
        <f t="shared" si="344"/>
        <v/>
      </c>
    </row>
    <row r="10910" spans="1:15">
      <c r="A10910" s="20" t="str">
        <f t="shared" si="345"/>
        <v>Stapi lífeyrissjóðurTryggingardeild</v>
      </c>
      <c r="B10910" s="20" t="str">
        <f>_xlfn.IFNA(INDEX(Listi!$AI:$AI,MATCH(C10910,Listi!$AJ:$AJ,0)),INDEX(Listi!T:T,MATCH(C10910,Listi!U:U,0)))</f>
        <v xml:space="preserve">Stapi  </v>
      </c>
      <c r="C10910" s="20" t="s">
        <v>209</v>
      </c>
      <c r="D10910" s="20" t="s">
        <v>213</v>
      </c>
      <c r="E10910" s="20" t="s">
        <v>275</v>
      </c>
      <c r="F10910" s="20" t="s">
        <v>180</v>
      </c>
      <c r="G10910" s="8">
        <v>18323</v>
      </c>
      <c r="H10910" s="20" t="s">
        <v>181</v>
      </c>
      <c r="I10910" s="7">
        <v>-442235</v>
      </c>
      <c r="L10910" s="7">
        <v>348661724246</v>
      </c>
      <c r="M10910" s="7">
        <v>13807615154</v>
      </c>
      <c r="N10910" s="7">
        <v>7912918911</v>
      </c>
      <c r="O10910" s="20" t="str">
        <f t="shared" si="344"/>
        <v/>
      </c>
    </row>
    <row r="10911" spans="1:15">
      <c r="A10911" s="20" t="str">
        <f t="shared" si="345"/>
        <v>Stapi lífeyrissjóðurVarfærnasafnið</v>
      </c>
      <c r="B10911" s="20" t="str">
        <f>_xlfn.IFNA(INDEX(Listi!$AI:$AI,MATCH(C10911,Listi!$AJ:$AJ,0)),INDEX(Listi!T:T,MATCH(C10911,Listi!U:U,0)))</f>
        <v xml:space="preserve">Stapi  </v>
      </c>
      <c r="C10911" s="20" t="s">
        <v>209</v>
      </c>
      <c r="D10911" s="20" t="s">
        <v>392</v>
      </c>
      <c r="E10911" s="20" t="s">
        <v>276</v>
      </c>
      <c r="F10911" s="20" t="s">
        <v>180</v>
      </c>
      <c r="G10911" s="8">
        <v>18323</v>
      </c>
      <c r="H10911" s="20" t="s">
        <v>181</v>
      </c>
      <c r="I10911" s="7">
        <v>0</v>
      </c>
      <c r="L10911" s="7">
        <v>471986044</v>
      </c>
      <c r="M10911" s="7">
        <v>137399159</v>
      </c>
      <c r="N10911" s="7">
        <v>6994496</v>
      </c>
      <c r="O10911" s="20" t="str">
        <f t="shared" si="344"/>
        <v/>
      </c>
    </row>
    <row r="10912" spans="1:15">
      <c r="A10912" s="20" t="str">
        <f t="shared" si="345"/>
        <v>Almenni lífeyrissjóðurinnÆvisafn I</v>
      </c>
      <c r="B10912" s="20" t="str">
        <f>_xlfn.IFNA(INDEX(Listi!$AI:$AI,MATCH(C10912,Listi!$AJ:$AJ,0)),INDEX(Listi!T:T,MATCH(C10912,Listi!U:U,0)))</f>
        <v xml:space="preserve">Almenni </v>
      </c>
      <c r="C10912" s="20" t="s">
        <v>0</v>
      </c>
      <c r="D10912" s="20" t="s">
        <v>202</v>
      </c>
      <c r="E10912" s="20" t="s">
        <v>276</v>
      </c>
      <c r="F10912" s="20" t="s">
        <v>182</v>
      </c>
      <c r="G10912" s="8">
        <v>22341</v>
      </c>
      <c r="H10912" s="20" t="s">
        <v>183</v>
      </c>
      <c r="I10912" s="7">
        <v>10866804</v>
      </c>
      <c r="L10912" s="7">
        <v>43068273823</v>
      </c>
      <c r="M10912" s="7">
        <v>4413720640</v>
      </c>
      <c r="N10912" s="7">
        <v>641257097</v>
      </c>
      <c r="O10912" s="20" t="str">
        <f t="shared" si="344"/>
        <v/>
      </c>
    </row>
    <row r="10913" spans="1:15">
      <c r="A10913" s="20" t="str">
        <f t="shared" si="345"/>
        <v>Almenni lífeyrissjóðurinnÆvisafn II</v>
      </c>
      <c r="B10913" s="20" t="str">
        <f>_xlfn.IFNA(INDEX(Listi!$AI:$AI,MATCH(C10913,Listi!$AJ:$AJ,0)),INDEX(Listi!T:T,MATCH(C10913,Listi!U:U,0)))</f>
        <v xml:space="preserve">Almenni </v>
      </c>
      <c r="C10913" s="20" t="s">
        <v>0</v>
      </c>
      <c r="D10913" s="20" t="s">
        <v>203</v>
      </c>
      <c r="E10913" s="20" t="s">
        <v>276</v>
      </c>
      <c r="F10913" s="20" t="s">
        <v>182</v>
      </c>
      <c r="G10913" s="8">
        <v>22341</v>
      </c>
      <c r="H10913" s="20" t="s">
        <v>183</v>
      </c>
      <c r="I10913" s="7">
        <v>24357924</v>
      </c>
      <c r="L10913" s="7">
        <v>86460235807</v>
      </c>
      <c r="M10913" s="7">
        <v>3970537445</v>
      </c>
      <c r="N10913" s="7">
        <v>1539034493</v>
      </c>
      <c r="O10913" s="20" t="str">
        <f t="shared" si="344"/>
        <v/>
      </c>
    </row>
    <row r="10914" spans="1:15">
      <c r="A10914" s="20" t="str">
        <f t="shared" si="345"/>
        <v>Almenni lífeyrissjóðurinnÆvisafn III</v>
      </c>
      <c r="B10914" s="20" t="str">
        <f>_xlfn.IFNA(INDEX(Listi!$AI:$AI,MATCH(C10914,Listi!$AJ:$AJ,0)),INDEX(Listi!T:T,MATCH(C10914,Listi!U:U,0)))</f>
        <v xml:space="preserve">Almenni </v>
      </c>
      <c r="C10914" s="20" t="s">
        <v>0</v>
      </c>
      <c r="D10914" s="20" t="s">
        <v>204</v>
      </c>
      <c r="E10914" s="20" t="s">
        <v>276</v>
      </c>
      <c r="F10914" s="20" t="s">
        <v>182</v>
      </c>
      <c r="G10914" s="8">
        <v>22341</v>
      </c>
      <c r="H10914" s="20" t="s">
        <v>183</v>
      </c>
      <c r="I10914" s="7">
        <v>14281263</v>
      </c>
      <c r="L10914" s="7">
        <v>33890180699</v>
      </c>
      <c r="M10914" s="7">
        <v>1571509194</v>
      </c>
      <c r="N10914" s="7">
        <v>920421683</v>
      </c>
      <c r="O10914" s="20" t="str">
        <f t="shared" si="344"/>
        <v/>
      </c>
    </row>
    <row r="10915" spans="1:15">
      <c r="A10915" s="20" t="str">
        <f t="shared" si="345"/>
        <v>Almenni lífeyrissjóðurinnHúsnæðissafn</v>
      </c>
      <c r="B10915" s="20" t="str">
        <f>_xlfn.IFNA(INDEX(Listi!$AI:$AI,MATCH(C10915,Listi!$AJ:$AJ,0)),INDEX(Listi!T:T,MATCH(C10915,Listi!U:U,0)))</f>
        <v xml:space="preserve">Almenni </v>
      </c>
      <c r="C10915" s="20" t="s">
        <v>0</v>
      </c>
      <c r="D10915" s="20" t="s">
        <v>315</v>
      </c>
      <c r="E10915" s="20" t="s">
        <v>276</v>
      </c>
      <c r="F10915" s="20" t="s">
        <v>182</v>
      </c>
      <c r="G10915" s="8">
        <v>22341</v>
      </c>
      <c r="H10915" s="20" t="s">
        <v>183</v>
      </c>
      <c r="I10915" s="7">
        <v>138765</v>
      </c>
      <c r="L10915" s="7">
        <v>487895879</v>
      </c>
      <c r="M10915" s="7">
        <v>166428361</v>
      </c>
      <c r="N10915" s="7">
        <v>18080096</v>
      </c>
      <c r="O10915" s="20" t="str">
        <f t="shared" si="344"/>
        <v/>
      </c>
    </row>
    <row r="10916" spans="1:15">
      <c r="A10916" s="20" t="str">
        <f t="shared" si="345"/>
        <v>Almenni lífeyrissjóðurinnInnlánssafn</v>
      </c>
      <c r="B10916" s="20" t="str">
        <f>_xlfn.IFNA(INDEX(Listi!$AI:$AI,MATCH(C10916,Listi!$AJ:$AJ,0)),INDEX(Listi!T:T,MATCH(C10916,Listi!U:U,0)))</f>
        <v xml:space="preserve">Almenni </v>
      </c>
      <c r="C10916" s="20" t="s">
        <v>0</v>
      </c>
      <c r="D10916" s="20" t="s">
        <v>1</v>
      </c>
      <c r="E10916" s="20" t="s">
        <v>276</v>
      </c>
      <c r="F10916" s="20" t="s">
        <v>182</v>
      </c>
      <c r="G10916" s="8">
        <v>22341</v>
      </c>
      <c r="H10916" s="20" t="s">
        <v>183</v>
      </c>
      <c r="I10916" s="7">
        <v>8070664</v>
      </c>
      <c r="L10916" s="7">
        <v>26587944379</v>
      </c>
      <c r="M10916" s="7">
        <v>1016779991</v>
      </c>
      <c r="N10916" s="7">
        <v>1031869724</v>
      </c>
      <c r="O10916" s="20" t="str">
        <f t="shared" si="344"/>
        <v/>
      </c>
    </row>
    <row r="10917" spans="1:15">
      <c r="A10917" s="20" t="str">
        <f t="shared" si="345"/>
        <v>Almenni lífeyrissjóðurinnRíkissafn langt</v>
      </c>
      <c r="B10917" s="20" t="str">
        <f>_xlfn.IFNA(INDEX(Listi!$AI:$AI,MATCH(C10917,Listi!$AJ:$AJ,0)),INDEX(Listi!T:T,MATCH(C10917,Listi!U:U,0)))</f>
        <v xml:space="preserve">Almenni </v>
      </c>
      <c r="C10917" s="20" t="s">
        <v>0</v>
      </c>
      <c r="D10917" s="20" t="s">
        <v>199</v>
      </c>
      <c r="E10917" s="20" t="s">
        <v>276</v>
      </c>
      <c r="F10917" s="20" t="s">
        <v>182</v>
      </c>
      <c r="G10917" s="8">
        <v>22341</v>
      </c>
      <c r="H10917" s="20" t="s">
        <v>183</v>
      </c>
      <c r="I10917" s="7">
        <v>229362</v>
      </c>
      <c r="L10917" s="7">
        <v>1193680171</v>
      </c>
      <c r="M10917" s="7">
        <v>61272573</v>
      </c>
      <c r="N10917" s="7">
        <v>40105929</v>
      </c>
      <c r="O10917" s="20" t="str">
        <f t="shared" si="344"/>
        <v/>
      </c>
    </row>
    <row r="10918" spans="1:15">
      <c r="A10918" s="20" t="str">
        <f t="shared" si="345"/>
        <v>Almenni lífeyrissjóðurinnRíkissafn stutt</v>
      </c>
      <c r="B10918" s="20" t="str">
        <f>_xlfn.IFNA(INDEX(Listi!$AI:$AI,MATCH(C10918,Listi!$AJ:$AJ,0)),INDEX(Listi!T:T,MATCH(C10918,Listi!U:U,0)))</f>
        <v xml:space="preserve">Almenni </v>
      </c>
      <c r="C10918" s="20" t="s">
        <v>0</v>
      </c>
      <c r="D10918" s="20" t="s">
        <v>200</v>
      </c>
      <c r="E10918" s="20" t="s">
        <v>276</v>
      </c>
      <c r="F10918" s="20" t="s">
        <v>182</v>
      </c>
      <c r="G10918" s="8">
        <v>22341</v>
      </c>
      <c r="H10918" s="20" t="s">
        <v>183</v>
      </c>
      <c r="I10918" s="7">
        <v>229756</v>
      </c>
      <c r="L10918" s="7">
        <v>541893627</v>
      </c>
      <c r="M10918" s="7">
        <v>20423158</v>
      </c>
      <c r="N10918" s="7">
        <v>14899899</v>
      </c>
      <c r="O10918" s="20" t="str">
        <f t="shared" si="344"/>
        <v/>
      </c>
    </row>
    <row r="10919" spans="1:15">
      <c r="A10919" s="20" t="str">
        <f t="shared" si="345"/>
        <v>Almenni lífeyrissjóðurinnTryggingadeild</v>
      </c>
      <c r="B10919" s="20" t="str">
        <f>_xlfn.IFNA(INDEX(Listi!$AI:$AI,MATCH(C10919,Listi!$AJ:$AJ,0)),INDEX(Listi!T:T,MATCH(C10919,Listi!U:U,0)))</f>
        <v xml:space="preserve">Almenni </v>
      </c>
      <c r="C10919" s="20" t="s">
        <v>0</v>
      </c>
      <c r="D10919" s="20" t="s">
        <v>201</v>
      </c>
      <c r="E10919" s="20" t="s">
        <v>275</v>
      </c>
      <c r="F10919" s="20" t="s">
        <v>182</v>
      </c>
      <c r="G10919" s="8">
        <v>22341</v>
      </c>
      <c r="H10919" s="20" t="s">
        <v>183</v>
      </c>
      <c r="I10919" s="7">
        <v>40423346</v>
      </c>
      <c r="L10919" s="7">
        <v>174784296254</v>
      </c>
      <c r="M10919" s="7">
        <v>7497244534</v>
      </c>
      <c r="N10919" s="7">
        <v>3057046932</v>
      </c>
      <c r="O10919" s="20" t="str">
        <f t="shared" si="344"/>
        <v/>
      </c>
    </row>
    <row r="10920" spans="1:15">
      <c r="A10920" s="20" t="str">
        <f t="shared" si="345"/>
        <v>Arion banki hf.Erlend hlutabréf</v>
      </c>
      <c r="B10920" s="20" t="str">
        <f>_xlfn.IFNA(INDEX(Listi!$AI:$AI,MATCH(C10920,Listi!$AJ:$AJ,0)),INDEX(Listi!T:T,MATCH(C10920,Listi!U:U,0)))</f>
        <v xml:space="preserve">Arion banki </v>
      </c>
      <c r="C10920" s="20" t="s">
        <v>214</v>
      </c>
      <c r="D10920" s="20" t="s">
        <v>215</v>
      </c>
      <c r="E10920" s="20" t="s">
        <v>276</v>
      </c>
      <c r="F10920" s="20" t="s">
        <v>182</v>
      </c>
      <c r="G10920" s="8">
        <v>22341</v>
      </c>
      <c r="H10920" s="20" t="s">
        <v>183</v>
      </c>
      <c r="I10920" s="7">
        <v>239000</v>
      </c>
      <c r="L10920" s="7">
        <v>1149685000</v>
      </c>
      <c r="M10920" s="7">
        <v>49095000</v>
      </c>
      <c r="N10920" s="7">
        <v>10876000</v>
      </c>
      <c r="O10920" s="20" t="str">
        <f t="shared" si="344"/>
        <v/>
      </c>
    </row>
    <row r="10921" spans="1:15">
      <c r="A10921" s="20" t="str">
        <f t="shared" si="345"/>
        <v>Arion banki hf.Innlend skuldabréf</v>
      </c>
      <c r="B10921" s="20" t="str">
        <f>_xlfn.IFNA(INDEX(Listi!$AI:$AI,MATCH(C10921,Listi!$AJ:$AJ,0)),INDEX(Listi!T:T,MATCH(C10921,Listi!U:U,0)))</f>
        <v xml:space="preserve">Arion banki </v>
      </c>
      <c r="C10921" s="20" t="s">
        <v>214</v>
      </c>
      <c r="D10921" s="20" t="s">
        <v>216</v>
      </c>
      <c r="E10921" s="20" t="s">
        <v>276</v>
      </c>
      <c r="F10921" s="20" t="s">
        <v>182</v>
      </c>
      <c r="G10921" s="8">
        <v>22341</v>
      </c>
      <c r="H10921" s="20" t="s">
        <v>183</v>
      </c>
      <c r="I10921" s="7">
        <v>65000</v>
      </c>
      <c r="L10921" s="7">
        <v>4446434000</v>
      </c>
      <c r="M10921" s="7">
        <v>344234000</v>
      </c>
      <c r="N10921" s="7">
        <v>44793000</v>
      </c>
      <c r="O10921" s="20" t="str">
        <f t="shared" si="344"/>
        <v/>
      </c>
    </row>
    <row r="10922" spans="1:15">
      <c r="A10922" s="20" t="str">
        <f t="shared" si="345"/>
        <v>Arion banki hf.Lífeyrisauki L1</v>
      </c>
      <c r="B10922" s="20" t="str">
        <f>_xlfn.IFNA(INDEX(Listi!$AI:$AI,MATCH(C10922,Listi!$AJ:$AJ,0)),INDEX(Listi!T:T,MATCH(C10922,Listi!U:U,0)))</f>
        <v xml:space="preserve">Arion banki </v>
      </c>
      <c r="C10922" s="20" t="s">
        <v>214</v>
      </c>
      <c r="D10922" s="20" t="s">
        <v>377</v>
      </c>
      <c r="E10922" s="20" t="s">
        <v>276</v>
      </c>
      <c r="F10922" s="20" t="s">
        <v>182</v>
      </c>
      <c r="G10922" s="8">
        <v>22341</v>
      </c>
      <c r="H10922" s="20" t="s">
        <v>183</v>
      </c>
      <c r="I10922" s="7">
        <v>194000</v>
      </c>
      <c r="L10922" s="7">
        <v>5887942000</v>
      </c>
      <c r="M10922" s="7">
        <v>1011885000</v>
      </c>
      <c r="N10922" s="7">
        <v>34615000</v>
      </c>
      <c r="O10922" s="20" t="str">
        <f t="shared" si="344"/>
        <v/>
      </c>
    </row>
    <row r="10923" spans="1:15">
      <c r="A10923" s="20" t="str">
        <f t="shared" si="345"/>
        <v>Arion banki hf.Lífeyrisauki L2</v>
      </c>
      <c r="B10923" s="20" t="str">
        <f>_xlfn.IFNA(INDEX(Listi!$AI:$AI,MATCH(C10923,Listi!$AJ:$AJ,0)),INDEX(Listi!T:T,MATCH(C10923,Listi!U:U,0)))</f>
        <v xml:space="preserve">Arion banki </v>
      </c>
      <c r="C10923" s="20" t="s">
        <v>214</v>
      </c>
      <c r="D10923" s="20" t="s">
        <v>372</v>
      </c>
      <c r="E10923" s="20" t="s">
        <v>276</v>
      </c>
      <c r="F10923" s="20" t="s">
        <v>182</v>
      </c>
      <c r="G10923" s="8">
        <v>22341</v>
      </c>
      <c r="H10923" s="20" t="s">
        <v>183</v>
      </c>
      <c r="I10923" s="7">
        <v>-5088000</v>
      </c>
      <c r="L10923" s="7">
        <v>21366380000</v>
      </c>
      <c r="M10923" s="7">
        <v>1613513000</v>
      </c>
      <c r="N10923" s="7">
        <v>92085000</v>
      </c>
      <c r="O10923" s="20" t="str">
        <f t="shared" si="344"/>
        <v/>
      </c>
    </row>
    <row r="10924" spans="1:15">
      <c r="A10924" s="20" t="str">
        <f t="shared" si="345"/>
        <v>Arion banki hf.Lífeyrisauki L3</v>
      </c>
      <c r="B10924" s="20" t="str">
        <f>_xlfn.IFNA(INDEX(Listi!$AI:$AI,MATCH(C10924,Listi!$AJ:$AJ,0)),INDEX(Listi!T:T,MATCH(C10924,Listi!U:U,0)))</f>
        <v xml:space="preserve">Arion banki </v>
      </c>
      <c r="C10924" s="20" t="s">
        <v>214</v>
      </c>
      <c r="D10924" s="20" t="s">
        <v>371</v>
      </c>
      <c r="E10924" s="20" t="s">
        <v>276</v>
      </c>
      <c r="F10924" s="20" t="s">
        <v>182</v>
      </c>
      <c r="G10924" s="8">
        <v>22341</v>
      </c>
      <c r="H10924" s="20" t="s">
        <v>183</v>
      </c>
      <c r="I10924" s="7">
        <v>-2787000</v>
      </c>
      <c r="L10924" s="7">
        <v>29714848000</v>
      </c>
      <c r="M10924" s="7">
        <v>2122481000</v>
      </c>
      <c r="N10924" s="7">
        <v>129566000</v>
      </c>
      <c r="O10924" s="20" t="str">
        <f t="shared" si="344"/>
        <v/>
      </c>
    </row>
    <row r="10925" spans="1:15">
      <c r="A10925" s="20" t="str">
        <f t="shared" si="345"/>
        <v>Arion banki hf.Lífeyrisauki L4</v>
      </c>
      <c r="B10925" s="20" t="str">
        <f>_xlfn.IFNA(INDEX(Listi!$AI:$AI,MATCH(C10925,Listi!$AJ:$AJ,0)),INDEX(Listi!T:T,MATCH(C10925,Listi!U:U,0)))</f>
        <v xml:space="preserve">Arion banki </v>
      </c>
      <c r="C10925" s="20" t="s">
        <v>214</v>
      </c>
      <c r="D10925" s="20" t="s">
        <v>587</v>
      </c>
      <c r="E10925" s="20" t="s">
        <v>276</v>
      </c>
      <c r="F10925" s="20" t="s">
        <v>182</v>
      </c>
      <c r="G10925" s="8">
        <v>22341</v>
      </c>
      <c r="H10925" s="20" t="s">
        <v>183</v>
      </c>
      <c r="I10925" s="7">
        <v>2090000</v>
      </c>
      <c r="L10925" s="7">
        <v>19306242000</v>
      </c>
      <c r="M10925" s="7">
        <v>1346647000</v>
      </c>
      <c r="N10925" s="7">
        <v>388052000</v>
      </c>
      <c r="O10925" s="20" t="str">
        <f t="shared" si="344"/>
        <v/>
      </c>
    </row>
    <row r="10926" spans="1:15">
      <c r="A10926" s="20" t="str">
        <f t="shared" si="345"/>
        <v>Arion banki hf.Lífeyrisauki L5</v>
      </c>
      <c r="B10926" s="20" t="str">
        <f>_xlfn.IFNA(INDEX(Listi!$AI:$AI,MATCH(C10926,Listi!$AJ:$AJ,0)),INDEX(Listi!T:T,MATCH(C10926,Listi!U:U,0)))</f>
        <v xml:space="preserve">Arion banki </v>
      </c>
      <c r="C10926" s="20" t="s">
        <v>214</v>
      </c>
      <c r="D10926" s="20" t="s">
        <v>369</v>
      </c>
      <c r="E10926" s="20" t="s">
        <v>276</v>
      </c>
      <c r="F10926" s="20" t="s">
        <v>182</v>
      </c>
      <c r="G10926" s="8">
        <v>22341</v>
      </c>
      <c r="H10926" s="20" t="s">
        <v>183</v>
      </c>
      <c r="I10926" s="7">
        <v>0</v>
      </c>
      <c r="L10926" s="7">
        <v>44858554000</v>
      </c>
      <c r="M10926" s="7">
        <v>4018833000</v>
      </c>
      <c r="N10926" s="7">
        <v>933672000</v>
      </c>
      <c r="O10926" s="20" t="str">
        <f t="shared" si="344"/>
        <v/>
      </c>
    </row>
    <row r="10927" spans="1:15">
      <c r="A10927" s="20" t="str">
        <f t="shared" si="345"/>
        <v>Birta lífeyrissjóðurBlönduð leið</v>
      </c>
      <c r="B10927" s="20" t="str">
        <f>_xlfn.IFNA(INDEX(Listi!$AI:$AI,MATCH(C10927,Listi!$AJ:$AJ,0)),INDEX(Listi!T:T,MATCH(C10927,Listi!U:U,0)))</f>
        <v xml:space="preserve">Birta  </v>
      </c>
      <c r="C10927" s="20" t="s">
        <v>298</v>
      </c>
      <c r="D10927" s="20" t="s">
        <v>314</v>
      </c>
      <c r="E10927" s="20" t="s">
        <v>276</v>
      </c>
      <c r="F10927" s="8" t="s">
        <v>182</v>
      </c>
      <c r="G10927" s="8">
        <v>22341</v>
      </c>
      <c r="H10927" s="20" t="s">
        <v>183</v>
      </c>
      <c r="I10927" s="7">
        <v>1548500</v>
      </c>
      <c r="L10927" s="7">
        <v>6929716201</v>
      </c>
      <c r="M10927" s="7">
        <v>253995298</v>
      </c>
      <c r="N10927" s="7">
        <v>139753585</v>
      </c>
      <c r="O10927" s="20" t="str">
        <f t="shared" si="344"/>
        <v/>
      </c>
    </row>
    <row r="10928" spans="1:15">
      <c r="A10928" s="20" t="str">
        <f t="shared" si="345"/>
        <v>Birta lífeyrissjóðurInnlánsleið</v>
      </c>
      <c r="B10928" s="20" t="str">
        <f>_xlfn.IFNA(INDEX(Listi!$AI:$AI,MATCH(C10928,Listi!$AJ:$AJ,0)),INDEX(Listi!T:T,MATCH(C10928,Listi!U:U,0)))</f>
        <v xml:space="preserve">Birta  </v>
      </c>
      <c r="C10928" s="20" t="s">
        <v>298</v>
      </c>
      <c r="D10928" s="20" t="s">
        <v>208</v>
      </c>
      <c r="E10928" s="20" t="s">
        <v>276</v>
      </c>
      <c r="F10928" s="8" t="s">
        <v>182</v>
      </c>
      <c r="G10928" s="8">
        <v>22341</v>
      </c>
      <c r="H10928" s="20" t="s">
        <v>183</v>
      </c>
      <c r="I10928" s="7">
        <v>0</v>
      </c>
      <c r="L10928" s="7">
        <v>4108971332</v>
      </c>
      <c r="M10928" s="7">
        <v>264842424</v>
      </c>
      <c r="N10928" s="7">
        <v>174324836</v>
      </c>
      <c r="O10928" s="20" t="str">
        <f t="shared" si="344"/>
        <v/>
      </c>
    </row>
    <row r="10929" spans="1:15">
      <c r="A10929" s="20" t="str">
        <f t="shared" si="345"/>
        <v>Birta lífeyrissjóðurSamtryggingardeild</v>
      </c>
      <c r="B10929" s="20" t="str">
        <f>_xlfn.IFNA(INDEX(Listi!$AI:$AI,MATCH(C10929,Listi!$AJ:$AJ,0)),INDEX(Listi!T:T,MATCH(C10929,Listi!U:U,0)))</f>
        <v xml:space="preserve">Birta  </v>
      </c>
      <c r="C10929" s="20" t="s">
        <v>298</v>
      </c>
      <c r="D10929" s="20" t="s">
        <v>205</v>
      </c>
      <c r="E10929" s="20" t="s">
        <v>275</v>
      </c>
      <c r="F10929" s="8" t="s">
        <v>182</v>
      </c>
      <c r="G10929" s="8">
        <v>22341</v>
      </c>
      <c r="H10929" s="20" t="s">
        <v>183</v>
      </c>
      <c r="I10929" s="7">
        <v>182976276</v>
      </c>
      <c r="L10929" s="7">
        <v>549755105944</v>
      </c>
      <c r="M10929" s="7">
        <v>18480897961</v>
      </c>
      <c r="N10929" s="7">
        <v>14075814006</v>
      </c>
      <c r="O10929" s="20" t="str">
        <f t="shared" si="344"/>
        <v/>
      </c>
    </row>
    <row r="10930" spans="1:15">
      <c r="A10930" s="20" t="str">
        <f t="shared" si="345"/>
        <v>Birta lífeyrissjóðurSkuldabréfaleið</v>
      </c>
      <c r="B10930" s="20" t="str">
        <f>_xlfn.IFNA(INDEX(Listi!$AI:$AI,MATCH(C10930,Listi!$AJ:$AJ,0)),INDEX(Listi!T:T,MATCH(C10930,Listi!U:U,0)))</f>
        <v xml:space="preserve">Birta  </v>
      </c>
      <c r="C10930" s="20" t="s">
        <v>298</v>
      </c>
      <c r="D10930" s="20" t="s">
        <v>313</v>
      </c>
      <c r="E10930" s="20" t="s">
        <v>276</v>
      </c>
      <c r="F10930" s="8" t="s">
        <v>182</v>
      </c>
      <c r="G10930" s="8">
        <v>22341</v>
      </c>
      <c r="H10930" s="20" t="s">
        <v>183</v>
      </c>
      <c r="I10930" s="7">
        <v>1492792</v>
      </c>
      <c r="L10930" s="7">
        <v>8522374478</v>
      </c>
      <c r="M10930" s="7">
        <v>391005163</v>
      </c>
      <c r="N10930" s="7">
        <v>218104877</v>
      </c>
      <c r="O10930" s="20" t="str">
        <f t="shared" si="344"/>
        <v/>
      </c>
    </row>
    <row r="10931" spans="1:15">
      <c r="A10931" s="20" t="str">
        <f t="shared" si="345"/>
        <v>Birta lífeyrissjóðurTilgreind séreign</v>
      </c>
      <c r="B10931" s="20" t="str">
        <f>_xlfn.IFNA(INDEX(Listi!$AI:$AI,MATCH(C10931,Listi!$AJ:$AJ,0)),INDEX(Listi!T:T,MATCH(C10931,Listi!U:U,0)))</f>
        <v xml:space="preserve">Birta  </v>
      </c>
      <c r="C10931" s="20" t="s">
        <v>298</v>
      </c>
      <c r="D10931" s="20" t="s">
        <v>312</v>
      </c>
      <c r="E10931" s="20" t="s">
        <v>276</v>
      </c>
      <c r="F10931" s="20" t="s">
        <v>182</v>
      </c>
      <c r="G10931" s="8">
        <v>22341</v>
      </c>
      <c r="H10931" s="20" t="s">
        <v>183</v>
      </c>
      <c r="I10931" s="7">
        <v>1101505</v>
      </c>
      <c r="L10931" s="7">
        <v>2234420297</v>
      </c>
      <c r="M10931" s="7">
        <v>511871981</v>
      </c>
      <c r="N10931" s="7">
        <v>36000223</v>
      </c>
      <c r="O10931" s="20" t="str">
        <f t="shared" si="344"/>
        <v/>
      </c>
    </row>
    <row r="10932" spans="1:15">
      <c r="A10932" s="20" t="str">
        <f t="shared" si="345"/>
        <v>Brú Lífeyrissjóður starfsmanna sveitarfélagaA-deild</v>
      </c>
      <c r="B10932" s="20" t="str">
        <f>_xlfn.IFNA(INDEX(Listi!$AI:$AI,MATCH(C10932,Listi!$AJ:$AJ,0)),INDEX(Listi!T:T,MATCH(C10932,Listi!U:U,0)))</f>
        <v>Brú</v>
      </c>
      <c r="C10932" s="20" t="s">
        <v>217</v>
      </c>
      <c r="D10932" s="20" t="s">
        <v>257</v>
      </c>
      <c r="E10932" s="20" t="s">
        <v>275</v>
      </c>
      <c r="F10932" s="20" t="s">
        <v>182</v>
      </c>
      <c r="G10932" s="8">
        <v>22341</v>
      </c>
      <c r="H10932" s="20" t="s">
        <v>183</v>
      </c>
      <c r="I10932" s="7">
        <v>102209955</v>
      </c>
      <c r="L10932" s="7">
        <v>270469177889</v>
      </c>
      <c r="M10932" s="7">
        <v>13987858077</v>
      </c>
      <c r="N10932" s="7">
        <v>4793072329</v>
      </c>
      <c r="O10932" s="20" t="str">
        <f t="shared" si="344"/>
        <v/>
      </c>
    </row>
    <row r="10933" spans="1:15">
      <c r="A10933" s="20" t="str">
        <f t="shared" si="345"/>
        <v>Brú Lífeyrissjóður starfsmanna sveitarfélagaB-deild</v>
      </c>
      <c r="B10933" s="20" t="str">
        <f>_xlfn.IFNA(INDEX(Listi!$AI:$AI,MATCH(C10933,Listi!$AJ:$AJ,0)),INDEX(Listi!T:T,MATCH(C10933,Listi!U:U,0)))</f>
        <v>Brú</v>
      </c>
      <c r="C10933" s="20" t="s">
        <v>217</v>
      </c>
      <c r="D10933" s="20" t="s">
        <v>218</v>
      </c>
      <c r="E10933" s="20" t="s">
        <v>275</v>
      </c>
      <c r="F10933" s="20" t="s">
        <v>182</v>
      </c>
      <c r="G10933" s="8">
        <v>22341</v>
      </c>
      <c r="H10933" s="20" t="s">
        <v>183</v>
      </c>
      <c r="I10933" s="7">
        <v>2894664</v>
      </c>
      <c r="L10933" s="7">
        <v>17004783831</v>
      </c>
      <c r="M10933" s="7">
        <v>119747694</v>
      </c>
      <c r="N10933" s="7">
        <v>3424817406</v>
      </c>
      <c r="O10933" s="20" t="str">
        <f t="shared" si="344"/>
        <v/>
      </c>
    </row>
    <row r="10934" spans="1:15">
      <c r="A10934" s="20" t="str">
        <f t="shared" si="345"/>
        <v>Brú Lífeyrissjóður starfsmanna sveitarfélagaV-deild</v>
      </c>
      <c r="B10934" s="20" t="str">
        <f>_xlfn.IFNA(INDEX(Listi!$AI:$AI,MATCH(C10934,Listi!$AJ:$AJ,0)),INDEX(Listi!T:T,MATCH(C10934,Listi!U:U,0)))</f>
        <v>Brú</v>
      </c>
      <c r="C10934" s="20" t="s">
        <v>217</v>
      </c>
      <c r="D10934" s="20" t="s">
        <v>219</v>
      </c>
      <c r="E10934" s="20" t="s">
        <v>275</v>
      </c>
      <c r="F10934" s="20" t="s">
        <v>182</v>
      </c>
      <c r="G10934" s="8">
        <v>22341</v>
      </c>
      <c r="H10934" s="20" t="s">
        <v>183</v>
      </c>
      <c r="I10934" s="7">
        <v>20214141</v>
      </c>
      <c r="L10934" s="7">
        <v>54501394986</v>
      </c>
      <c r="M10934" s="7">
        <v>4188513374</v>
      </c>
      <c r="N10934" s="7">
        <v>455519059</v>
      </c>
      <c r="O10934" s="20" t="str">
        <f t="shared" si="344"/>
        <v/>
      </c>
    </row>
    <row r="10935" spans="1:15">
      <c r="A10935" s="20" t="str">
        <f t="shared" si="345"/>
        <v>Eftirlaunasj atvinnuflugmannaSamtryggingardeild</v>
      </c>
      <c r="B10935" s="20" t="str">
        <f>_xlfn.IFNA(INDEX(Listi!$AI:$AI,MATCH(C10935,Listi!$AJ:$AJ,0)),INDEX(Listi!T:T,MATCH(C10935,Listi!U:U,0)))</f>
        <v>EFÍA</v>
      </c>
      <c r="C10935" s="20" t="s">
        <v>220</v>
      </c>
      <c r="D10935" s="20" t="s">
        <v>205</v>
      </c>
      <c r="E10935" s="20" t="s">
        <v>275</v>
      </c>
      <c r="F10935" s="20" t="s">
        <v>182</v>
      </c>
      <c r="G10935" s="8">
        <v>22341</v>
      </c>
      <c r="H10935" s="20" t="s">
        <v>183</v>
      </c>
      <c r="I10935" s="7">
        <v>5362000</v>
      </c>
      <c r="L10935" s="7">
        <v>58542663000</v>
      </c>
      <c r="M10935" s="7">
        <v>1477262000</v>
      </c>
      <c r="N10935" s="7">
        <v>1113313000</v>
      </c>
      <c r="O10935" s="20" t="str">
        <f t="shared" si="344"/>
        <v/>
      </c>
    </row>
    <row r="10936" spans="1:15">
      <c r="A10936" s="20" t="str">
        <f t="shared" si="345"/>
        <v>Festa - lífeyrissjóðurSamtryggingardeild</v>
      </c>
      <c r="B10936" s="20" t="str">
        <f>_xlfn.IFNA(INDEX(Listi!$AI:$AI,MATCH(C10936,Listi!$AJ:$AJ,0)),INDEX(Listi!T:T,MATCH(C10936,Listi!U:U,0)))</f>
        <v xml:space="preserve">Festa </v>
      </c>
      <c r="C10936" s="20" t="s">
        <v>221</v>
      </c>
      <c r="D10936" s="20" t="s">
        <v>205</v>
      </c>
      <c r="E10936" s="20" t="s">
        <v>275</v>
      </c>
      <c r="F10936" s="20" t="s">
        <v>182</v>
      </c>
      <c r="G10936" s="8">
        <v>22341</v>
      </c>
      <c r="H10936" s="20" t="s">
        <v>183</v>
      </c>
      <c r="I10936" s="7">
        <v>38278304</v>
      </c>
      <c r="L10936" s="7">
        <v>246318113722</v>
      </c>
      <c r="M10936" s="7">
        <v>11138196907</v>
      </c>
      <c r="N10936" s="7">
        <v>5180938287</v>
      </c>
      <c r="O10936" s="20" t="str">
        <f t="shared" si="344"/>
        <v/>
      </c>
    </row>
    <row r="10937" spans="1:15">
      <c r="A10937" s="20" t="str">
        <f t="shared" si="345"/>
        <v>Festa - lífeyrissjóðurSparnaðarleið I</v>
      </c>
      <c r="B10937" s="20" t="str">
        <f>_xlfn.IFNA(INDEX(Listi!$AI:$AI,MATCH(C10937,Listi!$AJ:$AJ,0)),INDEX(Listi!T:T,MATCH(C10937,Listi!U:U,0)))</f>
        <v xml:space="preserve">Festa </v>
      </c>
      <c r="C10937" s="20" t="s">
        <v>221</v>
      </c>
      <c r="D10937" s="20" t="s">
        <v>464</v>
      </c>
      <c r="E10937" s="20" t="s">
        <v>276</v>
      </c>
      <c r="F10937" s="20" t="s">
        <v>182</v>
      </c>
      <c r="G10937" s="8">
        <v>22341</v>
      </c>
      <c r="H10937" s="20" t="s">
        <v>183</v>
      </c>
      <c r="I10937" s="7">
        <v>-202474</v>
      </c>
      <c r="L10937" s="7">
        <v>75585319</v>
      </c>
      <c r="M10937" s="7">
        <v>37671409</v>
      </c>
      <c r="N10937" s="7">
        <v>2063969</v>
      </c>
      <c r="O10937" s="20" t="str">
        <f t="shared" si="344"/>
        <v/>
      </c>
    </row>
    <row r="10938" spans="1:15">
      <c r="A10938" s="20" t="str">
        <f t="shared" si="345"/>
        <v>Festa - lífeyrissjóðurSparnaðarleið II</v>
      </c>
      <c r="B10938" s="20" t="str">
        <f>_xlfn.IFNA(INDEX(Listi!$AI:$AI,MATCH(C10938,Listi!$AJ:$AJ,0)),INDEX(Listi!T:T,MATCH(C10938,Listi!U:U,0)))</f>
        <v xml:space="preserve">Festa </v>
      </c>
      <c r="C10938" s="20" t="s">
        <v>221</v>
      </c>
      <c r="D10938" s="20" t="s">
        <v>388</v>
      </c>
      <c r="E10938" s="20" t="s">
        <v>276</v>
      </c>
      <c r="F10938" s="20" t="s">
        <v>182</v>
      </c>
      <c r="G10938" s="8">
        <v>22341</v>
      </c>
      <c r="H10938" s="20" t="s">
        <v>183</v>
      </c>
      <c r="I10938" s="7">
        <v>-1051417</v>
      </c>
      <c r="L10938" s="7">
        <v>1113180693</v>
      </c>
      <c r="M10938" s="7">
        <v>134564310</v>
      </c>
      <c r="N10938" s="7">
        <v>19363084</v>
      </c>
      <c r="O10938" s="20" t="str">
        <f t="shared" si="344"/>
        <v/>
      </c>
    </row>
    <row r="10939" spans="1:15">
      <c r="A10939" s="20" t="str">
        <f t="shared" si="345"/>
        <v>Frjálsi lífeyrissjóðurinnDeild/leið I</v>
      </c>
      <c r="B10939" s="20" t="str">
        <f>_xlfn.IFNA(INDEX(Listi!$AI:$AI,MATCH(C10939,Listi!$AJ:$AJ,0)),INDEX(Listi!T:T,MATCH(C10939,Listi!U:U,0)))</f>
        <v xml:space="preserve">Frjálsi </v>
      </c>
      <c r="C10939" s="20" t="s">
        <v>222</v>
      </c>
      <c r="D10939" s="20" t="s">
        <v>223</v>
      </c>
      <c r="E10939" s="20" t="s">
        <v>276</v>
      </c>
      <c r="F10939" s="20" t="s">
        <v>182</v>
      </c>
      <c r="G10939" s="8">
        <v>22341</v>
      </c>
      <c r="H10939" s="20" t="s">
        <v>183</v>
      </c>
      <c r="I10939" s="7">
        <v>15690000</v>
      </c>
      <c r="L10939" s="7">
        <v>199278730000</v>
      </c>
      <c r="M10939" s="7">
        <v>10813020000</v>
      </c>
      <c r="N10939" s="7">
        <v>2178012000</v>
      </c>
      <c r="O10939" s="20" t="str">
        <f t="shared" si="344"/>
        <v/>
      </c>
    </row>
    <row r="10940" spans="1:15">
      <c r="A10940" s="20" t="str">
        <f t="shared" si="345"/>
        <v>Frjálsi lífeyrissjóðurinnDeild/leið II</v>
      </c>
      <c r="B10940" s="20" t="str">
        <f>_xlfn.IFNA(INDEX(Listi!$AI:$AI,MATCH(C10940,Listi!$AJ:$AJ,0)),INDEX(Listi!T:T,MATCH(C10940,Listi!U:U,0)))</f>
        <v xml:space="preserve">Frjálsi </v>
      </c>
      <c r="C10940" s="20" t="s">
        <v>222</v>
      </c>
      <c r="D10940" s="20" t="s">
        <v>224</v>
      </c>
      <c r="E10940" s="20" t="s">
        <v>276</v>
      </c>
      <c r="F10940" s="20" t="s">
        <v>182</v>
      </c>
      <c r="G10940" s="8">
        <v>22341</v>
      </c>
      <c r="H10940" s="20" t="s">
        <v>183</v>
      </c>
      <c r="I10940" s="7">
        <v>-1188000</v>
      </c>
      <c r="L10940" s="7">
        <v>29681370000</v>
      </c>
      <c r="M10940" s="7">
        <v>1864883000</v>
      </c>
      <c r="N10940" s="7">
        <v>401735000</v>
      </c>
      <c r="O10940" s="20" t="str">
        <f t="shared" si="344"/>
        <v/>
      </c>
    </row>
    <row r="10941" spans="1:15">
      <c r="A10941" s="20" t="str">
        <f t="shared" si="345"/>
        <v>Frjálsi lífeyrissjóðurinnDeild/leið III</v>
      </c>
      <c r="B10941" s="20" t="str">
        <f>_xlfn.IFNA(INDEX(Listi!$AI:$AI,MATCH(C10941,Listi!$AJ:$AJ,0)),INDEX(Listi!T:T,MATCH(C10941,Listi!U:U,0)))</f>
        <v xml:space="preserve">Frjálsi </v>
      </c>
      <c r="C10941" s="20" t="s">
        <v>222</v>
      </c>
      <c r="D10941" s="20" t="s">
        <v>225</v>
      </c>
      <c r="E10941" s="20" t="s">
        <v>276</v>
      </c>
      <c r="F10941" s="20" t="s">
        <v>182</v>
      </c>
      <c r="G10941" s="8">
        <v>22341</v>
      </c>
      <c r="H10941" s="20" t="s">
        <v>183</v>
      </c>
      <c r="I10941" s="7">
        <v>935000</v>
      </c>
      <c r="L10941" s="7">
        <v>43554797000</v>
      </c>
      <c r="M10941" s="7">
        <v>2564479000</v>
      </c>
      <c r="N10941" s="7">
        <v>1456678000</v>
      </c>
      <c r="O10941" s="20" t="str">
        <f t="shared" si="344"/>
        <v/>
      </c>
    </row>
    <row r="10942" spans="1:15">
      <c r="A10942" s="20" t="str">
        <f t="shared" si="345"/>
        <v>Frjálsi lífeyrissjóðurinnFrjálsi Áhætta</v>
      </c>
      <c r="B10942" s="20" t="str">
        <f>_xlfn.IFNA(INDEX(Listi!$AI:$AI,MATCH(C10942,Listi!$AJ:$AJ,0)),INDEX(Listi!T:T,MATCH(C10942,Listi!U:U,0)))</f>
        <v xml:space="preserve">Frjálsi </v>
      </c>
      <c r="C10942" s="20" t="s">
        <v>222</v>
      </c>
      <c r="D10942" s="20" t="s">
        <v>226</v>
      </c>
      <c r="E10942" s="20" t="s">
        <v>276</v>
      </c>
      <c r="F10942" s="20" t="s">
        <v>182</v>
      </c>
      <c r="G10942" s="8">
        <v>22341</v>
      </c>
      <c r="H10942" s="20" t="s">
        <v>183</v>
      </c>
      <c r="I10942" s="7">
        <v>814000</v>
      </c>
      <c r="L10942" s="7">
        <v>2707615000</v>
      </c>
      <c r="M10942" s="7">
        <v>335331000</v>
      </c>
      <c r="N10942" s="7">
        <v>1872000</v>
      </c>
      <c r="O10942" s="20" t="str">
        <f t="shared" si="344"/>
        <v/>
      </c>
    </row>
    <row r="10943" spans="1:15">
      <c r="A10943" s="20" t="str">
        <f t="shared" si="345"/>
        <v>Frjálsi lífeyrissjóðurinnSameiginleg deild</v>
      </c>
      <c r="B10943" s="20" t="str">
        <f>_xlfn.IFNA(INDEX(Listi!$AI:$AI,MATCH(C10943,Listi!$AJ:$AJ,0)),INDEX(Listi!T:T,MATCH(C10943,Listi!U:U,0)))</f>
        <v xml:space="preserve">Frjálsi </v>
      </c>
      <c r="C10943" s="20" t="s">
        <v>222</v>
      </c>
      <c r="D10943" s="20" t="s">
        <v>311</v>
      </c>
      <c r="E10943" s="20" t="s">
        <v>276</v>
      </c>
      <c r="F10943" s="20" t="s">
        <v>182</v>
      </c>
      <c r="G10943" s="8">
        <v>22341</v>
      </c>
      <c r="H10943" s="20" t="s">
        <v>183</v>
      </c>
      <c r="I10943" s="7">
        <v>0</v>
      </c>
      <c r="L10943" s="7">
        <v>0</v>
      </c>
      <c r="M10943" s="7">
        <v>0</v>
      </c>
      <c r="N10943" s="7">
        <v>0</v>
      </c>
      <c r="O10943" s="20" t="str">
        <f t="shared" si="344"/>
        <v/>
      </c>
    </row>
    <row r="10944" spans="1:15">
      <c r="A10944" s="20" t="str">
        <f t="shared" si="345"/>
        <v>Frjálsi lífeyrissjóðurinnSamtryggingardeild</v>
      </c>
      <c r="B10944" s="20" t="str">
        <f>_xlfn.IFNA(INDEX(Listi!$AI:$AI,MATCH(C10944,Listi!$AJ:$AJ,0)),INDEX(Listi!T:T,MATCH(C10944,Listi!U:U,0)))</f>
        <v xml:space="preserve">Frjálsi </v>
      </c>
      <c r="C10944" s="20" t="s">
        <v>222</v>
      </c>
      <c r="D10944" s="20" t="s">
        <v>205</v>
      </c>
      <c r="E10944" s="20" t="s">
        <v>275</v>
      </c>
      <c r="F10944" s="20" t="s">
        <v>182</v>
      </c>
      <c r="G10944" s="8">
        <v>22341</v>
      </c>
      <c r="H10944" s="20" t="s">
        <v>183</v>
      </c>
      <c r="I10944" s="7">
        <v>62542000</v>
      </c>
      <c r="L10944" s="7">
        <v>127148465000</v>
      </c>
      <c r="M10944" s="7">
        <v>7524433000</v>
      </c>
      <c r="N10944" s="7">
        <v>1254273000</v>
      </c>
      <c r="O10944" s="20" t="str">
        <f t="shared" si="344"/>
        <v/>
      </c>
    </row>
    <row r="10945" spans="1:15">
      <c r="A10945" s="20" t="str">
        <f t="shared" si="345"/>
        <v>Gildi - lífeyrissjóðurFramtíðarsýn 1</v>
      </c>
      <c r="B10945" s="20" t="str">
        <f>_xlfn.IFNA(INDEX(Listi!$AI:$AI,MATCH(C10945,Listi!$AJ:$AJ,0)),INDEX(Listi!T:T,MATCH(C10945,Listi!U:U,0)))</f>
        <v xml:space="preserve">Gildi  </v>
      </c>
      <c r="C10945" s="20" t="s">
        <v>227</v>
      </c>
      <c r="D10945" s="20" t="s">
        <v>373</v>
      </c>
      <c r="E10945" s="20" t="s">
        <v>276</v>
      </c>
      <c r="F10945" s="20" t="s">
        <v>182</v>
      </c>
      <c r="G10945" s="8">
        <v>22341</v>
      </c>
      <c r="H10945" s="20" t="s">
        <v>183</v>
      </c>
      <c r="I10945" s="7">
        <v>465296</v>
      </c>
      <c r="L10945" s="7">
        <v>3223959491</v>
      </c>
      <c r="M10945" s="7">
        <v>185065371</v>
      </c>
      <c r="N10945" s="7">
        <v>99697779</v>
      </c>
      <c r="O10945" s="20" t="str">
        <f t="shared" si="344"/>
        <v/>
      </c>
    </row>
    <row r="10946" spans="1:15">
      <c r="A10946" s="20" t="str">
        <f t="shared" si="345"/>
        <v>Gildi - lífeyrissjóðurFramtíðarsýn 2</v>
      </c>
      <c r="B10946" s="20" t="str">
        <f>_xlfn.IFNA(INDEX(Listi!$AI:$AI,MATCH(C10946,Listi!$AJ:$AJ,0)),INDEX(Listi!T:T,MATCH(C10946,Listi!U:U,0)))</f>
        <v xml:space="preserve">Gildi  </v>
      </c>
      <c r="C10946" s="20" t="s">
        <v>227</v>
      </c>
      <c r="D10946" s="20" t="s">
        <v>374</v>
      </c>
      <c r="E10946" s="20" t="s">
        <v>276</v>
      </c>
      <c r="F10946" s="20" t="s">
        <v>182</v>
      </c>
      <c r="G10946" s="8">
        <v>22341</v>
      </c>
      <c r="H10946" s="20" t="s">
        <v>183</v>
      </c>
      <c r="I10946" s="7">
        <v>236203</v>
      </c>
      <c r="L10946" s="7">
        <v>3172355810</v>
      </c>
      <c r="M10946" s="7">
        <v>227598529</v>
      </c>
      <c r="N10946" s="7">
        <v>70042741</v>
      </c>
      <c r="O10946" s="20" t="str">
        <f t="shared" ref="O10946:O11009" si="346">IFERROR(VLOOKUP(F10946,EhLykill,3,FALSE),"")</f>
        <v/>
      </c>
    </row>
    <row r="10947" spans="1:15">
      <c r="A10947" s="20" t="str">
        <f t="shared" si="345"/>
        <v>Gildi - lífeyrissjóðurFramtíðarsýn 3</v>
      </c>
      <c r="B10947" s="20" t="str">
        <f>_xlfn.IFNA(INDEX(Listi!$AI:$AI,MATCH(C10947,Listi!$AJ:$AJ,0)),INDEX(Listi!T:T,MATCH(C10947,Listi!U:U,0)))</f>
        <v xml:space="preserve">Gildi  </v>
      </c>
      <c r="C10947" s="20" t="s">
        <v>227</v>
      </c>
      <c r="D10947" s="20" t="s">
        <v>380</v>
      </c>
      <c r="E10947" s="20" t="s">
        <v>276</v>
      </c>
      <c r="F10947" s="20" t="s">
        <v>182</v>
      </c>
      <c r="G10947" s="8">
        <v>22341</v>
      </c>
      <c r="H10947" s="20" t="s">
        <v>183</v>
      </c>
      <c r="I10947" s="7">
        <v>0</v>
      </c>
      <c r="L10947" s="7">
        <v>1220667693</v>
      </c>
      <c r="M10947" s="7">
        <v>206427664</v>
      </c>
      <c r="N10947" s="7">
        <v>61376636</v>
      </c>
      <c r="O10947" s="20" t="str">
        <f t="shared" si="346"/>
        <v/>
      </c>
    </row>
    <row r="10948" spans="1:15">
      <c r="A10948" s="20" t="str">
        <f t="shared" si="345"/>
        <v>Gildi - lífeyrissjóðurSamtryggingardeild</v>
      </c>
      <c r="B10948" s="20" t="str">
        <f>_xlfn.IFNA(INDEX(Listi!$AI:$AI,MATCH(C10948,Listi!$AJ:$AJ,0)),INDEX(Listi!T:T,MATCH(C10948,Listi!U:U,0)))</f>
        <v xml:space="preserve">Gildi  </v>
      </c>
      <c r="C10948" s="20" t="s">
        <v>227</v>
      </c>
      <c r="D10948" s="20" t="s">
        <v>205</v>
      </c>
      <c r="E10948" s="20" t="s">
        <v>275</v>
      </c>
      <c r="F10948" s="20" t="s">
        <v>182</v>
      </c>
      <c r="G10948" s="8">
        <v>22341</v>
      </c>
      <c r="H10948" s="20" t="s">
        <v>183</v>
      </c>
      <c r="I10948" s="7">
        <v>271878090</v>
      </c>
      <c r="L10948" s="7">
        <v>908474103084</v>
      </c>
      <c r="M10948" s="7">
        <v>33404441428</v>
      </c>
      <c r="N10948" s="7">
        <v>20772915594</v>
      </c>
      <c r="O10948" s="20" t="str">
        <f t="shared" si="346"/>
        <v/>
      </c>
    </row>
    <row r="10949" spans="1:15">
      <c r="A10949" s="20" t="str">
        <f t="shared" si="345"/>
        <v>Íslandsbanki hf.Erlend verðbréf</v>
      </c>
      <c r="B10949" s="20" t="str">
        <f>_xlfn.IFNA(INDEX(Listi!$AI:$AI,MATCH(C10949,Listi!$AJ:$AJ,0)),INDEX(Listi!T:T,MATCH(C10949,Listi!U:U,0)))</f>
        <v>Íslandsbanki</v>
      </c>
      <c r="C10949" s="20" t="s">
        <v>228</v>
      </c>
      <c r="D10949" s="20" t="s">
        <v>229</v>
      </c>
      <c r="E10949" s="20" t="s">
        <v>276</v>
      </c>
      <c r="F10949" s="20" t="s">
        <v>182</v>
      </c>
      <c r="G10949" s="8">
        <v>22341</v>
      </c>
      <c r="H10949" s="20" t="s">
        <v>183</v>
      </c>
      <c r="I10949" s="7">
        <v>2088547</v>
      </c>
      <c r="L10949" s="7">
        <v>1602556114</v>
      </c>
      <c r="M10949" s="7">
        <v>15640340</v>
      </c>
      <c r="N10949" s="7">
        <v>15279587</v>
      </c>
      <c r="O10949" s="20" t="str">
        <f t="shared" si="346"/>
        <v/>
      </c>
    </row>
    <row r="10950" spans="1:15">
      <c r="A10950" s="20" t="str">
        <f t="shared" si="345"/>
        <v>Íslandsbanki hf.Húsnæðisleið</v>
      </c>
      <c r="B10950" s="20" t="str">
        <f>_xlfn.IFNA(INDEX(Listi!$AI:$AI,MATCH(C10950,Listi!$AJ:$AJ,0)),INDEX(Listi!T:T,MATCH(C10950,Listi!U:U,0)))</f>
        <v>Íslandsbanki</v>
      </c>
      <c r="C10950" s="20" t="s">
        <v>228</v>
      </c>
      <c r="D10950" s="20" t="s">
        <v>307</v>
      </c>
      <c r="E10950" s="20" t="s">
        <v>276</v>
      </c>
      <c r="F10950" s="20" t="s">
        <v>182</v>
      </c>
      <c r="G10950" s="8">
        <v>22341</v>
      </c>
      <c r="H10950" s="20" t="s">
        <v>183</v>
      </c>
      <c r="I10950" s="7">
        <v>923125</v>
      </c>
      <c r="L10950" s="7">
        <v>2334808209</v>
      </c>
      <c r="M10950" s="7">
        <v>1128225985</v>
      </c>
      <c r="N10950" s="7">
        <v>7159457</v>
      </c>
      <c r="O10950" s="20" t="str">
        <f t="shared" si="346"/>
        <v/>
      </c>
    </row>
    <row r="10951" spans="1:15">
      <c r="A10951" s="20" t="str">
        <f t="shared" si="345"/>
        <v>Íslandsbanki hf.Lífeyrisreikningur-óverðtryggður</v>
      </c>
      <c r="B10951" s="20" t="str">
        <f>_xlfn.IFNA(INDEX(Listi!$AI:$AI,MATCH(C10951,Listi!$AJ:$AJ,0)),INDEX(Listi!T:T,MATCH(C10951,Listi!U:U,0)))</f>
        <v>Íslandsbanki</v>
      </c>
      <c r="C10951" s="20" t="s">
        <v>228</v>
      </c>
      <c r="D10951" s="20" t="s">
        <v>231</v>
      </c>
      <c r="E10951" s="20" t="s">
        <v>276</v>
      </c>
      <c r="F10951" s="20" t="s">
        <v>182</v>
      </c>
      <c r="G10951" s="8">
        <v>22341</v>
      </c>
      <c r="H10951" s="20" t="s">
        <v>183</v>
      </c>
      <c r="I10951" s="7">
        <v>0</v>
      </c>
      <c r="L10951" s="7">
        <v>2506311736</v>
      </c>
      <c r="M10951" s="7">
        <v>879015901</v>
      </c>
      <c r="N10951" s="7">
        <v>95740979</v>
      </c>
      <c r="O10951" s="20" t="str">
        <f t="shared" si="346"/>
        <v/>
      </c>
    </row>
    <row r="10952" spans="1:15">
      <c r="A10952" s="20" t="str">
        <f t="shared" si="345"/>
        <v>Íslandsbanki hf.Lífeyrisreikningur-verðtryggður</v>
      </c>
      <c r="B10952" s="20" t="str">
        <f>_xlfn.IFNA(INDEX(Listi!$AI:$AI,MATCH(C10952,Listi!$AJ:$AJ,0)),INDEX(Listi!T:T,MATCH(C10952,Listi!U:U,0)))</f>
        <v>Íslandsbanki</v>
      </c>
      <c r="C10952" s="20" t="s">
        <v>228</v>
      </c>
      <c r="D10952" s="20" t="s">
        <v>232</v>
      </c>
      <c r="E10952" s="20" t="s">
        <v>276</v>
      </c>
      <c r="F10952" s="20" t="s">
        <v>182</v>
      </c>
      <c r="G10952" s="8">
        <v>22341</v>
      </c>
      <c r="H10952" s="20" t="s">
        <v>183</v>
      </c>
      <c r="I10952" s="7">
        <v>0</v>
      </c>
      <c r="L10952" s="7">
        <v>35933944171</v>
      </c>
      <c r="M10952" s="7">
        <v>3575627585</v>
      </c>
      <c r="N10952" s="7">
        <v>973599891</v>
      </c>
      <c r="O10952" s="20" t="str">
        <f t="shared" si="346"/>
        <v/>
      </c>
    </row>
    <row r="10953" spans="1:15">
      <c r="A10953" s="20" t="str">
        <f t="shared" si="345"/>
        <v>Íslandsbanki hf.Löng ríkisskuldabréf</v>
      </c>
      <c r="B10953" s="20" t="str">
        <f>_xlfn.IFNA(INDEX(Listi!$AI:$AI,MATCH(C10953,Listi!$AJ:$AJ,0)),INDEX(Listi!T:T,MATCH(C10953,Listi!U:U,0)))</f>
        <v>Íslandsbanki</v>
      </c>
      <c r="C10953" s="20" t="s">
        <v>228</v>
      </c>
      <c r="D10953" s="20" t="s">
        <v>233</v>
      </c>
      <c r="E10953" s="20" t="s">
        <v>276</v>
      </c>
      <c r="F10953" s="20" t="s">
        <v>182</v>
      </c>
      <c r="G10953" s="8">
        <v>22341</v>
      </c>
      <c r="H10953" s="20" t="s">
        <v>183</v>
      </c>
      <c r="I10953" s="7">
        <v>9115</v>
      </c>
      <c r="L10953" s="7">
        <v>753232602</v>
      </c>
      <c r="M10953" s="7">
        <v>52540738</v>
      </c>
      <c r="N10953" s="7">
        <v>25520229</v>
      </c>
      <c r="O10953" s="20" t="str">
        <f t="shared" si="346"/>
        <v/>
      </c>
    </row>
    <row r="10954" spans="1:15">
      <c r="A10954" s="20" t="str">
        <f t="shared" si="345"/>
        <v>Íslandsbanki hf.Stýring A</v>
      </c>
      <c r="B10954" s="20" t="str">
        <f>_xlfn.IFNA(INDEX(Listi!$AI:$AI,MATCH(C10954,Listi!$AJ:$AJ,0)),INDEX(Listi!T:T,MATCH(C10954,Listi!U:U,0)))</f>
        <v>Íslandsbanki</v>
      </c>
      <c r="C10954" s="20" t="s">
        <v>228</v>
      </c>
      <c r="D10954" s="20" t="s">
        <v>234</v>
      </c>
      <c r="E10954" s="20" t="s">
        <v>276</v>
      </c>
      <c r="F10954" s="20" t="s">
        <v>182</v>
      </c>
      <c r="G10954" s="8">
        <v>22341</v>
      </c>
      <c r="H10954" s="20" t="s">
        <v>183</v>
      </c>
      <c r="I10954" s="7">
        <v>65808</v>
      </c>
      <c r="L10954" s="7">
        <v>4133723797</v>
      </c>
      <c r="M10954" s="7">
        <v>215966902</v>
      </c>
      <c r="N10954" s="7">
        <v>124877843</v>
      </c>
      <c r="O10954" s="20" t="str">
        <f t="shared" si="346"/>
        <v/>
      </c>
    </row>
    <row r="10955" spans="1:15">
      <c r="A10955" s="20" t="str">
        <f t="shared" si="345"/>
        <v>Íslandsbanki hf.Stýring B</v>
      </c>
      <c r="B10955" s="20" t="str">
        <f>_xlfn.IFNA(INDEX(Listi!$AI:$AI,MATCH(C10955,Listi!$AJ:$AJ,0)),INDEX(Listi!T:T,MATCH(C10955,Listi!U:U,0)))</f>
        <v>Íslandsbanki</v>
      </c>
      <c r="C10955" s="20" t="s">
        <v>228</v>
      </c>
      <c r="D10955" s="20" t="s">
        <v>235</v>
      </c>
      <c r="E10955" s="20" t="s">
        <v>276</v>
      </c>
      <c r="F10955" s="20" t="s">
        <v>182</v>
      </c>
      <c r="G10955" s="8">
        <v>22341</v>
      </c>
      <c r="H10955" s="20" t="s">
        <v>183</v>
      </c>
      <c r="I10955" s="7">
        <v>366633</v>
      </c>
      <c r="L10955" s="7">
        <v>5860247393</v>
      </c>
      <c r="M10955" s="7">
        <v>508591885</v>
      </c>
      <c r="N10955" s="7">
        <v>77897125</v>
      </c>
      <c r="O10955" s="20" t="str">
        <f t="shared" si="346"/>
        <v/>
      </c>
    </row>
    <row r="10956" spans="1:15">
      <c r="A10956" s="20" t="str">
        <f t="shared" si="345"/>
        <v>Íslandsbanki hf.Stýring C</v>
      </c>
      <c r="B10956" s="20" t="str">
        <f>_xlfn.IFNA(INDEX(Listi!$AI:$AI,MATCH(C10956,Listi!$AJ:$AJ,0)),INDEX(Listi!T:T,MATCH(C10956,Listi!U:U,0)))</f>
        <v>Íslandsbanki</v>
      </c>
      <c r="C10956" s="20" t="s">
        <v>228</v>
      </c>
      <c r="D10956" s="20" t="s">
        <v>236</v>
      </c>
      <c r="E10956" s="20" t="s">
        <v>276</v>
      </c>
      <c r="F10956" s="20" t="s">
        <v>182</v>
      </c>
      <c r="G10956" s="8">
        <v>22341</v>
      </c>
      <c r="H10956" s="20" t="s">
        <v>183</v>
      </c>
      <c r="I10956" s="7">
        <v>773793</v>
      </c>
      <c r="L10956" s="7">
        <v>8014427899</v>
      </c>
      <c r="M10956" s="7">
        <v>751053797</v>
      </c>
      <c r="N10956" s="7">
        <v>58531298</v>
      </c>
      <c r="O10956" s="20" t="str">
        <f t="shared" si="346"/>
        <v/>
      </c>
    </row>
    <row r="10957" spans="1:15">
      <c r="A10957" s="20" t="str">
        <f t="shared" si="345"/>
        <v>Íslandsbanki hf.Stýring D</v>
      </c>
      <c r="B10957" s="20" t="str">
        <f>_xlfn.IFNA(INDEX(Listi!$AI:$AI,MATCH(C10957,Listi!$AJ:$AJ,0)),INDEX(Listi!T:T,MATCH(C10957,Listi!U:U,0)))</f>
        <v>Íslandsbanki</v>
      </c>
      <c r="C10957" s="20" t="s">
        <v>228</v>
      </c>
      <c r="D10957" s="20" t="s">
        <v>237</v>
      </c>
      <c r="E10957" s="20" t="s">
        <v>276</v>
      </c>
      <c r="F10957" s="20" t="s">
        <v>182</v>
      </c>
      <c r="G10957" s="8">
        <v>22341</v>
      </c>
      <c r="H10957" s="20" t="s">
        <v>183</v>
      </c>
      <c r="I10957" s="7">
        <v>833599</v>
      </c>
      <c r="L10957" s="7">
        <v>5826614423</v>
      </c>
      <c r="M10957" s="7">
        <v>1371163557</v>
      </c>
      <c r="N10957" s="7">
        <v>36861109</v>
      </c>
      <c r="O10957" s="20" t="str">
        <f t="shared" si="346"/>
        <v/>
      </c>
    </row>
    <row r="10958" spans="1:15">
      <c r="A10958" s="20" t="str">
        <f t="shared" si="345"/>
        <v>Íslandsbanki hf.Stýring E</v>
      </c>
      <c r="B10958" s="20" t="str">
        <f>_xlfn.IFNA(INDEX(Listi!$AI:$AI,MATCH(C10958,Listi!$AJ:$AJ,0)),INDEX(Listi!T:T,MATCH(C10958,Listi!U:U,0)))</f>
        <v>Íslandsbanki</v>
      </c>
      <c r="C10958" s="20" t="s">
        <v>228</v>
      </c>
      <c r="D10958" s="20" t="s">
        <v>580</v>
      </c>
      <c r="E10958" s="20" t="s">
        <v>276</v>
      </c>
      <c r="F10958" s="20" t="s">
        <v>182</v>
      </c>
      <c r="G10958" s="8">
        <v>22341</v>
      </c>
      <c r="H10958" s="20" t="s">
        <v>183</v>
      </c>
      <c r="I10958" s="7">
        <v>9572</v>
      </c>
      <c r="L10958" s="7">
        <v>99567247</v>
      </c>
      <c r="M10958" s="7">
        <v>7691901</v>
      </c>
      <c r="N10958" s="7">
        <v>670647</v>
      </c>
      <c r="O10958" s="20" t="str">
        <f t="shared" si="346"/>
        <v/>
      </c>
    </row>
    <row r="10959" spans="1:15">
      <c r="A10959" s="20" t="str">
        <f t="shared" si="345"/>
        <v>Íslenski lífeyrissjóðurinnLíf 1</v>
      </c>
      <c r="B10959" s="20" t="str">
        <f>_xlfn.IFNA(INDEX(Listi!$AI:$AI,MATCH(C10959,Listi!$AJ:$AJ,0)),INDEX(Listi!T:T,MATCH(C10959,Listi!U:U,0)))</f>
        <v xml:space="preserve">Íslenski  </v>
      </c>
      <c r="C10959" s="20" t="s">
        <v>238</v>
      </c>
      <c r="D10959" s="20" t="s">
        <v>239</v>
      </c>
      <c r="E10959" s="20" t="s">
        <v>276</v>
      </c>
      <c r="F10959" s="20" t="s">
        <v>182</v>
      </c>
      <c r="G10959" s="8">
        <v>22341</v>
      </c>
      <c r="H10959" s="20" t="s">
        <v>183</v>
      </c>
      <c r="I10959" s="7">
        <v>-78083</v>
      </c>
      <c r="L10959" s="7">
        <v>34645188332</v>
      </c>
      <c r="M10959" s="7">
        <v>5859453012</v>
      </c>
      <c r="N10959" s="7">
        <v>977930648</v>
      </c>
      <c r="O10959" s="20" t="str">
        <f t="shared" si="346"/>
        <v/>
      </c>
    </row>
    <row r="10960" spans="1:15">
      <c r="A10960" s="20" t="str">
        <f t="shared" si="345"/>
        <v>Íslenski lífeyrissjóðurinnLíf 2</v>
      </c>
      <c r="B10960" s="20" t="str">
        <f>_xlfn.IFNA(INDEX(Listi!$AI:$AI,MATCH(C10960,Listi!$AJ:$AJ,0)),INDEX(Listi!T:T,MATCH(C10960,Listi!U:U,0)))</f>
        <v xml:space="preserve">Íslenski  </v>
      </c>
      <c r="C10960" s="20" t="s">
        <v>238</v>
      </c>
      <c r="D10960" s="20" t="s">
        <v>240</v>
      </c>
      <c r="E10960" s="20" t="s">
        <v>276</v>
      </c>
      <c r="F10960" s="20" t="s">
        <v>182</v>
      </c>
      <c r="G10960" s="8">
        <v>22341</v>
      </c>
      <c r="H10960" s="20" t="s">
        <v>183</v>
      </c>
      <c r="I10960" s="7">
        <v>5489167</v>
      </c>
      <c r="L10960" s="7">
        <v>31029129445</v>
      </c>
      <c r="M10960" s="7">
        <v>2139527304</v>
      </c>
      <c r="N10960" s="7">
        <v>531278955</v>
      </c>
      <c r="O10960" s="20" t="str">
        <f t="shared" si="346"/>
        <v/>
      </c>
    </row>
    <row r="10961" spans="1:15">
      <c r="A10961" s="20" t="str">
        <f t="shared" si="345"/>
        <v>Íslenski lífeyrissjóðurinnLíf 3</v>
      </c>
      <c r="B10961" s="20" t="str">
        <f>_xlfn.IFNA(INDEX(Listi!$AI:$AI,MATCH(C10961,Listi!$AJ:$AJ,0)),INDEX(Listi!T:T,MATCH(C10961,Listi!U:U,0)))</f>
        <v xml:space="preserve">Íslenski  </v>
      </c>
      <c r="C10961" s="20" t="s">
        <v>238</v>
      </c>
      <c r="D10961" s="20" t="s">
        <v>241</v>
      </c>
      <c r="E10961" s="20" t="s">
        <v>276</v>
      </c>
      <c r="F10961" s="20" t="s">
        <v>182</v>
      </c>
      <c r="G10961" s="8">
        <v>22341</v>
      </c>
      <c r="H10961" s="20" t="s">
        <v>183</v>
      </c>
      <c r="I10961" s="7">
        <v>4690029</v>
      </c>
      <c r="L10961" s="7">
        <v>26552298455</v>
      </c>
      <c r="M10961" s="7">
        <v>1349981892</v>
      </c>
      <c r="N10961" s="7">
        <v>474868471</v>
      </c>
      <c r="O10961" s="20" t="str">
        <f t="shared" si="346"/>
        <v/>
      </c>
    </row>
    <row r="10962" spans="1:15">
      <c r="A10962" s="20" t="str">
        <f t="shared" si="345"/>
        <v>Íslenski lífeyrissjóðurinnLíf 4</v>
      </c>
      <c r="B10962" s="20" t="str">
        <f>_xlfn.IFNA(INDEX(Listi!$AI:$AI,MATCH(C10962,Listi!$AJ:$AJ,0)),INDEX(Listi!T:T,MATCH(C10962,Listi!U:U,0)))</f>
        <v xml:space="preserve">Íslenski  </v>
      </c>
      <c r="C10962" s="20" t="s">
        <v>238</v>
      </c>
      <c r="D10962" s="20" t="s">
        <v>242</v>
      </c>
      <c r="E10962" s="20" t="s">
        <v>276</v>
      </c>
      <c r="F10962" s="20" t="s">
        <v>182</v>
      </c>
      <c r="G10962" s="8">
        <v>22341</v>
      </c>
      <c r="H10962" s="20" t="s">
        <v>183</v>
      </c>
      <c r="I10962" s="7">
        <v>1128464</v>
      </c>
      <c r="L10962" s="7">
        <v>15323468197</v>
      </c>
      <c r="M10962" s="7">
        <v>592019313</v>
      </c>
      <c r="N10962" s="7">
        <v>649721424</v>
      </c>
      <c r="O10962" s="20" t="str">
        <f t="shared" si="346"/>
        <v/>
      </c>
    </row>
    <row r="10963" spans="1:15">
      <c r="A10963" s="20" t="str">
        <f t="shared" ref="A10963:A11025" si="347">CONCATENATE(C10963,D10963)</f>
        <v>Íslenski lífeyrissjóðurinnSamtryggingardeild</v>
      </c>
      <c r="B10963" s="20" t="str">
        <f>_xlfn.IFNA(INDEX(Listi!$AI:$AI,MATCH(C10963,Listi!$AJ:$AJ,0)),INDEX(Listi!T:T,MATCH(C10963,Listi!U:U,0)))</f>
        <v xml:space="preserve">Íslenski  </v>
      </c>
      <c r="C10963" s="20" t="s">
        <v>238</v>
      </c>
      <c r="D10963" s="20" t="s">
        <v>205</v>
      </c>
      <c r="E10963" s="20" t="s">
        <v>275</v>
      </c>
      <c r="F10963" s="20" t="s">
        <v>182</v>
      </c>
      <c r="G10963" s="8">
        <v>22341</v>
      </c>
      <c r="H10963" s="20" t="s">
        <v>183</v>
      </c>
      <c r="I10963" s="7">
        <v>7860629</v>
      </c>
      <c r="L10963" s="7">
        <v>32369481106</v>
      </c>
      <c r="M10963" s="7">
        <v>2513450236</v>
      </c>
      <c r="N10963" s="7">
        <v>182749847</v>
      </c>
      <c r="O10963" s="20" t="str">
        <f t="shared" si="346"/>
        <v/>
      </c>
    </row>
    <row r="10964" spans="1:15">
      <c r="A10964" s="20" t="str">
        <f t="shared" si="347"/>
        <v>Kvika banki hf.Ævileið</v>
      </c>
      <c r="B10964" s="20" t="str">
        <f>_xlfn.IFNA(INDEX(Listi!$AI:$AI,MATCH(C10964,Listi!$AJ:$AJ,0)),INDEX(Listi!T:T,MATCH(C10964,Listi!U:U,0)))</f>
        <v xml:space="preserve">Kvika banki </v>
      </c>
      <c r="C10964" s="20" t="s">
        <v>243</v>
      </c>
      <c r="D10964" s="20" t="s">
        <v>248</v>
      </c>
      <c r="E10964" s="20" t="s">
        <v>276</v>
      </c>
      <c r="F10964" s="20" t="s">
        <v>182</v>
      </c>
      <c r="G10964" s="8">
        <v>22341</v>
      </c>
      <c r="H10964" s="20" t="s">
        <v>183</v>
      </c>
      <c r="I10964" s="7">
        <v>0</v>
      </c>
      <c r="L10964" s="7">
        <v>83990162</v>
      </c>
      <c r="M10964" s="7">
        <v>9152445</v>
      </c>
      <c r="N10964" s="7">
        <v>0</v>
      </c>
      <c r="O10964" s="20" t="str">
        <f t="shared" si="346"/>
        <v/>
      </c>
    </row>
    <row r="10965" spans="1:15">
      <c r="A10965" s="20" t="str">
        <f t="shared" si="347"/>
        <v>Kvika banki hf.Innlánaleið</v>
      </c>
      <c r="B10965" s="20" t="str">
        <f>_xlfn.IFNA(INDEX(Listi!$AI:$AI,MATCH(C10965,Listi!$AJ:$AJ,0)),INDEX(Listi!T:T,MATCH(C10965,Listi!U:U,0)))</f>
        <v xml:space="preserve">Kvika banki </v>
      </c>
      <c r="C10965" s="20" t="s">
        <v>243</v>
      </c>
      <c r="D10965" s="20" t="s">
        <v>230</v>
      </c>
      <c r="E10965" s="20" t="s">
        <v>276</v>
      </c>
      <c r="F10965" s="20" t="s">
        <v>182</v>
      </c>
      <c r="G10965" s="8">
        <v>22341</v>
      </c>
      <c r="H10965" s="20" t="s">
        <v>183</v>
      </c>
      <c r="I10965" s="7">
        <v>0</v>
      </c>
      <c r="L10965" s="7">
        <v>2045925829</v>
      </c>
      <c r="M10965" s="7">
        <v>336947043</v>
      </c>
      <c r="N10965" s="7">
        <v>10453565</v>
      </c>
      <c r="O10965" s="20" t="str">
        <f t="shared" si="346"/>
        <v/>
      </c>
    </row>
    <row r="10966" spans="1:15">
      <c r="A10966" s="20" t="str">
        <f t="shared" si="347"/>
        <v>Kvika banki hf.Kvika Séreignasparnaður 5</v>
      </c>
      <c r="B10966" s="20" t="str">
        <f>_xlfn.IFNA(INDEX(Listi!$AI:$AI,MATCH(C10966,Listi!$AJ:$AJ,0)),INDEX(Listi!T:T,MATCH(C10966,Listi!U:U,0)))</f>
        <v xml:space="preserve">Kvika banki </v>
      </c>
      <c r="C10966" s="20" t="s">
        <v>243</v>
      </c>
      <c r="D10966" s="20" t="s">
        <v>471</v>
      </c>
      <c r="E10966" s="20" t="s">
        <v>276</v>
      </c>
      <c r="F10966" s="20" t="s">
        <v>182</v>
      </c>
      <c r="G10966" s="8">
        <v>22341</v>
      </c>
      <c r="H10966" s="20" t="s">
        <v>183</v>
      </c>
      <c r="I10966" s="7">
        <v>0</v>
      </c>
      <c r="L10966" s="7">
        <v>1146886398</v>
      </c>
      <c r="M10966" s="7">
        <v>0</v>
      </c>
      <c r="N10966" s="7">
        <v>0</v>
      </c>
      <c r="O10966" s="20" t="str">
        <f t="shared" si="346"/>
        <v/>
      </c>
    </row>
    <row r="10967" spans="1:15">
      <c r="A10967" s="20" t="str">
        <f t="shared" si="347"/>
        <v>Kvika banki hf.MP Séreign 1</v>
      </c>
      <c r="B10967" s="20" t="str">
        <f>_xlfn.IFNA(INDEX(Listi!$AI:$AI,MATCH(C10967,Listi!$AJ:$AJ,0)),INDEX(Listi!T:T,MATCH(C10967,Listi!U:U,0)))</f>
        <v xml:space="preserve">Kvika banki </v>
      </c>
      <c r="C10967" s="20" t="s">
        <v>243</v>
      </c>
      <c r="D10967" s="20" t="s">
        <v>244</v>
      </c>
      <c r="E10967" s="20" t="s">
        <v>276</v>
      </c>
      <c r="F10967" s="20" t="s">
        <v>182</v>
      </c>
      <c r="G10967" s="8">
        <v>22341</v>
      </c>
      <c r="H10967" s="20" t="s">
        <v>183</v>
      </c>
      <c r="I10967" s="7">
        <v>0</v>
      </c>
      <c r="L10967" s="7">
        <v>706827763</v>
      </c>
      <c r="M10967" s="7">
        <v>48440481</v>
      </c>
      <c r="N10967" s="7">
        <v>9836508</v>
      </c>
      <c r="O10967" s="20" t="str">
        <f t="shared" si="346"/>
        <v/>
      </c>
    </row>
    <row r="10968" spans="1:15">
      <c r="A10968" s="20" t="str">
        <f t="shared" si="347"/>
        <v>Kvika banki hf.MP Séreign 2</v>
      </c>
      <c r="B10968" s="20" t="str">
        <f>_xlfn.IFNA(INDEX(Listi!$AI:$AI,MATCH(C10968,Listi!$AJ:$AJ,0)),INDEX(Listi!T:T,MATCH(C10968,Listi!U:U,0)))</f>
        <v xml:space="preserve">Kvika banki </v>
      </c>
      <c r="C10968" s="20" t="s">
        <v>243</v>
      </c>
      <c r="D10968" s="20" t="s">
        <v>245</v>
      </c>
      <c r="E10968" s="20" t="s">
        <v>276</v>
      </c>
      <c r="F10968" s="20" t="s">
        <v>182</v>
      </c>
      <c r="G10968" s="8">
        <v>22341</v>
      </c>
      <c r="H10968" s="20" t="s">
        <v>183</v>
      </c>
      <c r="I10968" s="7">
        <v>0</v>
      </c>
      <c r="L10968" s="7">
        <v>853989181</v>
      </c>
      <c r="M10968" s="7">
        <v>42441382</v>
      </c>
      <c r="N10968" s="7">
        <v>14637701</v>
      </c>
      <c r="O10968" s="20" t="str">
        <f t="shared" si="346"/>
        <v/>
      </c>
    </row>
    <row r="10969" spans="1:15">
      <c r="A10969" s="20" t="str">
        <f t="shared" si="347"/>
        <v>Kvika banki hf.MP Séreign 3</v>
      </c>
      <c r="B10969" s="20" t="str">
        <f>_xlfn.IFNA(INDEX(Listi!$AI:$AI,MATCH(C10969,Listi!$AJ:$AJ,0)),INDEX(Listi!T:T,MATCH(C10969,Listi!U:U,0)))</f>
        <v xml:space="preserve">Kvika banki </v>
      </c>
      <c r="C10969" s="20" t="s">
        <v>243</v>
      </c>
      <c r="D10969" s="20" t="s">
        <v>246</v>
      </c>
      <c r="E10969" s="20" t="s">
        <v>276</v>
      </c>
      <c r="F10969" s="20" t="s">
        <v>182</v>
      </c>
      <c r="G10969" s="8">
        <v>22341</v>
      </c>
      <c r="H10969" s="20" t="s">
        <v>183</v>
      </c>
      <c r="I10969" s="7">
        <v>0</v>
      </c>
      <c r="L10969" s="7">
        <v>141173858</v>
      </c>
      <c r="M10969" s="7">
        <v>3374790</v>
      </c>
      <c r="N10969" s="7">
        <v>0</v>
      </c>
      <c r="O10969" s="20" t="str">
        <f t="shared" si="346"/>
        <v/>
      </c>
    </row>
    <row r="10970" spans="1:15">
      <c r="A10970" s="20" t="str">
        <f t="shared" si="347"/>
        <v>Kvika banki hf.MP Séreign 4</v>
      </c>
      <c r="B10970" s="20" t="str">
        <f>_xlfn.IFNA(INDEX(Listi!$AI:$AI,MATCH(C10970,Listi!$AJ:$AJ,0)),INDEX(Listi!T:T,MATCH(C10970,Listi!U:U,0)))</f>
        <v xml:space="preserve">Kvika banki </v>
      </c>
      <c r="C10970" s="20" t="s">
        <v>243</v>
      </c>
      <c r="D10970" s="20" t="s">
        <v>247</v>
      </c>
      <c r="E10970" s="20" t="s">
        <v>276</v>
      </c>
      <c r="F10970" s="20" t="s">
        <v>182</v>
      </c>
      <c r="G10970" s="8">
        <v>22341</v>
      </c>
      <c r="H10970" s="20" t="s">
        <v>183</v>
      </c>
      <c r="I10970" s="7">
        <v>0</v>
      </c>
      <c r="L10970" s="7">
        <v>55886684</v>
      </c>
      <c r="M10970" s="7">
        <v>2888869</v>
      </c>
      <c r="N10970" s="7">
        <v>0</v>
      </c>
      <c r="O10970" s="20" t="str">
        <f t="shared" si="346"/>
        <v/>
      </c>
    </row>
    <row r="10971" spans="1:15">
      <c r="A10971" s="20" t="str">
        <f t="shared" si="347"/>
        <v>Landsbankinn hf.Landsbankinn Erlend verðbréf</v>
      </c>
      <c r="B10971" s="20" t="str">
        <f>_xlfn.IFNA(INDEX(Listi!$AI:$AI,MATCH(C10971,Listi!$AJ:$AJ,0)),INDEX(Listi!T:T,MATCH(C10971,Listi!U:U,0)))</f>
        <v>Landsbankinn</v>
      </c>
      <c r="C10971" s="20" t="s">
        <v>249</v>
      </c>
      <c r="D10971" s="20" t="s">
        <v>385</v>
      </c>
      <c r="E10971" s="20" t="s">
        <v>276</v>
      </c>
      <c r="F10971" s="20" t="s">
        <v>182</v>
      </c>
      <c r="G10971" s="8">
        <v>22341</v>
      </c>
      <c r="H10971" s="20" t="s">
        <v>183</v>
      </c>
      <c r="I10971" s="7">
        <v>-6004738</v>
      </c>
      <c r="L10971" s="7">
        <v>3705185129</v>
      </c>
      <c r="M10971" s="7">
        <v>119989407</v>
      </c>
      <c r="N10971" s="7">
        <v>87847878</v>
      </c>
      <c r="O10971" s="20" t="str">
        <f t="shared" si="346"/>
        <v/>
      </c>
    </row>
    <row r="10972" spans="1:15">
      <c r="A10972" s="20" t="str">
        <f t="shared" si="347"/>
        <v>Landsbankinn hf.Landsbankinn Lífeyrisbók</v>
      </c>
      <c r="B10972" s="20" t="str">
        <f>_xlfn.IFNA(INDEX(Listi!$AI:$AI,MATCH(C10972,Listi!$AJ:$AJ,0)),INDEX(Listi!T:T,MATCH(C10972,Listi!U:U,0)))</f>
        <v>Landsbankinn</v>
      </c>
      <c r="C10972" s="20" t="s">
        <v>249</v>
      </c>
      <c r="D10972" s="20" t="s">
        <v>367</v>
      </c>
      <c r="E10972" s="20" t="s">
        <v>276</v>
      </c>
      <c r="F10972" s="20" t="s">
        <v>182</v>
      </c>
      <c r="G10972" s="8">
        <v>22341</v>
      </c>
      <c r="H10972" s="20" t="s">
        <v>183</v>
      </c>
      <c r="I10972" s="7">
        <v>0</v>
      </c>
      <c r="L10972" s="7">
        <v>3016213427</v>
      </c>
      <c r="M10972" s="7">
        <v>440353590</v>
      </c>
      <c r="N10972" s="7">
        <v>298769900</v>
      </c>
      <c r="O10972" s="20" t="str">
        <f t="shared" si="346"/>
        <v/>
      </c>
    </row>
    <row r="10973" spans="1:15">
      <c r="A10973" s="20" t="str">
        <f t="shared" si="347"/>
        <v>Landsbankinn hf.Landsbankinn Lífeyrisbók verðtryggð</v>
      </c>
      <c r="B10973" s="20" t="str">
        <f>_xlfn.IFNA(INDEX(Listi!$AI:$AI,MATCH(C10973,Listi!$AJ:$AJ,0)),INDEX(Listi!T:T,MATCH(C10973,Listi!U:U,0)))</f>
        <v>Landsbankinn</v>
      </c>
      <c r="C10973" s="20" t="s">
        <v>249</v>
      </c>
      <c r="D10973" s="20" t="s">
        <v>598</v>
      </c>
      <c r="E10973" s="20" t="s">
        <v>276</v>
      </c>
      <c r="F10973" s="20" t="s">
        <v>182</v>
      </c>
      <c r="G10973" s="8">
        <v>22341</v>
      </c>
      <c r="H10973" s="20" t="s">
        <v>183</v>
      </c>
      <c r="I10973" s="7">
        <v>0</v>
      </c>
      <c r="L10973" s="7">
        <v>66896053137</v>
      </c>
      <c r="M10973" s="7">
        <v>6692476029</v>
      </c>
      <c r="N10973" s="7">
        <v>4680072987</v>
      </c>
      <c r="O10973" s="20" t="str">
        <f t="shared" si="346"/>
        <v/>
      </c>
    </row>
    <row r="10974" spans="1:15">
      <c r="A10974" s="20" t="str">
        <f t="shared" si="347"/>
        <v>Lífeyrissjóður bændaSamtryggingardeild</v>
      </c>
      <c r="B10974" s="20" t="str">
        <f>_xlfn.IFNA(INDEX(Listi!$AI:$AI,MATCH(C10974,Listi!$AJ:$AJ,0)),INDEX(Listi!T:T,MATCH(C10974,Listi!U:U,0)))</f>
        <v>Lífeyrissjóður bænda</v>
      </c>
      <c r="C10974" s="20" t="s">
        <v>252</v>
      </c>
      <c r="D10974" s="20" t="s">
        <v>205</v>
      </c>
      <c r="E10974" s="20" t="s">
        <v>275</v>
      </c>
      <c r="F10974" s="20" t="s">
        <v>182</v>
      </c>
      <c r="G10974" s="8">
        <v>22341</v>
      </c>
      <c r="H10974" s="20" t="s">
        <v>183</v>
      </c>
      <c r="I10974" s="7">
        <v>0</v>
      </c>
      <c r="L10974" s="7">
        <v>45108278171</v>
      </c>
      <c r="M10974" s="7">
        <v>776003397</v>
      </c>
      <c r="N10974" s="7">
        <v>1921473168</v>
      </c>
      <c r="O10974" s="20" t="str">
        <f t="shared" si="346"/>
        <v/>
      </c>
    </row>
    <row r="10975" spans="1:15">
      <c r="A10975" s="20" t="str">
        <f t="shared" si="347"/>
        <v>Lífeyrissjóður bankamannaAldursdeild</v>
      </c>
      <c r="B10975" s="20" t="str">
        <f>_xlfn.IFNA(INDEX(Listi!$AI:$AI,MATCH(C10975,Listi!$AJ:$AJ,0)),INDEX(Listi!T:T,MATCH(C10975,Listi!U:U,0)))</f>
        <v>Lífeyrissjóður bankam.</v>
      </c>
      <c r="C10975" s="20" t="s">
        <v>250</v>
      </c>
      <c r="D10975" s="20" t="s">
        <v>251</v>
      </c>
      <c r="E10975" s="20" t="s">
        <v>275</v>
      </c>
      <c r="F10975" s="20" t="s">
        <v>182</v>
      </c>
      <c r="G10975" s="8">
        <v>22341</v>
      </c>
      <c r="H10975" s="20" t="s">
        <v>183</v>
      </c>
      <c r="I10975" s="7">
        <v>-11452000</v>
      </c>
      <c r="L10975" s="7">
        <v>61369964000</v>
      </c>
      <c r="M10975" s="7">
        <v>1996063000</v>
      </c>
      <c r="N10975" s="7">
        <v>753444000</v>
      </c>
      <c r="O10975" s="20" t="str">
        <f t="shared" si="346"/>
        <v/>
      </c>
    </row>
    <row r="10976" spans="1:15">
      <c r="A10976" s="20" t="str">
        <f t="shared" si="347"/>
        <v>Lífeyrissjóður bankamannaHlutfallsdeild</v>
      </c>
      <c r="B10976" s="20" t="str">
        <f>_xlfn.IFNA(INDEX(Listi!$AI:$AI,MATCH(C10976,Listi!$AJ:$AJ,0)),INDEX(Listi!T:T,MATCH(C10976,Listi!U:U,0)))</f>
        <v>Lífeyrissjóður bankam.</v>
      </c>
      <c r="C10976" s="20" t="s">
        <v>250</v>
      </c>
      <c r="D10976" s="20" t="s">
        <v>467</v>
      </c>
      <c r="E10976" s="20" t="s">
        <v>275</v>
      </c>
      <c r="F10976" s="20" t="s">
        <v>182</v>
      </c>
      <c r="G10976" s="8">
        <v>22341</v>
      </c>
      <c r="H10976" s="20" t="s">
        <v>183</v>
      </c>
      <c r="I10976" s="7">
        <v>1285000</v>
      </c>
      <c r="L10976" s="7">
        <v>40286427000</v>
      </c>
      <c r="M10976" s="7">
        <v>125147000</v>
      </c>
      <c r="N10976" s="7">
        <v>2741197000</v>
      </c>
      <c r="O10976" s="20" t="str">
        <f t="shared" si="346"/>
        <v/>
      </c>
    </row>
    <row r="10977" spans="1:15">
      <c r="A10977" s="20" t="str">
        <f t="shared" si="347"/>
        <v>Lífeyrissjóður RangæingaSamtryggingardeild</v>
      </c>
      <c r="B10977" s="20" t="str">
        <f>_xlfn.IFNA(INDEX(Listi!$AI:$AI,MATCH(C10977,Listi!$AJ:$AJ,0)),INDEX(Listi!T:T,MATCH(C10977,Listi!U:U,0)))</f>
        <v>Lífeyrissjóður Rang.</v>
      </c>
      <c r="C10977" s="20" t="s">
        <v>253</v>
      </c>
      <c r="D10977" s="20" t="s">
        <v>205</v>
      </c>
      <c r="E10977" s="20" t="s">
        <v>275</v>
      </c>
      <c r="F10977" s="20" t="s">
        <v>182</v>
      </c>
      <c r="G10977" s="8">
        <v>22341</v>
      </c>
      <c r="H10977" s="20" t="s">
        <v>183</v>
      </c>
      <c r="I10977" s="7">
        <v>4824000</v>
      </c>
      <c r="L10977" s="7">
        <v>18949790000</v>
      </c>
      <c r="M10977" s="7">
        <v>835894000</v>
      </c>
      <c r="N10977" s="7">
        <v>386250000</v>
      </c>
      <c r="O10977" s="20" t="str">
        <f t="shared" si="346"/>
        <v/>
      </c>
    </row>
    <row r="10978" spans="1:15">
      <c r="A10978" s="20" t="str">
        <f t="shared" si="347"/>
        <v>Lífeyrissjóður starfsmanna AkureyrarbæjarSamtryggingardeild</v>
      </c>
      <c r="B10978" s="20" t="str">
        <f>_xlfn.IFNA(INDEX(Listi!$AI:$AI,MATCH(C10978,Listi!$AJ:$AJ,0)),INDEX(Listi!T:T,MATCH(C10978,Listi!U:U,0)))</f>
        <v>Lífeyrissj. starfsm. Akureyrarb.</v>
      </c>
      <c r="C10978" s="20" t="s">
        <v>274</v>
      </c>
      <c r="D10978" s="20" t="s">
        <v>205</v>
      </c>
      <c r="E10978" s="20" t="s">
        <v>275</v>
      </c>
      <c r="F10978" s="20" t="s">
        <v>182</v>
      </c>
      <c r="G10978" s="8">
        <v>22341</v>
      </c>
      <c r="H10978" s="20" t="s">
        <v>183</v>
      </c>
      <c r="I10978" s="7">
        <v>608383</v>
      </c>
      <c r="L10978" s="7">
        <v>14569496826</v>
      </c>
      <c r="M10978" s="7">
        <v>46271787</v>
      </c>
      <c r="N10978" s="7">
        <v>1160288032</v>
      </c>
      <c r="O10978" s="20" t="str">
        <f t="shared" si="346"/>
        <v/>
      </c>
    </row>
    <row r="10979" spans="1:15">
      <c r="A10979" s="20" t="str">
        <f t="shared" si="347"/>
        <v>Lífeyrissjóður starfsmanna Búnaðarbanka ÍslandsSamtryggingardeild</v>
      </c>
      <c r="B10979" s="20" t="str">
        <f>_xlfn.IFNA(INDEX(Listi!$AI:$AI,MATCH(C10979,Listi!$AJ:$AJ,0)),INDEX(Listi!T:T,MATCH(C10979,Listi!U:U,0)))</f>
        <v>Lífeyrissj. starfsm. Búnaðarb.Ísl.</v>
      </c>
      <c r="C10979" s="20" t="s">
        <v>254</v>
      </c>
      <c r="D10979" s="20" t="s">
        <v>205</v>
      </c>
      <c r="E10979" s="20" t="s">
        <v>275</v>
      </c>
      <c r="F10979" s="20" t="s">
        <v>182</v>
      </c>
      <c r="G10979" s="8">
        <v>22341</v>
      </c>
      <c r="H10979" s="20" t="s">
        <v>183</v>
      </c>
      <c r="I10979" s="7">
        <v>6738000</v>
      </c>
      <c r="L10979" s="7">
        <v>27921283000</v>
      </c>
      <c r="M10979" s="7">
        <v>7378000</v>
      </c>
      <c r="N10979" s="7">
        <v>1535577000</v>
      </c>
      <c r="O10979" s="20" t="str">
        <f t="shared" si="346"/>
        <v/>
      </c>
    </row>
    <row r="10980" spans="1:15">
      <c r="A10980" s="20" t="str">
        <f t="shared" si="347"/>
        <v>Lífeyrissjóður starfsmanna ReykjavíkurborgarSamtryggingardeild</v>
      </c>
      <c r="B10980" s="20" t="str">
        <f>_xlfn.IFNA(INDEX(Listi!$AI:$AI,MATCH(C10980,Listi!$AJ:$AJ,0)),INDEX(Listi!T:T,MATCH(C10980,Listi!U:U,0)))</f>
        <v>Lífeyrissj. starfsm. Reykjav.</v>
      </c>
      <c r="C10980" s="20" t="s">
        <v>255</v>
      </c>
      <c r="D10980" s="20" t="s">
        <v>205</v>
      </c>
      <c r="E10980" s="20" t="s">
        <v>275</v>
      </c>
      <c r="F10980" s="20" t="s">
        <v>182</v>
      </c>
      <c r="G10980" s="8">
        <v>22341</v>
      </c>
      <c r="H10980" s="20" t="s">
        <v>183</v>
      </c>
      <c r="I10980" s="7">
        <v>22383177</v>
      </c>
      <c r="L10980" s="7">
        <v>92450251598</v>
      </c>
      <c r="M10980" s="7">
        <v>217604296</v>
      </c>
      <c r="N10980" s="7">
        <v>6195210428</v>
      </c>
      <c r="O10980" s="20" t="str">
        <f t="shared" si="346"/>
        <v/>
      </c>
    </row>
    <row r="10981" spans="1:15">
      <c r="A10981" s="20" t="str">
        <f t="shared" si="347"/>
        <v>Lífeyrissjóður starfsmanna ríkisinsA-deild</v>
      </c>
      <c r="B10981" s="20" t="str">
        <f>_xlfn.IFNA(INDEX(Listi!$AI:$AI,MATCH(C10981,Listi!$AJ:$AJ,0)),INDEX(Listi!T:T,MATCH(C10981,Listi!U:U,0)))</f>
        <v>LSR</v>
      </c>
      <c r="C10981" s="20" t="s">
        <v>256</v>
      </c>
      <c r="D10981" s="20" t="s">
        <v>257</v>
      </c>
      <c r="E10981" s="20" t="s">
        <v>275</v>
      </c>
      <c r="F10981" s="20" t="s">
        <v>182</v>
      </c>
      <c r="G10981" s="8">
        <v>22341</v>
      </c>
      <c r="H10981" s="20" t="s">
        <v>183</v>
      </c>
      <c r="I10981" s="7">
        <v>509096976</v>
      </c>
      <c r="L10981" s="7">
        <v>1024402726080</v>
      </c>
      <c r="M10981" s="7">
        <v>38030413328</v>
      </c>
      <c r="N10981" s="7">
        <v>13011563069</v>
      </c>
      <c r="O10981" s="20" t="str">
        <f t="shared" si="346"/>
        <v/>
      </c>
    </row>
    <row r="10982" spans="1:15">
      <c r="A10982" s="20" t="str">
        <f t="shared" si="347"/>
        <v>Lífeyrissjóður starfsmanna ríkisinsB-deild</v>
      </c>
      <c r="B10982" s="20" t="str">
        <f>_xlfn.IFNA(INDEX(Listi!$AI:$AI,MATCH(C10982,Listi!$AJ:$AJ,0)),INDEX(Listi!T:T,MATCH(C10982,Listi!U:U,0)))</f>
        <v>LSR</v>
      </c>
      <c r="C10982" s="20" t="s">
        <v>256</v>
      </c>
      <c r="D10982" s="20" t="s">
        <v>218</v>
      </c>
      <c r="E10982" s="20" t="s">
        <v>275</v>
      </c>
      <c r="F10982" s="20" t="s">
        <v>182</v>
      </c>
      <c r="G10982" s="8">
        <v>22341</v>
      </c>
      <c r="H10982" s="20" t="s">
        <v>183</v>
      </c>
      <c r="I10982" s="7">
        <v>240015956</v>
      </c>
      <c r="L10982" s="7">
        <v>297381500048</v>
      </c>
      <c r="M10982" s="7">
        <v>1364474032</v>
      </c>
      <c r="N10982" s="7">
        <v>62409553231</v>
      </c>
      <c r="O10982" s="20" t="str">
        <f t="shared" si="346"/>
        <v/>
      </c>
    </row>
    <row r="10983" spans="1:15">
      <c r="A10983" s="20" t="str">
        <f t="shared" si="347"/>
        <v>Lífeyrissjóður starfsmanna ríkisinsLeið I</v>
      </c>
      <c r="B10983" s="20" t="str">
        <f>_xlfn.IFNA(INDEX(Listi!$AI:$AI,MATCH(C10983,Listi!$AJ:$AJ,0)),INDEX(Listi!T:T,MATCH(C10983,Listi!U:U,0)))</f>
        <v>LSR</v>
      </c>
      <c r="C10983" s="20" t="s">
        <v>256</v>
      </c>
      <c r="D10983" s="20" t="s">
        <v>258</v>
      </c>
      <c r="E10983" s="20" t="s">
        <v>276</v>
      </c>
      <c r="F10983" s="20" t="s">
        <v>182</v>
      </c>
      <c r="G10983" s="8">
        <v>22341</v>
      </c>
      <c r="H10983" s="20" t="s">
        <v>183</v>
      </c>
      <c r="I10983" s="7">
        <v>964108</v>
      </c>
      <c r="L10983" s="7">
        <v>11704214939</v>
      </c>
      <c r="M10983" s="7">
        <v>547428342</v>
      </c>
      <c r="N10983" s="7">
        <v>195323403</v>
      </c>
      <c r="O10983" s="20" t="str">
        <f t="shared" si="346"/>
        <v/>
      </c>
    </row>
    <row r="10984" spans="1:15">
      <c r="A10984" s="20" t="str">
        <f t="shared" si="347"/>
        <v>Lífeyrissjóður starfsmanna ríkisinsLeið II</v>
      </c>
      <c r="B10984" s="20" t="str">
        <f>_xlfn.IFNA(INDEX(Listi!$AI:$AI,MATCH(C10984,Listi!$AJ:$AJ,0)),INDEX(Listi!T:T,MATCH(C10984,Listi!U:U,0)))</f>
        <v>LSR</v>
      </c>
      <c r="C10984" s="20" t="s">
        <v>256</v>
      </c>
      <c r="D10984" s="20" t="s">
        <v>259</v>
      </c>
      <c r="E10984" s="20" t="s">
        <v>276</v>
      </c>
      <c r="F10984" s="20" t="s">
        <v>182</v>
      </c>
      <c r="G10984" s="8">
        <v>22341</v>
      </c>
      <c r="H10984" s="20" t="s">
        <v>183</v>
      </c>
      <c r="I10984" s="7">
        <v>371353</v>
      </c>
      <c r="L10984" s="7">
        <v>3365164594</v>
      </c>
      <c r="M10984" s="7">
        <v>379849453</v>
      </c>
      <c r="N10984" s="7">
        <v>93142056</v>
      </c>
      <c r="O10984" s="20" t="str">
        <f t="shared" si="346"/>
        <v/>
      </c>
    </row>
    <row r="10985" spans="1:15">
      <c r="A10985" s="20" t="str">
        <f t="shared" si="347"/>
        <v>Lífeyrissjóður starfsmanna ríkisinsLeið III</v>
      </c>
      <c r="B10985" s="20" t="str">
        <f>_xlfn.IFNA(INDEX(Listi!$AI:$AI,MATCH(C10985,Listi!$AJ:$AJ,0)),INDEX(Listi!T:T,MATCH(C10985,Listi!U:U,0)))</f>
        <v>LSR</v>
      </c>
      <c r="C10985" s="20" t="s">
        <v>256</v>
      </c>
      <c r="D10985" s="20" t="s">
        <v>260</v>
      </c>
      <c r="E10985" s="20" t="s">
        <v>276</v>
      </c>
      <c r="F10985" s="20" t="s">
        <v>182</v>
      </c>
      <c r="G10985" s="8">
        <v>22341</v>
      </c>
      <c r="H10985" s="20" t="s">
        <v>183</v>
      </c>
      <c r="I10985" s="7">
        <v>447959</v>
      </c>
      <c r="L10985" s="7">
        <v>9959294621</v>
      </c>
      <c r="M10985" s="7">
        <v>743287481</v>
      </c>
      <c r="N10985" s="7">
        <v>349903833</v>
      </c>
      <c r="O10985" s="20" t="str">
        <f t="shared" si="346"/>
        <v/>
      </c>
    </row>
    <row r="10986" spans="1:15">
      <c r="A10986" s="20" t="str">
        <f t="shared" si="347"/>
        <v>Lífeyrissjóður Tannlæknafél ÍslDeild I/Séreign</v>
      </c>
      <c r="B10986" s="20" t="str">
        <f>_xlfn.IFNA(INDEX(Listi!$AI:$AI,MATCH(C10986,Listi!$AJ:$AJ,0)),INDEX(Listi!T:T,MATCH(C10986,Listi!U:U,0)))</f>
        <v>Lífeyrissj. Tannlækna</v>
      </c>
      <c r="C10986" s="20" t="s">
        <v>261</v>
      </c>
      <c r="D10986" s="20" t="s">
        <v>207</v>
      </c>
      <c r="E10986" s="20" t="s">
        <v>276</v>
      </c>
      <c r="F10986" s="20" t="s">
        <v>182</v>
      </c>
      <c r="G10986" s="8">
        <v>22341</v>
      </c>
      <c r="H10986" s="20" t="s">
        <v>183</v>
      </c>
      <c r="I10986" s="7">
        <v>1216207</v>
      </c>
      <c r="L10986" s="7">
        <v>6768408488</v>
      </c>
      <c r="M10986" s="7">
        <v>272759192</v>
      </c>
      <c r="N10986" s="7">
        <v>153838058</v>
      </c>
      <c r="O10986" s="20" t="str">
        <f t="shared" si="346"/>
        <v/>
      </c>
    </row>
    <row r="10987" spans="1:15">
      <c r="A10987" s="20" t="str">
        <f t="shared" si="347"/>
        <v>Lífeyrissjóður Tannlæknafél ÍslSamtryggingardeild</v>
      </c>
      <c r="B10987" s="20" t="str">
        <f>_xlfn.IFNA(INDEX(Listi!$AI:$AI,MATCH(C10987,Listi!$AJ:$AJ,0)),INDEX(Listi!T:T,MATCH(C10987,Listi!U:U,0)))</f>
        <v>Lífeyrissj. Tannlækna</v>
      </c>
      <c r="C10987" s="20" t="s">
        <v>261</v>
      </c>
      <c r="D10987" s="20" t="s">
        <v>205</v>
      </c>
      <c r="E10987" s="20" t="s">
        <v>275</v>
      </c>
      <c r="F10987" s="20" t="s">
        <v>182</v>
      </c>
      <c r="G10987" s="8">
        <v>22341</v>
      </c>
      <c r="H10987" s="20" t="s">
        <v>183</v>
      </c>
      <c r="I10987" s="7">
        <v>-21358</v>
      </c>
      <c r="L10987" s="7">
        <v>2241251214</v>
      </c>
      <c r="M10987" s="7">
        <v>112827287</v>
      </c>
      <c r="N10987" s="7">
        <v>17930159</v>
      </c>
      <c r="O10987" s="20" t="str">
        <f t="shared" si="346"/>
        <v/>
      </c>
    </row>
    <row r="10988" spans="1:15">
      <c r="A10988" s="20" t="str">
        <f t="shared" si="347"/>
        <v>Lífeyrissjóður verslunarmannaÆvileið 1</v>
      </c>
      <c r="B10988" s="20" t="str">
        <f>_xlfn.IFNA(INDEX(Listi!$AI:$AI,MATCH(C10988,Listi!$AJ:$AJ,0)),INDEX(Listi!T:T,MATCH(C10988,Listi!U:U,0)))</f>
        <v>Lífeyrissj. Verslunarm.</v>
      </c>
      <c r="C10988" s="20" t="s">
        <v>206</v>
      </c>
      <c r="D10988" s="20" t="s">
        <v>310</v>
      </c>
      <c r="E10988" s="20" t="s">
        <v>276</v>
      </c>
      <c r="F10988" s="20" t="s">
        <v>182</v>
      </c>
      <c r="G10988" s="8">
        <v>22341</v>
      </c>
      <c r="H10988" s="20" t="s">
        <v>183</v>
      </c>
      <c r="I10988" s="7">
        <v>-205976</v>
      </c>
      <c r="L10988" s="7">
        <v>2860479562</v>
      </c>
      <c r="M10988" s="7">
        <v>819651283</v>
      </c>
      <c r="N10988" s="7">
        <v>12562366</v>
      </c>
      <c r="O10988" s="20" t="str">
        <f t="shared" si="346"/>
        <v/>
      </c>
    </row>
    <row r="10989" spans="1:15">
      <c r="A10989" s="20" t="str">
        <f t="shared" si="347"/>
        <v>Lífeyrissjóður verslunarmannaÆvileið 2</v>
      </c>
      <c r="B10989" s="20" t="str">
        <f>_xlfn.IFNA(INDEX(Listi!$AI:$AI,MATCH(C10989,Listi!$AJ:$AJ,0)),INDEX(Listi!T:T,MATCH(C10989,Listi!U:U,0)))</f>
        <v>Lífeyrissj. Verslunarm.</v>
      </c>
      <c r="C10989" s="20" t="s">
        <v>206</v>
      </c>
      <c r="D10989" s="20" t="s">
        <v>309</v>
      </c>
      <c r="E10989" s="20" t="s">
        <v>276</v>
      </c>
      <c r="F10989" s="20" t="s">
        <v>182</v>
      </c>
      <c r="G10989" s="8">
        <v>22341</v>
      </c>
      <c r="H10989" s="20" t="s">
        <v>183</v>
      </c>
      <c r="I10989" s="7">
        <v>-416816</v>
      </c>
      <c r="L10989" s="7">
        <v>2325064159</v>
      </c>
      <c r="M10989" s="7">
        <v>465663194</v>
      </c>
      <c r="N10989" s="7">
        <v>32037995</v>
      </c>
      <c r="O10989" s="20" t="str">
        <f t="shared" si="346"/>
        <v/>
      </c>
    </row>
    <row r="10990" spans="1:15">
      <c r="A10990" s="20" t="str">
        <f t="shared" si="347"/>
        <v>Lífeyrissjóður verslunarmannaÆvileið 3</v>
      </c>
      <c r="B10990" s="20" t="str">
        <f>_xlfn.IFNA(INDEX(Listi!$AI:$AI,MATCH(C10990,Listi!$AJ:$AJ,0)),INDEX(Listi!T:T,MATCH(C10990,Listi!U:U,0)))</f>
        <v>Lífeyrissj. Verslunarm.</v>
      </c>
      <c r="C10990" s="20" t="s">
        <v>206</v>
      </c>
      <c r="D10990" s="20" t="s">
        <v>308</v>
      </c>
      <c r="E10990" s="20" t="s">
        <v>276</v>
      </c>
      <c r="F10990" s="20" t="s">
        <v>182</v>
      </c>
      <c r="G10990" s="8">
        <v>22341</v>
      </c>
      <c r="H10990" s="20" t="s">
        <v>183</v>
      </c>
      <c r="I10990" s="7">
        <v>139877</v>
      </c>
      <c r="L10990" s="7">
        <v>1567402319</v>
      </c>
      <c r="M10990" s="7">
        <v>325961302</v>
      </c>
      <c r="N10990" s="7">
        <v>60283998</v>
      </c>
      <c r="O10990" s="20" t="str">
        <f t="shared" si="346"/>
        <v/>
      </c>
    </row>
    <row r="10991" spans="1:15">
      <c r="A10991" s="20" t="str">
        <f t="shared" si="347"/>
        <v>Lífeyrissjóður verslunarmannaDeild I/Séreign</v>
      </c>
      <c r="B10991" s="20" t="str">
        <f>_xlfn.IFNA(INDEX(Listi!$AI:$AI,MATCH(C10991,Listi!$AJ:$AJ,0)),INDEX(Listi!T:T,MATCH(C10991,Listi!U:U,0)))</f>
        <v>Lífeyrissj. Verslunarm.</v>
      </c>
      <c r="C10991" s="20" t="s">
        <v>206</v>
      </c>
      <c r="D10991" s="20" t="s">
        <v>207</v>
      </c>
      <c r="E10991" s="20" t="s">
        <v>276</v>
      </c>
      <c r="F10991" s="20" t="s">
        <v>182</v>
      </c>
      <c r="G10991" s="8">
        <v>22341</v>
      </c>
      <c r="H10991" s="20" t="s">
        <v>183</v>
      </c>
      <c r="I10991" s="7">
        <v>-12788250</v>
      </c>
      <c r="L10991" s="7">
        <v>19785724399</v>
      </c>
      <c r="M10991" s="7">
        <v>729937912</v>
      </c>
      <c r="N10991" s="7">
        <v>458382791</v>
      </c>
      <c r="O10991" s="20" t="str">
        <f t="shared" si="346"/>
        <v/>
      </c>
    </row>
    <row r="10992" spans="1:15">
      <c r="A10992" s="20" t="str">
        <f t="shared" si="347"/>
        <v>Lífeyrissjóður verslunarmannaSamtryggingardeild</v>
      </c>
      <c r="B10992" s="20" t="str">
        <f>_xlfn.IFNA(INDEX(Listi!$AI:$AI,MATCH(C10992,Listi!$AJ:$AJ,0)),INDEX(Listi!T:T,MATCH(C10992,Listi!U:U,0)))</f>
        <v>Lífeyrissj. Verslunarm.</v>
      </c>
      <c r="C10992" s="20" t="s">
        <v>206</v>
      </c>
      <c r="D10992" s="20" t="s">
        <v>205</v>
      </c>
      <c r="E10992" s="20" t="s">
        <v>275</v>
      </c>
      <c r="F10992" s="20" t="s">
        <v>182</v>
      </c>
      <c r="G10992" s="8">
        <v>22341</v>
      </c>
      <c r="H10992" s="20" t="s">
        <v>183</v>
      </c>
      <c r="I10992" s="7">
        <v>-759182888</v>
      </c>
      <c r="L10992" s="7">
        <v>1174592806906</v>
      </c>
      <c r="M10992" s="7">
        <v>35794261112</v>
      </c>
      <c r="N10992" s="7">
        <v>21965137185</v>
      </c>
      <c r="O10992" s="20" t="str">
        <f t="shared" si="346"/>
        <v/>
      </c>
    </row>
    <row r="10993" spans="1:15">
      <c r="A10993" s="20" t="str">
        <f t="shared" si="347"/>
        <v>Lífeyrissjóður VestmannaeyjaSafn I</v>
      </c>
      <c r="B10993" s="20" t="str">
        <f>_xlfn.IFNA(INDEX(Listi!$AI:$AI,MATCH(C10993,Listi!$AJ:$AJ,0)),INDEX(Listi!T:T,MATCH(C10993,Listi!U:U,0)))</f>
        <v>Lífeyrissj. Vestm.</v>
      </c>
      <c r="C10993" s="20" t="s">
        <v>262</v>
      </c>
      <c r="D10993" s="20" t="s">
        <v>210</v>
      </c>
      <c r="E10993" s="20" t="s">
        <v>276</v>
      </c>
      <c r="F10993" s="20" t="s">
        <v>182</v>
      </c>
      <c r="G10993" s="8">
        <v>22341</v>
      </c>
      <c r="H10993" s="20" t="s">
        <v>183</v>
      </c>
      <c r="I10993" s="7">
        <v>0</v>
      </c>
      <c r="L10993" s="7">
        <v>381311221</v>
      </c>
      <c r="M10993" s="7">
        <v>44104006</v>
      </c>
      <c r="N10993" s="7">
        <v>13592960</v>
      </c>
      <c r="O10993" s="20" t="str">
        <f t="shared" si="346"/>
        <v/>
      </c>
    </row>
    <row r="10994" spans="1:15">
      <c r="A10994" s="20" t="str">
        <f t="shared" si="347"/>
        <v>Lífeyrissjóður VestmannaeyjaSafn II</v>
      </c>
      <c r="B10994" s="20" t="str">
        <f>_xlfn.IFNA(INDEX(Listi!$AI:$AI,MATCH(C10994,Listi!$AJ:$AJ,0)),INDEX(Listi!T:T,MATCH(C10994,Listi!U:U,0)))</f>
        <v>Lífeyrissj. Vestm.</v>
      </c>
      <c r="C10994" s="20" t="s">
        <v>262</v>
      </c>
      <c r="D10994" s="20" t="s">
        <v>211</v>
      </c>
      <c r="E10994" s="20" t="s">
        <v>276</v>
      </c>
      <c r="F10994" s="20" t="s">
        <v>182</v>
      </c>
      <c r="G10994" s="8">
        <v>22341</v>
      </c>
      <c r="H10994" s="20" t="s">
        <v>183</v>
      </c>
      <c r="I10994" s="7">
        <v>0</v>
      </c>
      <c r="L10994" s="7">
        <v>571440191</v>
      </c>
      <c r="M10994" s="7">
        <v>40240404</v>
      </c>
      <c r="N10994" s="7">
        <v>18659289</v>
      </c>
      <c r="O10994" s="20" t="str">
        <f t="shared" si="346"/>
        <v/>
      </c>
    </row>
    <row r="10995" spans="1:15">
      <c r="A10995" s="20" t="str">
        <f t="shared" si="347"/>
        <v>Lífeyrissjóður VestmannaeyjaSamtryggingardeild</v>
      </c>
      <c r="B10995" s="20" t="str">
        <f>_xlfn.IFNA(INDEX(Listi!$AI:$AI,MATCH(C10995,Listi!$AJ:$AJ,0)),INDEX(Listi!T:T,MATCH(C10995,Listi!U:U,0)))</f>
        <v>Lífeyrissj. Vestm.</v>
      </c>
      <c r="C10995" s="20" t="s">
        <v>262</v>
      </c>
      <c r="D10995" s="20" t="s">
        <v>205</v>
      </c>
      <c r="E10995" s="20" t="s">
        <v>275</v>
      </c>
      <c r="F10995" s="20" t="s">
        <v>182</v>
      </c>
      <c r="G10995" s="8">
        <v>22341</v>
      </c>
      <c r="H10995" s="20" t="s">
        <v>183</v>
      </c>
      <c r="I10995" s="7">
        <v>4064504</v>
      </c>
      <c r="L10995" s="7">
        <v>85198020532</v>
      </c>
      <c r="M10995" s="7">
        <v>1944643004</v>
      </c>
      <c r="N10995" s="7">
        <v>2198060399</v>
      </c>
      <c r="O10995" s="20" t="str">
        <f t="shared" si="346"/>
        <v/>
      </c>
    </row>
    <row r="10996" spans="1:15">
      <c r="A10996" s="20" t="str">
        <f t="shared" si="347"/>
        <v>Lífsval - lífeyrissparnaðurLífsval 1</v>
      </c>
      <c r="B10996" s="20" t="str">
        <f>_xlfn.IFNA(INDEX(Listi!$AI:$AI,MATCH(C10996,Listi!$AJ:$AJ,0)),INDEX(Listi!T:T,MATCH(C10996,Listi!U:U,0)))</f>
        <v>Lífsval</v>
      </c>
      <c r="C10996" s="20" t="s">
        <v>263</v>
      </c>
      <c r="D10996" s="20" t="s">
        <v>264</v>
      </c>
      <c r="E10996" s="20" t="s">
        <v>276</v>
      </c>
      <c r="F10996" s="20" t="s">
        <v>182</v>
      </c>
      <c r="G10996" s="8">
        <v>22341</v>
      </c>
      <c r="H10996" s="20" t="s">
        <v>183</v>
      </c>
      <c r="I10996" s="7">
        <v>0</v>
      </c>
      <c r="L10996" s="7">
        <v>1792991246</v>
      </c>
      <c r="M10996" s="7">
        <v>203244065</v>
      </c>
      <c r="N10996" s="7">
        <v>81003579</v>
      </c>
      <c r="O10996" s="20" t="str">
        <f t="shared" si="346"/>
        <v/>
      </c>
    </row>
    <row r="10997" spans="1:15">
      <c r="A10997" s="20" t="str">
        <f t="shared" si="347"/>
        <v>Lífsval - lífeyrissparnaðurLífsval 2</v>
      </c>
      <c r="B10997" s="20" t="str">
        <f>_xlfn.IFNA(INDEX(Listi!$AI:$AI,MATCH(C10997,Listi!$AJ:$AJ,0)),INDEX(Listi!T:T,MATCH(C10997,Listi!U:U,0)))</f>
        <v>Lífsval</v>
      </c>
      <c r="C10997" s="20" t="s">
        <v>263</v>
      </c>
      <c r="D10997" s="20" t="s">
        <v>265</v>
      </c>
      <c r="E10997" s="20" t="s">
        <v>276</v>
      </c>
      <c r="F10997" s="20" t="s">
        <v>182</v>
      </c>
      <c r="G10997" s="8">
        <v>22341</v>
      </c>
      <c r="H10997" s="20" t="s">
        <v>183</v>
      </c>
      <c r="I10997" s="7">
        <v>0</v>
      </c>
      <c r="L10997" s="7">
        <v>79660340</v>
      </c>
      <c r="M10997" s="7">
        <v>14369045</v>
      </c>
      <c r="N10997" s="7">
        <v>2695304</v>
      </c>
      <c r="O10997" s="20" t="str">
        <f t="shared" si="346"/>
        <v/>
      </c>
    </row>
    <row r="10998" spans="1:15">
      <c r="A10998" s="20" t="str">
        <f t="shared" si="347"/>
        <v>Lífsval - lífeyrissparnaðurLífsval 3</v>
      </c>
      <c r="B10998" s="20" t="str">
        <f>_xlfn.IFNA(INDEX(Listi!$AI:$AI,MATCH(C10998,Listi!$AJ:$AJ,0)),INDEX(Listi!T:T,MATCH(C10998,Listi!U:U,0)))</f>
        <v>Lífsval</v>
      </c>
      <c r="C10998" s="20" t="s">
        <v>263</v>
      </c>
      <c r="D10998" s="20" t="s">
        <v>266</v>
      </c>
      <c r="E10998" s="20" t="s">
        <v>276</v>
      </c>
      <c r="F10998" s="20" t="s">
        <v>182</v>
      </c>
      <c r="G10998" s="8">
        <v>22341</v>
      </c>
      <c r="H10998" s="20" t="s">
        <v>183</v>
      </c>
      <c r="I10998" s="7">
        <v>0</v>
      </c>
      <c r="L10998" s="7">
        <v>131239774</v>
      </c>
      <c r="M10998" s="7">
        <v>16635787</v>
      </c>
      <c r="N10998" s="7">
        <v>3548138</v>
      </c>
      <c r="O10998" s="20" t="str">
        <f t="shared" si="346"/>
        <v/>
      </c>
    </row>
    <row r="10999" spans="1:15">
      <c r="A10999" s="20" t="str">
        <f t="shared" si="347"/>
        <v>Lífsval - lífeyrissparnaðurLífsval 4</v>
      </c>
      <c r="B10999" s="20" t="str">
        <f>_xlfn.IFNA(INDEX(Listi!$AI:$AI,MATCH(C10999,Listi!$AJ:$AJ,0)),INDEX(Listi!T:T,MATCH(C10999,Listi!U:U,0)))</f>
        <v>Lífsval</v>
      </c>
      <c r="C10999" s="20" t="s">
        <v>263</v>
      </c>
      <c r="D10999" s="20" t="s">
        <v>267</v>
      </c>
      <c r="E10999" s="20" t="s">
        <v>276</v>
      </c>
      <c r="F10999" s="20" t="s">
        <v>182</v>
      </c>
      <c r="G10999" s="8">
        <v>22341</v>
      </c>
      <c r="H10999" s="20" t="s">
        <v>183</v>
      </c>
      <c r="I10999" s="7">
        <v>0</v>
      </c>
      <c r="L10999" s="7">
        <v>71752064</v>
      </c>
      <c r="M10999" s="7">
        <v>15238959</v>
      </c>
      <c r="N10999" s="7">
        <v>2058992</v>
      </c>
      <c r="O10999" s="20" t="str">
        <f t="shared" si="346"/>
        <v/>
      </c>
    </row>
    <row r="11000" spans="1:15">
      <c r="A11000" s="20" t="str">
        <f t="shared" si="347"/>
        <v>Lífsverk lífeyrissjóðurLífsverk I/Séreign</v>
      </c>
      <c r="B11000" s="20" t="str">
        <f>_xlfn.IFNA(INDEX(Listi!$AI:$AI,MATCH(C11000,Listi!$AJ:$AJ,0)),INDEX(Listi!T:T,MATCH(C11000,Listi!U:U,0)))</f>
        <v xml:space="preserve">Lífsverk  </v>
      </c>
      <c r="C11000" s="20" t="s">
        <v>268</v>
      </c>
      <c r="D11000" s="20" t="s">
        <v>269</v>
      </c>
      <c r="E11000" s="20" t="s">
        <v>276</v>
      </c>
      <c r="F11000" s="20" t="s">
        <v>182</v>
      </c>
      <c r="G11000" s="8">
        <v>22341</v>
      </c>
      <c r="H11000" s="20" t="s">
        <v>183</v>
      </c>
      <c r="I11000" s="7">
        <v>96000</v>
      </c>
      <c r="L11000" s="7">
        <v>4582957000</v>
      </c>
      <c r="M11000" s="7">
        <v>635926000</v>
      </c>
      <c r="N11000" s="7">
        <v>22708000</v>
      </c>
      <c r="O11000" s="20" t="str">
        <f t="shared" si="346"/>
        <v/>
      </c>
    </row>
    <row r="11001" spans="1:15">
      <c r="A11001" s="20" t="str">
        <f t="shared" si="347"/>
        <v>Lífsverk lífeyrissjóðurLífsverk II/Séreign</v>
      </c>
      <c r="B11001" s="20" t="str">
        <f>_xlfn.IFNA(INDEX(Listi!$AI:$AI,MATCH(C11001,Listi!$AJ:$AJ,0)),INDEX(Listi!T:T,MATCH(C11001,Listi!U:U,0)))</f>
        <v xml:space="preserve">Lífsverk  </v>
      </c>
      <c r="C11001" s="20" t="s">
        <v>268</v>
      </c>
      <c r="D11001" s="20" t="s">
        <v>270</v>
      </c>
      <c r="E11001" s="20" t="s">
        <v>276</v>
      </c>
      <c r="F11001" s="20" t="s">
        <v>182</v>
      </c>
      <c r="G11001" s="8">
        <v>22341</v>
      </c>
      <c r="H11001" s="20" t="s">
        <v>183</v>
      </c>
      <c r="I11001" s="7">
        <v>240000</v>
      </c>
      <c r="L11001" s="7">
        <v>23735073000</v>
      </c>
      <c r="M11001" s="7">
        <v>2073571000</v>
      </c>
      <c r="N11001" s="7">
        <v>249365000</v>
      </c>
      <c r="O11001" s="20" t="str">
        <f t="shared" si="346"/>
        <v/>
      </c>
    </row>
    <row r="11002" spans="1:15">
      <c r="A11002" s="20" t="str">
        <f t="shared" si="347"/>
        <v>Lífsverk lífeyrissjóðurLífsverk III/Séreign</v>
      </c>
      <c r="B11002" s="20" t="str">
        <f>_xlfn.IFNA(INDEX(Listi!$AI:$AI,MATCH(C11002,Listi!$AJ:$AJ,0)),INDEX(Listi!T:T,MATCH(C11002,Listi!U:U,0)))</f>
        <v xml:space="preserve">Lífsverk  </v>
      </c>
      <c r="C11002" s="20" t="s">
        <v>268</v>
      </c>
      <c r="D11002" s="20" t="s">
        <v>271</v>
      </c>
      <c r="E11002" s="20" t="s">
        <v>276</v>
      </c>
      <c r="F11002" s="20" t="s">
        <v>182</v>
      </c>
      <c r="G11002" s="8">
        <v>22341</v>
      </c>
      <c r="H11002" s="20" t="s">
        <v>183</v>
      </c>
      <c r="I11002" s="7">
        <v>26000</v>
      </c>
      <c r="L11002" s="7">
        <v>653814000</v>
      </c>
      <c r="M11002" s="7">
        <v>105107000</v>
      </c>
      <c r="N11002" s="7">
        <v>2613000</v>
      </c>
      <c r="O11002" s="20" t="str">
        <f t="shared" si="346"/>
        <v/>
      </c>
    </row>
    <row r="11003" spans="1:15">
      <c r="A11003" s="20" t="str">
        <f t="shared" si="347"/>
        <v>Lífsverk lífeyrissjóðurSamtryggingardeild</v>
      </c>
      <c r="B11003" s="20" t="str">
        <f>_xlfn.IFNA(INDEX(Listi!$AI:$AI,MATCH(C11003,Listi!$AJ:$AJ,0)),INDEX(Listi!T:T,MATCH(C11003,Listi!U:U,0)))</f>
        <v xml:space="preserve">Lífsverk  </v>
      </c>
      <c r="C11003" s="20" t="s">
        <v>268</v>
      </c>
      <c r="D11003" s="20" t="s">
        <v>205</v>
      </c>
      <c r="E11003" s="20" t="s">
        <v>275</v>
      </c>
      <c r="F11003" s="20" t="s">
        <v>182</v>
      </c>
      <c r="G11003" s="8">
        <v>22341</v>
      </c>
      <c r="H11003" s="20" t="s">
        <v>183</v>
      </c>
      <c r="I11003" s="7">
        <v>-20679000</v>
      </c>
      <c r="L11003" s="7">
        <v>120542527000</v>
      </c>
      <c r="M11003" s="7">
        <v>4397803000</v>
      </c>
      <c r="N11003" s="7">
        <v>1423151000</v>
      </c>
      <c r="O11003" s="20" t="str">
        <f t="shared" si="346"/>
        <v/>
      </c>
    </row>
    <row r="11004" spans="1:15">
      <c r="A11004" s="20" t="str">
        <f t="shared" si="347"/>
        <v>Söfnunarsjóður lífeyrisréttindaDeild I/Innlán</v>
      </c>
      <c r="B11004" s="20" t="str">
        <f>_xlfn.IFNA(INDEX(Listi!$AI:$AI,MATCH(C11004,Listi!$AJ:$AJ,0)),INDEX(Listi!T:T,MATCH(C11004,Listi!U:U,0)))</f>
        <v>Söfnunarsj.</v>
      </c>
      <c r="C11004" s="20" t="s">
        <v>272</v>
      </c>
      <c r="D11004" s="20" t="s">
        <v>273</v>
      </c>
      <c r="E11004" s="20" t="s">
        <v>276</v>
      </c>
      <c r="F11004" s="20" t="s">
        <v>182</v>
      </c>
      <c r="G11004" s="8">
        <v>22341</v>
      </c>
      <c r="H11004" s="20" t="s">
        <v>183</v>
      </c>
      <c r="I11004" s="7">
        <v>0</v>
      </c>
      <c r="L11004" s="7">
        <v>2001731914</v>
      </c>
      <c r="M11004" s="7">
        <v>133561634</v>
      </c>
      <c r="N11004" s="7">
        <v>44803565</v>
      </c>
      <c r="O11004" s="20" t="str">
        <f t="shared" si="346"/>
        <v/>
      </c>
    </row>
    <row r="11005" spans="1:15">
      <c r="A11005" s="20" t="str">
        <f t="shared" si="347"/>
        <v>Söfnunarsjóður lífeyrisréttindaDeild III/Séreign</v>
      </c>
      <c r="B11005" s="20" t="str">
        <f>_xlfn.IFNA(INDEX(Listi!$AI:$AI,MATCH(C11005,Listi!$AJ:$AJ,0)),INDEX(Listi!T:T,MATCH(C11005,Listi!U:U,0)))</f>
        <v>Söfnunarsj.</v>
      </c>
      <c r="C11005" s="20" t="s">
        <v>272</v>
      </c>
      <c r="D11005" s="20" t="s">
        <v>599</v>
      </c>
      <c r="E11005" s="20" t="s">
        <v>276</v>
      </c>
      <c r="F11005" s="20" t="s">
        <v>182</v>
      </c>
      <c r="G11005" s="8">
        <v>22341</v>
      </c>
      <c r="H11005" s="20" t="s">
        <v>183</v>
      </c>
      <c r="I11005" s="7">
        <v>3667</v>
      </c>
      <c r="L11005" s="7">
        <v>24413085</v>
      </c>
      <c r="M11005" s="7">
        <v>24697577</v>
      </c>
      <c r="N11005" s="7">
        <v>900000</v>
      </c>
      <c r="O11005" s="20" t="str">
        <f t="shared" si="346"/>
        <v/>
      </c>
    </row>
    <row r="11006" spans="1:15">
      <c r="A11006" s="20" t="str">
        <f t="shared" si="347"/>
        <v>Söfnunarsjóður lífeyrisréttindaDeildII/Séreign</v>
      </c>
      <c r="B11006" s="20" t="str">
        <f>_xlfn.IFNA(INDEX(Listi!$AI:$AI,MATCH(C11006,Listi!$AJ:$AJ,0)),INDEX(Listi!T:T,MATCH(C11006,Listi!U:U,0)))</f>
        <v>Söfnunarsj.</v>
      </c>
      <c r="C11006" s="20" t="s">
        <v>272</v>
      </c>
      <c r="D11006" s="20" t="s">
        <v>586</v>
      </c>
      <c r="E11006" s="20" t="s">
        <v>276</v>
      </c>
      <c r="F11006" s="20" t="s">
        <v>182</v>
      </c>
      <c r="G11006" s="8">
        <v>22341</v>
      </c>
      <c r="H11006" s="20" t="s">
        <v>183</v>
      </c>
      <c r="I11006" s="7">
        <v>192388</v>
      </c>
      <c r="L11006" s="7">
        <v>1654616477</v>
      </c>
      <c r="M11006" s="7">
        <v>128539213</v>
      </c>
      <c r="N11006" s="7">
        <v>22846291</v>
      </c>
      <c r="O11006" s="20" t="str">
        <f t="shared" si="346"/>
        <v/>
      </c>
    </row>
    <row r="11007" spans="1:15">
      <c r="A11007" s="20" t="str">
        <f t="shared" si="347"/>
        <v>Söfnunarsjóður lífeyrisréttindaSamtryggingardeild</v>
      </c>
      <c r="B11007" s="20" t="str">
        <f>_xlfn.IFNA(INDEX(Listi!$AI:$AI,MATCH(C11007,Listi!$AJ:$AJ,0)),INDEX(Listi!T:T,MATCH(C11007,Listi!U:U,0)))</f>
        <v>Söfnunarsj.</v>
      </c>
      <c r="C11007" s="20" t="s">
        <v>272</v>
      </c>
      <c r="D11007" s="20" t="s">
        <v>205</v>
      </c>
      <c r="E11007" s="20" t="s">
        <v>275</v>
      </c>
      <c r="F11007" s="20" t="s">
        <v>182</v>
      </c>
      <c r="G11007" s="8">
        <v>22341</v>
      </c>
      <c r="H11007" s="20" t="s">
        <v>183</v>
      </c>
      <c r="I11007" s="7">
        <v>21317121</v>
      </c>
      <c r="L11007" s="7">
        <v>238978847889</v>
      </c>
      <c r="M11007" s="7">
        <v>4967193409</v>
      </c>
      <c r="N11007" s="7">
        <v>6076487652</v>
      </c>
      <c r="O11007" s="20" t="str">
        <f t="shared" si="346"/>
        <v/>
      </c>
    </row>
    <row r="11008" spans="1:15">
      <c r="A11008" s="20" t="str">
        <f t="shared" si="347"/>
        <v>Stapi lífeyrissjóðurSafn I</v>
      </c>
      <c r="B11008" s="20" t="str">
        <f>_xlfn.IFNA(INDEX(Listi!$AI:$AI,MATCH(C11008,Listi!$AJ:$AJ,0)),INDEX(Listi!T:T,MATCH(C11008,Listi!U:U,0)))</f>
        <v xml:space="preserve">Stapi  </v>
      </c>
      <c r="C11008" s="20" t="s">
        <v>209</v>
      </c>
      <c r="D11008" s="20" t="s">
        <v>210</v>
      </c>
      <c r="E11008" s="20" t="s">
        <v>276</v>
      </c>
      <c r="F11008" s="20" t="s">
        <v>182</v>
      </c>
      <c r="G11008" s="8">
        <v>22341</v>
      </c>
      <c r="H11008" s="20" t="s">
        <v>183</v>
      </c>
      <c r="I11008" s="7">
        <v>201008</v>
      </c>
      <c r="L11008" s="7">
        <v>2440828925</v>
      </c>
      <c r="M11008" s="7">
        <v>91567233</v>
      </c>
      <c r="N11008" s="7">
        <v>110755602</v>
      </c>
      <c r="O11008" s="20" t="str">
        <f t="shared" si="346"/>
        <v/>
      </c>
    </row>
    <row r="11009" spans="1:15">
      <c r="A11009" s="20" t="str">
        <f t="shared" si="347"/>
        <v>Stapi lífeyrissjóðurSafn II</v>
      </c>
      <c r="B11009" s="20" t="str">
        <f>_xlfn.IFNA(INDEX(Listi!$AI:$AI,MATCH(C11009,Listi!$AJ:$AJ,0)),INDEX(Listi!T:T,MATCH(C11009,Listi!U:U,0)))</f>
        <v xml:space="preserve">Stapi  </v>
      </c>
      <c r="C11009" s="20" t="s">
        <v>209</v>
      </c>
      <c r="D11009" s="20" t="s">
        <v>211</v>
      </c>
      <c r="E11009" s="20" t="s">
        <v>276</v>
      </c>
      <c r="F11009" s="20" t="s">
        <v>182</v>
      </c>
      <c r="G11009" s="8">
        <v>22341</v>
      </c>
      <c r="H11009" s="20" t="s">
        <v>183</v>
      </c>
      <c r="I11009" s="7">
        <v>-14431</v>
      </c>
      <c r="L11009" s="7">
        <v>5710890273</v>
      </c>
      <c r="M11009" s="7">
        <v>262001316</v>
      </c>
      <c r="N11009" s="7">
        <v>164209410</v>
      </c>
      <c r="O11009" s="20" t="str">
        <f t="shared" si="346"/>
        <v/>
      </c>
    </row>
    <row r="11010" spans="1:15">
      <c r="A11010" s="20" t="str">
        <f t="shared" si="347"/>
        <v>Stapi lífeyrissjóðurSafn III</v>
      </c>
      <c r="B11010" s="20" t="str">
        <f>_xlfn.IFNA(INDEX(Listi!$AI:$AI,MATCH(C11010,Listi!$AJ:$AJ,0)),INDEX(Listi!T:T,MATCH(C11010,Listi!U:U,0)))</f>
        <v xml:space="preserve">Stapi  </v>
      </c>
      <c r="C11010" s="20" t="s">
        <v>209</v>
      </c>
      <c r="D11010" s="20" t="s">
        <v>212</v>
      </c>
      <c r="E11010" s="20" t="s">
        <v>276</v>
      </c>
      <c r="F11010" s="20" t="s">
        <v>182</v>
      </c>
      <c r="G11010" s="8">
        <v>22341</v>
      </c>
      <c r="H11010" s="20" t="s">
        <v>183</v>
      </c>
      <c r="I11010" s="7">
        <v>725242</v>
      </c>
      <c r="L11010" s="7">
        <v>268100084</v>
      </c>
      <c r="M11010" s="7">
        <v>24388890</v>
      </c>
      <c r="N11010" s="7">
        <v>9886128</v>
      </c>
      <c r="O11010" s="20" t="str">
        <f t="shared" ref="O11010:O11073" si="348">IFERROR(VLOOKUP(F11010,EhLykill,3,FALSE),"")</f>
        <v/>
      </c>
    </row>
    <row r="11011" spans="1:15">
      <c r="A11011" s="20" t="str">
        <f t="shared" si="347"/>
        <v>Stapi lífeyrissjóðurTryggingardeild</v>
      </c>
      <c r="B11011" s="20" t="str">
        <f>_xlfn.IFNA(INDEX(Listi!$AI:$AI,MATCH(C11011,Listi!$AJ:$AJ,0)),INDEX(Listi!T:T,MATCH(C11011,Listi!U:U,0)))</f>
        <v xml:space="preserve">Stapi  </v>
      </c>
      <c r="C11011" s="20" t="s">
        <v>209</v>
      </c>
      <c r="D11011" s="20" t="s">
        <v>213</v>
      </c>
      <c r="E11011" s="20" t="s">
        <v>275</v>
      </c>
      <c r="F11011" s="20" t="s">
        <v>182</v>
      </c>
      <c r="G11011" s="8">
        <v>22341</v>
      </c>
      <c r="H11011" s="20" t="s">
        <v>183</v>
      </c>
      <c r="I11011" s="7">
        <v>-10116148</v>
      </c>
      <c r="L11011" s="7">
        <v>348661724246</v>
      </c>
      <c r="M11011" s="7">
        <v>13807615154</v>
      </c>
      <c r="N11011" s="7">
        <v>7912918911</v>
      </c>
      <c r="O11011" s="20" t="str">
        <f t="shared" si="348"/>
        <v/>
      </c>
    </row>
    <row r="11012" spans="1:15">
      <c r="A11012" s="20" t="str">
        <f t="shared" si="347"/>
        <v>Stapi lífeyrissjóðurVarfærnasafnið</v>
      </c>
      <c r="B11012" s="20" t="str">
        <f>_xlfn.IFNA(INDEX(Listi!$AI:$AI,MATCH(C11012,Listi!$AJ:$AJ,0)),INDEX(Listi!T:T,MATCH(C11012,Listi!U:U,0)))</f>
        <v xml:space="preserve">Stapi  </v>
      </c>
      <c r="C11012" s="20" t="s">
        <v>209</v>
      </c>
      <c r="D11012" s="20" t="s">
        <v>392</v>
      </c>
      <c r="E11012" s="20" t="s">
        <v>276</v>
      </c>
      <c r="F11012" s="20" t="s">
        <v>182</v>
      </c>
      <c r="G11012" s="8">
        <v>22341</v>
      </c>
      <c r="H11012" s="20" t="s">
        <v>183</v>
      </c>
      <c r="I11012" s="7">
        <v>-103614</v>
      </c>
      <c r="L11012" s="7">
        <v>471986044</v>
      </c>
      <c r="M11012" s="7">
        <v>137399159</v>
      </c>
      <c r="N11012" s="7">
        <v>6994496</v>
      </c>
      <c r="O11012" s="20" t="str">
        <f t="shared" si="348"/>
        <v/>
      </c>
    </row>
    <row r="11013" spans="1:15">
      <c r="A11013" s="20" t="str">
        <f t="shared" si="347"/>
        <v>Almenni lífeyrissjóðurinnÆvisafn I</v>
      </c>
      <c r="B11013" s="20" t="str">
        <f>_xlfn.IFNA(INDEX(Listi!$AI:$AI,MATCH(C11013,Listi!$AJ:$AJ,0)),INDEX(Listi!T:T,MATCH(C11013,Listi!U:U,0)))</f>
        <v xml:space="preserve">Almenni </v>
      </c>
      <c r="C11013" s="20" t="s">
        <v>0</v>
      </c>
      <c r="D11013" s="20" t="s">
        <v>202</v>
      </c>
      <c r="E11013" s="20" t="s">
        <v>276</v>
      </c>
      <c r="F11013" s="20" t="s">
        <v>184</v>
      </c>
      <c r="G11013" s="8">
        <v>22706</v>
      </c>
      <c r="H11013" s="20" t="s">
        <v>185</v>
      </c>
      <c r="I11013" s="7">
        <v>6395868</v>
      </c>
      <c r="L11013" s="7">
        <v>43068273823</v>
      </c>
      <c r="M11013" s="7">
        <v>4413720640</v>
      </c>
      <c r="N11013" s="7">
        <v>641257097</v>
      </c>
      <c r="O11013" s="20" t="str">
        <f t="shared" si="348"/>
        <v/>
      </c>
    </row>
    <row r="11014" spans="1:15">
      <c r="A11014" s="20" t="str">
        <f t="shared" si="347"/>
        <v>Almenni lífeyrissjóðurinnÆvisafn II</v>
      </c>
      <c r="B11014" s="20" t="str">
        <f>_xlfn.IFNA(INDEX(Listi!$AI:$AI,MATCH(C11014,Listi!$AJ:$AJ,0)),INDEX(Listi!T:T,MATCH(C11014,Listi!U:U,0)))</f>
        <v xml:space="preserve">Almenni </v>
      </c>
      <c r="C11014" s="20" t="s">
        <v>0</v>
      </c>
      <c r="D11014" s="20" t="s">
        <v>203</v>
      </c>
      <c r="E11014" s="20" t="s">
        <v>276</v>
      </c>
      <c r="F11014" s="20" t="s">
        <v>184</v>
      </c>
      <c r="G11014" s="8">
        <v>22706</v>
      </c>
      <c r="H11014" s="20" t="s">
        <v>185</v>
      </c>
      <c r="I11014" s="7">
        <v>4715988</v>
      </c>
      <c r="L11014" s="7">
        <v>86460235807</v>
      </c>
      <c r="M11014" s="7">
        <v>3970537445</v>
      </c>
      <c r="N11014" s="7">
        <v>1539034493</v>
      </c>
      <c r="O11014" s="20" t="str">
        <f t="shared" si="348"/>
        <v/>
      </c>
    </row>
    <row r="11015" spans="1:15">
      <c r="A11015" s="20" t="str">
        <f t="shared" si="347"/>
        <v>Almenni lífeyrissjóðurinnÆvisafn III</v>
      </c>
      <c r="B11015" s="20" t="str">
        <f>_xlfn.IFNA(INDEX(Listi!$AI:$AI,MATCH(C11015,Listi!$AJ:$AJ,0)),INDEX(Listi!T:T,MATCH(C11015,Listi!U:U,0)))</f>
        <v xml:space="preserve">Almenni </v>
      </c>
      <c r="C11015" s="20" t="s">
        <v>0</v>
      </c>
      <c r="D11015" s="20" t="s">
        <v>204</v>
      </c>
      <c r="E11015" s="20" t="s">
        <v>276</v>
      </c>
      <c r="F11015" s="20" t="s">
        <v>184</v>
      </c>
      <c r="G11015" s="8">
        <v>22706</v>
      </c>
      <c r="H11015" s="20" t="s">
        <v>185</v>
      </c>
      <c r="I11015" s="7">
        <v>2161424</v>
      </c>
      <c r="L11015" s="7">
        <v>33890180699</v>
      </c>
      <c r="M11015" s="7">
        <v>1571509194</v>
      </c>
      <c r="N11015" s="7">
        <v>920421683</v>
      </c>
      <c r="O11015" s="20" t="str">
        <f t="shared" si="348"/>
        <v/>
      </c>
    </row>
    <row r="11016" spans="1:15">
      <c r="A11016" s="20" t="str">
        <f t="shared" si="347"/>
        <v>Almenni lífeyrissjóðurinnHúsnæðissafn</v>
      </c>
      <c r="B11016" s="20" t="str">
        <f>_xlfn.IFNA(INDEX(Listi!$AI:$AI,MATCH(C11016,Listi!$AJ:$AJ,0)),INDEX(Listi!T:T,MATCH(C11016,Listi!U:U,0)))</f>
        <v xml:space="preserve">Almenni </v>
      </c>
      <c r="C11016" s="20" t="s">
        <v>0</v>
      </c>
      <c r="D11016" s="20" t="s">
        <v>315</v>
      </c>
      <c r="E11016" s="20" t="s">
        <v>276</v>
      </c>
      <c r="F11016" s="20" t="s">
        <v>184</v>
      </c>
      <c r="G11016" s="8">
        <v>22706</v>
      </c>
      <c r="H11016" s="20" t="s">
        <v>185</v>
      </c>
      <c r="I11016" s="7">
        <v>70305</v>
      </c>
      <c r="L11016" s="7">
        <v>487895879</v>
      </c>
      <c r="M11016" s="7">
        <v>166428361</v>
      </c>
      <c r="N11016" s="7">
        <v>18080096</v>
      </c>
      <c r="O11016" s="20" t="str">
        <f t="shared" si="348"/>
        <v/>
      </c>
    </row>
    <row r="11017" spans="1:15">
      <c r="A11017" s="20" t="str">
        <f t="shared" si="347"/>
        <v>Almenni lífeyrissjóðurinnInnlánssafn</v>
      </c>
      <c r="B11017" s="20" t="str">
        <f>_xlfn.IFNA(INDEX(Listi!$AI:$AI,MATCH(C11017,Listi!$AJ:$AJ,0)),INDEX(Listi!T:T,MATCH(C11017,Listi!U:U,0)))</f>
        <v xml:space="preserve">Almenni </v>
      </c>
      <c r="C11017" s="20" t="s">
        <v>0</v>
      </c>
      <c r="D11017" s="20" t="s">
        <v>1</v>
      </c>
      <c r="E11017" s="20" t="s">
        <v>276</v>
      </c>
      <c r="F11017" s="20" t="s">
        <v>184</v>
      </c>
      <c r="G11017" s="8">
        <v>22706</v>
      </c>
      <c r="H11017" s="20" t="s">
        <v>185</v>
      </c>
      <c r="I11017" s="7">
        <v>670507</v>
      </c>
      <c r="L11017" s="7">
        <v>26587944379</v>
      </c>
      <c r="M11017" s="7">
        <v>1016779991</v>
      </c>
      <c r="N11017" s="7">
        <v>1031869724</v>
      </c>
      <c r="O11017" s="20" t="str">
        <f t="shared" si="348"/>
        <v/>
      </c>
    </row>
    <row r="11018" spans="1:15">
      <c r="A11018" s="20" t="str">
        <f t="shared" si="347"/>
        <v>Almenni lífeyrissjóðurinnRíkissafn langt</v>
      </c>
      <c r="B11018" s="20" t="str">
        <f>_xlfn.IFNA(INDEX(Listi!$AI:$AI,MATCH(C11018,Listi!$AJ:$AJ,0)),INDEX(Listi!T:T,MATCH(C11018,Listi!U:U,0)))</f>
        <v xml:space="preserve">Almenni </v>
      </c>
      <c r="C11018" s="20" t="s">
        <v>0</v>
      </c>
      <c r="D11018" s="20" t="s">
        <v>199</v>
      </c>
      <c r="E11018" s="20" t="s">
        <v>276</v>
      </c>
      <c r="F11018" s="20" t="s">
        <v>184</v>
      </c>
      <c r="G11018" s="8">
        <v>22706</v>
      </c>
      <c r="H11018" s="20" t="s">
        <v>185</v>
      </c>
      <c r="I11018" s="7">
        <v>52462</v>
      </c>
      <c r="L11018" s="7">
        <v>1193680171</v>
      </c>
      <c r="M11018" s="7">
        <v>61272573</v>
      </c>
      <c r="N11018" s="7">
        <v>40105929</v>
      </c>
      <c r="O11018" s="20" t="str">
        <f t="shared" si="348"/>
        <v/>
      </c>
    </row>
    <row r="11019" spans="1:15">
      <c r="A11019" s="20" t="str">
        <f t="shared" si="347"/>
        <v>Almenni lífeyrissjóðurinnRíkissafn stutt</v>
      </c>
      <c r="B11019" s="20" t="str">
        <f>_xlfn.IFNA(INDEX(Listi!$AI:$AI,MATCH(C11019,Listi!$AJ:$AJ,0)),INDEX(Listi!T:T,MATCH(C11019,Listi!U:U,0)))</f>
        <v xml:space="preserve">Almenni </v>
      </c>
      <c r="C11019" s="20" t="s">
        <v>0</v>
      </c>
      <c r="D11019" s="20" t="s">
        <v>200</v>
      </c>
      <c r="E11019" s="20" t="s">
        <v>276</v>
      </c>
      <c r="F11019" s="20" t="s">
        <v>184</v>
      </c>
      <c r="G11019" s="8">
        <v>22706</v>
      </c>
      <c r="H11019" s="20" t="s">
        <v>185</v>
      </c>
      <c r="I11019" s="7">
        <v>23093</v>
      </c>
      <c r="L11019" s="7">
        <v>541893627</v>
      </c>
      <c r="M11019" s="7">
        <v>20423158</v>
      </c>
      <c r="N11019" s="7">
        <v>14899899</v>
      </c>
      <c r="O11019" s="20" t="str">
        <f t="shared" si="348"/>
        <v/>
      </c>
    </row>
    <row r="11020" spans="1:15">
      <c r="A11020" s="20" t="str">
        <f t="shared" si="347"/>
        <v>Almenni lífeyrissjóðurinnTryggingadeild</v>
      </c>
      <c r="B11020" s="20" t="str">
        <f>_xlfn.IFNA(INDEX(Listi!$AI:$AI,MATCH(C11020,Listi!$AJ:$AJ,0)),INDEX(Listi!T:T,MATCH(C11020,Listi!U:U,0)))</f>
        <v xml:space="preserve">Almenni </v>
      </c>
      <c r="C11020" s="20" t="s">
        <v>0</v>
      </c>
      <c r="D11020" s="20" t="s">
        <v>201</v>
      </c>
      <c r="E11020" s="20" t="s">
        <v>275</v>
      </c>
      <c r="F11020" s="20" t="s">
        <v>184</v>
      </c>
      <c r="G11020" s="8">
        <v>22706</v>
      </c>
      <c r="H11020" s="20" t="s">
        <v>185</v>
      </c>
      <c r="I11020" s="7">
        <v>13903472</v>
      </c>
      <c r="L11020" s="7">
        <v>174784296254</v>
      </c>
      <c r="M11020" s="7">
        <v>7497244534</v>
      </c>
      <c r="N11020" s="7">
        <v>3057046932</v>
      </c>
      <c r="O11020" s="20" t="str">
        <f t="shared" si="348"/>
        <v/>
      </c>
    </row>
    <row r="11021" spans="1:15">
      <c r="A11021" s="20" t="str">
        <f t="shared" si="347"/>
        <v>Arion banki hf.Erlend hlutabréf</v>
      </c>
      <c r="B11021" s="20" t="str">
        <f>_xlfn.IFNA(INDEX(Listi!$AI:$AI,MATCH(C11021,Listi!$AJ:$AJ,0)),INDEX(Listi!T:T,MATCH(C11021,Listi!U:U,0)))</f>
        <v xml:space="preserve">Arion banki </v>
      </c>
      <c r="C11021" s="20" t="s">
        <v>214</v>
      </c>
      <c r="D11021" s="20" t="s">
        <v>215</v>
      </c>
      <c r="E11021" s="20" t="s">
        <v>276</v>
      </c>
      <c r="F11021" s="20" t="s">
        <v>184</v>
      </c>
      <c r="G11021" s="8">
        <v>22706</v>
      </c>
      <c r="H11021" s="20" t="s">
        <v>185</v>
      </c>
      <c r="I11021" s="7">
        <v>0</v>
      </c>
      <c r="L11021" s="7">
        <v>1149685000</v>
      </c>
      <c r="M11021" s="7">
        <v>49095000</v>
      </c>
      <c r="N11021" s="7">
        <v>10876000</v>
      </c>
      <c r="O11021" s="20" t="str">
        <f t="shared" si="348"/>
        <v/>
      </c>
    </row>
    <row r="11022" spans="1:15">
      <c r="A11022" s="20" t="str">
        <f t="shared" si="347"/>
        <v>Arion banki hf.Innlend skuldabréf</v>
      </c>
      <c r="B11022" s="20" t="str">
        <f>_xlfn.IFNA(INDEX(Listi!$AI:$AI,MATCH(C11022,Listi!$AJ:$AJ,0)),INDEX(Listi!T:T,MATCH(C11022,Listi!U:U,0)))</f>
        <v xml:space="preserve">Arion banki </v>
      </c>
      <c r="C11022" s="20" t="s">
        <v>214</v>
      </c>
      <c r="D11022" s="20" t="s">
        <v>216</v>
      </c>
      <c r="E11022" s="20" t="s">
        <v>276</v>
      </c>
      <c r="F11022" s="20" t="s">
        <v>184</v>
      </c>
      <c r="G11022" s="8">
        <v>22706</v>
      </c>
      <c r="H11022" s="20" t="s">
        <v>185</v>
      </c>
      <c r="I11022" s="7">
        <v>0</v>
      </c>
      <c r="L11022" s="7">
        <v>4446434000</v>
      </c>
      <c r="M11022" s="7">
        <v>344234000</v>
      </c>
      <c r="N11022" s="7">
        <v>44793000</v>
      </c>
      <c r="O11022" s="20" t="str">
        <f t="shared" si="348"/>
        <v/>
      </c>
    </row>
    <row r="11023" spans="1:15">
      <c r="A11023" s="20" t="str">
        <f t="shared" si="347"/>
        <v>Arion banki hf.Lífeyrisauki L1</v>
      </c>
      <c r="B11023" s="20" t="str">
        <f>_xlfn.IFNA(INDEX(Listi!$AI:$AI,MATCH(C11023,Listi!$AJ:$AJ,0)),INDEX(Listi!T:T,MATCH(C11023,Listi!U:U,0)))</f>
        <v xml:space="preserve">Arion banki </v>
      </c>
      <c r="C11023" s="20" t="s">
        <v>214</v>
      </c>
      <c r="D11023" s="20" t="s">
        <v>377</v>
      </c>
      <c r="E11023" s="20" t="s">
        <v>276</v>
      </c>
      <c r="F11023" s="20" t="s">
        <v>184</v>
      </c>
      <c r="G11023" s="8">
        <v>22706</v>
      </c>
      <c r="H11023" s="20" t="s">
        <v>185</v>
      </c>
      <c r="I11023" s="7">
        <v>0</v>
      </c>
      <c r="L11023" s="7">
        <v>5887942000</v>
      </c>
      <c r="M11023" s="7">
        <v>1011885000</v>
      </c>
      <c r="N11023" s="7">
        <v>34615000</v>
      </c>
      <c r="O11023" s="20" t="str">
        <f t="shared" si="348"/>
        <v/>
      </c>
    </row>
    <row r="11024" spans="1:15">
      <c r="A11024" s="20" t="str">
        <f t="shared" si="347"/>
        <v>Arion banki hf.Lífeyrisauki L2</v>
      </c>
      <c r="B11024" s="20" t="str">
        <f>_xlfn.IFNA(INDEX(Listi!$AI:$AI,MATCH(C11024,Listi!$AJ:$AJ,0)),INDEX(Listi!T:T,MATCH(C11024,Listi!U:U,0)))</f>
        <v xml:space="preserve">Arion banki </v>
      </c>
      <c r="C11024" s="20" t="s">
        <v>214</v>
      </c>
      <c r="D11024" s="20" t="s">
        <v>372</v>
      </c>
      <c r="E11024" s="20" t="s">
        <v>276</v>
      </c>
      <c r="F11024" s="20" t="s">
        <v>184</v>
      </c>
      <c r="G11024" s="8">
        <v>22706</v>
      </c>
      <c r="H11024" s="20" t="s">
        <v>185</v>
      </c>
      <c r="I11024" s="7">
        <v>0</v>
      </c>
      <c r="L11024" s="7">
        <v>21366380000</v>
      </c>
      <c r="M11024" s="7">
        <v>1613513000</v>
      </c>
      <c r="N11024" s="7">
        <v>92085000</v>
      </c>
      <c r="O11024" s="20" t="str">
        <f t="shared" si="348"/>
        <v/>
      </c>
    </row>
    <row r="11025" spans="1:15">
      <c r="A11025" s="20" t="str">
        <f t="shared" si="347"/>
        <v>Arion banki hf.Lífeyrisauki L3</v>
      </c>
      <c r="B11025" s="20" t="str">
        <f>_xlfn.IFNA(INDEX(Listi!$AI:$AI,MATCH(C11025,Listi!$AJ:$AJ,0)),INDEX(Listi!T:T,MATCH(C11025,Listi!U:U,0)))</f>
        <v xml:space="preserve">Arion banki </v>
      </c>
      <c r="C11025" s="20" t="s">
        <v>214</v>
      </c>
      <c r="D11025" s="20" t="s">
        <v>371</v>
      </c>
      <c r="E11025" s="20" t="s">
        <v>276</v>
      </c>
      <c r="F11025" s="20" t="s">
        <v>184</v>
      </c>
      <c r="G11025" s="8">
        <v>22706</v>
      </c>
      <c r="H11025" s="20" t="s">
        <v>185</v>
      </c>
      <c r="I11025" s="7">
        <v>0</v>
      </c>
      <c r="L11025" s="7">
        <v>29714848000</v>
      </c>
      <c r="M11025" s="7">
        <v>2122481000</v>
      </c>
      <c r="N11025" s="7">
        <v>129566000</v>
      </c>
      <c r="O11025" s="20" t="str">
        <f t="shared" si="348"/>
        <v/>
      </c>
    </row>
    <row r="11026" spans="1:15">
      <c r="A11026" s="20" t="str">
        <f t="shared" ref="A11026:A11088" si="349">CONCATENATE(C11026,D11026)</f>
        <v>Arion banki hf.Lífeyrisauki L4</v>
      </c>
      <c r="B11026" s="20" t="str">
        <f>_xlfn.IFNA(INDEX(Listi!$AI:$AI,MATCH(C11026,Listi!$AJ:$AJ,0)),INDEX(Listi!T:T,MATCH(C11026,Listi!U:U,0)))</f>
        <v xml:space="preserve">Arion banki </v>
      </c>
      <c r="C11026" s="20" t="s">
        <v>214</v>
      </c>
      <c r="D11026" s="20" t="s">
        <v>587</v>
      </c>
      <c r="E11026" s="20" t="s">
        <v>276</v>
      </c>
      <c r="F11026" s="20" t="s">
        <v>184</v>
      </c>
      <c r="G11026" s="8">
        <v>22706</v>
      </c>
      <c r="H11026" s="20" t="s">
        <v>185</v>
      </c>
      <c r="I11026" s="7">
        <v>0</v>
      </c>
      <c r="L11026" s="7">
        <v>19306242000</v>
      </c>
      <c r="M11026" s="7">
        <v>1346647000</v>
      </c>
      <c r="N11026" s="7">
        <v>388052000</v>
      </c>
      <c r="O11026" s="20" t="str">
        <f t="shared" si="348"/>
        <v/>
      </c>
    </row>
    <row r="11027" spans="1:15">
      <c r="A11027" s="20" t="str">
        <f t="shared" si="349"/>
        <v>Arion banki hf.Lífeyrisauki L5</v>
      </c>
      <c r="B11027" s="20" t="str">
        <f>_xlfn.IFNA(INDEX(Listi!$AI:$AI,MATCH(C11027,Listi!$AJ:$AJ,0)),INDEX(Listi!T:T,MATCH(C11027,Listi!U:U,0)))</f>
        <v xml:space="preserve">Arion banki </v>
      </c>
      <c r="C11027" s="20" t="s">
        <v>214</v>
      </c>
      <c r="D11027" s="20" t="s">
        <v>369</v>
      </c>
      <c r="E11027" s="20" t="s">
        <v>276</v>
      </c>
      <c r="F11027" s="20" t="s">
        <v>184</v>
      </c>
      <c r="G11027" s="8">
        <v>22706</v>
      </c>
      <c r="H11027" s="20" t="s">
        <v>185</v>
      </c>
      <c r="I11027" s="7">
        <v>0</v>
      </c>
      <c r="L11027" s="7">
        <v>44858554000</v>
      </c>
      <c r="M11027" s="7">
        <v>4018833000</v>
      </c>
      <c r="N11027" s="7">
        <v>933672000</v>
      </c>
      <c r="O11027" s="20" t="str">
        <f t="shared" si="348"/>
        <v/>
      </c>
    </row>
    <row r="11028" spans="1:15">
      <c r="A11028" s="20" t="str">
        <f t="shared" si="349"/>
        <v>Birta lífeyrissjóðurBlönduð leið</v>
      </c>
      <c r="B11028" s="20" t="str">
        <f>_xlfn.IFNA(INDEX(Listi!$AI:$AI,MATCH(C11028,Listi!$AJ:$AJ,0)),INDEX(Listi!T:T,MATCH(C11028,Listi!U:U,0)))</f>
        <v xml:space="preserve">Birta  </v>
      </c>
      <c r="C11028" s="20" t="s">
        <v>298</v>
      </c>
      <c r="D11028" s="20" t="s">
        <v>314</v>
      </c>
      <c r="E11028" s="20" t="s">
        <v>276</v>
      </c>
      <c r="F11028" s="20" t="s">
        <v>184</v>
      </c>
      <c r="G11028" s="8">
        <v>22706</v>
      </c>
      <c r="H11028" s="20" t="s">
        <v>185</v>
      </c>
      <c r="I11028" s="7">
        <v>0</v>
      </c>
      <c r="L11028" s="7">
        <v>6929716201</v>
      </c>
      <c r="M11028" s="7">
        <v>253995298</v>
      </c>
      <c r="N11028" s="7">
        <v>139753585</v>
      </c>
      <c r="O11028" s="20" t="str">
        <f t="shared" si="348"/>
        <v/>
      </c>
    </row>
    <row r="11029" spans="1:15">
      <c r="A11029" s="20" t="str">
        <f t="shared" si="349"/>
        <v>Birta lífeyrissjóðurInnlánsleið</v>
      </c>
      <c r="B11029" s="20" t="str">
        <f>_xlfn.IFNA(INDEX(Listi!$AI:$AI,MATCH(C11029,Listi!$AJ:$AJ,0)),INDEX(Listi!T:T,MATCH(C11029,Listi!U:U,0)))</f>
        <v xml:space="preserve">Birta  </v>
      </c>
      <c r="C11029" s="20" t="s">
        <v>298</v>
      </c>
      <c r="D11029" s="20" t="s">
        <v>208</v>
      </c>
      <c r="E11029" s="20" t="s">
        <v>276</v>
      </c>
      <c r="F11029" s="20" t="s">
        <v>184</v>
      </c>
      <c r="G11029" s="8">
        <v>22706</v>
      </c>
      <c r="H11029" s="20" t="s">
        <v>185</v>
      </c>
      <c r="I11029" s="7">
        <v>0</v>
      </c>
      <c r="L11029" s="7">
        <v>4108971332</v>
      </c>
      <c r="M11029" s="7">
        <v>264842424</v>
      </c>
      <c r="N11029" s="7">
        <v>174324836</v>
      </c>
      <c r="O11029" s="20" t="str">
        <f t="shared" si="348"/>
        <v/>
      </c>
    </row>
    <row r="11030" spans="1:15">
      <c r="A11030" s="20" t="str">
        <f t="shared" si="349"/>
        <v>Birta lífeyrissjóðurSamtryggingardeild</v>
      </c>
      <c r="B11030" s="20" t="str">
        <f>_xlfn.IFNA(INDEX(Listi!$AI:$AI,MATCH(C11030,Listi!$AJ:$AJ,0)),INDEX(Listi!T:T,MATCH(C11030,Listi!U:U,0)))</f>
        <v xml:space="preserve">Birta  </v>
      </c>
      <c r="C11030" s="20" t="s">
        <v>298</v>
      </c>
      <c r="D11030" s="20" t="s">
        <v>205</v>
      </c>
      <c r="E11030" s="20" t="s">
        <v>275</v>
      </c>
      <c r="F11030" s="20" t="s">
        <v>184</v>
      </c>
      <c r="G11030" s="8">
        <v>22706</v>
      </c>
      <c r="H11030" s="20" t="s">
        <v>185</v>
      </c>
      <c r="I11030" s="7">
        <v>67312271</v>
      </c>
      <c r="L11030" s="7">
        <v>549755105944</v>
      </c>
      <c r="M11030" s="7">
        <v>18480897961</v>
      </c>
      <c r="N11030" s="7">
        <v>14075814006</v>
      </c>
      <c r="O11030" s="20" t="str">
        <f t="shared" si="348"/>
        <v/>
      </c>
    </row>
    <row r="11031" spans="1:15">
      <c r="A11031" s="20" t="str">
        <f t="shared" si="349"/>
        <v>Birta lífeyrissjóðurSkuldabréfaleið</v>
      </c>
      <c r="B11031" s="20" t="str">
        <f>_xlfn.IFNA(INDEX(Listi!$AI:$AI,MATCH(C11031,Listi!$AJ:$AJ,0)),INDEX(Listi!T:T,MATCH(C11031,Listi!U:U,0)))</f>
        <v xml:space="preserve">Birta  </v>
      </c>
      <c r="C11031" s="20" t="s">
        <v>298</v>
      </c>
      <c r="D11031" s="20" t="s">
        <v>313</v>
      </c>
      <c r="E11031" s="20" t="s">
        <v>276</v>
      </c>
      <c r="F11031" s="20" t="s">
        <v>184</v>
      </c>
      <c r="G11031" s="8">
        <v>22706</v>
      </c>
      <c r="H11031" s="20" t="s">
        <v>185</v>
      </c>
      <c r="I11031" s="7">
        <v>0</v>
      </c>
      <c r="L11031" s="7">
        <v>8522374478</v>
      </c>
      <c r="M11031" s="7">
        <v>391005163</v>
      </c>
      <c r="N11031" s="7">
        <v>218104877</v>
      </c>
      <c r="O11031" s="20" t="str">
        <f t="shared" si="348"/>
        <v/>
      </c>
    </row>
    <row r="11032" spans="1:15">
      <c r="A11032" s="20" t="str">
        <f t="shared" si="349"/>
        <v>Birta lífeyrissjóðurTilgreind séreign</v>
      </c>
      <c r="B11032" s="20" t="str">
        <f>_xlfn.IFNA(INDEX(Listi!$AI:$AI,MATCH(C11032,Listi!$AJ:$AJ,0)),INDEX(Listi!T:T,MATCH(C11032,Listi!U:U,0)))</f>
        <v xml:space="preserve">Birta  </v>
      </c>
      <c r="C11032" s="20" t="s">
        <v>298</v>
      </c>
      <c r="D11032" s="20" t="s">
        <v>312</v>
      </c>
      <c r="E11032" s="20" t="s">
        <v>276</v>
      </c>
      <c r="F11032" s="20" t="s">
        <v>184</v>
      </c>
      <c r="G11032" s="8">
        <v>22706</v>
      </c>
      <c r="H11032" s="20" t="s">
        <v>185</v>
      </c>
      <c r="I11032" s="7">
        <v>0</v>
      </c>
      <c r="L11032" s="7">
        <v>2234420297</v>
      </c>
      <c r="M11032" s="7">
        <v>511871981</v>
      </c>
      <c r="N11032" s="7">
        <v>36000223</v>
      </c>
      <c r="O11032" s="20" t="str">
        <f t="shared" si="348"/>
        <v/>
      </c>
    </row>
    <row r="11033" spans="1:15">
      <c r="A11033" s="20" t="str">
        <f t="shared" si="349"/>
        <v>Brú Lífeyrissjóður starfsmanna sveitarfélagaA-deild</v>
      </c>
      <c r="B11033" s="20" t="str">
        <f>_xlfn.IFNA(INDEX(Listi!$AI:$AI,MATCH(C11033,Listi!$AJ:$AJ,0)),INDEX(Listi!T:T,MATCH(C11033,Listi!U:U,0)))</f>
        <v>Brú</v>
      </c>
      <c r="C11033" s="20" t="s">
        <v>217</v>
      </c>
      <c r="D11033" s="20" t="s">
        <v>257</v>
      </c>
      <c r="E11033" s="20" t="s">
        <v>275</v>
      </c>
      <c r="F11033" s="20" t="s">
        <v>184</v>
      </c>
      <c r="G11033" s="8">
        <v>22706</v>
      </c>
      <c r="H11033" s="20" t="s">
        <v>185</v>
      </c>
      <c r="I11033" s="7">
        <v>605621</v>
      </c>
      <c r="L11033" s="7">
        <v>270469177889</v>
      </c>
      <c r="M11033" s="7">
        <v>13987858077</v>
      </c>
      <c r="N11033" s="7">
        <v>4793072329</v>
      </c>
      <c r="O11033" s="20" t="str">
        <f t="shared" si="348"/>
        <v/>
      </c>
    </row>
    <row r="11034" spans="1:15">
      <c r="A11034" s="20" t="str">
        <f t="shared" si="349"/>
        <v>Brú Lífeyrissjóður starfsmanna sveitarfélagaB-deild</v>
      </c>
      <c r="B11034" s="20" t="str">
        <f>_xlfn.IFNA(INDEX(Listi!$AI:$AI,MATCH(C11034,Listi!$AJ:$AJ,0)),INDEX(Listi!T:T,MATCH(C11034,Listi!U:U,0)))</f>
        <v>Brú</v>
      </c>
      <c r="C11034" s="20" t="s">
        <v>217</v>
      </c>
      <c r="D11034" s="20" t="s">
        <v>218</v>
      </c>
      <c r="E11034" s="20" t="s">
        <v>275</v>
      </c>
      <c r="F11034" s="8" t="s">
        <v>184</v>
      </c>
      <c r="G11034" s="8">
        <v>22706</v>
      </c>
      <c r="H11034" s="20" t="s">
        <v>185</v>
      </c>
      <c r="I11034" s="7">
        <v>5208820</v>
      </c>
      <c r="L11034" s="7">
        <v>17004783831</v>
      </c>
      <c r="M11034" s="7">
        <v>119747694</v>
      </c>
      <c r="N11034" s="7">
        <v>3424817406</v>
      </c>
      <c r="O11034" s="20" t="str">
        <f t="shared" si="348"/>
        <v/>
      </c>
    </row>
    <row r="11035" spans="1:15">
      <c r="A11035" s="20" t="str">
        <f t="shared" si="349"/>
        <v>Brú Lífeyrissjóður starfsmanna sveitarfélagaV-deild</v>
      </c>
      <c r="B11035" s="20" t="str">
        <f>_xlfn.IFNA(INDEX(Listi!$AI:$AI,MATCH(C11035,Listi!$AJ:$AJ,0)),INDEX(Listi!T:T,MATCH(C11035,Listi!U:U,0)))</f>
        <v>Brú</v>
      </c>
      <c r="C11035" s="20" t="s">
        <v>217</v>
      </c>
      <c r="D11035" s="20" t="s">
        <v>219</v>
      </c>
      <c r="E11035" s="20" t="s">
        <v>275</v>
      </c>
      <c r="F11035" s="8" t="s">
        <v>184</v>
      </c>
      <c r="G11035" s="8">
        <v>22706</v>
      </c>
      <c r="H11035" s="20" t="s">
        <v>185</v>
      </c>
      <c r="I11035" s="7">
        <v>119774</v>
      </c>
      <c r="L11035" s="7">
        <v>54501394986</v>
      </c>
      <c r="M11035" s="7">
        <v>4188513374</v>
      </c>
      <c r="N11035" s="7">
        <v>455519059</v>
      </c>
      <c r="O11035" s="20" t="str">
        <f t="shared" si="348"/>
        <v/>
      </c>
    </row>
    <row r="11036" spans="1:15">
      <c r="A11036" s="20" t="str">
        <f t="shared" si="349"/>
        <v>Eftirlaunasj atvinnuflugmannaSamtryggingardeild</v>
      </c>
      <c r="B11036" s="20" t="str">
        <f>_xlfn.IFNA(INDEX(Listi!$AI:$AI,MATCH(C11036,Listi!$AJ:$AJ,0)),INDEX(Listi!T:T,MATCH(C11036,Listi!U:U,0)))</f>
        <v>EFÍA</v>
      </c>
      <c r="C11036" s="20" t="s">
        <v>220</v>
      </c>
      <c r="D11036" s="20" t="s">
        <v>205</v>
      </c>
      <c r="E11036" s="20" t="s">
        <v>275</v>
      </c>
      <c r="F11036" s="8" t="s">
        <v>184</v>
      </c>
      <c r="G11036" s="8">
        <v>22706</v>
      </c>
      <c r="H11036" s="20" t="s">
        <v>185</v>
      </c>
      <c r="I11036" s="7">
        <v>645000</v>
      </c>
      <c r="L11036" s="7">
        <v>58542663000</v>
      </c>
      <c r="M11036" s="7">
        <v>1477262000</v>
      </c>
      <c r="N11036" s="7">
        <v>1113313000</v>
      </c>
      <c r="O11036" s="20" t="str">
        <f t="shared" si="348"/>
        <v/>
      </c>
    </row>
    <row r="11037" spans="1:15">
      <c r="A11037" s="20" t="str">
        <f t="shared" si="349"/>
        <v>Festa - lífeyrissjóðurSamtryggingardeild</v>
      </c>
      <c r="B11037" s="20" t="str">
        <f>_xlfn.IFNA(INDEX(Listi!$AI:$AI,MATCH(C11037,Listi!$AJ:$AJ,0)),INDEX(Listi!T:T,MATCH(C11037,Listi!U:U,0)))</f>
        <v xml:space="preserve">Festa </v>
      </c>
      <c r="C11037" s="20" t="s">
        <v>221</v>
      </c>
      <c r="D11037" s="20" t="s">
        <v>205</v>
      </c>
      <c r="E11037" s="20" t="s">
        <v>275</v>
      </c>
      <c r="F11037" s="8" t="s">
        <v>184</v>
      </c>
      <c r="G11037" s="8">
        <v>22706</v>
      </c>
      <c r="H11037" s="20" t="s">
        <v>185</v>
      </c>
      <c r="I11037" s="7">
        <v>30735281</v>
      </c>
      <c r="L11037" s="7">
        <v>246318113722</v>
      </c>
      <c r="M11037" s="7">
        <v>11138196907</v>
      </c>
      <c r="N11037" s="7">
        <v>5180938287</v>
      </c>
      <c r="O11037" s="20" t="str">
        <f t="shared" si="348"/>
        <v/>
      </c>
    </row>
    <row r="11038" spans="1:15">
      <c r="A11038" s="20" t="str">
        <f t="shared" si="349"/>
        <v>Festa - lífeyrissjóðurSparnaðarleið I</v>
      </c>
      <c r="B11038" s="20" t="str">
        <f>_xlfn.IFNA(INDEX(Listi!$AI:$AI,MATCH(C11038,Listi!$AJ:$AJ,0)),INDEX(Listi!T:T,MATCH(C11038,Listi!U:U,0)))</f>
        <v xml:space="preserve">Festa </v>
      </c>
      <c r="C11038" s="20" t="s">
        <v>221</v>
      </c>
      <c r="D11038" s="20" t="s">
        <v>464</v>
      </c>
      <c r="E11038" s="20" t="s">
        <v>276</v>
      </c>
      <c r="F11038" s="8" t="s">
        <v>184</v>
      </c>
      <c r="G11038" s="8">
        <v>22706</v>
      </c>
      <c r="H11038" s="20" t="s">
        <v>185</v>
      </c>
      <c r="I11038" s="7">
        <v>86951</v>
      </c>
      <c r="L11038" s="7">
        <v>75585319</v>
      </c>
      <c r="M11038" s="7">
        <v>37671409</v>
      </c>
      <c r="N11038" s="7">
        <v>2063969</v>
      </c>
      <c r="O11038" s="20" t="str">
        <f t="shared" si="348"/>
        <v/>
      </c>
    </row>
    <row r="11039" spans="1:15">
      <c r="A11039" s="20" t="str">
        <f t="shared" si="349"/>
        <v>Festa - lífeyrissjóðurSparnaðarleið II</v>
      </c>
      <c r="B11039" s="20" t="str">
        <f>_xlfn.IFNA(INDEX(Listi!$AI:$AI,MATCH(C11039,Listi!$AJ:$AJ,0)),INDEX(Listi!T:T,MATCH(C11039,Listi!U:U,0)))</f>
        <v xml:space="preserve">Festa </v>
      </c>
      <c r="C11039" s="20" t="s">
        <v>221</v>
      </c>
      <c r="D11039" s="20" t="s">
        <v>388</v>
      </c>
      <c r="E11039" s="20" t="s">
        <v>276</v>
      </c>
      <c r="F11039" s="8" t="s">
        <v>184</v>
      </c>
      <c r="G11039" s="8">
        <v>22706</v>
      </c>
      <c r="H11039" s="20" t="s">
        <v>185</v>
      </c>
      <c r="I11039" s="7">
        <v>-5836</v>
      </c>
      <c r="L11039" s="7">
        <v>1113180693</v>
      </c>
      <c r="M11039" s="7">
        <v>134564310</v>
      </c>
      <c r="N11039" s="7">
        <v>19363084</v>
      </c>
      <c r="O11039" s="20" t="str">
        <f t="shared" si="348"/>
        <v/>
      </c>
    </row>
    <row r="11040" spans="1:15">
      <c r="A11040" s="20" t="str">
        <f t="shared" si="349"/>
        <v>Frjálsi lífeyrissjóðurinnDeild/leið I</v>
      </c>
      <c r="B11040" s="20" t="str">
        <f>_xlfn.IFNA(INDEX(Listi!$AI:$AI,MATCH(C11040,Listi!$AJ:$AJ,0)),INDEX(Listi!T:T,MATCH(C11040,Listi!U:U,0)))</f>
        <v xml:space="preserve">Frjálsi </v>
      </c>
      <c r="C11040" s="20" t="s">
        <v>222</v>
      </c>
      <c r="D11040" s="20" t="s">
        <v>223</v>
      </c>
      <c r="E11040" s="20" t="s">
        <v>276</v>
      </c>
      <c r="F11040" s="8" t="s">
        <v>184</v>
      </c>
      <c r="G11040" s="8">
        <v>22706</v>
      </c>
      <c r="H11040" s="20" t="s">
        <v>185</v>
      </c>
      <c r="I11040" s="7">
        <v>0</v>
      </c>
      <c r="L11040" s="7">
        <v>199278730000</v>
      </c>
      <c r="M11040" s="7">
        <v>10813020000</v>
      </c>
      <c r="N11040" s="7">
        <v>2178012000</v>
      </c>
      <c r="O11040" s="20" t="str">
        <f t="shared" si="348"/>
        <v/>
      </c>
    </row>
    <row r="11041" spans="1:15">
      <c r="A11041" s="20" t="str">
        <f t="shared" si="349"/>
        <v>Frjálsi lífeyrissjóðurinnDeild/leið II</v>
      </c>
      <c r="B11041" s="20" t="str">
        <f>_xlfn.IFNA(INDEX(Listi!$AI:$AI,MATCH(C11041,Listi!$AJ:$AJ,0)),INDEX(Listi!T:T,MATCH(C11041,Listi!U:U,0)))</f>
        <v xml:space="preserve">Frjálsi </v>
      </c>
      <c r="C11041" s="20" t="s">
        <v>222</v>
      </c>
      <c r="D11041" s="20" t="s">
        <v>224</v>
      </c>
      <c r="E11041" s="20" t="s">
        <v>276</v>
      </c>
      <c r="F11041" s="8" t="s">
        <v>184</v>
      </c>
      <c r="G11041" s="8">
        <v>22706</v>
      </c>
      <c r="H11041" s="20" t="s">
        <v>185</v>
      </c>
      <c r="I11041" s="7">
        <v>0</v>
      </c>
      <c r="L11041" s="7">
        <v>29681370000</v>
      </c>
      <c r="M11041" s="7">
        <v>1864883000</v>
      </c>
      <c r="N11041" s="7">
        <v>401735000</v>
      </c>
      <c r="O11041" s="20" t="str">
        <f t="shared" si="348"/>
        <v/>
      </c>
    </row>
    <row r="11042" spans="1:15">
      <c r="A11042" s="20" t="str">
        <f t="shared" si="349"/>
        <v>Frjálsi lífeyrissjóðurinnDeild/leið III</v>
      </c>
      <c r="B11042" s="20" t="str">
        <f>_xlfn.IFNA(INDEX(Listi!$AI:$AI,MATCH(C11042,Listi!$AJ:$AJ,0)),INDEX(Listi!T:T,MATCH(C11042,Listi!U:U,0)))</f>
        <v xml:space="preserve">Frjálsi </v>
      </c>
      <c r="C11042" s="20" t="s">
        <v>222</v>
      </c>
      <c r="D11042" s="20" t="s">
        <v>225</v>
      </c>
      <c r="E11042" s="20" t="s">
        <v>276</v>
      </c>
      <c r="F11042" s="8" t="s">
        <v>184</v>
      </c>
      <c r="G11042" s="8">
        <v>22706</v>
      </c>
      <c r="H11042" s="20" t="s">
        <v>185</v>
      </c>
      <c r="I11042" s="7">
        <v>0</v>
      </c>
      <c r="L11042" s="7">
        <v>43554797000</v>
      </c>
      <c r="M11042" s="7">
        <v>2564479000</v>
      </c>
      <c r="N11042" s="7">
        <v>1456678000</v>
      </c>
      <c r="O11042" s="20" t="str">
        <f t="shared" si="348"/>
        <v/>
      </c>
    </row>
    <row r="11043" spans="1:15">
      <c r="A11043" s="20" t="str">
        <f t="shared" si="349"/>
        <v>Frjálsi lífeyrissjóðurinnFrjálsi Áhætta</v>
      </c>
      <c r="B11043" s="20" t="str">
        <f>_xlfn.IFNA(INDEX(Listi!$AI:$AI,MATCH(C11043,Listi!$AJ:$AJ,0)),INDEX(Listi!T:T,MATCH(C11043,Listi!U:U,0)))</f>
        <v xml:space="preserve">Frjálsi </v>
      </c>
      <c r="C11043" s="20" t="s">
        <v>222</v>
      </c>
      <c r="D11043" s="20" t="s">
        <v>226</v>
      </c>
      <c r="E11043" s="20" t="s">
        <v>276</v>
      </c>
      <c r="F11043" s="8" t="s">
        <v>184</v>
      </c>
      <c r="G11043" s="8">
        <v>22706</v>
      </c>
      <c r="H11043" s="20" t="s">
        <v>185</v>
      </c>
      <c r="I11043" s="7">
        <v>0</v>
      </c>
      <c r="L11043" s="7">
        <v>2707615000</v>
      </c>
      <c r="M11043" s="7">
        <v>335331000</v>
      </c>
      <c r="N11043" s="7">
        <v>1872000</v>
      </c>
      <c r="O11043" s="20" t="str">
        <f t="shared" si="348"/>
        <v/>
      </c>
    </row>
    <row r="11044" spans="1:15">
      <c r="A11044" s="20" t="str">
        <f t="shared" si="349"/>
        <v>Frjálsi lífeyrissjóðurinnSameiginleg deild</v>
      </c>
      <c r="B11044" s="20" t="str">
        <f>_xlfn.IFNA(INDEX(Listi!$AI:$AI,MATCH(C11044,Listi!$AJ:$AJ,0)),INDEX(Listi!T:T,MATCH(C11044,Listi!U:U,0)))</f>
        <v xml:space="preserve">Frjálsi </v>
      </c>
      <c r="C11044" s="20" t="s">
        <v>222</v>
      </c>
      <c r="D11044" s="20" t="s">
        <v>311</v>
      </c>
      <c r="E11044" s="20" t="s">
        <v>276</v>
      </c>
      <c r="F11044" s="8" t="s">
        <v>184</v>
      </c>
      <c r="G11044" s="8">
        <v>22706</v>
      </c>
      <c r="H11044" s="20" t="s">
        <v>185</v>
      </c>
      <c r="I11044" s="7">
        <v>0</v>
      </c>
      <c r="L11044" s="7">
        <v>0</v>
      </c>
      <c r="M11044" s="7">
        <v>0</v>
      </c>
      <c r="N11044" s="7">
        <v>0</v>
      </c>
      <c r="O11044" s="20" t="str">
        <f t="shared" si="348"/>
        <v/>
      </c>
    </row>
    <row r="11045" spans="1:15">
      <c r="A11045" s="20" t="str">
        <f t="shared" si="349"/>
        <v>Frjálsi lífeyrissjóðurinnSamtryggingardeild</v>
      </c>
      <c r="B11045" s="20" t="str">
        <f>_xlfn.IFNA(INDEX(Listi!$AI:$AI,MATCH(C11045,Listi!$AJ:$AJ,0)),INDEX(Listi!T:T,MATCH(C11045,Listi!U:U,0)))</f>
        <v xml:space="preserve">Frjálsi </v>
      </c>
      <c r="C11045" s="20" t="s">
        <v>222</v>
      </c>
      <c r="D11045" s="20" t="s">
        <v>205</v>
      </c>
      <c r="E11045" s="20" t="s">
        <v>275</v>
      </c>
      <c r="F11045" s="8" t="s">
        <v>184</v>
      </c>
      <c r="G11045" s="8">
        <v>22706</v>
      </c>
      <c r="H11045" s="20" t="s">
        <v>185</v>
      </c>
      <c r="I11045" s="7">
        <v>16944000</v>
      </c>
      <c r="L11045" s="7">
        <v>127148465000</v>
      </c>
      <c r="M11045" s="7">
        <v>7524433000</v>
      </c>
      <c r="N11045" s="7">
        <v>1254273000</v>
      </c>
      <c r="O11045" s="20" t="str">
        <f t="shared" si="348"/>
        <v/>
      </c>
    </row>
    <row r="11046" spans="1:15">
      <c r="A11046" s="20" t="str">
        <f t="shared" si="349"/>
        <v>Gildi - lífeyrissjóðurFramtíðarsýn 1</v>
      </c>
      <c r="B11046" s="20" t="str">
        <f>_xlfn.IFNA(INDEX(Listi!$AI:$AI,MATCH(C11046,Listi!$AJ:$AJ,0)),INDEX(Listi!T:T,MATCH(C11046,Listi!U:U,0)))</f>
        <v xml:space="preserve">Gildi  </v>
      </c>
      <c r="C11046" s="20" t="s">
        <v>227</v>
      </c>
      <c r="D11046" s="20" t="s">
        <v>373</v>
      </c>
      <c r="E11046" s="20" t="s">
        <v>276</v>
      </c>
      <c r="F11046" s="8" t="s">
        <v>184</v>
      </c>
      <c r="G11046" s="8">
        <v>22706</v>
      </c>
      <c r="H11046" s="20" t="s">
        <v>185</v>
      </c>
      <c r="I11046" s="7">
        <v>337566</v>
      </c>
      <c r="L11046" s="7">
        <v>3223959491</v>
      </c>
      <c r="M11046" s="7">
        <v>185065371</v>
      </c>
      <c r="N11046" s="7">
        <v>99697779</v>
      </c>
      <c r="O11046" s="20" t="str">
        <f t="shared" si="348"/>
        <v/>
      </c>
    </row>
    <row r="11047" spans="1:15">
      <c r="A11047" s="20" t="str">
        <f t="shared" si="349"/>
        <v>Gildi - lífeyrissjóðurFramtíðarsýn 2</v>
      </c>
      <c r="B11047" s="20" t="str">
        <f>_xlfn.IFNA(INDEX(Listi!$AI:$AI,MATCH(C11047,Listi!$AJ:$AJ,0)),INDEX(Listi!T:T,MATCH(C11047,Listi!U:U,0)))</f>
        <v xml:space="preserve">Gildi  </v>
      </c>
      <c r="C11047" s="20" t="s">
        <v>227</v>
      </c>
      <c r="D11047" s="20" t="s">
        <v>374</v>
      </c>
      <c r="E11047" s="20" t="s">
        <v>276</v>
      </c>
      <c r="F11047" s="8" t="s">
        <v>184</v>
      </c>
      <c r="G11047" s="8">
        <v>22706</v>
      </c>
      <c r="H11047" s="20" t="s">
        <v>185</v>
      </c>
      <c r="I11047" s="7">
        <v>332802</v>
      </c>
      <c r="L11047" s="7">
        <v>3172355810</v>
      </c>
      <c r="M11047" s="7">
        <v>227598529</v>
      </c>
      <c r="N11047" s="7">
        <v>70042741</v>
      </c>
      <c r="O11047" s="20" t="str">
        <f t="shared" si="348"/>
        <v/>
      </c>
    </row>
    <row r="11048" spans="1:15">
      <c r="A11048" s="20" t="str">
        <f t="shared" si="349"/>
        <v>Gildi - lífeyrissjóðurFramtíðarsýn 3</v>
      </c>
      <c r="B11048" s="20" t="str">
        <f>_xlfn.IFNA(INDEX(Listi!$AI:$AI,MATCH(C11048,Listi!$AJ:$AJ,0)),INDEX(Listi!T:T,MATCH(C11048,Listi!U:U,0)))</f>
        <v xml:space="preserve">Gildi  </v>
      </c>
      <c r="C11048" s="20" t="s">
        <v>227</v>
      </c>
      <c r="D11048" s="20" t="s">
        <v>380</v>
      </c>
      <c r="E11048" s="20" t="s">
        <v>276</v>
      </c>
      <c r="F11048" s="8" t="s">
        <v>184</v>
      </c>
      <c r="G11048" s="8">
        <v>22706</v>
      </c>
      <c r="H11048" s="20" t="s">
        <v>185</v>
      </c>
      <c r="I11048" s="7">
        <v>304902</v>
      </c>
      <c r="L11048" s="7">
        <v>1220667693</v>
      </c>
      <c r="M11048" s="7">
        <v>206427664</v>
      </c>
      <c r="N11048" s="7">
        <v>61376636</v>
      </c>
      <c r="O11048" s="20" t="str">
        <f t="shared" si="348"/>
        <v/>
      </c>
    </row>
    <row r="11049" spans="1:15">
      <c r="A11049" s="20" t="str">
        <f t="shared" si="349"/>
        <v>Gildi - lífeyrissjóðurSamtryggingardeild</v>
      </c>
      <c r="B11049" s="20" t="str">
        <f>_xlfn.IFNA(INDEX(Listi!$AI:$AI,MATCH(C11049,Listi!$AJ:$AJ,0)),INDEX(Listi!T:T,MATCH(C11049,Listi!U:U,0)))</f>
        <v xml:space="preserve">Gildi  </v>
      </c>
      <c r="C11049" s="20" t="s">
        <v>227</v>
      </c>
      <c r="D11049" s="20" t="s">
        <v>205</v>
      </c>
      <c r="E11049" s="20" t="s">
        <v>275</v>
      </c>
      <c r="F11049" s="8" t="s">
        <v>184</v>
      </c>
      <c r="G11049" s="8">
        <v>22706</v>
      </c>
      <c r="H11049" s="20" t="s">
        <v>185</v>
      </c>
      <c r="I11049" s="7">
        <v>98331029</v>
      </c>
      <c r="L11049" s="7">
        <v>908474103084</v>
      </c>
      <c r="M11049" s="7">
        <v>33404441428</v>
      </c>
      <c r="N11049" s="7">
        <v>20772915594</v>
      </c>
      <c r="O11049" s="20" t="str">
        <f t="shared" si="348"/>
        <v/>
      </c>
    </row>
    <row r="11050" spans="1:15">
      <c r="A11050" s="20" t="str">
        <f t="shared" si="349"/>
        <v>Íslandsbanki hf.Erlend verðbréf</v>
      </c>
      <c r="B11050" s="20" t="str">
        <f>_xlfn.IFNA(INDEX(Listi!$AI:$AI,MATCH(C11050,Listi!$AJ:$AJ,0)),INDEX(Listi!T:T,MATCH(C11050,Listi!U:U,0)))</f>
        <v>Íslandsbanki</v>
      </c>
      <c r="C11050" s="20" t="s">
        <v>228</v>
      </c>
      <c r="D11050" s="20" t="s">
        <v>229</v>
      </c>
      <c r="E11050" s="20" t="s">
        <v>276</v>
      </c>
      <c r="F11050" s="8" t="s">
        <v>184</v>
      </c>
      <c r="G11050" s="8">
        <v>22706</v>
      </c>
      <c r="H11050" s="20" t="s">
        <v>185</v>
      </c>
      <c r="I11050" s="7">
        <v>0</v>
      </c>
      <c r="L11050" s="7">
        <v>1602556114</v>
      </c>
      <c r="M11050" s="7">
        <v>15640340</v>
      </c>
      <c r="N11050" s="7">
        <v>15279587</v>
      </c>
      <c r="O11050" s="20" t="str">
        <f t="shared" si="348"/>
        <v/>
      </c>
    </row>
    <row r="11051" spans="1:15">
      <c r="A11051" s="20" t="str">
        <f t="shared" si="349"/>
        <v>Íslandsbanki hf.Húsnæðisleið</v>
      </c>
      <c r="B11051" s="20" t="str">
        <f>_xlfn.IFNA(INDEX(Listi!$AI:$AI,MATCH(C11051,Listi!$AJ:$AJ,0)),INDEX(Listi!T:T,MATCH(C11051,Listi!U:U,0)))</f>
        <v>Íslandsbanki</v>
      </c>
      <c r="C11051" s="20" t="s">
        <v>228</v>
      </c>
      <c r="D11051" s="20" t="s">
        <v>307</v>
      </c>
      <c r="E11051" s="20" t="s">
        <v>276</v>
      </c>
      <c r="F11051" s="8" t="s">
        <v>184</v>
      </c>
      <c r="G11051" s="8">
        <v>22706</v>
      </c>
      <c r="H11051" s="20" t="s">
        <v>185</v>
      </c>
      <c r="I11051" s="7">
        <v>0</v>
      </c>
      <c r="L11051" s="7">
        <v>2334808209</v>
      </c>
      <c r="M11051" s="7">
        <v>1128225985</v>
      </c>
      <c r="N11051" s="7">
        <v>7159457</v>
      </c>
      <c r="O11051" s="20" t="str">
        <f t="shared" si="348"/>
        <v/>
      </c>
    </row>
    <row r="11052" spans="1:15">
      <c r="A11052" s="20" t="str">
        <f t="shared" si="349"/>
        <v>Íslandsbanki hf.Lífeyrisreikningur-óverðtryggður</v>
      </c>
      <c r="B11052" s="20" t="str">
        <f>_xlfn.IFNA(INDEX(Listi!$AI:$AI,MATCH(C11052,Listi!$AJ:$AJ,0)),INDEX(Listi!T:T,MATCH(C11052,Listi!U:U,0)))</f>
        <v>Íslandsbanki</v>
      </c>
      <c r="C11052" s="20" t="s">
        <v>228</v>
      </c>
      <c r="D11052" s="20" t="s">
        <v>231</v>
      </c>
      <c r="E11052" s="20" t="s">
        <v>276</v>
      </c>
      <c r="F11052" s="8" t="s">
        <v>184</v>
      </c>
      <c r="G11052" s="8">
        <v>22706</v>
      </c>
      <c r="H11052" s="20" t="s">
        <v>185</v>
      </c>
      <c r="I11052" s="7">
        <v>0</v>
      </c>
      <c r="L11052" s="7">
        <v>2506311736</v>
      </c>
      <c r="M11052" s="7">
        <v>879015901</v>
      </c>
      <c r="N11052" s="7">
        <v>95740979</v>
      </c>
      <c r="O11052" s="20" t="str">
        <f t="shared" si="348"/>
        <v/>
      </c>
    </row>
    <row r="11053" spans="1:15">
      <c r="A11053" s="20" t="str">
        <f t="shared" si="349"/>
        <v>Íslandsbanki hf.Lífeyrisreikningur-verðtryggður</v>
      </c>
      <c r="B11053" s="20" t="str">
        <f>_xlfn.IFNA(INDEX(Listi!$AI:$AI,MATCH(C11053,Listi!$AJ:$AJ,0)),INDEX(Listi!T:T,MATCH(C11053,Listi!U:U,0)))</f>
        <v>Íslandsbanki</v>
      </c>
      <c r="C11053" s="20" t="s">
        <v>228</v>
      </c>
      <c r="D11053" s="20" t="s">
        <v>232</v>
      </c>
      <c r="E11053" s="20" t="s">
        <v>276</v>
      </c>
      <c r="F11053" s="8" t="s">
        <v>184</v>
      </c>
      <c r="G11053" s="8">
        <v>22706</v>
      </c>
      <c r="H11053" s="20" t="s">
        <v>185</v>
      </c>
      <c r="I11053" s="7">
        <v>0</v>
      </c>
      <c r="L11053" s="7">
        <v>35933944171</v>
      </c>
      <c r="M11053" s="7">
        <v>3575627585</v>
      </c>
      <c r="N11053" s="7">
        <v>973599891</v>
      </c>
      <c r="O11053" s="20" t="str">
        <f t="shared" si="348"/>
        <v/>
      </c>
    </row>
    <row r="11054" spans="1:15">
      <c r="A11054" s="20" t="str">
        <f t="shared" si="349"/>
        <v>Íslandsbanki hf.Löng ríkisskuldabréf</v>
      </c>
      <c r="B11054" s="20" t="str">
        <f>_xlfn.IFNA(INDEX(Listi!$AI:$AI,MATCH(C11054,Listi!$AJ:$AJ,0)),INDEX(Listi!T:T,MATCH(C11054,Listi!U:U,0)))</f>
        <v>Íslandsbanki</v>
      </c>
      <c r="C11054" s="20" t="s">
        <v>228</v>
      </c>
      <c r="D11054" s="20" t="s">
        <v>233</v>
      </c>
      <c r="E11054" s="20" t="s">
        <v>276</v>
      </c>
      <c r="F11054" s="8" t="s">
        <v>184</v>
      </c>
      <c r="G11054" s="8">
        <v>22706</v>
      </c>
      <c r="H11054" s="20" t="s">
        <v>185</v>
      </c>
      <c r="I11054" s="7">
        <v>0</v>
      </c>
      <c r="L11054" s="7">
        <v>753232602</v>
      </c>
      <c r="M11054" s="7">
        <v>52540738</v>
      </c>
      <c r="N11054" s="7">
        <v>25520229</v>
      </c>
      <c r="O11054" s="20" t="str">
        <f t="shared" si="348"/>
        <v/>
      </c>
    </row>
    <row r="11055" spans="1:15">
      <c r="A11055" s="20" t="str">
        <f t="shared" si="349"/>
        <v>Íslandsbanki hf.Stýring A</v>
      </c>
      <c r="B11055" s="20" t="str">
        <f>_xlfn.IFNA(INDEX(Listi!$AI:$AI,MATCH(C11055,Listi!$AJ:$AJ,0)),INDEX(Listi!T:T,MATCH(C11055,Listi!U:U,0)))</f>
        <v>Íslandsbanki</v>
      </c>
      <c r="C11055" s="20" t="s">
        <v>228</v>
      </c>
      <c r="D11055" s="20" t="s">
        <v>234</v>
      </c>
      <c r="E11055" s="20" t="s">
        <v>276</v>
      </c>
      <c r="F11055" s="8" t="s">
        <v>184</v>
      </c>
      <c r="G11055" s="8">
        <v>22706</v>
      </c>
      <c r="H11055" s="20" t="s">
        <v>185</v>
      </c>
      <c r="I11055" s="7">
        <v>0</v>
      </c>
      <c r="L11055" s="7">
        <v>4133723797</v>
      </c>
      <c r="M11055" s="7">
        <v>215966902</v>
      </c>
      <c r="N11055" s="7">
        <v>124877843</v>
      </c>
      <c r="O11055" s="20" t="str">
        <f t="shared" si="348"/>
        <v/>
      </c>
    </row>
    <row r="11056" spans="1:15">
      <c r="A11056" s="20" t="str">
        <f t="shared" si="349"/>
        <v>Íslandsbanki hf.Stýring B</v>
      </c>
      <c r="B11056" s="20" t="str">
        <f>_xlfn.IFNA(INDEX(Listi!$AI:$AI,MATCH(C11056,Listi!$AJ:$AJ,0)),INDEX(Listi!T:T,MATCH(C11056,Listi!U:U,0)))</f>
        <v>Íslandsbanki</v>
      </c>
      <c r="C11056" s="20" t="s">
        <v>228</v>
      </c>
      <c r="D11056" s="20" t="s">
        <v>235</v>
      </c>
      <c r="E11056" s="20" t="s">
        <v>276</v>
      </c>
      <c r="F11056" s="8" t="s">
        <v>184</v>
      </c>
      <c r="G11056" s="8">
        <v>22706</v>
      </c>
      <c r="H11056" s="20" t="s">
        <v>185</v>
      </c>
      <c r="I11056" s="7">
        <v>0</v>
      </c>
      <c r="L11056" s="7">
        <v>5860247393</v>
      </c>
      <c r="M11056" s="7">
        <v>508591885</v>
      </c>
      <c r="N11056" s="7">
        <v>77897125</v>
      </c>
      <c r="O11056" s="20" t="str">
        <f t="shared" si="348"/>
        <v/>
      </c>
    </row>
    <row r="11057" spans="1:15">
      <c r="A11057" s="20" t="str">
        <f t="shared" si="349"/>
        <v>Íslandsbanki hf.Stýring C</v>
      </c>
      <c r="B11057" s="20" t="str">
        <f>_xlfn.IFNA(INDEX(Listi!$AI:$AI,MATCH(C11057,Listi!$AJ:$AJ,0)),INDEX(Listi!T:T,MATCH(C11057,Listi!U:U,0)))</f>
        <v>Íslandsbanki</v>
      </c>
      <c r="C11057" s="20" t="s">
        <v>228</v>
      </c>
      <c r="D11057" s="20" t="s">
        <v>236</v>
      </c>
      <c r="E11057" s="20" t="s">
        <v>276</v>
      </c>
      <c r="F11057" s="8" t="s">
        <v>184</v>
      </c>
      <c r="G11057" s="8">
        <v>22706</v>
      </c>
      <c r="H11057" s="20" t="s">
        <v>185</v>
      </c>
      <c r="I11057" s="7">
        <v>0</v>
      </c>
      <c r="L11057" s="7">
        <v>8014427899</v>
      </c>
      <c r="M11057" s="7">
        <v>751053797</v>
      </c>
      <c r="N11057" s="7">
        <v>58531298</v>
      </c>
      <c r="O11057" s="20" t="str">
        <f t="shared" si="348"/>
        <v/>
      </c>
    </row>
    <row r="11058" spans="1:15">
      <c r="A11058" s="20" t="str">
        <f t="shared" si="349"/>
        <v>Íslandsbanki hf.Stýring D</v>
      </c>
      <c r="B11058" s="20" t="str">
        <f>_xlfn.IFNA(INDEX(Listi!$AI:$AI,MATCH(C11058,Listi!$AJ:$AJ,0)),INDEX(Listi!T:T,MATCH(C11058,Listi!U:U,0)))</f>
        <v>Íslandsbanki</v>
      </c>
      <c r="C11058" s="20" t="s">
        <v>228</v>
      </c>
      <c r="D11058" s="20" t="s">
        <v>237</v>
      </c>
      <c r="E11058" s="20" t="s">
        <v>276</v>
      </c>
      <c r="F11058" s="8" t="s">
        <v>184</v>
      </c>
      <c r="G11058" s="8">
        <v>22706</v>
      </c>
      <c r="H11058" s="20" t="s">
        <v>185</v>
      </c>
      <c r="I11058" s="7">
        <v>0</v>
      </c>
      <c r="L11058" s="7">
        <v>5826614423</v>
      </c>
      <c r="M11058" s="7">
        <v>1371163557</v>
      </c>
      <c r="N11058" s="7">
        <v>36861109</v>
      </c>
      <c r="O11058" s="20" t="str">
        <f t="shared" si="348"/>
        <v/>
      </c>
    </row>
    <row r="11059" spans="1:15">
      <c r="A11059" s="20" t="str">
        <f t="shared" si="349"/>
        <v>Íslandsbanki hf.Stýring E</v>
      </c>
      <c r="B11059" s="20" t="str">
        <f>_xlfn.IFNA(INDEX(Listi!$AI:$AI,MATCH(C11059,Listi!$AJ:$AJ,0)),INDEX(Listi!T:T,MATCH(C11059,Listi!U:U,0)))</f>
        <v>Íslandsbanki</v>
      </c>
      <c r="C11059" s="20" t="s">
        <v>228</v>
      </c>
      <c r="D11059" s="20" t="s">
        <v>580</v>
      </c>
      <c r="E11059" s="20" t="s">
        <v>276</v>
      </c>
      <c r="F11059" s="8" t="s">
        <v>184</v>
      </c>
      <c r="G11059" s="8">
        <v>22706</v>
      </c>
      <c r="H11059" s="20" t="s">
        <v>185</v>
      </c>
      <c r="I11059" s="7">
        <v>0</v>
      </c>
      <c r="L11059" s="7">
        <v>99567247</v>
      </c>
      <c r="M11059" s="7">
        <v>7691901</v>
      </c>
      <c r="N11059" s="7">
        <v>670647</v>
      </c>
      <c r="O11059" s="20" t="str">
        <f t="shared" si="348"/>
        <v/>
      </c>
    </row>
    <row r="11060" spans="1:15">
      <c r="A11060" s="20" t="str">
        <f t="shared" si="349"/>
        <v>Íslenski lífeyrissjóðurinnLíf 1</v>
      </c>
      <c r="B11060" s="20" t="str">
        <f>_xlfn.IFNA(INDEX(Listi!$AI:$AI,MATCH(C11060,Listi!$AJ:$AJ,0)),INDEX(Listi!T:T,MATCH(C11060,Listi!U:U,0)))</f>
        <v xml:space="preserve">Íslenski  </v>
      </c>
      <c r="C11060" s="20" t="s">
        <v>238</v>
      </c>
      <c r="D11060" s="20" t="s">
        <v>239</v>
      </c>
      <c r="E11060" s="20" t="s">
        <v>276</v>
      </c>
      <c r="F11060" s="8" t="s">
        <v>184</v>
      </c>
      <c r="G11060" s="8">
        <v>22706</v>
      </c>
      <c r="H11060" s="20" t="s">
        <v>185</v>
      </c>
      <c r="I11060" s="7">
        <v>0</v>
      </c>
      <c r="L11060" s="7">
        <v>34645188332</v>
      </c>
      <c r="M11060" s="7">
        <v>5859453012</v>
      </c>
      <c r="N11060" s="7">
        <v>977930648</v>
      </c>
      <c r="O11060" s="20" t="str">
        <f t="shared" si="348"/>
        <v/>
      </c>
    </row>
    <row r="11061" spans="1:15">
      <c r="A11061" s="20" t="str">
        <f t="shared" si="349"/>
        <v>Íslenski lífeyrissjóðurinnLíf 2</v>
      </c>
      <c r="B11061" s="20" t="str">
        <f>_xlfn.IFNA(INDEX(Listi!$AI:$AI,MATCH(C11061,Listi!$AJ:$AJ,0)),INDEX(Listi!T:T,MATCH(C11061,Listi!U:U,0)))</f>
        <v xml:space="preserve">Íslenski  </v>
      </c>
      <c r="C11061" s="20" t="s">
        <v>238</v>
      </c>
      <c r="D11061" s="20" t="s">
        <v>240</v>
      </c>
      <c r="E11061" s="20" t="s">
        <v>276</v>
      </c>
      <c r="F11061" s="8" t="s">
        <v>184</v>
      </c>
      <c r="G11061" s="8">
        <v>22706</v>
      </c>
      <c r="H11061" s="20" t="s">
        <v>185</v>
      </c>
      <c r="I11061" s="7">
        <v>0</v>
      </c>
      <c r="L11061" s="7">
        <v>31029129445</v>
      </c>
      <c r="M11061" s="7">
        <v>2139527304</v>
      </c>
      <c r="N11061" s="7">
        <v>531278955</v>
      </c>
      <c r="O11061" s="20" t="str">
        <f t="shared" si="348"/>
        <v/>
      </c>
    </row>
    <row r="11062" spans="1:15">
      <c r="A11062" s="20" t="str">
        <f t="shared" si="349"/>
        <v>Íslenski lífeyrissjóðurinnLíf 3</v>
      </c>
      <c r="B11062" s="20" t="str">
        <f>_xlfn.IFNA(INDEX(Listi!$AI:$AI,MATCH(C11062,Listi!$AJ:$AJ,0)),INDEX(Listi!T:T,MATCH(C11062,Listi!U:U,0)))</f>
        <v xml:space="preserve">Íslenski  </v>
      </c>
      <c r="C11062" s="20" t="s">
        <v>238</v>
      </c>
      <c r="D11062" s="20" t="s">
        <v>241</v>
      </c>
      <c r="E11062" s="20" t="s">
        <v>276</v>
      </c>
      <c r="F11062" s="8" t="s">
        <v>184</v>
      </c>
      <c r="G11062" s="8">
        <v>22706</v>
      </c>
      <c r="H11062" s="20" t="s">
        <v>185</v>
      </c>
      <c r="I11062" s="7">
        <v>0</v>
      </c>
      <c r="L11062" s="7">
        <v>26552298455</v>
      </c>
      <c r="M11062" s="7">
        <v>1349981892</v>
      </c>
      <c r="N11062" s="7">
        <v>474868471</v>
      </c>
      <c r="O11062" s="20" t="str">
        <f t="shared" si="348"/>
        <v/>
      </c>
    </row>
    <row r="11063" spans="1:15">
      <c r="A11063" s="20" t="str">
        <f t="shared" si="349"/>
        <v>Íslenski lífeyrissjóðurinnLíf 4</v>
      </c>
      <c r="B11063" s="20" t="str">
        <f>_xlfn.IFNA(INDEX(Listi!$AI:$AI,MATCH(C11063,Listi!$AJ:$AJ,0)),INDEX(Listi!T:T,MATCH(C11063,Listi!U:U,0)))</f>
        <v xml:space="preserve">Íslenski  </v>
      </c>
      <c r="C11063" s="20" t="s">
        <v>238</v>
      </c>
      <c r="D11063" s="20" t="s">
        <v>242</v>
      </c>
      <c r="E11063" s="20" t="s">
        <v>276</v>
      </c>
      <c r="F11063" s="8" t="s">
        <v>184</v>
      </c>
      <c r="G11063" s="8">
        <v>22706</v>
      </c>
      <c r="H11063" s="20" t="s">
        <v>185</v>
      </c>
      <c r="I11063" s="7">
        <v>0</v>
      </c>
      <c r="L11063" s="7">
        <v>15323468197</v>
      </c>
      <c r="M11063" s="7">
        <v>592019313</v>
      </c>
      <c r="N11063" s="7">
        <v>649721424</v>
      </c>
      <c r="O11063" s="20" t="str">
        <f t="shared" si="348"/>
        <v/>
      </c>
    </row>
    <row r="11064" spans="1:15">
      <c r="A11064" s="20" t="str">
        <f t="shared" si="349"/>
        <v>Íslenski lífeyrissjóðurinnSamtryggingardeild</v>
      </c>
      <c r="B11064" s="20" t="str">
        <f>_xlfn.IFNA(INDEX(Listi!$AI:$AI,MATCH(C11064,Listi!$AJ:$AJ,0)),INDEX(Listi!T:T,MATCH(C11064,Listi!U:U,0)))</f>
        <v xml:space="preserve">Íslenski  </v>
      </c>
      <c r="C11064" s="20" t="s">
        <v>238</v>
      </c>
      <c r="D11064" s="20" t="s">
        <v>205</v>
      </c>
      <c r="E11064" s="20" t="s">
        <v>275</v>
      </c>
      <c r="F11064" s="8" t="s">
        <v>184</v>
      </c>
      <c r="G11064" s="8">
        <v>22706</v>
      </c>
      <c r="H11064" s="20" t="s">
        <v>185</v>
      </c>
      <c r="I11064" s="7">
        <v>6416637</v>
      </c>
      <c r="L11064" s="7">
        <v>32369481106</v>
      </c>
      <c r="M11064" s="7">
        <v>2513450236</v>
      </c>
      <c r="N11064" s="7">
        <v>182749847</v>
      </c>
      <c r="O11064" s="20" t="str">
        <f t="shared" si="348"/>
        <v/>
      </c>
    </row>
    <row r="11065" spans="1:15">
      <c r="A11065" s="20" t="str">
        <f t="shared" si="349"/>
        <v>Kvika banki hf.Ævileið</v>
      </c>
      <c r="B11065" s="20" t="str">
        <f>_xlfn.IFNA(INDEX(Listi!$AI:$AI,MATCH(C11065,Listi!$AJ:$AJ,0)),INDEX(Listi!T:T,MATCH(C11065,Listi!U:U,0)))</f>
        <v xml:space="preserve">Kvika banki </v>
      </c>
      <c r="C11065" s="20" t="s">
        <v>243</v>
      </c>
      <c r="D11065" s="20" t="s">
        <v>248</v>
      </c>
      <c r="E11065" s="20" t="s">
        <v>276</v>
      </c>
      <c r="F11065" s="8" t="s">
        <v>184</v>
      </c>
      <c r="G11065" s="8">
        <v>22706</v>
      </c>
      <c r="H11065" s="20" t="s">
        <v>185</v>
      </c>
      <c r="I11065" s="7">
        <v>4589</v>
      </c>
      <c r="L11065" s="7">
        <v>83990162</v>
      </c>
      <c r="M11065" s="7">
        <v>9152445</v>
      </c>
      <c r="N11065" s="7">
        <v>0</v>
      </c>
      <c r="O11065" s="20" t="str">
        <f t="shared" si="348"/>
        <v/>
      </c>
    </row>
    <row r="11066" spans="1:15">
      <c r="A11066" s="20" t="str">
        <f t="shared" si="349"/>
        <v>Kvika banki hf.Innlánaleið</v>
      </c>
      <c r="B11066" s="20" t="str">
        <f>_xlfn.IFNA(INDEX(Listi!$AI:$AI,MATCH(C11066,Listi!$AJ:$AJ,0)),INDEX(Listi!T:T,MATCH(C11066,Listi!U:U,0)))</f>
        <v xml:space="preserve">Kvika banki </v>
      </c>
      <c r="C11066" s="20" t="s">
        <v>243</v>
      </c>
      <c r="D11066" s="20" t="s">
        <v>230</v>
      </c>
      <c r="E11066" s="20" t="s">
        <v>276</v>
      </c>
      <c r="F11066" s="8" t="s">
        <v>184</v>
      </c>
      <c r="G11066" s="8">
        <v>22706</v>
      </c>
      <c r="H11066" s="20" t="s">
        <v>185</v>
      </c>
      <c r="I11066" s="7">
        <v>0</v>
      </c>
      <c r="L11066" s="7">
        <v>2045925829</v>
      </c>
      <c r="M11066" s="7">
        <v>336947043</v>
      </c>
      <c r="N11066" s="7">
        <v>10453565</v>
      </c>
      <c r="O11066" s="20" t="str">
        <f t="shared" si="348"/>
        <v/>
      </c>
    </row>
    <row r="11067" spans="1:15">
      <c r="A11067" s="20" t="str">
        <f t="shared" si="349"/>
        <v>Kvika banki hf.Kvika Séreignasparnaður 5</v>
      </c>
      <c r="B11067" s="20" t="str">
        <f>_xlfn.IFNA(INDEX(Listi!$AI:$AI,MATCH(C11067,Listi!$AJ:$AJ,0)),INDEX(Listi!T:T,MATCH(C11067,Listi!U:U,0)))</f>
        <v xml:space="preserve">Kvika banki </v>
      </c>
      <c r="C11067" s="20" t="s">
        <v>243</v>
      </c>
      <c r="D11067" s="20" t="s">
        <v>471</v>
      </c>
      <c r="E11067" s="20" t="s">
        <v>276</v>
      </c>
      <c r="F11067" s="8" t="s">
        <v>184</v>
      </c>
      <c r="G11067" s="8">
        <v>22706</v>
      </c>
      <c r="H11067" s="20" t="s">
        <v>185</v>
      </c>
      <c r="I11067" s="7">
        <v>8392</v>
      </c>
      <c r="L11067" s="7">
        <v>1146886398</v>
      </c>
      <c r="M11067" s="7">
        <v>0</v>
      </c>
      <c r="N11067" s="7">
        <v>0</v>
      </c>
      <c r="O11067" s="20" t="str">
        <f t="shared" si="348"/>
        <v/>
      </c>
    </row>
    <row r="11068" spans="1:15">
      <c r="A11068" s="20" t="str">
        <f t="shared" si="349"/>
        <v>Kvika banki hf.MP Séreign 1</v>
      </c>
      <c r="B11068" s="20" t="str">
        <f>_xlfn.IFNA(INDEX(Listi!$AI:$AI,MATCH(C11068,Listi!$AJ:$AJ,0)),INDEX(Listi!T:T,MATCH(C11068,Listi!U:U,0)))</f>
        <v xml:space="preserve">Kvika banki </v>
      </c>
      <c r="C11068" s="20" t="s">
        <v>243</v>
      </c>
      <c r="D11068" s="20" t="s">
        <v>244</v>
      </c>
      <c r="E11068" s="20" t="s">
        <v>276</v>
      </c>
      <c r="F11068" s="8" t="s">
        <v>184</v>
      </c>
      <c r="G11068" s="8">
        <v>22706</v>
      </c>
      <c r="H11068" s="20" t="s">
        <v>185</v>
      </c>
      <c r="I11068" s="7">
        <v>0</v>
      </c>
      <c r="L11068" s="7">
        <v>706827763</v>
      </c>
      <c r="M11068" s="7">
        <v>48440481</v>
      </c>
      <c r="N11068" s="7">
        <v>9836508</v>
      </c>
      <c r="O11068" s="20" t="str">
        <f t="shared" si="348"/>
        <v/>
      </c>
    </row>
    <row r="11069" spans="1:15">
      <c r="A11069" s="20" t="str">
        <f t="shared" si="349"/>
        <v>Kvika banki hf.MP Séreign 2</v>
      </c>
      <c r="B11069" s="20" t="str">
        <f>_xlfn.IFNA(INDEX(Listi!$AI:$AI,MATCH(C11069,Listi!$AJ:$AJ,0)),INDEX(Listi!T:T,MATCH(C11069,Listi!U:U,0)))</f>
        <v xml:space="preserve">Kvika banki </v>
      </c>
      <c r="C11069" s="20" t="s">
        <v>243</v>
      </c>
      <c r="D11069" s="20" t="s">
        <v>245</v>
      </c>
      <c r="E11069" s="20" t="s">
        <v>276</v>
      </c>
      <c r="F11069" s="8" t="s">
        <v>184</v>
      </c>
      <c r="G11069" s="8">
        <v>22706</v>
      </c>
      <c r="H11069" s="20" t="s">
        <v>185</v>
      </c>
      <c r="I11069" s="7">
        <v>8486</v>
      </c>
      <c r="L11069" s="7">
        <v>853989181</v>
      </c>
      <c r="M11069" s="7">
        <v>42441382</v>
      </c>
      <c r="N11069" s="7">
        <v>14637701</v>
      </c>
      <c r="O11069" s="20" t="str">
        <f t="shared" si="348"/>
        <v/>
      </c>
    </row>
    <row r="11070" spans="1:15">
      <c r="A11070" s="20" t="str">
        <f t="shared" si="349"/>
        <v>Kvika banki hf.MP Séreign 3</v>
      </c>
      <c r="B11070" s="20" t="str">
        <f>_xlfn.IFNA(INDEX(Listi!$AI:$AI,MATCH(C11070,Listi!$AJ:$AJ,0)),INDEX(Listi!T:T,MATCH(C11070,Listi!U:U,0)))</f>
        <v xml:space="preserve">Kvika banki </v>
      </c>
      <c r="C11070" s="20" t="s">
        <v>243</v>
      </c>
      <c r="D11070" s="20" t="s">
        <v>246</v>
      </c>
      <c r="E11070" s="20" t="s">
        <v>276</v>
      </c>
      <c r="F11070" s="8" t="s">
        <v>184</v>
      </c>
      <c r="G11070" s="8">
        <v>22706</v>
      </c>
      <c r="H11070" s="20" t="s">
        <v>185</v>
      </c>
      <c r="I11070" s="7">
        <v>4003</v>
      </c>
      <c r="L11070" s="7">
        <v>141173858</v>
      </c>
      <c r="M11070" s="7">
        <v>3374790</v>
      </c>
      <c r="N11070" s="7">
        <v>0</v>
      </c>
      <c r="O11070" s="20" t="str">
        <f t="shared" si="348"/>
        <v/>
      </c>
    </row>
    <row r="11071" spans="1:15">
      <c r="A11071" s="20" t="str">
        <f t="shared" si="349"/>
        <v>Kvika banki hf.MP Séreign 4</v>
      </c>
      <c r="B11071" s="20" t="str">
        <f>_xlfn.IFNA(INDEX(Listi!$AI:$AI,MATCH(C11071,Listi!$AJ:$AJ,0)),INDEX(Listi!T:T,MATCH(C11071,Listi!U:U,0)))</f>
        <v xml:space="preserve">Kvika banki </v>
      </c>
      <c r="C11071" s="20" t="s">
        <v>243</v>
      </c>
      <c r="D11071" s="20" t="s">
        <v>247</v>
      </c>
      <c r="E11071" s="20" t="s">
        <v>276</v>
      </c>
      <c r="F11071" s="8" t="s">
        <v>184</v>
      </c>
      <c r="G11071" s="8">
        <v>22706</v>
      </c>
      <c r="H11071" s="20" t="s">
        <v>185</v>
      </c>
      <c r="I11071" s="7">
        <v>3570</v>
      </c>
      <c r="L11071" s="7">
        <v>55886684</v>
      </c>
      <c r="M11071" s="7">
        <v>2888869</v>
      </c>
      <c r="N11071" s="7">
        <v>0</v>
      </c>
      <c r="O11071" s="20" t="str">
        <f t="shared" si="348"/>
        <v/>
      </c>
    </row>
    <row r="11072" spans="1:15">
      <c r="A11072" s="20" t="str">
        <f t="shared" si="349"/>
        <v>Landsbankinn hf.Landsbankinn Erlend verðbréf</v>
      </c>
      <c r="B11072" s="20" t="str">
        <f>_xlfn.IFNA(INDEX(Listi!$AI:$AI,MATCH(C11072,Listi!$AJ:$AJ,0)),INDEX(Listi!T:T,MATCH(C11072,Listi!U:U,0)))</f>
        <v>Landsbankinn</v>
      </c>
      <c r="C11072" s="20" t="s">
        <v>249</v>
      </c>
      <c r="D11072" s="20" t="s">
        <v>385</v>
      </c>
      <c r="E11072" s="20" t="s">
        <v>276</v>
      </c>
      <c r="F11072" s="8" t="s">
        <v>184</v>
      </c>
      <c r="G11072" s="8">
        <v>22706</v>
      </c>
      <c r="H11072" s="20" t="s">
        <v>185</v>
      </c>
      <c r="I11072" s="7">
        <v>0</v>
      </c>
      <c r="L11072" s="7">
        <v>3705185129</v>
      </c>
      <c r="M11072" s="7">
        <v>119989407</v>
      </c>
      <c r="N11072" s="7">
        <v>87847878</v>
      </c>
      <c r="O11072" s="20" t="str">
        <f t="shared" si="348"/>
        <v/>
      </c>
    </row>
    <row r="11073" spans="1:15">
      <c r="A11073" s="20" t="str">
        <f t="shared" si="349"/>
        <v>Landsbankinn hf.Landsbankinn Lífeyrisbók</v>
      </c>
      <c r="B11073" s="20" t="str">
        <f>_xlfn.IFNA(INDEX(Listi!$AI:$AI,MATCH(C11073,Listi!$AJ:$AJ,0)),INDEX(Listi!T:T,MATCH(C11073,Listi!U:U,0)))</f>
        <v>Landsbankinn</v>
      </c>
      <c r="C11073" s="20" t="s">
        <v>249</v>
      </c>
      <c r="D11073" s="20" t="s">
        <v>367</v>
      </c>
      <c r="E11073" s="20" t="s">
        <v>276</v>
      </c>
      <c r="F11073" s="8" t="s">
        <v>184</v>
      </c>
      <c r="G11073" s="8">
        <v>22706</v>
      </c>
      <c r="H11073" s="20" t="s">
        <v>185</v>
      </c>
      <c r="I11073" s="7">
        <v>0</v>
      </c>
      <c r="L11073" s="7">
        <v>3016213427</v>
      </c>
      <c r="M11073" s="7">
        <v>440353590</v>
      </c>
      <c r="N11073" s="7">
        <v>298769900</v>
      </c>
      <c r="O11073" s="20" t="str">
        <f t="shared" si="348"/>
        <v/>
      </c>
    </row>
    <row r="11074" spans="1:15">
      <c r="A11074" s="20" t="str">
        <f t="shared" si="349"/>
        <v>Landsbankinn hf.Landsbankinn Lífeyrisbók verðtryggð</v>
      </c>
      <c r="B11074" s="20" t="str">
        <f>_xlfn.IFNA(INDEX(Listi!$AI:$AI,MATCH(C11074,Listi!$AJ:$AJ,0)),INDEX(Listi!T:T,MATCH(C11074,Listi!U:U,0)))</f>
        <v>Landsbankinn</v>
      </c>
      <c r="C11074" s="20" t="s">
        <v>249</v>
      </c>
      <c r="D11074" s="20" t="s">
        <v>598</v>
      </c>
      <c r="E11074" s="20" t="s">
        <v>276</v>
      </c>
      <c r="F11074" s="8" t="s">
        <v>184</v>
      </c>
      <c r="G11074" s="8">
        <v>22706</v>
      </c>
      <c r="H11074" s="20" t="s">
        <v>185</v>
      </c>
      <c r="I11074" s="7">
        <v>0</v>
      </c>
      <c r="L11074" s="7">
        <v>66896053137</v>
      </c>
      <c r="M11074" s="7">
        <v>6692476029</v>
      </c>
      <c r="N11074" s="7">
        <v>4680072987</v>
      </c>
      <c r="O11074" s="20" t="str">
        <f t="shared" ref="O11074:O11137" si="350">IFERROR(VLOOKUP(F11074,EhLykill,3,FALSE),"")</f>
        <v/>
      </c>
    </row>
    <row r="11075" spans="1:15">
      <c r="A11075" s="20" t="str">
        <f t="shared" si="349"/>
        <v>Lífeyrissjóður bændaSamtryggingardeild</v>
      </c>
      <c r="B11075" s="20" t="str">
        <f>_xlfn.IFNA(INDEX(Listi!$AI:$AI,MATCH(C11075,Listi!$AJ:$AJ,0)),INDEX(Listi!T:T,MATCH(C11075,Listi!U:U,0)))</f>
        <v>Lífeyrissjóður bænda</v>
      </c>
      <c r="C11075" s="20" t="s">
        <v>252</v>
      </c>
      <c r="D11075" s="20" t="s">
        <v>205</v>
      </c>
      <c r="E11075" s="20" t="s">
        <v>275</v>
      </c>
      <c r="F11075" s="8" t="s">
        <v>184</v>
      </c>
      <c r="G11075" s="8">
        <v>22706</v>
      </c>
      <c r="H11075" s="20" t="s">
        <v>185</v>
      </c>
      <c r="I11075" s="7">
        <v>6224173</v>
      </c>
      <c r="L11075" s="7">
        <v>45108278171</v>
      </c>
      <c r="M11075" s="7">
        <v>776003397</v>
      </c>
      <c r="N11075" s="7">
        <v>1921473168</v>
      </c>
      <c r="O11075" s="20" t="str">
        <f t="shared" si="350"/>
        <v/>
      </c>
    </row>
    <row r="11076" spans="1:15">
      <c r="A11076" s="20" t="str">
        <f t="shared" si="349"/>
        <v>Lífeyrissjóður bankamannaAldursdeild</v>
      </c>
      <c r="B11076" s="20" t="str">
        <f>_xlfn.IFNA(INDEX(Listi!$AI:$AI,MATCH(C11076,Listi!$AJ:$AJ,0)),INDEX(Listi!T:T,MATCH(C11076,Listi!U:U,0)))</f>
        <v>Lífeyrissjóður bankam.</v>
      </c>
      <c r="C11076" s="20" t="s">
        <v>250</v>
      </c>
      <c r="D11076" s="20" t="s">
        <v>251</v>
      </c>
      <c r="E11076" s="20" t="s">
        <v>275</v>
      </c>
      <c r="F11076" s="8" t="s">
        <v>184</v>
      </c>
      <c r="G11076" s="8">
        <v>22706</v>
      </c>
      <c r="H11076" s="20" t="s">
        <v>185</v>
      </c>
      <c r="I11076" s="7">
        <v>0</v>
      </c>
      <c r="L11076" s="7">
        <v>61369964000</v>
      </c>
      <c r="M11076" s="7">
        <v>1996063000</v>
      </c>
      <c r="N11076" s="7">
        <v>753444000</v>
      </c>
      <c r="O11076" s="20" t="str">
        <f t="shared" si="350"/>
        <v/>
      </c>
    </row>
    <row r="11077" spans="1:15">
      <c r="A11077" s="20" t="str">
        <f t="shared" si="349"/>
        <v>Lífeyrissjóður bankamannaHlutfallsdeild</v>
      </c>
      <c r="B11077" s="20" t="str">
        <f>_xlfn.IFNA(INDEX(Listi!$AI:$AI,MATCH(C11077,Listi!$AJ:$AJ,0)),INDEX(Listi!T:T,MATCH(C11077,Listi!U:U,0)))</f>
        <v>Lífeyrissjóður bankam.</v>
      </c>
      <c r="C11077" s="20" t="s">
        <v>250</v>
      </c>
      <c r="D11077" s="20" t="s">
        <v>467</v>
      </c>
      <c r="E11077" s="20" t="s">
        <v>275</v>
      </c>
      <c r="F11077" s="8" t="s">
        <v>184</v>
      </c>
      <c r="G11077" s="8">
        <v>22706</v>
      </c>
      <c r="H11077" s="20" t="s">
        <v>185</v>
      </c>
      <c r="I11077" s="7">
        <v>0</v>
      </c>
      <c r="L11077" s="7">
        <v>40286427000</v>
      </c>
      <c r="M11077" s="7">
        <v>125147000</v>
      </c>
      <c r="N11077" s="7">
        <v>2741197000</v>
      </c>
      <c r="O11077" s="20" t="str">
        <f t="shared" si="350"/>
        <v/>
      </c>
    </row>
    <row r="11078" spans="1:15">
      <c r="A11078" s="20" t="str">
        <f t="shared" si="349"/>
        <v>Lífeyrissjóður RangæingaSamtryggingardeild</v>
      </c>
      <c r="B11078" s="20" t="str">
        <f>_xlfn.IFNA(INDEX(Listi!$AI:$AI,MATCH(C11078,Listi!$AJ:$AJ,0)),INDEX(Listi!T:T,MATCH(C11078,Listi!U:U,0)))</f>
        <v>Lífeyrissjóður Rang.</v>
      </c>
      <c r="C11078" s="20" t="s">
        <v>253</v>
      </c>
      <c r="D11078" s="20" t="s">
        <v>205</v>
      </c>
      <c r="E11078" s="20" t="s">
        <v>275</v>
      </c>
      <c r="F11078" s="8" t="s">
        <v>184</v>
      </c>
      <c r="G11078" s="8">
        <v>22706</v>
      </c>
      <c r="H11078" s="20" t="s">
        <v>185</v>
      </c>
      <c r="I11078" s="7">
        <v>1275000</v>
      </c>
      <c r="L11078" s="7">
        <v>18949790000</v>
      </c>
      <c r="M11078" s="7">
        <v>835894000</v>
      </c>
      <c r="N11078" s="7">
        <v>386250000</v>
      </c>
      <c r="O11078" s="20" t="str">
        <f t="shared" si="350"/>
        <v/>
      </c>
    </row>
    <row r="11079" spans="1:15">
      <c r="A11079" s="20" t="str">
        <f t="shared" si="349"/>
        <v>Lífeyrissjóður starfsmanna AkureyrarbæjarSamtryggingardeild</v>
      </c>
      <c r="B11079" s="20" t="str">
        <f>_xlfn.IFNA(INDEX(Listi!$AI:$AI,MATCH(C11079,Listi!$AJ:$AJ,0)),INDEX(Listi!T:T,MATCH(C11079,Listi!U:U,0)))</f>
        <v>Lífeyrissj. starfsm. Akureyrarb.</v>
      </c>
      <c r="C11079" s="20" t="s">
        <v>274</v>
      </c>
      <c r="D11079" s="20" t="s">
        <v>205</v>
      </c>
      <c r="E11079" s="20" t="s">
        <v>275</v>
      </c>
      <c r="F11079" s="8" t="s">
        <v>184</v>
      </c>
      <c r="G11079" s="8">
        <v>22706</v>
      </c>
      <c r="H11079" s="20" t="s">
        <v>185</v>
      </c>
      <c r="I11079" s="7">
        <v>0</v>
      </c>
      <c r="L11079" s="7">
        <v>14569496826</v>
      </c>
      <c r="M11079" s="7">
        <v>46271787</v>
      </c>
      <c r="N11079" s="7">
        <v>1160288032</v>
      </c>
      <c r="O11079" s="20" t="str">
        <f t="shared" si="350"/>
        <v/>
      </c>
    </row>
    <row r="11080" spans="1:15">
      <c r="A11080" s="20" t="str">
        <f t="shared" si="349"/>
        <v>Lífeyrissjóður starfsmanna Búnaðarbanka ÍslandsSamtryggingardeild</v>
      </c>
      <c r="B11080" s="20" t="str">
        <f>_xlfn.IFNA(INDEX(Listi!$AI:$AI,MATCH(C11080,Listi!$AJ:$AJ,0)),INDEX(Listi!T:T,MATCH(C11080,Listi!U:U,0)))</f>
        <v>Lífeyrissj. starfsm. Búnaðarb.Ísl.</v>
      </c>
      <c r="C11080" s="20" t="s">
        <v>254</v>
      </c>
      <c r="D11080" s="20" t="s">
        <v>205</v>
      </c>
      <c r="E11080" s="20" t="s">
        <v>275</v>
      </c>
      <c r="F11080" s="8" t="s">
        <v>184</v>
      </c>
      <c r="G11080" s="8">
        <v>22706</v>
      </c>
      <c r="H11080" s="20" t="s">
        <v>185</v>
      </c>
      <c r="I11080" s="7">
        <v>0</v>
      </c>
      <c r="L11080" s="7">
        <v>27921283000</v>
      </c>
      <c r="M11080" s="7">
        <v>7378000</v>
      </c>
      <c r="N11080" s="7">
        <v>1535577000</v>
      </c>
      <c r="O11080" s="20" t="str">
        <f t="shared" si="350"/>
        <v/>
      </c>
    </row>
    <row r="11081" spans="1:15">
      <c r="A11081" s="20" t="str">
        <f t="shared" si="349"/>
        <v>Lífeyrissjóður starfsmanna ReykjavíkurborgarSamtryggingardeild</v>
      </c>
      <c r="B11081" s="20" t="str">
        <f>_xlfn.IFNA(INDEX(Listi!$AI:$AI,MATCH(C11081,Listi!$AJ:$AJ,0)),INDEX(Listi!T:T,MATCH(C11081,Listi!U:U,0)))</f>
        <v>Lífeyrissj. starfsm. Reykjav.</v>
      </c>
      <c r="C11081" s="20" t="s">
        <v>255</v>
      </c>
      <c r="D11081" s="20" t="s">
        <v>205</v>
      </c>
      <c r="E11081" s="20" t="s">
        <v>275</v>
      </c>
      <c r="F11081" s="8" t="s">
        <v>184</v>
      </c>
      <c r="G11081" s="8">
        <v>22706</v>
      </c>
      <c r="H11081" s="20" t="s">
        <v>185</v>
      </c>
      <c r="I11081" s="7">
        <v>144176</v>
      </c>
      <c r="L11081" s="7">
        <v>92450251598</v>
      </c>
      <c r="M11081" s="7">
        <v>217604296</v>
      </c>
      <c r="N11081" s="7">
        <v>6195210428</v>
      </c>
      <c r="O11081" s="20" t="str">
        <f t="shared" si="350"/>
        <v/>
      </c>
    </row>
    <row r="11082" spans="1:15">
      <c r="A11082" s="20" t="str">
        <f t="shared" si="349"/>
        <v>Lífeyrissjóður starfsmanna ríkisinsA-deild</v>
      </c>
      <c r="B11082" s="20" t="str">
        <f>_xlfn.IFNA(INDEX(Listi!$AI:$AI,MATCH(C11082,Listi!$AJ:$AJ,0)),INDEX(Listi!T:T,MATCH(C11082,Listi!U:U,0)))</f>
        <v>LSR</v>
      </c>
      <c r="C11082" s="20" t="s">
        <v>256</v>
      </c>
      <c r="D11082" s="20" t="s">
        <v>257</v>
      </c>
      <c r="E11082" s="20" t="s">
        <v>275</v>
      </c>
      <c r="F11082" s="8" t="s">
        <v>184</v>
      </c>
      <c r="G11082" s="8">
        <v>22706</v>
      </c>
      <c r="H11082" s="20" t="s">
        <v>185</v>
      </c>
      <c r="I11082" s="7">
        <v>1583986</v>
      </c>
      <c r="L11082" s="7">
        <v>1024402726080</v>
      </c>
      <c r="M11082" s="7">
        <v>38030413328</v>
      </c>
      <c r="N11082" s="7">
        <v>13011563069</v>
      </c>
      <c r="O11082" s="20" t="str">
        <f t="shared" si="350"/>
        <v/>
      </c>
    </row>
    <row r="11083" spans="1:15">
      <c r="A11083" s="20" t="str">
        <f t="shared" si="349"/>
        <v>Lífeyrissjóður starfsmanna ríkisinsB-deild</v>
      </c>
      <c r="B11083" s="20" t="str">
        <f>_xlfn.IFNA(INDEX(Listi!$AI:$AI,MATCH(C11083,Listi!$AJ:$AJ,0)),INDEX(Listi!T:T,MATCH(C11083,Listi!U:U,0)))</f>
        <v>LSR</v>
      </c>
      <c r="C11083" s="20" t="s">
        <v>256</v>
      </c>
      <c r="D11083" s="20" t="s">
        <v>218</v>
      </c>
      <c r="E11083" s="20" t="s">
        <v>275</v>
      </c>
      <c r="F11083" s="8" t="s">
        <v>184</v>
      </c>
      <c r="G11083" s="8">
        <v>22706</v>
      </c>
      <c r="H11083" s="20" t="s">
        <v>185</v>
      </c>
      <c r="I11083" s="7">
        <v>883678</v>
      </c>
      <c r="L11083" s="7">
        <v>297381500048</v>
      </c>
      <c r="M11083" s="7">
        <v>1364474032</v>
      </c>
      <c r="N11083" s="7">
        <v>62409553231</v>
      </c>
      <c r="O11083" s="20" t="str">
        <f t="shared" si="350"/>
        <v/>
      </c>
    </row>
    <row r="11084" spans="1:15">
      <c r="A11084" s="20" t="str">
        <f t="shared" si="349"/>
        <v>Lífeyrissjóður starfsmanna ríkisinsLeið I</v>
      </c>
      <c r="B11084" s="20" t="str">
        <f>_xlfn.IFNA(INDEX(Listi!$AI:$AI,MATCH(C11084,Listi!$AJ:$AJ,0)),INDEX(Listi!T:T,MATCH(C11084,Listi!U:U,0)))</f>
        <v>LSR</v>
      </c>
      <c r="C11084" s="20" t="s">
        <v>256</v>
      </c>
      <c r="D11084" s="20" t="s">
        <v>258</v>
      </c>
      <c r="E11084" s="20" t="s">
        <v>276</v>
      </c>
      <c r="F11084" s="8" t="s">
        <v>184</v>
      </c>
      <c r="G11084" s="8">
        <v>22706</v>
      </c>
      <c r="H11084" s="20" t="s">
        <v>185</v>
      </c>
      <c r="I11084" s="7">
        <v>0</v>
      </c>
      <c r="L11084" s="7">
        <v>11704214939</v>
      </c>
      <c r="M11084" s="7">
        <v>547428342</v>
      </c>
      <c r="N11084" s="7">
        <v>195323403</v>
      </c>
      <c r="O11084" s="20" t="str">
        <f t="shared" si="350"/>
        <v/>
      </c>
    </row>
    <row r="11085" spans="1:15">
      <c r="A11085" s="20" t="str">
        <f t="shared" si="349"/>
        <v>Lífeyrissjóður starfsmanna ríkisinsLeið II</v>
      </c>
      <c r="B11085" s="20" t="str">
        <f>_xlfn.IFNA(INDEX(Listi!$AI:$AI,MATCH(C11085,Listi!$AJ:$AJ,0)),INDEX(Listi!T:T,MATCH(C11085,Listi!U:U,0)))</f>
        <v>LSR</v>
      </c>
      <c r="C11085" s="20" t="s">
        <v>256</v>
      </c>
      <c r="D11085" s="20" t="s">
        <v>259</v>
      </c>
      <c r="E11085" s="20" t="s">
        <v>276</v>
      </c>
      <c r="F11085" s="8" t="s">
        <v>184</v>
      </c>
      <c r="G11085" s="8">
        <v>22706</v>
      </c>
      <c r="H11085" s="20" t="s">
        <v>185</v>
      </c>
      <c r="I11085" s="7">
        <v>0</v>
      </c>
      <c r="L11085" s="7">
        <v>3365164594</v>
      </c>
      <c r="M11085" s="7">
        <v>379849453</v>
      </c>
      <c r="N11085" s="7">
        <v>93142056</v>
      </c>
      <c r="O11085" s="20" t="str">
        <f t="shared" si="350"/>
        <v/>
      </c>
    </row>
    <row r="11086" spans="1:15">
      <c r="A11086" s="20" t="str">
        <f t="shared" si="349"/>
        <v>Lífeyrissjóður starfsmanna ríkisinsLeið III</v>
      </c>
      <c r="B11086" s="20" t="str">
        <f>_xlfn.IFNA(INDEX(Listi!$AI:$AI,MATCH(C11086,Listi!$AJ:$AJ,0)),INDEX(Listi!T:T,MATCH(C11086,Listi!U:U,0)))</f>
        <v>LSR</v>
      </c>
      <c r="C11086" s="20" t="s">
        <v>256</v>
      </c>
      <c r="D11086" s="20" t="s">
        <v>260</v>
      </c>
      <c r="E11086" s="20" t="s">
        <v>276</v>
      </c>
      <c r="F11086" s="8" t="s">
        <v>184</v>
      </c>
      <c r="G11086" s="8">
        <v>22706</v>
      </c>
      <c r="H11086" s="20" t="s">
        <v>185</v>
      </c>
      <c r="I11086" s="7">
        <v>0</v>
      </c>
      <c r="L11086" s="7">
        <v>9959294621</v>
      </c>
      <c r="M11086" s="7">
        <v>743287481</v>
      </c>
      <c r="N11086" s="7">
        <v>349903833</v>
      </c>
      <c r="O11086" s="20" t="str">
        <f t="shared" si="350"/>
        <v/>
      </c>
    </row>
    <row r="11087" spans="1:15">
      <c r="A11087" s="20" t="str">
        <f t="shared" si="349"/>
        <v>Lífeyrissjóður Tannlæknafél ÍslDeild I/Séreign</v>
      </c>
      <c r="B11087" s="20" t="str">
        <f>_xlfn.IFNA(INDEX(Listi!$AI:$AI,MATCH(C11087,Listi!$AJ:$AJ,0)),INDEX(Listi!T:T,MATCH(C11087,Listi!U:U,0)))</f>
        <v>Lífeyrissj. Tannlækna</v>
      </c>
      <c r="C11087" s="20" t="s">
        <v>261</v>
      </c>
      <c r="D11087" s="20" t="s">
        <v>207</v>
      </c>
      <c r="E11087" s="20" t="s">
        <v>276</v>
      </c>
      <c r="F11087" s="8" t="s">
        <v>184</v>
      </c>
      <c r="G11087" s="8">
        <v>22706</v>
      </c>
      <c r="H11087" s="20" t="s">
        <v>185</v>
      </c>
      <c r="I11087" s="7">
        <v>0</v>
      </c>
      <c r="L11087" s="7">
        <v>6768408488</v>
      </c>
      <c r="M11087" s="7">
        <v>272759192</v>
      </c>
      <c r="N11087" s="7">
        <v>153838058</v>
      </c>
      <c r="O11087" s="20" t="str">
        <f t="shared" si="350"/>
        <v/>
      </c>
    </row>
    <row r="11088" spans="1:15">
      <c r="A11088" s="20" t="str">
        <f t="shared" si="349"/>
        <v>Lífeyrissjóður Tannlæknafél ÍslSamtryggingardeild</v>
      </c>
      <c r="B11088" s="20" t="str">
        <f>_xlfn.IFNA(INDEX(Listi!$AI:$AI,MATCH(C11088,Listi!$AJ:$AJ,0)),INDEX(Listi!T:T,MATCH(C11088,Listi!U:U,0)))</f>
        <v>Lífeyrissj. Tannlækna</v>
      </c>
      <c r="C11088" s="20" t="s">
        <v>261</v>
      </c>
      <c r="D11088" s="20" t="s">
        <v>205</v>
      </c>
      <c r="E11088" s="20" t="s">
        <v>275</v>
      </c>
      <c r="F11088" s="8" t="s">
        <v>184</v>
      </c>
      <c r="G11088" s="8">
        <v>22706</v>
      </c>
      <c r="H11088" s="20" t="s">
        <v>185</v>
      </c>
      <c r="I11088" s="7">
        <v>320789</v>
      </c>
      <c r="L11088" s="7">
        <v>2241251214</v>
      </c>
      <c r="M11088" s="7">
        <v>112827287</v>
      </c>
      <c r="N11088" s="7">
        <v>17930159</v>
      </c>
      <c r="O11088" s="20" t="str">
        <f t="shared" si="350"/>
        <v/>
      </c>
    </row>
    <row r="11089" spans="1:15">
      <c r="A11089" s="20" t="str">
        <f t="shared" ref="A11089:A11150" si="351">CONCATENATE(C11089,D11089)</f>
        <v>Lífeyrissjóður verslunarmannaÆvileið 1</v>
      </c>
      <c r="B11089" s="20" t="str">
        <f>_xlfn.IFNA(INDEX(Listi!$AI:$AI,MATCH(C11089,Listi!$AJ:$AJ,0)),INDEX(Listi!T:T,MATCH(C11089,Listi!U:U,0)))</f>
        <v>Lífeyrissj. Verslunarm.</v>
      </c>
      <c r="C11089" s="20" t="s">
        <v>206</v>
      </c>
      <c r="D11089" s="20" t="s">
        <v>310</v>
      </c>
      <c r="E11089" s="20" t="s">
        <v>276</v>
      </c>
      <c r="F11089" s="8" t="s">
        <v>184</v>
      </c>
      <c r="G11089" s="8">
        <v>22706</v>
      </c>
      <c r="H11089" s="20" t="s">
        <v>185</v>
      </c>
      <c r="I11089" s="7">
        <v>962689</v>
      </c>
      <c r="L11089" s="7">
        <v>2860479562</v>
      </c>
      <c r="M11089" s="7">
        <v>819651283</v>
      </c>
      <c r="N11089" s="7">
        <v>12562366</v>
      </c>
      <c r="O11089" s="20" t="str">
        <f t="shared" si="350"/>
        <v/>
      </c>
    </row>
    <row r="11090" spans="1:15">
      <c r="A11090" s="20" t="str">
        <f t="shared" si="351"/>
        <v>Lífeyrissjóður verslunarmannaÆvileið 2</v>
      </c>
      <c r="B11090" s="20" t="str">
        <f>_xlfn.IFNA(INDEX(Listi!$AI:$AI,MATCH(C11090,Listi!$AJ:$AJ,0)),INDEX(Listi!T:T,MATCH(C11090,Listi!U:U,0)))</f>
        <v>Lífeyrissj. Verslunarm.</v>
      </c>
      <c r="C11090" s="20" t="s">
        <v>206</v>
      </c>
      <c r="D11090" s="20" t="s">
        <v>309</v>
      </c>
      <c r="E11090" s="20" t="s">
        <v>276</v>
      </c>
      <c r="F11090" s="8" t="s">
        <v>184</v>
      </c>
      <c r="G11090" s="8">
        <v>22706</v>
      </c>
      <c r="H11090" s="20" t="s">
        <v>185</v>
      </c>
      <c r="I11090" s="7">
        <v>437678</v>
      </c>
      <c r="L11090" s="7">
        <v>2325064159</v>
      </c>
      <c r="M11090" s="7">
        <v>465663194</v>
      </c>
      <c r="N11090" s="7">
        <v>32037995</v>
      </c>
      <c r="O11090" s="20" t="str">
        <f t="shared" si="350"/>
        <v/>
      </c>
    </row>
    <row r="11091" spans="1:15">
      <c r="A11091" s="20" t="str">
        <f t="shared" si="351"/>
        <v>Lífeyrissjóður verslunarmannaÆvileið 3</v>
      </c>
      <c r="B11091" s="20" t="str">
        <f>_xlfn.IFNA(INDEX(Listi!$AI:$AI,MATCH(C11091,Listi!$AJ:$AJ,0)),INDEX(Listi!T:T,MATCH(C11091,Listi!U:U,0)))</f>
        <v>Lífeyrissj. Verslunarm.</v>
      </c>
      <c r="C11091" s="20" t="s">
        <v>206</v>
      </c>
      <c r="D11091" s="20" t="s">
        <v>308</v>
      </c>
      <c r="E11091" s="20" t="s">
        <v>276</v>
      </c>
      <c r="F11091" s="8" t="s">
        <v>184</v>
      </c>
      <c r="G11091" s="8">
        <v>22706</v>
      </c>
      <c r="H11091" s="20" t="s">
        <v>185</v>
      </c>
      <c r="I11091" s="7">
        <v>398298</v>
      </c>
      <c r="L11091" s="7">
        <v>1567402319</v>
      </c>
      <c r="M11091" s="7">
        <v>325961302</v>
      </c>
      <c r="N11091" s="7">
        <v>60283998</v>
      </c>
      <c r="O11091" s="20" t="str">
        <f t="shared" si="350"/>
        <v/>
      </c>
    </row>
    <row r="11092" spans="1:15">
      <c r="A11092" s="20" t="str">
        <f t="shared" si="351"/>
        <v>Lífeyrissjóður verslunarmannaDeild I/Séreign</v>
      </c>
      <c r="B11092" s="20" t="str">
        <f>_xlfn.IFNA(INDEX(Listi!$AI:$AI,MATCH(C11092,Listi!$AJ:$AJ,0)),INDEX(Listi!T:T,MATCH(C11092,Listi!U:U,0)))</f>
        <v>Lífeyrissj. Verslunarm.</v>
      </c>
      <c r="C11092" s="20" t="s">
        <v>206</v>
      </c>
      <c r="D11092" s="20" t="s">
        <v>207</v>
      </c>
      <c r="E11092" s="20" t="s">
        <v>276</v>
      </c>
      <c r="F11092" s="8" t="s">
        <v>184</v>
      </c>
      <c r="G11092" s="8">
        <v>22706</v>
      </c>
      <c r="H11092" s="20" t="s">
        <v>185</v>
      </c>
      <c r="I11092" s="7">
        <v>902063</v>
      </c>
      <c r="L11092" s="7">
        <v>19785724399</v>
      </c>
      <c r="M11092" s="7">
        <v>729937912</v>
      </c>
      <c r="N11092" s="7">
        <v>458382791</v>
      </c>
      <c r="O11092" s="20" t="str">
        <f t="shared" si="350"/>
        <v/>
      </c>
    </row>
    <row r="11093" spans="1:15">
      <c r="A11093" s="20" t="str">
        <f t="shared" si="351"/>
        <v>Lífeyrissjóður verslunarmannaSamtryggingardeild</v>
      </c>
      <c r="B11093" s="20" t="str">
        <f>_xlfn.IFNA(INDEX(Listi!$AI:$AI,MATCH(C11093,Listi!$AJ:$AJ,0)),INDEX(Listi!T:T,MATCH(C11093,Listi!U:U,0)))</f>
        <v>Lífeyrissj. Verslunarm.</v>
      </c>
      <c r="C11093" s="20" t="s">
        <v>206</v>
      </c>
      <c r="D11093" s="20" t="s">
        <v>205</v>
      </c>
      <c r="E11093" s="20" t="s">
        <v>275</v>
      </c>
      <c r="F11093" s="8" t="s">
        <v>184</v>
      </c>
      <c r="G11093" s="8">
        <v>22706</v>
      </c>
      <c r="H11093" s="20" t="s">
        <v>185</v>
      </c>
      <c r="I11093" s="7">
        <v>53551572</v>
      </c>
      <c r="L11093" s="7">
        <v>1174592806906</v>
      </c>
      <c r="M11093" s="7">
        <v>35794261112</v>
      </c>
      <c r="N11093" s="7">
        <v>21965137185</v>
      </c>
      <c r="O11093" s="20" t="str">
        <f t="shared" si="350"/>
        <v/>
      </c>
    </row>
    <row r="11094" spans="1:15">
      <c r="A11094" s="20" t="str">
        <f t="shared" si="351"/>
        <v>Lífeyrissjóður VestmannaeyjaSafn I</v>
      </c>
      <c r="B11094" s="20" t="str">
        <f>_xlfn.IFNA(INDEX(Listi!$AI:$AI,MATCH(C11094,Listi!$AJ:$AJ,0)),INDEX(Listi!T:T,MATCH(C11094,Listi!U:U,0)))</f>
        <v>Lífeyrissj. Vestm.</v>
      </c>
      <c r="C11094" s="20" t="s">
        <v>262</v>
      </c>
      <c r="D11094" s="20" t="s">
        <v>210</v>
      </c>
      <c r="E11094" s="20" t="s">
        <v>276</v>
      </c>
      <c r="F11094" s="8" t="s">
        <v>184</v>
      </c>
      <c r="G11094" s="8">
        <v>22706</v>
      </c>
      <c r="H11094" s="20" t="s">
        <v>185</v>
      </c>
      <c r="I11094" s="7">
        <v>56838</v>
      </c>
      <c r="L11094" s="7">
        <v>381311221</v>
      </c>
      <c r="M11094" s="7">
        <v>44104006</v>
      </c>
      <c r="N11094" s="7">
        <v>13592960</v>
      </c>
      <c r="O11094" s="20" t="str">
        <f t="shared" si="350"/>
        <v/>
      </c>
    </row>
    <row r="11095" spans="1:15">
      <c r="A11095" s="20" t="str">
        <f t="shared" si="351"/>
        <v>Lífeyrissjóður VestmannaeyjaSafn II</v>
      </c>
      <c r="B11095" s="20" t="str">
        <f>_xlfn.IFNA(INDEX(Listi!$AI:$AI,MATCH(C11095,Listi!$AJ:$AJ,0)),INDEX(Listi!T:T,MATCH(C11095,Listi!U:U,0)))</f>
        <v>Lífeyrissj. Vestm.</v>
      </c>
      <c r="C11095" s="20" t="s">
        <v>262</v>
      </c>
      <c r="D11095" s="20" t="s">
        <v>211</v>
      </c>
      <c r="E11095" s="20" t="s">
        <v>276</v>
      </c>
      <c r="F11095" s="8" t="s">
        <v>184</v>
      </c>
      <c r="G11095" s="8">
        <v>22706</v>
      </c>
      <c r="H11095" s="20" t="s">
        <v>185</v>
      </c>
      <c r="I11095" s="7">
        <v>-7844</v>
      </c>
      <c r="L11095" s="7">
        <v>571440191</v>
      </c>
      <c r="M11095" s="7">
        <v>40240404</v>
      </c>
      <c r="N11095" s="7">
        <v>18659289</v>
      </c>
      <c r="O11095" s="20" t="str">
        <f t="shared" si="350"/>
        <v/>
      </c>
    </row>
    <row r="11096" spans="1:15">
      <c r="A11096" s="20" t="str">
        <f t="shared" si="351"/>
        <v>Lífeyrissjóður VestmannaeyjaSamtryggingardeild</v>
      </c>
      <c r="B11096" s="20" t="str">
        <f>_xlfn.IFNA(INDEX(Listi!$AI:$AI,MATCH(C11096,Listi!$AJ:$AJ,0)),INDEX(Listi!T:T,MATCH(C11096,Listi!U:U,0)))</f>
        <v>Lífeyrissj. Vestm.</v>
      </c>
      <c r="C11096" s="20" t="s">
        <v>262</v>
      </c>
      <c r="D11096" s="20" t="s">
        <v>205</v>
      </c>
      <c r="E11096" s="20" t="s">
        <v>275</v>
      </c>
      <c r="F11096" s="8" t="s">
        <v>184</v>
      </c>
      <c r="G11096" s="8">
        <v>22706</v>
      </c>
      <c r="H11096" s="20" t="s">
        <v>185</v>
      </c>
      <c r="I11096" s="7">
        <v>141983</v>
      </c>
      <c r="L11096" s="7">
        <v>85198020532</v>
      </c>
      <c r="M11096" s="7">
        <v>1944643004</v>
      </c>
      <c r="N11096" s="7">
        <v>2198060399</v>
      </c>
      <c r="O11096" s="20" t="str">
        <f t="shared" si="350"/>
        <v/>
      </c>
    </row>
    <row r="11097" spans="1:15">
      <c r="A11097" s="20" t="str">
        <f t="shared" si="351"/>
        <v>Lífsval - lífeyrissparnaðurLífsval 1</v>
      </c>
      <c r="B11097" s="20" t="str">
        <f>_xlfn.IFNA(INDEX(Listi!$AI:$AI,MATCH(C11097,Listi!$AJ:$AJ,0)),INDEX(Listi!T:T,MATCH(C11097,Listi!U:U,0)))</f>
        <v>Lífsval</v>
      </c>
      <c r="C11097" s="20" t="s">
        <v>263</v>
      </c>
      <c r="D11097" s="20" t="s">
        <v>264</v>
      </c>
      <c r="E11097" s="20" t="s">
        <v>276</v>
      </c>
      <c r="F11097" s="8" t="s">
        <v>184</v>
      </c>
      <c r="G11097" s="8">
        <v>22706</v>
      </c>
      <c r="H11097" s="20" t="s">
        <v>185</v>
      </c>
      <c r="I11097" s="7">
        <v>59351</v>
      </c>
      <c r="L11097" s="7">
        <v>1792991246</v>
      </c>
      <c r="M11097" s="7">
        <v>203244065</v>
      </c>
      <c r="N11097" s="7">
        <v>81003579</v>
      </c>
      <c r="O11097" s="20" t="str">
        <f t="shared" si="350"/>
        <v/>
      </c>
    </row>
    <row r="11098" spans="1:15">
      <c r="A11098" s="20" t="str">
        <f t="shared" si="351"/>
        <v>Lífsval - lífeyrissparnaðurLífsval 2</v>
      </c>
      <c r="B11098" s="20" t="str">
        <f>_xlfn.IFNA(INDEX(Listi!$AI:$AI,MATCH(C11098,Listi!$AJ:$AJ,0)),INDEX(Listi!T:T,MATCH(C11098,Listi!U:U,0)))</f>
        <v>Lífsval</v>
      </c>
      <c r="C11098" s="20" t="s">
        <v>263</v>
      </c>
      <c r="D11098" s="20" t="s">
        <v>265</v>
      </c>
      <c r="E11098" s="20" t="s">
        <v>276</v>
      </c>
      <c r="F11098" s="8" t="s">
        <v>184</v>
      </c>
      <c r="G11098" s="8">
        <v>22706</v>
      </c>
      <c r="H11098" s="20" t="s">
        <v>185</v>
      </c>
      <c r="I11098" s="7">
        <v>245</v>
      </c>
      <c r="L11098" s="7">
        <v>79660340</v>
      </c>
      <c r="M11098" s="7">
        <v>14369045</v>
      </c>
      <c r="N11098" s="7">
        <v>2695304</v>
      </c>
      <c r="O11098" s="20" t="str">
        <f t="shared" si="350"/>
        <v/>
      </c>
    </row>
    <row r="11099" spans="1:15">
      <c r="A11099" s="20" t="str">
        <f t="shared" si="351"/>
        <v>Lífsval - lífeyrissparnaðurLífsval 3</v>
      </c>
      <c r="B11099" s="20" t="str">
        <f>_xlfn.IFNA(INDEX(Listi!$AI:$AI,MATCH(C11099,Listi!$AJ:$AJ,0)),INDEX(Listi!T:T,MATCH(C11099,Listi!U:U,0)))</f>
        <v>Lífsval</v>
      </c>
      <c r="C11099" s="20" t="s">
        <v>263</v>
      </c>
      <c r="D11099" s="20" t="s">
        <v>266</v>
      </c>
      <c r="E11099" s="20" t="s">
        <v>276</v>
      </c>
      <c r="F11099" s="8" t="s">
        <v>184</v>
      </c>
      <c r="G11099" s="8">
        <v>22706</v>
      </c>
      <c r="H11099" s="20" t="s">
        <v>185</v>
      </c>
      <c r="I11099" s="7">
        <v>3527</v>
      </c>
      <c r="L11099" s="7">
        <v>131239774</v>
      </c>
      <c r="M11099" s="7">
        <v>16635787</v>
      </c>
      <c r="N11099" s="7">
        <v>3548138</v>
      </c>
      <c r="O11099" s="20" t="str">
        <f t="shared" si="350"/>
        <v/>
      </c>
    </row>
    <row r="11100" spans="1:15">
      <c r="A11100" s="20" t="str">
        <f t="shared" si="351"/>
        <v>Lífsval - lífeyrissparnaðurLífsval 4</v>
      </c>
      <c r="B11100" s="20" t="str">
        <f>_xlfn.IFNA(INDEX(Listi!$AI:$AI,MATCH(C11100,Listi!$AJ:$AJ,0)),INDEX(Listi!T:T,MATCH(C11100,Listi!U:U,0)))</f>
        <v>Lífsval</v>
      </c>
      <c r="C11100" s="20" t="s">
        <v>263</v>
      </c>
      <c r="D11100" s="20" t="s">
        <v>267</v>
      </c>
      <c r="E11100" s="20" t="s">
        <v>276</v>
      </c>
      <c r="F11100" s="8" t="s">
        <v>184</v>
      </c>
      <c r="G11100" s="8">
        <v>22706</v>
      </c>
      <c r="H11100" s="20" t="s">
        <v>185</v>
      </c>
      <c r="I11100" s="7">
        <v>17989</v>
      </c>
      <c r="L11100" s="7">
        <v>71752064</v>
      </c>
      <c r="M11100" s="7">
        <v>15238959</v>
      </c>
      <c r="N11100" s="7">
        <v>2058992</v>
      </c>
      <c r="O11100" s="20" t="str">
        <f t="shared" si="350"/>
        <v/>
      </c>
    </row>
    <row r="11101" spans="1:15">
      <c r="A11101" s="20" t="str">
        <f t="shared" si="351"/>
        <v>Lífsverk lífeyrissjóðurLífsverk I/Séreign</v>
      </c>
      <c r="B11101" s="20" t="str">
        <f>_xlfn.IFNA(INDEX(Listi!$AI:$AI,MATCH(C11101,Listi!$AJ:$AJ,0)),INDEX(Listi!T:T,MATCH(C11101,Listi!U:U,0)))</f>
        <v xml:space="preserve">Lífsverk  </v>
      </c>
      <c r="C11101" s="20" t="s">
        <v>268</v>
      </c>
      <c r="D11101" s="20" t="s">
        <v>269</v>
      </c>
      <c r="E11101" s="20" t="s">
        <v>276</v>
      </c>
      <c r="F11101" s="8" t="s">
        <v>184</v>
      </c>
      <c r="G11101" s="8">
        <v>22706</v>
      </c>
      <c r="H11101" s="20" t="s">
        <v>185</v>
      </c>
      <c r="I11101" s="7">
        <v>69000</v>
      </c>
      <c r="L11101" s="7">
        <v>4582957000</v>
      </c>
      <c r="M11101" s="7">
        <v>635926000</v>
      </c>
      <c r="N11101" s="7">
        <v>22708000</v>
      </c>
      <c r="O11101" s="20" t="str">
        <f t="shared" si="350"/>
        <v/>
      </c>
    </row>
    <row r="11102" spans="1:15">
      <c r="A11102" s="20" t="str">
        <f t="shared" si="351"/>
        <v>Lífsverk lífeyrissjóðurLífsverk II/Séreign</v>
      </c>
      <c r="B11102" s="20" t="str">
        <f>_xlfn.IFNA(INDEX(Listi!$AI:$AI,MATCH(C11102,Listi!$AJ:$AJ,0)),INDEX(Listi!T:T,MATCH(C11102,Listi!U:U,0)))</f>
        <v xml:space="preserve">Lífsverk  </v>
      </c>
      <c r="C11102" s="20" t="s">
        <v>268</v>
      </c>
      <c r="D11102" s="20" t="s">
        <v>270</v>
      </c>
      <c r="E11102" s="20" t="s">
        <v>276</v>
      </c>
      <c r="F11102" s="8" t="s">
        <v>184</v>
      </c>
      <c r="G11102" s="8">
        <v>22706</v>
      </c>
      <c r="H11102" s="20" t="s">
        <v>185</v>
      </c>
      <c r="I11102" s="7">
        <v>1155000</v>
      </c>
      <c r="L11102" s="7">
        <v>23735073000</v>
      </c>
      <c r="M11102" s="7">
        <v>2073571000</v>
      </c>
      <c r="N11102" s="7">
        <v>249365000</v>
      </c>
      <c r="O11102" s="20" t="str">
        <f t="shared" si="350"/>
        <v/>
      </c>
    </row>
    <row r="11103" spans="1:15">
      <c r="A11103" s="20" t="str">
        <f t="shared" si="351"/>
        <v>Lífsverk lífeyrissjóðurLífsverk III/Séreign</v>
      </c>
      <c r="B11103" s="20" t="str">
        <f>_xlfn.IFNA(INDEX(Listi!$AI:$AI,MATCH(C11103,Listi!$AJ:$AJ,0)),INDEX(Listi!T:T,MATCH(C11103,Listi!U:U,0)))</f>
        <v xml:space="preserve">Lífsverk  </v>
      </c>
      <c r="C11103" s="20" t="s">
        <v>268</v>
      </c>
      <c r="D11103" s="20" t="s">
        <v>271</v>
      </c>
      <c r="E11103" s="20" t="s">
        <v>276</v>
      </c>
      <c r="F11103" s="8" t="s">
        <v>184</v>
      </c>
      <c r="G11103" s="8">
        <v>22706</v>
      </c>
      <c r="H11103" s="20" t="s">
        <v>185</v>
      </c>
      <c r="I11103" s="7">
        <v>35000</v>
      </c>
      <c r="L11103" s="7">
        <v>653814000</v>
      </c>
      <c r="M11103" s="7">
        <v>105107000</v>
      </c>
      <c r="N11103" s="7">
        <v>2613000</v>
      </c>
      <c r="O11103" s="20" t="str">
        <f t="shared" si="350"/>
        <v/>
      </c>
    </row>
    <row r="11104" spans="1:15">
      <c r="A11104" s="20" t="str">
        <f t="shared" si="351"/>
        <v>Lífsverk lífeyrissjóðurSamtryggingardeild</v>
      </c>
      <c r="B11104" s="20" t="str">
        <f>_xlfn.IFNA(INDEX(Listi!$AI:$AI,MATCH(C11104,Listi!$AJ:$AJ,0)),INDEX(Listi!T:T,MATCH(C11104,Listi!U:U,0)))</f>
        <v xml:space="preserve">Lífsverk  </v>
      </c>
      <c r="C11104" s="20" t="s">
        <v>268</v>
      </c>
      <c r="D11104" s="20" t="s">
        <v>205</v>
      </c>
      <c r="E11104" s="20" t="s">
        <v>275</v>
      </c>
      <c r="F11104" s="8" t="s">
        <v>184</v>
      </c>
      <c r="G11104" s="8">
        <v>22706</v>
      </c>
      <c r="H11104" s="20" t="s">
        <v>185</v>
      </c>
      <c r="I11104" s="7">
        <v>2083000</v>
      </c>
      <c r="L11104" s="7">
        <v>120542527000</v>
      </c>
      <c r="M11104" s="7">
        <v>4397803000</v>
      </c>
      <c r="N11104" s="7">
        <v>1423151000</v>
      </c>
      <c r="O11104" s="20" t="str">
        <f t="shared" si="350"/>
        <v/>
      </c>
    </row>
    <row r="11105" spans="1:15">
      <c r="A11105" s="20" t="str">
        <f t="shared" si="351"/>
        <v>Söfnunarsjóður lífeyrisréttindaDeild I/Innlán</v>
      </c>
      <c r="B11105" s="20" t="str">
        <f>_xlfn.IFNA(INDEX(Listi!$AI:$AI,MATCH(C11105,Listi!$AJ:$AJ,0)),INDEX(Listi!T:T,MATCH(C11105,Listi!U:U,0)))</f>
        <v>Söfnunarsj.</v>
      </c>
      <c r="C11105" s="20" t="s">
        <v>272</v>
      </c>
      <c r="D11105" s="20" t="s">
        <v>273</v>
      </c>
      <c r="E11105" s="20" t="s">
        <v>276</v>
      </c>
      <c r="F11105" s="8" t="s">
        <v>184</v>
      </c>
      <c r="G11105" s="8">
        <v>22706</v>
      </c>
      <c r="H11105" s="20" t="s">
        <v>185</v>
      </c>
      <c r="I11105" s="7">
        <v>80124</v>
      </c>
      <c r="L11105" s="7">
        <v>2001731914</v>
      </c>
      <c r="M11105" s="7">
        <v>133561634</v>
      </c>
      <c r="N11105" s="7">
        <v>44803565</v>
      </c>
      <c r="O11105" s="20" t="str">
        <f t="shared" si="350"/>
        <v/>
      </c>
    </row>
    <row r="11106" spans="1:15">
      <c r="A11106" s="20" t="str">
        <f t="shared" si="351"/>
        <v>Söfnunarsjóður lífeyrisréttindaDeild III/Séreign</v>
      </c>
      <c r="B11106" s="20" t="str">
        <f>_xlfn.IFNA(INDEX(Listi!$AI:$AI,MATCH(C11106,Listi!$AJ:$AJ,0)),INDEX(Listi!T:T,MATCH(C11106,Listi!U:U,0)))</f>
        <v>Söfnunarsj.</v>
      </c>
      <c r="C11106" s="20" t="s">
        <v>272</v>
      </c>
      <c r="D11106" s="20" t="s">
        <v>599</v>
      </c>
      <c r="E11106" s="20" t="s">
        <v>276</v>
      </c>
      <c r="F11106" s="8" t="s">
        <v>184</v>
      </c>
      <c r="G11106" s="8">
        <v>22706</v>
      </c>
      <c r="H11106" s="20" t="s">
        <v>185</v>
      </c>
      <c r="I11106" s="7">
        <v>13343</v>
      </c>
      <c r="L11106" s="7">
        <v>24413085</v>
      </c>
      <c r="M11106" s="7">
        <v>24697577</v>
      </c>
      <c r="N11106" s="7">
        <v>900000</v>
      </c>
      <c r="O11106" s="20" t="str">
        <f t="shared" si="350"/>
        <v/>
      </c>
    </row>
    <row r="11107" spans="1:15">
      <c r="A11107" s="20" t="str">
        <f t="shared" si="351"/>
        <v>Söfnunarsjóður lífeyrisréttindaDeildII/Séreign</v>
      </c>
      <c r="B11107" s="20" t="str">
        <f>_xlfn.IFNA(INDEX(Listi!$AI:$AI,MATCH(C11107,Listi!$AJ:$AJ,0)),INDEX(Listi!T:T,MATCH(C11107,Listi!U:U,0)))</f>
        <v>Söfnunarsj.</v>
      </c>
      <c r="C11107" s="20" t="s">
        <v>272</v>
      </c>
      <c r="D11107" s="20" t="s">
        <v>586</v>
      </c>
      <c r="E11107" s="20" t="s">
        <v>276</v>
      </c>
      <c r="F11107" s="8" t="s">
        <v>184</v>
      </c>
      <c r="G11107" s="8">
        <v>22706</v>
      </c>
      <c r="H11107" s="20" t="s">
        <v>185</v>
      </c>
      <c r="I11107" s="7">
        <v>121710</v>
      </c>
      <c r="L11107" s="7">
        <v>1654616477</v>
      </c>
      <c r="M11107" s="7">
        <v>128539213</v>
      </c>
      <c r="N11107" s="7">
        <v>22846291</v>
      </c>
      <c r="O11107" s="20" t="str">
        <f t="shared" si="350"/>
        <v/>
      </c>
    </row>
    <row r="11108" spans="1:15">
      <c r="A11108" s="20" t="str">
        <f t="shared" si="351"/>
        <v>Söfnunarsjóður lífeyrisréttindaSamtryggingardeild</v>
      </c>
      <c r="B11108" s="20" t="str">
        <f>_xlfn.IFNA(INDEX(Listi!$AI:$AI,MATCH(C11108,Listi!$AJ:$AJ,0)),INDEX(Listi!T:T,MATCH(C11108,Listi!U:U,0)))</f>
        <v>Söfnunarsj.</v>
      </c>
      <c r="C11108" s="20" t="s">
        <v>272</v>
      </c>
      <c r="D11108" s="20" t="s">
        <v>205</v>
      </c>
      <c r="E11108" s="20" t="s">
        <v>275</v>
      </c>
      <c r="F11108" s="8" t="s">
        <v>184</v>
      </c>
      <c r="G11108" s="8">
        <v>22706</v>
      </c>
      <c r="H11108" s="20" t="s">
        <v>185</v>
      </c>
      <c r="I11108" s="7">
        <v>61959138</v>
      </c>
      <c r="L11108" s="7">
        <v>238978847889</v>
      </c>
      <c r="M11108" s="7">
        <v>4967193409</v>
      </c>
      <c r="N11108" s="7">
        <v>6076487652</v>
      </c>
      <c r="O11108" s="20" t="str">
        <f t="shared" si="350"/>
        <v/>
      </c>
    </row>
    <row r="11109" spans="1:15">
      <c r="A11109" s="20" t="str">
        <f t="shared" si="351"/>
        <v>Stapi lífeyrissjóðurSafn I</v>
      </c>
      <c r="B11109" s="20" t="str">
        <f>_xlfn.IFNA(INDEX(Listi!$AI:$AI,MATCH(C11109,Listi!$AJ:$AJ,0)),INDEX(Listi!T:T,MATCH(C11109,Listi!U:U,0)))</f>
        <v xml:space="preserve">Stapi  </v>
      </c>
      <c r="C11109" s="20" t="s">
        <v>209</v>
      </c>
      <c r="D11109" s="20" t="s">
        <v>210</v>
      </c>
      <c r="E11109" s="20" t="s">
        <v>276</v>
      </c>
      <c r="F11109" s="8" t="s">
        <v>184</v>
      </c>
      <c r="G11109" s="8">
        <v>22706</v>
      </c>
      <c r="H11109" s="20" t="s">
        <v>185</v>
      </c>
      <c r="I11109" s="7">
        <v>39474</v>
      </c>
      <c r="L11109" s="7">
        <v>2440828925</v>
      </c>
      <c r="M11109" s="7">
        <v>91567233</v>
      </c>
      <c r="N11109" s="7">
        <v>110755602</v>
      </c>
      <c r="O11109" s="20" t="str">
        <f t="shared" si="350"/>
        <v/>
      </c>
    </row>
    <row r="11110" spans="1:15">
      <c r="A11110" s="20" t="str">
        <f t="shared" si="351"/>
        <v>Stapi lífeyrissjóðurSafn II</v>
      </c>
      <c r="B11110" s="20" t="str">
        <f>_xlfn.IFNA(INDEX(Listi!$AI:$AI,MATCH(C11110,Listi!$AJ:$AJ,0)),INDEX(Listi!T:T,MATCH(C11110,Listi!U:U,0)))</f>
        <v xml:space="preserve">Stapi  </v>
      </c>
      <c r="C11110" s="20" t="s">
        <v>209</v>
      </c>
      <c r="D11110" s="20" t="s">
        <v>211</v>
      </c>
      <c r="E11110" s="20" t="s">
        <v>276</v>
      </c>
      <c r="F11110" s="8" t="s">
        <v>184</v>
      </c>
      <c r="G11110" s="8">
        <v>22706</v>
      </c>
      <c r="H11110" s="20" t="s">
        <v>185</v>
      </c>
      <c r="I11110" s="7">
        <v>79465</v>
      </c>
      <c r="L11110" s="7">
        <v>5710890273</v>
      </c>
      <c r="M11110" s="7">
        <v>262001316</v>
      </c>
      <c r="N11110" s="7">
        <v>164209410</v>
      </c>
      <c r="O11110" s="20" t="str">
        <f t="shared" si="350"/>
        <v/>
      </c>
    </row>
    <row r="11111" spans="1:15">
      <c r="A11111" s="20" t="str">
        <f t="shared" si="351"/>
        <v>Stapi lífeyrissjóðurSafn III</v>
      </c>
      <c r="B11111" s="20" t="str">
        <f>_xlfn.IFNA(INDEX(Listi!$AI:$AI,MATCH(C11111,Listi!$AJ:$AJ,0)),INDEX(Listi!T:T,MATCH(C11111,Listi!U:U,0)))</f>
        <v xml:space="preserve">Stapi  </v>
      </c>
      <c r="C11111" s="20" t="s">
        <v>209</v>
      </c>
      <c r="D11111" s="20" t="s">
        <v>212</v>
      </c>
      <c r="E11111" s="20" t="s">
        <v>276</v>
      </c>
      <c r="F11111" s="8" t="s">
        <v>184</v>
      </c>
      <c r="G11111" s="8">
        <v>22706</v>
      </c>
      <c r="H11111" s="20" t="s">
        <v>185</v>
      </c>
      <c r="I11111" s="7">
        <v>-10459</v>
      </c>
      <c r="L11111" s="7">
        <v>268100084</v>
      </c>
      <c r="M11111" s="7">
        <v>24388890</v>
      </c>
      <c r="N11111" s="7">
        <v>9886128</v>
      </c>
      <c r="O11111" s="20" t="str">
        <f t="shared" si="350"/>
        <v/>
      </c>
    </row>
    <row r="11112" spans="1:15">
      <c r="A11112" s="20" t="str">
        <f t="shared" si="351"/>
        <v>Stapi lífeyrissjóðurTryggingardeild</v>
      </c>
      <c r="B11112" s="20" t="str">
        <f>_xlfn.IFNA(INDEX(Listi!$AI:$AI,MATCH(C11112,Listi!$AJ:$AJ,0)),INDEX(Listi!T:T,MATCH(C11112,Listi!U:U,0)))</f>
        <v xml:space="preserve">Stapi  </v>
      </c>
      <c r="C11112" s="20" t="s">
        <v>209</v>
      </c>
      <c r="D11112" s="20" t="s">
        <v>213</v>
      </c>
      <c r="E11112" s="20" t="s">
        <v>275</v>
      </c>
      <c r="F11112" s="8" t="s">
        <v>184</v>
      </c>
      <c r="G11112" s="8">
        <v>22706</v>
      </c>
      <c r="H11112" s="20" t="s">
        <v>185</v>
      </c>
      <c r="I11112" s="7">
        <v>18464965</v>
      </c>
      <c r="L11112" s="7">
        <v>348661724246</v>
      </c>
      <c r="M11112" s="7">
        <v>13807615154</v>
      </c>
      <c r="N11112" s="7">
        <v>7912918911</v>
      </c>
      <c r="O11112" s="20" t="str">
        <f t="shared" si="350"/>
        <v/>
      </c>
    </row>
    <row r="11113" spans="1:15">
      <c r="A11113" s="20" t="str">
        <f t="shared" si="351"/>
        <v>Stapi lífeyrissjóðurVarfærnasafnið</v>
      </c>
      <c r="B11113" s="20" t="str">
        <f>_xlfn.IFNA(INDEX(Listi!$AI:$AI,MATCH(C11113,Listi!$AJ:$AJ,0)),INDEX(Listi!T:T,MATCH(C11113,Listi!U:U,0)))</f>
        <v xml:space="preserve">Stapi  </v>
      </c>
      <c r="C11113" s="20" t="s">
        <v>209</v>
      </c>
      <c r="D11113" s="20" t="s">
        <v>392</v>
      </c>
      <c r="E11113" s="20" t="s">
        <v>276</v>
      </c>
      <c r="F11113" s="8" t="s">
        <v>184</v>
      </c>
      <c r="G11113" s="8">
        <v>22706</v>
      </c>
      <c r="H11113" s="20" t="s">
        <v>185</v>
      </c>
      <c r="I11113" s="7">
        <v>74755</v>
      </c>
      <c r="L11113" s="7">
        <v>471986044</v>
      </c>
      <c r="M11113" s="7">
        <v>137399159</v>
      </c>
      <c r="N11113" s="7">
        <v>6994496</v>
      </c>
      <c r="O11113" s="20" t="str">
        <f t="shared" si="350"/>
        <v/>
      </c>
    </row>
    <row r="11114" spans="1:15">
      <c r="A11114" s="20" t="str">
        <f t="shared" si="351"/>
        <v>Almenni lífeyrissjóðurinnÆvisafn I</v>
      </c>
      <c r="B11114" s="20" t="str">
        <f>_xlfn.IFNA(INDEX(Listi!$AI:$AI,MATCH(C11114,Listi!$AJ:$AJ,0)),INDEX(Listi!T:T,MATCH(C11114,Listi!U:U,0)))</f>
        <v xml:space="preserve">Almenni </v>
      </c>
      <c r="C11114" s="20" t="s">
        <v>0</v>
      </c>
      <c r="D11114" s="20" t="s">
        <v>202</v>
      </c>
      <c r="E11114" s="20" t="s">
        <v>276</v>
      </c>
      <c r="F11114" s="8" t="s">
        <v>186</v>
      </c>
      <c r="G11114" s="8">
        <v>23071</v>
      </c>
      <c r="H11114" s="20" t="s">
        <v>187</v>
      </c>
      <c r="I11114" s="7">
        <v>0</v>
      </c>
      <c r="L11114" s="7">
        <v>43068273823</v>
      </c>
      <c r="M11114" s="7">
        <v>4413720640</v>
      </c>
      <c r="N11114" s="7">
        <v>641257097</v>
      </c>
      <c r="O11114" s="20" t="str">
        <f t="shared" si="350"/>
        <v/>
      </c>
    </row>
    <row r="11115" spans="1:15">
      <c r="A11115" s="20" t="str">
        <f t="shared" si="351"/>
        <v>Almenni lífeyrissjóðurinnÆvisafn II</v>
      </c>
      <c r="B11115" s="20" t="str">
        <f>_xlfn.IFNA(INDEX(Listi!$AI:$AI,MATCH(C11115,Listi!$AJ:$AJ,0)),INDEX(Listi!T:T,MATCH(C11115,Listi!U:U,0)))</f>
        <v xml:space="preserve">Almenni </v>
      </c>
      <c r="C11115" s="20" t="s">
        <v>0</v>
      </c>
      <c r="D11115" s="20" t="s">
        <v>203</v>
      </c>
      <c r="E11115" s="20" t="s">
        <v>276</v>
      </c>
      <c r="F11115" s="8" t="s">
        <v>186</v>
      </c>
      <c r="G11115" s="8">
        <v>23071</v>
      </c>
      <c r="H11115" s="20" t="s">
        <v>187</v>
      </c>
      <c r="I11115" s="7">
        <v>0</v>
      </c>
      <c r="L11115" s="7">
        <v>86460235807</v>
      </c>
      <c r="M11115" s="7">
        <v>3970537445</v>
      </c>
      <c r="N11115" s="7">
        <v>1539034493</v>
      </c>
      <c r="O11115" s="20" t="str">
        <f t="shared" si="350"/>
        <v/>
      </c>
    </row>
    <row r="11116" spans="1:15">
      <c r="A11116" s="20" t="str">
        <f t="shared" si="351"/>
        <v>Almenni lífeyrissjóðurinnÆvisafn III</v>
      </c>
      <c r="B11116" s="20" t="str">
        <f>_xlfn.IFNA(INDEX(Listi!$AI:$AI,MATCH(C11116,Listi!$AJ:$AJ,0)),INDEX(Listi!T:T,MATCH(C11116,Listi!U:U,0)))</f>
        <v xml:space="preserve">Almenni </v>
      </c>
      <c r="C11116" s="20" t="s">
        <v>0</v>
      </c>
      <c r="D11116" s="20" t="s">
        <v>204</v>
      </c>
      <c r="E11116" s="20" t="s">
        <v>276</v>
      </c>
      <c r="F11116" s="8" t="s">
        <v>186</v>
      </c>
      <c r="G11116" s="8">
        <v>23071</v>
      </c>
      <c r="H11116" s="20" t="s">
        <v>187</v>
      </c>
      <c r="I11116" s="7">
        <v>0</v>
      </c>
      <c r="L11116" s="7">
        <v>33890180699</v>
      </c>
      <c r="M11116" s="7">
        <v>1571509194</v>
      </c>
      <c r="N11116" s="7">
        <v>920421683</v>
      </c>
      <c r="O11116" s="20" t="str">
        <f t="shared" si="350"/>
        <v/>
      </c>
    </row>
    <row r="11117" spans="1:15">
      <c r="A11117" s="20" t="str">
        <f t="shared" si="351"/>
        <v>Almenni lífeyrissjóðurinnHúsnæðissafn</v>
      </c>
      <c r="B11117" s="20" t="str">
        <f>_xlfn.IFNA(INDEX(Listi!$AI:$AI,MATCH(C11117,Listi!$AJ:$AJ,0)),INDEX(Listi!T:T,MATCH(C11117,Listi!U:U,0)))</f>
        <v xml:space="preserve">Almenni </v>
      </c>
      <c r="C11117" s="20" t="s">
        <v>0</v>
      </c>
      <c r="D11117" s="20" t="s">
        <v>315</v>
      </c>
      <c r="E11117" s="20" t="s">
        <v>276</v>
      </c>
      <c r="F11117" s="8" t="s">
        <v>186</v>
      </c>
      <c r="G11117" s="8">
        <v>23071</v>
      </c>
      <c r="H11117" s="20" t="s">
        <v>187</v>
      </c>
      <c r="I11117" s="7">
        <v>0</v>
      </c>
      <c r="L11117" s="7">
        <v>487895879</v>
      </c>
      <c r="M11117" s="7">
        <v>166428361</v>
      </c>
      <c r="N11117" s="7">
        <v>18080096</v>
      </c>
      <c r="O11117" s="20" t="str">
        <f t="shared" si="350"/>
        <v/>
      </c>
    </row>
    <row r="11118" spans="1:15">
      <c r="A11118" s="20" t="str">
        <f t="shared" si="351"/>
        <v>Almenni lífeyrissjóðurinnInnlánssafn</v>
      </c>
      <c r="B11118" s="20" t="str">
        <f>_xlfn.IFNA(INDEX(Listi!$AI:$AI,MATCH(C11118,Listi!$AJ:$AJ,0)),INDEX(Listi!T:T,MATCH(C11118,Listi!U:U,0)))</f>
        <v xml:space="preserve">Almenni </v>
      </c>
      <c r="C11118" s="20" t="s">
        <v>0</v>
      </c>
      <c r="D11118" s="20" t="s">
        <v>1</v>
      </c>
      <c r="E11118" s="20" t="s">
        <v>276</v>
      </c>
      <c r="F11118" s="8" t="s">
        <v>186</v>
      </c>
      <c r="G11118" s="8">
        <v>23071</v>
      </c>
      <c r="H11118" s="20" t="s">
        <v>187</v>
      </c>
      <c r="I11118" s="7">
        <v>0</v>
      </c>
      <c r="L11118" s="7">
        <v>26587944379</v>
      </c>
      <c r="M11118" s="7">
        <v>1016779991</v>
      </c>
      <c r="N11118" s="7">
        <v>1031869724</v>
      </c>
      <c r="O11118" s="20" t="str">
        <f t="shared" si="350"/>
        <v/>
      </c>
    </row>
    <row r="11119" spans="1:15">
      <c r="A11119" s="20" t="str">
        <f t="shared" si="351"/>
        <v>Almenni lífeyrissjóðurinnRíkissafn langt</v>
      </c>
      <c r="B11119" s="20" t="str">
        <f>_xlfn.IFNA(INDEX(Listi!$AI:$AI,MATCH(C11119,Listi!$AJ:$AJ,0)),INDEX(Listi!T:T,MATCH(C11119,Listi!U:U,0)))</f>
        <v xml:space="preserve">Almenni </v>
      </c>
      <c r="C11119" s="20" t="s">
        <v>0</v>
      </c>
      <c r="D11119" s="20" t="s">
        <v>199</v>
      </c>
      <c r="E11119" s="20" t="s">
        <v>276</v>
      </c>
      <c r="F11119" s="8" t="s">
        <v>186</v>
      </c>
      <c r="G11119" s="8">
        <v>23071</v>
      </c>
      <c r="H11119" s="20" t="s">
        <v>187</v>
      </c>
      <c r="I11119" s="7">
        <v>0</v>
      </c>
      <c r="L11119" s="7">
        <v>1193680171</v>
      </c>
      <c r="M11119" s="7">
        <v>61272573</v>
      </c>
      <c r="N11119" s="7">
        <v>40105929</v>
      </c>
      <c r="O11119" s="20" t="str">
        <f t="shared" si="350"/>
        <v/>
      </c>
    </row>
    <row r="11120" spans="1:15">
      <c r="A11120" s="20" t="str">
        <f t="shared" si="351"/>
        <v>Almenni lífeyrissjóðurinnRíkissafn stutt</v>
      </c>
      <c r="B11120" s="20" t="str">
        <f>_xlfn.IFNA(INDEX(Listi!$AI:$AI,MATCH(C11120,Listi!$AJ:$AJ,0)),INDEX(Listi!T:T,MATCH(C11120,Listi!U:U,0)))</f>
        <v xml:space="preserve">Almenni </v>
      </c>
      <c r="C11120" s="20" t="s">
        <v>0</v>
      </c>
      <c r="D11120" s="20" t="s">
        <v>200</v>
      </c>
      <c r="E11120" s="20" t="s">
        <v>276</v>
      </c>
      <c r="F11120" s="8" t="s">
        <v>186</v>
      </c>
      <c r="G11120" s="8">
        <v>23071</v>
      </c>
      <c r="H11120" s="20" t="s">
        <v>187</v>
      </c>
      <c r="I11120" s="7">
        <v>0</v>
      </c>
      <c r="L11120" s="7">
        <v>541893627</v>
      </c>
      <c r="M11120" s="7">
        <v>20423158</v>
      </c>
      <c r="N11120" s="7">
        <v>14899899</v>
      </c>
      <c r="O11120" s="20" t="str">
        <f t="shared" si="350"/>
        <v/>
      </c>
    </row>
    <row r="11121" spans="1:15">
      <c r="A11121" s="20" t="str">
        <f t="shared" si="351"/>
        <v>Almenni lífeyrissjóðurinnTryggingadeild</v>
      </c>
      <c r="B11121" s="20" t="str">
        <f>_xlfn.IFNA(INDEX(Listi!$AI:$AI,MATCH(C11121,Listi!$AJ:$AJ,0)),INDEX(Listi!T:T,MATCH(C11121,Listi!U:U,0)))</f>
        <v xml:space="preserve">Almenni </v>
      </c>
      <c r="C11121" s="20" t="s">
        <v>0</v>
      </c>
      <c r="D11121" s="20" t="s">
        <v>201</v>
      </c>
      <c r="E11121" s="20" t="s">
        <v>275</v>
      </c>
      <c r="F11121" s="8" t="s">
        <v>186</v>
      </c>
      <c r="G11121" s="8">
        <v>23071</v>
      </c>
      <c r="H11121" s="20" t="s">
        <v>187</v>
      </c>
      <c r="I11121" s="7">
        <v>0</v>
      </c>
      <c r="L11121" s="7">
        <v>174784296254</v>
      </c>
      <c r="M11121" s="7">
        <v>7497244534</v>
      </c>
      <c r="N11121" s="7">
        <v>3057046932</v>
      </c>
      <c r="O11121" s="20" t="str">
        <f t="shared" si="350"/>
        <v/>
      </c>
    </row>
    <row r="11122" spans="1:15">
      <c r="A11122" s="20" t="str">
        <f t="shared" si="351"/>
        <v>Arion banki hf.Erlend hlutabréf</v>
      </c>
      <c r="B11122" s="20" t="str">
        <f>_xlfn.IFNA(INDEX(Listi!$AI:$AI,MATCH(C11122,Listi!$AJ:$AJ,0)),INDEX(Listi!T:T,MATCH(C11122,Listi!U:U,0)))</f>
        <v xml:space="preserve">Arion banki </v>
      </c>
      <c r="C11122" s="20" t="s">
        <v>214</v>
      </c>
      <c r="D11122" s="20" t="s">
        <v>215</v>
      </c>
      <c r="E11122" s="20" t="s">
        <v>276</v>
      </c>
      <c r="F11122" s="8" t="s">
        <v>186</v>
      </c>
      <c r="G11122" s="8">
        <v>23071</v>
      </c>
      <c r="H11122" s="20" t="s">
        <v>187</v>
      </c>
      <c r="I11122" s="7">
        <v>0</v>
      </c>
      <c r="L11122" s="7">
        <v>1149685000</v>
      </c>
      <c r="M11122" s="7">
        <v>49095000</v>
      </c>
      <c r="N11122" s="7">
        <v>10876000</v>
      </c>
      <c r="O11122" s="20" t="str">
        <f t="shared" si="350"/>
        <v/>
      </c>
    </row>
    <row r="11123" spans="1:15">
      <c r="A11123" s="20" t="str">
        <f t="shared" si="351"/>
        <v>Arion banki hf.Innlend skuldabréf</v>
      </c>
      <c r="B11123" s="20" t="str">
        <f>_xlfn.IFNA(INDEX(Listi!$AI:$AI,MATCH(C11123,Listi!$AJ:$AJ,0)),INDEX(Listi!T:T,MATCH(C11123,Listi!U:U,0)))</f>
        <v xml:space="preserve">Arion banki </v>
      </c>
      <c r="C11123" s="20" t="s">
        <v>214</v>
      </c>
      <c r="D11123" s="20" t="s">
        <v>216</v>
      </c>
      <c r="E11123" s="20" t="s">
        <v>276</v>
      </c>
      <c r="F11123" s="8" t="s">
        <v>186</v>
      </c>
      <c r="G11123" s="8">
        <v>23071</v>
      </c>
      <c r="H11123" s="20" t="s">
        <v>187</v>
      </c>
      <c r="I11123" s="7">
        <v>0</v>
      </c>
      <c r="L11123" s="7">
        <v>4446434000</v>
      </c>
      <c r="M11123" s="7">
        <v>344234000</v>
      </c>
      <c r="N11123" s="7">
        <v>44793000</v>
      </c>
      <c r="O11123" s="20" t="str">
        <f t="shared" si="350"/>
        <v/>
      </c>
    </row>
    <row r="11124" spans="1:15">
      <c r="A11124" s="20" t="str">
        <f t="shared" si="351"/>
        <v>Arion banki hf.Lífeyrisauki L1</v>
      </c>
      <c r="B11124" s="20" t="str">
        <f>_xlfn.IFNA(INDEX(Listi!$AI:$AI,MATCH(C11124,Listi!$AJ:$AJ,0)),INDEX(Listi!T:T,MATCH(C11124,Listi!U:U,0)))</f>
        <v xml:space="preserve">Arion banki </v>
      </c>
      <c r="C11124" s="20" t="s">
        <v>214</v>
      </c>
      <c r="D11124" s="20" t="s">
        <v>377</v>
      </c>
      <c r="E11124" s="20" t="s">
        <v>276</v>
      </c>
      <c r="F11124" s="8" t="s">
        <v>186</v>
      </c>
      <c r="G11124" s="8">
        <v>23071</v>
      </c>
      <c r="H11124" s="20" t="s">
        <v>187</v>
      </c>
      <c r="I11124" s="7">
        <v>0</v>
      </c>
      <c r="L11124" s="7">
        <v>5887942000</v>
      </c>
      <c r="M11124" s="7">
        <v>1011885000</v>
      </c>
      <c r="N11124" s="7">
        <v>34615000</v>
      </c>
      <c r="O11124" s="20" t="str">
        <f t="shared" si="350"/>
        <v/>
      </c>
    </row>
    <row r="11125" spans="1:15">
      <c r="A11125" s="20" t="str">
        <f t="shared" si="351"/>
        <v>Arion banki hf.Lífeyrisauki L2</v>
      </c>
      <c r="B11125" s="20" t="str">
        <f>_xlfn.IFNA(INDEX(Listi!$AI:$AI,MATCH(C11125,Listi!$AJ:$AJ,0)),INDEX(Listi!T:T,MATCH(C11125,Listi!U:U,0)))</f>
        <v xml:space="preserve">Arion banki </v>
      </c>
      <c r="C11125" s="20" t="s">
        <v>214</v>
      </c>
      <c r="D11125" s="20" t="s">
        <v>372</v>
      </c>
      <c r="E11125" s="20" t="s">
        <v>276</v>
      </c>
      <c r="F11125" s="8" t="s">
        <v>186</v>
      </c>
      <c r="G11125" s="8">
        <v>23071</v>
      </c>
      <c r="H11125" s="20" t="s">
        <v>187</v>
      </c>
      <c r="I11125" s="7">
        <v>0</v>
      </c>
      <c r="L11125" s="7">
        <v>21366380000</v>
      </c>
      <c r="M11125" s="7">
        <v>1613513000</v>
      </c>
      <c r="N11125" s="7">
        <v>92085000</v>
      </c>
      <c r="O11125" s="20" t="str">
        <f t="shared" si="350"/>
        <v/>
      </c>
    </row>
    <row r="11126" spans="1:15">
      <c r="A11126" s="20" t="str">
        <f t="shared" si="351"/>
        <v>Arion banki hf.Lífeyrisauki L3</v>
      </c>
      <c r="B11126" s="20" t="str">
        <f>_xlfn.IFNA(INDEX(Listi!$AI:$AI,MATCH(C11126,Listi!$AJ:$AJ,0)),INDEX(Listi!T:T,MATCH(C11126,Listi!U:U,0)))</f>
        <v xml:space="preserve">Arion banki </v>
      </c>
      <c r="C11126" s="20" t="s">
        <v>214</v>
      </c>
      <c r="D11126" s="20" t="s">
        <v>371</v>
      </c>
      <c r="E11126" s="20" t="s">
        <v>276</v>
      </c>
      <c r="F11126" s="8" t="s">
        <v>186</v>
      </c>
      <c r="G11126" s="8">
        <v>23071</v>
      </c>
      <c r="H11126" s="20" t="s">
        <v>187</v>
      </c>
      <c r="I11126" s="7">
        <v>0</v>
      </c>
      <c r="L11126" s="7">
        <v>29714848000</v>
      </c>
      <c r="M11126" s="7">
        <v>2122481000</v>
      </c>
      <c r="N11126" s="7">
        <v>129566000</v>
      </c>
      <c r="O11126" s="20" t="str">
        <f t="shared" si="350"/>
        <v/>
      </c>
    </row>
    <row r="11127" spans="1:15">
      <c r="A11127" s="20" t="str">
        <f t="shared" si="351"/>
        <v>Arion banki hf.Lífeyrisauki L4</v>
      </c>
      <c r="B11127" s="20" t="str">
        <f>_xlfn.IFNA(INDEX(Listi!$AI:$AI,MATCH(C11127,Listi!$AJ:$AJ,0)),INDEX(Listi!T:T,MATCH(C11127,Listi!U:U,0)))</f>
        <v xml:space="preserve">Arion banki </v>
      </c>
      <c r="C11127" s="20" t="s">
        <v>214</v>
      </c>
      <c r="D11127" s="20" t="s">
        <v>587</v>
      </c>
      <c r="E11127" s="20" t="s">
        <v>276</v>
      </c>
      <c r="F11127" s="8" t="s">
        <v>186</v>
      </c>
      <c r="G11127" s="8">
        <v>23071</v>
      </c>
      <c r="H11127" s="20" t="s">
        <v>187</v>
      </c>
      <c r="I11127" s="7">
        <v>0</v>
      </c>
      <c r="L11127" s="7">
        <v>19306242000</v>
      </c>
      <c r="M11127" s="7">
        <v>1346647000</v>
      </c>
      <c r="N11127" s="7">
        <v>388052000</v>
      </c>
      <c r="O11127" s="20" t="str">
        <f t="shared" si="350"/>
        <v/>
      </c>
    </row>
    <row r="11128" spans="1:15">
      <c r="A11128" s="20" t="str">
        <f t="shared" si="351"/>
        <v>Arion banki hf.Lífeyrisauki L5</v>
      </c>
      <c r="B11128" s="20" t="str">
        <f>_xlfn.IFNA(INDEX(Listi!$AI:$AI,MATCH(C11128,Listi!$AJ:$AJ,0)),INDEX(Listi!T:T,MATCH(C11128,Listi!U:U,0)))</f>
        <v xml:space="preserve">Arion banki </v>
      </c>
      <c r="C11128" s="20" t="s">
        <v>214</v>
      </c>
      <c r="D11128" s="20" t="s">
        <v>369</v>
      </c>
      <c r="E11128" s="20" t="s">
        <v>276</v>
      </c>
      <c r="F11128" s="8" t="s">
        <v>186</v>
      </c>
      <c r="G11128" s="8">
        <v>23071</v>
      </c>
      <c r="H11128" s="20" t="s">
        <v>187</v>
      </c>
      <c r="I11128" s="7">
        <v>0</v>
      </c>
      <c r="L11128" s="7">
        <v>44858554000</v>
      </c>
      <c r="M11128" s="7">
        <v>4018833000</v>
      </c>
      <c r="N11128" s="7">
        <v>933672000</v>
      </c>
      <c r="O11128" s="20" t="str">
        <f t="shared" si="350"/>
        <v/>
      </c>
    </row>
    <row r="11129" spans="1:15">
      <c r="A11129" s="20" t="str">
        <f t="shared" si="351"/>
        <v>Birta lífeyrissjóðurBlönduð leið</v>
      </c>
      <c r="B11129" s="20" t="str">
        <f>_xlfn.IFNA(INDEX(Listi!$AI:$AI,MATCH(C11129,Listi!$AJ:$AJ,0)),INDEX(Listi!T:T,MATCH(C11129,Listi!U:U,0)))</f>
        <v xml:space="preserve">Birta  </v>
      </c>
      <c r="C11129" s="20" t="s">
        <v>298</v>
      </c>
      <c r="D11129" s="20" t="s">
        <v>314</v>
      </c>
      <c r="E11129" s="20" t="s">
        <v>276</v>
      </c>
      <c r="F11129" s="8" t="s">
        <v>186</v>
      </c>
      <c r="G11129" s="8">
        <v>23071</v>
      </c>
      <c r="H11129" s="20" t="s">
        <v>187</v>
      </c>
      <c r="I11129" s="7">
        <v>0</v>
      </c>
      <c r="L11129" s="7">
        <v>6929716201</v>
      </c>
      <c r="M11129" s="7">
        <v>253995298</v>
      </c>
      <c r="N11129" s="7">
        <v>139753585</v>
      </c>
      <c r="O11129" s="20" t="str">
        <f t="shared" si="350"/>
        <v/>
      </c>
    </row>
    <row r="11130" spans="1:15">
      <c r="A11130" s="20" t="str">
        <f t="shared" si="351"/>
        <v>Birta lífeyrissjóðurInnlánsleið</v>
      </c>
      <c r="B11130" s="20" t="str">
        <f>_xlfn.IFNA(INDEX(Listi!$AI:$AI,MATCH(C11130,Listi!$AJ:$AJ,0)),INDEX(Listi!T:T,MATCH(C11130,Listi!U:U,0)))</f>
        <v xml:space="preserve">Birta  </v>
      </c>
      <c r="C11130" s="20" t="s">
        <v>298</v>
      </c>
      <c r="D11130" s="20" t="s">
        <v>208</v>
      </c>
      <c r="E11130" s="20" t="s">
        <v>276</v>
      </c>
      <c r="F11130" s="8" t="s">
        <v>186</v>
      </c>
      <c r="G11130" s="8">
        <v>23071</v>
      </c>
      <c r="H11130" s="20" t="s">
        <v>187</v>
      </c>
      <c r="I11130" s="7">
        <v>0</v>
      </c>
      <c r="L11130" s="7">
        <v>4108971332</v>
      </c>
      <c r="M11130" s="7">
        <v>264842424</v>
      </c>
      <c r="N11130" s="7">
        <v>174324836</v>
      </c>
      <c r="O11130" s="20" t="str">
        <f t="shared" si="350"/>
        <v/>
      </c>
    </row>
    <row r="11131" spans="1:15">
      <c r="A11131" s="20" t="str">
        <f t="shared" si="351"/>
        <v>Birta lífeyrissjóðurSamtryggingardeild</v>
      </c>
      <c r="B11131" s="20" t="str">
        <f>_xlfn.IFNA(INDEX(Listi!$AI:$AI,MATCH(C11131,Listi!$AJ:$AJ,0)),INDEX(Listi!T:T,MATCH(C11131,Listi!U:U,0)))</f>
        <v xml:space="preserve">Birta  </v>
      </c>
      <c r="C11131" s="20" t="s">
        <v>298</v>
      </c>
      <c r="D11131" s="20" t="s">
        <v>205</v>
      </c>
      <c r="E11131" s="20" t="s">
        <v>275</v>
      </c>
      <c r="F11131" s="8" t="s">
        <v>186</v>
      </c>
      <c r="G11131" s="8">
        <v>23071</v>
      </c>
      <c r="H11131" s="20" t="s">
        <v>187</v>
      </c>
      <c r="I11131" s="7">
        <v>0</v>
      </c>
      <c r="L11131" s="7">
        <v>549755105944</v>
      </c>
      <c r="M11131" s="7">
        <v>18480897961</v>
      </c>
      <c r="N11131" s="7">
        <v>14075814006</v>
      </c>
      <c r="O11131" s="20" t="str">
        <f t="shared" si="350"/>
        <v/>
      </c>
    </row>
    <row r="11132" spans="1:15">
      <c r="A11132" s="20" t="str">
        <f t="shared" si="351"/>
        <v>Birta lífeyrissjóðurSkuldabréfaleið</v>
      </c>
      <c r="B11132" s="20" t="str">
        <f>_xlfn.IFNA(INDEX(Listi!$AI:$AI,MATCH(C11132,Listi!$AJ:$AJ,0)),INDEX(Listi!T:T,MATCH(C11132,Listi!U:U,0)))</f>
        <v xml:space="preserve">Birta  </v>
      </c>
      <c r="C11132" s="20" t="s">
        <v>298</v>
      </c>
      <c r="D11132" s="20" t="s">
        <v>313</v>
      </c>
      <c r="E11132" s="20" t="s">
        <v>276</v>
      </c>
      <c r="F11132" s="8" t="s">
        <v>186</v>
      </c>
      <c r="G11132" s="8">
        <v>23071</v>
      </c>
      <c r="H11132" s="20" t="s">
        <v>187</v>
      </c>
      <c r="I11132" s="7">
        <v>0</v>
      </c>
      <c r="L11132" s="7">
        <v>8522374478</v>
      </c>
      <c r="M11132" s="7">
        <v>391005163</v>
      </c>
      <c r="N11132" s="7">
        <v>218104877</v>
      </c>
      <c r="O11132" s="20" t="str">
        <f t="shared" si="350"/>
        <v/>
      </c>
    </row>
    <row r="11133" spans="1:15">
      <c r="A11133" s="20" t="str">
        <f t="shared" si="351"/>
        <v>Birta lífeyrissjóðurTilgreind séreign</v>
      </c>
      <c r="B11133" s="20" t="str">
        <f>_xlfn.IFNA(INDEX(Listi!$AI:$AI,MATCH(C11133,Listi!$AJ:$AJ,0)),INDEX(Listi!T:T,MATCH(C11133,Listi!U:U,0)))</f>
        <v xml:space="preserve">Birta  </v>
      </c>
      <c r="C11133" s="20" t="s">
        <v>298</v>
      </c>
      <c r="D11133" s="20" t="s">
        <v>312</v>
      </c>
      <c r="E11133" s="20" t="s">
        <v>276</v>
      </c>
      <c r="F11133" s="8" t="s">
        <v>186</v>
      </c>
      <c r="G11133" s="8">
        <v>23071</v>
      </c>
      <c r="H11133" s="20" t="s">
        <v>187</v>
      </c>
      <c r="I11133" s="7">
        <v>0</v>
      </c>
      <c r="L11133" s="7">
        <v>2234420297</v>
      </c>
      <c r="M11133" s="7">
        <v>511871981</v>
      </c>
      <c r="N11133" s="7">
        <v>36000223</v>
      </c>
      <c r="O11133" s="20" t="str">
        <f t="shared" si="350"/>
        <v/>
      </c>
    </row>
    <row r="11134" spans="1:15">
      <c r="A11134" s="20" t="str">
        <f t="shared" si="351"/>
        <v>Brú Lífeyrissjóður starfsmanna sveitarfélagaA-deild</v>
      </c>
      <c r="B11134" s="20" t="str">
        <f>_xlfn.IFNA(INDEX(Listi!$AI:$AI,MATCH(C11134,Listi!$AJ:$AJ,0)),INDEX(Listi!T:T,MATCH(C11134,Listi!U:U,0)))</f>
        <v>Brú</v>
      </c>
      <c r="C11134" s="20" t="s">
        <v>217</v>
      </c>
      <c r="D11134" s="20" t="s">
        <v>257</v>
      </c>
      <c r="E11134" s="20" t="s">
        <v>275</v>
      </c>
      <c r="F11134" s="8" t="s">
        <v>186</v>
      </c>
      <c r="G11134" s="8">
        <v>23071</v>
      </c>
      <c r="H11134" s="20" t="s">
        <v>187</v>
      </c>
      <c r="I11134" s="7">
        <v>0</v>
      </c>
      <c r="L11134" s="7">
        <v>270469177889</v>
      </c>
      <c r="M11134" s="7">
        <v>13987858077</v>
      </c>
      <c r="N11134" s="7">
        <v>4793072329</v>
      </c>
      <c r="O11134" s="20" t="str">
        <f t="shared" si="350"/>
        <v/>
      </c>
    </row>
    <row r="11135" spans="1:15">
      <c r="A11135" s="20" t="str">
        <f t="shared" si="351"/>
        <v>Brú Lífeyrissjóður starfsmanna sveitarfélagaB-deild</v>
      </c>
      <c r="B11135" s="20" t="str">
        <f>_xlfn.IFNA(INDEX(Listi!$AI:$AI,MATCH(C11135,Listi!$AJ:$AJ,0)),INDEX(Listi!T:T,MATCH(C11135,Listi!U:U,0)))</f>
        <v>Brú</v>
      </c>
      <c r="C11135" s="20" t="s">
        <v>217</v>
      </c>
      <c r="D11135" s="20" t="s">
        <v>218</v>
      </c>
      <c r="E11135" s="20" t="s">
        <v>275</v>
      </c>
      <c r="F11135" s="8" t="s">
        <v>186</v>
      </c>
      <c r="G11135" s="8">
        <v>23071</v>
      </c>
      <c r="H11135" s="20" t="s">
        <v>187</v>
      </c>
      <c r="I11135" s="7">
        <v>0</v>
      </c>
      <c r="L11135" s="7">
        <v>17004783831</v>
      </c>
      <c r="M11135" s="7">
        <v>119747694</v>
      </c>
      <c r="N11135" s="7">
        <v>3424817406</v>
      </c>
      <c r="O11135" s="20" t="str">
        <f t="shared" si="350"/>
        <v/>
      </c>
    </row>
    <row r="11136" spans="1:15">
      <c r="A11136" s="20" t="str">
        <f t="shared" si="351"/>
        <v>Brú Lífeyrissjóður starfsmanna sveitarfélagaV-deild</v>
      </c>
      <c r="B11136" s="20" t="str">
        <f>_xlfn.IFNA(INDEX(Listi!$AI:$AI,MATCH(C11136,Listi!$AJ:$AJ,0)),INDEX(Listi!T:T,MATCH(C11136,Listi!U:U,0)))</f>
        <v>Brú</v>
      </c>
      <c r="C11136" s="20" t="s">
        <v>217</v>
      </c>
      <c r="D11136" s="20" t="s">
        <v>219</v>
      </c>
      <c r="E11136" s="20" t="s">
        <v>275</v>
      </c>
      <c r="F11136" s="8" t="s">
        <v>186</v>
      </c>
      <c r="G11136" s="8">
        <v>23071</v>
      </c>
      <c r="H11136" s="20" t="s">
        <v>187</v>
      </c>
      <c r="I11136" s="7">
        <v>0</v>
      </c>
      <c r="L11136" s="7">
        <v>54501394986</v>
      </c>
      <c r="M11136" s="7">
        <v>4188513374</v>
      </c>
      <c r="N11136" s="7">
        <v>455519059</v>
      </c>
      <c r="O11136" s="20" t="str">
        <f t="shared" si="350"/>
        <v/>
      </c>
    </row>
    <row r="11137" spans="1:15">
      <c r="A11137" s="20" t="str">
        <f t="shared" si="351"/>
        <v>Eftirlaunasj atvinnuflugmannaSamtryggingardeild</v>
      </c>
      <c r="B11137" s="20" t="str">
        <f>_xlfn.IFNA(INDEX(Listi!$AI:$AI,MATCH(C11137,Listi!$AJ:$AJ,0)),INDEX(Listi!T:T,MATCH(C11137,Listi!U:U,0)))</f>
        <v>EFÍA</v>
      </c>
      <c r="C11137" s="20" t="s">
        <v>220</v>
      </c>
      <c r="D11137" s="20" t="s">
        <v>205</v>
      </c>
      <c r="E11137" s="20" t="s">
        <v>275</v>
      </c>
      <c r="F11137" s="8" t="s">
        <v>186</v>
      </c>
      <c r="G11137" s="8">
        <v>23071</v>
      </c>
      <c r="H11137" s="20" t="s">
        <v>187</v>
      </c>
      <c r="I11137" s="7">
        <v>-1000</v>
      </c>
      <c r="L11137" s="7">
        <v>58542663000</v>
      </c>
      <c r="M11137" s="7">
        <v>1477262000</v>
      </c>
      <c r="N11137" s="7">
        <v>1113313000</v>
      </c>
      <c r="O11137" s="20" t="str">
        <f t="shared" si="350"/>
        <v/>
      </c>
    </row>
    <row r="11138" spans="1:15">
      <c r="A11138" s="20" t="str">
        <f t="shared" si="351"/>
        <v>Festa - lífeyrissjóðurSamtryggingardeild</v>
      </c>
      <c r="B11138" s="20" t="str">
        <f>_xlfn.IFNA(INDEX(Listi!$AI:$AI,MATCH(C11138,Listi!$AJ:$AJ,0)),INDEX(Listi!T:T,MATCH(C11138,Listi!U:U,0)))</f>
        <v xml:space="preserve">Festa </v>
      </c>
      <c r="C11138" s="20" t="s">
        <v>221</v>
      </c>
      <c r="D11138" s="20" t="s">
        <v>205</v>
      </c>
      <c r="E11138" s="20" t="s">
        <v>275</v>
      </c>
      <c r="F11138" s="8" t="s">
        <v>186</v>
      </c>
      <c r="G11138" s="8">
        <v>23071</v>
      </c>
      <c r="H11138" s="20" t="s">
        <v>187</v>
      </c>
      <c r="I11138" s="7">
        <v>0</v>
      </c>
      <c r="L11138" s="7">
        <v>246318113722</v>
      </c>
      <c r="M11138" s="7">
        <v>11138196907</v>
      </c>
      <c r="N11138" s="7">
        <v>5180938287</v>
      </c>
      <c r="O11138" s="20" t="str">
        <f t="shared" ref="O11138:O11201" si="352">IFERROR(VLOOKUP(F11138,EhLykill,3,FALSE),"")</f>
        <v/>
      </c>
    </row>
    <row r="11139" spans="1:15">
      <c r="A11139" s="20" t="str">
        <f t="shared" si="351"/>
        <v>Festa - lífeyrissjóðurSparnaðarleið I</v>
      </c>
      <c r="B11139" s="20" t="str">
        <f>_xlfn.IFNA(INDEX(Listi!$AI:$AI,MATCH(C11139,Listi!$AJ:$AJ,0)),INDEX(Listi!T:T,MATCH(C11139,Listi!U:U,0)))</f>
        <v xml:space="preserve">Festa </v>
      </c>
      <c r="C11139" s="20" t="s">
        <v>221</v>
      </c>
      <c r="D11139" s="20" t="s">
        <v>464</v>
      </c>
      <c r="E11139" s="20" t="s">
        <v>276</v>
      </c>
      <c r="F11139" s="8" t="s">
        <v>186</v>
      </c>
      <c r="G11139" s="8">
        <v>23071</v>
      </c>
      <c r="H11139" s="20" t="s">
        <v>187</v>
      </c>
      <c r="I11139" s="7">
        <v>0</v>
      </c>
      <c r="L11139" s="7">
        <v>75585319</v>
      </c>
      <c r="M11139" s="7">
        <v>37671409</v>
      </c>
      <c r="N11139" s="7">
        <v>2063969</v>
      </c>
      <c r="O11139" s="20" t="str">
        <f t="shared" si="352"/>
        <v/>
      </c>
    </row>
    <row r="11140" spans="1:15">
      <c r="A11140" s="20" t="str">
        <f t="shared" si="351"/>
        <v>Festa - lífeyrissjóðurSparnaðarleið II</v>
      </c>
      <c r="B11140" s="20" t="str">
        <f>_xlfn.IFNA(INDEX(Listi!$AI:$AI,MATCH(C11140,Listi!$AJ:$AJ,0)),INDEX(Listi!T:T,MATCH(C11140,Listi!U:U,0)))</f>
        <v xml:space="preserve">Festa </v>
      </c>
      <c r="C11140" s="20" t="s">
        <v>221</v>
      </c>
      <c r="D11140" s="20" t="s">
        <v>388</v>
      </c>
      <c r="E11140" s="20" t="s">
        <v>276</v>
      </c>
      <c r="F11140" s="8" t="s">
        <v>186</v>
      </c>
      <c r="G11140" s="8">
        <v>23071</v>
      </c>
      <c r="H11140" s="20" t="s">
        <v>187</v>
      </c>
      <c r="I11140" s="7">
        <v>0</v>
      </c>
      <c r="L11140" s="7">
        <v>1113180693</v>
      </c>
      <c r="M11140" s="7">
        <v>134564310</v>
      </c>
      <c r="N11140" s="7">
        <v>19363084</v>
      </c>
      <c r="O11140" s="20" t="str">
        <f t="shared" si="352"/>
        <v/>
      </c>
    </row>
    <row r="11141" spans="1:15">
      <c r="A11141" s="20" t="str">
        <f t="shared" si="351"/>
        <v>Frjálsi lífeyrissjóðurinnDeild/leið I</v>
      </c>
      <c r="B11141" s="20" t="str">
        <f>_xlfn.IFNA(INDEX(Listi!$AI:$AI,MATCH(C11141,Listi!$AJ:$AJ,0)),INDEX(Listi!T:T,MATCH(C11141,Listi!U:U,0)))</f>
        <v xml:space="preserve">Frjálsi </v>
      </c>
      <c r="C11141" s="20" t="s">
        <v>222</v>
      </c>
      <c r="D11141" s="20" t="s">
        <v>223</v>
      </c>
      <c r="E11141" s="20" t="s">
        <v>276</v>
      </c>
      <c r="F11141" s="8" t="s">
        <v>186</v>
      </c>
      <c r="G11141" s="8">
        <v>23071</v>
      </c>
      <c r="H11141" s="20" t="s">
        <v>187</v>
      </c>
      <c r="I11141" s="7">
        <v>42000</v>
      </c>
      <c r="L11141" s="7">
        <v>199278730000</v>
      </c>
      <c r="M11141" s="7">
        <v>10813020000</v>
      </c>
      <c r="N11141" s="7">
        <v>2178012000</v>
      </c>
      <c r="O11141" s="20" t="str">
        <f t="shared" si="352"/>
        <v/>
      </c>
    </row>
    <row r="11142" spans="1:15">
      <c r="A11142" s="20" t="str">
        <f t="shared" si="351"/>
        <v>Frjálsi lífeyrissjóðurinnDeild/leið II</v>
      </c>
      <c r="B11142" s="20" t="str">
        <f>_xlfn.IFNA(INDEX(Listi!$AI:$AI,MATCH(C11142,Listi!$AJ:$AJ,0)),INDEX(Listi!T:T,MATCH(C11142,Listi!U:U,0)))</f>
        <v xml:space="preserve">Frjálsi </v>
      </c>
      <c r="C11142" s="20" t="s">
        <v>222</v>
      </c>
      <c r="D11142" s="20" t="s">
        <v>224</v>
      </c>
      <c r="E11142" s="20" t="s">
        <v>276</v>
      </c>
      <c r="F11142" s="8" t="s">
        <v>186</v>
      </c>
      <c r="G11142" s="8">
        <v>23071</v>
      </c>
      <c r="H11142" s="20" t="s">
        <v>187</v>
      </c>
      <c r="I11142" s="7">
        <v>7000</v>
      </c>
      <c r="L11142" s="7">
        <v>29681370000</v>
      </c>
      <c r="M11142" s="7">
        <v>1864883000</v>
      </c>
      <c r="N11142" s="7">
        <v>401735000</v>
      </c>
      <c r="O11142" s="20" t="str">
        <f t="shared" si="352"/>
        <v/>
      </c>
    </row>
    <row r="11143" spans="1:15">
      <c r="A11143" s="20" t="str">
        <f t="shared" si="351"/>
        <v>Frjálsi lífeyrissjóðurinnDeild/leið III</v>
      </c>
      <c r="B11143" s="20" t="str">
        <f>_xlfn.IFNA(INDEX(Listi!$AI:$AI,MATCH(C11143,Listi!$AJ:$AJ,0)),INDEX(Listi!T:T,MATCH(C11143,Listi!U:U,0)))</f>
        <v xml:space="preserve">Frjálsi </v>
      </c>
      <c r="C11143" s="20" t="s">
        <v>222</v>
      </c>
      <c r="D11143" s="20" t="s">
        <v>225</v>
      </c>
      <c r="E11143" s="20" t="s">
        <v>276</v>
      </c>
      <c r="F11143" s="8" t="s">
        <v>186</v>
      </c>
      <c r="G11143" s="8">
        <v>23071</v>
      </c>
      <c r="H11143" s="20" t="s">
        <v>187</v>
      </c>
      <c r="I11143" s="7">
        <v>14000</v>
      </c>
      <c r="L11143" s="7">
        <v>43554797000</v>
      </c>
      <c r="M11143" s="7">
        <v>2564479000</v>
      </c>
      <c r="N11143" s="7">
        <v>1456678000</v>
      </c>
      <c r="O11143" s="20" t="str">
        <f t="shared" si="352"/>
        <v/>
      </c>
    </row>
    <row r="11144" spans="1:15">
      <c r="A11144" s="20" t="str">
        <f t="shared" si="351"/>
        <v>Frjálsi lífeyrissjóðurinnFrjálsi Áhætta</v>
      </c>
      <c r="B11144" s="20" t="str">
        <f>_xlfn.IFNA(INDEX(Listi!$AI:$AI,MATCH(C11144,Listi!$AJ:$AJ,0)),INDEX(Listi!T:T,MATCH(C11144,Listi!U:U,0)))</f>
        <v xml:space="preserve">Frjálsi </v>
      </c>
      <c r="C11144" s="20" t="s">
        <v>222</v>
      </c>
      <c r="D11144" s="20" t="s">
        <v>226</v>
      </c>
      <c r="E11144" s="20" t="s">
        <v>276</v>
      </c>
      <c r="F11144" s="8" t="s">
        <v>186</v>
      </c>
      <c r="G11144" s="8">
        <v>23071</v>
      </c>
      <c r="H11144" s="20" t="s">
        <v>187</v>
      </c>
      <c r="I11144" s="7">
        <v>0</v>
      </c>
      <c r="L11144" s="7">
        <v>2707615000</v>
      </c>
      <c r="M11144" s="7">
        <v>335331000</v>
      </c>
      <c r="N11144" s="7">
        <v>1872000</v>
      </c>
      <c r="O11144" s="20" t="str">
        <f t="shared" si="352"/>
        <v/>
      </c>
    </row>
    <row r="11145" spans="1:15">
      <c r="A11145" s="20" t="str">
        <f t="shared" si="351"/>
        <v>Frjálsi lífeyrissjóðurinnSameiginleg deild</v>
      </c>
      <c r="B11145" s="20" t="str">
        <f>_xlfn.IFNA(INDEX(Listi!$AI:$AI,MATCH(C11145,Listi!$AJ:$AJ,0)),INDEX(Listi!T:T,MATCH(C11145,Listi!U:U,0)))</f>
        <v xml:space="preserve">Frjálsi </v>
      </c>
      <c r="C11145" s="20" t="s">
        <v>222</v>
      </c>
      <c r="D11145" s="20" t="s">
        <v>311</v>
      </c>
      <c r="E11145" s="20" t="s">
        <v>276</v>
      </c>
      <c r="F11145" s="8" t="s">
        <v>186</v>
      </c>
      <c r="G11145" s="8">
        <v>23071</v>
      </c>
      <c r="H11145" s="20" t="s">
        <v>187</v>
      </c>
      <c r="I11145" s="7">
        <v>0</v>
      </c>
      <c r="L11145" s="7">
        <v>0</v>
      </c>
      <c r="M11145" s="7">
        <v>0</v>
      </c>
      <c r="N11145" s="7">
        <v>0</v>
      </c>
      <c r="O11145" s="20" t="str">
        <f t="shared" si="352"/>
        <v/>
      </c>
    </row>
    <row r="11146" spans="1:15">
      <c r="A11146" s="20" t="str">
        <f t="shared" si="351"/>
        <v>Frjálsi lífeyrissjóðurinnSamtryggingardeild</v>
      </c>
      <c r="B11146" s="20" t="str">
        <f>_xlfn.IFNA(INDEX(Listi!$AI:$AI,MATCH(C11146,Listi!$AJ:$AJ,0)),INDEX(Listi!T:T,MATCH(C11146,Listi!U:U,0)))</f>
        <v xml:space="preserve">Frjálsi </v>
      </c>
      <c r="C11146" s="20" t="s">
        <v>222</v>
      </c>
      <c r="D11146" s="20" t="s">
        <v>205</v>
      </c>
      <c r="E11146" s="20" t="s">
        <v>275</v>
      </c>
      <c r="F11146" s="8" t="s">
        <v>186</v>
      </c>
      <c r="G11146" s="8">
        <v>23071</v>
      </c>
      <c r="H11146" s="20" t="s">
        <v>187</v>
      </c>
      <c r="I11146" s="7">
        <v>13000</v>
      </c>
      <c r="L11146" s="7">
        <v>127148465000</v>
      </c>
      <c r="M11146" s="7">
        <v>7524433000</v>
      </c>
      <c r="N11146" s="7">
        <v>1254273000</v>
      </c>
      <c r="O11146" s="20" t="str">
        <f t="shared" si="352"/>
        <v/>
      </c>
    </row>
    <row r="11147" spans="1:15">
      <c r="A11147" s="20" t="str">
        <f t="shared" si="351"/>
        <v>Gildi - lífeyrissjóðurFramtíðarsýn 1</v>
      </c>
      <c r="B11147" s="20" t="str">
        <f>_xlfn.IFNA(INDEX(Listi!$AI:$AI,MATCH(C11147,Listi!$AJ:$AJ,0)),INDEX(Listi!T:T,MATCH(C11147,Listi!U:U,0)))</f>
        <v xml:space="preserve">Gildi  </v>
      </c>
      <c r="C11147" s="20" t="s">
        <v>227</v>
      </c>
      <c r="D11147" s="20" t="s">
        <v>373</v>
      </c>
      <c r="E11147" s="20" t="s">
        <v>276</v>
      </c>
      <c r="F11147" s="8" t="s">
        <v>186</v>
      </c>
      <c r="G11147" s="8">
        <v>23071</v>
      </c>
      <c r="H11147" s="20" t="s">
        <v>187</v>
      </c>
      <c r="I11147" s="7">
        <v>0</v>
      </c>
      <c r="L11147" s="7">
        <v>3223959491</v>
      </c>
      <c r="M11147" s="7">
        <v>185065371</v>
      </c>
      <c r="N11147" s="7">
        <v>99697779</v>
      </c>
      <c r="O11147" s="20" t="str">
        <f t="shared" si="352"/>
        <v/>
      </c>
    </row>
    <row r="11148" spans="1:15">
      <c r="A11148" s="20" t="str">
        <f t="shared" si="351"/>
        <v>Gildi - lífeyrissjóðurFramtíðarsýn 2</v>
      </c>
      <c r="B11148" s="20" t="str">
        <f>_xlfn.IFNA(INDEX(Listi!$AI:$AI,MATCH(C11148,Listi!$AJ:$AJ,0)),INDEX(Listi!T:T,MATCH(C11148,Listi!U:U,0)))</f>
        <v xml:space="preserve">Gildi  </v>
      </c>
      <c r="C11148" s="20" t="s">
        <v>227</v>
      </c>
      <c r="D11148" s="20" t="s">
        <v>374</v>
      </c>
      <c r="E11148" s="20" t="s">
        <v>276</v>
      </c>
      <c r="F11148" s="8" t="s">
        <v>186</v>
      </c>
      <c r="G11148" s="8">
        <v>23071</v>
      </c>
      <c r="H11148" s="20" t="s">
        <v>187</v>
      </c>
      <c r="I11148" s="7">
        <v>0</v>
      </c>
      <c r="L11148" s="7">
        <v>3172355810</v>
      </c>
      <c r="M11148" s="7">
        <v>227598529</v>
      </c>
      <c r="N11148" s="7">
        <v>70042741</v>
      </c>
      <c r="O11148" s="20" t="str">
        <f t="shared" si="352"/>
        <v/>
      </c>
    </row>
    <row r="11149" spans="1:15">
      <c r="A11149" s="20" t="str">
        <f t="shared" si="351"/>
        <v>Gildi - lífeyrissjóðurFramtíðarsýn 3</v>
      </c>
      <c r="B11149" s="20" t="str">
        <f>_xlfn.IFNA(INDEX(Listi!$AI:$AI,MATCH(C11149,Listi!$AJ:$AJ,0)),INDEX(Listi!T:T,MATCH(C11149,Listi!U:U,0)))</f>
        <v xml:space="preserve">Gildi  </v>
      </c>
      <c r="C11149" s="20" t="s">
        <v>227</v>
      </c>
      <c r="D11149" s="20" t="s">
        <v>380</v>
      </c>
      <c r="E11149" s="20" t="s">
        <v>276</v>
      </c>
      <c r="F11149" s="8" t="s">
        <v>186</v>
      </c>
      <c r="G11149" s="8">
        <v>23071</v>
      </c>
      <c r="H11149" s="20" t="s">
        <v>187</v>
      </c>
      <c r="I11149" s="7">
        <v>0</v>
      </c>
      <c r="L11149" s="7">
        <v>1220667693</v>
      </c>
      <c r="M11149" s="7">
        <v>206427664</v>
      </c>
      <c r="N11149" s="7">
        <v>61376636</v>
      </c>
      <c r="O11149" s="20" t="str">
        <f t="shared" si="352"/>
        <v/>
      </c>
    </row>
    <row r="11150" spans="1:15">
      <c r="A11150" s="20" t="str">
        <f t="shared" si="351"/>
        <v>Gildi - lífeyrissjóðurSamtryggingardeild</v>
      </c>
      <c r="B11150" s="20" t="str">
        <f>_xlfn.IFNA(INDEX(Listi!$AI:$AI,MATCH(C11150,Listi!$AJ:$AJ,0)),INDEX(Listi!T:T,MATCH(C11150,Listi!U:U,0)))</f>
        <v xml:space="preserve">Gildi  </v>
      </c>
      <c r="C11150" s="20" t="s">
        <v>227</v>
      </c>
      <c r="D11150" s="20" t="s">
        <v>205</v>
      </c>
      <c r="E11150" s="20" t="s">
        <v>275</v>
      </c>
      <c r="F11150" s="8" t="s">
        <v>186</v>
      </c>
      <c r="G11150" s="8">
        <v>23071</v>
      </c>
      <c r="H11150" s="20" t="s">
        <v>187</v>
      </c>
      <c r="I11150" s="7">
        <v>0</v>
      </c>
      <c r="L11150" s="7">
        <v>908474103084</v>
      </c>
      <c r="M11150" s="7">
        <v>33404441428</v>
      </c>
      <c r="N11150" s="7">
        <v>20772915594</v>
      </c>
      <c r="O11150" s="20" t="str">
        <f t="shared" si="352"/>
        <v/>
      </c>
    </row>
    <row r="11151" spans="1:15">
      <c r="A11151" s="20" t="str">
        <f t="shared" ref="A11151:A11213" si="353">CONCATENATE(C11151,D11151)</f>
        <v>Íslandsbanki hf.Erlend verðbréf</v>
      </c>
      <c r="B11151" s="20" t="str">
        <f>_xlfn.IFNA(INDEX(Listi!$AI:$AI,MATCH(C11151,Listi!$AJ:$AJ,0)),INDEX(Listi!T:T,MATCH(C11151,Listi!U:U,0)))</f>
        <v>Íslandsbanki</v>
      </c>
      <c r="C11151" s="20" t="s">
        <v>228</v>
      </c>
      <c r="D11151" s="20" t="s">
        <v>229</v>
      </c>
      <c r="E11151" s="20" t="s">
        <v>276</v>
      </c>
      <c r="F11151" s="8" t="s">
        <v>186</v>
      </c>
      <c r="G11151" s="8">
        <v>23071</v>
      </c>
      <c r="H11151" s="20" t="s">
        <v>187</v>
      </c>
      <c r="I11151" s="7">
        <v>0</v>
      </c>
      <c r="L11151" s="7">
        <v>1602556114</v>
      </c>
      <c r="M11151" s="7">
        <v>15640340</v>
      </c>
      <c r="N11151" s="7">
        <v>15279587</v>
      </c>
      <c r="O11151" s="20" t="str">
        <f t="shared" si="352"/>
        <v/>
      </c>
    </row>
    <row r="11152" spans="1:15">
      <c r="A11152" s="20" t="str">
        <f t="shared" si="353"/>
        <v>Íslandsbanki hf.Húsnæðisleið</v>
      </c>
      <c r="B11152" s="20" t="str">
        <f>_xlfn.IFNA(INDEX(Listi!$AI:$AI,MATCH(C11152,Listi!$AJ:$AJ,0)),INDEX(Listi!T:T,MATCH(C11152,Listi!U:U,0)))</f>
        <v>Íslandsbanki</v>
      </c>
      <c r="C11152" s="20" t="s">
        <v>228</v>
      </c>
      <c r="D11152" s="20" t="s">
        <v>307</v>
      </c>
      <c r="E11152" s="20" t="s">
        <v>276</v>
      </c>
      <c r="F11152" s="8" t="s">
        <v>186</v>
      </c>
      <c r="G11152" s="8">
        <v>23071</v>
      </c>
      <c r="H11152" s="20" t="s">
        <v>187</v>
      </c>
      <c r="I11152" s="7">
        <v>0</v>
      </c>
      <c r="L11152" s="7">
        <v>2334808209</v>
      </c>
      <c r="M11152" s="7">
        <v>1128225985</v>
      </c>
      <c r="N11152" s="7">
        <v>7159457</v>
      </c>
      <c r="O11152" s="20" t="str">
        <f t="shared" si="352"/>
        <v/>
      </c>
    </row>
    <row r="11153" spans="1:15">
      <c r="A11153" s="20" t="str">
        <f t="shared" si="353"/>
        <v>Íslandsbanki hf.Lífeyrisreikningur-óverðtryggður</v>
      </c>
      <c r="B11153" s="20" t="str">
        <f>_xlfn.IFNA(INDEX(Listi!$AI:$AI,MATCH(C11153,Listi!$AJ:$AJ,0)),INDEX(Listi!T:T,MATCH(C11153,Listi!U:U,0)))</f>
        <v>Íslandsbanki</v>
      </c>
      <c r="C11153" s="20" t="s">
        <v>228</v>
      </c>
      <c r="D11153" s="20" t="s">
        <v>231</v>
      </c>
      <c r="E11153" s="20" t="s">
        <v>276</v>
      </c>
      <c r="F11153" s="8" t="s">
        <v>186</v>
      </c>
      <c r="G11153" s="8">
        <v>23071</v>
      </c>
      <c r="H11153" s="20" t="s">
        <v>187</v>
      </c>
      <c r="I11153" s="7">
        <v>0</v>
      </c>
      <c r="L11153" s="7">
        <v>2506311736</v>
      </c>
      <c r="M11153" s="7">
        <v>879015901</v>
      </c>
      <c r="N11153" s="7">
        <v>95740979</v>
      </c>
      <c r="O11153" s="20" t="str">
        <f t="shared" si="352"/>
        <v/>
      </c>
    </row>
    <row r="11154" spans="1:15">
      <c r="A11154" s="20" t="str">
        <f t="shared" si="353"/>
        <v>Íslandsbanki hf.Lífeyrisreikningur-verðtryggður</v>
      </c>
      <c r="B11154" s="20" t="str">
        <f>_xlfn.IFNA(INDEX(Listi!$AI:$AI,MATCH(C11154,Listi!$AJ:$AJ,0)),INDEX(Listi!T:T,MATCH(C11154,Listi!U:U,0)))</f>
        <v>Íslandsbanki</v>
      </c>
      <c r="C11154" s="20" t="s">
        <v>228</v>
      </c>
      <c r="D11154" s="20" t="s">
        <v>232</v>
      </c>
      <c r="E11154" s="20" t="s">
        <v>276</v>
      </c>
      <c r="F11154" s="8" t="s">
        <v>186</v>
      </c>
      <c r="G11154" s="8">
        <v>23071</v>
      </c>
      <c r="H11154" s="20" t="s">
        <v>187</v>
      </c>
      <c r="I11154" s="7">
        <v>0</v>
      </c>
      <c r="L11154" s="7">
        <v>35933944171</v>
      </c>
      <c r="M11154" s="7">
        <v>3575627585</v>
      </c>
      <c r="N11154" s="7">
        <v>973599891</v>
      </c>
      <c r="O11154" s="20" t="str">
        <f t="shared" si="352"/>
        <v/>
      </c>
    </row>
    <row r="11155" spans="1:15">
      <c r="A11155" s="20" t="str">
        <f t="shared" si="353"/>
        <v>Íslandsbanki hf.Löng ríkisskuldabréf</v>
      </c>
      <c r="B11155" s="20" t="str">
        <f>_xlfn.IFNA(INDEX(Listi!$AI:$AI,MATCH(C11155,Listi!$AJ:$AJ,0)),INDEX(Listi!T:T,MATCH(C11155,Listi!U:U,0)))</f>
        <v>Íslandsbanki</v>
      </c>
      <c r="C11155" s="20" t="s">
        <v>228</v>
      </c>
      <c r="D11155" s="20" t="s">
        <v>233</v>
      </c>
      <c r="E11155" s="20" t="s">
        <v>276</v>
      </c>
      <c r="F11155" s="8" t="s">
        <v>186</v>
      </c>
      <c r="G11155" s="8">
        <v>23071</v>
      </c>
      <c r="H11155" s="20" t="s">
        <v>187</v>
      </c>
      <c r="I11155" s="7">
        <v>0</v>
      </c>
      <c r="L11155" s="7">
        <v>753232602</v>
      </c>
      <c r="M11155" s="7">
        <v>52540738</v>
      </c>
      <c r="N11155" s="7">
        <v>25520229</v>
      </c>
      <c r="O11155" s="20" t="str">
        <f t="shared" si="352"/>
        <v/>
      </c>
    </row>
    <row r="11156" spans="1:15">
      <c r="A11156" s="20" t="str">
        <f t="shared" si="353"/>
        <v>Íslandsbanki hf.Stýring A</v>
      </c>
      <c r="B11156" s="20" t="str">
        <f>_xlfn.IFNA(INDEX(Listi!$AI:$AI,MATCH(C11156,Listi!$AJ:$AJ,0)),INDEX(Listi!T:T,MATCH(C11156,Listi!U:U,0)))</f>
        <v>Íslandsbanki</v>
      </c>
      <c r="C11156" s="20" t="s">
        <v>228</v>
      </c>
      <c r="D11156" s="20" t="s">
        <v>234</v>
      </c>
      <c r="E11156" s="20" t="s">
        <v>276</v>
      </c>
      <c r="F11156" s="8" t="s">
        <v>186</v>
      </c>
      <c r="G11156" s="8">
        <v>23071</v>
      </c>
      <c r="H11156" s="20" t="s">
        <v>187</v>
      </c>
      <c r="I11156" s="7">
        <v>0</v>
      </c>
      <c r="L11156" s="7">
        <v>4133723797</v>
      </c>
      <c r="M11156" s="7">
        <v>215966902</v>
      </c>
      <c r="N11156" s="7">
        <v>124877843</v>
      </c>
      <c r="O11156" s="20" t="str">
        <f t="shared" si="352"/>
        <v/>
      </c>
    </row>
    <row r="11157" spans="1:15">
      <c r="A11157" s="20" t="str">
        <f t="shared" si="353"/>
        <v>Íslandsbanki hf.Stýring B</v>
      </c>
      <c r="B11157" s="20" t="str">
        <f>_xlfn.IFNA(INDEX(Listi!$AI:$AI,MATCH(C11157,Listi!$AJ:$AJ,0)),INDEX(Listi!T:T,MATCH(C11157,Listi!U:U,0)))</f>
        <v>Íslandsbanki</v>
      </c>
      <c r="C11157" s="20" t="s">
        <v>228</v>
      </c>
      <c r="D11157" s="20" t="s">
        <v>235</v>
      </c>
      <c r="E11157" s="20" t="s">
        <v>276</v>
      </c>
      <c r="F11157" s="8" t="s">
        <v>186</v>
      </c>
      <c r="G11157" s="8">
        <v>23071</v>
      </c>
      <c r="H11157" s="20" t="s">
        <v>187</v>
      </c>
      <c r="I11157" s="7">
        <v>0</v>
      </c>
      <c r="L11157" s="7">
        <v>5860247393</v>
      </c>
      <c r="M11157" s="7">
        <v>508591885</v>
      </c>
      <c r="N11157" s="7">
        <v>77897125</v>
      </c>
      <c r="O11157" s="20" t="str">
        <f t="shared" si="352"/>
        <v/>
      </c>
    </row>
    <row r="11158" spans="1:15">
      <c r="A11158" s="20" t="str">
        <f t="shared" si="353"/>
        <v>Íslandsbanki hf.Stýring C</v>
      </c>
      <c r="B11158" s="20" t="str">
        <f>_xlfn.IFNA(INDEX(Listi!$AI:$AI,MATCH(C11158,Listi!$AJ:$AJ,0)),INDEX(Listi!T:T,MATCH(C11158,Listi!U:U,0)))</f>
        <v>Íslandsbanki</v>
      </c>
      <c r="C11158" s="20" t="s">
        <v>228</v>
      </c>
      <c r="D11158" s="20" t="s">
        <v>236</v>
      </c>
      <c r="E11158" s="20" t="s">
        <v>276</v>
      </c>
      <c r="F11158" s="8" t="s">
        <v>186</v>
      </c>
      <c r="G11158" s="8">
        <v>23071</v>
      </c>
      <c r="H11158" s="20" t="s">
        <v>187</v>
      </c>
      <c r="I11158" s="7">
        <v>0</v>
      </c>
      <c r="L11158" s="7">
        <v>8014427899</v>
      </c>
      <c r="M11158" s="7">
        <v>751053797</v>
      </c>
      <c r="N11158" s="7">
        <v>58531298</v>
      </c>
      <c r="O11158" s="20" t="str">
        <f t="shared" si="352"/>
        <v/>
      </c>
    </row>
    <row r="11159" spans="1:15">
      <c r="A11159" s="20" t="str">
        <f t="shared" si="353"/>
        <v>Íslandsbanki hf.Stýring D</v>
      </c>
      <c r="B11159" s="20" t="str">
        <f>_xlfn.IFNA(INDEX(Listi!$AI:$AI,MATCH(C11159,Listi!$AJ:$AJ,0)),INDEX(Listi!T:T,MATCH(C11159,Listi!U:U,0)))</f>
        <v>Íslandsbanki</v>
      </c>
      <c r="C11159" s="20" t="s">
        <v>228</v>
      </c>
      <c r="D11159" s="20" t="s">
        <v>237</v>
      </c>
      <c r="E11159" s="20" t="s">
        <v>276</v>
      </c>
      <c r="F11159" s="8" t="s">
        <v>186</v>
      </c>
      <c r="G11159" s="8">
        <v>23071</v>
      </c>
      <c r="H11159" s="20" t="s">
        <v>187</v>
      </c>
      <c r="I11159" s="7">
        <v>0</v>
      </c>
      <c r="L11159" s="7">
        <v>5826614423</v>
      </c>
      <c r="M11159" s="7">
        <v>1371163557</v>
      </c>
      <c r="N11159" s="7">
        <v>36861109</v>
      </c>
      <c r="O11159" s="20" t="str">
        <f t="shared" si="352"/>
        <v/>
      </c>
    </row>
    <row r="11160" spans="1:15">
      <c r="A11160" s="20" t="str">
        <f t="shared" si="353"/>
        <v>Íslandsbanki hf.Stýring E</v>
      </c>
      <c r="B11160" s="20" t="str">
        <f>_xlfn.IFNA(INDEX(Listi!$AI:$AI,MATCH(C11160,Listi!$AJ:$AJ,0)),INDEX(Listi!T:T,MATCH(C11160,Listi!U:U,0)))</f>
        <v>Íslandsbanki</v>
      </c>
      <c r="C11160" s="20" t="s">
        <v>228</v>
      </c>
      <c r="D11160" s="20" t="s">
        <v>580</v>
      </c>
      <c r="E11160" s="20" t="s">
        <v>276</v>
      </c>
      <c r="F11160" s="8" t="s">
        <v>186</v>
      </c>
      <c r="G11160" s="8">
        <v>23071</v>
      </c>
      <c r="H11160" s="20" t="s">
        <v>187</v>
      </c>
      <c r="I11160" s="7">
        <v>0</v>
      </c>
      <c r="L11160" s="7">
        <v>99567247</v>
      </c>
      <c r="M11160" s="7">
        <v>7691901</v>
      </c>
      <c r="N11160" s="7">
        <v>670647</v>
      </c>
      <c r="O11160" s="20" t="str">
        <f t="shared" si="352"/>
        <v/>
      </c>
    </row>
    <row r="11161" spans="1:15">
      <c r="A11161" s="20" t="str">
        <f t="shared" si="353"/>
        <v>Íslenski lífeyrissjóðurinnLíf 1</v>
      </c>
      <c r="B11161" s="20" t="str">
        <f>_xlfn.IFNA(INDEX(Listi!$AI:$AI,MATCH(C11161,Listi!$AJ:$AJ,0)),INDEX(Listi!T:T,MATCH(C11161,Listi!U:U,0)))</f>
        <v xml:space="preserve">Íslenski  </v>
      </c>
      <c r="C11161" s="20" t="s">
        <v>238</v>
      </c>
      <c r="D11161" s="20" t="s">
        <v>239</v>
      </c>
      <c r="E11161" s="20" t="s">
        <v>276</v>
      </c>
      <c r="F11161" s="8" t="s">
        <v>186</v>
      </c>
      <c r="G11161" s="8">
        <v>23071</v>
      </c>
      <c r="H11161" s="20" t="s">
        <v>187</v>
      </c>
      <c r="I11161" s="7">
        <v>0</v>
      </c>
      <c r="L11161" s="7">
        <v>34645188332</v>
      </c>
      <c r="M11161" s="7">
        <v>5859453012</v>
      </c>
      <c r="N11161" s="7">
        <v>977930648</v>
      </c>
      <c r="O11161" s="20" t="str">
        <f t="shared" si="352"/>
        <v/>
      </c>
    </row>
    <row r="11162" spans="1:15">
      <c r="A11162" s="20" t="str">
        <f t="shared" si="353"/>
        <v>Íslenski lífeyrissjóðurinnLíf 2</v>
      </c>
      <c r="B11162" s="20" t="str">
        <f>_xlfn.IFNA(INDEX(Listi!$AI:$AI,MATCH(C11162,Listi!$AJ:$AJ,0)),INDEX(Listi!T:T,MATCH(C11162,Listi!U:U,0)))</f>
        <v xml:space="preserve">Íslenski  </v>
      </c>
      <c r="C11162" s="20" t="s">
        <v>238</v>
      </c>
      <c r="D11162" s="20" t="s">
        <v>240</v>
      </c>
      <c r="E11162" s="20" t="s">
        <v>276</v>
      </c>
      <c r="F11162" s="8" t="s">
        <v>186</v>
      </c>
      <c r="G11162" s="8">
        <v>23071</v>
      </c>
      <c r="H11162" s="20" t="s">
        <v>187</v>
      </c>
      <c r="I11162" s="7">
        <v>0</v>
      </c>
      <c r="L11162" s="7">
        <v>31029129445</v>
      </c>
      <c r="M11162" s="7">
        <v>2139527304</v>
      </c>
      <c r="N11162" s="7">
        <v>531278955</v>
      </c>
      <c r="O11162" s="20" t="str">
        <f t="shared" si="352"/>
        <v/>
      </c>
    </row>
    <row r="11163" spans="1:15">
      <c r="A11163" s="20" t="str">
        <f t="shared" si="353"/>
        <v>Íslenski lífeyrissjóðurinnLíf 3</v>
      </c>
      <c r="B11163" s="20" t="str">
        <f>_xlfn.IFNA(INDEX(Listi!$AI:$AI,MATCH(C11163,Listi!$AJ:$AJ,0)),INDEX(Listi!T:T,MATCH(C11163,Listi!U:U,0)))</f>
        <v xml:space="preserve">Íslenski  </v>
      </c>
      <c r="C11163" s="20" t="s">
        <v>238</v>
      </c>
      <c r="D11163" s="20" t="s">
        <v>241</v>
      </c>
      <c r="E11163" s="20" t="s">
        <v>276</v>
      </c>
      <c r="F11163" s="8" t="s">
        <v>186</v>
      </c>
      <c r="G11163" s="8">
        <v>23071</v>
      </c>
      <c r="H11163" s="20" t="s">
        <v>187</v>
      </c>
      <c r="I11163" s="7">
        <v>0</v>
      </c>
      <c r="L11163" s="7">
        <v>26552298455</v>
      </c>
      <c r="M11163" s="7">
        <v>1349981892</v>
      </c>
      <c r="N11163" s="7">
        <v>474868471</v>
      </c>
      <c r="O11163" s="20" t="str">
        <f t="shared" si="352"/>
        <v/>
      </c>
    </row>
    <row r="11164" spans="1:15">
      <c r="A11164" s="20" t="str">
        <f t="shared" si="353"/>
        <v>Íslenski lífeyrissjóðurinnLíf 4</v>
      </c>
      <c r="B11164" s="20" t="str">
        <f>_xlfn.IFNA(INDEX(Listi!$AI:$AI,MATCH(C11164,Listi!$AJ:$AJ,0)),INDEX(Listi!T:T,MATCH(C11164,Listi!U:U,0)))</f>
        <v xml:space="preserve">Íslenski  </v>
      </c>
      <c r="C11164" s="20" t="s">
        <v>238</v>
      </c>
      <c r="D11164" s="20" t="s">
        <v>242</v>
      </c>
      <c r="E11164" s="20" t="s">
        <v>276</v>
      </c>
      <c r="F11164" s="8" t="s">
        <v>186</v>
      </c>
      <c r="G11164" s="8">
        <v>23071</v>
      </c>
      <c r="H11164" s="20" t="s">
        <v>187</v>
      </c>
      <c r="I11164" s="7">
        <v>0</v>
      </c>
      <c r="L11164" s="7">
        <v>15323468197</v>
      </c>
      <c r="M11164" s="7">
        <v>592019313</v>
      </c>
      <c r="N11164" s="7">
        <v>649721424</v>
      </c>
      <c r="O11164" s="20" t="str">
        <f t="shared" si="352"/>
        <v/>
      </c>
    </row>
    <row r="11165" spans="1:15">
      <c r="A11165" s="20" t="str">
        <f t="shared" si="353"/>
        <v>Íslenski lífeyrissjóðurinnSamtryggingardeild</v>
      </c>
      <c r="B11165" s="20" t="str">
        <f>_xlfn.IFNA(INDEX(Listi!$AI:$AI,MATCH(C11165,Listi!$AJ:$AJ,0)),INDEX(Listi!T:T,MATCH(C11165,Listi!U:U,0)))</f>
        <v xml:space="preserve">Íslenski  </v>
      </c>
      <c r="C11165" s="20" t="s">
        <v>238</v>
      </c>
      <c r="D11165" s="20" t="s">
        <v>205</v>
      </c>
      <c r="E11165" s="20" t="s">
        <v>275</v>
      </c>
      <c r="F11165" s="8" t="s">
        <v>186</v>
      </c>
      <c r="G11165" s="8">
        <v>23071</v>
      </c>
      <c r="H11165" s="20" t="s">
        <v>187</v>
      </c>
      <c r="I11165" s="7">
        <v>0</v>
      </c>
      <c r="L11165" s="7">
        <v>32369481106</v>
      </c>
      <c r="M11165" s="7">
        <v>2513450236</v>
      </c>
      <c r="N11165" s="7">
        <v>182749847</v>
      </c>
      <c r="O11165" s="20" t="str">
        <f t="shared" si="352"/>
        <v/>
      </c>
    </row>
    <row r="11166" spans="1:15">
      <c r="A11166" s="20" t="str">
        <f t="shared" si="353"/>
        <v>Kvika banki hf.Ævileið</v>
      </c>
      <c r="B11166" s="20" t="str">
        <f>_xlfn.IFNA(INDEX(Listi!$AI:$AI,MATCH(C11166,Listi!$AJ:$AJ,0)),INDEX(Listi!T:T,MATCH(C11166,Listi!U:U,0)))</f>
        <v xml:space="preserve">Kvika banki </v>
      </c>
      <c r="C11166" s="20" t="s">
        <v>243</v>
      </c>
      <c r="D11166" s="20" t="s">
        <v>248</v>
      </c>
      <c r="E11166" s="20" t="s">
        <v>276</v>
      </c>
      <c r="F11166" s="8" t="s">
        <v>186</v>
      </c>
      <c r="G11166" s="8">
        <v>23071</v>
      </c>
      <c r="H11166" s="20" t="s">
        <v>187</v>
      </c>
      <c r="I11166" s="7">
        <v>0</v>
      </c>
      <c r="L11166" s="7">
        <v>83990162</v>
      </c>
      <c r="M11166" s="7">
        <v>9152445</v>
      </c>
      <c r="N11166" s="7">
        <v>0</v>
      </c>
      <c r="O11166" s="20" t="str">
        <f t="shared" si="352"/>
        <v/>
      </c>
    </row>
    <row r="11167" spans="1:15">
      <c r="A11167" s="20" t="str">
        <f t="shared" si="353"/>
        <v>Kvika banki hf.Innlánaleið</v>
      </c>
      <c r="B11167" s="20" t="str">
        <f>_xlfn.IFNA(INDEX(Listi!$AI:$AI,MATCH(C11167,Listi!$AJ:$AJ,0)),INDEX(Listi!T:T,MATCH(C11167,Listi!U:U,0)))</f>
        <v xml:space="preserve">Kvika banki </v>
      </c>
      <c r="C11167" s="20" t="s">
        <v>243</v>
      </c>
      <c r="D11167" s="20" t="s">
        <v>230</v>
      </c>
      <c r="E11167" s="20" t="s">
        <v>276</v>
      </c>
      <c r="F11167" s="8" t="s">
        <v>186</v>
      </c>
      <c r="G11167" s="8">
        <v>23071</v>
      </c>
      <c r="H11167" s="20" t="s">
        <v>187</v>
      </c>
      <c r="I11167" s="7">
        <v>0</v>
      </c>
      <c r="L11167" s="7">
        <v>2045925829</v>
      </c>
      <c r="M11167" s="7">
        <v>336947043</v>
      </c>
      <c r="N11167" s="7">
        <v>10453565</v>
      </c>
      <c r="O11167" s="20" t="str">
        <f t="shared" si="352"/>
        <v/>
      </c>
    </row>
    <row r="11168" spans="1:15">
      <c r="A11168" s="20" t="str">
        <f t="shared" si="353"/>
        <v>Kvika banki hf.Kvika Séreignasparnaður 5</v>
      </c>
      <c r="B11168" s="20" t="str">
        <f>_xlfn.IFNA(INDEX(Listi!$AI:$AI,MATCH(C11168,Listi!$AJ:$AJ,0)),INDEX(Listi!T:T,MATCH(C11168,Listi!U:U,0)))</f>
        <v xml:space="preserve">Kvika banki </v>
      </c>
      <c r="C11168" s="20" t="s">
        <v>243</v>
      </c>
      <c r="D11168" s="20" t="s">
        <v>471</v>
      </c>
      <c r="E11168" s="20" t="s">
        <v>276</v>
      </c>
      <c r="F11168" s="8" t="s">
        <v>186</v>
      </c>
      <c r="G11168" s="8">
        <v>23071</v>
      </c>
      <c r="H11168" s="20" t="s">
        <v>187</v>
      </c>
      <c r="I11168" s="7">
        <v>0</v>
      </c>
      <c r="L11168" s="7">
        <v>1146886398</v>
      </c>
      <c r="M11168" s="7">
        <v>0</v>
      </c>
      <c r="N11168" s="7">
        <v>0</v>
      </c>
      <c r="O11168" s="20" t="str">
        <f t="shared" si="352"/>
        <v/>
      </c>
    </row>
    <row r="11169" spans="1:15">
      <c r="A11169" s="20" t="str">
        <f t="shared" si="353"/>
        <v>Kvika banki hf.MP Séreign 1</v>
      </c>
      <c r="B11169" s="20" t="str">
        <f>_xlfn.IFNA(INDEX(Listi!$AI:$AI,MATCH(C11169,Listi!$AJ:$AJ,0)),INDEX(Listi!T:T,MATCH(C11169,Listi!U:U,0)))</f>
        <v xml:space="preserve">Kvika banki </v>
      </c>
      <c r="C11169" s="20" t="s">
        <v>243</v>
      </c>
      <c r="D11169" s="20" t="s">
        <v>244</v>
      </c>
      <c r="E11169" s="20" t="s">
        <v>276</v>
      </c>
      <c r="F11169" s="8" t="s">
        <v>186</v>
      </c>
      <c r="G11169" s="8">
        <v>23071</v>
      </c>
      <c r="H11169" s="20" t="s">
        <v>187</v>
      </c>
      <c r="I11169" s="7">
        <v>0</v>
      </c>
      <c r="L11169" s="7">
        <v>706827763</v>
      </c>
      <c r="M11169" s="7">
        <v>48440481</v>
      </c>
      <c r="N11169" s="7">
        <v>9836508</v>
      </c>
      <c r="O11169" s="20" t="str">
        <f t="shared" si="352"/>
        <v/>
      </c>
    </row>
    <row r="11170" spans="1:15">
      <c r="A11170" s="20" t="str">
        <f t="shared" si="353"/>
        <v>Kvika banki hf.MP Séreign 2</v>
      </c>
      <c r="B11170" s="20" t="str">
        <f>_xlfn.IFNA(INDEX(Listi!$AI:$AI,MATCH(C11170,Listi!$AJ:$AJ,0)),INDEX(Listi!T:T,MATCH(C11170,Listi!U:U,0)))</f>
        <v xml:space="preserve">Kvika banki </v>
      </c>
      <c r="C11170" s="20" t="s">
        <v>243</v>
      </c>
      <c r="D11170" s="20" t="s">
        <v>245</v>
      </c>
      <c r="E11170" s="20" t="s">
        <v>276</v>
      </c>
      <c r="F11170" s="8" t="s">
        <v>186</v>
      </c>
      <c r="G11170" s="8">
        <v>23071</v>
      </c>
      <c r="H11170" s="20" t="s">
        <v>187</v>
      </c>
      <c r="I11170" s="7">
        <v>0</v>
      </c>
      <c r="L11170" s="7">
        <v>853989181</v>
      </c>
      <c r="M11170" s="7">
        <v>42441382</v>
      </c>
      <c r="N11170" s="7">
        <v>14637701</v>
      </c>
      <c r="O11170" s="20" t="str">
        <f t="shared" si="352"/>
        <v/>
      </c>
    </row>
    <row r="11171" spans="1:15">
      <c r="A11171" s="20" t="str">
        <f t="shared" si="353"/>
        <v>Kvika banki hf.MP Séreign 3</v>
      </c>
      <c r="B11171" s="20" t="str">
        <f>_xlfn.IFNA(INDEX(Listi!$AI:$AI,MATCH(C11171,Listi!$AJ:$AJ,0)),INDEX(Listi!T:T,MATCH(C11171,Listi!U:U,0)))</f>
        <v xml:space="preserve">Kvika banki </v>
      </c>
      <c r="C11171" s="20" t="s">
        <v>243</v>
      </c>
      <c r="D11171" s="20" t="s">
        <v>246</v>
      </c>
      <c r="E11171" s="20" t="s">
        <v>276</v>
      </c>
      <c r="F11171" s="8" t="s">
        <v>186</v>
      </c>
      <c r="G11171" s="8">
        <v>23071</v>
      </c>
      <c r="H11171" s="20" t="s">
        <v>187</v>
      </c>
      <c r="I11171" s="7">
        <v>0</v>
      </c>
      <c r="L11171" s="7">
        <v>141173858</v>
      </c>
      <c r="M11171" s="7">
        <v>3374790</v>
      </c>
      <c r="N11171" s="7">
        <v>0</v>
      </c>
      <c r="O11171" s="20" t="str">
        <f t="shared" si="352"/>
        <v/>
      </c>
    </row>
    <row r="11172" spans="1:15">
      <c r="A11172" s="20" t="str">
        <f t="shared" si="353"/>
        <v>Kvika banki hf.MP Séreign 4</v>
      </c>
      <c r="B11172" s="20" t="str">
        <f>_xlfn.IFNA(INDEX(Listi!$AI:$AI,MATCH(C11172,Listi!$AJ:$AJ,0)),INDEX(Listi!T:T,MATCH(C11172,Listi!U:U,0)))</f>
        <v xml:space="preserve">Kvika banki </v>
      </c>
      <c r="C11172" s="20" t="s">
        <v>243</v>
      </c>
      <c r="D11172" s="20" t="s">
        <v>247</v>
      </c>
      <c r="E11172" s="20" t="s">
        <v>276</v>
      </c>
      <c r="F11172" s="8" t="s">
        <v>186</v>
      </c>
      <c r="G11172" s="8">
        <v>23071</v>
      </c>
      <c r="H11172" s="20" t="s">
        <v>187</v>
      </c>
      <c r="I11172" s="7">
        <v>0</v>
      </c>
      <c r="L11172" s="7">
        <v>55886684</v>
      </c>
      <c r="M11172" s="7">
        <v>2888869</v>
      </c>
      <c r="N11172" s="7">
        <v>0</v>
      </c>
      <c r="O11172" s="20" t="str">
        <f t="shared" si="352"/>
        <v/>
      </c>
    </row>
    <row r="11173" spans="1:15">
      <c r="A11173" s="20" t="str">
        <f t="shared" si="353"/>
        <v>Landsbankinn hf.Landsbankinn Erlend verðbréf</v>
      </c>
      <c r="B11173" s="20" t="str">
        <f>_xlfn.IFNA(INDEX(Listi!$AI:$AI,MATCH(C11173,Listi!$AJ:$AJ,0)),INDEX(Listi!T:T,MATCH(C11173,Listi!U:U,0)))</f>
        <v>Landsbankinn</v>
      </c>
      <c r="C11173" s="20" t="s">
        <v>249</v>
      </c>
      <c r="D11173" s="20" t="s">
        <v>385</v>
      </c>
      <c r="E11173" s="20" t="s">
        <v>276</v>
      </c>
      <c r="F11173" s="8" t="s">
        <v>186</v>
      </c>
      <c r="G11173" s="8">
        <v>23071</v>
      </c>
      <c r="H11173" s="20" t="s">
        <v>187</v>
      </c>
      <c r="I11173" s="7">
        <v>0</v>
      </c>
      <c r="L11173" s="7">
        <v>3705185129</v>
      </c>
      <c r="M11173" s="7">
        <v>119989407</v>
      </c>
      <c r="N11173" s="7">
        <v>87847878</v>
      </c>
      <c r="O11173" s="20" t="str">
        <f t="shared" si="352"/>
        <v/>
      </c>
    </row>
    <row r="11174" spans="1:15">
      <c r="A11174" s="20" t="str">
        <f t="shared" si="353"/>
        <v>Landsbankinn hf.Landsbankinn Lífeyrisbók</v>
      </c>
      <c r="B11174" s="20" t="str">
        <f>_xlfn.IFNA(INDEX(Listi!$AI:$AI,MATCH(C11174,Listi!$AJ:$AJ,0)),INDEX(Listi!T:T,MATCH(C11174,Listi!U:U,0)))</f>
        <v>Landsbankinn</v>
      </c>
      <c r="C11174" s="20" t="s">
        <v>249</v>
      </c>
      <c r="D11174" s="20" t="s">
        <v>367</v>
      </c>
      <c r="E11174" s="20" t="s">
        <v>276</v>
      </c>
      <c r="F11174" s="8" t="s">
        <v>186</v>
      </c>
      <c r="G11174" s="8">
        <v>23071</v>
      </c>
      <c r="H11174" s="20" t="s">
        <v>187</v>
      </c>
      <c r="I11174" s="7">
        <v>0</v>
      </c>
      <c r="L11174" s="7">
        <v>3016213427</v>
      </c>
      <c r="M11174" s="7">
        <v>440353590</v>
      </c>
      <c r="N11174" s="7">
        <v>298769900</v>
      </c>
      <c r="O11174" s="20" t="str">
        <f t="shared" si="352"/>
        <v/>
      </c>
    </row>
    <row r="11175" spans="1:15">
      <c r="A11175" s="20" t="str">
        <f t="shared" si="353"/>
        <v>Landsbankinn hf.Landsbankinn Lífeyrisbók verðtryggð</v>
      </c>
      <c r="B11175" s="20" t="str">
        <f>_xlfn.IFNA(INDEX(Listi!$AI:$AI,MATCH(C11175,Listi!$AJ:$AJ,0)),INDEX(Listi!T:T,MATCH(C11175,Listi!U:U,0)))</f>
        <v>Landsbankinn</v>
      </c>
      <c r="C11175" s="20" t="s">
        <v>249</v>
      </c>
      <c r="D11175" s="20" t="s">
        <v>598</v>
      </c>
      <c r="E11175" s="20" t="s">
        <v>276</v>
      </c>
      <c r="F11175" s="8" t="s">
        <v>186</v>
      </c>
      <c r="G11175" s="8">
        <v>23071</v>
      </c>
      <c r="H11175" s="20" t="s">
        <v>187</v>
      </c>
      <c r="I11175" s="7">
        <v>0</v>
      </c>
      <c r="L11175" s="7">
        <v>66896053137</v>
      </c>
      <c r="M11175" s="7">
        <v>6692476029</v>
      </c>
      <c r="N11175" s="7">
        <v>4680072987</v>
      </c>
      <c r="O11175" s="20" t="str">
        <f t="shared" si="352"/>
        <v/>
      </c>
    </row>
    <row r="11176" spans="1:15">
      <c r="A11176" s="20" t="str">
        <f t="shared" si="353"/>
        <v>Lífeyrissjóður bændaSamtryggingardeild</v>
      </c>
      <c r="B11176" s="20" t="str">
        <f>_xlfn.IFNA(INDEX(Listi!$AI:$AI,MATCH(C11176,Listi!$AJ:$AJ,0)),INDEX(Listi!T:T,MATCH(C11176,Listi!U:U,0)))</f>
        <v>Lífeyrissjóður bænda</v>
      </c>
      <c r="C11176" s="20" t="s">
        <v>252</v>
      </c>
      <c r="D11176" s="20" t="s">
        <v>205</v>
      </c>
      <c r="E11176" s="20" t="s">
        <v>275</v>
      </c>
      <c r="F11176" s="8" t="s">
        <v>186</v>
      </c>
      <c r="G11176" s="8">
        <v>23071</v>
      </c>
      <c r="H11176" s="20" t="s">
        <v>187</v>
      </c>
      <c r="I11176" s="7">
        <v>5543986</v>
      </c>
      <c r="L11176" s="7">
        <v>45108278171</v>
      </c>
      <c r="M11176" s="7">
        <v>776003397</v>
      </c>
      <c r="N11176" s="7">
        <v>1921473168</v>
      </c>
      <c r="O11176" s="20" t="str">
        <f t="shared" si="352"/>
        <v/>
      </c>
    </row>
    <row r="11177" spans="1:15">
      <c r="A11177" s="20" t="str">
        <f t="shared" si="353"/>
        <v>Lífeyrissjóður bankamannaAldursdeild</v>
      </c>
      <c r="B11177" s="20" t="str">
        <f>_xlfn.IFNA(INDEX(Listi!$AI:$AI,MATCH(C11177,Listi!$AJ:$AJ,0)),INDEX(Listi!T:T,MATCH(C11177,Listi!U:U,0)))</f>
        <v>Lífeyrissjóður bankam.</v>
      </c>
      <c r="C11177" s="20" t="s">
        <v>250</v>
      </c>
      <c r="D11177" s="20" t="s">
        <v>251</v>
      </c>
      <c r="E11177" s="20" t="s">
        <v>275</v>
      </c>
      <c r="F11177" s="8" t="s">
        <v>186</v>
      </c>
      <c r="G11177" s="8">
        <v>23071</v>
      </c>
      <c r="H11177" s="20" t="s">
        <v>187</v>
      </c>
      <c r="I11177" s="7">
        <v>0</v>
      </c>
      <c r="L11177" s="7">
        <v>61369964000</v>
      </c>
      <c r="M11177" s="7">
        <v>1996063000</v>
      </c>
      <c r="N11177" s="7">
        <v>753444000</v>
      </c>
      <c r="O11177" s="20" t="str">
        <f t="shared" si="352"/>
        <v/>
      </c>
    </row>
    <row r="11178" spans="1:15">
      <c r="A11178" s="20" t="str">
        <f t="shared" si="353"/>
        <v>Lífeyrissjóður bankamannaHlutfallsdeild</v>
      </c>
      <c r="B11178" s="20" t="str">
        <f>_xlfn.IFNA(INDEX(Listi!$AI:$AI,MATCH(C11178,Listi!$AJ:$AJ,0)),INDEX(Listi!T:T,MATCH(C11178,Listi!U:U,0)))</f>
        <v>Lífeyrissjóður bankam.</v>
      </c>
      <c r="C11178" s="20" t="s">
        <v>250</v>
      </c>
      <c r="D11178" s="20" t="s">
        <v>467</v>
      </c>
      <c r="E11178" s="20" t="s">
        <v>275</v>
      </c>
      <c r="F11178" s="8" t="s">
        <v>186</v>
      </c>
      <c r="G11178" s="8">
        <v>23071</v>
      </c>
      <c r="H11178" s="20" t="s">
        <v>187</v>
      </c>
      <c r="I11178" s="7">
        <v>0</v>
      </c>
      <c r="L11178" s="7">
        <v>40286427000</v>
      </c>
      <c r="M11178" s="7">
        <v>125147000</v>
      </c>
      <c r="N11178" s="7">
        <v>2741197000</v>
      </c>
      <c r="O11178" s="20" t="str">
        <f t="shared" si="352"/>
        <v/>
      </c>
    </row>
    <row r="11179" spans="1:15">
      <c r="A11179" s="20" t="str">
        <f t="shared" si="353"/>
        <v>Lífeyrissjóður RangæingaSamtryggingardeild</v>
      </c>
      <c r="B11179" s="20" t="str">
        <f>_xlfn.IFNA(INDEX(Listi!$AI:$AI,MATCH(C11179,Listi!$AJ:$AJ,0)),INDEX(Listi!T:T,MATCH(C11179,Listi!U:U,0)))</f>
        <v>Lífeyrissjóður Rang.</v>
      </c>
      <c r="C11179" s="20" t="s">
        <v>253</v>
      </c>
      <c r="D11179" s="20" t="s">
        <v>205</v>
      </c>
      <c r="E11179" s="20" t="s">
        <v>275</v>
      </c>
      <c r="F11179" s="8" t="s">
        <v>186</v>
      </c>
      <c r="G11179" s="8">
        <v>23071</v>
      </c>
      <c r="H11179" s="20" t="s">
        <v>187</v>
      </c>
      <c r="I11179" s="7">
        <v>4000</v>
      </c>
      <c r="L11179" s="7">
        <v>18949790000</v>
      </c>
      <c r="M11179" s="7">
        <v>835894000</v>
      </c>
      <c r="N11179" s="7">
        <v>386250000</v>
      </c>
      <c r="O11179" s="20" t="str">
        <f t="shared" si="352"/>
        <v/>
      </c>
    </row>
    <row r="11180" spans="1:15">
      <c r="A11180" s="20" t="str">
        <f t="shared" si="353"/>
        <v>Lífeyrissjóður starfsmanna AkureyrarbæjarSamtryggingardeild</v>
      </c>
      <c r="B11180" s="20" t="str">
        <f>_xlfn.IFNA(INDEX(Listi!$AI:$AI,MATCH(C11180,Listi!$AJ:$AJ,0)),INDEX(Listi!T:T,MATCH(C11180,Listi!U:U,0)))</f>
        <v>Lífeyrissj. starfsm. Akureyrarb.</v>
      </c>
      <c r="C11180" s="20" t="s">
        <v>274</v>
      </c>
      <c r="D11180" s="20" t="s">
        <v>205</v>
      </c>
      <c r="E11180" s="20" t="s">
        <v>275</v>
      </c>
      <c r="F11180" s="8" t="s">
        <v>186</v>
      </c>
      <c r="G11180" s="8">
        <v>23071</v>
      </c>
      <c r="H11180" s="20" t="s">
        <v>187</v>
      </c>
      <c r="I11180" s="7">
        <v>644498</v>
      </c>
      <c r="L11180" s="7">
        <v>14569496826</v>
      </c>
      <c r="M11180" s="7">
        <v>46271787</v>
      </c>
      <c r="N11180" s="7">
        <v>1160288032</v>
      </c>
      <c r="O11180" s="20" t="str">
        <f t="shared" si="352"/>
        <v/>
      </c>
    </row>
    <row r="11181" spans="1:15">
      <c r="A11181" s="20" t="str">
        <f t="shared" si="353"/>
        <v>Lífeyrissjóður starfsmanna Búnaðarbanka ÍslandsSamtryggingardeild</v>
      </c>
      <c r="B11181" s="20" t="str">
        <f>_xlfn.IFNA(INDEX(Listi!$AI:$AI,MATCH(C11181,Listi!$AJ:$AJ,0)),INDEX(Listi!T:T,MATCH(C11181,Listi!U:U,0)))</f>
        <v>Lífeyrissj. starfsm. Búnaðarb.Ísl.</v>
      </c>
      <c r="C11181" s="20" t="s">
        <v>254</v>
      </c>
      <c r="D11181" s="20" t="s">
        <v>205</v>
      </c>
      <c r="E11181" s="20" t="s">
        <v>275</v>
      </c>
      <c r="F11181" s="8" t="s">
        <v>186</v>
      </c>
      <c r="G11181" s="8">
        <v>23071</v>
      </c>
      <c r="H11181" s="20" t="s">
        <v>187</v>
      </c>
      <c r="I11181" s="7">
        <v>155000</v>
      </c>
      <c r="L11181" s="7">
        <v>27921283000</v>
      </c>
      <c r="M11181" s="7">
        <v>7378000</v>
      </c>
      <c r="N11181" s="7">
        <v>1535577000</v>
      </c>
      <c r="O11181" s="20" t="str">
        <f t="shared" si="352"/>
        <v/>
      </c>
    </row>
    <row r="11182" spans="1:15">
      <c r="A11182" s="20" t="str">
        <f t="shared" si="353"/>
        <v>Lífeyrissjóður starfsmanna ReykjavíkurborgarSamtryggingardeild</v>
      </c>
      <c r="B11182" s="20" t="str">
        <f>_xlfn.IFNA(INDEX(Listi!$AI:$AI,MATCH(C11182,Listi!$AJ:$AJ,0)),INDEX(Listi!T:T,MATCH(C11182,Listi!U:U,0)))</f>
        <v>Lífeyrissj. starfsm. Reykjav.</v>
      </c>
      <c r="C11182" s="20" t="s">
        <v>255</v>
      </c>
      <c r="D11182" s="20" t="s">
        <v>205</v>
      </c>
      <c r="E11182" s="20" t="s">
        <v>275</v>
      </c>
      <c r="F11182" s="8" t="s">
        <v>186</v>
      </c>
      <c r="G11182" s="8">
        <v>23071</v>
      </c>
      <c r="H11182" s="20" t="s">
        <v>187</v>
      </c>
      <c r="I11182" s="7">
        <v>0</v>
      </c>
      <c r="L11182" s="7">
        <v>92450251598</v>
      </c>
      <c r="M11182" s="7">
        <v>217604296</v>
      </c>
      <c r="N11182" s="7">
        <v>6195210428</v>
      </c>
      <c r="O11182" s="20" t="str">
        <f t="shared" si="352"/>
        <v/>
      </c>
    </row>
    <row r="11183" spans="1:15">
      <c r="A11183" s="20" t="str">
        <f t="shared" si="353"/>
        <v>Lífeyrissjóður starfsmanna ríkisinsA-deild</v>
      </c>
      <c r="B11183" s="20" t="str">
        <f>_xlfn.IFNA(INDEX(Listi!$AI:$AI,MATCH(C11183,Listi!$AJ:$AJ,0)),INDEX(Listi!T:T,MATCH(C11183,Listi!U:U,0)))</f>
        <v>LSR</v>
      </c>
      <c r="C11183" s="20" t="s">
        <v>256</v>
      </c>
      <c r="D11183" s="20" t="s">
        <v>257</v>
      </c>
      <c r="E11183" s="20" t="s">
        <v>275</v>
      </c>
      <c r="F11183" s="8" t="s">
        <v>186</v>
      </c>
      <c r="G11183" s="8">
        <v>23071</v>
      </c>
      <c r="H11183" s="20" t="s">
        <v>187</v>
      </c>
      <c r="I11183" s="7">
        <v>0</v>
      </c>
      <c r="L11183" s="7">
        <v>1024402726080</v>
      </c>
      <c r="M11183" s="7">
        <v>38030413328</v>
      </c>
      <c r="N11183" s="7">
        <v>13011563069</v>
      </c>
      <c r="O11183" s="20" t="str">
        <f t="shared" si="352"/>
        <v/>
      </c>
    </row>
    <row r="11184" spans="1:15">
      <c r="A11184" s="20" t="str">
        <f t="shared" si="353"/>
        <v>Lífeyrissjóður starfsmanna ríkisinsB-deild</v>
      </c>
      <c r="B11184" s="20" t="str">
        <f>_xlfn.IFNA(INDEX(Listi!$AI:$AI,MATCH(C11184,Listi!$AJ:$AJ,0)),INDEX(Listi!T:T,MATCH(C11184,Listi!U:U,0)))</f>
        <v>LSR</v>
      </c>
      <c r="C11184" s="20" t="s">
        <v>256</v>
      </c>
      <c r="D11184" s="20" t="s">
        <v>218</v>
      </c>
      <c r="E11184" s="20" t="s">
        <v>275</v>
      </c>
      <c r="F11184" s="8" t="s">
        <v>186</v>
      </c>
      <c r="G11184" s="8">
        <v>23071</v>
      </c>
      <c r="H11184" s="20" t="s">
        <v>187</v>
      </c>
      <c r="I11184" s="7">
        <v>0</v>
      </c>
      <c r="L11184" s="7">
        <v>297381500048</v>
      </c>
      <c r="M11184" s="7">
        <v>1364474032</v>
      </c>
      <c r="N11184" s="7">
        <v>62409553231</v>
      </c>
      <c r="O11184" s="20" t="str">
        <f t="shared" si="352"/>
        <v/>
      </c>
    </row>
    <row r="11185" spans="1:15">
      <c r="A11185" s="20" t="str">
        <f t="shared" si="353"/>
        <v>Lífeyrissjóður starfsmanna ríkisinsLeið I</v>
      </c>
      <c r="B11185" s="20" t="str">
        <f>_xlfn.IFNA(INDEX(Listi!$AI:$AI,MATCH(C11185,Listi!$AJ:$AJ,0)),INDEX(Listi!T:T,MATCH(C11185,Listi!U:U,0)))</f>
        <v>LSR</v>
      </c>
      <c r="C11185" s="20" t="s">
        <v>256</v>
      </c>
      <c r="D11185" s="20" t="s">
        <v>258</v>
      </c>
      <c r="E11185" s="20" t="s">
        <v>276</v>
      </c>
      <c r="F11185" s="8" t="s">
        <v>186</v>
      </c>
      <c r="G11185" s="8">
        <v>23071</v>
      </c>
      <c r="H11185" s="20" t="s">
        <v>187</v>
      </c>
      <c r="I11185" s="7">
        <v>0</v>
      </c>
      <c r="L11185" s="7">
        <v>11704214939</v>
      </c>
      <c r="M11185" s="7">
        <v>547428342</v>
      </c>
      <c r="N11185" s="7">
        <v>195323403</v>
      </c>
      <c r="O11185" s="20" t="str">
        <f t="shared" si="352"/>
        <v/>
      </c>
    </row>
    <row r="11186" spans="1:15">
      <c r="A11186" s="20" t="str">
        <f t="shared" si="353"/>
        <v>Lífeyrissjóður starfsmanna ríkisinsLeið II</v>
      </c>
      <c r="B11186" s="20" t="str">
        <f>_xlfn.IFNA(INDEX(Listi!$AI:$AI,MATCH(C11186,Listi!$AJ:$AJ,0)),INDEX(Listi!T:T,MATCH(C11186,Listi!U:U,0)))</f>
        <v>LSR</v>
      </c>
      <c r="C11186" s="20" t="s">
        <v>256</v>
      </c>
      <c r="D11186" s="20" t="s">
        <v>259</v>
      </c>
      <c r="E11186" s="20" t="s">
        <v>276</v>
      </c>
      <c r="F11186" s="8" t="s">
        <v>186</v>
      </c>
      <c r="G11186" s="8">
        <v>23071</v>
      </c>
      <c r="H11186" s="20" t="s">
        <v>187</v>
      </c>
      <c r="I11186" s="7">
        <v>0</v>
      </c>
      <c r="L11186" s="7">
        <v>3365164594</v>
      </c>
      <c r="M11186" s="7">
        <v>379849453</v>
      </c>
      <c r="N11186" s="7">
        <v>93142056</v>
      </c>
      <c r="O11186" s="20" t="str">
        <f t="shared" si="352"/>
        <v/>
      </c>
    </row>
    <row r="11187" spans="1:15">
      <c r="A11187" s="20" t="str">
        <f t="shared" si="353"/>
        <v>Lífeyrissjóður starfsmanna ríkisinsLeið III</v>
      </c>
      <c r="B11187" s="20" t="str">
        <f>_xlfn.IFNA(INDEX(Listi!$AI:$AI,MATCH(C11187,Listi!$AJ:$AJ,0)),INDEX(Listi!T:T,MATCH(C11187,Listi!U:U,0)))</f>
        <v>LSR</v>
      </c>
      <c r="C11187" s="20" t="s">
        <v>256</v>
      </c>
      <c r="D11187" s="20" t="s">
        <v>260</v>
      </c>
      <c r="E11187" s="20" t="s">
        <v>276</v>
      </c>
      <c r="F11187" s="8" t="s">
        <v>186</v>
      </c>
      <c r="G11187" s="8">
        <v>23071</v>
      </c>
      <c r="H11187" s="20" t="s">
        <v>187</v>
      </c>
      <c r="I11187" s="7">
        <v>0</v>
      </c>
      <c r="L11187" s="7">
        <v>9959294621</v>
      </c>
      <c r="M11187" s="7">
        <v>743287481</v>
      </c>
      <c r="N11187" s="7">
        <v>349903833</v>
      </c>
      <c r="O11187" s="20" t="str">
        <f t="shared" si="352"/>
        <v/>
      </c>
    </row>
    <row r="11188" spans="1:15">
      <c r="A11188" s="20" t="str">
        <f t="shared" si="353"/>
        <v>Lífeyrissjóður Tannlæknafél ÍslDeild I/Séreign</v>
      </c>
      <c r="B11188" s="20" t="str">
        <f>_xlfn.IFNA(INDEX(Listi!$AI:$AI,MATCH(C11188,Listi!$AJ:$AJ,0)),INDEX(Listi!T:T,MATCH(C11188,Listi!U:U,0)))</f>
        <v>Lífeyrissj. Tannlækna</v>
      </c>
      <c r="C11188" s="20" t="s">
        <v>261</v>
      </c>
      <c r="D11188" s="20" t="s">
        <v>207</v>
      </c>
      <c r="E11188" s="20" t="s">
        <v>276</v>
      </c>
      <c r="F11188" s="8" t="s">
        <v>186</v>
      </c>
      <c r="G11188" s="8">
        <v>23071</v>
      </c>
      <c r="H11188" s="20" t="s">
        <v>187</v>
      </c>
      <c r="I11188" s="7">
        <v>0</v>
      </c>
      <c r="L11188" s="7">
        <v>6768408488</v>
      </c>
      <c r="M11188" s="7">
        <v>272759192</v>
      </c>
      <c r="N11188" s="7">
        <v>153838058</v>
      </c>
      <c r="O11188" s="20" t="str">
        <f t="shared" si="352"/>
        <v/>
      </c>
    </row>
    <row r="11189" spans="1:15">
      <c r="A11189" s="20" t="str">
        <f t="shared" si="353"/>
        <v>Lífeyrissjóður Tannlæknafél ÍslSamtryggingardeild</v>
      </c>
      <c r="B11189" s="20" t="str">
        <f>_xlfn.IFNA(INDEX(Listi!$AI:$AI,MATCH(C11189,Listi!$AJ:$AJ,0)),INDEX(Listi!T:T,MATCH(C11189,Listi!U:U,0)))</f>
        <v>Lífeyrissj. Tannlækna</v>
      </c>
      <c r="C11189" s="20" t="s">
        <v>261</v>
      </c>
      <c r="D11189" s="20" t="s">
        <v>205</v>
      </c>
      <c r="E11189" s="20" t="s">
        <v>275</v>
      </c>
      <c r="F11189" s="8" t="s">
        <v>186</v>
      </c>
      <c r="G11189" s="8">
        <v>23071</v>
      </c>
      <c r="H11189" s="20" t="s">
        <v>187</v>
      </c>
      <c r="I11189" s="7">
        <v>0</v>
      </c>
      <c r="L11189" s="7">
        <v>2241251214</v>
      </c>
      <c r="M11189" s="7">
        <v>112827287</v>
      </c>
      <c r="N11189" s="7">
        <v>17930159</v>
      </c>
      <c r="O11189" s="20" t="str">
        <f t="shared" si="352"/>
        <v/>
      </c>
    </row>
    <row r="11190" spans="1:15">
      <c r="A11190" s="20" t="str">
        <f t="shared" si="353"/>
        <v>Lífeyrissjóður verslunarmannaÆvileið 1</v>
      </c>
      <c r="B11190" s="20" t="str">
        <f>_xlfn.IFNA(INDEX(Listi!$AI:$AI,MATCH(C11190,Listi!$AJ:$AJ,0)),INDEX(Listi!T:T,MATCH(C11190,Listi!U:U,0)))</f>
        <v>Lífeyrissj. Verslunarm.</v>
      </c>
      <c r="C11190" s="20" t="s">
        <v>206</v>
      </c>
      <c r="D11190" s="20" t="s">
        <v>310</v>
      </c>
      <c r="E11190" s="20" t="s">
        <v>276</v>
      </c>
      <c r="F11190" s="8" t="s">
        <v>186</v>
      </c>
      <c r="G11190" s="8">
        <v>23071</v>
      </c>
      <c r="H11190" s="20" t="s">
        <v>187</v>
      </c>
      <c r="I11190" s="7">
        <v>0</v>
      </c>
      <c r="L11190" s="7">
        <v>2860479562</v>
      </c>
      <c r="M11190" s="7">
        <v>819651283</v>
      </c>
      <c r="N11190" s="7">
        <v>12562366</v>
      </c>
      <c r="O11190" s="20" t="str">
        <f t="shared" si="352"/>
        <v/>
      </c>
    </row>
    <row r="11191" spans="1:15">
      <c r="A11191" s="20" t="str">
        <f t="shared" si="353"/>
        <v>Lífeyrissjóður verslunarmannaÆvileið 2</v>
      </c>
      <c r="B11191" s="20" t="str">
        <f>_xlfn.IFNA(INDEX(Listi!$AI:$AI,MATCH(C11191,Listi!$AJ:$AJ,0)),INDEX(Listi!T:T,MATCH(C11191,Listi!U:U,0)))</f>
        <v>Lífeyrissj. Verslunarm.</v>
      </c>
      <c r="C11191" s="20" t="s">
        <v>206</v>
      </c>
      <c r="D11191" s="20" t="s">
        <v>309</v>
      </c>
      <c r="E11191" s="20" t="s">
        <v>276</v>
      </c>
      <c r="F11191" s="8" t="s">
        <v>186</v>
      </c>
      <c r="G11191" s="8">
        <v>23071</v>
      </c>
      <c r="H11191" s="20" t="s">
        <v>187</v>
      </c>
      <c r="I11191" s="7">
        <v>0</v>
      </c>
      <c r="L11191" s="7">
        <v>2325064159</v>
      </c>
      <c r="M11191" s="7">
        <v>465663194</v>
      </c>
      <c r="N11191" s="7">
        <v>32037995</v>
      </c>
      <c r="O11191" s="20" t="str">
        <f t="shared" si="352"/>
        <v/>
      </c>
    </row>
    <row r="11192" spans="1:15">
      <c r="A11192" s="20" t="str">
        <f t="shared" si="353"/>
        <v>Lífeyrissjóður verslunarmannaÆvileið 3</v>
      </c>
      <c r="B11192" s="20" t="str">
        <f>_xlfn.IFNA(INDEX(Listi!$AI:$AI,MATCH(C11192,Listi!$AJ:$AJ,0)),INDEX(Listi!T:T,MATCH(C11192,Listi!U:U,0)))</f>
        <v>Lífeyrissj. Verslunarm.</v>
      </c>
      <c r="C11192" s="20" t="s">
        <v>206</v>
      </c>
      <c r="D11192" s="20" t="s">
        <v>308</v>
      </c>
      <c r="E11192" s="20" t="s">
        <v>276</v>
      </c>
      <c r="F11192" s="8" t="s">
        <v>186</v>
      </c>
      <c r="G11192" s="8">
        <v>23071</v>
      </c>
      <c r="H11192" s="20" t="s">
        <v>187</v>
      </c>
      <c r="I11192" s="7">
        <v>0</v>
      </c>
      <c r="L11192" s="7">
        <v>1567402319</v>
      </c>
      <c r="M11192" s="7">
        <v>325961302</v>
      </c>
      <c r="N11192" s="7">
        <v>60283998</v>
      </c>
      <c r="O11192" s="20" t="str">
        <f t="shared" si="352"/>
        <v/>
      </c>
    </row>
    <row r="11193" spans="1:15">
      <c r="A11193" s="20" t="str">
        <f t="shared" si="353"/>
        <v>Lífeyrissjóður verslunarmannaDeild I/Séreign</v>
      </c>
      <c r="B11193" s="20" t="str">
        <f>_xlfn.IFNA(INDEX(Listi!$AI:$AI,MATCH(C11193,Listi!$AJ:$AJ,0)),INDEX(Listi!T:T,MATCH(C11193,Listi!U:U,0)))</f>
        <v>Lífeyrissj. Verslunarm.</v>
      </c>
      <c r="C11193" s="20" t="s">
        <v>206</v>
      </c>
      <c r="D11193" s="20" t="s">
        <v>207</v>
      </c>
      <c r="E11193" s="20" t="s">
        <v>276</v>
      </c>
      <c r="F11193" s="8" t="s">
        <v>186</v>
      </c>
      <c r="G11193" s="8">
        <v>23071</v>
      </c>
      <c r="H11193" s="20" t="s">
        <v>187</v>
      </c>
      <c r="I11193" s="7">
        <v>-167750</v>
      </c>
      <c r="L11193" s="7">
        <v>19785724399</v>
      </c>
      <c r="M11193" s="7">
        <v>729937912</v>
      </c>
      <c r="N11193" s="7">
        <v>458382791</v>
      </c>
      <c r="O11193" s="20" t="str">
        <f t="shared" si="352"/>
        <v/>
      </c>
    </row>
    <row r="11194" spans="1:15">
      <c r="A11194" s="20" t="str">
        <f t="shared" si="353"/>
        <v>Lífeyrissjóður verslunarmannaSamtryggingardeild</v>
      </c>
      <c r="B11194" s="20" t="str">
        <f>_xlfn.IFNA(INDEX(Listi!$AI:$AI,MATCH(C11194,Listi!$AJ:$AJ,0)),INDEX(Listi!T:T,MATCH(C11194,Listi!U:U,0)))</f>
        <v>Lífeyrissj. Verslunarm.</v>
      </c>
      <c r="C11194" s="20" t="s">
        <v>206</v>
      </c>
      <c r="D11194" s="20" t="s">
        <v>205</v>
      </c>
      <c r="E11194" s="20" t="s">
        <v>275</v>
      </c>
      <c r="F11194" s="8" t="s">
        <v>186</v>
      </c>
      <c r="G11194" s="8">
        <v>23071</v>
      </c>
      <c r="H11194" s="20" t="s">
        <v>187</v>
      </c>
      <c r="I11194" s="7">
        <v>-9958585</v>
      </c>
      <c r="L11194" s="7">
        <v>1174592806906</v>
      </c>
      <c r="M11194" s="7">
        <v>35794261112</v>
      </c>
      <c r="N11194" s="7">
        <v>21965137185</v>
      </c>
      <c r="O11194" s="20" t="str">
        <f t="shared" si="352"/>
        <v/>
      </c>
    </row>
    <row r="11195" spans="1:15">
      <c r="A11195" s="20" t="str">
        <f t="shared" si="353"/>
        <v>Lífeyrissjóður VestmannaeyjaSafn I</v>
      </c>
      <c r="B11195" s="20" t="str">
        <f>_xlfn.IFNA(INDEX(Listi!$AI:$AI,MATCH(C11195,Listi!$AJ:$AJ,0)),INDEX(Listi!T:T,MATCH(C11195,Listi!U:U,0)))</f>
        <v>Lífeyrissj. Vestm.</v>
      </c>
      <c r="C11195" s="20" t="s">
        <v>262</v>
      </c>
      <c r="D11195" s="20" t="s">
        <v>210</v>
      </c>
      <c r="E11195" s="20" t="s">
        <v>276</v>
      </c>
      <c r="F11195" s="8" t="s">
        <v>186</v>
      </c>
      <c r="G11195" s="8">
        <v>23071</v>
      </c>
      <c r="H11195" s="20" t="s">
        <v>187</v>
      </c>
      <c r="I11195" s="7">
        <v>0</v>
      </c>
      <c r="L11195" s="7">
        <v>381311221</v>
      </c>
      <c r="M11195" s="7">
        <v>44104006</v>
      </c>
      <c r="N11195" s="7">
        <v>13592960</v>
      </c>
      <c r="O11195" s="20" t="str">
        <f t="shared" si="352"/>
        <v/>
      </c>
    </row>
    <row r="11196" spans="1:15">
      <c r="A11196" s="20" t="str">
        <f t="shared" si="353"/>
        <v>Lífeyrissjóður VestmannaeyjaSafn II</v>
      </c>
      <c r="B11196" s="20" t="str">
        <f>_xlfn.IFNA(INDEX(Listi!$AI:$AI,MATCH(C11196,Listi!$AJ:$AJ,0)),INDEX(Listi!T:T,MATCH(C11196,Listi!U:U,0)))</f>
        <v>Lífeyrissj. Vestm.</v>
      </c>
      <c r="C11196" s="20" t="s">
        <v>262</v>
      </c>
      <c r="D11196" s="20" t="s">
        <v>211</v>
      </c>
      <c r="E11196" s="20" t="s">
        <v>276</v>
      </c>
      <c r="F11196" s="8" t="s">
        <v>186</v>
      </c>
      <c r="G11196" s="8">
        <v>23071</v>
      </c>
      <c r="H11196" s="20" t="s">
        <v>187</v>
      </c>
      <c r="I11196" s="7">
        <v>0</v>
      </c>
      <c r="L11196" s="7">
        <v>571440191</v>
      </c>
      <c r="M11196" s="7">
        <v>40240404</v>
      </c>
      <c r="N11196" s="7">
        <v>18659289</v>
      </c>
      <c r="O11196" s="20" t="str">
        <f t="shared" si="352"/>
        <v/>
      </c>
    </row>
    <row r="11197" spans="1:15">
      <c r="A11197" s="20" t="str">
        <f t="shared" si="353"/>
        <v>Lífeyrissjóður VestmannaeyjaSamtryggingardeild</v>
      </c>
      <c r="B11197" s="20" t="str">
        <f>_xlfn.IFNA(INDEX(Listi!$AI:$AI,MATCH(C11197,Listi!$AJ:$AJ,0)),INDEX(Listi!T:T,MATCH(C11197,Listi!U:U,0)))</f>
        <v>Lífeyrissj. Vestm.</v>
      </c>
      <c r="C11197" s="20" t="s">
        <v>262</v>
      </c>
      <c r="D11197" s="20" t="s">
        <v>205</v>
      </c>
      <c r="E11197" s="20" t="s">
        <v>275</v>
      </c>
      <c r="F11197" s="8" t="s">
        <v>186</v>
      </c>
      <c r="G11197" s="8">
        <v>23071</v>
      </c>
      <c r="H11197" s="20" t="s">
        <v>187</v>
      </c>
      <c r="I11197" s="7">
        <v>0</v>
      </c>
      <c r="L11197" s="7">
        <v>85198020532</v>
      </c>
      <c r="M11197" s="7">
        <v>1944643004</v>
      </c>
      <c r="N11197" s="7">
        <v>2198060399</v>
      </c>
      <c r="O11197" s="20" t="str">
        <f t="shared" si="352"/>
        <v/>
      </c>
    </row>
    <row r="11198" spans="1:15">
      <c r="A11198" s="20" t="str">
        <f t="shared" si="353"/>
        <v>Lífsval - lífeyrissparnaðurLífsval 1</v>
      </c>
      <c r="B11198" s="20" t="str">
        <f>_xlfn.IFNA(INDEX(Listi!$AI:$AI,MATCH(C11198,Listi!$AJ:$AJ,0)),INDEX(Listi!T:T,MATCH(C11198,Listi!U:U,0)))</f>
        <v>Lífsval</v>
      </c>
      <c r="C11198" s="20" t="s">
        <v>263</v>
      </c>
      <c r="D11198" s="20" t="s">
        <v>264</v>
      </c>
      <c r="E11198" s="20" t="s">
        <v>276</v>
      </c>
      <c r="F11198" s="8" t="s">
        <v>186</v>
      </c>
      <c r="G11198" s="8">
        <v>23071</v>
      </c>
      <c r="H11198" s="20" t="s">
        <v>187</v>
      </c>
      <c r="I11198" s="7">
        <v>0</v>
      </c>
      <c r="L11198" s="7">
        <v>1792991246</v>
      </c>
      <c r="M11198" s="7">
        <v>203244065</v>
      </c>
      <c r="N11198" s="7">
        <v>81003579</v>
      </c>
      <c r="O11198" s="20" t="str">
        <f t="shared" si="352"/>
        <v/>
      </c>
    </row>
    <row r="11199" spans="1:15">
      <c r="A11199" s="20" t="str">
        <f t="shared" si="353"/>
        <v>Lífsval - lífeyrissparnaðurLífsval 2</v>
      </c>
      <c r="B11199" s="20" t="str">
        <f>_xlfn.IFNA(INDEX(Listi!$AI:$AI,MATCH(C11199,Listi!$AJ:$AJ,0)),INDEX(Listi!T:T,MATCH(C11199,Listi!U:U,0)))</f>
        <v>Lífsval</v>
      </c>
      <c r="C11199" s="20" t="s">
        <v>263</v>
      </c>
      <c r="D11199" s="20" t="s">
        <v>265</v>
      </c>
      <c r="E11199" s="20" t="s">
        <v>276</v>
      </c>
      <c r="F11199" s="8" t="s">
        <v>186</v>
      </c>
      <c r="G11199" s="8">
        <v>23071</v>
      </c>
      <c r="H11199" s="20" t="s">
        <v>187</v>
      </c>
      <c r="I11199" s="7">
        <v>0</v>
      </c>
      <c r="L11199" s="7">
        <v>79660340</v>
      </c>
      <c r="M11199" s="7">
        <v>14369045</v>
      </c>
      <c r="N11199" s="7">
        <v>2695304</v>
      </c>
      <c r="O11199" s="20" t="str">
        <f t="shared" si="352"/>
        <v/>
      </c>
    </row>
    <row r="11200" spans="1:15">
      <c r="A11200" s="20" t="str">
        <f t="shared" si="353"/>
        <v>Lífsval - lífeyrissparnaðurLífsval 3</v>
      </c>
      <c r="B11200" s="20" t="str">
        <f>_xlfn.IFNA(INDEX(Listi!$AI:$AI,MATCH(C11200,Listi!$AJ:$AJ,0)),INDEX(Listi!T:T,MATCH(C11200,Listi!U:U,0)))</f>
        <v>Lífsval</v>
      </c>
      <c r="C11200" s="20" t="s">
        <v>263</v>
      </c>
      <c r="D11200" s="20" t="s">
        <v>266</v>
      </c>
      <c r="E11200" s="20" t="s">
        <v>276</v>
      </c>
      <c r="F11200" s="8" t="s">
        <v>186</v>
      </c>
      <c r="G11200" s="8">
        <v>23071</v>
      </c>
      <c r="H11200" s="20" t="s">
        <v>187</v>
      </c>
      <c r="I11200" s="7">
        <v>0</v>
      </c>
      <c r="L11200" s="7">
        <v>131239774</v>
      </c>
      <c r="M11200" s="7">
        <v>16635787</v>
      </c>
      <c r="N11200" s="7">
        <v>3548138</v>
      </c>
      <c r="O11200" s="20" t="str">
        <f t="shared" si="352"/>
        <v/>
      </c>
    </row>
    <row r="11201" spans="1:15">
      <c r="A11201" s="20" t="str">
        <f t="shared" si="353"/>
        <v>Lífsval - lífeyrissparnaðurLífsval 4</v>
      </c>
      <c r="B11201" s="20" t="str">
        <f>_xlfn.IFNA(INDEX(Listi!$AI:$AI,MATCH(C11201,Listi!$AJ:$AJ,0)),INDEX(Listi!T:T,MATCH(C11201,Listi!U:U,0)))</f>
        <v>Lífsval</v>
      </c>
      <c r="C11201" s="20" t="s">
        <v>263</v>
      </c>
      <c r="D11201" s="20" t="s">
        <v>267</v>
      </c>
      <c r="E11201" s="20" t="s">
        <v>276</v>
      </c>
      <c r="F11201" s="8" t="s">
        <v>186</v>
      </c>
      <c r="G11201" s="8">
        <v>23071</v>
      </c>
      <c r="H11201" s="20" t="s">
        <v>187</v>
      </c>
      <c r="I11201" s="7">
        <v>0</v>
      </c>
      <c r="L11201" s="7">
        <v>71752064</v>
      </c>
      <c r="M11201" s="7">
        <v>15238959</v>
      </c>
      <c r="N11201" s="7">
        <v>2058992</v>
      </c>
      <c r="O11201" s="20" t="str">
        <f t="shared" si="352"/>
        <v/>
      </c>
    </row>
    <row r="11202" spans="1:15">
      <c r="A11202" s="20" t="str">
        <f t="shared" si="353"/>
        <v>Lífsverk lífeyrissjóðurLífsverk I/Séreign</v>
      </c>
      <c r="B11202" s="20" t="str">
        <f>_xlfn.IFNA(INDEX(Listi!$AI:$AI,MATCH(C11202,Listi!$AJ:$AJ,0)),INDEX(Listi!T:T,MATCH(C11202,Listi!U:U,0)))</f>
        <v xml:space="preserve">Lífsverk  </v>
      </c>
      <c r="C11202" s="20" t="s">
        <v>268</v>
      </c>
      <c r="D11202" s="20" t="s">
        <v>269</v>
      </c>
      <c r="E11202" s="20" t="s">
        <v>276</v>
      </c>
      <c r="F11202" s="8" t="s">
        <v>186</v>
      </c>
      <c r="G11202" s="8">
        <v>23071</v>
      </c>
      <c r="H11202" s="20" t="s">
        <v>187</v>
      </c>
      <c r="I11202" s="7">
        <v>0</v>
      </c>
      <c r="L11202" s="7">
        <v>4582957000</v>
      </c>
      <c r="M11202" s="7">
        <v>635926000</v>
      </c>
      <c r="N11202" s="7">
        <v>22708000</v>
      </c>
      <c r="O11202" s="20" t="str">
        <f t="shared" ref="O11202:O11265" si="354">IFERROR(VLOOKUP(F11202,EhLykill,3,FALSE),"")</f>
        <v/>
      </c>
    </row>
    <row r="11203" spans="1:15">
      <c r="A11203" s="20" t="str">
        <f t="shared" si="353"/>
        <v>Lífsverk lífeyrissjóðurLífsverk II/Séreign</v>
      </c>
      <c r="B11203" s="20" t="str">
        <f>_xlfn.IFNA(INDEX(Listi!$AI:$AI,MATCH(C11203,Listi!$AJ:$AJ,0)),INDEX(Listi!T:T,MATCH(C11203,Listi!U:U,0)))</f>
        <v xml:space="preserve">Lífsverk  </v>
      </c>
      <c r="C11203" s="20" t="s">
        <v>268</v>
      </c>
      <c r="D11203" s="20" t="s">
        <v>270</v>
      </c>
      <c r="E11203" s="20" t="s">
        <v>276</v>
      </c>
      <c r="F11203" s="8" t="s">
        <v>186</v>
      </c>
      <c r="G11203" s="8">
        <v>23071</v>
      </c>
      <c r="H11203" s="20" t="s">
        <v>187</v>
      </c>
      <c r="I11203" s="7">
        <v>0</v>
      </c>
      <c r="L11203" s="7">
        <v>23735073000</v>
      </c>
      <c r="M11203" s="7">
        <v>2073571000</v>
      </c>
      <c r="N11203" s="7">
        <v>249365000</v>
      </c>
      <c r="O11203" s="20" t="str">
        <f t="shared" si="354"/>
        <v/>
      </c>
    </row>
    <row r="11204" spans="1:15">
      <c r="A11204" s="20" t="str">
        <f t="shared" si="353"/>
        <v>Lífsverk lífeyrissjóðurLífsverk III/Séreign</v>
      </c>
      <c r="B11204" s="20" t="str">
        <f>_xlfn.IFNA(INDEX(Listi!$AI:$AI,MATCH(C11204,Listi!$AJ:$AJ,0)),INDEX(Listi!T:T,MATCH(C11204,Listi!U:U,0)))</f>
        <v xml:space="preserve">Lífsverk  </v>
      </c>
      <c r="C11204" s="20" t="s">
        <v>268</v>
      </c>
      <c r="D11204" s="20" t="s">
        <v>271</v>
      </c>
      <c r="E11204" s="20" t="s">
        <v>276</v>
      </c>
      <c r="F11204" s="8" t="s">
        <v>186</v>
      </c>
      <c r="G11204" s="8">
        <v>23071</v>
      </c>
      <c r="H11204" s="20" t="s">
        <v>187</v>
      </c>
      <c r="I11204" s="7">
        <v>0</v>
      </c>
      <c r="L11204" s="7">
        <v>653814000</v>
      </c>
      <c r="M11204" s="7">
        <v>105107000</v>
      </c>
      <c r="N11204" s="7">
        <v>2613000</v>
      </c>
      <c r="O11204" s="20" t="str">
        <f t="shared" si="354"/>
        <v/>
      </c>
    </row>
    <row r="11205" spans="1:15">
      <c r="A11205" s="20" t="str">
        <f t="shared" si="353"/>
        <v>Lífsverk lífeyrissjóðurSamtryggingardeild</v>
      </c>
      <c r="B11205" s="20" t="str">
        <f>_xlfn.IFNA(INDEX(Listi!$AI:$AI,MATCH(C11205,Listi!$AJ:$AJ,0)),INDEX(Listi!T:T,MATCH(C11205,Listi!U:U,0)))</f>
        <v xml:space="preserve">Lífsverk  </v>
      </c>
      <c r="C11205" s="20" t="s">
        <v>268</v>
      </c>
      <c r="D11205" s="20" t="s">
        <v>205</v>
      </c>
      <c r="E11205" s="20" t="s">
        <v>275</v>
      </c>
      <c r="F11205" s="8" t="s">
        <v>186</v>
      </c>
      <c r="G11205" s="8">
        <v>23071</v>
      </c>
      <c r="H11205" s="20" t="s">
        <v>187</v>
      </c>
      <c r="I11205" s="7">
        <v>0</v>
      </c>
      <c r="L11205" s="7">
        <v>120542527000</v>
      </c>
      <c r="M11205" s="7">
        <v>4397803000</v>
      </c>
      <c r="N11205" s="7">
        <v>1423151000</v>
      </c>
      <c r="O11205" s="20" t="str">
        <f t="shared" si="354"/>
        <v/>
      </c>
    </row>
    <row r="11206" spans="1:15">
      <c r="A11206" s="20" t="str">
        <f t="shared" si="353"/>
        <v>Söfnunarsjóður lífeyrisréttindaDeild I/Innlán</v>
      </c>
      <c r="B11206" s="20" t="str">
        <f>_xlfn.IFNA(INDEX(Listi!$AI:$AI,MATCH(C11206,Listi!$AJ:$AJ,0)),INDEX(Listi!T:T,MATCH(C11206,Listi!U:U,0)))</f>
        <v>Söfnunarsj.</v>
      </c>
      <c r="C11206" s="20" t="s">
        <v>272</v>
      </c>
      <c r="D11206" s="20" t="s">
        <v>273</v>
      </c>
      <c r="E11206" s="20" t="s">
        <v>276</v>
      </c>
      <c r="F11206" s="8" t="s">
        <v>186</v>
      </c>
      <c r="G11206" s="8">
        <v>23071</v>
      </c>
      <c r="H11206" s="20" t="s">
        <v>187</v>
      </c>
      <c r="I11206" s="7">
        <v>0</v>
      </c>
      <c r="L11206" s="7">
        <v>2001731914</v>
      </c>
      <c r="M11206" s="7">
        <v>133561634</v>
      </c>
      <c r="N11206" s="7">
        <v>44803565</v>
      </c>
      <c r="O11206" s="20" t="str">
        <f t="shared" si="354"/>
        <v/>
      </c>
    </row>
    <row r="11207" spans="1:15">
      <c r="A11207" s="20" t="str">
        <f t="shared" si="353"/>
        <v>Söfnunarsjóður lífeyrisréttindaDeild III/Séreign</v>
      </c>
      <c r="B11207" s="20" t="str">
        <f>_xlfn.IFNA(INDEX(Listi!$AI:$AI,MATCH(C11207,Listi!$AJ:$AJ,0)),INDEX(Listi!T:T,MATCH(C11207,Listi!U:U,0)))</f>
        <v>Söfnunarsj.</v>
      </c>
      <c r="C11207" s="20" t="s">
        <v>272</v>
      </c>
      <c r="D11207" s="20" t="s">
        <v>599</v>
      </c>
      <c r="E11207" s="20" t="s">
        <v>276</v>
      </c>
      <c r="F11207" s="8" t="s">
        <v>186</v>
      </c>
      <c r="G11207" s="8">
        <v>23071</v>
      </c>
      <c r="H11207" s="20" t="s">
        <v>187</v>
      </c>
      <c r="I11207" s="7">
        <v>0</v>
      </c>
      <c r="L11207" s="7">
        <v>24413085</v>
      </c>
      <c r="M11207" s="7">
        <v>24697577</v>
      </c>
      <c r="N11207" s="7">
        <v>900000</v>
      </c>
      <c r="O11207" s="20" t="str">
        <f t="shared" si="354"/>
        <v/>
      </c>
    </row>
    <row r="11208" spans="1:15">
      <c r="A11208" s="20" t="str">
        <f t="shared" si="353"/>
        <v>Söfnunarsjóður lífeyrisréttindaDeildII/Séreign</v>
      </c>
      <c r="B11208" s="20" t="str">
        <f>_xlfn.IFNA(INDEX(Listi!$AI:$AI,MATCH(C11208,Listi!$AJ:$AJ,0)),INDEX(Listi!T:T,MATCH(C11208,Listi!U:U,0)))</f>
        <v>Söfnunarsj.</v>
      </c>
      <c r="C11208" s="20" t="s">
        <v>272</v>
      </c>
      <c r="D11208" s="20" t="s">
        <v>586</v>
      </c>
      <c r="E11208" s="20" t="s">
        <v>276</v>
      </c>
      <c r="F11208" s="8" t="s">
        <v>186</v>
      </c>
      <c r="G11208" s="8">
        <v>23071</v>
      </c>
      <c r="H11208" s="20" t="s">
        <v>187</v>
      </c>
      <c r="I11208" s="7">
        <v>0</v>
      </c>
      <c r="L11208" s="7">
        <v>1654616477</v>
      </c>
      <c r="M11208" s="7">
        <v>128539213</v>
      </c>
      <c r="N11208" s="7">
        <v>22846291</v>
      </c>
      <c r="O11208" s="20" t="str">
        <f t="shared" si="354"/>
        <v/>
      </c>
    </row>
    <row r="11209" spans="1:15">
      <c r="A11209" s="20" t="str">
        <f t="shared" si="353"/>
        <v>Söfnunarsjóður lífeyrisréttindaSamtryggingardeild</v>
      </c>
      <c r="B11209" s="20" t="str">
        <f>_xlfn.IFNA(INDEX(Listi!$AI:$AI,MATCH(C11209,Listi!$AJ:$AJ,0)),INDEX(Listi!T:T,MATCH(C11209,Listi!U:U,0)))</f>
        <v>Söfnunarsj.</v>
      </c>
      <c r="C11209" s="20" t="s">
        <v>272</v>
      </c>
      <c r="D11209" s="20" t="s">
        <v>205</v>
      </c>
      <c r="E11209" s="20" t="s">
        <v>275</v>
      </c>
      <c r="F11209" s="8" t="s">
        <v>186</v>
      </c>
      <c r="G11209" s="8">
        <v>23071</v>
      </c>
      <c r="H11209" s="20" t="s">
        <v>187</v>
      </c>
      <c r="I11209" s="7">
        <v>51886</v>
      </c>
      <c r="L11209" s="7">
        <v>238978847889</v>
      </c>
      <c r="M11209" s="7">
        <v>4967193409</v>
      </c>
      <c r="N11209" s="7">
        <v>6076487652</v>
      </c>
      <c r="O11209" s="20" t="str">
        <f t="shared" si="354"/>
        <v/>
      </c>
    </row>
    <row r="11210" spans="1:15">
      <c r="A11210" s="20" t="str">
        <f t="shared" si="353"/>
        <v>Stapi lífeyrissjóðurSafn I</v>
      </c>
      <c r="B11210" s="20" t="str">
        <f>_xlfn.IFNA(INDEX(Listi!$AI:$AI,MATCH(C11210,Listi!$AJ:$AJ,0)),INDEX(Listi!T:T,MATCH(C11210,Listi!U:U,0)))</f>
        <v xml:space="preserve">Stapi  </v>
      </c>
      <c r="C11210" s="20" t="s">
        <v>209</v>
      </c>
      <c r="D11210" s="20" t="s">
        <v>210</v>
      </c>
      <c r="E11210" s="20" t="s">
        <v>276</v>
      </c>
      <c r="F11210" s="8" t="s">
        <v>186</v>
      </c>
      <c r="G11210" s="8">
        <v>23071</v>
      </c>
      <c r="H11210" s="20" t="s">
        <v>187</v>
      </c>
      <c r="I11210" s="7">
        <v>0</v>
      </c>
      <c r="L11210" s="7">
        <v>2440828925</v>
      </c>
      <c r="M11210" s="7">
        <v>91567233</v>
      </c>
      <c r="N11210" s="7">
        <v>110755602</v>
      </c>
      <c r="O11210" s="20" t="str">
        <f t="shared" si="354"/>
        <v/>
      </c>
    </row>
    <row r="11211" spans="1:15">
      <c r="A11211" s="20" t="str">
        <f t="shared" si="353"/>
        <v>Stapi lífeyrissjóðurSafn II</v>
      </c>
      <c r="B11211" s="20" t="str">
        <f>_xlfn.IFNA(INDEX(Listi!$AI:$AI,MATCH(C11211,Listi!$AJ:$AJ,0)),INDEX(Listi!T:T,MATCH(C11211,Listi!U:U,0)))</f>
        <v xml:space="preserve">Stapi  </v>
      </c>
      <c r="C11211" s="20" t="s">
        <v>209</v>
      </c>
      <c r="D11211" s="20" t="s">
        <v>211</v>
      </c>
      <c r="E11211" s="20" t="s">
        <v>276</v>
      </c>
      <c r="F11211" s="8" t="s">
        <v>186</v>
      </c>
      <c r="G11211" s="8">
        <v>23071</v>
      </c>
      <c r="H11211" s="20" t="s">
        <v>187</v>
      </c>
      <c r="I11211" s="7">
        <v>0</v>
      </c>
      <c r="L11211" s="7">
        <v>5710890273</v>
      </c>
      <c r="M11211" s="7">
        <v>262001316</v>
      </c>
      <c r="N11211" s="7">
        <v>164209410</v>
      </c>
      <c r="O11211" s="20" t="str">
        <f t="shared" si="354"/>
        <v/>
      </c>
    </row>
    <row r="11212" spans="1:15">
      <c r="A11212" s="20" t="str">
        <f t="shared" si="353"/>
        <v>Stapi lífeyrissjóðurSafn III</v>
      </c>
      <c r="B11212" s="20" t="str">
        <f>_xlfn.IFNA(INDEX(Listi!$AI:$AI,MATCH(C11212,Listi!$AJ:$AJ,0)),INDEX(Listi!T:T,MATCH(C11212,Listi!U:U,0)))</f>
        <v xml:space="preserve">Stapi  </v>
      </c>
      <c r="C11212" s="20" t="s">
        <v>209</v>
      </c>
      <c r="D11212" s="20" t="s">
        <v>212</v>
      </c>
      <c r="E11212" s="20" t="s">
        <v>276</v>
      </c>
      <c r="F11212" s="8" t="s">
        <v>186</v>
      </c>
      <c r="G11212" s="8">
        <v>23071</v>
      </c>
      <c r="H11212" s="20" t="s">
        <v>187</v>
      </c>
      <c r="I11212" s="7">
        <v>0</v>
      </c>
      <c r="L11212" s="7">
        <v>268100084</v>
      </c>
      <c r="M11212" s="7">
        <v>24388890</v>
      </c>
      <c r="N11212" s="7">
        <v>9886128</v>
      </c>
      <c r="O11212" s="20" t="str">
        <f t="shared" si="354"/>
        <v/>
      </c>
    </row>
    <row r="11213" spans="1:15">
      <c r="A11213" s="20" t="str">
        <f t="shared" si="353"/>
        <v>Stapi lífeyrissjóðurTryggingardeild</v>
      </c>
      <c r="B11213" s="20" t="str">
        <f>_xlfn.IFNA(INDEX(Listi!$AI:$AI,MATCH(C11213,Listi!$AJ:$AJ,0)),INDEX(Listi!T:T,MATCH(C11213,Listi!U:U,0)))</f>
        <v xml:space="preserve">Stapi  </v>
      </c>
      <c r="C11213" s="20" t="s">
        <v>209</v>
      </c>
      <c r="D11213" s="20" t="s">
        <v>213</v>
      </c>
      <c r="E11213" s="20" t="s">
        <v>275</v>
      </c>
      <c r="F11213" s="8" t="s">
        <v>186</v>
      </c>
      <c r="G11213" s="8">
        <v>23071</v>
      </c>
      <c r="H11213" s="20" t="s">
        <v>187</v>
      </c>
      <c r="I11213" s="7">
        <v>87957681</v>
      </c>
      <c r="L11213" s="7">
        <v>348661724246</v>
      </c>
      <c r="M11213" s="7">
        <v>13807615154</v>
      </c>
      <c r="N11213" s="7">
        <v>7912918911</v>
      </c>
      <c r="O11213" s="20" t="str">
        <f t="shared" si="354"/>
        <v/>
      </c>
    </row>
    <row r="11214" spans="1:15">
      <c r="A11214" s="20" t="str">
        <f t="shared" ref="A11214:A11276" si="355">CONCATENATE(C11214,D11214)</f>
        <v>Stapi lífeyrissjóðurVarfærnasafnið</v>
      </c>
      <c r="B11214" s="20" t="str">
        <f>_xlfn.IFNA(INDEX(Listi!$AI:$AI,MATCH(C11214,Listi!$AJ:$AJ,0)),INDEX(Listi!T:T,MATCH(C11214,Listi!U:U,0)))</f>
        <v xml:space="preserve">Stapi  </v>
      </c>
      <c r="C11214" s="20" t="s">
        <v>209</v>
      </c>
      <c r="D11214" s="20" t="s">
        <v>392</v>
      </c>
      <c r="E11214" s="20" t="s">
        <v>276</v>
      </c>
      <c r="F11214" s="8" t="s">
        <v>186</v>
      </c>
      <c r="G11214" s="8">
        <v>23071</v>
      </c>
      <c r="H11214" s="20" t="s">
        <v>187</v>
      </c>
      <c r="I11214" s="7">
        <v>0</v>
      </c>
      <c r="L11214" s="7">
        <v>471986044</v>
      </c>
      <c r="M11214" s="7">
        <v>137399159</v>
      </c>
      <c r="N11214" s="7">
        <v>6994496</v>
      </c>
      <c r="O11214" s="20" t="str">
        <f t="shared" si="354"/>
        <v/>
      </c>
    </row>
    <row r="11215" spans="1:15">
      <c r="A11215" s="20" t="str">
        <f t="shared" si="355"/>
        <v>Almenni lífeyrissjóðurinnÆvisafn I</v>
      </c>
      <c r="B11215" s="20" t="str">
        <f>_xlfn.IFNA(INDEX(Listi!$AI:$AI,MATCH(C11215,Listi!$AJ:$AJ,0)),INDEX(Listi!T:T,MATCH(C11215,Listi!U:U,0)))</f>
        <v xml:space="preserve">Almenni </v>
      </c>
      <c r="C11215" s="20" t="s">
        <v>0</v>
      </c>
      <c r="D11215" s="20" t="s">
        <v>202</v>
      </c>
      <c r="E11215" s="20" t="s">
        <v>276</v>
      </c>
      <c r="F11215" s="8" t="s">
        <v>188</v>
      </c>
      <c r="G11215" s="8">
        <v>25628</v>
      </c>
      <c r="H11215" s="20" t="s">
        <v>189</v>
      </c>
      <c r="I11215" s="7">
        <v>3011426</v>
      </c>
      <c r="L11215" s="7">
        <v>43068273823</v>
      </c>
      <c r="M11215" s="7">
        <v>4413720640</v>
      </c>
      <c r="N11215" s="7">
        <v>641257097</v>
      </c>
      <c r="O11215" s="20" t="str">
        <f t="shared" si="354"/>
        <v/>
      </c>
    </row>
    <row r="11216" spans="1:15">
      <c r="A11216" s="20" t="str">
        <f t="shared" si="355"/>
        <v>Almenni lífeyrissjóðurinnÆvisafn II</v>
      </c>
      <c r="B11216" s="20" t="str">
        <f>_xlfn.IFNA(INDEX(Listi!$AI:$AI,MATCH(C11216,Listi!$AJ:$AJ,0)),INDEX(Listi!T:T,MATCH(C11216,Listi!U:U,0)))</f>
        <v xml:space="preserve">Almenni </v>
      </c>
      <c r="C11216" s="20" t="s">
        <v>0</v>
      </c>
      <c r="D11216" s="20" t="s">
        <v>203</v>
      </c>
      <c r="E11216" s="20" t="s">
        <v>276</v>
      </c>
      <c r="F11216" s="8" t="s">
        <v>188</v>
      </c>
      <c r="G11216" s="8">
        <v>25628</v>
      </c>
      <c r="H11216" s="20" t="s">
        <v>189</v>
      </c>
      <c r="I11216" s="7">
        <v>6640283</v>
      </c>
      <c r="L11216" s="7">
        <v>86460235807</v>
      </c>
      <c r="M11216" s="7">
        <v>3970537445</v>
      </c>
      <c r="N11216" s="7">
        <v>1539034493</v>
      </c>
      <c r="O11216" s="20" t="str">
        <f t="shared" si="354"/>
        <v/>
      </c>
    </row>
    <row r="11217" spans="1:15">
      <c r="A11217" s="20" t="str">
        <f t="shared" si="355"/>
        <v>Almenni lífeyrissjóðurinnÆvisafn III</v>
      </c>
      <c r="B11217" s="20" t="str">
        <f>_xlfn.IFNA(INDEX(Listi!$AI:$AI,MATCH(C11217,Listi!$AJ:$AJ,0)),INDEX(Listi!T:T,MATCH(C11217,Listi!U:U,0)))</f>
        <v xml:space="preserve">Almenni </v>
      </c>
      <c r="C11217" s="20" t="s">
        <v>0</v>
      </c>
      <c r="D11217" s="20" t="s">
        <v>204</v>
      </c>
      <c r="E11217" s="20" t="s">
        <v>276</v>
      </c>
      <c r="F11217" s="8" t="s">
        <v>188</v>
      </c>
      <c r="G11217" s="8">
        <v>25628</v>
      </c>
      <c r="H11217" s="20" t="s">
        <v>189</v>
      </c>
      <c r="I11217" s="7">
        <v>2873389</v>
      </c>
      <c r="L11217" s="7">
        <v>33890180699</v>
      </c>
      <c r="M11217" s="7">
        <v>1571509194</v>
      </c>
      <c r="N11217" s="7">
        <v>920421683</v>
      </c>
      <c r="O11217" s="20" t="str">
        <f t="shared" si="354"/>
        <v/>
      </c>
    </row>
    <row r="11218" spans="1:15">
      <c r="A11218" s="20" t="str">
        <f t="shared" si="355"/>
        <v>Almenni lífeyrissjóðurinnHúsnæðissafn</v>
      </c>
      <c r="B11218" s="20" t="str">
        <f>_xlfn.IFNA(INDEX(Listi!$AI:$AI,MATCH(C11218,Listi!$AJ:$AJ,0)),INDEX(Listi!T:T,MATCH(C11218,Listi!U:U,0)))</f>
        <v xml:space="preserve">Almenni </v>
      </c>
      <c r="C11218" s="20" t="s">
        <v>0</v>
      </c>
      <c r="D11218" s="20" t="s">
        <v>315</v>
      </c>
      <c r="E11218" s="20" t="s">
        <v>276</v>
      </c>
      <c r="F11218" s="8" t="s">
        <v>188</v>
      </c>
      <c r="G11218" s="8">
        <v>25628</v>
      </c>
      <c r="H11218" s="20" t="s">
        <v>189</v>
      </c>
      <c r="I11218" s="7">
        <v>23673</v>
      </c>
      <c r="L11218" s="7">
        <v>487895879</v>
      </c>
      <c r="M11218" s="7">
        <v>166428361</v>
      </c>
      <c r="N11218" s="7">
        <v>18080096</v>
      </c>
      <c r="O11218" s="20" t="str">
        <f t="shared" si="354"/>
        <v/>
      </c>
    </row>
    <row r="11219" spans="1:15">
      <c r="A11219" s="20" t="str">
        <f t="shared" si="355"/>
        <v>Almenni lífeyrissjóðurinnInnlánssafn</v>
      </c>
      <c r="B11219" s="20" t="str">
        <f>_xlfn.IFNA(INDEX(Listi!$AI:$AI,MATCH(C11219,Listi!$AJ:$AJ,0)),INDEX(Listi!T:T,MATCH(C11219,Listi!U:U,0)))</f>
        <v xml:space="preserve">Almenni </v>
      </c>
      <c r="C11219" s="20" t="s">
        <v>0</v>
      </c>
      <c r="D11219" s="20" t="s">
        <v>1</v>
      </c>
      <c r="E11219" s="20" t="s">
        <v>276</v>
      </c>
      <c r="F11219" s="8" t="s">
        <v>188</v>
      </c>
      <c r="G11219" s="8">
        <v>25628</v>
      </c>
      <c r="H11219" s="20" t="s">
        <v>189</v>
      </c>
      <c r="I11219" s="7">
        <v>0</v>
      </c>
      <c r="L11219" s="7">
        <v>26587944379</v>
      </c>
      <c r="M11219" s="7">
        <v>1016779991</v>
      </c>
      <c r="N11219" s="7">
        <v>1031869724</v>
      </c>
      <c r="O11219" s="20" t="str">
        <f t="shared" si="354"/>
        <v/>
      </c>
    </row>
    <row r="11220" spans="1:15">
      <c r="A11220" s="20" t="str">
        <f t="shared" si="355"/>
        <v>Almenni lífeyrissjóðurinnRíkissafn langt</v>
      </c>
      <c r="B11220" s="20" t="str">
        <f>_xlfn.IFNA(INDEX(Listi!$AI:$AI,MATCH(C11220,Listi!$AJ:$AJ,0)),INDEX(Listi!T:T,MATCH(C11220,Listi!U:U,0)))</f>
        <v xml:space="preserve">Almenni </v>
      </c>
      <c r="C11220" s="20" t="s">
        <v>0</v>
      </c>
      <c r="D11220" s="20" t="s">
        <v>199</v>
      </c>
      <c r="E11220" s="20" t="s">
        <v>276</v>
      </c>
      <c r="F11220" s="8" t="s">
        <v>188</v>
      </c>
      <c r="G11220" s="8">
        <v>25628</v>
      </c>
      <c r="H11220" s="20" t="s">
        <v>189</v>
      </c>
      <c r="I11220" s="7">
        <v>146662</v>
      </c>
      <c r="L11220" s="7">
        <v>1193680171</v>
      </c>
      <c r="M11220" s="7">
        <v>61272573</v>
      </c>
      <c r="N11220" s="7">
        <v>40105929</v>
      </c>
      <c r="O11220" s="20" t="str">
        <f t="shared" si="354"/>
        <v/>
      </c>
    </row>
    <row r="11221" spans="1:15">
      <c r="A11221" s="20" t="str">
        <f t="shared" si="355"/>
        <v>Almenni lífeyrissjóðurinnRíkissafn stutt</v>
      </c>
      <c r="B11221" s="20" t="str">
        <f>_xlfn.IFNA(INDEX(Listi!$AI:$AI,MATCH(C11221,Listi!$AJ:$AJ,0)),INDEX(Listi!T:T,MATCH(C11221,Listi!U:U,0)))</f>
        <v xml:space="preserve">Almenni </v>
      </c>
      <c r="C11221" s="20" t="s">
        <v>0</v>
      </c>
      <c r="D11221" s="20" t="s">
        <v>200</v>
      </c>
      <c r="E11221" s="20" t="s">
        <v>276</v>
      </c>
      <c r="F11221" s="8" t="s">
        <v>188</v>
      </c>
      <c r="G11221" s="8">
        <v>25628</v>
      </c>
      <c r="H11221" s="20" t="s">
        <v>189</v>
      </c>
      <c r="I11221" s="7">
        <v>35515</v>
      </c>
      <c r="L11221" s="7">
        <v>541893627</v>
      </c>
      <c r="M11221" s="7">
        <v>20423158</v>
      </c>
      <c r="N11221" s="7">
        <v>14899899</v>
      </c>
      <c r="O11221" s="20" t="str">
        <f t="shared" si="354"/>
        <v/>
      </c>
    </row>
    <row r="11222" spans="1:15">
      <c r="A11222" s="20" t="str">
        <f t="shared" si="355"/>
        <v>Almenni lífeyrissjóðurinnTryggingadeild</v>
      </c>
      <c r="B11222" s="20" t="str">
        <f>_xlfn.IFNA(INDEX(Listi!$AI:$AI,MATCH(C11222,Listi!$AJ:$AJ,0)),INDEX(Listi!T:T,MATCH(C11222,Listi!U:U,0)))</f>
        <v xml:space="preserve">Almenni </v>
      </c>
      <c r="C11222" s="20" t="s">
        <v>0</v>
      </c>
      <c r="D11222" s="20" t="s">
        <v>201</v>
      </c>
      <c r="E11222" s="20" t="s">
        <v>275</v>
      </c>
      <c r="F11222" s="8" t="s">
        <v>188</v>
      </c>
      <c r="G11222" s="8">
        <v>25628</v>
      </c>
      <c r="H11222" s="20" t="s">
        <v>189</v>
      </c>
      <c r="I11222" s="7">
        <v>12966790</v>
      </c>
      <c r="L11222" s="7">
        <v>174784296254</v>
      </c>
      <c r="M11222" s="7">
        <v>7497244534</v>
      </c>
      <c r="N11222" s="7">
        <v>3057046932</v>
      </c>
      <c r="O11222" s="20" t="str">
        <f t="shared" si="354"/>
        <v/>
      </c>
    </row>
    <row r="11223" spans="1:15">
      <c r="A11223" s="20" t="str">
        <f t="shared" si="355"/>
        <v>Arion banki hf.Erlend hlutabréf</v>
      </c>
      <c r="B11223" s="20" t="str">
        <f>_xlfn.IFNA(INDEX(Listi!$AI:$AI,MATCH(C11223,Listi!$AJ:$AJ,0)),INDEX(Listi!T:T,MATCH(C11223,Listi!U:U,0)))</f>
        <v xml:space="preserve">Arion banki </v>
      </c>
      <c r="C11223" s="20" t="s">
        <v>214</v>
      </c>
      <c r="D11223" s="20" t="s">
        <v>215</v>
      </c>
      <c r="E11223" s="20" t="s">
        <v>276</v>
      </c>
      <c r="F11223" s="8" t="s">
        <v>188</v>
      </c>
      <c r="G11223" s="8">
        <v>25628</v>
      </c>
      <c r="H11223" s="20" t="s">
        <v>189</v>
      </c>
      <c r="I11223" s="7">
        <v>4044000</v>
      </c>
      <c r="L11223" s="7">
        <v>1149685000</v>
      </c>
      <c r="M11223" s="7">
        <v>49095000</v>
      </c>
      <c r="N11223" s="7">
        <v>10876000</v>
      </c>
      <c r="O11223" s="20" t="str">
        <f t="shared" si="354"/>
        <v/>
      </c>
    </row>
    <row r="11224" spans="1:15">
      <c r="A11224" s="20" t="str">
        <f t="shared" si="355"/>
        <v>Arion banki hf.Innlend skuldabréf</v>
      </c>
      <c r="B11224" s="20" t="str">
        <f>_xlfn.IFNA(INDEX(Listi!$AI:$AI,MATCH(C11224,Listi!$AJ:$AJ,0)),INDEX(Listi!T:T,MATCH(C11224,Listi!U:U,0)))</f>
        <v xml:space="preserve">Arion banki </v>
      </c>
      <c r="C11224" s="20" t="s">
        <v>214</v>
      </c>
      <c r="D11224" s="20" t="s">
        <v>216</v>
      </c>
      <c r="E11224" s="20" t="s">
        <v>276</v>
      </c>
      <c r="F11224" s="8" t="s">
        <v>188</v>
      </c>
      <c r="G11224" s="8">
        <v>25628</v>
      </c>
      <c r="H11224" s="20" t="s">
        <v>189</v>
      </c>
      <c r="I11224" s="7">
        <v>12775000</v>
      </c>
      <c r="L11224" s="7">
        <v>4446434000</v>
      </c>
      <c r="M11224" s="7">
        <v>344234000</v>
      </c>
      <c r="N11224" s="7">
        <v>44793000</v>
      </c>
      <c r="O11224" s="20" t="str">
        <f t="shared" si="354"/>
        <v/>
      </c>
    </row>
    <row r="11225" spans="1:15">
      <c r="A11225" s="20" t="str">
        <f t="shared" si="355"/>
        <v>Arion banki hf.Lífeyrisauki L1</v>
      </c>
      <c r="B11225" s="20" t="str">
        <f>_xlfn.IFNA(INDEX(Listi!$AI:$AI,MATCH(C11225,Listi!$AJ:$AJ,0)),INDEX(Listi!T:T,MATCH(C11225,Listi!U:U,0)))</f>
        <v xml:space="preserve">Arion banki </v>
      </c>
      <c r="C11225" s="20" t="s">
        <v>214</v>
      </c>
      <c r="D11225" s="20" t="s">
        <v>377</v>
      </c>
      <c r="E11225" s="20" t="s">
        <v>276</v>
      </c>
      <c r="F11225" s="8" t="s">
        <v>188</v>
      </c>
      <c r="G11225" s="8">
        <v>25628</v>
      </c>
      <c r="H11225" s="20" t="s">
        <v>189</v>
      </c>
      <c r="I11225" s="7">
        <v>20158000</v>
      </c>
      <c r="L11225" s="7">
        <v>5887942000</v>
      </c>
      <c r="M11225" s="7">
        <v>1011885000</v>
      </c>
      <c r="N11225" s="7">
        <v>34615000</v>
      </c>
      <c r="O11225" s="20" t="str">
        <f t="shared" si="354"/>
        <v/>
      </c>
    </row>
    <row r="11226" spans="1:15">
      <c r="A11226" s="20" t="str">
        <f t="shared" si="355"/>
        <v>Arion banki hf.Lífeyrisauki L2</v>
      </c>
      <c r="B11226" s="20" t="str">
        <f>_xlfn.IFNA(INDEX(Listi!$AI:$AI,MATCH(C11226,Listi!$AJ:$AJ,0)),INDEX(Listi!T:T,MATCH(C11226,Listi!U:U,0)))</f>
        <v xml:space="preserve">Arion banki </v>
      </c>
      <c r="C11226" s="20" t="s">
        <v>214</v>
      </c>
      <c r="D11226" s="20" t="s">
        <v>372</v>
      </c>
      <c r="E11226" s="20" t="s">
        <v>276</v>
      </c>
      <c r="F11226" s="8" t="s">
        <v>188</v>
      </c>
      <c r="G11226" s="8">
        <v>25628</v>
      </c>
      <c r="H11226" s="20" t="s">
        <v>189</v>
      </c>
      <c r="I11226" s="7">
        <v>74743000</v>
      </c>
      <c r="L11226" s="7">
        <v>21366380000</v>
      </c>
      <c r="M11226" s="7">
        <v>1613513000</v>
      </c>
      <c r="N11226" s="7">
        <v>92085000</v>
      </c>
      <c r="O11226" s="20" t="str">
        <f t="shared" si="354"/>
        <v/>
      </c>
    </row>
    <row r="11227" spans="1:15">
      <c r="A11227" s="20" t="str">
        <f t="shared" si="355"/>
        <v>Arion banki hf.Lífeyrisauki L3</v>
      </c>
      <c r="B11227" s="20" t="str">
        <f>_xlfn.IFNA(INDEX(Listi!$AI:$AI,MATCH(C11227,Listi!$AJ:$AJ,0)),INDEX(Listi!T:T,MATCH(C11227,Listi!U:U,0)))</f>
        <v xml:space="preserve">Arion banki </v>
      </c>
      <c r="C11227" s="20" t="s">
        <v>214</v>
      </c>
      <c r="D11227" s="20" t="s">
        <v>371</v>
      </c>
      <c r="E11227" s="20" t="s">
        <v>276</v>
      </c>
      <c r="F11227" s="8" t="s">
        <v>188</v>
      </c>
      <c r="G11227" s="8">
        <v>25628</v>
      </c>
      <c r="H11227" s="20" t="s">
        <v>189</v>
      </c>
      <c r="I11227" s="7">
        <v>106207000</v>
      </c>
      <c r="L11227" s="7">
        <v>29714848000</v>
      </c>
      <c r="M11227" s="7">
        <v>2122481000</v>
      </c>
      <c r="N11227" s="7">
        <v>129566000</v>
      </c>
      <c r="O11227" s="20" t="str">
        <f t="shared" si="354"/>
        <v/>
      </c>
    </row>
    <row r="11228" spans="1:15">
      <c r="A11228" s="20" t="str">
        <f t="shared" si="355"/>
        <v>Arion banki hf.Lífeyrisauki L4</v>
      </c>
      <c r="B11228" s="20" t="str">
        <f>_xlfn.IFNA(INDEX(Listi!$AI:$AI,MATCH(C11228,Listi!$AJ:$AJ,0)),INDEX(Listi!T:T,MATCH(C11228,Listi!U:U,0)))</f>
        <v xml:space="preserve">Arion banki </v>
      </c>
      <c r="C11228" s="20" t="s">
        <v>214</v>
      </c>
      <c r="D11228" s="20" t="s">
        <v>587</v>
      </c>
      <c r="E11228" s="20" t="s">
        <v>276</v>
      </c>
      <c r="F11228" s="8" t="s">
        <v>188</v>
      </c>
      <c r="G11228" s="8">
        <v>25628</v>
      </c>
      <c r="H11228" s="20" t="s">
        <v>189</v>
      </c>
      <c r="I11228" s="7">
        <v>73775000</v>
      </c>
      <c r="L11228" s="7">
        <v>19306242000</v>
      </c>
      <c r="M11228" s="7">
        <v>1346647000</v>
      </c>
      <c r="N11228" s="7">
        <v>388052000</v>
      </c>
      <c r="O11228" s="20" t="str">
        <f t="shared" si="354"/>
        <v/>
      </c>
    </row>
    <row r="11229" spans="1:15">
      <c r="A11229" s="20" t="str">
        <f t="shared" si="355"/>
        <v>Arion banki hf.Lífeyrisauki L5</v>
      </c>
      <c r="B11229" s="20" t="str">
        <f>_xlfn.IFNA(INDEX(Listi!$AI:$AI,MATCH(C11229,Listi!$AJ:$AJ,0)),INDEX(Listi!T:T,MATCH(C11229,Listi!U:U,0)))</f>
        <v xml:space="preserve">Arion banki </v>
      </c>
      <c r="C11229" s="20" t="s">
        <v>214</v>
      </c>
      <c r="D11229" s="20" t="s">
        <v>369</v>
      </c>
      <c r="E11229" s="20" t="s">
        <v>276</v>
      </c>
      <c r="F11229" s="8" t="s">
        <v>188</v>
      </c>
      <c r="G11229" s="8">
        <v>25628</v>
      </c>
      <c r="H11229" s="20" t="s">
        <v>189</v>
      </c>
      <c r="I11229" s="7">
        <v>0</v>
      </c>
      <c r="L11229" s="7">
        <v>44858554000</v>
      </c>
      <c r="M11229" s="7">
        <v>4018833000</v>
      </c>
      <c r="N11229" s="7">
        <v>933672000</v>
      </c>
      <c r="O11229" s="20" t="str">
        <f t="shared" si="354"/>
        <v/>
      </c>
    </row>
    <row r="11230" spans="1:15">
      <c r="A11230" s="20" t="str">
        <f t="shared" si="355"/>
        <v>Birta lífeyrissjóðurBlönduð leið</v>
      </c>
      <c r="B11230" s="20" t="str">
        <f>_xlfn.IFNA(INDEX(Listi!$AI:$AI,MATCH(C11230,Listi!$AJ:$AJ,0)),INDEX(Listi!T:T,MATCH(C11230,Listi!U:U,0)))</f>
        <v xml:space="preserve">Birta  </v>
      </c>
      <c r="C11230" s="20" t="s">
        <v>298</v>
      </c>
      <c r="D11230" s="20" t="s">
        <v>314</v>
      </c>
      <c r="E11230" s="20" t="s">
        <v>276</v>
      </c>
      <c r="F11230" s="8" t="s">
        <v>188</v>
      </c>
      <c r="G11230" s="8">
        <v>25628</v>
      </c>
      <c r="H11230" s="20" t="s">
        <v>189</v>
      </c>
      <c r="I11230" s="7">
        <v>249737</v>
      </c>
      <c r="L11230" s="7">
        <v>6929716201</v>
      </c>
      <c r="M11230" s="7">
        <v>253995298</v>
      </c>
      <c r="N11230" s="7">
        <v>139753585</v>
      </c>
      <c r="O11230" s="20" t="str">
        <f t="shared" si="354"/>
        <v/>
      </c>
    </row>
    <row r="11231" spans="1:15">
      <c r="A11231" s="20" t="str">
        <f t="shared" si="355"/>
        <v>Birta lífeyrissjóðurInnlánsleið</v>
      </c>
      <c r="B11231" s="20" t="str">
        <f>_xlfn.IFNA(INDEX(Listi!$AI:$AI,MATCH(C11231,Listi!$AJ:$AJ,0)),INDEX(Listi!T:T,MATCH(C11231,Listi!U:U,0)))</f>
        <v xml:space="preserve">Birta  </v>
      </c>
      <c r="C11231" s="20" t="s">
        <v>298</v>
      </c>
      <c r="D11231" s="20" t="s">
        <v>208</v>
      </c>
      <c r="E11231" s="20" t="s">
        <v>276</v>
      </c>
      <c r="F11231" s="8" t="s">
        <v>188</v>
      </c>
      <c r="G11231" s="8">
        <v>25628</v>
      </c>
      <c r="H11231" s="20" t="s">
        <v>189</v>
      </c>
      <c r="I11231" s="7">
        <v>0</v>
      </c>
      <c r="L11231" s="7">
        <v>4108971332</v>
      </c>
      <c r="M11231" s="7">
        <v>264842424</v>
      </c>
      <c r="N11231" s="7">
        <v>174324836</v>
      </c>
      <c r="O11231" s="20" t="str">
        <f t="shared" si="354"/>
        <v/>
      </c>
    </row>
    <row r="11232" spans="1:15">
      <c r="A11232" s="20" t="str">
        <f t="shared" si="355"/>
        <v>Birta lífeyrissjóðurSamtryggingardeild</v>
      </c>
      <c r="B11232" s="20" t="str">
        <f>_xlfn.IFNA(INDEX(Listi!$AI:$AI,MATCH(C11232,Listi!$AJ:$AJ,0)),INDEX(Listi!T:T,MATCH(C11232,Listi!U:U,0)))</f>
        <v xml:space="preserve">Birta  </v>
      </c>
      <c r="C11232" s="20" t="s">
        <v>298</v>
      </c>
      <c r="D11232" s="20" t="s">
        <v>205</v>
      </c>
      <c r="E11232" s="20" t="s">
        <v>275</v>
      </c>
      <c r="F11232" s="8" t="s">
        <v>188</v>
      </c>
      <c r="G11232" s="8">
        <v>25628</v>
      </c>
      <c r="H11232" s="20" t="s">
        <v>189</v>
      </c>
      <c r="I11232" s="7">
        <v>383249416</v>
      </c>
      <c r="L11232" s="7">
        <v>549755105944</v>
      </c>
      <c r="M11232" s="7">
        <v>18480897961</v>
      </c>
      <c r="N11232" s="7">
        <v>14075814006</v>
      </c>
      <c r="O11232" s="20" t="str">
        <f t="shared" si="354"/>
        <v/>
      </c>
    </row>
    <row r="11233" spans="1:15">
      <c r="A11233" s="20" t="str">
        <f t="shared" si="355"/>
        <v>Birta lífeyrissjóðurSkuldabréfaleið</v>
      </c>
      <c r="B11233" s="20" t="str">
        <f>_xlfn.IFNA(INDEX(Listi!$AI:$AI,MATCH(C11233,Listi!$AJ:$AJ,0)),INDEX(Listi!T:T,MATCH(C11233,Listi!U:U,0)))</f>
        <v xml:space="preserve">Birta  </v>
      </c>
      <c r="C11233" s="20" t="s">
        <v>298</v>
      </c>
      <c r="D11233" s="20" t="s">
        <v>313</v>
      </c>
      <c r="E11233" s="20" t="s">
        <v>276</v>
      </c>
      <c r="F11233" s="8" t="s">
        <v>188</v>
      </c>
      <c r="G11233" s="8">
        <v>25628</v>
      </c>
      <c r="H11233" s="20" t="s">
        <v>189</v>
      </c>
      <c r="I11233" s="7">
        <v>555624</v>
      </c>
      <c r="L11233" s="7">
        <v>8522374478</v>
      </c>
      <c r="M11233" s="7">
        <v>391005163</v>
      </c>
      <c r="N11233" s="7">
        <v>218104877</v>
      </c>
      <c r="O11233" s="20" t="str">
        <f t="shared" si="354"/>
        <v/>
      </c>
    </row>
    <row r="11234" spans="1:15">
      <c r="A11234" s="20" t="str">
        <f t="shared" si="355"/>
        <v>Birta lífeyrissjóðurTilgreind séreign</v>
      </c>
      <c r="B11234" s="20" t="str">
        <f>_xlfn.IFNA(INDEX(Listi!$AI:$AI,MATCH(C11234,Listi!$AJ:$AJ,0)),INDEX(Listi!T:T,MATCH(C11234,Listi!U:U,0)))</f>
        <v xml:space="preserve">Birta  </v>
      </c>
      <c r="C11234" s="20" t="s">
        <v>298</v>
      </c>
      <c r="D11234" s="20" t="s">
        <v>312</v>
      </c>
      <c r="E11234" s="20" t="s">
        <v>276</v>
      </c>
      <c r="F11234" s="8" t="s">
        <v>188</v>
      </c>
      <c r="G11234" s="8">
        <v>25628</v>
      </c>
      <c r="H11234" s="20" t="s">
        <v>189</v>
      </c>
      <c r="I11234" s="7">
        <v>9500</v>
      </c>
      <c r="L11234" s="7">
        <v>2234420297</v>
      </c>
      <c r="M11234" s="7">
        <v>511871981</v>
      </c>
      <c r="N11234" s="7">
        <v>36000223</v>
      </c>
      <c r="O11234" s="20" t="str">
        <f t="shared" si="354"/>
        <v/>
      </c>
    </row>
    <row r="11235" spans="1:15">
      <c r="A11235" s="20" t="str">
        <f t="shared" si="355"/>
        <v>Brú Lífeyrissjóður starfsmanna sveitarfélagaA-deild</v>
      </c>
      <c r="B11235" s="20" t="str">
        <f>_xlfn.IFNA(INDEX(Listi!$AI:$AI,MATCH(C11235,Listi!$AJ:$AJ,0)),INDEX(Listi!T:T,MATCH(C11235,Listi!U:U,0)))</f>
        <v>Brú</v>
      </c>
      <c r="C11235" s="20" t="s">
        <v>217</v>
      </c>
      <c r="D11235" s="20" t="s">
        <v>257</v>
      </c>
      <c r="E11235" s="20" t="s">
        <v>275</v>
      </c>
      <c r="F11235" s="8" t="s">
        <v>188</v>
      </c>
      <c r="G11235" s="8">
        <v>25628</v>
      </c>
      <c r="H11235" s="20" t="s">
        <v>189</v>
      </c>
      <c r="I11235" s="7">
        <v>64878642</v>
      </c>
      <c r="L11235" s="7">
        <v>270469177889</v>
      </c>
      <c r="M11235" s="7">
        <v>13987858077</v>
      </c>
      <c r="N11235" s="7">
        <v>4793072329</v>
      </c>
      <c r="O11235" s="20" t="str">
        <f t="shared" si="354"/>
        <v/>
      </c>
    </row>
    <row r="11236" spans="1:15">
      <c r="A11236" s="20" t="str">
        <f t="shared" si="355"/>
        <v>Brú Lífeyrissjóður starfsmanna sveitarfélagaB-deild</v>
      </c>
      <c r="B11236" s="20" t="str">
        <f>_xlfn.IFNA(INDEX(Listi!$AI:$AI,MATCH(C11236,Listi!$AJ:$AJ,0)),INDEX(Listi!T:T,MATCH(C11236,Listi!U:U,0)))</f>
        <v>Brú</v>
      </c>
      <c r="C11236" s="20" t="s">
        <v>217</v>
      </c>
      <c r="D11236" s="20" t="s">
        <v>218</v>
      </c>
      <c r="E11236" s="20" t="s">
        <v>275</v>
      </c>
      <c r="F11236" s="8" t="s">
        <v>188</v>
      </c>
      <c r="G11236" s="8">
        <v>25628</v>
      </c>
      <c r="H11236" s="20" t="s">
        <v>189</v>
      </c>
      <c r="I11236" s="7">
        <v>3604510</v>
      </c>
      <c r="L11236" s="7">
        <v>17004783831</v>
      </c>
      <c r="M11236" s="7">
        <v>119747694</v>
      </c>
      <c r="N11236" s="7">
        <v>3424817406</v>
      </c>
      <c r="O11236" s="20" t="str">
        <f t="shared" si="354"/>
        <v/>
      </c>
    </row>
    <row r="11237" spans="1:15">
      <c r="A11237" s="20" t="str">
        <f t="shared" si="355"/>
        <v>Brú Lífeyrissjóður starfsmanna sveitarfélagaV-deild</v>
      </c>
      <c r="B11237" s="20" t="str">
        <f>_xlfn.IFNA(INDEX(Listi!$AI:$AI,MATCH(C11237,Listi!$AJ:$AJ,0)),INDEX(Listi!T:T,MATCH(C11237,Listi!U:U,0)))</f>
        <v>Brú</v>
      </c>
      <c r="C11237" s="20" t="s">
        <v>217</v>
      </c>
      <c r="D11237" s="20" t="s">
        <v>219</v>
      </c>
      <c r="E11237" s="20" t="s">
        <v>275</v>
      </c>
      <c r="F11237" s="8" t="s">
        <v>188</v>
      </c>
      <c r="G11237" s="8">
        <v>25628</v>
      </c>
      <c r="H11237" s="20" t="s">
        <v>189</v>
      </c>
      <c r="I11237" s="7">
        <v>12831099</v>
      </c>
      <c r="L11237" s="7">
        <v>54501394986</v>
      </c>
      <c r="M11237" s="7">
        <v>4188513374</v>
      </c>
      <c r="N11237" s="7">
        <v>455519059</v>
      </c>
      <c r="O11237" s="20" t="str">
        <f t="shared" si="354"/>
        <v/>
      </c>
    </row>
    <row r="11238" spans="1:15">
      <c r="A11238" s="20" t="str">
        <f t="shared" si="355"/>
        <v>Eftirlaunasj atvinnuflugmannaSamtryggingardeild</v>
      </c>
      <c r="B11238" s="20" t="str">
        <f>_xlfn.IFNA(INDEX(Listi!$AI:$AI,MATCH(C11238,Listi!$AJ:$AJ,0)),INDEX(Listi!T:T,MATCH(C11238,Listi!U:U,0)))</f>
        <v>EFÍA</v>
      </c>
      <c r="C11238" s="20" t="s">
        <v>220</v>
      </c>
      <c r="D11238" s="20" t="s">
        <v>205</v>
      </c>
      <c r="E11238" s="20" t="s">
        <v>275</v>
      </c>
      <c r="F11238" s="8" t="s">
        <v>188</v>
      </c>
      <c r="G11238" s="8">
        <v>25628</v>
      </c>
      <c r="H11238" s="20" t="s">
        <v>189</v>
      </c>
      <c r="I11238" s="7">
        <v>50162000</v>
      </c>
      <c r="L11238" s="7">
        <v>58542663000</v>
      </c>
      <c r="M11238" s="7">
        <v>1477262000</v>
      </c>
      <c r="N11238" s="7">
        <v>1113313000</v>
      </c>
      <c r="O11238" s="20" t="str">
        <f t="shared" si="354"/>
        <v/>
      </c>
    </row>
    <row r="11239" spans="1:15">
      <c r="A11239" s="20" t="str">
        <f t="shared" si="355"/>
        <v>Festa - lífeyrissjóðurSamtryggingardeild</v>
      </c>
      <c r="B11239" s="20" t="str">
        <f>_xlfn.IFNA(INDEX(Listi!$AI:$AI,MATCH(C11239,Listi!$AJ:$AJ,0)),INDEX(Listi!T:T,MATCH(C11239,Listi!U:U,0)))</f>
        <v xml:space="preserve">Festa </v>
      </c>
      <c r="C11239" s="20" t="s">
        <v>221</v>
      </c>
      <c r="D11239" s="20" t="s">
        <v>205</v>
      </c>
      <c r="E11239" s="20" t="s">
        <v>275</v>
      </c>
      <c r="F11239" s="8" t="s">
        <v>188</v>
      </c>
      <c r="G11239" s="8">
        <v>25628</v>
      </c>
      <c r="H11239" s="20" t="s">
        <v>189</v>
      </c>
      <c r="I11239" s="7">
        <v>30355711</v>
      </c>
      <c r="L11239" s="7">
        <v>246318113722</v>
      </c>
      <c r="M11239" s="7">
        <v>11138196907</v>
      </c>
      <c r="N11239" s="7">
        <v>5180938287</v>
      </c>
      <c r="O11239" s="20" t="str">
        <f t="shared" si="354"/>
        <v/>
      </c>
    </row>
    <row r="11240" spans="1:15">
      <c r="A11240" s="20" t="str">
        <f t="shared" si="355"/>
        <v>Festa - lífeyrissjóðurSparnaðarleið I</v>
      </c>
      <c r="B11240" s="20" t="str">
        <f>_xlfn.IFNA(INDEX(Listi!$AI:$AI,MATCH(C11240,Listi!$AJ:$AJ,0)),INDEX(Listi!T:T,MATCH(C11240,Listi!U:U,0)))</f>
        <v xml:space="preserve">Festa </v>
      </c>
      <c r="C11240" s="20" t="s">
        <v>221</v>
      </c>
      <c r="D11240" s="20" t="s">
        <v>464</v>
      </c>
      <c r="E11240" s="20" t="s">
        <v>276</v>
      </c>
      <c r="F11240" s="8" t="s">
        <v>188</v>
      </c>
      <c r="G11240" s="8">
        <v>25628</v>
      </c>
      <c r="H11240" s="20" t="s">
        <v>189</v>
      </c>
      <c r="I11240" s="7">
        <v>118602</v>
      </c>
      <c r="L11240" s="7">
        <v>75585319</v>
      </c>
      <c r="M11240" s="7">
        <v>37671409</v>
      </c>
      <c r="N11240" s="7">
        <v>2063969</v>
      </c>
      <c r="O11240" s="20" t="str">
        <f t="shared" si="354"/>
        <v/>
      </c>
    </row>
    <row r="11241" spans="1:15">
      <c r="A11241" s="20" t="str">
        <f t="shared" si="355"/>
        <v>Festa - lífeyrissjóðurSparnaðarleið II</v>
      </c>
      <c r="B11241" s="20" t="str">
        <f>_xlfn.IFNA(INDEX(Listi!$AI:$AI,MATCH(C11241,Listi!$AJ:$AJ,0)),INDEX(Listi!T:T,MATCH(C11241,Listi!U:U,0)))</f>
        <v xml:space="preserve">Festa </v>
      </c>
      <c r="C11241" s="20" t="s">
        <v>221</v>
      </c>
      <c r="D11241" s="20" t="s">
        <v>388</v>
      </c>
      <c r="E11241" s="20" t="s">
        <v>276</v>
      </c>
      <c r="F11241" s="8" t="s">
        <v>188</v>
      </c>
      <c r="G11241" s="8">
        <v>25628</v>
      </c>
      <c r="H11241" s="20" t="s">
        <v>189</v>
      </c>
      <c r="I11241" s="7">
        <v>3663876</v>
      </c>
      <c r="L11241" s="7">
        <v>1113180693</v>
      </c>
      <c r="M11241" s="7">
        <v>134564310</v>
      </c>
      <c r="N11241" s="7">
        <v>19363084</v>
      </c>
      <c r="O11241" s="20" t="str">
        <f t="shared" si="354"/>
        <v/>
      </c>
    </row>
    <row r="11242" spans="1:15">
      <c r="A11242" s="20" t="str">
        <f t="shared" si="355"/>
        <v>Frjálsi lífeyrissjóðurinnDeild/leið I</v>
      </c>
      <c r="B11242" s="20" t="str">
        <f>_xlfn.IFNA(INDEX(Listi!$AI:$AI,MATCH(C11242,Listi!$AJ:$AJ,0)),INDEX(Listi!T:T,MATCH(C11242,Listi!U:U,0)))</f>
        <v xml:space="preserve">Frjálsi </v>
      </c>
      <c r="C11242" s="20" t="s">
        <v>222</v>
      </c>
      <c r="D11242" s="20" t="s">
        <v>223</v>
      </c>
      <c r="E11242" s="20" t="s">
        <v>276</v>
      </c>
      <c r="F11242" s="8" t="s">
        <v>188</v>
      </c>
      <c r="G11242" s="8">
        <v>25628</v>
      </c>
      <c r="H11242" s="20" t="s">
        <v>189</v>
      </c>
      <c r="I11242" s="7">
        <v>174597000</v>
      </c>
      <c r="L11242" s="7">
        <v>199278730000</v>
      </c>
      <c r="M11242" s="7">
        <v>10813020000</v>
      </c>
      <c r="N11242" s="7">
        <v>2178012000</v>
      </c>
      <c r="O11242" s="20" t="str">
        <f t="shared" si="354"/>
        <v/>
      </c>
    </row>
    <row r="11243" spans="1:15">
      <c r="A11243" s="20" t="str">
        <f t="shared" si="355"/>
        <v>Frjálsi lífeyrissjóðurinnDeild/leið II</v>
      </c>
      <c r="B11243" s="20" t="str">
        <f>_xlfn.IFNA(INDEX(Listi!$AI:$AI,MATCH(C11243,Listi!$AJ:$AJ,0)),INDEX(Listi!T:T,MATCH(C11243,Listi!U:U,0)))</f>
        <v xml:space="preserve">Frjálsi </v>
      </c>
      <c r="C11243" s="20" t="s">
        <v>222</v>
      </c>
      <c r="D11243" s="20" t="s">
        <v>224</v>
      </c>
      <c r="E11243" s="20" t="s">
        <v>276</v>
      </c>
      <c r="F11243" s="8" t="s">
        <v>188</v>
      </c>
      <c r="G11243" s="8">
        <v>25628</v>
      </c>
      <c r="H11243" s="20" t="s">
        <v>189</v>
      </c>
      <c r="I11243" s="7">
        <v>26566000</v>
      </c>
      <c r="L11243" s="7">
        <v>29681370000</v>
      </c>
      <c r="M11243" s="7">
        <v>1864883000</v>
      </c>
      <c r="N11243" s="7">
        <v>401735000</v>
      </c>
      <c r="O11243" s="20" t="str">
        <f t="shared" si="354"/>
        <v/>
      </c>
    </row>
    <row r="11244" spans="1:15">
      <c r="A11244" s="20" t="str">
        <f t="shared" si="355"/>
        <v>Frjálsi lífeyrissjóðurinnDeild/leið III</v>
      </c>
      <c r="B11244" s="20" t="str">
        <f>_xlfn.IFNA(INDEX(Listi!$AI:$AI,MATCH(C11244,Listi!$AJ:$AJ,0)),INDEX(Listi!T:T,MATCH(C11244,Listi!U:U,0)))</f>
        <v xml:space="preserve">Frjálsi </v>
      </c>
      <c r="C11244" s="20" t="s">
        <v>222</v>
      </c>
      <c r="D11244" s="20" t="s">
        <v>225</v>
      </c>
      <c r="E11244" s="20" t="s">
        <v>276</v>
      </c>
      <c r="F11244" s="8" t="s">
        <v>188</v>
      </c>
      <c r="G11244" s="8">
        <v>25628</v>
      </c>
      <c r="H11244" s="20" t="s">
        <v>189</v>
      </c>
      <c r="I11244" s="7">
        <v>40917000</v>
      </c>
      <c r="L11244" s="7">
        <v>43554797000</v>
      </c>
      <c r="M11244" s="7">
        <v>2564479000</v>
      </c>
      <c r="N11244" s="7">
        <v>1456678000</v>
      </c>
      <c r="O11244" s="20" t="str">
        <f t="shared" si="354"/>
        <v/>
      </c>
    </row>
    <row r="11245" spans="1:15">
      <c r="A11245" s="20" t="str">
        <f t="shared" si="355"/>
        <v>Frjálsi lífeyrissjóðurinnFrjálsi Áhætta</v>
      </c>
      <c r="B11245" s="20" t="str">
        <f>_xlfn.IFNA(INDEX(Listi!$AI:$AI,MATCH(C11245,Listi!$AJ:$AJ,0)),INDEX(Listi!T:T,MATCH(C11245,Listi!U:U,0)))</f>
        <v xml:space="preserve">Frjálsi </v>
      </c>
      <c r="C11245" s="20" t="s">
        <v>222</v>
      </c>
      <c r="D11245" s="20" t="s">
        <v>226</v>
      </c>
      <c r="E11245" s="20" t="s">
        <v>276</v>
      </c>
      <c r="F11245" s="8" t="s">
        <v>188</v>
      </c>
      <c r="G11245" s="8">
        <v>25628</v>
      </c>
      <c r="H11245" s="20" t="s">
        <v>189</v>
      </c>
      <c r="I11245" s="7">
        <v>2680000</v>
      </c>
      <c r="L11245" s="7">
        <v>2707615000</v>
      </c>
      <c r="M11245" s="7">
        <v>335331000</v>
      </c>
      <c r="N11245" s="7">
        <v>1872000</v>
      </c>
      <c r="O11245" s="20" t="str">
        <f t="shared" si="354"/>
        <v/>
      </c>
    </row>
    <row r="11246" spans="1:15">
      <c r="A11246" s="20" t="str">
        <f t="shared" si="355"/>
        <v>Frjálsi lífeyrissjóðurinnSameiginleg deild</v>
      </c>
      <c r="B11246" s="20" t="str">
        <f>_xlfn.IFNA(INDEX(Listi!$AI:$AI,MATCH(C11246,Listi!$AJ:$AJ,0)),INDEX(Listi!T:T,MATCH(C11246,Listi!U:U,0)))</f>
        <v xml:space="preserve">Frjálsi </v>
      </c>
      <c r="C11246" s="20" t="s">
        <v>222</v>
      </c>
      <c r="D11246" s="20" t="s">
        <v>311</v>
      </c>
      <c r="E11246" s="20" t="s">
        <v>276</v>
      </c>
      <c r="F11246" s="8" t="s">
        <v>188</v>
      </c>
      <c r="G11246" s="8">
        <v>25628</v>
      </c>
      <c r="H11246" s="20" t="s">
        <v>189</v>
      </c>
      <c r="I11246" s="7">
        <v>0</v>
      </c>
      <c r="L11246" s="7">
        <v>0</v>
      </c>
      <c r="M11246" s="7">
        <v>0</v>
      </c>
      <c r="N11246" s="7">
        <v>0</v>
      </c>
      <c r="O11246" s="20" t="str">
        <f t="shared" si="354"/>
        <v/>
      </c>
    </row>
    <row r="11247" spans="1:15">
      <c r="A11247" s="20" t="str">
        <f t="shared" si="355"/>
        <v>Frjálsi lífeyrissjóðurinnSamtryggingardeild</v>
      </c>
      <c r="B11247" s="20" t="str">
        <f>_xlfn.IFNA(INDEX(Listi!$AI:$AI,MATCH(C11247,Listi!$AJ:$AJ,0)),INDEX(Listi!T:T,MATCH(C11247,Listi!U:U,0)))</f>
        <v xml:space="preserve">Frjálsi </v>
      </c>
      <c r="C11247" s="20" t="s">
        <v>222</v>
      </c>
      <c r="D11247" s="20" t="s">
        <v>205</v>
      </c>
      <c r="E11247" s="20" t="s">
        <v>275</v>
      </c>
      <c r="F11247" s="8" t="s">
        <v>188</v>
      </c>
      <c r="G11247" s="8">
        <v>25628</v>
      </c>
      <c r="H11247" s="20" t="s">
        <v>189</v>
      </c>
      <c r="I11247" s="7">
        <v>111924000</v>
      </c>
      <c r="L11247" s="7">
        <v>127148465000</v>
      </c>
      <c r="M11247" s="7">
        <v>7524433000</v>
      </c>
      <c r="N11247" s="7">
        <v>1254273000</v>
      </c>
      <c r="O11247" s="20" t="str">
        <f t="shared" si="354"/>
        <v/>
      </c>
    </row>
    <row r="11248" spans="1:15">
      <c r="A11248" s="20" t="str">
        <f t="shared" si="355"/>
        <v>Gildi - lífeyrissjóðurFramtíðarsýn 1</v>
      </c>
      <c r="B11248" s="20" t="str">
        <f>_xlfn.IFNA(INDEX(Listi!$AI:$AI,MATCH(C11248,Listi!$AJ:$AJ,0)),INDEX(Listi!T:T,MATCH(C11248,Listi!U:U,0)))</f>
        <v xml:space="preserve">Gildi  </v>
      </c>
      <c r="C11248" s="20" t="s">
        <v>227</v>
      </c>
      <c r="D11248" s="20" t="s">
        <v>373</v>
      </c>
      <c r="E11248" s="20" t="s">
        <v>276</v>
      </c>
      <c r="F11248" s="8" t="s">
        <v>188</v>
      </c>
      <c r="G11248" s="8">
        <v>25628</v>
      </c>
      <c r="H11248" s="20" t="s">
        <v>189</v>
      </c>
      <c r="I11248" s="7">
        <v>66145</v>
      </c>
      <c r="L11248" s="7">
        <v>3223959491</v>
      </c>
      <c r="M11248" s="7">
        <v>185065371</v>
      </c>
      <c r="N11248" s="7">
        <v>99697779</v>
      </c>
      <c r="O11248" s="20" t="str">
        <f t="shared" si="354"/>
        <v/>
      </c>
    </row>
    <row r="11249" spans="1:15">
      <c r="A11249" s="20" t="str">
        <f t="shared" si="355"/>
        <v>Gildi - lífeyrissjóðurFramtíðarsýn 2</v>
      </c>
      <c r="B11249" s="20" t="str">
        <f>_xlfn.IFNA(INDEX(Listi!$AI:$AI,MATCH(C11249,Listi!$AJ:$AJ,0)),INDEX(Listi!T:T,MATCH(C11249,Listi!U:U,0)))</f>
        <v xml:space="preserve">Gildi  </v>
      </c>
      <c r="C11249" s="20" t="s">
        <v>227</v>
      </c>
      <c r="D11249" s="20" t="s">
        <v>374</v>
      </c>
      <c r="E11249" s="20" t="s">
        <v>276</v>
      </c>
      <c r="F11249" s="8" t="s">
        <v>188</v>
      </c>
      <c r="G11249" s="8">
        <v>25628</v>
      </c>
      <c r="H11249" s="20" t="s">
        <v>189</v>
      </c>
      <c r="I11249" s="7">
        <v>71328</v>
      </c>
      <c r="L11249" s="7">
        <v>3172355810</v>
      </c>
      <c r="M11249" s="7">
        <v>227598529</v>
      </c>
      <c r="N11249" s="7">
        <v>70042741</v>
      </c>
      <c r="O11249" s="20" t="str">
        <f t="shared" si="354"/>
        <v/>
      </c>
    </row>
    <row r="11250" spans="1:15">
      <c r="A11250" s="20" t="str">
        <f t="shared" si="355"/>
        <v>Gildi - lífeyrissjóðurFramtíðarsýn 3</v>
      </c>
      <c r="B11250" s="20" t="str">
        <f>_xlfn.IFNA(INDEX(Listi!$AI:$AI,MATCH(C11250,Listi!$AJ:$AJ,0)),INDEX(Listi!T:T,MATCH(C11250,Listi!U:U,0)))</f>
        <v xml:space="preserve">Gildi  </v>
      </c>
      <c r="C11250" s="20" t="s">
        <v>227</v>
      </c>
      <c r="D11250" s="20" t="s">
        <v>380</v>
      </c>
      <c r="E11250" s="20" t="s">
        <v>276</v>
      </c>
      <c r="F11250" s="8" t="s">
        <v>188</v>
      </c>
      <c r="G11250" s="8">
        <v>25628</v>
      </c>
      <c r="H11250" s="20" t="s">
        <v>189</v>
      </c>
      <c r="I11250" s="7">
        <v>0</v>
      </c>
      <c r="L11250" s="7">
        <v>1220667693</v>
      </c>
      <c r="M11250" s="7">
        <v>206427664</v>
      </c>
      <c r="N11250" s="7">
        <v>61376636</v>
      </c>
      <c r="O11250" s="20" t="str">
        <f t="shared" si="354"/>
        <v/>
      </c>
    </row>
    <row r="11251" spans="1:15">
      <c r="A11251" s="20" t="str">
        <f t="shared" si="355"/>
        <v>Gildi - lífeyrissjóðurSamtryggingardeild</v>
      </c>
      <c r="B11251" s="20" t="str">
        <f>_xlfn.IFNA(INDEX(Listi!$AI:$AI,MATCH(C11251,Listi!$AJ:$AJ,0)),INDEX(Listi!T:T,MATCH(C11251,Listi!U:U,0)))</f>
        <v xml:space="preserve">Gildi  </v>
      </c>
      <c r="C11251" s="20" t="s">
        <v>227</v>
      </c>
      <c r="D11251" s="20" t="s">
        <v>205</v>
      </c>
      <c r="E11251" s="20" t="s">
        <v>275</v>
      </c>
      <c r="F11251" s="8" t="s">
        <v>188</v>
      </c>
      <c r="G11251" s="8">
        <v>25628</v>
      </c>
      <c r="H11251" s="20" t="s">
        <v>189</v>
      </c>
      <c r="I11251" s="7">
        <v>64985623</v>
      </c>
      <c r="L11251" s="7">
        <v>908474103084</v>
      </c>
      <c r="M11251" s="7">
        <v>33404441428</v>
      </c>
      <c r="N11251" s="7">
        <v>20772915594</v>
      </c>
      <c r="O11251" s="20" t="str">
        <f t="shared" si="354"/>
        <v/>
      </c>
    </row>
    <row r="11252" spans="1:15">
      <c r="A11252" s="20" t="str">
        <f t="shared" si="355"/>
        <v>Íslandsbanki hf.Erlend verðbréf</v>
      </c>
      <c r="B11252" s="20" t="str">
        <f>_xlfn.IFNA(INDEX(Listi!$AI:$AI,MATCH(C11252,Listi!$AJ:$AJ,0)),INDEX(Listi!T:T,MATCH(C11252,Listi!U:U,0)))</f>
        <v>Íslandsbanki</v>
      </c>
      <c r="C11252" s="20" t="s">
        <v>228</v>
      </c>
      <c r="D11252" s="20" t="s">
        <v>229</v>
      </c>
      <c r="E11252" s="20" t="s">
        <v>276</v>
      </c>
      <c r="F11252" s="8" t="s">
        <v>188</v>
      </c>
      <c r="G11252" s="8">
        <v>25628</v>
      </c>
      <c r="H11252" s="20" t="s">
        <v>189</v>
      </c>
      <c r="I11252" s="7">
        <v>981462</v>
      </c>
      <c r="L11252" s="7">
        <v>1602556114</v>
      </c>
      <c r="M11252" s="7">
        <v>15640340</v>
      </c>
      <c r="N11252" s="7">
        <v>15279587</v>
      </c>
      <c r="O11252" s="20" t="str">
        <f t="shared" si="354"/>
        <v/>
      </c>
    </row>
    <row r="11253" spans="1:15">
      <c r="A11253" s="20" t="str">
        <f t="shared" si="355"/>
        <v>Íslandsbanki hf.Húsnæðisleið</v>
      </c>
      <c r="B11253" s="20" t="str">
        <f>_xlfn.IFNA(INDEX(Listi!$AI:$AI,MATCH(C11253,Listi!$AJ:$AJ,0)),INDEX(Listi!T:T,MATCH(C11253,Listi!U:U,0)))</f>
        <v>Íslandsbanki</v>
      </c>
      <c r="C11253" s="20" t="s">
        <v>228</v>
      </c>
      <c r="D11253" s="20" t="s">
        <v>307</v>
      </c>
      <c r="E11253" s="20" t="s">
        <v>276</v>
      </c>
      <c r="F11253" s="8" t="s">
        <v>188</v>
      </c>
      <c r="G11253" s="8">
        <v>25628</v>
      </c>
      <c r="H11253" s="20" t="s">
        <v>189</v>
      </c>
      <c r="I11253" s="7">
        <v>1149529</v>
      </c>
      <c r="L11253" s="7">
        <v>2334808209</v>
      </c>
      <c r="M11253" s="7">
        <v>1128225985</v>
      </c>
      <c r="N11253" s="7">
        <v>7159457</v>
      </c>
      <c r="O11253" s="20" t="str">
        <f t="shared" si="354"/>
        <v/>
      </c>
    </row>
    <row r="11254" spans="1:15">
      <c r="A11254" s="20" t="str">
        <f t="shared" si="355"/>
        <v>Íslandsbanki hf.Lífeyrisreikningur-óverðtryggður</v>
      </c>
      <c r="B11254" s="20" t="str">
        <f>_xlfn.IFNA(INDEX(Listi!$AI:$AI,MATCH(C11254,Listi!$AJ:$AJ,0)),INDEX(Listi!T:T,MATCH(C11254,Listi!U:U,0)))</f>
        <v>Íslandsbanki</v>
      </c>
      <c r="C11254" s="20" t="s">
        <v>228</v>
      </c>
      <c r="D11254" s="20" t="s">
        <v>231</v>
      </c>
      <c r="E11254" s="20" t="s">
        <v>276</v>
      </c>
      <c r="F11254" s="8" t="s">
        <v>188</v>
      </c>
      <c r="G11254" s="8">
        <v>25628</v>
      </c>
      <c r="H11254" s="20" t="s">
        <v>189</v>
      </c>
      <c r="I11254" s="7">
        <v>0</v>
      </c>
      <c r="L11254" s="7">
        <v>2506311736</v>
      </c>
      <c r="M11254" s="7">
        <v>879015901</v>
      </c>
      <c r="N11254" s="7">
        <v>95740979</v>
      </c>
      <c r="O11254" s="20" t="str">
        <f t="shared" si="354"/>
        <v/>
      </c>
    </row>
    <row r="11255" spans="1:15">
      <c r="A11255" s="20" t="str">
        <f t="shared" si="355"/>
        <v>Íslandsbanki hf.Lífeyrisreikningur-verðtryggður</v>
      </c>
      <c r="B11255" s="20" t="str">
        <f>_xlfn.IFNA(INDEX(Listi!$AI:$AI,MATCH(C11255,Listi!$AJ:$AJ,0)),INDEX(Listi!T:T,MATCH(C11255,Listi!U:U,0)))</f>
        <v>Íslandsbanki</v>
      </c>
      <c r="C11255" s="20" t="s">
        <v>228</v>
      </c>
      <c r="D11255" s="20" t="s">
        <v>232</v>
      </c>
      <c r="E11255" s="20" t="s">
        <v>276</v>
      </c>
      <c r="F11255" s="8" t="s">
        <v>188</v>
      </c>
      <c r="G11255" s="8">
        <v>25628</v>
      </c>
      <c r="H11255" s="20" t="s">
        <v>189</v>
      </c>
      <c r="I11255" s="7">
        <v>0</v>
      </c>
      <c r="L11255" s="7">
        <v>35933944171</v>
      </c>
      <c r="M11255" s="7">
        <v>3575627585</v>
      </c>
      <c r="N11255" s="7">
        <v>973599891</v>
      </c>
      <c r="O11255" s="20" t="str">
        <f t="shared" si="354"/>
        <v/>
      </c>
    </row>
    <row r="11256" spans="1:15">
      <c r="A11256" s="20" t="str">
        <f t="shared" si="355"/>
        <v>Íslandsbanki hf.Löng ríkisskuldabréf</v>
      </c>
      <c r="B11256" s="20" t="str">
        <f>_xlfn.IFNA(INDEX(Listi!$AI:$AI,MATCH(C11256,Listi!$AJ:$AJ,0)),INDEX(Listi!T:T,MATCH(C11256,Listi!U:U,0)))</f>
        <v>Íslandsbanki</v>
      </c>
      <c r="C11256" s="20" t="s">
        <v>228</v>
      </c>
      <c r="D11256" s="20" t="s">
        <v>233</v>
      </c>
      <c r="E11256" s="20" t="s">
        <v>276</v>
      </c>
      <c r="F11256" s="8" t="s">
        <v>188</v>
      </c>
      <c r="G11256" s="8">
        <v>25628</v>
      </c>
      <c r="H11256" s="20" t="s">
        <v>189</v>
      </c>
      <c r="I11256" s="7">
        <v>231079</v>
      </c>
      <c r="L11256" s="7">
        <v>753232602</v>
      </c>
      <c r="M11256" s="7">
        <v>52540738</v>
      </c>
      <c r="N11256" s="7">
        <v>25520229</v>
      </c>
      <c r="O11256" s="20" t="str">
        <f t="shared" si="354"/>
        <v/>
      </c>
    </row>
    <row r="11257" spans="1:15">
      <c r="A11257" s="20" t="str">
        <f t="shared" si="355"/>
        <v>Íslandsbanki hf.Stýring A</v>
      </c>
      <c r="B11257" s="20" t="str">
        <f>_xlfn.IFNA(INDEX(Listi!$AI:$AI,MATCH(C11257,Listi!$AJ:$AJ,0)),INDEX(Listi!T:T,MATCH(C11257,Listi!U:U,0)))</f>
        <v>Íslandsbanki</v>
      </c>
      <c r="C11257" s="20" t="s">
        <v>228</v>
      </c>
      <c r="D11257" s="20" t="s">
        <v>234</v>
      </c>
      <c r="E11257" s="20" t="s">
        <v>276</v>
      </c>
      <c r="F11257" s="8" t="s">
        <v>188</v>
      </c>
      <c r="G11257" s="8">
        <v>25628</v>
      </c>
      <c r="H11257" s="20" t="s">
        <v>189</v>
      </c>
      <c r="I11257" s="7">
        <v>2102273</v>
      </c>
      <c r="L11257" s="7">
        <v>4133723797</v>
      </c>
      <c r="M11257" s="7">
        <v>215966902</v>
      </c>
      <c r="N11257" s="7">
        <v>124877843</v>
      </c>
      <c r="O11257" s="20" t="str">
        <f t="shared" si="354"/>
        <v/>
      </c>
    </row>
    <row r="11258" spans="1:15">
      <c r="A11258" s="20" t="str">
        <f t="shared" si="355"/>
        <v>Íslandsbanki hf.Stýring B</v>
      </c>
      <c r="B11258" s="20" t="str">
        <f>_xlfn.IFNA(INDEX(Listi!$AI:$AI,MATCH(C11258,Listi!$AJ:$AJ,0)),INDEX(Listi!T:T,MATCH(C11258,Listi!U:U,0)))</f>
        <v>Íslandsbanki</v>
      </c>
      <c r="C11258" s="20" t="s">
        <v>228</v>
      </c>
      <c r="D11258" s="20" t="s">
        <v>235</v>
      </c>
      <c r="E11258" s="20" t="s">
        <v>276</v>
      </c>
      <c r="F11258" s="8" t="s">
        <v>188</v>
      </c>
      <c r="G11258" s="8">
        <v>25628</v>
      </c>
      <c r="H11258" s="20" t="s">
        <v>189</v>
      </c>
      <c r="I11258" s="7">
        <v>3130322</v>
      </c>
      <c r="L11258" s="7">
        <v>5860247393</v>
      </c>
      <c r="M11258" s="7">
        <v>508591885</v>
      </c>
      <c r="N11258" s="7">
        <v>77897125</v>
      </c>
      <c r="O11258" s="20" t="str">
        <f t="shared" si="354"/>
        <v/>
      </c>
    </row>
    <row r="11259" spans="1:15">
      <c r="A11259" s="20" t="str">
        <f t="shared" si="355"/>
        <v>Íslandsbanki hf.Stýring C</v>
      </c>
      <c r="B11259" s="20" t="str">
        <f>_xlfn.IFNA(INDEX(Listi!$AI:$AI,MATCH(C11259,Listi!$AJ:$AJ,0)),INDEX(Listi!T:T,MATCH(C11259,Listi!U:U,0)))</f>
        <v>Íslandsbanki</v>
      </c>
      <c r="C11259" s="20" t="s">
        <v>228</v>
      </c>
      <c r="D11259" s="20" t="s">
        <v>236</v>
      </c>
      <c r="E11259" s="20" t="s">
        <v>276</v>
      </c>
      <c r="F11259" s="8" t="s">
        <v>188</v>
      </c>
      <c r="G11259" s="8">
        <v>25628</v>
      </c>
      <c r="H11259" s="20" t="s">
        <v>189</v>
      </c>
      <c r="I11259" s="7">
        <v>4626647</v>
      </c>
      <c r="L11259" s="7">
        <v>8014427899</v>
      </c>
      <c r="M11259" s="7">
        <v>751053797</v>
      </c>
      <c r="N11259" s="7">
        <v>58531298</v>
      </c>
      <c r="O11259" s="20" t="str">
        <f t="shared" si="354"/>
        <v/>
      </c>
    </row>
    <row r="11260" spans="1:15">
      <c r="A11260" s="20" t="str">
        <f t="shared" si="355"/>
        <v>Íslandsbanki hf.Stýring D</v>
      </c>
      <c r="B11260" s="20" t="str">
        <f>_xlfn.IFNA(INDEX(Listi!$AI:$AI,MATCH(C11260,Listi!$AJ:$AJ,0)),INDEX(Listi!T:T,MATCH(C11260,Listi!U:U,0)))</f>
        <v>Íslandsbanki</v>
      </c>
      <c r="C11260" s="20" t="s">
        <v>228</v>
      </c>
      <c r="D11260" s="20" t="s">
        <v>237</v>
      </c>
      <c r="E11260" s="20" t="s">
        <v>276</v>
      </c>
      <c r="F11260" s="8" t="s">
        <v>188</v>
      </c>
      <c r="G11260" s="8">
        <v>25628</v>
      </c>
      <c r="H11260" s="20" t="s">
        <v>189</v>
      </c>
      <c r="I11260" s="7">
        <v>3224296</v>
      </c>
      <c r="L11260" s="7">
        <v>5826614423</v>
      </c>
      <c r="M11260" s="7">
        <v>1371163557</v>
      </c>
      <c r="N11260" s="7">
        <v>36861109</v>
      </c>
      <c r="O11260" s="20" t="str">
        <f t="shared" si="354"/>
        <v/>
      </c>
    </row>
    <row r="11261" spans="1:15">
      <c r="A11261" s="20" t="str">
        <f t="shared" si="355"/>
        <v>Íslandsbanki hf.Stýring E</v>
      </c>
      <c r="B11261" s="20" t="str">
        <f>_xlfn.IFNA(INDEX(Listi!$AI:$AI,MATCH(C11261,Listi!$AJ:$AJ,0)),INDEX(Listi!T:T,MATCH(C11261,Listi!U:U,0)))</f>
        <v>Íslandsbanki</v>
      </c>
      <c r="C11261" s="20" t="s">
        <v>228</v>
      </c>
      <c r="D11261" s="20" t="s">
        <v>580</v>
      </c>
      <c r="E11261" s="20" t="s">
        <v>276</v>
      </c>
      <c r="F11261" s="8" t="s">
        <v>188</v>
      </c>
      <c r="G11261" s="8">
        <v>25628</v>
      </c>
      <c r="H11261" s="20" t="s">
        <v>189</v>
      </c>
      <c r="I11261" s="7">
        <v>106034</v>
      </c>
      <c r="L11261" s="7">
        <v>99567247</v>
      </c>
      <c r="M11261" s="7">
        <v>7691901</v>
      </c>
      <c r="N11261" s="7">
        <v>670647</v>
      </c>
      <c r="O11261" s="20" t="str">
        <f t="shared" si="354"/>
        <v/>
      </c>
    </row>
    <row r="11262" spans="1:15">
      <c r="A11262" s="20" t="str">
        <f t="shared" si="355"/>
        <v>Íslenski lífeyrissjóðurinnLíf 1</v>
      </c>
      <c r="B11262" s="20" t="str">
        <f>_xlfn.IFNA(INDEX(Listi!$AI:$AI,MATCH(C11262,Listi!$AJ:$AJ,0)),INDEX(Listi!T:T,MATCH(C11262,Listi!U:U,0)))</f>
        <v xml:space="preserve">Íslenski  </v>
      </c>
      <c r="C11262" s="20" t="s">
        <v>238</v>
      </c>
      <c r="D11262" s="20" t="s">
        <v>239</v>
      </c>
      <c r="E11262" s="20" t="s">
        <v>276</v>
      </c>
      <c r="F11262" s="8" t="s">
        <v>188</v>
      </c>
      <c r="G11262" s="8">
        <v>25628</v>
      </c>
      <c r="H11262" s="20" t="s">
        <v>189</v>
      </c>
      <c r="I11262" s="7">
        <v>40001473</v>
      </c>
      <c r="L11262" s="7">
        <v>34645188332</v>
      </c>
      <c r="M11262" s="7">
        <v>5859453012</v>
      </c>
      <c r="N11262" s="7">
        <v>977930648</v>
      </c>
      <c r="O11262" s="20" t="str">
        <f t="shared" si="354"/>
        <v/>
      </c>
    </row>
    <row r="11263" spans="1:15">
      <c r="A11263" s="20" t="str">
        <f t="shared" si="355"/>
        <v>Íslenski lífeyrissjóðurinnLíf 2</v>
      </c>
      <c r="B11263" s="20" t="str">
        <f>_xlfn.IFNA(INDEX(Listi!$AI:$AI,MATCH(C11263,Listi!$AJ:$AJ,0)),INDEX(Listi!T:T,MATCH(C11263,Listi!U:U,0)))</f>
        <v xml:space="preserve">Íslenski  </v>
      </c>
      <c r="C11263" s="20" t="s">
        <v>238</v>
      </c>
      <c r="D11263" s="20" t="s">
        <v>240</v>
      </c>
      <c r="E11263" s="20" t="s">
        <v>276</v>
      </c>
      <c r="F11263" s="8" t="s">
        <v>188</v>
      </c>
      <c r="G11263" s="8">
        <v>25628</v>
      </c>
      <c r="H11263" s="20" t="s">
        <v>189</v>
      </c>
      <c r="I11263" s="7">
        <v>36959544</v>
      </c>
      <c r="L11263" s="7">
        <v>31029129445</v>
      </c>
      <c r="M11263" s="7">
        <v>2139527304</v>
      </c>
      <c r="N11263" s="7">
        <v>531278955</v>
      </c>
      <c r="O11263" s="20" t="str">
        <f t="shared" si="354"/>
        <v/>
      </c>
    </row>
    <row r="11264" spans="1:15">
      <c r="A11264" s="20" t="str">
        <f t="shared" si="355"/>
        <v>Íslenski lífeyrissjóðurinnLíf 3</v>
      </c>
      <c r="B11264" s="20" t="str">
        <f>_xlfn.IFNA(INDEX(Listi!$AI:$AI,MATCH(C11264,Listi!$AJ:$AJ,0)),INDEX(Listi!T:T,MATCH(C11264,Listi!U:U,0)))</f>
        <v xml:space="preserve">Íslenski  </v>
      </c>
      <c r="C11264" s="20" t="s">
        <v>238</v>
      </c>
      <c r="D11264" s="20" t="s">
        <v>241</v>
      </c>
      <c r="E11264" s="20" t="s">
        <v>276</v>
      </c>
      <c r="F11264" s="8" t="s">
        <v>188</v>
      </c>
      <c r="G11264" s="8">
        <v>25628</v>
      </c>
      <c r="H11264" s="20" t="s">
        <v>189</v>
      </c>
      <c r="I11264" s="7">
        <v>28317449</v>
      </c>
      <c r="L11264" s="7">
        <v>26552298455</v>
      </c>
      <c r="M11264" s="7">
        <v>1349981892</v>
      </c>
      <c r="N11264" s="7">
        <v>474868471</v>
      </c>
      <c r="O11264" s="20" t="str">
        <f t="shared" si="354"/>
        <v/>
      </c>
    </row>
    <row r="11265" spans="1:15">
      <c r="A11265" s="20" t="str">
        <f t="shared" si="355"/>
        <v>Íslenski lífeyrissjóðurinnLíf 4</v>
      </c>
      <c r="B11265" s="20" t="str">
        <f>_xlfn.IFNA(INDEX(Listi!$AI:$AI,MATCH(C11265,Listi!$AJ:$AJ,0)),INDEX(Listi!T:T,MATCH(C11265,Listi!U:U,0)))</f>
        <v xml:space="preserve">Íslenski  </v>
      </c>
      <c r="C11265" s="20" t="s">
        <v>238</v>
      </c>
      <c r="D11265" s="20" t="s">
        <v>242</v>
      </c>
      <c r="E11265" s="20" t="s">
        <v>276</v>
      </c>
      <c r="F11265" s="8" t="s">
        <v>188</v>
      </c>
      <c r="G11265" s="8">
        <v>25628</v>
      </c>
      <c r="H11265" s="20" t="s">
        <v>189</v>
      </c>
      <c r="I11265" s="7">
        <v>17859481</v>
      </c>
      <c r="L11265" s="7">
        <v>15323468197</v>
      </c>
      <c r="M11265" s="7">
        <v>592019313</v>
      </c>
      <c r="N11265" s="7">
        <v>649721424</v>
      </c>
      <c r="O11265" s="20" t="str">
        <f t="shared" si="354"/>
        <v/>
      </c>
    </row>
    <row r="11266" spans="1:15">
      <c r="A11266" s="20" t="str">
        <f t="shared" si="355"/>
        <v>Íslenski lífeyrissjóðurinnSamtryggingardeild</v>
      </c>
      <c r="B11266" s="20" t="str">
        <f>_xlfn.IFNA(INDEX(Listi!$AI:$AI,MATCH(C11266,Listi!$AJ:$AJ,0)),INDEX(Listi!T:T,MATCH(C11266,Listi!U:U,0)))</f>
        <v xml:space="preserve">Íslenski  </v>
      </c>
      <c r="C11266" s="20" t="s">
        <v>238</v>
      </c>
      <c r="D11266" s="20" t="s">
        <v>205</v>
      </c>
      <c r="E11266" s="20" t="s">
        <v>275</v>
      </c>
      <c r="F11266" s="8" t="s">
        <v>188</v>
      </c>
      <c r="G11266" s="8">
        <v>25628</v>
      </c>
      <c r="H11266" s="20" t="s">
        <v>189</v>
      </c>
      <c r="I11266" s="7">
        <v>29480499</v>
      </c>
      <c r="L11266" s="7">
        <v>32369481106</v>
      </c>
      <c r="M11266" s="7">
        <v>2513450236</v>
      </c>
      <c r="N11266" s="7">
        <v>182749847</v>
      </c>
      <c r="O11266" s="20" t="str">
        <f t="shared" ref="O11266:O11329" si="356">IFERROR(VLOOKUP(F11266,EhLykill,3,FALSE),"")</f>
        <v/>
      </c>
    </row>
    <row r="11267" spans="1:15">
      <c r="A11267" s="20" t="str">
        <f t="shared" si="355"/>
        <v>Kvika banki hf.Ævileið</v>
      </c>
      <c r="B11267" s="20" t="str">
        <f>_xlfn.IFNA(INDEX(Listi!$AI:$AI,MATCH(C11267,Listi!$AJ:$AJ,0)),INDEX(Listi!T:T,MATCH(C11267,Listi!U:U,0)))</f>
        <v xml:space="preserve">Kvika banki </v>
      </c>
      <c r="C11267" s="20" t="s">
        <v>243</v>
      </c>
      <c r="D11267" s="20" t="s">
        <v>248</v>
      </c>
      <c r="E11267" s="20" t="s">
        <v>276</v>
      </c>
      <c r="F11267" s="8" t="s">
        <v>188</v>
      </c>
      <c r="G11267" s="8">
        <v>25628</v>
      </c>
      <c r="H11267" s="20" t="s">
        <v>189</v>
      </c>
      <c r="I11267" s="7">
        <v>913605</v>
      </c>
      <c r="L11267" s="7">
        <v>83990162</v>
      </c>
      <c r="M11267" s="7">
        <v>9152445</v>
      </c>
      <c r="N11267" s="7">
        <v>0</v>
      </c>
      <c r="O11267" s="20" t="str">
        <f t="shared" si="356"/>
        <v/>
      </c>
    </row>
    <row r="11268" spans="1:15">
      <c r="A11268" s="20" t="str">
        <f t="shared" si="355"/>
        <v>Kvika banki hf.Innlánaleið</v>
      </c>
      <c r="B11268" s="20" t="str">
        <f>_xlfn.IFNA(INDEX(Listi!$AI:$AI,MATCH(C11268,Listi!$AJ:$AJ,0)),INDEX(Listi!T:T,MATCH(C11268,Listi!U:U,0)))</f>
        <v xml:space="preserve">Kvika banki </v>
      </c>
      <c r="C11268" s="20" t="s">
        <v>243</v>
      </c>
      <c r="D11268" s="20" t="s">
        <v>230</v>
      </c>
      <c r="E11268" s="20" t="s">
        <v>276</v>
      </c>
      <c r="F11268" s="8" t="s">
        <v>188</v>
      </c>
      <c r="G11268" s="8">
        <v>25628</v>
      </c>
      <c r="H11268" s="20" t="s">
        <v>189</v>
      </c>
      <c r="I11268" s="7">
        <v>9466924</v>
      </c>
      <c r="L11268" s="7">
        <v>2045925829</v>
      </c>
      <c r="M11268" s="7">
        <v>336947043</v>
      </c>
      <c r="N11268" s="7">
        <v>10453565</v>
      </c>
      <c r="O11268" s="20" t="str">
        <f t="shared" si="356"/>
        <v/>
      </c>
    </row>
    <row r="11269" spans="1:15">
      <c r="A11269" s="20" t="str">
        <f t="shared" si="355"/>
        <v>Kvika banki hf.Kvika Séreignasparnaður 5</v>
      </c>
      <c r="B11269" s="20" t="str">
        <f>_xlfn.IFNA(INDEX(Listi!$AI:$AI,MATCH(C11269,Listi!$AJ:$AJ,0)),INDEX(Listi!T:T,MATCH(C11269,Listi!U:U,0)))</f>
        <v xml:space="preserve">Kvika banki </v>
      </c>
      <c r="C11269" s="20" t="s">
        <v>243</v>
      </c>
      <c r="D11269" s="20" t="s">
        <v>471</v>
      </c>
      <c r="E11269" s="20" t="s">
        <v>276</v>
      </c>
      <c r="F11269" s="8" t="s">
        <v>188</v>
      </c>
      <c r="G11269" s="8">
        <v>25628</v>
      </c>
      <c r="H11269" s="20" t="s">
        <v>189</v>
      </c>
      <c r="I11269" s="7">
        <v>11015640</v>
      </c>
      <c r="L11269" s="7">
        <v>1146886398</v>
      </c>
      <c r="M11269" s="7">
        <v>0</v>
      </c>
      <c r="N11269" s="7">
        <v>0</v>
      </c>
      <c r="O11269" s="20" t="str">
        <f t="shared" si="356"/>
        <v/>
      </c>
    </row>
    <row r="11270" spans="1:15">
      <c r="A11270" s="20" t="str">
        <f t="shared" si="355"/>
        <v>Kvika banki hf.MP Séreign 1</v>
      </c>
      <c r="B11270" s="20" t="str">
        <f>_xlfn.IFNA(INDEX(Listi!$AI:$AI,MATCH(C11270,Listi!$AJ:$AJ,0)),INDEX(Listi!T:T,MATCH(C11270,Listi!U:U,0)))</f>
        <v xml:space="preserve">Kvika banki </v>
      </c>
      <c r="C11270" s="20" t="s">
        <v>243</v>
      </c>
      <c r="D11270" s="20" t="s">
        <v>244</v>
      </c>
      <c r="E11270" s="20" t="s">
        <v>276</v>
      </c>
      <c r="F11270" s="8" t="s">
        <v>188</v>
      </c>
      <c r="G11270" s="8">
        <v>25628</v>
      </c>
      <c r="H11270" s="20" t="s">
        <v>189</v>
      </c>
      <c r="I11270" s="7">
        <v>3619975</v>
      </c>
      <c r="L11270" s="7">
        <v>706827763</v>
      </c>
      <c r="M11270" s="7">
        <v>48440481</v>
      </c>
      <c r="N11270" s="7">
        <v>9836508</v>
      </c>
      <c r="O11270" s="20" t="str">
        <f t="shared" si="356"/>
        <v/>
      </c>
    </row>
    <row r="11271" spans="1:15">
      <c r="A11271" s="20" t="str">
        <f t="shared" si="355"/>
        <v>Kvika banki hf.MP Séreign 2</v>
      </c>
      <c r="B11271" s="20" t="str">
        <f>_xlfn.IFNA(INDEX(Listi!$AI:$AI,MATCH(C11271,Listi!$AJ:$AJ,0)),INDEX(Listi!T:T,MATCH(C11271,Listi!U:U,0)))</f>
        <v xml:space="preserve">Kvika banki </v>
      </c>
      <c r="C11271" s="20" t="s">
        <v>243</v>
      </c>
      <c r="D11271" s="20" t="s">
        <v>245</v>
      </c>
      <c r="E11271" s="20" t="s">
        <v>276</v>
      </c>
      <c r="F11271" s="8" t="s">
        <v>188</v>
      </c>
      <c r="G11271" s="8">
        <v>25628</v>
      </c>
      <c r="H11271" s="20" t="s">
        <v>189</v>
      </c>
      <c r="I11271" s="7">
        <v>8518583</v>
      </c>
      <c r="L11271" s="7">
        <v>853989181</v>
      </c>
      <c r="M11271" s="7">
        <v>42441382</v>
      </c>
      <c r="N11271" s="7">
        <v>14637701</v>
      </c>
      <c r="O11271" s="20" t="str">
        <f t="shared" si="356"/>
        <v/>
      </c>
    </row>
    <row r="11272" spans="1:15">
      <c r="A11272" s="20" t="str">
        <f t="shared" si="355"/>
        <v>Kvika banki hf.MP Séreign 3</v>
      </c>
      <c r="B11272" s="20" t="str">
        <f>_xlfn.IFNA(INDEX(Listi!$AI:$AI,MATCH(C11272,Listi!$AJ:$AJ,0)),INDEX(Listi!T:T,MATCH(C11272,Listi!U:U,0)))</f>
        <v xml:space="preserve">Kvika banki </v>
      </c>
      <c r="C11272" s="20" t="s">
        <v>243</v>
      </c>
      <c r="D11272" s="20" t="s">
        <v>246</v>
      </c>
      <c r="E11272" s="20" t="s">
        <v>276</v>
      </c>
      <c r="F11272" s="8" t="s">
        <v>188</v>
      </c>
      <c r="G11272" s="8">
        <v>25628</v>
      </c>
      <c r="H11272" s="20" t="s">
        <v>189</v>
      </c>
      <c r="I11272" s="7">
        <v>1276458</v>
      </c>
      <c r="L11272" s="7">
        <v>141173858</v>
      </c>
      <c r="M11272" s="7">
        <v>3374790</v>
      </c>
      <c r="N11272" s="7">
        <v>0</v>
      </c>
      <c r="O11272" s="20" t="str">
        <f t="shared" si="356"/>
        <v/>
      </c>
    </row>
    <row r="11273" spans="1:15">
      <c r="A11273" s="20" t="str">
        <f t="shared" si="355"/>
        <v>Kvika banki hf.MP Séreign 4</v>
      </c>
      <c r="B11273" s="20" t="str">
        <f>_xlfn.IFNA(INDEX(Listi!$AI:$AI,MATCH(C11273,Listi!$AJ:$AJ,0)),INDEX(Listi!T:T,MATCH(C11273,Listi!U:U,0)))</f>
        <v xml:space="preserve">Kvika banki </v>
      </c>
      <c r="C11273" s="20" t="s">
        <v>243</v>
      </c>
      <c r="D11273" s="20" t="s">
        <v>247</v>
      </c>
      <c r="E11273" s="20" t="s">
        <v>276</v>
      </c>
      <c r="F11273" s="8" t="s">
        <v>188</v>
      </c>
      <c r="G11273" s="8">
        <v>25628</v>
      </c>
      <c r="H11273" s="20" t="s">
        <v>189</v>
      </c>
      <c r="I11273" s="7">
        <v>567945</v>
      </c>
      <c r="L11273" s="7">
        <v>55886684</v>
      </c>
      <c r="M11273" s="7">
        <v>2888869</v>
      </c>
      <c r="N11273" s="7">
        <v>0</v>
      </c>
      <c r="O11273" s="20" t="str">
        <f t="shared" si="356"/>
        <v/>
      </c>
    </row>
    <row r="11274" spans="1:15">
      <c r="A11274" s="20" t="str">
        <f t="shared" si="355"/>
        <v>Landsbankinn hf.Landsbankinn Erlend verðbréf</v>
      </c>
      <c r="B11274" s="20" t="str">
        <f>_xlfn.IFNA(INDEX(Listi!$AI:$AI,MATCH(C11274,Listi!$AJ:$AJ,0)),INDEX(Listi!T:T,MATCH(C11274,Listi!U:U,0)))</f>
        <v>Landsbankinn</v>
      </c>
      <c r="C11274" s="20" t="s">
        <v>249</v>
      </c>
      <c r="D11274" s="20" t="s">
        <v>385</v>
      </c>
      <c r="E11274" s="20" t="s">
        <v>276</v>
      </c>
      <c r="F11274" s="8" t="s">
        <v>188</v>
      </c>
      <c r="G11274" s="8">
        <v>25628</v>
      </c>
      <c r="H11274" s="20" t="s">
        <v>189</v>
      </c>
      <c r="I11274" s="7">
        <v>6965253</v>
      </c>
      <c r="L11274" s="7">
        <v>3705185129</v>
      </c>
      <c r="M11274" s="7">
        <v>119989407</v>
      </c>
      <c r="N11274" s="7">
        <v>87847878</v>
      </c>
      <c r="O11274" s="20" t="str">
        <f t="shared" si="356"/>
        <v/>
      </c>
    </row>
    <row r="11275" spans="1:15">
      <c r="A11275" s="20" t="str">
        <f t="shared" si="355"/>
        <v>Landsbankinn hf.Landsbankinn Lífeyrisbók</v>
      </c>
      <c r="B11275" s="20" t="str">
        <f>_xlfn.IFNA(INDEX(Listi!$AI:$AI,MATCH(C11275,Listi!$AJ:$AJ,0)),INDEX(Listi!T:T,MATCH(C11275,Listi!U:U,0)))</f>
        <v>Landsbankinn</v>
      </c>
      <c r="C11275" s="20" t="s">
        <v>249</v>
      </c>
      <c r="D11275" s="20" t="s">
        <v>367</v>
      </c>
      <c r="E11275" s="20" t="s">
        <v>276</v>
      </c>
      <c r="F11275" s="8" t="s">
        <v>188</v>
      </c>
      <c r="G11275" s="8">
        <v>25628</v>
      </c>
      <c r="H11275" s="20" t="s">
        <v>189</v>
      </c>
      <c r="I11275" s="7">
        <v>0</v>
      </c>
      <c r="L11275" s="7">
        <v>3016213427</v>
      </c>
      <c r="M11275" s="7">
        <v>440353590</v>
      </c>
      <c r="N11275" s="7">
        <v>298769900</v>
      </c>
      <c r="O11275" s="20" t="str">
        <f t="shared" si="356"/>
        <v/>
      </c>
    </row>
    <row r="11276" spans="1:15">
      <c r="A11276" s="20" t="str">
        <f t="shared" si="355"/>
        <v>Landsbankinn hf.Landsbankinn Lífeyrisbók verðtryggð</v>
      </c>
      <c r="B11276" s="20" t="str">
        <f>_xlfn.IFNA(INDEX(Listi!$AI:$AI,MATCH(C11276,Listi!$AJ:$AJ,0)),INDEX(Listi!T:T,MATCH(C11276,Listi!U:U,0)))</f>
        <v>Landsbankinn</v>
      </c>
      <c r="C11276" s="20" t="s">
        <v>249</v>
      </c>
      <c r="D11276" s="20" t="s">
        <v>598</v>
      </c>
      <c r="E11276" s="20" t="s">
        <v>276</v>
      </c>
      <c r="F11276" s="8" t="s">
        <v>188</v>
      </c>
      <c r="G11276" s="8">
        <v>25628</v>
      </c>
      <c r="H11276" s="20" t="s">
        <v>189</v>
      </c>
      <c r="I11276" s="7">
        <v>0</v>
      </c>
      <c r="L11276" s="7">
        <v>66896053137</v>
      </c>
      <c r="M11276" s="7">
        <v>6692476029</v>
      </c>
      <c r="N11276" s="7">
        <v>4680072987</v>
      </c>
      <c r="O11276" s="20" t="str">
        <f t="shared" si="356"/>
        <v/>
      </c>
    </row>
    <row r="11277" spans="1:15">
      <c r="A11277" s="20" t="str">
        <f t="shared" ref="A11277" si="357">CONCATENATE(C11277,D11277)</f>
        <v>Lífeyrissjóður bændaSamtryggingardeild</v>
      </c>
      <c r="B11277" s="20" t="str">
        <f>_xlfn.IFNA(INDEX(Listi!$AI:$AI,MATCH(C11277,Listi!$AJ:$AJ,0)),INDEX(Listi!T:T,MATCH(C11277,Listi!U:U,0)))</f>
        <v>Lífeyrissjóður bænda</v>
      </c>
      <c r="C11277" s="20" t="s">
        <v>252</v>
      </c>
      <c r="D11277" s="20" t="s">
        <v>205</v>
      </c>
      <c r="E11277" s="20" t="s">
        <v>275</v>
      </c>
      <c r="F11277" s="8" t="s">
        <v>188</v>
      </c>
      <c r="G11277" s="8">
        <v>25628</v>
      </c>
      <c r="H11277" s="20" t="s">
        <v>189</v>
      </c>
      <c r="I11277" s="7">
        <v>74657632</v>
      </c>
      <c r="L11277" s="7">
        <v>45108278171</v>
      </c>
      <c r="M11277" s="7">
        <v>776003397</v>
      </c>
      <c r="N11277" s="7">
        <v>1921473168</v>
      </c>
      <c r="O11277" s="20" t="str">
        <f t="shared" si="356"/>
        <v/>
      </c>
    </row>
    <row r="11278" spans="1:15">
      <c r="A11278" s="20" t="str">
        <f t="shared" ref="A11278:A11340" si="358">CONCATENATE(C11278,D11278)</f>
        <v>Lífeyrissjóður bankamannaAldursdeild</v>
      </c>
      <c r="B11278" s="20" t="str">
        <f>_xlfn.IFNA(INDEX(Listi!$AI:$AI,MATCH(C11278,Listi!$AJ:$AJ,0)),INDEX(Listi!T:T,MATCH(C11278,Listi!U:U,0)))</f>
        <v>Lífeyrissjóður bankam.</v>
      </c>
      <c r="C11278" s="20" t="s">
        <v>250</v>
      </c>
      <c r="D11278" s="20" t="s">
        <v>251</v>
      </c>
      <c r="E11278" s="20" t="s">
        <v>275</v>
      </c>
      <c r="F11278" s="20" t="s">
        <v>188</v>
      </c>
      <c r="G11278" s="8">
        <v>25628</v>
      </c>
      <c r="H11278" s="20" t="s">
        <v>189</v>
      </c>
      <c r="I11278" s="7">
        <v>27837000</v>
      </c>
      <c r="L11278" s="7">
        <v>61369964000</v>
      </c>
      <c r="M11278" s="7">
        <v>1996063000</v>
      </c>
      <c r="N11278" s="7">
        <v>753444000</v>
      </c>
      <c r="O11278" s="20" t="str">
        <f t="shared" si="356"/>
        <v/>
      </c>
    </row>
    <row r="11279" spans="1:15">
      <c r="A11279" s="20" t="str">
        <f t="shared" si="358"/>
        <v>Lífeyrissjóður bankamannaHlutfallsdeild</v>
      </c>
      <c r="B11279" s="20" t="str">
        <f>_xlfn.IFNA(INDEX(Listi!$AI:$AI,MATCH(C11279,Listi!$AJ:$AJ,0)),INDEX(Listi!T:T,MATCH(C11279,Listi!U:U,0)))</f>
        <v>Lífeyrissjóður bankam.</v>
      </c>
      <c r="C11279" s="20" t="s">
        <v>250</v>
      </c>
      <c r="D11279" s="20" t="s">
        <v>467</v>
      </c>
      <c r="E11279" s="20" t="s">
        <v>275</v>
      </c>
      <c r="F11279" s="20" t="s">
        <v>188</v>
      </c>
      <c r="G11279" s="8">
        <v>25628</v>
      </c>
      <c r="H11279" s="20" t="s">
        <v>189</v>
      </c>
      <c r="I11279" s="7">
        <v>12550000</v>
      </c>
      <c r="L11279" s="7">
        <v>40286427000</v>
      </c>
      <c r="M11279" s="7">
        <v>125147000</v>
      </c>
      <c r="N11279" s="7">
        <v>2741197000</v>
      </c>
      <c r="O11279" s="20" t="str">
        <f t="shared" si="356"/>
        <v/>
      </c>
    </row>
    <row r="11280" spans="1:15">
      <c r="A11280" s="20" t="str">
        <f t="shared" si="358"/>
        <v>Lífeyrissjóður RangæingaSamtryggingardeild</v>
      </c>
      <c r="B11280" s="20" t="str">
        <f>_xlfn.IFNA(INDEX(Listi!$AI:$AI,MATCH(C11280,Listi!$AJ:$AJ,0)),INDEX(Listi!T:T,MATCH(C11280,Listi!U:U,0)))</f>
        <v>Lífeyrissjóður Rang.</v>
      </c>
      <c r="C11280" s="20" t="s">
        <v>253</v>
      </c>
      <c r="D11280" s="20" t="s">
        <v>205</v>
      </c>
      <c r="E11280" s="20" t="s">
        <v>275</v>
      </c>
      <c r="F11280" s="20" t="s">
        <v>188</v>
      </c>
      <c r="G11280" s="8">
        <v>25628</v>
      </c>
      <c r="H11280" s="20" t="s">
        <v>189</v>
      </c>
      <c r="I11280" s="7">
        <v>34011000</v>
      </c>
      <c r="L11280" s="7">
        <v>18949790000</v>
      </c>
      <c r="M11280" s="7">
        <v>835894000</v>
      </c>
      <c r="N11280" s="7">
        <v>386250000</v>
      </c>
      <c r="O11280" s="20" t="str">
        <f t="shared" si="356"/>
        <v/>
      </c>
    </row>
    <row r="11281" spans="1:15">
      <c r="A11281" s="20" t="str">
        <f t="shared" si="358"/>
        <v>Lífeyrissjóður starfsmanna AkureyrarbæjarSamtryggingardeild</v>
      </c>
      <c r="B11281" s="20" t="str">
        <f>_xlfn.IFNA(INDEX(Listi!$AI:$AI,MATCH(C11281,Listi!$AJ:$AJ,0)),INDEX(Listi!T:T,MATCH(C11281,Listi!U:U,0)))</f>
        <v>Lífeyrissj. starfsm. Akureyrarb.</v>
      </c>
      <c r="C11281" s="20" t="s">
        <v>274</v>
      </c>
      <c r="D11281" s="20" t="s">
        <v>205</v>
      </c>
      <c r="E11281" s="20" t="s">
        <v>275</v>
      </c>
      <c r="F11281" s="20" t="s">
        <v>188</v>
      </c>
      <c r="G11281" s="8">
        <v>25628</v>
      </c>
      <c r="H11281" s="20" t="s">
        <v>189</v>
      </c>
      <c r="I11281" s="7">
        <v>1101805</v>
      </c>
      <c r="L11281" s="7">
        <v>14569496826</v>
      </c>
      <c r="M11281" s="7">
        <v>46271787</v>
      </c>
      <c r="N11281" s="7">
        <v>1160288032</v>
      </c>
      <c r="O11281" s="20" t="str">
        <f t="shared" si="356"/>
        <v/>
      </c>
    </row>
    <row r="11282" spans="1:15">
      <c r="A11282" s="20" t="str">
        <f t="shared" si="358"/>
        <v>Lífeyrissjóður starfsmanna Búnaðarbanka ÍslandsSamtryggingardeild</v>
      </c>
      <c r="B11282" s="20" t="str">
        <f>_xlfn.IFNA(INDEX(Listi!$AI:$AI,MATCH(C11282,Listi!$AJ:$AJ,0)),INDEX(Listi!T:T,MATCH(C11282,Listi!U:U,0)))</f>
        <v>Lífeyrissj. starfsm. Búnaðarb.Ísl.</v>
      </c>
      <c r="C11282" s="20" t="s">
        <v>254</v>
      </c>
      <c r="D11282" s="20" t="s">
        <v>205</v>
      </c>
      <c r="E11282" s="20" t="s">
        <v>275</v>
      </c>
      <c r="F11282" s="20" t="s">
        <v>188</v>
      </c>
      <c r="G11282" s="8">
        <v>25628</v>
      </c>
      <c r="H11282" s="20" t="s">
        <v>189</v>
      </c>
      <c r="I11282" s="7">
        <v>11041000</v>
      </c>
      <c r="L11282" s="7">
        <v>27921283000</v>
      </c>
      <c r="M11282" s="7">
        <v>7378000</v>
      </c>
      <c r="N11282" s="7">
        <v>1535577000</v>
      </c>
      <c r="O11282" s="20" t="str">
        <f t="shared" si="356"/>
        <v/>
      </c>
    </row>
    <row r="11283" spans="1:15">
      <c r="A11283" s="20" t="str">
        <f t="shared" si="358"/>
        <v>Lífeyrissjóður starfsmanna ReykjavíkurborgarSamtryggingardeild</v>
      </c>
      <c r="B11283" s="20" t="str">
        <f>_xlfn.IFNA(INDEX(Listi!$AI:$AI,MATCH(C11283,Listi!$AJ:$AJ,0)),INDEX(Listi!T:T,MATCH(C11283,Listi!U:U,0)))</f>
        <v>Lífeyrissj. starfsm. Reykjav.</v>
      </c>
      <c r="C11283" s="20" t="s">
        <v>255</v>
      </c>
      <c r="D11283" s="20" t="s">
        <v>205</v>
      </c>
      <c r="E11283" s="20" t="s">
        <v>275</v>
      </c>
      <c r="F11283" s="20" t="s">
        <v>188</v>
      </c>
      <c r="G11283" s="8">
        <v>25628</v>
      </c>
      <c r="H11283" s="20" t="s">
        <v>189</v>
      </c>
      <c r="I11283" s="7">
        <v>17299417</v>
      </c>
      <c r="L11283" s="7">
        <v>92450251598</v>
      </c>
      <c r="M11283" s="7">
        <v>217604296</v>
      </c>
      <c r="N11283" s="7">
        <v>6195210428</v>
      </c>
      <c r="O11283" s="20" t="str">
        <f t="shared" si="356"/>
        <v/>
      </c>
    </row>
    <row r="11284" spans="1:15">
      <c r="A11284" s="20" t="str">
        <f t="shared" si="358"/>
        <v>Lífeyrissjóður starfsmanna ríkisinsA-deild</v>
      </c>
      <c r="B11284" s="20" t="str">
        <f>_xlfn.IFNA(INDEX(Listi!$AI:$AI,MATCH(C11284,Listi!$AJ:$AJ,0)),INDEX(Listi!T:T,MATCH(C11284,Listi!U:U,0)))</f>
        <v>LSR</v>
      </c>
      <c r="C11284" s="20" t="s">
        <v>256</v>
      </c>
      <c r="D11284" s="20" t="s">
        <v>257</v>
      </c>
      <c r="E11284" s="20" t="s">
        <v>275</v>
      </c>
      <c r="F11284" s="20" t="s">
        <v>188</v>
      </c>
      <c r="G11284" s="8">
        <v>25628</v>
      </c>
      <c r="H11284" s="20" t="s">
        <v>189</v>
      </c>
      <c r="I11284" s="7">
        <v>591009101</v>
      </c>
      <c r="L11284" s="7">
        <v>1024402726080</v>
      </c>
      <c r="M11284" s="7">
        <v>38030413328</v>
      </c>
      <c r="N11284" s="7">
        <v>13011563069</v>
      </c>
      <c r="O11284" s="20" t="str">
        <f t="shared" si="356"/>
        <v/>
      </c>
    </row>
    <row r="11285" spans="1:15">
      <c r="A11285" s="20" t="str">
        <f t="shared" si="358"/>
        <v>Lífeyrissjóður starfsmanna ríkisinsB-deild</v>
      </c>
      <c r="B11285" s="20" t="str">
        <f>_xlfn.IFNA(INDEX(Listi!$AI:$AI,MATCH(C11285,Listi!$AJ:$AJ,0)),INDEX(Listi!T:T,MATCH(C11285,Listi!U:U,0)))</f>
        <v>LSR</v>
      </c>
      <c r="C11285" s="20" t="s">
        <v>256</v>
      </c>
      <c r="D11285" s="20" t="s">
        <v>218</v>
      </c>
      <c r="E11285" s="20" t="s">
        <v>275</v>
      </c>
      <c r="F11285" s="20" t="s">
        <v>188</v>
      </c>
      <c r="G11285" s="8">
        <v>25628</v>
      </c>
      <c r="H11285" s="20" t="s">
        <v>189</v>
      </c>
      <c r="I11285" s="7">
        <v>39284542</v>
      </c>
      <c r="L11285" s="7">
        <v>297381500048</v>
      </c>
      <c r="M11285" s="7">
        <v>1364474032</v>
      </c>
      <c r="N11285" s="7">
        <v>62409553231</v>
      </c>
      <c r="O11285" s="20" t="str">
        <f t="shared" si="356"/>
        <v/>
      </c>
    </row>
    <row r="11286" spans="1:15">
      <c r="A11286" s="20" t="str">
        <f t="shared" si="358"/>
        <v>Lífeyrissjóður starfsmanna ríkisinsLeið I</v>
      </c>
      <c r="B11286" s="20" t="str">
        <f>_xlfn.IFNA(INDEX(Listi!$AI:$AI,MATCH(C11286,Listi!$AJ:$AJ,0)),INDEX(Listi!T:T,MATCH(C11286,Listi!U:U,0)))</f>
        <v>LSR</v>
      </c>
      <c r="C11286" s="20" t="s">
        <v>256</v>
      </c>
      <c r="D11286" s="20" t="s">
        <v>258</v>
      </c>
      <c r="E11286" s="20" t="s">
        <v>276</v>
      </c>
      <c r="F11286" s="20" t="s">
        <v>188</v>
      </c>
      <c r="G11286" s="8">
        <v>25628</v>
      </c>
      <c r="H11286" s="20" t="s">
        <v>189</v>
      </c>
      <c r="I11286" s="7">
        <v>1442266</v>
      </c>
      <c r="L11286" s="7">
        <v>11704214939</v>
      </c>
      <c r="M11286" s="7">
        <v>547428342</v>
      </c>
      <c r="N11286" s="7">
        <v>195323403</v>
      </c>
      <c r="O11286" s="20" t="str">
        <f t="shared" si="356"/>
        <v/>
      </c>
    </row>
    <row r="11287" spans="1:15">
      <c r="A11287" s="20" t="str">
        <f t="shared" si="358"/>
        <v>Lífeyrissjóður starfsmanna ríkisinsLeið II</v>
      </c>
      <c r="B11287" s="20" t="str">
        <f>_xlfn.IFNA(INDEX(Listi!$AI:$AI,MATCH(C11287,Listi!$AJ:$AJ,0)),INDEX(Listi!T:T,MATCH(C11287,Listi!U:U,0)))</f>
        <v>LSR</v>
      </c>
      <c r="C11287" s="20" t="s">
        <v>256</v>
      </c>
      <c r="D11287" s="20" t="s">
        <v>259</v>
      </c>
      <c r="E11287" s="20" t="s">
        <v>276</v>
      </c>
      <c r="F11287" s="20" t="s">
        <v>188</v>
      </c>
      <c r="G11287" s="8">
        <v>25628</v>
      </c>
      <c r="H11287" s="20" t="s">
        <v>189</v>
      </c>
      <c r="I11287" s="7">
        <v>560638</v>
      </c>
      <c r="L11287" s="7">
        <v>3365164594</v>
      </c>
      <c r="M11287" s="7">
        <v>379849453</v>
      </c>
      <c r="N11287" s="7">
        <v>93142056</v>
      </c>
      <c r="O11287" s="20" t="str">
        <f t="shared" si="356"/>
        <v/>
      </c>
    </row>
    <row r="11288" spans="1:15">
      <c r="A11288" s="20" t="str">
        <f t="shared" si="358"/>
        <v>Lífeyrissjóður starfsmanna ríkisinsLeið III</v>
      </c>
      <c r="B11288" s="20" t="str">
        <f>_xlfn.IFNA(INDEX(Listi!$AI:$AI,MATCH(C11288,Listi!$AJ:$AJ,0)),INDEX(Listi!T:T,MATCH(C11288,Listi!U:U,0)))</f>
        <v>LSR</v>
      </c>
      <c r="C11288" s="20" t="s">
        <v>256</v>
      </c>
      <c r="D11288" s="20" t="s">
        <v>260</v>
      </c>
      <c r="E11288" s="20" t="s">
        <v>276</v>
      </c>
      <c r="F11288" s="20" t="s">
        <v>188</v>
      </c>
      <c r="G11288" s="8">
        <v>25628</v>
      </c>
      <c r="H11288" s="20" t="s">
        <v>189</v>
      </c>
      <c r="I11288" s="7">
        <v>-8573</v>
      </c>
      <c r="L11288" s="7">
        <v>9959294621</v>
      </c>
      <c r="M11288" s="7">
        <v>743287481</v>
      </c>
      <c r="N11288" s="7">
        <v>349903833</v>
      </c>
      <c r="O11288" s="20" t="str">
        <f t="shared" si="356"/>
        <v/>
      </c>
    </row>
    <row r="11289" spans="1:15">
      <c r="A11289" s="20" t="str">
        <f t="shared" si="358"/>
        <v>Lífeyrissjóður Tannlæknafél ÍslDeild I/Séreign</v>
      </c>
      <c r="B11289" s="20" t="str">
        <f>_xlfn.IFNA(INDEX(Listi!$AI:$AI,MATCH(C11289,Listi!$AJ:$AJ,0)),INDEX(Listi!T:T,MATCH(C11289,Listi!U:U,0)))</f>
        <v>Lífeyrissj. Tannlækna</v>
      </c>
      <c r="C11289" s="20" t="s">
        <v>261</v>
      </c>
      <c r="D11289" s="20" t="s">
        <v>207</v>
      </c>
      <c r="E11289" s="20" t="s">
        <v>276</v>
      </c>
      <c r="F11289" s="20" t="s">
        <v>188</v>
      </c>
      <c r="G11289" s="8">
        <v>25628</v>
      </c>
      <c r="H11289" s="20" t="s">
        <v>189</v>
      </c>
      <c r="I11289" s="7">
        <v>3967998</v>
      </c>
      <c r="L11289" s="7">
        <v>6768408488</v>
      </c>
      <c r="M11289" s="7">
        <v>272759192</v>
      </c>
      <c r="N11289" s="7">
        <v>153838058</v>
      </c>
      <c r="O11289" s="20" t="str">
        <f t="shared" si="356"/>
        <v/>
      </c>
    </row>
    <row r="11290" spans="1:15">
      <c r="A11290" s="20" t="str">
        <f t="shared" si="358"/>
        <v>Lífeyrissjóður Tannlæknafél ÍslSamtryggingardeild</v>
      </c>
      <c r="B11290" s="20" t="str">
        <f>_xlfn.IFNA(INDEX(Listi!$AI:$AI,MATCH(C11290,Listi!$AJ:$AJ,0)),INDEX(Listi!T:T,MATCH(C11290,Listi!U:U,0)))</f>
        <v>Lífeyrissj. Tannlækna</v>
      </c>
      <c r="C11290" s="20" t="s">
        <v>261</v>
      </c>
      <c r="D11290" s="20" t="s">
        <v>205</v>
      </c>
      <c r="E11290" s="20" t="s">
        <v>275</v>
      </c>
      <c r="F11290" s="20" t="s">
        <v>188</v>
      </c>
      <c r="G11290" s="8">
        <v>25628</v>
      </c>
      <c r="H11290" s="20" t="s">
        <v>189</v>
      </c>
      <c r="I11290" s="7">
        <v>1149736</v>
      </c>
      <c r="L11290" s="7">
        <v>2241251214</v>
      </c>
      <c r="M11290" s="7">
        <v>112827287</v>
      </c>
      <c r="N11290" s="7">
        <v>17930159</v>
      </c>
      <c r="O11290" s="20" t="str">
        <f t="shared" si="356"/>
        <v/>
      </c>
    </row>
    <row r="11291" spans="1:15">
      <c r="A11291" s="20" t="str">
        <f t="shared" si="358"/>
        <v>Lífeyrissjóður verslunarmannaÆvileið 1</v>
      </c>
      <c r="B11291" s="20" t="str">
        <f>_xlfn.IFNA(INDEX(Listi!$AI:$AI,MATCH(C11291,Listi!$AJ:$AJ,0)),INDEX(Listi!T:T,MATCH(C11291,Listi!U:U,0)))</f>
        <v>Lífeyrissj. Verslunarm.</v>
      </c>
      <c r="C11291" s="20" t="s">
        <v>206</v>
      </c>
      <c r="D11291" s="20" t="s">
        <v>310</v>
      </c>
      <c r="E11291" s="20" t="s">
        <v>276</v>
      </c>
      <c r="F11291" s="20" t="s">
        <v>188</v>
      </c>
      <c r="G11291" s="8">
        <v>25628</v>
      </c>
      <c r="H11291" s="20" t="s">
        <v>189</v>
      </c>
      <c r="I11291" s="7">
        <v>985099</v>
      </c>
      <c r="L11291" s="7">
        <v>2860479562</v>
      </c>
      <c r="M11291" s="7">
        <v>819651283</v>
      </c>
      <c r="N11291" s="7">
        <v>12562366</v>
      </c>
      <c r="O11291" s="20" t="str">
        <f t="shared" si="356"/>
        <v/>
      </c>
    </row>
    <row r="11292" spans="1:15">
      <c r="A11292" s="20" t="str">
        <f t="shared" si="358"/>
        <v>Lífeyrissjóður verslunarmannaÆvileið 2</v>
      </c>
      <c r="B11292" s="20" t="str">
        <f>_xlfn.IFNA(INDEX(Listi!$AI:$AI,MATCH(C11292,Listi!$AJ:$AJ,0)),INDEX(Listi!T:T,MATCH(C11292,Listi!U:U,0)))</f>
        <v>Lífeyrissj. Verslunarm.</v>
      </c>
      <c r="C11292" s="20" t="s">
        <v>206</v>
      </c>
      <c r="D11292" s="20" t="s">
        <v>309</v>
      </c>
      <c r="E11292" s="20" t="s">
        <v>276</v>
      </c>
      <c r="F11292" s="20" t="s">
        <v>188</v>
      </c>
      <c r="G11292" s="8">
        <v>25628</v>
      </c>
      <c r="H11292" s="20" t="s">
        <v>189</v>
      </c>
      <c r="I11292" s="7">
        <v>639305</v>
      </c>
      <c r="L11292" s="7">
        <v>2325064159</v>
      </c>
      <c r="M11292" s="7">
        <v>465663194</v>
      </c>
      <c r="N11292" s="7">
        <v>32037995</v>
      </c>
      <c r="O11292" s="20" t="str">
        <f t="shared" si="356"/>
        <v/>
      </c>
    </row>
    <row r="11293" spans="1:15">
      <c r="A11293" s="20" t="str">
        <f t="shared" si="358"/>
        <v>Lífeyrissjóður verslunarmannaÆvileið 3</v>
      </c>
      <c r="B11293" s="20" t="str">
        <f>_xlfn.IFNA(INDEX(Listi!$AI:$AI,MATCH(C11293,Listi!$AJ:$AJ,0)),INDEX(Listi!T:T,MATCH(C11293,Listi!U:U,0)))</f>
        <v>Lífeyrissj. Verslunarm.</v>
      </c>
      <c r="C11293" s="20" t="s">
        <v>206</v>
      </c>
      <c r="D11293" s="20" t="s">
        <v>308</v>
      </c>
      <c r="E11293" s="20" t="s">
        <v>276</v>
      </c>
      <c r="F11293" s="20" t="s">
        <v>188</v>
      </c>
      <c r="G11293" s="8">
        <v>25628</v>
      </c>
      <c r="H11293" s="20" t="s">
        <v>189</v>
      </c>
      <c r="I11293" s="7">
        <v>51307</v>
      </c>
      <c r="L11293" s="7">
        <v>1567402319</v>
      </c>
      <c r="M11293" s="7">
        <v>325961302</v>
      </c>
      <c r="N11293" s="7">
        <v>60283998</v>
      </c>
      <c r="O11293" s="20" t="str">
        <f t="shared" si="356"/>
        <v/>
      </c>
    </row>
    <row r="11294" spans="1:15">
      <c r="A11294" s="20" t="str">
        <f t="shared" si="358"/>
        <v>Lífeyrissjóður verslunarmannaDeild I/Séreign</v>
      </c>
      <c r="B11294" s="20" t="str">
        <f>_xlfn.IFNA(INDEX(Listi!$AI:$AI,MATCH(C11294,Listi!$AJ:$AJ,0)),INDEX(Listi!T:T,MATCH(C11294,Listi!U:U,0)))</f>
        <v>Lífeyrissj. Verslunarm.</v>
      </c>
      <c r="C11294" s="20" t="s">
        <v>206</v>
      </c>
      <c r="D11294" s="20" t="s">
        <v>207</v>
      </c>
      <c r="E11294" s="20" t="s">
        <v>276</v>
      </c>
      <c r="F11294" s="20" t="s">
        <v>188</v>
      </c>
      <c r="G11294" s="8">
        <v>25628</v>
      </c>
      <c r="H11294" s="20" t="s">
        <v>189</v>
      </c>
      <c r="I11294" s="7">
        <v>8160713</v>
      </c>
      <c r="L11294" s="7">
        <v>19785724399</v>
      </c>
      <c r="M11294" s="7">
        <v>729937912</v>
      </c>
      <c r="N11294" s="7">
        <v>458382791</v>
      </c>
      <c r="O11294" s="20" t="str">
        <f t="shared" si="356"/>
        <v/>
      </c>
    </row>
    <row r="11295" spans="1:15">
      <c r="A11295" s="20" t="str">
        <f t="shared" si="358"/>
        <v>Lífeyrissjóður verslunarmannaSamtryggingardeild</v>
      </c>
      <c r="B11295" s="20" t="str">
        <f>_xlfn.IFNA(INDEX(Listi!$AI:$AI,MATCH(C11295,Listi!$AJ:$AJ,0)),INDEX(Listi!T:T,MATCH(C11295,Listi!U:U,0)))</f>
        <v>Lífeyrissj. Verslunarm.</v>
      </c>
      <c r="C11295" s="20" t="s">
        <v>206</v>
      </c>
      <c r="D11295" s="20" t="s">
        <v>205</v>
      </c>
      <c r="E11295" s="20" t="s">
        <v>275</v>
      </c>
      <c r="F11295" s="20" t="s">
        <v>188</v>
      </c>
      <c r="G11295" s="8">
        <v>25628</v>
      </c>
      <c r="H11295" s="20" t="s">
        <v>189</v>
      </c>
      <c r="I11295" s="7">
        <v>484466110</v>
      </c>
      <c r="L11295" s="7">
        <v>1174592806906</v>
      </c>
      <c r="M11295" s="7">
        <v>35794261112</v>
      </c>
      <c r="N11295" s="7">
        <v>21965137185</v>
      </c>
      <c r="O11295" s="20" t="str">
        <f t="shared" si="356"/>
        <v/>
      </c>
    </row>
    <row r="11296" spans="1:15">
      <c r="A11296" s="20" t="str">
        <f t="shared" si="358"/>
        <v>Lífeyrissjóður VestmannaeyjaSafn I</v>
      </c>
      <c r="B11296" s="20" t="str">
        <f>_xlfn.IFNA(INDEX(Listi!$AI:$AI,MATCH(C11296,Listi!$AJ:$AJ,0)),INDEX(Listi!T:T,MATCH(C11296,Listi!U:U,0)))</f>
        <v>Lífeyrissj. Vestm.</v>
      </c>
      <c r="C11296" s="20" t="s">
        <v>262</v>
      </c>
      <c r="D11296" s="20" t="s">
        <v>210</v>
      </c>
      <c r="E11296" s="20" t="s">
        <v>276</v>
      </c>
      <c r="F11296" s="20" t="s">
        <v>188</v>
      </c>
      <c r="G11296" s="8">
        <v>25628</v>
      </c>
      <c r="H11296" s="20" t="s">
        <v>189</v>
      </c>
      <c r="I11296" s="7">
        <v>0</v>
      </c>
      <c r="L11296" s="7">
        <v>381311221</v>
      </c>
      <c r="M11296" s="7">
        <v>44104006</v>
      </c>
      <c r="N11296" s="7">
        <v>13592960</v>
      </c>
      <c r="O11296" s="20" t="str">
        <f t="shared" si="356"/>
        <v/>
      </c>
    </row>
    <row r="11297" spans="1:15">
      <c r="A11297" s="20" t="str">
        <f t="shared" si="358"/>
        <v>Lífeyrissjóður VestmannaeyjaSafn II</v>
      </c>
      <c r="B11297" s="20" t="str">
        <f>_xlfn.IFNA(INDEX(Listi!$AI:$AI,MATCH(C11297,Listi!$AJ:$AJ,0)),INDEX(Listi!T:T,MATCH(C11297,Listi!U:U,0)))</f>
        <v>Lífeyrissj. Vestm.</v>
      </c>
      <c r="C11297" s="20" t="s">
        <v>262</v>
      </c>
      <c r="D11297" s="20" t="s">
        <v>211</v>
      </c>
      <c r="E11297" s="20" t="s">
        <v>276</v>
      </c>
      <c r="F11297" s="20" t="s">
        <v>188</v>
      </c>
      <c r="G11297" s="8">
        <v>25628</v>
      </c>
      <c r="H11297" s="20" t="s">
        <v>189</v>
      </c>
      <c r="I11297" s="7">
        <v>0</v>
      </c>
      <c r="L11297" s="7">
        <v>571440191</v>
      </c>
      <c r="M11297" s="7">
        <v>40240404</v>
      </c>
      <c r="N11297" s="7">
        <v>18659289</v>
      </c>
      <c r="O11297" s="20" t="str">
        <f t="shared" si="356"/>
        <v/>
      </c>
    </row>
    <row r="11298" spans="1:15">
      <c r="A11298" s="20" t="str">
        <f t="shared" si="358"/>
        <v>Lífeyrissjóður VestmannaeyjaSamtryggingardeild</v>
      </c>
      <c r="B11298" s="20" t="str">
        <f>_xlfn.IFNA(INDEX(Listi!$AI:$AI,MATCH(C11298,Listi!$AJ:$AJ,0)),INDEX(Listi!T:T,MATCH(C11298,Listi!U:U,0)))</f>
        <v>Lífeyrissj. Vestm.</v>
      </c>
      <c r="C11298" s="20" t="s">
        <v>262</v>
      </c>
      <c r="D11298" s="20" t="s">
        <v>205</v>
      </c>
      <c r="E11298" s="20" t="s">
        <v>275</v>
      </c>
      <c r="F11298" s="20" t="s">
        <v>188</v>
      </c>
      <c r="G11298" s="8">
        <v>25628</v>
      </c>
      <c r="H11298" s="20" t="s">
        <v>189</v>
      </c>
      <c r="I11298" s="7">
        <v>23467481</v>
      </c>
      <c r="L11298" s="7">
        <v>85198020532</v>
      </c>
      <c r="M11298" s="7">
        <v>1944643004</v>
      </c>
      <c r="N11298" s="7">
        <v>2198060399</v>
      </c>
      <c r="O11298" s="20" t="str">
        <f t="shared" si="356"/>
        <v/>
      </c>
    </row>
    <row r="11299" spans="1:15">
      <c r="A11299" s="20" t="str">
        <f t="shared" si="358"/>
        <v>Lífsval - lífeyrissparnaðurLífsval 1</v>
      </c>
      <c r="B11299" s="20" t="str">
        <f>_xlfn.IFNA(INDEX(Listi!$AI:$AI,MATCH(C11299,Listi!$AJ:$AJ,0)),INDEX(Listi!T:T,MATCH(C11299,Listi!U:U,0)))</f>
        <v>Lífsval</v>
      </c>
      <c r="C11299" s="20" t="s">
        <v>263</v>
      </c>
      <c r="D11299" s="20" t="s">
        <v>264</v>
      </c>
      <c r="E11299" s="20" t="s">
        <v>276</v>
      </c>
      <c r="F11299" s="20" t="s">
        <v>188</v>
      </c>
      <c r="G11299" s="8">
        <v>25628</v>
      </c>
      <c r="H11299" s="20" t="s">
        <v>189</v>
      </c>
      <c r="I11299" s="7">
        <v>0</v>
      </c>
      <c r="L11299" s="7">
        <v>1792991246</v>
      </c>
      <c r="M11299" s="7">
        <v>203244065</v>
      </c>
      <c r="N11299" s="7">
        <v>81003579</v>
      </c>
      <c r="O11299" s="20" t="str">
        <f t="shared" si="356"/>
        <v/>
      </c>
    </row>
    <row r="11300" spans="1:15">
      <c r="A11300" s="20" t="str">
        <f t="shared" si="358"/>
        <v>Lífsval - lífeyrissparnaðurLífsval 2</v>
      </c>
      <c r="B11300" s="20" t="str">
        <f>_xlfn.IFNA(INDEX(Listi!$AI:$AI,MATCH(C11300,Listi!$AJ:$AJ,0)),INDEX(Listi!T:T,MATCH(C11300,Listi!U:U,0)))</f>
        <v>Lífsval</v>
      </c>
      <c r="C11300" s="20" t="s">
        <v>263</v>
      </c>
      <c r="D11300" s="20" t="s">
        <v>265</v>
      </c>
      <c r="E11300" s="20" t="s">
        <v>276</v>
      </c>
      <c r="F11300" s="20" t="s">
        <v>188</v>
      </c>
      <c r="G11300" s="8">
        <v>25628</v>
      </c>
      <c r="H11300" s="20" t="s">
        <v>189</v>
      </c>
      <c r="I11300" s="7">
        <v>14644</v>
      </c>
      <c r="L11300" s="7">
        <v>79660340</v>
      </c>
      <c r="M11300" s="7">
        <v>14369045</v>
      </c>
      <c r="N11300" s="7">
        <v>2695304</v>
      </c>
      <c r="O11300" s="20" t="str">
        <f t="shared" si="356"/>
        <v/>
      </c>
    </row>
    <row r="11301" spans="1:15">
      <c r="A11301" s="20" t="str">
        <f t="shared" si="358"/>
        <v>Lífsval - lífeyrissparnaðurLífsval 3</v>
      </c>
      <c r="B11301" s="20" t="str">
        <f>_xlfn.IFNA(INDEX(Listi!$AI:$AI,MATCH(C11301,Listi!$AJ:$AJ,0)),INDEX(Listi!T:T,MATCH(C11301,Listi!U:U,0)))</f>
        <v>Lífsval</v>
      </c>
      <c r="C11301" s="20" t="s">
        <v>263</v>
      </c>
      <c r="D11301" s="20" t="s">
        <v>266</v>
      </c>
      <c r="E11301" s="20" t="s">
        <v>276</v>
      </c>
      <c r="F11301" s="20" t="s">
        <v>188</v>
      </c>
      <c r="G11301" s="8">
        <v>25628</v>
      </c>
      <c r="H11301" s="20" t="s">
        <v>189</v>
      </c>
      <c r="I11301" s="7">
        <v>12149</v>
      </c>
      <c r="L11301" s="7">
        <v>131239774</v>
      </c>
      <c r="M11301" s="7">
        <v>16635787</v>
      </c>
      <c r="N11301" s="7">
        <v>3548138</v>
      </c>
      <c r="O11301" s="20" t="str">
        <f t="shared" si="356"/>
        <v/>
      </c>
    </row>
    <row r="11302" spans="1:15">
      <c r="A11302" s="20" t="str">
        <f t="shared" si="358"/>
        <v>Lífsval - lífeyrissparnaðurLífsval 4</v>
      </c>
      <c r="B11302" s="20" t="str">
        <f>_xlfn.IFNA(INDEX(Listi!$AI:$AI,MATCH(C11302,Listi!$AJ:$AJ,0)),INDEX(Listi!T:T,MATCH(C11302,Listi!U:U,0)))</f>
        <v>Lífsval</v>
      </c>
      <c r="C11302" s="20" t="s">
        <v>263</v>
      </c>
      <c r="D11302" s="20" t="s">
        <v>267</v>
      </c>
      <c r="E11302" s="20" t="s">
        <v>276</v>
      </c>
      <c r="F11302" s="20" t="s">
        <v>188</v>
      </c>
      <c r="G11302" s="8">
        <v>25628</v>
      </c>
      <c r="H11302" s="20" t="s">
        <v>189</v>
      </c>
      <c r="I11302" s="7">
        <v>18892</v>
      </c>
      <c r="L11302" s="7">
        <v>71752064</v>
      </c>
      <c r="M11302" s="7">
        <v>15238959</v>
      </c>
      <c r="N11302" s="7">
        <v>2058992</v>
      </c>
      <c r="O11302" s="20" t="str">
        <f t="shared" si="356"/>
        <v/>
      </c>
    </row>
    <row r="11303" spans="1:15">
      <c r="A11303" s="20" t="str">
        <f t="shared" si="358"/>
        <v>Lífsverk lífeyrissjóðurLífsverk I/Séreign</v>
      </c>
      <c r="B11303" s="20" t="str">
        <f>_xlfn.IFNA(INDEX(Listi!$AI:$AI,MATCH(C11303,Listi!$AJ:$AJ,0)),INDEX(Listi!T:T,MATCH(C11303,Listi!U:U,0)))</f>
        <v xml:space="preserve">Lífsverk  </v>
      </c>
      <c r="C11303" s="20" t="s">
        <v>268</v>
      </c>
      <c r="D11303" s="20" t="s">
        <v>269</v>
      </c>
      <c r="E11303" s="20" t="s">
        <v>276</v>
      </c>
      <c r="F11303" s="20" t="s">
        <v>188</v>
      </c>
      <c r="G11303" s="8">
        <v>25628</v>
      </c>
      <c r="H11303" s="20" t="s">
        <v>189</v>
      </c>
      <c r="I11303" s="7">
        <v>7060000</v>
      </c>
      <c r="L11303" s="7">
        <v>4582957000</v>
      </c>
      <c r="M11303" s="7">
        <v>635926000</v>
      </c>
      <c r="N11303" s="7">
        <v>22708000</v>
      </c>
      <c r="O11303" s="20" t="str">
        <f t="shared" si="356"/>
        <v/>
      </c>
    </row>
    <row r="11304" spans="1:15">
      <c r="A11304" s="20" t="str">
        <f t="shared" si="358"/>
        <v>Lífsverk lífeyrissjóðurLífsverk II/Séreign</v>
      </c>
      <c r="B11304" s="20" t="str">
        <f>_xlfn.IFNA(INDEX(Listi!$AI:$AI,MATCH(C11304,Listi!$AJ:$AJ,0)),INDEX(Listi!T:T,MATCH(C11304,Listi!U:U,0)))</f>
        <v xml:space="preserve">Lífsverk  </v>
      </c>
      <c r="C11304" s="20" t="s">
        <v>268</v>
      </c>
      <c r="D11304" s="20" t="s">
        <v>270</v>
      </c>
      <c r="E11304" s="20" t="s">
        <v>276</v>
      </c>
      <c r="F11304" s="20" t="s">
        <v>188</v>
      </c>
      <c r="G11304" s="8">
        <v>25628</v>
      </c>
      <c r="H11304" s="20" t="s">
        <v>189</v>
      </c>
      <c r="I11304" s="7">
        <v>38790000</v>
      </c>
      <c r="L11304" s="7">
        <v>23735073000</v>
      </c>
      <c r="M11304" s="7">
        <v>2073571000</v>
      </c>
      <c r="N11304" s="7">
        <v>249365000</v>
      </c>
      <c r="O11304" s="20" t="str">
        <f t="shared" si="356"/>
        <v/>
      </c>
    </row>
    <row r="11305" spans="1:15">
      <c r="A11305" s="20" t="str">
        <f t="shared" si="358"/>
        <v>Lífsverk lífeyrissjóðurLífsverk III/Séreign</v>
      </c>
      <c r="B11305" s="20" t="str">
        <f>_xlfn.IFNA(INDEX(Listi!$AI:$AI,MATCH(C11305,Listi!$AJ:$AJ,0)),INDEX(Listi!T:T,MATCH(C11305,Listi!U:U,0)))</f>
        <v xml:space="preserve">Lífsverk  </v>
      </c>
      <c r="C11305" s="20" t="s">
        <v>268</v>
      </c>
      <c r="D11305" s="20" t="s">
        <v>271</v>
      </c>
      <c r="E11305" s="20" t="s">
        <v>276</v>
      </c>
      <c r="F11305" s="20" t="s">
        <v>188</v>
      </c>
      <c r="G11305" s="8">
        <v>25628</v>
      </c>
      <c r="H11305" s="20" t="s">
        <v>189</v>
      </c>
      <c r="I11305" s="7">
        <v>890000</v>
      </c>
      <c r="L11305" s="7">
        <v>653814000</v>
      </c>
      <c r="M11305" s="7">
        <v>105107000</v>
      </c>
      <c r="N11305" s="7">
        <v>2613000</v>
      </c>
      <c r="O11305" s="20" t="str">
        <f t="shared" si="356"/>
        <v/>
      </c>
    </row>
    <row r="11306" spans="1:15">
      <c r="A11306" s="20" t="str">
        <f t="shared" si="358"/>
        <v>Lífsverk lífeyrissjóðurSamtryggingardeild</v>
      </c>
      <c r="B11306" s="20" t="str">
        <f>_xlfn.IFNA(INDEX(Listi!$AI:$AI,MATCH(C11306,Listi!$AJ:$AJ,0)),INDEX(Listi!T:T,MATCH(C11306,Listi!U:U,0)))</f>
        <v xml:space="preserve">Lífsverk  </v>
      </c>
      <c r="C11306" s="20" t="s">
        <v>268</v>
      </c>
      <c r="D11306" s="20" t="s">
        <v>205</v>
      </c>
      <c r="E11306" s="20" t="s">
        <v>275</v>
      </c>
      <c r="F11306" s="20" t="s">
        <v>188</v>
      </c>
      <c r="G11306" s="8">
        <v>25628</v>
      </c>
      <c r="H11306" s="20" t="s">
        <v>189</v>
      </c>
      <c r="I11306" s="7">
        <v>112840000</v>
      </c>
      <c r="L11306" s="7">
        <v>120542527000</v>
      </c>
      <c r="M11306" s="7">
        <v>4397803000</v>
      </c>
      <c r="N11306" s="7">
        <v>1423151000</v>
      </c>
      <c r="O11306" s="20" t="str">
        <f t="shared" si="356"/>
        <v/>
      </c>
    </row>
    <row r="11307" spans="1:15">
      <c r="A11307" s="20" t="str">
        <f t="shared" si="358"/>
        <v>Söfnunarsjóður lífeyrisréttindaDeild I/Innlán</v>
      </c>
      <c r="B11307" s="20" t="str">
        <f>_xlfn.IFNA(INDEX(Listi!$AI:$AI,MATCH(C11307,Listi!$AJ:$AJ,0)),INDEX(Listi!T:T,MATCH(C11307,Listi!U:U,0)))</f>
        <v>Söfnunarsj.</v>
      </c>
      <c r="C11307" s="20" t="s">
        <v>272</v>
      </c>
      <c r="D11307" s="20" t="s">
        <v>273</v>
      </c>
      <c r="E11307" s="20" t="s">
        <v>276</v>
      </c>
      <c r="F11307" s="20" t="s">
        <v>188</v>
      </c>
      <c r="G11307" s="8">
        <v>25628</v>
      </c>
      <c r="H11307" s="20" t="s">
        <v>189</v>
      </c>
      <c r="I11307" s="7">
        <v>252700</v>
      </c>
      <c r="L11307" s="7">
        <v>2001731914</v>
      </c>
      <c r="M11307" s="7">
        <v>133561634</v>
      </c>
      <c r="N11307" s="7">
        <v>44803565</v>
      </c>
      <c r="O11307" s="20" t="str">
        <f t="shared" si="356"/>
        <v/>
      </c>
    </row>
    <row r="11308" spans="1:15">
      <c r="A11308" s="20" t="str">
        <f t="shared" si="358"/>
        <v>Söfnunarsjóður lífeyrisréttindaDeild III/Séreign</v>
      </c>
      <c r="B11308" s="20" t="str">
        <f>_xlfn.IFNA(INDEX(Listi!$AI:$AI,MATCH(C11308,Listi!$AJ:$AJ,0)),INDEX(Listi!T:T,MATCH(C11308,Listi!U:U,0)))</f>
        <v>Söfnunarsj.</v>
      </c>
      <c r="C11308" s="20" t="s">
        <v>272</v>
      </c>
      <c r="D11308" s="20" t="s">
        <v>599</v>
      </c>
      <c r="E11308" s="20" t="s">
        <v>276</v>
      </c>
      <c r="F11308" s="20" t="s">
        <v>188</v>
      </c>
      <c r="G11308" s="8">
        <v>25628</v>
      </c>
      <c r="H11308" s="20" t="s">
        <v>189</v>
      </c>
      <c r="I11308" s="7">
        <v>16775</v>
      </c>
      <c r="L11308" s="7">
        <v>24413085</v>
      </c>
      <c r="M11308" s="7">
        <v>24697577</v>
      </c>
      <c r="N11308" s="7">
        <v>900000</v>
      </c>
      <c r="O11308" s="20" t="str">
        <f t="shared" si="356"/>
        <v/>
      </c>
    </row>
    <row r="11309" spans="1:15">
      <c r="A11309" s="20" t="str">
        <f t="shared" si="358"/>
        <v>Söfnunarsjóður lífeyrisréttindaDeildII/Séreign</v>
      </c>
      <c r="B11309" s="20" t="str">
        <f>_xlfn.IFNA(INDEX(Listi!$AI:$AI,MATCH(C11309,Listi!$AJ:$AJ,0)),INDEX(Listi!T:T,MATCH(C11309,Listi!U:U,0)))</f>
        <v>Söfnunarsj.</v>
      </c>
      <c r="C11309" s="20" t="s">
        <v>272</v>
      </c>
      <c r="D11309" s="20" t="s">
        <v>586</v>
      </c>
      <c r="E11309" s="20" t="s">
        <v>276</v>
      </c>
      <c r="F11309" s="20" t="s">
        <v>188</v>
      </c>
      <c r="G11309" s="8">
        <v>25628</v>
      </c>
      <c r="H11309" s="20" t="s">
        <v>189</v>
      </c>
      <c r="I11309" s="7">
        <v>36274</v>
      </c>
      <c r="L11309" s="7">
        <v>1654616477</v>
      </c>
      <c r="M11309" s="7">
        <v>128539213</v>
      </c>
      <c r="N11309" s="7">
        <v>22846291</v>
      </c>
      <c r="O11309" s="20" t="str">
        <f t="shared" si="356"/>
        <v/>
      </c>
    </row>
    <row r="11310" spans="1:15">
      <c r="A11310" s="20" t="str">
        <f t="shared" si="358"/>
        <v>Söfnunarsjóður lífeyrisréttindaSamtryggingardeild</v>
      </c>
      <c r="B11310" s="20" t="str">
        <f>_xlfn.IFNA(INDEX(Listi!$AI:$AI,MATCH(C11310,Listi!$AJ:$AJ,0)),INDEX(Listi!T:T,MATCH(C11310,Listi!U:U,0)))</f>
        <v>Söfnunarsj.</v>
      </c>
      <c r="C11310" s="20" t="s">
        <v>272</v>
      </c>
      <c r="D11310" s="20" t="s">
        <v>205</v>
      </c>
      <c r="E11310" s="20" t="s">
        <v>275</v>
      </c>
      <c r="F11310" s="20" t="s">
        <v>188</v>
      </c>
      <c r="G11310" s="8">
        <v>25628</v>
      </c>
      <c r="H11310" s="20" t="s">
        <v>189</v>
      </c>
      <c r="I11310" s="7">
        <v>21118461</v>
      </c>
      <c r="L11310" s="7">
        <v>238978847889</v>
      </c>
      <c r="M11310" s="7">
        <v>4967193409</v>
      </c>
      <c r="N11310" s="7">
        <v>6076487652</v>
      </c>
      <c r="O11310" s="20" t="str">
        <f t="shared" si="356"/>
        <v/>
      </c>
    </row>
    <row r="11311" spans="1:15">
      <c r="A11311" s="20" t="str">
        <f t="shared" si="358"/>
        <v>Stapi lífeyrissjóðurSafn I</v>
      </c>
      <c r="B11311" s="20" t="str">
        <f>_xlfn.IFNA(INDEX(Listi!$AI:$AI,MATCH(C11311,Listi!$AJ:$AJ,0)),INDEX(Listi!T:T,MATCH(C11311,Listi!U:U,0)))</f>
        <v xml:space="preserve">Stapi  </v>
      </c>
      <c r="C11311" s="20" t="s">
        <v>209</v>
      </c>
      <c r="D11311" s="20" t="s">
        <v>210</v>
      </c>
      <c r="E11311" s="20" t="s">
        <v>276</v>
      </c>
      <c r="F11311" s="20" t="s">
        <v>188</v>
      </c>
      <c r="G11311" s="8">
        <v>25628</v>
      </c>
      <c r="H11311" s="20" t="s">
        <v>189</v>
      </c>
      <c r="I11311" s="7">
        <v>110383</v>
      </c>
      <c r="L11311" s="7">
        <v>2440828925</v>
      </c>
      <c r="M11311" s="7">
        <v>91567233</v>
      </c>
      <c r="N11311" s="7">
        <v>110755602</v>
      </c>
      <c r="O11311" s="20" t="str">
        <f t="shared" si="356"/>
        <v/>
      </c>
    </row>
    <row r="11312" spans="1:15">
      <c r="A11312" s="20" t="str">
        <f t="shared" si="358"/>
        <v>Stapi lífeyrissjóðurSafn II</v>
      </c>
      <c r="B11312" s="20" t="str">
        <f>_xlfn.IFNA(INDEX(Listi!$AI:$AI,MATCH(C11312,Listi!$AJ:$AJ,0)),INDEX(Listi!T:T,MATCH(C11312,Listi!U:U,0)))</f>
        <v xml:space="preserve">Stapi  </v>
      </c>
      <c r="C11312" s="20" t="s">
        <v>209</v>
      </c>
      <c r="D11312" s="20" t="s">
        <v>211</v>
      </c>
      <c r="E11312" s="20" t="s">
        <v>276</v>
      </c>
      <c r="F11312" s="20" t="s">
        <v>188</v>
      </c>
      <c r="G11312" s="8">
        <v>25628</v>
      </c>
      <c r="H11312" s="20" t="s">
        <v>189</v>
      </c>
      <c r="I11312" s="7">
        <v>-217613</v>
      </c>
      <c r="L11312" s="7">
        <v>5710890273</v>
      </c>
      <c r="M11312" s="7">
        <v>262001316</v>
      </c>
      <c r="N11312" s="7">
        <v>164209410</v>
      </c>
      <c r="O11312" s="20" t="str">
        <f t="shared" si="356"/>
        <v/>
      </c>
    </row>
    <row r="11313" spans="1:15">
      <c r="A11313" s="20" t="str">
        <f t="shared" si="358"/>
        <v>Stapi lífeyrissjóðurSafn III</v>
      </c>
      <c r="B11313" s="20" t="str">
        <f>_xlfn.IFNA(INDEX(Listi!$AI:$AI,MATCH(C11313,Listi!$AJ:$AJ,0)),INDEX(Listi!T:T,MATCH(C11313,Listi!U:U,0)))</f>
        <v xml:space="preserve">Stapi  </v>
      </c>
      <c r="C11313" s="20" t="s">
        <v>209</v>
      </c>
      <c r="D11313" s="20" t="s">
        <v>212</v>
      </c>
      <c r="E11313" s="20" t="s">
        <v>276</v>
      </c>
      <c r="F11313" s="20" t="s">
        <v>188</v>
      </c>
      <c r="G11313" s="8">
        <v>25628</v>
      </c>
      <c r="H11313" s="20" t="s">
        <v>189</v>
      </c>
      <c r="I11313" s="7">
        <v>0</v>
      </c>
      <c r="L11313" s="7">
        <v>268100084</v>
      </c>
      <c r="M11313" s="7">
        <v>24388890</v>
      </c>
      <c r="N11313" s="7">
        <v>9886128</v>
      </c>
      <c r="O11313" s="20" t="str">
        <f t="shared" si="356"/>
        <v/>
      </c>
    </row>
    <row r="11314" spans="1:15">
      <c r="A11314" s="20" t="str">
        <f t="shared" si="358"/>
        <v>Stapi lífeyrissjóðurTryggingardeild</v>
      </c>
      <c r="B11314" s="20" t="str">
        <f>_xlfn.IFNA(INDEX(Listi!$AI:$AI,MATCH(C11314,Listi!$AJ:$AJ,0)),INDEX(Listi!T:T,MATCH(C11314,Listi!U:U,0)))</f>
        <v xml:space="preserve">Stapi  </v>
      </c>
      <c r="C11314" s="20" t="s">
        <v>209</v>
      </c>
      <c r="D11314" s="20" t="s">
        <v>213</v>
      </c>
      <c r="E11314" s="20" t="s">
        <v>275</v>
      </c>
      <c r="F11314" s="20" t="s">
        <v>188</v>
      </c>
      <c r="G11314" s="8">
        <v>25628</v>
      </c>
      <c r="H11314" s="20" t="s">
        <v>189</v>
      </c>
      <c r="I11314" s="7">
        <v>71764558</v>
      </c>
      <c r="L11314" s="7">
        <v>348661724246</v>
      </c>
      <c r="M11314" s="7">
        <v>13807615154</v>
      </c>
      <c r="N11314" s="7">
        <v>7912918911</v>
      </c>
      <c r="O11314" s="20" t="str">
        <f t="shared" si="356"/>
        <v/>
      </c>
    </row>
    <row r="11315" spans="1:15">
      <c r="A11315" s="20" t="str">
        <f t="shared" si="358"/>
        <v>Stapi lífeyrissjóðurVarfærnasafnið</v>
      </c>
      <c r="B11315" s="20" t="str">
        <f>_xlfn.IFNA(INDEX(Listi!$AI:$AI,MATCH(C11315,Listi!$AJ:$AJ,0)),INDEX(Listi!T:T,MATCH(C11315,Listi!U:U,0)))</f>
        <v xml:space="preserve">Stapi  </v>
      </c>
      <c r="C11315" s="20" t="s">
        <v>209</v>
      </c>
      <c r="D11315" s="20" t="s">
        <v>392</v>
      </c>
      <c r="E11315" s="20" t="s">
        <v>276</v>
      </c>
      <c r="F11315" s="20" t="s">
        <v>188</v>
      </c>
      <c r="G11315" s="8">
        <v>25628</v>
      </c>
      <c r="H11315" s="20" t="s">
        <v>189</v>
      </c>
      <c r="I11315" s="7">
        <v>-223533</v>
      </c>
      <c r="L11315" s="7">
        <v>471986044</v>
      </c>
      <c r="M11315" s="7">
        <v>137399159</v>
      </c>
      <c r="N11315" s="7">
        <v>6994496</v>
      </c>
      <c r="O11315" s="20" t="str">
        <f t="shared" si="356"/>
        <v/>
      </c>
    </row>
    <row r="11316" spans="1:15">
      <c r="A11316" s="20" t="str">
        <f t="shared" si="358"/>
        <v>Almenni lífeyrissjóðurinnÆvisafn I</v>
      </c>
      <c r="B11316" s="20" t="str">
        <f>_xlfn.IFNA(INDEX(Listi!$AI:$AI,MATCH(C11316,Listi!$AJ:$AJ,0)),INDEX(Listi!T:T,MATCH(C11316,Listi!U:U,0)))</f>
        <v xml:space="preserve">Almenni </v>
      </c>
      <c r="C11316" s="20" t="s">
        <v>0</v>
      </c>
      <c r="D11316" s="20" t="s">
        <v>202</v>
      </c>
      <c r="E11316" s="20" t="s">
        <v>276</v>
      </c>
      <c r="F11316" s="20" t="s">
        <v>190</v>
      </c>
      <c r="G11316" s="8">
        <v>44838</v>
      </c>
      <c r="H11316" s="20" t="s">
        <v>191</v>
      </c>
      <c r="I11316" s="7">
        <v>93367232</v>
      </c>
      <c r="L11316" s="7">
        <v>43068273823</v>
      </c>
      <c r="M11316" s="7">
        <v>4413720640</v>
      </c>
      <c r="N11316" s="7">
        <v>641257097</v>
      </c>
      <c r="O11316" s="20" t="str">
        <f t="shared" si="356"/>
        <v/>
      </c>
    </row>
    <row r="11317" spans="1:15">
      <c r="A11317" s="20" t="str">
        <f t="shared" si="358"/>
        <v>Almenni lífeyrissjóðurinnÆvisafn II</v>
      </c>
      <c r="B11317" s="20" t="str">
        <f>_xlfn.IFNA(INDEX(Listi!$AI:$AI,MATCH(C11317,Listi!$AJ:$AJ,0)),INDEX(Listi!T:T,MATCH(C11317,Listi!U:U,0)))</f>
        <v xml:space="preserve">Almenni </v>
      </c>
      <c r="C11317" s="20" t="s">
        <v>0</v>
      </c>
      <c r="D11317" s="20" t="s">
        <v>203</v>
      </c>
      <c r="E11317" s="20" t="s">
        <v>276</v>
      </c>
      <c r="F11317" s="20" t="s">
        <v>190</v>
      </c>
      <c r="G11317" s="8">
        <v>44838</v>
      </c>
      <c r="H11317" s="20" t="s">
        <v>191</v>
      </c>
      <c r="I11317" s="7">
        <v>194414547</v>
      </c>
      <c r="L11317" s="7">
        <v>86460235807</v>
      </c>
      <c r="M11317" s="7">
        <v>3970537445</v>
      </c>
      <c r="N11317" s="7">
        <v>1539034493</v>
      </c>
      <c r="O11317" s="20" t="str">
        <f t="shared" si="356"/>
        <v/>
      </c>
    </row>
    <row r="11318" spans="1:15">
      <c r="A11318" s="20" t="str">
        <f t="shared" si="358"/>
        <v>Almenni lífeyrissjóðurinnÆvisafn III</v>
      </c>
      <c r="B11318" s="20" t="str">
        <f>_xlfn.IFNA(INDEX(Listi!$AI:$AI,MATCH(C11318,Listi!$AJ:$AJ,0)),INDEX(Listi!T:T,MATCH(C11318,Listi!U:U,0)))</f>
        <v xml:space="preserve">Almenni </v>
      </c>
      <c r="C11318" s="20" t="s">
        <v>0</v>
      </c>
      <c r="D11318" s="20" t="s">
        <v>204</v>
      </c>
      <c r="E11318" s="20" t="s">
        <v>276</v>
      </c>
      <c r="F11318" s="20" t="s">
        <v>190</v>
      </c>
      <c r="G11318" s="8">
        <v>44838</v>
      </c>
      <c r="H11318" s="20" t="s">
        <v>191</v>
      </c>
      <c r="I11318" s="7">
        <v>73797481</v>
      </c>
      <c r="L11318" s="7">
        <v>33890180699</v>
      </c>
      <c r="M11318" s="7">
        <v>1571509194</v>
      </c>
      <c r="N11318" s="7">
        <v>920421683</v>
      </c>
      <c r="O11318" s="20" t="str">
        <f t="shared" si="356"/>
        <v/>
      </c>
    </row>
    <row r="11319" spans="1:15">
      <c r="A11319" s="20" t="str">
        <f t="shared" si="358"/>
        <v>Almenni lífeyrissjóðurinnHúsnæðissafn</v>
      </c>
      <c r="B11319" s="20" t="str">
        <f>_xlfn.IFNA(INDEX(Listi!$AI:$AI,MATCH(C11319,Listi!$AJ:$AJ,0)),INDEX(Listi!T:T,MATCH(C11319,Listi!U:U,0)))</f>
        <v xml:space="preserve">Almenni </v>
      </c>
      <c r="C11319" s="20" t="s">
        <v>0</v>
      </c>
      <c r="D11319" s="20" t="s">
        <v>315</v>
      </c>
      <c r="E11319" s="20" t="s">
        <v>276</v>
      </c>
      <c r="F11319" s="20" t="s">
        <v>190</v>
      </c>
      <c r="G11319" s="8">
        <v>44838</v>
      </c>
      <c r="H11319" s="20" t="s">
        <v>191</v>
      </c>
      <c r="I11319" s="7">
        <v>1069587</v>
      </c>
      <c r="L11319" s="7">
        <v>487895879</v>
      </c>
      <c r="M11319" s="7">
        <v>166428361</v>
      </c>
      <c r="N11319" s="7">
        <v>18080096</v>
      </c>
      <c r="O11319" s="20" t="str">
        <f t="shared" si="356"/>
        <v/>
      </c>
    </row>
    <row r="11320" spans="1:15">
      <c r="A11320" s="20" t="str">
        <f t="shared" si="358"/>
        <v>Almenni lífeyrissjóðurinnInnlánssafn</v>
      </c>
      <c r="B11320" s="20" t="str">
        <f>_xlfn.IFNA(INDEX(Listi!$AI:$AI,MATCH(C11320,Listi!$AJ:$AJ,0)),INDEX(Listi!T:T,MATCH(C11320,Listi!U:U,0)))</f>
        <v xml:space="preserve">Almenni </v>
      </c>
      <c r="C11320" s="20" t="s">
        <v>0</v>
      </c>
      <c r="D11320" s="20" t="s">
        <v>1</v>
      </c>
      <c r="E11320" s="20" t="s">
        <v>276</v>
      </c>
      <c r="F11320" s="20" t="s">
        <v>190</v>
      </c>
      <c r="G11320" s="8">
        <v>44838</v>
      </c>
      <c r="H11320" s="20" t="s">
        <v>191</v>
      </c>
      <c r="I11320" s="7">
        <v>65184366</v>
      </c>
      <c r="L11320" s="7">
        <v>26587944379</v>
      </c>
      <c r="M11320" s="7">
        <v>1016779991</v>
      </c>
      <c r="N11320" s="7">
        <v>1031869724</v>
      </c>
      <c r="O11320" s="20" t="str">
        <f t="shared" si="356"/>
        <v/>
      </c>
    </row>
    <row r="11321" spans="1:15">
      <c r="A11321" s="20" t="str">
        <f t="shared" si="358"/>
        <v>Almenni lífeyrissjóðurinnRíkissafn langt</v>
      </c>
      <c r="B11321" s="20" t="str">
        <f>_xlfn.IFNA(INDEX(Listi!$AI:$AI,MATCH(C11321,Listi!$AJ:$AJ,0)),INDEX(Listi!T:T,MATCH(C11321,Listi!U:U,0)))</f>
        <v xml:space="preserve">Almenni </v>
      </c>
      <c r="C11321" s="20" t="s">
        <v>0</v>
      </c>
      <c r="D11321" s="20" t="s">
        <v>199</v>
      </c>
      <c r="E11321" s="20" t="s">
        <v>276</v>
      </c>
      <c r="F11321" s="20" t="s">
        <v>190</v>
      </c>
      <c r="G11321" s="8">
        <v>44838</v>
      </c>
      <c r="H11321" s="20" t="s">
        <v>191</v>
      </c>
      <c r="I11321" s="7">
        <v>3053169</v>
      </c>
      <c r="L11321" s="7">
        <v>1193680171</v>
      </c>
      <c r="M11321" s="7">
        <v>61272573</v>
      </c>
      <c r="N11321" s="7">
        <v>40105929</v>
      </c>
      <c r="O11321" s="20" t="str">
        <f t="shared" si="356"/>
        <v/>
      </c>
    </row>
    <row r="11322" spans="1:15">
      <c r="A11322" s="20" t="str">
        <f t="shared" si="358"/>
        <v>Almenni lífeyrissjóðurinnRíkissafn stutt</v>
      </c>
      <c r="B11322" s="20" t="str">
        <f>_xlfn.IFNA(INDEX(Listi!$AI:$AI,MATCH(C11322,Listi!$AJ:$AJ,0)),INDEX(Listi!T:T,MATCH(C11322,Listi!U:U,0)))</f>
        <v xml:space="preserve">Almenni </v>
      </c>
      <c r="C11322" s="20" t="s">
        <v>0</v>
      </c>
      <c r="D11322" s="20" t="s">
        <v>200</v>
      </c>
      <c r="E11322" s="20" t="s">
        <v>276</v>
      </c>
      <c r="F11322" s="20" t="s">
        <v>190</v>
      </c>
      <c r="G11322" s="8">
        <v>44838</v>
      </c>
      <c r="H11322" s="20" t="s">
        <v>191</v>
      </c>
      <c r="I11322" s="7">
        <v>1342955</v>
      </c>
      <c r="L11322" s="7">
        <v>541893627</v>
      </c>
      <c r="M11322" s="7">
        <v>20423158</v>
      </c>
      <c r="N11322" s="7">
        <v>14899899</v>
      </c>
      <c r="O11322" s="20" t="str">
        <f t="shared" si="356"/>
        <v/>
      </c>
    </row>
    <row r="11323" spans="1:15">
      <c r="A11323" s="20" t="str">
        <f t="shared" si="358"/>
        <v>Almenni lífeyrissjóðurinnTryggingadeild</v>
      </c>
      <c r="B11323" s="20" t="str">
        <f>_xlfn.IFNA(INDEX(Listi!$AI:$AI,MATCH(C11323,Listi!$AJ:$AJ,0)),INDEX(Listi!T:T,MATCH(C11323,Listi!U:U,0)))</f>
        <v xml:space="preserve">Almenni </v>
      </c>
      <c r="C11323" s="20" t="s">
        <v>0</v>
      </c>
      <c r="D11323" s="20" t="s">
        <v>201</v>
      </c>
      <c r="E11323" s="20" t="s">
        <v>275</v>
      </c>
      <c r="F11323" s="20" t="s">
        <v>190</v>
      </c>
      <c r="G11323" s="8">
        <v>44838</v>
      </c>
      <c r="H11323" s="20" t="s">
        <v>191</v>
      </c>
      <c r="I11323" s="7">
        <v>398902886</v>
      </c>
      <c r="L11323" s="7">
        <v>174784296254</v>
      </c>
      <c r="M11323" s="7">
        <v>7497244534</v>
      </c>
      <c r="N11323" s="7">
        <v>3057046932</v>
      </c>
      <c r="O11323" s="20" t="str">
        <f t="shared" si="356"/>
        <v/>
      </c>
    </row>
    <row r="11324" spans="1:15">
      <c r="A11324" s="20" t="str">
        <f t="shared" si="358"/>
        <v>Arion banki hf.Erlend hlutabréf</v>
      </c>
      <c r="B11324" s="20" t="str">
        <f>_xlfn.IFNA(INDEX(Listi!$AI:$AI,MATCH(C11324,Listi!$AJ:$AJ,0)),INDEX(Listi!T:T,MATCH(C11324,Listi!U:U,0)))</f>
        <v xml:space="preserve">Arion banki </v>
      </c>
      <c r="C11324" s="20" t="s">
        <v>214</v>
      </c>
      <c r="D11324" s="20" t="s">
        <v>215</v>
      </c>
      <c r="E11324" s="20" t="s">
        <v>276</v>
      </c>
      <c r="F11324" s="20" t="s">
        <v>190</v>
      </c>
      <c r="G11324" s="8">
        <v>44838</v>
      </c>
      <c r="H11324" s="20" t="s">
        <v>191</v>
      </c>
      <c r="I11324" s="7">
        <v>3206000</v>
      </c>
      <c r="L11324" s="7">
        <v>1149685000</v>
      </c>
      <c r="M11324" s="7">
        <v>49095000</v>
      </c>
      <c r="N11324" s="7">
        <v>10876000</v>
      </c>
      <c r="O11324" s="20" t="str">
        <f t="shared" si="356"/>
        <v/>
      </c>
    </row>
    <row r="11325" spans="1:15">
      <c r="A11325" s="20" t="str">
        <f t="shared" si="358"/>
        <v>Arion banki hf.Innlend skuldabréf</v>
      </c>
      <c r="B11325" s="20" t="str">
        <f>_xlfn.IFNA(INDEX(Listi!$AI:$AI,MATCH(C11325,Listi!$AJ:$AJ,0)),INDEX(Listi!T:T,MATCH(C11325,Listi!U:U,0)))</f>
        <v xml:space="preserve">Arion banki </v>
      </c>
      <c r="C11325" s="20" t="s">
        <v>214</v>
      </c>
      <c r="D11325" s="20" t="s">
        <v>216</v>
      </c>
      <c r="E11325" s="20" t="s">
        <v>276</v>
      </c>
      <c r="F11325" s="20" t="s">
        <v>190</v>
      </c>
      <c r="G11325" s="8">
        <v>44838</v>
      </c>
      <c r="H11325" s="20" t="s">
        <v>191</v>
      </c>
      <c r="I11325" s="7">
        <v>9116000</v>
      </c>
      <c r="L11325" s="7">
        <v>4446434000</v>
      </c>
      <c r="M11325" s="7">
        <v>344234000</v>
      </c>
      <c r="N11325" s="7">
        <v>44793000</v>
      </c>
      <c r="O11325" s="20" t="str">
        <f t="shared" si="356"/>
        <v/>
      </c>
    </row>
    <row r="11326" spans="1:15">
      <c r="A11326" s="20" t="str">
        <f t="shared" si="358"/>
        <v>Arion banki hf.Lífeyrisauki L1</v>
      </c>
      <c r="B11326" s="20" t="str">
        <f>_xlfn.IFNA(INDEX(Listi!$AI:$AI,MATCH(C11326,Listi!$AJ:$AJ,0)),INDEX(Listi!T:T,MATCH(C11326,Listi!U:U,0)))</f>
        <v xml:space="preserve">Arion banki </v>
      </c>
      <c r="C11326" s="20" t="s">
        <v>214</v>
      </c>
      <c r="D11326" s="20" t="s">
        <v>377</v>
      </c>
      <c r="E11326" s="20" t="s">
        <v>276</v>
      </c>
      <c r="F11326" s="20" t="s">
        <v>190</v>
      </c>
      <c r="G11326" s="8">
        <v>44838</v>
      </c>
      <c r="H11326" s="20" t="s">
        <v>191</v>
      </c>
      <c r="I11326" s="7">
        <v>15883000</v>
      </c>
      <c r="L11326" s="7">
        <v>5887942000</v>
      </c>
      <c r="M11326" s="7">
        <v>1011885000</v>
      </c>
      <c r="N11326" s="7">
        <v>34615000</v>
      </c>
      <c r="O11326" s="20" t="str">
        <f t="shared" si="356"/>
        <v/>
      </c>
    </row>
    <row r="11327" spans="1:15">
      <c r="A11327" s="20" t="str">
        <f t="shared" si="358"/>
        <v>Arion banki hf.Lífeyrisauki L2</v>
      </c>
      <c r="B11327" s="20" t="str">
        <f>_xlfn.IFNA(INDEX(Listi!$AI:$AI,MATCH(C11327,Listi!$AJ:$AJ,0)),INDEX(Listi!T:T,MATCH(C11327,Listi!U:U,0)))</f>
        <v xml:space="preserve">Arion banki </v>
      </c>
      <c r="C11327" s="20" t="s">
        <v>214</v>
      </c>
      <c r="D11327" s="20" t="s">
        <v>372</v>
      </c>
      <c r="E11327" s="20" t="s">
        <v>276</v>
      </c>
      <c r="F11327" s="20" t="s">
        <v>190</v>
      </c>
      <c r="G11327" s="8">
        <v>44838</v>
      </c>
      <c r="H11327" s="20" t="s">
        <v>191</v>
      </c>
      <c r="I11327" s="7">
        <v>58946000</v>
      </c>
      <c r="L11327" s="7">
        <v>21366380000</v>
      </c>
      <c r="M11327" s="7">
        <v>1613513000</v>
      </c>
      <c r="N11327" s="7">
        <v>92085000</v>
      </c>
      <c r="O11327" s="20" t="str">
        <f t="shared" si="356"/>
        <v/>
      </c>
    </row>
    <row r="11328" spans="1:15">
      <c r="A11328" s="20" t="str">
        <f t="shared" si="358"/>
        <v>Arion banki hf.Lífeyrisauki L3</v>
      </c>
      <c r="B11328" s="20" t="str">
        <f>_xlfn.IFNA(INDEX(Listi!$AI:$AI,MATCH(C11328,Listi!$AJ:$AJ,0)),INDEX(Listi!T:T,MATCH(C11328,Listi!U:U,0)))</f>
        <v xml:space="preserve">Arion banki </v>
      </c>
      <c r="C11328" s="20" t="s">
        <v>214</v>
      </c>
      <c r="D11328" s="20" t="s">
        <v>371</v>
      </c>
      <c r="E11328" s="20" t="s">
        <v>276</v>
      </c>
      <c r="F11328" s="20" t="s">
        <v>190</v>
      </c>
      <c r="G11328" s="8">
        <v>44838</v>
      </c>
      <c r="H11328" s="20" t="s">
        <v>191</v>
      </c>
      <c r="I11328" s="7">
        <v>82733000</v>
      </c>
      <c r="L11328" s="7">
        <v>29714848000</v>
      </c>
      <c r="M11328" s="7">
        <v>2122481000</v>
      </c>
      <c r="N11328" s="7">
        <v>129566000</v>
      </c>
      <c r="O11328" s="20" t="str">
        <f t="shared" si="356"/>
        <v/>
      </c>
    </row>
    <row r="11329" spans="1:15">
      <c r="A11329" s="20" t="str">
        <f t="shared" si="358"/>
        <v>Arion banki hf.Lífeyrisauki L4</v>
      </c>
      <c r="B11329" s="20" t="str">
        <f>_xlfn.IFNA(INDEX(Listi!$AI:$AI,MATCH(C11329,Listi!$AJ:$AJ,0)),INDEX(Listi!T:T,MATCH(C11329,Listi!U:U,0)))</f>
        <v xml:space="preserve">Arion banki </v>
      </c>
      <c r="C11329" s="20" t="s">
        <v>214</v>
      </c>
      <c r="D11329" s="20" t="s">
        <v>587</v>
      </c>
      <c r="E11329" s="20" t="s">
        <v>276</v>
      </c>
      <c r="F11329" s="20" t="s">
        <v>190</v>
      </c>
      <c r="G11329" s="8">
        <v>44838</v>
      </c>
      <c r="H11329" s="20" t="s">
        <v>191</v>
      </c>
      <c r="I11329" s="7">
        <v>56801000</v>
      </c>
      <c r="L11329" s="7">
        <v>19306242000</v>
      </c>
      <c r="M11329" s="7">
        <v>1346647000</v>
      </c>
      <c r="N11329" s="7">
        <v>388052000</v>
      </c>
      <c r="O11329" s="20" t="str">
        <f t="shared" si="356"/>
        <v/>
      </c>
    </row>
    <row r="11330" spans="1:15">
      <c r="A11330" s="20" t="str">
        <f t="shared" si="358"/>
        <v>Arion banki hf.Lífeyrisauki L5</v>
      </c>
      <c r="B11330" s="20" t="str">
        <f>_xlfn.IFNA(INDEX(Listi!$AI:$AI,MATCH(C11330,Listi!$AJ:$AJ,0)),INDEX(Listi!T:T,MATCH(C11330,Listi!U:U,0)))</f>
        <v xml:space="preserve">Arion banki </v>
      </c>
      <c r="C11330" s="20" t="s">
        <v>214</v>
      </c>
      <c r="D11330" s="20" t="s">
        <v>369</v>
      </c>
      <c r="E11330" s="20" t="s">
        <v>276</v>
      </c>
      <c r="F11330" s="20" t="s">
        <v>190</v>
      </c>
      <c r="G11330" s="8">
        <v>44838</v>
      </c>
      <c r="H11330" s="20" t="s">
        <v>191</v>
      </c>
      <c r="I11330" s="7">
        <v>131581000</v>
      </c>
      <c r="L11330" s="7">
        <v>44858554000</v>
      </c>
      <c r="M11330" s="7">
        <v>4018833000</v>
      </c>
      <c r="N11330" s="7">
        <v>933672000</v>
      </c>
      <c r="O11330" s="20" t="str">
        <f t="shared" ref="O11330:O11393" si="359">IFERROR(VLOOKUP(F11330,EhLykill,3,FALSE),"")</f>
        <v/>
      </c>
    </row>
    <row r="11331" spans="1:15">
      <c r="A11331" s="20" t="str">
        <f t="shared" si="358"/>
        <v>Birta lífeyrissjóðurBlönduð leið</v>
      </c>
      <c r="B11331" s="20" t="str">
        <f>_xlfn.IFNA(INDEX(Listi!$AI:$AI,MATCH(C11331,Listi!$AJ:$AJ,0)),INDEX(Listi!T:T,MATCH(C11331,Listi!U:U,0)))</f>
        <v xml:space="preserve">Birta  </v>
      </c>
      <c r="C11331" s="20" t="s">
        <v>298</v>
      </c>
      <c r="D11331" s="20" t="s">
        <v>314</v>
      </c>
      <c r="E11331" s="20" t="s">
        <v>276</v>
      </c>
      <c r="F11331" s="20" t="s">
        <v>190</v>
      </c>
      <c r="G11331" s="8">
        <v>44838</v>
      </c>
      <c r="H11331" s="20" t="s">
        <v>191</v>
      </c>
      <c r="I11331" s="7">
        <v>18997000</v>
      </c>
      <c r="L11331" s="7">
        <v>6929716201</v>
      </c>
      <c r="M11331" s="7">
        <v>253995298</v>
      </c>
      <c r="N11331" s="7">
        <v>139753585</v>
      </c>
      <c r="O11331" s="20" t="str">
        <f t="shared" si="359"/>
        <v/>
      </c>
    </row>
    <row r="11332" spans="1:15">
      <c r="A11332" s="20" t="str">
        <f t="shared" si="358"/>
        <v>Birta lífeyrissjóðurInnlánsleið</v>
      </c>
      <c r="B11332" s="20" t="str">
        <f>_xlfn.IFNA(INDEX(Listi!$AI:$AI,MATCH(C11332,Listi!$AJ:$AJ,0)),INDEX(Listi!T:T,MATCH(C11332,Listi!U:U,0)))</f>
        <v xml:space="preserve">Birta  </v>
      </c>
      <c r="C11332" s="20" t="s">
        <v>298</v>
      </c>
      <c r="D11332" s="20" t="s">
        <v>208</v>
      </c>
      <c r="E11332" s="20" t="s">
        <v>276</v>
      </c>
      <c r="F11332" s="20" t="s">
        <v>190</v>
      </c>
      <c r="G11332" s="8">
        <v>44838</v>
      </c>
      <c r="H11332" s="20" t="s">
        <v>191</v>
      </c>
      <c r="I11332" s="7">
        <v>11931857</v>
      </c>
      <c r="L11332" s="7">
        <v>4108971332</v>
      </c>
      <c r="M11332" s="7">
        <v>264842424</v>
      </c>
      <c r="N11332" s="7">
        <v>174324836</v>
      </c>
      <c r="O11332" s="20" t="str">
        <f t="shared" si="359"/>
        <v/>
      </c>
    </row>
    <row r="11333" spans="1:15">
      <c r="A11333" s="20" t="str">
        <f t="shared" si="358"/>
        <v>Birta lífeyrissjóðurSamtryggingardeild</v>
      </c>
      <c r="B11333" s="20" t="str">
        <f>_xlfn.IFNA(INDEX(Listi!$AI:$AI,MATCH(C11333,Listi!$AJ:$AJ,0)),INDEX(Listi!T:T,MATCH(C11333,Listi!U:U,0)))</f>
        <v xml:space="preserve">Birta  </v>
      </c>
      <c r="C11333" s="20" t="s">
        <v>298</v>
      </c>
      <c r="D11333" s="20" t="s">
        <v>205</v>
      </c>
      <c r="E11333" s="20" t="s">
        <v>275</v>
      </c>
      <c r="F11333" s="20" t="s">
        <v>190</v>
      </c>
      <c r="G11333" s="8">
        <v>44838</v>
      </c>
      <c r="H11333" s="20" t="s">
        <v>191</v>
      </c>
      <c r="I11333" s="7">
        <v>775843284</v>
      </c>
      <c r="L11333" s="7">
        <v>549755105944</v>
      </c>
      <c r="M11333" s="7">
        <v>18480897961</v>
      </c>
      <c r="N11333" s="7">
        <v>14075814006</v>
      </c>
      <c r="O11333" s="20" t="str">
        <f t="shared" si="359"/>
        <v/>
      </c>
    </row>
    <row r="11334" spans="1:15">
      <c r="A11334" s="20" t="str">
        <f t="shared" si="358"/>
        <v>Birta lífeyrissjóðurSkuldabréfaleið</v>
      </c>
      <c r="B11334" s="20" t="str">
        <f>_xlfn.IFNA(INDEX(Listi!$AI:$AI,MATCH(C11334,Listi!$AJ:$AJ,0)),INDEX(Listi!T:T,MATCH(C11334,Listi!U:U,0)))</f>
        <v xml:space="preserve">Birta  </v>
      </c>
      <c r="C11334" s="20" t="s">
        <v>298</v>
      </c>
      <c r="D11334" s="20" t="s">
        <v>313</v>
      </c>
      <c r="E11334" s="20" t="s">
        <v>276</v>
      </c>
      <c r="F11334" s="20" t="s">
        <v>190</v>
      </c>
      <c r="G11334" s="8">
        <v>44838</v>
      </c>
      <c r="H11334" s="20" t="s">
        <v>191</v>
      </c>
      <c r="I11334" s="7">
        <v>25010337</v>
      </c>
      <c r="L11334" s="7">
        <v>8522374478</v>
      </c>
      <c r="M11334" s="7">
        <v>391005163</v>
      </c>
      <c r="N11334" s="7">
        <v>218104877</v>
      </c>
      <c r="O11334" s="20" t="str">
        <f t="shared" si="359"/>
        <v/>
      </c>
    </row>
    <row r="11335" spans="1:15">
      <c r="A11335" s="20" t="str">
        <f t="shared" si="358"/>
        <v>Birta lífeyrissjóðurTilgreind séreign</v>
      </c>
      <c r="B11335" s="20" t="str">
        <f>_xlfn.IFNA(INDEX(Listi!$AI:$AI,MATCH(C11335,Listi!$AJ:$AJ,0)),INDEX(Listi!T:T,MATCH(C11335,Listi!U:U,0)))</f>
        <v xml:space="preserve">Birta  </v>
      </c>
      <c r="C11335" s="20" t="s">
        <v>298</v>
      </c>
      <c r="D11335" s="20" t="s">
        <v>312</v>
      </c>
      <c r="E11335" s="20" t="s">
        <v>276</v>
      </c>
      <c r="F11335" s="20" t="s">
        <v>190</v>
      </c>
      <c r="G11335" s="8">
        <v>44838</v>
      </c>
      <c r="H11335" s="20" t="s">
        <v>191</v>
      </c>
      <c r="I11335" s="7">
        <v>5761856</v>
      </c>
      <c r="L11335" s="7">
        <v>2234420297</v>
      </c>
      <c r="M11335" s="7">
        <v>511871981</v>
      </c>
      <c r="N11335" s="7">
        <v>36000223</v>
      </c>
      <c r="O11335" s="20" t="str">
        <f t="shared" si="359"/>
        <v/>
      </c>
    </row>
    <row r="11336" spans="1:15">
      <c r="A11336" s="20" t="str">
        <f t="shared" si="358"/>
        <v>Brú Lífeyrissjóður starfsmanna sveitarfélagaA-deild</v>
      </c>
      <c r="B11336" s="20" t="str">
        <f>_xlfn.IFNA(INDEX(Listi!$AI:$AI,MATCH(C11336,Listi!$AJ:$AJ,0)),INDEX(Listi!T:T,MATCH(C11336,Listi!U:U,0)))</f>
        <v>Brú</v>
      </c>
      <c r="C11336" s="20" t="s">
        <v>217</v>
      </c>
      <c r="D11336" s="20" t="s">
        <v>257</v>
      </c>
      <c r="E11336" s="20" t="s">
        <v>275</v>
      </c>
      <c r="F11336" s="20" t="s">
        <v>190</v>
      </c>
      <c r="G11336" s="8">
        <v>44838</v>
      </c>
      <c r="H11336" s="20" t="s">
        <v>191</v>
      </c>
      <c r="I11336" s="7">
        <v>404935817</v>
      </c>
      <c r="L11336" s="7">
        <v>270469177889</v>
      </c>
      <c r="M11336" s="7">
        <v>13987858077</v>
      </c>
      <c r="N11336" s="7">
        <v>4793072329</v>
      </c>
      <c r="O11336" s="20" t="str">
        <f t="shared" si="359"/>
        <v/>
      </c>
    </row>
    <row r="11337" spans="1:15">
      <c r="A11337" s="20" t="str">
        <f t="shared" si="358"/>
        <v>Brú Lífeyrissjóður starfsmanna sveitarfélagaB-deild</v>
      </c>
      <c r="B11337" s="20" t="str">
        <f>_xlfn.IFNA(INDEX(Listi!$AI:$AI,MATCH(C11337,Listi!$AJ:$AJ,0)),INDEX(Listi!T:T,MATCH(C11337,Listi!U:U,0)))</f>
        <v>Brú</v>
      </c>
      <c r="C11337" s="20" t="s">
        <v>217</v>
      </c>
      <c r="D11337" s="20" t="s">
        <v>218</v>
      </c>
      <c r="E11337" s="20" t="s">
        <v>275</v>
      </c>
      <c r="F11337" s="20" t="s">
        <v>190</v>
      </c>
      <c r="G11337" s="8">
        <v>44838</v>
      </c>
      <c r="H11337" s="20" t="s">
        <v>191</v>
      </c>
      <c r="I11337" s="7">
        <v>110272728</v>
      </c>
      <c r="L11337" s="7">
        <v>17004783831</v>
      </c>
      <c r="M11337" s="7">
        <v>119747694</v>
      </c>
      <c r="N11337" s="7">
        <v>3424817406</v>
      </c>
      <c r="O11337" s="20" t="str">
        <f t="shared" si="359"/>
        <v/>
      </c>
    </row>
    <row r="11338" spans="1:15">
      <c r="A11338" s="20" t="str">
        <f t="shared" si="358"/>
        <v>Brú Lífeyrissjóður starfsmanna sveitarfélagaV-deild</v>
      </c>
      <c r="B11338" s="20" t="str">
        <f>_xlfn.IFNA(INDEX(Listi!$AI:$AI,MATCH(C11338,Listi!$AJ:$AJ,0)),INDEX(Listi!T:T,MATCH(C11338,Listi!U:U,0)))</f>
        <v>Brú</v>
      </c>
      <c r="C11338" s="20" t="s">
        <v>217</v>
      </c>
      <c r="D11338" s="20" t="s">
        <v>219</v>
      </c>
      <c r="E11338" s="20" t="s">
        <v>275</v>
      </c>
      <c r="F11338" s="20" t="s">
        <v>190</v>
      </c>
      <c r="G11338" s="8">
        <v>44838</v>
      </c>
      <c r="H11338" s="20" t="s">
        <v>191</v>
      </c>
      <c r="I11338" s="7">
        <v>73987421</v>
      </c>
      <c r="L11338" s="7">
        <v>54501394986</v>
      </c>
      <c r="M11338" s="7">
        <v>4188513374</v>
      </c>
      <c r="N11338" s="7">
        <v>455519059</v>
      </c>
      <c r="O11338" s="20" t="str">
        <f t="shared" si="359"/>
        <v/>
      </c>
    </row>
    <row r="11339" spans="1:15">
      <c r="A11339" s="20" t="str">
        <f t="shared" si="358"/>
        <v>Eftirlaunasj atvinnuflugmannaSamtryggingardeild</v>
      </c>
      <c r="B11339" s="20" t="str">
        <f>_xlfn.IFNA(INDEX(Listi!$AI:$AI,MATCH(C11339,Listi!$AJ:$AJ,0)),INDEX(Listi!T:T,MATCH(C11339,Listi!U:U,0)))</f>
        <v>EFÍA</v>
      </c>
      <c r="C11339" s="20" t="s">
        <v>220</v>
      </c>
      <c r="D11339" s="20" t="s">
        <v>205</v>
      </c>
      <c r="E11339" s="20" t="s">
        <v>275</v>
      </c>
      <c r="F11339" s="20" t="s">
        <v>190</v>
      </c>
      <c r="G11339" s="8">
        <v>44838</v>
      </c>
      <c r="H11339" s="20" t="s">
        <v>191</v>
      </c>
      <c r="I11339" s="7">
        <v>90208000</v>
      </c>
      <c r="L11339" s="7">
        <v>58542663000</v>
      </c>
      <c r="M11339" s="7">
        <v>1477262000</v>
      </c>
      <c r="N11339" s="7">
        <v>1113313000</v>
      </c>
      <c r="O11339" s="20" t="str">
        <f t="shared" si="359"/>
        <v/>
      </c>
    </row>
    <row r="11340" spans="1:15">
      <c r="A11340" s="20" t="str">
        <f t="shared" si="358"/>
        <v>Festa - lífeyrissjóðurSamtryggingardeild</v>
      </c>
      <c r="B11340" s="20" t="str">
        <f>_xlfn.IFNA(INDEX(Listi!$AI:$AI,MATCH(C11340,Listi!$AJ:$AJ,0)),INDEX(Listi!T:T,MATCH(C11340,Listi!U:U,0)))</f>
        <v xml:space="preserve">Festa </v>
      </c>
      <c r="C11340" s="20" t="s">
        <v>221</v>
      </c>
      <c r="D11340" s="20" t="s">
        <v>205</v>
      </c>
      <c r="E11340" s="20" t="s">
        <v>275</v>
      </c>
      <c r="F11340" s="20" t="s">
        <v>190</v>
      </c>
      <c r="G11340" s="8">
        <v>44838</v>
      </c>
      <c r="H11340" s="20" t="s">
        <v>191</v>
      </c>
      <c r="I11340" s="7">
        <v>357811268</v>
      </c>
      <c r="L11340" s="7">
        <v>246318113722</v>
      </c>
      <c r="M11340" s="7">
        <v>11138196907</v>
      </c>
      <c r="N11340" s="7">
        <v>5180938287</v>
      </c>
      <c r="O11340" s="20" t="str">
        <f t="shared" si="359"/>
        <v/>
      </c>
    </row>
    <row r="11341" spans="1:15">
      <c r="A11341" s="20" t="str">
        <f t="shared" ref="A11341:A11374" si="360">CONCATENATE(C11341,D11341)</f>
        <v>Festa - lífeyrissjóðurSparnaðarleið I</v>
      </c>
      <c r="B11341" s="20" t="str">
        <f>_xlfn.IFNA(INDEX(Listi!$AI:$AI,MATCH(C11341,Listi!$AJ:$AJ,0)),INDEX(Listi!T:T,MATCH(C11341,Listi!U:U,0)))</f>
        <v xml:space="preserve">Festa </v>
      </c>
      <c r="C11341" s="20" t="s">
        <v>221</v>
      </c>
      <c r="D11341" s="20" t="s">
        <v>464</v>
      </c>
      <c r="E11341" s="20" t="s">
        <v>276</v>
      </c>
      <c r="F11341" s="20" t="s">
        <v>190</v>
      </c>
      <c r="G11341" s="8">
        <v>44838</v>
      </c>
      <c r="H11341" s="20" t="s">
        <v>191</v>
      </c>
      <c r="I11341" s="7">
        <v>45492</v>
      </c>
      <c r="L11341" s="7">
        <v>75585319</v>
      </c>
      <c r="M11341" s="7">
        <v>37671409</v>
      </c>
      <c r="N11341" s="7">
        <v>2063969</v>
      </c>
      <c r="O11341" s="20" t="str">
        <f t="shared" si="359"/>
        <v/>
      </c>
    </row>
    <row r="11342" spans="1:15">
      <c r="A11342" s="20" t="str">
        <f t="shared" si="360"/>
        <v>Festa - lífeyrissjóðurSparnaðarleið II</v>
      </c>
      <c r="B11342" s="20" t="str">
        <f>_xlfn.IFNA(INDEX(Listi!$AI:$AI,MATCH(C11342,Listi!$AJ:$AJ,0)),INDEX(Listi!T:T,MATCH(C11342,Listi!U:U,0)))</f>
        <v xml:space="preserve">Festa </v>
      </c>
      <c r="C11342" s="20" t="s">
        <v>221</v>
      </c>
      <c r="D11342" s="20" t="s">
        <v>388</v>
      </c>
      <c r="E11342" s="20" t="s">
        <v>276</v>
      </c>
      <c r="F11342" s="20" t="s">
        <v>190</v>
      </c>
      <c r="G11342" s="8">
        <v>44838</v>
      </c>
      <c r="H11342" s="20" t="s">
        <v>191</v>
      </c>
      <c r="I11342" s="7">
        <v>799716</v>
      </c>
      <c r="L11342" s="7">
        <v>1113180693</v>
      </c>
      <c r="M11342" s="7">
        <v>134564310</v>
      </c>
      <c r="N11342" s="7">
        <v>19363084</v>
      </c>
      <c r="O11342" s="20" t="str">
        <f t="shared" si="359"/>
        <v/>
      </c>
    </row>
    <row r="11343" spans="1:15">
      <c r="A11343" s="20" t="str">
        <f t="shared" si="360"/>
        <v>Frjálsi lífeyrissjóðurinnDeild/leið I</v>
      </c>
      <c r="B11343" s="20" t="str">
        <f>_xlfn.IFNA(INDEX(Listi!$AI:$AI,MATCH(C11343,Listi!$AJ:$AJ,0)),INDEX(Listi!T:T,MATCH(C11343,Listi!U:U,0)))</f>
        <v xml:space="preserve">Frjálsi </v>
      </c>
      <c r="C11343" s="20" t="s">
        <v>222</v>
      </c>
      <c r="D11343" s="20" t="s">
        <v>223</v>
      </c>
      <c r="E11343" s="20" t="s">
        <v>276</v>
      </c>
      <c r="F11343" s="20" t="s">
        <v>190</v>
      </c>
      <c r="G11343" s="8">
        <v>44838</v>
      </c>
      <c r="H11343" s="20" t="s">
        <v>191</v>
      </c>
      <c r="I11343" s="7">
        <v>264125000</v>
      </c>
      <c r="L11343" s="7">
        <v>199278730000</v>
      </c>
      <c r="M11343" s="7">
        <v>10813020000</v>
      </c>
      <c r="N11343" s="7">
        <v>2178012000</v>
      </c>
      <c r="O11343" s="20" t="str">
        <f t="shared" si="359"/>
        <v/>
      </c>
    </row>
    <row r="11344" spans="1:15">
      <c r="A11344" s="20" t="str">
        <f t="shared" si="360"/>
        <v>Frjálsi lífeyrissjóðurinnDeild/leið II</v>
      </c>
      <c r="B11344" s="20" t="str">
        <f>_xlfn.IFNA(INDEX(Listi!$AI:$AI,MATCH(C11344,Listi!$AJ:$AJ,0)),INDEX(Listi!T:T,MATCH(C11344,Listi!U:U,0)))</f>
        <v xml:space="preserve">Frjálsi </v>
      </c>
      <c r="C11344" s="20" t="s">
        <v>222</v>
      </c>
      <c r="D11344" s="20" t="s">
        <v>224</v>
      </c>
      <c r="E11344" s="20" t="s">
        <v>276</v>
      </c>
      <c r="F11344" s="20" t="s">
        <v>190</v>
      </c>
      <c r="G11344" s="8">
        <v>44838</v>
      </c>
      <c r="H11344" s="20" t="s">
        <v>191</v>
      </c>
      <c r="I11344" s="7">
        <v>38963000</v>
      </c>
      <c r="L11344" s="7">
        <v>29681370000</v>
      </c>
      <c r="M11344" s="7">
        <v>1864883000</v>
      </c>
      <c r="N11344" s="7">
        <v>401735000</v>
      </c>
      <c r="O11344" s="20" t="str">
        <f t="shared" si="359"/>
        <v/>
      </c>
    </row>
    <row r="11345" spans="1:15">
      <c r="A11345" s="20" t="str">
        <f t="shared" si="360"/>
        <v>Frjálsi lífeyrissjóðurinnDeild/leið III</v>
      </c>
      <c r="B11345" s="20" t="str">
        <f>_xlfn.IFNA(INDEX(Listi!$AI:$AI,MATCH(C11345,Listi!$AJ:$AJ,0)),INDEX(Listi!T:T,MATCH(C11345,Listi!U:U,0)))</f>
        <v xml:space="preserve">Frjálsi </v>
      </c>
      <c r="C11345" s="20" t="s">
        <v>222</v>
      </c>
      <c r="D11345" s="20" t="s">
        <v>225</v>
      </c>
      <c r="E11345" s="20" t="s">
        <v>276</v>
      </c>
      <c r="F11345" s="20" t="s">
        <v>190</v>
      </c>
      <c r="G11345" s="8">
        <v>44838</v>
      </c>
      <c r="H11345" s="20" t="s">
        <v>191</v>
      </c>
      <c r="I11345" s="7">
        <v>60465000</v>
      </c>
      <c r="L11345" s="7">
        <v>43554797000</v>
      </c>
      <c r="M11345" s="7">
        <v>2564479000</v>
      </c>
      <c r="N11345" s="7">
        <v>1456678000</v>
      </c>
      <c r="O11345" s="20" t="str">
        <f t="shared" si="359"/>
        <v/>
      </c>
    </row>
    <row r="11346" spans="1:15">
      <c r="A11346" s="20" t="str">
        <f t="shared" si="360"/>
        <v>Frjálsi lífeyrissjóðurinnFrjálsi Áhætta</v>
      </c>
      <c r="B11346" s="20" t="str">
        <f>_xlfn.IFNA(INDEX(Listi!$AI:$AI,MATCH(C11346,Listi!$AJ:$AJ,0)),INDEX(Listi!T:T,MATCH(C11346,Listi!U:U,0)))</f>
        <v xml:space="preserve">Frjálsi </v>
      </c>
      <c r="C11346" s="20" t="s">
        <v>222</v>
      </c>
      <c r="D11346" s="20" t="s">
        <v>226</v>
      </c>
      <c r="E11346" s="20" t="s">
        <v>276</v>
      </c>
      <c r="F11346" s="20" t="s">
        <v>190</v>
      </c>
      <c r="G11346" s="8">
        <v>44838</v>
      </c>
      <c r="H11346" s="20" t="s">
        <v>191</v>
      </c>
      <c r="I11346" s="7">
        <v>3006000</v>
      </c>
      <c r="L11346" s="7">
        <v>2707615000</v>
      </c>
      <c r="M11346" s="7">
        <v>335331000</v>
      </c>
      <c r="N11346" s="7">
        <v>1872000</v>
      </c>
      <c r="O11346" s="20" t="str">
        <f t="shared" si="359"/>
        <v/>
      </c>
    </row>
    <row r="11347" spans="1:15">
      <c r="A11347" s="20" t="str">
        <f t="shared" si="360"/>
        <v>Frjálsi lífeyrissjóðurinnSameiginleg deild</v>
      </c>
      <c r="B11347" s="20" t="str">
        <f>_xlfn.IFNA(INDEX(Listi!$AI:$AI,MATCH(C11347,Listi!$AJ:$AJ,0)),INDEX(Listi!T:T,MATCH(C11347,Listi!U:U,0)))</f>
        <v xml:space="preserve">Frjálsi </v>
      </c>
      <c r="C11347" s="20" t="s">
        <v>222</v>
      </c>
      <c r="D11347" s="20" t="s">
        <v>311</v>
      </c>
      <c r="E11347" s="20" t="s">
        <v>276</v>
      </c>
      <c r="F11347" s="20" t="s">
        <v>190</v>
      </c>
      <c r="G11347" s="8">
        <v>44838</v>
      </c>
      <c r="H11347" s="20" t="s">
        <v>191</v>
      </c>
      <c r="I11347" s="7">
        <v>0</v>
      </c>
      <c r="L11347" s="7">
        <v>0</v>
      </c>
      <c r="M11347" s="7">
        <v>0</v>
      </c>
      <c r="N11347" s="7">
        <v>0</v>
      </c>
      <c r="O11347" s="20" t="str">
        <f t="shared" si="359"/>
        <v/>
      </c>
    </row>
    <row r="11348" spans="1:15">
      <c r="A11348" s="20" t="str">
        <f t="shared" si="360"/>
        <v>Frjálsi lífeyrissjóðurinnSamtryggingardeild</v>
      </c>
      <c r="B11348" s="20" t="str">
        <f>_xlfn.IFNA(INDEX(Listi!$AI:$AI,MATCH(C11348,Listi!$AJ:$AJ,0)),INDEX(Listi!T:T,MATCH(C11348,Listi!U:U,0)))</f>
        <v xml:space="preserve">Frjálsi </v>
      </c>
      <c r="C11348" s="20" t="s">
        <v>222</v>
      </c>
      <c r="D11348" s="20" t="s">
        <v>205</v>
      </c>
      <c r="E11348" s="20" t="s">
        <v>275</v>
      </c>
      <c r="F11348" s="20" t="s">
        <v>190</v>
      </c>
      <c r="G11348" s="8">
        <v>44838</v>
      </c>
      <c r="H11348" s="20" t="s">
        <v>191</v>
      </c>
      <c r="I11348" s="7">
        <v>172351000</v>
      </c>
      <c r="L11348" s="7">
        <v>127148465000</v>
      </c>
      <c r="M11348" s="7">
        <v>7524433000</v>
      </c>
      <c r="N11348" s="7">
        <v>1254273000</v>
      </c>
      <c r="O11348" s="20" t="str">
        <f t="shared" si="359"/>
        <v/>
      </c>
    </row>
    <row r="11349" spans="1:15">
      <c r="A11349" s="20" t="str">
        <f t="shared" si="360"/>
        <v>Gildi - lífeyrissjóðurFramtíðarsýn 1</v>
      </c>
      <c r="B11349" s="20" t="str">
        <f>_xlfn.IFNA(INDEX(Listi!$AI:$AI,MATCH(C11349,Listi!$AJ:$AJ,0)),INDEX(Listi!T:T,MATCH(C11349,Listi!U:U,0)))</f>
        <v xml:space="preserve">Gildi  </v>
      </c>
      <c r="C11349" s="20" t="s">
        <v>227</v>
      </c>
      <c r="D11349" s="20" t="s">
        <v>373</v>
      </c>
      <c r="E11349" s="20" t="s">
        <v>276</v>
      </c>
      <c r="F11349" s="20" t="s">
        <v>190</v>
      </c>
      <c r="G11349" s="8">
        <v>44838</v>
      </c>
      <c r="H11349" s="20" t="s">
        <v>191</v>
      </c>
      <c r="I11349" s="7">
        <v>11322917</v>
      </c>
      <c r="L11349" s="7">
        <v>3223959491</v>
      </c>
      <c r="M11349" s="7">
        <v>185065371</v>
      </c>
      <c r="N11349" s="7">
        <v>99697779</v>
      </c>
      <c r="O11349" s="20" t="str">
        <f t="shared" si="359"/>
        <v/>
      </c>
    </row>
    <row r="11350" spans="1:15">
      <c r="A11350" s="20" t="str">
        <f t="shared" si="360"/>
        <v>Gildi - lífeyrissjóðurFramtíðarsýn 2</v>
      </c>
      <c r="B11350" s="20" t="str">
        <f>_xlfn.IFNA(INDEX(Listi!$AI:$AI,MATCH(C11350,Listi!$AJ:$AJ,0)),INDEX(Listi!T:T,MATCH(C11350,Listi!U:U,0)))</f>
        <v xml:space="preserve">Gildi  </v>
      </c>
      <c r="C11350" s="20" t="s">
        <v>227</v>
      </c>
      <c r="D11350" s="20" t="s">
        <v>374</v>
      </c>
      <c r="E11350" s="20" t="s">
        <v>276</v>
      </c>
      <c r="F11350" s="20" t="s">
        <v>190</v>
      </c>
      <c r="G11350" s="8">
        <v>44838</v>
      </c>
      <c r="H11350" s="20" t="s">
        <v>191</v>
      </c>
      <c r="I11350" s="7">
        <v>10969605</v>
      </c>
      <c r="L11350" s="7">
        <v>3172355810</v>
      </c>
      <c r="M11350" s="7">
        <v>227598529</v>
      </c>
      <c r="N11350" s="7">
        <v>70042741</v>
      </c>
      <c r="O11350" s="20" t="str">
        <f t="shared" si="359"/>
        <v/>
      </c>
    </row>
    <row r="11351" spans="1:15">
      <c r="A11351" s="20" t="str">
        <f t="shared" si="360"/>
        <v>Gildi - lífeyrissjóðurFramtíðarsýn 3</v>
      </c>
      <c r="B11351" s="20" t="str">
        <f>_xlfn.IFNA(INDEX(Listi!$AI:$AI,MATCH(C11351,Listi!$AJ:$AJ,0)),INDEX(Listi!T:T,MATCH(C11351,Listi!U:U,0)))</f>
        <v xml:space="preserve">Gildi  </v>
      </c>
      <c r="C11351" s="20" t="s">
        <v>227</v>
      </c>
      <c r="D11351" s="20" t="s">
        <v>380</v>
      </c>
      <c r="E11351" s="20" t="s">
        <v>276</v>
      </c>
      <c r="F11351" s="20" t="s">
        <v>190</v>
      </c>
      <c r="G11351" s="8">
        <v>44838</v>
      </c>
      <c r="H11351" s="20" t="s">
        <v>191</v>
      </c>
      <c r="I11351" s="7">
        <v>4004350</v>
      </c>
      <c r="L11351" s="7">
        <v>1220667693</v>
      </c>
      <c r="M11351" s="7">
        <v>206427664</v>
      </c>
      <c r="N11351" s="7">
        <v>61376636</v>
      </c>
      <c r="O11351" s="20" t="str">
        <f t="shared" si="359"/>
        <v/>
      </c>
    </row>
    <row r="11352" spans="1:15">
      <c r="A11352" s="20" t="str">
        <f t="shared" si="360"/>
        <v>Gildi - lífeyrissjóðurSamtryggingardeild</v>
      </c>
      <c r="B11352" s="20" t="str">
        <f>_xlfn.IFNA(INDEX(Listi!$AI:$AI,MATCH(C11352,Listi!$AJ:$AJ,0)),INDEX(Listi!T:T,MATCH(C11352,Listi!U:U,0)))</f>
        <v xml:space="preserve">Gildi  </v>
      </c>
      <c r="C11352" s="20" t="s">
        <v>227</v>
      </c>
      <c r="D11352" s="20" t="s">
        <v>205</v>
      </c>
      <c r="E11352" s="20" t="s">
        <v>275</v>
      </c>
      <c r="F11352" s="20" t="s">
        <v>190</v>
      </c>
      <c r="G11352" s="8">
        <v>44838</v>
      </c>
      <c r="H11352" s="20" t="s">
        <v>191</v>
      </c>
      <c r="I11352" s="7">
        <v>1127607203</v>
      </c>
      <c r="L11352" s="7">
        <v>908474103084</v>
      </c>
      <c r="M11352" s="7">
        <v>33404441428</v>
      </c>
      <c r="N11352" s="7">
        <v>20772915594</v>
      </c>
      <c r="O11352" s="20" t="str">
        <f t="shared" si="359"/>
        <v/>
      </c>
    </row>
    <row r="11353" spans="1:15">
      <c r="A11353" s="20" t="str">
        <f t="shared" si="360"/>
        <v>Íslandsbanki hf.Erlend verðbréf</v>
      </c>
      <c r="B11353" s="20" t="str">
        <f>_xlfn.IFNA(INDEX(Listi!$AI:$AI,MATCH(C11353,Listi!$AJ:$AJ,0)),INDEX(Listi!T:T,MATCH(C11353,Listi!U:U,0)))</f>
        <v>Íslandsbanki</v>
      </c>
      <c r="C11353" s="20" t="s">
        <v>228</v>
      </c>
      <c r="D11353" s="20" t="s">
        <v>229</v>
      </c>
      <c r="E11353" s="20" t="s">
        <v>276</v>
      </c>
      <c r="F11353" s="20" t="s">
        <v>190</v>
      </c>
      <c r="G11353" s="8">
        <v>44838</v>
      </c>
      <c r="H11353" s="20" t="s">
        <v>191</v>
      </c>
      <c r="I11353" s="7">
        <v>7462298</v>
      </c>
      <c r="L11353" s="7">
        <v>1602556114</v>
      </c>
      <c r="M11353" s="7">
        <v>15640340</v>
      </c>
      <c r="N11353" s="7">
        <v>15279587</v>
      </c>
      <c r="O11353" s="20" t="str">
        <f t="shared" si="359"/>
        <v/>
      </c>
    </row>
    <row r="11354" spans="1:15">
      <c r="A11354" s="20" t="str">
        <f t="shared" si="360"/>
        <v>Íslandsbanki hf.Húsnæðisleið</v>
      </c>
      <c r="B11354" s="20" t="str">
        <f>_xlfn.IFNA(INDEX(Listi!$AI:$AI,MATCH(C11354,Listi!$AJ:$AJ,0)),INDEX(Listi!T:T,MATCH(C11354,Listi!U:U,0)))</f>
        <v>Íslandsbanki</v>
      </c>
      <c r="C11354" s="20" t="s">
        <v>228</v>
      </c>
      <c r="D11354" s="20" t="s">
        <v>307</v>
      </c>
      <c r="E11354" s="20" t="s">
        <v>276</v>
      </c>
      <c r="F11354" s="20" t="s">
        <v>190</v>
      </c>
      <c r="G11354" s="8">
        <v>44838</v>
      </c>
      <c r="H11354" s="20" t="s">
        <v>191</v>
      </c>
      <c r="I11354" s="7">
        <v>10502404</v>
      </c>
      <c r="L11354" s="7">
        <v>2334808209</v>
      </c>
      <c r="M11354" s="7">
        <v>1128225985</v>
      </c>
      <c r="N11354" s="7">
        <v>7159457</v>
      </c>
      <c r="O11354" s="20" t="str">
        <f t="shared" si="359"/>
        <v/>
      </c>
    </row>
    <row r="11355" spans="1:15">
      <c r="A11355" s="20" t="str">
        <f t="shared" si="360"/>
        <v>Íslandsbanki hf.Lífeyrisreikningur-óverðtryggður</v>
      </c>
      <c r="B11355" s="20" t="str">
        <f>_xlfn.IFNA(INDEX(Listi!$AI:$AI,MATCH(C11355,Listi!$AJ:$AJ,0)),INDEX(Listi!T:T,MATCH(C11355,Listi!U:U,0)))</f>
        <v>Íslandsbanki</v>
      </c>
      <c r="C11355" s="20" t="s">
        <v>228</v>
      </c>
      <c r="D11355" s="20" t="s">
        <v>231</v>
      </c>
      <c r="E11355" s="20" t="s">
        <v>276</v>
      </c>
      <c r="F11355" s="20" t="s">
        <v>190</v>
      </c>
      <c r="G11355" s="8">
        <v>44838</v>
      </c>
      <c r="H11355" s="20" t="s">
        <v>191</v>
      </c>
      <c r="I11355" s="7">
        <v>0</v>
      </c>
      <c r="L11355" s="7">
        <v>2506311736</v>
      </c>
      <c r="M11355" s="7">
        <v>879015901</v>
      </c>
      <c r="N11355" s="7">
        <v>95740979</v>
      </c>
      <c r="O11355" s="20" t="str">
        <f t="shared" si="359"/>
        <v/>
      </c>
    </row>
    <row r="11356" spans="1:15">
      <c r="A11356" s="20" t="str">
        <f t="shared" si="360"/>
        <v>Íslandsbanki hf.Lífeyrisreikningur-verðtryggður</v>
      </c>
      <c r="B11356" s="20" t="str">
        <f>_xlfn.IFNA(INDEX(Listi!$AI:$AI,MATCH(C11356,Listi!$AJ:$AJ,0)),INDEX(Listi!T:T,MATCH(C11356,Listi!U:U,0)))</f>
        <v>Íslandsbanki</v>
      </c>
      <c r="C11356" s="20" t="s">
        <v>228</v>
      </c>
      <c r="D11356" s="20" t="s">
        <v>232</v>
      </c>
      <c r="E11356" s="20" t="s">
        <v>276</v>
      </c>
      <c r="F11356" s="20" t="s">
        <v>190</v>
      </c>
      <c r="G11356" s="8">
        <v>44838</v>
      </c>
      <c r="H11356" s="20" t="s">
        <v>191</v>
      </c>
      <c r="I11356" s="7">
        <v>0</v>
      </c>
      <c r="L11356" s="7">
        <v>35933944171</v>
      </c>
      <c r="M11356" s="7">
        <v>3575627585</v>
      </c>
      <c r="N11356" s="7">
        <v>973599891</v>
      </c>
      <c r="O11356" s="20" t="str">
        <f t="shared" si="359"/>
        <v/>
      </c>
    </row>
    <row r="11357" spans="1:15">
      <c r="A11357" s="20" t="str">
        <f t="shared" si="360"/>
        <v>Íslandsbanki hf.Löng ríkisskuldabréf</v>
      </c>
      <c r="B11357" s="20" t="str">
        <f>_xlfn.IFNA(INDEX(Listi!$AI:$AI,MATCH(C11357,Listi!$AJ:$AJ,0)),INDEX(Listi!T:T,MATCH(C11357,Listi!U:U,0)))</f>
        <v>Íslandsbanki</v>
      </c>
      <c r="C11357" s="20" t="s">
        <v>228</v>
      </c>
      <c r="D11357" s="20" t="s">
        <v>233</v>
      </c>
      <c r="E11357" s="20" t="s">
        <v>276</v>
      </c>
      <c r="F11357" s="20" t="s">
        <v>190</v>
      </c>
      <c r="G11357" s="8">
        <v>44838</v>
      </c>
      <c r="H11357" s="20" t="s">
        <v>191</v>
      </c>
      <c r="I11357" s="7">
        <v>3691776</v>
      </c>
      <c r="L11357" s="7">
        <v>753232602</v>
      </c>
      <c r="M11357" s="7">
        <v>52540738</v>
      </c>
      <c r="N11357" s="7">
        <v>25520229</v>
      </c>
      <c r="O11357" s="20" t="str">
        <f t="shared" si="359"/>
        <v/>
      </c>
    </row>
    <row r="11358" spans="1:15">
      <c r="A11358" s="20" t="str">
        <f t="shared" si="360"/>
        <v>Íslandsbanki hf.Stýring A</v>
      </c>
      <c r="B11358" s="20" t="str">
        <f>_xlfn.IFNA(INDEX(Listi!$AI:$AI,MATCH(C11358,Listi!$AJ:$AJ,0)),INDEX(Listi!T:T,MATCH(C11358,Listi!U:U,0)))</f>
        <v>Íslandsbanki</v>
      </c>
      <c r="C11358" s="20" t="s">
        <v>228</v>
      </c>
      <c r="D11358" s="20" t="s">
        <v>234</v>
      </c>
      <c r="E11358" s="20" t="s">
        <v>276</v>
      </c>
      <c r="F11358" s="20" t="s">
        <v>190</v>
      </c>
      <c r="G11358" s="8">
        <v>44838</v>
      </c>
      <c r="H11358" s="20" t="s">
        <v>191</v>
      </c>
      <c r="I11358" s="7">
        <v>19660861</v>
      </c>
      <c r="L11358" s="7">
        <v>4133723797</v>
      </c>
      <c r="M11358" s="7">
        <v>215966902</v>
      </c>
      <c r="N11358" s="7">
        <v>124877843</v>
      </c>
      <c r="O11358" s="20" t="str">
        <f t="shared" si="359"/>
        <v/>
      </c>
    </row>
    <row r="11359" spans="1:15">
      <c r="A11359" s="20" t="str">
        <f t="shared" si="360"/>
        <v>Íslandsbanki hf.Stýring B</v>
      </c>
      <c r="B11359" s="20" t="str">
        <f>_xlfn.IFNA(INDEX(Listi!$AI:$AI,MATCH(C11359,Listi!$AJ:$AJ,0)),INDEX(Listi!T:T,MATCH(C11359,Listi!U:U,0)))</f>
        <v>Íslandsbanki</v>
      </c>
      <c r="C11359" s="20" t="s">
        <v>228</v>
      </c>
      <c r="D11359" s="20" t="s">
        <v>235</v>
      </c>
      <c r="E11359" s="20" t="s">
        <v>276</v>
      </c>
      <c r="F11359" s="20" t="s">
        <v>190</v>
      </c>
      <c r="G11359" s="8">
        <v>44838</v>
      </c>
      <c r="H11359" s="20" t="s">
        <v>191</v>
      </c>
      <c r="I11359" s="7">
        <v>26627309</v>
      </c>
      <c r="L11359" s="7">
        <v>5860247393</v>
      </c>
      <c r="M11359" s="7">
        <v>508591885</v>
      </c>
      <c r="N11359" s="7">
        <v>77897125</v>
      </c>
      <c r="O11359" s="20" t="str">
        <f t="shared" si="359"/>
        <v/>
      </c>
    </row>
    <row r="11360" spans="1:15">
      <c r="A11360" s="20" t="str">
        <f t="shared" si="360"/>
        <v>Íslandsbanki hf.Stýring C</v>
      </c>
      <c r="B11360" s="20" t="str">
        <f>_xlfn.IFNA(INDEX(Listi!$AI:$AI,MATCH(C11360,Listi!$AJ:$AJ,0)),INDEX(Listi!T:T,MATCH(C11360,Listi!U:U,0)))</f>
        <v>Íslandsbanki</v>
      </c>
      <c r="C11360" s="20" t="s">
        <v>228</v>
      </c>
      <c r="D11360" s="20" t="s">
        <v>236</v>
      </c>
      <c r="E11360" s="20" t="s">
        <v>276</v>
      </c>
      <c r="F11360" s="20" t="s">
        <v>190</v>
      </c>
      <c r="G11360" s="8">
        <v>44838</v>
      </c>
      <c r="H11360" s="20" t="s">
        <v>191</v>
      </c>
      <c r="I11360" s="7">
        <v>37813285</v>
      </c>
      <c r="L11360" s="7">
        <v>8014427899</v>
      </c>
      <c r="M11360" s="7">
        <v>751053797</v>
      </c>
      <c r="N11360" s="7">
        <v>58531298</v>
      </c>
      <c r="O11360" s="20" t="str">
        <f t="shared" si="359"/>
        <v/>
      </c>
    </row>
    <row r="11361" spans="1:15">
      <c r="A11361" s="20" t="str">
        <f t="shared" si="360"/>
        <v>Íslandsbanki hf.Stýring D</v>
      </c>
      <c r="B11361" s="20" t="str">
        <f>_xlfn.IFNA(INDEX(Listi!$AI:$AI,MATCH(C11361,Listi!$AJ:$AJ,0)),INDEX(Listi!T:T,MATCH(C11361,Listi!U:U,0)))</f>
        <v>Íslandsbanki</v>
      </c>
      <c r="C11361" s="20" t="s">
        <v>228</v>
      </c>
      <c r="D11361" s="20" t="s">
        <v>237</v>
      </c>
      <c r="E11361" s="20" t="s">
        <v>276</v>
      </c>
      <c r="F11361" s="20" t="s">
        <v>190</v>
      </c>
      <c r="G11361" s="8">
        <v>44838</v>
      </c>
      <c r="H11361" s="20" t="s">
        <v>191</v>
      </c>
      <c r="I11361" s="7">
        <v>25305017</v>
      </c>
      <c r="L11361" s="7">
        <v>5826614423</v>
      </c>
      <c r="M11361" s="7">
        <v>1371163557</v>
      </c>
      <c r="N11361" s="7">
        <v>36861109</v>
      </c>
      <c r="O11361" s="20" t="str">
        <f t="shared" si="359"/>
        <v/>
      </c>
    </row>
    <row r="11362" spans="1:15">
      <c r="A11362" s="20" t="str">
        <f t="shared" si="360"/>
        <v>Íslandsbanki hf.Stýring E</v>
      </c>
      <c r="B11362" s="20" t="str">
        <f>_xlfn.IFNA(INDEX(Listi!$AI:$AI,MATCH(C11362,Listi!$AJ:$AJ,0)),INDEX(Listi!T:T,MATCH(C11362,Listi!U:U,0)))</f>
        <v>Íslandsbanki</v>
      </c>
      <c r="C11362" s="20" t="s">
        <v>228</v>
      </c>
      <c r="D11362" s="20" t="s">
        <v>580</v>
      </c>
      <c r="E11362" s="20" t="s">
        <v>276</v>
      </c>
      <c r="F11362" s="20" t="s">
        <v>190</v>
      </c>
      <c r="G11362" s="8">
        <v>44838</v>
      </c>
      <c r="H11362" s="20" t="s">
        <v>191</v>
      </c>
      <c r="I11362" s="7">
        <v>276928</v>
      </c>
      <c r="L11362" s="7">
        <v>99567247</v>
      </c>
      <c r="M11362" s="7">
        <v>7691901</v>
      </c>
      <c r="N11362" s="7">
        <v>670647</v>
      </c>
      <c r="O11362" s="20" t="str">
        <f t="shared" si="359"/>
        <v/>
      </c>
    </row>
    <row r="11363" spans="1:15">
      <c r="A11363" s="20" t="str">
        <f t="shared" si="360"/>
        <v>Íslenski lífeyrissjóðurinnLíf 1</v>
      </c>
      <c r="B11363" s="20" t="str">
        <f>_xlfn.IFNA(INDEX(Listi!$AI:$AI,MATCH(C11363,Listi!$AJ:$AJ,0)),INDEX(Listi!T:T,MATCH(C11363,Listi!U:U,0)))</f>
        <v xml:space="preserve">Íslenski  </v>
      </c>
      <c r="C11363" s="20" t="s">
        <v>238</v>
      </c>
      <c r="D11363" s="20" t="s">
        <v>239</v>
      </c>
      <c r="E11363" s="20" t="s">
        <v>276</v>
      </c>
      <c r="F11363" s="20" t="s">
        <v>190</v>
      </c>
      <c r="G11363" s="8">
        <v>44838</v>
      </c>
      <c r="H11363" s="20" t="s">
        <v>191</v>
      </c>
      <c r="I11363" s="7">
        <v>90929794</v>
      </c>
      <c r="L11363" s="7">
        <v>34645188332</v>
      </c>
      <c r="M11363" s="7">
        <v>5859453012</v>
      </c>
      <c r="N11363" s="7">
        <v>977930648</v>
      </c>
      <c r="O11363" s="20" t="str">
        <f t="shared" si="359"/>
        <v/>
      </c>
    </row>
    <row r="11364" spans="1:15">
      <c r="A11364" s="20" t="str">
        <f t="shared" si="360"/>
        <v>Íslenski lífeyrissjóðurinnLíf 2</v>
      </c>
      <c r="B11364" s="20" t="str">
        <f>_xlfn.IFNA(INDEX(Listi!$AI:$AI,MATCH(C11364,Listi!$AJ:$AJ,0)),INDEX(Listi!T:T,MATCH(C11364,Listi!U:U,0)))</f>
        <v xml:space="preserve">Íslenski  </v>
      </c>
      <c r="C11364" s="20" t="s">
        <v>238</v>
      </c>
      <c r="D11364" s="20" t="s">
        <v>240</v>
      </c>
      <c r="E11364" s="20" t="s">
        <v>276</v>
      </c>
      <c r="F11364" s="20" t="s">
        <v>190</v>
      </c>
      <c r="G11364" s="8">
        <v>44838</v>
      </c>
      <c r="H11364" s="20" t="s">
        <v>191</v>
      </c>
      <c r="I11364" s="7">
        <v>83036570</v>
      </c>
      <c r="L11364" s="7">
        <v>31029129445</v>
      </c>
      <c r="M11364" s="7">
        <v>2139527304</v>
      </c>
      <c r="N11364" s="7">
        <v>531278955</v>
      </c>
      <c r="O11364" s="20" t="str">
        <f t="shared" si="359"/>
        <v/>
      </c>
    </row>
    <row r="11365" spans="1:15">
      <c r="A11365" s="20" t="str">
        <f t="shared" si="360"/>
        <v>Íslenski lífeyrissjóðurinnLíf 3</v>
      </c>
      <c r="B11365" s="20" t="str">
        <f>_xlfn.IFNA(INDEX(Listi!$AI:$AI,MATCH(C11365,Listi!$AJ:$AJ,0)),INDEX(Listi!T:T,MATCH(C11365,Listi!U:U,0)))</f>
        <v xml:space="preserve">Íslenski  </v>
      </c>
      <c r="C11365" s="20" t="s">
        <v>238</v>
      </c>
      <c r="D11365" s="20" t="s">
        <v>241</v>
      </c>
      <c r="E11365" s="20" t="s">
        <v>276</v>
      </c>
      <c r="F11365" s="20" t="s">
        <v>190</v>
      </c>
      <c r="G11365" s="8">
        <v>44838</v>
      </c>
      <c r="H11365" s="20" t="s">
        <v>191</v>
      </c>
      <c r="I11365" s="7">
        <v>62367034</v>
      </c>
      <c r="L11365" s="7">
        <v>26552298455</v>
      </c>
      <c r="M11365" s="7">
        <v>1349981892</v>
      </c>
      <c r="N11365" s="7">
        <v>474868471</v>
      </c>
      <c r="O11365" s="20" t="str">
        <f t="shared" si="359"/>
        <v/>
      </c>
    </row>
    <row r="11366" spans="1:15">
      <c r="A11366" s="20" t="str">
        <f t="shared" si="360"/>
        <v>Íslenski lífeyrissjóðurinnLíf 4</v>
      </c>
      <c r="B11366" s="20" t="str">
        <f>_xlfn.IFNA(INDEX(Listi!$AI:$AI,MATCH(C11366,Listi!$AJ:$AJ,0)),INDEX(Listi!T:T,MATCH(C11366,Listi!U:U,0)))</f>
        <v xml:space="preserve">Íslenski  </v>
      </c>
      <c r="C11366" s="20" t="s">
        <v>238</v>
      </c>
      <c r="D11366" s="20" t="s">
        <v>242</v>
      </c>
      <c r="E11366" s="20" t="s">
        <v>276</v>
      </c>
      <c r="F11366" s="20" t="s">
        <v>190</v>
      </c>
      <c r="G11366" s="8">
        <v>44838</v>
      </c>
      <c r="H11366" s="20" t="s">
        <v>191</v>
      </c>
      <c r="I11366" s="7">
        <v>37025140</v>
      </c>
      <c r="L11366" s="7">
        <v>15323468197</v>
      </c>
      <c r="M11366" s="7">
        <v>592019313</v>
      </c>
      <c r="N11366" s="7">
        <v>649721424</v>
      </c>
      <c r="O11366" s="20" t="str">
        <f t="shared" si="359"/>
        <v/>
      </c>
    </row>
    <row r="11367" spans="1:15">
      <c r="A11367" s="20" t="str">
        <f t="shared" si="360"/>
        <v>Íslenski lífeyrissjóðurinnSamtryggingardeild</v>
      </c>
      <c r="B11367" s="20" t="str">
        <f>_xlfn.IFNA(INDEX(Listi!$AI:$AI,MATCH(C11367,Listi!$AJ:$AJ,0)),INDEX(Listi!T:T,MATCH(C11367,Listi!U:U,0)))</f>
        <v xml:space="preserve">Íslenski  </v>
      </c>
      <c r="C11367" s="20" t="s">
        <v>238</v>
      </c>
      <c r="D11367" s="20" t="s">
        <v>205</v>
      </c>
      <c r="E11367" s="20" t="s">
        <v>275</v>
      </c>
      <c r="F11367" s="20" t="s">
        <v>190</v>
      </c>
      <c r="G11367" s="8">
        <v>44838</v>
      </c>
      <c r="H11367" s="20" t="s">
        <v>191</v>
      </c>
      <c r="I11367" s="7">
        <v>69851748</v>
      </c>
      <c r="L11367" s="7">
        <v>32369481106</v>
      </c>
      <c r="M11367" s="7">
        <v>2513450236</v>
      </c>
      <c r="N11367" s="7">
        <v>182749847</v>
      </c>
      <c r="O11367" s="20" t="str">
        <f t="shared" si="359"/>
        <v/>
      </c>
    </row>
    <row r="11368" spans="1:15">
      <c r="A11368" s="20" t="str">
        <f t="shared" si="360"/>
        <v>Kvika banki hf.Ævileið</v>
      </c>
      <c r="B11368" s="20" t="str">
        <f>_xlfn.IFNA(INDEX(Listi!$AI:$AI,MATCH(C11368,Listi!$AJ:$AJ,0)),INDEX(Listi!T:T,MATCH(C11368,Listi!U:U,0)))</f>
        <v xml:space="preserve">Kvika banki </v>
      </c>
      <c r="C11368" s="20" t="s">
        <v>243</v>
      </c>
      <c r="D11368" s="20" t="s">
        <v>248</v>
      </c>
      <c r="E11368" s="20" t="s">
        <v>276</v>
      </c>
      <c r="F11368" s="20" t="s">
        <v>190</v>
      </c>
      <c r="G11368" s="8">
        <v>44838</v>
      </c>
      <c r="H11368" s="20" t="s">
        <v>191</v>
      </c>
      <c r="I11368" s="7">
        <v>0</v>
      </c>
      <c r="L11368" s="7">
        <v>83990162</v>
      </c>
      <c r="M11368" s="7">
        <v>9152445</v>
      </c>
      <c r="N11368" s="7">
        <v>0</v>
      </c>
      <c r="O11368" s="20" t="str">
        <f t="shared" si="359"/>
        <v/>
      </c>
    </row>
    <row r="11369" spans="1:15">
      <c r="A11369" s="20" t="str">
        <f t="shared" si="360"/>
        <v>Kvika banki hf.Innlánaleið</v>
      </c>
      <c r="B11369" s="20" t="str">
        <f>_xlfn.IFNA(INDEX(Listi!$AI:$AI,MATCH(C11369,Listi!$AJ:$AJ,0)),INDEX(Listi!T:T,MATCH(C11369,Listi!U:U,0)))</f>
        <v xml:space="preserve">Kvika banki </v>
      </c>
      <c r="C11369" s="20" t="s">
        <v>243</v>
      </c>
      <c r="D11369" s="20" t="s">
        <v>230</v>
      </c>
      <c r="E11369" s="20" t="s">
        <v>276</v>
      </c>
      <c r="F11369" s="20" t="s">
        <v>190</v>
      </c>
      <c r="G11369" s="8">
        <v>44838</v>
      </c>
      <c r="H11369" s="20" t="s">
        <v>191</v>
      </c>
      <c r="I11369" s="7">
        <v>0</v>
      </c>
      <c r="L11369" s="7">
        <v>2045925829</v>
      </c>
      <c r="M11369" s="7">
        <v>336947043</v>
      </c>
      <c r="N11369" s="7">
        <v>10453565</v>
      </c>
      <c r="O11369" s="20" t="str">
        <f t="shared" si="359"/>
        <v/>
      </c>
    </row>
    <row r="11370" spans="1:15">
      <c r="A11370" s="20" t="str">
        <f t="shared" si="360"/>
        <v>Kvika banki hf.Kvika Séreignasparnaður 5</v>
      </c>
      <c r="B11370" s="20" t="str">
        <f>_xlfn.IFNA(INDEX(Listi!$AI:$AI,MATCH(C11370,Listi!$AJ:$AJ,0)),INDEX(Listi!T:T,MATCH(C11370,Listi!U:U,0)))</f>
        <v xml:space="preserve">Kvika banki </v>
      </c>
      <c r="C11370" s="20" t="s">
        <v>243</v>
      </c>
      <c r="D11370" s="20" t="s">
        <v>471</v>
      </c>
      <c r="E11370" s="20" t="s">
        <v>276</v>
      </c>
      <c r="F11370" s="20" t="s">
        <v>190</v>
      </c>
      <c r="G11370" s="8">
        <v>44838</v>
      </c>
      <c r="H11370" s="20" t="s">
        <v>191</v>
      </c>
      <c r="I11370" s="7">
        <v>0</v>
      </c>
      <c r="L11370" s="7">
        <v>1146886398</v>
      </c>
      <c r="M11370" s="7">
        <v>0</v>
      </c>
      <c r="N11370" s="7">
        <v>0</v>
      </c>
      <c r="O11370" s="20" t="str">
        <f t="shared" si="359"/>
        <v/>
      </c>
    </row>
    <row r="11371" spans="1:15">
      <c r="A11371" s="20" t="str">
        <f t="shared" si="360"/>
        <v>Kvika banki hf.MP Séreign 1</v>
      </c>
      <c r="B11371" s="20" t="str">
        <f>_xlfn.IFNA(INDEX(Listi!$AI:$AI,MATCH(C11371,Listi!$AJ:$AJ,0)),INDEX(Listi!T:T,MATCH(C11371,Listi!U:U,0)))</f>
        <v xml:space="preserve">Kvika banki </v>
      </c>
      <c r="C11371" s="20" t="s">
        <v>243</v>
      </c>
      <c r="D11371" s="20" t="s">
        <v>244</v>
      </c>
      <c r="E11371" s="20" t="s">
        <v>276</v>
      </c>
      <c r="F11371" s="20" t="s">
        <v>190</v>
      </c>
      <c r="G11371" s="8">
        <v>44838</v>
      </c>
      <c r="H11371" s="20" t="s">
        <v>191</v>
      </c>
      <c r="I11371" s="7">
        <v>0</v>
      </c>
      <c r="L11371" s="7">
        <v>706827763</v>
      </c>
      <c r="M11371" s="7">
        <v>48440481</v>
      </c>
      <c r="N11371" s="7">
        <v>9836508</v>
      </c>
      <c r="O11371" s="20" t="str">
        <f t="shared" si="359"/>
        <v/>
      </c>
    </row>
    <row r="11372" spans="1:15">
      <c r="A11372" s="20" t="str">
        <f t="shared" si="360"/>
        <v>Kvika banki hf.MP Séreign 2</v>
      </c>
      <c r="B11372" s="20" t="str">
        <f>_xlfn.IFNA(INDEX(Listi!$AI:$AI,MATCH(C11372,Listi!$AJ:$AJ,0)),INDEX(Listi!T:T,MATCH(C11372,Listi!U:U,0)))</f>
        <v xml:space="preserve">Kvika banki </v>
      </c>
      <c r="C11372" s="20" t="s">
        <v>243</v>
      </c>
      <c r="D11372" s="20" t="s">
        <v>245</v>
      </c>
      <c r="E11372" s="20" t="s">
        <v>276</v>
      </c>
      <c r="F11372" s="20" t="s">
        <v>190</v>
      </c>
      <c r="G11372" s="8">
        <v>44838</v>
      </c>
      <c r="H11372" s="20" t="s">
        <v>191</v>
      </c>
      <c r="I11372" s="7">
        <v>0</v>
      </c>
      <c r="L11372" s="7">
        <v>853989181</v>
      </c>
      <c r="M11372" s="7">
        <v>42441382</v>
      </c>
      <c r="N11372" s="7">
        <v>14637701</v>
      </c>
      <c r="O11372" s="20" t="str">
        <f t="shared" si="359"/>
        <v/>
      </c>
    </row>
    <row r="11373" spans="1:15">
      <c r="A11373" s="20" t="str">
        <f t="shared" si="360"/>
        <v>Kvika banki hf.MP Séreign 3</v>
      </c>
      <c r="B11373" s="20" t="str">
        <f>_xlfn.IFNA(INDEX(Listi!$AI:$AI,MATCH(C11373,Listi!$AJ:$AJ,0)),INDEX(Listi!T:T,MATCH(C11373,Listi!U:U,0)))</f>
        <v xml:space="preserve">Kvika banki </v>
      </c>
      <c r="C11373" s="20" t="s">
        <v>243</v>
      </c>
      <c r="D11373" s="20" t="s">
        <v>246</v>
      </c>
      <c r="E11373" s="20" t="s">
        <v>276</v>
      </c>
      <c r="F11373" s="20" t="s">
        <v>190</v>
      </c>
      <c r="G11373" s="8">
        <v>44838</v>
      </c>
      <c r="H11373" s="20" t="s">
        <v>191</v>
      </c>
      <c r="I11373" s="7">
        <v>0</v>
      </c>
      <c r="L11373" s="7">
        <v>141173858</v>
      </c>
      <c r="M11373" s="7">
        <v>3374790</v>
      </c>
      <c r="N11373" s="7">
        <v>0</v>
      </c>
      <c r="O11373" s="20" t="str">
        <f t="shared" si="359"/>
        <v/>
      </c>
    </row>
    <row r="11374" spans="1:15">
      <c r="A11374" s="20" t="str">
        <f t="shared" si="360"/>
        <v>Kvika banki hf.MP Séreign 4</v>
      </c>
      <c r="B11374" s="20" t="str">
        <f>_xlfn.IFNA(INDEX(Listi!$AI:$AI,MATCH(C11374,Listi!$AJ:$AJ,0)),INDEX(Listi!T:T,MATCH(C11374,Listi!U:U,0)))</f>
        <v xml:space="preserve">Kvika banki </v>
      </c>
      <c r="C11374" s="20" t="s">
        <v>243</v>
      </c>
      <c r="D11374" s="20" t="s">
        <v>247</v>
      </c>
      <c r="E11374" s="20" t="s">
        <v>276</v>
      </c>
      <c r="F11374" s="20" t="s">
        <v>190</v>
      </c>
      <c r="G11374" s="8">
        <v>44838</v>
      </c>
      <c r="H11374" s="20" t="s">
        <v>191</v>
      </c>
      <c r="I11374" s="7">
        <v>0</v>
      </c>
      <c r="L11374" s="7">
        <v>55886684</v>
      </c>
      <c r="M11374" s="7">
        <v>2888869</v>
      </c>
      <c r="N11374" s="7">
        <v>0</v>
      </c>
      <c r="O11374" s="20" t="str">
        <f t="shared" si="359"/>
        <v/>
      </c>
    </row>
    <row r="11375" spans="1:15">
      <c r="A11375" s="20" t="str">
        <f t="shared" ref="A11375:A11438" si="361">CONCATENATE(C11375,D11375)</f>
        <v>Landsbankinn hf.Landsbankinn Erlend verðbréf</v>
      </c>
      <c r="B11375" s="20" t="str">
        <f>_xlfn.IFNA(INDEX(Listi!$AI:$AI,MATCH(C11375,Listi!$AJ:$AJ,0)),INDEX(Listi!T:T,MATCH(C11375,Listi!U:U,0)))</f>
        <v>Landsbankinn</v>
      </c>
      <c r="C11375" s="20" t="s">
        <v>249</v>
      </c>
      <c r="D11375" s="20" t="s">
        <v>385</v>
      </c>
      <c r="E11375" s="20" t="s">
        <v>276</v>
      </c>
      <c r="F11375" s="20" t="s">
        <v>190</v>
      </c>
      <c r="G11375" s="8">
        <v>44838</v>
      </c>
      <c r="H11375" s="20" t="s">
        <v>191</v>
      </c>
      <c r="I11375" s="7">
        <v>13690235</v>
      </c>
      <c r="L11375" s="7">
        <v>3705185129</v>
      </c>
      <c r="M11375" s="7">
        <v>119989407</v>
      </c>
      <c r="N11375" s="7">
        <v>87847878</v>
      </c>
      <c r="O11375" s="20" t="str">
        <f t="shared" si="359"/>
        <v/>
      </c>
    </row>
    <row r="11376" spans="1:15">
      <c r="A11376" s="20" t="str">
        <f t="shared" si="361"/>
        <v>Landsbankinn hf.Landsbankinn Lífeyrisbók</v>
      </c>
      <c r="B11376" s="20" t="str">
        <f>_xlfn.IFNA(INDEX(Listi!$AI:$AI,MATCH(C11376,Listi!$AJ:$AJ,0)),INDEX(Listi!T:T,MATCH(C11376,Listi!U:U,0)))</f>
        <v>Landsbankinn</v>
      </c>
      <c r="C11376" s="20" t="s">
        <v>249</v>
      </c>
      <c r="D11376" s="20" t="s">
        <v>367</v>
      </c>
      <c r="E11376" s="20" t="s">
        <v>276</v>
      </c>
      <c r="F11376" s="20" t="s">
        <v>190</v>
      </c>
      <c r="G11376" s="8">
        <v>44838</v>
      </c>
      <c r="H11376" s="20" t="s">
        <v>191</v>
      </c>
      <c r="I11376" s="7">
        <v>0</v>
      </c>
      <c r="L11376" s="7">
        <v>3016213427</v>
      </c>
      <c r="M11376" s="7">
        <v>440353590</v>
      </c>
      <c r="N11376" s="7">
        <v>298769900</v>
      </c>
      <c r="O11376" s="20" t="str">
        <f t="shared" si="359"/>
        <v/>
      </c>
    </row>
    <row r="11377" spans="1:15">
      <c r="A11377" s="20" t="str">
        <f t="shared" si="361"/>
        <v>Landsbankinn hf.Landsbankinn Lífeyrisbók verðtryggð</v>
      </c>
      <c r="B11377" s="20" t="str">
        <f>_xlfn.IFNA(INDEX(Listi!$AI:$AI,MATCH(C11377,Listi!$AJ:$AJ,0)),INDEX(Listi!T:T,MATCH(C11377,Listi!U:U,0)))</f>
        <v>Landsbankinn</v>
      </c>
      <c r="C11377" s="20" t="s">
        <v>249</v>
      </c>
      <c r="D11377" s="20" t="s">
        <v>598</v>
      </c>
      <c r="E11377" s="20" t="s">
        <v>276</v>
      </c>
      <c r="F11377" s="20" t="s">
        <v>190</v>
      </c>
      <c r="G11377" s="8">
        <v>44838</v>
      </c>
      <c r="H11377" s="20" t="s">
        <v>191</v>
      </c>
      <c r="I11377" s="7">
        <v>0</v>
      </c>
      <c r="L11377" s="7">
        <v>66896053137</v>
      </c>
      <c r="M11377" s="7">
        <v>6692476029</v>
      </c>
      <c r="N11377" s="7">
        <v>4680072987</v>
      </c>
      <c r="O11377" s="20" t="str">
        <f t="shared" si="359"/>
        <v/>
      </c>
    </row>
    <row r="11378" spans="1:15">
      <c r="A11378" s="20" t="str">
        <f t="shared" si="361"/>
        <v>Lífeyrissjóður bændaSamtryggingardeild</v>
      </c>
      <c r="B11378" s="20" t="str">
        <f>_xlfn.IFNA(INDEX(Listi!$AI:$AI,MATCH(C11378,Listi!$AJ:$AJ,0)),INDEX(Listi!T:T,MATCH(C11378,Listi!U:U,0)))</f>
        <v>Lífeyrissjóður bænda</v>
      </c>
      <c r="C11378" s="20" t="s">
        <v>252</v>
      </c>
      <c r="D11378" s="20" t="s">
        <v>205</v>
      </c>
      <c r="E11378" s="20" t="s">
        <v>275</v>
      </c>
      <c r="F11378" s="20" t="s">
        <v>190</v>
      </c>
      <c r="G11378" s="8">
        <v>44838</v>
      </c>
      <c r="H11378" s="20" t="s">
        <v>191</v>
      </c>
      <c r="I11378" s="7">
        <v>139451394</v>
      </c>
      <c r="L11378" s="7">
        <v>45108278171</v>
      </c>
      <c r="M11378" s="7">
        <v>776003397</v>
      </c>
      <c r="N11378" s="7">
        <v>1921473168</v>
      </c>
      <c r="O11378" s="20" t="str">
        <f t="shared" si="359"/>
        <v/>
      </c>
    </row>
    <row r="11379" spans="1:15">
      <c r="A11379" s="20" t="str">
        <f t="shared" si="361"/>
        <v>Lífeyrissjóður bankamannaAldursdeild</v>
      </c>
      <c r="B11379" s="20" t="str">
        <f>_xlfn.IFNA(INDEX(Listi!$AI:$AI,MATCH(C11379,Listi!$AJ:$AJ,0)),INDEX(Listi!T:T,MATCH(C11379,Listi!U:U,0)))</f>
        <v>Lífeyrissjóður bankam.</v>
      </c>
      <c r="C11379" s="20" t="s">
        <v>250</v>
      </c>
      <c r="D11379" s="20" t="s">
        <v>251</v>
      </c>
      <c r="E11379" s="20" t="s">
        <v>275</v>
      </c>
      <c r="F11379" s="20" t="s">
        <v>190</v>
      </c>
      <c r="G11379" s="8">
        <v>44838</v>
      </c>
      <c r="H11379" s="20" t="s">
        <v>191</v>
      </c>
      <c r="I11379" s="7">
        <v>104384000</v>
      </c>
      <c r="L11379" s="7">
        <v>61369964000</v>
      </c>
      <c r="M11379" s="7">
        <v>1996063000</v>
      </c>
      <c r="N11379" s="7">
        <v>753444000</v>
      </c>
      <c r="O11379" s="20" t="str">
        <f t="shared" si="359"/>
        <v/>
      </c>
    </row>
    <row r="11380" spans="1:15">
      <c r="A11380" s="20" t="str">
        <f t="shared" si="361"/>
        <v>Lífeyrissjóður bankamannaHlutfallsdeild</v>
      </c>
      <c r="B11380" s="20" t="str">
        <f>_xlfn.IFNA(INDEX(Listi!$AI:$AI,MATCH(C11380,Listi!$AJ:$AJ,0)),INDEX(Listi!T:T,MATCH(C11380,Listi!U:U,0)))</f>
        <v>Lífeyrissjóður bankam.</v>
      </c>
      <c r="C11380" s="20" t="s">
        <v>250</v>
      </c>
      <c r="D11380" s="20" t="s">
        <v>467</v>
      </c>
      <c r="E11380" s="20" t="s">
        <v>275</v>
      </c>
      <c r="F11380" s="20" t="s">
        <v>190</v>
      </c>
      <c r="G11380" s="8">
        <v>44838</v>
      </c>
      <c r="H11380" s="20" t="s">
        <v>191</v>
      </c>
      <c r="I11380" s="7">
        <v>45899000</v>
      </c>
      <c r="L11380" s="7">
        <v>40286427000</v>
      </c>
      <c r="M11380" s="7">
        <v>125147000</v>
      </c>
      <c r="N11380" s="7">
        <v>2741197000</v>
      </c>
      <c r="O11380" s="20" t="str">
        <f t="shared" si="359"/>
        <v/>
      </c>
    </row>
    <row r="11381" spans="1:15">
      <c r="A11381" s="20" t="str">
        <f t="shared" si="361"/>
        <v>Lífeyrissjóður RangæingaSamtryggingardeild</v>
      </c>
      <c r="B11381" s="20" t="str">
        <f>_xlfn.IFNA(INDEX(Listi!$AI:$AI,MATCH(C11381,Listi!$AJ:$AJ,0)),INDEX(Listi!T:T,MATCH(C11381,Listi!U:U,0)))</f>
        <v>Lífeyrissjóður Rang.</v>
      </c>
      <c r="C11381" s="20" t="s">
        <v>253</v>
      </c>
      <c r="D11381" s="20" t="s">
        <v>205</v>
      </c>
      <c r="E11381" s="20" t="s">
        <v>275</v>
      </c>
      <c r="F11381" s="20" t="s">
        <v>190</v>
      </c>
      <c r="G11381" s="8">
        <v>44838</v>
      </c>
      <c r="H11381" s="20" t="s">
        <v>191</v>
      </c>
      <c r="I11381" s="7">
        <v>65950000</v>
      </c>
      <c r="L11381" s="7">
        <v>18949790000</v>
      </c>
      <c r="M11381" s="7">
        <v>835894000</v>
      </c>
      <c r="N11381" s="7">
        <v>386250000</v>
      </c>
      <c r="O11381" s="20" t="str">
        <f t="shared" si="359"/>
        <v/>
      </c>
    </row>
    <row r="11382" spans="1:15">
      <c r="A11382" s="20" t="str">
        <f t="shared" si="361"/>
        <v>Lífeyrissjóður starfsmanna AkureyrarbæjarSamtryggingardeild</v>
      </c>
      <c r="B11382" s="20" t="str">
        <f>_xlfn.IFNA(INDEX(Listi!$AI:$AI,MATCH(C11382,Listi!$AJ:$AJ,0)),INDEX(Listi!T:T,MATCH(C11382,Listi!U:U,0)))</f>
        <v>Lífeyrissj. starfsm. Akureyrarb.</v>
      </c>
      <c r="C11382" s="20" t="s">
        <v>274</v>
      </c>
      <c r="D11382" s="20" t="s">
        <v>205</v>
      </c>
      <c r="E11382" s="20" t="s">
        <v>275</v>
      </c>
      <c r="F11382" s="20" t="s">
        <v>190</v>
      </c>
      <c r="G11382" s="8">
        <v>44838</v>
      </c>
      <c r="H11382" s="20" t="s">
        <v>191</v>
      </c>
      <c r="I11382" s="7">
        <v>46421721</v>
      </c>
      <c r="L11382" s="7">
        <v>14569496826</v>
      </c>
      <c r="M11382" s="7">
        <v>46271787</v>
      </c>
      <c r="N11382" s="7">
        <v>1160288032</v>
      </c>
      <c r="O11382" s="20" t="str">
        <f t="shared" si="359"/>
        <v/>
      </c>
    </row>
    <row r="11383" spans="1:15">
      <c r="A11383" s="20" t="str">
        <f t="shared" si="361"/>
        <v>Lífeyrissjóður starfsmanna Búnaðarbanka ÍslandsSamtryggingardeild</v>
      </c>
      <c r="B11383" s="20" t="str">
        <f>_xlfn.IFNA(INDEX(Listi!$AI:$AI,MATCH(C11383,Listi!$AJ:$AJ,0)),INDEX(Listi!T:T,MATCH(C11383,Listi!U:U,0)))</f>
        <v>Lífeyrissj. starfsm. Búnaðarb.Ísl.</v>
      </c>
      <c r="C11383" s="20" t="s">
        <v>254</v>
      </c>
      <c r="D11383" s="20" t="s">
        <v>205</v>
      </c>
      <c r="E11383" s="20" t="s">
        <v>275</v>
      </c>
      <c r="F11383" s="20" t="s">
        <v>190</v>
      </c>
      <c r="G11383" s="8">
        <v>44838</v>
      </c>
      <c r="H11383" s="20" t="s">
        <v>191</v>
      </c>
      <c r="I11383" s="7">
        <v>24085000</v>
      </c>
      <c r="L11383" s="7">
        <v>27921283000</v>
      </c>
      <c r="M11383" s="7">
        <v>7378000</v>
      </c>
      <c r="N11383" s="7">
        <v>1535577000</v>
      </c>
      <c r="O11383" s="20" t="str">
        <f t="shared" si="359"/>
        <v/>
      </c>
    </row>
    <row r="11384" spans="1:15">
      <c r="A11384" s="20" t="str">
        <f t="shared" si="361"/>
        <v>Lífeyrissjóður starfsmanna ReykjavíkurborgarSamtryggingardeild</v>
      </c>
      <c r="B11384" s="20" t="str">
        <f>_xlfn.IFNA(INDEX(Listi!$AI:$AI,MATCH(C11384,Listi!$AJ:$AJ,0)),INDEX(Listi!T:T,MATCH(C11384,Listi!U:U,0)))</f>
        <v>Lífeyrissj. starfsm. Reykjav.</v>
      </c>
      <c r="C11384" s="20" t="s">
        <v>255</v>
      </c>
      <c r="D11384" s="20" t="s">
        <v>205</v>
      </c>
      <c r="E11384" s="20" t="s">
        <v>275</v>
      </c>
      <c r="F11384" s="20" t="s">
        <v>190</v>
      </c>
      <c r="G11384" s="8">
        <v>44838</v>
      </c>
      <c r="H11384" s="20" t="s">
        <v>191</v>
      </c>
      <c r="I11384" s="7">
        <v>191966860</v>
      </c>
      <c r="L11384" s="7">
        <v>92450251598</v>
      </c>
      <c r="M11384" s="7">
        <v>217604296</v>
      </c>
      <c r="N11384" s="7">
        <v>6195210428</v>
      </c>
      <c r="O11384" s="20" t="str">
        <f t="shared" si="359"/>
        <v/>
      </c>
    </row>
    <row r="11385" spans="1:15">
      <c r="A11385" s="20" t="str">
        <f t="shared" si="361"/>
        <v>Lífeyrissjóður starfsmanna ríkisinsA-deild</v>
      </c>
      <c r="B11385" s="20" t="str">
        <f>_xlfn.IFNA(INDEX(Listi!$AI:$AI,MATCH(C11385,Listi!$AJ:$AJ,0)),INDEX(Listi!T:T,MATCH(C11385,Listi!U:U,0)))</f>
        <v>LSR</v>
      </c>
      <c r="C11385" s="20" t="s">
        <v>256</v>
      </c>
      <c r="D11385" s="20" t="s">
        <v>257</v>
      </c>
      <c r="E11385" s="20" t="s">
        <v>275</v>
      </c>
      <c r="F11385" s="20" t="s">
        <v>190</v>
      </c>
      <c r="G11385" s="8">
        <v>44838</v>
      </c>
      <c r="H11385" s="20" t="s">
        <v>191</v>
      </c>
      <c r="I11385" s="7">
        <v>892714252</v>
      </c>
      <c r="L11385" s="7">
        <v>1024402726080</v>
      </c>
      <c r="M11385" s="7">
        <v>38030413328</v>
      </c>
      <c r="N11385" s="7">
        <v>13011563069</v>
      </c>
      <c r="O11385" s="20" t="str">
        <f t="shared" si="359"/>
        <v/>
      </c>
    </row>
    <row r="11386" spans="1:15">
      <c r="A11386" s="20" t="str">
        <f t="shared" si="361"/>
        <v>Lífeyrissjóður starfsmanna ríkisinsB-deild</v>
      </c>
      <c r="B11386" s="20" t="str">
        <f>_xlfn.IFNA(INDEX(Listi!$AI:$AI,MATCH(C11386,Listi!$AJ:$AJ,0)),INDEX(Listi!T:T,MATCH(C11386,Listi!U:U,0)))</f>
        <v>LSR</v>
      </c>
      <c r="C11386" s="20" t="s">
        <v>256</v>
      </c>
      <c r="D11386" s="20" t="s">
        <v>218</v>
      </c>
      <c r="E11386" s="20" t="s">
        <v>275</v>
      </c>
      <c r="F11386" s="20" t="s">
        <v>190</v>
      </c>
      <c r="G11386" s="8">
        <v>44838</v>
      </c>
      <c r="H11386" s="20" t="s">
        <v>191</v>
      </c>
      <c r="I11386" s="7">
        <v>555627252</v>
      </c>
      <c r="L11386" s="7">
        <v>297381500048</v>
      </c>
      <c r="M11386" s="7">
        <v>1364474032</v>
      </c>
      <c r="N11386" s="7">
        <v>62409553231</v>
      </c>
      <c r="O11386" s="20" t="str">
        <f t="shared" si="359"/>
        <v/>
      </c>
    </row>
    <row r="11387" spans="1:15">
      <c r="A11387" s="20" t="str">
        <f t="shared" si="361"/>
        <v>Lífeyrissjóður starfsmanna ríkisinsLeið I</v>
      </c>
      <c r="B11387" s="20" t="str">
        <f>_xlfn.IFNA(INDEX(Listi!$AI:$AI,MATCH(C11387,Listi!$AJ:$AJ,0)),INDEX(Listi!T:T,MATCH(C11387,Listi!U:U,0)))</f>
        <v>LSR</v>
      </c>
      <c r="C11387" s="20" t="s">
        <v>256</v>
      </c>
      <c r="D11387" s="20" t="s">
        <v>258</v>
      </c>
      <c r="E11387" s="20" t="s">
        <v>276</v>
      </c>
      <c r="F11387" s="20" t="s">
        <v>190</v>
      </c>
      <c r="G11387" s="8">
        <v>44838</v>
      </c>
      <c r="H11387" s="20" t="s">
        <v>191</v>
      </c>
      <c r="I11387" s="7">
        <v>8208479</v>
      </c>
      <c r="L11387" s="7">
        <v>11704214939</v>
      </c>
      <c r="M11387" s="7">
        <v>547428342</v>
      </c>
      <c r="N11387" s="7">
        <v>195323403</v>
      </c>
      <c r="O11387" s="20" t="str">
        <f t="shared" si="359"/>
        <v/>
      </c>
    </row>
    <row r="11388" spans="1:15">
      <c r="A11388" s="20" t="str">
        <f t="shared" si="361"/>
        <v>Lífeyrissjóður starfsmanna ríkisinsLeið II</v>
      </c>
      <c r="B11388" s="20" t="str">
        <f>_xlfn.IFNA(INDEX(Listi!$AI:$AI,MATCH(C11388,Listi!$AJ:$AJ,0)),INDEX(Listi!T:T,MATCH(C11388,Listi!U:U,0)))</f>
        <v>LSR</v>
      </c>
      <c r="C11388" s="20" t="s">
        <v>256</v>
      </c>
      <c r="D11388" s="20" t="s">
        <v>259</v>
      </c>
      <c r="E11388" s="20" t="s">
        <v>276</v>
      </c>
      <c r="F11388" s="20" t="s">
        <v>190</v>
      </c>
      <c r="G11388" s="8">
        <v>44838</v>
      </c>
      <c r="H11388" s="20" t="s">
        <v>191</v>
      </c>
      <c r="I11388" s="7">
        <v>2355570</v>
      </c>
      <c r="L11388" s="7">
        <v>3365164594</v>
      </c>
      <c r="M11388" s="7">
        <v>379849453</v>
      </c>
      <c r="N11388" s="7">
        <v>93142056</v>
      </c>
      <c r="O11388" s="20" t="str">
        <f t="shared" si="359"/>
        <v/>
      </c>
    </row>
    <row r="11389" spans="1:15">
      <c r="A11389" s="20" t="str">
        <f t="shared" si="361"/>
        <v>Lífeyrissjóður starfsmanna ríkisinsLeið III</v>
      </c>
      <c r="B11389" s="20" t="str">
        <f>_xlfn.IFNA(INDEX(Listi!$AI:$AI,MATCH(C11389,Listi!$AJ:$AJ,0)),INDEX(Listi!T:T,MATCH(C11389,Listi!U:U,0)))</f>
        <v>LSR</v>
      </c>
      <c r="C11389" s="20" t="s">
        <v>256</v>
      </c>
      <c r="D11389" s="20" t="s">
        <v>260</v>
      </c>
      <c r="E11389" s="20" t="s">
        <v>276</v>
      </c>
      <c r="F11389" s="20" t="s">
        <v>190</v>
      </c>
      <c r="G11389" s="8">
        <v>44838</v>
      </c>
      <c r="H11389" s="20" t="s">
        <v>191</v>
      </c>
      <c r="I11389" s="7">
        <v>5768295</v>
      </c>
      <c r="L11389" s="7">
        <v>9959294621</v>
      </c>
      <c r="M11389" s="7">
        <v>743287481</v>
      </c>
      <c r="N11389" s="7">
        <v>349903833</v>
      </c>
      <c r="O11389" s="20" t="str">
        <f t="shared" si="359"/>
        <v/>
      </c>
    </row>
    <row r="11390" spans="1:15">
      <c r="A11390" s="20" t="str">
        <f t="shared" si="361"/>
        <v>Lífeyrissjóður Tannlæknafél ÍslDeild I/Séreign</v>
      </c>
      <c r="B11390" s="20" t="str">
        <f>_xlfn.IFNA(INDEX(Listi!$AI:$AI,MATCH(C11390,Listi!$AJ:$AJ,0)),INDEX(Listi!T:T,MATCH(C11390,Listi!U:U,0)))</f>
        <v>Lífeyrissj. Tannlækna</v>
      </c>
      <c r="C11390" s="20" t="s">
        <v>261</v>
      </c>
      <c r="D11390" s="20" t="s">
        <v>207</v>
      </c>
      <c r="E11390" s="20" t="s">
        <v>276</v>
      </c>
      <c r="F11390" s="20" t="s">
        <v>190</v>
      </c>
      <c r="G11390" s="8">
        <v>44838</v>
      </c>
      <c r="H11390" s="20" t="s">
        <v>191</v>
      </c>
      <c r="I11390" s="7">
        <v>14375216</v>
      </c>
      <c r="L11390" s="7">
        <v>6768408488</v>
      </c>
      <c r="M11390" s="7">
        <v>272759192</v>
      </c>
      <c r="N11390" s="7">
        <v>153838058</v>
      </c>
      <c r="O11390" s="20" t="str">
        <f t="shared" si="359"/>
        <v/>
      </c>
    </row>
    <row r="11391" spans="1:15">
      <c r="A11391" s="20" t="str">
        <f t="shared" si="361"/>
        <v>Lífeyrissjóður Tannlæknafél ÍslSamtryggingardeild</v>
      </c>
      <c r="B11391" s="20" t="str">
        <f>_xlfn.IFNA(INDEX(Listi!$AI:$AI,MATCH(C11391,Listi!$AJ:$AJ,0)),INDEX(Listi!T:T,MATCH(C11391,Listi!U:U,0)))</f>
        <v>Lífeyrissj. Tannlækna</v>
      </c>
      <c r="C11391" s="20" t="s">
        <v>261</v>
      </c>
      <c r="D11391" s="20" t="s">
        <v>205</v>
      </c>
      <c r="E11391" s="20" t="s">
        <v>275</v>
      </c>
      <c r="F11391" s="20" t="s">
        <v>190</v>
      </c>
      <c r="G11391" s="8">
        <v>44838</v>
      </c>
      <c r="H11391" s="20" t="s">
        <v>191</v>
      </c>
      <c r="I11391" s="7">
        <v>4661839</v>
      </c>
      <c r="L11391" s="7">
        <v>2241251214</v>
      </c>
      <c r="M11391" s="7">
        <v>112827287</v>
      </c>
      <c r="N11391" s="7">
        <v>17930159</v>
      </c>
      <c r="O11391" s="20" t="str">
        <f t="shared" si="359"/>
        <v/>
      </c>
    </row>
    <row r="11392" spans="1:15">
      <c r="A11392" s="20" t="str">
        <f t="shared" si="361"/>
        <v>Lífeyrissjóður verslunarmannaÆvileið 1</v>
      </c>
      <c r="B11392" s="20" t="str">
        <f>_xlfn.IFNA(INDEX(Listi!$AI:$AI,MATCH(C11392,Listi!$AJ:$AJ,0)),INDEX(Listi!T:T,MATCH(C11392,Listi!U:U,0)))</f>
        <v>Lífeyrissj. Verslunarm.</v>
      </c>
      <c r="C11392" s="20" t="s">
        <v>206</v>
      </c>
      <c r="D11392" s="20" t="s">
        <v>310</v>
      </c>
      <c r="E11392" s="20" t="s">
        <v>276</v>
      </c>
      <c r="F11392" s="20" t="s">
        <v>190</v>
      </c>
      <c r="G11392" s="8">
        <v>44838</v>
      </c>
      <c r="H11392" s="20" t="s">
        <v>191</v>
      </c>
      <c r="I11392" s="7">
        <v>4699608</v>
      </c>
      <c r="L11392" s="7">
        <v>2860479562</v>
      </c>
      <c r="M11392" s="7">
        <v>819651283</v>
      </c>
      <c r="N11392" s="7">
        <v>12562366</v>
      </c>
      <c r="O11392" s="20" t="str">
        <f t="shared" si="359"/>
        <v/>
      </c>
    </row>
    <row r="11393" spans="1:15">
      <c r="A11393" s="20" t="str">
        <f t="shared" si="361"/>
        <v>Lífeyrissjóður verslunarmannaÆvileið 2</v>
      </c>
      <c r="B11393" s="20" t="str">
        <f>_xlfn.IFNA(INDEX(Listi!$AI:$AI,MATCH(C11393,Listi!$AJ:$AJ,0)),INDEX(Listi!T:T,MATCH(C11393,Listi!U:U,0)))</f>
        <v>Lífeyrissj. Verslunarm.</v>
      </c>
      <c r="C11393" s="20" t="s">
        <v>206</v>
      </c>
      <c r="D11393" s="20" t="s">
        <v>309</v>
      </c>
      <c r="E11393" s="20" t="s">
        <v>276</v>
      </c>
      <c r="F11393" s="20" t="s">
        <v>190</v>
      </c>
      <c r="G11393" s="8">
        <v>44838</v>
      </c>
      <c r="H11393" s="20" t="s">
        <v>191</v>
      </c>
      <c r="I11393" s="7">
        <v>3874855</v>
      </c>
      <c r="L11393" s="7">
        <v>2325064159</v>
      </c>
      <c r="M11393" s="7">
        <v>465663194</v>
      </c>
      <c r="N11393" s="7">
        <v>32037995</v>
      </c>
      <c r="O11393" s="20" t="str">
        <f t="shared" si="359"/>
        <v/>
      </c>
    </row>
    <row r="11394" spans="1:15">
      <c r="A11394" s="20" t="str">
        <f t="shared" si="361"/>
        <v>Lífeyrissjóður verslunarmannaÆvileið 3</v>
      </c>
      <c r="B11394" s="20" t="str">
        <f>_xlfn.IFNA(INDEX(Listi!$AI:$AI,MATCH(C11394,Listi!$AJ:$AJ,0)),INDEX(Listi!T:T,MATCH(C11394,Listi!U:U,0)))</f>
        <v>Lífeyrissj. Verslunarm.</v>
      </c>
      <c r="C11394" s="20" t="s">
        <v>206</v>
      </c>
      <c r="D11394" s="20" t="s">
        <v>308</v>
      </c>
      <c r="E11394" s="20" t="s">
        <v>276</v>
      </c>
      <c r="F11394" s="20" t="s">
        <v>190</v>
      </c>
      <c r="G11394" s="8">
        <v>44838</v>
      </c>
      <c r="H11394" s="20" t="s">
        <v>191</v>
      </c>
      <c r="I11394" s="7">
        <v>2936611</v>
      </c>
      <c r="L11394" s="7">
        <v>1567402319</v>
      </c>
      <c r="M11394" s="7">
        <v>325961302</v>
      </c>
      <c r="N11394" s="7">
        <v>60283998</v>
      </c>
      <c r="O11394" s="20" t="str">
        <f t="shared" ref="O11394:O11457" si="362">IFERROR(VLOOKUP(F11394,EhLykill,3,FALSE),"")</f>
        <v/>
      </c>
    </row>
    <row r="11395" spans="1:15">
      <c r="A11395" s="20" t="str">
        <f t="shared" si="361"/>
        <v>Lífeyrissjóður verslunarmannaDeild I/Séreign</v>
      </c>
      <c r="B11395" s="20" t="str">
        <f>_xlfn.IFNA(INDEX(Listi!$AI:$AI,MATCH(C11395,Listi!$AJ:$AJ,0)),INDEX(Listi!T:T,MATCH(C11395,Listi!U:U,0)))</f>
        <v>Lífeyrissj. Verslunarm.</v>
      </c>
      <c r="C11395" s="20" t="s">
        <v>206</v>
      </c>
      <c r="D11395" s="20" t="s">
        <v>207</v>
      </c>
      <c r="E11395" s="20" t="s">
        <v>276</v>
      </c>
      <c r="F11395" s="20" t="s">
        <v>190</v>
      </c>
      <c r="G11395" s="8">
        <v>44838</v>
      </c>
      <c r="H11395" s="20" t="s">
        <v>191</v>
      </c>
      <c r="I11395" s="7">
        <v>21428816</v>
      </c>
      <c r="L11395" s="7">
        <v>19785724399</v>
      </c>
      <c r="M11395" s="7">
        <v>729937912</v>
      </c>
      <c r="N11395" s="7">
        <v>458382791</v>
      </c>
      <c r="O11395" s="20" t="str">
        <f t="shared" si="362"/>
        <v/>
      </c>
    </row>
    <row r="11396" spans="1:15">
      <c r="A11396" s="20" t="str">
        <f t="shared" si="361"/>
        <v>Lífeyrissjóður verslunarmannaSamtryggingardeild</v>
      </c>
      <c r="B11396" s="20" t="str">
        <f>_xlfn.IFNA(INDEX(Listi!$AI:$AI,MATCH(C11396,Listi!$AJ:$AJ,0)),INDEX(Listi!T:T,MATCH(C11396,Listi!U:U,0)))</f>
        <v>Lífeyrissj. Verslunarm.</v>
      </c>
      <c r="C11396" s="20" t="s">
        <v>206</v>
      </c>
      <c r="D11396" s="20" t="s">
        <v>205</v>
      </c>
      <c r="E11396" s="20" t="s">
        <v>275</v>
      </c>
      <c r="F11396" s="20" t="s">
        <v>190</v>
      </c>
      <c r="G11396" s="8">
        <v>44838</v>
      </c>
      <c r="H11396" s="20" t="s">
        <v>191</v>
      </c>
      <c r="I11396" s="7">
        <v>1272135773</v>
      </c>
      <c r="L11396" s="7">
        <v>1174592806906</v>
      </c>
      <c r="M11396" s="7">
        <v>35794261112</v>
      </c>
      <c r="N11396" s="7">
        <v>21965137185</v>
      </c>
      <c r="O11396" s="20" t="str">
        <f t="shared" si="362"/>
        <v/>
      </c>
    </row>
    <row r="11397" spans="1:15">
      <c r="A11397" s="20" t="str">
        <f t="shared" si="361"/>
        <v>Lífeyrissjóður VestmannaeyjaSafn I</v>
      </c>
      <c r="B11397" s="20" t="str">
        <f>_xlfn.IFNA(INDEX(Listi!$AI:$AI,MATCH(C11397,Listi!$AJ:$AJ,0)),INDEX(Listi!T:T,MATCH(C11397,Listi!U:U,0)))</f>
        <v>Lífeyrissj. Vestm.</v>
      </c>
      <c r="C11397" s="20" t="s">
        <v>262</v>
      </c>
      <c r="D11397" s="20" t="s">
        <v>210</v>
      </c>
      <c r="E11397" s="20" t="s">
        <v>276</v>
      </c>
      <c r="F11397" s="20" t="s">
        <v>190</v>
      </c>
      <c r="G11397" s="8">
        <v>44838</v>
      </c>
      <c r="H11397" s="20" t="s">
        <v>191</v>
      </c>
      <c r="I11397" s="7">
        <v>2125821</v>
      </c>
      <c r="L11397" s="7">
        <v>381311221</v>
      </c>
      <c r="M11397" s="7">
        <v>44104006</v>
      </c>
      <c r="N11397" s="7">
        <v>13592960</v>
      </c>
      <c r="O11397" s="20" t="str">
        <f t="shared" si="362"/>
        <v/>
      </c>
    </row>
    <row r="11398" spans="1:15">
      <c r="A11398" s="20" t="str">
        <f t="shared" si="361"/>
        <v>Lífeyrissjóður VestmannaeyjaSafn II</v>
      </c>
      <c r="B11398" s="20" t="str">
        <f>_xlfn.IFNA(INDEX(Listi!$AI:$AI,MATCH(C11398,Listi!$AJ:$AJ,0)),INDEX(Listi!T:T,MATCH(C11398,Listi!U:U,0)))</f>
        <v>Lífeyrissj. Vestm.</v>
      </c>
      <c r="C11398" s="20" t="s">
        <v>262</v>
      </c>
      <c r="D11398" s="20" t="s">
        <v>211</v>
      </c>
      <c r="E11398" s="20" t="s">
        <v>276</v>
      </c>
      <c r="F11398" s="20" t="s">
        <v>190</v>
      </c>
      <c r="G11398" s="8">
        <v>44838</v>
      </c>
      <c r="H11398" s="20" t="s">
        <v>191</v>
      </c>
      <c r="I11398" s="7">
        <v>3190229</v>
      </c>
      <c r="L11398" s="7">
        <v>571440191</v>
      </c>
      <c r="M11398" s="7">
        <v>40240404</v>
      </c>
      <c r="N11398" s="7">
        <v>18659289</v>
      </c>
      <c r="O11398" s="20" t="str">
        <f t="shared" si="362"/>
        <v/>
      </c>
    </row>
    <row r="11399" spans="1:15">
      <c r="A11399" s="20" t="str">
        <f t="shared" si="361"/>
        <v>Lífeyrissjóður VestmannaeyjaSamtryggingardeild</v>
      </c>
      <c r="B11399" s="20" t="str">
        <f>_xlfn.IFNA(INDEX(Listi!$AI:$AI,MATCH(C11399,Listi!$AJ:$AJ,0)),INDEX(Listi!T:T,MATCH(C11399,Listi!U:U,0)))</f>
        <v>Lífeyrissj. Vestm.</v>
      </c>
      <c r="C11399" s="20" t="s">
        <v>262</v>
      </c>
      <c r="D11399" s="20" t="s">
        <v>205</v>
      </c>
      <c r="E11399" s="20" t="s">
        <v>275</v>
      </c>
      <c r="F11399" s="20" t="s">
        <v>190</v>
      </c>
      <c r="G11399" s="8">
        <v>44838</v>
      </c>
      <c r="H11399" s="20" t="s">
        <v>191</v>
      </c>
      <c r="I11399" s="7">
        <v>113194759</v>
      </c>
      <c r="L11399" s="7">
        <v>85198020532</v>
      </c>
      <c r="M11399" s="7">
        <v>1944643004</v>
      </c>
      <c r="N11399" s="7">
        <v>2198060399</v>
      </c>
      <c r="O11399" s="20" t="str">
        <f t="shared" si="362"/>
        <v/>
      </c>
    </row>
    <row r="11400" spans="1:15">
      <c r="A11400" s="20" t="str">
        <f t="shared" si="361"/>
        <v>Lífsval - lífeyrissparnaðurLífsval 1</v>
      </c>
      <c r="B11400" s="20" t="str">
        <f>_xlfn.IFNA(INDEX(Listi!$AI:$AI,MATCH(C11400,Listi!$AJ:$AJ,0)),INDEX(Listi!T:T,MATCH(C11400,Listi!U:U,0)))</f>
        <v>Lífsval</v>
      </c>
      <c r="C11400" s="20" t="s">
        <v>263</v>
      </c>
      <c r="D11400" s="20" t="s">
        <v>264</v>
      </c>
      <c r="E11400" s="20" t="s">
        <v>276</v>
      </c>
      <c r="F11400" s="20" t="s">
        <v>190</v>
      </c>
      <c r="G11400" s="8">
        <v>44838</v>
      </c>
      <c r="H11400" s="20" t="s">
        <v>191</v>
      </c>
      <c r="I11400" s="7">
        <v>0</v>
      </c>
      <c r="L11400" s="7">
        <v>1792991246</v>
      </c>
      <c r="M11400" s="7">
        <v>203244065</v>
      </c>
      <c r="N11400" s="7">
        <v>81003579</v>
      </c>
      <c r="O11400" s="20" t="str">
        <f t="shared" si="362"/>
        <v/>
      </c>
    </row>
    <row r="11401" spans="1:15">
      <c r="A11401" s="20" t="str">
        <f t="shared" si="361"/>
        <v>Lífsval - lífeyrissparnaðurLífsval 2</v>
      </c>
      <c r="B11401" s="20" t="str">
        <f>_xlfn.IFNA(INDEX(Listi!$AI:$AI,MATCH(C11401,Listi!$AJ:$AJ,0)),INDEX(Listi!T:T,MATCH(C11401,Listi!U:U,0)))</f>
        <v>Lífsval</v>
      </c>
      <c r="C11401" t="s">
        <v>263</v>
      </c>
      <c r="D11401" t="s">
        <v>265</v>
      </c>
      <c r="E11401" t="s">
        <v>276</v>
      </c>
      <c r="F11401" t="s">
        <v>190</v>
      </c>
      <c r="G11401" s="189">
        <v>44838</v>
      </c>
      <c r="H11401" t="s">
        <v>191</v>
      </c>
      <c r="I11401" s="7">
        <v>387384</v>
      </c>
      <c r="L11401" s="7">
        <v>79660340</v>
      </c>
      <c r="M11401" s="7">
        <v>14369045</v>
      </c>
      <c r="N11401" s="7">
        <v>2695304</v>
      </c>
      <c r="O11401" s="20" t="str">
        <f t="shared" si="362"/>
        <v/>
      </c>
    </row>
    <row r="11402" spans="1:15">
      <c r="A11402" s="20" t="str">
        <f t="shared" si="361"/>
        <v>Lífsval - lífeyrissparnaðurLífsval 3</v>
      </c>
      <c r="B11402" s="20" t="str">
        <f>_xlfn.IFNA(INDEX(Listi!$AI:$AI,MATCH(C11402,Listi!$AJ:$AJ,0)),INDEX(Listi!T:T,MATCH(C11402,Listi!U:U,0)))</f>
        <v>Lífsval</v>
      </c>
      <c r="C11402" t="s">
        <v>263</v>
      </c>
      <c r="D11402" t="s">
        <v>266</v>
      </c>
      <c r="E11402" t="s">
        <v>276</v>
      </c>
      <c r="F11402" t="s">
        <v>190</v>
      </c>
      <c r="G11402" s="189">
        <v>44838</v>
      </c>
      <c r="H11402" t="s">
        <v>191</v>
      </c>
      <c r="I11402" s="7">
        <v>664197</v>
      </c>
      <c r="L11402" s="7">
        <v>131239774</v>
      </c>
      <c r="M11402" s="7">
        <v>16635787</v>
      </c>
      <c r="N11402" s="7">
        <v>3548138</v>
      </c>
      <c r="O11402" s="20" t="str">
        <f t="shared" si="362"/>
        <v/>
      </c>
    </row>
    <row r="11403" spans="1:15">
      <c r="A11403" s="20" t="str">
        <f t="shared" si="361"/>
        <v>Lífsval - lífeyrissparnaðurLífsval 4</v>
      </c>
      <c r="B11403" s="20" t="str">
        <f>_xlfn.IFNA(INDEX(Listi!$AI:$AI,MATCH(C11403,Listi!$AJ:$AJ,0)),INDEX(Listi!T:T,MATCH(C11403,Listi!U:U,0)))</f>
        <v>Lífsval</v>
      </c>
      <c r="C11403" t="s">
        <v>263</v>
      </c>
      <c r="D11403" t="s">
        <v>267</v>
      </c>
      <c r="E11403" t="s">
        <v>276</v>
      </c>
      <c r="F11403" t="s">
        <v>190</v>
      </c>
      <c r="G11403" s="189">
        <v>44838</v>
      </c>
      <c r="H11403" t="s">
        <v>191</v>
      </c>
      <c r="I11403" s="7">
        <v>348476</v>
      </c>
      <c r="L11403" s="7">
        <v>71752064</v>
      </c>
      <c r="M11403" s="7">
        <v>15238959</v>
      </c>
      <c r="N11403" s="7">
        <v>2058992</v>
      </c>
      <c r="O11403" s="20" t="str">
        <f t="shared" si="362"/>
        <v/>
      </c>
    </row>
    <row r="11404" spans="1:15">
      <c r="A11404" s="20" t="str">
        <f t="shared" si="361"/>
        <v>Lífsverk lífeyrissjóðurLífsverk I/Séreign</v>
      </c>
      <c r="B11404" s="20" t="str">
        <f>_xlfn.IFNA(INDEX(Listi!$AI:$AI,MATCH(C11404,Listi!$AJ:$AJ,0)),INDEX(Listi!T:T,MATCH(C11404,Listi!U:U,0)))</f>
        <v xml:space="preserve">Lífsverk  </v>
      </c>
      <c r="C11404" t="s">
        <v>268</v>
      </c>
      <c r="D11404" t="s">
        <v>269</v>
      </c>
      <c r="E11404" t="s">
        <v>276</v>
      </c>
      <c r="F11404" t="s">
        <v>190</v>
      </c>
      <c r="G11404" s="189">
        <v>44838</v>
      </c>
      <c r="H11404" t="s">
        <v>191</v>
      </c>
      <c r="I11404" s="7">
        <v>6558000</v>
      </c>
      <c r="L11404" s="7">
        <v>4582957000</v>
      </c>
      <c r="M11404" s="7">
        <v>635926000</v>
      </c>
      <c r="N11404" s="7">
        <v>22708000</v>
      </c>
      <c r="O11404" s="20" t="str">
        <f t="shared" si="362"/>
        <v/>
      </c>
    </row>
    <row r="11405" spans="1:15">
      <c r="A11405" s="20" t="str">
        <f t="shared" si="361"/>
        <v>Lífsverk lífeyrissjóðurLífsverk II/Séreign</v>
      </c>
      <c r="B11405" s="20" t="str">
        <f>_xlfn.IFNA(INDEX(Listi!$AI:$AI,MATCH(C11405,Listi!$AJ:$AJ,0)),INDEX(Listi!T:T,MATCH(C11405,Listi!U:U,0)))</f>
        <v xml:space="preserve">Lífsverk  </v>
      </c>
      <c r="C11405" t="s">
        <v>268</v>
      </c>
      <c r="D11405" t="s">
        <v>270</v>
      </c>
      <c r="E11405" t="s">
        <v>276</v>
      </c>
      <c r="F11405" t="s">
        <v>190</v>
      </c>
      <c r="G11405" s="189">
        <v>44838</v>
      </c>
      <c r="H11405" t="s">
        <v>191</v>
      </c>
      <c r="I11405" s="7">
        <v>35845000</v>
      </c>
      <c r="L11405" s="7">
        <v>23735073000</v>
      </c>
      <c r="M11405" s="7">
        <v>2073571000</v>
      </c>
      <c r="N11405" s="7">
        <v>249365000</v>
      </c>
      <c r="O11405" s="20" t="str">
        <f t="shared" si="362"/>
        <v/>
      </c>
    </row>
    <row r="11406" spans="1:15">
      <c r="A11406" s="20" t="str">
        <f t="shared" si="361"/>
        <v>Lífsverk lífeyrissjóðurLífsverk III/Séreign</v>
      </c>
      <c r="B11406" s="20" t="str">
        <f>_xlfn.IFNA(INDEX(Listi!$AI:$AI,MATCH(C11406,Listi!$AJ:$AJ,0)),INDEX(Listi!T:T,MATCH(C11406,Listi!U:U,0)))</f>
        <v xml:space="preserve">Lífsverk  </v>
      </c>
      <c r="C11406" t="s">
        <v>268</v>
      </c>
      <c r="D11406" t="s">
        <v>271</v>
      </c>
      <c r="E11406" t="s">
        <v>276</v>
      </c>
      <c r="F11406" t="s">
        <v>190</v>
      </c>
      <c r="G11406" s="189">
        <v>44838</v>
      </c>
      <c r="H11406" t="s">
        <v>191</v>
      </c>
      <c r="I11406" s="7">
        <v>714000</v>
      </c>
      <c r="L11406" s="7">
        <v>653814000</v>
      </c>
      <c r="M11406" s="7">
        <v>105107000</v>
      </c>
      <c r="N11406" s="7">
        <v>2613000</v>
      </c>
      <c r="O11406" s="20" t="str">
        <f t="shared" si="362"/>
        <v/>
      </c>
    </row>
    <row r="11407" spans="1:15">
      <c r="A11407" s="20" t="str">
        <f t="shared" si="361"/>
        <v>Lífsverk lífeyrissjóðurSamtryggingardeild</v>
      </c>
      <c r="B11407" s="20" t="str">
        <f>_xlfn.IFNA(INDEX(Listi!$AI:$AI,MATCH(C11407,Listi!$AJ:$AJ,0)),INDEX(Listi!T:T,MATCH(C11407,Listi!U:U,0)))</f>
        <v xml:space="preserve">Lífsverk  </v>
      </c>
      <c r="C11407" t="s">
        <v>268</v>
      </c>
      <c r="D11407" t="s">
        <v>205</v>
      </c>
      <c r="E11407" t="s">
        <v>275</v>
      </c>
      <c r="F11407" t="s">
        <v>190</v>
      </c>
      <c r="G11407" s="189">
        <v>44838</v>
      </c>
      <c r="H11407" t="s">
        <v>191</v>
      </c>
      <c r="I11407" s="7">
        <v>252413000</v>
      </c>
      <c r="L11407" s="7">
        <v>120542527000</v>
      </c>
      <c r="M11407" s="7">
        <v>4397803000</v>
      </c>
      <c r="N11407" s="7">
        <v>1423151000</v>
      </c>
      <c r="O11407" s="20" t="str">
        <f t="shared" si="362"/>
        <v/>
      </c>
    </row>
    <row r="11408" spans="1:15">
      <c r="A11408" s="20" t="str">
        <f t="shared" si="361"/>
        <v>Söfnunarsjóður lífeyrisréttindaDeild I/Innlán</v>
      </c>
      <c r="B11408" s="20" t="str">
        <f>_xlfn.IFNA(INDEX(Listi!$AI:$AI,MATCH(C11408,Listi!$AJ:$AJ,0)),INDEX(Listi!T:T,MATCH(C11408,Listi!U:U,0)))</f>
        <v>Söfnunarsj.</v>
      </c>
      <c r="C11408" t="s">
        <v>272</v>
      </c>
      <c r="D11408" t="s">
        <v>273</v>
      </c>
      <c r="E11408" t="s">
        <v>276</v>
      </c>
      <c r="F11408" t="s">
        <v>190</v>
      </c>
      <c r="G11408" s="189">
        <v>44838</v>
      </c>
      <c r="H11408" t="s">
        <v>191</v>
      </c>
      <c r="I11408" s="7">
        <v>7909985</v>
      </c>
      <c r="L11408" s="7">
        <v>2001731914</v>
      </c>
      <c r="M11408" s="7">
        <v>133561634</v>
      </c>
      <c r="N11408" s="7">
        <v>44803565</v>
      </c>
      <c r="O11408" s="20" t="str">
        <f t="shared" si="362"/>
        <v/>
      </c>
    </row>
    <row r="11409" spans="1:15">
      <c r="A11409" s="20" t="str">
        <f t="shared" si="361"/>
        <v>Söfnunarsjóður lífeyrisréttindaDeild III/Séreign</v>
      </c>
      <c r="B11409" s="20" t="str">
        <f>_xlfn.IFNA(INDEX(Listi!$AI:$AI,MATCH(C11409,Listi!$AJ:$AJ,0)),INDEX(Listi!T:T,MATCH(C11409,Listi!U:U,0)))</f>
        <v>Söfnunarsj.</v>
      </c>
      <c r="C11409" t="s">
        <v>272</v>
      </c>
      <c r="D11409" t="s">
        <v>599</v>
      </c>
      <c r="E11409" t="s">
        <v>276</v>
      </c>
      <c r="F11409" t="s">
        <v>190</v>
      </c>
      <c r="G11409" s="189">
        <v>44838</v>
      </c>
      <c r="H11409" t="s">
        <v>191</v>
      </c>
      <c r="I11409" s="7">
        <v>96674</v>
      </c>
      <c r="L11409" s="7">
        <v>24413085</v>
      </c>
      <c r="M11409" s="7">
        <v>24697577</v>
      </c>
      <c r="N11409" s="7">
        <v>900000</v>
      </c>
      <c r="O11409" s="20" t="str">
        <f t="shared" si="362"/>
        <v/>
      </c>
    </row>
    <row r="11410" spans="1:15">
      <c r="A11410" s="20" t="str">
        <f t="shared" si="361"/>
        <v>Söfnunarsjóður lífeyrisréttindaDeildII/Séreign</v>
      </c>
      <c r="B11410" s="20" t="str">
        <f>_xlfn.IFNA(INDEX(Listi!$AI:$AI,MATCH(C11410,Listi!$AJ:$AJ,0)),INDEX(Listi!T:T,MATCH(C11410,Listi!U:U,0)))</f>
        <v>Söfnunarsj.</v>
      </c>
      <c r="C11410" t="s">
        <v>272</v>
      </c>
      <c r="D11410" t="s">
        <v>586</v>
      </c>
      <c r="E11410" t="s">
        <v>276</v>
      </c>
      <c r="F11410" t="s">
        <v>190</v>
      </c>
      <c r="G11410" s="189">
        <v>44838</v>
      </c>
      <c r="H11410" t="s">
        <v>191</v>
      </c>
      <c r="I11410" s="7">
        <v>6569354</v>
      </c>
      <c r="L11410" s="7">
        <v>1654616477</v>
      </c>
      <c r="M11410" s="7">
        <v>128539213</v>
      </c>
      <c r="N11410" s="7">
        <v>22846291</v>
      </c>
      <c r="O11410" s="20" t="str">
        <f t="shared" si="362"/>
        <v/>
      </c>
    </row>
    <row r="11411" spans="1:15">
      <c r="A11411" s="20" t="str">
        <f t="shared" si="361"/>
        <v>Söfnunarsjóður lífeyrisréttindaSamtryggingardeild</v>
      </c>
      <c r="B11411" s="20" t="str">
        <f>_xlfn.IFNA(INDEX(Listi!$AI:$AI,MATCH(C11411,Listi!$AJ:$AJ,0)),INDEX(Listi!T:T,MATCH(C11411,Listi!U:U,0)))</f>
        <v>Söfnunarsj.</v>
      </c>
      <c r="C11411" t="s">
        <v>272</v>
      </c>
      <c r="D11411" t="s">
        <v>205</v>
      </c>
      <c r="E11411" t="s">
        <v>275</v>
      </c>
      <c r="F11411" t="s">
        <v>190</v>
      </c>
      <c r="G11411" s="189">
        <v>44838</v>
      </c>
      <c r="H11411" t="s">
        <v>191</v>
      </c>
      <c r="I11411" s="7">
        <v>458684064</v>
      </c>
      <c r="L11411" s="7">
        <v>238978847889</v>
      </c>
      <c r="M11411" s="7">
        <v>4967193409</v>
      </c>
      <c r="N11411" s="7">
        <v>6076487652</v>
      </c>
      <c r="O11411" s="20" t="str">
        <f t="shared" si="362"/>
        <v/>
      </c>
    </row>
    <row r="11412" spans="1:15">
      <c r="A11412" s="20" t="str">
        <f t="shared" si="361"/>
        <v>Stapi lífeyrissjóðurSafn I</v>
      </c>
      <c r="B11412" s="20" t="str">
        <f>_xlfn.IFNA(INDEX(Listi!$AI:$AI,MATCH(C11412,Listi!$AJ:$AJ,0)),INDEX(Listi!T:T,MATCH(C11412,Listi!U:U,0)))</f>
        <v xml:space="preserve">Stapi  </v>
      </c>
      <c r="C11412" t="s">
        <v>209</v>
      </c>
      <c r="D11412" t="s">
        <v>210</v>
      </c>
      <c r="E11412" t="s">
        <v>276</v>
      </c>
      <c r="F11412" t="s">
        <v>190</v>
      </c>
      <c r="G11412" s="189">
        <v>44838</v>
      </c>
      <c r="H11412" t="s">
        <v>191</v>
      </c>
      <c r="I11412" s="7">
        <v>10744887</v>
      </c>
      <c r="L11412" s="7">
        <v>2440828925</v>
      </c>
      <c r="M11412" s="7">
        <v>91567233</v>
      </c>
      <c r="N11412" s="7">
        <v>110755602</v>
      </c>
      <c r="O11412" s="20" t="str">
        <f t="shared" si="362"/>
        <v/>
      </c>
    </row>
    <row r="11413" spans="1:15">
      <c r="A11413" s="20" t="str">
        <f t="shared" si="361"/>
        <v>Stapi lífeyrissjóðurSafn II</v>
      </c>
      <c r="B11413" s="20" t="str">
        <f>_xlfn.IFNA(INDEX(Listi!$AI:$AI,MATCH(C11413,Listi!$AJ:$AJ,0)),INDEX(Listi!T:T,MATCH(C11413,Listi!U:U,0)))</f>
        <v xml:space="preserve">Stapi  </v>
      </c>
      <c r="C11413" t="s">
        <v>209</v>
      </c>
      <c r="D11413" t="s">
        <v>211</v>
      </c>
      <c r="E11413" t="s">
        <v>276</v>
      </c>
      <c r="F11413" t="s">
        <v>190</v>
      </c>
      <c r="G11413" s="189">
        <v>44838</v>
      </c>
      <c r="H11413" t="s">
        <v>191</v>
      </c>
      <c r="I11413" s="7">
        <v>26375685</v>
      </c>
      <c r="L11413" s="7">
        <v>5710890273</v>
      </c>
      <c r="M11413" s="7">
        <v>262001316</v>
      </c>
      <c r="N11413" s="7">
        <v>164209410</v>
      </c>
      <c r="O11413" s="20" t="str">
        <f t="shared" si="362"/>
        <v/>
      </c>
    </row>
    <row r="11414" spans="1:15">
      <c r="A11414" s="20" t="str">
        <f t="shared" si="361"/>
        <v>Stapi lífeyrissjóðurSafn III</v>
      </c>
      <c r="B11414" s="20" t="str">
        <f>_xlfn.IFNA(INDEX(Listi!$AI:$AI,MATCH(C11414,Listi!$AJ:$AJ,0)),INDEX(Listi!T:T,MATCH(C11414,Listi!U:U,0)))</f>
        <v xml:space="preserve">Stapi  </v>
      </c>
      <c r="C11414" t="s">
        <v>209</v>
      </c>
      <c r="D11414" t="s">
        <v>212</v>
      </c>
      <c r="E11414" t="s">
        <v>276</v>
      </c>
      <c r="F11414" t="s">
        <v>190</v>
      </c>
      <c r="G11414" s="189">
        <v>44838</v>
      </c>
      <c r="H11414" t="s">
        <v>191</v>
      </c>
      <c r="I11414" s="7">
        <v>566976</v>
      </c>
      <c r="L11414" s="7">
        <v>268100084</v>
      </c>
      <c r="M11414" s="7">
        <v>24388890</v>
      </c>
      <c r="N11414" s="7">
        <v>9886128</v>
      </c>
      <c r="O11414" s="20" t="str">
        <f t="shared" si="362"/>
        <v/>
      </c>
    </row>
    <row r="11415" spans="1:15">
      <c r="A11415" s="20" t="str">
        <f t="shared" si="361"/>
        <v>Stapi lífeyrissjóðurTryggingardeild</v>
      </c>
      <c r="B11415" s="20" t="str">
        <f>_xlfn.IFNA(INDEX(Listi!$AI:$AI,MATCH(C11415,Listi!$AJ:$AJ,0)),INDEX(Listi!T:T,MATCH(C11415,Listi!U:U,0)))</f>
        <v xml:space="preserve">Stapi  </v>
      </c>
      <c r="C11415" t="s">
        <v>209</v>
      </c>
      <c r="D11415" t="s">
        <v>213</v>
      </c>
      <c r="E11415" t="s">
        <v>275</v>
      </c>
      <c r="F11415" t="s">
        <v>190</v>
      </c>
      <c r="G11415" s="189">
        <v>44838</v>
      </c>
      <c r="H11415" t="s">
        <v>191</v>
      </c>
      <c r="I11415" s="7">
        <v>465009204</v>
      </c>
      <c r="L11415" s="7">
        <v>348661724246</v>
      </c>
      <c r="M11415" s="7">
        <v>13807615154</v>
      </c>
      <c r="N11415" s="7">
        <v>7912918911</v>
      </c>
      <c r="O11415" s="20" t="str">
        <f t="shared" si="362"/>
        <v/>
      </c>
    </row>
    <row r="11416" spans="1:15">
      <c r="A11416" s="20" t="str">
        <f t="shared" si="361"/>
        <v>Stapi lífeyrissjóðurVarfærnasafnið</v>
      </c>
      <c r="B11416" s="20" t="str">
        <f>_xlfn.IFNA(INDEX(Listi!$AI:$AI,MATCH(C11416,Listi!$AJ:$AJ,0)),INDEX(Listi!T:T,MATCH(C11416,Listi!U:U,0)))</f>
        <v xml:space="preserve">Stapi  </v>
      </c>
      <c r="C11416" t="s">
        <v>209</v>
      </c>
      <c r="D11416" t="s">
        <v>392</v>
      </c>
      <c r="E11416" t="s">
        <v>276</v>
      </c>
      <c r="F11416" t="s">
        <v>190</v>
      </c>
      <c r="G11416" s="189">
        <v>44838</v>
      </c>
      <c r="H11416" t="s">
        <v>191</v>
      </c>
      <c r="I11416" s="7">
        <v>1873741</v>
      </c>
      <c r="L11416" s="7">
        <v>471986044</v>
      </c>
      <c r="M11416" s="7">
        <v>137399159</v>
      </c>
      <c r="N11416" s="7">
        <v>6994496</v>
      </c>
      <c r="O11416" s="20" t="str">
        <f t="shared" si="362"/>
        <v/>
      </c>
    </row>
    <row r="11417" spans="1:15">
      <c r="A11417" s="20" t="str">
        <f t="shared" si="361"/>
        <v>Almenni lífeyrissjóðurinnÆvisafn I</v>
      </c>
      <c r="B11417" s="20" t="str">
        <f>_xlfn.IFNA(INDEX(Listi!$AI:$AI,MATCH(C11417,Listi!$AJ:$AJ,0)),INDEX(Listi!T:T,MATCH(C11417,Listi!U:U,0)))</f>
        <v xml:space="preserve">Almenni </v>
      </c>
      <c r="C11417" t="s">
        <v>0</v>
      </c>
      <c r="D11417" t="s">
        <v>202</v>
      </c>
      <c r="E11417" t="s">
        <v>276</v>
      </c>
      <c r="F11417" t="s">
        <v>192</v>
      </c>
      <c r="G11417" t="s">
        <v>595</v>
      </c>
      <c r="H11417" t="s">
        <v>193</v>
      </c>
      <c r="I11417" s="7">
        <v>539442</v>
      </c>
      <c r="L11417" s="7">
        <v>43068273823</v>
      </c>
      <c r="M11417" s="7">
        <v>4413720640</v>
      </c>
      <c r="N11417" s="7">
        <v>641257097</v>
      </c>
      <c r="O11417" s="20" t="str">
        <f t="shared" si="362"/>
        <v/>
      </c>
    </row>
    <row r="11418" spans="1:15">
      <c r="A11418" s="20" t="str">
        <f t="shared" si="361"/>
        <v>Almenni lífeyrissjóðurinnÆvisafn II</v>
      </c>
      <c r="B11418" s="20" t="str">
        <f>_xlfn.IFNA(INDEX(Listi!$AI:$AI,MATCH(C11418,Listi!$AJ:$AJ,0)),INDEX(Listi!T:T,MATCH(C11418,Listi!U:U,0)))</f>
        <v xml:space="preserve">Almenni </v>
      </c>
      <c r="C11418" t="s">
        <v>0</v>
      </c>
      <c r="D11418" t="s">
        <v>203</v>
      </c>
      <c r="E11418" t="s">
        <v>276</v>
      </c>
      <c r="F11418" t="s">
        <v>192</v>
      </c>
      <c r="G11418" t="s">
        <v>595</v>
      </c>
      <c r="H11418" t="s">
        <v>193</v>
      </c>
      <c r="I11418" s="7">
        <v>1128224</v>
      </c>
      <c r="L11418" s="7">
        <v>86460235807</v>
      </c>
      <c r="M11418" s="7">
        <v>3970537445</v>
      </c>
      <c r="N11418" s="7">
        <v>1539034493</v>
      </c>
      <c r="O11418" s="20" t="str">
        <f t="shared" si="362"/>
        <v/>
      </c>
    </row>
    <row r="11419" spans="1:15">
      <c r="A11419" s="20" t="str">
        <f t="shared" si="361"/>
        <v>Almenni lífeyrissjóðurinnÆvisafn III</v>
      </c>
      <c r="B11419" s="20" t="str">
        <f>_xlfn.IFNA(INDEX(Listi!$AI:$AI,MATCH(C11419,Listi!$AJ:$AJ,0)),INDEX(Listi!T:T,MATCH(C11419,Listi!U:U,0)))</f>
        <v xml:space="preserve">Almenni </v>
      </c>
      <c r="C11419" t="s">
        <v>0</v>
      </c>
      <c r="D11419" t="s">
        <v>204</v>
      </c>
      <c r="E11419" t="s">
        <v>276</v>
      </c>
      <c r="F11419" t="s">
        <v>192</v>
      </c>
      <c r="G11419" t="s">
        <v>595</v>
      </c>
      <c r="H11419" t="s">
        <v>193</v>
      </c>
      <c r="I11419" s="7">
        <v>426506</v>
      </c>
      <c r="L11419" s="7">
        <v>33890180699</v>
      </c>
      <c r="M11419" s="7">
        <v>1571509194</v>
      </c>
      <c r="N11419" s="7">
        <v>920421683</v>
      </c>
      <c r="O11419" s="20" t="str">
        <f t="shared" si="362"/>
        <v/>
      </c>
    </row>
    <row r="11420" spans="1:15">
      <c r="A11420" s="20" t="str">
        <f t="shared" si="361"/>
        <v>Almenni lífeyrissjóðurinnHúsnæðissafn</v>
      </c>
      <c r="B11420" s="20" t="str">
        <f>_xlfn.IFNA(INDEX(Listi!$AI:$AI,MATCH(C11420,Listi!$AJ:$AJ,0)),INDEX(Listi!T:T,MATCH(C11420,Listi!U:U,0)))</f>
        <v xml:space="preserve">Almenni </v>
      </c>
      <c r="C11420" t="s">
        <v>0</v>
      </c>
      <c r="D11420" t="s">
        <v>315</v>
      </c>
      <c r="E11420" t="s">
        <v>276</v>
      </c>
      <c r="F11420" t="s">
        <v>192</v>
      </c>
      <c r="G11420" t="s">
        <v>595</v>
      </c>
      <c r="H11420" t="s">
        <v>193</v>
      </c>
      <c r="I11420" s="7">
        <v>6236</v>
      </c>
      <c r="L11420" s="7">
        <v>487895879</v>
      </c>
      <c r="M11420" s="7">
        <v>166428361</v>
      </c>
      <c r="N11420" s="7">
        <v>18080096</v>
      </c>
      <c r="O11420" s="20" t="str">
        <f t="shared" si="362"/>
        <v/>
      </c>
    </row>
    <row r="11421" spans="1:15">
      <c r="A11421" s="20" t="str">
        <f t="shared" si="361"/>
        <v>Almenni lífeyrissjóðurinnInnlánssafn</v>
      </c>
      <c r="B11421" s="20" t="str">
        <f>_xlfn.IFNA(INDEX(Listi!$AI:$AI,MATCH(C11421,Listi!$AJ:$AJ,0)),INDEX(Listi!T:T,MATCH(C11421,Listi!U:U,0)))</f>
        <v xml:space="preserve">Almenni </v>
      </c>
      <c r="C11421" t="s">
        <v>0</v>
      </c>
      <c r="D11421" t="s">
        <v>1</v>
      </c>
      <c r="E11421" t="s">
        <v>276</v>
      </c>
      <c r="F11421" t="s">
        <v>192</v>
      </c>
      <c r="G11421" t="s">
        <v>595</v>
      </c>
      <c r="H11421" t="s">
        <v>193</v>
      </c>
      <c r="I11421" s="7">
        <v>382287</v>
      </c>
      <c r="L11421" s="7">
        <v>26587944379</v>
      </c>
      <c r="M11421" s="7">
        <v>1016779991</v>
      </c>
      <c r="N11421" s="7">
        <v>1031869724</v>
      </c>
      <c r="O11421" s="20" t="str">
        <f t="shared" si="362"/>
        <v/>
      </c>
    </row>
    <row r="11422" spans="1:15">
      <c r="A11422" s="20" t="str">
        <f t="shared" si="361"/>
        <v>Almenni lífeyrissjóðurinnRíkissafn langt</v>
      </c>
      <c r="B11422" s="20" t="str">
        <f>_xlfn.IFNA(INDEX(Listi!$AI:$AI,MATCH(C11422,Listi!$AJ:$AJ,0)),INDEX(Listi!T:T,MATCH(C11422,Listi!U:U,0)))</f>
        <v xml:space="preserve">Almenni </v>
      </c>
      <c r="C11422" t="s">
        <v>0</v>
      </c>
      <c r="D11422" t="s">
        <v>199</v>
      </c>
      <c r="E11422" t="s">
        <v>276</v>
      </c>
      <c r="F11422" t="s">
        <v>192</v>
      </c>
      <c r="G11422" t="s">
        <v>595</v>
      </c>
      <c r="H11422" t="s">
        <v>193</v>
      </c>
      <c r="I11422" s="7">
        <v>17961</v>
      </c>
      <c r="L11422" s="7">
        <v>1193680171</v>
      </c>
      <c r="M11422" s="7">
        <v>61272573</v>
      </c>
      <c r="N11422" s="7">
        <v>40105929</v>
      </c>
      <c r="O11422" s="20" t="str">
        <f t="shared" si="362"/>
        <v/>
      </c>
    </row>
    <row r="11423" spans="1:15">
      <c r="A11423" s="20" t="str">
        <f t="shared" si="361"/>
        <v>Almenni lífeyrissjóðurinnRíkissafn stutt</v>
      </c>
      <c r="B11423" s="20" t="str">
        <f>_xlfn.IFNA(INDEX(Listi!$AI:$AI,MATCH(C11423,Listi!$AJ:$AJ,0)),INDEX(Listi!T:T,MATCH(C11423,Listi!U:U,0)))</f>
        <v xml:space="preserve">Almenni </v>
      </c>
      <c r="C11423" t="s">
        <v>0</v>
      </c>
      <c r="D11423" t="s">
        <v>200</v>
      </c>
      <c r="E11423" t="s">
        <v>276</v>
      </c>
      <c r="F11423" t="s">
        <v>192</v>
      </c>
      <c r="G11423" t="s">
        <v>595</v>
      </c>
      <c r="H11423" t="s">
        <v>193</v>
      </c>
      <c r="I11423" s="7">
        <v>7867</v>
      </c>
      <c r="L11423" s="7">
        <v>541893627</v>
      </c>
      <c r="M11423" s="7">
        <v>20423158</v>
      </c>
      <c r="N11423" s="7">
        <v>14899899</v>
      </c>
      <c r="O11423" s="20" t="str">
        <f t="shared" si="362"/>
        <v/>
      </c>
    </row>
    <row r="11424" spans="1:15">
      <c r="A11424" s="20" t="str">
        <f t="shared" si="361"/>
        <v>Almenni lífeyrissjóðurinnTryggingadeild</v>
      </c>
      <c r="B11424" s="20" t="str">
        <f>_xlfn.IFNA(INDEX(Listi!$AI:$AI,MATCH(C11424,Listi!$AJ:$AJ,0)),INDEX(Listi!T:T,MATCH(C11424,Listi!U:U,0)))</f>
        <v xml:space="preserve">Almenni </v>
      </c>
      <c r="C11424" t="s">
        <v>0</v>
      </c>
      <c r="D11424" t="s">
        <v>201</v>
      </c>
      <c r="E11424" t="s">
        <v>275</v>
      </c>
      <c r="F11424" t="s">
        <v>192</v>
      </c>
      <c r="G11424" t="s">
        <v>595</v>
      </c>
      <c r="H11424" t="s">
        <v>193</v>
      </c>
      <c r="I11424" s="7">
        <v>2269213</v>
      </c>
      <c r="L11424" s="7">
        <v>174784296254</v>
      </c>
      <c r="M11424" s="7">
        <v>7497244534</v>
      </c>
      <c r="N11424" s="7">
        <v>3057046932</v>
      </c>
      <c r="O11424" s="20" t="str">
        <f t="shared" si="362"/>
        <v/>
      </c>
    </row>
    <row r="11425" spans="1:15">
      <c r="A11425" s="20" t="str">
        <f t="shared" si="361"/>
        <v>Arion banki hf.Erlend hlutabréf</v>
      </c>
      <c r="B11425" s="20" t="str">
        <f>_xlfn.IFNA(INDEX(Listi!$AI:$AI,MATCH(C11425,Listi!$AJ:$AJ,0)),INDEX(Listi!T:T,MATCH(C11425,Listi!U:U,0)))</f>
        <v xml:space="preserve">Arion banki </v>
      </c>
      <c r="C11425" t="s">
        <v>214</v>
      </c>
      <c r="D11425" t="s">
        <v>215</v>
      </c>
      <c r="E11425" t="s">
        <v>276</v>
      </c>
      <c r="F11425" t="s">
        <v>192</v>
      </c>
      <c r="G11425" t="s">
        <v>595</v>
      </c>
      <c r="H11425" t="s">
        <v>193</v>
      </c>
      <c r="I11425" s="7">
        <v>0</v>
      </c>
      <c r="L11425" s="7">
        <v>1149685000</v>
      </c>
      <c r="M11425" s="7">
        <v>49095000</v>
      </c>
      <c r="N11425" s="7">
        <v>10876000</v>
      </c>
      <c r="O11425" s="20" t="str">
        <f t="shared" si="362"/>
        <v/>
      </c>
    </row>
    <row r="11426" spans="1:15">
      <c r="A11426" s="20" t="str">
        <f t="shared" si="361"/>
        <v>Arion banki hf.Innlend skuldabréf</v>
      </c>
      <c r="B11426" s="20" t="str">
        <f>_xlfn.IFNA(INDEX(Listi!$AI:$AI,MATCH(C11426,Listi!$AJ:$AJ,0)),INDEX(Listi!T:T,MATCH(C11426,Listi!U:U,0)))</f>
        <v xml:space="preserve">Arion banki </v>
      </c>
      <c r="C11426" t="s">
        <v>214</v>
      </c>
      <c r="D11426" t="s">
        <v>216</v>
      </c>
      <c r="E11426" t="s">
        <v>276</v>
      </c>
      <c r="F11426" t="s">
        <v>192</v>
      </c>
      <c r="G11426" t="s">
        <v>595</v>
      </c>
      <c r="H11426" t="s">
        <v>193</v>
      </c>
      <c r="I11426" s="7">
        <v>0</v>
      </c>
      <c r="L11426" s="7">
        <v>4446434000</v>
      </c>
      <c r="M11426" s="7">
        <v>344234000</v>
      </c>
      <c r="N11426" s="7">
        <v>44793000</v>
      </c>
      <c r="O11426" s="20" t="str">
        <f t="shared" si="362"/>
        <v/>
      </c>
    </row>
    <row r="11427" spans="1:15">
      <c r="A11427" s="20" t="str">
        <f t="shared" si="361"/>
        <v>Arion banki hf.Lífeyrisauki L1</v>
      </c>
      <c r="B11427" s="20" t="str">
        <f>_xlfn.IFNA(INDEX(Listi!$AI:$AI,MATCH(C11427,Listi!$AJ:$AJ,0)),INDEX(Listi!T:T,MATCH(C11427,Listi!U:U,0)))</f>
        <v xml:space="preserve">Arion banki </v>
      </c>
      <c r="C11427" t="s">
        <v>214</v>
      </c>
      <c r="D11427" t="s">
        <v>377</v>
      </c>
      <c r="E11427" t="s">
        <v>276</v>
      </c>
      <c r="F11427" t="s">
        <v>192</v>
      </c>
      <c r="G11427" t="s">
        <v>595</v>
      </c>
      <c r="H11427" t="s">
        <v>193</v>
      </c>
      <c r="I11427" s="7">
        <v>0</v>
      </c>
      <c r="L11427" s="7">
        <v>5887942000</v>
      </c>
      <c r="M11427" s="7">
        <v>1011885000</v>
      </c>
      <c r="N11427" s="7">
        <v>34615000</v>
      </c>
      <c r="O11427" s="20" t="str">
        <f t="shared" si="362"/>
        <v/>
      </c>
    </row>
    <row r="11428" spans="1:15">
      <c r="A11428" s="20" t="str">
        <f t="shared" si="361"/>
        <v>Arion banki hf.Lífeyrisauki L2</v>
      </c>
      <c r="B11428" s="20" t="str">
        <f>_xlfn.IFNA(INDEX(Listi!$AI:$AI,MATCH(C11428,Listi!$AJ:$AJ,0)),INDEX(Listi!T:T,MATCH(C11428,Listi!U:U,0)))</f>
        <v xml:space="preserve">Arion banki </v>
      </c>
      <c r="C11428" t="s">
        <v>214</v>
      </c>
      <c r="D11428" t="s">
        <v>372</v>
      </c>
      <c r="E11428" t="s">
        <v>276</v>
      </c>
      <c r="F11428" t="s">
        <v>192</v>
      </c>
      <c r="G11428" t="s">
        <v>595</v>
      </c>
      <c r="H11428" t="s">
        <v>193</v>
      </c>
      <c r="I11428" s="7">
        <v>0</v>
      </c>
      <c r="L11428" s="7">
        <v>21366380000</v>
      </c>
      <c r="M11428" s="7">
        <v>1613513000</v>
      </c>
      <c r="N11428" s="7">
        <v>92085000</v>
      </c>
      <c r="O11428" s="20" t="str">
        <f t="shared" si="362"/>
        <v/>
      </c>
    </row>
    <row r="11429" spans="1:15">
      <c r="A11429" s="20" t="str">
        <f t="shared" si="361"/>
        <v>Arion banki hf.Lífeyrisauki L3</v>
      </c>
      <c r="B11429" s="20" t="str">
        <f>_xlfn.IFNA(INDEX(Listi!$AI:$AI,MATCH(C11429,Listi!$AJ:$AJ,0)),INDEX(Listi!T:T,MATCH(C11429,Listi!U:U,0)))</f>
        <v xml:space="preserve">Arion banki </v>
      </c>
      <c r="C11429" t="s">
        <v>214</v>
      </c>
      <c r="D11429" t="s">
        <v>371</v>
      </c>
      <c r="E11429" t="s">
        <v>276</v>
      </c>
      <c r="F11429" t="s">
        <v>192</v>
      </c>
      <c r="G11429" t="s">
        <v>595</v>
      </c>
      <c r="H11429" t="s">
        <v>193</v>
      </c>
      <c r="I11429" s="7">
        <v>0</v>
      </c>
      <c r="L11429" s="7">
        <v>29714848000</v>
      </c>
      <c r="M11429" s="7">
        <v>2122481000</v>
      </c>
      <c r="N11429" s="7">
        <v>129566000</v>
      </c>
      <c r="O11429" s="20" t="str">
        <f t="shared" si="362"/>
        <v/>
      </c>
    </row>
    <row r="11430" spans="1:15">
      <c r="A11430" s="20" t="str">
        <f t="shared" si="361"/>
        <v>Arion banki hf.Lífeyrisauki L4</v>
      </c>
      <c r="B11430" s="20" t="str">
        <f>_xlfn.IFNA(INDEX(Listi!$AI:$AI,MATCH(C11430,Listi!$AJ:$AJ,0)),INDEX(Listi!T:T,MATCH(C11430,Listi!U:U,0)))</f>
        <v xml:space="preserve">Arion banki </v>
      </c>
      <c r="C11430" t="s">
        <v>214</v>
      </c>
      <c r="D11430" t="s">
        <v>587</v>
      </c>
      <c r="E11430" t="s">
        <v>276</v>
      </c>
      <c r="F11430" t="s">
        <v>192</v>
      </c>
      <c r="G11430" t="s">
        <v>595</v>
      </c>
      <c r="H11430" t="s">
        <v>193</v>
      </c>
      <c r="I11430" s="7">
        <v>0</v>
      </c>
      <c r="L11430" s="7">
        <v>19306242000</v>
      </c>
      <c r="M11430" s="7">
        <v>1346647000</v>
      </c>
      <c r="N11430" s="7">
        <v>388052000</v>
      </c>
      <c r="O11430" s="20" t="str">
        <f t="shared" si="362"/>
        <v/>
      </c>
    </row>
    <row r="11431" spans="1:15">
      <c r="A11431" s="20" t="str">
        <f t="shared" si="361"/>
        <v>Arion banki hf.Lífeyrisauki L5</v>
      </c>
      <c r="B11431" s="20" t="str">
        <f>_xlfn.IFNA(INDEX(Listi!$AI:$AI,MATCH(C11431,Listi!$AJ:$AJ,0)),INDEX(Listi!T:T,MATCH(C11431,Listi!U:U,0)))</f>
        <v xml:space="preserve">Arion banki </v>
      </c>
      <c r="C11431" t="s">
        <v>214</v>
      </c>
      <c r="D11431" t="s">
        <v>369</v>
      </c>
      <c r="E11431" t="s">
        <v>276</v>
      </c>
      <c r="F11431" t="s">
        <v>192</v>
      </c>
      <c r="G11431" t="s">
        <v>595</v>
      </c>
      <c r="H11431" t="s">
        <v>193</v>
      </c>
      <c r="I11431" s="7">
        <v>0</v>
      </c>
      <c r="L11431" s="7">
        <v>44858554000</v>
      </c>
      <c r="M11431" s="7">
        <v>4018833000</v>
      </c>
      <c r="N11431" s="7">
        <v>933672000</v>
      </c>
      <c r="O11431" s="20" t="str">
        <f t="shared" si="362"/>
        <v/>
      </c>
    </row>
    <row r="11432" spans="1:15">
      <c r="A11432" s="20" t="str">
        <f t="shared" si="361"/>
        <v>Birta lífeyrissjóðurBlönduð leið</v>
      </c>
      <c r="B11432" s="20" t="str">
        <f>_xlfn.IFNA(INDEX(Listi!$AI:$AI,MATCH(C11432,Listi!$AJ:$AJ,0)),INDEX(Listi!T:T,MATCH(C11432,Listi!U:U,0)))</f>
        <v xml:space="preserve">Birta  </v>
      </c>
      <c r="C11432" t="s">
        <v>298</v>
      </c>
      <c r="D11432" t="s">
        <v>314</v>
      </c>
      <c r="E11432" t="s">
        <v>276</v>
      </c>
      <c r="F11432" t="s">
        <v>192</v>
      </c>
      <c r="G11432" t="s">
        <v>595</v>
      </c>
      <c r="H11432" t="s">
        <v>193</v>
      </c>
      <c r="I11432" s="7">
        <v>0</v>
      </c>
      <c r="L11432" s="7">
        <v>6929716201</v>
      </c>
      <c r="M11432" s="7">
        <v>253995298</v>
      </c>
      <c r="N11432" s="7">
        <v>139753585</v>
      </c>
      <c r="O11432" s="20" t="str">
        <f t="shared" si="362"/>
        <v/>
      </c>
    </row>
    <row r="11433" spans="1:15">
      <c r="A11433" s="20" t="str">
        <f t="shared" si="361"/>
        <v>Birta lífeyrissjóðurInnlánsleið</v>
      </c>
      <c r="B11433" s="20" t="str">
        <f>_xlfn.IFNA(INDEX(Listi!$AI:$AI,MATCH(C11433,Listi!$AJ:$AJ,0)),INDEX(Listi!T:T,MATCH(C11433,Listi!U:U,0)))</f>
        <v xml:space="preserve">Birta  </v>
      </c>
      <c r="C11433" t="s">
        <v>298</v>
      </c>
      <c r="D11433" t="s">
        <v>208</v>
      </c>
      <c r="E11433" t="s">
        <v>276</v>
      </c>
      <c r="F11433" t="s">
        <v>192</v>
      </c>
      <c r="G11433" t="s">
        <v>595</v>
      </c>
      <c r="H11433" t="s">
        <v>193</v>
      </c>
      <c r="I11433" s="7">
        <v>0</v>
      </c>
      <c r="L11433" s="7">
        <v>4108971332</v>
      </c>
      <c r="M11433" s="7">
        <v>264842424</v>
      </c>
      <c r="N11433" s="7">
        <v>174324836</v>
      </c>
      <c r="O11433" s="20" t="str">
        <f t="shared" si="362"/>
        <v/>
      </c>
    </row>
    <row r="11434" spans="1:15">
      <c r="A11434" s="20" t="str">
        <f t="shared" si="361"/>
        <v>Birta lífeyrissjóðurSamtryggingardeild</v>
      </c>
      <c r="B11434" s="20" t="str">
        <f>_xlfn.IFNA(INDEX(Listi!$AI:$AI,MATCH(C11434,Listi!$AJ:$AJ,0)),INDEX(Listi!T:T,MATCH(C11434,Listi!U:U,0)))</f>
        <v xml:space="preserve">Birta  </v>
      </c>
      <c r="C11434" t="s">
        <v>298</v>
      </c>
      <c r="D11434" t="s">
        <v>205</v>
      </c>
      <c r="E11434" t="s">
        <v>275</v>
      </c>
      <c r="F11434" t="s">
        <v>192</v>
      </c>
      <c r="G11434" t="s">
        <v>595</v>
      </c>
      <c r="H11434" t="s">
        <v>193</v>
      </c>
      <c r="I11434" s="7">
        <v>0</v>
      </c>
      <c r="L11434" s="7">
        <v>549755105944</v>
      </c>
      <c r="M11434" s="7">
        <v>18480897961</v>
      </c>
      <c r="N11434" s="7">
        <v>14075814006</v>
      </c>
      <c r="O11434" s="20" t="str">
        <f t="shared" si="362"/>
        <v/>
      </c>
    </row>
    <row r="11435" spans="1:15">
      <c r="A11435" s="20" t="str">
        <f t="shared" si="361"/>
        <v>Birta lífeyrissjóðurSkuldabréfaleið</v>
      </c>
      <c r="B11435" s="20" t="str">
        <f>_xlfn.IFNA(INDEX(Listi!$AI:$AI,MATCH(C11435,Listi!$AJ:$AJ,0)),INDEX(Listi!T:T,MATCH(C11435,Listi!U:U,0)))</f>
        <v xml:space="preserve">Birta  </v>
      </c>
      <c r="C11435" t="s">
        <v>298</v>
      </c>
      <c r="D11435" t="s">
        <v>313</v>
      </c>
      <c r="E11435" t="s">
        <v>276</v>
      </c>
      <c r="F11435" t="s">
        <v>192</v>
      </c>
      <c r="G11435" t="s">
        <v>595</v>
      </c>
      <c r="H11435" t="s">
        <v>193</v>
      </c>
      <c r="I11435" s="7">
        <v>0</v>
      </c>
      <c r="L11435" s="7">
        <v>8522374478</v>
      </c>
      <c r="M11435" s="7">
        <v>391005163</v>
      </c>
      <c r="N11435" s="7">
        <v>218104877</v>
      </c>
      <c r="O11435" s="20" t="str">
        <f t="shared" si="362"/>
        <v/>
      </c>
    </row>
    <row r="11436" spans="1:15">
      <c r="A11436" s="20" t="str">
        <f t="shared" si="361"/>
        <v>Birta lífeyrissjóðurTilgreind séreign</v>
      </c>
      <c r="B11436" s="20" t="str">
        <f>_xlfn.IFNA(INDEX(Listi!$AI:$AI,MATCH(C11436,Listi!$AJ:$AJ,0)),INDEX(Listi!T:T,MATCH(C11436,Listi!U:U,0)))</f>
        <v xml:space="preserve">Birta  </v>
      </c>
      <c r="C11436" t="s">
        <v>298</v>
      </c>
      <c r="D11436" t="s">
        <v>312</v>
      </c>
      <c r="E11436" t="s">
        <v>276</v>
      </c>
      <c r="F11436" t="s">
        <v>192</v>
      </c>
      <c r="G11436" t="s">
        <v>595</v>
      </c>
      <c r="H11436" t="s">
        <v>193</v>
      </c>
      <c r="I11436" s="7">
        <v>0</v>
      </c>
      <c r="L11436" s="7">
        <v>2234420297</v>
      </c>
      <c r="M11436" s="7">
        <v>511871981</v>
      </c>
      <c r="N11436" s="7">
        <v>36000223</v>
      </c>
      <c r="O11436" s="20" t="str">
        <f t="shared" si="362"/>
        <v/>
      </c>
    </row>
    <row r="11437" spans="1:15">
      <c r="A11437" s="20" t="str">
        <f t="shared" si="361"/>
        <v>Brú Lífeyrissjóður starfsmanna sveitarfélagaA-deild</v>
      </c>
      <c r="B11437" s="20" t="str">
        <f>_xlfn.IFNA(INDEX(Listi!$AI:$AI,MATCH(C11437,Listi!$AJ:$AJ,0)),INDEX(Listi!T:T,MATCH(C11437,Listi!U:U,0)))</f>
        <v>Brú</v>
      </c>
      <c r="C11437" t="s">
        <v>217</v>
      </c>
      <c r="D11437" t="s">
        <v>257</v>
      </c>
      <c r="E11437" t="s">
        <v>275</v>
      </c>
      <c r="F11437" t="s">
        <v>192</v>
      </c>
      <c r="G11437" t="s">
        <v>595</v>
      </c>
      <c r="H11437" t="s">
        <v>193</v>
      </c>
      <c r="I11437" s="7">
        <v>0</v>
      </c>
      <c r="L11437" s="7">
        <v>270469177889</v>
      </c>
      <c r="M11437" s="7">
        <v>13987858077</v>
      </c>
      <c r="N11437" s="7">
        <v>4793072329</v>
      </c>
      <c r="O11437" s="20" t="str">
        <f t="shared" si="362"/>
        <v/>
      </c>
    </row>
    <row r="11438" spans="1:15">
      <c r="A11438" s="20" t="str">
        <f t="shared" si="361"/>
        <v>Brú Lífeyrissjóður starfsmanna sveitarfélagaB-deild</v>
      </c>
      <c r="B11438" s="20" t="str">
        <f>_xlfn.IFNA(INDEX(Listi!$AI:$AI,MATCH(C11438,Listi!$AJ:$AJ,0)),INDEX(Listi!T:T,MATCH(C11438,Listi!U:U,0)))</f>
        <v>Brú</v>
      </c>
      <c r="C11438" t="s">
        <v>217</v>
      </c>
      <c r="D11438" t="s">
        <v>218</v>
      </c>
      <c r="E11438" t="s">
        <v>275</v>
      </c>
      <c r="F11438" t="s">
        <v>192</v>
      </c>
      <c r="G11438" t="s">
        <v>595</v>
      </c>
      <c r="H11438" t="s">
        <v>193</v>
      </c>
      <c r="I11438" s="7">
        <v>0</v>
      </c>
      <c r="L11438" s="7">
        <v>17004783831</v>
      </c>
      <c r="M11438" s="7">
        <v>119747694</v>
      </c>
      <c r="N11438" s="7">
        <v>3424817406</v>
      </c>
      <c r="O11438" s="20" t="str">
        <f t="shared" si="362"/>
        <v/>
      </c>
    </row>
    <row r="11439" spans="1:15">
      <c r="A11439" s="20" t="str">
        <f t="shared" ref="A11439:A11497" si="363">CONCATENATE(C11439,D11439)</f>
        <v>Brú Lífeyrissjóður starfsmanna sveitarfélagaV-deild</v>
      </c>
      <c r="B11439" s="20" t="str">
        <f>_xlfn.IFNA(INDEX(Listi!$AI:$AI,MATCH(C11439,Listi!$AJ:$AJ,0)),INDEX(Listi!T:T,MATCH(C11439,Listi!U:U,0)))</f>
        <v>Brú</v>
      </c>
      <c r="C11439" t="s">
        <v>217</v>
      </c>
      <c r="D11439" t="s">
        <v>219</v>
      </c>
      <c r="E11439" t="s">
        <v>275</v>
      </c>
      <c r="F11439" t="s">
        <v>192</v>
      </c>
      <c r="G11439" t="s">
        <v>595</v>
      </c>
      <c r="H11439" t="s">
        <v>193</v>
      </c>
      <c r="I11439" s="7">
        <v>0</v>
      </c>
      <c r="L11439" s="7">
        <v>54501394986</v>
      </c>
      <c r="M11439" s="7">
        <v>4188513374</v>
      </c>
      <c r="N11439" s="7">
        <v>455519059</v>
      </c>
      <c r="O11439" s="20" t="str">
        <f t="shared" si="362"/>
        <v/>
      </c>
    </row>
    <row r="11440" spans="1:15">
      <c r="A11440" s="20" t="str">
        <f t="shared" si="363"/>
        <v>Eftirlaunasj atvinnuflugmannaSamtryggingardeild</v>
      </c>
      <c r="B11440" s="20" t="str">
        <f>_xlfn.IFNA(INDEX(Listi!$AI:$AI,MATCH(C11440,Listi!$AJ:$AJ,0)),INDEX(Listi!T:T,MATCH(C11440,Listi!U:U,0)))</f>
        <v>EFÍA</v>
      </c>
      <c r="C11440" t="s">
        <v>220</v>
      </c>
      <c r="D11440" t="s">
        <v>205</v>
      </c>
      <c r="E11440" t="s">
        <v>275</v>
      </c>
      <c r="F11440" t="s">
        <v>192</v>
      </c>
      <c r="G11440" t="s">
        <v>595</v>
      </c>
      <c r="H11440" t="s">
        <v>193</v>
      </c>
      <c r="I11440" s="7">
        <v>0</v>
      </c>
      <c r="L11440" s="7">
        <v>58542663000</v>
      </c>
      <c r="M11440" s="7">
        <v>1477262000</v>
      </c>
      <c r="N11440" s="7">
        <v>1113313000</v>
      </c>
      <c r="O11440" s="20" t="str">
        <f t="shared" si="362"/>
        <v/>
      </c>
    </row>
    <row r="11441" spans="1:15">
      <c r="A11441" s="20" t="str">
        <f t="shared" si="363"/>
        <v>Festa - lífeyrissjóðurSamtryggingardeild</v>
      </c>
      <c r="B11441" s="20" t="str">
        <f>_xlfn.IFNA(INDEX(Listi!$AI:$AI,MATCH(C11441,Listi!$AJ:$AJ,0)),INDEX(Listi!T:T,MATCH(C11441,Listi!U:U,0)))</f>
        <v xml:space="preserve">Festa </v>
      </c>
      <c r="C11441" t="s">
        <v>221</v>
      </c>
      <c r="D11441" t="s">
        <v>205</v>
      </c>
      <c r="E11441" t="s">
        <v>275</v>
      </c>
      <c r="F11441" t="s">
        <v>192</v>
      </c>
      <c r="G11441" t="s">
        <v>595</v>
      </c>
      <c r="H11441" t="s">
        <v>193</v>
      </c>
      <c r="I11441" s="7">
        <v>0</v>
      </c>
      <c r="L11441" s="7">
        <v>246318113722</v>
      </c>
      <c r="M11441" s="7">
        <v>11138196907</v>
      </c>
      <c r="N11441" s="7">
        <v>5180938287</v>
      </c>
      <c r="O11441" s="20" t="str">
        <f t="shared" si="362"/>
        <v/>
      </c>
    </row>
    <row r="11442" spans="1:15">
      <c r="A11442" s="20" t="str">
        <f t="shared" si="363"/>
        <v>Festa - lífeyrissjóðurSparnaðarleið I</v>
      </c>
      <c r="B11442" s="20" t="str">
        <f>_xlfn.IFNA(INDEX(Listi!$AI:$AI,MATCH(C11442,Listi!$AJ:$AJ,0)),INDEX(Listi!T:T,MATCH(C11442,Listi!U:U,0)))</f>
        <v xml:space="preserve">Festa </v>
      </c>
      <c r="C11442" t="s">
        <v>221</v>
      </c>
      <c r="D11442" t="s">
        <v>464</v>
      </c>
      <c r="E11442" t="s">
        <v>276</v>
      </c>
      <c r="F11442" t="s">
        <v>192</v>
      </c>
      <c r="G11442" t="s">
        <v>595</v>
      </c>
      <c r="H11442" t="s">
        <v>193</v>
      </c>
      <c r="I11442" s="7">
        <v>0</v>
      </c>
      <c r="L11442" s="7">
        <v>75585319</v>
      </c>
      <c r="M11442" s="7">
        <v>37671409</v>
      </c>
      <c r="N11442" s="7">
        <v>2063969</v>
      </c>
      <c r="O11442" s="20" t="str">
        <f t="shared" si="362"/>
        <v/>
      </c>
    </row>
    <row r="11443" spans="1:15">
      <c r="A11443" s="20" t="str">
        <f t="shared" si="363"/>
        <v>Festa - lífeyrissjóðurSparnaðarleið II</v>
      </c>
      <c r="B11443" s="20" t="str">
        <f>_xlfn.IFNA(INDEX(Listi!$AI:$AI,MATCH(C11443,Listi!$AJ:$AJ,0)),INDEX(Listi!T:T,MATCH(C11443,Listi!U:U,0)))</f>
        <v xml:space="preserve">Festa </v>
      </c>
      <c r="C11443" t="s">
        <v>221</v>
      </c>
      <c r="D11443" t="s">
        <v>388</v>
      </c>
      <c r="E11443" t="s">
        <v>276</v>
      </c>
      <c r="F11443" t="s">
        <v>192</v>
      </c>
      <c r="G11443" t="s">
        <v>595</v>
      </c>
      <c r="H11443" t="s">
        <v>193</v>
      </c>
      <c r="I11443" s="7">
        <v>0</v>
      </c>
      <c r="L11443" s="7">
        <v>1113180693</v>
      </c>
      <c r="M11443" s="7">
        <v>134564310</v>
      </c>
      <c r="N11443" s="7">
        <v>19363084</v>
      </c>
      <c r="O11443" s="20" t="str">
        <f t="shared" si="362"/>
        <v/>
      </c>
    </row>
    <row r="11444" spans="1:15">
      <c r="A11444" s="20" t="str">
        <f t="shared" si="363"/>
        <v>Frjálsi lífeyrissjóðurinnDeild/leið I</v>
      </c>
      <c r="B11444" s="20" t="str">
        <f>_xlfn.IFNA(INDEX(Listi!$AI:$AI,MATCH(C11444,Listi!$AJ:$AJ,0)),INDEX(Listi!T:T,MATCH(C11444,Listi!U:U,0)))</f>
        <v xml:space="preserve">Frjálsi </v>
      </c>
      <c r="C11444" t="s">
        <v>222</v>
      </c>
      <c r="D11444" t="s">
        <v>223</v>
      </c>
      <c r="E11444" t="s">
        <v>276</v>
      </c>
      <c r="F11444" t="s">
        <v>192</v>
      </c>
      <c r="G11444" t="s">
        <v>595</v>
      </c>
      <c r="H11444" t="s">
        <v>193</v>
      </c>
      <c r="I11444" s="7">
        <v>0</v>
      </c>
      <c r="L11444" s="7">
        <v>199278730000</v>
      </c>
      <c r="M11444" s="7">
        <v>10813020000</v>
      </c>
      <c r="N11444" s="7">
        <v>2178012000</v>
      </c>
      <c r="O11444" s="20" t="str">
        <f t="shared" si="362"/>
        <v/>
      </c>
    </row>
    <row r="11445" spans="1:15">
      <c r="A11445" s="20" t="str">
        <f t="shared" si="363"/>
        <v>Frjálsi lífeyrissjóðurinnDeild/leið II</v>
      </c>
      <c r="B11445" s="20" t="str">
        <f>_xlfn.IFNA(INDEX(Listi!$AI:$AI,MATCH(C11445,Listi!$AJ:$AJ,0)),INDEX(Listi!T:T,MATCH(C11445,Listi!U:U,0)))</f>
        <v xml:space="preserve">Frjálsi </v>
      </c>
      <c r="C11445" t="s">
        <v>222</v>
      </c>
      <c r="D11445" t="s">
        <v>224</v>
      </c>
      <c r="E11445" t="s">
        <v>276</v>
      </c>
      <c r="F11445" t="s">
        <v>192</v>
      </c>
      <c r="G11445" t="s">
        <v>595</v>
      </c>
      <c r="H11445" t="s">
        <v>193</v>
      </c>
      <c r="I11445" s="7">
        <v>0</v>
      </c>
      <c r="L11445" s="7">
        <v>29681370000</v>
      </c>
      <c r="M11445" s="7">
        <v>1864883000</v>
      </c>
      <c r="N11445" s="7">
        <v>401735000</v>
      </c>
      <c r="O11445" s="20" t="str">
        <f t="shared" si="362"/>
        <v/>
      </c>
    </row>
    <row r="11446" spans="1:15">
      <c r="A11446" s="20" t="str">
        <f t="shared" si="363"/>
        <v>Frjálsi lífeyrissjóðurinnDeild/leið III</v>
      </c>
      <c r="B11446" s="20" t="str">
        <f>_xlfn.IFNA(INDEX(Listi!$AI:$AI,MATCH(C11446,Listi!$AJ:$AJ,0)),INDEX(Listi!T:T,MATCH(C11446,Listi!U:U,0)))</f>
        <v xml:space="preserve">Frjálsi </v>
      </c>
      <c r="C11446" t="s">
        <v>222</v>
      </c>
      <c r="D11446" t="s">
        <v>225</v>
      </c>
      <c r="E11446" t="s">
        <v>276</v>
      </c>
      <c r="F11446" t="s">
        <v>192</v>
      </c>
      <c r="G11446" t="s">
        <v>595</v>
      </c>
      <c r="H11446" t="s">
        <v>193</v>
      </c>
      <c r="I11446" s="7">
        <v>0</v>
      </c>
      <c r="L11446" s="7">
        <v>43554797000</v>
      </c>
      <c r="M11446" s="7">
        <v>2564479000</v>
      </c>
      <c r="N11446" s="7">
        <v>1456678000</v>
      </c>
      <c r="O11446" s="20" t="str">
        <f t="shared" si="362"/>
        <v/>
      </c>
    </row>
    <row r="11447" spans="1:15">
      <c r="A11447" s="20" t="str">
        <f t="shared" si="363"/>
        <v>Frjálsi lífeyrissjóðurinnFrjálsi Áhætta</v>
      </c>
      <c r="B11447" s="20" t="str">
        <f>_xlfn.IFNA(INDEX(Listi!$AI:$AI,MATCH(C11447,Listi!$AJ:$AJ,0)),INDEX(Listi!T:T,MATCH(C11447,Listi!U:U,0)))</f>
        <v xml:space="preserve">Frjálsi </v>
      </c>
      <c r="C11447" t="s">
        <v>222</v>
      </c>
      <c r="D11447" t="s">
        <v>226</v>
      </c>
      <c r="E11447" t="s">
        <v>276</v>
      </c>
      <c r="F11447" t="s">
        <v>192</v>
      </c>
      <c r="G11447" t="s">
        <v>595</v>
      </c>
      <c r="H11447" t="s">
        <v>193</v>
      </c>
      <c r="I11447" s="7">
        <v>0</v>
      </c>
      <c r="L11447" s="7">
        <v>2707615000</v>
      </c>
      <c r="M11447" s="7">
        <v>335331000</v>
      </c>
      <c r="N11447" s="7">
        <v>1872000</v>
      </c>
      <c r="O11447" s="20" t="str">
        <f t="shared" si="362"/>
        <v/>
      </c>
    </row>
    <row r="11448" spans="1:15">
      <c r="A11448" s="20" t="str">
        <f t="shared" si="363"/>
        <v>Frjálsi lífeyrissjóðurinnSameiginleg deild</v>
      </c>
      <c r="B11448" s="20" t="str">
        <f>_xlfn.IFNA(INDEX(Listi!$AI:$AI,MATCH(C11448,Listi!$AJ:$AJ,0)),INDEX(Listi!T:T,MATCH(C11448,Listi!U:U,0)))</f>
        <v xml:space="preserve">Frjálsi </v>
      </c>
      <c r="C11448" t="s">
        <v>222</v>
      </c>
      <c r="D11448" t="s">
        <v>311</v>
      </c>
      <c r="E11448" t="s">
        <v>276</v>
      </c>
      <c r="F11448" t="s">
        <v>192</v>
      </c>
      <c r="G11448" t="s">
        <v>595</v>
      </c>
      <c r="H11448" t="s">
        <v>193</v>
      </c>
      <c r="I11448" s="7">
        <v>0</v>
      </c>
      <c r="L11448" s="7">
        <v>0</v>
      </c>
      <c r="M11448" s="7">
        <v>0</v>
      </c>
      <c r="N11448" s="7">
        <v>0</v>
      </c>
      <c r="O11448" s="20" t="str">
        <f t="shared" si="362"/>
        <v/>
      </c>
    </row>
    <row r="11449" spans="1:15">
      <c r="A11449" s="20" t="str">
        <f t="shared" si="363"/>
        <v>Frjálsi lífeyrissjóðurinnSamtryggingardeild</v>
      </c>
      <c r="B11449" s="20" t="str">
        <f>_xlfn.IFNA(INDEX(Listi!$AI:$AI,MATCH(C11449,Listi!$AJ:$AJ,0)),INDEX(Listi!T:T,MATCH(C11449,Listi!U:U,0)))</f>
        <v xml:space="preserve">Frjálsi </v>
      </c>
      <c r="C11449" t="s">
        <v>222</v>
      </c>
      <c r="D11449" t="s">
        <v>205</v>
      </c>
      <c r="E11449" t="s">
        <v>275</v>
      </c>
      <c r="F11449" t="s">
        <v>192</v>
      </c>
      <c r="G11449" t="s">
        <v>595</v>
      </c>
      <c r="H11449" t="s">
        <v>193</v>
      </c>
      <c r="I11449" s="7">
        <v>0</v>
      </c>
      <c r="L11449" s="7">
        <v>127148465000</v>
      </c>
      <c r="M11449" s="7">
        <v>7524433000</v>
      </c>
      <c r="N11449" s="7">
        <v>1254273000</v>
      </c>
      <c r="O11449" s="20" t="str">
        <f t="shared" si="362"/>
        <v/>
      </c>
    </row>
    <row r="11450" spans="1:15">
      <c r="A11450" s="20" t="str">
        <f t="shared" si="363"/>
        <v>Gildi - lífeyrissjóðurFramtíðarsýn 1</v>
      </c>
      <c r="B11450" s="20" t="str">
        <f>_xlfn.IFNA(INDEX(Listi!$AI:$AI,MATCH(C11450,Listi!$AJ:$AJ,0)),INDEX(Listi!T:T,MATCH(C11450,Listi!U:U,0)))</f>
        <v xml:space="preserve">Gildi  </v>
      </c>
      <c r="C11450" t="s">
        <v>227</v>
      </c>
      <c r="D11450" t="s">
        <v>373</v>
      </c>
      <c r="E11450" t="s">
        <v>276</v>
      </c>
      <c r="F11450" t="s">
        <v>192</v>
      </c>
      <c r="G11450" t="s">
        <v>595</v>
      </c>
      <c r="H11450" t="s">
        <v>193</v>
      </c>
      <c r="I11450" s="7">
        <v>0</v>
      </c>
      <c r="L11450" s="7">
        <v>3223959491</v>
      </c>
      <c r="M11450" s="7">
        <v>185065371</v>
      </c>
      <c r="N11450" s="7">
        <v>99697779</v>
      </c>
      <c r="O11450" s="20" t="str">
        <f t="shared" si="362"/>
        <v/>
      </c>
    </row>
    <row r="11451" spans="1:15">
      <c r="A11451" s="20" t="str">
        <f t="shared" si="363"/>
        <v>Gildi - lífeyrissjóðurFramtíðarsýn 2</v>
      </c>
      <c r="B11451" s="20" t="str">
        <f>_xlfn.IFNA(INDEX(Listi!$AI:$AI,MATCH(C11451,Listi!$AJ:$AJ,0)),INDEX(Listi!T:T,MATCH(C11451,Listi!U:U,0)))</f>
        <v xml:space="preserve">Gildi  </v>
      </c>
      <c r="C11451" t="s">
        <v>227</v>
      </c>
      <c r="D11451" t="s">
        <v>374</v>
      </c>
      <c r="E11451" t="s">
        <v>276</v>
      </c>
      <c r="F11451" t="s">
        <v>192</v>
      </c>
      <c r="G11451" t="s">
        <v>595</v>
      </c>
      <c r="H11451" t="s">
        <v>193</v>
      </c>
      <c r="I11451" s="7">
        <v>0</v>
      </c>
      <c r="L11451" s="7">
        <v>3172355810</v>
      </c>
      <c r="M11451" s="7">
        <v>227598529</v>
      </c>
      <c r="N11451" s="7">
        <v>70042741</v>
      </c>
      <c r="O11451" s="20" t="str">
        <f t="shared" si="362"/>
        <v/>
      </c>
    </row>
    <row r="11452" spans="1:15">
      <c r="A11452" s="20" t="str">
        <f t="shared" si="363"/>
        <v>Gildi - lífeyrissjóðurFramtíðarsýn 3</v>
      </c>
      <c r="B11452" s="20" t="str">
        <f>_xlfn.IFNA(INDEX(Listi!$AI:$AI,MATCH(C11452,Listi!$AJ:$AJ,0)),INDEX(Listi!T:T,MATCH(C11452,Listi!U:U,0)))</f>
        <v xml:space="preserve">Gildi  </v>
      </c>
      <c r="C11452" t="s">
        <v>227</v>
      </c>
      <c r="D11452" t="s">
        <v>380</v>
      </c>
      <c r="E11452" t="s">
        <v>276</v>
      </c>
      <c r="F11452" t="s">
        <v>192</v>
      </c>
      <c r="G11452" t="s">
        <v>595</v>
      </c>
      <c r="H11452" t="s">
        <v>193</v>
      </c>
      <c r="I11452" s="7">
        <v>0</v>
      </c>
      <c r="L11452" s="7">
        <v>1220667693</v>
      </c>
      <c r="M11452" s="7">
        <v>206427664</v>
      </c>
      <c r="N11452" s="7">
        <v>61376636</v>
      </c>
      <c r="O11452" s="20" t="str">
        <f t="shared" si="362"/>
        <v/>
      </c>
    </row>
    <row r="11453" spans="1:15">
      <c r="A11453" s="20" t="str">
        <f t="shared" si="363"/>
        <v>Gildi - lífeyrissjóðurSamtryggingardeild</v>
      </c>
      <c r="B11453" s="20" t="str">
        <f>_xlfn.IFNA(INDEX(Listi!$AI:$AI,MATCH(C11453,Listi!$AJ:$AJ,0)),INDEX(Listi!T:T,MATCH(C11453,Listi!U:U,0)))</f>
        <v xml:space="preserve">Gildi  </v>
      </c>
      <c r="C11453" t="s">
        <v>227</v>
      </c>
      <c r="D11453" t="s">
        <v>205</v>
      </c>
      <c r="E11453" t="s">
        <v>275</v>
      </c>
      <c r="F11453" t="s">
        <v>192</v>
      </c>
      <c r="G11453" t="s">
        <v>595</v>
      </c>
      <c r="H11453" t="s">
        <v>193</v>
      </c>
      <c r="I11453" s="7">
        <v>0</v>
      </c>
      <c r="L11453" s="7">
        <v>908474103084</v>
      </c>
      <c r="M11453" s="7">
        <v>33404441428</v>
      </c>
      <c r="N11453" s="7">
        <v>20772915594</v>
      </c>
      <c r="O11453" s="20" t="str">
        <f t="shared" si="362"/>
        <v/>
      </c>
    </row>
    <row r="11454" spans="1:15">
      <c r="A11454" s="20" t="str">
        <f t="shared" si="363"/>
        <v>Íslandsbanki hf.Erlend verðbréf</v>
      </c>
      <c r="B11454" s="20" t="str">
        <f>_xlfn.IFNA(INDEX(Listi!$AI:$AI,MATCH(C11454,Listi!$AJ:$AJ,0)),INDEX(Listi!T:T,MATCH(C11454,Listi!U:U,0)))</f>
        <v>Íslandsbanki</v>
      </c>
      <c r="C11454" t="s">
        <v>228</v>
      </c>
      <c r="D11454" t="s">
        <v>229</v>
      </c>
      <c r="E11454" t="s">
        <v>276</v>
      </c>
      <c r="F11454" t="s">
        <v>192</v>
      </c>
      <c r="G11454" t="s">
        <v>595</v>
      </c>
      <c r="H11454" t="s">
        <v>193</v>
      </c>
      <c r="I11454" s="7">
        <v>0</v>
      </c>
      <c r="L11454" s="7">
        <v>1602556114</v>
      </c>
      <c r="M11454" s="7">
        <v>15640340</v>
      </c>
      <c r="N11454" s="7">
        <v>15279587</v>
      </c>
      <c r="O11454" s="20" t="str">
        <f t="shared" si="362"/>
        <v/>
      </c>
    </row>
    <row r="11455" spans="1:15">
      <c r="A11455" s="20" t="str">
        <f t="shared" si="363"/>
        <v>Íslandsbanki hf.Húsnæðisleið</v>
      </c>
      <c r="B11455" s="20" t="str">
        <f>_xlfn.IFNA(INDEX(Listi!$AI:$AI,MATCH(C11455,Listi!$AJ:$AJ,0)),INDEX(Listi!T:T,MATCH(C11455,Listi!U:U,0)))</f>
        <v>Íslandsbanki</v>
      </c>
      <c r="C11455" t="s">
        <v>228</v>
      </c>
      <c r="D11455" t="s">
        <v>307</v>
      </c>
      <c r="E11455" t="s">
        <v>276</v>
      </c>
      <c r="F11455" t="s">
        <v>192</v>
      </c>
      <c r="G11455" t="s">
        <v>595</v>
      </c>
      <c r="H11455" t="s">
        <v>193</v>
      </c>
      <c r="I11455" s="7">
        <v>0</v>
      </c>
      <c r="L11455" s="7">
        <v>2334808209</v>
      </c>
      <c r="M11455" s="7">
        <v>1128225985</v>
      </c>
      <c r="N11455" s="7">
        <v>7159457</v>
      </c>
      <c r="O11455" s="20" t="str">
        <f t="shared" si="362"/>
        <v/>
      </c>
    </row>
    <row r="11456" spans="1:15">
      <c r="A11456" s="20" t="str">
        <f t="shared" si="363"/>
        <v>Íslandsbanki hf.Lífeyrisreikningur-óverðtryggður</v>
      </c>
      <c r="B11456" s="20" t="str">
        <f>_xlfn.IFNA(INDEX(Listi!$AI:$AI,MATCH(C11456,Listi!$AJ:$AJ,0)),INDEX(Listi!T:T,MATCH(C11456,Listi!U:U,0)))</f>
        <v>Íslandsbanki</v>
      </c>
      <c r="C11456" t="s">
        <v>228</v>
      </c>
      <c r="D11456" t="s">
        <v>231</v>
      </c>
      <c r="E11456" t="s">
        <v>276</v>
      </c>
      <c r="F11456" t="s">
        <v>192</v>
      </c>
      <c r="G11456" t="s">
        <v>595</v>
      </c>
      <c r="H11456" t="s">
        <v>193</v>
      </c>
      <c r="I11456" s="7">
        <v>0</v>
      </c>
      <c r="L11456" s="7">
        <v>2506311736</v>
      </c>
      <c r="M11456" s="7">
        <v>879015901</v>
      </c>
      <c r="N11456" s="7">
        <v>95740979</v>
      </c>
      <c r="O11456" s="20" t="str">
        <f t="shared" si="362"/>
        <v/>
      </c>
    </row>
    <row r="11457" spans="1:15">
      <c r="A11457" s="20" t="str">
        <f t="shared" si="363"/>
        <v>Íslandsbanki hf.Lífeyrisreikningur-verðtryggður</v>
      </c>
      <c r="B11457" s="20" t="str">
        <f>_xlfn.IFNA(INDEX(Listi!$AI:$AI,MATCH(C11457,Listi!$AJ:$AJ,0)),INDEX(Listi!T:T,MATCH(C11457,Listi!U:U,0)))</f>
        <v>Íslandsbanki</v>
      </c>
      <c r="C11457" t="s">
        <v>228</v>
      </c>
      <c r="D11457" t="s">
        <v>232</v>
      </c>
      <c r="E11457" t="s">
        <v>276</v>
      </c>
      <c r="F11457" t="s">
        <v>192</v>
      </c>
      <c r="G11457" t="s">
        <v>595</v>
      </c>
      <c r="H11457" t="s">
        <v>193</v>
      </c>
      <c r="I11457" s="7">
        <v>0</v>
      </c>
      <c r="L11457" s="7">
        <v>35933944171</v>
      </c>
      <c r="M11457" s="7">
        <v>3575627585</v>
      </c>
      <c r="N11457" s="7">
        <v>973599891</v>
      </c>
      <c r="O11457" s="20" t="str">
        <f t="shared" si="362"/>
        <v/>
      </c>
    </row>
    <row r="11458" spans="1:15">
      <c r="A11458" s="20" t="str">
        <f t="shared" si="363"/>
        <v>Íslandsbanki hf.Löng ríkisskuldabréf</v>
      </c>
      <c r="B11458" s="20" t="str">
        <f>_xlfn.IFNA(INDEX(Listi!$AI:$AI,MATCH(C11458,Listi!$AJ:$AJ,0)),INDEX(Listi!T:T,MATCH(C11458,Listi!U:U,0)))</f>
        <v>Íslandsbanki</v>
      </c>
      <c r="C11458" t="s">
        <v>228</v>
      </c>
      <c r="D11458" t="s">
        <v>233</v>
      </c>
      <c r="E11458" t="s">
        <v>276</v>
      </c>
      <c r="F11458" t="s">
        <v>192</v>
      </c>
      <c r="G11458" t="s">
        <v>595</v>
      </c>
      <c r="H11458" t="s">
        <v>193</v>
      </c>
      <c r="I11458" s="7">
        <v>0</v>
      </c>
      <c r="L11458" s="7">
        <v>753232602</v>
      </c>
      <c r="M11458" s="7">
        <v>52540738</v>
      </c>
      <c r="N11458" s="7">
        <v>25520229</v>
      </c>
      <c r="O11458" s="20" t="str">
        <f t="shared" ref="O11458:O11521" si="364">IFERROR(VLOOKUP(F11458,EhLykill,3,FALSE),"")</f>
        <v/>
      </c>
    </row>
    <row r="11459" spans="1:15">
      <c r="A11459" s="20" t="str">
        <f t="shared" si="363"/>
        <v>Íslandsbanki hf.Stýring A</v>
      </c>
      <c r="B11459" s="20" t="str">
        <f>_xlfn.IFNA(INDEX(Listi!$AI:$AI,MATCH(C11459,Listi!$AJ:$AJ,0)),INDEX(Listi!T:T,MATCH(C11459,Listi!U:U,0)))</f>
        <v>Íslandsbanki</v>
      </c>
      <c r="C11459" t="s">
        <v>228</v>
      </c>
      <c r="D11459" t="s">
        <v>234</v>
      </c>
      <c r="E11459" t="s">
        <v>276</v>
      </c>
      <c r="F11459" t="s">
        <v>192</v>
      </c>
      <c r="G11459" t="s">
        <v>595</v>
      </c>
      <c r="H11459" t="s">
        <v>193</v>
      </c>
      <c r="I11459" s="7">
        <v>0</v>
      </c>
      <c r="L11459" s="7">
        <v>4133723797</v>
      </c>
      <c r="M11459" s="7">
        <v>215966902</v>
      </c>
      <c r="N11459" s="7">
        <v>124877843</v>
      </c>
      <c r="O11459" s="20" t="str">
        <f t="shared" si="364"/>
        <v/>
      </c>
    </row>
    <row r="11460" spans="1:15">
      <c r="A11460" s="20" t="str">
        <f t="shared" si="363"/>
        <v>Íslandsbanki hf.Stýring B</v>
      </c>
      <c r="B11460" s="20" t="str">
        <f>_xlfn.IFNA(INDEX(Listi!$AI:$AI,MATCH(C11460,Listi!$AJ:$AJ,0)),INDEX(Listi!T:T,MATCH(C11460,Listi!U:U,0)))</f>
        <v>Íslandsbanki</v>
      </c>
      <c r="C11460" t="s">
        <v>228</v>
      </c>
      <c r="D11460" t="s">
        <v>235</v>
      </c>
      <c r="E11460" t="s">
        <v>276</v>
      </c>
      <c r="F11460" t="s">
        <v>192</v>
      </c>
      <c r="G11460" t="s">
        <v>595</v>
      </c>
      <c r="H11460" t="s">
        <v>193</v>
      </c>
      <c r="I11460" s="7">
        <v>0</v>
      </c>
      <c r="L11460" s="7">
        <v>5860247393</v>
      </c>
      <c r="M11460" s="7">
        <v>508591885</v>
      </c>
      <c r="N11460" s="7">
        <v>77897125</v>
      </c>
      <c r="O11460" s="20" t="str">
        <f t="shared" si="364"/>
        <v/>
      </c>
    </row>
    <row r="11461" spans="1:15">
      <c r="A11461" s="20" t="str">
        <f t="shared" si="363"/>
        <v>Íslandsbanki hf.Stýring C</v>
      </c>
      <c r="B11461" s="20" t="str">
        <f>_xlfn.IFNA(INDEX(Listi!$AI:$AI,MATCH(C11461,Listi!$AJ:$AJ,0)),INDEX(Listi!T:T,MATCH(C11461,Listi!U:U,0)))</f>
        <v>Íslandsbanki</v>
      </c>
      <c r="C11461" t="s">
        <v>228</v>
      </c>
      <c r="D11461" t="s">
        <v>236</v>
      </c>
      <c r="E11461" t="s">
        <v>276</v>
      </c>
      <c r="F11461" t="s">
        <v>192</v>
      </c>
      <c r="G11461" t="s">
        <v>595</v>
      </c>
      <c r="H11461" t="s">
        <v>193</v>
      </c>
      <c r="I11461" s="7">
        <v>0</v>
      </c>
      <c r="L11461" s="7">
        <v>8014427899</v>
      </c>
      <c r="M11461" s="7">
        <v>751053797</v>
      </c>
      <c r="N11461" s="7">
        <v>58531298</v>
      </c>
      <c r="O11461" s="20" t="str">
        <f t="shared" si="364"/>
        <v/>
      </c>
    </row>
    <row r="11462" spans="1:15">
      <c r="A11462" s="20" t="str">
        <f t="shared" si="363"/>
        <v>Íslandsbanki hf.Stýring D</v>
      </c>
      <c r="B11462" s="20" t="str">
        <f>_xlfn.IFNA(INDEX(Listi!$AI:$AI,MATCH(C11462,Listi!$AJ:$AJ,0)),INDEX(Listi!T:T,MATCH(C11462,Listi!U:U,0)))</f>
        <v>Íslandsbanki</v>
      </c>
      <c r="C11462" t="s">
        <v>228</v>
      </c>
      <c r="D11462" t="s">
        <v>237</v>
      </c>
      <c r="E11462" t="s">
        <v>276</v>
      </c>
      <c r="F11462" t="s">
        <v>192</v>
      </c>
      <c r="G11462" t="s">
        <v>595</v>
      </c>
      <c r="H11462" t="s">
        <v>193</v>
      </c>
      <c r="I11462" s="7">
        <v>0</v>
      </c>
      <c r="L11462" s="7">
        <v>5826614423</v>
      </c>
      <c r="M11462" s="7">
        <v>1371163557</v>
      </c>
      <c r="N11462" s="7">
        <v>36861109</v>
      </c>
      <c r="O11462" s="20" t="str">
        <f t="shared" si="364"/>
        <v/>
      </c>
    </row>
    <row r="11463" spans="1:15">
      <c r="A11463" s="20" t="str">
        <f t="shared" si="363"/>
        <v>Íslandsbanki hf.Stýring E</v>
      </c>
      <c r="B11463" s="20" t="str">
        <f>_xlfn.IFNA(INDEX(Listi!$AI:$AI,MATCH(C11463,Listi!$AJ:$AJ,0)),INDEX(Listi!T:T,MATCH(C11463,Listi!U:U,0)))</f>
        <v>Íslandsbanki</v>
      </c>
      <c r="C11463" t="s">
        <v>228</v>
      </c>
      <c r="D11463" t="s">
        <v>580</v>
      </c>
      <c r="E11463" t="s">
        <v>276</v>
      </c>
      <c r="F11463" t="s">
        <v>192</v>
      </c>
      <c r="G11463" t="s">
        <v>595</v>
      </c>
      <c r="H11463" t="s">
        <v>193</v>
      </c>
      <c r="I11463" s="7">
        <v>0</v>
      </c>
      <c r="L11463" s="7">
        <v>99567247</v>
      </c>
      <c r="M11463" s="7">
        <v>7691901</v>
      </c>
      <c r="N11463" s="7">
        <v>670647</v>
      </c>
      <c r="O11463" s="20" t="str">
        <f t="shared" si="364"/>
        <v/>
      </c>
    </row>
    <row r="11464" spans="1:15">
      <c r="A11464" s="20" t="str">
        <f t="shared" si="363"/>
        <v>Íslenski lífeyrissjóðurinnLíf 1</v>
      </c>
      <c r="B11464" s="20" t="str">
        <f>_xlfn.IFNA(INDEX(Listi!$AI:$AI,MATCH(C11464,Listi!$AJ:$AJ,0)),INDEX(Listi!T:T,MATCH(C11464,Listi!U:U,0)))</f>
        <v xml:space="preserve">Íslenski  </v>
      </c>
      <c r="C11464" t="s">
        <v>238</v>
      </c>
      <c r="D11464" t="s">
        <v>239</v>
      </c>
      <c r="E11464" t="s">
        <v>276</v>
      </c>
      <c r="F11464" t="s">
        <v>192</v>
      </c>
      <c r="G11464" t="s">
        <v>595</v>
      </c>
      <c r="H11464" t="s">
        <v>193</v>
      </c>
      <c r="I11464" s="7">
        <v>0</v>
      </c>
      <c r="L11464" s="7">
        <v>34645188332</v>
      </c>
      <c r="M11464" s="7">
        <v>5859453012</v>
      </c>
      <c r="N11464" s="7">
        <v>977930648</v>
      </c>
      <c r="O11464" s="20" t="str">
        <f t="shared" si="364"/>
        <v/>
      </c>
    </row>
    <row r="11465" spans="1:15">
      <c r="A11465" s="20" t="str">
        <f t="shared" si="363"/>
        <v>Íslenski lífeyrissjóðurinnLíf 2</v>
      </c>
      <c r="B11465" s="20" t="str">
        <f>_xlfn.IFNA(INDEX(Listi!$AI:$AI,MATCH(C11465,Listi!$AJ:$AJ,0)),INDEX(Listi!T:T,MATCH(C11465,Listi!U:U,0)))</f>
        <v xml:space="preserve">Íslenski  </v>
      </c>
      <c r="C11465" t="s">
        <v>238</v>
      </c>
      <c r="D11465" t="s">
        <v>240</v>
      </c>
      <c r="E11465" t="s">
        <v>276</v>
      </c>
      <c r="F11465" t="s">
        <v>192</v>
      </c>
      <c r="G11465" t="s">
        <v>595</v>
      </c>
      <c r="H11465" t="s">
        <v>193</v>
      </c>
      <c r="I11465" s="7">
        <v>0</v>
      </c>
      <c r="L11465" s="7">
        <v>31029129445</v>
      </c>
      <c r="M11465" s="7">
        <v>2139527304</v>
      </c>
      <c r="N11465" s="7">
        <v>531278955</v>
      </c>
      <c r="O11465" s="20" t="str">
        <f t="shared" si="364"/>
        <v/>
      </c>
    </row>
    <row r="11466" spans="1:15">
      <c r="A11466" s="20" t="str">
        <f t="shared" si="363"/>
        <v>Íslenski lífeyrissjóðurinnLíf 3</v>
      </c>
      <c r="B11466" s="20" t="str">
        <f>_xlfn.IFNA(INDEX(Listi!$AI:$AI,MATCH(C11466,Listi!$AJ:$AJ,0)),INDEX(Listi!T:T,MATCH(C11466,Listi!U:U,0)))</f>
        <v xml:space="preserve">Íslenski  </v>
      </c>
      <c r="C11466" t="s">
        <v>238</v>
      </c>
      <c r="D11466" t="s">
        <v>241</v>
      </c>
      <c r="E11466" t="s">
        <v>276</v>
      </c>
      <c r="F11466" t="s">
        <v>192</v>
      </c>
      <c r="G11466" t="s">
        <v>595</v>
      </c>
      <c r="H11466" t="s">
        <v>193</v>
      </c>
      <c r="I11466" s="7">
        <v>0</v>
      </c>
      <c r="L11466" s="7">
        <v>26552298455</v>
      </c>
      <c r="M11466" s="7">
        <v>1349981892</v>
      </c>
      <c r="N11466" s="7">
        <v>474868471</v>
      </c>
      <c r="O11466" s="20" t="str">
        <f t="shared" si="364"/>
        <v/>
      </c>
    </row>
    <row r="11467" spans="1:15">
      <c r="A11467" s="20" t="str">
        <f t="shared" si="363"/>
        <v>Íslenski lífeyrissjóðurinnLíf 4</v>
      </c>
      <c r="B11467" s="20" t="str">
        <f>_xlfn.IFNA(INDEX(Listi!$AI:$AI,MATCH(C11467,Listi!$AJ:$AJ,0)),INDEX(Listi!T:T,MATCH(C11467,Listi!U:U,0)))</f>
        <v xml:space="preserve">Íslenski  </v>
      </c>
      <c r="C11467" t="s">
        <v>238</v>
      </c>
      <c r="D11467" t="s">
        <v>242</v>
      </c>
      <c r="E11467" t="s">
        <v>276</v>
      </c>
      <c r="F11467" t="s">
        <v>192</v>
      </c>
      <c r="G11467" t="s">
        <v>595</v>
      </c>
      <c r="H11467" t="s">
        <v>193</v>
      </c>
      <c r="I11467" s="7">
        <v>0</v>
      </c>
      <c r="L11467" s="7">
        <v>15323468197</v>
      </c>
      <c r="M11467" s="7">
        <v>592019313</v>
      </c>
      <c r="N11467" s="7">
        <v>649721424</v>
      </c>
      <c r="O11467" s="20" t="str">
        <f t="shared" si="364"/>
        <v/>
      </c>
    </row>
    <row r="11468" spans="1:15">
      <c r="A11468" s="20" t="str">
        <f t="shared" si="363"/>
        <v>Íslenski lífeyrissjóðurinnSamtryggingardeild</v>
      </c>
      <c r="B11468" s="20" t="str">
        <f>_xlfn.IFNA(INDEX(Listi!$AI:$AI,MATCH(C11468,Listi!$AJ:$AJ,0)),INDEX(Listi!T:T,MATCH(C11468,Listi!U:U,0)))</f>
        <v xml:space="preserve">Íslenski  </v>
      </c>
      <c r="C11468" t="s">
        <v>238</v>
      </c>
      <c r="D11468" t="s">
        <v>205</v>
      </c>
      <c r="E11468" t="s">
        <v>275</v>
      </c>
      <c r="F11468" t="s">
        <v>192</v>
      </c>
      <c r="G11468" t="s">
        <v>595</v>
      </c>
      <c r="H11468" t="s">
        <v>193</v>
      </c>
      <c r="I11468" s="7">
        <v>0</v>
      </c>
      <c r="L11468" s="7">
        <v>32369481106</v>
      </c>
      <c r="M11468" s="7">
        <v>2513450236</v>
      </c>
      <c r="N11468" s="7">
        <v>182749847</v>
      </c>
      <c r="O11468" s="20" t="str">
        <f t="shared" si="364"/>
        <v/>
      </c>
    </row>
    <row r="11469" spans="1:15">
      <c r="A11469" s="20" t="str">
        <f t="shared" si="363"/>
        <v>Kvika banki hf.Ævileið</v>
      </c>
      <c r="B11469" s="20" t="str">
        <f>_xlfn.IFNA(INDEX(Listi!$AI:$AI,MATCH(C11469,Listi!$AJ:$AJ,0)),INDEX(Listi!T:T,MATCH(C11469,Listi!U:U,0)))</f>
        <v xml:space="preserve">Kvika banki </v>
      </c>
      <c r="C11469" t="s">
        <v>243</v>
      </c>
      <c r="D11469" t="s">
        <v>248</v>
      </c>
      <c r="E11469" t="s">
        <v>276</v>
      </c>
      <c r="F11469" t="s">
        <v>192</v>
      </c>
      <c r="G11469" t="s">
        <v>595</v>
      </c>
      <c r="H11469" t="s">
        <v>193</v>
      </c>
      <c r="I11469" s="7">
        <v>0</v>
      </c>
      <c r="L11469" s="7">
        <v>83990162</v>
      </c>
      <c r="M11469" s="7">
        <v>9152445</v>
      </c>
      <c r="N11469" s="7">
        <v>0</v>
      </c>
      <c r="O11469" s="20" t="str">
        <f t="shared" si="364"/>
        <v/>
      </c>
    </row>
    <row r="11470" spans="1:15">
      <c r="A11470" s="20" t="str">
        <f t="shared" si="363"/>
        <v>Kvika banki hf.Innlánaleið</v>
      </c>
      <c r="B11470" s="20" t="str">
        <f>_xlfn.IFNA(INDEX(Listi!$AI:$AI,MATCH(C11470,Listi!$AJ:$AJ,0)),INDEX(Listi!T:T,MATCH(C11470,Listi!U:U,0)))</f>
        <v xml:space="preserve">Kvika banki </v>
      </c>
      <c r="C11470" t="s">
        <v>243</v>
      </c>
      <c r="D11470" t="s">
        <v>230</v>
      </c>
      <c r="E11470" t="s">
        <v>276</v>
      </c>
      <c r="F11470" t="s">
        <v>192</v>
      </c>
      <c r="G11470" t="s">
        <v>595</v>
      </c>
      <c r="H11470" t="s">
        <v>193</v>
      </c>
      <c r="I11470" s="7">
        <v>0</v>
      </c>
      <c r="L11470" s="7">
        <v>2045925829</v>
      </c>
      <c r="M11470" s="7">
        <v>336947043</v>
      </c>
      <c r="N11470" s="7">
        <v>10453565</v>
      </c>
      <c r="O11470" s="20" t="str">
        <f t="shared" si="364"/>
        <v/>
      </c>
    </row>
    <row r="11471" spans="1:15">
      <c r="A11471" s="20" t="str">
        <f t="shared" si="363"/>
        <v>Kvika banki hf.Kvika Séreignasparnaður 5</v>
      </c>
      <c r="B11471" s="20" t="str">
        <f>_xlfn.IFNA(INDEX(Listi!$AI:$AI,MATCH(C11471,Listi!$AJ:$AJ,0)),INDEX(Listi!T:T,MATCH(C11471,Listi!U:U,0)))</f>
        <v xml:space="preserve">Kvika banki </v>
      </c>
      <c r="C11471" t="s">
        <v>243</v>
      </c>
      <c r="D11471" t="s">
        <v>471</v>
      </c>
      <c r="E11471" t="s">
        <v>276</v>
      </c>
      <c r="F11471" t="s">
        <v>192</v>
      </c>
      <c r="G11471" t="s">
        <v>595</v>
      </c>
      <c r="H11471" t="s">
        <v>193</v>
      </c>
      <c r="I11471" s="7">
        <v>0</v>
      </c>
      <c r="L11471" s="7">
        <v>1146886398</v>
      </c>
      <c r="M11471" s="7">
        <v>0</v>
      </c>
      <c r="N11471" s="7">
        <v>0</v>
      </c>
      <c r="O11471" s="20" t="str">
        <f t="shared" si="364"/>
        <v/>
      </c>
    </row>
    <row r="11472" spans="1:15">
      <c r="A11472" s="20" t="str">
        <f t="shared" si="363"/>
        <v>Kvika banki hf.MP Séreign 1</v>
      </c>
      <c r="B11472" s="20" t="str">
        <f>_xlfn.IFNA(INDEX(Listi!$AI:$AI,MATCH(C11472,Listi!$AJ:$AJ,0)),INDEX(Listi!T:T,MATCH(C11472,Listi!U:U,0)))</f>
        <v xml:space="preserve">Kvika banki </v>
      </c>
      <c r="C11472" t="s">
        <v>243</v>
      </c>
      <c r="D11472" t="s">
        <v>244</v>
      </c>
      <c r="E11472" t="s">
        <v>276</v>
      </c>
      <c r="F11472" t="s">
        <v>192</v>
      </c>
      <c r="G11472" t="s">
        <v>595</v>
      </c>
      <c r="H11472" t="s">
        <v>193</v>
      </c>
      <c r="I11472" s="7">
        <v>0</v>
      </c>
      <c r="L11472" s="7">
        <v>706827763</v>
      </c>
      <c r="M11472" s="7">
        <v>48440481</v>
      </c>
      <c r="N11472" s="7">
        <v>9836508</v>
      </c>
      <c r="O11472" s="20" t="str">
        <f t="shared" si="364"/>
        <v/>
      </c>
    </row>
    <row r="11473" spans="1:15">
      <c r="A11473" s="20" t="str">
        <f t="shared" si="363"/>
        <v>Kvika banki hf.MP Séreign 2</v>
      </c>
      <c r="B11473" s="20" t="str">
        <f>_xlfn.IFNA(INDEX(Listi!$AI:$AI,MATCH(C11473,Listi!$AJ:$AJ,0)),INDEX(Listi!T:T,MATCH(C11473,Listi!U:U,0)))</f>
        <v xml:space="preserve">Kvika banki </v>
      </c>
      <c r="C11473" t="s">
        <v>243</v>
      </c>
      <c r="D11473" t="s">
        <v>245</v>
      </c>
      <c r="E11473" t="s">
        <v>276</v>
      </c>
      <c r="F11473" t="s">
        <v>192</v>
      </c>
      <c r="G11473" t="s">
        <v>595</v>
      </c>
      <c r="H11473" t="s">
        <v>193</v>
      </c>
      <c r="I11473" s="7">
        <v>0</v>
      </c>
      <c r="L11473" s="7">
        <v>853989181</v>
      </c>
      <c r="M11473" s="7">
        <v>42441382</v>
      </c>
      <c r="N11473" s="7">
        <v>14637701</v>
      </c>
      <c r="O11473" s="20" t="str">
        <f t="shared" si="364"/>
        <v/>
      </c>
    </row>
    <row r="11474" spans="1:15">
      <c r="A11474" s="20" t="str">
        <f t="shared" si="363"/>
        <v>Kvika banki hf.MP Séreign 3</v>
      </c>
      <c r="B11474" s="20" t="str">
        <f>_xlfn.IFNA(INDEX(Listi!$AI:$AI,MATCH(C11474,Listi!$AJ:$AJ,0)),INDEX(Listi!T:T,MATCH(C11474,Listi!U:U,0)))</f>
        <v xml:space="preserve">Kvika banki </v>
      </c>
      <c r="C11474" t="s">
        <v>243</v>
      </c>
      <c r="D11474" t="s">
        <v>246</v>
      </c>
      <c r="E11474" t="s">
        <v>276</v>
      </c>
      <c r="F11474" t="s">
        <v>192</v>
      </c>
      <c r="G11474" t="s">
        <v>595</v>
      </c>
      <c r="H11474" t="s">
        <v>193</v>
      </c>
      <c r="I11474" s="7">
        <v>0</v>
      </c>
      <c r="L11474" s="7">
        <v>141173858</v>
      </c>
      <c r="M11474" s="7">
        <v>3374790</v>
      </c>
      <c r="N11474" s="7">
        <v>0</v>
      </c>
      <c r="O11474" s="20" t="str">
        <f t="shared" si="364"/>
        <v/>
      </c>
    </row>
    <row r="11475" spans="1:15">
      <c r="A11475" s="20" t="str">
        <f t="shared" si="363"/>
        <v>Kvika banki hf.MP Séreign 4</v>
      </c>
      <c r="B11475" s="20" t="str">
        <f>_xlfn.IFNA(INDEX(Listi!$AI:$AI,MATCH(C11475,Listi!$AJ:$AJ,0)),INDEX(Listi!T:T,MATCH(C11475,Listi!U:U,0)))</f>
        <v xml:space="preserve">Kvika banki </v>
      </c>
      <c r="C11475" t="s">
        <v>243</v>
      </c>
      <c r="D11475" t="s">
        <v>247</v>
      </c>
      <c r="E11475" t="s">
        <v>276</v>
      </c>
      <c r="F11475" t="s">
        <v>192</v>
      </c>
      <c r="G11475" t="s">
        <v>595</v>
      </c>
      <c r="H11475" t="s">
        <v>193</v>
      </c>
      <c r="I11475" s="7">
        <v>0</v>
      </c>
      <c r="L11475" s="7">
        <v>55886684</v>
      </c>
      <c r="M11475" s="7">
        <v>2888869</v>
      </c>
      <c r="N11475" s="7">
        <v>0</v>
      </c>
      <c r="O11475" s="20" t="str">
        <f t="shared" si="364"/>
        <v/>
      </c>
    </row>
    <row r="11476" spans="1:15">
      <c r="A11476" s="20" t="str">
        <f t="shared" si="363"/>
        <v>Landsbankinn hf.Landsbankinn Erlend verðbréf</v>
      </c>
      <c r="B11476" s="20" t="str">
        <f>_xlfn.IFNA(INDEX(Listi!$AI:$AI,MATCH(C11476,Listi!$AJ:$AJ,0)),INDEX(Listi!T:T,MATCH(C11476,Listi!U:U,0)))</f>
        <v>Landsbankinn</v>
      </c>
      <c r="C11476" t="s">
        <v>249</v>
      </c>
      <c r="D11476" t="s">
        <v>385</v>
      </c>
      <c r="E11476" t="s">
        <v>276</v>
      </c>
      <c r="F11476" t="s">
        <v>192</v>
      </c>
      <c r="G11476" t="s">
        <v>595</v>
      </c>
      <c r="H11476" t="s">
        <v>193</v>
      </c>
      <c r="I11476" s="7">
        <v>0</v>
      </c>
      <c r="L11476" s="7">
        <v>3705185129</v>
      </c>
      <c r="M11476" s="7">
        <v>119989407</v>
      </c>
      <c r="N11476" s="7">
        <v>87847878</v>
      </c>
      <c r="O11476" s="20" t="str">
        <f t="shared" si="364"/>
        <v/>
      </c>
    </row>
    <row r="11477" spans="1:15">
      <c r="A11477" s="20" t="str">
        <f t="shared" si="363"/>
        <v>Landsbankinn hf.Landsbankinn Lífeyrisbók</v>
      </c>
      <c r="B11477" s="20" t="str">
        <f>_xlfn.IFNA(INDEX(Listi!$AI:$AI,MATCH(C11477,Listi!$AJ:$AJ,0)),INDEX(Listi!T:T,MATCH(C11477,Listi!U:U,0)))</f>
        <v>Landsbankinn</v>
      </c>
      <c r="C11477" t="s">
        <v>249</v>
      </c>
      <c r="D11477" t="s">
        <v>367</v>
      </c>
      <c r="E11477" t="s">
        <v>276</v>
      </c>
      <c r="F11477" t="s">
        <v>192</v>
      </c>
      <c r="G11477" t="s">
        <v>595</v>
      </c>
      <c r="H11477" t="s">
        <v>193</v>
      </c>
      <c r="I11477" s="7">
        <v>0</v>
      </c>
      <c r="L11477" s="7">
        <v>3016213427</v>
      </c>
      <c r="M11477" s="7">
        <v>440353590</v>
      </c>
      <c r="N11477" s="7">
        <v>298769900</v>
      </c>
      <c r="O11477" s="20" t="str">
        <f t="shared" si="364"/>
        <v/>
      </c>
    </row>
    <row r="11478" spans="1:15">
      <c r="A11478" s="20" t="str">
        <f t="shared" si="363"/>
        <v>Landsbankinn hf.Landsbankinn Lífeyrisbók verðtryggð</v>
      </c>
      <c r="B11478" s="20" t="str">
        <f>_xlfn.IFNA(INDEX(Listi!$AI:$AI,MATCH(C11478,Listi!$AJ:$AJ,0)),INDEX(Listi!T:T,MATCH(C11478,Listi!U:U,0)))</f>
        <v>Landsbankinn</v>
      </c>
      <c r="C11478" t="s">
        <v>249</v>
      </c>
      <c r="D11478" t="s">
        <v>598</v>
      </c>
      <c r="E11478" t="s">
        <v>276</v>
      </c>
      <c r="F11478" t="s">
        <v>192</v>
      </c>
      <c r="G11478" t="s">
        <v>595</v>
      </c>
      <c r="H11478" t="s">
        <v>193</v>
      </c>
      <c r="I11478" s="7">
        <v>0</v>
      </c>
      <c r="L11478" s="7">
        <v>66896053137</v>
      </c>
      <c r="M11478" s="7">
        <v>6692476029</v>
      </c>
      <c r="N11478" s="7">
        <v>4680072987</v>
      </c>
      <c r="O11478" s="20" t="str">
        <f t="shared" si="364"/>
        <v/>
      </c>
    </row>
    <row r="11479" spans="1:15">
      <c r="A11479" s="20" t="str">
        <f t="shared" si="363"/>
        <v>Lífeyrissjóður bændaSamtryggingardeild</v>
      </c>
      <c r="B11479" s="20" t="str">
        <f>_xlfn.IFNA(INDEX(Listi!$AI:$AI,MATCH(C11479,Listi!$AJ:$AJ,0)),INDEX(Listi!T:T,MATCH(C11479,Listi!U:U,0)))</f>
        <v>Lífeyrissjóður bænda</v>
      </c>
      <c r="C11479" t="s">
        <v>252</v>
      </c>
      <c r="D11479" t="s">
        <v>205</v>
      </c>
      <c r="E11479" t="s">
        <v>275</v>
      </c>
      <c r="F11479" t="s">
        <v>192</v>
      </c>
      <c r="G11479" t="s">
        <v>595</v>
      </c>
      <c r="H11479" t="s">
        <v>193</v>
      </c>
      <c r="I11479" s="7">
        <v>0</v>
      </c>
      <c r="L11479" s="7">
        <v>45108278171</v>
      </c>
      <c r="M11479" s="7">
        <v>776003397</v>
      </c>
      <c r="N11479" s="7">
        <v>1921473168</v>
      </c>
      <c r="O11479" s="20" t="str">
        <f t="shared" si="364"/>
        <v/>
      </c>
    </row>
    <row r="11480" spans="1:15">
      <c r="A11480" s="20" t="str">
        <f t="shared" si="363"/>
        <v>Lífeyrissjóður bankamannaAldursdeild</v>
      </c>
      <c r="B11480" s="20" t="str">
        <f>_xlfn.IFNA(INDEX(Listi!$AI:$AI,MATCH(C11480,Listi!$AJ:$AJ,0)),INDEX(Listi!T:T,MATCH(C11480,Listi!U:U,0)))</f>
        <v>Lífeyrissjóður bankam.</v>
      </c>
      <c r="C11480" t="s">
        <v>250</v>
      </c>
      <c r="D11480" t="s">
        <v>251</v>
      </c>
      <c r="E11480" t="s">
        <v>275</v>
      </c>
      <c r="F11480" t="s">
        <v>192</v>
      </c>
      <c r="G11480" t="s">
        <v>595</v>
      </c>
      <c r="H11480" t="s">
        <v>193</v>
      </c>
      <c r="I11480" s="7">
        <v>0</v>
      </c>
      <c r="L11480" s="7">
        <v>61369964000</v>
      </c>
      <c r="M11480" s="7">
        <v>1996063000</v>
      </c>
      <c r="N11480" s="7">
        <v>753444000</v>
      </c>
      <c r="O11480" s="20" t="str">
        <f t="shared" si="364"/>
        <v/>
      </c>
    </row>
    <row r="11481" spans="1:15">
      <c r="A11481" s="20" t="str">
        <f t="shared" si="363"/>
        <v>Lífeyrissjóður bankamannaHlutfallsdeild</v>
      </c>
      <c r="B11481" s="20" t="str">
        <f>_xlfn.IFNA(INDEX(Listi!$AI:$AI,MATCH(C11481,Listi!$AJ:$AJ,0)),INDEX(Listi!T:T,MATCH(C11481,Listi!U:U,0)))</f>
        <v>Lífeyrissjóður bankam.</v>
      </c>
      <c r="C11481" t="s">
        <v>250</v>
      </c>
      <c r="D11481" t="s">
        <v>467</v>
      </c>
      <c r="E11481" t="s">
        <v>275</v>
      </c>
      <c r="F11481" t="s">
        <v>192</v>
      </c>
      <c r="G11481" t="s">
        <v>595</v>
      </c>
      <c r="H11481" t="s">
        <v>193</v>
      </c>
      <c r="I11481" s="7">
        <v>0</v>
      </c>
      <c r="L11481" s="7">
        <v>40286427000</v>
      </c>
      <c r="M11481" s="7">
        <v>125147000</v>
      </c>
      <c r="N11481" s="7">
        <v>2741197000</v>
      </c>
      <c r="O11481" s="20" t="str">
        <f t="shared" si="364"/>
        <v/>
      </c>
    </row>
    <row r="11482" spans="1:15">
      <c r="A11482" s="20" t="str">
        <f t="shared" si="363"/>
        <v>Lífeyrissjóður RangæingaSamtryggingardeild</v>
      </c>
      <c r="B11482" s="20" t="str">
        <f>_xlfn.IFNA(INDEX(Listi!$AI:$AI,MATCH(C11482,Listi!$AJ:$AJ,0)),INDEX(Listi!T:T,MATCH(C11482,Listi!U:U,0)))</f>
        <v>Lífeyrissjóður Rang.</v>
      </c>
      <c r="C11482" t="s">
        <v>253</v>
      </c>
      <c r="D11482" t="s">
        <v>205</v>
      </c>
      <c r="E11482" t="s">
        <v>275</v>
      </c>
      <c r="F11482" t="s">
        <v>192</v>
      </c>
      <c r="G11482" t="s">
        <v>595</v>
      </c>
      <c r="H11482" t="s">
        <v>193</v>
      </c>
      <c r="I11482" s="7">
        <v>0</v>
      </c>
      <c r="L11482" s="7">
        <v>18949790000</v>
      </c>
      <c r="M11482" s="7">
        <v>835894000</v>
      </c>
      <c r="N11482" s="7">
        <v>386250000</v>
      </c>
      <c r="O11482" s="20" t="str">
        <f t="shared" si="364"/>
        <v/>
      </c>
    </row>
    <row r="11483" spans="1:15">
      <c r="A11483" s="20" t="str">
        <f t="shared" si="363"/>
        <v>Lífeyrissjóður starfsmanna AkureyrarbæjarSamtryggingardeild</v>
      </c>
      <c r="B11483" s="20" t="str">
        <f>_xlfn.IFNA(INDEX(Listi!$AI:$AI,MATCH(C11483,Listi!$AJ:$AJ,0)),INDEX(Listi!T:T,MATCH(C11483,Listi!U:U,0)))</f>
        <v>Lífeyrissj. starfsm. Akureyrarb.</v>
      </c>
      <c r="C11483" t="s">
        <v>274</v>
      </c>
      <c r="D11483" t="s">
        <v>205</v>
      </c>
      <c r="E11483" t="s">
        <v>275</v>
      </c>
      <c r="F11483" t="s">
        <v>192</v>
      </c>
      <c r="G11483" t="s">
        <v>595</v>
      </c>
      <c r="H11483" t="s">
        <v>193</v>
      </c>
      <c r="I11483" s="7">
        <v>0</v>
      </c>
      <c r="L11483" s="7">
        <v>14569496826</v>
      </c>
      <c r="M11483" s="7">
        <v>46271787</v>
      </c>
      <c r="N11483" s="7">
        <v>1160288032</v>
      </c>
      <c r="O11483" s="20" t="str">
        <f t="shared" si="364"/>
        <v/>
      </c>
    </row>
    <row r="11484" spans="1:15">
      <c r="A11484" s="20" t="str">
        <f t="shared" si="363"/>
        <v>Lífeyrissjóður starfsmanna Búnaðarbanka ÍslandsSamtryggingardeild</v>
      </c>
      <c r="B11484" s="20" t="str">
        <f>_xlfn.IFNA(INDEX(Listi!$AI:$AI,MATCH(C11484,Listi!$AJ:$AJ,0)),INDEX(Listi!T:T,MATCH(C11484,Listi!U:U,0)))</f>
        <v>Lífeyrissj. starfsm. Búnaðarb.Ísl.</v>
      </c>
      <c r="C11484" t="s">
        <v>254</v>
      </c>
      <c r="D11484" t="s">
        <v>205</v>
      </c>
      <c r="E11484" t="s">
        <v>275</v>
      </c>
      <c r="F11484" t="s">
        <v>192</v>
      </c>
      <c r="G11484" t="s">
        <v>595</v>
      </c>
      <c r="H11484" t="s">
        <v>193</v>
      </c>
      <c r="I11484" s="7">
        <v>0</v>
      </c>
      <c r="L11484" s="7">
        <v>27921283000</v>
      </c>
      <c r="M11484" s="7">
        <v>7378000</v>
      </c>
      <c r="N11484" s="7">
        <v>1535577000</v>
      </c>
      <c r="O11484" s="20" t="str">
        <f t="shared" si="364"/>
        <v/>
      </c>
    </row>
    <row r="11485" spans="1:15">
      <c r="A11485" s="20" t="str">
        <f t="shared" si="363"/>
        <v>Lífeyrissjóður starfsmanna ReykjavíkurborgarSamtryggingardeild</v>
      </c>
      <c r="B11485" s="20" t="str">
        <f>_xlfn.IFNA(INDEX(Listi!$AI:$AI,MATCH(C11485,Listi!$AJ:$AJ,0)),INDEX(Listi!T:T,MATCH(C11485,Listi!U:U,0)))</f>
        <v>Lífeyrissj. starfsm. Reykjav.</v>
      </c>
      <c r="C11485" t="s">
        <v>255</v>
      </c>
      <c r="D11485" t="s">
        <v>205</v>
      </c>
      <c r="E11485" t="s">
        <v>275</v>
      </c>
      <c r="F11485" t="s">
        <v>192</v>
      </c>
      <c r="G11485" t="s">
        <v>595</v>
      </c>
      <c r="H11485" t="s">
        <v>193</v>
      </c>
      <c r="I11485" s="7">
        <v>0</v>
      </c>
      <c r="L11485" s="7">
        <v>92450251598</v>
      </c>
      <c r="M11485" s="7">
        <v>217604296</v>
      </c>
      <c r="N11485" s="7">
        <v>6195210428</v>
      </c>
      <c r="O11485" s="20" t="str">
        <f t="shared" si="364"/>
        <v/>
      </c>
    </row>
    <row r="11486" spans="1:15">
      <c r="A11486" s="20" t="str">
        <f t="shared" si="363"/>
        <v>Lífeyrissjóður starfsmanna ríkisinsA-deild</v>
      </c>
      <c r="B11486" s="20" t="str">
        <f>_xlfn.IFNA(INDEX(Listi!$AI:$AI,MATCH(C11486,Listi!$AJ:$AJ,0)),INDEX(Listi!T:T,MATCH(C11486,Listi!U:U,0)))</f>
        <v>LSR</v>
      </c>
      <c r="C11486" t="s">
        <v>256</v>
      </c>
      <c r="D11486" t="s">
        <v>257</v>
      </c>
      <c r="E11486" t="s">
        <v>275</v>
      </c>
      <c r="F11486" t="s">
        <v>192</v>
      </c>
      <c r="G11486" t="s">
        <v>595</v>
      </c>
      <c r="H11486" t="s">
        <v>193</v>
      </c>
      <c r="I11486" s="7">
        <v>0</v>
      </c>
      <c r="L11486" s="7">
        <v>1024402726080</v>
      </c>
      <c r="M11486" s="7">
        <v>38030413328</v>
      </c>
      <c r="N11486" s="7">
        <v>13011563069</v>
      </c>
      <c r="O11486" s="20" t="str">
        <f t="shared" si="364"/>
        <v/>
      </c>
    </row>
    <row r="11487" spans="1:15">
      <c r="A11487" s="20" t="str">
        <f t="shared" si="363"/>
        <v>Lífeyrissjóður starfsmanna ríkisinsB-deild</v>
      </c>
      <c r="B11487" s="20" t="str">
        <f>_xlfn.IFNA(INDEX(Listi!$AI:$AI,MATCH(C11487,Listi!$AJ:$AJ,0)),INDEX(Listi!T:T,MATCH(C11487,Listi!U:U,0)))</f>
        <v>LSR</v>
      </c>
      <c r="C11487" t="s">
        <v>256</v>
      </c>
      <c r="D11487" t="s">
        <v>218</v>
      </c>
      <c r="E11487" t="s">
        <v>275</v>
      </c>
      <c r="F11487" t="s">
        <v>192</v>
      </c>
      <c r="G11487" t="s">
        <v>595</v>
      </c>
      <c r="H11487" t="s">
        <v>193</v>
      </c>
      <c r="I11487" s="7">
        <v>0</v>
      </c>
      <c r="L11487" s="7">
        <v>297381500048</v>
      </c>
      <c r="M11487" s="7">
        <v>1364474032</v>
      </c>
      <c r="N11487" s="7">
        <v>62409553231</v>
      </c>
      <c r="O11487" s="20" t="str">
        <f t="shared" si="364"/>
        <v/>
      </c>
    </row>
    <row r="11488" spans="1:15">
      <c r="A11488" s="20" t="str">
        <f t="shared" si="363"/>
        <v>Lífeyrissjóður starfsmanna ríkisinsLeið I</v>
      </c>
      <c r="B11488" s="20" t="str">
        <f>_xlfn.IFNA(INDEX(Listi!$AI:$AI,MATCH(C11488,Listi!$AJ:$AJ,0)),INDEX(Listi!T:T,MATCH(C11488,Listi!U:U,0)))</f>
        <v>LSR</v>
      </c>
      <c r="C11488" t="s">
        <v>256</v>
      </c>
      <c r="D11488" t="s">
        <v>258</v>
      </c>
      <c r="E11488" t="s">
        <v>276</v>
      </c>
      <c r="F11488" t="s">
        <v>192</v>
      </c>
      <c r="G11488" t="s">
        <v>595</v>
      </c>
      <c r="H11488" t="s">
        <v>193</v>
      </c>
      <c r="I11488" s="7">
        <v>0</v>
      </c>
      <c r="L11488" s="7">
        <v>11704214939</v>
      </c>
      <c r="M11488" s="7">
        <v>547428342</v>
      </c>
      <c r="N11488" s="7">
        <v>195323403</v>
      </c>
      <c r="O11488" s="20" t="str">
        <f t="shared" si="364"/>
        <v/>
      </c>
    </row>
    <row r="11489" spans="1:15">
      <c r="A11489" s="20" t="str">
        <f t="shared" si="363"/>
        <v>Lífeyrissjóður starfsmanna ríkisinsLeið II</v>
      </c>
      <c r="B11489" s="20" t="str">
        <f>_xlfn.IFNA(INDEX(Listi!$AI:$AI,MATCH(C11489,Listi!$AJ:$AJ,0)),INDEX(Listi!T:T,MATCH(C11489,Listi!U:U,0)))</f>
        <v>LSR</v>
      </c>
      <c r="C11489" t="s">
        <v>256</v>
      </c>
      <c r="D11489" t="s">
        <v>259</v>
      </c>
      <c r="E11489" t="s">
        <v>276</v>
      </c>
      <c r="F11489" t="s">
        <v>192</v>
      </c>
      <c r="G11489" t="s">
        <v>595</v>
      </c>
      <c r="H11489" t="s">
        <v>193</v>
      </c>
      <c r="I11489" s="7">
        <v>0</v>
      </c>
      <c r="L11489" s="7">
        <v>3365164594</v>
      </c>
      <c r="M11489" s="7">
        <v>379849453</v>
      </c>
      <c r="N11489" s="7">
        <v>93142056</v>
      </c>
      <c r="O11489" s="20" t="str">
        <f t="shared" si="364"/>
        <v/>
      </c>
    </row>
    <row r="11490" spans="1:15">
      <c r="A11490" s="20" t="str">
        <f t="shared" si="363"/>
        <v>Lífeyrissjóður starfsmanna ríkisinsLeið III</v>
      </c>
      <c r="B11490" s="20" t="str">
        <f>_xlfn.IFNA(INDEX(Listi!$AI:$AI,MATCH(C11490,Listi!$AJ:$AJ,0)),INDEX(Listi!T:T,MATCH(C11490,Listi!U:U,0)))</f>
        <v>LSR</v>
      </c>
      <c r="C11490" t="s">
        <v>256</v>
      </c>
      <c r="D11490" t="s">
        <v>260</v>
      </c>
      <c r="E11490" t="s">
        <v>276</v>
      </c>
      <c r="F11490" t="s">
        <v>192</v>
      </c>
      <c r="G11490" t="s">
        <v>595</v>
      </c>
      <c r="H11490" t="s">
        <v>193</v>
      </c>
      <c r="I11490" s="7">
        <v>0</v>
      </c>
      <c r="L11490" s="7">
        <v>9959294621</v>
      </c>
      <c r="M11490" s="7">
        <v>743287481</v>
      </c>
      <c r="N11490" s="7">
        <v>349903833</v>
      </c>
      <c r="O11490" s="20" t="str">
        <f t="shared" si="364"/>
        <v/>
      </c>
    </row>
    <row r="11491" spans="1:15">
      <c r="A11491" s="20" t="str">
        <f t="shared" si="363"/>
        <v>Lífeyrissjóður Tannlæknafél ÍslDeild I/Séreign</v>
      </c>
      <c r="B11491" s="20" t="str">
        <f>_xlfn.IFNA(INDEX(Listi!$AI:$AI,MATCH(C11491,Listi!$AJ:$AJ,0)),INDEX(Listi!T:T,MATCH(C11491,Listi!U:U,0)))</f>
        <v>Lífeyrissj. Tannlækna</v>
      </c>
      <c r="C11491" t="s">
        <v>261</v>
      </c>
      <c r="D11491" t="s">
        <v>207</v>
      </c>
      <c r="E11491" t="s">
        <v>276</v>
      </c>
      <c r="F11491" t="s">
        <v>192</v>
      </c>
      <c r="G11491" t="s">
        <v>595</v>
      </c>
      <c r="H11491" t="s">
        <v>193</v>
      </c>
      <c r="I11491" s="7">
        <v>0</v>
      </c>
      <c r="L11491" s="7">
        <v>6768408488</v>
      </c>
      <c r="M11491" s="7">
        <v>272759192</v>
      </c>
      <c r="N11491" s="7">
        <v>153838058</v>
      </c>
      <c r="O11491" s="20" t="str">
        <f t="shared" si="364"/>
        <v/>
      </c>
    </row>
    <row r="11492" spans="1:15">
      <c r="A11492" s="20" t="str">
        <f t="shared" si="363"/>
        <v>Lífeyrissjóður Tannlæknafél ÍslSamtryggingardeild</v>
      </c>
      <c r="B11492" s="20" t="str">
        <f>_xlfn.IFNA(INDEX(Listi!$AI:$AI,MATCH(C11492,Listi!$AJ:$AJ,0)),INDEX(Listi!T:T,MATCH(C11492,Listi!U:U,0)))</f>
        <v>Lífeyrissj. Tannlækna</v>
      </c>
      <c r="C11492" t="s">
        <v>261</v>
      </c>
      <c r="D11492" t="s">
        <v>205</v>
      </c>
      <c r="E11492" t="s">
        <v>275</v>
      </c>
      <c r="F11492" t="s">
        <v>192</v>
      </c>
      <c r="G11492" t="s">
        <v>595</v>
      </c>
      <c r="H11492" t="s">
        <v>193</v>
      </c>
      <c r="I11492" s="7">
        <v>0</v>
      </c>
      <c r="L11492" s="7">
        <v>2241251214</v>
      </c>
      <c r="M11492" s="7">
        <v>112827287</v>
      </c>
      <c r="N11492" s="7">
        <v>17930159</v>
      </c>
      <c r="O11492" s="20" t="str">
        <f t="shared" si="364"/>
        <v/>
      </c>
    </row>
    <row r="11493" spans="1:15">
      <c r="A11493" s="20" t="str">
        <f t="shared" si="363"/>
        <v>Lífeyrissjóður verslunarmannaÆvileið 1</v>
      </c>
      <c r="B11493" s="20" t="str">
        <f>_xlfn.IFNA(INDEX(Listi!$AI:$AI,MATCH(C11493,Listi!$AJ:$AJ,0)),INDEX(Listi!T:T,MATCH(C11493,Listi!U:U,0)))</f>
        <v>Lífeyrissj. Verslunarm.</v>
      </c>
      <c r="C11493" t="s">
        <v>206</v>
      </c>
      <c r="D11493" t="s">
        <v>310</v>
      </c>
      <c r="E11493" t="s">
        <v>276</v>
      </c>
      <c r="F11493" t="s">
        <v>192</v>
      </c>
      <c r="G11493" t="s">
        <v>595</v>
      </c>
      <c r="H11493" t="s">
        <v>193</v>
      </c>
      <c r="I11493" s="7">
        <v>0</v>
      </c>
      <c r="L11493" s="7">
        <v>2860479562</v>
      </c>
      <c r="M11493" s="7">
        <v>819651283</v>
      </c>
      <c r="N11493" s="7">
        <v>12562366</v>
      </c>
      <c r="O11493" s="20" t="str">
        <f t="shared" si="364"/>
        <v/>
      </c>
    </row>
    <row r="11494" spans="1:15">
      <c r="A11494" s="20" t="str">
        <f t="shared" si="363"/>
        <v>Lífeyrissjóður verslunarmannaÆvileið 2</v>
      </c>
      <c r="B11494" s="20" t="str">
        <f>_xlfn.IFNA(INDEX(Listi!$AI:$AI,MATCH(C11494,Listi!$AJ:$AJ,0)),INDEX(Listi!T:T,MATCH(C11494,Listi!U:U,0)))</f>
        <v>Lífeyrissj. Verslunarm.</v>
      </c>
      <c r="C11494" t="s">
        <v>206</v>
      </c>
      <c r="D11494" t="s">
        <v>309</v>
      </c>
      <c r="E11494" t="s">
        <v>276</v>
      </c>
      <c r="F11494" t="s">
        <v>192</v>
      </c>
      <c r="G11494" t="s">
        <v>595</v>
      </c>
      <c r="H11494" t="s">
        <v>193</v>
      </c>
      <c r="I11494" s="7">
        <v>0</v>
      </c>
      <c r="L11494" s="7">
        <v>2325064159</v>
      </c>
      <c r="M11494" s="7">
        <v>465663194</v>
      </c>
      <c r="N11494" s="7">
        <v>32037995</v>
      </c>
      <c r="O11494" s="20" t="str">
        <f t="shared" si="364"/>
        <v/>
      </c>
    </row>
    <row r="11495" spans="1:15">
      <c r="A11495" s="20" t="str">
        <f t="shared" si="363"/>
        <v>Lífeyrissjóður verslunarmannaÆvileið 3</v>
      </c>
      <c r="B11495" s="20" t="str">
        <f>_xlfn.IFNA(INDEX(Listi!$AI:$AI,MATCH(C11495,Listi!$AJ:$AJ,0)),INDEX(Listi!T:T,MATCH(C11495,Listi!U:U,0)))</f>
        <v>Lífeyrissj. Verslunarm.</v>
      </c>
      <c r="C11495" t="s">
        <v>206</v>
      </c>
      <c r="D11495" t="s">
        <v>308</v>
      </c>
      <c r="E11495" t="s">
        <v>276</v>
      </c>
      <c r="F11495" t="s">
        <v>192</v>
      </c>
      <c r="G11495" t="s">
        <v>595</v>
      </c>
      <c r="H11495" t="s">
        <v>193</v>
      </c>
      <c r="I11495" s="7">
        <v>0</v>
      </c>
      <c r="L11495" s="7">
        <v>1567402319</v>
      </c>
      <c r="M11495" s="7">
        <v>325961302</v>
      </c>
      <c r="N11495" s="7">
        <v>60283998</v>
      </c>
      <c r="O11495" s="20" t="str">
        <f t="shared" si="364"/>
        <v/>
      </c>
    </row>
    <row r="11496" spans="1:15">
      <c r="A11496" s="20" t="str">
        <f t="shared" si="363"/>
        <v>Lífeyrissjóður verslunarmannaDeild I/Séreign</v>
      </c>
      <c r="B11496" s="20" t="str">
        <f>_xlfn.IFNA(INDEX(Listi!$AI:$AI,MATCH(C11496,Listi!$AJ:$AJ,0)),INDEX(Listi!T:T,MATCH(C11496,Listi!U:U,0)))</f>
        <v>Lífeyrissj. Verslunarm.</v>
      </c>
      <c r="C11496" t="s">
        <v>206</v>
      </c>
      <c r="D11496" t="s">
        <v>207</v>
      </c>
      <c r="E11496" t="s">
        <v>276</v>
      </c>
      <c r="F11496" t="s">
        <v>192</v>
      </c>
      <c r="G11496" t="s">
        <v>595</v>
      </c>
      <c r="H11496" t="s">
        <v>193</v>
      </c>
      <c r="I11496" s="7">
        <v>0</v>
      </c>
      <c r="L11496" s="7">
        <v>19785724399</v>
      </c>
      <c r="M11496" s="7">
        <v>729937912</v>
      </c>
      <c r="N11496" s="7">
        <v>458382791</v>
      </c>
      <c r="O11496" s="20" t="str">
        <f t="shared" si="364"/>
        <v/>
      </c>
    </row>
    <row r="11497" spans="1:15">
      <c r="A11497" s="20" t="str">
        <f t="shared" si="363"/>
        <v>Lífeyrissjóður verslunarmannaSamtryggingardeild</v>
      </c>
      <c r="B11497" s="20" t="str">
        <f>_xlfn.IFNA(INDEX(Listi!$AI:$AI,MATCH(C11497,Listi!$AJ:$AJ,0)),INDEX(Listi!T:T,MATCH(C11497,Listi!U:U,0)))</f>
        <v>Lífeyrissj. Verslunarm.</v>
      </c>
      <c r="C11497" t="s">
        <v>206</v>
      </c>
      <c r="D11497" t="s">
        <v>205</v>
      </c>
      <c r="E11497" t="s">
        <v>275</v>
      </c>
      <c r="F11497" t="s">
        <v>192</v>
      </c>
      <c r="G11497" t="s">
        <v>595</v>
      </c>
      <c r="H11497" t="s">
        <v>193</v>
      </c>
      <c r="I11497" s="7">
        <v>0</v>
      </c>
      <c r="L11497" s="7">
        <v>1174592806906</v>
      </c>
      <c r="M11497" s="7">
        <v>35794261112</v>
      </c>
      <c r="N11497" s="7">
        <v>21965137185</v>
      </c>
      <c r="O11497" s="20" t="str">
        <f t="shared" si="364"/>
        <v/>
      </c>
    </row>
    <row r="11498" spans="1:15">
      <c r="A11498" s="20" t="str">
        <f t="shared" ref="A11498:A11561" si="365">CONCATENATE(C11498,D11498)</f>
        <v>Lífeyrissjóður VestmannaeyjaSafn I</v>
      </c>
      <c r="B11498" s="20" t="str">
        <f>_xlfn.IFNA(INDEX(Listi!$AI:$AI,MATCH(C11498,Listi!$AJ:$AJ,0)),INDEX(Listi!T:T,MATCH(C11498,Listi!U:U,0)))</f>
        <v>Lífeyrissj. Vestm.</v>
      </c>
      <c r="C11498" t="s">
        <v>262</v>
      </c>
      <c r="D11498" t="s">
        <v>210</v>
      </c>
      <c r="E11498" t="s">
        <v>276</v>
      </c>
      <c r="F11498" t="s">
        <v>192</v>
      </c>
      <c r="G11498" t="s">
        <v>595</v>
      </c>
      <c r="H11498" t="s">
        <v>193</v>
      </c>
      <c r="I11498" s="7">
        <v>0</v>
      </c>
      <c r="L11498" s="7">
        <v>381311221</v>
      </c>
      <c r="M11498" s="7">
        <v>44104006</v>
      </c>
      <c r="N11498" s="7">
        <v>13592960</v>
      </c>
      <c r="O11498" s="20" t="str">
        <f t="shared" si="364"/>
        <v/>
      </c>
    </row>
    <row r="11499" spans="1:15">
      <c r="A11499" s="20" t="str">
        <f t="shared" si="365"/>
        <v>Lífeyrissjóður VestmannaeyjaSafn II</v>
      </c>
      <c r="B11499" s="20" t="str">
        <f>_xlfn.IFNA(INDEX(Listi!$AI:$AI,MATCH(C11499,Listi!$AJ:$AJ,0)),INDEX(Listi!T:T,MATCH(C11499,Listi!U:U,0)))</f>
        <v>Lífeyrissj. Vestm.</v>
      </c>
      <c r="C11499" t="s">
        <v>262</v>
      </c>
      <c r="D11499" t="s">
        <v>211</v>
      </c>
      <c r="E11499" t="s">
        <v>276</v>
      </c>
      <c r="F11499" t="s">
        <v>192</v>
      </c>
      <c r="G11499" t="s">
        <v>595</v>
      </c>
      <c r="H11499" t="s">
        <v>193</v>
      </c>
      <c r="I11499" s="7">
        <v>0</v>
      </c>
      <c r="L11499" s="7">
        <v>571440191</v>
      </c>
      <c r="M11499" s="7">
        <v>40240404</v>
      </c>
      <c r="N11499" s="7">
        <v>18659289</v>
      </c>
      <c r="O11499" s="20" t="str">
        <f t="shared" si="364"/>
        <v/>
      </c>
    </row>
    <row r="11500" spans="1:15">
      <c r="A11500" s="20" t="str">
        <f t="shared" si="365"/>
        <v>Lífeyrissjóður VestmannaeyjaSamtryggingardeild</v>
      </c>
      <c r="B11500" s="20" t="str">
        <f>_xlfn.IFNA(INDEX(Listi!$AI:$AI,MATCH(C11500,Listi!$AJ:$AJ,0)),INDEX(Listi!T:T,MATCH(C11500,Listi!U:U,0)))</f>
        <v>Lífeyrissj. Vestm.</v>
      </c>
      <c r="C11500" t="s">
        <v>262</v>
      </c>
      <c r="D11500" t="s">
        <v>205</v>
      </c>
      <c r="E11500" t="s">
        <v>275</v>
      </c>
      <c r="F11500" t="s">
        <v>192</v>
      </c>
      <c r="G11500" t="s">
        <v>595</v>
      </c>
      <c r="H11500" t="s">
        <v>193</v>
      </c>
      <c r="I11500" s="7">
        <v>0</v>
      </c>
      <c r="L11500" s="7">
        <v>85198020532</v>
      </c>
      <c r="M11500" s="7">
        <v>1944643004</v>
      </c>
      <c r="N11500" s="7">
        <v>2198060399</v>
      </c>
      <c r="O11500" s="20" t="str">
        <f t="shared" si="364"/>
        <v/>
      </c>
    </row>
    <row r="11501" spans="1:15">
      <c r="A11501" s="20" t="str">
        <f t="shared" si="365"/>
        <v>Lífsval - lífeyrissparnaðurLífsval 1</v>
      </c>
      <c r="B11501" s="20" t="str">
        <f>_xlfn.IFNA(INDEX(Listi!$AI:$AI,MATCH(C11501,Listi!$AJ:$AJ,0)),INDEX(Listi!T:T,MATCH(C11501,Listi!U:U,0)))</f>
        <v>Lífsval</v>
      </c>
      <c r="C11501" t="s">
        <v>263</v>
      </c>
      <c r="D11501" t="s">
        <v>264</v>
      </c>
      <c r="E11501" t="s">
        <v>276</v>
      </c>
      <c r="F11501" t="s">
        <v>192</v>
      </c>
      <c r="G11501" t="s">
        <v>595</v>
      </c>
      <c r="H11501" t="s">
        <v>193</v>
      </c>
      <c r="I11501" s="7">
        <v>0</v>
      </c>
      <c r="L11501" s="7">
        <v>1792991246</v>
      </c>
      <c r="M11501" s="7">
        <v>203244065</v>
      </c>
      <c r="N11501" s="7">
        <v>81003579</v>
      </c>
      <c r="O11501" s="20" t="str">
        <f t="shared" si="364"/>
        <v/>
      </c>
    </row>
    <row r="11502" spans="1:15">
      <c r="A11502" s="20" t="str">
        <f t="shared" si="365"/>
        <v>Lífsval - lífeyrissparnaðurLífsval 2</v>
      </c>
      <c r="B11502" s="20" t="str">
        <f>_xlfn.IFNA(INDEX(Listi!$AI:$AI,MATCH(C11502,Listi!$AJ:$AJ,0)),INDEX(Listi!T:T,MATCH(C11502,Listi!U:U,0)))</f>
        <v>Lífsval</v>
      </c>
      <c r="C11502" t="s">
        <v>263</v>
      </c>
      <c r="D11502" t="s">
        <v>265</v>
      </c>
      <c r="E11502" t="s">
        <v>276</v>
      </c>
      <c r="F11502" t="s">
        <v>192</v>
      </c>
      <c r="G11502" t="s">
        <v>595</v>
      </c>
      <c r="H11502" t="s">
        <v>193</v>
      </c>
      <c r="I11502" s="7">
        <v>0</v>
      </c>
      <c r="L11502" s="7">
        <v>79660340</v>
      </c>
      <c r="M11502" s="7">
        <v>14369045</v>
      </c>
      <c r="N11502" s="7">
        <v>2695304</v>
      </c>
      <c r="O11502" s="20" t="str">
        <f t="shared" si="364"/>
        <v/>
      </c>
    </row>
    <row r="11503" spans="1:15">
      <c r="A11503" s="20" t="str">
        <f t="shared" si="365"/>
        <v>Lífsval - lífeyrissparnaðurLífsval 3</v>
      </c>
      <c r="B11503" s="20" t="str">
        <f>_xlfn.IFNA(INDEX(Listi!$AI:$AI,MATCH(C11503,Listi!$AJ:$AJ,0)),INDEX(Listi!T:T,MATCH(C11503,Listi!U:U,0)))</f>
        <v>Lífsval</v>
      </c>
      <c r="C11503" t="s">
        <v>263</v>
      </c>
      <c r="D11503" t="s">
        <v>266</v>
      </c>
      <c r="E11503" t="s">
        <v>276</v>
      </c>
      <c r="F11503" t="s">
        <v>192</v>
      </c>
      <c r="G11503" t="s">
        <v>595</v>
      </c>
      <c r="H11503" t="s">
        <v>193</v>
      </c>
      <c r="I11503" s="7">
        <v>0</v>
      </c>
      <c r="L11503" s="7">
        <v>131239774</v>
      </c>
      <c r="M11503" s="7">
        <v>16635787</v>
      </c>
      <c r="N11503" s="7">
        <v>3548138</v>
      </c>
      <c r="O11503" s="20" t="str">
        <f t="shared" si="364"/>
        <v/>
      </c>
    </row>
    <row r="11504" spans="1:15">
      <c r="A11504" s="20" t="str">
        <f t="shared" si="365"/>
        <v>Lífsval - lífeyrissparnaðurLífsval 4</v>
      </c>
      <c r="B11504" s="20" t="str">
        <f>_xlfn.IFNA(INDEX(Listi!$AI:$AI,MATCH(C11504,Listi!$AJ:$AJ,0)),INDEX(Listi!T:T,MATCH(C11504,Listi!U:U,0)))</f>
        <v>Lífsval</v>
      </c>
      <c r="C11504" t="s">
        <v>263</v>
      </c>
      <c r="D11504" t="s">
        <v>267</v>
      </c>
      <c r="E11504" t="s">
        <v>276</v>
      </c>
      <c r="F11504" t="s">
        <v>192</v>
      </c>
      <c r="G11504" t="s">
        <v>595</v>
      </c>
      <c r="H11504" t="s">
        <v>193</v>
      </c>
      <c r="I11504" s="7">
        <v>0</v>
      </c>
      <c r="L11504" s="7">
        <v>71752064</v>
      </c>
      <c r="M11504" s="7">
        <v>15238959</v>
      </c>
      <c r="N11504" s="7">
        <v>2058992</v>
      </c>
      <c r="O11504" s="20" t="str">
        <f t="shared" si="364"/>
        <v/>
      </c>
    </row>
    <row r="11505" spans="1:15">
      <c r="A11505" s="20" t="str">
        <f t="shared" si="365"/>
        <v>Lífsverk lífeyrissjóðurLífsverk I/Séreign</v>
      </c>
      <c r="B11505" s="20" t="str">
        <f>_xlfn.IFNA(INDEX(Listi!$AI:$AI,MATCH(C11505,Listi!$AJ:$AJ,0)),INDEX(Listi!T:T,MATCH(C11505,Listi!U:U,0)))</f>
        <v xml:space="preserve">Lífsverk  </v>
      </c>
      <c r="C11505" t="s">
        <v>268</v>
      </c>
      <c r="D11505" t="s">
        <v>269</v>
      </c>
      <c r="E11505" t="s">
        <v>276</v>
      </c>
      <c r="F11505" t="s">
        <v>192</v>
      </c>
      <c r="G11505" t="s">
        <v>595</v>
      </c>
      <c r="H11505" t="s">
        <v>193</v>
      </c>
      <c r="I11505" s="7">
        <v>0</v>
      </c>
      <c r="L11505" s="7">
        <v>4582957000</v>
      </c>
      <c r="M11505" s="7">
        <v>635926000</v>
      </c>
      <c r="N11505" s="7">
        <v>22708000</v>
      </c>
      <c r="O11505" s="20" t="str">
        <f t="shared" si="364"/>
        <v/>
      </c>
    </row>
    <row r="11506" spans="1:15">
      <c r="A11506" s="20" t="str">
        <f t="shared" si="365"/>
        <v>Lífsverk lífeyrissjóðurLífsverk II/Séreign</v>
      </c>
      <c r="B11506" s="20" t="str">
        <f>_xlfn.IFNA(INDEX(Listi!$AI:$AI,MATCH(C11506,Listi!$AJ:$AJ,0)),INDEX(Listi!T:T,MATCH(C11506,Listi!U:U,0)))</f>
        <v xml:space="preserve">Lífsverk  </v>
      </c>
      <c r="C11506" t="s">
        <v>268</v>
      </c>
      <c r="D11506" t="s">
        <v>270</v>
      </c>
      <c r="E11506" t="s">
        <v>276</v>
      </c>
      <c r="F11506" t="s">
        <v>192</v>
      </c>
      <c r="G11506" t="s">
        <v>595</v>
      </c>
      <c r="H11506" t="s">
        <v>193</v>
      </c>
      <c r="I11506" s="7">
        <v>0</v>
      </c>
      <c r="L11506" s="7">
        <v>23735073000</v>
      </c>
      <c r="M11506" s="7">
        <v>2073571000</v>
      </c>
      <c r="N11506" s="7">
        <v>249365000</v>
      </c>
      <c r="O11506" s="20" t="str">
        <f t="shared" si="364"/>
        <v/>
      </c>
    </row>
    <row r="11507" spans="1:15">
      <c r="A11507" s="20" t="str">
        <f t="shared" si="365"/>
        <v>Lífsverk lífeyrissjóðurLífsverk III/Séreign</v>
      </c>
      <c r="B11507" s="20" t="str">
        <f>_xlfn.IFNA(INDEX(Listi!$AI:$AI,MATCH(C11507,Listi!$AJ:$AJ,0)),INDEX(Listi!T:T,MATCH(C11507,Listi!U:U,0)))</f>
        <v xml:space="preserve">Lífsverk  </v>
      </c>
      <c r="C11507" t="s">
        <v>268</v>
      </c>
      <c r="D11507" t="s">
        <v>271</v>
      </c>
      <c r="E11507" t="s">
        <v>276</v>
      </c>
      <c r="F11507" t="s">
        <v>192</v>
      </c>
      <c r="G11507" t="s">
        <v>595</v>
      </c>
      <c r="H11507" t="s">
        <v>193</v>
      </c>
      <c r="I11507" s="7">
        <v>0</v>
      </c>
      <c r="L11507" s="7">
        <v>653814000</v>
      </c>
      <c r="M11507" s="7">
        <v>105107000</v>
      </c>
      <c r="N11507" s="7">
        <v>2613000</v>
      </c>
      <c r="O11507" s="20" t="str">
        <f t="shared" si="364"/>
        <v/>
      </c>
    </row>
    <row r="11508" spans="1:15">
      <c r="A11508" s="20" t="str">
        <f t="shared" si="365"/>
        <v>Lífsverk lífeyrissjóðurSamtryggingardeild</v>
      </c>
      <c r="B11508" s="20" t="str">
        <f>_xlfn.IFNA(INDEX(Listi!$AI:$AI,MATCH(C11508,Listi!$AJ:$AJ,0)),INDEX(Listi!T:T,MATCH(C11508,Listi!U:U,0)))</f>
        <v xml:space="preserve">Lífsverk  </v>
      </c>
      <c r="C11508" t="s">
        <v>268</v>
      </c>
      <c r="D11508" t="s">
        <v>205</v>
      </c>
      <c r="E11508" t="s">
        <v>275</v>
      </c>
      <c r="F11508" t="s">
        <v>192</v>
      </c>
      <c r="G11508" t="s">
        <v>595</v>
      </c>
      <c r="H11508" t="s">
        <v>193</v>
      </c>
      <c r="I11508" s="7">
        <v>0</v>
      </c>
      <c r="L11508" s="7">
        <v>120542527000</v>
      </c>
      <c r="M11508" s="7">
        <v>4397803000</v>
      </c>
      <c r="N11508" s="7">
        <v>1423151000</v>
      </c>
      <c r="O11508" s="20" t="str">
        <f t="shared" si="364"/>
        <v/>
      </c>
    </row>
    <row r="11509" spans="1:15">
      <c r="A11509" s="20" t="str">
        <f t="shared" si="365"/>
        <v>Söfnunarsjóður lífeyrisréttindaDeild I/Innlán</v>
      </c>
      <c r="B11509" s="20" t="str">
        <f>_xlfn.IFNA(INDEX(Listi!$AI:$AI,MATCH(C11509,Listi!$AJ:$AJ,0)),INDEX(Listi!T:T,MATCH(C11509,Listi!U:U,0)))</f>
        <v>Söfnunarsj.</v>
      </c>
      <c r="C11509" t="s">
        <v>272</v>
      </c>
      <c r="D11509" t="s">
        <v>273</v>
      </c>
      <c r="E11509" t="s">
        <v>276</v>
      </c>
      <c r="F11509" t="s">
        <v>192</v>
      </c>
      <c r="G11509" t="s">
        <v>595</v>
      </c>
      <c r="H11509" t="s">
        <v>193</v>
      </c>
      <c r="I11509" s="7">
        <v>0</v>
      </c>
      <c r="L11509" s="7">
        <v>2001731914</v>
      </c>
      <c r="M11509" s="7">
        <v>133561634</v>
      </c>
      <c r="N11509" s="7">
        <v>44803565</v>
      </c>
      <c r="O11509" s="20" t="str">
        <f t="shared" si="364"/>
        <v/>
      </c>
    </row>
    <row r="11510" spans="1:15">
      <c r="A11510" s="20" t="str">
        <f t="shared" si="365"/>
        <v>Söfnunarsjóður lífeyrisréttindaDeild III/Séreign</v>
      </c>
      <c r="B11510" s="20" t="str">
        <f>_xlfn.IFNA(INDEX(Listi!$AI:$AI,MATCH(C11510,Listi!$AJ:$AJ,0)),INDEX(Listi!T:T,MATCH(C11510,Listi!U:U,0)))</f>
        <v>Söfnunarsj.</v>
      </c>
      <c r="C11510" t="s">
        <v>272</v>
      </c>
      <c r="D11510" t="s">
        <v>599</v>
      </c>
      <c r="E11510" t="s">
        <v>276</v>
      </c>
      <c r="F11510" t="s">
        <v>192</v>
      </c>
      <c r="G11510" t="s">
        <v>595</v>
      </c>
      <c r="H11510" t="s">
        <v>193</v>
      </c>
      <c r="I11510" s="7">
        <v>0</v>
      </c>
      <c r="L11510" s="7">
        <v>24413085</v>
      </c>
      <c r="M11510" s="7">
        <v>24697577</v>
      </c>
      <c r="N11510" s="7">
        <v>900000</v>
      </c>
      <c r="O11510" s="20" t="str">
        <f t="shared" si="364"/>
        <v/>
      </c>
    </row>
    <row r="11511" spans="1:15">
      <c r="A11511" s="20" t="str">
        <f t="shared" si="365"/>
        <v>Söfnunarsjóður lífeyrisréttindaDeildII/Séreign</v>
      </c>
      <c r="B11511" s="20" t="str">
        <f>_xlfn.IFNA(INDEX(Listi!$AI:$AI,MATCH(C11511,Listi!$AJ:$AJ,0)),INDEX(Listi!T:T,MATCH(C11511,Listi!U:U,0)))</f>
        <v>Söfnunarsj.</v>
      </c>
      <c r="C11511" t="s">
        <v>272</v>
      </c>
      <c r="D11511" t="s">
        <v>586</v>
      </c>
      <c r="E11511" t="s">
        <v>276</v>
      </c>
      <c r="F11511" t="s">
        <v>192</v>
      </c>
      <c r="G11511" t="s">
        <v>595</v>
      </c>
      <c r="H11511" t="s">
        <v>193</v>
      </c>
      <c r="I11511" s="7">
        <v>0</v>
      </c>
      <c r="L11511" s="7">
        <v>1654616477</v>
      </c>
      <c r="M11511" s="7">
        <v>128539213</v>
      </c>
      <c r="N11511" s="7">
        <v>22846291</v>
      </c>
      <c r="O11511" s="20" t="str">
        <f t="shared" si="364"/>
        <v/>
      </c>
    </row>
    <row r="11512" spans="1:15">
      <c r="A11512" s="20" t="str">
        <f t="shared" si="365"/>
        <v>Söfnunarsjóður lífeyrisréttindaSamtryggingardeild</v>
      </c>
      <c r="B11512" s="20" t="str">
        <f>_xlfn.IFNA(INDEX(Listi!$AI:$AI,MATCH(C11512,Listi!$AJ:$AJ,0)),INDEX(Listi!T:T,MATCH(C11512,Listi!U:U,0)))</f>
        <v>Söfnunarsj.</v>
      </c>
      <c r="C11512" t="s">
        <v>272</v>
      </c>
      <c r="D11512" t="s">
        <v>205</v>
      </c>
      <c r="E11512" t="s">
        <v>275</v>
      </c>
      <c r="F11512" t="s">
        <v>192</v>
      </c>
      <c r="G11512" t="s">
        <v>595</v>
      </c>
      <c r="H11512" t="s">
        <v>193</v>
      </c>
      <c r="I11512" s="7">
        <v>0</v>
      </c>
      <c r="L11512" s="7">
        <v>238978847889</v>
      </c>
      <c r="M11512" s="7">
        <v>4967193409</v>
      </c>
      <c r="N11512" s="7">
        <v>6076487652</v>
      </c>
      <c r="O11512" s="20" t="str">
        <f t="shared" si="364"/>
        <v/>
      </c>
    </row>
    <row r="11513" spans="1:15">
      <c r="A11513" s="20" t="str">
        <f t="shared" si="365"/>
        <v>Stapi lífeyrissjóðurSafn I</v>
      </c>
      <c r="B11513" s="20" t="str">
        <f>_xlfn.IFNA(INDEX(Listi!$AI:$AI,MATCH(C11513,Listi!$AJ:$AJ,0)),INDEX(Listi!T:T,MATCH(C11513,Listi!U:U,0)))</f>
        <v xml:space="preserve">Stapi  </v>
      </c>
      <c r="C11513" t="s">
        <v>209</v>
      </c>
      <c r="D11513" t="s">
        <v>210</v>
      </c>
      <c r="E11513" t="s">
        <v>276</v>
      </c>
      <c r="F11513" t="s">
        <v>192</v>
      </c>
      <c r="G11513" t="s">
        <v>595</v>
      </c>
      <c r="H11513" t="s">
        <v>193</v>
      </c>
      <c r="I11513" s="7">
        <v>0</v>
      </c>
      <c r="L11513" s="7">
        <v>2440828925</v>
      </c>
      <c r="M11513" s="7">
        <v>91567233</v>
      </c>
      <c r="N11513" s="7">
        <v>110755602</v>
      </c>
      <c r="O11513" s="20" t="str">
        <f t="shared" si="364"/>
        <v/>
      </c>
    </row>
    <row r="11514" spans="1:15">
      <c r="A11514" s="20" t="str">
        <f t="shared" si="365"/>
        <v>Stapi lífeyrissjóðurSafn II</v>
      </c>
      <c r="B11514" s="20" t="str">
        <f>_xlfn.IFNA(INDEX(Listi!$AI:$AI,MATCH(C11514,Listi!$AJ:$AJ,0)),INDEX(Listi!T:T,MATCH(C11514,Listi!U:U,0)))</f>
        <v xml:space="preserve">Stapi  </v>
      </c>
      <c r="C11514" t="s">
        <v>209</v>
      </c>
      <c r="D11514" t="s">
        <v>211</v>
      </c>
      <c r="E11514" t="s">
        <v>276</v>
      </c>
      <c r="F11514" t="s">
        <v>192</v>
      </c>
      <c r="G11514" t="s">
        <v>595</v>
      </c>
      <c r="H11514" t="s">
        <v>193</v>
      </c>
      <c r="I11514" s="7">
        <v>0</v>
      </c>
      <c r="L11514" s="7">
        <v>5710890273</v>
      </c>
      <c r="M11514" s="7">
        <v>262001316</v>
      </c>
      <c r="N11514" s="7">
        <v>164209410</v>
      </c>
      <c r="O11514" s="20" t="str">
        <f t="shared" si="364"/>
        <v/>
      </c>
    </row>
    <row r="11515" spans="1:15">
      <c r="A11515" s="20" t="str">
        <f t="shared" si="365"/>
        <v>Stapi lífeyrissjóðurSafn III</v>
      </c>
      <c r="B11515" s="20" t="str">
        <f>_xlfn.IFNA(INDEX(Listi!$AI:$AI,MATCH(C11515,Listi!$AJ:$AJ,0)),INDEX(Listi!T:T,MATCH(C11515,Listi!U:U,0)))</f>
        <v xml:space="preserve">Stapi  </v>
      </c>
      <c r="C11515" t="s">
        <v>209</v>
      </c>
      <c r="D11515" t="s">
        <v>212</v>
      </c>
      <c r="E11515" t="s">
        <v>276</v>
      </c>
      <c r="F11515" t="s">
        <v>192</v>
      </c>
      <c r="G11515" t="s">
        <v>595</v>
      </c>
      <c r="H11515" t="s">
        <v>193</v>
      </c>
      <c r="I11515" s="7">
        <v>0</v>
      </c>
      <c r="L11515" s="7">
        <v>268100084</v>
      </c>
      <c r="M11515" s="7">
        <v>24388890</v>
      </c>
      <c r="N11515" s="7">
        <v>9886128</v>
      </c>
      <c r="O11515" s="20" t="str">
        <f t="shared" si="364"/>
        <v/>
      </c>
    </row>
    <row r="11516" spans="1:15">
      <c r="A11516" s="20" t="str">
        <f t="shared" si="365"/>
        <v>Stapi lífeyrissjóðurTryggingardeild</v>
      </c>
      <c r="B11516" s="20" t="str">
        <f>_xlfn.IFNA(INDEX(Listi!$AI:$AI,MATCH(C11516,Listi!$AJ:$AJ,0)),INDEX(Listi!T:T,MATCH(C11516,Listi!U:U,0)))</f>
        <v xml:space="preserve">Stapi  </v>
      </c>
      <c r="C11516" t="s">
        <v>209</v>
      </c>
      <c r="D11516" t="s">
        <v>213</v>
      </c>
      <c r="E11516" t="s">
        <v>275</v>
      </c>
      <c r="F11516" t="s">
        <v>192</v>
      </c>
      <c r="G11516" t="s">
        <v>595</v>
      </c>
      <c r="H11516" t="s">
        <v>193</v>
      </c>
      <c r="I11516" s="7">
        <v>0</v>
      </c>
      <c r="L11516" s="7">
        <v>348661724246</v>
      </c>
      <c r="M11516" s="7">
        <v>13807615154</v>
      </c>
      <c r="N11516" s="7">
        <v>7912918911</v>
      </c>
      <c r="O11516" s="20" t="str">
        <f t="shared" si="364"/>
        <v/>
      </c>
    </row>
    <row r="11517" spans="1:15">
      <c r="A11517" s="20" t="str">
        <f t="shared" si="365"/>
        <v>Stapi lífeyrissjóðurVarfærnasafnið</v>
      </c>
      <c r="B11517" s="20" t="str">
        <f>_xlfn.IFNA(INDEX(Listi!$AI:$AI,MATCH(C11517,Listi!$AJ:$AJ,0)),INDEX(Listi!T:T,MATCH(C11517,Listi!U:U,0)))</f>
        <v xml:space="preserve">Stapi  </v>
      </c>
      <c r="C11517" t="s">
        <v>209</v>
      </c>
      <c r="D11517" t="s">
        <v>392</v>
      </c>
      <c r="E11517" t="s">
        <v>276</v>
      </c>
      <c r="F11517" t="s">
        <v>192</v>
      </c>
      <c r="G11517" t="s">
        <v>595</v>
      </c>
      <c r="H11517" t="s">
        <v>193</v>
      </c>
      <c r="I11517" s="7">
        <v>0</v>
      </c>
      <c r="L11517" s="7">
        <v>471986044</v>
      </c>
      <c r="M11517" s="7">
        <v>137399159</v>
      </c>
      <c r="N11517" s="7">
        <v>6994496</v>
      </c>
      <c r="O11517" s="20" t="str">
        <f t="shared" si="364"/>
        <v/>
      </c>
    </row>
    <row r="11518" spans="1:15">
      <c r="A11518" s="20" t="str">
        <f t="shared" si="365"/>
        <v>Almenni lífeyrissjóðurinnÆvisafn I</v>
      </c>
      <c r="B11518" s="20" t="str">
        <f>_xlfn.IFNA(INDEX(Listi!$AI:$AI,MATCH(C11518,Listi!$AJ:$AJ,0)),INDEX(Listi!T:T,MATCH(C11518,Listi!U:U,0)))</f>
        <v xml:space="preserve">Almenni </v>
      </c>
      <c r="C11518" t="s">
        <v>0</v>
      </c>
      <c r="D11518" t="s">
        <v>202</v>
      </c>
      <c r="E11518" t="s">
        <v>276</v>
      </c>
      <c r="F11518" t="s">
        <v>194</v>
      </c>
      <c r="G11518" t="s">
        <v>596</v>
      </c>
      <c r="H11518" t="s">
        <v>195</v>
      </c>
      <c r="I11518" s="7">
        <v>0</v>
      </c>
      <c r="L11518" s="7">
        <v>43068273823</v>
      </c>
      <c r="M11518" s="7">
        <v>4413720640</v>
      </c>
      <c r="N11518" s="7">
        <v>641257097</v>
      </c>
      <c r="O11518" s="20" t="str">
        <f t="shared" si="364"/>
        <v/>
      </c>
    </row>
    <row r="11519" spans="1:15">
      <c r="A11519" s="20" t="str">
        <f t="shared" si="365"/>
        <v>Almenni lífeyrissjóðurinnÆvisafn II</v>
      </c>
      <c r="B11519" s="20" t="str">
        <f>_xlfn.IFNA(INDEX(Listi!$AI:$AI,MATCH(C11519,Listi!$AJ:$AJ,0)),INDEX(Listi!T:T,MATCH(C11519,Listi!U:U,0)))</f>
        <v xml:space="preserve">Almenni </v>
      </c>
      <c r="C11519" t="s">
        <v>0</v>
      </c>
      <c r="D11519" t="s">
        <v>203</v>
      </c>
      <c r="E11519" t="s">
        <v>276</v>
      </c>
      <c r="F11519" t="s">
        <v>194</v>
      </c>
      <c r="G11519" t="s">
        <v>596</v>
      </c>
      <c r="H11519" t="s">
        <v>195</v>
      </c>
      <c r="I11519" s="7">
        <v>0</v>
      </c>
      <c r="L11519" s="7">
        <v>86460235807</v>
      </c>
      <c r="M11519" s="7">
        <v>3970537445</v>
      </c>
      <c r="N11519" s="7">
        <v>1539034493</v>
      </c>
      <c r="O11519" s="20" t="str">
        <f t="shared" si="364"/>
        <v/>
      </c>
    </row>
    <row r="11520" spans="1:15">
      <c r="A11520" s="20" t="str">
        <f t="shared" si="365"/>
        <v>Almenni lífeyrissjóðurinnÆvisafn III</v>
      </c>
      <c r="B11520" s="20" t="str">
        <f>_xlfn.IFNA(INDEX(Listi!$AI:$AI,MATCH(C11520,Listi!$AJ:$AJ,0)),INDEX(Listi!T:T,MATCH(C11520,Listi!U:U,0)))</f>
        <v xml:space="preserve">Almenni </v>
      </c>
      <c r="C11520" t="s">
        <v>0</v>
      </c>
      <c r="D11520" t="s">
        <v>204</v>
      </c>
      <c r="E11520" t="s">
        <v>276</v>
      </c>
      <c r="F11520" t="s">
        <v>194</v>
      </c>
      <c r="G11520" t="s">
        <v>596</v>
      </c>
      <c r="H11520" t="s">
        <v>195</v>
      </c>
      <c r="I11520" s="7">
        <v>0</v>
      </c>
      <c r="L11520" s="7">
        <v>33890180699</v>
      </c>
      <c r="M11520" s="7">
        <v>1571509194</v>
      </c>
      <c r="N11520" s="7">
        <v>920421683</v>
      </c>
      <c r="O11520" s="20" t="str">
        <f t="shared" si="364"/>
        <v/>
      </c>
    </row>
    <row r="11521" spans="1:15">
      <c r="A11521" s="20" t="str">
        <f t="shared" si="365"/>
        <v>Almenni lífeyrissjóðurinnHúsnæðissafn</v>
      </c>
      <c r="B11521" s="20" t="str">
        <f>_xlfn.IFNA(INDEX(Listi!$AI:$AI,MATCH(C11521,Listi!$AJ:$AJ,0)),INDEX(Listi!T:T,MATCH(C11521,Listi!U:U,0)))</f>
        <v xml:space="preserve">Almenni </v>
      </c>
      <c r="C11521" t="s">
        <v>0</v>
      </c>
      <c r="D11521" t="s">
        <v>315</v>
      </c>
      <c r="E11521" t="s">
        <v>276</v>
      </c>
      <c r="F11521" t="s">
        <v>194</v>
      </c>
      <c r="G11521" t="s">
        <v>596</v>
      </c>
      <c r="H11521" t="s">
        <v>195</v>
      </c>
      <c r="I11521" s="7">
        <v>0</v>
      </c>
      <c r="L11521" s="7">
        <v>487895879</v>
      </c>
      <c r="M11521" s="7">
        <v>166428361</v>
      </c>
      <c r="N11521" s="7">
        <v>18080096</v>
      </c>
      <c r="O11521" s="20" t="str">
        <f t="shared" si="364"/>
        <v/>
      </c>
    </row>
    <row r="11522" spans="1:15">
      <c r="A11522" s="20" t="str">
        <f t="shared" si="365"/>
        <v>Almenni lífeyrissjóðurinnInnlánssafn</v>
      </c>
      <c r="B11522" s="20" t="str">
        <f>_xlfn.IFNA(INDEX(Listi!$AI:$AI,MATCH(C11522,Listi!$AJ:$AJ,0)),INDEX(Listi!T:T,MATCH(C11522,Listi!U:U,0)))</f>
        <v xml:space="preserve">Almenni </v>
      </c>
      <c r="C11522" t="s">
        <v>0</v>
      </c>
      <c r="D11522" t="s">
        <v>1</v>
      </c>
      <c r="E11522" t="s">
        <v>276</v>
      </c>
      <c r="F11522" t="s">
        <v>194</v>
      </c>
      <c r="G11522" t="s">
        <v>596</v>
      </c>
      <c r="H11522" t="s">
        <v>195</v>
      </c>
      <c r="I11522" s="7">
        <v>0</v>
      </c>
      <c r="L11522" s="7">
        <v>26587944379</v>
      </c>
      <c r="M11522" s="7">
        <v>1016779991</v>
      </c>
      <c r="N11522" s="7">
        <v>1031869724</v>
      </c>
      <c r="O11522" s="20" t="str">
        <f t="shared" ref="O11522:O11585" si="366">IFERROR(VLOOKUP(F11522,EhLykill,3,FALSE),"")</f>
        <v/>
      </c>
    </row>
    <row r="11523" spans="1:15">
      <c r="A11523" s="20" t="str">
        <f t="shared" si="365"/>
        <v>Almenni lífeyrissjóðurinnRíkissafn langt</v>
      </c>
      <c r="B11523" s="20" t="str">
        <f>_xlfn.IFNA(INDEX(Listi!$AI:$AI,MATCH(C11523,Listi!$AJ:$AJ,0)),INDEX(Listi!T:T,MATCH(C11523,Listi!U:U,0)))</f>
        <v xml:space="preserve">Almenni </v>
      </c>
      <c r="C11523" t="s">
        <v>0</v>
      </c>
      <c r="D11523" t="s">
        <v>199</v>
      </c>
      <c r="E11523" t="s">
        <v>276</v>
      </c>
      <c r="F11523" t="s">
        <v>194</v>
      </c>
      <c r="G11523" t="s">
        <v>596</v>
      </c>
      <c r="H11523" t="s">
        <v>195</v>
      </c>
      <c r="I11523" s="7">
        <v>0</v>
      </c>
      <c r="L11523" s="7">
        <v>1193680171</v>
      </c>
      <c r="M11523" s="7">
        <v>61272573</v>
      </c>
      <c r="N11523" s="7">
        <v>40105929</v>
      </c>
      <c r="O11523" s="20" t="str">
        <f t="shared" si="366"/>
        <v/>
      </c>
    </row>
    <row r="11524" spans="1:15">
      <c r="A11524" s="20" t="str">
        <f t="shared" si="365"/>
        <v>Almenni lífeyrissjóðurinnRíkissafn stutt</v>
      </c>
      <c r="B11524" s="20" t="str">
        <f>_xlfn.IFNA(INDEX(Listi!$AI:$AI,MATCH(C11524,Listi!$AJ:$AJ,0)),INDEX(Listi!T:T,MATCH(C11524,Listi!U:U,0)))</f>
        <v xml:space="preserve">Almenni </v>
      </c>
      <c r="C11524" t="s">
        <v>0</v>
      </c>
      <c r="D11524" t="s">
        <v>200</v>
      </c>
      <c r="E11524" t="s">
        <v>276</v>
      </c>
      <c r="F11524" t="s">
        <v>194</v>
      </c>
      <c r="G11524" t="s">
        <v>596</v>
      </c>
      <c r="H11524" t="s">
        <v>195</v>
      </c>
      <c r="I11524" s="7">
        <v>0</v>
      </c>
      <c r="L11524" s="7">
        <v>541893627</v>
      </c>
      <c r="M11524" s="7">
        <v>20423158</v>
      </c>
      <c r="N11524" s="7">
        <v>14899899</v>
      </c>
      <c r="O11524" s="20" t="str">
        <f t="shared" si="366"/>
        <v/>
      </c>
    </row>
    <row r="11525" spans="1:15">
      <c r="A11525" s="20" t="str">
        <f t="shared" si="365"/>
        <v>Almenni lífeyrissjóðurinnTryggingadeild</v>
      </c>
      <c r="B11525" s="20" t="str">
        <f>_xlfn.IFNA(INDEX(Listi!$AI:$AI,MATCH(C11525,Listi!$AJ:$AJ,0)),INDEX(Listi!T:T,MATCH(C11525,Listi!U:U,0)))</f>
        <v xml:space="preserve">Almenni </v>
      </c>
      <c r="C11525" t="s">
        <v>0</v>
      </c>
      <c r="D11525" t="s">
        <v>201</v>
      </c>
      <c r="E11525" t="s">
        <v>275</v>
      </c>
      <c r="F11525" t="s">
        <v>194</v>
      </c>
      <c r="G11525" t="s">
        <v>596</v>
      </c>
      <c r="H11525" t="s">
        <v>195</v>
      </c>
      <c r="I11525" s="7">
        <v>0</v>
      </c>
      <c r="L11525" s="7">
        <v>174784296254</v>
      </c>
      <c r="M11525" s="7">
        <v>7497244534</v>
      </c>
      <c r="N11525" s="7">
        <v>3057046932</v>
      </c>
      <c r="O11525" s="20" t="str">
        <f t="shared" si="366"/>
        <v/>
      </c>
    </row>
    <row r="11526" spans="1:15">
      <c r="A11526" s="20" t="str">
        <f t="shared" si="365"/>
        <v>Arion banki hf.Erlend hlutabréf</v>
      </c>
      <c r="B11526" s="20" t="str">
        <f>_xlfn.IFNA(INDEX(Listi!$AI:$AI,MATCH(C11526,Listi!$AJ:$AJ,0)),INDEX(Listi!T:T,MATCH(C11526,Listi!U:U,0)))</f>
        <v xml:space="preserve">Arion banki </v>
      </c>
      <c r="C11526" t="s">
        <v>214</v>
      </c>
      <c r="D11526" t="s">
        <v>215</v>
      </c>
      <c r="E11526" t="s">
        <v>276</v>
      </c>
      <c r="F11526" t="s">
        <v>194</v>
      </c>
      <c r="G11526" t="s">
        <v>596</v>
      </c>
      <c r="H11526" t="s">
        <v>195</v>
      </c>
      <c r="I11526" s="7">
        <v>0</v>
      </c>
      <c r="L11526" s="7">
        <v>1149685000</v>
      </c>
      <c r="M11526" s="7">
        <v>49095000</v>
      </c>
      <c r="N11526" s="7">
        <v>10876000</v>
      </c>
      <c r="O11526" s="20" t="str">
        <f t="shared" si="366"/>
        <v/>
      </c>
    </row>
    <row r="11527" spans="1:15">
      <c r="A11527" s="20" t="str">
        <f t="shared" si="365"/>
        <v>Arion banki hf.Innlend skuldabréf</v>
      </c>
      <c r="B11527" s="20" t="str">
        <f>_xlfn.IFNA(INDEX(Listi!$AI:$AI,MATCH(C11527,Listi!$AJ:$AJ,0)),INDEX(Listi!T:T,MATCH(C11527,Listi!U:U,0)))</f>
        <v xml:space="preserve">Arion banki </v>
      </c>
      <c r="C11527" t="s">
        <v>214</v>
      </c>
      <c r="D11527" t="s">
        <v>216</v>
      </c>
      <c r="E11527" t="s">
        <v>276</v>
      </c>
      <c r="F11527" t="s">
        <v>194</v>
      </c>
      <c r="G11527" t="s">
        <v>596</v>
      </c>
      <c r="H11527" t="s">
        <v>195</v>
      </c>
      <c r="I11527" s="7">
        <v>0</v>
      </c>
      <c r="L11527" s="7">
        <v>4446434000</v>
      </c>
      <c r="M11527" s="7">
        <v>344234000</v>
      </c>
      <c r="N11527" s="7">
        <v>44793000</v>
      </c>
      <c r="O11527" s="20" t="str">
        <f t="shared" si="366"/>
        <v/>
      </c>
    </row>
    <row r="11528" spans="1:15">
      <c r="A11528" s="20" t="str">
        <f t="shared" si="365"/>
        <v>Arion banki hf.Lífeyrisauki L1</v>
      </c>
      <c r="B11528" s="20" t="str">
        <f>_xlfn.IFNA(INDEX(Listi!$AI:$AI,MATCH(C11528,Listi!$AJ:$AJ,0)),INDEX(Listi!T:T,MATCH(C11528,Listi!U:U,0)))</f>
        <v xml:space="preserve">Arion banki </v>
      </c>
      <c r="C11528" t="s">
        <v>214</v>
      </c>
      <c r="D11528" t="s">
        <v>377</v>
      </c>
      <c r="E11528" t="s">
        <v>276</v>
      </c>
      <c r="F11528" t="s">
        <v>194</v>
      </c>
      <c r="G11528" t="s">
        <v>596</v>
      </c>
      <c r="H11528" t="s">
        <v>195</v>
      </c>
      <c r="I11528" s="7">
        <v>0</v>
      </c>
      <c r="L11528" s="7">
        <v>5887942000</v>
      </c>
      <c r="M11528" s="7">
        <v>1011885000</v>
      </c>
      <c r="N11528" s="7">
        <v>34615000</v>
      </c>
      <c r="O11528" s="20" t="str">
        <f t="shared" si="366"/>
        <v/>
      </c>
    </row>
    <row r="11529" spans="1:15">
      <c r="A11529" s="20" t="str">
        <f t="shared" si="365"/>
        <v>Arion banki hf.Lífeyrisauki L2</v>
      </c>
      <c r="B11529" s="20" t="str">
        <f>_xlfn.IFNA(INDEX(Listi!$AI:$AI,MATCH(C11529,Listi!$AJ:$AJ,0)),INDEX(Listi!T:T,MATCH(C11529,Listi!U:U,0)))</f>
        <v xml:space="preserve">Arion banki </v>
      </c>
      <c r="C11529" t="s">
        <v>214</v>
      </c>
      <c r="D11529" t="s">
        <v>372</v>
      </c>
      <c r="E11529" t="s">
        <v>276</v>
      </c>
      <c r="F11529" t="s">
        <v>194</v>
      </c>
      <c r="G11529" t="s">
        <v>596</v>
      </c>
      <c r="H11529" t="s">
        <v>195</v>
      </c>
      <c r="I11529" s="7">
        <v>0</v>
      </c>
      <c r="L11529" s="7">
        <v>21366380000</v>
      </c>
      <c r="M11529" s="7">
        <v>1613513000</v>
      </c>
      <c r="N11529" s="7">
        <v>92085000</v>
      </c>
      <c r="O11529" s="20" t="str">
        <f t="shared" si="366"/>
        <v/>
      </c>
    </row>
    <row r="11530" spans="1:15">
      <c r="A11530" s="20" t="str">
        <f t="shared" si="365"/>
        <v>Arion banki hf.Lífeyrisauki L3</v>
      </c>
      <c r="B11530" s="20" t="str">
        <f>_xlfn.IFNA(INDEX(Listi!$AI:$AI,MATCH(C11530,Listi!$AJ:$AJ,0)),INDEX(Listi!T:T,MATCH(C11530,Listi!U:U,0)))</f>
        <v xml:space="preserve">Arion banki </v>
      </c>
      <c r="C11530" t="s">
        <v>214</v>
      </c>
      <c r="D11530" t="s">
        <v>371</v>
      </c>
      <c r="E11530" t="s">
        <v>276</v>
      </c>
      <c r="F11530" t="s">
        <v>194</v>
      </c>
      <c r="G11530" t="s">
        <v>596</v>
      </c>
      <c r="H11530" t="s">
        <v>195</v>
      </c>
      <c r="I11530" s="7">
        <v>0</v>
      </c>
      <c r="L11530" s="7">
        <v>29714848000</v>
      </c>
      <c r="M11530" s="7">
        <v>2122481000</v>
      </c>
      <c r="N11530" s="7">
        <v>129566000</v>
      </c>
      <c r="O11530" s="20" t="str">
        <f t="shared" si="366"/>
        <v/>
      </c>
    </row>
    <row r="11531" spans="1:15">
      <c r="A11531" s="20" t="str">
        <f t="shared" si="365"/>
        <v>Arion banki hf.Lífeyrisauki L4</v>
      </c>
      <c r="B11531" s="20" t="str">
        <f>_xlfn.IFNA(INDEX(Listi!$AI:$AI,MATCH(C11531,Listi!$AJ:$AJ,0)),INDEX(Listi!T:T,MATCH(C11531,Listi!U:U,0)))</f>
        <v xml:space="preserve">Arion banki </v>
      </c>
      <c r="C11531" t="s">
        <v>214</v>
      </c>
      <c r="D11531" t="s">
        <v>587</v>
      </c>
      <c r="E11531" t="s">
        <v>276</v>
      </c>
      <c r="F11531" t="s">
        <v>194</v>
      </c>
      <c r="G11531" t="s">
        <v>596</v>
      </c>
      <c r="H11531" t="s">
        <v>195</v>
      </c>
      <c r="I11531" s="7">
        <v>0</v>
      </c>
      <c r="L11531" s="7">
        <v>19306242000</v>
      </c>
      <c r="M11531" s="7">
        <v>1346647000</v>
      </c>
      <c r="N11531" s="7">
        <v>388052000</v>
      </c>
      <c r="O11531" s="20" t="str">
        <f t="shared" si="366"/>
        <v/>
      </c>
    </row>
    <row r="11532" spans="1:15">
      <c r="A11532" s="20" t="str">
        <f t="shared" si="365"/>
        <v>Arion banki hf.Lífeyrisauki L5</v>
      </c>
      <c r="B11532" s="20" t="str">
        <f>_xlfn.IFNA(INDEX(Listi!$AI:$AI,MATCH(C11532,Listi!$AJ:$AJ,0)),INDEX(Listi!T:T,MATCH(C11532,Listi!U:U,0)))</f>
        <v xml:space="preserve">Arion banki </v>
      </c>
      <c r="C11532" t="s">
        <v>214</v>
      </c>
      <c r="D11532" t="s">
        <v>369</v>
      </c>
      <c r="E11532" t="s">
        <v>276</v>
      </c>
      <c r="F11532" t="s">
        <v>194</v>
      </c>
      <c r="G11532" t="s">
        <v>596</v>
      </c>
      <c r="H11532" t="s">
        <v>195</v>
      </c>
      <c r="I11532" s="7">
        <v>0</v>
      </c>
      <c r="L11532" s="7">
        <v>44858554000</v>
      </c>
      <c r="M11532" s="7">
        <v>4018833000</v>
      </c>
      <c r="N11532" s="7">
        <v>933672000</v>
      </c>
      <c r="O11532" s="20" t="str">
        <f t="shared" si="366"/>
        <v/>
      </c>
    </row>
    <row r="11533" spans="1:15">
      <c r="A11533" s="20" t="str">
        <f t="shared" si="365"/>
        <v>Birta lífeyrissjóðurBlönduð leið</v>
      </c>
      <c r="B11533" s="20" t="str">
        <f>_xlfn.IFNA(INDEX(Listi!$AI:$AI,MATCH(C11533,Listi!$AJ:$AJ,0)),INDEX(Listi!T:T,MATCH(C11533,Listi!U:U,0)))</f>
        <v xml:space="preserve">Birta  </v>
      </c>
      <c r="C11533" t="s">
        <v>298</v>
      </c>
      <c r="D11533" t="s">
        <v>314</v>
      </c>
      <c r="E11533" t="s">
        <v>276</v>
      </c>
      <c r="F11533" t="s">
        <v>194</v>
      </c>
      <c r="G11533" t="s">
        <v>596</v>
      </c>
      <c r="H11533" t="s">
        <v>195</v>
      </c>
      <c r="I11533" s="7">
        <v>0</v>
      </c>
      <c r="L11533" s="7">
        <v>6929716201</v>
      </c>
      <c r="M11533" s="7">
        <v>253995298</v>
      </c>
      <c r="N11533" s="7">
        <v>139753585</v>
      </c>
      <c r="O11533" s="20" t="str">
        <f t="shared" si="366"/>
        <v/>
      </c>
    </row>
    <row r="11534" spans="1:15">
      <c r="A11534" s="20" t="str">
        <f t="shared" si="365"/>
        <v>Birta lífeyrissjóðurInnlánsleið</v>
      </c>
      <c r="B11534" s="20" t="str">
        <f>_xlfn.IFNA(INDEX(Listi!$AI:$AI,MATCH(C11534,Listi!$AJ:$AJ,0)),INDEX(Listi!T:T,MATCH(C11534,Listi!U:U,0)))</f>
        <v xml:space="preserve">Birta  </v>
      </c>
      <c r="C11534" t="s">
        <v>298</v>
      </c>
      <c r="D11534" t="s">
        <v>208</v>
      </c>
      <c r="E11534" t="s">
        <v>276</v>
      </c>
      <c r="F11534" t="s">
        <v>194</v>
      </c>
      <c r="G11534" t="s">
        <v>596</v>
      </c>
      <c r="H11534" t="s">
        <v>195</v>
      </c>
      <c r="I11534" s="7">
        <v>0</v>
      </c>
      <c r="L11534" s="7">
        <v>4108971332</v>
      </c>
      <c r="M11534" s="7">
        <v>264842424</v>
      </c>
      <c r="N11534" s="7">
        <v>174324836</v>
      </c>
      <c r="O11534" s="20" t="str">
        <f t="shared" si="366"/>
        <v/>
      </c>
    </row>
    <row r="11535" spans="1:15">
      <c r="A11535" s="20" t="str">
        <f t="shared" si="365"/>
        <v>Birta lífeyrissjóðurSamtryggingardeild</v>
      </c>
      <c r="B11535" s="20" t="str">
        <f>_xlfn.IFNA(INDEX(Listi!$AI:$AI,MATCH(C11535,Listi!$AJ:$AJ,0)),INDEX(Listi!T:T,MATCH(C11535,Listi!U:U,0)))</f>
        <v xml:space="preserve">Birta  </v>
      </c>
      <c r="C11535" t="s">
        <v>298</v>
      </c>
      <c r="D11535" t="s">
        <v>205</v>
      </c>
      <c r="E11535" t="s">
        <v>275</v>
      </c>
      <c r="F11535" t="s">
        <v>194</v>
      </c>
      <c r="G11535" t="s">
        <v>596</v>
      </c>
      <c r="H11535" t="s">
        <v>195</v>
      </c>
      <c r="I11535" s="7">
        <v>0</v>
      </c>
      <c r="L11535" s="7">
        <v>549755105944</v>
      </c>
      <c r="M11535" s="7">
        <v>18480897961</v>
      </c>
      <c r="N11535" s="7">
        <v>14075814006</v>
      </c>
      <c r="O11535" s="20" t="str">
        <f t="shared" si="366"/>
        <v/>
      </c>
    </row>
    <row r="11536" spans="1:15">
      <c r="A11536" s="20" t="str">
        <f t="shared" si="365"/>
        <v>Birta lífeyrissjóðurSkuldabréfaleið</v>
      </c>
      <c r="B11536" s="20" t="str">
        <f>_xlfn.IFNA(INDEX(Listi!$AI:$AI,MATCH(C11536,Listi!$AJ:$AJ,0)),INDEX(Listi!T:T,MATCH(C11536,Listi!U:U,0)))</f>
        <v xml:space="preserve">Birta  </v>
      </c>
      <c r="C11536" t="s">
        <v>298</v>
      </c>
      <c r="D11536" t="s">
        <v>313</v>
      </c>
      <c r="E11536" t="s">
        <v>276</v>
      </c>
      <c r="F11536" t="s">
        <v>194</v>
      </c>
      <c r="G11536" t="s">
        <v>596</v>
      </c>
      <c r="H11536" t="s">
        <v>195</v>
      </c>
      <c r="I11536" s="7">
        <v>0</v>
      </c>
      <c r="L11536" s="7">
        <v>8522374478</v>
      </c>
      <c r="M11536" s="7">
        <v>391005163</v>
      </c>
      <c r="N11536" s="7">
        <v>218104877</v>
      </c>
      <c r="O11536" s="20" t="str">
        <f t="shared" si="366"/>
        <v/>
      </c>
    </row>
    <row r="11537" spans="1:15">
      <c r="A11537" s="20" t="str">
        <f t="shared" si="365"/>
        <v>Birta lífeyrissjóðurTilgreind séreign</v>
      </c>
      <c r="B11537" s="20" t="str">
        <f>_xlfn.IFNA(INDEX(Listi!$AI:$AI,MATCH(C11537,Listi!$AJ:$AJ,0)),INDEX(Listi!T:T,MATCH(C11537,Listi!U:U,0)))</f>
        <v xml:space="preserve">Birta  </v>
      </c>
      <c r="C11537" t="s">
        <v>298</v>
      </c>
      <c r="D11537" t="s">
        <v>312</v>
      </c>
      <c r="E11537" t="s">
        <v>276</v>
      </c>
      <c r="F11537" t="s">
        <v>194</v>
      </c>
      <c r="G11537" t="s">
        <v>596</v>
      </c>
      <c r="H11537" t="s">
        <v>195</v>
      </c>
      <c r="I11537" s="7">
        <v>0</v>
      </c>
      <c r="L11537" s="7">
        <v>2234420297</v>
      </c>
      <c r="M11537" s="7">
        <v>511871981</v>
      </c>
      <c r="N11537" s="7">
        <v>36000223</v>
      </c>
      <c r="O11537" s="20" t="str">
        <f t="shared" si="366"/>
        <v/>
      </c>
    </row>
    <row r="11538" spans="1:15">
      <c r="A11538" s="20" t="str">
        <f t="shared" si="365"/>
        <v>Brú Lífeyrissjóður starfsmanna sveitarfélagaA-deild</v>
      </c>
      <c r="B11538" s="20" t="str">
        <f>_xlfn.IFNA(INDEX(Listi!$AI:$AI,MATCH(C11538,Listi!$AJ:$AJ,0)),INDEX(Listi!T:T,MATCH(C11538,Listi!U:U,0)))</f>
        <v>Brú</v>
      </c>
      <c r="C11538" t="s">
        <v>217</v>
      </c>
      <c r="D11538" t="s">
        <v>257</v>
      </c>
      <c r="E11538" t="s">
        <v>275</v>
      </c>
      <c r="F11538" t="s">
        <v>194</v>
      </c>
      <c r="G11538" t="s">
        <v>596</v>
      </c>
      <c r="H11538" t="s">
        <v>195</v>
      </c>
      <c r="I11538" s="7">
        <v>0</v>
      </c>
      <c r="L11538" s="7">
        <v>270469177889</v>
      </c>
      <c r="M11538" s="7">
        <v>13987858077</v>
      </c>
      <c r="N11538" s="7">
        <v>4793072329</v>
      </c>
      <c r="O11538" s="20" t="str">
        <f t="shared" si="366"/>
        <v/>
      </c>
    </row>
    <row r="11539" spans="1:15">
      <c r="A11539" s="20" t="str">
        <f t="shared" si="365"/>
        <v>Brú Lífeyrissjóður starfsmanna sveitarfélagaB-deild</v>
      </c>
      <c r="B11539" s="20" t="str">
        <f>_xlfn.IFNA(INDEX(Listi!$AI:$AI,MATCH(C11539,Listi!$AJ:$AJ,0)),INDEX(Listi!T:T,MATCH(C11539,Listi!U:U,0)))</f>
        <v>Brú</v>
      </c>
      <c r="C11539" t="s">
        <v>217</v>
      </c>
      <c r="D11539" t="s">
        <v>218</v>
      </c>
      <c r="E11539" t="s">
        <v>275</v>
      </c>
      <c r="F11539" t="s">
        <v>194</v>
      </c>
      <c r="G11539" t="s">
        <v>596</v>
      </c>
      <c r="H11539" t="s">
        <v>195</v>
      </c>
      <c r="I11539" s="7">
        <v>0</v>
      </c>
      <c r="L11539" s="7">
        <v>17004783831</v>
      </c>
      <c r="M11539" s="7">
        <v>119747694</v>
      </c>
      <c r="N11539" s="7">
        <v>3424817406</v>
      </c>
      <c r="O11539" s="20" t="str">
        <f t="shared" si="366"/>
        <v/>
      </c>
    </row>
    <row r="11540" spans="1:15">
      <c r="A11540" s="20" t="str">
        <f t="shared" si="365"/>
        <v>Brú Lífeyrissjóður starfsmanna sveitarfélagaV-deild</v>
      </c>
      <c r="B11540" s="20" t="str">
        <f>_xlfn.IFNA(INDEX(Listi!$AI:$AI,MATCH(C11540,Listi!$AJ:$AJ,0)),INDEX(Listi!T:T,MATCH(C11540,Listi!U:U,0)))</f>
        <v>Brú</v>
      </c>
      <c r="C11540" t="s">
        <v>217</v>
      </c>
      <c r="D11540" t="s">
        <v>219</v>
      </c>
      <c r="E11540" t="s">
        <v>275</v>
      </c>
      <c r="F11540" t="s">
        <v>194</v>
      </c>
      <c r="G11540" t="s">
        <v>596</v>
      </c>
      <c r="H11540" t="s">
        <v>195</v>
      </c>
      <c r="I11540" s="7">
        <v>0</v>
      </c>
      <c r="L11540" s="7">
        <v>54501394986</v>
      </c>
      <c r="M11540" s="7">
        <v>4188513374</v>
      </c>
      <c r="N11540" s="7">
        <v>455519059</v>
      </c>
      <c r="O11540" s="20" t="str">
        <f t="shared" si="366"/>
        <v/>
      </c>
    </row>
    <row r="11541" spans="1:15">
      <c r="A11541" s="20" t="str">
        <f t="shared" si="365"/>
        <v>Eftirlaunasj atvinnuflugmannaSamtryggingardeild</v>
      </c>
      <c r="B11541" s="20" t="str">
        <f>_xlfn.IFNA(INDEX(Listi!$AI:$AI,MATCH(C11541,Listi!$AJ:$AJ,0)),INDEX(Listi!T:T,MATCH(C11541,Listi!U:U,0)))</f>
        <v>EFÍA</v>
      </c>
      <c r="C11541" t="s">
        <v>220</v>
      </c>
      <c r="D11541" t="s">
        <v>205</v>
      </c>
      <c r="E11541" t="s">
        <v>275</v>
      </c>
      <c r="F11541" t="s">
        <v>194</v>
      </c>
      <c r="G11541" t="s">
        <v>596</v>
      </c>
      <c r="H11541" t="s">
        <v>195</v>
      </c>
      <c r="I11541" s="7">
        <v>0</v>
      </c>
      <c r="L11541" s="7">
        <v>58542663000</v>
      </c>
      <c r="M11541" s="7">
        <v>1477262000</v>
      </c>
      <c r="N11541" s="7">
        <v>1113313000</v>
      </c>
      <c r="O11541" s="20" t="str">
        <f t="shared" si="366"/>
        <v/>
      </c>
    </row>
    <row r="11542" spans="1:15">
      <c r="A11542" s="20" t="str">
        <f t="shared" si="365"/>
        <v>Festa - lífeyrissjóðurSamtryggingardeild</v>
      </c>
      <c r="B11542" s="20" t="str">
        <f>_xlfn.IFNA(INDEX(Listi!$AI:$AI,MATCH(C11542,Listi!$AJ:$AJ,0)),INDEX(Listi!T:T,MATCH(C11542,Listi!U:U,0)))</f>
        <v xml:space="preserve">Festa </v>
      </c>
      <c r="C11542" t="s">
        <v>221</v>
      </c>
      <c r="D11542" t="s">
        <v>205</v>
      </c>
      <c r="E11542" t="s">
        <v>275</v>
      </c>
      <c r="F11542" t="s">
        <v>194</v>
      </c>
      <c r="G11542" t="s">
        <v>596</v>
      </c>
      <c r="H11542" t="s">
        <v>195</v>
      </c>
      <c r="I11542" s="7">
        <v>0</v>
      </c>
      <c r="L11542" s="7">
        <v>246318113722</v>
      </c>
      <c r="M11542" s="7">
        <v>11138196907</v>
      </c>
      <c r="N11542" s="7">
        <v>5180938287</v>
      </c>
      <c r="O11542" s="20" t="str">
        <f t="shared" si="366"/>
        <v/>
      </c>
    </row>
    <row r="11543" spans="1:15">
      <c r="A11543" s="20" t="str">
        <f t="shared" si="365"/>
        <v>Festa - lífeyrissjóðurSparnaðarleið I</v>
      </c>
      <c r="B11543" s="20" t="str">
        <f>_xlfn.IFNA(INDEX(Listi!$AI:$AI,MATCH(C11543,Listi!$AJ:$AJ,0)),INDEX(Listi!T:T,MATCH(C11543,Listi!U:U,0)))</f>
        <v xml:space="preserve">Festa </v>
      </c>
      <c r="C11543" t="s">
        <v>221</v>
      </c>
      <c r="D11543" t="s">
        <v>464</v>
      </c>
      <c r="E11543" t="s">
        <v>276</v>
      </c>
      <c r="F11543" t="s">
        <v>194</v>
      </c>
      <c r="G11543" t="s">
        <v>596</v>
      </c>
      <c r="H11543" t="s">
        <v>195</v>
      </c>
      <c r="I11543" s="7">
        <v>0</v>
      </c>
      <c r="L11543" s="7">
        <v>75585319</v>
      </c>
      <c r="M11543" s="7">
        <v>37671409</v>
      </c>
      <c r="N11543" s="7">
        <v>2063969</v>
      </c>
      <c r="O11543" s="20" t="str">
        <f t="shared" si="366"/>
        <v/>
      </c>
    </row>
    <row r="11544" spans="1:15">
      <c r="A11544" s="20" t="str">
        <f t="shared" si="365"/>
        <v>Festa - lífeyrissjóðurSparnaðarleið II</v>
      </c>
      <c r="B11544" s="20" t="str">
        <f>_xlfn.IFNA(INDEX(Listi!$AI:$AI,MATCH(C11544,Listi!$AJ:$AJ,0)),INDEX(Listi!T:T,MATCH(C11544,Listi!U:U,0)))</f>
        <v xml:space="preserve">Festa </v>
      </c>
      <c r="C11544" t="s">
        <v>221</v>
      </c>
      <c r="D11544" t="s">
        <v>388</v>
      </c>
      <c r="E11544" t="s">
        <v>276</v>
      </c>
      <c r="F11544" t="s">
        <v>194</v>
      </c>
      <c r="G11544" t="s">
        <v>596</v>
      </c>
      <c r="H11544" t="s">
        <v>195</v>
      </c>
      <c r="I11544" s="7">
        <v>0</v>
      </c>
      <c r="L11544" s="7">
        <v>1113180693</v>
      </c>
      <c r="M11544" s="7">
        <v>134564310</v>
      </c>
      <c r="N11544" s="7">
        <v>19363084</v>
      </c>
      <c r="O11544" s="20" t="str">
        <f t="shared" si="366"/>
        <v/>
      </c>
    </row>
    <row r="11545" spans="1:15">
      <c r="A11545" s="20" t="str">
        <f t="shared" si="365"/>
        <v>Frjálsi lífeyrissjóðurinnDeild/leið I</v>
      </c>
      <c r="B11545" s="20" t="str">
        <f>_xlfn.IFNA(INDEX(Listi!$AI:$AI,MATCH(C11545,Listi!$AJ:$AJ,0)),INDEX(Listi!T:T,MATCH(C11545,Listi!U:U,0)))</f>
        <v xml:space="preserve">Frjálsi </v>
      </c>
      <c r="C11545" t="s">
        <v>222</v>
      </c>
      <c r="D11545" t="s">
        <v>223</v>
      </c>
      <c r="E11545" t="s">
        <v>276</v>
      </c>
      <c r="F11545" t="s">
        <v>194</v>
      </c>
      <c r="G11545" t="s">
        <v>596</v>
      </c>
      <c r="H11545" t="s">
        <v>195</v>
      </c>
      <c r="I11545" s="7">
        <v>0</v>
      </c>
      <c r="L11545" s="7">
        <v>199278730000</v>
      </c>
      <c r="M11545" s="7">
        <v>10813020000</v>
      </c>
      <c r="N11545" s="7">
        <v>2178012000</v>
      </c>
      <c r="O11545" s="20" t="str">
        <f t="shared" si="366"/>
        <v/>
      </c>
    </row>
    <row r="11546" spans="1:15">
      <c r="A11546" s="20" t="str">
        <f t="shared" si="365"/>
        <v>Frjálsi lífeyrissjóðurinnDeild/leið II</v>
      </c>
      <c r="B11546" s="20" t="str">
        <f>_xlfn.IFNA(INDEX(Listi!$AI:$AI,MATCH(C11546,Listi!$AJ:$AJ,0)),INDEX(Listi!T:T,MATCH(C11546,Listi!U:U,0)))</f>
        <v xml:space="preserve">Frjálsi </v>
      </c>
      <c r="C11546" t="s">
        <v>222</v>
      </c>
      <c r="D11546" t="s">
        <v>224</v>
      </c>
      <c r="E11546" t="s">
        <v>276</v>
      </c>
      <c r="F11546" t="s">
        <v>194</v>
      </c>
      <c r="G11546" t="s">
        <v>596</v>
      </c>
      <c r="H11546" t="s">
        <v>195</v>
      </c>
      <c r="I11546" s="7">
        <v>0</v>
      </c>
      <c r="L11546" s="7">
        <v>29681370000</v>
      </c>
      <c r="M11546" s="7">
        <v>1864883000</v>
      </c>
      <c r="N11546" s="7">
        <v>401735000</v>
      </c>
      <c r="O11546" s="20" t="str">
        <f t="shared" si="366"/>
        <v/>
      </c>
    </row>
    <row r="11547" spans="1:15">
      <c r="A11547" s="20" t="str">
        <f t="shared" si="365"/>
        <v>Frjálsi lífeyrissjóðurinnDeild/leið III</v>
      </c>
      <c r="B11547" s="20" t="str">
        <f>_xlfn.IFNA(INDEX(Listi!$AI:$AI,MATCH(C11547,Listi!$AJ:$AJ,0)),INDEX(Listi!T:T,MATCH(C11547,Listi!U:U,0)))</f>
        <v xml:space="preserve">Frjálsi </v>
      </c>
      <c r="C11547" t="s">
        <v>222</v>
      </c>
      <c r="D11547" t="s">
        <v>225</v>
      </c>
      <c r="E11547" t="s">
        <v>276</v>
      </c>
      <c r="F11547" t="s">
        <v>194</v>
      </c>
      <c r="G11547" t="s">
        <v>596</v>
      </c>
      <c r="H11547" t="s">
        <v>195</v>
      </c>
      <c r="I11547" s="7">
        <v>0</v>
      </c>
      <c r="L11547" s="7">
        <v>43554797000</v>
      </c>
      <c r="M11547" s="7">
        <v>2564479000</v>
      </c>
      <c r="N11547" s="7">
        <v>1456678000</v>
      </c>
      <c r="O11547" s="20" t="str">
        <f t="shared" si="366"/>
        <v/>
      </c>
    </row>
    <row r="11548" spans="1:15">
      <c r="A11548" s="20" t="str">
        <f t="shared" si="365"/>
        <v>Frjálsi lífeyrissjóðurinnFrjálsi Áhætta</v>
      </c>
      <c r="B11548" s="20" t="str">
        <f>_xlfn.IFNA(INDEX(Listi!$AI:$AI,MATCH(C11548,Listi!$AJ:$AJ,0)),INDEX(Listi!T:T,MATCH(C11548,Listi!U:U,0)))</f>
        <v xml:space="preserve">Frjálsi </v>
      </c>
      <c r="C11548" t="s">
        <v>222</v>
      </c>
      <c r="D11548" t="s">
        <v>226</v>
      </c>
      <c r="E11548" t="s">
        <v>276</v>
      </c>
      <c r="F11548" t="s">
        <v>194</v>
      </c>
      <c r="G11548" t="s">
        <v>596</v>
      </c>
      <c r="H11548" t="s">
        <v>195</v>
      </c>
      <c r="I11548" s="7">
        <v>0</v>
      </c>
      <c r="L11548" s="7">
        <v>2707615000</v>
      </c>
      <c r="M11548" s="7">
        <v>335331000</v>
      </c>
      <c r="N11548" s="7">
        <v>1872000</v>
      </c>
      <c r="O11548" s="20" t="str">
        <f t="shared" si="366"/>
        <v/>
      </c>
    </row>
    <row r="11549" spans="1:15">
      <c r="A11549" s="20" t="str">
        <f t="shared" si="365"/>
        <v>Frjálsi lífeyrissjóðurinnSameiginleg deild</v>
      </c>
      <c r="B11549" s="20" t="str">
        <f>_xlfn.IFNA(INDEX(Listi!$AI:$AI,MATCH(C11549,Listi!$AJ:$AJ,0)),INDEX(Listi!T:T,MATCH(C11549,Listi!U:U,0)))</f>
        <v xml:space="preserve">Frjálsi </v>
      </c>
      <c r="C11549" t="s">
        <v>222</v>
      </c>
      <c r="D11549" t="s">
        <v>311</v>
      </c>
      <c r="E11549" t="s">
        <v>276</v>
      </c>
      <c r="F11549" t="s">
        <v>194</v>
      </c>
      <c r="G11549" t="s">
        <v>596</v>
      </c>
      <c r="H11549" t="s">
        <v>195</v>
      </c>
      <c r="I11549" s="7">
        <v>0</v>
      </c>
      <c r="L11549" s="7">
        <v>0</v>
      </c>
      <c r="M11549" s="7">
        <v>0</v>
      </c>
      <c r="N11549" s="7">
        <v>0</v>
      </c>
      <c r="O11549" s="20" t="str">
        <f t="shared" si="366"/>
        <v/>
      </c>
    </row>
    <row r="11550" spans="1:15">
      <c r="A11550" s="20" t="str">
        <f t="shared" si="365"/>
        <v>Frjálsi lífeyrissjóðurinnSamtryggingardeild</v>
      </c>
      <c r="B11550" s="20" t="str">
        <f>_xlfn.IFNA(INDEX(Listi!$AI:$AI,MATCH(C11550,Listi!$AJ:$AJ,0)),INDEX(Listi!T:T,MATCH(C11550,Listi!U:U,0)))</f>
        <v xml:space="preserve">Frjálsi </v>
      </c>
      <c r="C11550" t="s">
        <v>222</v>
      </c>
      <c r="D11550" t="s">
        <v>205</v>
      </c>
      <c r="E11550" t="s">
        <v>275</v>
      </c>
      <c r="F11550" t="s">
        <v>194</v>
      </c>
      <c r="G11550" t="s">
        <v>596</v>
      </c>
      <c r="H11550" t="s">
        <v>195</v>
      </c>
      <c r="I11550" s="7">
        <v>0</v>
      </c>
      <c r="L11550" s="7">
        <v>127148465000</v>
      </c>
      <c r="M11550" s="7">
        <v>7524433000</v>
      </c>
      <c r="N11550" s="7">
        <v>1254273000</v>
      </c>
      <c r="O11550" s="20" t="str">
        <f t="shared" si="366"/>
        <v/>
      </c>
    </row>
    <row r="11551" spans="1:15">
      <c r="A11551" s="20" t="str">
        <f t="shared" si="365"/>
        <v>Gildi - lífeyrissjóðurFramtíðarsýn 1</v>
      </c>
      <c r="B11551" s="20" t="str">
        <f>_xlfn.IFNA(INDEX(Listi!$AI:$AI,MATCH(C11551,Listi!$AJ:$AJ,0)),INDEX(Listi!T:T,MATCH(C11551,Listi!U:U,0)))</f>
        <v xml:space="preserve">Gildi  </v>
      </c>
      <c r="C11551" t="s">
        <v>227</v>
      </c>
      <c r="D11551" t="s">
        <v>373</v>
      </c>
      <c r="E11551" t="s">
        <v>276</v>
      </c>
      <c r="F11551" t="s">
        <v>194</v>
      </c>
      <c r="G11551" t="s">
        <v>596</v>
      </c>
      <c r="H11551" t="s">
        <v>195</v>
      </c>
      <c r="I11551" s="7">
        <v>0</v>
      </c>
      <c r="L11551" s="7">
        <v>3223959491</v>
      </c>
      <c r="M11551" s="7">
        <v>185065371</v>
      </c>
      <c r="N11551" s="7">
        <v>99697779</v>
      </c>
      <c r="O11551" s="20" t="str">
        <f t="shared" si="366"/>
        <v/>
      </c>
    </row>
    <row r="11552" spans="1:15">
      <c r="A11552" s="20" t="str">
        <f t="shared" si="365"/>
        <v>Gildi - lífeyrissjóðurFramtíðarsýn 2</v>
      </c>
      <c r="B11552" s="20" t="str">
        <f>_xlfn.IFNA(INDEX(Listi!$AI:$AI,MATCH(C11552,Listi!$AJ:$AJ,0)),INDEX(Listi!T:T,MATCH(C11552,Listi!U:U,0)))</f>
        <v xml:space="preserve">Gildi  </v>
      </c>
      <c r="C11552" t="s">
        <v>227</v>
      </c>
      <c r="D11552" t="s">
        <v>374</v>
      </c>
      <c r="E11552" t="s">
        <v>276</v>
      </c>
      <c r="F11552" t="s">
        <v>194</v>
      </c>
      <c r="G11552" t="s">
        <v>596</v>
      </c>
      <c r="H11552" t="s">
        <v>195</v>
      </c>
      <c r="I11552" s="7">
        <v>0</v>
      </c>
      <c r="L11552" s="7">
        <v>3172355810</v>
      </c>
      <c r="M11552" s="7">
        <v>227598529</v>
      </c>
      <c r="N11552" s="7">
        <v>70042741</v>
      </c>
      <c r="O11552" s="20" t="str">
        <f t="shared" si="366"/>
        <v/>
      </c>
    </row>
    <row r="11553" spans="1:15">
      <c r="A11553" s="20" t="str">
        <f t="shared" si="365"/>
        <v>Gildi - lífeyrissjóðurFramtíðarsýn 3</v>
      </c>
      <c r="B11553" s="20" t="str">
        <f>_xlfn.IFNA(INDEX(Listi!$AI:$AI,MATCH(C11553,Listi!$AJ:$AJ,0)),INDEX(Listi!T:T,MATCH(C11553,Listi!U:U,0)))</f>
        <v xml:space="preserve">Gildi  </v>
      </c>
      <c r="C11553" t="s">
        <v>227</v>
      </c>
      <c r="D11553" t="s">
        <v>380</v>
      </c>
      <c r="E11553" t="s">
        <v>276</v>
      </c>
      <c r="F11553" t="s">
        <v>194</v>
      </c>
      <c r="G11553" t="s">
        <v>596</v>
      </c>
      <c r="H11553" t="s">
        <v>195</v>
      </c>
      <c r="I11553" s="7">
        <v>0</v>
      </c>
      <c r="L11553" s="7">
        <v>1220667693</v>
      </c>
      <c r="M11553" s="7">
        <v>206427664</v>
      </c>
      <c r="N11553" s="7">
        <v>61376636</v>
      </c>
      <c r="O11553" s="20" t="str">
        <f t="shared" si="366"/>
        <v/>
      </c>
    </row>
    <row r="11554" spans="1:15">
      <c r="A11554" s="20" t="str">
        <f t="shared" si="365"/>
        <v>Gildi - lífeyrissjóðurSamtryggingardeild</v>
      </c>
      <c r="B11554" s="20" t="str">
        <f>_xlfn.IFNA(INDEX(Listi!$AI:$AI,MATCH(C11554,Listi!$AJ:$AJ,0)),INDEX(Listi!T:T,MATCH(C11554,Listi!U:U,0)))</f>
        <v xml:space="preserve">Gildi  </v>
      </c>
      <c r="C11554" t="s">
        <v>227</v>
      </c>
      <c r="D11554" t="s">
        <v>205</v>
      </c>
      <c r="E11554" t="s">
        <v>275</v>
      </c>
      <c r="F11554" t="s">
        <v>194</v>
      </c>
      <c r="G11554" t="s">
        <v>596</v>
      </c>
      <c r="H11554" t="s">
        <v>195</v>
      </c>
      <c r="I11554" s="7">
        <v>-1498496</v>
      </c>
      <c r="L11554" s="7">
        <v>908474103084</v>
      </c>
      <c r="M11554" s="7">
        <v>33404441428</v>
      </c>
      <c r="N11554" s="7">
        <v>20772915594</v>
      </c>
      <c r="O11554" s="20" t="str">
        <f t="shared" si="366"/>
        <v/>
      </c>
    </row>
    <row r="11555" spans="1:15">
      <c r="A11555" s="20" t="str">
        <f t="shared" si="365"/>
        <v>Íslandsbanki hf.Erlend verðbréf</v>
      </c>
      <c r="B11555" s="20" t="str">
        <f>_xlfn.IFNA(INDEX(Listi!$AI:$AI,MATCH(C11555,Listi!$AJ:$AJ,0)),INDEX(Listi!T:T,MATCH(C11555,Listi!U:U,0)))</f>
        <v>Íslandsbanki</v>
      </c>
      <c r="C11555" t="s">
        <v>228</v>
      </c>
      <c r="D11555" t="s">
        <v>229</v>
      </c>
      <c r="E11555" t="s">
        <v>276</v>
      </c>
      <c r="F11555" t="s">
        <v>194</v>
      </c>
      <c r="G11555" t="s">
        <v>596</v>
      </c>
      <c r="H11555" t="s">
        <v>195</v>
      </c>
      <c r="I11555" s="7">
        <v>0</v>
      </c>
      <c r="L11555" s="7">
        <v>1602556114</v>
      </c>
      <c r="M11555" s="7">
        <v>15640340</v>
      </c>
      <c r="N11555" s="7">
        <v>15279587</v>
      </c>
      <c r="O11555" s="20" t="str">
        <f t="shared" si="366"/>
        <v/>
      </c>
    </row>
    <row r="11556" spans="1:15">
      <c r="A11556" s="20" t="str">
        <f t="shared" si="365"/>
        <v>Íslandsbanki hf.Húsnæðisleið</v>
      </c>
      <c r="B11556" s="20" t="str">
        <f>_xlfn.IFNA(INDEX(Listi!$AI:$AI,MATCH(C11556,Listi!$AJ:$AJ,0)),INDEX(Listi!T:T,MATCH(C11556,Listi!U:U,0)))</f>
        <v>Íslandsbanki</v>
      </c>
      <c r="C11556" t="s">
        <v>228</v>
      </c>
      <c r="D11556" t="s">
        <v>307</v>
      </c>
      <c r="E11556" t="s">
        <v>276</v>
      </c>
      <c r="F11556" t="s">
        <v>194</v>
      </c>
      <c r="G11556" t="s">
        <v>596</v>
      </c>
      <c r="H11556" t="s">
        <v>195</v>
      </c>
      <c r="I11556" s="7">
        <v>0</v>
      </c>
      <c r="L11556" s="7">
        <v>2334808209</v>
      </c>
      <c r="M11556" s="7">
        <v>1128225985</v>
      </c>
      <c r="N11556" s="7">
        <v>7159457</v>
      </c>
      <c r="O11556" s="20" t="str">
        <f t="shared" si="366"/>
        <v/>
      </c>
    </row>
    <row r="11557" spans="1:15">
      <c r="A11557" s="20" t="str">
        <f t="shared" si="365"/>
        <v>Íslandsbanki hf.Lífeyrisreikningur-óverðtryggður</v>
      </c>
      <c r="B11557" s="20" t="str">
        <f>_xlfn.IFNA(INDEX(Listi!$AI:$AI,MATCH(C11557,Listi!$AJ:$AJ,0)),INDEX(Listi!T:T,MATCH(C11557,Listi!U:U,0)))</f>
        <v>Íslandsbanki</v>
      </c>
      <c r="C11557" t="s">
        <v>228</v>
      </c>
      <c r="D11557" t="s">
        <v>231</v>
      </c>
      <c r="E11557" t="s">
        <v>276</v>
      </c>
      <c r="F11557" t="s">
        <v>194</v>
      </c>
      <c r="G11557" t="s">
        <v>596</v>
      </c>
      <c r="H11557" t="s">
        <v>195</v>
      </c>
      <c r="I11557" s="7">
        <v>0</v>
      </c>
      <c r="L11557" s="7">
        <v>2506311736</v>
      </c>
      <c r="M11557" s="7">
        <v>879015901</v>
      </c>
      <c r="N11557" s="7">
        <v>95740979</v>
      </c>
      <c r="O11557" s="20" t="str">
        <f t="shared" si="366"/>
        <v/>
      </c>
    </row>
    <row r="11558" spans="1:15">
      <c r="A11558" s="20" t="str">
        <f t="shared" si="365"/>
        <v>Íslandsbanki hf.Lífeyrisreikningur-verðtryggður</v>
      </c>
      <c r="B11558" s="20" t="str">
        <f>_xlfn.IFNA(INDEX(Listi!$AI:$AI,MATCH(C11558,Listi!$AJ:$AJ,0)),INDEX(Listi!T:T,MATCH(C11558,Listi!U:U,0)))</f>
        <v>Íslandsbanki</v>
      </c>
      <c r="C11558" t="s">
        <v>228</v>
      </c>
      <c r="D11558" t="s">
        <v>232</v>
      </c>
      <c r="E11558" t="s">
        <v>276</v>
      </c>
      <c r="F11558" t="s">
        <v>194</v>
      </c>
      <c r="G11558" t="s">
        <v>596</v>
      </c>
      <c r="H11558" t="s">
        <v>195</v>
      </c>
      <c r="I11558" s="7">
        <v>0</v>
      </c>
      <c r="L11558" s="7">
        <v>35933944171</v>
      </c>
      <c r="M11558" s="7">
        <v>3575627585</v>
      </c>
      <c r="N11558" s="7">
        <v>973599891</v>
      </c>
      <c r="O11558" s="20" t="str">
        <f t="shared" si="366"/>
        <v/>
      </c>
    </row>
    <row r="11559" spans="1:15">
      <c r="A11559" s="20" t="str">
        <f t="shared" si="365"/>
        <v>Íslandsbanki hf.Löng ríkisskuldabréf</v>
      </c>
      <c r="B11559" s="20" t="str">
        <f>_xlfn.IFNA(INDEX(Listi!$AI:$AI,MATCH(C11559,Listi!$AJ:$AJ,0)),INDEX(Listi!T:T,MATCH(C11559,Listi!U:U,0)))</f>
        <v>Íslandsbanki</v>
      </c>
      <c r="C11559" t="s">
        <v>228</v>
      </c>
      <c r="D11559" t="s">
        <v>233</v>
      </c>
      <c r="E11559" t="s">
        <v>276</v>
      </c>
      <c r="F11559" t="s">
        <v>194</v>
      </c>
      <c r="G11559" t="s">
        <v>596</v>
      </c>
      <c r="H11559" t="s">
        <v>195</v>
      </c>
      <c r="I11559" s="7">
        <v>0</v>
      </c>
      <c r="L11559" s="7">
        <v>753232602</v>
      </c>
      <c r="M11559" s="7">
        <v>52540738</v>
      </c>
      <c r="N11559" s="7">
        <v>25520229</v>
      </c>
      <c r="O11559" s="20" t="str">
        <f t="shared" si="366"/>
        <v/>
      </c>
    </row>
    <row r="11560" spans="1:15">
      <c r="A11560" s="20" t="str">
        <f t="shared" si="365"/>
        <v>Íslandsbanki hf.Stýring A</v>
      </c>
      <c r="B11560" s="20" t="str">
        <f>_xlfn.IFNA(INDEX(Listi!$AI:$AI,MATCH(C11560,Listi!$AJ:$AJ,0)),INDEX(Listi!T:T,MATCH(C11560,Listi!U:U,0)))</f>
        <v>Íslandsbanki</v>
      </c>
      <c r="C11560" t="s">
        <v>228</v>
      </c>
      <c r="D11560" t="s">
        <v>234</v>
      </c>
      <c r="E11560" t="s">
        <v>276</v>
      </c>
      <c r="F11560" t="s">
        <v>194</v>
      </c>
      <c r="G11560" t="s">
        <v>596</v>
      </c>
      <c r="H11560" t="s">
        <v>195</v>
      </c>
      <c r="I11560" s="7">
        <v>0</v>
      </c>
      <c r="L11560" s="7">
        <v>4133723797</v>
      </c>
      <c r="M11560" s="7">
        <v>215966902</v>
      </c>
      <c r="N11560" s="7">
        <v>124877843</v>
      </c>
      <c r="O11560" s="20" t="str">
        <f t="shared" si="366"/>
        <v/>
      </c>
    </row>
    <row r="11561" spans="1:15">
      <c r="A11561" s="20" t="str">
        <f t="shared" si="365"/>
        <v>Íslandsbanki hf.Stýring B</v>
      </c>
      <c r="B11561" s="20" t="str">
        <f>_xlfn.IFNA(INDEX(Listi!$AI:$AI,MATCH(C11561,Listi!$AJ:$AJ,0)),INDEX(Listi!T:T,MATCH(C11561,Listi!U:U,0)))</f>
        <v>Íslandsbanki</v>
      </c>
      <c r="C11561" t="s">
        <v>228</v>
      </c>
      <c r="D11561" t="s">
        <v>235</v>
      </c>
      <c r="E11561" t="s">
        <v>276</v>
      </c>
      <c r="F11561" t="s">
        <v>194</v>
      </c>
      <c r="G11561" t="s">
        <v>596</v>
      </c>
      <c r="H11561" t="s">
        <v>195</v>
      </c>
      <c r="I11561" s="7">
        <v>0</v>
      </c>
      <c r="L11561" s="7">
        <v>5860247393</v>
      </c>
      <c r="M11561" s="7">
        <v>508591885</v>
      </c>
      <c r="N11561" s="7">
        <v>77897125</v>
      </c>
      <c r="O11561" s="20" t="str">
        <f t="shared" si="366"/>
        <v/>
      </c>
    </row>
    <row r="11562" spans="1:15">
      <c r="A11562" s="20" t="str">
        <f t="shared" ref="A11562:A11625" si="367">CONCATENATE(C11562,D11562)</f>
        <v>Íslandsbanki hf.Stýring C</v>
      </c>
      <c r="B11562" s="20" t="str">
        <f>_xlfn.IFNA(INDEX(Listi!$AI:$AI,MATCH(C11562,Listi!$AJ:$AJ,0)),INDEX(Listi!T:T,MATCH(C11562,Listi!U:U,0)))</f>
        <v>Íslandsbanki</v>
      </c>
      <c r="C11562" t="s">
        <v>228</v>
      </c>
      <c r="D11562" t="s">
        <v>236</v>
      </c>
      <c r="E11562" t="s">
        <v>276</v>
      </c>
      <c r="F11562" t="s">
        <v>194</v>
      </c>
      <c r="G11562" t="s">
        <v>596</v>
      </c>
      <c r="H11562" t="s">
        <v>195</v>
      </c>
      <c r="I11562" s="7">
        <v>0</v>
      </c>
      <c r="L11562" s="7">
        <v>8014427899</v>
      </c>
      <c r="M11562" s="7">
        <v>751053797</v>
      </c>
      <c r="N11562" s="7">
        <v>58531298</v>
      </c>
      <c r="O11562" s="20" t="str">
        <f t="shared" si="366"/>
        <v/>
      </c>
    </row>
    <row r="11563" spans="1:15">
      <c r="A11563" s="20" t="str">
        <f t="shared" si="367"/>
        <v>Íslandsbanki hf.Stýring D</v>
      </c>
      <c r="B11563" s="20" t="str">
        <f>_xlfn.IFNA(INDEX(Listi!$AI:$AI,MATCH(C11563,Listi!$AJ:$AJ,0)),INDEX(Listi!T:T,MATCH(C11563,Listi!U:U,0)))</f>
        <v>Íslandsbanki</v>
      </c>
      <c r="C11563" t="s">
        <v>228</v>
      </c>
      <c r="D11563" t="s">
        <v>237</v>
      </c>
      <c r="E11563" t="s">
        <v>276</v>
      </c>
      <c r="F11563" t="s">
        <v>194</v>
      </c>
      <c r="G11563" t="s">
        <v>596</v>
      </c>
      <c r="H11563" t="s">
        <v>195</v>
      </c>
      <c r="I11563" s="7">
        <v>0</v>
      </c>
      <c r="L11563" s="7">
        <v>5826614423</v>
      </c>
      <c r="M11563" s="7">
        <v>1371163557</v>
      </c>
      <c r="N11563" s="7">
        <v>36861109</v>
      </c>
      <c r="O11563" s="20" t="str">
        <f t="shared" si="366"/>
        <v/>
      </c>
    </row>
    <row r="11564" spans="1:15">
      <c r="A11564" s="20" t="str">
        <f t="shared" si="367"/>
        <v>Íslandsbanki hf.Stýring E</v>
      </c>
      <c r="B11564" s="20" t="str">
        <f>_xlfn.IFNA(INDEX(Listi!$AI:$AI,MATCH(C11564,Listi!$AJ:$AJ,0)),INDEX(Listi!T:T,MATCH(C11564,Listi!U:U,0)))</f>
        <v>Íslandsbanki</v>
      </c>
      <c r="C11564" t="s">
        <v>228</v>
      </c>
      <c r="D11564" t="s">
        <v>580</v>
      </c>
      <c r="E11564" t="s">
        <v>276</v>
      </c>
      <c r="F11564" t="s">
        <v>194</v>
      </c>
      <c r="G11564" t="s">
        <v>596</v>
      </c>
      <c r="H11564" t="s">
        <v>195</v>
      </c>
      <c r="I11564" s="7">
        <v>0</v>
      </c>
      <c r="L11564" s="7">
        <v>99567247</v>
      </c>
      <c r="M11564" s="7">
        <v>7691901</v>
      </c>
      <c r="N11564" s="7">
        <v>670647</v>
      </c>
      <c r="O11564" s="20" t="str">
        <f t="shared" si="366"/>
        <v/>
      </c>
    </row>
    <row r="11565" spans="1:15">
      <c r="A11565" s="20" t="str">
        <f t="shared" si="367"/>
        <v>Íslenski lífeyrissjóðurinnLíf 1</v>
      </c>
      <c r="B11565" s="20" t="str">
        <f>_xlfn.IFNA(INDEX(Listi!$AI:$AI,MATCH(C11565,Listi!$AJ:$AJ,0)),INDEX(Listi!T:T,MATCH(C11565,Listi!U:U,0)))</f>
        <v xml:space="preserve">Íslenski  </v>
      </c>
      <c r="C11565" t="s">
        <v>238</v>
      </c>
      <c r="D11565" t="s">
        <v>239</v>
      </c>
      <c r="E11565" t="s">
        <v>276</v>
      </c>
      <c r="F11565" t="s">
        <v>194</v>
      </c>
      <c r="G11565" t="s">
        <v>596</v>
      </c>
      <c r="H11565" t="s">
        <v>195</v>
      </c>
      <c r="I11565" s="7">
        <v>0</v>
      </c>
      <c r="L11565" s="7">
        <v>34645188332</v>
      </c>
      <c r="M11565" s="7">
        <v>5859453012</v>
      </c>
      <c r="N11565" s="7">
        <v>977930648</v>
      </c>
      <c r="O11565" s="20" t="str">
        <f t="shared" si="366"/>
        <v/>
      </c>
    </row>
    <row r="11566" spans="1:15">
      <c r="A11566" s="20" t="str">
        <f t="shared" si="367"/>
        <v>Íslenski lífeyrissjóðurinnLíf 2</v>
      </c>
      <c r="B11566" s="20" t="str">
        <f>_xlfn.IFNA(INDEX(Listi!$AI:$AI,MATCH(C11566,Listi!$AJ:$AJ,0)),INDEX(Listi!T:T,MATCH(C11566,Listi!U:U,0)))</f>
        <v xml:space="preserve">Íslenski  </v>
      </c>
      <c r="C11566" t="s">
        <v>238</v>
      </c>
      <c r="D11566" t="s">
        <v>240</v>
      </c>
      <c r="E11566" t="s">
        <v>276</v>
      </c>
      <c r="F11566" t="s">
        <v>194</v>
      </c>
      <c r="G11566" t="s">
        <v>596</v>
      </c>
      <c r="H11566" t="s">
        <v>195</v>
      </c>
      <c r="I11566" s="7">
        <v>0</v>
      </c>
      <c r="L11566" s="7">
        <v>31029129445</v>
      </c>
      <c r="M11566" s="7">
        <v>2139527304</v>
      </c>
      <c r="N11566" s="7">
        <v>531278955</v>
      </c>
      <c r="O11566" s="20" t="str">
        <f t="shared" si="366"/>
        <v/>
      </c>
    </row>
    <row r="11567" spans="1:15">
      <c r="A11567" s="20" t="str">
        <f t="shared" si="367"/>
        <v>Íslenski lífeyrissjóðurinnLíf 3</v>
      </c>
      <c r="B11567" s="20" t="str">
        <f>_xlfn.IFNA(INDEX(Listi!$AI:$AI,MATCH(C11567,Listi!$AJ:$AJ,0)),INDEX(Listi!T:T,MATCH(C11567,Listi!U:U,0)))</f>
        <v xml:space="preserve">Íslenski  </v>
      </c>
      <c r="C11567" t="s">
        <v>238</v>
      </c>
      <c r="D11567" t="s">
        <v>241</v>
      </c>
      <c r="E11567" t="s">
        <v>276</v>
      </c>
      <c r="F11567" t="s">
        <v>194</v>
      </c>
      <c r="G11567" t="s">
        <v>596</v>
      </c>
      <c r="H11567" t="s">
        <v>195</v>
      </c>
      <c r="I11567" s="7">
        <v>0</v>
      </c>
      <c r="L11567" s="7">
        <v>26552298455</v>
      </c>
      <c r="M11567" s="7">
        <v>1349981892</v>
      </c>
      <c r="N11567" s="7">
        <v>474868471</v>
      </c>
      <c r="O11567" s="20" t="str">
        <f t="shared" si="366"/>
        <v/>
      </c>
    </row>
    <row r="11568" spans="1:15">
      <c r="A11568" s="20" t="str">
        <f t="shared" si="367"/>
        <v>Íslenski lífeyrissjóðurinnLíf 4</v>
      </c>
      <c r="B11568" s="20" t="str">
        <f>_xlfn.IFNA(INDEX(Listi!$AI:$AI,MATCH(C11568,Listi!$AJ:$AJ,0)),INDEX(Listi!T:T,MATCH(C11568,Listi!U:U,0)))</f>
        <v xml:space="preserve">Íslenski  </v>
      </c>
      <c r="C11568" t="s">
        <v>238</v>
      </c>
      <c r="D11568" t="s">
        <v>242</v>
      </c>
      <c r="E11568" t="s">
        <v>276</v>
      </c>
      <c r="F11568" t="s">
        <v>194</v>
      </c>
      <c r="G11568" t="s">
        <v>596</v>
      </c>
      <c r="H11568" t="s">
        <v>195</v>
      </c>
      <c r="I11568" s="7">
        <v>0</v>
      </c>
      <c r="L11568" s="7">
        <v>15323468197</v>
      </c>
      <c r="M11568" s="7">
        <v>592019313</v>
      </c>
      <c r="N11568" s="7">
        <v>649721424</v>
      </c>
      <c r="O11568" s="20" t="str">
        <f t="shared" si="366"/>
        <v/>
      </c>
    </row>
    <row r="11569" spans="1:15">
      <c r="A11569" s="20" t="str">
        <f t="shared" si="367"/>
        <v>Íslenski lífeyrissjóðurinnSamtryggingardeild</v>
      </c>
      <c r="B11569" s="20" t="str">
        <f>_xlfn.IFNA(INDEX(Listi!$AI:$AI,MATCH(C11569,Listi!$AJ:$AJ,0)),INDEX(Listi!T:T,MATCH(C11569,Listi!U:U,0)))</f>
        <v xml:space="preserve">Íslenski  </v>
      </c>
      <c r="C11569" t="s">
        <v>238</v>
      </c>
      <c r="D11569" t="s">
        <v>205</v>
      </c>
      <c r="E11569" t="s">
        <v>275</v>
      </c>
      <c r="F11569" t="s">
        <v>194</v>
      </c>
      <c r="G11569" t="s">
        <v>596</v>
      </c>
      <c r="H11569" t="s">
        <v>195</v>
      </c>
      <c r="I11569" s="7">
        <v>0</v>
      </c>
      <c r="L11569" s="7">
        <v>32369481106</v>
      </c>
      <c r="M11569" s="7">
        <v>2513450236</v>
      </c>
      <c r="N11569" s="7">
        <v>182749847</v>
      </c>
      <c r="O11569" s="20" t="str">
        <f t="shared" si="366"/>
        <v/>
      </c>
    </row>
    <row r="11570" spans="1:15">
      <c r="A11570" s="20" t="str">
        <f t="shared" si="367"/>
        <v>Kvika banki hf.Ævileið</v>
      </c>
      <c r="B11570" s="20" t="str">
        <f>_xlfn.IFNA(INDEX(Listi!$AI:$AI,MATCH(C11570,Listi!$AJ:$AJ,0)),INDEX(Listi!T:T,MATCH(C11570,Listi!U:U,0)))</f>
        <v xml:space="preserve">Kvika banki </v>
      </c>
      <c r="C11570" t="s">
        <v>243</v>
      </c>
      <c r="D11570" t="s">
        <v>248</v>
      </c>
      <c r="E11570" t="s">
        <v>276</v>
      </c>
      <c r="F11570" t="s">
        <v>194</v>
      </c>
      <c r="G11570" t="s">
        <v>596</v>
      </c>
      <c r="H11570" t="s">
        <v>195</v>
      </c>
      <c r="I11570" s="7">
        <v>0</v>
      </c>
      <c r="L11570" s="7">
        <v>83990162</v>
      </c>
      <c r="M11570" s="7">
        <v>9152445</v>
      </c>
      <c r="N11570" s="7">
        <v>0</v>
      </c>
      <c r="O11570" s="20" t="str">
        <f t="shared" si="366"/>
        <v/>
      </c>
    </row>
    <row r="11571" spans="1:15">
      <c r="A11571" s="20" t="str">
        <f t="shared" si="367"/>
        <v>Kvika banki hf.Innlánaleið</v>
      </c>
      <c r="B11571" s="20" t="str">
        <f>_xlfn.IFNA(INDEX(Listi!$AI:$AI,MATCH(C11571,Listi!$AJ:$AJ,0)),INDEX(Listi!T:T,MATCH(C11571,Listi!U:U,0)))</f>
        <v xml:space="preserve">Kvika banki </v>
      </c>
      <c r="C11571" t="s">
        <v>243</v>
      </c>
      <c r="D11571" t="s">
        <v>230</v>
      </c>
      <c r="E11571" t="s">
        <v>276</v>
      </c>
      <c r="F11571" t="s">
        <v>194</v>
      </c>
      <c r="G11571" t="s">
        <v>596</v>
      </c>
      <c r="H11571" t="s">
        <v>195</v>
      </c>
      <c r="I11571" s="7">
        <v>0</v>
      </c>
      <c r="L11571" s="7">
        <v>2045925829</v>
      </c>
      <c r="M11571" s="7">
        <v>336947043</v>
      </c>
      <c r="N11571" s="7">
        <v>10453565</v>
      </c>
      <c r="O11571" s="20" t="str">
        <f t="shared" si="366"/>
        <v/>
      </c>
    </row>
    <row r="11572" spans="1:15">
      <c r="A11572" s="20" t="str">
        <f t="shared" si="367"/>
        <v>Kvika banki hf.Kvika Séreignasparnaður 5</v>
      </c>
      <c r="B11572" s="20" t="str">
        <f>_xlfn.IFNA(INDEX(Listi!$AI:$AI,MATCH(C11572,Listi!$AJ:$AJ,0)),INDEX(Listi!T:T,MATCH(C11572,Listi!U:U,0)))</f>
        <v xml:space="preserve">Kvika banki </v>
      </c>
      <c r="C11572" t="s">
        <v>243</v>
      </c>
      <c r="D11572" t="s">
        <v>471</v>
      </c>
      <c r="E11572" t="s">
        <v>276</v>
      </c>
      <c r="F11572" t="s">
        <v>194</v>
      </c>
      <c r="G11572" t="s">
        <v>596</v>
      </c>
      <c r="H11572" t="s">
        <v>195</v>
      </c>
      <c r="I11572" s="7">
        <v>0</v>
      </c>
      <c r="L11572" s="7">
        <v>1146886398</v>
      </c>
      <c r="M11572" s="7">
        <v>0</v>
      </c>
      <c r="N11572" s="7">
        <v>0</v>
      </c>
      <c r="O11572" s="20" t="str">
        <f t="shared" si="366"/>
        <v/>
      </c>
    </row>
    <row r="11573" spans="1:15">
      <c r="A11573" s="20" t="str">
        <f t="shared" si="367"/>
        <v>Kvika banki hf.MP Séreign 1</v>
      </c>
      <c r="B11573" s="20" t="str">
        <f>_xlfn.IFNA(INDEX(Listi!$AI:$AI,MATCH(C11573,Listi!$AJ:$AJ,0)),INDEX(Listi!T:T,MATCH(C11573,Listi!U:U,0)))</f>
        <v xml:space="preserve">Kvika banki </v>
      </c>
      <c r="C11573" t="s">
        <v>243</v>
      </c>
      <c r="D11573" t="s">
        <v>244</v>
      </c>
      <c r="E11573" t="s">
        <v>276</v>
      </c>
      <c r="F11573" t="s">
        <v>194</v>
      </c>
      <c r="G11573" t="s">
        <v>596</v>
      </c>
      <c r="H11573" t="s">
        <v>195</v>
      </c>
      <c r="I11573" s="7">
        <v>0</v>
      </c>
      <c r="L11573" s="7">
        <v>706827763</v>
      </c>
      <c r="M11573" s="7">
        <v>48440481</v>
      </c>
      <c r="N11573" s="7">
        <v>9836508</v>
      </c>
      <c r="O11573" s="20" t="str">
        <f t="shared" si="366"/>
        <v/>
      </c>
    </row>
    <row r="11574" spans="1:15">
      <c r="A11574" s="20" t="str">
        <f t="shared" si="367"/>
        <v>Kvika banki hf.MP Séreign 2</v>
      </c>
      <c r="B11574" s="20" t="str">
        <f>_xlfn.IFNA(INDEX(Listi!$AI:$AI,MATCH(C11574,Listi!$AJ:$AJ,0)),INDEX(Listi!T:T,MATCH(C11574,Listi!U:U,0)))</f>
        <v xml:space="preserve">Kvika banki </v>
      </c>
      <c r="C11574" t="s">
        <v>243</v>
      </c>
      <c r="D11574" t="s">
        <v>245</v>
      </c>
      <c r="E11574" t="s">
        <v>276</v>
      </c>
      <c r="F11574" t="s">
        <v>194</v>
      </c>
      <c r="G11574" t="s">
        <v>596</v>
      </c>
      <c r="H11574" t="s">
        <v>195</v>
      </c>
      <c r="I11574" s="7">
        <v>0</v>
      </c>
      <c r="L11574" s="7">
        <v>853989181</v>
      </c>
      <c r="M11574" s="7">
        <v>42441382</v>
      </c>
      <c r="N11574" s="7">
        <v>14637701</v>
      </c>
      <c r="O11574" s="20" t="str">
        <f t="shared" si="366"/>
        <v/>
      </c>
    </row>
    <row r="11575" spans="1:15">
      <c r="A11575" s="20" t="str">
        <f t="shared" si="367"/>
        <v>Kvika banki hf.MP Séreign 3</v>
      </c>
      <c r="B11575" s="20" t="str">
        <f>_xlfn.IFNA(INDEX(Listi!$AI:$AI,MATCH(C11575,Listi!$AJ:$AJ,0)),INDEX(Listi!T:T,MATCH(C11575,Listi!U:U,0)))</f>
        <v xml:space="preserve">Kvika banki </v>
      </c>
      <c r="C11575" t="s">
        <v>243</v>
      </c>
      <c r="D11575" t="s">
        <v>246</v>
      </c>
      <c r="E11575" t="s">
        <v>276</v>
      </c>
      <c r="F11575" t="s">
        <v>194</v>
      </c>
      <c r="G11575" t="s">
        <v>596</v>
      </c>
      <c r="H11575" t="s">
        <v>195</v>
      </c>
      <c r="I11575" s="7">
        <v>0</v>
      </c>
      <c r="L11575" s="7">
        <v>141173858</v>
      </c>
      <c r="M11575" s="7">
        <v>3374790</v>
      </c>
      <c r="N11575" s="7">
        <v>0</v>
      </c>
      <c r="O11575" s="20" t="str">
        <f t="shared" si="366"/>
        <v/>
      </c>
    </row>
    <row r="11576" spans="1:15">
      <c r="A11576" s="20" t="str">
        <f t="shared" si="367"/>
        <v>Kvika banki hf.MP Séreign 4</v>
      </c>
      <c r="B11576" s="20" t="str">
        <f>_xlfn.IFNA(INDEX(Listi!$AI:$AI,MATCH(C11576,Listi!$AJ:$AJ,0)),INDEX(Listi!T:T,MATCH(C11576,Listi!U:U,0)))</f>
        <v xml:space="preserve">Kvika banki </v>
      </c>
      <c r="C11576" t="s">
        <v>243</v>
      </c>
      <c r="D11576" t="s">
        <v>247</v>
      </c>
      <c r="E11576" t="s">
        <v>276</v>
      </c>
      <c r="F11576" t="s">
        <v>194</v>
      </c>
      <c r="G11576" t="s">
        <v>596</v>
      </c>
      <c r="H11576" t="s">
        <v>195</v>
      </c>
      <c r="I11576" s="7">
        <v>0</v>
      </c>
      <c r="L11576" s="7">
        <v>55886684</v>
      </c>
      <c r="M11576" s="7">
        <v>2888869</v>
      </c>
      <c r="N11576" s="7">
        <v>0</v>
      </c>
      <c r="O11576" s="20" t="str">
        <f t="shared" si="366"/>
        <v/>
      </c>
    </row>
    <row r="11577" spans="1:15">
      <c r="A11577" s="20" t="str">
        <f t="shared" si="367"/>
        <v>Landsbankinn hf.Landsbankinn Erlend verðbréf</v>
      </c>
      <c r="B11577" s="20" t="str">
        <f>_xlfn.IFNA(INDEX(Listi!$AI:$AI,MATCH(C11577,Listi!$AJ:$AJ,0)),INDEX(Listi!T:T,MATCH(C11577,Listi!U:U,0)))</f>
        <v>Landsbankinn</v>
      </c>
      <c r="C11577" t="s">
        <v>249</v>
      </c>
      <c r="D11577" t="s">
        <v>385</v>
      </c>
      <c r="E11577" t="s">
        <v>276</v>
      </c>
      <c r="F11577" t="s">
        <v>194</v>
      </c>
      <c r="G11577" t="s">
        <v>596</v>
      </c>
      <c r="H11577" t="s">
        <v>195</v>
      </c>
      <c r="I11577" s="7">
        <v>0</v>
      </c>
      <c r="L11577" s="7">
        <v>3705185129</v>
      </c>
      <c r="M11577" s="7">
        <v>119989407</v>
      </c>
      <c r="N11577" s="7">
        <v>87847878</v>
      </c>
      <c r="O11577" s="20" t="str">
        <f t="shared" si="366"/>
        <v/>
      </c>
    </row>
    <row r="11578" spans="1:15">
      <c r="A11578" s="20" t="str">
        <f t="shared" si="367"/>
        <v>Landsbankinn hf.Landsbankinn Lífeyrisbók</v>
      </c>
      <c r="B11578" s="20" t="str">
        <f>_xlfn.IFNA(INDEX(Listi!$AI:$AI,MATCH(C11578,Listi!$AJ:$AJ,0)),INDEX(Listi!T:T,MATCH(C11578,Listi!U:U,0)))</f>
        <v>Landsbankinn</v>
      </c>
      <c r="C11578" t="s">
        <v>249</v>
      </c>
      <c r="D11578" t="s">
        <v>367</v>
      </c>
      <c r="E11578" t="s">
        <v>276</v>
      </c>
      <c r="F11578" t="s">
        <v>194</v>
      </c>
      <c r="G11578" t="s">
        <v>596</v>
      </c>
      <c r="H11578" t="s">
        <v>195</v>
      </c>
      <c r="I11578" s="7">
        <v>0</v>
      </c>
      <c r="L11578" s="7">
        <v>3016213427</v>
      </c>
      <c r="M11578" s="7">
        <v>440353590</v>
      </c>
      <c r="N11578" s="7">
        <v>298769900</v>
      </c>
      <c r="O11578" s="20" t="str">
        <f t="shared" si="366"/>
        <v/>
      </c>
    </row>
    <row r="11579" spans="1:15">
      <c r="A11579" s="20" t="str">
        <f t="shared" si="367"/>
        <v>Landsbankinn hf.Landsbankinn Lífeyrisbók verðtryggð</v>
      </c>
      <c r="B11579" s="20" t="str">
        <f>_xlfn.IFNA(INDEX(Listi!$AI:$AI,MATCH(C11579,Listi!$AJ:$AJ,0)),INDEX(Listi!T:T,MATCH(C11579,Listi!U:U,0)))</f>
        <v>Landsbankinn</v>
      </c>
      <c r="C11579" t="s">
        <v>249</v>
      </c>
      <c r="D11579" t="s">
        <v>598</v>
      </c>
      <c r="E11579" t="s">
        <v>276</v>
      </c>
      <c r="F11579" t="s">
        <v>194</v>
      </c>
      <c r="G11579" t="s">
        <v>596</v>
      </c>
      <c r="H11579" t="s">
        <v>195</v>
      </c>
      <c r="I11579" s="7">
        <v>0</v>
      </c>
      <c r="L11579" s="7">
        <v>66896053137</v>
      </c>
      <c r="M11579" s="7">
        <v>6692476029</v>
      </c>
      <c r="N11579" s="7">
        <v>4680072987</v>
      </c>
      <c r="O11579" s="20" t="str">
        <f t="shared" si="366"/>
        <v/>
      </c>
    </row>
    <row r="11580" spans="1:15">
      <c r="A11580" s="20" t="str">
        <f t="shared" si="367"/>
        <v>Lífeyrissjóður bændaSamtryggingardeild</v>
      </c>
      <c r="B11580" s="20" t="str">
        <f>_xlfn.IFNA(INDEX(Listi!$AI:$AI,MATCH(C11580,Listi!$AJ:$AJ,0)),INDEX(Listi!T:T,MATCH(C11580,Listi!U:U,0)))</f>
        <v>Lífeyrissjóður bænda</v>
      </c>
      <c r="C11580" t="s">
        <v>252</v>
      </c>
      <c r="D11580" t="s">
        <v>205</v>
      </c>
      <c r="E11580" t="s">
        <v>275</v>
      </c>
      <c r="F11580" t="s">
        <v>194</v>
      </c>
      <c r="G11580" t="s">
        <v>596</v>
      </c>
      <c r="H11580" t="s">
        <v>195</v>
      </c>
      <c r="I11580" s="7">
        <v>0</v>
      </c>
      <c r="L11580" s="7">
        <v>45108278171</v>
      </c>
      <c r="M11580" s="7">
        <v>776003397</v>
      </c>
      <c r="N11580" s="7">
        <v>1921473168</v>
      </c>
      <c r="O11580" s="20" t="str">
        <f t="shared" si="366"/>
        <v/>
      </c>
    </row>
    <row r="11581" spans="1:15">
      <c r="A11581" s="20" t="str">
        <f t="shared" si="367"/>
        <v>Lífeyrissjóður bankamannaAldursdeild</v>
      </c>
      <c r="B11581" s="20" t="str">
        <f>_xlfn.IFNA(INDEX(Listi!$AI:$AI,MATCH(C11581,Listi!$AJ:$AJ,0)),INDEX(Listi!T:T,MATCH(C11581,Listi!U:U,0)))</f>
        <v>Lífeyrissjóður bankam.</v>
      </c>
      <c r="C11581" t="s">
        <v>250</v>
      </c>
      <c r="D11581" t="s">
        <v>251</v>
      </c>
      <c r="E11581" t="s">
        <v>275</v>
      </c>
      <c r="F11581" t="s">
        <v>194</v>
      </c>
      <c r="G11581" t="s">
        <v>596</v>
      </c>
      <c r="H11581" t="s">
        <v>195</v>
      </c>
      <c r="I11581" s="7">
        <v>10001000</v>
      </c>
      <c r="L11581" s="7">
        <v>61369964000</v>
      </c>
      <c r="M11581" s="7">
        <v>1996063000</v>
      </c>
      <c r="N11581" s="7">
        <v>753444000</v>
      </c>
      <c r="O11581" s="20" t="str">
        <f t="shared" si="366"/>
        <v/>
      </c>
    </row>
    <row r="11582" spans="1:15">
      <c r="A11582" s="20" t="str">
        <f t="shared" si="367"/>
        <v>Lífeyrissjóður bankamannaHlutfallsdeild</v>
      </c>
      <c r="B11582" s="20" t="str">
        <f>_xlfn.IFNA(INDEX(Listi!$AI:$AI,MATCH(C11582,Listi!$AJ:$AJ,0)),INDEX(Listi!T:T,MATCH(C11582,Listi!U:U,0)))</f>
        <v>Lífeyrissjóður bankam.</v>
      </c>
      <c r="C11582" t="s">
        <v>250</v>
      </c>
      <c r="D11582" t="s">
        <v>467</v>
      </c>
      <c r="E11582" t="s">
        <v>275</v>
      </c>
      <c r="F11582" t="s">
        <v>194</v>
      </c>
      <c r="G11582" t="s">
        <v>596</v>
      </c>
      <c r="H11582" t="s">
        <v>195</v>
      </c>
      <c r="I11582" s="7">
        <v>0</v>
      </c>
      <c r="L11582" s="7">
        <v>40286427000</v>
      </c>
      <c r="M11582" s="7">
        <v>125147000</v>
      </c>
      <c r="N11582" s="7">
        <v>2741197000</v>
      </c>
      <c r="O11582" s="20" t="str">
        <f t="shared" si="366"/>
        <v/>
      </c>
    </row>
    <row r="11583" spans="1:15">
      <c r="A11583" s="20" t="str">
        <f t="shared" si="367"/>
        <v>Lífeyrissjóður RangæingaSamtryggingardeild</v>
      </c>
      <c r="B11583" s="20" t="str">
        <f>_xlfn.IFNA(INDEX(Listi!$AI:$AI,MATCH(C11583,Listi!$AJ:$AJ,0)),INDEX(Listi!T:T,MATCH(C11583,Listi!U:U,0)))</f>
        <v>Lífeyrissjóður Rang.</v>
      </c>
      <c r="C11583" t="s">
        <v>253</v>
      </c>
      <c r="D11583" t="s">
        <v>205</v>
      </c>
      <c r="E11583" t="s">
        <v>275</v>
      </c>
      <c r="F11583" t="s">
        <v>194</v>
      </c>
      <c r="G11583" t="s">
        <v>596</v>
      </c>
      <c r="H11583" t="s">
        <v>195</v>
      </c>
      <c r="I11583" s="7">
        <v>0</v>
      </c>
      <c r="L11583" s="7">
        <v>18949790000</v>
      </c>
      <c r="M11583" s="7">
        <v>835894000</v>
      </c>
      <c r="N11583" s="7">
        <v>386250000</v>
      </c>
      <c r="O11583" s="20" t="str">
        <f t="shared" si="366"/>
        <v/>
      </c>
    </row>
    <row r="11584" spans="1:15">
      <c r="A11584" s="20" t="str">
        <f t="shared" si="367"/>
        <v>Lífeyrissjóður starfsmanna AkureyrarbæjarSamtryggingardeild</v>
      </c>
      <c r="B11584" s="20" t="str">
        <f>_xlfn.IFNA(INDEX(Listi!$AI:$AI,MATCH(C11584,Listi!$AJ:$AJ,0)),INDEX(Listi!T:T,MATCH(C11584,Listi!U:U,0)))</f>
        <v>Lífeyrissj. starfsm. Akureyrarb.</v>
      </c>
      <c r="C11584" t="s">
        <v>274</v>
      </c>
      <c r="D11584" t="s">
        <v>205</v>
      </c>
      <c r="E11584" t="s">
        <v>275</v>
      </c>
      <c r="F11584" t="s">
        <v>194</v>
      </c>
      <c r="G11584" t="s">
        <v>596</v>
      </c>
      <c r="H11584" t="s">
        <v>195</v>
      </c>
      <c r="I11584" s="7">
        <v>0</v>
      </c>
      <c r="L11584" s="7">
        <v>14569496826</v>
      </c>
      <c r="M11584" s="7">
        <v>46271787</v>
      </c>
      <c r="N11584" s="7">
        <v>1160288032</v>
      </c>
      <c r="O11584" s="20" t="str">
        <f t="shared" si="366"/>
        <v/>
      </c>
    </row>
    <row r="11585" spans="1:15">
      <c r="A11585" s="20" t="str">
        <f t="shared" si="367"/>
        <v>Lífeyrissjóður starfsmanna Búnaðarbanka ÍslandsSamtryggingardeild</v>
      </c>
      <c r="B11585" s="20" t="str">
        <f>_xlfn.IFNA(INDEX(Listi!$AI:$AI,MATCH(C11585,Listi!$AJ:$AJ,0)),INDEX(Listi!T:T,MATCH(C11585,Listi!U:U,0)))</f>
        <v>Lífeyrissj. starfsm. Búnaðarb.Ísl.</v>
      </c>
      <c r="C11585" t="s">
        <v>254</v>
      </c>
      <c r="D11585" t="s">
        <v>205</v>
      </c>
      <c r="E11585" t="s">
        <v>275</v>
      </c>
      <c r="F11585" t="s">
        <v>194</v>
      </c>
      <c r="G11585" t="s">
        <v>596</v>
      </c>
      <c r="H11585" t="s">
        <v>195</v>
      </c>
      <c r="I11585" s="7">
        <v>0</v>
      </c>
      <c r="L11585" s="7">
        <v>27921283000</v>
      </c>
      <c r="M11585" s="7">
        <v>7378000</v>
      </c>
      <c r="N11585" s="7">
        <v>1535577000</v>
      </c>
      <c r="O11585" s="20" t="str">
        <f t="shared" si="366"/>
        <v/>
      </c>
    </row>
    <row r="11586" spans="1:15">
      <c r="A11586" s="20" t="str">
        <f t="shared" si="367"/>
        <v>Lífeyrissjóður starfsmanna ReykjavíkurborgarSamtryggingardeild</v>
      </c>
      <c r="B11586" s="20" t="str">
        <f>_xlfn.IFNA(INDEX(Listi!$AI:$AI,MATCH(C11586,Listi!$AJ:$AJ,0)),INDEX(Listi!T:T,MATCH(C11586,Listi!U:U,0)))</f>
        <v>Lífeyrissj. starfsm. Reykjav.</v>
      </c>
      <c r="C11586" t="s">
        <v>255</v>
      </c>
      <c r="D11586" t="s">
        <v>205</v>
      </c>
      <c r="E11586" t="s">
        <v>275</v>
      </c>
      <c r="F11586" t="s">
        <v>194</v>
      </c>
      <c r="G11586" t="s">
        <v>596</v>
      </c>
      <c r="H11586" t="s">
        <v>195</v>
      </c>
      <c r="I11586" s="7">
        <v>0</v>
      </c>
      <c r="L11586" s="7">
        <v>92450251598</v>
      </c>
      <c r="M11586" s="7">
        <v>217604296</v>
      </c>
      <c r="N11586" s="7">
        <v>6195210428</v>
      </c>
      <c r="O11586" s="20" t="str">
        <f t="shared" ref="O11586:O11649" si="368">IFERROR(VLOOKUP(F11586,EhLykill,3,FALSE),"")</f>
        <v/>
      </c>
    </row>
    <row r="11587" spans="1:15">
      <c r="A11587" s="20" t="str">
        <f t="shared" si="367"/>
        <v>Lífeyrissjóður starfsmanna ríkisinsA-deild</v>
      </c>
      <c r="B11587" s="20" t="str">
        <f>_xlfn.IFNA(INDEX(Listi!$AI:$AI,MATCH(C11587,Listi!$AJ:$AJ,0)),INDEX(Listi!T:T,MATCH(C11587,Listi!U:U,0)))</f>
        <v>LSR</v>
      </c>
      <c r="C11587" t="s">
        <v>256</v>
      </c>
      <c r="D11587" t="s">
        <v>257</v>
      </c>
      <c r="E11587" t="s">
        <v>275</v>
      </c>
      <c r="F11587" t="s">
        <v>194</v>
      </c>
      <c r="G11587" t="s">
        <v>596</v>
      </c>
      <c r="H11587" t="s">
        <v>195</v>
      </c>
      <c r="I11587" s="7">
        <v>0</v>
      </c>
      <c r="L11587" s="7">
        <v>1024402726080</v>
      </c>
      <c r="M11587" s="7">
        <v>38030413328</v>
      </c>
      <c r="N11587" s="7">
        <v>13011563069</v>
      </c>
      <c r="O11587" s="20" t="str">
        <f t="shared" si="368"/>
        <v/>
      </c>
    </row>
    <row r="11588" spans="1:15">
      <c r="A11588" s="20" t="str">
        <f t="shared" si="367"/>
        <v>Lífeyrissjóður starfsmanna ríkisinsB-deild</v>
      </c>
      <c r="B11588" s="20" t="str">
        <f>_xlfn.IFNA(INDEX(Listi!$AI:$AI,MATCH(C11588,Listi!$AJ:$AJ,0)),INDEX(Listi!T:T,MATCH(C11588,Listi!U:U,0)))</f>
        <v>LSR</v>
      </c>
      <c r="C11588" t="s">
        <v>256</v>
      </c>
      <c r="D11588" t="s">
        <v>218</v>
      </c>
      <c r="E11588" t="s">
        <v>275</v>
      </c>
      <c r="F11588" t="s">
        <v>194</v>
      </c>
      <c r="G11588" t="s">
        <v>596</v>
      </c>
      <c r="H11588" t="s">
        <v>195</v>
      </c>
      <c r="I11588" s="7">
        <v>0</v>
      </c>
      <c r="L11588" s="7">
        <v>297381500048</v>
      </c>
      <c r="M11588" s="7">
        <v>1364474032</v>
      </c>
      <c r="N11588" s="7">
        <v>62409553231</v>
      </c>
      <c r="O11588" s="20" t="str">
        <f t="shared" si="368"/>
        <v/>
      </c>
    </row>
    <row r="11589" spans="1:15">
      <c r="A11589" s="20" t="str">
        <f t="shared" si="367"/>
        <v>Lífeyrissjóður starfsmanna ríkisinsLeið I</v>
      </c>
      <c r="B11589" s="20" t="str">
        <f>_xlfn.IFNA(INDEX(Listi!$AI:$AI,MATCH(C11589,Listi!$AJ:$AJ,0)),INDEX(Listi!T:T,MATCH(C11589,Listi!U:U,0)))</f>
        <v>LSR</v>
      </c>
      <c r="C11589" t="s">
        <v>256</v>
      </c>
      <c r="D11589" t="s">
        <v>258</v>
      </c>
      <c r="E11589" t="s">
        <v>276</v>
      </c>
      <c r="F11589" t="s">
        <v>194</v>
      </c>
      <c r="G11589" t="s">
        <v>596</v>
      </c>
      <c r="H11589" t="s">
        <v>195</v>
      </c>
      <c r="I11589" s="7">
        <v>0</v>
      </c>
      <c r="L11589" s="7">
        <v>11704214939</v>
      </c>
      <c r="M11589" s="7">
        <v>547428342</v>
      </c>
      <c r="N11589" s="7">
        <v>195323403</v>
      </c>
      <c r="O11589" s="20" t="str">
        <f t="shared" si="368"/>
        <v/>
      </c>
    </row>
    <row r="11590" spans="1:15">
      <c r="A11590" s="20" t="str">
        <f t="shared" si="367"/>
        <v>Lífeyrissjóður starfsmanna ríkisinsLeið II</v>
      </c>
      <c r="B11590" s="20" t="str">
        <f>_xlfn.IFNA(INDEX(Listi!$AI:$AI,MATCH(C11590,Listi!$AJ:$AJ,0)),INDEX(Listi!T:T,MATCH(C11590,Listi!U:U,0)))</f>
        <v>LSR</v>
      </c>
      <c r="C11590" t="s">
        <v>256</v>
      </c>
      <c r="D11590" t="s">
        <v>259</v>
      </c>
      <c r="E11590" t="s">
        <v>276</v>
      </c>
      <c r="F11590" t="s">
        <v>194</v>
      </c>
      <c r="G11590" t="s">
        <v>596</v>
      </c>
      <c r="H11590" t="s">
        <v>195</v>
      </c>
      <c r="I11590" s="7">
        <v>0</v>
      </c>
      <c r="L11590" s="7">
        <v>3365164594</v>
      </c>
      <c r="M11590" s="7">
        <v>379849453</v>
      </c>
      <c r="N11590" s="7">
        <v>93142056</v>
      </c>
      <c r="O11590" s="20" t="str">
        <f t="shared" si="368"/>
        <v/>
      </c>
    </row>
    <row r="11591" spans="1:15">
      <c r="A11591" s="20" t="str">
        <f t="shared" si="367"/>
        <v>Lífeyrissjóður starfsmanna ríkisinsLeið III</v>
      </c>
      <c r="B11591" s="20" t="str">
        <f>_xlfn.IFNA(INDEX(Listi!$AI:$AI,MATCH(C11591,Listi!$AJ:$AJ,0)),INDEX(Listi!T:T,MATCH(C11591,Listi!U:U,0)))</f>
        <v>LSR</v>
      </c>
      <c r="C11591" t="s">
        <v>256</v>
      </c>
      <c r="D11591" t="s">
        <v>260</v>
      </c>
      <c r="E11591" t="s">
        <v>276</v>
      </c>
      <c r="F11591" t="s">
        <v>194</v>
      </c>
      <c r="G11591" t="s">
        <v>596</v>
      </c>
      <c r="H11591" t="s">
        <v>195</v>
      </c>
      <c r="I11591" s="7">
        <v>0</v>
      </c>
      <c r="L11591" s="7">
        <v>9959294621</v>
      </c>
      <c r="M11591" s="7">
        <v>743287481</v>
      </c>
      <c r="N11591" s="7">
        <v>349903833</v>
      </c>
      <c r="O11591" s="20" t="str">
        <f t="shared" si="368"/>
        <v/>
      </c>
    </row>
    <row r="11592" spans="1:15">
      <c r="A11592" s="20" t="str">
        <f t="shared" si="367"/>
        <v>Lífeyrissjóður Tannlæknafél ÍslDeild I/Séreign</v>
      </c>
      <c r="B11592" s="20" t="str">
        <f>_xlfn.IFNA(INDEX(Listi!$AI:$AI,MATCH(C11592,Listi!$AJ:$AJ,0)),INDEX(Listi!T:T,MATCH(C11592,Listi!U:U,0)))</f>
        <v>Lífeyrissj. Tannlækna</v>
      </c>
      <c r="C11592" t="s">
        <v>261</v>
      </c>
      <c r="D11592" t="s">
        <v>207</v>
      </c>
      <c r="E11592" t="s">
        <v>276</v>
      </c>
      <c r="F11592" t="s">
        <v>194</v>
      </c>
      <c r="G11592" t="s">
        <v>596</v>
      </c>
      <c r="H11592" t="s">
        <v>195</v>
      </c>
      <c r="I11592" s="7">
        <v>0</v>
      </c>
      <c r="L11592" s="7">
        <v>6768408488</v>
      </c>
      <c r="M11592" s="7">
        <v>272759192</v>
      </c>
      <c r="N11592" s="7">
        <v>153838058</v>
      </c>
      <c r="O11592" s="20" t="str">
        <f t="shared" si="368"/>
        <v/>
      </c>
    </row>
    <row r="11593" spans="1:15">
      <c r="A11593" s="20" t="str">
        <f t="shared" si="367"/>
        <v>Lífeyrissjóður Tannlæknafél ÍslSamtryggingardeild</v>
      </c>
      <c r="B11593" s="20" t="str">
        <f>_xlfn.IFNA(INDEX(Listi!$AI:$AI,MATCH(C11593,Listi!$AJ:$AJ,0)),INDEX(Listi!T:T,MATCH(C11593,Listi!U:U,0)))</f>
        <v>Lífeyrissj. Tannlækna</v>
      </c>
      <c r="C11593" t="s">
        <v>261</v>
      </c>
      <c r="D11593" t="s">
        <v>205</v>
      </c>
      <c r="E11593" t="s">
        <v>275</v>
      </c>
      <c r="F11593" t="s">
        <v>194</v>
      </c>
      <c r="G11593" t="s">
        <v>596</v>
      </c>
      <c r="H11593" t="s">
        <v>195</v>
      </c>
      <c r="I11593" s="7">
        <v>0</v>
      </c>
      <c r="L11593" s="7">
        <v>2241251214</v>
      </c>
      <c r="M11593" s="7">
        <v>112827287</v>
      </c>
      <c r="N11593" s="7">
        <v>17930159</v>
      </c>
      <c r="O11593" s="20" t="str">
        <f t="shared" si="368"/>
        <v/>
      </c>
    </row>
    <row r="11594" spans="1:15">
      <c r="A11594" s="20" t="str">
        <f t="shared" si="367"/>
        <v>Lífeyrissjóður verslunarmannaÆvileið 1</v>
      </c>
      <c r="B11594" s="20" t="str">
        <f>_xlfn.IFNA(INDEX(Listi!$AI:$AI,MATCH(C11594,Listi!$AJ:$AJ,0)),INDEX(Listi!T:T,MATCH(C11594,Listi!U:U,0)))</f>
        <v>Lífeyrissj. Verslunarm.</v>
      </c>
      <c r="C11594" t="s">
        <v>206</v>
      </c>
      <c r="D11594" t="s">
        <v>310</v>
      </c>
      <c r="E11594" t="s">
        <v>276</v>
      </c>
      <c r="F11594" t="s">
        <v>194</v>
      </c>
      <c r="G11594" t="s">
        <v>596</v>
      </c>
      <c r="H11594" t="s">
        <v>195</v>
      </c>
      <c r="I11594" s="7">
        <v>0</v>
      </c>
      <c r="L11594" s="7">
        <v>2860479562</v>
      </c>
      <c r="M11594" s="7">
        <v>819651283</v>
      </c>
      <c r="N11594" s="7">
        <v>12562366</v>
      </c>
      <c r="O11594" s="20" t="str">
        <f t="shared" si="368"/>
        <v/>
      </c>
    </row>
    <row r="11595" spans="1:15">
      <c r="A11595" s="20" t="str">
        <f t="shared" si="367"/>
        <v>Lífeyrissjóður verslunarmannaÆvileið 2</v>
      </c>
      <c r="B11595" s="20" t="str">
        <f>_xlfn.IFNA(INDEX(Listi!$AI:$AI,MATCH(C11595,Listi!$AJ:$AJ,0)),INDEX(Listi!T:T,MATCH(C11595,Listi!U:U,0)))</f>
        <v>Lífeyrissj. Verslunarm.</v>
      </c>
      <c r="C11595" t="s">
        <v>206</v>
      </c>
      <c r="D11595" t="s">
        <v>309</v>
      </c>
      <c r="E11595" t="s">
        <v>276</v>
      </c>
      <c r="F11595" t="s">
        <v>194</v>
      </c>
      <c r="G11595" t="s">
        <v>596</v>
      </c>
      <c r="H11595" t="s">
        <v>195</v>
      </c>
      <c r="I11595" s="7">
        <v>0</v>
      </c>
      <c r="L11595" s="7">
        <v>2325064159</v>
      </c>
      <c r="M11595" s="7">
        <v>465663194</v>
      </c>
      <c r="N11595" s="7">
        <v>32037995</v>
      </c>
      <c r="O11595" s="20" t="str">
        <f t="shared" si="368"/>
        <v/>
      </c>
    </row>
    <row r="11596" spans="1:15">
      <c r="A11596" s="20" t="str">
        <f t="shared" si="367"/>
        <v>Lífeyrissjóður verslunarmannaÆvileið 3</v>
      </c>
      <c r="B11596" s="20" t="str">
        <f>_xlfn.IFNA(INDEX(Listi!$AI:$AI,MATCH(C11596,Listi!$AJ:$AJ,0)),INDEX(Listi!T:T,MATCH(C11596,Listi!U:U,0)))</f>
        <v>Lífeyrissj. Verslunarm.</v>
      </c>
      <c r="C11596" t="s">
        <v>206</v>
      </c>
      <c r="D11596" t="s">
        <v>308</v>
      </c>
      <c r="E11596" t="s">
        <v>276</v>
      </c>
      <c r="F11596" t="s">
        <v>194</v>
      </c>
      <c r="G11596" t="s">
        <v>596</v>
      </c>
      <c r="H11596" t="s">
        <v>195</v>
      </c>
      <c r="I11596" s="7">
        <v>0</v>
      </c>
      <c r="L11596" s="7">
        <v>1567402319</v>
      </c>
      <c r="M11596" s="7">
        <v>325961302</v>
      </c>
      <c r="N11596" s="7">
        <v>60283998</v>
      </c>
      <c r="O11596" s="20" t="str">
        <f t="shared" si="368"/>
        <v/>
      </c>
    </row>
    <row r="11597" spans="1:15">
      <c r="A11597" s="20" t="str">
        <f t="shared" si="367"/>
        <v>Lífeyrissjóður verslunarmannaDeild I/Séreign</v>
      </c>
      <c r="B11597" s="20" t="str">
        <f>_xlfn.IFNA(INDEX(Listi!$AI:$AI,MATCH(C11597,Listi!$AJ:$AJ,0)),INDEX(Listi!T:T,MATCH(C11597,Listi!U:U,0)))</f>
        <v>Lífeyrissj. Verslunarm.</v>
      </c>
      <c r="C11597" t="s">
        <v>206</v>
      </c>
      <c r="D11597" t="s">
        <v>207</v>
      </c>
      <c r="E11597" t="s">
        <v>276</v>
      </c>
      <c r="F11597" t="s">
        <v>194</v>
      </c>
      <c r="G11597" t="s">
        <v>596</v>
      </c>
      <c r="H11597" t="s">
        <v>195</v>
      </c>
      <c r="I11597" s="7">
        <v>0</v>
      </c>
      <c r="L11597" s="7">
        <v>19785724399</v>
      </c>
      <c r="M11597" s="7">
        <v>729937912</v>
      </c>
      <c r="N11597" s="7">
        <v>458382791</v>
      </c>
      <c r="O11597" s="20" t="str">
        <f t="shared" si="368"/>
        <v/>
      </c>
    </row>
    <row r="11598" spans="1:15">
      <c r="A11598" s="20" t="str">
        <f t="shared" si="367"/>
        <v>Lífeyrissjóður verslunarmannaSamtryggingardeild</v>
      </c>
      <c r="B11598" s="20" t="str">
        <f>_xlfn.IFNA(INDEX(Listi!$AI:$AI,MATCH(C11598,Listi!$AJ:$AJ,0)),INDEX(Listi!T:T,MATCH(C11598,Listi!U:U,0)))</f>
        <v>Lífeyrissj. Verslunarm.</v>
      </c>
      <c r="C11598" t="s">
        <v>206</v>
      </c>
      <c r="D11598" t="s">
        <v>205</v>
      </c>
      <c r="E11598" t="s">
        <v>275</v>
      </c>
      <c r="F11598" t="s">
        <v>194</v>
      </c>
      <c r="G11598" t="s">
        <v>596</v>
      </c>
      <c r="H11598" t="s">
        <v>195</v>
      </c>
      <c r="I11598" s="7">
        <v>0</v>
      </c>
      <c r="L11598" s="7">
        <v>1174592806906</v>
      </c>
      <c r="M11598" s="7">
        <v>35794261112</v>
      </c>
      <c r="N11598" s="7">
        <v>21965137185</v>
      </c>
      <c r="O11598" s="20" t="str">
        <f t="shared" si="368"/>
        <v/>
      </c>
    </row>
    <row r="11599" spans="1:15">
      <c r="A11599" s="20" t="str">
        <f t="shared" si="367"/>
        <v>Lífeyrissjóður VestmannaeyjaSafn I</v>
      </c>
      <c r="B11599" s="20" t="str">
        <f>_xlfn.IFNA(INDEX(Listi!$AI:$AI,MATCH(C11599,Listi!$AJ:$AJ,0)),INDEX(Listi!T:T,MATCH(C11599,Listi!U:U,0)))</f>
        <v>Lífeyrissj. Vestm.</v>
      </c>
      <c r="C11599" t="s">
        <v>262</v>
      </c>
      <c r="D11599" t="s">
        <v>210</v>
      </c>
      <c r="E11599" t="s">
        <v>276</v>
      </c>
      <c r="F11599" t="s">
        <v>194</v>
      </c>
      <c r="G11599" t="s">
        <v>596</v>
      </c>
      <c r="H11599" t="s">
        <v>195</v>
      </c>
      <c r="I11599" s="7">
        <v>0</v>
      </c>
      <c r="L11599" s="7">
        <v>381311221</v>
      </c>
      <c r="M11599" s="7">
        <v>44104006</v>
      </c>
      <c r="N11599" s="7">
        <v>13592960</v>
      </c>
      <c r="O11599" s="20" t="str">
        <f t="shared" si="368"/>
        <v/>
      </c>
    </row>
    <row r="11600" spans="1:15">
      <c r="A11600" s="20" t="str">
        <f t="shared" si="367"/>
        <v>Lífeyrissjóður VestmannaeyjaSafn II</v>
      </c>
      <c r="B11600" s="20" t="str">
        <f>_xlfn.IFNA(INDEX(Listi!$AI:$AI,MATCH(C11600,Listi!$AJ:$AJ,0)),INDEX(Listi!T:T,MATCH(C11600,Listi!U:U,0)))</f>
        <v>Lífeyrissj. Vestm.</v>
      </c>
      <c r="C11600" t="s">
        <v>262</v>
      </c>
      <c r="D11600" t="s">
        <v>211</v>
      </c>
      <c r="E11600" t="s">
        <v>276</v>
      </c>
      <c r="F11600" t="s">
        <v>194</v>
      </c>
      <c r="G11600" t="s">
        <v>596</v>
      </c>
      <c r="H11600" t="s">
        <v>195</v>
      </c>
      <c r="I11600" s="7">
        <v>0</v>
      </c>
      <c r="L11600" s="7">
        <v>571440191</v>
      </c>
      <c r="M11600" s="7">
        <v>40240404</v>
      </c>
      <c r="N11600" s="7">
        <v>18659289</v>
      </c>
      <c r="O11600" s="20" t="str">
        <f t="shared" si="368"/>
        <v/>
      </c>
    </row>
    <row r="11601" spans="1:15">
      <c r="A11601" s="20" t="str">
        <f t="shared" si="367"/>
        <v>Lífeyrissjóður VestmannaeyjaSamtryggingardeild</v>
      </c>
      <c r="B11601" s="20" t="str">
        <f>_xlfn.IFNA(INDEX(Listi!$AI:$AI,MATCH(C11601,Listi!$AJ:$AJ,0)),INDEX(Listi!T:T,MATCH(C11601,Listi!U:U,0)))</f>
        <v>Lífeyrissj. Vestm.</v>
      </c>
      <c r="C11601" t="s">
        <v>262</v>
      </c>
      <c r="D11601" t="s">
        <v>205</v>
      </c>
      <c r="E11601" t="s">
        <v>275</v>
      </c>
      <c r="F11601" t="s">
        <v>194</v>
      </c>
      <c r="G11601" t="s">
        <v>596</v>
      </c>
      <c r="H11601" t="s">
        <v>195</v>
      </c>
      <c r="I11601" s="7">
        <v>0</v>
      </c>
      <c r="L11601" s="7">
        <v>85198020532</v>
      </c>
      <c r="M11601" s="7">
        <v>1944643004</v>
      </c>
      <c r="N11601" s="7">
        <v>2198060399</v>
      </c>
      <c r="O11601" s="20" t="str">
        <f t="shared" si="368"/>
        <v/>
      </c>
    </row>
    <row r="11602" spans="1:15">
      <c r="A11602" s="20" t="str">
        <f t="shared" si="367"/>
        <v>Lífsval - lífeyrissparnaðurLífsval 1</v>
      </c>
      <c r="B11602" s="20" t="str">
        <f>_xlfn.IFNA(INDEX(Listi!$AI:$AI,MATCH(C11602,Listi!$AJ:$AJ,0)),INDEX(Listi!T:T,MATCH(C11602,Listi!U:U,0)))</f>
        <v>Lífsval</v>
      </c>
      <c r="C11602" t="s">
        <v>263</v>
      </c>
      <c r="D11602" t="s">
        <v>264</v>
      </c>
      <c r="E11602" t="s">
        <v>276</v>
      </c>
      <c r="F11602" t="s">
        <v>194</v>
      </c>
      <c r="G11602" t="s">
        <v>596</v>
      </c>
      <c r="H11602" t="s">
        <v>195</v>
      </c>
      <c r="I11602" s="7">
        <v>0</v>
      </c>
      <c r="L11602" s="7">
        <v>1792991246</v>
      </c>
      <c r="M11602" s="7">
        <v>203244065</v>
      </c>
      <c r="N11602" s="7">
        <v>81003579</v>
      </c>
      <c r="O11602" s="20" t="str">
        <f t="shared" si="368"/>
        <v/>
      </c>
    </row>
    <row r="11603" spans="1:15">
      <c r="A11603" s="20" t="str">
        <f t="shared" si="367"/>
        <v>Lífsval - lífeyrissparnaðurLífsval 2</v>
      </c>
      <c r="B11603" s="20" t="str">
        <f>_xlfn.IFNA(INDEX(Listi!$AI:$AI,MATCH(C11603,Listi!$AJ:$AJ,0)),INDEX(Listi!T:T,MATCH(C11603,Listi!U:U,0)))</f>
        <v>Lífsval</v>
      </c>
      <c r="C11603" t="s">
        <v>263</v>
      </c>
      <c r="D11603" t="s">
        <v>265</v>
      </c>
      <c r="E11603" t="s">
        <v>276</v>
      </c>
      <c r="F11603" t="s">
        <v>194</v>
      </c>
      <c r="G11603" t="s">
        <v>596</v>
      </c>
      <c r="H11603" t="s">
        <v>195</v>
      </c>
      <c r="I11603" s="7">
        <v>0</v>
      </c>
      <c r="L11603" s="7">
        <v>79660340</v>
      </c>
      <c r="M11603" s="7">
        <v>14369045</v>
      </c>
      <c r="N11603" s="7">
        <v>2695304</v>
      </c>
      <c r="O11603" s="20" t="str">
        <f t="shared" si="368"/>
        <v/>
      </c>
    </row>
    <row r="11604" spans="1:15">
      <c r="A11604" s="20" t="str">
        <f t="shared" si="367"/>
        <v>Lífsval - lífeyrissparnaðurLífsval 3</v>
      </c>
      <c r="B11604" s="20" t="str">
        <f>_xlfn.IFNA(INDEX(Listi!$AI:$AI,MATCH(C11604,Listi!$AJ:$AJ,0)),INDEX(Listi!T:T,MATCH(C11604,Listi!U:U,0)))</f>
        <v>Lífsval</v>
      </c>
      <c r="C11604" t="s">
        <v>263</v>
      </c>
      <c r="D11604" t="s">
        <v>266</v>
      </c>
      <c r="E11604" t="s">
        <v>276</v>
      </c>
      <c r="F11604" t="s">
        <v>194</v>
      </c>
      <c r="G11604" t="s">
        <v>596</v>
      </c>
      <c r="H11604" t="s">
        <v>195</v>
      </c>
      <c r="I11604" s="7">
        <v>0</v>
      </c>
      <c r="L11604" s="7">
        <v>131239774</v>
      </c>
      <c r="M11604" s="7">
        <v>16635787</v>
      </c>
      <c r="N11604" s="7">
        <v>3548138</v>
      </c>
      <c r="O11604" s="20" t="str">
        <f t="shared" si="368"/>
        <v/>
      </c>
    </row>
    <row r="11605" spans="1:15">
      <c r="A11605" s="20" t="str">
        <f t="shared" si="367"/>
        <v>Lífsval - lífeyrissparnaðurLífsval 4</v>
      </c>
      <c r="B11605" s="20" t="str">
        <f>_xlfn.IFNA(INDEX(Listi!$AI:$AI,MATCH(C11605,Listi!$AJ:$AJ,0)),INDEX(Listi!T:T,MATCH(C11605,Listi!U:U,0)))</f>
        <v>Lífsval</v>
      </c>
      <c r="C11605" t="s">
        <v>263</v>
      </c>
      <c r="D11605" t="s">
        <v>267</v>
      </c>
      <c r="E11605" t="s">
        <v>276</v>
      </c>
      <c r="F11605" t="s">
        <v>194</v>
      </c>
      <c r="G11605" t="s">
        <v>596</v>
      </c>
      <c r="H11605" t="s">
        <v>195</v>
      </c>
      <c r="I11605" s="7">
        <v>0</v>
      </c>
      <c r="L11605" s="7">
        <v>71752064</v>
      </c>
      <c r="M11605" s="7">
        <v>15238959</v>
      </c>
      <c r="N11605" s="7">
        <v>2058992</v>
      </c>
      <c r="O11605" s="20" t="str">
        <f t="shared" si="368"/>
        <v/>
      </c>
    </row>
    <row r="11606" spans="1:15">
      <c r="A11606" s="20" t="str">
        <f t="shared" si="367"/>
        <v>Lífsverk lífeyrissjóðurLífsverk I/Séreign</v>
      </c>
      <c r="B11606" s="20" t="str">
        <f>_xlfn.IFNA(INDEX(Listi!$AI:$AI,MATCH(C11606,Listi!$AJ:$AJ,0)),INDEX(Listi!T:T,MATCH(C11606,Listi!U:U,0)))</f>
        <v xml:space="preserve">Lífsverk  </v>
      </c>
      <c r="C11606" t="s">
        <v>268</v>
      </c>
      <c r="D11606" t="s">
        <v>269</v>
      </c>
      <c r="E11606" t="s">
        <v>276</v>
      </c>
      <c r="F11606" t="s">
        <v>194</v>
      </c>
      <c r="G11606" t="s">
        <v>596</v>
      </c>
      <c r="H11606" t="s">
        <v>195</v>
      </c>
      <c r="I11606" s="7">
        <v>0</v>
      </c>
      <c r="L11606" s="7">
        <v>4582957000</v>
      </c>
      <c r="M11606" s="7">
        <v>635926000</v>
      </c>
      <c r="N11606" s="7">
        <v>22708000</v>
      </c>
      <c r="O11606" s="20" t="str">
        <f t="shared" si="368"/>
        <v/>
      </c>
    </row>
    <row r="11607" spans="1:15">
      <c r="A11607" s="20" t="str">
        <f t="shared" si="367"/>
        <v>Lífsverk lífeyrissjóðurLífsverk II/Séreign</v>
      </c>
      <c r="B11607" s="20" t="str">
        <f>_xlfn.IFNA(INDEX(Listi!$AI:$AI,MATCH(C11607,Listi!$AJ:$AJ,0)),INDEX(Listi!T:T,MATCH(C11607,Listi!U:U,0)))</f>
        <v xml:space="preserve">Lífsverk  </v>
      </c>
      <c r="C11607" t="s">
        <v>268</v>
      </c>
      <c r="D11607" t="s">
        <v>270</v>
      </c>
      <c r="E11607" t="s">
        <v>276</v>
      </c>
      <c r="F11607" t="s">
        <v>194</v>
      </c>
      <c r="G11607" t="s">
        <v>596</v>
      </c>
      <c r="H11607" t="s">
        <v>195</v>
      </c>
      <c r="I11607" s="7">
        <v>0</v>
      </c>
      <c r="L11607" s="7">
        <v>23735073000</v>
      </c>
      <c r="M11607" s="7">
        <v>2073571000</v>
      </c>
      <c r="N11607" s="7">
        <v>249365000</v>
      </c>
      <c r="O11607" s="20" t="str">
        <f t="shared" si="368"/>
        <v/>
      </c>
    </row>
    <row r="11608" spans="1:15">
      <c r="A11608" s="20" t="str">
        <f t="shared" si="367"/>
        <v>Lífsverk lífeyrissjóðurLífsverk III/Séreign</v>
      </c>
      <c r="B11608" s="20" t="str">
        <f>_xlfn.IFNA(INDEX(Listi!$AI:$AI,MATCH(C11608,Listi!$AJ:$AJ,0)),INDEX(Listi!T:T,MATCH(C11608,Listi!U:U,0)))</f>
        <v xml:space="preserve">Lífsverk  </v>
      </c>
      <c r="C11608" t="s">
        <v>268</v>
      </c>
      <c r="D11608" t="s">
        <v>271</v>
      </c>
      <c r="E11608" t="s">
        <v>276</v>
      </c>
      <c r="F11608" t="s">
        <v>194</v>
      </c>
      <c r="G11608" t="s">
        <v>596</v>
      </c>
      <c r="H11608" t="s">
        <v>195</v>
      </c>
      <c r="I11608" s="7">
        <v>0</v>
      </c>
      <c r="L11608" s="7">
        <v>653814000</v>
      </c>
      <c r="M11608" s="7">
        <v>105107000</v>
      </c>
      <c r="N11608" s="7">
        <v>2613000</v>
      </c>
      <c r="O11608" s="20" t="str">
        <f t="shared" si="368"/>
        <v/>
      </c>
    </row>
    <row r="11609" spans="1:15">
      <c r="A11609" s="20" t="str">
        <f t="shared" si="367"/>
        <v>Lífsverk lífeyrissjóðurSamtryggingardeild</v>
      </c>
      <c r="B11609" s="20" t="str">
        <f>_xlfn.IFNA(INDEX(Listi!$AI:$AI,MATCH(C11609,Listi!$AJ:$AJ,0)),INDEX(Listi!T:T,MATCH(C11609,Listi!U:U,0)))</f>
        <v xml:space="preserve">Lífsverk  </v>
      </c>
      <c r="C11609" t="s">
        <v>268</v>
      </c>
      <c r="D11609" t="s">
        <v>205</v>
      </c>
      <c r="E11609" t="s">
        <v>275</v>
      </c>
      <c r="F11609" t="s">
        <v>194</v>
      </c>
      <c r="G11609" t="s">
        <v>596</v>
      </c>
      <c r="H11609" t="s">
        <v>195</v>
      </c>
      <c r="I11609" s="7">
        <v>0</v>
      </c>
      <c r="L11609" s="7">
        <v>120542527000</v>
      </c>
      <c r="M11609" s="7">
        <v>4397803000</v>
      </c>
      <c r="N11609" s="7">
        <v>1423151000</v>
      </c>
      <c r="O11609" s="20" t="str">
        <f t="shared" si="368"/>
        <v/>
      </c>
    </row>
    <row r="11610" spans="1:15">
      <c r="A11610" s="20" t="str">
        <f t="shared" si="367"/>
        <v>Söfnunarsjóður lífeyrisréttindaDeild I/Innlán</v>
      </c>
      <c r="B11610" s="20" t="str">
        <f>_xlfn.IFNA(INDEX(Listi!$AI:$AI,MATCH(C11610,Listi!$AJ:$AJ,0)),INDEX(Listi!T:T,MATCH(C11610,Listi!U:U,0)))</f>
        <v>Söfnunarsj.</v>
      </c>
      <c r="C11610" t="s">
        <v>272</v>
      </c>
      <c r="D11610" t="s">
        <v>273</v>
      </c>
      <c r="E11610" t="s">
        <v>276</v>
      </c>
      <c r="F11610" t="s">
        <v>194</v>
      </c>
      <c r="G11610" t="s">
        <v>596</v>
      </c>
      <c r="H11610" t="s">
        <v>195</v>
      </c>
      <c r="I11610" s="7">
        <v>0</v>
      </c>
      <c r="L11610" s="7">
        <v>2001731914</v>
      </c>
      <c r="M11610" s="7">
        <v>133561634</v>
      </c>
      <c r="N11610" s="7">
        <v>44803565</v>
      </c>
      <c r="O11610" s="20" t="str">
        <f t="shared" si="368"/>
        <v/>
      </c>
    </row>
    <row r="11611" spans="1:15">
      <c r="A11611" s="20" t="str">
        <f t="shared" si="367"/>
        <v>Söfnunarsjóður lífeyrisréttindaDeild III/Séreign</v>
      </c>
      <c r="B11611" s="20" t="str">
        <f>_xlfn.IFNA(INDEX(Listi!$AI:$AI,MATCH(C11611,Listi!$AJ:$AJ,0)),INDEX(Listi!T:T,MATCH(C11611,Listi!U:U,0)))</f>
        <v>Söfnunarsj.</v>
      </c>
      <c r="C11611" t="s">
        <v>272</v>
      </c>
      <c r="D11611" t="s">
        <v>599</v>
      </c>
      <c r="E11611" t="s">
        <v>276</v>
      </c>
      <c r="F11611" t="s">
        <v>194</v>
      </c>
      <c r="G11611" t="s">
        <v>596</v>
      </c>
      <c r="H11611" t="s">
        <v>195</v>
      </c>
      <c r="I11611" s="7">
        <v>0</v>
      </c>
      <c r="L11611" s="7">
        <v>24413085</v>
      </c>
      <c r="M11611" s="7">
        <v>24697577</v>
      </c>
      <c r="N11611" s="7">
        <v>900000</v>
      </c>
      <c r="O11611" s="20" t="str">
        <f t="shared" si="368"/>
        <v/>
      </c>
    </row>
    <row r="11612" spans="1:15">
      <c r="A11612" s="20" t="str">
        <f t="shared" si="367"/>
        <v>Söfnunarsjóður lífeyrisréttindaDeildII/Séreign</v>
      </c>
      <c r="B11612" s="20" t="str">
        <f>_xlfn.IFNA(INDEX(Listi!$AI:$AI,MATCH(C11612,Listi!$AJ:$AJ,0)),INDEX(Listi!T:T,MATCH(C11612,Listi!U:U,0)))</f>
        <v>Söfnunarsj.</v>
      </c>
      <c r="C11612" t="s">
        <v>272</v>
      </c>
      <c r="D11612" t="s">
        <v>586</v>
      </c>
      <c r="E11612" t="s">
        <v>276</v>
      </c>
      <c r="F11612" t="s">
        <v>194</v>
      </c>
      <c r="G11612" t="s">
        <v>596</v>
      </c>
      <c r="H11612" t="s">
        <v>195</v>
      </c>
      <c r="I11612" s="7">
        <v>0</v>
      </c>
      <c r="L11612" s="7">
        <v>1654616477</v>
      </c>
      <c r="M11612" s="7">
        <v>128539213</v>
      </c>
      <c r="N11612" s="7">
        <v>22846291</v>
      </c>
      <c r="O11612" s="20" t="str">
        <f t="shared" si="368"/>
        <v/>
      </c>
    </row>
    <row r="11613" spans="1:15">
      <c r="A11613" s="20" t="str">
        <f t="shared" si="367"/>
        <v>Söfnunarsjóður lífeyrisréttindaSamtryggingardeild</v>
      </c>
      <c r="B11613" s="20" t="str">
        <f>_xlfn.IFNA(INDEX(Listi!$AI:$AI,MATCH(C11613,Listi!$AJ:$AJ,0)),INDEX(Listi!T:T,MATCH(C11613,Listi!U:U,0)))</f>
        <v>Söfnunarsj.</v>
      </c>
      <c r="C11613" t="s">
        <v>272</v>
      </c>
      <c r="D11613" t="s">
        <v>205</v>
      </c>
      <c r="E11613" t="s">
        <v>275</v>
      </c>
      <c r="F11613" t="s">
        <v>194</v>
      </c>
      <c r="G11613" t="s">
        <v>596</v>
      </c>
      <c r="H11613" t="s">
        <v>195</v>
      </c>
      <c r="I11613" s="7">
        <v>0</v>
      </c>
      <c r="L11613" s="7">
        <v>238978847889</v>
      </c>
      <c r="M11613" s="7">
        <v>4967193409</v>
      </c>
      <c r="N11613" s="7">
        <v>6076487652</v>
      </c>
      <c r="O11613" s="20" t="str">
        <f t="shared" si="368"/>
        <v/>
      </c>
    </row>
    <row r="11614" spans="1:15">
      <c r="A11614" s="20" t="str">
        <f t="shared" si="367"/>
        <v>Stapi lífeyrissjóðurSafn I</v>
      </c>
      <c r="B11614" s="20" t="str">
        <f>_xlfn.IFNA(INDEX(Listi!$AI:$AI,MATCH(C11614,Listi!$AJ:$AJ,0)),INDEX(Listi!T:T,MATCH(C11614,Listi!U:U,0)))</f>
        <v xml:space="preserve">Stapi  </v>
      </c>
      <c r="C11614" t="s">
        <v>209</v>
      </c>
      <c r="D11614" t="s">
        <v>210</v>
      </c>
      <c r="E11614" t="s">
        <v>276</v>
      </c>
      <c r="F11614" t="s">
        <v>194</v>
      </c>
      <c r="G11614" t="s">
        <v>596</v>
      </c>
      <c r="H11614" t="s">
        <v>195</v>
      </c>
      <c r="I11614" s="7">
        <v>0</v>
      </c>
      <c r="L11614" s="7">
        <v>2440828925</v>
      </c>
      <c r="M11614" s="7">
        <v>91567233</v>
      </c>
      <c r="N11614" s="7">
        <v>110755602</v>
      </c>
      <c r="O11614" s="20" t="str">
        <f t="shared" si="368"/>
        <v/>
      </c>
    </row>
    <row r="11615" spans="1:15">
      <c r="A11615" s="20" t="str">
        <f t="shared" si="367"/>
        <v>Stapi lífeyrissjóðurSafn II</v>
      </c>
      <c r="B11615" s="20" t="str">
        <f>_xlfn.IFNA(INDEX(Listi!$AI:$AI,MATCH(C11615,Listi!$AJ:$AJ,0)),INDEX(Listi!T:T,MATCH(C11615,Listi!U:U,0)))</f>
        <v xml:space="preserve">Stapi  </v>
      </c>
      <c r="C11615" t="s">
        <v>209</v>
      </c>
      <c r="D11615" t="s">
        <v>211</v>
      </c>
      <c r="E11615" t="s">
        <v>276</v>
      </c>
      <c r="F11615" t="s">
        <v>194</v>
      </c>
      <c r="G11615" t="s">
        <v>596</v>
      </c>
      <c r="H11615" t="s">
        <v>195</v>
      </c>
      <c r="I11615" s="7">
        <v>0</v>
      </c>
      <c r="L11615" s="7">
        <v>5710890273</v>
      </c>
      <c r="M11615" s="7">
        <v>262001316</v>
      </c>
      <c r="N11615" s="7">
        <v>164209410</v>
      </c>
      <c r="O11615" s="20" t="str">
        <f t="shared" si="368"/>
        <v/>
      </c>
    </row>
    <row r="11616" spans="1:15">
      <c r="A11616" s="20" t="str">
        <f t="shared" si="367"/>
        <v>Stapi lífeyrissjóðurSafn III</v>
      </c>
      <c r="B11616" s="20" t="str">
        <f>_xlfn.IFNA(INDEX(Listi!$AI:$AI,MATCH(C11616,Listi!$AJ:$AJ,0)),INDEX(Listi!T:T,MATCH(C11616,Listi!U:U,0)))</f>
        <v xml:space="preserve">Stapi  </v>
      </c>
      <c r="C11616" t="s">
        <v>209</v>
      </c>
      <c r="D11616" t="s">
        <v>212</v>
      </c>
      <c r="E11616" t="s">
        <v>276</v>
      </c>
      <c r="F11616" t="s">
        <v>194</v>
      </c>
      <c r="G11616" t="s">
        <v>596</v>
      </c>
      <c r="H11616" t="s">
        <v>195</v>
      </c>
      <c r="I11616" s="7">
        <v>0</v>
      </c>
      <c r="L11616" s="7">
        <v>268100084</v>
      </c>
      <c r="M11616" s="7">
        <v>24388890</v>
      </c>
      <c r="N11616" s="7">
        <v>9886128</v>
      </c>
      <c r="O11616" s="20" t="str">
        <f t="shared" si="368"/>
        <v/>
      </c>
    </row>
    <row r="11617" spans="1:15">
      <c r="A11617" s="20" t="str">
        <f t="shared" si="367"/>
        <v>Stapi lífeyrissjóðurTryggingardeild</v>
      </c>
      <c r="B11617" s="20" t="str">
        <f>_xlfn.IFNA(INDEX(Listi!$AI:$AI,MATCH(C11617,Listi!$AJ:$AJ,0)),INDEX(Listi!T:T,MATCH(C11617,Listi!U:U,0)))</f>
        <v xml:space="preserve">Stapi  </v>
      </c>
      <c r="C11617" t="s">
        <v>209</v>
      </c>
      <c r="D11617" t="s">
        <v>213</v>
      </c>
      <c r="E11617" t="s">
        <v>275</v>
      </c>
      <c r="F11617" t="s">
        <v>194</v>
      </c>
      <c r="G11617" t="s">
        <v>596</v>
      </c>
      <c r="H11617" t="s">
        <v>195</v>
      </c>
      <c r="I11617" s="7">
        <v>0</v>
      </c>
      <c r="L11617" s="7">
        <v>348661724246</v>
      </c>
      <c r="M11617" s="7">
        <v>13807615154</v>
      </c>
      <c r="N11617" s="7">
        <v>7912918911</v>
      </c>
      <c r="O11617" s="20" t="str">
        <f t="shared" si="368"/>
        <v/>
      </c>
    </row>
    <row r="11618" spans="1:15">
      <c r="A11618" s="20" t="str">
        <f t="shared" si="367"/>
        <v>Stapi lífeyrissjóðurVarfærnasafnið</v>
      </c>
      <c r="B11618" s="20" t="str">
        <f>_xlfn.IFNA(INDEX(Listi!$AI:$AI,MATCH(C11618,Listi!$AJ:$AJ,0)),INDEX(Listi!T:T,MATCH(C11618,Listi!U:U,0)))</f>
        <v xml:space="preserve">Stapi  </v>
      </c>
      <c r="C11618" t="s">
        <v>209</v>
      </c>
      <c r="D11618" t="s">
        <v>392</v>
      </c>
      <c r="E11618" t="s">
        <v>276</v>
      </c>
      <c r="F11618" t="s">
        <v>194</v>
      </c>
      <c r="G11618" t="s">
        <v>596</v>
      </c>
      <c r="H11618" t="s">
        <v>195</v>
      </c>
      <c r="I11618" s="7">
        <v>0</v>
      </c>
      <c r="L11618" s="7">
        <v>471986044</v>
      </c>
      <c r="M11618" s="7">
        <v>137399159</v>
      </c>
      <c r="N11618" s="7">
        <v>6994496</v>
      </c>
      <c r="O11618" s="20" t="str">
        <f t="shared" si="368"/>
        <v/>
      </c>
    </row>
    <row r="11619" spans="1:15">
      <c r="A11619" s="20" t="str">
        <f t="shared" si="367"/>
        <v>Almenni lífeyrissjóðurinnÆvisafn I</v>
      </c>
      <c r="B11619" s="20" t="str">
        <f>_xlfn.IFNA(INDEX(Listi!$AI:$AI,MATCH(C11619,Listi!$AJ:$AJ,0)),INDEX(Listi!T:T,MATCH(C11619,Listi!U:U,0)))</f>
        <v xml:space="preserve">Almenni </v>
      </c>
      <c r="C11619" t="s">
        <v>0</v>
      </c>
      <c r="D11619" t="s">
        <v>202</v>
      </c>
      <c r="E11619" t="s">
        <v>276</v>
      </c>
      <c r="F11619" t="s">
        <v>197</v>
      </c>
      <c r="G11619" t="s">
        <v>597</v>
      </c>
      <c r="H11619" t="s">
        <v>198</v>
      </c>
      <c r="I11619" s="7">
        <v>33705213166</v>
      </c>
      <c r="L11619" s="7">
        <v>43068273823</v>
      </c>
      <c r="M11619" s="7">
        <v>4413720640</v>
      </c>
      <c r="N11619" s="7">
        <v>641257097</v>
      </c>
      <c r="O11619" s="20">
        <f t="shared" si="368"/>
        <v>3</v>
      </c>
    </row>
    <row r="11620" spans="1:15">
      <c r="A11620" s="20" t="str">
        <f t="shared" si="367"/>
        <v>Almenni lífeyrissjóðurinnÆvisafn II</v>
      </c>
      <c r="B11620" s="20" t="str">
        <f>_xlfn.IFNA(INDEX(Listi!$AI:$AI,MATCH(C11620,Listi!$AJ:$AJ,0)),INDEX(Listi!T:T,MATCH(C11620,Listi!U:U,0)))</f>
        <v xml:space="preserve">Almenni </v>
      </c>
      <c r="C11620" t="s">
        <v>0</v>
      </c>
      <c r="D11620" t="s">
        <v>203</v>
      </c>
      <c r="E11620" t="s">
        <v>276</v>
      </c>
      <c r="F11620" t="s">
        <v>197</v>
      </c>
      <c r="G11620" t="s">
        <v>597</v>
      </c>
      <c r="H11620" t="s">
        <v>198</v>
      </c>
      <c r="I11620" s="7">
        <v>73175509131</v>
      </c>
      <c r="L11620" s="7">
        <v>86460235807</v>
      </c>
      <c r="M11620" s="7">
        <v>3970537445</v>
      </c>
      <c r="N11620" s="7">
        <v>1539034493</v>
      </c>
      <c r="O11620" s="20">
        <f t="shared" si="368"/>
        <v>3</v>
      </c>
    </row>
    <row r="11621" spans="1:15">
      <c r="A11621" s="20" t="str">
        <f t="shared" si="367"/>
        <v>Almenni lífeyrissjóðurinnÆvisafn III</v>
      </c>
      <c r="B11621" s="20" t="str">
        <f>_xlfn.IFNA(INDEX(Listi!$AI:$AI,MATCH(C11621,Listi!$AJ:$AJ,0)),INDEX(Listi!T:T,MATCH(C11621,Listi!U:U,0)))</f>
        <v xml:space="preserve">Almenni </v>
      </c>
      <c r="C11621" t="s">
        <v>0</v>
      </c>
      <c r="D11621" t="s">
        <v>204</v>
      </c>
      <c r="E11621" t="s">
        <v>276</v>
      </c>
      <c r="F11621" t="s">
        <v>197</v>
      </c>
      <c r="G11621" t="s">
        <v>597</v>
      </c>
      <c r="H11621" t="s">
        <v>198</v>
      </c>
      <c r="I11621" s="7">
        <v>27018624408</v>
      </c>
      <c r="L11621" s="7">
        <v>33890180699</v>
      </c>
      <c r="M11621" s="7">
        <v>1571509194</v>
      </c>
      <c r="N11621" s="7">
        <v>920421683</v>
      </c>
      <c r="O11621" s="20">
        <f t="shared" si="368"/>
        <v>3</v>
      </c>
    </row>
    <row r="11622" spans="1:15">
      <c r="A11622" s="20" t="str">
        <f t="shared" si="367"/>
        <v>Almenni lífeyrissjóðurinnHúsnæðissafn</v>
      </c>
      <c r="B11622" s="20" t="str">
        <f>_xlfn.IFNA(INDEX(Listi!$AI:$AI,MATCH(C11622,Listi!$AJ:$AJ,0)),INDEX(Listi!T:T,MATCH(C11622,Listi!U:U,0)))</f>
        <v xml:space="preserve">Almenni </v>
      </c>
      <c r="C11622" t="s">
        <v>0</v>
      </c>
      <c r="D11622" t="s">
        <v>315</v>
      </c>
      <c r="E11622" t="s">
        <v>276</v>
      </c>
      <c r="F11622" t="s">
        <v>197</v>
      </c>
      <c r="G11622" t="s">
        <v>597</v>
      </c>
      <c r="H11622" t="s">
        <v>198</v>
      </c>
      <c r="I11622" s="7">
        <v>392650361</v>
      </c>
      <c r="L11622" s="7">
        <v>487895879</v>
      </c>
      <c r="M11622" s="7">
        <v>166428361</v>
      </c>
      <c r="N11622" s="7">
        <v>18080096</v>
      </c>
      <c r="O11622" s="20">
        <f t="shared" si="368"/>
        <v>3</v>
      </c>
    </row>
    <row r="11623" spans="1:15">
      <c r="A11623" s="20" t="str">
        <f t="shared" si="367"/>
        <v>Almenni lífeyrissjóðurinnInnlánssafn</v>
      </c>
      <c r="B11623" s="20" t="str">
        <f>_xlfn.IFNA(INDEX(Listi!$AI:$AI,MATCH(C11623,Listi!$AJ:$AJ,0)),INDEX(Listi!T:T,MATCH(C11623,Listi!U:U,0)))</f>
        <v xml:space="preserve">Almenni </v>
      </c>
      <c r="C11623" t="s">
        <v>0</v>
      </c>
      <c r="D11623" t="s">
        <v>1</v>
      </c>
      <c r="E11623" t="s">
        <v>276</v>
      </c>
      <c r="F11623" t="s">
        <v>197</v>
      </c>
      <c r="G11623" t="s">
        <v>597</v>
      </c>
      <c r="H11623" t="s">
        <v>198</v>
      </c>
      <c r="I11623" s="7">
        <v>26198255297</v>
      </c>
      <c r="L11623" s="7">
        <v>26587944379</v>
      </c>
      <c r="M11623" s="7">
        <v>1016779991</v>
      </c>
      <c r="N11623" s="7">
        <v>1031869724</v>
      </c>
      <c r="O11623" s="20">
        <f t="shared" si="368"/>
        <v>3</v>
      </c>
    </row>
    <row r="11624" spans="1:15">
      <c r="A11624" s="20" t="str">
        <f t="shared" si="367"/>
        <v>Almenni lífeyrissjóðurinnRíkissafn langt</v>
      </c>
      <c r="B11624" s="20" t="str">
        <f>_xlfn.IFNA(INDEX(Listi!$AI:$AI,MATCH(C11624,Listi!$AJ:$AJ,0)),INDEX(Listi!T:T,MATCH(C11624,Listi!U:U,0)))</f>
        <v xml:space="preserve">Almenni </v>
      </c>
      <c r="C11624" t="s">
        <v>0</v>
      </c>
      <c r="D11624" t="s">
        <v>199</v>
      </c>
      <c r="E11624" t="s">
        <v>276</v>
      </c>
      <c r="F11624" t="s">
        <v>197</v>
      </c>
      <c r="G11624" t="s">
        <v>597</v>
      </c>
      <c r="H11624" t="s">
        <v>198</v>
      </c>
      <c r="I11624" s="7">
        <v>1299091168</v>
      </c>
      <c r="L11624" s="7">
        <v>1193680171</v>
      </c>
      <c r="M11624" s="7">
        <v>61272573</v>
      </c>
      <c r="N11624" s="7">
        <v>40105929</v>
      </c>
      <c r="O11624" s="20">
        <f t="shared" si="368"/>
        <v>3</v>
      </c>
    </row>
    <row r="11625" spans="1:15">
      <c r="A11625" s="20" t="str">
        <f t="shared" si="367"/>
        <v>Almenni lífeyrissjóðurinnRíkissafn stutt</v>
      </c>
      <c r="B11625" s="20" t="str">
        <f>_xlfn.IFNA(INDEX(Listi!$AI:$AI,MATCH(C11625,Listi!$AJ:$AJ,0)),INDEX(Listi!T:T,MATCH(C11625,Listi!U:U,0)))</f>
        <v xml:space="preserve">Almenni </v>
      </c>
      <c r="C11625" t="s">
        <v>0</v>
      </c>
      <c r="D11625" t="s">
        <v>200</v>
      </c>
      <c r="E11625" t="s">
        <v>276</v>
      </c>
      <c r="F11625" t="s">
        <v>197</v>
      </c>
      <c r="G11625" t="s">
        <v>597</v>
      </c>
      <c r="H11625" t="s">
        <v>198</v>
      </c>
      <c r="I11625" s="7">
        <v>542769183</v>
      </c>
      <c r="L11625" s="7">
        <v>541893627</v>
      </c>
      <c r="M11625" s="7">
        <v>20423158</v>
      </c>
      <c r="N11625" s="7">
        <v>14899899</v>
      </c>
      <c r="O11625" s="20">
        <f t="shared" si="368"/>
        <v>3</v>
      </c>
    </row>
    <row r="11626" spans="1:15">
      <c r="A11626" s="20" t="str">
        <f t="shared" ref="A11626:A11689" si="369">CONCATENATE(C11626,D11626)</f>
        <v>Almenni lífeyrissjóðurinnTryggingadeild</v>
      </c>
      <c r="B11626" s="20" t="str">
        <f>_xlfn.IFNA(INDEX(Listi!$AI:$AI,MATCH(C11626,Listi!$AJ:$AJ,0)),INDEX(Listi!T:T,MATCH(C11626,Listi!U:U,0)))</f>
        <v xml:space="preserve">Almenni </v>
      </c>
      <c r="C11626" t="s">
        <v>0</v>
      </c>
      <c r="D11626" t="s">
        <v>201</v>
      </c>
      <c r="E11626" t="s">
        <v>275</v>
      </c>
      <c r="F11626" t="s">
        <v>197</v>
      </c>
      <c r="G11626" t="s">
        <v>597</v>
      </c>
      <c r="H11626" t="s">
        <v>198</v>
      </c>
      <c r="I11626" s="7">
        <v>147228268485</v>
      </c>
      <c r="L11626" s="7">
        <v>174784296254</v>
      </c>
      <c r="M11626" s="7">
        <v>7497244534</v>
      </c>
      <c r="N11626" s="7">
        <v>3057046932</v>
      </c>
      <c r="O11626" s="20">
        <f t="shared" si="368"/>
        <v>3</v>
      </c>
    </row>
    <row r="11627" spans="1:15">
      <c r="A11627" s="20" t="str">
        <f t="shared" si="369"/>
        <v>Arion banki hf.Erlend hlutabréf</v>
      </c>
      <c r="B11627" s="20" t="str">
        <f>_xlfn.IFNA(INDEX(Listi!$AI:$AI,MATCH(C11627,Listi!$AJ:$AJ,0)),INDEX(Listi!T:T,MATCH(C11627,Listi!U:U,0)))</f>
        <v xml:space="preserve">Arion banki </v>
      </c>
      <c r="C11627" t="s">
        <v>214</v>
      </c>
      <c r="D11627" t="s">
        <v>215</v>
      </c>
      <c r="E11627" t="s">
        <v>276</v>
      </c>
      <c r="F11627" t="s">
        <v>197</v>
      </c>
      <c r="G11627" t="s">
        <v>597</v>
      </c>
      <c r="H11627" t="s">
        <v>198</v>
      </c>
      <c r="I11627" s="7">
        <v>1023868000</v>
      </c>
      <c r="L11627" s="7">
        <v>1149685000</v>
      </c>
      <c r="M11627" s="7">
        <v>49095000</v>
      </c>
      <c r="N11627" s="7">
        <v>10876000</v>
      </c>
      <c r="O11627" s="20">
        <f t="shared" si="368"/>
        <v>3</v>
      </c>
    </row>
    <row r="11628" spans="1:15">
      <c r="A11628" s="20" t="str">
        <f t="shared" si="369"/>
        <v>Arion banki hf.Innlend skuldabréf</v>
      </c>
      <c r="B11628" s="20" t="str">
        <f>_xlfn.IFNA(INDEX(Listi!$AI:$AI,MATCH(C11628,Listi!$AJ:$AJ,0)),INDEX(Listi!T:T,MATCH(C11628,Listi!U:U,0)))</f>
        <v xml:space="preserve">Arion banki </v>
      </c>
      <c r="C11628" t="s">
        <v>214</v>
      </c>
      <c r="D11628" t="s">
        <v>216</v>
      </c>
      <c r="E11628" t="s">
        <v>276</v>
      </c>
      <c r="F11628" t="s">
        <v>197</v>
      </c>
      <c r="G11628" t="s">
        <v>597</v>
      </c>
      <c r="H11628" t="s">
        <v>198</v>
      </c>
      <c r="I11628" s="7">
        <v>1598938000</v>
      </c>
      <c r="L11628" s="7">
        <v>4446434000</v>
      </c>
      <c r="M11628" s="7">
        <v>344234000</v>
      </c>
      <c r="N11628" s="7">
        <v>44793000</v>
      </c>
      <c r="O11628" s="20">
        <f t="shared" si="368"/>
        <v>3</v>
      </c>
    </row>
    <row r="11629" spans="1:15">
      <c r="A11629" s="20" t="str">
        <f t="shared" si="369"/>
        <v>Arion banki hf.Lífeyrisauki L1</v>
      </c>
      <c r="B11629" s="20" t="str">
        <f>_xlfn.IFNA(INDEX(Listi!$AI:$AI,MATCH(C11629,Listi!$AJ:$AJ,0)),INDEX(Listi!T:T,MATCH(C11629,Listi!U:U,0)))</f>
        <v xml:space="preserve">Arion banki </v>
      </c>
      <c r="C11629" t="s">
        <v>214</v>
      </c>
      <c r="D11629" t="s">
        <v>377</v>
      </c>
      <c r="E11629" t="s">
        <v>276</v>
      </c>
      <c r="F11629" t="s">
        <v>197</v>
      </c>
      <c r="G11629" t="s">
        <v>597</v>
      </c>
      <c r="H11629" t="s">
        <v>198</v>
      </c>
      <c r="I11629" s="7">
        <v>4820983000</v>
      </c>
      <c r="L11629" s="7">
        <v>5887942000</v>
      </c>
      <c r="M11629" s="7">
        <v>1011885000</v>
      </c>
      <c r="N11629" s="7">
        <v>34615000</v>
      </c>
      <c r="O11629" s="20">
        <f t="shared" si="368"/>
        <v>3</v>
      </c>
    </row>
    <row r="11630" spans="1:15">
      <c r="A11630" s="20" t="str">
        <f t="shared" si="369"/>
        <v>Arion banki hf.Lífeyrisauki L2</v>
      </c>
      <c r="B11630" s="20" t="str">
        <f>_xlfn.IFNA(INDEX(Listi!$AI:$AI,MATCH(C11630,Listi!$AJ:$AJ,0)),INDEX(Listi!T:T,MATCH(C11630,Listi!U:U,0)))</f>
        <v xml:space="preserve">Arion banki </v>
      </c>
      <c r="C11630" t="s">
        <v>214</v>
      </c>
      <c r="D11630" t="s">
        <v>372</v>
      </c>
      <c r="E11630" t="s">
        <v>276</v>
      </c>
      <c r="F11630" t="s">
        <v>197</v>
      </c>
      <c r="G11630" t="s">
        <v>597</v>
      </c>
      <c r="H11630" t="s">
        <v>198</v>
      </c>
      <c r="I11630" s="7">
        <v>17739709000</v>
      </c>
      <c r="L11630" s="7">
        <v>21366380000</v>
      </c>
      <c r="M11630" s="7">
        <v>1613513000</v>
      </c>
      <c r="N11630" s="7">
        <v>92085000</v>
      </c>
      <c r="O11630" s="20">
        <f t="shared" si="368"/>
        <v>3</v>
      </c>
    </row>
    <row r="11631" spans="1:15">
      <c r="A11631" s="20" t="str">
        <f t="shared" si="369"/>
        <v>Arion banki hf.Lífeyrisauki L3</v>
      </c>
      <c r="B11631" s="20" t="str">
        <f>_xlfn.IFNA(INDEX(Listi!$AI:$AI,MATCH(C11631,Listi!$AJ:$AJ,0)),INDEX(Listi!T:T,MATCH(C11631,Listi!U:U,0)))</f>
        <v xml:space="preserve">Arion banki </v>
      </c>
      <c r="C11631" t="s">
        <v>214</v>
      </c>
      <c r="D11631" t="s">
        <v>371</v>
      </c>
      <c r="E11631" t="s">
        <v>276</v>
      </c>
      <c r="F11631" t="s">
        <v>197</v>
      </c>
      <c r="G11631" t="s">
        <v>597</v>
      </c>
      <c r="H11631" t="s">
        <v>198</v>
      </c>
      <c r="I11631" s="7">
        <v>25235194000</v>
      </c>
      <c r="L11631" s="7">
        <v>29714848000</v>
      </c>
      <c r="M11631" s="7">
        <v>2122481000</v>
      </c>
      <c r="N11631" s="7">
        <v>129566000</v>
      </c>
      <c r="O11631" s="20">
        <f t="shared" si="368"/>
        <v>3</v>
      </c>
    </row>
    <row r="11632" spans="1:15">
      <c r="A11632" s="20" t="str">
        <f t="shared" si="369"/>
        <v>Arion banki hf.Lífeyrisauki L4</v>
      </c>
      <c r="B11632" s="20" t="str">
        <f>_xlfn.IFNA(INDEX(Listi!$AI:$AI,MATCH(C11632,Listi!$AJ:$AJ,0)),INDEX(Listi!T:T,MATCH(C11632,Listi!U:U,0)))</f>
        <v xml:space="preserve">Arion banki </v>
      </c>
      <c r="C11632" t="s">
        <v>214</v>
      </c>
      <c r="D11632" t="s">
        <v>587</v>
      </c>
      <c r="E11632" t="s">
        <v>276</v>
      </c>
      <c r="F11632" t="s">
        <v>197</v>
      </c>
      <c r="G11632" t="s">
        <v>597</v>
      </c>
      <c r="H11632" t="s">
        <v>198</v>
      </c>
      <c r="I11632" s="7">
        <v>18413876000</v>
      </c>
      <c r="L11632" s="7">
        <v>19306242000</v>
      </c>
      <c r="M11632" s="7">
        <v>1346647000</v>
      </c>
      <c r="N11632" s="7">
        <v>388052000</v>
      </c>
      <c r="O11632" s="20">
        <f t="shared" si="368"/>
        <v>3</v>
      </c>
    </row>
    <row r="11633" spans="1:15">
      <c r="A11633" s="20" t="str">
        <f t="shared" si="369"/>
        <v>Arion banki hf.Lífeyrisauki L5</v>
      </c>
      <c r="B11633" s="20" t="str">
        <f>_xlfn.IFNA(INDEX(Listi!$AI:$AI,MATCH(C11633,Listi!$AJ:$AJ,0)),INDEX(Listi!T:T,MATCH(C11633,Listi!U:U,0)))</f>
        <v xml:space="preserve">Arion banki </v>
      </c>
      <c r="C11633" t="s">
        <v>214</v>
      </c>
      <c r="D11633" t="s">
        <v>369</v>
      </c>
      <c r="E11633" t="s">
        <v>276</v>
      </c>
      <c r="F11633" t="s">
        <v>197</v>
      </c>
      <c r="G11633" t="s">
        <v>597</v>
      </c>
      <c r="H11633" t="s">
        <v>198</v>
      </c>
      <c r="I11633" s="7">
        <v>43088299000</v>
      </c>
      <c r="L11633" s="7">
        <v>44858554000</v>
      </c>
      <c r="M11633" s="7">
        <v>4018833000</v>
      </c>
      <c r="N11633" s="7">
        <v>933672000</v>
      </c>
      <c r="O11633" s="20">
        <f t="shared" si="368"/>
        <v>3</v>
      </c>
    </row>
    <row r="11634" spans="1:15">
      <c r="A11634" s="20" t="str">
        <f t="shared" si="369"/>
        <v>Birta lífeyrissjóðurBlönduð leið</v>
      </c>
      <c r="B11634" s="20" t="str">
        <f>_xlfn.IFNA(INDEX(Listi!$AI:$AI,MATCH(C11634,Listi!$AJ:$AJ,0)),INDEX(Listi!T:T,MATCH(C11634,Listi!U:U,0)))</f>
        <v xml:space="preserve">Birta  </v>
      </c>
      <c r="C11634" t="s">
        <v>298</v>
      </c>
      <c r="D11634" t="s">
        <v>314</v>
      </c>
      <c r="E11634" t="s">
        <v>276</v>
      </c>
      <c r="F11634" t="s">
        <v>197</v>
      </c>
      <c r="G11634" t="s">
        <v>597</v>
      </c>
      <c r="H11634" t="s">
        <v>198</v>
      </c>
      <c r="I11634" s="7">
        <v>5670129676</v>
      </c>
      <c r="L11634" s="7">
        <v>6929716201</v>
      </c>
      <c r="M11634" s="7">
        <v>253995298</v>
      </c>
      <c r="N11634" s="7">
        <v>139753585</v>
      </c>
      <c r="O11634" s="20">
        <f t="shared" si="368"/>
        <v>3</v>
      </c>
    </row>
    <row r="11635" spans="1:15">
      <c r="A11635" s="20" t="str">
        <f t="shared" si="369"/>
        <v>Birta lífeyrissjóðurInnlánsleið</v>
      </c>
      <c r="B11635" s="20" t="str">
        <f>_xlfn.IFNA(INDEX(Listi!$AI:$AI,MATCH(C11635,Listi!$AJ:$AJ,0)),INDEX(Listi!T:T,MATCH(C11635,Listi!U:U,0)))</f>
        <v xml:space="preserve">Birta  </v>
      </c>
      <c r="C11635" t="s">
        <v>298</v>
      </c>
      <c r="D11635" t="s">
        <v>208</v>
      </c>
      <c r="E11635" t="s">
        <v>276</v>
      </c>
      <c r="F11635" t="s">
        <v>197</v>
      </c>
      <c r="G11635" t="s">
        <v>597</v>
      </c>
      <c r="H11635" t="s">
        <v>198</v>
      </c>
      <c r="I11635" s="7">
        <v>3911104260</v>
      </c>
      <c r="L11635" s="7">
        <v>4108971332</v>
      </c>
      <c r="M11635" s="7">
        <v>264842424</v>
      </c>
      <c r="N11635" s="7">
        <v>174324836</v>
      </c>
      <c r="O11635" s="20">
        <f t="shared" si="368"/>
        <v>3</v>
      </c>
    </row>
    <row r="11636" spans="1:15">
      <c r="A11636" s="20" t="str">
        <f t="shared" si="369"/>
        <v>Birta lífeyrissjóðurSamtryggingardeild</v>
      </c>
      <c r="B11636" s="20" t="str">
        <f>_xlfn.IFNA(INDEX(Listi!$AI:$AI,MATCH(C11636,Listi!$AJ:$AJ,0)),INDEX(Listi!T:T,MATCH(C11636,Listi!U:U,0)))</f>
        <v xml:space="preserve">Birta  </v>
      </c>
      <c r="C11636" t="s">
        <v>298</v>
      </c>
      <c r="D11636" t="s">
        <v>205</v>
      </c>
      <c r="E11636" t="s">
        <v>275</v>
      </c>
      <c r="F11636" t="s">
        <v>197</v>
      </c>
      <c r="G11636" t="s">
        <v>597</v>
      </c>
      <c r="H11636" t="s">
        <v>198</v>
      </c>
      <c r="I11636" s="7">
        <v>472089574824</v>
      </c>
      <c r="L11636" s="7">
        <v>549755105944</v>
      </c>
      <c r="M11636" s="7">
        <v>18480897961</v>
      </c>
      <c r="N11636" s="7">
        <v>14075814006</v>
      </c>
      <c r="O11636" s="20">
        <f t="shared" si="368"/>
        <v>3</v>
      </c>
    </row>
    <row r="11637" spans="1:15">
      <c r="A11637" s="20" t="str">
        <f t="shared" si="369"/>
        <v>Birta lífeyrissjóðurSkuldabréfaleið</v>
      </c>
      <c r="B11637" s="20" t="str">
        <f>_xlfn.IFNA(INDEX(Listi!$AI:$AI,MATCH(C11637,Listi!$AJ:$AJ,0)),INDEX(Listi!T:T,MATCH(C11637,Listi!U:U,0)))</f>
        <v xml:space="preserve">Birta  </v>
      </c>
      <c r="C11637" t="s">
        <v>298</v>
      </c>
      <c r="D11637" t="s">
        <v>313</v>
      </c>
      <c r="E11637" t="s">
        <v>276</v>
      </c>
      <c r="F11637" t="s">
        <v>197</v>
      </c>
      <c r="G11637" t="s">
        <v>597</v>
      </c>
      <c r="H11637" t="s">
        <v>198</v>
      </c>
      <c r="I11637" s="7">
        <v>8160908854</v>
      </c>
      <c r="L11637" s="7">
        <v>8522374478</v>
      </c>
      <c r="M11637" s="7">
        <v>391005163</v>
      </c>
      <c r="N11637" s="7">
        <v>218104877</v>
      </c>
      <c r="O11637" s="20">
        <f t="shared" si="368"/>
        <v>3</v>
      </c>
    </row>
    <row r="11638" spans="1:15">
      <c r="A11638" s="20" t="str">
        <f t="shared" si="369"/>
        <v>Birta lífeyrissjóðurTilgreind séreign</v>
      </c>
      <c r="B11638" s="20" t="str">
        <f>_xlfn.IFNA(INDEX(Listi!$AI:$AI,MATCH(C11638,Listi!$AJ:$AJ,0)),INDEX(Listi!T:T,MATCH(C11638,Listi!U:U,0)))</f>
        <v xml:space="preserve">Birta  </v>
      </c>
      <c r="C11638" t="s">
        <v>298</v>
      </c>
      <c r="D11638" t="s">
        <v>312</v>
      </c>
      <c r="E11638" t="s">
        <v>276</v>
      </c>
      <c r="F11638" t="s">
        <v>197</v>
      </c>
      <c r="G11638" t="s">
        <v>597</v>
      </c>
      <c r="H11638" t="s">
        <v>198</v>
      </c>
      <c r="I11638" s="7">
        <v>1562336022</v>
      </c>
      <c r="L11638" s="7">
        <v>2234420297</v>
      </c>
      <c r="M11638" s="7">
        <v>511871981</v>
      </c>
      <c r="N11638" s="7">
        <v>36000223</v>
      </c>
      <c r="O11638" s="20">
        <f t="shared" si="368"/>
        <v>3</v>
      </c>
    </row>
    <row r="11639" spans="1:15">
      <c r="A11639" s="20" t="str">
        <f t="shared" si="369"/>
        <v>Brú Lífeyrissjóður starfsmanna sveitarfélagaA-deild</v>
      </c>
      <c r="B11639" s="20" t="str">
        <f>_xlfn.IFNA(INDEX(Listi!$AI:$AI,MATCH(C11639,Listi!$AJ:$AJ,0)),INDEX(Listi!T:T,MATCH(C11639,Listi!U:U,0)))</f>
        <v>Brú</v>
      </c>
      <c r="C11639" t="s">
        <v>217</v>
      </c>
      <c r="D11639" t="s">
        <v>257</v>
      </c>
      <c r="E11639" t="s">
        <v>275</v>
      </c>
      <c r="F11639" t="s">
        <v>197</v>
      </c>
      <c r="G11639" t="s">
        <v>597</v>
      </c>
      <c r="H11639" t="s">
        <v>198</v>
      </c>
      <c r="I11639" s="7">
        <v>227688705057</v>
      </c>
      <c r="L11639" s="7">
        <v>270469177889</v>
      </c>
      <c r="M11639" s="7">
        <v>13987858077</v>
      </c>
      <c r="N11639" s="7">
        <v>4793072329</v>
      </c>
      <c r="O11639" s="20">
        <f t="shared" si="368"/>
        <v>3</v>
      </c>
    </row>
    <row r="11640" spans="1:15">
      <c r="A11640" s="20" t="str">
        <f t="shared" si="369"/>
        <v>Brú Lífeyrissjóður starfsmanna sveitarfélagaB-deild</v>
      </c>
      <c r="B11640" s="20" t="str">
        <f>_xlfn.IFNA(INDEX(Listi!$AI:$AI,MATCH(C11640,Listi!$AJ:$AJ,0)),INDEX(Listi!T:T,MATCH(C11640,Listi!U:U,0)))</f>
        <v>Brú</v>
      </c>
      <c r="C11640" t="s">
        <v>217</v>
      </c>
      <c r="D11640" t="s">
        <v>218</v>
      </c>
      <c r="E11640" t="s">
        <v>275</v>
      </c>
      <c r="F11640" t="s">
        <v>197</v>
      </c>
      <c r="G11640" t="s">
        <v>597</v>
      </c>
      <c r="H11640" t="s">
        <v>198</v>
      </c>
      <c r="I11640" s="7">
        <v>16041651641</v>
      </c>
      <c r="L11640" s="7">
        <v>17004783831</v>
      </c>
      <c r="M11640" s="7">
        <v>119747694</v>
      </c>
      <c r="N11640" s="7">
        <v>3424817406</v>
      </c>
      <c r="O11640" s="20">
        <f t="shared" si="368"/>
        <v>3</v>
      </c>
    </row>
    <row r="11641" spans="1:15">
      <c r="A11641" s="20" t="str">
        <f t="shared" si="369"/>
        <v>Brú Lífeyrissjóður starfsmanna sveitarfélagaV-deild</v>
      </c>
      <c r="B11641" s="20" t="str">
        <f>_xlfn.IFNA(INDEX(Listi!$AI:$AI,MATCH(C11641,Listi!$AJ:$AJ,0)),INDEX(Listi!T:T,MATCH(C11641,Listi!U:U,0)))</f>
        <v>Brú</v>
      </c>
      <c r="C11641" t="s">
        <v>217</v>
      </c>
      <c r="D11641" t="s">
        <v>219</v>
      </c>
      <c r="E11641" t="s">
        <v>275</v>
      </c>
      <c r="F11641" t="s">
        <v>197</v>
      </c>
      <c r="G11641" t="s">
        <v>597</v>
      </c>
      <c r="H11641" t="s">
        <v>198</v>
      </c>
      <c r="I11641" s="7">
        <v>44110499582</v>
      </c>
      <c r="L11641" s="7">
        <v>54501394986</v>
      </c>
      <c r="M11641" s="7">
        <v>4188513374</v>
      </c>
      <c r="N11641" s="7">
        <v>455519059</v>
      </c>
      <c r="O11641" s="20">
        <f t="shared" si="368"/>
        <v>3</v>
      </c>
    </row>
    <row r="11642" spans="1:15">
      <c r="A11642" s="20" t="str">
        <f t="shared" si="369"/>
        <v>Eftirlaunasj atvinnuflugmannaSamtryggingardeild</v>
      </c>
      <c r="B11642" s="20" t="str">
        <f>_xlfn.IFNA(INDEX(Listi!$AI:$AI,MATCH(C11642,Listi!$AJ:$AJ,0)),INDEX(Listi!T:T,MATCH(C11642,Listi!U:U,0)))</f>
        <v>EFÍA</v>
      </c>
      <c r="C11642" t="s">
        <v>220</v>
      </c>
      <c r="D11642" t="s">
        <v>205</v>
      </c>
      <c r="E11642" t="s">
        <v>275</v>
      </c>
      <c r="F11642" t="s">
        <v>197</v>
      </c>
      <c r="G11642" t="s">
        <v>597</v>
      </c>
      <c r="H11642" t="s">
        <v>198</v>
      </c>
      <c r="I11642" s="7">
        <v>49869005000</v>
      </c>
      <c r="L11642" s="7">
        <v>58542663000</v>
      </c>
      <c r="M11642" s="7">
        <v>1477262000</v>
      </c>
      <c r="N11642" s="7">
        <v>1113313000</v>
      </c>
      <c r="O11642" s="20">
        <f t="shared" si="368"/>
        <v>3</v>
      </c>
    </row>
    <row r="11643" spans="1:15">
      <c r="A11643" s="20" t="str">
        <f t="shared" si="369"/>
        <v>Festa - lífeyrissjóðurSamtryggingardeild</v>
      </c>
      <c r="B11643" s="20" t="str">
        <f>_xlfn.IFNA(INDEX(Listi!$AI:$AI,MATCH(C11643,Listi!$AJ:$AJ,0)),INDEX(Listi!T:T,MATCH(C11643,Listi!U:U,0)))</f>
        <v xml:space="preserve">Festa </v>
      </c>
      <c r="C11643" t="s">
        <v>221</v>
      </c>
      <c r="D11643" t="s">
        <v>205</v>
      </c>
      <c r="E11643" t="s">
        <v>275</v>
      </c>
      <c r="F11643" t="s">
        <v>197</v>
      </c>
      <c r="G11643" t="s">
        <v>597</v>
      </c>
      <c r="H11643" t="s">
        <v>198</v>
      </c>
      <c r="I11643" s="7">
        <v>205651510880</v>
      </c>
      <c r="L11643" s="7">
        <v>246318113722</v>
      </c>
      <c r="M11643" s="7">
        <v>11138196907</v>
      </c>
      <c r="N11643" s="7">
        <v>5180938287</v>
      </c>
      <c r="O11643" s="20">
        <f t="shared" si="368"/>
        <v>3</v>
      </c>
    </row>
    <row r="11644" spans="1:15">
      <c r="A11644" s="20" t="str">
        <f t="shared" si="369"/>
        <v>Festa - lífeyrissjóðurSparnaðarleið I</v>
      </c>
      <c r="B11644" s="20" t="str">
        <f>_xlfn.IFNA(INDEX(Listi!$AI:$AI,MATCH(C11644,Listi!$AJ:$AJ,0)),INDEX(Listi!T:T,MATCH(C11644,Listi!U:U,0)))</f>
        <v xml:space="preserve">Festa </v>
      </c>
      <c r="C11644" t="s">
        <v>221</v>
      </c>
      <c r="D11644" t="s">
        <v>464</v>
      </c>
      <c r="E11644" t="s">
        <v>276</v>
      </c>
      <c r="F11644" t="s">
        <v>197</v>
      </c>
      <c r="G11644" t="s">
        <v>597</v>
      </c>
      <c r="H11644" t="s">
        <v>198</v>
      </c>
      <c r="I11644" s="7">
        <v>49712612</v>
      </c>
      <c r="L11644" s="7">
        <v>75585319</v>
      </c>
      <c r="M11644" s="7">
        <v>37671409</v>
      </c>
      <c r="N11644" s="7">
        <v>2063969</v>
      </c>
      <c r="O11644" s="20">
        <f t="shared" si="368"/>
        <v>3</v>
      </c>
    </row>
    <row r="11645" spans="1:15">
      <c r="A11645" s="20" t="str">
        <f t="shared" si="369"/>
        <v>Festa - lífeyrissjóðurSparnaðarleið II</v>
      </c>
      <c r="B11645" s="20" t="str">
        <f>_xlfn.IFNA(INDEX(Listi!$AI:$AI,MATCH(C11645,Listi!$AJ:$AJ,0)),INDEX(Listi!T:T,MATCH(C11645,Listi!U:U,0)))</f>
        <v xml:space="preserve">Festa </v>
      </c>
      <c r="C11645" t="s">
        <v>221</v>
      </c>
      <c r="D11645" t="s">
        <v>388</v>
      </c>
      <c r="E11645" t="s">
        <v>276</v>
      </c>
      <c r="F11645" t="s">
        <v>197</v>
      </c>
      <c r="G11645" t="s">
        <v>597</v>
      </c>
      <c r="H11645" t="s">
        <v>198</v>
      </c>
      <c r="I11645" s="7">
        <v>871748383</v>
      </c>
      <c r="L11645" s="7">
        <v>1113180693</v>
      </c>
      <c r="M11645" s="7">
        <v>134564310</v>
      </c>
      <c r="N11645" s="7">
        <v>19363084</v>
      </c>
      <c r="O11645" s="20">
        <f t="shared" si="368"/>
        <v>3</v>
      </c>
    </row>
    <row r="11646" spans="1:15">
      <c r="A11646" s="20" t="str">
        <f t="shared" si="369"/>
        <v>Frjálsi lífeyrissjóðurinnDeild/leið I</v>
      </c>
      <c r="B11646" s="20" t="str">
        <f>_xlfn.IFNA(INDEX(Listi!$AI:$AI,MATCH(C11646,Listi!$AJ:$AJ,0)),INDEX(Listi!T:T,MATCH(C11646,Listi!U:U,0)))</f>
        <v xml:space="preserve">Frjálsi </v>
      </c>
      <c r="C11646" t="s">
        <v>222</v>
      </c>
      <c r="D11646" t="s">
        <v>223</v>
      </c>
      <c r="E11646" t="s">
        <v>276</v>
      </c>
      <c r="F11646" t="s">
        <v>197</v>
      </c>
      <c r="G11646" t="s">
        <v>597</v>
      </c>
      <c r="H11646" t="s">
        <v>198</v>
      </c>
      <c r="I11646" s="7">
        <v>164051726000</v>
      </c>
      <c r="L11646" s="7">
        <v>199278730000</v>
      </c>
      <c r="M11646" s="7">
        <v>10813020000</v>
      </c>
      <c r="N11646" s="7">
        <v>2178012000</v>
      </c>
      <c r="O11646" s="20">
        <f t="shared" si="368"/>
        <v>3</v>
      </c>
    </row>
    <row r="11647" spans="1:15">
      <c r="A11647" s="20" t="str">
        <f t="shared" si="369"/>
        <v>Frjálsi lífeyrissjóðurinnDeild/leið II</v>
      </c>
      <c r="B11647" s="20" t="str">
        <f>_xlfn.IFNA(INDEX(Listi!$AI:$AI,MATCH(C11647,Listi!$AJ:$AJ,0)),INDEX(Listi!T:T,MATCH(C11647,Listi!U:U,0)))</f>
        <v xml:space="preserve">Frjálsi </v>
      </c>
      <c r="C11647" t="s">
        <v>222</v>
      </c>
      <c r="D11647" t="s">
        <v>224</v>
      </c>
      <c r="E11647" t="s">
        <v>276</v>
      </c>
      <c r="F11647" t="s">
        <v>197</v>
      </c>
      <c r="G11647" t="s">
        <v>597</v>
      </c>
      <c r="H11647" t="s">
        <v>198</v>
      </c>
      <c r="I11647" s="7">
        <v>23914012000</v>
      </c>
      <c r="L11647" s="7">
        <v>29681370000</v>
      </c>
      <c r="M11647" s="7">
        <v>1864883000</v>
      </c>
      <c r="N11647" s="7">
        <v>401735000</v>
      </c>
      <c r="O11647" s="20">
        <f t="shared" si="368"/>
        <v>3</v>
      </c>
    </row>
    <row r="11648" spans="1:15">
      <c r="A11648" s="20" t="str">
        <f t="shared" si="369"/>
        <v>Frjálsi lífeyrissjóðurinnDeild/leið III</v>
      </c>
      <c r="B11648" s="20" t="str">
        <f>_xlfn.IFNA(INDEX(Listi!$AI:$AI,MATCH(C11648,Listi!$AJ:$AJ,0)),INDEX(Listi!T:T,MATCH(C11648,Listi!U:U,0)))</f>
        <v xml:space="preserve">Frjálsi </v>
      </c>
      <c r="C11648" t="s">
        <v>222</v>
      </c>
      <c r="D11648" t="s">
        <v>225</v>
      </c>
      <c r="E11648" t="s">
        <v>276</v>
      </c>
      <c r="F11648" t="s">
        <v>197</v>
      </c>
      <c r="G11648" t="s">
        <v>597</v>
      </c>
      <c r="H11648" t="s">
        <v>198</v>
      </c>
      <c r="I11648" s="7">
        <v>40194405000</v>
      </c>
      <c r="L11648" s="7">
        <v>43554797000</v>
      </c>
      <c r="M11648" s="7">
        <v>2564479000</v>
      </c>
      <c r="N11648" s="7">
        <v>1456678000</v>
      </c>
      <c r="O11648" s="20">
        <f t="shared" si="368"/>
        <v>3</v>
      </c>
    </row>
    <row r="11649" spans="1:15">
      <c r="A11649" s="20" t="str">
        <f t="shared" si="369"/>
        <v>Frjálsi lífeyrissjóðurinnFrjálsi Áhætta</v>
      </c>
      <c r="B11649" s="20" t="str">
        <f>_xlfn.IFNA(INDEX(Listi!$AI:$AI,MATCH(C11649,Listi!$AJ:$AJ,0)),INDEX(Listi!T:T,MATCH(C11649,Listi!U:U,0)))</f>
        <v xml:space="preserve">Frjálsi </v>
      </c>
      <c r="C11649" t="s">
        <v>222</v>
      </c>
      <c r="D11649" t="s">
        <v>226</v>
      </c>
      <c r="E11649" t="s">
        <v>276</v>
      </c>
      <c r="F11649" t="s">
        <v>197</v>
      </c>
      <c r="G11649" t="s">
        <v>597</v>
      </c>
      <c r="H11649" t="s">
        <v>198</v>
      </c>
      <c r="I11649" s="7">
        <v>1356198000</v>
      </c>
      <c r="L11649" s="7">
        <v>2707615000</v>
      </c>
      <c r="M11649" s="7">
        <v>335331000</v>
      </c>
      <c r="N11649" s="7">
        <v>1872000</v>
      </c>
      <c r="O11649" s="20">
        <f t="shared" si="368"/>
        <v>3</v>
      </c>
    </row>
    <row r="11650" spans="1:15">
      <c r="A11650" s="20" t="str">
        <f t="shared" si="369"/>
        <v>Frjálsi lífeyrissjóðurinnSameiginleg deild</v>
      </c>
      <c r="B11650" s="20" t="str">
        <f>_xlfn.IFNA(INDEX(Listi!$AI:$AI,MATCH(C11650,Listi!$AJ:$AJ,0)),INDEX(Listi!T:T,MATCH(C11650,Listi!U:U,0)))</f>
        <v xml:space="preserve">Frjálsi </v>
      </c>
      <c r="C11650" t="s">
        <v>222</v>
      </c>
      <c r="D11650" t="s">
        <v>311</v>
      </c>
      <c r="E11650" t="s">
        <v>276</v>
      </c>
      <c r="F11650" t="s">
        <v>197</v>
      </c>
      <c r="G11650" t="s">
        <v>597</v>
      </c>
      <c r="H11650" t="s">
        <v>198</v>
      </c>
      <c r="I11650" s="7">
        <v>0</v>
      </c>
      <c r="L11650" s="7">
        <v>0</v>
      </c>
      <c r="M11650" s="7">
        <v>0</v>
      </c>
      <c r="N11650" s="7">
        <v>0</v>
      </c>
      <c r="O11650" s="20">
        <f t="shared" ref="O11650:O11713" si="370">IFERROR(VLOOKUP(F11650,EhLykill,3,FALSE),"")</f>
        <v>3</v>
      </c>
    </row>
    <row r="11651" spans="1:15">
      <c r="A11651" s="20" t="str">
        <f t="shared" si="369"/>
        <v>Frjálsi lífeyrissjóðurinnSamtryggingardeild</v>
      </c>
      <c r="B11651" s="20" t="str">
        <f>_xlfn.IFNA(INDEX(Listi!$AI:$AI,MATCH(C11651,Listi!$AJ:$AJ,0)),INDEX(Listi!T:T,MATCH(C11651,Listi!U:U,0)))</f>
        <v xml:space="preserve">Frjálsi </v>
      </c>
      <c r="C11651" t="s">
        <v>222</v>
      </c>
      <c r="D11651" t="s">
        <v>205</v>
      </c>
      <c r="E11651" t="s">
        <v>275</v>
      </c>
      <c r="F11651" t="s">
        <v>197</v>
      </c>
      <c r="G11651" t="s">
        <v>597</v>
      </c>
      <c r="H11651" t="s">
        <v>198</v>
      </c>
      <c r="I11651" s="7">
        <v>105094405000</v>
      </c>
      <c r="L11651" s="7">
        <v>127148465000</v>
      </c>
      <c r="M11651" s="7">
        <v>7524433000</v>
      </c>
      <c r="N11651" s="7">
        <v>1254273000</v>
      </c>
      <c r="O11651" s="20">
        <f t="shared" si="370"/>
        <v>3</v>
      </c>
    </row>
    <row r="11652" spans="1:15">
      <c r="A11652" s="20" t="str">
        <f t="shared" si="369"/>
        <v>Gildi - lífeyrissjóðurFramtíðarsýn 1</v>
      </c>
      <c r="B11652" s="20" t="str">
        <f>_xlfn.IFNA(INDEX(Listi!$AI:$AI,MATCH(C11652,Listi!$AJ:$AJ,0)),INDEX(Listi!T:T,MATCH(C11652,Listi!U:U,0)))</f>
        <v xml:space="preserve">Gildi  </v>
      </c>
      <c r="C11652" t="s">
        <v>227</v>
      </c>
      <c r="D11652" t="s">
        <v>373</v>
      </c>
      <c r="E11652" t="s">
        <v>276</v>
      </c>
      <c r="F11652" t="s">
        <v>197</v>
      </c>
      <c r="G11652" t="s">
        <v>597</v>
      </c>
      <c r="H11652" t="s">
        <v>198</v>
      </c>
      <c r="I11652" s="7">
        <v>2711629434</v>
      </c>
      <c r="L11652" s="7">
        <v>3223959491</v>
      </c>
      <c r="M11652" s="7">
        <v>185065371</v>
      </c>
      <c r="N11652" s="7">
        <v>99697779</v>
      </c>
      <c r="O11652" s="20">
        <f t="shared" si="370"/>
        <v>3</v>
      </c>
    </row>
    <row r="11653" spans="1:15">
      <c r="A11653" s="20" t="str">
        <f t="shared" si="369"/>
        <v>Gildi - lífeyrissjóðurFramtíðarsýn 2</v>
      </c>
      <c r="B11653" s="20" t="str">
        <f>_xlfn.IFNA(INDEX(Listi!$AI:$AI,MATCH(C11653,Listi!$AJ:$AJ,0)),INDEX(Listi!T:T,MATCH(C11653,Listi!U:U,0)))</f>
        <v xml:space="preserve">Gildi  </v>
      </c>
      <c r="C11653" t="s">
        <v>227</v>
      </c>
      <c r="D11653" t="s">
        <v>374</v>
      </c>
      <c r="E11653" t="s">
        <v>276</v>
      </c>
      <c r="F11653" t="s">
        <v>197</v>
      </c>
      <c r="G11653" t="s">
        <v>597</v>
      </c>
      <c r="H11653" t="s">
        <v>198</v>
      </c>
      <c r="I11653" s="7">
        <v>2671114597</v>
      </c>
      <c r="L11653" s="7">
        <v>3172355810</v>
      </c>
      <c r="M11653" s="7">
        <v>227598529</v>
      </c>
      <c r="N11653" s="7">
        <v>70042741</v>
      </c>
      <c r="O11653" s="20">
        <f t="shared" si="370"/>
        <v>3</v>
      </c>
    </row>
    <row r="11654" spans="1:15">
      <c r="A11654" s="20" t="str">
        <f t="shared" si="369"/>
        <v>Gildi - lífeyrissjóðurFramtíðarsýn 3</v>
      </c>
      <c r="B11654" s="20" t="str">
        <f>_xlfn.IFNA(INDEX(Listi!$AI:$AI,MATCH(C11654,Listi!$AJ:$AJ,0)),INDEX(Listi!T:T,MATCH(C11654,Listi!U:U,0)))</f>
        <v xml:space="preserve">Gildi  </v>
      </c>
      <c r="C11654" t="s">
        <v>227</v>
      </c>
      <c r="D11654" t="s">
        <v>380</v>
      </c>
      <c r="E11654" t="s">
        <v>276</v>
      </c>
      <c r="F11654" t="s">
        <v>197</v>
      </c>
      <c r="G11654" t="s">
        <v>597</v>
      </c>
      <c r="H11654" t="s">
        <v>198</v>
      </c>
      <c r="I11654" s="7">
        <v>1124245777</v>
      </c>
      <c r="L11654" s="7">
        <v>1220667693</v>
      </c>
      <c r="M11654" s="7">
        <v>206427664</v>
      </c>
      <c r="N11654" s="7">
        <v>61376636</v>
      </c>
      <c r="O11654" s="20">
        <f t="shared" si="370"/>
        <v>3</v>
      </c>
    </row>
    <row r="11655" spans="1:15">
      <c r="A11655" s="20" t="str">
        <f t="shared" si="369"/>
        <v>Gildi - lífeyrissjóðurSamtryggingardeild</v>
      </c>
      <c r="B11655" s="20" t="str">
        <f>_xlfn.IFNA(INDEX(Listi!$AI:$AI,MATCH(C11655,Listi!$AJ:$AJ,0)),INDEX(Listi!T:T,MATCH(C11655,Listi!U:U,0)))</f>
        <v xml:space="preserve">Gildi  </v>
      </c>
      <c r="C11655" t="s">
        <v>227</v>
      </c>
      <c r="D11655" t="s">
        <v>205</v>
      </c>
      <c r="E11655" t="s">
        <v>275</v>
      </c>
      <c r="F11655" t="s">
        <v>197</v>
      </c>
      <c r="G11655" t="s">
        <v>597</v>
      </c>
      <c r="H11655" t="s">
        <v>198</v>
      </c>
      <c r="I11655" s="7">
        <v>757626370306</v>
      </c>
      <c r="L11655" s="7">
        <v>908474103084</v>
      </c>
      <c r="M11655" s="7">
        <v>33404441428</v>
      </c>
      <c r="N11655" s="7">
        <v>20772915594</v>
      </c>
      <c r="O11655" s="20">
        <f t="shared" si="370"/>
        <v>3</v>
      </c>
    </row>
    <row r="11656" spans="1:15">
      <c r="A11656" s="20" t="str">
        <f t="shared" si="369"/>
        <v>Íslandsbanki hf.Erlend verðbréf</v>
      </c>
      <c r="B11656" s="20" t="str">
        <f>_xlfn.IFNA(INDEX(Listi!$AI:$AI,MATCH(C11656,Listi!$AJ:$AJ,0)),INDEX(Listi!T:T,MATCH(C11656,Listi!U:U,0)))</f>
        <v>Íslandsbanki</v>
      </c>
      <c r="C11656" t="s">
        <v>228</v>
      </c>
      <c r="D11656" t="s">
        <v>229</v>
      </c>
      <c r="E11656" t="s">
        <v>276</v>
      </c>
      <c r="F11656" t="s">
        <v>197</v>
      </c>
      <c r="G11656" t="s">
        <v>597</v>
      </c>
      <c r="H11656" t="s">
        <v>198</v>
      </c>
      <c r="I11656" s="7">
        <v>1450039078</v>
      </c>
      <c r="L11656" s="7">
        <v>1602556114</v>
      </c>
      <c r="M11656" s="7">
        <v>15640340</v>
      </c>
      <c r="N11656" s="7">
        <v>15279587</v>
      </c>
      <c r="O11656" s="20">
        <f t="shared" si="370"/>
        <v>3</v>
      </c>
    </row>
    <row r="11657" spans="1:15">
      <c r="A11657" s="20" t="str">
        <f t="shared" si="369"/>
        <v>Íslandsbanki hf.Húsnæðisleið</v>
      </c>
      <c r="B11657" s="20" t="str">
        <f>_xlfn.IFNA(INDEX(Listi!$AI:$AI,MATCH(C11657,Listi!$AJ:$AJ,0)),INDEX(Listi!T:T,MATCH(C11657,Listi!U:U,0)))</f>
        <v>Íslandsbanki</v>
      </c>
      <c r="C11657" t="s">
        <v>228</v>
      </c>
      <c r="D11657" t="s">
        <v>307</v>
      </c>
      <c r="E11657" t="s">
        <v>276</v>
      </c>
      <c r="F11657" t="s">
        <v>197</v>
      </c>
      <c r="G11657" t="s">
        <v>597</v>
      </c>
      <c r="H11657" t="s">
        <v>198</v>
      </c>
      <c r="I11657" s="7">
        <v>1872053075</v>
      </c>
      <c r="L11657" s="7">
        <v>2334808209</v>
      </c>
      <c r="M11657" s="7">
        <v>1128225985</v>
      </c>
      <c r="N11657" s="7">
        <v>7159457</v>
      </c>
      <c r="O11657" s="20">
        <f t="shared" si="370"/>
        <v>3</v>
      </c>
    </row>
    <row r="11658" spans="1:15">
      <c r="A11658" s="20" t="str">
        <f t="shared" si="369"/>
        <v>Íslandsbanki hf.Lífeyrisreikningur-óverðtryggður</v>
      </c>
      <c r="B11658" s="20" t="str">
        <f>_xlfn.IFNA(INDEX(Listi!$AI:$AI,MATCH(C11658,Listi!$AJ:$AJ,0)),INDEX(Listi!T:T,MATCH(C11658,Listi!U:U,0)))</f>
        <v>Íslandsbanki</v>
      </c>
      <c r="C11658" t="s">
        <v>228</v>
      </c>
      <c r="D11658" t="s">
        <v>231</v>
      </c>
      <c r="E11658" t="s">
        <v>276</v>
      </c>
      <c r="F11658" t="s">
        <v>197</v>
      </c>
      <c r="G11658" t="s">
        <v>597</v>
      </c>
      <c r="H11658" t="s">
        <v>198</v>
      </c>
      <c r="I11658" s="7">
        <v>2252001654</v>
      </c>
      <c r="L11658" s="7">
        <v>2506311736</v>
      </c>
      <c r="M11658" s="7">
        <v>879015901</v>
      </c>
      <c r="N11658" s="7">
        <v>95740979</v>
      </c>
      <c r="O11658" s="20">
        <f t="shared" si="370"/>
        <v>3</v>
      </c>
    </row>
    <row r="11659" spans="1:15">
      <c r="A11659" s="20" t="str">
        <f t="shared" si="369"/>
        <v>Íslandsbanki hf.Lífeyrisreikningur-verðtryggður</v>
      </c>
      <c r="B11659" s="20" t="str">
        <f>_xlfn.IFNA(INDEX(Listi!$AI:$AI,MATCH(C11659,Listi!$AJ:$AJ,0)),INDEX(Listi!T:T,MATCH(C11659,Listi!U:U,0)))</f>
        <v>Íslandsbanki</v>
      </c>
      <c r="C11659" t="s">
        <v>228</v>
      </c>
      <c r="D11659" t="s">
        <v>232</v>
      </c>
      <c r="E11659" t="s">
        <v>276</v>
      </c>
      <c r="F11659" t="s">
        <v>197</v>
      </c>
      <c r="G11659" t="s">
        <v>597</v>
      </c>
      <c r="H11659" t="s">
        <v>198</v>
      </c>
      <c r="I11659" s="7">
        <v>33855135585</v>
      </c>
      <c r="L11659" s="7">
        <v>35933944171</v>
      </c>
      <c r="M11659" s="7">
        <v>3575627585</v>
      </c>
      <c r="N11659" s="7">
        <v>973599891</v>
      </c>
      <c r="O11659" s="20">
        <f t="shared" si="370"/>
        <v>3</v>
      </c>
    </row>
    <row r="11660" spans="1:15">
      <c r="A11660" s="20" t="str">
        <f t="shared" si="369"/>
        <v>Íslandsbanki hf.Löng ríkisskuldabréf</v>
      </c>
      <c r="B11660" s="20" t="str">
        <f>_xlfn.IFNA(INDEX(Listi!$AI:$AI,MATCH(C11660,Listi!$AJ:$AJ,0)),INDEX(Listi!T:T,MATCH(C11660,Listi!U:U,0)))</f>
        <v>Íslandsbanki</v>
      </c>
      <c r="C11660" t="s">
        <v>228</v>
      </c>
      <c r="D11660" t="s">
        <v>233</v>
      </c>
      <c r="E11660" t="s">
        <v>276</v>
      </c>
      <c r="F11660" t="s">
        <v>197</v>
      </c>
      <c r="G11660" t="s">
        <v>597</v>
      </c>
      <c r="H11660" t="s">
        <v>198</v>
      </c>
      <c r="I11660" s="7">
        <v>743673548</v>
      </c>
      <c r="L11660" s="7">
        <v>753232602</v>
      </c>
      <c r="M11660" s="7">
        <v>52540738</v>
      </c>
      <c r="N11660" s="7">
        <v>25520229</v>
      </c>
      <c r="O11660" s="20">
        <f t="shared" si="370"/>
        <v>3</v>
      </c>
    </row>
    <row r="11661" spans="1:15">
      <c r="A11661" s="20" t="str">
        <f t="shared" si="369"/>
        <v>Íslandsbanki hf.Stýring A</v>
      </c>
      <c r="B11661" s="20" t="str">
        <f>_xlfn.IFNA(INDEX(Listi!$AI:$AI,MATCH(C11661,Listi!$AJ:$AJ,0)),INDEX(Listi!T:T,MATCH(C11661,Listi!U:U,0)))</f>
        <v>Íslandsbanki</v>
      </c>
      <c r="C11661" t="s">
        <v>228</v>
      </c>
      <c r="D11661" t="s">
        <v>234</v>
      </c>
      <c r="E11661" t="s">
        <v>276</v>
      </c>
      <c r="F11661" t="s">
        <v>197</v>
      </c>
      <c r="G11661" t="s">
        <v>597</v>
      </c>
      <c r="H11661" t="s">
        <v>198</v>
      </c>
      <c r="I11661" s="7">
        <v>3847459343</v>
      </c>
      <c r="L11661" s="7">
        <v>4133723797</v>
      </c>
      <c r="M11661" s="7">
        <v>215966902</v>
      </c>
      <c r="N11661" s="7">
        <v>124877843</v>
      </c>
      <c r="O11661" s="20">
        <f t="shared" si="370"/>
        <v>3</v>
      </c>
    </row>
    <row r="11662" spans="1:15">
      <c r="A11662" s="20" t="str">
        <f t="shared" si="369"/>
        <v>Íslandsbanki hf.Stýring B</v>
      </c>
      <c r="B11662" s="20" t="str">
        <f>_xlfn.IFNA(INDEX(Listi!$AI:$AI,MATCH(C11662,Listi!$AJ:$AJ,0)),INDEX(Listi!T:T,MATCH(C11662,Listi!U:U,0)))</f>
        <v>Íslandsbanki</v>
      </c>
      <c r="C11662" t="s">
        <v>228</v>
      </c>
      <c r="D11662" t="s">
        <v>235</v>
      </c>
      <c r="E11662" t="s">
        <v>276</v>
      </c>
      <c r="F11662" t="s">
        <v>197</v>
      </c>
      <c r="G11662" t="s">
        <v>597</v>
      </c>
      <c r="H11662" t="s">
        <v>198</v>
      </c>
      <c r="I11662" s="7">
        <v>4874262863</v>
      </c>
      <c r="L11662" s="7">
        <v>5860247393</v>
      </c>
      <c r="M11662" s="7">
        <v>508591885</v>
      </c>
      <c r="N11662" s="7">
        <v>77897125</v>
      </c>
      <c r="O11662" s="20">
        <f t="shared" si="370"/>
        <v>3</v>
      </c>
    </row>
    <row r="11663" spans="1:15">
      <c r="A11663" s="20" t="str">
        <f t="shared" si="369"/>
        <v>Íslandsbanki hf.Stýring C</v>
      </c>
      <c r="B11663" s="20" t="str">
        <f>_xlfn.IFNA(INDEX(Listi!$AI:$AI,MATCH(C11663,Listi!$AJ:$AJ,0)),INDEX(Listi!T:T,MATCH(C11663,Listi!U:U,0)))</f>
        <v>Íslandsbanki</v>
      </c>
      <c r="C11663" t="s">
        <v>228</v>
      </c>
      <c r="D11663" t="s">
        <v>236</v>
      </c>
      <c r="E11663" t="s">
        <v>276</v>
      </c>
      <c r="F11663" t="s">
        <v>197</v>
      </c>
      <c r="G11663" t="s">
        <v>597</v>
      </c>
      <c r="H11663" t="s">
        <v>198</v>
      </c>
      <c r="I11663" s="7">
        <v>7102157074</v>
      </c>
      <c r="L11663" s="7">
        <v>8014427899</v>
      </c>
      <c r="M11663" s="7">
        <v>751053797</v>
      </c>
      <c r="N11663" s="7">
        <v>58531298</v>
      </c>
      <c r="O11663" s="20">
        <f t="shared" si="370"/>
        <v>3</v>
      </c>
    </row>
    <row r="11664" spans="1:15">
      <c r="A11664" s="20" t="str">
        <f t="shared" si="369"/>
        <v>Íslandsbanki hf.Stýring D</v>
      </c>
      <c r="B11664" s="20" t="str">
        <f>_xlfn.IFNA(INDEX(Listi!$AI:$AI,MATCH(C11664,Listi!$AJ:$AJ,0)),INDEX(Listi!T:T,MATCH(C11664,Listi!U:U,0)))</f>
        <v>Íslandsbanki</v>
      </c>
      <c r="C11664" t="s">
        <v>228</v>
      </c>
      <c r="D11664" t="s">
        <v>237</v>
      </c>
      <c r="E11664" t="s">
        <v>276</v>
      </c>
      <c r="F11664" t="s">
        <v>197</v>
      </c>
      <c r="G11664" t="s">
        <v>597</v>
      </c>
      <c r="H11664" t="s">
        <v>198</v>
      </c>
      <c r="I11664" s="7">
        <v>4415716753</v>
      </c>
      <c r="L11664" s="7">
        <v>5826614423</v>
      </c>
      <c r="M11664" s="7">
        <v>1371163557</v>
      </c>
      <c r="N11664" s="7">
        <v>36861109</v>
      </c>
      <c r="O11664" s="20">
        <f t="shared" si="370"/>
        <v>3</v>
      </c>
    </row>
    <row r="11665" spans="1:15">
      <c r="A11665" s="20" t="str">
        <f t="shared" si="369"/>
        <v>Íslandsbanki hf.Stýring E</v>
      </c>
      <c r="B11665" s="20" t="str">
        <f>_xlfn.IFNA(INDEX(Listi!$AI:$AI,MATCH(C11665,Listi!$AJ:$AJ,0)),INDEX(Listi!T:T,MATCH(C11665,Listi!U:U,0)))</f>
        <v>Íslandsbanki</v>
      </c>
      <c r="C11665" t="s">
        <v>228</v>
      </c>
      <c r="D11665" t="s">
        <v>580</v>
      </c>
      <c r="E11665" t="s">
        <v>276</v>
      </c>
      <c r="F11665" t="s">
        <v>197</v>
      </c>
      <c r="G11665" t="s">
        <v>597</v>
      </c>
      <c r="H11665" t="s">
        <v>198</v>
      </c>
      <c r="I11665" s="7">
        <v>10821250</v>
      </c>
      <c r="L11665" s="7">
        <v>99567247</v>
      </c>
      <c r="M11665" s="7">
        <v>7691901</v>
      </c>
      <c r="N11665" s="7">
        <v>670647</v>
      </c>
      <c r="O11665" s="20">
        <f t="shared" si="370"/>
        <v>3</v>
      </c>
    </row>
    <row r="11666" spans="1:15">
      <c r="A11666" s="20" t="str">
        <f t="shared" si="369"/>
        <v>Íslenski lífeyrissjóðurinnLíf 1</v>
      </c>
      <c r="B11666" s="20" t="str">
        <f>_xlfn.IFNA(INDEX(Listi!$AI:$AI,MATCH(C11666,Listi!$AJ:$AJ,0)),INDEX(Listi!T:T,MATCH(C11666,Listi!U:U,0)))</f>
        <v xml:space="preserve">Íslenski  </v>
      </c>
      <c r="C11666" t="s">
        <v>238</v>
      </c>
      <c r="D11666" t="s">
        <v>239</v>
      </c>
      <c r="E11666" t="s">
        <v>276</v>
      </c>
      <c r="F11666" t="s">
        <v>197</v>
      </c>
      <c r="G11666" t="s">
        <v>597</v>
      </c>
      <c r="H11666" t="s">
        <v>198</v>
      </c>
      <c r="I11666" s="7">
        <v>28700888686</v>
      </c>
      <c r="L11666" s="7">
        <v>34645188332</v>
      </c>
      <c r="M11666" s="7">
        <v>5859453012</v>
      </c>
      <c r="N11666" s="7">
        <v>977930648</v>
      </c>
      <c r="O11666" s="20">
        <f t="shared" si="370"/>
        <v>3</v>
      </c>
    </row>
    <row r="11667" spans="1:15">
      <c r="A11667" s="20" t="str">
        <f t="shared" si="369"/>
        <v>Íslenski lífeyrissjóðurinnLíf 2</v>
      </c>
      <c r="B11667" s="20" t="str">
        <f>_xlfn.IFNA(INDEX(Listi!$AI:$AI,MATCH(C11667,Listi!$AJ:$AJ,0)),INDEX(Listi!T:T,MATCH(C11667,Listi!U:U,0)))</f>
        <v xml:space="preserve">Íslenski  </v>
      </c>
      <c r="C11667" t="s">
        <v>238</v>
      </c>
      <c r="D11667" t="s">
        <v>240</v>
      </c>
      <c r="E11667" t="s">
        <v>276</v>
      </c>
      <c r="F11667" t="s">
        <v>197</v>
      </c>
      <c r="G11667" t="s">
        <v>597</v>
      </c>
      <c r="H11667" t="s">
        <v>198</v>
      </c>
      <c r="I11667" s="7">
        <v>26848016072</v>
      </c>
      <c r="L11667" s="7">
        <v>31029129445</v>
      </c>
      <c r="M11667" s="7">
        <v>2139527304</v>
      </c>
      <c r="N11667" s="7">
        <v>531278955</v>
      </c>
      <c r="O11667" s="20">
        <f t="shared" si="370"/>
        <v>3</v>
      </c>
    </row>
    <row r="11668" spans="1:15">
      <c r="A11668" s="20" t="str">
        <f t="shared" si="369"/>
        <v>Íslenski lífeyrissjóðurinnLíf 3</v>
      </c>
      <c r="B11668" s="20" t="str">
        <f>_xlfn.IFNA(INDEX(Listi!$AI:$AI,MATCH(C11668,Listi!$AJ:$AJ,0)),INDEX(Listi!T:T,MATCH(C11668,Listi!U:U,0)))</f>
        <v xml:space="preserve">Íslenski  </v>
      </c>
      <c r="C11668" t="s">
        <v>238</v>
      </c>
      <c r="D11668" t="s">
        <v>241</v>
      </c>
      <c r="E11668" t="s">
        <v>276</v>
      </c>
      <c r="F11668" t="s">
        <v>197</v>
      </c>
      <c r="G11668" t="s">
        <v>597</v>
      </c>
      <c r="H11668" t="s">
        <v>198</v>
      </c>
      <c r="I11668" s="7">
        <v>21685321862</v>
      </c>
      <c r="L11668" s="7">
        <v>26552298455</v>
      </c>
      <c r="M11668" s="7">
        <v>1349981892</v>
      </c>
      <c r="N11668" s="7">
        <v>474868471</v>
      </c>
      <c r="O11668" s="20">
        <f t="shared" si="370"/>
        <v>3</v>
      </c>
    </row>
    <row r="11669" spans="1:15">
      <c r="A11669" s="20" t="str">
        <f t="shared" si="369"/>
        <v>Íslenski lífeyrissjóðurinnLíf 4</v>
      </c>
      <c r="B11669" s="20" t="str">
        <f>_xlfn.IFNA(INDEX(Listi!$AI:$AI,MATCH(C11669,Listi!$AJ:$AJ,0)),INDEX(Listi!T:T,MATCH(C11669,Listi!U:U,0)))</f>
        <v xml:space="preserve">Íslenski  </v>
      </c>
      <c r="C11669" t="s">
        <v>238</v>
      </c>
      <c r="D11669" t="s">
        <v>242</v>
      </c>
      <c r="E11669" t="s">
        <v>276</v>
      </c>
      <c r="F11669" t="s">
        <v>197</v>
      </c>
      <c r="G11669" t="s">
        <v>597</v>
      </c>
      <c r="H11669" t="s">
        <v>198</v>
      </c>
      <c r="I11669" s="7">
        <v>13881683100</v>
      </c>
      <c r="L11669" s="7">
        <v>15323468197</v>
      </c>
      <c r="M11669" s="7">
        <v>592019313</v>
      </c>
      <c r="N11669" s="7">
        <v>649721424</v>
      </c>
      <c r="O11669" s="20">
        <f t="shared" si="370"/>
        <v>3</v>
      </c>
    </row>
    <row r="11670" spans="1:15">
      <c r="A11670" s="20" t="str">
        <f t="shared" si="369"/>
        <v>Íslenski lífeyrissjóðurinnSamtryggingardeild</v>
      </c>
      <c r="B11670" s="20" t="str">
        <f>_xlfn.IFNA(INDEX(Listi!$AI:$AI,MATCH(C11670,Listi!$AJ:$AJ,0)),INDEX(Listi!T:T,MATCH(C11670,Listi!U:U,0)))</f>
        <v xml:space="preserve">Íslenski  </v>
      </c>
      <c r="C11670" t="s">
        <v>238</v>
      </c>
      <c r="D11670" t="s">
        <v>205</v>
      </c>
      <c r="E11670" t="s">
        <v>275</v>
      </c>
      <c r="F11670" t="s">
        <v>197</v>
      </c>
      <c r="G11670" t="s">
        <v>597</v>
      </c>
      <c r="H11670" t="s">
        <v>198</v>
      </c>
      <c r="I11670" s="7">
        <v>26467546242</v>
      </c>
      <c r="L11670" s="7">
        <v>32369481106</v>
      </c>
      <c r="M11670" s="7">
        <v>2513450236</v>
      </c>
      <c r="N11670" s="7">
        <v>182749847</v>
      </c>
      <c r="O11670" s="20">
        <f t="shared" si="370"/>
        <v>3</v>
      </c>
    </row>
    <row r="11671" spans="1:15">
      <c r="A11671" s="20" t="str">
        <f t="shared" si="369"/>
        <v>Kvika banki hf.Ævileið</v>
      </c>
      <c r="B11671" s="20" t="str">
        <f>_xlfn.IFNA(INDEX(Listi!$AI:$AI,MATCH(C11671,Listi!$AJ:$AJ,0)),INDEX(Listi!T:T,MATCH(C11671,Listi!U:U,0)))</f>
        <v xml:space="preserve">Kvika banki </v>
      </c>
      <c r="C11671" t="s">
        <v>243</v>
      </c>
      <c r="D11671" t="s">
        <v>248</v>
      </c>
      <c r="E11671" t="s">
        <v>276</v>
      </c>
      <c r="F11671" t="s">
        <v>197</v>
      </c>
      <c r="G11671" t="s">
        <v>597</v>
      </c>
      <c r="H11671" t="s">
        <v>198</v>
      </c>
      <c r="I11671" s="7">
        <v>68928550</v>
      </c>
      <c r="L11671" s="7">
        <v>83990162</v>
      </c>
      <c r="M11671" s="7">
        <v>9152445</v>
      </c>
      <c r="N11671" s="7">
        <v>0</v>
      </c>
      <c r="O11671" s="20">
        <f t="shared" si="370"/>
        <v>3</v>
      </c>
    </row>
    <row r="11672" spans="1:15">
      <c r="A11672" s="20" t="str">
        <f t="shared" si="369"/>
        <v>Kvika banki hf.Innlánaleið</v>
      </c>
      <c r="B11672" s="20" t="str">
        <f>_xlfn.IFNA(INDEX(Listi!$AI:$AI,MATCH(C11672,Listi!$AJ:$AJ,0)),INDEX(Listi!T:T,MATCH(C11672,Listi!U:U,0)))</f>
        <v xml:space="preserve">Kvika banki </v>
      </c>
      <c r="C11672" t="s">
        <v>243</v>
      </c>
      <c r="D11672" t="s">
        <v>230</v>
      </c>
      <c r="E11672" t="s">
        <v>276</v>
      </c>
      <c r="F11672" t="s">
        <v>197</v>
      </c>
      <c r="G11672" t="s">
        <v>597</v>
      </c>
      <c r="H11672" t="s">
        <v>198</v>
      </c>
      <c r="I11672" s="7">
        <v>1923054652</v>
      </c>
      <c r="L11672" s="7">
        <v>2045925829</v>
      </c>
      <c r="M11672" s="7">
        <v>336947043</v>
      </c>
      <c r="N11672" s="7">
        <v>10453565</v>
      </c>
      <c r="O11672" s="20">
        <f t="shared" si="370"/>
        <v>3</v>
      </c>
    </row>
    <row r="11673" spans="1:15">
      <c r="A11673" s="20" t="str">
        <f t="shared" si="369"/>
        <v>Kvika banki hf.Kvika Séreignasparnaður 5</v>
      </c>
      <c r="B11673" s="20" t="str">
        <f>_xlfn.IFNA(INDEX(Listi!$AI:$AI,MATCH(C11673,Listi!$AJ:$AJ,0)),INDEX(Listi!T:T,MATCH(C11673,Listi!U:U,0)))</f>
        <v xml:space="preserve">Kvika banki </v>
      </c>
      <c r="C11673" t="s">
        <v>243</v>
      </c>
      <c r="D11673" t="s">
        <v>471</v>
      </c>
      <c r="E11673" t="s">
        <v>276</v>
      </c>
      <c r="F11673" t="s">
        <v>197</v>
      </c>
      <c r="G11673" t="s">
        <v>597</v>
      </c>
      <c r="H11673" t="s">
        <v>198</v>
      </c>
      <c r="I11673" s="7">
        <v>1025043493</v>
      </c>
      <c r="L11673" s="7">
        <v>1146886398</v>
      </c>
      <c r="M11673" s="7">
        <v>0</v>
      </c>
      <c r="N11673" s="7">
        <v>0</v>
      </c>
      <c r="O11673" s="20">
        <f t="shared" si="370"/>
        <v>3</v>
      </c>
    </row>
    <row r="11674" spans="1:15">
      <c r="A11674" s="20" t="str">
        <f t="shared" si="369"/>
        <v>Kvika banki hf.MP Séreign 1</v>
      </c>
      <c r="B11674" s="20" t="str">
        <f>_xlfn.IFNA(INDEX(Listi!$AI:$AI,MATCH(C11674,Listi!$AJ:$AJ,0)),INDEX(Listi!T:T,MATCH(C11674,Listi!U:U,0)))</f>
        <v xml:space="preserve">Kvika banki </v>
      </c>
      <c r="C11674" t="s">
        <v>243</v>
      </c>
      <c r="D11674" t="s">
        <v>244</v>
      </c>
      <c r="E11674" t="s">
        <v>276</v>
      </c>
      <c r="F11674" t="s">
        <v>197</v>
      </c>
      <c r="G11674" t="s">
        <v>597</v>
      </c>
      <c r="H11674" t="s">
        <v>198</v>
      </c>
      <c r="I11674" s="7">
        <v>707284194</v>
      </c>
      <c r="L11674" s="7">
        <v>706827763</v>
      </c>
      <c r="M11674" s="7">
        <v>48440481</v>
      </c>
      <c r="N11674" s="7">
        <v>9836508</v>
      </c>
      <c r="O11674" s="20">
        <f t="shared" si="370"/>
        <v>3</v>
      </c>
    </row>
    <row r="11675" spans="1:15">
      <c r="A11675" s="20" t="str">
        <f t="shared" si="369"/>
        <v>Kvika banki hf.MP Séreign 2</v>
      </c>
      <c r="B11675" s="20" t="str">
        <f>_xlfn.IFNA(INDEX(Listi!$AI:$AI,MATCH(C11675,Listi!$AJ:$AJ,0)),INDEX(Listi!T:T,MATCH(C11675,Listi!U:U,0)))</f>
        <v xml:space="preserve">Kvika banki </v>
      </c>
      <c r="C11675" t="s">
        <v>243</v>
      </c>
      <c r="D11675" t="s">
        <v>245</v>
      </c>
      <c r="E11675" t="s">
        <v>276</v>
      </c>
      <c r="F11675" t="s">
        <v>197</v>
      </c>
      <c r="G11675" t="s">
        <v>597</v>
      </c>
      <c r="H11675" t="s">
        <v>198</v>
      </c>
      <c r="I11675" s="7">
        <v>731400789</v>
      </c>
      <c r="L11675" s="7">
        <v>853989181</v>
      </c>
      <c r="M11675" s="7">
        <v>42441382</v>
      </c>
      <c r="N11675" s="7">
        <v>14637701</v>
      </c>
      <c r="O11675" s="20">
        <f t="shared" si="370"/>
        <v>3</v>
      </c>
    </row>
    <row r="11676" spans="1:15">
      <c r="A11676" s="20" t="str">
        <f t="shared" si="369"/>
        <v>Kvika banki hf.MP Séreign 3</v>
      </c>
      <c r="B11676" s="20" t="str">
        <f>_xlfn.IFNA(INDEX(Listi!$AI:$AI,MATCH(C11676,Listi!$AJ:$AJ,0)),INDEX(Listi!T:T,MATCH(C11676,Listi!U:U,0)))</f>
        <v xml:space="preserve">Kvika banki </v>
      </c>
      <c r="C11676" t="s">
        <v>243</v>
      </c>
      <c r="D11676" t="s">
        <v>246</v>
      </c>
      <c r="E11676" t="s">
        <v>276</v>
      </c>
      <c r="F11676" t="s">
        <v>197</v>
      </c>
      <c r="G11676" t="s">
        <v>597</v>
      </c>
      <c r="H11676" t="s">
        <v>198</v>
      </c>
      <c r="I11676" s="7">
        <v>114345210</v>
      </c>
      <c r="L11676" s="7">
        <v>141173858</v>
      </c>
      <c r="M11676" s="7">
        <v>3374790</v>
      </c>
      <c r="N11676" s="7">
        <v>0</v>
      </c>
      <c r="O11676" s="20">
        <f t="shared" si="370"/>
        <v>3</v>
      </c>
    </row>
    <row r="11677" spans="1:15">
      <c r="A11677" s="20" t="str">
        <f t="shared" si="369"/>
        <v>Kvika banki hf.MP Séreign 4</v>
      </c>
      <c r="B11677" s="20" t="str">
        <f>_xlfn.IFNA(INDEX(Listi!$AI:$AI,MATCH(C11677,Listi!$AJ:$AJ,0)),INDEX(Listi!T:T,MATCH(C11677,Listi!U:U,0)))</f>
        <v xml:space="preserve">Kvika banki </v>
      </c>
      <c r="C11677" t="s">
        <v>243</v>
      </c>
      <c r="D11677" t="s">
        <v>247</v>
      </c>
      <c r="E11677" t="s">
        <v>276</v>
      </c>
      <c r="F11677" t="s">
        <v>197</v>
      </c>
      <c r="G11677" t="s">
        <v>597</v>
      </c>
      <c r="H11677" t="s">
        <v>198</v>
      </c>
      <c r="I11677" s="7">
        <v>41432273</v>
      </c>
      <c r="L11677" s="7">
        <v>55886684</v>
      </c>
      <c r="M11677" s="7">
        <v>2888869</v>
      </c>
      <c r="N11677" s="7">
        <v>0</v>
      </c>
      <c r="O11677" s="20">
        <f t="shared" si="370"/>
        <v>3</v>
      </c>
    </row>
    <row r="11678" spans="1:15">
      <c r="A11678" s="20" t="str">
        <f t="shared" si="369"/>
        <v>Landsbankinn hf.Landsbankinn Erlend verðbréf</v>
      </c>
      <c r="B11678" s="20" t="str">
        <f>_xlfn.IFNA(INDEX(Listi!$AI:$AI,MATCH(C11678,Listi!$AJ:$AJ,0)),INDEX(Listi!T:T,MATCH(C11678,Listi!U:U,0)))</f>
        <v>Landsbankinn</v>
      </c>
      <c r="C11678" t="s">
        <v>249</v>
      </c>
      <c r="D11678" t="s">
        <v>385</v>
      </c>
      <c r="E11678" t="s">
        <v>276</v>
      </c>
      <c r="F11678" t="s">
        <v>197</v>
      </c>
      <c r="G11678" t="s">
        <v>597</v>
      </c>
      <c r="H11678" t="s">
        <v>198</v>
      </c>
      <c r="I11678" s="7">
        <v>3261322728</v>
      </c>
      <c r="L11678" s="7">
        <v>3705185129</v>
      </c>
      <c r="M11678" s="7">
        <v>119989407</v>
      </c>
      <c r="N11678" s="7">
        <v>87847878</v>
      </c>
      <c r="O11678" s="20">
        <f t="shared" si="370"/>
        <v>3</v>
      </c>
    </row>
    <row r="11679" spans="1:15">
      <c r="A11679" s="20" t="str">
        <f t="shared" si="369"/>
        <v>Landsbankinn hf.Landsbankinn Lífeyrisbók</v>
      </c>
      <c r="B11679" s="20" t="str">
        <f>_xlfn.IFNA(INDEX(Listi!$AI:$AI,MATCH(C11679,Listi!$AJ:$AJ,0)),INDEX(Listi!T:T,MATCH(C11679,Listi!U:U,0)))</f>
        <v>Landsbankinn</v>
      </c>
      <c r="C11679" t="s">
        <v>249</v>
      </c>
      <c r="D11679" t="s">
        <v>367</v>
      </c>
      <c r="E11679" t="s">
        <v>276</v>
      </c>
      <c r="F11679" t="s">
        <v>197</v>
      </c>
      <c r="G11679" t="s">
        <v>597</v>
      </c>
      <c r="H11679" t="s">
        <v>198</v>
      </c>
      <c r="I11679" s="7">
        <v>2919664550</v>
      </c>
      <c r="L11679" s="7">
        <v>3016213427</v>
      </c>
      <c r="M11679" s="7">
        <v>440353590</v>
      </c>
      <c r="N11679" s="7">
        <v>298769900</v>
      </c>
      <c r="O11679" s="20">
        <f t="shared" si="370"/>
        <v>3</v>
      </c>
    </row>
    <row r="11680" spans="1:15">
      <c r="A11680" s="20" t="str">
        <f t="shared" si="369"/>
        <v>Landsbankinn hf.Landsbankinn Lífeyrisbók verðtryggð</v>
      </c>
      <c r="B11680" s="20" t="str">
        <f>_xlfn.IFNA(INDEX(Listi!$AI:$AI,MATCH(C11680,Listi!$AJ:$AJ,0)),INDEX(Listi!T:T,MATCH(C11680,Listi!U:U,0)))</f>
        <v>Landsbankinn</v>
      </c>
      <c r="C11680" t="s">
        <v>249</v>
      </c>
      <c r="D11680" t="s">
        <v>598</v>
      </c>
      <c r="E11680" t="s">
        <v>276</v>
      </c>
      <c r="F11680" t="s">
        <v>197</v>
      </c>
      <c r="G11680" t="s">
        <v>597</v>
      </c>
      <c r="H11680" t="s">
        <v>198</v>
      </c>
      <c r="I11680" s="7">
        <v>62186881920</v>
      </c>
      <c r="L11680" s="7">
        <v>66896053137</v>
      </c>
      <c r="M11680" s="7">
        <v>6692476029</v>
      </c>
      <c r="N11680" s="7">
        <v>4680072987</v>
      </c>
      <c r="O11680" s="20">
        <f t="shared" si="370"/>
        <v>3</v>
      </c>
    </row>
    <row r="11681" spans="1:15">
      <c r="A11681" s="20" t="str">
        <f t="shared" si="369"/>
        <v>Lífeyrissjóður bændaSamtryggingardeild</v>
      </c>
      <c r="B11681" s="20" t="str">
        <f>_xlfn.IFNA(INDEX(Listi!$AI:$AI,MATCH(C11681,Listi!$AJ:$AJ,0)),INDEX(Listi!T:T,MATCH(C11681,Listi!U:U,0)))</f>
        <v>Lífeyrissjóður bænda</v>
      </c>
      <c r="C11681" t="s">
        <v>252</v>
      </c>
      <c r="D11681" t="s">
        <v>205</v>
      </c>
      <c r="E11681" t="s">
        <v>275</v>
      </c>
      <c r="F11681" t="s">
        <v>197</v>
      </c>
      <c r="G11681" t="s">
        <v>597</v>
      </c>
      <c r="H11681" t="s">
        <v>198</v>
      </c>
      <c r="I11681" s="7">
        <v>40377896110</v>
      </c>
      <c r="L11681" s="7">
        <v>45108278171</v>
      </c>
      <c r="M11681" s="7">
        <v>776003397</v>
      </c>
      <c r="N11681" s="7">
        <v>1921473168</v>
      </c>
      <c r="O11681" s="20">
        <f t="shared" si="370"/>
        <v>3</v>
      </c>
    </row>
    <row r="11682" spans="1:15">
      <c r="A11682" s="20" t="str">
        <f t="shared" si="369"/>
        <v>Lífeyrissjóður bankamannaAldursdeild</v>
      </c>
      <c r="B11682" s="20" t="str">
        <f>_xlfn.IFNA(INDEX(Listi!$AI:$AI,MATCH(C11682,Listi!$AJ:$AJ,0)),INDEX(Listi!T:T,MATCH(C11682,Listi!U:U,0)))</f>
        <v>Lífeyrissjóður bankam.</v>
      </c>
      <c r="C11682" t="s">
        <v>250</v>
      </c>
      <c r="D11682" t="s">
        <v>251</v>
      </c>
      <c r="E11682" t="s">
        <v>275</v>
      </c>
      <c r="F11682" t="s">
        <v>197</v>
      </c>
      <c r="G11682" t="s">
        <v>597</v>
      </c>
      <c r="H11682" t="s">
        <v>198</v>
      </c>
      <c r="I11682" s="7">
        <v>51750633000</v>
      </c>
      <c r="L11682" s="7">
        <v>61369964000</v>
      </c>
      <c r="M11682" s="7">
        <v>1996063000</v>
      </c>
      <c r="N11682" s="7">
        <v>753444000</v>
      </c>
      <c r="O11682" s="20">
        <f t="shared" si="370"/>
        <v>3</v>
      </c>
    </row>
    <row r="11683" spans="1:15">
      <c r="A11683" s="20" t="str">
        <f t="shared" si="369"/>
        <v>Lífeyrissjóður bankamannaHlutfallsdeild</v>
      </c>
      <c r="B11683" s="20" t="str">
        <f>_xlfn.IFNA(INDEX(Listi!$AI:$AI,MATCH(C11683,Listi!$AJ:$AJ,0)),INDEX(Listi!T:T,MATCH(C11683,Listi!U:U,0)))</f>
        <v>Lífeyrissjóður bankam.</v>
      </c>
      <c r="C11683" t="s">
        <v>250</v>
      </c>
      <c r="D11683" t="s">
        <v>467</v>
      </c>
      <c r="E11683" t="s">
        <v>275</v>
      </c>
      <c r="F11683" t="s">
        <v>197</v>
      </c>
      <c r="G11683" t="s">
        <v>597</v>
      </c>
      <c r="H11683" t="s">
        <v>198</v>
      </c>
      <c r="I11683" s="7">
        <v>39339215000</v>
      </c>
      <c r="L11683" s="7">
        <v>40286427000</v>
      </c>
      <c r="M11683" s="7">
        <v>125147000</v>
      </c>
      <c r="N11683" s="7">
        <v>2741197000</v>
      </c>
      <c r="O11683" s="20">
        <f t="shared" si="370"/>
        <v>3</v>
      </c>
    </row>
    <row r="11684" spans="1:15">
      <c r="A11684" s="20" t="str">
        <f t="shared" si="369"/>
        <v>Lífeyrissjóður RangæingaSamtryggingardeild</v>
      </c>
      <c r="B11684" s="20" t="str">
        <f>_xlfn.IFNA(INDEX(Listi!$AI:$AI,MATCH(C11684,Listi!$AJ:$AJ,0)),INDEX(Listi!T:T,MATCH(C11684,Listi!U:U,0)))</f>
        <v>Lífeyrissjóður Rang.</v>
      </c>
      <c r="C11684" t="s">
        <v>253</v>
      </c>
      <c r="D11684" t="s">
        <v>205</v>
      </c>
      <c r="E11684" t="s">
        <v>275</v>
      </c>
      <c r="F11684" t="s">
        <v>197</v>
      </c>
      <c r="G11684" t="s">
        <v>597</v>
      </c>
      <c r="H11684" t="s">
        <v>198</v>
      </c>
      <c r="I11684" s="7">
        <v>16268549000</v>
      </c>
      <c r="L11684" s="7">
        <v>18949790000</v>
      </c>
      <c r="M11684" s="7">
        <v>835894000</v>
      </c>
      <c r="N11684" s="7">
        <v>386250000</v>
      </c>
      <c r="O11684" s="20">
        <f t="shared" si="370"/>
        <v>3</v>
      </c>
    </row>
    <row r="11685" spans="1:15">
      <c r="A11685" s="20" t="str">
        <f t="shared" si="369"/>
        <v>Lífeyrissjóður starfsmanna AkureyrarbæjarSamtryggingardeild</v>
      </c>
      <c r="B11685" s="20" t="str">
        <f>_xlfn.IFNA(INDEX(Listi!$AI:$AI,MATCH(C11685,Listi!$AJ:$AJ,0)),INDEX(Listi!T:T,MATCH(C11685,Listi!U:U,0)))</f>
        <v>Lífeyrissj. starfsm. Akureyrarb.</v>
      </c>
      <c r="C11685" t="s">
        <v>274</v>
      </c>
      <c r="D11685" t="s">
        <v>205</v>
      </c>
      <c r="E11685" t="s">
        <v>275</v>
      </c>
      <c r="F11685" t="s">
        <v>197</v>
      </c>
      <c r="G11685" t="s">
        <v>597</v>
      </c>
      <c r="H11685" t="s">
        <v>198</v>
      </c>
      <c r="I11685" s="7">
        <v>13490104360</v>
      </c>
      <c r="L11685" s="7">
        <v>14569496826</v>
      </c>
      <c r="M11685" s="7">
        <v>46271787</v>
      </c>
      <c r="N11685" s="7">
        <v>1160288032</v>
      </c>
      <c r="O11685" s="20">
        <f t="shared" si="370"/>
        <v>3</v>
      </c>
    </row>
    <row r="11686" spans="1:15">
      <c r="A11686" s="20" t="str">
        <f t="shared" si="369"/>
        <v>Lífeyrissjóður starfsmanna Búnaðarbanka ÍslandsSamtryggingardeild</v>
      </c>
      <c r="B11686" s="20" t="str">
        <f>_xlfn.IFNA(INDEX(Listi!$AI:$AI,MATCH(C11686,Listi!$AJ:$AJ,0)),INDEX(Listi!T:T,MATCH(C11686,Listi!U:U,0)))</f>
        <v>Lífeyrissj. starfsm. Búnaðarb.Ísl.</v>
      </c>
      <c r="C11686" t="s">
        <v>254</v>
      </c>
      <c r="D11686" t="s">
        <v>205</v>
      </c>
      <c r="E11686" t="s">
        <v>275</v>
      </c>
      <c r="F11686" t="s">
        <v>197</v>
      </c>
      <c r="G11686" t="s">
        <v>597</v>
      </c>
      <c r="H11686" t="s">
        <v>198</v>
      </c>
      <c r="I11686" s="7">
        <v>26035323000</v>
      </c>
      <c r="L11686" s="7">
        <v>27921283000</v>
      </c>
      <c r="M11686" s="7">
        <v>7378000</v>
      </c>
      <c r="N11686" s="7">
        <v>1535577000</v>
      </c>
      <c r="O11686" s="20">
        <f t="shared" si="370"/>
        <v>3</v>
      </c>
    </row>
    <row r="11687" spans="1:15">
      <c r="A11687" s="20" t="str">
        <f t="shared" si="369"/>
        <v>Lífeyrissjóður starfsmanna ReykjavíkurborgarSamtryggingardeild</v>
      </c>
      <c r="B11687" s="20" t="str">
        <f>_xlfn.IFNA(INDEX(Listi!$AI:$AI,MATCH(C11687,Listi!$AJ:$AJ,0)),INDEX(Listi!T:T,MATCH(C11687,Listi!U:U,0)))</f>
        <v>Lífeyrissj. starfsm. Reykjav.</v>
      </c>
      <c r="C11687" t="s">
        <v>255</v>
      </c>
      <c r="D11687" t="s">
        <v>205</v>
      </c>
      <c r="E11687" t="s">
        <v>275</v>
      </c>
      <c r="F11687" t="s">
        <v>197</v>
      </c>
      <c r="G11687" t="s">
        <v>597</v>
      </c>
      <c r="H11687" t="s">
        <v>198</v>
      </c>
      <c r="I11687" s="7">
        <v>87082960883</v>
      </c>
      <c r="L11687" s="7">
        <v>92450251598</v>
      </c>
      <c r="M11687" s="7">
        <v>217604296</v>
      </c>
      <c r="N11687" s="7">
        <v>6195210428</v>
      </c>
      <c r="O11687" s="20">
        <f t="shared" si="370"/>
        <v>3</v>
      </c>
    </row>
    <row r="11688" spans="1:15">
      <c r="A11688" s="20" t="str">
        <f t="shared" si="369"/>
        <v>Lífeyrissjóður starfsmanna ríkisinsA-deild</v>
      </c>
      <c r="B11688" s="20" t="str">
        <f>_xlfn.IFNA(INDEX(Listi!$AI:$AI,MATCH(C11688,Listi!$AJ:$AJ,0)),INDEX(Listi!T:T,MATCH(C11688,Listi!U:U,0)))</f>
        <v>LSR</v>
      </c>
      <c r="C11688" t="s">
        <v>256</v>
      </c>
      <c r="D11688" t="s">
        <v>257</v>
      </c>
      <c r="E11688" t="s">
        <v>275</v>
      </c>
      <c r="F11688" t="s">
        <v>197</v>
      </c>
      <c r="G11688" t="s">
        <v>597</v>
      </c>
      <c r="H11688" t="s">
        <v>198</v>
      </c>
      <c r="I11688" s="7">
        <v>861771272094</v>
      </c>
      <c r="L11688" s="7">
        <v>1024402726080</v>
      </c>
      <c r="M11688" s="7">
        <v>38030413328</v>
      </c>
      <c r="N11688" s="7">
        <v>13011563069</v>
      </c>
      <c r="O11688" s="20">
        <f t="shared" si="370"/>
        <v>3</v>
      </c>
    </row>
    <row r="11689" spans="1:15">
      <c r="A11689" s="20" t="str">
        <f t="shared" si="369"/>
        <v>Lífeyrissjóður starfsmanna ríkisinsB-deild</v>
      </c>
      <c r="B11689" s="20" t="str">
        <f>_xlfn.IFNA(INDEX(Listi!$AI:$AI,MATCH(C11689,Listi!$AJ:$AJ,0)),INDEX(Listi!T:T,MATCH(C11689,Listi!U:U,0)))</f>
        <v>LSR</v>
      </c>
      <c r="C11689" t="s">
        <v>256</v>
      </c>
      <c r="D11689" t="s">
        <v>218</v>
      </c>
      <c r="E11689" t="s">
        <v>275</v>
      </c>
      <c r="F11689" t="s">
        <v>197</v>
      </c>
      <c r="G11689" t="s">
        <v>597</v>
      </c>
      <c r="H11689" t="s">
        <v>198</v>
      </c>
      <c r="I11689" s="7">
        <v>284037376625</v>
      </c>
      <c r="L11689" s="7">
        <v>297381500048</v>
      </c>
      <c r="M11689" s="7">
        <v>1364474032</v>
      </c>
      <c r="N11689" s="7">
        <v>62409553231</v>
      </c>
      <c r="O11689" s="20">
        <f t="shared" si="370"/>
        <v>3</v>
      </c>
    </row>
    <row r="11690" spans="1:15">
      <c r="A11690" s="20" t="str">
        <f t="shared" ref="A11690:A11719" si="371">CONCATENATE(C11690,D11690)</f>
        <v>Lífeyrissjóður starfsmanna ríkisinsLeið I</v>
      </c>
      <c r="B11690" s="20" t="str">
        <f>_xlfn.IFNA(INDEX(Listi!$AI:$AI,MATCH(C11690,Listi!$AJ:$AJ,0)),INDEX(Listi!T:T,MATCH(C11690,Listi!U:U,0)))</f>
        <v>LSR</v>
      </c>
      <c r="C11690" t="s">
        <v>256</v>
      </c>
      <c r="D11690" t="s">
        <v>258</v>
      </c>
      <c r="E11690" t="s">
        <v>276</v>
      </c>
      <c r="F11690" t="s">
        <v>197</v>
      </c>
      <c r="G11690" t="s">
        <v>597</v>
      </c>
      <c r="H11690" t="s">
        <v>198</v>
      </c>
      <c r="I11690" s="7">
        <v>10000758825</v>
      </c>
      <c r="L11690" s="7">
        <v>11704214939</v>
      </c>
      <c r="M11690" s="7">
        <v>547428342</v>
      </c>
      <c r="N11690" s="7">
        <v>195323403</v>
      </c>
      <c r="O11690" s="20">
        <f t="shared" si="370"/>
        <v>3</v>
      </c>
    </row>
    <row r="11691" spans="1:15">
      <c r="A11691" s="20" t="str">
        <f t="shared" si="371"/>
        <v>Lífeyrissjóður starfsmanna ríkisinsLeið II</v>
      </c>
      <c r="B11691" s="20" t="str">
        <f>_xlfn.IFNA(INDEX(Listi!$AI:$AI,MATCH(C11691,Listi!$AJ:$AJ,0)),INDEX(Listi!T:T,MATCH(C11691,Listi!U:U,0)))</f>
        <v>LSR</v>
      </c>
      <c r="C11691" t="s">
        <v>256</v>
      </c>
      <c r="D11691" t="s">
        <v>259</v>
      </c>
      <c r="E11691" t="s">
        <v>276</v>
      </c>
      <c r="F11691" t="s">
        <v>197</v>
      </c>
      <c r="G11691" t="s">
        <v>597</v>
      </c>
      <c r="H11691" t="s">
        <v>198</v>
      </c>
      <c r="I11691" s="7">
        <v>2863909164</v>
      </c>
      <c r="L11691" s="7">
        <v>3365164594</v>
      </c>
      <c r="M11691" s="7">
        <v>379849453</v>
      </c>
      <c r="N11691" s="7">
        <v>93142056</v>
      </c>
      <c r="O11691" s="20">
        <f t="shared" si="370"/>
        <v>3</v>
      </c>
    </row>
    <row r="11692" spans="1:15">
      <c r="A11692" s="20" t="str">
        <f t="shared" si="371"/>
        <v>Lífeyrissjóður starfsmanna ríkisinsLeið III</v>
      </c>
      <c r="B11692" s="20" t="str">
        <f>_xlfn.IFNA(INDEX(Listi!$AI:$AI,MATCH(C11692,Listi!$AJ:$AJ,0)),INDEX(Listi!T:T,MATCH(C11692,Listi!U:U,0)))</f>
        <v>LSR</v>
      </c>
      <c r="C11692" t="s">
        <v>256</v>
      </c>
      <c r="D11692" t="s">
        <v>260</v>
      </c>
      <c r="E11692" t="s">
        <v>276</v>
      </c>
      <c r="F11692" t="s">
        <v>197</v>
      </c>
      <c r="G11692" t="s">
        <v>597</v>
      </c>
      <c r="H11692" t="s">
        <v>198</v>
      </c>
      <c r="I11692" s="7">
        <v>9212310111</v>
      </c>
      <c r="L11692" s="7">
        <v>9959294621</v>
      </c>
      <c r="M11692" s="7">
        <v>743287481</v>
      </c>
      <c r="N11692" s="7">
        <v>349903833</v>
      </c>
      <c r="O11692" s="20">
        <f t="shared" si="370"/>
        <v>3</v>
      </c>
    </row>
    <row r="11693" spans="1:15">
      <c r="A11693" s="20" t="str">
        <f t="shared" si="371"/>
        <v>Lífeyrissjóður Tannlæknafél ÍslDeild I/Séreign</v>
      </c>
      <c r="B11693" s="20" t="str">
        <f>_xlfn.IFNA(INDEX(Listi!$AI:$AI,MATCH(C11693,Listi!$AJ:$AJ,0)),INDEX(Listi!T:T,MATCH(C11693,Listi!U:U,0)))</f>
        <v>Lífeyrissj. Tannlækna</v>
      </c>
      <c r="C11693" t="s">
        <v>261</v>
      </c>
      <c r="D11693" t="s">
        <v>207</v>
      </c>
      <c r="E11693" t="s">
        <v>276</v>
      </c>
      <c r="F11693" t="s">
        <v>197</v>
      </c>
      <c r="G11693" t="s">
        <v>597</v>
      </c>
      <c r="H11693" t="s">
        <v>198</v>
      </c>
      <c r="I11693" s="7">
        <v>5948801361</v>
      </c>
      <c r="L11693" s="7">
        <v>6768408488</v>
      </c>
      <c r="M11693" s="7">
        <v>272759192</v>
      </c>
      <c r="N11693" s="7">
        <v>153838058</v>
      </c>
      <c r="O11693" s="20">
        <f t="shared" si="370"/>
        <v>3</v>
      </c>
    </row>
    <row r="11694" spans="1:15">
      <c r="A11694" s="20" t="str">
        <f t="shared" si="371"/>
        <v>Lífeyrissjóður Tannlæknafél ÍslSamtryggingardeild</v>
      </c>
      <c r="B11694" s="20" t="str">
        <f>_xlfn.IFNA(INDEX(Listi!$AI:$AI,MATCH(C11694,Listi!$AJ:$AJ,0)),INDEX(Listi!T:T,MATCH(C11694,Listi!U:U,0)))</f>
        <v>Lífeyrissj. Tannlækna</v>
      </c>
      <c r="C11694" t="s">
        <v>261</v>
      </c>
      <c r="D11694" t="s">
        <v>205</v>
      </c>
      <c r="E11694" t="s">
        <v>275</v>
      </c>
      <c r="F11694" t="s">
        <v>197</v>
      </c>
      <c r="G11694" t="s">
        <v>597</v>
      </c>
      <c r="H11694" t="s">
        <v>198</v>
      </c>
      <c r="I11694" s="7">
        <v>1920501757</v>
      </c>
      <c r="L11694" s="7">
        <v>2241251214</v>
      </c>
      <c r="M11694" s="7">
        <v>112827287</v>
      </c>
      <c r="N11694" s="7">
        <v>17930159</v>
      </c>
      <c r="O11694" s="20">
        <f t="shared" si="370"/>
        <v>3</v>
      </c>
    </row>
    <row r="11695" spans="1:15">
      <c r="A11695" s="20" t="str">
        <f t="shared" si="371"/>
        <v>Lífeyrissjóður verslunarmannaÆvileið 1</v>
      </c>
      <c r="B11695" s="20" t="str">
        <f>_xlfn.IFNA(INDEX(Listi!$AI:$AI,MATCH(C11695,Listi!$AJ:$AJ,0)),INDEX(Listi!T:T,MATCH(C11695,Listi!U:U,0)))</f>
        <v>Lífeyrissj. Verslunarm.</v>
      </c>
      <c r="C11695" t="s">
        <v>206</v>
      </c>
      <c r="D11695" t="s">
        <v>310</v>
      </c>
      <c r="E11695" t="s">
        <v>276</v>
      </c>
      <c r="F11695" t="s">
        <v>197</v>
      </c>
      <c r="G11695" t="s">
        <v>597</v>
      </c>
      <c r="H11695" t="s">
        <v>198</v>
      </c>
      <c r="I11695" s="7">
        <v>1865081760</v>
      </c>
      <c r="L11695" s="7">
        <v>2860479562</v>
      </c>
      <c r="M11695" s="7">
        <v>819651283</v>
      </c>
      <c r="N11695" s="7">
        <v>12562366</v>
      </c>
      <c r="O11695" s="20">
        <f t="shared" si="370"/>
        <v>3</v>
      </c>
    </row>
    <row r="11696" spans="1:15">
      <c r="A11696" s="20" t="str">
        <f t="shared" si="371"/>
        <v>Lífeyrissjóður verslunarmannaÆvileið 2</v>
      </c>
      <c r="B11696" s="20" t="str">
        <f>_xlfn.IFNA(INDEX(Listi!$AI:$AI,MATCH(C11696,Listi!$AJ:$AJ,0)),INDEX(Listi!T:T,MATCH(C11696,Listi!U:U,0)))</f>
        <v>Lífeyrissj. Verslunarm.</v>
      </c>
      <c r="C11696" t="s">
        <v>206</v>
      </c>
      <c r="D11696" t="s">
        <v>309</v>
      </c>
      <c r="E11696" t="s">
        <v>276</v>
      </c>
      <c r="F11696" t="s">
        <v>197</v>
      </c>
      <c r="G11696" t="s">
        <v>597</v>
      </c>
      <c r="H11696" t="s">
        <v>198</v>
      </c>
      <c r="I11696" s="7">
        <v>1566565675</v>
      </c>
      <c r="L11696" s="7">
        <v>2325064159</v>
      </c>
      <c r="M11696" s="7">
        <v>465663194</v>
      </c>
      <c r="N11696" s="7">
        <v>32037995</v>
      </c>
      <c r="O11696" s="20">
        <f t="shared" si="370"/>
        <v>3</v>
      </c>
    </row>
    <row r="11697" spans="1:15">
      <c r="A11697" s="20" t="str">
        <f t="shared" si="371"/>
        <v>Lífeyrissjóður verslunarmannaÆvileið 3</v>
      </c>
      <c r="B11697" s="20" t="str">
        <f>_xlfn.IFNA(INDEX(Listi!$AI:$AI,MATCH(C11697,Listi!$AJ:$AJ,0)),INDEX(Listi!T:T,MATCH(C11697,Listi!U:U,0)))</f>
        <v>Lífeyrissj. Verslunarm.</v>
      </c>
      <c r="C11697" t="s">
        <v>206</v>
      </c>
      <c r="D11697" t="s">
        <v>308</v>
      </c>
      <c r="E11697" t="s">
        <v>276</v>
      </c>
      <c r="F11697" t="s">
        <v>197</v>
      </c>
      <c r="G11697" t="s">
        <v>597</v>
      </c>
      <c r="H11697" t="s">
        <v>198</v>
      </c>
      <c r="I11697" s="7">
        <v>1389096273</v>
      </c>
      <c r="L11697" s="7">
        <v>1567402319</v>
      </c>
      <c r="M11697" s="7">
        <v>325961302</v>
      </c>
      <c r="N11697" s="7">
        <v>60283998</v>
      </c>
      <c r="O11697" s="20">
        <f t="shared" si="370"/>
        <v>3</v>
      </c>
    </row>
    <row r="11698" spans="1:15">
      <c r="A11698" s="20" t="str">
        <f t="shared" si="371"/>
        <v>Lífeyrissjóður verslunarmannaDeild I/Séreign</v>
      </c>
      <c r="B11698" s="20" t="str">
        <f>_xlfn.IFNA(INDEX(Listi!$AI:$AI,MATCH(C11698,Listi!$AJ:$AJ,0)),INDEX(Listi!T:T,MATCH(C11698,Listi!U:U,0)))</f>
        <v>Lífeyrissj. Verslunarm.</v>
      </c>
      <c r="C11698" t="s">
        <v>206</v>
      </c>
      <c r="D11698" t="s">
        <v>207</v>
      </c>
      <c r="E11698" t="s">
        <v>276</v>
      </c>
      <c r="F11698" t="s">
        <v>197</v>
      </c>
      <c r="G11698" t="s">
        <v>597</v>
      </c>
      <c r="H11698" t="s">
        <v>198</v>
      </c>
      <c r="I11698" s="7">
        <v>16867616996</v>
      </c>
      <c r="L11698" s="7">
        <v>19785724399</v>
      </c>
      <c r="M11698" s="7">
        <v>729937912</v>
      </c>
      <c r="N11698" s="7">
        <v>458382791</v>
      </c>
      <c r="O11698" s="20">
        <f t="shared" si="370"/>
        <v>3</v>
      </c>
    </row>
    <row r="11699" spans="1:15">
      <c r="A11699" s="20" t="str">
        <f t="shared" si="371"/>
        <v>Lífeyrissjóður verslunarmannaSamtryggingardeild</v>
      </c>
      <c r="B11699" s="20" t="str">
        <f>_xlfn.IFNA(INDEX(Listi!$AI:$AI,MATCH(C11699,Listi!$AJ:$AJ,0)),INDEX(Listi!T:T,MATCH(C11699,Listi!U:U,0)))</f>
        <v>Lífeyrissj. Verslunarm.</v>
      </c>
      <c r="C11699" t="s">
        <v>206</v>
      </c>
      <c r="D11699" t="s">
        <v>205</v>
      </c>
      <c r="E11699" t="s">
        <v>275</v>
      </c>
      <c r="F11699" t="s">
        <v>197</v>
      </c>
      <c r="G11699" t="s">
        <v>597</v>
      </c>
      <c r="H11699" t="s">
        <v>198</v>
      </c>
      <c r="I11699" s="7">
        <v>991540662981</v>
      </c>
      <c r="L11699" s="7">
        <v>1174592806906</v>
      </c>
      <c r="M11699" s="7">
        <v>35794261112</v>
      </c>
      <c r="N11699" s="7">
        <v>21965137185</v>
      </c>
      <c r="O11699" s="20">
        <f t="shared" si="370"/>
        <v>3</v>
      </c>
    </row>
    <row r="11700" spans="1:15">
      <c r="A11700" s="20" t="str">
        <f t="shared" si="371"/>
        <v>Lífeyrissjóður VestmannaeyjaSafn I</v>
      </c>
      <c r="B11700" s="20" t="str">
        <f>_xlfn.IFNA(INDEX(Listi!$AI:$AI,MATCH(C11700,Listi!$AJ:$AJ,0)),INDEX(Listi!T:T,MATCH(C11700,Listi!U:U,0)))</f>
        <v>Lífeyrissj. Vestm.</v>
      </c>
      <c r="C11700" t="s">
        <v>262</v>
      </c>
      <c r="D11700" t="s">
        <v>210</v>
      </c>
      <c r="E11700" t="s">
        <v>276</v>
      </c>
      <c r="F11700" t="s">
        <v>197</v>
      </c>
      <c r="G11700" t="s">
        <v>597</v>
      </c>
      <c r="H11700" t="s">
        <v>198</v>
      </c>
      <c r="I11700" s="7">
        <v>320634964</v>
      </c>
      <c r="L11700" s="7">
        <v>381311221</v>
      </c>
      <c r="M11700" s="7">
        <v>44104006</v>
      </c>
      <c r="N11700" s="7">
        <v>13592960</v>
      </c>
      <c r="O11700" s="20">
        <f t="shared" si="370"/>
        <v>3</v>
      </c>
    </row>
    <row r="11701" spans="1:15">
      <c r="A11701" s="20" t="str">
        <f t="shared" si="371"/>
        <v>Lífeyrissjóður VestmannaeyjaSafn II</v>
      </c>
      <c r="B11701" s="20" t="str">
        <f>_xlfn.IFNA(INDEX(Listi!$AI:$AI,MATCH(C11701,Listi!$AJ:$AJ,0)),INDEX(Listi!T:T,MATCH(C11701,Listi!U:U,0)))</f>
        <v>Lífeyrissj. Vestm.</v>
      </c>
      <c r="C11701" t="s">
        <v>262</v>
      </c>
      <c r="D11701" t="s">
        <v>211</v>
      </c>
      <c r="E11701" t="s">
        <v>276</v>
      </c>
      <c r="F11701" t="s">
        <v>197</v>
      </c>
      <c r="G11701" t="s">
        <v>597</v>
      </c>
      <c r="H11701" t="s">
        <v>198</v>
      </c>
      <c r="I11701" s="7">
        <v>501539841</v>
      </c>
      <c r="L11701" s="7">
        <v>571440191</v>
      </c>
      <c r="M11701" s="7">
        <v>40240404</v>
      </c>
      <c r="N11701" s="7">
        <v>18659289</v>
      </c>
      <c r="O11701" s="20">
        <f t="shared" si="370"/>
        <v>3</v>
      </c>
    </row>
    <row r="11702" spans="1:15">
      <c r="A11702" s="20" t="str">
        <f t="shared" si="371"/>
        <v>Lífeyrissjóður VestmannaeyjaSamtryggingardeild</v>
      </c>
      <c r="B11702" s="20" t="str">
        <f>_xlfn.IFNA(INDEX(Listi!$AI:$AI,MATCH(C11702,Listi!$AJ:$AJ,0)),INDEX(Listi!T:T,MATCH(C11702,Listi!U:U,0)))</f>
        <v>Lífeyrissj. Vestm.</v>
      </c>
      <c r="C11702" t="s">
        <v>262</v>
      </c>
      <c r="D11702" t="s">
        <v>205</v>
      </c>
      <c r="E11702" t="s">
        <v>275</v>
      </c>
      <c r="F11702" t="s">
        <v>197</v>
      </c>
      <c r="G11702" t="s">
        <v>597</v>
      </c>
      <c r="H11702" t="s">
        <v>198</v>
      </c>
      <c r="I11702" s="7">
        <v>69561891863</v>
      </c>
      <c r="L11702" s="7">
        <v>85198020532</v>
      </c>
      <c r="M11702" s="7">
        <v>1944643004</v>
      </c>
      <c r="N11702" s="7">
        <v>2198060399</v>
      </c>
      <c r="O11702" s="20">
        <f t="shared" si="370"/>
        <v>3</v>
      </c>
    </row>
    <row r="11703" spans="1:15">
      <c r="A11703" s="20" t="str">
        <f t="shared" si="371"/>
        <v>Lífsval - lífeyrissparnaðurLífsval 1</v>
      </c>
      <c r="B11703" s="20" t="str">
        <f>_xlfn.IFNA(INDEX(Listi!$AI:$AI,MATCH(C11703,Listi!$AJ:$AJ,0)),INDEX(Listi!T:T,MATCH(C11703,Listi!U:U,0)))</f>
        <v>Lífsval</v>
      </c>
      <c r="C11703" t="s">
        <v>263</v>
      </c>
      <c r="D11703" t="s">
        <v>264</v>
      </c>
      <c r="E11703" t="s">
        <v>276</v>
      </c>
      <c r="F11703" t="s">
        <v>197</v>
      </c>
      <c r="G11703" t="s">
        <v>597</v>
      </c>
      <c r="H11703" t="s">
        <v>198</v>
      </c>
      <c r="I11703" s="7">
        <v>1648186242</v>
      </c>
      <c r="L11703" s="7">
        <v>1792991246</v>
      </c>
      <c r="M11703" s="7">
        <v>203244065</v>
      </c>
      <c r="N11703" s="7">
        <v>81003579</v>
      </c>
      <c r="O11703" s="20">
        <f t="shared" si="370"/>
        <v>3</v>
      </c>
    </row>
    <row r="11704" spans="1:15">
      <c r="A11704" s="20" t="str">
        <f t="shared" si="371"/>
        <v>Lífsval - lífeyrissparnaðurLífsval 2</v>
      </c>
      <c r="B11704" s="20" t="str">
        <f>_xlfn.IFNA(INDEX(Listi!$AI:$AI,MATCH(C11704,Listi!$AJ:$AJ,0)),INDEX(Listi!T:T,MATCH(C11704,Listi!U:U,0)))</f>
        <v>Lífsval</v>
      </c>
      <c r="C11704" t="s">
        <v>263</v>
      </c>
      <c r="D11704" t="s">
        <v>265</v>
      </c>
      <c r="E11704" t="s">
        <v>276</v>
      </c>
      <c r="F11704" t="s">
        <v>197</v>
      </c>
      <c r="G11704" t="s">
        <v>597</v>
      </c>
      <c r="H11704" t="s">
        <v>198</v>
      </c>
      <c r="I11704" s="7">
        <v>63503842</v>
      </c>
      <c r="L11704" s="7">
        <v>79660340</v>
      </c>
      <c r="M11704" s="7">
        <v>14369045</v>
      </c>
      <c r="N11704" s="7">
        <v>2695304</v>
      </c>
      <c r="O11704" s="20">
        <f t="shared" si="370"/>
        <v>3</v>
      </c>
    </row>
    <row r="11705" spans="1:15">
      <c r="A11705" s="20" t="str">
        <f t="shared" si="371"/>
        <v>Lífsval - lífeyrissparnaðurLífsval 3</v>
      </c>
      <c r="B11705" s="20" t="str">
        <f>_xlfn.IFNA(INDEX(Listi!$AI:$AI,MATCH(C11705,Listi!$AJ:$AJ,0)),INDEX(Listi!T:T,MATCH(C11705,Listi!U:U,0)))</f>
        <v>Lífsval</v>
      </c>
      <c r="C11705" t="s">
        <v>263</v>
      </c>
      <c r="D11705" t="s">
        <v>266</v>
      </c>
      <c r="E11705" t="s">
        <v>276</v>
      </c>
      <c r="F11705" t="s">
        <v>197</v>
      </c>
      <c r="G11705" t="s">
        <v>597</v>
      </c>
      <c r="H11705" t="s">
        <v>198</v>
      </c>
      <c r="I11705" s="7">
        <v>106609436</v>
      </c>
      <c r="L11705" s="7">
        <v>131239774</v>
      </c>
      <c r="M11705" s="7">
        <v>16635787</v>
      </c>
      <c r="N11705" s="7">
        <v>3548138</v>
      </c>
      <c r="O11705" s="20">
        <f t="shared" si="370"/>
        <v>3</v>
      </c>
    </row>
    <row r="11706" spans="1:15">
      <c r="A11706" s="20" t="str">
        <f t="shared" si="371"/>
        <v>Lífsval - lífeyrissparnaðurLífsval 4</v>
      </c>
      <c r="B11706" s="20" t="str">
        <f>_xlfn.IFNA(INDEX(Listi!$AI:$AI,MATCH(C11706,Listi!$AJ:$AJ,0)),INDEX(Listi!T:T,MATCH(C11706,Listi!U:U,0)))</f>
        <v>Lífsval</v>
      </c>
      <c r="C11706" t="s">
        <v>263</v>
      </c>
      <c r="D11706" t="s">
        <v>267</v>
      </c>
      <c r="E11706" t="s">
        <v>276</v>
      </c>
      <c r="F11706" t="s">
        <v>197</v>
      </c>
      <c r="G11706" t="s">
        <v>597</v>
      </c>
      <c r="H11706" t="s">
        <v>198</v>
      </c>
      <c r="I11706" s="7">
        <v>53904258</v>
      </c>
      <c r="L11706" s="7">
        <v>71752064</v>
      </c>
      <c r="M11706" s="7">
        <v>15238959</v>
      </c>
      <c r="N11706" s="7">
        <v>2058992</v>
      </c>
      <c r="O11706" s="20">
        <f t="shared" si="370"/>
        <v>3</v>
      </c>
    </row>
    <row r="11707" spans="1:15">
      <c r="A11707" s="20" t="str">
        <f t="shared" si="371"/>
        <v>Lífsverk lífeyrissjóðurLífsverk I/Séreign</v>
      </c>
      <c r="B11707" s="20" t="str">
        <f>_xlfn.IFNA(INDEX(Listi!$AI:$AI,MATCH(C11707,Listi!$AJ:$AJ,0)),INDEX(Listi!T:T,MATCH(C11707,Listi!U:U,0)))</f>
        <v xml:space="preserve">Lífsverk  </v>
      </c>
      <c r="C11707" t="s">
        <v>268</v>
      </c>
      <c r="D11707" t="s">
        <v>269</v>
      </c>
      <c r="E11707" t="s">
        <v>276</v>
      </c>
      <c r="F11707" t="s">
        <v>197</v>
      </c>
      <c r="G11707" t="s">
        <v>597</v>
      </c>
      <c r="H11707" t="s">
        <v>198</v>
      </c>
      <c r="I11707" s="7">
        <v>3271033000</v>
      </c>
      <c r="L11707" s="7">
        <v>4582957000</v>
      </c>
      <c r="M11707" s="7">
        <v>635926000</v>
      </c>
      <c r="N11707" s="7">
        <v>22708000</v>
      </c>
      <c r="O11707" s="20">
        <f t="shared" si="370"/>
        <v>3</v>
      </c>
    </row>
    <row r="11708" spans="1:15">
      <c r="A11708" s="20" t="str">
        <f t="shared" si="371"/>
        <v>Lífsverk lífeyrissjóðurLífsverk II/Séreign</v>
      </c>
      <c r="B11708" s="20" t="str">
        <f>_xlfn.IFNA(INDEX(Listi!$AI:$AI,MATCH(C11708,Listi!$AJ:$AJ,0)),INDEX(Listi!T:T,MATCH(C11708,Listi!U:U,0)))</f>
        <v xml:space="preserve">Lífsverk  </v>
      </c>
      <c r="C11708" t="s">
        <v>268</v>
      </c>
      <c r="D11708" t="s">
        <v>270</v>
      </c>
      <c r="E11708" t="s">
        <v>276</v>
      </c>
      <c r="F11708" t="s">
        <v>197</v>
      </c>
      <c r="G11708" t="s">
        <v>597</v>
      </c>
      <c r="H11708" t="s">
        <v>198</v>
      </c>
      <c r="I11708" s="7">
        <v>19105344000</v>
      </c>
      <c r="L11708" s="7">
        <v>23735073000</v>
      </c>
      <c r="M11708" s="7">
        <v>2073571000</v>
      </c>
      <c r="N11708" s="7">
        <v>249365000</v>
      </c>
      <c r="O11708" s="20">
        <f t="shared" si="370"/>
        <v>3</v>
      </c>
    </row>
    <row r="11709" spans="1:15">
      <c r="A11709" s="20" t="str">
        <f t="shared" si="371"/>
        <v>Lífsverk lífeyrissjóðurLífsverk III/Séreign</v>
      </c>
      <c r="B11709" s="20" t="str">
        <f>_xlfn.IFNA(INDEX(Listi!$AI:$AI,MATCH(C11709,Listi!$AJ:$AJ,0)),INDEX(Listi!T:T,MATCH(C11709,Listi!U:U,0)))</f>
        <v xml:space="preserve">Lífsverk  </v>
      </c>
      <c r="C11709" t="s">
        <v>268</v>
      </c>
      <c r="D11709" t="s">
        <v>271</v>
      </c>
      <c r="E11709" t="s">
        <v>276</v>
      </c>
      <c r="F11709" t="s">
        <v>197</v>
      </c>
      <c r="G11709" t="s">
        <v>597</v>
      </c>
      <c r="H11709" t="s">
        <v>198</v>
      </c>
      <c r="I11709" s="7">
        <v>587167000</v>
      </c>
      <c r="L11709" s="7">
        <v>653814000</v>
      </c>
      <c r="M11709" s="7">
        <v>105107000</v>
      </c>
      <c r="N11709" s="7">
        <v>2613000</v>
      </c>
      <c r="O11709" s="20">
        <f t="shared" si="370"/>
        <v>3</v>
      </c>
    </row>
    <row r="11710" spans="1:15">
      <c r="A11710" s="20" t="str">
        <f t="shared" si="371"/>
        <v>Lífsverk lífeyrissjóðurSamtryggingardeild</v>
      </c>
      <c r="B11710" s="20" t="str">
        <f>_xlfn.IFNA(INDEX(Listi!$AI:$AI,MATCH(C11710,Listi!$AJ:$AJ,0)),INDEX(Listi!T:T,MATCH(C11710,Listi!U:U,0)))</f>
        <v xml:space="preserve">Lífsverk  </v>
      </c>
      <c r="C11710" t="s">
        <v>268</v>
      </c>
      <c r="D11710" t="s">
        <v>205</v>
      </c>
      <c r="E11710" t="s">
        <v>275</v>
      </c>
      <c r="F11710" t="s">
        <v>197</v>
      </c>
      <c r="G11710" t="s">
        <v>597</v>
      </c>
      <c r="H11710" t="s">
        <v>198</v>
      </c>
      <c r="I11710" s="7">
        <v>100071592000</v>
      </c>
      <c r="L11710" s="7">
        <v>120542527000</v>
      </c>
      <c r="M11710" s="7">
        <v>4397803000</v>
      </c>
      <c r="N11710" s="7">
        <v>1423151000</v>
      </c>
      <c r="O11710" s="20">
        <f t="shared" si="370"/>
        <v>3</v>
      </c>
    </row>
    <row r="11711" spans="1:15">
      <c r="A11711" s="20" t="str">
        <f t="shared" si="371"/>
        <v>Söfnunarsjóður lífeyrisréttindaDeild I/Innlán</v>
      </c>
      <c r="B11711" s="20" t="str">
        <f>_xlfn.IFNA(INDEX(Listi!$AI:$AI,MATCH(C11711,Listi!$AJ:$AJ,0)),INDEX(Listi!T:T,MATCH(C11711,Listi!U:U,0)))</f>
        <v>Söfnunarsj.</v>
      </c>
      <c r="C11711" t="s">
        <v>272</v>
      </c>
      <c r="D11711" t="s">
        <v>273</v>
      </c>
      <c r="E11711" t="s">
        <v>276</v>
      </c>
      <c r="F11711" t="s">
        <v>197</v>
      </c>
      <c r="G11711" t="s">
        <v>597</v>
      </c>
      <c r="H11711" t="s">
        <v>198</v>
      </c>
      <c r="I11711" s="7">
        <v>1838362078</v>
      </c>
      <c r="L11711" s="7">
        <v>2001731914</v>
      </c>
      <c r="M11711" s="7">
        <v>133561634</v>
      </c>
      <c r="N11711" s="7">
        <v>44803565</v>
      </c>
      <c r="O11711" s="20">
        <f t="shared" si="370"/>
        <v>3</v>
      </c>
    </row>
    <row r="11712" spans="1:15">
      <c r="A11712" s="20" t="str">
        <f t="shared" si="371"/>
        <v>Söfnunarsjóður lífeyrisréttindaDeild III/Séreign</v>
      </c>
      <c r="B11712" s="20" t="str">
        <f>_xlfn.IFNA(INDEX(Listi!$AI:$AI,MATCH(C11712,Listi!$AJ:$AJ,0)),INDEX(Listi!T:T,MATCH(C11712,Listi!U:U,0)))</f>
        <v>Söfnunarsj.</v>
      </c>
      <c r="C11712" t="s">
        <v>272</v>
      </c>
      <c r="D11712" t="s">
        <v>599</v>
      </c>
      <c r="E11712" t="s">
        <v>276</v>
      </c>
      <c r="F11712" t="s">
        <v>197</v>
      </c>
      <c r="G11712" t="s">
        <v>597</v>
      </c>
      <c r="H11712" t="s">
        <v>198</v>
      </c>
      <c r="I11712" s="7">
        <v>0</v>
      </c>
      <c r="L11712" s="7">
        <v>24413085</v>
      </c>
      <c r="M11712" s="7">
        <v>24697577</v>
      </c>
      <c r="N11712" s="7">
        <v>900000</v>
      </c>
      <c r="O11712" s="20">
        <f t="shared" si="370"/>
        <v>3</v>
      </c>
    </row>
    <row r="11713" spans="1:15">
      <c r="A11713" s="20" t="str">
        <f t="shared" si="371"/>
        <v>Söfnunarsjóður lífeyrisréttindaDeildII/Séreign</v>
      </c>
      <c r="B11713" s="20" t="str">
        <f>_xlfn.IFNA(INDEX(Listi!$AI:$AI,MATCH(C11713,Listi!$AJ:$AJ,0)),INDEX(Listi!T:T,MATCH(C11713,Listi!U:U,0)))</f>
        <v>Söfnunarsj.</v>
      </c>
      <c r="C11713" t="s">
        <v>272</v>
      </c>
      <c r="D11713" t="s">
        <v>586</v>
      </c>
      <c r="E11713" t="s">
        <v>276</v>
      </c>
      <c r="F11713" t="s">
        <v>197</v>
      </c>
      <c r="G11713" t="s">
        <v>597</v>
      </c>
      <c r="H11713" t="s">
        <v>198</v>
      </c>
      <c r="I11713" s="7">
        <v>1429562620</v>
      </c>
      <c r="L11713" s="7">
        <v>1654616477</v>
      </c>
      <c r="M11713" s="7">
        <v>128539213</v>
      </c>
      <c r="N11713" s="7">
        <v>22846291</v>
      </c>
      <c r="O11713" s="20">
        <f t="shared" si="370"/>
        <v>3</v>
      </c>
    </row>
    <row r="11714" spans="1:15">
      <c r="A11714" s="20" t="str">
        <f t="shared" si="371"/>
        <v>Söfnunarsjóður lífeyrisréttindaSamtryggingardeild</v>
      </c>
      <c r="B11714" s="20" t="str">
        <f>_xlfn.IFNA(INDEX(Listi!$AI:$AI,MATCH(C11714,Listi!$AJ:$AJ,0)),INDEX(Listi!T:T,MATCH(C11714,Listi!U:U,0)))</f>
        <v>Söfnunarsj.</v>
      </c>
      <c r="C11714" t="s">
        <v>272</v>
      </c>
      <c r="D11714" t="s">
        <v>205</v>
      </c>
      <c r="E11714" t="s">
        <v>275</v>
      </c>
      <c r="F11714" t="s">
        <v>197</v>
      </c>
      <c r="G11714" t="s">
        <v>597</v>
      </c>
      <c r="H11714" t="s">
        <v>198</v>
      </c>
      <c r="I11714" s="7">
        <v>205097526508</v>
      </c>
      <c r="L11714" s="7">
        <v>238978847889</v>
      </c>
      <c r="M11714" s="7">
        <v>4967193409</v>
      </c>
      <c r="N11714" s="7">
        <v>6076487652</v>
      </c>
      <c r="O11714" s="20">
        <f t="shared" ref="O11714:O11719" si="372">IFERROR(VLOOKUP(F11714,EhLykill,3,FALSE),"")</f>
        <v>3</v>
      </c>
    </row>
    <row r="11715" spans="1:15">
      <c r="A11715" s="20" t="str">
        <f t="shared" si="371"/>
        <v>Stapi lífeyrissjóðurSafn I</v>
      </c>
      <c r="B11715" s="20" t="str">
        <f>_xlfn.IFNA(INDEX(Listi!$AI:$AI,MATCH(C11715,Listi!$AJ:$AJ,0)),INDEX(Listi!T:T,MATCH(C11715,Listi!U:U,0)))</f>
        <v xml:space="preserve">Stapi  </v>
      </c>
      <c r="C11715" t="s">
        <v>209</v>
      </c>
      <c r="D11715" t="s">
        <v>210</v>
      </c>
      <c r="E11715" t="s">
        <v>276</v>
      </c>
      <c r="F11715" t="s">
        <v>197</v>
      </c>
      <c r="G11715" t="s">
        <v>597</v>
      </c>
      <c r="H11715" t="s">
        <v>198</v>
      </c>
      <c r="I11715" s="7">
        <v>1805409372</v>
      </c>
      <c r="L11715" s="7">
        <v>2440828925</v>
      </c>
      <c r="M11715" s="7">
        <v>91567233</v>
      </c>
      <c r="N11715" s="7">
        <v>110755602</v>
      </c>
      <c r="O11715" s="20">
        <f t="shared" si="372"/>
        <v>3</v>
      </c>
    </row>
    <row r="11716" spans="1:15">
      <c r="A11716" s="20" t="str">
        <f t="shared" si="371"/>
        <v>Stapi lífeyrissjóðurSafn II</v>
      </c>
      <c r="B11716" s="20" t="str">
        <f>_xlfn.IFNA(INDEX(Listi!$AI:$AI,MATCH(C11716,Listi!$AJ:$AJ,0)),INDEX(Listi!T:T,MATCH(C11716,Listi!U:U,0)))</f>
        <v xml:space="preserve">Stapi  </v>
      </c>
      <c r="C11716" t="s">
        <v>209</v>
      </c>
      <c r="D11716" t="s">
        <v>211</v>
      </c>
      <c r="E11716" t="s">
        <v>276</v>
      </c>
      <c r="F11716" t="s">
        <v>197</v>
      </c>
      <c r="G11716" t="s">
        <v>597</v>
      </c>
      <c r="H11716" t="s">
        <v>198</v>
      </c>
      <c r="I11716" s="7">
        <v>4907728793</v>
      </c>
      <c r="L11716" s="7">
        <v>5710890273</v>
      </c>
      <c r="M11716" s="7">
        <v>262001316</v>
      </c>
      <c r="N11716" s="7">
        <v>164209410</v>
      </c>
      <c r="O11716" s="20">
        <f t="shared" si="372"/>
        <v>3</v>
      </c>
    </row>
    <row r="11717" spans="1:15">
      <c r="A11717" s="20" t="str">
        <f t="shared" si="371"/>
        <v>Stapi lífeyrissjóðurSafn III</v>
      </c>
      <c r="B11717" s="20" t="str">
        <f>_xlfn.IFNA(INDEX(Listi!$AI:$AI,MATCH(C11717,Listi!$AJ:$AJ,0)),INDEX(Listi!T:T,MATCH(C11717,Listi!U:U,0)))</f>
        <v xml:space="preserve">Stapi  </v>
      </c>
      <c r="C11717" t="s">
        <v>209</v>
      </c>
      <c r="D11717" t="s">
        <v>212</v>
      </c>
      <c r="E11717" t="s">
        <v>276</v>
      </c>
      <c r="F11717" t="s">
        <v>197</v>
      </c>
      <c r="G11717" t="s">
        <v>597</v>
      </c>
      <c r="H11717" t="s">
        <v>198</v>
      </c>
      <c r="I11717" s="7">
        <v>491135072</v>
      </c>
      <c r="L11717" s="7">
        <v>268100084</v>
      </c>
      <c r="M11717" s="7">
        <v>24388890</v>
      </c>
      <c r="N11717" s="7">
        <v>9886128</v>
      </c>
      <c r="O11717" s="20">
        <f t="shared" si="372"/>
        <v>3</v>
      </c>
    </row>
    <row r="11718" spans="1:15">
      <c r="A11718" s="20" t="str">
        <f t="shared" si="371"/>
        <v>Stapi lífeyrissjóðurTryggingardeild</v>
      </c>
      <c r="B11718" s="20" t="str">
        <f>_xlfn.IFNA(INDEX(Listi!$AI:$AI,MATCH(C11718,Listi!$AJ:$AJ,0)),INDEX(Listi!T:T,MATCH(C11718,Listi!U:U,0)))</f>
        <v xml:space="preserve">Stapi  </v>
      </c>
      <c r="C11718" t="s">
        <v>209</v>
      </c>
      <c r="D11718" t="s">
        <v>213</v>
      </c>
      <c r="E11718" t="s">
        <v>275</v>
      </c>
      <c r="F11718" t="s">
        <v>197</v>
      </c>
      <c r="G11718" t="s">
        <v>597</v>
      </c>
      <c r="H11718" t="s">
        <v>198</v>
      </c>
      <c r="I11718" s="7">
        <v>288345206744</v>
      </c>
      <c r="L11718" s="7">
        <v>348661724246</v>
      </c>
      <c r="M11718" s="7">
        <v>13807615154</v>
      </c>
      <c r="N11718" s="7">
        <v>7912918911</v>
      </c>
      <c r="O11718" s="20">
        <f t="shared" si="372"/>
        <v>3</v>
      </c>
    </row>
    <row r="11719" spans="1:15">
      <c r="A11719" s="20" t="str">
        <f t="shared" si="371"/>
        <v>Stapi lífeyrissjóðurVarfærnasafnið</v>
      </c>
      <c r="B11719" s="20" t="str">
        <f>_xlfn.IFNA(INDEX(Listi!$AI:$AI,MATCH(C11719,Listi!$AJ:$AJ,0)),INDEX(Listi!T:T,MATCH(C11719,Listi!U:U,0)))</f>
        <v xml:space="preserve">Stapi  </v>
      </c>
      <c r="C11719" t="s">
        <v>209</v>
      </c>
      <c r="D11719" t="s">
        <v>392</v>
      </c>
      <c r="E11719" t="s">
        <v>276</v>
      </c>
      <c r="F11719" t="s">
        <v>197</v>
      </c>
      <c r="G11719" t="s">
        <v>597</v>
      </c>
      <c r="H11719" t="s">
        <v>198</v>
      </c>
      <c r="I11719" s="7">
        <v>318630781</v>
      </c>
      <c r="L11719" s="7">
        <v>471986044</v>
      </c>
      <c r="M11719" s="7">
        <v>137399159</v>
      </c>
      <c r="N11719" s="7">
        <v>6994496</v>
      </c>
      <c r="O11719" s="20">
        <f t="shared" si="372"/>
        <v>3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252"/>
  <sheetViews>
    <sheetView workbookViewId="0"/>
  </sheetViews>
  <sheetFormatPr defaultRowHeight="15"/>
  <cols>
    <col min="1" max="1" width="34.42578125" style="20" bestFit="1" customWidth="1"/>
    <col min="2" max="2" width="21.5703125" bestFit="1" customWidth="1"/>
    <col min="3" max="3" width="18.140625" bestFit="1" customWidth="1"/>
    <col min="4" max="4" width="9.7109375" bestFit="1" customWidth="1"/>
    <col min="5" max="5" width="18" bestFit="1" customWidth="1"/>
    <col min="6" max="6" width="6.7109375" bestFit="1" customWidth="1"/>
    <col min="7" max="7" width="61.5703125" bestFit="1" customWidth="1"/>
    <col min="8" max="8" width="18.140625" style="7" bestFit="1" customWidth="1"/>
    <col min="9" max="9" width="10.85546875" bestFit="1" customWidth="1"/>
    <col min="11" max="11" width="14" style="20" bestFit="1" customWidth="1"/>
    <col min="12" max="13" width="9.140625" style="20"/>
  </cols>
  <sheetData>
    <row r="1" spans="1:12">
      <c r="A1" s="20" t="s">
        <v>422</v>
      </c>
      <c r="B1" t="s">
        <v>343</v>
      </c>
      <c r="C1" t="s">
        <v>344</v>
      </c>
      <c r="D1" t="s">
        <v>472</v>
      </c>
      <c r="E1" t="s">
        <v>345</v>
      </c>
      <c r="F1" t="s">
        <v>346</v>
      </c>
      <c r="G1" t="s">
        <v>317</v>
      </c>
      <c r="H1" s="7" t="s">
        <v>347</v>
      </c>
      <c r="I1" s="20" t="s">
        <v>348</v>
      </c>
      <c r="J1" s="20" t="s">
        <v>349</v>
      </c>
    </row>
    <row r="2" spans="1:12">
      <c r="A2" s="20" t="str">
        <f>CONCATENATE(B2,C2)</f>
        <v>Sparnaður (VKB)Sparnaður</v>
      </c>
      <c r="B2" s="20" t="s">
        <v>519</v>
      </c>
      <c r="C2" t="s">
        <v>518</v>
      </c>
      <c r="D2" t="s">
        <v>276</v>
      </c>
      <c r="E2" t="s">
        <v>441</v>
      </c>
      <c r="F2" t="s">
        <v>442</v>
      </c>
      <c r="G2" t="s">
        <v>306</v>
      </c>
      <c r="H2" s="7">
        <v>21110000</v>
      </c>
      <c r="K2" s="74"/>
    </row>
    <row r="3" spans="1:12">
      <c r="A3" s="20" t="str">
        <f t="shared" ref="A3:A27" si="0">CONCATENATE(B3,C3)</f>
        <v>Sparnaður (VKB)Sparnaður</v>
      </c>
      <c r="B3" s="20" t="s">
        <v>519</v>
      </c>
      <c r="C3" s="20" t="s">
        <v>518</v>
      </c>
      <c r="D3" t="s">
        <v>276</v>
      </c>
      <c r="E3" t="s">
        <v>49</v>
      </c>
      <c r="F3" t="s">
        <v>359</v>
      </c>
      <c r="G3" t="s">
        <v>50</v>
      </c>
      <c r="H3" s="193">
        <v>2.8</v>
      </c>
      <c r="K3" s="74"/>
    </row>
    <row r="4" spans="1:12">
      <c r="A4" s="20" t="str">
        <f t="shared" si="0"/>
        <v>Sparnaður (VKB)Sparnaður</v>
      </c>
      <c r="B4" s="20" t="s">
        <v>519</v>
      </c>
      <c r="C4" s="20" t="s">
        <v>518</v>
      </c>
      <c r="D4" t="s">
        <v>276</v>
      </c>
      <c r="E4" t="s">
        <v>51</v>
      </c>
      <c r="F4" t="s">
        <v>362</v>
      </c>
      <c r="G4" t="s">
        <v>52</v>
      </c>
      <c r="H4" s="193">
        <v>3.2</v>
      </c>
      <c r="K4" s="74"/>
    </row>
    <row r="5" spans="1:12">
      <c r="A5" s="20" t="str">
        <f t="shared" si="0"/>
        <v>Sparnaður (VKB)Sparnaður</v>
      </c>
      <c r="B5" s="20" t="s">
        <v>519</v>
      </c>
      <c r="C5" s="20" t="s">
        <v>518</v>
      </c>
      <c r="D5" t="s">
        <v>276</v>
      </c>
      <c r="E5" t="s">
        <v>53</v>
      </c>
      <c r="F5" t="s">
        <v>355</v>
      </c>
      <c r="G5" t="s">
        <v>54</v>
      </c>
      <c r="H5" s="193">
        <v>3.63</v>
      </c>
      <c r="K5" s="74"/>
    </row>
    <row r="6" spans="1:12">
      <c r="A6" s="20" t="str">
        <f t="shared" si="0"/>
        <v>Sparnaður (VKB)Sparnaður</v>
      </c>
      <c r="B6" s="20" t="s">
        <v>519</v>
      </c>
      <c r="C6" s="20" t="s">
        <v>518</v>
      </c>
      <c r="D6" t="s">
        <v>276</v>
      </c>
      <c r="E6" t="s">
        <v>74</v>
      </c>
      <c r="F6" t="s">
        <v>414</v>
      </c>
      <c r="G6" t="s">
        <v>75</v>
      </c>
      <c r="I6" s="166">
        <v>23225</v>
      </c>
      <c r="K6" s="74"/>
    </row>
    <row r="7" spans="1:12">
      <c r="A7" s="20" t="str">
        <f t="shared" si="0"/>
        <v>Sparnaður (VKB)Sparnaður</v>
      </c>
      <c r="B7" s="20" t="s">
        <v>519</v>
      </c>
      <c r="C7" s="20" t="s">
        <v>518</v>
      </c>
      <c r="D7" t="s">
        <v>276</v>
      </c>
      <c r="E7" t="s">
        <v>76</v>
      </c>
      <c r="F7" t="s">
        <v>413</v>
      </c>
      <c r="G7" t="s">
        <v>77</v>
      </c>
      <c r="I7" s="166">
        <v>27288</v>
      </c>
      <c r="K7" s="74"/>
    </row>
    <row r="8" spans="1:12">
      <c r="A8" s="20" t="str">
        <f t="shared" si="0"/>
        <v>Sparnaður (VKB)Sparnaður</v>
      </c>
      <c r="B8" s="20" t="s">
        <v>519</v>
      </c>
      <c r="C8" s="20" t="s">
        <v>518</v>
      </c>
      <c r="D8" t="s">
        <v>276</v>
      </c>
      <c r="E8" t="s">
        <v>78</v>
      </c>
      <c r="F8" t="s">
        <v>412</v>
      </c>
      <c r="G8" t="s">
        <v>79</v>
      </c>
      <c r="I8" s="166">
        <v>140</v>
      </c>
      <c r="K8" s="74"/>
    </row>
    <row r="9" spans="1:12">
      <c r="A9" s="20" t="str">
        <f t="shared" si="0"/>
        <v>Sparnaður (VKB)Sparnaður</v>
      </c>
      <c r="B9" s="20" t="s">
        <v>519</v>
      </c>
      <c r="C9" s="20" t="s">
        <v>518</v>
      </c>
      <c r="D9" t="s">
        <v>276</v>
      </c>
      <c r="E9" t="s">
        <v>151</v>
      </c>
      <c r="F9">
        <v>1.1000000000000001</v>
      </c>
      <c r="G9" t="s">
        <v>152</v>
      </c>
      <c r="H9" s="7">
        <f>432627000+2131843000</f>
        <v>2564470000</v>
      </c>
      <c r="K9" s="74"/>
    </row>
    <row r="10" spans="1:12" s="20" customFormat="1">
      <c r="A10" s="20" t="str">
        <f t="shared" si="0"/>
        <v>Sparnaður (VKB)Sparnaður</v>
      </c>
      <c r="B10" s="20" t="s">
        <v>519</v>
      </c>
      <c r="C10" s="20" t="s">
        <v>518</v>
      </c>
      <c r="D10" s="20" t="s">
        <v>276</v>
      </c>
      <c r="E10" s="20" t="s">
        <v>153</v>
      </c>
      <c r="F10" s="20">
        <v>1.2</v>
      </c>
      <c r="G10" s="20" t="s">
        <v>154</v>
      </c>
      <c r="H10" s="7">
        <f>218308000+1762105000</f>
        <v>1980413000</v>
      </c>
      <c r="K10" s="74"/>
    </row>
    <row r="11" spans="1:12">
      <c r="A11" s="20" t="str">
        <f t="shared" si="0"/>
        <v>Sparnaður (VKB)Sparnaður</v>
      </c>
      <c r="B11" s="20" t="s">
        <v>519</v>
      </c>
      <c r="C11" s="20" t="s">
        <v>518</v>
      </c>
      <c r="D11" t="s">
        <v>276</v>
      </c>
      <c r="E11" t="s">
        <v>159</v>
      </c>
      <c r="F11">
        <v>2.1</v>
      </c>
      <c r="G11" t="s">
        <v>160</v>
      </c>
      <c r="H11" s="7">
        <v>457415538</v>
      </c>
      <c r="K11" s="74"/>
    </row>
    <row r="12" spans="1:12">
      <c r="A12" s="20" t="str">
        <f t="shared" si="0"/>
        <v>Sparnaður (VKB)Sparnaður</v>
      </c>
      <c r="B12" s="20" t="s">
        <v>519</v>
      </c>
      <c r="C12" s="20" t="s">
        <v>518</v>
      </c>
      <c r="D12" t="s">
        <v>276</v>
      </c>
      <c r="E12" t="s">
        <v>169</v>
      </c>
      <c r="F12">
        <v>2.6</v>
      </c>
      <c r="G12" t="s">
        <v>170</v>
      </c>
      <c r="H12" s="7">
        <v>536769000</v>
      </c>
      <c r="K12" s="74"/>
    </row>
    <row r="13" spans="1:12">
      <c r="A13" s="20" t="str">
        <f t="shared" si="0"/>
        <v>Sparnaður (VKB)Sparnaður</v>
      </c>
      <c r="B13" s="20" t="s">
        <v>519</v>
      </c>
      <c r="C13" s="20" t="s">
        <v>518</v>
      </c>
      <c r="D13" t="s">
        <v>276</v>
      </c>
      <c r="E13" t="s">
        <v>197</v>
      </c>
      <c r="F13">
        <v>0</v>
      </c>
      <c r="G13" t="s">
        <v>198</v>
      </c>
      <c r="H13" s="7">
        <v>4344464000</v>
      </c>
      <c r="K13" s="74"/>
    </row>
    <row r="14" spans="1:12">
      <c r="A14" s="20" t="str">
        <f t="shared" si="0"/>
        <v>Sparnaður (VKB)Sparnaður</v>
      </c>
      <c r="B14" s="20" t="s">
        <v>519</v>
      </c>
      <c r="C14" s="20" t="s">
        <v>518</v>
      </c>
      <c r="D14" t="s">
        <v>276</v>
      </c>
      <c r="E14" t="s">
        <v>514</v>
      </c>
      <c r="F14">
        <v>0</v>
      </c>
      <c r="G14" t="s">
        <v>513</v>
      </c>
      <c r="H14" s="7">
        <v>4387839000</v>
      </c>
      <c r="K14" s="74"/>
      <c r="L14" s="194"/>
    </row>
    <row r="15" spans="1:12">
      <c r="A15" s="20" t="str">
        <f t="shared" si="0"/>
        <v>Allianz á ÍslandiAllianz</v>
      </c>
      <c r="B15" s="20" t="s">
        <v>516</v>
      </c>
      <c r="C15" t="s">
        <v>515</v>
      </c>
      <c r="D15" t="s">
        <v>276</v>
      </c>
      <c r="E15" t="s">
        <v>441</v>
      </c>
      <c r="F15" t="s">
        <v>442</v>
      </c>
      <c r="G15" t="s">
        <v>306</v>
      </c>
      <c r="H15" s="7">
        <f>H27*0.013</f>
        <v>857706447</v>
      </c>
      <c r="I15" t="s">
        <v>550</v>
      </c>
      <c r="K15" s="165">
        <v>1.2999999999999999E-2</v>
      </c>
    </row>
    <row r="16" spans="1:12">
      <c r="A16" s="20" t="str">
        <f t="shared" si="0"/>
        <v>Allianz á ÍslandiAllianz</v>
      </c>
      <c r="B16" s="20" t="s">
        <v>516</v>
      </c>
      <c r="C16" s="20" t="s">
        <v>515</v>
      </c>
      <c r="D16" t="s">
        <v>276</v>
      </c>
      <c r="E16" t="s">
        <v>49</v>
      </c>
      <c r="F16" t="s">
        <v>359</v>
      </c>
      <c r="G16" t="s">
        <v>50</v>
      </c>
      <c r="H16" s="193">
        <v>-6.85</v>
      </c>
      <c r="K16" s="74"/>
    </row>
    <row r="17" spans="1:11">
      <c r="A17" s="20" t="str">
        <f t="shared" si="0"/>
        <v>Allianz á ÍslandiAllianz</v>
      </c>
      <c r="B17" s="20" t="s">
        <v>516</v>
      </c>
      <c r="C17" s="20" t="s">
        <v>515</v>
      </c>
      <c r="D17" t="s">
        <v>276</v>
      </c>
      <c r="E17" t="s">
        <v>51</v>
      </c>
      <c r="F17" t="s">
        <v>362</v>
      </c>
      <c r="G17" t="s">
        <v>52</v>
      </c>
      <c r="H17" s="193">
        <v>4.76</v>
      </c>
      <c r="K17" s="74"/>
    </row>
    <row r="18" spans="1:11">
      <c r="A18" s="20" t="str">
        <f t="shared" si="0"/>
        <v>Allianz á ÍslandiAllianz</v>
      </c>
      <c r="B18" s="20" t="s">
        <v>516</v>
      </c>
      <c r="C18" s="20" t="s">
        <v>515</v>
      </c>
      <c r="D18" t="s">
        <v>276</v>
      </c>
      <c r="E18" t="s">
        <v>53</v>
      </c>
      <c r="F18" t="s">
        <v>355</v>
      </c>
      <c r="G18" t="s">
        <v>54</v>
      </c>
      <c r="H18" s="193">
        <v>0.06</v>
      </c>
      <c r="K18" s="74"/>
    </row>
    <row r="19" spans="1:11">
      <c r="A19" s="20" t="str">
        <f t="shared" si="0"/>
        <v>Allianz á ÍslandiAllianz</v>
      </c>
      <c r="B19" s="20" t="s">
        <v>516</v>
      </c>
      <c r="C19" s="20" t="s">
        <v>515</v>
      </c>
      <c r="D19" t="s">
        <v>276</v>
      </c>
      <c r="E19" t="s">
        <v>74</v>
      </c>
      <c r="F19" t="s">
        <v>414</v>
      </c>
      <c r="G19" t="s">
        <v>75</v>
      </c>
      <c r="I19" s="166">
        <v>19190</v>
      </c>
      <c r="K19" s="74"/>
    </row>
    <row r="20" spans="1:11">
      <c r="A20" s="20" t="str">
        <f t="shared" si="0"/>
        <v>Allianz á ÍslandiAllianz</v>
      </c>
      <c r="B20" s="20" t="s">
        <v>516</v>
      </c>
      <c r="C20" s="20" t="s">
        <v>515</v>
      </c>
      <c r="D20" t="s">
        <v>276</v>
      </c>
      <c r="E20" t="s">
        <v>76</v>
      </c>
      <c r="F20" t="s">
        <v>413</v>
      </c>
      <c r="G20" t="s">
        <v>77</v>
      </c>
      <c r="I20" s="166">
        <v>23352</v>
      </c>
      <c r="K20" s="74"/>
    </row>
    <row r="21" spans="1:11">
      <c r="A21" s="20" t="str">
        <f t="shared" si="0"/>
        <v>Allianz á ÍslandiAllianz</v>
      </c>
      <c r="B21" s="20" t="s">
        <v>516</v>
      </c>
      <c r="C21" s="20" t="s">
        <v>515</v>
      </c>
      <c r="D21" t="s">
        <v>276</v>
      </c>
      <c r="E21" t="s">
        <v>78</v>
      </c>
      <c r="F21" t="s">
        <v>412</v>
      </c>
      <c r="G21" t="s">
        <v>79</v>
      </c>
      <c r="I21" s="166">
        <v>184</v>
      </c>
      <c r="K21" s="74"/>
    </row>
    <row r="22" spans="1:11">
      <c r="A22" s="20" t="str">
        <f t="shared" si="0"/>
        <v>Allianz á ÍslandiAllianz</v>
      </c>
      <c r="B22" s="20" t="s">
        <v>516</v>
      </c>
      <c r="C22" s="20" t="s">
        <v>515</v>
      </c>
      <c r="D22" t="s">
        <v>276</v>
      </c>
      <c r="E22" t="s">
        <v>151</v>
      </c>
      <c r="F22">
        <v>1.1000000000000001</v>
      </c>
      <c r="G22" t="s">
        <v>152</v>
      </c>
      <c r="H22" s="7">
        <v>5933712000</v>
      </c>
      <c r="K22" s="74"/>
    </row>
    <row r="23" spans="1:11">
      <c r="A23" s="20" t="str">
        <f t="shared" si="0"/>
        <v>Allianz á ÍslandiAllianz</v>
      </c>
      <c r="B23" s="20" t="s">
        <v>516</v>
      </c>
      <c r="C23" s="20" t="s">
        <v>515</v>
      </c>
      <c r="D23" t="s">
        <v>276</v>
      </c>
      <c r="E23" t="s">
        <v>153</v>
      </c>
      <c r="F23">
        <v>1.2</v>
      </c>
      <c r="G23" t="s">
        <v>154</v>
      </c>
      <c r="H23" s="7">
        <v>4220746000</v>
      </c>
      <c r="K23" s="74"/>
    </row>
    <row r="24" spans="1:11">
      <c r="A24" s="20" t="str">
        <f t="shared" si="0"/>
        <v>Allianz á ÍslandiAllianz</v>
      </c>
      <c r="B24" s="20" t="s">
        <v>516</v>
      </c>
      <c r="C24" s="20" t="s">
        <v>515</v>
      </c>
      <c r="D24" t="s">
        <v>276</v>
      </c>
      <c r="E24" t="s">
        <v>159</v>
      </c>
      <c r="F24">
        <v>2.1</v>
      </c>
      <c r="G24" t="s">
        <v>160</v>
      </c>
      <c r="H24" s="7">
        <v>284366000</v>
      </c>
      <c r="K24" s="74"/>
    </row>
    <row r="25" spans="1:11">
      <c r="A25" s="20" t="str">
        <f t="shared" si="0"/>
        <v>Allianz á ÍslandiAllianz</v>
      </c>
      <c r="B25" s="20" t="s">
        <v>516</v>
      </c>
      <c r="C25" s="20" t="s">
        <v>515</v>
      </c>
      <c r="D25" t="s">
        <v>276</v>
      </c>
      <c r="E25" t="s">
        <v>169</v>
      </c>
      <c r="F25">
        <v>2.6</v>
      </c>
      <c r="G25" t="s">
        <v>170</v>
      </c>
      <c r="H25" s="7">
        <v>1556556000</v>
      </c>
      <c r="K25" s="74"/>
    </row>
    <row r="26" spans="1:11">
      <c r="A26" s="20" t="str">
        <f t="shared" si="0"/>
        <v>Allianz á ÍslandiAllianz</v>
      </c>
      <c r="B26" s="20" t="s">
        <v>516</v>
      </c>
      <c r="C26" s="20" t="s">
        <v>515</v>
      </c>
      <c r="D26" t="s">
        <v>276</v>
      </c>
      <c r="E26" t="s">
        <v>197</v>
      </c>
      <c r="F26">
        <v>0</v>
      </c>
      <c r="G26" t="s">
        <v>198</v>
      </c>
      <c r="H26" s="7">
        <v>61804419000</v>
      </c>
      <c r="K26" s="74"/>
    </row>
    <row r="27" spans="1:11">
      <c r="A27" s="20" t="str">
        <f t="shared" si="0"/>
        <v>Allianz á ÍslandiAllianz</v>
      </c>
      <c r="B27" s="20" t="s">
        <v>516</v>
      </c>
      <c r="C27" s="20" t="s">
        <v>515</v>
      </c>
      <c r="D27" t="s">
        <v>276</v>
      </c>
      <c r="E27" t="s">
        <v>514</v>
      </c>
      <c r="F27">
        <v>0</v>
      </c>
      <c r="G27" t="s">
        <v>513</v>
      </c>
      <c r="H27" s="7">
        <v>65977419000</v>
      </c>
      <c r="K27" s="74"/>
    </row>
    <row r="28" spans="1:11">
      <c r="B28" s="20"/>
      <c r="K28" s="74"/>
    </row>
    <row r="29" spans="1:11">
      <c r="B29" s="20"/>
      <c r="K29" s="74"/>
    </row>
    <row r="30" spans="1:11">
      <c r="B30" s="20"/>
      <c r="K30" s="74"/>
    </row>
    <row r="31" spans="1:11">
      <c r="B31" s="20"/>
      <c r="H31" s="7">
        <f>65977*0.0135</f>
        <v>890.68949999999995</v>
      </c>
      <c r="K31" s="74"/>
    </row>
    <row r="32" spans="1:11">
      <c r="B32" s="20"/>
      <c r="K32" s="74"/>
    </row>
    <row r="33" spans="2:11">
      <c r="B33" s="20"/>
      <c r="K33" s="74"/>
    </row>
    <row r="34" spans="2:11">
      <c r="B34" s="20"/>
      <c r="K34" s="74"/>
    </row>
    <row r="35" spans="2:11">
      <c r="B35" s="20"/>
      <c r="K35" s="74"/>
    </row>
    <row r="36" spans="2:11">
      <c r="B36" s="20"/>
      <c r="K36" s="74"/>
    </row>
    <row r="37" spans="2:11">
      <c r="B37" s="20"/>
      <c r="K37" s="74"/>
    </row>
    <row r="38" spans="2:11">
      <c r="B38" s="20"/>
      <c r="K38" s="74"/>
    </row>
    <row r="39" spans="2:11">
      <c r="B39" s="20"/>
      <c r="K39" s="74"/>
    </row>
    <row r="40" spans="2:11">
      <c r="B40" s="20"/>
      <c r="K40" s="74"/>
    </row>
    <row r="41" spans="2:11">
      <c r="B41" s="20"/>
      <c r="K41" s="74"/>
    </row>
    <row r="42" spans="2:11">
      <c r="B42" s="20"/>
      <c r="K42" s="74"/>
    </row>
    <row r="43" spans="2:11">
      <c r="B43" s="20"/>
      <c r="K43" s="74"/>
    </row>
    <row r="44" spans="2:11">
      <c r="B44" s="20"/>
      <c r="K44" s="74"/>
    </row>
    <row r="45" spans="2:11">
      <c r="B45" s="20"/>
      <c r="K45" s="74"/>
    </row>
    <row r="46" spans="2:11">
      <c r="B46" s="20"/>
      <c r="K46" s="74"/>
    </row>
    <row r="47" spans="2:11">
      <c r="B47" s="20"/>
      <c r="K47" s="74"/>
    </row>
    <row r="48" spans="2:11">
      <c r="B48" s="20"/>
      <c r="K48" s="74"/>
    </row>
    <row r="49" spans="2:11">
      <c r="B49" s="20"/>
      <c r="K49" s="74"/>
    </row>
    <row r="50" spans="2:11">
      <c r="B50" s="20"/>
      <c r="K50" s="74"/>
    </row>
    <row r="51" spans="2:11">
      <c r="B51" s="20"/>
      <c r="K51" s="74"/>
    </row>
    <row r="52" spans="2:11">
      <c r="B52" s="20"/>
      <c r="K52" s="74"/>
    </row>
    <row r="53" spans="2:11">
      <c r="B53" s="20"/>
      <c r="K53" s="74"/>
    </row>
    <row r="54" spans="2:11">
      <c r="B54" s="20"/>
      <c r="K54" s="74"/>
    </row>
    <row r="55" spans="2:11">
      <c r="B55" s="20"/>
      <c r="K55" s="74"/>
    </row>
    <row r="56" spans="2:11">
      <c r="B56" s="20"/>
      <c r="K56" s="74"/>
    </row>
    <row r="57" spans="2:11">
      <c r="B57" s="20"/>
      <c r="K57" s="74"/>
    </row>
    <row r="58" spans="2:11">
      <c r="B58" s="20"/>
      <c r="K58" s="74"/>
    </row>
    <row r="59" spans="2:11">
      <c r="B59" s="20"/>
      <c r="K59" s="74"/>
    </row>
    <row r="60" spans="2:11">
      <c r="B60" s="20"/>
      <c r="K60" s="74"/>
    </row>
    <row r="61" spans="2:11">
      <c r="B61" s="20"/>
      <c r="K61" s="74"/>
    </row>
    <row r="62" spans="2:11">
      <c r="B62" s="20"/>
      <c r="K62" s="74"/>
    </row>
    <row r="63" spans="2:11">
      <c r="B63" s="20"/>
      <c r="K63" s="74"/>
    </row>
    <row r="64" spans="2:11">
      <c r="B64" s="20"/>
      <c r="K64" s="74"/>
    </row>
    <row r="65" spans="2:11">
      <c r="B65" s="20"/>
      <c r="K65" s="74"/>
    </row>
    <row r="66" spans="2:11">
      <c r="B66" s="20"/>
      <c r="K66" s="74"/>
    </row>
    <row r="67" spans="2:11">
      <c r="B67" s="20"/>
      <c r="K67" s="74"/>
    </row>
    <row r="68" spans="2:11">
      <c r="B68" s="20"/>
      <c r="K68" s="74"/>
    </row>
    <row r="69" spans="2:11">
      <c r="B69" s="20"/>
      <c r="K69" s="74"/>
    </row>
    <row r="70" spans="2:11">
      <c r="B70" s="20"/>
      <c r="K70" s="74"/>
    </row>
    <row r="71" spans="2:11">
      <c r="B71" s="20"/>
      <c r="K71" s="74"/>
    </row>
    <row r="72" spans="2:11">
      <c r="B72" s="20"/>
      <c r="K72" s="74"/>
    </row>
    <row r="73" spans="2:11">
      <c r="B73" s="20"/>
      <c r="K73" s="74"/>
    </row>
    <row r="74" spans="2:11">
      <c r="B74" s="20"/>
      <c r="K74" s="74"/>
    </row>
    <row r="75" spans="2:11">
      <c r="B75" s="20"/>
      <c r="K75" s="74"/>
    </row>
    <row r="76" spans="2:11">
      <c r="B76" s="20"/>
      <c r="K76" s="74"/>
    </row>
    <row r="77" spans="2:11">
      <c r="B77" s="20"/>
      <c r="K77" s="74"/>
    </row>
    <row r="78" spans="2:11">
      <c r="B78" s="20"/>
      <c r="K78" s="74"/>
    </row>
    <row r="79" spans="2:11">
      <c r="B79" s="20"/>
      <c r="K79" s="74"/>
    </row>
    <row r="80" spans="2:11">
      <c r="B80" s="20"/>
      <c r="K80" s="74"/>
    </row>
    <row r="81" spans="2:11">
      <c r="B81" s="20"/>
      <c r="K81" s="74"/>
    </row>
    <row r="82" spans="2:11">
      <c r="B82" s="20"/>
      <c r="K82" s="74"/>
    </row>
    <row r="83" spans="2:11">
      <c r="B83" s="20"/>
      <c r="K83" s="74"/>
    </row>
    <row r="84" spans="2:11">
      <c r="B84" s="20"/>
      <c r="K84" s="74"/>
    </row>
    <row r="85" spans="2:11">
      <c r="B85" s="20"/>
      <c r="K85" s="74"/>
    </row>
    <row r="86" spans="2:11">
      <c r="B86" s="20"/>
      <c r="K86" s="74"/>
    </row>
    <row r="87" spans="2:11">
      <c r="B87" s="20"/>
      <c r="K87" s="74"/>
    </row>
    <row r="88" spans="2:11">
      <c r="B88" s="20"/>
      <c r="K88" s="74"/>
    </row>
    <row r="89" spans="2:11">
      <c r="B89" s="20"/>
      <c r="K89" s="74"/>
    </row>
    <row r="90" spans="2:11">
      <c r="B90" s="20"/>
      <c r="K90" s="74"/>
    </row>
    <row r="91" spans="2:11">
      <c r="B91" s="20"/>
      <c r="K91" s="74"/>
    </row>
    <row r="92" spans="2:11">
      <c r="B92" s="20"/>
      <c r="K92" s="74"/>
    </row>
    <row r="93" spans="2:11">
      <c r="B93" s="20"/>
      <c r="K93" s="74"/>
    </row>
    <row r="94" spans="2:11">
      <c r="B94" s="20"/>
      <c r="K94" s="74"/>
    </row>
    <row r="95" spans="2:11">
      <c r="B95" s="20"/>
      <c r="K95" s="74"/>
    </row>
    <row r="96" spans="2:11">
      <c r="B96" s="20"/>
      <c r="K96" s="74"/>
    </row>
    <row r="97" spans="2:11">
      <c r="B97" s="20"/>
      <c r="K97" s="74"/>
    </row>
    <row r="98" spans="2:11">
      <c r="B98" s="20"/>
      <c r="K98" s="74"/>
    </row>
    <row r="99" spans="2:11">
      <c r="B99" s="20"/>
      <c r="K99" s="74"/>
    </row>
    <row r="100" spans="2:11">
      <c r="B100" s="20"/>
      <c r="K100" s="74"/>
    </row>
    <row r="101" spans="2:11">
      <c r="B101" s="20"/>
      <c r="K101" s="74"/>
    </row>
    <row r="102" spans="2:11">
      <c r="B102" s="20"/>
      <c r="K102" s="74"/>
    </row>
    <row r="103" spans="2:11">
      <c r="B103" s="20"/>
      <c r="K103" s="74"/>
    </row>
    <row r="104" spans="2:11">
      <c r="B104" s="20"/>
      <c r="K104" s="74"/>
    </row>
    <row r="105" spans="2:11">
      <c r="B105" s="20"/>
      <c r="K105" s="74"/>
    </row>
    <row r="106" spans="2:11">
      <c r="B106" s="20"/>
      <c r="K106" s="74"/>
    </row>
    <row r="107" spans="2:11">
      <c r="B107" s="20"/>
      <c r="K107" s="74"/>
    </row>
    <row r="108" spans="2:11">
      <c r="B108" s="20"/>
      <c r="K108" s="74"/>
    </row>
    <row r="109" spans="2:11">
      <c r="B109" s="20"/>
      <c r="K109" s="74"/>
    </row>
    <row r="110" spans="2:11">
      <c r="B110" s="20"/>
      <c r="K110" s="74"/>
    </row>
    <row r="111" spans="2:11">
      <c r="B111" s="20"/>
      <c r="K111" s="74"/>
    </row>
    <row r="112" spans="2:11">
      <c r="B112" s="20"/>
      <c r="K112" s="74"/>
    </row>
    <row r="113" spans="2:11">
      <c r="B113" s="20"/>
      <c r="K113" s="74"/>
    </row>
    <row r="114" spans="2:11">
      <c r="B114" s="20"/>
      <c r="K114" s="74"/>
    </row>
    <row r="115" spans="2:11">
      <c r="B115" s="20"/>
      <c r="K115" s="74"/>
    </row>
    <row r="116" spans="2:11">
      <c r="B116" s="20"/>
      <c r="K116" s="74"/>
    </row>
    <row r="117" spans="2:11">
      <c r="B117" s="20"/>
      <c r="K117" s="74"/>
    </row>
    <row r="118" spans="2:11">
      <c r="B118" s="20"/>
      <c r="K118" s="74"/>
    </row>
    <row r="119" spans="2:11">
      <c r="B119" s="20"/>
      <c r="K119" s="74"/>
    </row>
    <row r="120" spans="2:11">
      <c r="B120" s="20"/>
      <c r="K120" s="74"/>
    </row>
    <row r="121" spans="2:11">
      <c r="B121" s="20"/>
      <c r="K121" s="74"/>
    </row>
    <row r="122" spans="2:11">
      <c r="B122" s="20"/>
      <c r="K122" s="74"/>
    </row>
    <row r="123" spans="2:11">
      <c r="B123" s="20"/>
      <c r="K123" s="74"/>
    </row>
    <row r="124" spans="2:11">
      <c r="B124" s="20"/>
      <c r="K124" s="74"/>
    </row>
    <row r="125" spans="2:11">
      <c r="B125" s="20"/>
      <c r="K125" s="74"/>
    </row>
    <row r="126" spans="2:11">
      <c r="B126" s="20"/>
      <c r="K126" s="74"/>
    </row>
    <row r="127" spans="2:11">
      <c r="B127" s="20"/>
      <c r="C127" s="20"/>
      <c r="D127" s="20"/>
      <c r="E127" s="20"/>
      <c r="F127" s="20"/>
      <c r="G127" s="20"/>
      <c r="K127" s="74"/>
    </row>
    <row r="128" spans="2:11">
      <c r="B128" s="20"/>
      <c r="C128" s="20"/>
      <c r="D128" s="20"/>
      <c r="E128" s="20"/>
      <c r="F128" s="20"/>
      <c r="G128" s="20"/>
      <c r="I128" s="20"/>
      <c r="J128" s="20"/>
      <c r="K128" s="74"/>
    </row>
    <row r="129" spans="2:11">
      <c r="B129" s="20"/>
      <c r="C129" s="20"/>
      <c r="D129" s="20"/>
      <c r="E129" s="20"/>
      <c r="F129" s="20"/>
      <c r="G129" s="20"/>
      <c r="I129" s="20"/>
      <c r="J129" s="20"/>
      <c r="K129" s="74"/>
    </row>
    <row r="130" spans="2:11">
      <c r="B130" s="20"/>
      <c r="C130" s="20"/>
      <c r="D130" s="20"/>
      <c r="E130" s="20"/>
      <c r="F130" s="20"/>
      <c r="G130" s="20"/>
      <c r="I130" s="20"/>
      <c r="J130" s="20"/>
      <c r="K130" s="74"/>
    </row>
    <row r="131" spans="2:11">
      <c r="B131" s="20"/>
      <c r="C131" s="20"/>
      <c r="D131" s="20"/>
      <c r="E131" s="20"/>
      <c r="F131" s="20"/>
      <c r="G131" s="20"/>
      <c r="I131" s="20"/>
      <c r="J131" s="20"/>
      <c r="K131" s="74"/>
    </row>
    <row r="132" spans="2:11">
      <c r="B132" s="20"/>
      <c r="C132" s="20"/>
      <c r="D132" s="20"/>
      <c r="E132" s="20"/>
      <c r="F132" s="20"/>
      <c r="G132" s="20"/>
      <c r="I132" s="20"/>
      <c r="J132" s="20"/>
      <c r="K132" s="74"/>
    </row>
    <row r="133" spans="2:11">
      <c r="B133" s="20"/>
      <c r="C133" s="20"/>
      <c r="D133" s="20"/>
      <c r="E133" s="20"/>
      <c r="F133" s="20"/>
      <c r="G133" s="20"/>
      <c r="I133" s="20"/>
      <c r="J133" s="20"/>
      <c r="K133" s="74"/>
    </row>
    <row r="134" spans="2:11">
      <c r="B134" s="20"/>
      <c r="C134" s="20"/>
      <c r="D134" s="20"/>
      <c r="E134" s="20"/>
      <c r="F134" s="20"/>
      <c r="G134" s="20"/>
      <c r="I134" s="20"/>
      <c r="J134" s="20"/>
      <c r="K134" s="74"/>
    </row>
    <row r="135" spans="2:11">
      <c r="B135" s="20"/>
      <c r="C135" s="20"/>
      <c r="D135" s="20"/>
      <c r="E135" s="20"/>
      <c r="F135" s="20"/>
      <c r="G135" s="20"/>
      <c r="I135" s="20"/>
      <c r="J135" s="20"/>
      <c r="K135" s="74"/>
    </row>
    <row r="136" spans="2:11">
      <c r="B136" s="20"/>
      <c r="C136" s="20"/>
      <c r="D136" s="20"/>
      <c r="E136" s="20"/>
      <c r="F136" s="20"/>
      <c r="G136" s="20"/>
      <c r="I136" s="20"/>
      <c r="J136" s="20"/>
      <c r="K136" s="74"/>
    </row>
    <row r="137" spans="2:11">
      <c r="B137" s="20"/>
      <c r="C137" s="20"/>
      <c r="D137" s="20"/>
      <c r="E137" s="20"/>
      <c r="F137" s="20"/>
      <c r="G137" s="20"/>
      <c r="I137" s="20"/>
      <c r="J137" s="20"/>
      <c r="K137" s="74"/>
    </row>
    <row r="138" spans="2:11">
      <c r="B138" s="20"/>
      <c r="C138" s="20"/>
      <c r="D138" s="20"/>
      <c r="E138" s="20"/>
      <c r="F138" s="20"/>
      <c r="G138" s="20"/>
      <c r="I138" s="20"/>
      <c r="J138" s="20"/>
      <c r="K138" s="74"/>
    </row>
    <row r="139" spans="2:11">
      <c r="B139" s="20"/>
      <c r="C139" s="20"/>
      <c r="D139" s="20"/>
      <c r="E139" s="20"/>
      <c r="F139" s="20"/>
      <c r="G139" s="20"/>
      <c r="I139" s="20"/>
      <c r="J139" s="20"/>
      <c r="K139" s="74"/>
    </row>
    <row r="140" spans="2:11">
      <c r="B140" s="20"/>
      <c r="C140" s="20"/>
      <c r="D140" s="20"/>
      <c r="E140" s="20"/>
      <c r="F140" s="20"/>
      <c r="G140" s="20"/>
      <c r="I140" s="20"/>
      <c r="J140" s="20"/>
      <c r="K140" s="74"/>
    </row>
    <row r="141" spans="2:11">
      <c r="B141" s="20"/>
      <c r="C141" s="20"/>
      <c r="D141" s="20"/>
      <c r="E141" s="20"/>
      <c r="F141" s="20"/>
      <c r="G141" s="20"/>
      <c r="I141" s="20"/>
      <c r="J141" s="20"/>
      <c r="K141" s="74"/>
    </row>
    <row r="142" spans="2:11">
      <c r="B142" s="20"/>
      <c r="C142" s="20"/>
      <c r="D142" s="20"/>
      <c r="E142" s="20"/>
      <c r="F142" s="20"/>
      <c r="G142" s="20"/>
      <c r="I142" s="20"/>
      <c r="J142" s="20"/>
      <c r="K142" s="74"/>
    </row>
    <row r="143" spans="2:11">
      <c r="B143" s="20"/>
      <c r="C143" s="20"/>
      <c r="D143" s="20"/>
      <c r="E143" s="20"/>
      <c r="F143" s="20"/>
      <c r="G143" s="20"/>
      <c r="I143" s="20"/>
      <c r="J143" s="20"/>
      <c r="K143" s="74"/>
    </row>
    <row r="144" spans="2:11">
      <c r="B144" s="20"/>
      <c r="C144" s="20"/>
      <c r="D144" s="20"/>
      <c r="E144" s="20"/>
      <c r="F144" s="20"/>
      <c r="G144" s="20"/>
      <c r="I144" s="20"/>
      <c r="J144" s="20"/>
      <c r="K144" s="74"/>
    </row>
    <row r="145" spans="2:11">
      <c r="B145" s="20"/>
      <c r="C145" s="20"/>
      <c r="D145" s="20"/>
      <c r="E145" s="20"/>
      <c r="F145" s="20"/>
      <c r="G145" s="20"/>
      <c r="I145" s="20"/>
      <c r="J145" s="20"/>
      <c r="K145" s="74"/>
    </row>
    <row r="146" spans="2:11">
      <c r="B146" s="20"/>
      <c r="C146" s="20"/>
      <c r="D146" s="20"/>
      <c r="E146" s="20"/>
      <c r="F146" s="20"/>
      <c r="G146" s="20"/>
      <c r="I146" s="20"/>
      <c r="J146" s="20"/>
      <c r="K146" s="74"/>
    </row>
    <row r="147" spans="2:11">
      <c r="B147" s="20"/>
      <c r="C147" s="20"/>
      <c r="D147" s="20"/>
      <c r="E147" s="20"/>
      <c r="F147" s="20"/>
      <c r="G147" s="20"/>
      <c r="I147" s="20"/>
      <c r="J147" s="20"/>
      <c r="K147" s="74"/>
    </row>
    <row r="148" spans="2:11">
      <c r="B148" s="20"/>
      <c r="C148" s="20"/>
      <c r="D148" s="20"/>
      <c r="E148" s="20"/>
      <c r="F148" s="20"/>
      <c r="G148" s="20"/>
      <c r="I148" s="20"/>
      <c r="J148" s="20"/>
      <c r="K148" s="74"/>
    </row>
    <row r="149" spans="2:11">
      <c r="B149" s="20"/>
      <c r="C149" s="20"/>
      <c r="D149" s="20"/>
      <c r="E149" s="20"/>
      <c r="F149" s="20"/>
      <c r="G149" s="20"/>
      <c r="I149" s="20"/>
      <c r="J149" s="20"/>
      <c r="K149" s="74"/>
    </row>
    <row r="150" spans="2:11">
      <c r="B150" s="20"/>
      <c r="C150" s="20"/>
      <c r="D150" s="20"/>
      <c r="E150" s="20"/>
      <c r="F150" s="20"/>
      <c r="G150" s="20"/>
      <c r="I150" s="20"/>
      <c r="J150" s="20"/>
      <c r="K150" s="74"/>
    </row>
    <row r="151" spans="2:11">
      <c r="B151" s="20"/>
      <c r="C151" s="20"/>
      <c r="D151" s="20"/>
      <c r="E151" s="20"/>
      <c r="F151" s="20"/>
      <c r="G151" s="20"/>
      <c r="I151" s="20"/>
      <c r="J151" s="20"/>
      <c r="K151" s="74"/>
    </row>
    <row r="152" spans="2:11">
      <c r="B152" s="20"/>
      <c r="C152" s="20"/>
      <c r="D152" s="20"/>
      <c r="E152" s="20"/>
      <c r="F152" s="20"/>
      <c r="G152" s="20"/>
      <c r="I152" s="20"/>
      <c r="J152" s="20"/>
      <c r="K152" s="74"/>
    </row>
    <row r="153" spans="2:11">
      <c r="B153" s="20"/>
      <c r="C153" s="20"/>
      <c r="D153" s="20"/>
      <c r="E153" s="20"/>
      <c r="F153" s="20"/>
      <c r="G153" s="20"/>
      <c r="I153" s="20"/>
      <c r="J153" s="20"/>
      <c r="K153" s="74"/>
    </row>
    <row r="154" spans="2:11">
      <c r="B154" s="20"/>
      <c r="C154" s="20"/>
      <c r="D154" s="20"/>
      <c r="E154" s="20"/>
      <c r="F154" s="20"/>
      <c r="G154" s="20"/>
      <c r="I154" s="20"/>
      <c r="J154" s="20"/>
      <c r="K154" s="74"/>
    </row>
    <row r="155" spans="2:11">
      <c r="B155" s="20"/>
      <c r="C155" s="20"/>
      <c r="D155" s="20"/>
      <c r="E155" s="20"/>
      <c r="F155" s="20"/>
      <c r="G155" s="20"/>
      <c r="I155" s="20"/>
      <c r="J155" s="20"/>
      <c r="K155" s="74"/>
    </row>
    <row r="156" spans="2:11">
      <c r="B156" s="20"/>
      <c r="C156" s="20"/>
      <c r="D156" s="20"/>
      <c r="E156" s="20"/>
      <c r="F156" s="20"/>
      <c r="G156" s="20"/>
      <c r="I156" s="20"/>
      <c r="J156" s="20"/>
      <c r="K156" s="74"/>
    </row>
    <row r="157" spans="2:11">
      <c r="B157" s="20"/>
      <c r="C157" s="20"/>
      <c r="D157" s="20"/>
      <c r="E157" s="20"/>
      <c r="F157" s="20"/>
      <c r="G157" s="20"/>
      <c r="I157" s="20"/>
      <c r="J157" s="20"/>
      <c r="K157" s="74"/>
    </row>
    <row r="158" spans="2:11">
      <c r="B158" s="20"/>
      <c r="C158" s="20"/>
      <c r="D158" s="20"/>
      <c r="E158" s="20"/>
      <c r="F158" s="20"/>
      <c r="G158" s="20"/>
      <c r="I158" s="20"/>
      <c r="J158" s="20"/>
      <c r="K158" s="74"/>
    </row>
    <row r="159" spans="2:11">
      <c r="B159" s="20"/>
      <c r="C159" s="20"/>
      <c r="D159" s="20"/>
      <c r="E159" s="20"/>
      <c r="F159" s="20"/>
      <c r="G159" s="20"/>
      <c r="I159" s="20"/>
      <c r="J159" s="20"/>
      <c r="K159" s="74"/>
    </row>
    <row r="160" spans="2:11">
      <c r="B160" s="20"/>
      <c r="C160" s="20"/>
      <c r="D160" s="20"/>
      <c r="E160" s="20"/>
      <c r="F160" s="20"/>
      <c r="G160" s="20"/>
      <c r="I160" s="20"/>
      <c r="J160" s="20"/>
      <c r="K160" s="74"/>
    </row>
    <row r="161" spans="2:11">
      <c r="B161" s="20"/>
      <c r="C161" s="20"/>
      <c r="D161" s="20"/>
      <c r="E161" s="20"/>
      <c r="F161" s="20"/>
      <c r="G161" s="20"/>
      <c r="I161" s="20"/>
      <c r="J161" s="20"/>
      <c r="K161" s="74"/>
    </row>
    <row r="162" spans="2:11">
      <c r="B162" s="20"/>
      <c r="C162" s="20"/>
      <c r="D162" s="20"/>
      <c r="E162" s="20"/>
      <c r="F162" s="20"/>
      <c r="G162" s="20"/>
      <c r="I162" s="20"/>
      <c r="J162" s="20"/>
      <c r="K162" s="74"/>
    </row>
    <row r="163" spans="2:11">
      <c r="B163" s="20"/>
      <c r="C163" s="20"/>
      <c r="D163" s="20"/>
      <c r="E163" s="20"/>
      <c r="F163" s="20"/>
      <c r="G163" s="20"/>
      <c r="I163" s="20"/>
      <c r="J163" s="20"/>
      <c r="K163" s="74"/>
    </row>
    <row r="164" spans="2:11">
      <c r="B164" s="20"/>
      <c r="C164" s="20"/>
      <c r="D164" s="20"/>
      <c r="E164" s="20"/>
      <c r="F164" s="20"/>
      <c r="G164" s="20"/>
      <c r="I164" s="20"/>
      <c r="J164" s="20"/>
      <c r="K164" s="74"/>
    </row>
    <row r="165" spans="2:11">
      <c r="B165" s="20"/>
      <c r="C165" s="20"/>
      <c r="D165" s="20"/>
      <c r="E165" s="20"/>
      <c r="F165" s="20"/>
      <c r="G165" s="20"/>
      <c r="I165" s="20"/>
      <c r="J165" s="20"/>
      <c r="K165" s="74"/>
    </row>
    <row r="166" spans="2:11">
      <c r="B166" s="20"/>
      <c r="C166" s="20"/>
      <c r="D166" s="20"/>
      <c r="E166" s="20"/>
      <c r="F166" s="20"/>
      <c r="G166" s="20"/>
      <c r="I166" s="20"/>
      <c r="J166" s="20"/>
      <c r="K166" s="74"/>
    </row>
    <row r="167" spans="2:11">
      <c r="B167" s="20"/>
      <c r="C167" s="20"/>
      <c r="D167" s="20"/>
      <c r="E167" s="20"/>
      <c r="F167" s="20"/>
      <c r="G167" s="20"/>
      <c r="I167" s="20"/>
      <c r="J167" s="20"/>
      <c r="K167" s="74"/>
    </row>
    <row r="168" spans="2:11">
      <c r="B168" s="20"/>
      <c r="C168" s="20"/>
      <c r="D168" s="20"/>
      <c r="E168" s="20"/>
      <c r="F168" s="20"/>
      <c r="G168" s="20"/>
      <c r="I168" s="20"/>
      <c r="J168" s="20"/>
      <c r="K168" s="74"/>
    </row>
    <row r="169" spans="2:11">
      <c r="B169" s="20"/>
      <c r="C169" s="20"/>
      <c r="D169" s="20"/>
      <c r="E169" s="20"/>
      <c r="F169" s="20"/>
      <c r="G169" s="20"/>
      <c r="I169" s="20"/>
      <c r="J169" s="20"/>
      <c r="K169" s="74"/>
    </row>
    <row r="170" spans="2:11">
      <c r="B170" s="20"/>
      <c r="C170" s="20"/>
      <c r="D170" s="20"/>
      <c r="E170" s="20"/>
      <c r="F170" s="20"/>
      <c r="G170" s="20"/>
      <c r="I170" s="20"/>
      <c r="J170" s="20"/>
      <c r="K170" s="74"/>
    </row>
    <row r="171" spans="2:11">
      <c r="B171" s="20"/>
      <c r="C171" s="20"/>
      <c r="D171" s="20"/>
      <c r="E171" s="20"/>
      <c r="F171" s="20"/>
      <c r="G171" s="20"/>
      <c r="I171" s="20"/>
      <c r="J171" s="20"/>
      <c r="K171" s="74"/>
    </row>
    <row r="172" spans="2:11">
      <c r="B172" s="20"/>
      <c r="C172" s="20"/>
      <c r="D172" s="20"/>
      <c r="E172" s="20"/>
      <c r="F172" s="20"/>
      <c r="G172" s="20"/>
      <c r="I172" s="20"/>
      <c r="J172" s="20"/>
      <c r="K172" s="74"/>
    </row>
    <row r="173" spans="2:11">
      <c r="B173" s="20"/>
      <c r="C173" s="20"/>
      <c r="D173" s="20"/>
      <c r="E173" s="20"/>
      <c r="F173" s="20"/>
      <c r="G173" s="20"/>
      <c r="I173" s="20"/>
      <c r="J173" s="20"/>
      <c r="K173" s="74"/>
    </row>
    <row r="174" spans="2:11">
      <c r="B174" s="20"/>
      <c r="C174" s="20"/>
      <c r="D174" s="20"/>
      <c r="E174" s="20"/>
      <c r="F174" s="20"/>
      <c r="G174" s="20"/>
      <c r="I174" s="20"/>
      <c r="J174" s="20"/>
      <c r="K174" s="74"/>
    </row>
    <row r="175" spans="2:11">
      <c r="B175" s="20"/>
      <c r="C175" s="20"/>
      <c r="D175" s="20"/>
      <c r="E175" s="20"/>
      <c r="F175" s="20"/>
      <c r="G175" s="20"/>
      <c r="I175" s="20"/>
      <c r="J175" s="20"/>
      <c r="K175" s="74"/>
    </row>
    <row r="176" spans="2:11">
      <c r="B176" s="20"/>
      <c r="C176" s="20"/>
      <c r="D176" s="20"/>
      <c r="E176" s="20"/>
      <c r="F176" s="20"/>
      <c r="G176" s="20"/>
      <c r="I176" s="20"/>
      <c r="J176" s="20"/>
      <c r="K176" s="74"/>
    </row>
    <row r="177" spans="2:11">
      <c r="B177" s="20"/>
      <c r="C177" s="20"/>
      <c r="D177" s="20"/>
      <c r="E177" s="20"/>
      <c r="F177" s="20"/>
      <c r="G177" s="20"/>
      <c r="I177" s="20"/>
      <c r="J177" s="20"/>
      <c r="K177" s="74"/>
    </row>
    <row r="178" spans="2:11">
      <c r="B178" s="20"/>
      <c r="C178" s="20"/>
      <c r="D178" s="20"/>
      <c r="E178" s="20"/>
      <c r="F178" s="20"/>
      <c r="G178" s="20"/>
      <c r="I178" s="20"/>
      <c r="J178" s="20"/>
      <c r="K178" s="74"/>
    </row>
    <row r="179" spans="2:11">
      <c r="B179" s="20"/>
      <c r="C179" s="20"/>
      <c r="D179" s="20"/>
      <c r="E179" s="20"/>
      <c r="F179" s="20"/>
      <c r="G179" s="20"/>
      <c r="I179" s="20"/>
      <c r="J179" s="20"/>
      <c r="K179" s="74"/>
    </row>
    <row r="180" spans="2:11">
      <c r="B180" s="20"/>
      <c r="C180" s="20"/>
      <c r="D180" s="20"/>
      <c r="E180" s="20"/>
      <c r="F180" s="20"/>
      <c r="G180" s="20"/>
      <c r="I180" s="20"/>
      <c r="J180" s="20"/>
      <c r="K180" s="74"/>
    </row>
    <row r="181" spans="2:11">
      <c r="B181" s="20"/>
      <c r="C181" s="20"/>
      <c r="D181" s="20"/>
      <c r="E181" s="20"/>
      <c r="F181" s="20"/>
      <c r="G181" s="20"/>
      <c r="I181" s="20"/>
      <c r="J181" s="20"/>
      <c r="K181" s="74"/>
    </row>
    <row r="182" spans="2:11">
      <c r="B182" s="20"/>
      <c r="C182" s="20"/>
      <c r="D182" s="20"/>
      <c r="E182" s="20"/>
      <c r="F182" s="20"/>
      <c r="G182" s="20"/>
      <c r="I182" s="20"/>
      <c r="J182" s="20"/>
      <c r="K182" s="74"/>
    </row>
    <row r="183" spans="2:11">
      <c r="B183" s="20"/>
      <c r="C183" s="20"/>
      <c r="D183" s="20"/>
      <c r="E183" s="20"/>
      <c r="F183" s="20"/>
      <c r="G183" s="20"/>
      <c r="I183" s="20"/>
      <c r="J183" s="20"/>
      <c r="K183" s="74"/>
    </row>
    <row r="184" spans="2:11">
      <c r="B184" s="20"/>
      <c r="C184" s="20"/>
      <c r="D184" s="20"/>
      <c r="E184" s="20"/>
      <c r="F184" s="20"/>
      <c r="G184" s="20"/>
      <c r="I184" s="20"/>
      <c r="J184" s="20"/>
      <c r="K184" s="74"/>
    </row>
    <row r="185" spans="2:11">
      <c r="B185" s="20"/>
      <c r="C185" s="20"/>
      <c r="D185" s="20"/>
      <c r="E185" s="20"/>
      <c r="F185" s="20"/>
      <c r="G185" s="20"/>
      <c r="I185" s="20"/>
      <c r="J185" s="20"/>
      <c r="K185" s="74"/>
    </row>
    <row r="186" spans="2:11">
      <c r="B186" s="20"/>
      <c r="C186" s="20"/>
      <c r="D186" s="20"/>
      <c r="E186" s="20"/>
      <c r="F186" s="20"/>
      <c r="G186" s="20"/>
      <c r="I186" s="20"/>
      <c r="J186" s="20"/>
      <c r="K186" s="74"/>
    </row>
    <row r="187" spans="2:11">
      <c r="B187" s="20"/>
      <c r="C187" s="20"/>
      <c r="D187" s="20"/>
      <c r="E187" s="20"/>
      <c r="F187" s="20"/>
      <c r="G187" s="20"/>
      <c r="I187" s="20"/>
      <c r="J187" s="20"/>
      <c r="K187" s="74"/>
    </row>
    <row r="188" spans="2:11">
      <c r="B188" s="20"/>
      <c r="C188" s="20"/>
      <c r="D188" s="20"/>
      <c r="E188" s="20"/>
      <c r="F188" s="20"/>
      <c r="G188" s="20"/>
      <c r="I188" s="20"/>
      <c r="J188" s="20"/>
      <c r="K188" s="74"/>
    </row>
    <row r="189" spans="2:11">
      <c r="B189" s="20"/>
      <c r="C189" s="20"/>
      <c r="D189" s="20"/>
      <c r="E189" s="20"/>
      <c r="F189" s="20"/>
      <c r="G189" s="20"/>
      <c r="I189" s="20"/>
      <c r="J189" s="20"/>
      <c r="K189" s="74"/>
    </row>
    <row r="190" spans="2:11">
      <c r="B190" s="20"/>
      <c r="C190" s="20"/>
      <c r="D190" s="20"/>
      <c r="E190" s="20"/>
      <c r="F190" s="20"/>
      <c r="G190" s="20"/>
      <c r="I190" s="20"/>
      <c r="J190" s="20"/>
      <c r="K190" s="74"/>
    </row>
    <row r="191" spans="2:11">
      <c r="B191" s="20"/>
      <c r="C191" s="20"/>
      <c r="D191" s="20"/>
      <c r="E191" s="20"/>
      <c r="F191" s="20"/>
      <c r="G191" s="20"/>
      <c r="I191" s="20"/>
      <c r="J191" s="20"/>
      <c r="K191" s="74"/>
    </row>
    <row r="192" spans="2:11">
      <c r="B192" s="20"/>
      <c r="C192" s="20"/>
      <c r="D192" s="20"/>
      <c r="E192" s="20"/>
      <c r="F192" s="20"/>
      <c r="G192" s="20"/>
      <c r="I192" s="20"/>
      <c r="J192" s="20"/>
      <c r="K192" s="74"/>
    </row>
    <row r="193" spans="2:11">
      <c r="B193" s="20"/>
      <c r="C193" s="20"/>
      <c r="D193" s="20"/>
      <c r="E193" s="20"/>
      <c r="F193" s="20"/>
      <c r="G193" s="20"/>
      <c r="I193" s="20"/>
      <c r="J193" s="20"/>
      <c r="K193" s="74"/>
    </row>
    <row r="194" spans="2:11">
      <c r="B194" s="20"/>
      <c r="C194" s="20"/>
      <c r="D194" s="20"/>
      <c r="E194" s="20"/>
      <c r="F194" s="20"/>
      <c r="G194" s="20"/>
      <c r="I194" s="20"/>
      <c r="J194" s="20"/>
      <c r="K194" s="74"/>
    </row>
    <row r="195" spans="2:11">
      <c r="B195" s="20"/>
      <c r="C195" s="20"/>
      <c r="D195" s="20"/>
      <c r="E195" s="20"/>
      <c r="F195" s="20"/>
      <c r="G195" s="20"/>
      <c r="I195" s="20"/>
      <c r="J195" s="20"/>
      <c r="K195" s="74"/>
    </row>
    <row r="196" spans="2:11">
      <c r="B196" s="20"/>
      <c r="C196" s="20"/>
      <c r="D196" s="20"/>
      <c r="E196" s="20"/>
      <c r="F196" s="20"/>
      <c r="G196" s="20"/>
      <c r="I196" s="20"/>
      <c r="J196" s="20"/>
      <c r="K196" s="74"/>
    </row>
    <row r="197" spans="2:11">
      <c r="B197" s="20"/>
      <c r="C197" s="20"/>
      <c r="D197" s="20"/>
      <c r="E197" s="20"/>
      <c r="F197" s="20"/>
      <c r="G197" s="20"/>
      <c r="I197" s="20"/>
      <c r="J197" s="20"/>
      <c r="K197" s="74"/>
    </row>
    <row r="198" spans="2:11">
      <c r="B198" s="20"/>
      <c r="C198" s="20"/>
      <c r="D198" s="20"/>
      <c r="E198" s="20"/>
      <c r="F198" s="20"/>
      <c r="G198" s="20"/>
      <c r="I198" s="20"/>
      <c r="J198" s="20"/>
      <c r="K198" s="74"/>
    </row>
    <row r="199" spans="2:11">
      <c r="B199" s="20"/>
      <c r="C199" s="20"/>
      <c r="D199" s="20"/>
      <c r="E199" s="20"/>
      <c r="F199" s="20"/>
      <c r="G199" s="20"/>
      <c r="I199" s="20"/>
      <c r="J199" s="20"/>
      <c r="K199" s="74"/>
    </row>
    <row r="200" spans="2:11">
      <c r="B200" s="20"/>
      <c r="C200" s="20"/>
      <c r="D200" s="20"/>
      <c r="E200" s="20"/>
      <c r="F200" s="20"/>
      <c r="G200" s="20"/>
      <c r="I200" s="20"/>
      <c r="J200" s="20"/>
      <c r="K200" s="74"/>
    </row>
    <row r="201" spans="2:11">
      <c r="B201" s="20"/>
      <c r="C201" s="20"/>
      <c r="D201" s="20"/>
      <c r="E201" s="20"/>
      <c r="F201" s="20"/>
      <c r="G201" s="20"/>
      <c r="I201" s="20"/>
      <c r="J201" s="20"/>
      <c r="K201" s="74"/>
    </row>
    <row r="202" spans="2:11">
      <c r="B202" s="20"/>
      <c r="C202" s="20"/>
      <c r="D202" s="20"/>
      <c r="E202" s="20"/>
      <c r="F202" s="20"/>
      <c r="G202" s="20"/>
      <c r="I202" s="20"/>
      <c r="J202" s="20"/>
      <c r="K202" s="74"/>
    </row>
    <row r="203" spans="2:11">
      <c r="B203" s="20"/>
      <c r="C203" s="20"/>
      <c r="D203" s="20"/>
      <c r="E203" s="20"/>
      <c r="F203" s="20"/>
      <c r="G203" s="20"/>
      <c r="I203" s="20"/>
      <c r="J203" s="20"/>
      <c r="K203" s="74"/>
    </row>
    <row r="204" spans="2:11">
      <c r="B204" s="20"/>
      <c r="C204" s="20"/>
      <c r="D204" s="20"/>
      <c r="E204" s="20"/>
      <c r="F204" s="20"/>
      <c r="G204" s="20"/>
      <c r="I204" s="20"/>
      <c r="J204" s="20"/>
      <c r="K204" s="74"/>
    </row>
    <row r="205" spans="2:11">
      <c r="B205" s="20"/>
      <c r="C205" s="20"/>
      <c r="D205" s="20"/>
      <c r="E205" s="20"/>
      <c r="F205" s="20"/>
      <c r="G205" s="20"/>
      <c r="I205" s="20"/>
      <c r="J205" s="20"/>
      <c r="K205" s="74"/>
    </row>
    <row r="206" spans="2:11">
      <c r="B206" s="20"/>
      <c r="C206" s="20"/>
      <c r="D206" s="20"/>
      <c r="E206" s="20"/>
      <c r="F206" s="20"/>
      <c r="G206" s="20"/>
      <c r="I206" s="20"/>
      <c r="J206" s="20"/>
      <c r="K206" s="74"/>
    </row>
    <row r="207" spans="2:11">
      <c r="B207" s="20"/>
      <c r="C207" s="20"/>
      <c r="D207" s="20"/>
      <c r="E207" s="20"/>
      <c r="F207" s="20"/>
      <c r="G207" s="20"/>
      <c r="I207" s="20"/>
      <c r="J207" s="20"/>
      <c r="K207" s="74"/>
    </row>
    <row r="208" spans="2:11">
      <c r="B208" s="20"/>
      <c r="C208" s="20"/>
      <c r="D208" s="20"/>
      <c r="E208" s="20"/>
      <c r="F208" s="20"/>
      <c r="G208" s="20"/>
      <c r="I208" s="20"/>
      <c r="J208" s="20"/>
      <c r="K208" s="74"/>
    </row>
    <row r="209" spans="2:11">
      <c r="B209" s="20"/>
      <c r="C209" s="20"/>
      <c r="D209" s="20"/>
      <c r="E209" s="20"/>
      <c r="F209" s="20"/>
      <c r="G209" s="20"/>
      <c r="I209" s="20"/>
      <c r="J209" s="20"/>
      <c r="K209" s="74"/>
    </row>
    <row r="210" spans="2:11">
      <c r="B210" s="20"/>
      <c r="C210" s="20"/>
      <c r="D210" s="20"/>
      <c r="E210" s="20"/>
      <c r="F210" s="20"/>
      <c r="G210" s="20"/>
      <c r="I210" s="20"/>
      <c r="J210" s="20"/>
      <c r="K210" s="74"/>
    </row>
    <row r="211" spans="2:11">
      <c r="B211" s="20"/>
      <c r="C211" s="20"/>
      <c r="D211" s="20"/>
      <c r="E211" s="20"/>
      <c r="F211" s="20"/>
      <c r="G211" s="20"/>
      <c r="I211" s="20"/>
      <c r="J211" s="20"/>
      <c r="K211" s="74"/>
    </row>
    <row r="212" spans="2:11">
      <c r="B212" s="20"/>
      <c r="C212" s="20"/>
      <c r="D212" s="20"/>
      <c r="E212" s="20"/>
      <c r="F212" s="20"/>
      <c r="G212" s="20"/>
      <c r="I212" s="20"/>
      <c r="J212" s="20"/>
      <c r="K212" s="74"/>
    </row>
    <row r="213" spans="2:11">
      <c r="B213" s="20"/>
      <c r="C213" s="20"/>
      <c r="D213" s="20"/>
      <c r="E213" s="20"/>
      <c r="F213" s="20"/>
      <c r="G213" s="20"/>
      <c r="I213" s="20"/>
      <c r="J213" s="20"/>
      <c r="K213" s="74"/>
    </row>
    <row r="214" spans="2:11">
      <c r="B214" s="20"/>
      <c r="C214" s="20"/>
      <c r="D214" s="20"/>
      <c r="E214" s="20"/>
      <c r="F214" s="20"/>
      <c r="G214" s="20"/>
      <c r="I214" s="20"/>
      <c r="J214" s="20"/>
      <c r="K214" s="74"/>
    </row>
    <row r="215" spans="2:11">
      <c r="B215" s="20"/>
      <c r="C215" s="20"/>
      <c r="D215" s="20"/>
      <c r="E215" s="20"/>
      <c r="F215" s="20"/>
      <c r="G215" s="20"/>
      <c r="I215" s="20"/>
      <c r="J215" s="20"/>
      <c r="K215" s="74"/>
    </row>
    <row r="216" spans="2:11">
      <c r="B216" s="20"/>
      <c r="C216" s="20"/>
      <c r="D216" s="20"/>
      <c r="E216" s="20"/>
      <c r="F216" s="20"/>
      <c r="G216" s="20"/>
      <c r="I216" s="20"/>
      <c r="J216" s="20"/>
      <c r="K216" s="74"/>
    </row>
    <row r="217" spans="2:11">
      <c r="B217" s="20"/>
      <c r="C217" s="20"/>
      <c r="D217" s="20"/>
      <c r="E217" s="20"/>
      <c r="F217" s="20"/>
      <c r="G217" s="20"/>
      <c r="I217" s="20"/>
      <c r="J217" s="20"/>
      <c r="K217" s="74"/>
    </row>
    <row r="218" spans="2:11">
      <c r="B218" s="20"/>
      <c r="C218" s="20"/>
      <c r="D218" s="20"/>
      <c r="E218" s="20"/>
      <c r="F218" s="20"/>
      <c r="G218" s="20"/>
      <c r="I218" s="20"/>
      <c r="J218" s="20"/>
      <c r="K218" s="74"/>
    </row>
    <row r="219" spans="2:11">
      <c r="B219" s="20"/>
      <c r="C219" s="20"/>
      <c r="D219" s="20"/>
      <c r="E219" s="20"/>
      <c r="F219" s="20"/>
      <c r="G219" s="20"/>
      <c r="I219" s="20"/>
      <c r="J219" s="20"/>
      <c r="K219" s="74"/>
    </row>
    <row r="220" spans="2:11">
      <c r="B220" s="20"/>
      <c r="C220" s="20"/>
      <c r="D220" s="20"/>
      <c r="E220" s="20"/>
      <c r="F220" s="20"/>
      <c r="G220" s="20"/>
      <c r="I220" s="20"/>
      <c r="J220" s="20"/>
      <c r="K220" s="74"/>
    </row>
    <row r="221" spans="2:11">
      <c r="B221" s="20"/>
      <c r="C221" s="20"/>
      <c r="D221" s="20"/>
      <c r="E221" s="20"/>
      <c r="F221" s="20"/>
      <c r="G221" s="20"/>
      <c r="I221" s="20"/>
      <c r="J221" s="20"/>
      <c r="K221" s="74"/>
    </row>
    <row r="222" spans="2:11">
      <c r="B222" s="20"/>
      <c r="C222" s="20"/>
      <c r="D222" s="20"/>
      <c r="E222" s="20"/>
      <c r="F222" s="20"/>
      <c r="G222" s="20"/>
      <c r="I222" s="20"/>
      <c r="J222" s="20"/>
      <c r="K222" s="74"/>
    </row>
    <row r="223" spans="2:11">
      <c r="B223" s="20"/>
      <c r="C223" s="20"/>
      <c r="D223" s="20"/>
      <c r="E223" s="20"/>
      <c r="F223" s="20"/>
      <c r="G223" s="20"/>
      <c r="I223" s="20"/>
      <c r="J223" s="20"/>
      <c r="K223" s="74"/>
    </row>
    <row r="224" spans="2:11">
      <c r="B224" s="20"/>
      <c r="C224" s="20"/>
      <c r="D224" s="20"/>
      <c r="E224" s="20"/>
      <c r="F224" s="20"/>
      <c r="G224" s="20"/>
      <c r="I224" s="20"/>
      <c r="J224" s="20"/>
      <c r="K224" s="74"/>
    </row>
    <row r="225" spans="2:11">
      <c r="B225" s="20"/>
      <c r="C225" s="20"/>
      <c r="D225" s="20"/>
      <c r="E225" s="20"/>
      <c r="F225" s="20"/>
      <c r="G225" s="20"/>
      <c r="I225" s="20"/>
      <c r="J225" s="20"/>
      <c r="K225" s="74"/>
    </row>
    <row r="226" spans="2:11">
      <c r="B226" s="20"/>
      <c r="C226" s="20"/>
      <c r="D226" s="20"/>
      <c r="E226" s="20"/>
      <c r="F226" s="20"/>
      <c r="G226" s="20"/>
      <c r="I226" s="20"/>
      <c r="J226" s="20"/>
      <c r="K226" s="74"/>
    </row>
    <row r="227" spans="2:11">
      <c r="B227" s="20"/>
      <c r="C227" s="20"/>
      <c r="D227" s="20"/>
      <c r="E227" s="20"/>
      <c r="F227" s="20"/>
      <c r="G227" s="20"/>
      <c r="I227" s="20"/>
      <c r="J227" s="20"/>
      <c r="K227" s="74"/>
    </row>
    <row r="228" spans="2:11">
      <c r="B228" s="20"/>
      <c r="C228" s="20"/>
      <c r="D228" s="20"/>
      <c r="E228" s="20"/>
      <c r="F228" s="20"/>
      <c r="G228" s="20"/>
      <c r="I228" s="20"/>
      <c r="J228" s="20"/>
      <c r="K228" s="74"/>
    </row>
    <row r="229" spans="2:11">
      <c r="B229" s="20"/>
      <c r="C229" s="20"/>
      <c r="D229" s="20"/>
      <c r="E229" s="20"/>
      <c r="F229" s="20"/>
      <c r="G229" s="20"/>
      <c r="I229" s="20"/>
      <c r="J229" s="20"/>
      <c r="K229" s="74"/>
    </row>
    <row r="230" spans="2:11">
      <c r="B230" s="20"/>
      <c r="C230" s="20"/>
      <c r="D230" s="20"/>
      <c r="E230" s="20"/>
      <c r="F230" s="20"/>
      <c r="G230" s="20"/>
      <c r="I230" s="20"/>
      <c r="J230" s="20"/>
      <c r="K230" s="74"/>
    </row>
    <row r="231" spans="2:11">
      <c r="B231" s="20"/>
      <c r="C231" s="20"/>
      <c r="D231" s="20"/>
      <c r="E231" s="20"/>
      <c r="F231" s="20"/>
      <c r="G231" s="20"/>
      <c r="I231" s="20"/>
      <c r="J231" s="20"/>
      <c r="K231" s="74"/>
    </row>
    <row r="232" spans="2:11">
      <c r="B232" s="20"/>
      <c r="C232" s="20"/>
      <c r="D232" s="20"/>
      <c r="E232" s="20"/>
      <c r="F232" s="20"/>
      <c r="G232" s="20"/>
      <c r="I232" s="20"/>
      <c r="J232" s="20"/>
      <c r="K232" s="74"/>
    </row>
    <row r="233" spans="2:11">
      <c r="B233" s="20"/>
      <c r="C233" s="20"/>
      <c r="D233" s="20"/>
      <c r="E233" s="20"/>
      <c r="F233" s="20"/>
      <c r="G233" s="20"/>
      <c r="I233" s="20"/>
      <c r="J233" s="20"/>
      <c r="K233" s="74"/>
    </row>
    <row r="234" spans="2:11">
      <c r="B234" s="20"/>
      <c r="C234" s="20"/>
      <c r="D234" s="20"/>
      <c r="E234" s="20"/>
      <c r="F234" s="20"/>
      <c r="G234" s="20"/>
      <c r="I234" s="20"/>
      <c r="J234" s="20"/>
      <c r="K234" s="74"/>
    </row>
    <row r="235" spans="2:11">
      <c r="B235" s="20"/>
      <c r="C235" s="20"/>
      <c r="D235" s="20"/>
      <c r="E235" s="20"/>
      <c r="F235" s="20"/>
      <c r="G235" s="20"/>
      <c r="I235" s="20"/>
      <c r="J235" s="20"/>
      <c r="K235" s="74"/>
    </row>
    <row r="236" spans="2:11">
      <c r="B236" s="20"/>
      <c r="C236" s="20"/>
      <c r="D236" s="20"/>
      <c r="E236" s="20"/>
      <c r="F236" s="20"/>
      <c r="G236" s="20"/>
      <c r="I236" s="20"/>
      <c r="J236" s="20"/>
      <c r="K236" s="74"/>
    </row>
    <row r="237" spans="2:11">
      <c r="B237" s="20"/>
      <c r="C237" s="20"/>
      <c r="D237" s="20"/>
      <c r="E237" s="20"/>
      <c r="F237" s="20"/>
      <c r="G237" s="20"/>
      <c r="I237" s="20"/>
      <c r="J237" s="20"/>
      <c r="K237" s="74"/>
    </row>
    <row r="238" spans="2:11">
      <c r="B238" s="20"/>
      <c r="C238" s="20"/>
      <c r="D238" s="20"/>
      <c r="E238" s="20"/>
      <c r="F238" s="20"/>
      <c r="G238" s="20"/>
      <c r="I238" s="20"/>
      <c r="J238" s="20"/>
      <c r="K238" s="74"/>
    </row>
    <row r="239" spans="2:11">
      <c r="B239" s="20"/>
      <c r="C239" s="20"/>
      <c r="D239" s="20"/>
      <c r="E239" s="20"/>
      <c r="F239" s="20"/>
      <c r="G239" s="20"/>
      <c r="I239" s="20"/>
      <c r="J239" s="20"/>
      <c r="K239" s="74"/>
    </row>
    <row r="240" spans="2:11">
      <c r="B240" s="20"/>
      <c r="C240" s="20"/>
      <c r="D240" s="20"/>
      <c r="E240" s="20"/>
      <c r="F240" s="20"/>
      <c r="G240" s="20"/>
      <c r="I240" s="20"/>
      <c r="J240" s="20"/>
      <c r="K240" s="74"/>
    </row>
    <row r="241" spans="2:11">
      <c r="B241" s="20"/>
      <c r="C241" s="20"/>
      <c r="D241" s="20"/>
      <c r="E241" s="20"/>
      <c r="F241" s="20"/>
      <c r="G241" s="20"/>
      <c r="I241" s="20"/>
      <c r="J241" s="20"/>
      <c r="K241" s="74"/>
    </row>
    <row r="242" spans="2:11">
      <c r="B242" s="20"/>
      <c r="C242" s="20"/>
      <c r="D242" s="20"/>
      <c r="E242" s="20"/>
      <c r="F242" s="20"/>
      <c r="G242" s="20"/>
      <c r="I242" s="20"/>
      <c r="J242" s="20"/>
      <c r="K242" s="74"/>
    </row>
    <row r="243" spans="2:11">
      <c r="B243" s="20"/>
      <c r="C243" s="20"/>
      <c r="D243" s="20"/>
      <c r="E243" s="20"/>
      <c r="F243" s="20"/>
      <c r="G243" s="20"/>
      <c r="I243" s="20"/>
      <c r="J243" s="20"/>
      <c r="K243" s="74"/>
    </row>
    <row r="244" spans="2:11">
      <c r="B244" s="20"/>
      <c r="C244" s="20"/>
      <c r="D244" s="20"/>
      <c r="E244" s="20"/>
      <c r="F244" s="20"/>
      <c r="G244" s="20"/>
      <c r="I244" s="20"/>
      <c r="J244" s="20"/>
      <c r="K244" s="74"/>
    </row>
    <row r="245" spans="2:11">
      <c r="B245" s="20"/>
      <c r="C245" s="20"/>
      <c r="D245" s="20"/>
      <c r="E245" s="20"/>
      <c r="F245" s="20"/>
      <c r="G245" s="20"/>
      <c r="I245" s="20"/>
      <c r="J245" s="20"/>
      <c r="K245" s="74"/>
    </row>
    <row r="246" spans="2:11">
      <c r="B246" s="20"/>
      <c r="C246" s="20"/>
      <c r="D246" s="20"/>
      <c r="E246" s="20"/>
      <c r="F246" s="20"/>
      <c r="G246" s="20"/>
      <c r="I246" s="20"/>
      <c r="J246" s="20"/>
      <c r="K246" s="74"/>
    </row>
    <row r="247" spans="2:11">
      <c r="B247" s="20"/>
      <c r="C247" s="20"/>
      <c r="D247" s="20"/>
      <c r="E247" s="20"/>
      <c r="F247" s="20"/>
      <c r="G247" s="20"/>
      <c r="I247" s="20"/>
      <c r="J247" s="20"/>
      <c r="K247" s="74"/>
    </row>
    <row r="248" spans="2:11">
      <c r="B248" s="20"/>
      <c r="C248" s="20"/>
      <c r="D248" s="20"/>
      <c r="E248" s="20"/>
      <c r="F248" s="20"/>
      <c r="G248" s="20"/>
      <c r="I248" s="20"/>
      <c r="J248" s="20"/>
      <c r="K248" s="74"/>
    </row>
    <row r="249" spans="2:11">
      <c r="B249" s="20"/>
      <c r="C249" s="20"/>
      <c r="D249" s="20"/>
      <c r="E249" s="20"/>
      <c r="F249" s="20"/>
      <c r="G249" s="20"/>
      <c r="I249" s="20"/>
      <c r="J249" s="20"/>
      <c r="K249" s="74"/>
    </row>
    <row r="250" spans="2:11">
      <c r="B250" s="20"/>
      <c r="C250" s="20"/>
      <c r="D250" s="20"/>
      <c r="E250" s="20"/>
      <c r="F250" s="20"/>
      <c r="G250" s="20"/>
      <c r="I250" s="20"/>
      <c r="J250" s="20"/>
      <c r="K250" s="74"/>
    </row>
    <row r="251" spans="2:11">
      <c r="B251" s="20"/>
      <c r="C251" s="20"/>
      <c r="D251" s="20"/>
      <c r="E251" s="20"/>
      <c r="F251" s="20"/>
      <c r="G251" s="20"/>
      <c r="I251" s="20"/>
      <c r="J251" s="20"/>
      <c r="K251" s="74"/>
    </row>
    <row r="252" spans="2:11">
      <c r="B252" s="20"/>
      <c r="C252" s="20"/>
      <c r="D252" s="20"/>
      <c r="E252" s="20"/>
      <c r="F252" s="20"/>
      <c r="G252" s="20"/>
      <c r="I252" s="20"/>
      <c r="J252" s="20"/>
      <c r="K252" s="74"/>
    </row>
  </sheetData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B0BB2F"/>
    <pageSetUpPr autoPageBreaks="0"/>
  </sheetPr>
  <dimension ref="A1:L77"/>
  <sheetViews>
    <sheetView workbookViewId="0">
      <selection activeCell="B2" sqref="B2:B3"/>
    </sheetView>
  </sheetViews>
  <sheetFormatPr defaultColWidth="0" defaultRowHeight="15" zeroHeight="1"/>
  <cols>
    <col min="1" max="1" width="5.7109375" style="54" customWidth="1"/>
    <col min="2" max="2" width="12.42578125" style="50" customWidth="1"/>
    <col min="3" max="3" width="49.5703125" style="50" bestFit="1" customWidth="1"/>
    <col min="4" max="4" width="14.28515625" style="50" bestFit="1" customWidth="1"/>
    <col min="5" max="6" width="22.42578125" style="50" customWidth="1"/>
    <col min="7" max="7" width="18.7109375" style="50" customWidth="1"/>
    <col min="8" max="8" width="21.42578125" style="50" bestFit="1" customWidth="1"/>
    <col min="9" max="9" width="20.85546875" style="50" bestFit="1" customWidth="1"/>
    <col min="10" max="10" width="14.140625" style="50" customWidth="1"/>
    <col min="11" max="11" width="13.28515625" style="50" customWidth="1"/>
    <col min="12" max="12" width="6.85546875" style="54" customWidth="1"/>
    <col min="13" max="16384" width="9.140625" style="50" hidden="1"/>
  </cols>
  <sheetData>
    <row r="1" spans="1:12" s="54" customFormat="1"/>
    <row r="2" spans="1:12" ht="18" customHeight="1">
      <c r="B2" s="200" t="s">
        <v>332</v>
      </c>
      <c r="C2" s="202" t="s">
        <v>521</v>
      </c>
      <c r="D2" s="202" t="s">
        <v>333</v>
      </c>
      <c r="E2" s="203" t="s">
        <v>602</v>
      </c>
      <c r="F2" s="203" t="s">
        <v>581</v>
      </c>
      <c r="G2" s="204" t="s">
        <v>603</v>
      </c>
      <c r="H2" s="204" t="s">
        <v>275</v>
      </c>
      <c r="I2" s="204" t="s">
        <v>276</v>
      </c>
      <c r="J2" s="201" t="s">
        <v>331</v>
      </c>
      <c r="K2" s="201"/>
    </row>
    <row r="3" spans="1:12" ht="31.5">
      <c r="B3" s="200"/>
      <c r="C3" s="202"/>
      <c r="D3" s="202"/>
      <c r="E3" s="203"/>
      <c r="F3" s="203"/>
      <c r="G3" s="204"/>
      <c r="H3" s="204"/>
      <c r="I3" s="204"/>
      <c r="J3" s="51" t="s">
        <v>275</v>
      </c>
      <c r="K3" s="51" t="s">
        <v>276</v>
      </c>
    </row>
    <row r="4" spans="1:12">
      <c r="B4" s="62">
        <v>1</v>
      </c>
      <c r="C4" s="63" t="s">
        <v>256</v>
      </c>
      <c r="D4" s="63" t="s">
        <v>466</v>
      </c>
      <c r="E4" s="68">
        <v>1346812900.2820001</v>
      </c>
      <c r="F4" s="68">
        <v>1167885626.819</v>
      </c>
      <c r="G4" s="66">
        <v>0.15320616107790364</v>
      </c>
      <c r="H4" s="68">
        <v>1321784226.128</v>
      </c>
      <c r="I4" s="68">
        <v>25028674.154000003</v>
      </c>
      <c r="J4" s="60">
        <v>2</v>
      </c>
      <c r="K4" s="60">
        <v>3</v>
      </c>
      <c r="L4" s="188"/>
    </row>
    <row r="5" spans="1:12">
      <c r="B5" s="64">
        <v>2</v>
      </c>
      <c r="C5" s="65" t="s">
        <v>206</v>
      </c>
      <c r="D5" s="65"/>
      <c r="E5" s="69">
        <v>1201131477.345</v>
      </c>
      <c r="F5" s="69">
        <v>1013229023.6849999</v>
      </c>
      <c r="G5" s="67">
        <v>0.18544914256070166</v>
      </c>
      <c r="H5" s="69">
        <v>1174592806.9059999</v>
      </c>
      <c r="I5" s="69">
        <v>26538670.438999999</v>
      </c>
      <c r="J5" s="61">
        <v>1</v>
      </c>
      <c r="K5" s="61">
        <v>4</v>
      </c>
      <c r="L5" s="188"/>
    </row>
    <row r="6" spans="1:12">
      <c r="B6" s="62">
        <v>3</v>
      </c>
      <c r="C6" s="63" t="s">
        <v>227</v>
      </c>
      <c r="D6" s="63"/>
      <c r="E6" s="68">
        <v>916091086.07800007</v>
      </c>
      <c r="F6" s="68">
        <v>764133359.98099995</v>
      </c>
      <c r="G6" s="66">
        <v>0.19886283475541311</v>
      </c>
      <c r="H6" s="68">
        <v>908474103.08399999</v>
      </c>
      <c r="I6" s="68">
        <v>7616982.9939999999</v>
      </c>
      <c r="J6" s="60">
        <v>1</v>
      </c>
      <c r="K6" s="60">
        <v>3</v>
      </c>
      <c r="L6" s="188"/>
    </row>
    <row r="7" spans="1:12">
      <c r="B7" s="64">
        <v>4</v>
      </c>
      <c r="C7" s="65" t="s">
        <v>298</v>
      </c>
      <c r="D7" s="65"/>
      <c r="E7" s="69">
        <v>571550588.25199997</v>
      </c>
      <c r="F7" s="69">
        <v>491394053.63599998</v>
      </c>
      <c r="G7" s="67">
        <v>0.16312068496330623</v>
      </c>
      <c r="H7" s="69">
        <v>549755105.94400001</v>
      </c>
      <c r="I7" s="69">
        <v>21795482.307999998</v>
      </c>
      <c r="J7" s="61">
        <v>1</v>
      </c>
      <c r="K7" s="61">
        <v>4</v>
      </c>
      <c r="L7" s="188"/>
    </row>
    <row r="8" spans="1:12">
      <c r="B8" s="62">
        <v>5</v>
      </c>
      <c r="C8" s="63" t="s">
        <v>222</v>
      </c>
      <c r="D8" s="63"/>
      <c r="E8" s="68">
        <v>402370977</v>
      </c>
      <c r="F8" s="68">
        <v>334610746</v>
      </c>
      <c r="G8" s="66">
        <v>0.20250464699660298</v>
      </c>
      <c r="H8" s="68">
        <v>127148465</v>
      </c>
      <c r="I8" s="68">
        <v>275222512</v>
      </c>
      <c r="J8" s="60">
        <v>1</v>
      </c>
      <c r="K8" s="60">
        <v>5</v>
      </c>
      <c r="L8" s="188"/>
    </row>
    <row r="9" spans="1:12">
      <c r="B9" s="64">
        <v>6</v>
      </c>
      <c r="C9" s="65" t="s">
        <v>0</v>
      </c>
      <c r="D9" s="65"/>
      <c r="E9" s="69">
        <v>367014400.639</v>
      </c>
      <c r="F9" s="69">
        <v>309560381.19400001</v>
      </c>
      <c r="G9" s="67">
        <v>0.18559874885602312</v>
      </c>
      <c r="H9" s="69">
        <v>174784296.25400001</v>
      </c>
      <c r="I9" s="69">
        <v>192230104.38499999</v>
      </c>
      <c r="J9" s="61">
        <v>1</v>
      </c>
      <c r="K9" s="61">
        <v>7</v>
      </c>
      <c r="L9" s="188"/>
    </row>
    <row r="10" spans="1:12">
      <c r="B10" s="62">
        <v>7</v>
      </c>
      <c r="C10" s="63" t="s">
        <v>209</v>
      </c>
      <c r="D10" s="63"/>
      <c r="E10" s="68">
        <v>357553529.57200003</v>
      </c>
      <c r="F10" s="68">
        <v>295868099.69700003</v>
      </c>
      <c r="G10" s="66">
        <v>0.20848962743253607</v>
      </c>
      <c r="H10" s="68">
        <v>348661724.24600005</v>
      </c>
      <c r="I10" s="68">
        <v>8891805.3259999994</v>
      </c>
      <c r="J10" s="60">
        <v>1</v>
      </c>
      <c r="K10" s="60">
        <v>4</v>
      </c>
      <c r="L10" s="188"/>
    </row>
    <row r="11" spans="1:12">
      <c r="B11" s="64">
        <v>8</v>
      </c>
      <c r="C11" s="65" t="s">
        <v>217</v>
      </c>
      <c r="D11" s="65" t="s">
        <v>466</v>
      </c>
      <c r="E11" s="69">
        <v>341975356.70599997</v>
      </c>
      <c r="F11" s="69">
        <v>287840856.27999997</v>
      </c>
      <c r="G11" s="67">
        <v>0.18807094005216607</v>
      </c>
      <c r="H11" s="69">
        <v>341975356.70599997</v>
      </c>
      <c r="I11" s="69"/>
      <c r="J11" s="61">
        <v>3</v>
      </c>
      <c r="K11" s="61">
        <v>0</v>
      </c>
      <c r="L11" s="188"/>
    </row>
    <row r="12" spans="1:12">
      <c r="B12" s="62">
        <v>9</v>
      </c>
      <c r="C12" s="63" t="s">
        <v>272</v>
      </c>
      <c r="D12" s="63"/>
      <c r="E12" s="68">
        <v>242659609.36500001</v>
      </c>
      <c r="F12" s="68">
        <v>208365451.20899999</v>
      </c>
      <c r="G12" s="66">
        <v>0.16458658552564653</v>
      </c>
      <c r="H12" s="68">
        <v>238978847.889</v>
      </c>
      <c r="I12" s="68">
        <v>3680761.4759999998</v>
      </c>
      <c r="J12" s="60">
        <v>1</v>
      </c>
      <c r="K12" s="60">
        <v>3</v>
      </c>
      <c r="L12" s="188"/>
    </row>
    <row r="13" spans="1:12">
      <c r="B13" s="64">
        <v>10</v>
      </c>
      <c r="C13" s="65" t="s">
        <v>221</v>
      </c>
      <c r="D13" s="65"/>
      <c r="E13" s="69">
        <v>247506879.734</v>
      </c>
      <c r="F13" s="69">
        <v>206572971.875</v>
      </c>
      <c r="G13" s="67">
        <v>0.19815713298528537</v>
      </c>
      <c r="H13" s="69">
        <v>246318113.722</v>
      </c>
      <c r="I13" s="69">
        <v>1188766.0120000001</v>
      </c>
      <c r="J13" s="61">
        <v>1</v>
      </c>
      <c r="K13" s="61">
        <v>2</v>
      </c>
      <c r="L13" s="188"/>
    </row>
    <row r="14" spans="1:12">
      <c r="B14" s="62">
        <v>11</v>
      </c>
      <c r="C14" s="63" t="s">
        <v>268</v>
      </c>
      <c r="D14" s="63"/>
      <c r="E14" s="68">
        <v>149514371</v>
      </c>
      <c r="F14" s="68">
        <v>123035136</v>
      </c>
      <c r="G14" s="66">
        <v>0.21521685480154229</v>
      </c>
      <c r="H14" s="68">
        <v>120542527</v>
      </c>
      <c r="I14" s="68">
        <v>28971844</v>
      </c>
      <c r="J14" s="60">
        <v>1</v>
      </c>
      <c r="K14" s="60">
        <v>3</v>
      </c>
      <c r="L14" s="188"/>
    </row>
    <row r="15" spans="1:12">
      <c r="B15" s="64">
        <v>12</v>
      </c>
      <c r="C15" s="65" t="s">
        <v>238</v>
      </c>
      <c r="D15" s="65"/>
      <c r="E15" s="69">
        <v>139919565.535</v>
      </c>
      <c r="F15" s="69">
        <v>117583455.962</v>
      </c>
      <c r="G15" s="67">
        <v>0.18995962816587442</v>
      </c>
      <c r="H15" s="69">
        <v>32369481.105999999</v>
      </c>
      <c r="I15" s="69">
        <v>107550084.42899999</v>
      </c>
      <c r="J15" s="61">
        <v>1</v>
      </c>
      <c r="K15" s="61">
        <v>4</v>
      </c>
      <c r="L15" s="188"/>
    </row>
    <row r="16" spans="1:12" s="52" customFormat="1">
      <c r="A16" s="54"/>
      <c r="B16" s="62">
        <v>13</v>
      </c>
      <c r="C16" s="63" t="s">
        <v>585</v>
      </c>
      <c r="D16" s="63"/>
      <c r="E16" s="68">
        <v>126730085</v>
      </c>
      <c r="F16" s="68">
        <v>111920867</v>
      </c>
      <c r="G16" s="66">
        <v>0.13231864974741492</v>
      </c>
      <c r="H16" s="68"/>
      <c r="I16" s="68">
        <v>126730085</v>
      </c>
      <c r="J16" s="60">
        <v>0</v>
      </c>
      <c r="K16" s="60">
        <v>7</v>
      </c>
      <c r="L16" s="188"/>
    </row>
    <row r="17" spans="1:12" s="52" customFormat="1">
      <c r="A17" s="54"/>
      <c r="B17" s="64">
        <v>14</v>
      </c>
      <c r="C17" s="65" t="s">
        <v>250</v>
      </c>
      <c r="D17" s="65"/>
      <c r="E17" s="69">
        <v>101656391</v>
      </c>
      <c r="F17" s="69">
        <v>91089848</v>
      </c>
      <c r="G17" s="67">
        <v>0.11600132431881982</v>
      </c>
      <c r="H17" s="69">
        <v>101656391</v>
      </c>
      <c r="I17" s="69"/>
      <c r="J17" s="61">
        <v>2</v>
      </c>
      <c r="K17" s="61">
        <v>0</v>
      </c>
      <c r="L17" s="188"/>
    </row>
    <row r="18" spans="1:12" s="52" customFormat="1">
      <c r="A18" s="54"/>
      <c r="B18" s="62">
        <v>15</v>
      </c>
      <c r="C18" s="63" t="s">
        <v>255</v>
      </c>
      <c r="D18" s="63" t="s">
        <v>334</v>
      </c>
      <c r="E18" s="68">
        <v>92450251.598000005</v>
      </c>
      <c r="F18" s="68">
        <v>87082960.883000001</v>
      </c>
      <c r="G18" s="66">
        <v>6.1634223969614599E-2</v>
      </c>
      <c r="H18" s="68">
        <v>92450251.598000005</v>
      </c>
      <c r="I18" s="68"/>
      <c r="J18" s="60">
        <v>1</v>
      </c>
      <c r="K18" s="60">
        <v>0</v>
      </c>
      <c r="L18" s="188"/>
    </row>
    <row r="19" spans="1:12" s="52" customFormat="1">
      <c r="A19" s="54"/>
      <c r="B19" s="64">
        <v>16</v>
      </c>
      <c r="C19" s="65" t="s">
        <v>262</v>
      </c>
      <c r="D19" s="65"/>
      <c r="E19" s="69">
        <v>86150771.944000006</v>
      </c>
      <c r="F19" s="69">
        <v>70384066.667999998</v>
      </c>
      <c r="G19" s="67">
        <v>0.22400958089522138</v>
      </c>
      <c r="H19" s="69">
        <v>85198020.532000005</v>
      </c>
      <c r="I19" s="69">
        <v>952751.41200000001</v>
      </c>
      <c r="J19" s="61">
        <v>1</v>
      </c>
      <c r="K19" s="61">
        <v>2</v>
      </c>
      <c r="L19" s="188"/>
    </row>
    <row r="20" spans="1:12" s="52" customFormat="1">
      <c r="A20" s="54"/>
      <c r="B20" s="62">
        <v>17</v>
      </c>
      <c r="C20" s="63" t="s">
        <v>249</v>
      </c>
      <c r="D20" s="63"/>
      <c r="E20" s="68">
        <v>73617451.693000004</v>
      </c>
      <c r="F20" s="68">
        <v>68367869.197999999</v>
      </c>
      <c r="G20" s="66">
        <v>7.6784351429714848E-2</v>
      </c>
      <c r="H20" s="68"/>
      <c r="I20" s="68">
        <v>73617451.693000004</v>
      </c>
      <c r="J20" s="60">
        <v>0</v>
      </c>
      <c r="K20" s="60">
        <v>3</v>
      </c>
      <c r="L20" s="188"/>
    </row>
    <row r="21" spans="1:12" s="52" customFormat="1">
      <c r="A21" s="54"/>
      <c r="B21" s="64">
        <v>19</v>
      </c>
      <c r="C21" s="65" t="s">
        <v>228</v>
      </c>
      <c r="D21" s="65"/>
      <c r="E21" s="69">
        <v>67065433.591000006</v>
      </c>
      <c r="F21" s="69">
        <v>60434310.663999997</v>
      </c>
      <c r="G21" s="67">
        <v>0.10972447363332116</v>
      </c>
      <c r="H21" s="69"/>
      <c r="I21" s="69">
        <v>67065433.591000006</v>
      </c>
      <c r="J21" s="61">
        <v>0</v>
      </c>
      <c r="K21" s="61">
        <v>10</v>
      </c>
      <c r="L21" s="188"/>
    </row>
    <row r="22" spans="1:12" s="52" customFormat="1">
      <c r="A22" s="54"/>
      <c r="B22" s="62">
        <v>18</v>
      </c>
      <c r="C22" s="63" t="s">
        <v>516</v>
      </c>
      <c r="D22" s="63"/>
      <c r="E22" s="68">
        <v>65977419</v>
      </c>
      <c r="F22" s="68">
        <v>61804418.843999997</v>
      </c>
      <c r="G22" s="66">
        <v>6.7519446571175479E-2</v>
      </c>
      <c r="H22" s="68"/>
      <c r="I22" s="68">
        <v>65977419</v>
      </c>
      <c r="J22" s="60">
        <v>0</v>
      </c>
      <c r="K22" s="60">
        <v>1</v>
      </c>
      <c r="L22" s="188"/>
    </row>
    <row r="23" spans="1:12" s="52" customFormat="1">
      <c r="A23" s="54"/>
      <c r="B23" s="64">
        <v>20</v>
      </c>
      <c r="C23" s="65" t="s">
        <v>220</v>
      </c>
      <c r="D23" s="65"/>
      <c r="E23" s="69">
        <v>58542663</v>
      </c>
      <c r="F23" s="69">
        <v>49869005</v>
      </c>
      <c r="G23" s="67">
        <v>0.17392883615784993</v>
      </c>
      <c r="H23" s="69">
        <v>58542663</v>
      </c>
      <c r="I23" s="69"/>
      <c r="J23" s="61">
        <v>1</v>
      </c>
      <c r="K23" s="61">
        <v>0</v>
      </c>
      <c r="L23" s="188"/>
    </row>
    <row r="24" spans="1:12" s="52" customFormat="1">
      <c r="A24" s="54"/>
      <c r="B24" s="62">
        <v>21</v>
      </c>
      <c r="C24" s="63" t="s">
        <v>252</v>
      </c>
      <c r="D24" s="63"/>
      <c r="E24" s="68">
        <v>45108278.170999996</v>
      </c>
      <c r="F24" s="68">
        <v>40377896.109999999</v>
      </c>
      <c r="G24" s="66">
        <v>0.11715276219724746</v>
      </c>
      <c r="H24" s="68">
        <v>45108278.170999996</v>
      </c>
      <c r="I24" s="68"/>
      <c r="J24" s="60">
        <v>1</v>
      </c>
      <c r="K24" s="60">
        <v>0</v>
      </c>
      <c r="L24" s="188"/>
    </row>
    <row r="25" spans="1:12" s="52" customFormat="1">
      <c r="A25" s="54"/>
      <c r="B25" s="64">
        <v>22</v>
      </c>
      <c r="C25" s="65" t="s">
        <v>254</v>
      </c>
      <c r="D25" s="65"/>
      <c r="E25" s="69">
        <v>27921283</v>
      </c>
      <c r="F25" s="69">
        <v>26035323</v>
      </c>
      <c r="G25" s="67">
        <v>7.2438509789181316E-2</v>
      </c>
      <c r="H25" s="69">
        <v>27921283</v>
      </c>
      <c r="I25" s="69"/>
      <c r="J25" s="61">
        <v>1</v>
      </c>
      <c r="K25" s="61">
        <v>0</v>
      </c>
      <c r="L25" s="188"/>
    </row>
    <row r="26" spans="1:12" s="52" customFormat="1">
      <c r="A26" s="54"/>
      <c r="B26" s="62">
        <v>23</v>
      </c>
      <c r="C26" s="63" t="s">
        <v>253</v>
      </c>
      <c r="D26" s="63"/>
      <c r="E26" s="68">
        <v>18949790</v>
      </c>
      <c r="F26" s="68">
        <v>16268547</v>
      </c>
      <c r="G26" s="66">
        <v>0.16481146103582578</v>
      </c>
      <c r="H26" s="68">
        <v>18949790</v>
      </c>
      <c r="I26" s="68"/>
      <c r="J26" s="60">
        <v>1</v>
      </c>
      <c r="K26" s="60">
        <v>0</v>
      </c>
      <c r="L26" s="188"/>
    </row>
    <row r="27" spans="1:12">
      <c r="B27" s="64">
        <v>24</v>
      </c>
      <c r="C27" s="65" t="s">
        <v>274</v>
      </c>
      <c r="D27" s="65" t="s">
        <v>334</v>
      </c>
      <c r="E27" s="69">
        <v>14569496.825999999</v>
      </c>
      <c r="F27" s="69">
        <v>13490104.359999999</v>
      </c>
      <c r="G27" s="67">
        <v>8.0013648315467867E-2</v>
      </c>
      <c r="H27" s="69">
        <v>14569496.825999999</v>
      </c>
      <c r="I27" s="69"/>
      <c r="J27" s="61">
        <v>1</v>
      </c>
      <c r="K27" s="61">
        <v>0</v>
      </c>
      <c r="L27" s="188"/>
    </row>
    <row r="28" spans="1:12">
      <c r="B28" s="62">
        <v>25</v>
      </c>
      <c r="C28" s="63" t="s">
        <v>261</v>
      </c>
      <c r="D28" s="63"/>
      <c r="E28" s="68">
        <v>9009659.7019999996</v>
      </c>
      <c r="F28" s="68">
        <v>7869303.1169999996</v>
      </c>
      <c r="G28" s="66">
        <v>0.14491201673709786</v>
      </c>
      <c r="H28" s="68">
        <v>2241251.2140000002</v>
      </c>
      <c r="I28" s="68">
        <v>6768408.4879999999</v>
      </c>
      <c r="J28" s="60">
        <v>1</v>
      </c>
      <c r="K28" s="60">
        <v>1</v>
      </c>
      <c r="L28" s="188"/>
    </row>
    <row r="29" spans="1:12">
      <c r="B29" s="64">
        <v>26</v>
      </c>
      <c r="C29" s="65" t="s">
        <v>243</v>
      </c>
      <c r="D29" s="65"/>
      <c r="E29" s="69">
        <v>5034679.875</v>
      </c>
      <c r="F29" s="69">
        <v>4611489</v>
      </c>
      <c r="G29" s="67">
        <v>9.1768813717218123E-2</v>
      </c>
      <c r="H29" s="69"/>
      <c r="I29" s="69">
        <v>5034679.875</v>
      </c>
      <c r="J29" s="61">
        <v>0</v>
      </c>
      <c r="K29" s="61">
        <v>7</v>
      </c>
      <c r="L29" s="188"/>
    </row>
    <row r="30" spans="1:12">
      <c r="B30" s="62">
        <v>27</v>
      </c>
      <c r="C30" s="63" t="s">
        <v>519</v>
      </c>
      <c r="D30" s="63"/>
      <c r="E30" s="68">
        <v>4387838.6303999992</v>
      </c>
      <c r="F30" s="68">
        <v>4591710.0839999998</v>
      </c>
      <c r="G30" s="66">
        <v>-4.4399896742261413E-2</v>
      </c>
      <c r="H30" s="68"/>
      <c r="I30" s="68">
        <v>4387839</v>
      </c>
      <c r="J30" s="60">
        <v>0</v>
      </c>
      <c r="K30" s="60">
        <v>1</v>
      </c>
      <c r="L30" s="188"/>
    </row>
    <row r="31" spans="1:12">
      <c r="B31" s="64">
        <v>28</v>
      </c>
      <c r="C31" s="65" t="s">
        <v>263</v>
      </c>
      <c r="D31" s="65"/>
      <c r="E31" s="69">
        <v>2075643.4240000001</v>
      </c>
      <c r="F31" s="69">
        <v>1871460.6129999999</v>
      </c>
      <c r="G31" s="67">
        <v>0.10910345084564188</v>
      </c>
      <c r="H31" s="69"/>
      <c r="I31" s="69">
        <v>2075643.4240000001</v>
      </c>
      <c r="J31" s="61">
        <v>0</v>
      </c>
      <c r="K31" s="61">
        <v>4</v>
      </c>
      <c r="L31" s="188"/>
    </row>
    <row r="32" spans="1:12" ht="16.5" thickBot="1">
      <c r="B32" s="54"/>
      <c r="C32" s="56" t="s">
        <v>335</v>
      </c>
      <c r="D32" s="56"/>
      <c r="E32" s="70">
        <v>7083347877.9623976</v>
      </c>
      <c r="F32" s="70">
        <v>6036148341.8789968</v>
      </c>
      <c r="G32" s="71">
        <v>0.17348803852580885</v>
      </c>
      <c r="H32" s="70">
        <v>6032022479.3259993</v>
      </c>
      <c r="I32" s="70">
        <v>1051325399.0059998</v>
      </c>
      <c r="J32" s="72">
        <v>25</v>
      </c>
      <c r="K32" s="72">
        <v>78</v>
      </c>
    </row>
    <row r="33" spans="2:11" ht="15.75" thickTop="1">
      <c r="B33" s="54"/>
      <c r="C33" s="54"/>
      <c r="D33" s="54"/>
      <c r="E33" s="54"/>
      <c r="F33" s="54"/>
      <c r="G33" s="54"/>
      <c r="H33" s="54"/>
      <c r="I33" s="54"/>
      <c r="J33" s="54"/>
      <c r="K33" s="54"/>
    </row>
    <row r="34" spans="2:11">
      <c r="B34" s="57" t="s">
        <v>571</v>
      </c>
      <c r="C34" s="57"/>
      <c r="D34" s="57"/>
      <c r="E34" s="152"/>
      <c r="F34" s="54"/>
      <c r="G34" s="54"/>
      <c r="H34" s="54"/>
      <c r="I34" s="152"/>
      <c r="J34" s="54"/>
      <c r="K34" s="54"/>
    </row>
    <row r="35" spans="2:11">
      <c r="B35" s="57"/>
      <c r="C35" s="57"/>
      <c r="D35" s="57"/>
      <c r="E35" s="152"/>
      <c r="F35" s="55"/>
      <c r="G35" s="55"/>
      <c r="H35" s="55"/>
      <c r="I35" s="53"/>
      <c r="J35" s="53"/>
      <c r="K35" s="53"/>
    </row>
    <row r="36" spans="2:11">
      <c r="B36" s="57"/>
      <c r="C36" s="57"/>
      <c r="D36" s="57"/>
      <c r="E36" s="152"/>
      <c r="F36" s="152"/>
      <c r="G36" s="54"/>
      <c r="H36" s="152"/>
      <c r="I36" s="54"/>
      <c r="J36" s="54"/>
      <c r="K36" s="54"/>
    </row>
    <row r="37" spans="2:11">
      <c r="B37" s="57"/>
      <c r="C37" s="57"/>
      <c r="D37" s="57"/>
      <c r="E37" s="54"/>
      <c r="F37" s="54"/>
      <c r="G37" s="54"/>
      <c r="H37" s="54"/>
      <c r="I37" s="54"/>
      <c r="J37" s="54"/>
      <c r="K37" s="54"/>
    </row>
    <row r="38" spans="2:11">
      <c r="B38" s="58" t="s">
        <v>336</v>
      </c>
      <c r="C38" s="57"/>
      <c r="D38" s="57"/>
      <c r="E38" s="54"/>
      <c r="F38" s="54"/>
      <c r="G38" s="54"/>
      <c r="H38" s="54"/>
      <c r="I38" s="54"/>
      <c r="J38" s="54"/>
      <c r="K38" s="54"/>
    </row>
    <row r="39" spans="2:11">
      <c r="B39" s="59" t="s">
        <v>468</v>
      </c>
      <c r="C39" s="57"/>
      <c r="D39" s="57"/>
      <c r="E39" s="54"/>
      <c r="F39" s="54"/>
      <c r="G39" s="54"/>
      <c r="H39" s="54"/>
      <c r="I39" s="54"/>
      <c r="J39" s="54"/>
      <c r="K39" s="54"/>
    </row>
    <row r="40" spans="2:11">
      <c r="B40" s="59" t="s">
        <v>469</v>
      </c>
      <c r="C40" s="57"/>
      <c r="D40" s="57"/>
      <c r="E40" s="54"/>
      <c r="F40" s="54"/>
      <c r="G40" s="54"/>
      <c r="H40" s="54"/>
      <c r="I40" s="54"/>
      <c r="J40" s="54"/>
      <c r="K40" s="54"/>
    </row>
    <row r="41" spans="2:11" s="54" customFormat="1"/>
    <row r="42" spans="2:11" s="54" customFormat="1">
      <c r="C42" s="172"/>
      <c r="D42" s="172"/>
    </row>
    <row r="43" spans="2:11" s="54" customFormat="1"/>
    <row r="44" spans="2:11" s="54" customFormat="1"/>
    <row r="45" spans="2:11" s="54" customFormat="1" hidden="1"/>
    <row r="46" spans="2:11" s="54" customFormat="1" hidden="1">
      <c r="B46" s="173"/>
      <c r="C46" s="173"/>
      <c r="D46" s="173"/>
      <c r="E46" s="173"/>
      <c r="F46" s="173"/>
      <c r="G46" s="173"/>
      <c r="H46" s="173"/>
      <c r="I46" s="173"/>
      <c r="J46" s="173"/>
    </row>
    <row r="47" spans="2:11" s="54" customFormat="1" hidden="1">
      <c r="B47" s="173"/>
      <c r="C47" s="173"/>
      <c r="D47" s="173"/>
      <c r="E47" s="173"/>
      <c r="F47" s="173"/>
      <c r="G47" s="173"/>
      <c r="H47" s="173"/>
      <c r="I47" s="173"/>
      <c r="J47" s="173"/>
    </row>
    <row r="48" spans="2:11" s="54" customFormat="1" hidden="1">
      <c r="B48" s="173"/>
      <c r="C48" s="173"/>
      <c r="D48" s="173"/>
      <c r="E48" s="173"/>
      <c r="F48" s="173"/>
      <c r="G48" s="173"/>
      <c r="H48" s="173"/>
      <c r="I48" s="173"/>
      <c r="J48" s="173"/>
    </row>
    <row r="49" spans="2:10" s="54" customFormat="1" hidden="1">
      <c r="B49" s="173"/>
      <c r="C49" s="173"/>
      <c r="D49" s="174"/>
      <c r="E49" s="174"/>
      <c r="F49" s="174"/>
      <c r="G49" s="174"/>
      <c r="H49" s="174"/>
      <c r="I49" s="174"/>
      <c r="J49" s="173"/>
    </row>
    <row r="50" spans="2:10" s="54" customFormat="1" hidden="1">
      <c r="B50" s="173"/>
      <c r="C50" s="173"/>
      <c r="D50" s="175"/>
      <c r="E50" s="175"/>
      <c r="F50" s="175"/>
      <c r="G50" s="175"/>
      <c r="H50" s="173"/>
      <c r="I50" s="173"/>
      <c r="J50" s="173"/>
    </row>
    <row r="51" spans="2:10" s="54" customFormat="1" hidden="1">
      <c r="B51" s="173"/>
      <c r="C51" s="173"/>
      <c r="D51" s="175"/>
      <c r="E51" s="175"/>
      <c r="F51" s="175"/>
      <c r="G51" s="175"/>
      <c r="H51" s="173"/>
      <c r="I51" s="173"/>
      <c r="J51" s="173"/>
    </row>
    <row r="52" spans="2:10" s="54" customFormat="1" hidden="1">
      <c r="B52" s="173"/>
      <c r="C52" s="173"/>
      <c r="D52" s="175"/>
      <c r="E52" s="175"/>
      <c r="F52" s="175"/>
      <c r="G52" s="175"/>
      <c r="H52" s="173"/>
      <c r="I52" s="173"/>
      <c r="J52" s="173"/>
    </row>
    <row r="53" spans="2:10" s="54" customFormat="1" hidden="1">
      <c r="B53" s="173"/>
      <c r="C53" s="173"/>
      <c r="D53" s="175"/>
      <c r="E53" s="175"/>
      <c r="F53" s="175"/>
      <c r="G53" s="175"/>
      <c r="H53" s="173"/>
      <c r="I53" s="173"/>
      <c r="J53" s="173"/>
    </row>
    <row r="54" spans="2:10" s="54" customFormat="1" hidden="1">
      <c r="B54" s="173"/>
      <c r="C54" s="173"/>
      <c r="D54" s="175"/>
      <c r="E54" s="175"/>
      <c r="F54" s="175"/>
      <c r="G54" s="175"/>
      <c r="H54" s="173"/>
      <c r="I54" s="173"/>
      <c r="J54" s="173"/>
    </row>
    <row r="55" spans="2:10" s="54" customFormat="1" hidden="1">
      <c r="B55" s="173"/>
      <c r="C55" s="173"/>
      <c r="D55" s="175"/>
      <c r="E55" s="175"/>
      <c r="F55" s="175"/>
      <c r="G55" s="175"/>
      <c r="H55" s="173"/>
      <c r="I55" s="173"/>
      <c r="J55" s="173"/>
    </row>
    <row r="56" spans="2:10" s="54" customFormat="1" hidden="1">
      <c r="B56" s="173"/>
      <c r="C56" s="173"/>
      <c r="D56" s="175"/>
      <c r="E56" s="175"/>
      <c r="F56" s="175"/>
      <c r="G56" s="175"/>
      <c r="H56" s="173"/>
      <c r="I56" s="173"/>
      <c r="J56" s="173"/>
    </row>
    <row r="57" spans="2:10" s="54" customFormat="1" hidden="1">
      <c r="B57" s="173"/>
      <c r="C57" s="173"/>
      <c r="D57" s="175"/>
      <c r="E57" s="175"/>
      <c r="F57" s="175"/>
      <c r="G57" s="175"/>
      <c r="H57" s="173"/>
      <c r="I57" s="173"/>
      <c r="J57" s="173"/>
    </row>
    <row r="58" spans="2:10" s="54" customFormat="1" hidden="1">
      <c r="B58" s="173"/>
      <c r="C58" s="173"/>
      <c r="D58" s="175"/>
      <c r="E58" s="175"/>
      <c r="F58" s="175"/>
      <c r="G58" s="175"/>
      <c r="H58" s="173"/>
      <c r="I58" s="173"/>
      <c r="J58" s="173"/>
    </row>
    <row r="59" spans="2:10" s="54" customFormat="1" hidden="1">
      <c r="B59" s="173"/>
      <c r="C59" s="173"/>
      <c r="D59" s="175"/>
      <c r="E59" s="175"/>
      <c r="F59" s="175"/>
      <c r="G59" s="175"/>
      <c r="H59" s="173"/>
      <c r="I59" s="173"/>
      <c r="J59" s="173"/>
    </row>
    <row r="60" spans="2:10" s="54" customFormat="1" hidden="1">
      <c r="B60" s="173"/>
      <c r="C60" s="173"/>
      <c r="D60" s="175"/>
      <c r="E60" s="175"/>
      <c r="F60" s="175"/>
      <c r="G60" s="175"/>
      <c r="H60" s="173"/>
      <c r="I60" s="173"/>
      <c r="J60" s="173"/>
    </row>
    <row r="61" spans="2:10" s="54" customFormat="1" hidden="1">
      <c r="B61" s="173"/>
      <c r="C61" s="173"/>
      <c r="D61" s="175"/>
      <c r="E61" s="175"/>
      <c r="F61" s="175"/>
      <c r="G61" s="175"/>
      <c r="H61" s="173"/>
      <c r="I61" s="173"/>
      <c r="J61" s="173"/>
    </row>
    <row r="62" spans="2:10" s="54" customFormat="1" hidden="1">
      <c r="B62" s="173"/>
      <c r="C62" s="173"/>
      <c r="D62" s="175"/>
      <c r="E62" s="175"/>
      <c r="F62" s="175"/>
      <c r="G62" s="175"/>
      <c r="H62" s="173"/>
      <c r="I62" s="173"/>
      <c r="J62" s="173"/>
    </row>
    <row r="63" spans="2:10" s="54" customFormat="1" hidden="1">
      <c r="B63" s="173"/>
      <c r="C63" s="173"/>
      <c r="D63" s="175"/>
      <c r="E63" s="175"/>
      <c r="F63" s="175"/>
      <c r="G63" s="175"/>
      <c r="H63" s="173"/>
      <c r="I63" s="173"/>
      <c r="J63" s="173"/>
    </row>
    <row r="64" spans="2:10" s="54" customFormat="1" hidden="1">
      <c r="B64" s="173"/>
      <c r="C64" s="173"/>
      <c r="D64" s="175"/>
      <c r="E64" s="175"/>
      <c r="F64" s="175"/>
      <c r="G64" s="175"/>
      <c r="H64" s="173"/>
      <c r="I64" s="173"/>
      <c r="J64" s="173"/>
    </row>
    <row r="65" spans="2:10" s="54" customFormat="1" hidden="1">
      <c r="B65" s="173"/>
      <c r="C65" s="173"/>
      <c r="D65" s="175"/>
      <c r="E65" s="175"/>
      <c r="F65" s="175"/>
      <c r="G65" s="175"/>
      <c r="H65" s="173"/>
      <c r="I65" s="173"/>
      <c r="J65" s="173"/>
    </row>
    <row r="66" spans="2:10" s="54" customFormat="1" hidden="1">
      <c r="B66" s="173"/>
      <c r="C66" s="173"/>
      <c r="D66" s="175"/>
      <c r="E66" s="175"/>
      <c r="F66" s="175"/>
      <c r="G66" s="175"/>
      <c r="H66" s="173"/>
      <c r="I66" s="173"/>
      <c r="J66" s="173"/>
    </row>
    <row r="67" spans="2:10" s="54" customFormat="1" hidden="1">
      <c r="B67" s="173"/>
      <c r="C67" s="173"/>
      <c r="D67" s="175"/>
      <c r="E67" s="175"/>
      <c r="F67" s="175"/>
      <c r="G67" s="175"/>
      <c r="H67" s="173"/>
      <c r="I67" s="173"/>
      <c r="J67" s="173"/>
    </row>
    <row r="68" spans="2:10" s="54" customFormat="1" hidden="1">
      <c r="B68" s="173"/>
      <c r="C68" s="173"/>
      <c r="D68" s="175"/>
      <c r="E68" s="175"/>
      <c r="F68" s="175"/>
      <c r="G68" s="175"/>
      <c r="H68" s="173"/>
      <c r="I68" s="173"/>
      <c r="J68" s="173"/>
    </row>
    <row r="69" spans="2:10" s="54" customFormat="1" hidden="1">
      <c r="B69" s="173"/>
      <c r="C69" s="173"/>
      <c r="D69" s="175"/>
      <c r="E69" s="175"/>
      <c r="F69" s="175"/>
      <c r="G69" s="175"/>
      <c r="H69" s="173"/>
      <c r="I69" s="173"/>
      <c r="J69" s="173"/>
    </row>
    <row r="70" spans="2:10" s="54" customFormat="1" hidden="1">
      <c r="B70" s="173"/>
      <c r="C70" s="173"/>
      <c r="D70" s="175"/>
      <c r="E70" s="175"/>
      <c r="F70" s="175"/>
      <c r="G70" s="175"/>
      <c r="H70" s="173"/>
      <c r="I70" s="173"/>
      <c r="J70" s="173"/>
    </row>
    <row r="71" spans="2:10" s="54" customFormat="1" hidden="1">
      <c r="B71" s="173"/>
      <c r="C71" s="173"/>
      <c r="D71" s="176"/>
      <c r="E71" s="176"/>
      <c r="F71" s="176"/>
      <c r="G71" s="176"/>
      <c r="H71" s="176"/>
      <c r="I71" s="176"/>
      <c r="J71" s="173"/>
    </row>
    <row r="72" spans="2:10" s="54" customFormat="1" hidden="1">
      <c r="B72" s="173"/>
      <c r="C72" s="173"/>
      <c r="D72" s="177"/>
      <c r="E72" s="173"/>
      <c r="F72" s="173"/>
      <c r="G72" s="173"/>
      <c r="H72" s="173"/>
      <c r="I72" s="173"/>
      <c r="J72" s="173"/>
    </row>
    <row r="73" spans="2:10" s="54" customFormat="1" hidden="1">
      <c r="B73" s="173"/>
      <c r="C73" s="173"/>
      <c r="D73" s="173"/>
      <c r="E73" s="173"/>
      <c r="F73" s="173"/>
      <c r="G73" s="173"/>
      <c r="H73" s="173"/>
      <c r="I73" s="173"/>
      <c r="J73" s="173"/>
    </row>
    <row r="74" spans="2:10" s="54" customFormat="1" hidden="1">
      <c r="B74" s="173"/>
      <c r="C74" s="173"/>
      <c r="D74" s="173"/>
      <c r="E74" s="173"/>
      <c r="F74" s="173"/>
      <c r="G74" s="173"/>
      <c r="H74" s="173"/>
      <c r="I74" s="173"/>
      <c r="J74" s="173"/>
    </row>
    <row r="75" spans="2:10" s="54" customFormat="1" hidden="1"/>
    <row r="76" spans="2:10" s="54" customFormat="1" hidden="1"/>
    <row r="77" spans="2:10" s="54" customFormat="1" hidden="1"/>
  </sheetData>
  <dataConsolidate/>
  <mergeCells count="9">
    <mergeCell ref="B2:B3"/>
    <mergeCell ref="J2:K2"/>
    <mergeCell ref="C2:C3"/>
    <mergeCell ref="D2:D3"/>
    <mergeCell ref="E2:E3"/>
    <mergeCell ref="F2:F3"/>
    <mergeCell ref="G2:G3"/>
    <mergeCell ref="H2:H3"/>
    <mergeCell ref="I2:I3"/>
  </mergeCells>
  <pageMargins left="0.7" right="0.7" top="0.75" bottom="0.75" header="0.3" footer="0.3"/>
  <pageSetup paperSize="9" scale="3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40E05"/>
    <pageSetUpPr autoPageBreaks="0"/>
  </sheetPr>
  <dimension ref="A1:AD210"/>
  <sheetViews>
    <sheetView topLeftCell="B1" workbookViewId="0">
      <selection activeCell="D2" sqref="D2:F3"/>
    </sheetView>
  </sheetViews>
  <sheetFormatPr defaultColWidth="0" defaultRowHeight="0" customHeight="1" zeroHeight="1"/>
  <cols>
    <col min="1" max="1" width="6.28515625" style="13" hidden="1" customWidth="1"/>
    <col min="2" max="2" width="5.7109375" style="13" customWidth="1"/>
    <col min="3" max="3" width="69.5703125" style="13" bestFit="1" customWidth="1"/>
    <col min="4" max="4" width="27.140625" style="13" customWidth="1"/>
    <col min="5" max="5" width="20.7109375" style="13" customWidth="1"/>
    <col min="6" max="29" width="20.7109375" style="16" customWidth="1"/>
    <col min="30" max="30" width="5.7109375" style="41" customWidth="1"/>
    <col min="31" max="16384" width="6.28515625" style="16" hidden="1"/>
  </cols>
  <sheetData>
    <row r="1" spans="1:30" s="13" customFormat="1" ht="15">
      <c r="A1" s="10"/>
      <c r="B1" s="10"/>
      <c r="C1" s="11"/>
      <c r="D1" s="11"/>
      <c r="E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1"/>
    </row>
    <row r="2" spans="1:30" s="13" customFormat="1" ht="15.75" customHeight="1">
      <c r="C2" s="205" t="s">
        <v>509</v>
      </c>
      <c r="D2" s="212" t="s">
        <v>474</v>
      </c>
      <c r="E2" s="212"/>
      <c r="F2" s="212"/>
      <c r="AD2" s="11"/>
    </row>
    <row r="3" spans="1:30" s="13" customFormat="1" ht="33" customHeight="1">
      <c r="C3" s="205"/>
      <c r="D3" s="212"/>
      <c r="E3" s="212"/>
      <c r="F3" s="212"/>
      <c r="AD3" s="11"/>
    </row>
    <row r="4" spans="1:30" ht="15" customHeight="1">
      <c r="C4" s="14"/>
      <c r="D4" s="14"/>
      <c r="E4" s="15"/>
      <c r="F4" s="13"/>
      <c r="G4" s="13"/>
      <c r="H4" s="13"/>
    </row>
    <row r="5" spans="1:30" ht="15" customHeight="1">
      <c r="C5" s="206" t="s">
        <v>567</v>
      </c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  <c r="AC5" s="207"/>
    </row>
    <row r="6" spans="1:30" ht="15" customHeight="1">
      <c r="A6" s="14"/>
      <c r="B6" s="14"/>
      <c r="C6" s="208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</row>
    <row r="7" spans="1:30" ht="15" customHeight="1">
      <c r="A7" s="17"/>
      <c r="B7" s="17"/>
      <c r="C7" s="210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</row>
    <row r="8" spans="1:30" ht="30">
      <c r="C8" s="34" t="s">
        <v>277</v>
      </c>
      <c r="D8" s="40" t="s">
        <v>473</v>
      </c>
      <c r="E8" s="37" t="str">
        <f t="array" ref="E8:AC8">IF(IF(D2="Allar samtryggingardeildir",TRANSPOSE(Listi!$A$2:$A$26),IF(D2="Samtryggingardeildir með ábyrgð launagreiðenda",TRANSPOSE(Listi!$F$2:$F$26),IF(D2="Samtryggingardeildir án ábyrgðar launagreiðenda",TRANSPOSE(Listi!$K$2:$K$26),IFERROR(INDEX(Listi!$A$2:$A$26,SMALL(IF($D2=Listi!$B$2:$B$26,ROW(Listi!$B$2:$B$26)- MIN(ROW(Listi!$B$2:$B$26))+1,""),COLUMN()-4)), ""))))="","",IF(D2="Allar samtryggingardeildir",TRANSPOSE(Listi!$A$2:$A$26),IF(D2="Samtryggingardeildir með ábyrgð launagreiðenda",TRANSPOSE(Listi!$F$2:$F$26),IF(D2="Samtryggingardeildir án ábyrgðar launagreiðenda",TRANSPOSE(Listi!$K$2:$K$26),IFERROR(INDEX(Listi!$A$2:$A$26,SMALL(IF($D2=Listi!$B$2:$B$26,ROW(Listi!$B$2:$B$26)- MIN(ROW(Listi!$B$2:$B$26))+1,""),COLUMN()-4)), "")))))</f>
        <v xml:space="preserve">Almenni </v>
      </c>
      <c r="F8" s="37" t="str">
        <v xml:space="preserve">Birta  </v>
      </c>
      <c r="G8" s="37" t="str">
        <v>Brú</v>
      </c>
      <c r="H8" s="37" t="str">
        <v>Brú</v>
      </c>
      <c r="I8" s="37" t="str">
        <v>Brú</v>
      </c>
      <c r="J8" s="37" t="str">
        <v>EFÍA</v>
      </c>
      <c r="K8" s="37" t="str">
        <v xml:space="preserve">Festa </v>
      </c>
      <c r="L8" s="37" t="str">
        <v xml:space="preserve">Frjálsi </v>
      </c>
      <c r="M8" s="37" t="str">
        <v xml:space="preserve">Gildi  </v>
      </c>
      <c r="N8" s="37" t="str">
        <v xml:space="preserve">Íslenski  </v>
      </c>
      <c r="O8" s="37" t="str">
        <v>Lífeyrissjóður bænda</v>
      </c>
      <c r="P8" s="37" t="str">
        <v>Lífeyrissjóður bankam.</v>
      </c>
      <c r="Q8" s="37" t="str">
        <v>Lífeyrissjóður bankam.</v>
      </c>
      <c r="R8" s="37" t="str">
        <v>Lífeyrissjóður Rang.</v>
      </c>
      <c r="S8" s="37" t="str">
        <v>Lífeyrissj. starfsm. Akureyrarb.</v>
      </c>
      <c r="T8" s="37" t="str">
        <v>Lífeyrissj. starfsm. Búnaðarb.Ísl.</v>
      </c>
      <c r="U8" s="37" t="str">
        <v>Lífeyrissj. starfsm. Reykjav.</v>
      </c>
      <c r="V8" s="37" t="str">
        <v>LSR</v>
      </c>
      <c r="W8" s="37" t="str">
        <v>LSR</v>
      </c>
      <c r="X8" s="37" t="str">
        <v>Lífeyrissj. Tannlækna</v>
      </c>
      <c r="Y8" s="37" t="str">
        <v>Lífeyrissj. Verslunarm.</v>
      </c>
      <c r="Z8" s="37" t="str">
        <v>Lífeyrissj. Vestm.</v>
      </c>
      <c r="AA8" s="37" t="str">
        <v xml:space="preserve">Lífsverk  </v>
      </c>
      <c r="AB8" s="37" t="str">
        <v>Söfnunarsj.</v>
      </c>
      <c r="AC8" s="37" t="str">
        <v xml:space="preserve">Stapi  </v>
      </c>
    </row>
    <row r="9" spans="1:30" ht="46.5" customHeight="1">
      <c r="C9" s="34"/>
      <c r="D9" s="37" t="str">
        <f>D2</f>
        <v>Allar samtryggingardeildir</v>
      </c>
      <c r="E9" s="37" t="str">
        <f t="array" ref="E9:AC9">IF(IF(D2="Allar samtryggingardeildir",TRANSPOSE(Listi!$C$2:$C$26),IF(D2="Samtryggingardeildir með ábyrgð launagreiðenda",TRANSPOSE(Listi!$H$2:$H$26),IF(D2="Samtryggingardeildir án ábyrgðar launagreiðenda",TRANSPOSE(Listi!$M$2:$M$26),IFERROR(INDEX(Listi!$C$2:$C$26,SMALL(IF($D2=Listi!$B$2:$B$26,ROW(Listi!$C$2:$C$26)- MIN(ROW(Listi!$C$2:$C$26))+1,""),COLUMN()-4)), ""))))=0,"",IF(D2="Allar samtryggingardeildir",TRANSPOSE(Listi!$C$2:$C$26),IF(D2="Samtryggingardeildir með ábyrgð launagreiðenda",TRANSPOSE(Listi!$H$2:$H$26),IF(D2="Samtryggingardeildir án ábyrgðar launagreiðenda",TRANSPOSE(Listi!$M$2:$M$26),IFERROR(INDEX(Listi!$C$2:$C$26,SMALL(IF($D2=Listi!$B$2:$B$26,ROW(Listi!$C$2:$C$26)- MIN(ROW(Listi!$C$2:$C$26))+1,""),COLUMN()-4)), "")))))</f>
        <v>Tryggingadeild</v>
      </c>
      <c r="F9" s="37" t="str">
        <v>Samtryggingardeild</v>
      </c>
      <c r="G9" s="37" t="str">
        <v>A-deild</v>
      </c>
      <c r="H9" s="37" t="str">
        <v>B-deild</v>
      </c>
      <c r="I9" s="37" t="str">
        <v>V-deild</v>
      </c>
      <c r="J9" s="37" t="str">
        <v>Samtryggingardeild</v>
      </c>
      <c r="K9" s="37" t="str">
        <v>Samtryggingardeild</v>
      </c>
      <c r="L9" s="37" t="str">
        <v>Samtryggingardeild</v>
      </c>
      <c r="M9" s="37" t="str">
        <v>Samtryggingardeild</v>
      </c>
      <c r="N9" s="37" t="str">
        <v>Samtryggingardeild</v>
      </c>
      <c r="O9" s="37" t="str">
        <v>Samtryggingardeild</v>
      </c>
      <c r="P9" s="37" t="str">
        <v>Aldursdeild</v>
      </c>
      <c r="Q9" s="37" t="str">
        <v>Hlutfallsdeild</v>
      </c>
      <c r="R9" s="37" t="str">
        <v>Samtryggingardeild</v>
      </c>
      <c r="S9" s="37" t="str">
        <v>Samtryggingardeild</v>
      </c>
      <c r="T9" s="37" t="str">
        <v>Samtryggingardeild</v>
      </c>
      <c r="U9" s="37" t="str">
        <v>Samtryggingardeild</v>
      </c>
      <c r="V9" s="37" t="str">
        <v>A-deild</v>
      </c>
      <c r="W9" s="37" t="str">
        <v>B-deild</v>
      </c>
      <c r="X9" s="37" t="str">
        <v>Samtryggingardeild</v>
      </c>
      <c r="Y9" s="37" t="str">
        <v>Samtryggingardeild</v>
      </c>
      <c r="Z9" s="37" t="str">
        <v>Samtryggingardeild</v>
      </c>
      <c r="AA9" s="37" t="str">
        <v>Samtryggingardeild</v>
      </c>
      <c r="AB9" s="37" t="str">
        <v>Samtryggingardeild</v>
      </c>
      <c r="AC9" s="37" t="str">
        <v>Tryggingardeild</v>
      </c>
    </row>
    <row r="10" spans="1:30" ht="15.75">
      <c r="C10" s="21" t="s">
        <v>100</v>
      </c>
      <c r="D10" s="21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</row>
    <row r="11" spans="1:30" ht="15">
      <c r="A11" s="1" t="s">
        <v>151</v>
      </c>
      <c r="B11" s="5"/>
      <c r="C11" s="23" t="s">
        <v>152</v>
      </c>
      <c r="D11" s="24">
        <f>SUM(E11:AC11)</f>
        <v>55518815.812999994</v>
      </c>
      <c r="E11" s="24">
        <f>SUMIFS(Gögn!$I$2:$I$11876,Gögn!$F$2:$F$11876,$A11,Gögn!$A$2:$A$11876,E$207)/1000</f>
        <v>2136886.3769999999</v>
      </c>
      <c r="F11" s="24">
        <f>SUMIFS(Gögn!$I$2:$I$11876,Gögn!$F$2:$F$11876,$A11,Gögn!$A$2:$A$11876,F$207)/1000</f>
        <v>4943403.2280000001</v>
      </c>
      <c r="G11" s="24">
        <f>SUMIFS(Gögn!$I$2:$I$11876,Gögn!$F$2:$F$11876,$A11,Gögn!$A$2:$A$11876,G$207)/1000</f>
        <v>3609752.9029999999</v>
      </c>
      <c r="H11" s="24">
        <f>SUMIFS(Gögn!$I$2:$I$11876,Gögn!$F$2:$F$11876,$A11,Gögn!$A$2:$A$11876,H$207)/1000</f>
        <v>34853.478999999999</v>
      </c>
      <c r="I11" s="24">
        <f>SUMIFS(Gögn!$I$2:$I$11876,Gögn!$F$2:$F$11876,$A11,Gögn!$A$2:$A$11876,I$207)/1000</f>
        <v>1237919.997</v>
      </c>
      <c r="J11" s="24">
        <f>SUMIFS(Gögn!$I$2:$I$11876,Gögn!$F$2:$F$11876,$A11,Gögn!$A$2:$A$11876,J$207)/1000</f>
        <v>383364</v>
      </c>
      <c r="K11" s="24">
        <f>SUMIFS(Gögn!$I$2:$I$11876,Gögn!$F$2:$F$11876,$A11,Gögn!$A$2:$A$11876,K$207)/1000</f>
        <v>2904242.946</v>
      </c>
      <c r="L11" s="24">
        <f>SUMIFS(Gögn!$I$2:$I$11876,Gögn!$F$2:$F$11876,$A11,Gögn!$A$2:$A$11876,L$207)/1000</f>
        <v>2174150</v>
      </c>
      <c r="M11" s="24">
        <f>SUMIFS(Gögn!$I$2:$I$11876,Gögn!$F$2:$F$11876,$A11,Gögn!$A$2:$A$11876,M$207)/1000</f>
        <v>8861752.1879999992</v>
      </c>
      <c r="N11" s="24">
        <f>SUMIFS(Gögn!$I$2:$I$11876,Gögn!$F$2:$F$11876,$A11,Gögn!$A$2:$A$11876,N$207)/1000</f>
        <v>714607.21799999999</v>
      </c>
      <c r="O11" s="24">
        <f>SUMIFS(Gögn!$I$2:$I$11876,Gögn!$F$2:$F$11876,$A11,Gögn!$A$2:$A$11876,O$207)/1000</f>
        <v>235575.99</v>
      </c>
      <c r="P11" s="24">
        <f>SUMIFS(Gögn!$I$2:$I$11876,Gögn!$F$2:$F$11876,$A11,Gögn!$A$2:$A$11876,P$207)/1000</f>
        <v>772994</v>
      </c>
      <c r="Q11" s="24">
        <f>SUMIFS(Gögn!$I$2:$I$11876,Gögn!$F$2:$F$11876,$A11,Gögn!$A$2:$A$11876,Q$207)/1000</f>
        <v>24519</v>
      </c>
      <c r="R11" s="24">
        <f>SUMIFS(Gögn!$I$2:$I$11876,Gögn!$F$2:$F$11876,$A11,Gögn!$A$2:$A$11876,R$207)/1000</f>
        <v>217670</v>
      </c>
      <c r="S11" s="24">
        <f>SUMIFS(Gögn!$I$2:$I$11876,Gögn!$F$2:$F$11876,$A11,Gögn!$A$2:$A$11876,S$207)/1000</f>
        <v>10374.588</v>
      </c>
      <c r="T11" s="24">
        <f>SUMIFS(Gögn!$I$2:$I$11876,Gögn!$F$2:$F$11876,$A11,Gögn!$A$2:$A$11876,T$207)/1000</f>
        <v>1604</v>
      </c>
      <c r="U11" s="24">
        <f>SUMIFS(Gögn!$I$2:$I$11876,Gögn!$F$2:$F$11876,$A11,Gögn!$A$2:$A$11876,U$207)/1000</f>
        <v>57661.624000000003</v>
      </c>
      <c r="V11" s="24">
        <f>SUMIFS(Gögn!$I$2:$I$11876,Gögn!$F$2:$F$11876,$A11,Gögn!$A$2:$A$11876,V$207)/1000</f>
        <v>9806269.2909999993</v>
      </c>
      <c r="W11" s="24">
        <f>SUMIFS(Gögn!$I$2:$I$11876,Gögn!$F$2:$F$11876,$A11,Gögn!$A$2:$A$11876,W$207)/1000</f>
        <v>300174.28700000001</v>
      </c>
      <c r="X11" s="24">
        <f>SUMIFS(Gögn!$I$2:$I$11876,Gögn!$F$2:$F$11876,$A11,Gögn!$A$2:$A$11876,X$207)/1000</f>
        <v>36172.428</v>
      </c>
      <c r="Y11" s="24">
        <f>SUMIFS(Gögn!$I$2:$I$11876,Gögn!$F$2:$F$11876,$A11,Gögn!$A$2:$A$11876,Y$207)/1000</f>
        <v>9719266.0869999994</v>
      </c>
      <c r="Z11" s="24">
        <f>SUMIFS(Gögn!$I$2:$I$11876,Gögn!$F$2:$F$11876,$A11,Gögn!$A$2:$A$11876,Z$207)/1000</f>
        <v>550255.80799999996</v>
      </c>
      <c r="AA11" s="24">
        <f>SUMIFS(Gögn!$I$2:$I$11876,Gögn!$F$2:$F$11876,$A11,Gögn!$A$2:$A$11876,AA$207)/1000</f>
        <v>1718451</v>
      </c>
      <c r="AB11" s="24">
        <f>SUMIFS(Gögn!$I$2:$I$11876,Gögn!$F$2:$F$11876,$A11,Gögn!$A$2:$A$11876,AB$207)/1000</f>
        <v>1411144.42</v>
      </c>
      <c r="AC11" s="24">
        <f>SUMIFS(Gögn!$I$2:$I$11876,Gögn!$F$2:$F$11876,$A11,Gögn!$A$2:$A$11876,AC$207)/1000</f>
        <v>3655750.9539999999</v>
      </c>
    </row>
    <row r="12" spans="1:30" ht="15">
      <c r="A12" s="1" t="s">
        <v>153</v>
      </c>
      <c r="B12" s="5"/>
      <c r="C12" s="25" t="s">
        <v>154</v>
      </c>
      <c r="D12" s="22">
        <f t="shared" ref="D12:D73" si="0">SUM(E12:AC12)</f>
        <v>149236821.20400003</v>
      </c>
      <c r="E12" s="22">
        <f>SUMIFS(Gögn!$I$2:$I$11876,Gögn!$F$2:$F$11876,$A12,Gögn!$A$2:$A$11876,E$207)/1000</f>
        <v>5360358.1569999997</v>
      </c>
      <c r="F12" s="22">
        <f>SUMIFS(Gögn!$I$2:$I$11876,Gögn!$F$2:$F$11876,$A12,Gögn!$A$2:$A$11876,F$207)/1000</f>
        <v>13537494.732999999</v>
      </c>
      <c r="G12" s="22">
        <f>SUMIFS(Gögn!$I$2:$I$11876,Gögn!$F$2:$F$11876,$A12,Gögn!$A$2:$A$11876,G$207)/1000</f>
        <v>10378105.174000001</v>
      </c>
      <c r="H12" s="22">
        <f>SUMIFS(Gögn!$I$2:$I$11876,Gögn!$F$2:$F$11876,$A12,Gögn!$A$2:$A$11876,H$207)/1000</f>
        <v>84894.214999999997</v>
      </c>
      <c r="I12" s="22">
        <f>SUMIFS(Gögn!$I$2:$I$11876,Gögn!$F$2:$F$11876,$A12,Gögn!$A$2:$A$11876,I$207)/1000</f>
        <v>2950593.3769999999</v>
      </c>
      <c r="J12" s="22">
        <f>SUMIFS(Gögn!$I$2:$I$11876,Gögn!$F$2:$F$11876,$A12,Gögn!$A$2:$A$11876,J$207)/1000</f>
        <v>1093898</v>
      </c>
      <c r="K12" s="22">
        <f>SUMIFS(Gögn!$I$2:$I$11876,Gögn!$F$2:$F$11876,$A12,Gögn!$A$2:$A$11876,K$207)/1000</f>
        <v>8233953.9610000001</v>
      </c>
      <c r="L12" s="22">
        <f>SUMIFS(Gögn!$I$2:$I$11876,Gögn!$F$2:$F$11876,$A12,Gögn!$A$2:$A$11876,L$207)/1000</f>
        <v>5350283</v>
      </c>
      <c r="M12" s="22">
        <f>SUMIFS(Gögn!$I$2:$I$11876,Gögn!$F$2:$F$11876,$A12,Gögn!$A$2:$A$11876,M$207)/1000</f>
        <v>24542689.239999998</v>
      </c>
      <c r="N12" s="22">
        <f>SUMIFS(Gögn!$I$2:$I$11876,Gögn!$F$2:$F$11876,$A12,Gögn!$A$2:$A$11876,N$207)/1000</f>
        <v>1798843.0179999999</v>
      </c>
      <c r="O12" s="22">
        <f>SUMIFS(Gögn!$I$2:$I$11876,Gögn!$F$2:$F$11876,$A12,Gögn!$A$2:$A$11876,O$207)/1000</f>
        <v>540427.40700000001</v>
      </c>
      <c r="P12" s="22">
        <f>SUMIFS(Gögn!$I$2:$I$11876,Gögn!$F$2:$F$11876,$A12,Gögn!$A$2:$A$11876,P$207)/1000</f>
        <v>1223069</v>
      </c>
      <c r="Q12" s="22">
        <f>SUMIFS(Gögn!$I$2:$I$11876,Gögn!$F$2:$F$11876,$A12,Gögn!$A$2:$A$11876,Q$207)/1000</f>
        <v>100628</v>
      </c>
      <c r="R12" s="22">
        <f>SUMIFS(Gögn!$I$2:$I$11876,Gögn!$F$2:$F$11876,$A12,Gögn!$A$2:$A$11876,R$207)/1000</f>
        <v>618224</v>
      </c>
      <c r="S12" s="22">
        <f>SUMIFS(Gögn!$I$2:$I$11876,Gögn!$F$2:$F$11876,$A12,Gögn!$A$2:$A$11876,S$207)/1000</f>
        <v>35897.199000000001</v>
      </c>
      <c r="T12" s="22">
        <f>SUMIFS(Gögn!$I$2:$I$11876,Gögn!$F$2:$F$11876,$A12,Gögn!$A$2:$A$11876,T$207)/1000</f>
        <v>5774</v>
      </c>
      <c r="U12" s="22">
        <f>SUMIFS(Gögn!$I$2:$I$11876,Gögn!$F$2:$F$11876,$A12,Gögn!$A$2:$A$11876,U$207)/1000</f>
        <v>159942.67199999999</v>
      </c>
      <c r="V12" s="22">
        <f>SUMIFS(Gögn!$I$2:$I$11876,Gögn!$F$2:$F$11876,$A12,Gögn!$A$2:$A$11876,V$207)/1000</f>
        <v>28224144.037</v>
      </c>
      <c r="W12" s="22">
        <f>SUMIFS(Gögn!$I$2:$I$11876,Gögn!$F$2:$F$11876,$A12,Gögn!$A$2:$A$11876,W$207)/1000</f>
        <v>1064299.7450000001</v>
      </c>
      <c r="X12" s="22">
        <f>SUMIFS(Gögn!$I$2:$I$11876,Gögn!$F$2:$F$11876,$A12,Gögn!$A$2:$A$11876,X$207)/1000</f>
        <v>76654.858999999997</v>
      </c>
      <c r="Y12" s="22">
        <f>SUMIFS(Gögn!$I$2:$I$11876,Gögn!$F$2:$F$11876,$A12,Gögn!$A$2:$A$11876,Y$207)/1000</f>
        <v>26074995.024999999</v>
      </c>
      <c r="Z12" s="22">
        <f>SUMIFS(Gögn!$I$2:$I$11876,Gögn!$F$2:$F$11876,$A12,Gögn!$A$2:$A$11876,Z$207)/1000</f>
        <v>1394387.196</v>
      </c>
      <c r="AA12" s="22">
        <f>SUMIFS(Gögn!$I$2:$I$11876,Gögn!$F$2:$F$11876,$A12,Gögn!$A$2:$A$11876,AA$207)/1000</f>
        <v>2679352</v>
      </c>
      <c r="AB12" s="22">
        <f>SUMIFS(Gögn!$I$2:$I$11876,Gögn!$F$2:$F$11876,$A12,Gögn!$A$2:$A$11876,AB$207)/1000</f>
        <v>3556048.9890000001</v>
      </c>
      <c r="AC12" s="22">
        <f>SUMIFS(Gögn!$I$2:$I$11876,Gögn!$F$2:$F$11876,$A12,Gögn!$A$2:$A$11876,AC$207)/1000</f>
        <v>10151864.199999999</v>
      </c>
    </row>
    <row r="13" spans="1:30" ht="15">
      <c r="A13" s="1" t="s">
        <v>155</v>
      </c>
      <c r="B13" s="5"/>
      <c r="C13" s="23" t="s">
        <v>156</v>
      </c>
      <c r="D13" s="24">
        <f t="shared" si="0"/>
        <v>-166446.66800000001</v>
      </c>
      <c r="E13" s="24">
        <f>SUMIFS(Gögn!$I$2:$I$11876,Gögn!$F$2:$F$11876,$A13,Gögn!$A$2:$A$11876,E$207)/1000</f>
        <v>-9714.4030000000002</v>
      </c>
      <c r="F13" s="24">
        <f>SUMIFS(Gögn!$I$2:$I$11876,Gögn!$F$2:$F$11876,$A13,Gögn!$A$2:$A$11876,F$207)/1000</f>
        <v>-31949.714</v>
      </c>
      <c r="G13" s="24">
        <f>SUMIFS(Gögn!$I$2:$I$11876,Gögn!$F$2:$F$11876,$A13,Gögn!$A$2:$A$11876,G$207)/1000</f>
        <v>6632.7830000000004</v>
      </c>
      <c r="H13" s="24">
        <f>SUMIFS(Gögn!$I$2:$I$11876,Gögn!$F$2:$F$11876,$A13,Gögn!$A$2:$A$11876,H$207)/1000</f>
        <v>0</v>
      </c>
      <c r="I13" s="24">
        <f>SUMIFS(Gögn!$I$2:$I$11876,Gögn!$F$2:$F$11876,$A13,Gögn!$A$2:$A$11876,I$207)/1000</f>
        <v>-225.96</v>
      </c>
      <c r="J13" s="24">
        <f>SUMIFS(Gögn!$I$2:$I$11876,Gögn!$F$2:$F$11876,$A13,Gögn!$A$2:$A$11876,J$207)/1000</f>
        <v>378</v>
      </c>
      <c r="K13" s="24">
        <f>SUMIFS(Gögn!$I$2:$I$11876,Gögn!$F$2:$F$11876,$A13,Gögn!$A$2:$A$11876,K$207)/1000</f>
        <v>-41224.673000000003</v>
      </c>
      <c r="L13" s="24">
        <f>SUMIFS(Gögn!$I$2:$I$11876,Gögn!$F$2:$F$11876,$A13,Gögn!$A$2:$A$11876,L$207)/1000</f>
        <v>3699</v>
      </c>
      <c r="M13" s="24">
        <f>SUMIFS(Gögn!$I$2:$I$11876,Gögn!$F$2:$F$11876,$A13,Gögn!$A$2:$A$11876,M$207)/1000</f>
        <v>-3046.5940000000001</v>
      </c>
      <c r="N13" s="24">
        <f>SUMIFS(Gögn!$I$2:$I$11876,Gögn!$F$2:$F$11876,$A13,Gögn!$A$2:$A$11876,N$207)/1000</f>
        <v>-823.2</v>
      </c>
      <c r="O13" s="24">
        <f>SUMIFS(Gögn!$I$2:$I$11876,Gögn!$F$2:$F$11876,$A13,Gögn!$A$2:$A$11876,O$207)/1000</f>
        <v>-1558.7729999999999</v>
      </c>
      <c r="P13" s="24">
        <f>SUMIFS(Gögn!$I$2:$I$11876,Gögn!$F$2:$F$11876,$A13,Gögn!$A$2:$A$11876,P$207)/1000</f>
        <v>-1405</v>
      </c>
      <c r="Q13" s="24">
        <f>SUMIFS(Gögn!$I$2:$I$11876,Gögn!$F$2:$F$11876,$A13,Gögn!$A$2:$A$11876,Q$207)/1000</f>
        <v>0</v>
      </c>
      <c r="R13" s="24">
        <f>SUMIFS(Gögn!$I$2:$I$11876,Gögn!$F$2:$F$11876,$A13,Gögn!$A$2:$A$11876,R$207)/1000</f>
        <v>-1823</v>
      </c>
      <c r="S13" s="24">
        <f>SUMIFS(Gögn!$I$2:$I$11876,Gögn!$F$2:$F$11876,$A13,Gögn!$A$2:$A$11876,S$207)/1000</f>
        <v>-1415.568</v>
      </c>
      <c r="T13" s="24">
        <f>SUMIFS(Gögn!$I$2:$I$11876,Gögn!$F$2:$F$11876,$A13,Gögn!$A$2:$A$11876,T$207)/1000</f>
        <v>0</v>
      </c>
      <c r="U13" s="24">
        <f>SUMIFS(Gögn!$I$2:$I$11876,Gögn!$F$2:$F$11876,$A13,Gögn!$A$2:$A$11876,U$207)/1000</f>
        <v>0</v>
      </c>
      <c r="V13" s="24">
        <f>SUMIFS(Gögn!$I$2:$I$11876,Gögn!$F$2:$F$11876,$A13,Gögn!$A$2:$A$11876,V$207)/1000</f>
        <v>30065.656999999999</v>
      </c>
      <c r="W13" s="24">
        <f>SUMIFS(Gögn!$I$2:$I$11876,Gögn!$F$2:$F$11876,$A13,Gögn!$A$2:$A$11876,W$207)/1000</f>
        <v>0</v>
      </c>
      <c r="X13" s="24">
        <f>SUMIFS(Gögn!$I$2:$I$11876,Gögn!$F$2:$F$11876,$A13,Gögn!$A$2:$A$11876,X$207)/1000</f>
        <v>0</v>
      </c>
      <c r="Y13" s="24">
        <f>SUMIFS(Gögn!$I$2:$I$11876,Gögn!$F$2:$F$11876,$A13,Gögn!$A$2:$A$11876,Y$207)/1000</f>
        <v>-35312.135000000002</v>
      </c>
      <c r="Z13" s="24">
        <f>SUMIFS(Gögn!$I$2:$I$11876,Gögn!$F$2:$F$11876,$A13,Gögn!$A$2:$A$11876,Z$207)/1000</f>
        <v>-2596.42</v>
      </c>
      <c r="AA13" s="24">
        <f>SUMIFS(Gögn!$I$2:$I$11876,Gögn!$F$2:$F$11876,$A13,Gögn!$A$2:$A$11876,AA$207)/1000</f>
        <v>-9667</v>
      </c>
      <c r="AB13" s="24">
        <f>SUMIFS(Gögn!$I$2:$I$11876,Gögn!$F$2:$F$11876,$A13,Gögn!$A$2:$A$11876,AB$207)/1000</f>
        <v>-50885.383000000002</v>
      </c>
      <c r="AC13" s="24">
        <f>SUMIFS(Gögn!$I$2:$I$11876,Gögn!$F$2:$F$11876,$A13,Gögn!$A$2:$A$11876,AC$207)/1000</f>
        <v>-15574.285</v>
      </c>
    </row>
    <row r="14" spans="1:30" ht="15">
      <c r="A14" s="1" t="s">
        <v>157</v>
      </c>
      <c r="B14" s="5"/>
      <c r="C14" s="25" t="s">
        <v>158</v>
      </c>
      <c r="D14" s="22">
        <f t="shared" si="0"/>
        <v>44797621.101999991</v>
      </c>
      <c r="E14" s="22">
        <f>SUMIFS(Gögn!$I$2:$I$11876,Gögn!$F$2:$F$11876,$A14,Gögn!$A$2:$A$11876,E$207)/1000</f>
        <v>26969.506000000001</v>
      </c>
      <c r="F14" s="22">
        <f>SUMIFS(Gögn!$I$2:$I$11876,Gögn!$F$2:$F$11876,$A14,Gögn!$A$2:$A$11876,F$207)/1000</f>
        <v>166171.96</v>
      </c>
      <c r="G14" s="22">
        <f>SUMIFS(Gögn!$I$2:$I$11876,Gögn!$F$2:$F$11876,$A14,Gögn!$A$2:$A$11876,G$207)/1000</f>
        <v>232706.065</v>
      </c>
      <c r="H14" s="22">
        <f>SUMIFS(Gögn!$I$2:$I$11876,Gögn!$F$2:$F$11876,$A14,Gögn!$A$2:$A$11876,H$207)/1000</f>
        <v>2424693.2370000002</v>
      </c>
      <c r="I14" s="22">
        <f>SUMIFS(Gögn!$I$2:$I$11876,Gögn!$F$2:$F$11876,$A14,Gögn!$A$2:$A$11876,I$207)/1000</f>
        <v>68689.224000000002</v>
      </c>
      <c r="J14" s="22">
        <f>SUMIFS(Gögn!$I$2:$I$11876,Gögn!$F$2:$F$11876,$A14,Gögn!$A$2:$A$11876,J$207)/1000</f>
        <v>9035</v>
      </c>
      <c r="K14" s="22">
        <f>SUMIFS(Gögn!$I$2:$I$11876,Gögn!$F$2:$F$11876,$A14,Gögn!$A$2:$A$11876,K$207)/1000</f>
        <v>625724.68700000003</v>
      </c>
      <c r="L14" s="22">
        <f>SUMIFS(Gögn!$I$2:$I$11876,Gögn!$F$2:$F$11876,$A14,Gögn!$A$2:$A$11876,L$207)/1000</f>
        <v>126361</v>
      </c>
      <c r="M14" s="22">
        <f>SUMIFS(Gögn!$I$2:$I$11876,Gögn!$F$2:$F$11876,$A14,Gögn!$A$2:$A$11876,M$207)/1000</f>
        <v>1973322.453</v>
      </c>
      <c r="N14" s="22">
        <f>SUMIFS(Gögn!$I$2:$I$11876,Gögn!$F$2:$F$11876,$A14,Gögn!$A$2:$A$11876,N$207)/1000</f>
        <v>44706.353000000003</v>
      </c>
      <c r="O14" s="22">
        <f>SUMIFS(Gögn!$I$2:$I$11876,Gögn!$F$2:$F$11876,$A14,Gögn!$A$2:$A$11876,O$207)/1000</f>
        <v>15231.379000000001</v>
      </c>
      <c r="P14" s="22">
        <f>SUMIFS(Gögn!$I$2:$I$11876,Gögn!$F$2:$F$11876,$A14,Gögn!$A$2:$A$11876,P$207)/1000</f>
        <v>21102</v>
      </c>
      <c r="Q14" s="22">
        <f>SUMIFS(Gögn!$I$2:$I$11876,Gögn!$F$2:$F$11876,$A14,Gögn!$A$2:$A$11876,Q$207)/1000</f>
        <v>11857</v>
      </c>
      <c r="R14" s="22">
        <f>SUMIFS(Gögn!$I$2:$I$11876,Gögn!$F$2:$F$11876,$A14,Gögn!$A$2:$A$11876,R$207)/1000</f>
        <v>29445</v>
      </c>
      <c r="S14" s="22">
        <f>SUMIFS(Gögn!$I$2:$I$11876,Gögn!$F$2:$F$11876,$A14,Gögn!$A$2:$A$11876,S$207)/1000</f>
        <v>418007.02299999999</v>
      </c>
      <c r="T14" s="22">
        <f>SUMIFS(Gögn!$I$2:$I$11876,Gögn!$F$2:$F$11876,$A14,Gögn!$A$2:$A$11876,T$207)/1000</f>
        <v>3635</v>
      </c>
      <c r="U14" s="22">
        <f>SUMIFS(Gögn!$I$2:$I$11876,Gögn!$F$2:$F$11876,$A14,Gögn!$A$2:$A$11876,U$207)/1000</f>
        <v>2430784.0070000002</v>
      </c>
      <c r="V14" s="22">
        <f>SUMIFS(Gögn!$I$2:$I$11876,Gögn!$F$2:$F$11876,$A14,Gögn!$A$2:$A$11876,V$207)/1000</f>
        <v>309802.78600000002</v>
      </c>
      <c r="W14" s="22">
        <f>SUMIFS(Gögn!$I$2:$I$11876,Gögn!$F$2:$F$11876,$A14,Gögn!$A$2:$A$11876,W$207)/1000</f>
        <v>34777417.818999998</v>
      </c>
      <c r="X14" s="22">
        <f>SUMIFS(Gögn!$I$2:$I$11876,Gögn!$F$2:$F$11876,$A14,Gögn!$A$2:$A$11876,X$207)/1000</f>
        <v>2764.0320000000002</v>
      </c>
      <c r="Y14" s="22">
        <f>SUMIFS(Gögn!$I$2:$I$11876,Gögn!$F$2:$F$11876,$A14,Gögn!$A$2:$A$11876,Y$207)/1000</f>
        <v>369333.734</v>
      </c>
      <c r="Z14" s="22">
        <f>SUMIFS(Gögn!$I$2:$I$11876,Gögn!$F$2:$F$11876,$A14,Gögn!$A$2:$A$11876,Z$207)/1000</f>
        <v>102751.007</v>
      </c>
      <c r="AA14" s="22">
        <f>SUMIFS(Gögn!$I$2:$I$11876,Gögn!$F$2:$F$11876,$A14,Gögn!$A$2:$A$11876,AA$207)/1000</f>
        <v>11672</v>
      </c>
      <c r="AB14" s="22">
        <f>SUMIFS(Gögn!$I$2:$I$11876,Gögn!$F$2:$F$11876,$A14,Gögn!$A$2:$A$11876,AB$207)/1000</f>
        <v>68886.236000000004</v>
      </c>
      <c r="AC14" s="22">
        <f>SUMIFS(Gögn!$I$2:$I$11876,Gögn!$F$2:$F$11876,$A14,Gögn!$A$2:$A$11876,AC$207)/1000</f>
        <v>526552.59400000004</v>
      </c>
    </row>
    <row r="15" spans="1:30" s="48" customFormat="1" ht="15">
      <c r="A15" s="3" t="s">
        <v>465</v>
      </c>
      <c r="B15" s="45"/>
      <c r="C15" s="26" t="s">
        <v>278</v>
      </c>
      <c r="D15" s="46">
        <f t="shared" si="0"/>
        <v>249386811.45100001</v>
      </c>
      <c r="E15" s="46">
        <f t="shared" ref="E15:AC15" si="1">SUM(E11:E14)</f>
        <v>7514499.6370000001</v>
      </c>
      <c r="F15" s="46">
        <f t="shared" si="1"/>
        <v>18615120.206999999</v>
      </c>
      <c r="G15" s="46">
        <f t="shared" si="1"/>
        <v>14227196.924999999</v>
      </c>
      <c r="H15" s="46">
        <f t="shared" si="1"/>
        <v>2544440.9310000003</v>
      </c>
      <c r="I15" s="46">
        <f t="shared" si="1"/>
        <v>4256976.6380000003</v>
      </c>
      <c r="J15" s="46">
        <f t="shared" si="1"/>
        <v>1486675</v>
      </c>
      <c r="K15" s="46">
        <f t="shared" si="1"/>
        <v>11722696.921</v>
      </c>
      <c r="L15" s="46">
        <f t="shared" si="1"/>
        <v>7654493</v>
      </c>
      <c r="M15" s="46">
        <f t="shared" si="1"/>
        <v>35374717.286999993</v>
      </c>
      <c r="N15" s="46">
        <f t="shared" si="1"/>
        <v>2557333.389</v>
      </c>
      <c r="O15" s="46">
        <f t="shared" si="1"/>
        <v>789676.00299999991</v>
      </c>
      <c r="P15" s="46">
        <f t="shared" si="1"/>
        <v>2015760</v>
      </c>
      <c r="Q15" s="46">
        <f t="shared" si="1"/>
        <v>137004</v>
      </c>
      <c r="R15" s="46">
        <f t="shared" si="1"/>
        <v>863516</v>
      </c>
      <c r="S15" s="46">
        <f t="shared" si="1"/>
        <v>462863.24199999997</v>
      </c>
      <c r="T15" s="46">
        <f t="shared" si="1"/>
        <v>11013</v>
      </c>
      <c r="U15" s="46">
        <f t="shared" si="1"/>
        <v>2648388.3030000003</v>
      </c>
      <c r="V15" s="46">
        <f t="shared" si="1"/>
        <v>38370281.770999998</v>
      </c>
      <c r="W15" s="46">
        <f t="shared" si="1"/>
        <v>36141891.850999996</v>
      </c>
      <c r="X15" s="46">
        <f t="shared" si="1"/>
        <v>115591.319</v>
      </c>
      <c r="Y15" s="46">
        <f t="shared" si="1"/>
        <v>36128282.710999995</v>
      </c>
      <c r="Z15" s="46">
        <f t="shared" si="1"/>
        <v>2044797.591</v>
      </c>
      <c r="AA15" s="46">
        <f t="shared" si="1"/>
        <v>4399808</v>
      </c>
      <c r="AB15" s="46">
        <f t="shared" si="1"/>
        <v>4985194.2619999992</v>
      </c>
      <c r="AC15" s="46">
        <f t="shared" si="1"/>
        <v>14318593.463</v>
      </c>
      <c r="AD15" s="47"/>
    </row>
    <row r="16" spans="1:30" ht="15">
      <c r="A16" s="1" t="s">
        <v>465</v>
      </c>
      <c r="B16" s="5"/>
      <c r="C16" s="25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</row>
    <row r="17" spans="1:30" ht="15.75">
      <c r="A17" s="1" t="s">
        <v>106</v>
      </c>
      <c r="B17" s="5"/>
      <c r="C17" s="27" t="s">
        <v>107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</row>
    <row r="18" spans="1:30" ht="15">
      <c r="A18" s="1" t="s">
        <v>159</v>
      </c>
      <c r="B18" s="5"/>
      <c r="C18" s="25" t="s">
        <v>160</v>
      </c>
      <c r="D18" s="22">
        <f t="shared" si="0"/>
        <v>184018700.69400004</v>
      </c>
      <c r="E18" s="22">
        <f>SUMIFS(Gögn!$I$2:$I$11876,Gögn!$F$2:$F$11876,$A18,Gögn!$A$2:$A$11876,E$207)/1000</f>
        <v>3057046.932</v>
      </c>
      <c r="F18" s="22">
        <f>SUMIFS(Gögn!$I$2:$I$11876,Gögn!$F$2:$F$11876,$A18,Gögn!$A$2:$A$11876,F$207)/1000</f>
        <v>14075814.005999999</v>
      </c>
      <c r="G18" s="22">
        <f>SUMIFS(Gögn!$I$2:$I$11876,Gögn!$F$2:$F$11876,$A18,Gögn!$A$2:$A$11876,G$207)/1000</f>
        <v>4793072.3289999999</v>
      </c>
      <c r="H18" s="22">
        <f>SUMIFS(Gögn!$I$2:$I$11876,Gögn!$F$2:$F$11876,$A18,Gögn!$A$2:$A$11876,H$207)/1000</f>
        <v>3424817.406</v>
      </c>
      <c r="I18" s="22">
        <f>SUMIFS(Gögn!$I$2:$I$11876,Gögn!$F$2:$F$11876,$A18,Gögn!$A$2:$A$11876,I$207)/1000</f>
        <v>455519.05900000001</v>
      </c>
      <c r="J18" s="22">
        <f>SUMIFS(Gögn!$I$2:$I$11876,Gögn!$F$2:$F$11876,$A18,Gögn!$A$2:$A$11876,J$207)/1000</f>
        <v>1113313</v>
      </c>
      <c r="K18" s="22">
        <f>SUMIFS(Gögn!$I$2:$I$11876,Gögn!$F$2:$F$11876,$A18,Gögn!$A$2:$A$11876,K$207)/1000</f>
        <v>5180938.2869999995</v>
      </c>
      <c r="L18" s="22">
        <f>SUMIFS(Gögn!$I$2:$I$11876,Gögn!$F$2:$F$11876,$A18,Gögn!$A$2:$A$11876,L$207)/1000</f>
        <v>1254273</v>
      </c>
      <c r="M18" s="22">
        <f>SUMIFS(Gögn!$I$2:$I$11876,Gögn!$F$2:$F$11876,$A18,Gögn!$A$2:$A$11876,M$207)/1000</f>
        <v>20772915.594000001</v>
      </c>
      <c r="N18" s="22">
        <f>SUMIFS(Gögn!$I$2:$I$11876,Gögn!$F$2:$F$11876,$A18,Gögn!$A$2:$A$11876,N$207)/1000</f>
        <v>182749.84700000001</v>
      </c>
      <c r="O18" s="22">
        <f>SUMIFS(Gögn!$I$2:$I$11876,Gögn!$F$2:$F$11876,$A18,Gögn!$A$2:$A$11876,O$207)/1000</f>
        <v>1921473.1680000001</v>
      </c>
      <c r="P18" s="22">
        <f>SUMIFS(Gögn!$I$2:$I$11876,Gögn!$F$2:$F$11876,$A18,Gögn!$A$2:$A$11876,P$207)/1000</f>
        <v>753444</v>
      </c>
      <c r="Q18" s="22">
        <f>SUMIFS(Gögn!$I$2:$I$11876,Gögn!$F$2:$F$11876,$A18,Gögn!$A$2:$A$11876,Q$207)/1000</f>
        <v>2741197</v>
      </c>
      <c r="R18" s="22">
        <f>SUMIFS(Gögn!$I$2:$I$11876,Gögn!$F$2:$F$11876,$A18,Gögn!$A$2:$A$11876,R$207)/1000</f>
        <v>386250</v>
      </c>
      <c r="S18" s="22">
        <f>SUMIFS(Gögn!$I$2:$I$11876,Gögn!$F$2:$F$11876,$A18,Gögn!$A$2:$A$11876,S$207)/1000</f>
        <v>1160288.0319999999</v>
      </c>
      <c r="T18" s="22">
        <f>SUMIFS(Gögn!$I$2:$I$11876,Gögn!$F$2:$F$11876,$A18,Gögn!$A$2:$A$11876,T$207)/1000</f>
        <v>1535577</v>
      </c>
      <c r="U18" s="22">
        <f>SUMIFS(Gögn!$I$2:$I$11876,Gögn!$F$2:$F$11876,$A18,Gögn!$A$2:$A$11876,U$207)/1000</f>
        <v>6195210.4280000003</v>
      </c>
      <c r="V18" s="22">
        <f>SUMIFS(Gögn!$I$2:$I$11876,Gögn!$F$2:$F$11876,$A18,Gögn!$A$2:$A$11876,V$207)/1000</f>
        <v>13011563.069</v>
      </c>
      <c r="W18" s="22">
        <f>SUMIFS(Gögn!$I$2:$I$11876,Gögn!$F$2:$F$11876,$A18,Gögn!$A$2:$A$11876,W$207)/1000</f>
        <v>62409553.230999999</v>
      </c>
      <c r="X18" s="22">
        <f>SUMIFS(Gögn!$I$2:$I$11876,Gögn!$F$2:$F$11876,$A18,Gögn!$A$2:$A$11876,X$207)/1000</f>
        <v>17930.159</v>
      </c>
      <c r="Y18" s="22">
        <f>SUMIFS(Gögn!$I$2:$I$11876,Gögn!$F$2:$F$11876,$A18,Gögn!$A$2:$A$11876,Y$207)/1000</f>
        <v>21965137.184999999</v>
      </c>
      <c r="Z18" s="22">
        <f>SUMIFS(Gögn!$I$2:$I$11876,Gögn!$F$2:$F$11876,$A18,Gögn!$A$2:$A$11876,Z$207)/1000</f>
        <v>2198060.3990000002</v>
      </c>
      <c r="AA18" s="22">
        <f>SUMIFS(Gögn!$I$2:$I$11876,Gögn!$F$2:$F$11876,$A18,Gögn!$A$2:$A$11876,AA$207)/1000</f>
        <v>1423151</v>
      </c>
      <c r="AB18" s="22">
        <f>SUMIFS(Gögn!$I$2:$I$11876,Gögn!$F$2:$F$11876,$A18,Gögn!$A$2:$A$11876,AB$207)/1000</f>
        <v>6076487.6519999998</v>
      </c>
      <c r="AC18" s="22">
        <f>SUMIFS(Gögn!$I$2:$I$11876,Gögn!$F$2:$F$11876,$A18,Gögn!$A$2:$A$11876,AC$207)/1000</f>
        <v>7912918.9110000003</v>
      </c>
    </row>
    <row r="19" spans="1:30" ht="15">
      <c r="A19" s="1" t="s">
        <v>161</v>
      </c>
      <c r="B19" s="5"/>
      <c r="C19" s="23" t="s">
        <v>162</v>
      </c>
      <c r="D19" s="24">
        <f t="shared" si="0"/>
        <v>1445506.36</v>
      </c>
      <c r="E19" s="24">
        <f>SUMIFS(Gögn!$I$2:$I$11876,Gögn!$F$2:$F$11876,$A19,Gögn!$A$2:$A$11876,E$207)/1000</f>
        <v>91035.747000000003</v>
      </c>
      <c r="F19" s="24">
        <f>SUMIFS(Gögn!$I$2:$I$11876,Gögn!$F$2:$F$11876,$A19,Gögn!$A$2:$A$11876,F$207)/1000</f>
        <v>116679.439</v>
      </c>
      <c r="G19" s="24">
        <f>SUMIFS(Gögn!$I$2:$I$11876,Gögn!$F$2:$F$11876,$A19,Gögn!$A$2:$A$11876,G$207)/1000</f>
        <v>86523.630999999994</v>
      </c>
      <c r="H19" s="24">
        <f>SUMIFS(Gögn!$I$2:$I$11876,Gögn!$F$2:$F$11876,$A19,Gögn!$A$2:$A$11876,H$207)/1000</f>
        <v>1157.4649999999999</v>
      </c>
      <c r="I19" s="24">
        <f>SUMIFS(Gögn!$I$2:$I$11876,Gögn!$F$2:$F$11876,$A19,Gögn!$A$2:$A$11876,I$207)/1000</f>
        <v>28492.285</v>
      </c>
      <c r="J19" s="24">
        <f>SUMIFS(Gögn!$I$2:$I$11876,Gögn!$F$2:$F$11876,$A19,Gögn!$A$2:$A$11876,J$207)/1000</f>
        <v>8444</v>
      </c>
      <c r="K19" s="24">
        <f>SUMIFS(Gögn!$I$2:$I$11876,Gögn!$F$2:$F$11876,$A19,Gögn!$A$2:$A$11876,K$207)/1000</f>
        <v>65275.065999999999</v>
      </c>
      <c r="L19" s="24">
        <f>SUMIFS(Gögn!$I$2:$I$11876,Gögn!$F$2:$F$11876,$A19,Gögn!$A$2:$A$11876,L$207)/1000</f>
        <v>125360</v>
      </c>
      <c r="M19" s="24">
        <f>SUMIFS(Gögn!$I$2:$I$11876,Gögn!$F$2:$F$11876,$A19,Gögn!$A$2:$A$11876,M$207)/1000</f>
        <v>199883.36900000001</v>
      </c>
      <c r="N19" s="24">
        <f>SUMIFS(Gögn!$I$2:$I$11876,Gögn!$F$2:$F$11876,$A19,Gögn!$A$2:$A$11876,N$207)/1000</f>
        <v>32101.769</v>
      </c>
      <c r="O19" s="24">
        <f>SUMIFS(Gögn!$I$2:$I$11876,Gögn!$F$2:$F$11876,$A19,Gögn!$A$2:$A$11876,O$207)/1000</f>
        <v>5748.7030000000004</v>
      </c>
      <c r="P19" s="24">
        <f>SUMIFS(Gögn!$I$2:$I$11876,Gögn!$F$2:$F$11876,$A19,Gögn!$A$2:$A$11876,P$207)/1000</f>
        <v>19045</v>
      </c>
      <c r="Q19" s="24">
        <f>SUMIFS(Gögn!$I$2:$I$11876,Gögn!$F$2:$F$11876,$A19,Gögn!$A$2:$A$11876,Q$207)/1000</f>
        <v>828</v>
      </c>
      <c r="R19" s="24">
        <f>SUMIFS(Gögn!$I$2:$I$11876,Gögn!$F$2:$F$11876,$A19,Gögn!$A$2:$A$11876,R$207)/1000</f>
        <v>4930</v>
      </c>
      <c r="S19" s="24">
        <f>SUMIFS(Gögn!$I$2:$I$11876,Gögn!$F$2:$F$11876,$A19,Gögn!$A$2:$A$11876,S$207)/1000</f>
        <v>390.19200000000001</v>
      </c>
      <c r="T19" s="24">
        <f>SUMIFS(Gögn!$I$2:$I$11876,Gögn!$F$2:$F$11876,$A19,Gögn!$A$2:$A$11876,T$207)/1000</f>
        <v>47</v>
      </c>
      <c r="U19" s="24">
        <f>SUMIFS(Gögn!$I$2:$I$11876,Gögn!$F$2:$F$11876,$A19,Gögn!$A$2:$A$11876,U$207)/1000</f>
        <v>1904.6869999999999</v>
      </c>
      <c r="V19" s="24">
        <f>SUMIFS(Gögn!$I$2:$I$11876,Gögn!$F$2:$F$11876,$A19,Gögn!$A$2:$A$11876,V$207)/1000</f>
        <v>241312.23</v>
      </c>
      <c r="W19" s="24">
        <f>SUMIFS(Gögn!$I$2:$I$11876,Gögn!$F$2:$F$11876,$A19,Gögn!$A$2:$A$11876,W$207)/1000</f>
        <v>13896.915000000001</v>
      </c>
      <c r="X19" s="24">
        <f>SUMIFS(Gögn!$I$2:$I$11876,Gögn!$F$2:$F$11876,$A19,Gögn!$A$2:$A$11876,X$207)/1000</f>
        <v>2083.2939999999999</v>
      </c>
      <c r="Y19" s="24">
        <f>SUMIFS(Gögn!$I$2:$I$11876,Gögn!$F$2:$F$11876,$A19,Gögn!$A$2:$A$11876,Y$207)/1000</f>
        <v>226900.87599999999</v>
      </c>
      <c r="Z19" s="24">
        <f>SUMIFS(Gögn!$I$2:$I$11876,Gögn!$F$2:$F$11876,$A19,Gögn!$A$2:$A$11876,Z$207)/1000</f>
        <v>12986.617</v>
      </c>
      <c r="AA19" s="24">
        <f>SUMIFS(Gögn!$I$2:$I$11876,Gögn!$F$2:$F$11876,$A19,Gögn!$A$2:$A$11876,AA$207)/1000</f>
        <v>41812</v>
      </c>
      <c r="AB19" s="24">
        <f>SUMIFS(Gögn!$I$2:$I$11876,Gögn!$F$2:$F$11876,$A19,Gögn!$A$2:$A$11876,AB$207)/1000</f>
        <v>32865.5</v>
      </c>
      <c r="AC19" s="24">
        <f>SUMIFS(Gögn!$I$2:$I$11876,Gögn!$F$2:$F$11876,$A19,Gögn!$A$2:$A$11876,AC$207)/1000</f>
        <v>85802.574999999997</v>
      </c>
    </row>
    <row r="20" spans="1:30" ht="15">
      <c r="A20" s="1" t="s">
        <v>163</v>
      </c>
      <c r="B20" s="5"/>
      <c r="C20" s="25" t="s">
        <v>164</v>
      </c>
      <c r="D20" s="22">
        <f t="shared" si="0"/>
        <v>98233.001999999993</v>
      </c>
      <c r="E20" s="22">
        <f>SUMIFS(Gögn!$I$2:$I$11876,Gögn!$F$2:$F$11876,$A20,Gögn!$A$2:$A$11876,E$207)/1000</f>
        <v>2947.9340000000002</v>
      </c>
      <c r="F20" s="22">
        <f>SUMIFS(Gögn!$I$2:$I$11876,Gögn!$F$2:$F$11876,$A20,Gögn!$A$2:$A$11876,F$207)/1000</f>
        <v>5810.3329999999996</v>
      </c>
      <c r="G20" s="22">
        <f>SUMIFS(Gögn!$I$2:$I$11876,Gögn!$F$2:$F$11876,$A20,Gögn!$A$2:$A$11876,G$207)/1000</f>
        <v>6750.19</v>
      </c>
      <c r="H20" s="22">
        <f>SUMIFS(Gögn!$I$2:$I$11876,Gögn!$F$2:$F$11876,$A20,Gögn!$A$2:$A$11876,H$207)/1000</f>
        <v>198.56</v>
      </c>
      <c r="I20" s="22">
        <f>SUMIFS(Gögn!$I$2:$I$11876,Gögn!$F$2:$F$11876,$A20,Gögn!$A$2:$A$11876,I$207)/1000</f>
        <v>1546.56</v>
      </c>
      <c r="J20" s="22">
        <f>SUMIFS(Gögn!$I$2:$I$11876,Gögn!$F$2:$F$11876,$A20,Gögn!$A$2:$A$11876,J$207)/1000</f>
        <v>186</v>
      </c>
      <c r="K20" s="22">
        <f>SUMIFS(Gögn!$I$2:$I$11876,Gögn!$F$2:$F$11876,$A20,Gögn!$A$2:$A$11876,K$207)/1000</f>
        <v>12087.937</v>
      </c>
      <c r="L20" s="22">
        <f>SUMIFS(Gögn!$I$2:$I$11876,Gögn!$F$2:$F$11876,$A20,Gögn!$A$2:$A$11876,L$207)/1000</f>
        <v>8722</v>
      </c>
      <c r="M20" s="22">
        <f>SUMIFS(Gögn!$I$2:$I$11876,Gögn!$F$2:$F$11876,$A20,Gögn!$A$2:$A$11876,M$207)/1000</f>
        <v>13143.433000000001</v>
      </c>
      <c r="N20" s="22">
        <f>SUMIFS(Gögn!$I$2:$I$11876,Gögn!$F$2:$F$11876,$A20,Gögn!$A$2:$A$11876,N$207)/1000</f>
        <v>0</v>
      </c>
      <c r="O20" s="22">
        <f>SUMIFS(Gögn!$I$2:$I$11876,Gögn!$F$2:$F$11876,$A20,Gögn!$A$2:$A$11876,O$207)/1000</f>
        <v>476.197</v>
      </c>
      <c r="P20" s="22">
        <f>SUMIFS(Gögn!$I$2:$I$11876,Gögn!$F$2:$F$11876,$A20,Gögn!$A$2:$A$11876,P$207)/1000</f>
        <v>812</v>
      </c>
      <c r="Q20" s="22">
        <f>SUMIFS(Gögn!$I$2:$I$11876,Gögn!$F$2:$F$11876,$A20,Gögn!$A$2:$A$11876,Q$207)/1000</f>
        <v>618</v>
      </c>
      <c r="R20" s="22">
        <f>SUMIFS(Gögn!$I$2:$I$11876,Gögn!$F$2:$F$11876,$A20,Gögn!$A$2:$A$11876,R$207)/1000</f>
        <v>873</v>
      </c>
      <c r="S20" s="22">
        <f>SUMIFS(Gögn!$I$2:$I$11876,Gögn!$F$2:$F$11876,$A20,Gögn!$A$2:$A$11876,S$207)/1000</f>
        <v>0</v>
      </c>
      <c r="T20" s="22">
        <f>SUMIFS(Gögn!$I$2:$I$11876,Gögn!$F$2:$F$11876,$A20,Gögn!$A$2:$A$11876,T$207)/1000</f>
        <v>304</v>
      </c>
      <c r="U20" s="22">
        <f>SUMIFS(Gögn!$I$2:$I$11876,Gögn!$F$2:$F$11876,$A20,Gögn!$A$2:$A$11876,U$207)/1000</f>
        <v>204.06</v>
      </c>
      <c r="V20" s="22">
        <f>SUMIFS(Gögn!$I$2:$I$11876,Gögn!$F$2:$F$11876,$A20,Gögn!$A$2:$A$11876,V$207)/1000</f>
        <v>12822.745999999999</v>
      </c>
      <c r="W20" s="22">
        <f>SUMIFS(Gögn!$I$2:$I$11876,Gögn!$F$2:$F$11876,$A20,Gögn!$A$2:$A$11876,W$207)/1000</f>
        <v>3527.12</v>
      </c>
      <c r="X20" s="22">
        <f>SUMIFS(Gögn!$I$2:$I$11876,Gögn!$F$2:$F$11876,$A20,Gögn!$A$2:$A$11876,X$207)/1000</f>
        <v>0</v>
      </c>
      <c r="Y20" s="22">
        <f>SUMIFS(Gögn!$I$2:$I$11876,Gögn!$F$2:$F$11876,$A20,Gögn!$A$2:$A$11876,Y$207)/1000</f>
        <v>15269.933999999999</v>
      </c>
      <c r="Z20" s="22">
        <f>SUMIFS(Gögn!$I$2:$I$11876,Gögn!$F$2:$F$11876,$A20,Gögn!$A$2:$A$11876,Z$207)/1000</f>
        <v>0</v>
      </c>
      <c r="AA20" s="22">
        <f>SUMIFS(Gögn!$I$2:$I$11876,Gögn!$F$2:$F$11876,$A20,Gögn!$A$2:$A$11876,AA$207)/1000</f>
        <v>213</v>
      </c>
      <c r="AB20" s="22">
        <f>SUMIFS(Gögn!$I$2:$I$11876,Gögn!$F$2:$F$11876,$A20,Gögn!$A$2:$A$11876,AB$207)/1000</f>
        <v>6780.585</v>
      </c>
      <c r="AC20" s="22">
        <f>SUMIFS(Gögn!$I$2:$I$11876,Gögn!$F$2:$F$11876,$A20,Gögn!$A$2:$A$11876,AC$207)/1000</f>
        <v>4939.4129999999996</v>
      </c>
    </row>
    <row r="21" spans="1:30" ht="15">
      <c r="A21" s="1" t="s">
        <v>165</v>
      </c>
      <c r="B21" s="5"/>
      <c r="C21" s="23" t="s">
        <v>166</v>
      </c>
      <c r="D21" s="24">
        <f t="shared" si="0"/>
        <v>17246.617999999999</v>
      </c>
      <c r="E21" s="24">
        <f>SUMIFS(Gögn!$I$2:$I$11876,Gögn!$F$2:$F$11876,$A21,Gögn!$A$2:$A$11876,E$207)/1000</f>
        <v>0</v>
      </c>
      <c r="F21" s="24">
        <f>SUMIFS(Gögn!$I$2:$I$11876,Gögn!$F$2:$F$11876,$A21,Gögn!$A$2:$A$11876,F$207)/1000</f>
        <v>0</v>
      </c>
      <c r="G21" s="24">
        <f>SUMIFS(Gögn!$I$2:$I$11876,Gögn!$F$2:$F$11876,$A21,Gögn!$A$2:$A$11876,G$207)/1000</f>
        <v>0</v>
      </c>
      <c r="H21" s="24">
        <f>SUMIFS(Gögn!$I$2:$I$11876,Gögn!$F$2:$F$11876,$A21,Gögn!$A$2:$A$11876,H$207)/1000</f>
        <v>0</v>
      </c>
      <c r="I21" s="24">
        <f>SUMIFS(Gögn!$I$2:$I$11876,Gögn!$F$2:$F$11876,$A21,Gögn!$A$2:$A$11876,I$207)/1000</f>
        <v>0</v>
      </c>
      <c r="J21" s="24">
        <f>SUMIFS(Gögn!$I$2:$I$11876,Gögn!$F$2:$F$11876,$A21,Gögn!$A$2:$A$11876,J$207)/1000</f>
        <v>31987</v>
      </c>
      <c r="K21" s="24">
        <f>SUMIFS(Gögn!$I$2:$I$11876,Gögn!$F$2:$F$11876,$A21,Gögn!$A$2:$A$11876,K$207)/1000</f>
        <v>0</v>
      </c>
      <c r="L21" s="24">
        <f>SUMIFS(Gögn!$I$2:$I$11876,Gögn!$F$2:$F$11876,$A21,Gögn!$A$2:$A$11876,L$207)/1000</f>
        <v>0</v>
      </c>
      <c r="M21" s="24">
        <f>SUMIFS(Gögn!$I$2:$I$11876,Gögn!$F$2:$F$11876,$A21,Gögn!$A$2:$A$11876,M$207)/1000</f>
        <v>0</v>
      </c>
      <c r="N21" s="24">
        <f>SUMIFS(Gögn!$I$2:$I$11876,Gögn!$F$2:$F$11876,$A21,Gögn!$A$2:$A$11876,N$207)/1000</f>
        <v>0</v>
      </c>
      <c r="O21" s="24">
        <f>SUMIFS(Gögn!$I$2:$I$11876,Gögn!$F$2:$F$11876,$A21,Gögn!$A$2:$A$11876,O$207)/1000</f>
        <v>0</v>
      </c>
      <c r="P21" s="24">
        <f>SUMIFS(Gögn!$I$2:$I$11876,Gögn!$F$2:$F$11876,$A21,Gögn!$A$2:$A$11876,P$207)/1000</f>
        <v>0</v>
      </c>
      <c r="Q21" s="24">
        <f>SUMIFS(Gögn!$I$2:$I$11876,Gögn!$F$2:$F$11876,$A21,Gögn!$A$2:$A$11876,Q$207)/1000</f>
        <v>0</v>
      </c>
      <c r="R21" s="24">
        <f>SUMIFS(Gögn!$I$2:$I$11876,Gögn!$F$2:$F$11876,$A21,Gögn!$A$2:$A$11876,R$207)/1000</f>
        <v>-14511</v>
      </c>
      <c r="S21" s="24">
        <f>SUMIFS(Gögn!$I$2:$I$11876,Gögn!$F$2:$F$11876,$A21,Gögn!$A$2:$A$11876,S$207)/1000</f>
        <v>0</v>
      </c>
      <c r="T21" s="24">
        <f>SUMIFS(Gögn!$I$2:$I$11876,Gögn!$F$2:$F$11876,$A21,Gögn!$A$2:$A$11876,T$207)/1000</f>
        <v>0</v>
      </c>
      <c r="U21" s="24">
        <f>SUMIFS(Gögn!$I$2:$I$11876,Gögn!$F$2:$F$11876,$A21,Gögn!$A$2:$A$11876,U$207)/1000</f>
        <v>0</v>
      </c>
      <c r="V21" s="24">
        <f>SUMIFS(Gögn!$I$2:$I$11876,Gögn!$F$2:$F$11876,$A21,Gögn!$A$2:$A$11876,V$207)/1000</f>
        <v>0</v>
      </c>
      <c r="W21" s="24">
        <f>SUMIFS(Gögn!$I$2:$I$11876,Gögn!$F$2:$F$11876,$A21,Gögn!$A$2:$A$11876,W$207)/1000</f>
        <v>0</v>
      </c>
      <c r="X21" s="24">
        <f>SUMIFS(Gögn!$I$2:$I$11876,Gögn!$F$2:$F$11876,$A21,Gögn!$A$2:$A$11876,X$207)/1000</f>
        <v>0</v>
      </c>
      <c r="Y21" s="24">
        <f>SUMIFS(Gögn!$I$2:$I$11876,Gögn!$F$2:$F$11876,$A21,Gögn!$A$2:$A$11876,Y$207)/1000</f>
        <v>0</v>
      </c>
      <c r="Z21" s="24">
        <f>SUMIFS(Gögn!$I$2:$I$11876,Gögn!$F$2:$F$11876,$A21,Gögn!$A$2:$A$11876,Z$207)/1000</f>
        <v>-229.38200000000001</v>
      </c>
      <c r="AA21" s="24">
        <f>SUMIFS(Gögn!$I$2:$I$11876,Gögn!$F$2:$F$11876,$A21,Gögn!$A$2:$A$11876,AA$207)/1000</f>
        <v>0</v>
      </c>
      <c r="AB21" s="24">
        <f>SUMIFS(Gögn!$I$2:$I$11876,Gögn!$F$2:$F$11876,$A21,Gögn!$A$2:$A$11876,AB$207)/1000</f>
        <v>0</v>
      </c>
      <c r="AC21" s="24">
        <f>SUMIFS(Gögn!$I$2:$I$11876,Gögn!$F$2:$F$11876,$A21,Gögn!$A$2:$A$11876,AC$207)/1000</f>
        <v>0</v>
      </c>
    </row>
    <row r="22" spans="1:30" ht="15">
      <c r="A22" s="1" t="s">
        <v>167</v>
      </c>
      <c r="B22" s="5"/>
      <c r="C22" s="25" t="s">
        <v>168</v>
      </c>
      <c r="D22" s="22">
        <f t="shared" si="0"/>
        <v>-6101.1679999999997</v>
      </c>
      <c r="E22" s="22">
        <f>SUMIFS(Gögn!$I$2:$I$11876,Gögn!$F$2:$F$11876,$A22,Gögn!$A$2:$A$11876,E$207)/1000</f>
        <v>0</v>
      </c>
      <c r="F22" s="22">
        <f>SUMIFS(Gögn!$I$2:$I$11876,Gögn!$F$2:$F$11876,$A22,Gögn!$A$2:$A$11876,F$207)/1000</f>
        <v>-1754.32</v>
      </c>
      <c r="G22" s="22">
        <f>SUMIFS(Gögn!$I$2:$I$11876,Gögn!$F$2:$F$11876,$A22,Gögn!$A$2:$A$11876,G$207)/1000</f>
        <v>0</v>
      </c>
      <c r="H22" s="22">
        <f>SUMIFS(Gögn!$I$2:$I$11876,Gögn!$F$2:$F$11876,$A22,Gögn!$A$2:$A$11876,H$207)/1000</f>
        <v>0</v>
      </c>
      <c r="I22" s="22">
        <f>SUMIFS(Gögn!$I$2:$I$11876,Gögn!$F$2:$F$11876,$A22,Gögn!$A$2:$A$11876,I$207)/1000</f>
        <v>0</v>
      </c>
      <c r="J22" s="22">
        <f>SUMIFS(Gögn!$I$2:$I$11876,Gögn!$F$2:$F$11876,$A22,Gögn!$A$2:$A$11876,J$207)/1000</f>
        <v>0</v>
      </c>
      <c r="K22" s="22">
        <f>SUMIFS(Gögn!$I$2:$I$11876,Gögn!$F$2:$F$11876,$A22,Gögn!$A$2:$A$11876,K$207)/1000</f>
        <v>-236.74700000000001</v>
      </c>
      <c r="L22" s="22">
        <f>SUMIFS(Gögn!$I$2:$I$11876,Gögn!$F$2:$F$11876,$A22,Gögn!$A$2:$A$11876,L$207)/1000</f>
        <v>0</v>
      </c>
      <c r="M22" s="22">
        <f>SUMIFS(Gögn!$I$2:$I$11876,Gögn!$F$2:$F$11876,$A22,Gögn!$A$2:$A$11876,M$207)/1000</f>
        <v>0</v>
      </c>
      <c r="N22" s="22">
        <f>SUMIFS(Gögn!$I$2:$I$11876,Gögn!$F$2:$F$11876,$A22,Gögn!$A$2:$A$11876,N$207)/1000</f>
        <v>0</v>
      </c>
      <c r="O22" s="22">
        <f>SUMIFS(Gögn!$I$2:$I$11876,Gögn!$F$2:$F$11876,$A22,Gögn!$A$2:$A$11876,O$207)/1000</f>
        <v>-2998.2060000000001</v>
      </c>
      <c r="P22" s="22">
        <f>SUMIFS(Gögn!$I$2:$I$11876,Gögn!$F$2:$F$11876,$A22,Gögn!$A$2:$A$11876,P$207)/1000</f>
        <v>0</v>
      </c>
      <c r="Q22" s="22">
        <f>SUMIFS(Gögn!$I$2:$I$11876,Gögn!$F$2:$F$11876,$A22,Gögn!$A$2:$A$11876,Q$207)/1000</f>
        <v>0</v>
      </c>
      <c r="R22" s="22">
        <f>SUMIFS(Gögn!$I$2:$I$11876,Gögn!$F$2:$F$11876,$A22,Gögn!$A$2:$A$11876,R$207)/1000</f>
        <v>0</v>
      </c>
      <c r="S22" s="22">
        <f>SUMIFS(Gögn!$I$2:$I$11876,Gögn!$F$2:$F$11876,$A22,Gögn!$A$2:$A$11876,S$207)/1000</f>
        <v>0</v>
      </c>
      <c r="T22" s="22">
        <f>SUMIFS(Gögn!$I$2:$I$11876,Gögn!$F$2:$F$11876,$A22,Gögn!$A$2:$A$11876,T$207)/1000</f>
        <v>0</v>
      </c>
      <c r="U22" s="22">
        <f>SUMIFS(Gögn!$I$2:$I$11876,Gögn!$F$2:$F$11876,$A22,Gögn!$A$2:$A$11876,U$207)/1000</f>
        <v>0</v>
      </c>
      <c r="V22" s="22">
        <f>SUMIFS(Gögn!$I$2:$I$11876,Gögn!$F$2:$F$11876,$A22,Gögn!$A$2:$A$11876,V$207)/1000</f>
        <v>0</v>
      </c>
      <c r="W22" s="22">
        <f>SUMIFS(Gögn!$I$2:$I$11876,Gögn!$F$2:$F$11876,$A22,Gögn!$A$2:$A$11876,W$207)/1000</f>
        <v>0</v>
      </c>
      <c r="X22" s="22">
        <f>SUMIFS(Gögn!$I$2:$I$11876,Gögn!$F$2:$F$11876,$A22,Gögn!$A$2:$A$11876,X$207)/1000</f>
        <v>0</v>
      </c>
      <c r="Y22" s="22">
        <f>SUMIFS(Gögn!$I$2:$I$11876,Gögn!$F$2:$F$11876,$A22,Gögn!$A$2:$A$11876,Y$207)/1000</f>
        <v>0</v>
      </c>
      <c r="Z22" s="22">
        <f>SUMIFS(Gögn!$I$2:$I$11876,Gögn!$F$2:$F$11876,$A22,Gögn!$A$2:$A$11876,Z$207)/1000</f>
        <v>-197.72300000000001</v>
      </c>
      <c r="AA22" s="22">
        <f>SUMIFS(Gögn!$I$2:$I$11876,Gögn!$F$2:$F$11876,$A22,Gögn!$A$2:$A$11876,AA$207)/1000</f>
        <v>0</v>
      </c>
      <c r="AB22" s="22">
        <f>SUMIFS(Gögn!$I$2:$I$11876,Gögn!$F$2:$F$11876,$A22,Gögn!$A$2:$A$11876,AB$207)/1000</f>
        <v>0</v>
      </c>
      <c r="AC22" s="22">
        <f>SUMIFS(Gögn!$I$2:$I$11876,Gögn!$F$2:$F$11876,$A22,Gögn!$A$2:$A$11876,AC$207)/1000</f>
        <v>-914.17200000000003</v>
      </c>
    </row>
    <row r="23" spans="1:30" ht="15">
      <c r="A23" s="1"/>
      <c r="B23" s="5"/>
      <c r="C23" s="23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</row>
    <row r="24" spans="1:30" s="48" customFormat="1" ht="15">
      <c r="A24" s="3" t="s">
        <v>465</v>
      </c>
      <c r="B24" s="45"/>
      <c r="C24" s="28" t="s">
        <v>279</v>
      </c>
      <c r="D24" s="49">
        <f t="shared" si="0"/>
        <v>185573585.50600001</v>
      </c>
      <c r="E24" s="49">
        <f t="shared" ref="E24:AC24" si="2">SUM(E18:E23)</f>
        <v>3151030.6129999999</v>
      </c>
      <c r="F24" s="49">
        <f t="shared" si="2"/>
        <v>14196549.457999999</v>
      </c>
      <c r="G24" s="49">
        <f t="shared" si="2"/>
        <v>4886346.1500000004</v>
      </c>
      <c r="H24" s="49">
        <f t="shared" si="2"/>
        <v>3426173.4309999999</v>
      </c>
      <c r="I24" s="49">
        <f t="shared" si="2"/>
        <v>485557.90399999998</v>
      </c>
      <c r="J24" s="49">
        <f t="shared" si="2"/>
        <v>1153930</v>
      </c>
      <c r="K24" s="49">
        <f t="shared" si="2"/>
        <v>5258064.5429999987</v>
      </c>
      <c r="L24" s="49">
        <f t="shared" si="2"/>
        <v>1388355</v>
      </c>
      <c r="M24" s="49">
        <f t="shared" si="2"/>
        <v>20985942.395999998</v>
      </c>
      <c r="N24" s="49">
        <f t="shared" si="2"/>
        <v>214851.61600000001</v>
      </c>
      <c r="O24" s="49">
        <f t="shared" si="2"/>
        <v>1924699.862</v>
      </c>
      <c r="P24" s="49">
        <f t="shared" si="2"/>
        <v>773301</v>
      </c>
      <c r="Q24" s="49">
        <f t="shared" si="2"/>
        <v>2742643</v>
      </c>
      <c r="R24" s="49">
        <f t="shared" si="2"/>
        <v>377542</v>
      </c>
      <c r="S24" s="49">
        <f t="shared" si="2"/>
        <v>1160678.2239999999</v>
      </c>
      <c r="T24" s="49">
        <f t="shared" si="2"/>
        <v>1535928</v>
      </c>
      <c r="U24" s="49">
        <f t="shared" si="2"/>
        <v>6197319.1749999998</v>
      </c>
      <c r="V24" s="49">
        <f t="shared" si="2"/>
        <v>13265698.045</v>
      </c>
      <c r="W24" s="49">
        <f t="shared" si="2"/>
        <v>62426977.265999995</v>
      </c>
      <c r="X24" s="49">
        <f t="shared" si="2"/>
        <v>20013.453000000001</v>
      </c>
      <c r="Y24" s="49">
        <f t="shared" si="2"/>
        <v>22207307.994999997</v>
      </c>
      <c r="Z24" s="49">
        <f t="shared" si="2"/>
        <v>2210619.9109999998</v>
      </c>
      <c r="AA24" s="49">
        <f t="shared" si="2"/>
        <v>1465176</v>
      </c>
      <c r="AB24" s="49">
        <f t="shared" si="2"/>
        <v>6116133.7369999997</v>
      </c>
      <c r="AC24" s="49">
        <f t="shared" si="2"/>
        <v>8002746.727</v>
      </c>
      <c r="AD24" s="47"/>
    </row>
    <row r="25" spans="1:30" ht="15">
      <c r="A25" s="1" t="s">
        <v>465</v>
      </c>
      <c r="B25" s="5"/>
      <c r="C25" s="23"/>
      <c r="D25" s="24">
        <f t="shared" si="0"/>
        <v>0</v>
      </c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</row>
    <row r="26" spans="1:30" ht="15.75">
      <c r="A26" s="1" t="s">
        <v>465</v>
      </c>
      <c r="B26" s="5"/>
      <c r="C26" s="21" t="s">
        <v>300</v>
      </c>
      <c r="D26" s="22">
        <f t="shared" si="0"/>
        <v>0</v>
      </c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</row>
    <row r="27" spans="1:30" ht="15">
      <c r="A27" s="1" t="s">
        <v>172</v>
      </c>
      <c r="B27" s="5"/>
      <c r="C27" s="23" t="s">
        <v>173</v>
      </c>
      <c r="D27" s="24">
        <f t="shared" si="0"/>
        <v>679046525.49500012</v>
      </c>
      <c r="E27" s="24">
        <f>SUMIFS(Gögn!$I$2:$I$11876,Gögn!$F$2:$F$11876,$A27,Gögn!$A$2:$A$11876,E$207)/1000</f>
        <v>18317198.756000001</v>
      </c>
      <c r="F27" s="24">
        <f>SUMIFS(Gögn!$I$2:$I$11876,Gögn!$F$2:$F$11876,$A27,Gögn!$A$2:$A$11876,F$207)/1000</f>
        <v>58348484.695</v>
      </c>
      <c r="G27" s="24">
        <f>SUMIFS(Gögn!$I$2:$I$11876,Gögn!$F$2:$F$11876,$A27,Gögn!$A$2:$A$11876,G$207)/1000</f>
        <v>25067084.465</v>
      </c>
      <c r="H27" s="24">
        <f>SUMIFS(Gögn!$I$2:$I$11876,Gögn!$F$2:$F$11876,$A27,Gögn!$A$2:$A$11876,H$207)/1000</f>
        <v>1278389.5919999999</v>
      </c>
      <c r="I27" s="24">
        <f>SUMIFS(Gögn!$I$2:$I$11876,Gögn!$F$2:$F$11876,$A27,Gögn!$A$2:$A$11876,I$207)/1000</f>
        <v>4957536.4639999997</v>
      </c>
      <c r="J27" s="24">
        <f>SUMIFS(Gögn!$I$2:$I$11876,Gögn!$F$2:$F$11876,$A27,Gögn!$A$2:$A$11876,J$207)/1000</f>
        <v>6626243</v>
      </c>
      <c r="K27" s="24">
        <f>SUMIFS(Gögn!$I$2:$I$11876,Gögn!$F$2:$F$11876,$A27,Gögn!$A$2:$A$11876,K$207)/1000</f>
        <v>26909633.739999998</v>
      </c>
      <c r="L27" s="24">
        <f>SUMIFS(Gögn!$I$2:$I$11876,Gögn!$F$2:$F$11876,$A27,Gögn!$A$2:$A$11876,L$207)/1000</f>
        <v>10576452</v>
      </c>
      <c r="M27" s="24">
        <f>SUMIFS(Gögn!$I$2:$I$11876,Gögn!$F$2:$F$11876,$A27,Gögn!$A$2:$A$11876,M$207)/1000</f>
        <v>113614765.34100001</v>
      </c>
      <c r="N27" s="24">
        <f>SUMIFS(Gögn!$I$2:$I$11876,Gögn!$F$2:$F$11876,$A27,Gögn!$A$2:$A$11876,N$207)/1000</f>
        <v>2850709.3590000002</v>
      </c>
      <c r="O27" s="24">
        <f>SUMIFS(Gögn!$I$2:$I$11876,Gögn!$F$2:$F$11876,$A27,Gögn!$A$2:$A$11876,O$207)/1000</f>
        <v>4169623.699</v>
      </c>
      <c r="P27" s="24">
        <f>SUMIFS(Gögn!$I$2:$I$11876,Gögn!$F$2:$F$11876,$A27,Gögn!$A$2:$A$11876,P$207)/1000</f>
        <v>6364097</v>
      </c>
      <c r="Q27" s="24">
        <f>SUMIFS(Gögn!$I$2:$I$11876,Gögn!$F$2:$F$11876,$A27,Gögn!$A$2:$A$11876,Q$207)/1000</f>
        <v>959083</v>
      </c>
      <c r="R27" s="24">
        <f>SUMIFS(Gögn!$I$2:$I$11876,Gögn!$F$2:$F$11876,$A27,Gögn!$A$2:$A$11876,R$207)/1000</f>
        <v>1443276</v>
      </c>
      <c r="S27" s="24">
        <f>SUMIFS(Gögn!$I$2:$I$11876,Gögn!$F$2:$F$11876,$A27,Gögn!$A$2:$A$11876,S$207)/1000</f>
        <v>1233164.797</v>
      </c>
      <c r="T27" s="24">
        <f>SUMIFS(Gögn!$I$2:$I$11876,Gögn!$F$2:$F$11876,$A27,Gögn!$A$2:$A$11876,T$207)/1000</f>
        <v>1878662</v>
      </c>
      <c r="U27" s="24">
        <f>SUMIFS(Gögn!$I$2:$I$11876,Gögn!$F$2:$F$11876,$A27,Gögn!$A$2:$A$11876,U$207)/1000</f>
        <v>4745622.2510000002</v>
      </c>
      <c r="V27" s="24">
        <f>SUMIFS(Gögn!$I$2:$I$11876,Gögn!$F$2:$F$11876,$A27,Gögn!$A$2:$A$11876,V$207)/1000</f>
        <v>109405124.12100001</v>
      </c>
      <c r="W27" s="24">
        <f>SUMIFS(Gögn!$I$2:$I$11876,Gögn!$F$2:$F$11876,$A27,Gögn!$A$2:$A$11876,W$207)/1000</f>
        <v>31475983.256999999</v>
      </c>
      <c r="X27" s="24">
        <f>SUMIFS(Gögn!$I$2:$I$11876,Gögn!$F$2:$F$11876,$A27,Gögn!$A$2:$A$11876,X$207)/1000</f>
        <v>173515.946</v>
      </c>
      <c r="Y27" s="24">
        <f>SUMIFS(Gögn!$I$2:$I$11876,Gögn!$F$2:$F$11876,$A27,Gögn!$A$2:$A$11876,Y$207)/1000</f>
        <v>146695868.148</v>
      </c>
      <c r="Z27" s="24">
        <f>SUMIFS(Gögn!$I$2:$I$11876,Gögn!$F$2:$F$11876,$A27,Gögn!$A$2:$A$11876,Z$207)/1000</f>
        <v>13547946.293</v>
      </c>
      <c r="AA27" s="24">
        <f>SUMIFS(Gögn!$I$2:$I$11876,Gögn!$F$2:$F$11876,$A27,Gögn!$A$2:$A$11876,AA$207)/1000</f>
        <v>14486006</v>
      </c>
      <c r="AB27" s="24">
        <f>SUMIFS(Gögn!$I$2:$I$11876,Gögn!$F$2:$F$11876,$A27,Gögn!$A$2:$A$11876,AB$207)/1000</f>
        <v>27579665.449999999</v>
      </c>
      <c r="AC27" s="24">
        <f>SUMIFS(Gögn!$I$2:$I$11876,Gögn!$F$2:$F$11876,$A27,Gögn!$A$2:$A$11876,AC$207)/1000</f>
        <v>46342390.120999999</v>
      </c>
    </row>
    <row r="28" spans="1:30" ht="15">
      <c r="A28" s="1" t="s">
        <v>174</v>
      </c>
      <c r="B28" s="5"/>
      <c r="C28" s="25" t="s">
        <v>175</v>
      </c>
      <c r="D28" s="22">
        <f t="shared" si="0"/>
        <v>169845451.41300002</v>
      </c>
      <c r="E28" s="22">
        <f>SUMIFS(Gögn!$I$2:$I$11876,Gögn!$F$2:$F$11876,$A28,Gögn!$A$2:$A$11876,E$207)/1000</f>
        <v>5230633.6339999996</v>
      </c>
      <c r="F28" s="22">
        <f>SUMIFS(Gögn!$I$2:$I$11876,Gögn!$F$2:$F$11876,$A28,Gögn!$A$2:$A$11876,F$207)/1000</f>
        <v>15807071.914999999</v>
      </c>
      <c r="G28" s="22">
        <f>SUMIFS(Gögn!$I$2:$I$11876,Gögn!$F$2:$F$11876,$A28,Gögn!$A$2:$A$11876,G$207)/1000</f>
        <v>8718402.307</v>
      </c>
      <c r="H28" s="22">
        <f>SUMIFS(Gögn!$I$2:$I$11876,Gögn!$F$2:$F$11876,$A28,Gögn!$A$2:$A$11876,H$207)/1000</f>
        <v>672248.85199999996</v>
      </c>
      <c r="I28" s="22">
        <f>SUMIFS(Gögn!$I$2:$I$11876,Gögn!$F$2:$F$11876,$A28,Gögn!$A$2:$A$11876,I$207)/1000</f>
        <v>1724245.091</v>
      </c>
      <c r="J28" s="22">
        <f>SUMIFS(Gögn!$I$2:$I$11876,Gögn!$F$2:$F$11876,$A28,Gögn!$A$2:$A$11876,J$207)/1000</f>
        <v>1849034</v>
      </c>
      <c r="K28" s="22">
        <f>SUMIFS(Gögn!$I$2:$I$11876,Gögn!$F$2:$F$11876,$A28,Gögn!$A$2:$A$11876,K$207)/1000</f>
        <v>7611490.1179999998</v>
      </c>
      <c r="L28" s="22">
        <f>SUMIFS(Gögn!$I$2:$I$11876,Gögn!$F$2:$F$11876,$A28,Gögn!$A$2:$A$11876,L$207)/1000</f>
        <v>5416246</v>
      </c>
      <c r="M28" s="22">
        <f>SUMIFS(Gögn!$I$2:$I$11876,Gögn!$F$2:$F$11876,$A28,Gögn!$A$2:$A$11876,M$207)/1000</f>
        <v>23793777.756999999</v>
      </c>
      <c r="N28" s="22">
        <f>SUMIFS(Gögn!$I$2:$I$11876,Gögn!$F$2:$F$11876,$A28,Gögn!$A$2:$A$11876,N$207)/1000</f>
        <v>793764.96299999999</v>
      </c>
      <c r="O28" s="22">
        <f>SUMIFS(Gögn!$I$2:$I$11876,Gögn!$F$2:$F$11876,$A28,Gögn!$A$2:$A$11876,O$207)/1000</f>
        <v>1898123.088</v>
      </c>
      <c r="P28" s="22">
        <f>SUMIFS(Gögn!$I$2:$I$11876,Gögn!$F$2:$F$11876,$A28,Gögn!$A$2:$A$11876,P$207)/1000</f>
        <v>2100960</v>
      </c>
      <c r="Q28" s="22">
        <f>SUMIFS(Gögn!$I$2:$I$11876,Gögn!$F$2:$F$11876,$A28,Gögn!$A$2:$A$11876,Q$207)/1000</f>
        <v>2594087</v>
      </c>
      <c r="R28" s="22">
        <f>SUMIFS(Gögn!$I$2:$I$11876,Gögn!$F$2:$F$11876,$A28,Gögn!$A$2:$A$11876,R$207)/1000</f>
        <v>834016</v>
      </c>
      <c r="S28" s="22">
        <f>SUMIFS(Gögn!$I$2:$I$11876,Gögn!$F$2:$F$11876,$A28,Gögn!$A$2:$A$11876,S$207)/1000</f>
        <v>590313.29599999997</v>
      </c>
      <c r="T28" s="22">
        <f>SUMIFS(Gögn!$I$2:$I$11876,Gögn!$F$2:$F$11876,$A28,Gögn!$A$2:$A$11876,T$207)/1000</f>
        <v>1560446</v>
      </c>
      <c r="U28" s="22">
        <f>SUMIFS(Gögn!$I$2:$I$11876,Gögn!$F$2:$F$11876,$A28,Gögn!$A$2:$A$11876,U$207)/1000</f>
        <v>4357338.26</v>
      </c>
      <c r="V28" s="22">
        <f>SUMIFS(Gögn!$I$2:$I$11876,Gögn!$F$2:$F$11876,$A28,Gögn!$A$2:$A$11876,V$207)/1000</f>
        <v>29094788.530000001</v>
      </c>
      <c r="W28" s="22">
        <f>SUMIFS(Gögn!$I$2:$I$11876,Gögn!$F$2:$F$11876,$A28,Gögn!$A$2:$A$11876,W$207)/1000</f>
        <v>8507237.7410000004</v>
      </c>
      <c r="X28" s="22">
        <f>SUMIFS(Gögn!$I$2:$I$11876,Gögn!$F$2:$F$11876,$A28,Gögn!$A$2:$A$11876,X$207)/1000</f>
        <v>57164.663999999997</v>
      </c>
      <c r="Y28" s="22">
        <f>SUMIFS(Gögn!$I$2:$I$11876,Gögn!$F$2:$F$11876,$A28,Gögn!$A$2:$A$11876,Y$207)/1000</f>
        <v>24907492.844999999</v>
      </c>
      <c r="Z28" s="22">
        <f>SUMIFS(Gögn!$I$2:$I$11876,Gögn!$F$2:$F$11876,$A28,Gögn!$A$2:$A$11876,Z$207)/1000</f>
        <v>2390822.5219999999</v>
      </c>
      <c r="AA28" s="22">
        <f>SUMIFS(Gögn!$I$2:$I$11876,Gögn!$F$2:$F$11876,$A28,Gögn!$A$2:$A$11876,AA$207)/1000</f>
        <v>3455987</v>
      </c>
      <c r="AB28" s="22">
        <f>SUMIFS(Gögn!$I$2:$I$11876,Gögn!$F$2:$F$11876,$A28,Gögn!$A$2:$A$11876,AB$207)/1000</f>
        <v>7829069.7860000003</v>
      </c>
      <c r="AC28" s="22">
        <f>SUMIFS(Gögn!$I$2:$I$11876,Gögn!$F$2:$F$11876,$A28,Gögn!$A$2:$A$11876,AC$207)/1000</f>
        <v>8050690.0439999998</v>
      </c>
    </row>
    <row r="29" spans="1:30" ht="15">
      <c r="A29" s="1" t="s">
        <v>176</v>
      </c>
      <c r="B29" s="5"/>
      <c r="C29" s="23" t="s">
        <v>177</v>
      </c>
      <c r="D29" s="24">
        <f t="shared" si="0"/>
        <v>-134103.073</v>
      </c>
      <c r="E29" s="24">
        <f>SUMIFS(Gögn!$I$2:$I$11876,Gögn!$F$2:$F$11876,$A29,Gögn!$A$2:$A$11876,E$207)/1000</f>
        <v>0</v>
      </c>
      <c r="F29" s="24">
        <f>SUMIFS(Gögn!$I$2:$I$11876,Gögn!$F$2:$F$11876,$A29,Gögn!$A$2:$A$11876,F$207)/1000</f>
        <v>0</v>
      </c>
      <c r="G29" s="24">
        <f>SUMIFS(Gögn!$I$2:$I$11876,Gögn!$F$2:$F$11876,$A29,Gögn!$A$2:$A$11876,G$207)/1000</f>
        <v>0</v>
      </c>
      <c r="H29" s="24">
        <f>SUMIFS(Gögn!$I$2:$I$11876,Gögn!$F$2:$F$11876,$A29,Gögn!$A$2:$A$11876,H$207)/1000</f>
        <v>0</v>
      </c>
      <c r="I29" s="24">
        <f>SUMIFS(Gögn!$I$2:$I$11876,Gögn!$F$2:$F$11876,$A29,Gögn!$A$2:$A$11876,I$207)/1000</f>
        <v>0</v>
      </c>
      <c r="J29" s="24">
        <f>SUMIFS(Gögn!$I$2:$I$11876,Gögn!$F$2:$F$11876,$A29,Gögn!$A$2:$A$11876,J$207)/1000</f>
        <v>0</v>
      </c>
      <c r="K29" s="24">
        <f>SUMIFS(Gögn!$I$2:$I$11876,Gögn!$F$2:$F$11876,$A29,Gögn!$A$2:$A$11876,K$207)/1000</f>
        <v>0</v>
      </c>
      <c r="L29" s="24">
        <f>SUMIFS(Gögn!$I$2:$I$11876,Gögn!$F$2:$F$11876,$A29,Gögn!$A$2:$A$11876,L$207)/1000</f>
        <v>0</v>
      </c>
      <c r="M29" s="24">
        <f>SUMIFS(Gögn!$I$2:$I$11876,Gögn!$F$2:$F$11876,$A29,Gögn!$A$2:$A$11876,M$207)/1000</f>
        <v>-128700</v>
      </c>
      <c r="N29" s="24">
        <f>SUMIFS(Gögn!$I$2:$I$11876,Gögn!$F$2:$F$11876,$A29,Gögn!$A$2:$A$11876,N$207)/1000</f>
        <v>0</v>
      </c>
      <c r="O29" s="24">
        <f>SUMIFS(Gögn!$I$2:$I$11876,Gögn!$F$2:$F$11876,$A29,Gögn!$A$2:$A$11876,O$207)/1000</f>
        <v>0</v>
      </c>
      <c r="P29" s="24">
        <f>SUMIFS(Gögn!$I$2:$I$11876,Gögn!$F$2:$F$11876,$A29,Gögn!$A$2:$A$11876,P$207)/1000</f>
        <v>0</v>
      </c>
      <c r="Q29" s="24">
        <f>SUMIFS(Gögn!$I$2:$I$11876,Gögn!$F$2:$F$11876,$A29,Gögn!$A$2:$A$11876,Q$207)/1000</f>
        <v>0</v>
      </c>
      <c r="R29" s="24">
        <f>SUMIFS(Gögn!$I$2:$I$11876,Gögn!$F$2:$F$11876,$A29,Gögn!$A$2:$A$11876,R$207)/1000</f>
        <v>0</v>
      </c>
      <c r="S29" s="24">
        <f>SUMIFS(Gögn!$I$2:$I$11876,Gögn!$F$2:$F$11876,$A29,Gögn!$A$2:$A$11876,S$207)/1000</f>
        <v>0</v>
      </c>
      <c r="T29" s="24">
        <f>SUMIFS(Gögn!$I$2:$I$11876,Gögn!$F$2:$F$11876,$A29,Gögn!$A$2:$A$11876,T$207)/1000</f>
        <v>0</v>
      </c>
      <c r="U29" s="24">
        <f>SUMIFS(Gögn!$I$2:$I$11876,Gögn!$F$2:$F$11876,$A29,Gögn!$A$2:$A$11876,U$207)/1000</f>
        <v>0</v>
      </c>
      <c r="V29" s="24">
        <f>SUMIFS(Gögn!$I$2:$I$11876,Gögn!$F$2:$F$11876,$A29,Gögn!$A$2:$A$11876,V$207)/1000</f>
        <v>0</v>
      </c>
      <c r="W29" s="24">
        <f>SUMIFS(Gögn!$I$2:$I$11876,Gögn!$F$2:$F$11876,$A29,Gögn!$A$2:$A$11876,W$207)/1000</f>
        <v>0</v>
      </c>
      <c r="X29" s="24">
        <f>SUMIFS(Gögn!$I$2:$I$11876,Gögn!$F$2:$F$11876,$A29,Gögn!$A$2:$A$11876,X$207)/1000</f>
        <v>0</v>
      </c>
      <c r="Y29" s="24">
        <f>SUMIFS(Gögn!$I$2:$I$11876,Gögn!$F$2:$F$11876,$A29,Gögn!$A$2:$A$11876,Y$207)/1000</f>
        <v>0</v>
      </c>
      <c r="Z29" s="24">
        <f>SUMIFS(Gögn!$I$2:$I$11876,Gögn!$F$2:$F$11876,$A29,Gögn!$A$2:$A$11876,Z$207)/1000</f>
        <v>-4362.0730000000003</v>
      </c>
      <c r="AA29" s="24">
        <f>SUMIFS(Gögn!$I$2:$I$11876,Gögn!$F$2:$F$11876,$A29,Gögn!$A$2:$A$11876,AA$207)/1000</f>
        <v>-21841</v>
      </c>
      <c r="AB29" s="24">
        <f>SUMIFS(Gögn!$I$2:$I$11876,Gögn!$F$2:$F$11876,$A29,Gögn!$A$2:$A$11876,AB$207)/1000</f>
        <v>0</v>
      </c>
      <c r="AC29" s="24">
        <f>SUMIFS(Gögn!$I$2:$I$11876,Gögn!$F$2:$F$11876,$A29,Gögn!$A$2:$A$11876,AC$207)/1000</f>
        <v>20800</v>
      </c>
    </row>
    <row r="30" spans="1:30" ht="15">
      <c r="A30" s="1" t="s">
        <v>178</v>
      </c>
      <c r="B30" s="5"/>
      <c r="C30" s="25" t="s">
        <v>179</v>
      </c>
      <c r="D30" s="22">
        <f t="shared" si="0"/>
        <v>187425.777</v>
      </c>
      <c r="E30" s="22">
        <f>SUMIFS(Gögn!$I$2:$I$11876,Gögn!$F$2:$F$11876,$A30,Gögn!$A$2:$A$11876,E$207)/1000</f>
        <v>0</v>
      </c>
      <c r="F30" s="22">
        <f>SUMIFS(Gögn!$I$2:$I$11876,Gögn!$F$2:$F$11876,$A30,Gögn!$A$2:$A$11876,F$207)/1000</f>
        <v>207.91399999999999</v>
      </c>
      <c r="G30" s="22">
        <f>SUMIFS(Gögn!$I$2:$I$11876,Gögn!$F$2:$F$11876,$A30,Gögn!$A$2:$A$11876,G$207)/1000</f>
        <v>21134.168000000001</v>
      </c>
      <c r="H30" s="22">
        <f>SUMIFS(Gögn!$I$2:$I$11876,Gögn!$F$2:$F$11876,$A30,Gögn!$A$2:$A$11876,H$207)/1000</f>
        <v>0</v>
      </c>
      <c r="I30" s="22">
        <f>SUMIFS(Gögn!$I$2:$I$11876,Gögn!$F$2:$F$11876,$A30,Gögn!$A$2:$A$11876,I$207)/1000</f>
        <v>4179.72</v>
      </c>
      <c r="J30" s="22">
        <f>SUMIFS(Gögn!$I$2:$I$11876,Gögn!$F$2:$F$11876,$A30,Gögn!$A$2:$A$11876,J$207)/1000</f>
        <v>0</v>
      </c>
      <c r="K30" s="22">
        <f>SUMIFS(Gögn!$I$2:$I$11876,Gögn!$F$2:$F$11876,$A30,Gögn!$A$2:$A$11876,K$207)/1000</f>
        <v>0</v>
      </c>
      <c r="L30" s="22">
        <f>SUMIFS(Gögn!$I$2:$I$11876,Gögn!$F$2:$F$11876,$A30,Gögn!$A$2:$A$11876,L$207)/1000</f>
        <v>0</v>
      </c>
      <c r="M30" s="22">
        <f>SUMIFS(Gögn!$I$2:$I$11876,Gögn!$F$2:$F$11876,$A30,Gögn!$A$2:$A$11876,M$207)/1000</f>
        <v>0</v>
      </c>
      <c r="N30" s="22">
        <f>SUMIFS(Gögn!$I$2:$I$11876,Gögn!$F$2:$F$11876,$A30,Gögn!$A$2:$A$11876,N$207)/1000</f>
        <v>33.75</v>
      </c>
      <c r="O30" s="22">
        <f>SUMIFS(Gögn!$I$2:$I$11876,Gögn!$F$2:$F$11876,$A30,Gögn!$A$2:$A$11876,O$207)/1000</f>
        <v>0</v>
      </c>
      <c r="P30" s="22">
        <f>SUMIFS(Gögn!$I$2:$I$11876,Gögn!$F$2:$F$11876,$A30,Gögn!$A$2:$A$11876,P$207)/1000</f>
        <v>65489</v>
      </c>
      <c r="Q30" s="22">
        <f>SUMIFS(Gögn!$I$2:$I$11876,Gögn!$F$2:$F$11876,$A30,Gögn!$A$2:$A$11876,Q$207)/1000</f>
        <v>56845</v>
      </c>
      <c r="R30" s="22">
        <f>SUMIFS(Gögn!$I$2:$I$11876,Gögn!$F$2:$F$11876,$A30,Gögn!$A$2:$A$11876,R$207)/1000</f>
        <v>11833</v>
      </c>
      <c r="S30" s="22">
        <f>SUMIFS(Gögn!$I$2:$I$11876,Gögn!$F$2:$F$11876,$A30,Gögn!$A$2:$A$11876,S$207)/1000</f>
        <v>0</v>
      </c>
      <c r="T30" s="22">
        <f>SUMIFS(Gögn!$I$2:$I$11876,Gögn!$F$2:$F$11876,$A30,Gögn!$A$2:$A$11876,T$207)/1000</f>
        <v>0</v>
      </c>
      <c r="U30" s="22">
        <f>SUMIFS(Gögn!$I$2:$I$11876,Gögn!$F$2:$F$11876,$A30,Gögn!$A$2:$A$11876,U$207)/1000</f>
        <v>0</v>
      </c>
      <c r="V30" s="22">
        <f>SUMIFS(Gögn!$I$2:$I$11876,Gögn!$F$2:$F$11876,$A30,Gögn!$A$2:$A$11876,V$207)/1000</f>
        <v>0</v>
      </c>
      <c r="W30" s="22">
        <f>SUMIFS(Gögn!$I$2:$I$11876,Gögn!$F$2:$F$11876,$A30,Gögn!$A$2:$A$11876,W$207)/1000</f>
        <v>0</v>
      </c>
      <c r="X30" s="22">
        <f>SUMIFS(Gögn!$I$2:$I$11876,Gögn!$F$2:$F$11876,$A30,Gögn!$A$2:$A$11876,X$207)/1000</f>
        <v>3.125</v>
      </c>
      <c r="Y30" s="22">
        <f>SUMIFS(Gögn!$I$2:$I$11876,Gögn!$F$2:$F$11876,$A30,Gögn!$A$2:$A$11876,Y$207)/1000</f>
        <v>0</v>
      </c>
      <c r="Z30" s="22">
        <f>SUMIFS(Gögn!$I$2:$I$11876,Gögn!$F$2:$F$11876,$A30,Gögn!$A$2:$A$11876,Z$207)/1000</f>
        <v>0</v>
      </c>
      <c r="AA30" s="22">
        <f>SUMIFS(Gögn!$I$2:$I$11876,Gögn!$F$2:$F$11876,$A30,Gögn!$A$2:$A$11876,AA$207)/1000</f>
        <v>0</v>
      </c>
      <c r="AB30" s="22">
        <f>SUMIFS(Gögn!$I$2:$I$11876,Gögn!$F$2:$F$11876,$A30,Gögn!$A$2:$A$11876,AB$207)/1000</f>
        <v>0</v>
      </c>
      <c r="AC30" s="22">
        <f>SUMIFS(Gögn!$I$2:$I$11876,Gögn!$F$2:$F$11876,$A30,Gögn!$A$2:$A$11876,AC$207)/1000</f>
        <v>27700.1</v>
      </c>
    </row>
    <row r="31" spans="1:30" ht="15">
      <c r="A31" s="1" t="s">
        <v>180</v>
      </c>
      <c r="B31" s="5"/>
      <c r="C31" s="23" t="s">
        <v>181</v>
      </c>
      <c r="D31" s="24">
        <f t="shared" si="0"/>
        <v>-442.23500000000001</v>
      </c>
      <c r="E31" s="24">
        <f>SUMIFS(Gögn!$I$2:$I$11876,Gögn!$F$2:$F$11876,$A31,Gögn!$A$2:$A$11876,E$207)/1000</f>
        <v>0</v>
      </c>
      <c r="F31" s="24">
        <f>SUMIFS(Gögn!$I$2:$I$11876,Gögn!$F$2:$F$11876,$A31,Gögn!$A$2:$A$11876,F$207)/1000</f>
        <v>0</v>
      </c>
      <c r="G31" s="24">
        <f>SUMIFS(Gögn!$I$2:$I$11876,Gögn!$F$2:$F$11876,$A31,Gögn!$A$2:$A$11876,G$207)/1000</f>
        <v>0</v>
      </c>
      <c r="H31" s="24">
        <f>SUMIFS(Gögn!$I$2:$I$11876,Gögn!$F$2:$F$11876,$A31,Gögn!$A$2:$A$11876,H$207)/1000</f>
        <v>0</v>
      </c>
      <c r="I31" s="24">
        <f>SUMIFS(Gögn!$I$2:$I$11876,Gögn!$F$2:$F$11876,$A31,Gögn!$A$2:$A$11876,I$207)/1000</f>
        <v>0</v>
      </c>
      <c r="J31" s="24">
        <f>SUMIFS(Gögn!$I$2:$I$11876,Gögn!$F$2:$F$11876,$A31,Gögn!$A$2:$A$11876,J$207)/1000</f>
        <v>0</v>
      </c>
      <c r="K31" s="24">
        <f>SUMIFS(Gögn!$I$2:$I$11876,Gögn!$F$2:$F$11876,$A31,Gögn!$A$2:$A$11876,K$207)/1000</f>
        <v>0</v>
      </c>
      <c r="L31" s="24">
        <f>SUMIFS(Gögn!$I$2:$I$11876,Gögn!$F$2:$F$11876,$A31,Gögn!$A$2:$A$11876,L$207)/1000</f>
        <v>0</v>
      </c>
      <c r="M31" s="24">
        <f>SUMIFS(Gögn!$I$2:$I$11876,Gögn!$F$2:$F$11876,$A31,Gögn!$A$2:$A$11876,M$207)/1000</f>
        <v>0</v>
      </c>
      <c r="N31" s="24">
        <f>SUMIFS(Gögn!$I$2:$I$11876,Gögn!$F$2:$F$11876,$A31,Gögn!$A$2:$A$11876,N$207)/1000</f>
        <v>0</v>
      </c>
      <c r="O31" s="24">
        <f>SUMIFS(Gögn!$I$2:$I$11876,Gögn!$F$2:$F$11876,$A31,Gögn!$A$2:$A$11876,O$207)/1000</f>
        <v>0</v>
      </c>
      <c r="P31" s="24">
        <f>SUMIFS(Gögn!$I$2:$I$11876,Gögn!$F$2:$F$11876,$A31,Gögn!$A$2:$A$11876,P$207)/1000</f>
        <v>0</v>
      </c>
      <c r="Q31" s="24">
        <f>SUMIFS(Gögn!$I$2:$I$11876,Gögn!$F$2:$F$11876,$A31,Gögn!$A$2:$A$11876,Q$207)/1000</f>
        <v>0</v>
      </c>
      <c r="R31" s="24">
        <f>SUMIFS(Gögn!$I$2:$I$11876,Gögn!$F$2:$F$11876,$A31,Gögn!$A$2:$A$11876,R$207)/1000</f>
        <v>0</v>
      </c>
      <c r="S31" s="24">
        <f>SUMIFS(Gögn!$I$2:$I$11876,Gögn!$F$2:$F$11876,$A31,Gögn!$A$2:$A$11876,S$207)/1000</f>
        <v>0</v>
      </c>
      <c r="T31" s="24">
        <f>SUMIFS(Gögn!$I$2:$I$11876,Gögn!$F$2:$F$11876,$A31,Gögn!$A$2:$A$11876,T$207)/1000</f>
        <v>0</v>
      </c>
      <c r="U31" s="24">
        <f>SUMIFS(Gögn!$I$2:$I$11876,Gögn!$F$2:$F$11876,$A31,Gögn!$A$2:$A$11876,U$207)/1000</f>
        <v>0</v>
      </c>
      <c r="V31" s="24">
        <f>SUMIFS(Gögn!$I$2:$I$11876,Gögn!$F$2:$F$11876,$A31,Gögn!$A$2:$A$11876,V$207)/1000</f>
        <v>0</v>
      </c>
      <c r="W31" s="24">
        <f>SUMIFS(Gögn!$I$2:$I$11876,Gögn!$F$2:$F$11876,$A31,Gögn!$A$2:$A$11876,W$207)/1000</f>
        <v>0</v>
      </c>
      <c r="X31" s="24">
        <f>SUMIFS(Gögn!$I$2:$I$11876,Gögn!$F$2:$F$11876,$A31,Gögn!$A$2:$A$11876,X$207)/1000</f>
        <v>0</v>
      </c>
      <c r="Y31" s="24">
        <f>SUMIFS(Gögn!$I$2:$I$11876,Gögn!$F$2:$F$11876,$A31,Gögn!$A$2:$A$11876,Y$207)/1000</f>
        <v>0</v>
      </c>
      <c r="Z31" s="24">
        <f>SUMIFS(Gögn!$I$2:$I$11876,Gögn!$F$2:$F$11876,$A31,Gögn!$A$2:$A$11876,Z$207)/1000</f>
        <v>0</v>
      </c>
      <c r="AA31" s="24">
        <f>SUMIFS(Gögn!$I$2:$I$11876,Gögn!$F$2:$F$11876,$A31,Gögn!$A$2:$A$11876,AA$207)/1000</f>
        <v>0</v>
      </c>
      <c r="AB31" s="24">
        <f>SUMIFS(Gögn!$I$2:$I$11876,Gögn!$F$2:$F$11876,$A31,Gögn!$A$2:$A$11876,AB$207)/1000</f>
        <v>0</v>
      </c>
      <c r="AC31" s="24">
        <f>SUMIFS(Gögn!$I$2:$I$11876,Gögn!$F$2:$F$11876,$A31,Gögn!$A$2:$A$11876,AC$207)/1000</f>
        <v>-442.23500000000001</v>
      </c>
    </row>
    <row r="32" spans="1:30" ht="15">
      <c r="A32" s="1" t="s">
        <v>465</v>
      </c>
      <c r="B32" s="5"/>
      <c r="C32" s="25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</row>
    <row r="33" spans="1:30" s="48" customFormat="1" ht="15">
      <c r="A33" s="3" t="s">
        <v>465</v>
      </c>
      <c r="B33" s="45"/>
      <c r="C33" s="26" t="s">
        <v>569</v>
      </c>
      <c r="D33" s="46">
        <f t="shared" si="0"/>
        <v>1214785.9590000003</v>
      </c>
      <c r="E33" s="46">
        <f>+E34+E35+E36</f>
        <v>54326.817999999999</v>
      </c>
      <c r="F33" s="46">
        <f t="shared" ref="F33:AC33" si="3">+F34+F35+F36</f>
        <v>250288.54700000002</v>
      </c>
      <c r="G33" s="46">
        <f t="shared" si="3"/>
        <v>102815.576</v>
      </c>
      <c r="H33" s="46">
        <f t="shared" si="3"/>
        <v>8103.4840000000004</v>
      </c>
      <c r="I33" s="46">
        <f t="shared" si="3"/>
        <v>20333.915000000001</v>
      </c>
      <c r="J33" s="46">
        <f t="shared" si="3"/>
        <v>6006</v>
      </c>
      <c r="K33" s="46">
        <f t="shared" si="3"/>
        <v>69013.584999999992</v>
      </c>
      <c r="L33" s="46">
        <f t="shared" si="3"/>
        <v>79499</v>
      </c>
      <c r="M33" s="46">
        <f t="shared" si="3"/>
        <v>370209.11900000001</v>
      </c>
      <c r="N33" s="46">
        <f t="shared" si="3"/>
        <v>14277.266</v>
      </c>
      <c r="O33" s="46">
        <f t="shared" si="3"/>
        <v>11768.159</v>
      </c>
      <c r="P33" s="46">
        <f t="shared" si="3"/>
        <v>-11452</v>
      </c>
      <c r="Q33" s="46">
        <f t="shared" si="3"/>
        <v>1285</v>
      </c>
      <c r="R33" s="46">
        <f t="shared" si="3"/>
        <v>6103</v>
      </c>
      <c r="S33" s="46">
        <f t="shared" si="3"/>
        <v>1252.8810000000001</v>
      </c>
      <c r="T33" s="46">
        <f t="shared" si="3"/>
        <v>6893</v>
      </c>
      <c r="U33" s="46">
        <f t="shared" si="3"/>
        <v>22527.352999999999</v>
      </c>
      <c r="V33" s="46">
        <f t="shared" si="3"/>
        <v>510680.962</v>
      </c>
      <c r="W33" s="46">
        <f t="shared" si="3"/>
        <v>240899.63400000002</v>
      </c>
      <c r="X33" s="46">
        <f t="shared" si="3"/>
        <v>299.43099999999998</v>
      </c>
      <c r="Y33" s="46">
        <f t="shared" si="3"/>
        <v>-715589.90099999995</v>
      </c>
      <c r="Z33" s="46">
        <f t="shared" si="3"/>
        <v>4206.4870000000001</v>
      </c>
      <c r="AA33" s="46">
        <f t="shared" si="3"/>
        <v>-18596</v>
      </c>
      <c r="AB33" s="46">
        <f t="shared" si="3"/>
        <v>83328.14499999999</v>
      </c>
      <c r="AC33" s="46">
        <f t="shared" si="3"/>
        <v>96306.497999999992</v>
      </c>
      <c r="AD33" s="47"/>
    </row>
    <row r="34" spans="1:30" ht="15">
      <c r="A34" s="1" t="s">
        <v>182</v>
      </c>
      <c r="B34" s="5"/>
      <c r="C34" s="25" t="s">
        <v>183</v>
      </c>
      <c r="D34" s="22">
        <f t="shared" si="0"/>
        <v>743521.12800000003</v>
      </c>
      <c r="E34" s="22">
        <f>SUMIFS(Gögn!$I$2:$I$11876,Gögn!$F$2:$F$11876,$A34,Gögn!$A$2:$A$11876,E$207)/1000</f>
        <v>40423.345999999998</v>
      </c>
      <c r="F34" s="22">
        <f>SUMIFS(Gögn!$I$2:$I$11876,Gögn!$F$2:$F$11876,$A34,Gögn!$A$2:$A$11876,F$207)/1000</f>
        <v>182976.27600000001</v>
      </c>
      <c r="G34" s="22">
        <f>SUMIFS(Gögn!$I$2:$I$11876,Gögn!$F$2:$F$11876,$A34,Gögn!$A$2:$A$11876,G$207)/1000</f>
        <v>102209.955</v>
      </c>
      <c r="H34" s="22">
        <f>SUMIFS(Gögn!$I$2:$I$11876,Gögn!$F$2:$F$11876,$A34,Gögn!$A$2:$A$11876,H$207)/1000</f>
        <v>2894.6640000000002</v>
      </c>
      <c r="I34" s="22">
        <f>SUMIFS(Gögn!$I$2:$I$11876,Gögn!$F$2:$F$11876,$A34,Gögn!$A$2:$A$11876,I$207)/1000</f>
        <v>20214.141</v>
      </c>
      <c r="J34" s="22">
        <f>SUMIFS(Gögn!$I$2:$I$11876,Gögn!$F$2:$F$11876,$A34,Gögn!$A$2:$A$11876,J$207)/1000</f>
        <v>5362</v>
      </c>
      <c r="K34" s="22">
        <f>SUMIFS(Gögn!$I$2:$I$11876,Gögn!$F$2:$F$11876,$A34,Gögn!$A$2:$A$11876,K$207)/1000</f>
        <v>38278.303999999996</v>
      </c>
      <c r="L34" s="22">
        <f>SUMIFS(Gögn!$I$2:$I$11876,Gögn!$F$2:$F$11876,$A34,Gögn!$A$2:$A$11876,L$207)/1000</f>
        <v>62542</v>
      </c>
      <c r="M34" s="22">
        <f>SUMIFS(Gögn!$I$2:$I$11876,Gögn!$F$2:$F$11876,$A34,Gögn!$A$2:$A$11876,M$207)/1000</f>
        <v>271878.09000000003</v>
      </c>
      <c r="N34" s="22">
        <f>SUMIFS(Gögn!$I$2:$I$11876,Gögn!$F$2:$F$11876,$A34,Gögn!$A$2:$A$11876,N$207)/1000</f>
        <v>7860.6289999999999</v>
      </c>
      <c r="O34" s="22">
        <f>SUMIFS(Gögn!$I$2:$I$11876,Gögn!$F$2:$F$11876,$A34,Gögn!$A$2:$A$11876,O$207)/1000</f>
        <v>0</v>
      </c>
      <c r="P34" s="22">
        <f>SUMIFS(Gögn!$I$2:$I$11876,Gögn!$F$2:$F$11876,$A34,Gögn!$A$2:$A$11876,P$207)/1000</f>
        <v>-11452</v>
      </c>
      <c r="Q34" s="22">
        <f>SUMIFS(Gögn!$I$2:$I$11876,Gögn!$F$2:$F$11876,$A34,Gögn!$A$2:$A$11876,Q$207)/1000</f>
        <v>1285</v>
      </c>
      <c r="R34" s="22">
        <f>SUMIFS(Gögn!$I$2:$I$11876,Gögn!$F$2:$F$11876,$A34,Gögn!$A$2:$A$11876,R$207)/1000</f>
        <v>4824</v>
      </c>
      <c r="S34" s="22">
        <f>SUMIFS(Gögn!$I$2:$I$11876,Gögn!$F$2:$F$11876,$A34,Gögn!$A$2:$A$11876,S$207)/1000</f>
        <v>608.38300000000004</v>
      </c>
      <c r="T34" s="22">
        <f>SUMIFS(Gögn!$I$2:$I$11876,Gögn!$F$2:$F$11876,$A34,Gögn!$A$2:$A$11876,T$207)/1000</f>
        <v>6738</v>
      </c>
      <c r="U34" s="22">
        <f>SUMIFS(Gögn!$I$2:$I$11876,Gögn!$F$2:$F$11876,$A34,Gögn!$A$2:$A$11876,U$207)/1000</f>
        <v>22383.177</v>
      </c>
      <c r="V34" s="22">
        <f>SUMIFS(Gögn!$I$2:$I$11876,Gögn!$F$2:$F$11876,$A34,Gögn!$A$2:$A$11876,V$207)/1000</f>
        <v>509096.97600000002</v>
      </c>
      <c r="W34" s="22">
        <f>SUMIFS(Gögn!$I$2:$I$11876,Gögn!$F$2:$F$11876,$A34,Gögn!$A$2:$A$11876,W$207)/1000</f>
        <v>240015.95600000001</v>
      </c>
      <c r="X34" s="22">
        <f>SUMIFS(Gögn!$I$2:$I$11876,Gögn!$F$2:$F$11876,$A34,Gögn!$A$2:$A$11876,X$207)/1000</f>
        <v>-21.358000000000001</v>
      </c>
      <c r="Y34" s="22">
        <f>SUMIFS(Gögn!$I$2:$I$11876,Gögn!$F$2:$F$11876,$A34,Gögn!$A$2:$A$11876,Y$207)/1000</f>
        <v>-759182.88800000004</v>
      </c>
      <c r="Z34" s="22">
        <f>SUMIFS(Gögn!$I$2:$I$11876,Gögn!$F$2:$F$11876,$A34,Gögn!$A$2:$A$11876,Z$207)/1000</f>
        <v>4064.5039999999999</v>
      </c>
      <c r="AA34" s="22">
        <f>SUMIFS(Gögn!$I$2:$I$11876,Gögn!$F$2:$F$11876,$A34,Gögn!$A$2:$A$11876,AA$207)/1000</f>
        <v>-20679</v>
      </c>
      <c r="AB34" s="22">
        <f>SUMIFS(Gögn!$I$2:$I$11876,Gögn!$F$2:$F$11876,$A34,Gögn!$A$2:$A$11876,AB$207)/1000</f>
        <v>21317.120999999999</v>
      </c>
      <c r="AC34" s="22">
        <f>SUMIFS(Gögn!$I$2:$I$11876,Gögn!$F$2:$F$11876,$A34,Gögn!$A$2:$A$11876,AC$207)/1000</f>
        <v>-10116.147999999999</v>
      </c>
    </row>
    <row r="35" spans="1:30" ht="15">
      <c r="A35" s="1" t="s">
        <v>184</v>
      </c>
      <c r="B35" s="5"/>
      <c r="C35" s="23" t="s">
        <v>185</v>
      </c>
      <c r="D35" s="24">
        <f t="shared" si="0"/>
        <v>386854.36499999999</v>
      </c>
      <c r="E35" s="24">
        <f>SUMIFS(Gögn!$I$2:$I$11876,Gögn!$F$2:$F$11876,$A35,Gögn!$A$2:$A$11876,E$207)/1000</f>
        <v>13903.472</v>
      </c>
      <c r="F35" s="24">
        <f>SUMIFS(Gögn!$I$2:$I$11876,Gögn!$F$2:$F$11876,$A35,Gögn!$A$2:$A$11876,F$207)/1000</f>
        <v>67312.270999999993</v>
      </c>
      <c r="G35" s="24">
        <f>SUMIFS(Gögn!$I$2:$I$11876,Gögn!$F$2:$F$11876,$A35,Gögn!$A$2:$A$11876,G$207)/1000</f>
        <v>605.62099999999998</v>
      </c>
      <c r="H35" s="24">
        <f>SUMIFS(Gögn!$I$2:$I$11876,Gögn!$F$2:$F$11876,$A35,Gögn!$A$2:$A$11876,H$207)/1000</f>
        <v>5208.82</v>
      </c>
      <c r="I35" s="24">
        <f>SUMIFS(Gögn!$I$2:$I$11876,Gögn!$F$2:$F$11876,$A35,Gögn!$A$2:$A$11876,I$207)/1000</f>
        <v>119.774</v>
      </c>
      <c r="J35" s="24">
        <f>SUMIFS(Gögn!$I$2:$I$11876,Gögn!$F$2:$F$11876,$A35,Gögn!$A$2:$A$11876,J$207)/1000</f>
        <v>645</v>
      </c>
      <c r="K35" s="24">
        <f>SUMIFS(Gögn!$I$2:$I$11876,Gögn!$F$2:$F$11876,$A35,Gögn!$A$2:$A$11876,K$207)/1000</f>
        <v>30735.280999999999</v>
      </c>
      <c r="L35" s="24">
        <f>SUMIFS(Gögn!$I$2:$I$11876,Gögn!$F$2:$F$11876,$A35,Gögn!$A$2:$A$11876,L$207)/1000</f>
        <v>16944</v>
      </c>
      <c r="M35" s="24">
        <f>SUMIFS(Gögn!$I$2:$I$11876,Gögn!$F$2:$F$11876,$A35,Gögn!$A$2:$A$11876,M$207)/1000</f>
        <v>98331.028999999995</v>
      </c>
      <c r="N35" s="24">
        <f>SUMIFS(Gögn!$I$2:$I$11876,Gögn!$F$2:$F$11876,$A35,Gögn!$A$2:$A$11876,N$207)/1000</f>
        <v>6416.6369999999997</v>
      </c>
      <c r="O35" s="24">
        <f>SUMIFS(Gögn!$I$2:$I$11876,Gögn!$F$2:$F$11876,$A35,Gögn!$A$2:$A$11876,O$207)/1000</f>
        <v>6224.1729999999998</v>
      </c>
      <c r="P35" s="24">
        <f>SUMIFS(Gögn!$I$2:$I$11876,Gögn!$F$2:$F$11876,$A35,Gögn!$A$2:$A$11876,P$207)/1000</f>
        <v>0</v>
      </c>
      <c r="Q35" s="24">
        <f>SUMIFS(Gögn!$I$2:$I$11876,Gögn!$F$2:$F$11876,$A35,Gögn!$A$2:$A$11876,Q$207)/1000</f>
        <v>0</v>
      </c>
      <c r="R35" s="24">
        <f>SUMIFS(Gögn!$I$2:$I$11876,Gögn!$F$2:$F$11876,$A35,Gögn!$A$2:$A$11876,R$207)/1000</f>
        <v>1275</v>
      </c>
      <c r="S35" s="24">
        <f>SUMIFS(Gögn!$I$2:$I$11876,Gögn!$F$2:$F$11876,$A35,Gögn!$A$2:$A$11876,S$207)/1000</f>
        <v>0</v>
      </c>
      <c r="T35" s="24">
        <f>SUMIFS(Gögn!$I$2:$I$11876,Gögn!$F$2:$F$11876,$A35,Gögn!$A$2:$A$11876,T$207)/1000</f>
        <v>0</v>
      </c>
      <c r="U35" s="24">
        <f>SUMIFS(Gögn!$I$2:$I$11876,Gögn!$F$2:$F$11876,$A35,Gögn!$A$2:$A$11876,U$207)/1000</f>
        <v>144.17599999999999</v>
      </c>
      <c r="V35" s="24">
        <f>SUMIFS(Gögn!$I$2:$I$11876,Gögn!$F$2:$F$11876,$A35,Gögn!$A$2:$A$11876,V$207)/1000</f>
        <v>1583.9860000000001</v>
      </c>
      <c r="W35" s="24">
        <f>SUMIFS(Gögn!$I$2:$I$11876,Gögn!$F$2:$F$11876,$A35,Gögn!$A$2:$A$11876,W$207)/1000</f>
        <v>883.678</v>
      </c>
      <c r="X35" s="24">
        <f>SUMIFS(Gögn!$I$2:$I$11876,Gögn!$F$2:$F$11876,$A35,Gögn!$A$2:$A$11876,X$207)/1000</f>
        <v>320.78899999999999</v>
      </c>
      <c r="Y35" s="24">
        <f>SUMIFS(Gögn!$I$2:$I$11876,Gögn!$F$2:$F$11876,$A35,Gögn!$A$2:$A$11876,Y$207)/1000</f>
        <v>53551.572</v>
      </c>
      <c r="Z35" s="24">
        <f>SUMIFS(Gögn!$I$2:$I$11876,Gögn!$F$2:$F$11876,$A35,Gögn!$A$2:$A$11876,Z$207)/1000</f>
        <v>141.983</v>
      </c>
      <c r="AA35" s="24">
        <f>SUMIFS(Gögn!$I$2:$I$11876,Gögn!$F$2:$F$11876,$A35,Gögn!$A$2:$A$11876,AA$207)/1000</f>
        <v>2083</v>
      </c>
      <c r="AB35" s="24">
        <f>SUMIFS(Gögn!$I$2:$I$11876,Gögn!$F$2:$F$11876,$A35,Gögn!$A$2:$A$11876,AB$207)/1000</f>
        <v>61959.137999999999</v>
      </c>
      <c r="AC35" s="24">
        <f>SUMIFS(Gögn!$I$2:$I$11876,Gögn!$F$2:$F$11876,$A35,Gögn!$A$2:$A$11876,AC$207)/1000</f>
        <v>18464.965</v>
      </c>
    </row>
    <row r="36" spans="1:30" ht="15">
      <c r="A36" s="1" t="s">
        <v>186</v>
      </c>
      <c r="B36" s="5"/>
      <c r="C36" s="25" t="s">
        <v>187</v>
      </c>
      <c r="D36" s="22">
        <f t="shared" si="0"/>
        <v>84410.466</v>
      </c>
      <c r="E36" s="22">
        <f>SUMIFS(Gögn!$I$2:$I$11876,Gögn!$F$2:$F$11876,$A36,Gögn!$A$2:$A$11876,E$207)/1000</f>
        <v>0</v>
      </c>
      <c r="F36" s="22">
        <f>SUMIFS(Gögn!$I$2:$I$11876,Gögn!$F$2:$F$11876,$A36,Gögn!$A$2:$A$11876,F$207)/1000</f>
        <v>0</v>
      </c>
      <c r="G36" s="22">
        <f>SUMIFS(Gögn!$I$2:$I$11876,Gögn!$F$2:$F$11876,$A36,Gögn!$A$2:$A$11876,G$207)/1000</f>
        <v>0</v>
      </c>
      <c r="H36" s="22">
        <f>SUMIFS(Gögn!$I$2:$I$11876,Gögn!$F$2:$F$11876,$A36,Gögn!$A$2:$A$11876,H$207)/1000</f>
        <v>0</v>
      </c>
      <c r="I36" s="22">
        <f>SUMIFS(Gögn!$I$2:$I$11876,Gögn!$F$2:$F$11876,$A36,Gögn!$A$2:$A$11876,I$207)/1000</f>
        <v>0</v>
      </c>
      <c r="J36" s="22">
        <f>SUMIFS(Gögn!$I$2:$I$11876,Gögn!$F$2:$F$11876,$A36,Gögn!$A$2:$A$11876,J$207)/1000</f>
        <v>-1</v>
      </c>
      <c r="K36" s="22">
        <f>SUMIFS(Gögn!$I$2:$I$11876,Gögn!$F$2:$F$11876,$A36,Gögn!$A$2:$A$11876,K$207)/1000</f>
        <v>0</v>
      </c>
      <c r="L36" s="22">
        <f>SUMIFS(Gögn!$I$2:$I$11876,Gögn!$F$2:$F$11876,$A36,Gögn!$A$2:$A$11876,L$207)/1000</f>
        <v>13</v>
      </c>
      <c r="M36" s="22">
        <f>SUMIFS(Gögn!$I$2:$I$11876,Gögn!$F$2:$F$11876,$A36,Gögn!$A$2:$A$11876,M$207)/1000</f>
        <v>0</v>
      </c>
      <c r="N36" s="22">
        <f>SUMIFS(Gögn!$I$2:$I$11876,Gögn!$F$2:$F$11876,$A36,Gögn!$A$2:$A$11876,N$207)/1000</f>
        <v>0</v>
      </c>
      <c r="O36" s="22">
        <f>SUMIFS(Gögn!$I$2:$I$11876,Gögn!$F$2:$F$11876,$A36,Gögn!$A$2:$A$11876,O$207)/1000</f>
        <v>5543.9859999999999</v>
      </c>
      <c r="P36" s="22">
        <f>SUMIFS(Gögn!$I$2:$I$11876,Gögn!$F$2:$F$11876,$A36,Gögn!$A$2:$A$11876,P$207)/1000</f>
        <v>0</v>
      </c>
      <c r="Q36" s="22">
        <f>SUMIFS(Gögn!$I$2:$I$11876,Gögn!$F$2:$F$11876,$A36,Gögn!$A$2:$A$11876,Q$207)/1000</f>
        <v>0</v>
      </c>
      <c r="R36" s="22">
        <f>SUMIFS(Gögn!$I$2:$I$11876,Gögn!$F$2:$F$11876,$A36,Gögn!$A$2:$A$11876,R$207)/1000</f>
        <v>4</v>
      </c>
      <c r="S36" s="22">
        <f>SUMIFS(Gögn!$I$2:$I$11876,Gögn!$F$2:$F$11876,$A36,Gögn!$A$2:$A$11876,S$207)/1000</f>
        <v>644.49800000000005</v>
      </c>
      <c r="T36" s="22">
        <f>SUMIFS(Gögn!$I$2:$I$11876,Gögn!$F$2:$F$11876,$A36,Gögn!$A$2:$A$11876,T$207)/1000</f>
        <v>155</v>
      </c>
      <c r="U36" s="22">
        <f>SUMIFS(Gögn!$I$2:$I$11876,Gögn!$F$2:$F$11876,$A36,Gögn!$A$2:$A$11876,U$207)/1000</f>
        <v>0</v>
      </c>
      <c r="V36" s="22">
        <f>SUMIFS(Gögn!$I$2:$I$11876,Gögn!$F$2:$F$11876,$A36,Gögn!$A$2:$A$11876,V$207)/1000</f>
        <v>0</v>
      </c>
      <c r="W36" s="22">
        <f>SUMIFS(Gögn!$I$2:$I$11876,Gögn!$F$2:$F$11876,$A36,Gögn!$A$2:$A$11876,W$207)/1000</f>
        <v>0</v>
      </c>
      <c r="X36" s="22">
        <f>SUMIFS(Gögn!$I$2:$I$11876,Gögn!$F$2:$F$11876,$A36,Gögn!$A$2:$A$11876,X$207)/1000</f>
        <v>0</v>
      </c>
      <c r="Y36" s="22">
        <f>SUMIFS(Gögn!$I$2:$I$11876,Gögn!$F$2:$F$11876,$A36,Gögn!$A$2:$A$11876,Y$207)/1000</f>
        <v>-9958.5849999999991</v>
      </c>
      <c r="Z36" s="22">
        <f>SUMIFS(Gögn!$I$2:$I$11876,Gögn!$F$2:$F$11876,$A36,Gögn!$A$2:$A$11876,Z$207)/1000</f>
        <v>0</v>
      </c>
      <c r="AA36" s="22">
        <f>SUMIFS(Gögn!$I$2:$I$11876,Gögn!$F$2:$F$11876,$A36,Gögn!$A$2:$A$11876,AA$207)/1000</f>
        <v>0</v>
      </c>
      <c r="AB36" s="22">
        <f>SUMIFS(Gögn!$I$2:$I$11876,Gögn!$F$2:$F$11876,$A36,Gögn!$A$2:$A$11876,AB$207)/1000</f>
        <v>51.886000000000003</v>
      </c>
      <c r="AC36" s="22">
        <f>SUMIFS(Gögn!$I$2:$I$11876,Gögn!$F$2:$F$11876,$A36,Gögn!$A$2:$A$11876,AC$207)/1000</f>
        <v>87957.680999999997</v>
      </c>
    </row>
    <row r="37" spans="1:30" ht="15">
      <c r="A37" s="1" t="s">
        <v>465</v>
      </c>
      <c r="B37" s="5"/>
      <c r="C37" s="23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</row>
    <row r="38" spans="1:30" ht="15">
      <c r="A38" s="1" t="s">
        <v>188</v>
      </c>
      <c r="B38" s="5"/>
      <c r="C38" s="25" t="s">
        <v>280</v>
      </c>
      <c r="D38" s="22">
        <f t="shared" si="0"/>
        <v>2288036.1330000004</v>
      </c>
      <c r="E38" s="22">
        <f>SUMIFS(Gögn!$I$2:$I$11876,Gögn!$F$2:$F$11876,$A38,Gögn!$A$2:$A$11876,E$207)/1000</f>
        <v>12966.79</v>
      </c>
      <c r="F38" s="22">
        <f>SUMIFS(Gögn!$I$2:$I$11876,Gögn!$F$2:$F$11876,$A38,Gögn!$A$2:$A$11876,F$207)/1000</f>
        <v>383249.41600000003</v>
      </c>
      <c r="G38" s="22">
        <f>SUMIFS(Gögn!$I$2:$I$11876,Gögn!$F$2:$F$11876,$A38,Gögn!$A$2:$A$11876,G$207)/1000</f>
        <v>64878.642</v>
      </c>
      <c r="H38" s="22">
        <f>SUMIFS(Gögn!$I$2:$I$11876,Gögn!$F$2:$F$11876,$A38,Gögn!$A$2:$A$11876,H$207)/1000</f>
        <v>3604.51</v>
      </c>
      <c r="I38" s="22">
        <f>SUMIFS(Gögn!$I$2:$I$11876,Gögn!$F$2:$F$11876,$A38,Gögn!$A$2:$A$11876,I$207)/1000</f>
        <v>12831.099</v>
      </c>
      <c r="J38" s="22">
        <f>SUMIFS(Gögn!$I$2:$I$11876,Gögn!$F$2:$F$11876,$A38,Gögn!$A$2:$A$11876,J$207)/1000</f>
        <v>50162</v>
      </c>
      <c r="K38" s="22">
        <f>SUMIFS(Gögn!$I$2:$I$11876,Gögn!$F$2:$F$11876,$A38,Gögn!$A$2:$A$11876,K$207)/1000</f>
        <v>30355.710999999999</v>
      </c>
      <c r="L38" s="22">
        <f>SUMIFS(Gögn!$I$2:$I$11876,Gögn!$F$2:$F$11876,$A38,Gögn!$A$2:$A$11876,L$207)/1000</f>
        <v>111924</v>
      </c>
      <c r="M38" s="22">
        <f>SUMIFS(Gögn!$I$2:$I$11876,Gögn!$F$2:$F$11876,$A38,Gögn!$A$2:$A$11876,M$207)/1000</f>
        <v>64985.623</v>
      </c>
      <c r="N38" s="22">
        <f>SUMIFS(Gögn!$I$2:$I$11876,Gögn!$F$2:$F$11876,$A38,Gögn!$A$2:$A$11876,N$207)/1000</f>
        <v>29480.499</v>
      </c>
      <c r="O38" s="22">
        <f>SUMIFS(Gögn!$I$2:$I$11876,Gögn!$F$2:$F$11876,$A38,Gögn!$A$2:$A$11876,O$207)/1000</f>
        <v>74657.631999999998</v>
      </c>
      <c r="P38" s="22">
        <f>SUMIFS(Gögn!$I$2:$I$11876,Gögn!$F$2:$F$11876,$A38,Gögn!$A$2:$A$11876,P$207)/1000</f>
        <v>27837</v>
      </c>
      <c r="Q38" s="22">
        <f>SUMIFS(Gögn!$I$2:$I$11876,Gögn!$F$2:$F$11876,$A38,Gögn!$A$2:$A$11876,Q$207)/1000</f>
        <v>12550</v>
      </c>
      <c r="R38" s="22">
        <f>SUMIFS(Gögn!$I$2:$I$11876,Gögn!$F$2:$F$11876,$A38,Gögn!$A$2:$A$11876,R$207)/1000</f>
        <v>34011</v>
      </c>
      <c r="S38" s="22">
        <f>SUMIFS(Gögn!$I$2:$I$11876,Gögn!$F$2:$F$11876,$A38,Gögn!$A$2:$A$11876,S$207)/1000</f>
        <v>1101.8050000000001</v>
      </c>
      <c r="T38" s="22">
        <f>SUMIFS(Gögn!$I$2:$I$11876,Gögn!$F$2:$F$11876,$A38,Gögn!$A$2:$A$11876,T$207)/1000</f>
        <v>11041</v>
      </c>
      <c r="U38" s="22">
        <f>SUMIFS(Gögn!$I$2:$I$11876,Gögn!$F$2:$F$11876,$A38,Gögn!$A$2:$A$11876,U$207)/1000</f>
        <v>17299.417000000001</v>
      </c>
      <c r="V38" s="22">
        <f>SUMIFS(Gögn!$I$2:$I$11876,Gögn!$F$2:$F$11876,$A38,Gögn!$A$2:$A$11876,V$207)/1000</f>
        <v>591009.10100000002</v>
      </c>
      <c r="W38" s="22">
        <f>SUMIFS(Gögn!$I$2:$I$11876,Gögn!$F$2:$F$11876,$A38,Gögn!$A$2:$A$11876,W$207)/1000</f>
        <v>39284.542000000001</v>
      </c>
      <c r="X38" s="22">
        <f>SUMIFS(Gögn!$I$2:$I$11876,Gögn!$F$2:$F$11876,$A38,Gögn!$A$2:$A$11876,X$207)/1000</f>
        <v>1149.7360000000001</v>
      </c>
      <c r="Y38" s="22">
        <f>SUMIFS(Gögn!$I$2:$I$11876,Gögn!$F$2:$F$11876,$A38,Gögn!$A$2:$A$11876,Y$207)/1000</f>
        <v>484466.11</v>
      </c>
      <c r="Z38" s="22">
        <f>SUMIFS(Gögn!$I$2:$I$11876,Gögn!$F$2:$F$11876,$A38,Gögn!$A$2:$A$11876,Z$207)/1000</f>
        <v>23467.481</v>
      </c>
      <c r="AA38" s="22">
        <f>SUMIFS(Gögn!$I$2:$I$11876,Gögn!$F$2:$F$11876,$A38,Gögn!$A$2:$A$11876,AA$207)/1000</f>
        <v>112840</v>
      </c>
      <c r="AB38" s="22">
        <f>SUMIFS(Gögn!$I$2:$I$11876,Gögn!$F$2:$F$11876,$A38,Gögn!$A$2:$A$11876,AB$207)/1000</f>
        <v>21118.460999999999</v>
      </c>
      <c r="AC38" s="22">
        <f>SUMIFS(Gögn!$I$2:$I$11876,Gögn!$F$2:$F$11876,$A38,Gögn!$A$2:$A$11876,AC$207)/1000</f>
        <v>71764.558000000005</v>
      </c>
    </row>
    <row r="39" spans="1:30" s="48" customFormat="1" ht="15">
      <c r="A39" s="3" t="s">
        <v>465</v>
      </c>
      <c r="B39" s="45"/>
      <c r="C39" s="26" t="s">
        <v>171</v>
      </c>
      <c r="D39" s="46">
        <f t="shared" si="0"/>
        <v>847871607.20299995</v>
      </c>
      <c r="E39" s="46">
        <f t="shared" ref="E39:AC39" si="4">SUM(E27:E31)+E33-E38</f>
        <v>23589192.418000001</v>
      </c>
      <c r="F39" s="46">
        <f t="shared" si="4"/>
        <v>74022803.655000016</v>
      </c>
      <c r="G39" s="46">
        <f t="shared" si="4"/>
        <v>33844557.873999998</v>
      </c>
      <c r="H39" s="46">
        <f t="shared" si="4"/>
        <v>1955137.4179999998</v>
      </c>
      <c r="I39" s="46">
        <f t="shared" si="4"/>
        <v>6693464.0909999991</v>
      </c>
      <c r="J39" s="46">
        <f t="shared" si="4"/>
        <v>8431121</v>
      </c>
      <c r="K39" s="46">
        <f t="shared" si="4"/>
        <v>34559781.731999993</v>
      </c>
      <c r="L39" s="46">
        <f t="shared" si="4"/>
        <v>15960273</v>
      </c>
      <c r="M39" s="46">
        <f t="shared" si="4"/>
        <v>137585066.59399998</v>
      </c>
      <c r="N39" s="46">
        <f t="shared" si="4"/>
        <v>3629304.8390000002</v>
      </c>
      <c r="O39" s="46">
        <f t="shared" si="4"/>
        <v>6004857.3140000002</v>
      </c>
      <c r="P39" s="46">
        <f t="shared" si="4"/>
        <v>8491257</v>
      </c>
      <c r="Q39" s="46">
        <f t="shared" si="4"/>
        <v>3598750</v>
      </c>
      <c r="R39" s="46">
        <f t="shared" si="4"/>
        <v>2261217</v>
      </c>
      <c r="S39" s="46">
        <f t="shared" si="4"/>
        <v>1823629.169</v>
      </c>
      <c r="T39" s="46">
        <f t="shared" si="4"/>
        <v>3434960</v>
      </c>
      <c r="U39" s="46">
        <f t="shared" si="4"/>
        <v>9108188.4470000006</v>
      </c>
      <c r="V39" s="46">
        <f t="shared" si="4"/>
        <v>138419584.51200002</v>
      </c>
      <c r="W39" s="46">
        <f t="shared" si="4"/>
        <v>40184836.089999996</v>
      </c>
      <c r="X39" s="46">
        <f t="shared" si="4"/>
        <v>229833.43</v>
      </c>
      <c r="Y39" s="46">
        <f t="shared" si="4"/>
        <v>170403304.98199999</v>
      </c>
      <c r="Z39" s="46">
        <f t="shared" si="4"/>
        <v>15915145.747999998</v>
      </c>
      <c r="AA39" s="46">
        <f t="shared" si="4"/>
        <v>17788716</v>
      </c>
      <c r="AB39" s="46">
        <f t="shared" si="4"/>
        <v>35470944.920000002</v>
      </c>
      <c r="AC39" s="46">
        <f t="shared" si="4"/>
        <v>54465679.970000006</v>
      </c>
      <c r="AD39" s="47"/>
    </row>
    <row r="40" spans="1:30" ht="15">
      <c r="A40" s="1" t="s">
        <v>465</v>
      </c>
      <c r="B40" s="5"/>
      <c r="C40" s="25"/>
      <c r="D40" s="22">
        <f t="shared" si="0"/>
        <v>0</v>
      </c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</row>
    <row r="41" spans="1:30" ht="15">
      <c r="A41" s="1" t="s">
        <v>465</v>
      </c>
      <c r="B41" s="5"/>
      <c r="C41" s="23" t="s">
        <v>282</v>
      </c>
      <c r="D41" s="24">
        <f t="shared" si="0"/>
        <v>0</v>
      </c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</row>
    <row r="42" spans="1:30" ht="15">
      <c r="A42" s="1" t="s">
        <v>190</v>
      </c>
      <c r="B42" s="5"/>
      <c r="C42" s="25" t="s">
        <v>281</v>
      </c>
      <c r="D42" s="22">
        <f t="shared" si="0"/>
        <v>8214369.4730000002</v>
      </c>
      <c r="E42" s="22">
        <f>SUMIFS(Gögn!$I$2:$I$11876,Gögn!$F$2:$F$11876,$A42,Gögn!$A$2:$A$11876,E$207)/1000</f>
        <v>398902.886</v>
      </c>
      <c r="F42" s="22">
        <f>SUMIFS(Gögn!$I$2:$I$11876,Gögn!$F$2:$F$11876,$A42,Gögn!$A$2:$A$11876,F$207)/1000</f>
        <v>775843.28399999999</v>
      </c>
      <c r="G42" s="22">
        <f>SUMIFS(Gögn!$I$2:$I$11876,Gögn!$F$2:$F$11876,$A42,Gögn!$A$2:$A$11876,G$207)/1000</f>
        <v>404935.81699999998</v>
      </c>
      <c r="H42" s="22">
        <f>SUMIFS(Gögn!$I$2:$I$11876,Gögn!$F$2:$F$11876,$A42,Gögn!$A$2:$A$11876,H$207)/1000</f>
        <v>110272.728</v>
      </c>
      <c r="I42" s="22">
        <f>SUMIFS(Gögn!$I$2:$I$11876,Gögn!$F$2:$F$11876,$A42,Gögn!$A$2:$A$11876,I$207)/1000</f>
        <v>73987.421000000002</v>
      </c>
      <c r="J42" s="22">
        <f>SUMIFS(Gögn!$I$2:$I$11876,Gögn!$F$2:$F$11876,$A42,Gögn!$A$2:$A$11876,J$207)/1000</f>
        <v>90208</v>
      </c>
      <c r="K42" s="22">
        <f>SUMIFS(Gögn!$I$2:$I$11876,Gögn!$F$2:$F$11876,$A42,Gögn!$A$2:$A$11876,K$207)/1000</f>
        <v>357811.26799999998</v>
      </c>
      <c r="L42" s="22">
        <f>SUMIFS(Gögn!$I$2:$I$11876,Gögn!$F$2:$F$11876,$A42,Gögn!$A$2:$A$11876,L$207)/1000</f>
        <v>172351</v>
      </c>
      <c r="M42" s="22">
        <f>SUMIFS(Gögn!$I$2:$I$11876,Gögn!$F$2:$F$11876,$A42,Gögn!$A$2:$A$11876,M$207)/1000</f>
        <v>1127607.203</v>
      </c>
      <c r="N42" s="22">
        <f>SUMIFS(Gögn!$I$2:$I$11876,Gögn!$F$2:$F$11876,$A42,Gögn!$A$2:$A$11876,N$207)/1000</f>
        <v>69851.748000000007</v>
      </c>
      <c r="O42" s="22">
        <f>SUMIFS(Gögn!$I$2:$I$11876,Gögn!$F$2:$F$11876,$A42,Gögn!$A$2:$A$11876,O$207)/1000</f>
        <v>139451.394</v>
      </c>
      <c r="P42" s="22">
        <f>SUMIFS(Gögn!$I$2:$I$11876,Gögn!$F$2:$F$11876,$A42,Gögn!$A$2:$A$11876,P$207)/1000</f>
        <v>104384</v>
      </c>
      <c r="Q42" s="22">
        <f>SUMIFS(Gögn!$I$2:$I$11876,Gögn!$F$2:$F$11876,$A42,Gögn!$A$2:$A$11876,Q$207)/1000</f>
        <v>45899</v>
      </c>
      <c r="R42" s="22">
        <f>SUMIFS(Gögn!$I$2:$I$11876,Gögn!$F$2:$F$11876,$A42,Gögn!$A$2:$A$11876,R$207)/1000</f>
        <v>65950</v>
      </c>
      <c r="S42" s="22">
        <f>SUMIFS(Gögn!$I$2:$I$11876,Gögn!$F$2:$F$11876,$A42,Gögn!$A$2:$A$11876,S$207)/1000</f>
        <v>46421.720999999998</v>
      </c>
      <c r="T42" s="22">
        <f>SUMIFS(Gögn!$I$2:$I$11876,Gögn!$F$2:$F$11876,$A42,Gögn!$A$2:$A$11876,T$207)/1000</f>
        <v>24085</v>
      </c>
      <c r="U42" s="22">
        <f>SUMIFS(Gögn!$I$2:$I$11876,Gögn!$F$2:$F$11876,$A42,Gögn!$A$2:$A$11876,U$207)/1000</f>
        <v>191966.86</v>
      </c>
      <c r="V42" s="22">
        <f>SUMIFS(Gögn!$I$2:$I$11876,Gögn!$F$2:$F$11876,$A42,Gögn!$A$2:$A$11876,V$207)/1000</f>
        <v>892714.25199999998</v>
      </c>
      <c r="W42" s="22">
        <f>SUMIFS(Gögn!$I$2:$I$11876,Gögn!$F$2:$F$11876,$A42,Gögn!$A$2:$A$11876,W$207)/1000</f>
        <v>555627.25199999998</v>
      </c>
      <c r="X42" s="22">
        <f>SUMIFS(Gögn!$I$2:$I$11876,Gögn!$F$2:$F$11876,$A42,Gögn!$A$2:$A$11876,X$207)/1000</f>
        <v>4661.8389999999999</v>
      </c>
      <c r="Y42" s="22">
        <f>SUMIFS(Gögn!$I$2:$I$11876,Gögn!$F$2:$F$11876,$A42,Gögn!$A$2:$A$11876,Y$207)/1000</f>
        <v>1272135.773</v>
      </c>
      <c r="Z42" s="22">
        <f>SUMIFS(Gögn!$I$2:$I$11876,Gögn!$F$2:$F$11876,$A42,Gögn!$A$2:$A$11876,Z$207)/1000</f>
        <v>113194.75900000001</v>
      </c>
      <c r="AA42" s="22">
        <f>SUMIFS(Gögn!$I$2:$I$11876,Gögn!$F$2:$F$11876,$A42,Gögn!$A$2:$A$11876,AA$207)/1000</f>
        <v>252413</v>
      </c>
      <c r="AB42" s="22">
        <f>SUMIFS(Gögn!$I$2:$I$11876,Gögn!$F$2:$F$11876,$A42,Gögn!$A$2:$A$11876,AB$207)/1000</f>
        <v>458684.06400000001</v>
      </c>
      <c r="AC42" s="22">
        <f>SUMIFS(Gögn!$I$2:$I$11876,Gögn!$F$2:$F$11876,$A42,Gögn!$A$2:$A$11876,AC$207)/1000</f>
        <v>465009.20400000003</v>
      </c>
    </row>
    <row r="43" spans="1:30" s="48" customFormat="1" ht="15">
      <c r="A43" s="3" t="s">
        <v>465</v>
      </c>
      <c r="B43" s="45"/>
      <c r="C43" s="26" t="s">
        <v>283</v>
      </c>
      <c r="D43" s="46">
        <f t="shared" si="0"/>
        <v>8214369.4730000002</v>
      </c>
      <c r="E43" s="46">
        <f>SUM(E42)</f>
        <v>398902.886</v>
      </c>
      <c r="F43" s="46">
        <f t="shared" ref="F43:AC43" si="5">SUM(F42)</f>
        <v>775843.28399999999</v>
      </c>
      <c r="G43" s="46">
        <f t="shared" si="5"/>
        <v>404935.81699999998</v>
      </c>
      <c r="H43" s="46">
        <f t="shared" si="5"/>
        <v>110272.728</v>
      </c>
      <c r="I43" s="46">
        <f t="shared" si="5"/>
        <v>73987.421000000002</v>
      </c>
      <c r="J43" s="46">
        <f t="shared" si="5"/>
        <v>90208</v>
      </c>
      <c r="K43" s="46">
        <f t="shared" si="5"/>
        <v>357811.26799999998</v>
      </c>
      <c r="L43" s="46">
        <f t="shared" si="5"/>
        <v>172351</v>
      </c>
      <c r="M43" s="46">
        <f t="shared" si="5"/>
        <v>1127607.203</v>
      </c>
      <c r="N43" s="46">
        <f t="shared" si="5"/>
        <v>69851.748000000007</v>
      </c>
      <c r="O43" s="46">
        <f t="shared" si="5"/>
        <v>139451.394</v>
      </c>
      <c r="P43" s="46">
        <f t="shared" si="5"/>
        <v>104384</v>
      </c>
      <c r="Q43" s="46">
        <f t="shared" si="5"/>
        <v>45899</v>
      </c>
      <c r="R43" s="46">
        <f t="shared" si="5"/>
        <v>65950</v>
      </c>
      <c r="S43" s="46">
        <f t="shared" si="5"/>
        <v>46421.720999999998</v>
      </c>
      <c r="T43" s="46">
        <f t="shared" si="5"/>
        <v>24085</v>
      </c>
      <c r="U43" s="46">
        <f t="shared" si="5"/>
        <v>191966.86</v>
      </c>
      <c r="V43" s="46">
        <f t="shared" si="5"/>
        <v>892714.25199999998</v>
      </c>
      <c r="W43" s="46">
        <f t="shared" si="5"/>
        <v>555627.25199999998</v>
      </c>
      <c r="X43" s="46">
        <f t="shared" si="5"/>
        <v>4661.8389999999999</v>
      </c>
      <c r="Y43" s="46">
        <f t="shared" si="5"/>
        <v>1272135.773</v>
      </c>
      <c r="Z43" s="46">
        <f t="shared" si="5"/>
        <v>113194.75900000001</v>
      </c>
      <c r="AA43" s="46">
        <f t="shared" si="5"/>
        <v>252413</v>
      </c>
      <c r="AB43" s="46">
        <f t="shared" si="5"/>
        <v>458684.06400000001</v>
      </c>
      <c r="AC43" s="46">
        <f t="shared" si="5"/>
        <v>465009.20400000003</v>
      </c>
      <c r="AD43" s="47"/>
    </row>
    <row r="44" spans="1:30" ht="15">
      <c r="A44" s="1" t="s">
        <v>465</v>
      </c>
      <c r="B44" s="5"/>
      <c r="C44" s="25"/>
      <c r="D44" s="22">
        <f t="shared" si="0"/>
        <v>0</v>
      </c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</row>
    <row r="45" spans="1:30" ht="15.75">
      <c r="A45" s="1" t="s">
        <v>192</v>
      </c>
      <c r="B45" s="5"/>
      <c r="C45" s="27" t="s">
        <v>193</v>
      </c>
      <c r="D45" s="24">
        <f t="shared" si="0"/>
        <v>2269.2130000000002</v>
      </c>
      <c r="E45" s="24">
        <f>SUMIFS(Gögn!$I$2:$I$11876,Gögn!$F$2:$F$11876,$A45,Gögn!$A$2:$A$11876,E$207)/1000</f>
        <v>2269.2130000000002</v>
      </c>
      <c r="F45" s="24">
        <f>SUMIFS(Gögn!$I$2:$I$11876,Gögn!$F$2:$F$11876,$A45,Gögn!$A$2:$A$11876,F$207)/1000</f>
        <v>0</v>
      </c>
      <c r="G45" s="24">
        <f>SUMIFS(Gögn!$I$2:$I$11876,Gögn!$F$2:$F$11876,$A45,Gögn!$A$2:$A$11876,G$207)/1000</f>
        <v>0</v>
      </c>
      <c r="H45" s="24">
        <f>SUMIFS(Gögn!$I$2:$I$11876,Gögn!$F$2:$F$11876,$A45,Gögn!$A$2:$A$11876,H$207)/1000</f>
        <v>0</v>
      </c>
      <c r="I45" s="24">
        <f>SUMIFS(Gögn!$I$2:$I$11876,Gögn!$F$2:$F$11876,$A45,Gögn!$A$2:$A$11876,I$207)/1000</f>
        <v>0</v>
      </c>
      <c r="J45" s="24">
        <f>SUMIFS(Gögn!$I$2:$I$11876,Gögn!$F$2:$F$11876,$A45,Gögn!$A$2:$A$11876,J$207)/1000</f>
        <v>0</v>
      </c>
      <c r="K45" s="24">
        <f>SUMIFS(Gögn!$I$2:$I$11876,Gögn!$F$2:$F$11876,$A45,Gögn!$A$2:$A$11876,K$207)/1000</f>
        <v>0</v>
      </c>
      <c r="L45" s="24">
        <f>SUMIFS(Gögn!$I$2:$I$11876,Gögn!$F$2:$F$11876,$A45,Gögn!$A$2:$A$11876,L$207)/1000</f>
        <v>0</v>
      </c>
      <c r="M45" s="24">
        <f>SUMIFS(Gögn!$I$2:$I$11876,Gögn!$F$2:$F$11876,$A45,Gögn!$A$2:$A$11876,M$207)/1000</f>
        <v>0</v>
      </c>
      <c r="N45" s="24">
        <f>SUMIFS(Gögn!$I$2:$I$11876,Gögn!$F$2:$F$11876,$A45,Gögn!$A$2:$A$11876,N$207)/1000</f>
        <v>0</v>
      </c>
      <c r="O45" s="24">
        <f>SUMIFS(Gögn!$I$2:$I$11876,Gögn!$F$2:$F$11876,$A45,Gögn!$A$2:$A$11876,O$207)/1000</f>
        <v>0</v>
      </c>
      <c r="P45" s="24">
        <f>SUMIFS(Gögn!$I$2:$I$11876,Gögn!$F$2:$F$11876,$A45,Gögn!$A$2:$A$11876,P$207)/1000</f>
        <v>0</v>
      </c>
      <c r="Q45" s="24">
        <f>SUMIFS(Gögn!$I$2:$I$11876,Gögn!$F$2:$F$11876,$A45,Gögn!$A$2:$A$11876,Q$207)/1000</f>
        <v>0</v>
      </c>
      <c r="R45" s="24">
        <f>SUMIFS(Gögn!$I$2:$I$11876,Gögn!$F$2:$F$11876,$A45,Gögn!$A$2:$A$11876,R$207)/1000</f>
        <v>0</v>
      </c>
      <c r="S45" s="24">
        <f>SUMIFS(Gögn!$I$2:$I$11876,Gögn!$F$2:$F$11876,$A45,Gögn!$A$2:$A$11876,S$207)/1000</f>
        <v>0</v>
      </c>
      <c r="T45" s="24">
        <f>SUMIFS(Gögn!$I$2:$I$11876,Gögn!$F$2:$F$11876,$A45,Gögn!$A$2:$A$11876,T$207)/1000</f>
        <v>0</v>
      </c>
      <c r="U45" s="24">
        <f>SUMIFS(Gögn!$I$2:$I$11876,Gögn!$F$2:$F$11876,$A45,Gögn!$A$2:$A$11876,U$207)/1000</f>
        <v>0</v>
      </c>
      <c r="V45" s="24">
        <f>SUMIFS(Gögn!$I$2:$I$11876,Gögn!$F$2:$F$11876,$A45,Gögn!$A$2:$A$11876,V$207)/1000</f>
        <v>0</v>
      </c>
      <c r="W45" s="24">
        <f>SUMIFS(Gögn!$I$2:$I$11876,Gögn!$F$2:$F$11876,$A45,Gögn!$A$2:$A$11876,W$207)/1000</f>
        <v>0</v>
      </c>
      <c r="X45" s="24">
        <f>SUMIFS(Gögn!$I$2:$I$11876,Gögn!$F$2:$F$11876,$A45,Gögn!$A$2:$A$11876,X$207)/1000</f>
        <v>0</v>
      </c>
      <c r="Y45" s="24">
        <f>SUMIFS(Gögn!$I$2:$I$11876,Gögn!$F$2:$F$11876,$A45,Gögn!$A$2:$A$11876,Y$207)/1000</f>
        <v>0</v>
      </c>
      <c r="Z45" s="24">
        <f>SUMIFS(Gögn!$I$2:$I$11876,Gögn!$F$2:$F$11876,$A45,Gögn!$A$2:$A$11876,Z$207)/1000</f>
        <v>0</v>
      </c>
      <c r="AA45" s="24">
        <f>SUMIFS(Gögn!$I$2:$I$11876,Gögn!$F$2:$F$11876,$A45,Gögn!$A$2:$A$11876,AA$207)/1000</f>
        <v>0</v>
      </c>
      <c r="AB45" s="24">
        <f>SUMIFS(Gögn!$I$2:$I$11876,Gögn!$F$2:$F$11876,$A45,Gögn!$A$2:$A$11876,AB$207)/1000</f>
        <v>0</v>
      </c>
      <c r="AC45" s="24">
        <f>SUMIFS(Gögn!$I$2:$I$11876,Gögn!$F$2:$F$11876,$A45,Gögn!$A$2:$A$11876,AC$207)/1000</f>
        <v>0</v>
      </c>
    </row>
    <row r="46" spans="1:30" ht="15">
      <c r="A46" s="1" t="s">
        <v>465</v>
      </c>
      <c r="B46" s="5"/>
      <c r="C46" s="25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</row>
    <row r="47" spans="1:30" ht="15.75">
      <c r="A47" s="1" t="s">
        <v>194</v>
      </c>
      <c r="B47" s="5"/>
      <c r="C47" s="27" t="s">
        <v>284</v>
      </c>
      <c r="D47" s="24">
        <f t="shared" si="0"/>
        <v>8502.5040000000008</v>
      </c>
      <c r="E47" s="24">
        <f>SUMIFS(Gögn!$I$2:$I$11876,Gögn!$F$2:$F$11876,$A47,Gögn!$A$2:$A$11876,E$207)/1000</f>
        <v>0</v>
      </c>
      <c r="F47" s="24">
        <f>SUMIFS(Gögn!$I$2:$I$11876,Gögn!$F$2:$F$11876,$A47,Gögn!$A$2:$A$11876,F$207)/1000</f>
        <v>0</v>
      </c>
      <c r="G47" s="24">
        <f>SUMIFS(Gögn!$I$2:$I$11876,Gögn!$F$2:$F$11876,$A47,Gögn!$A$2:$A$11876,G$207)/1000</f>
        <v>0</v>
      </c>
      <c r="H47" s="24">
        <f>SUMIFS(Gögn!$I$2:$I$11876,Gögn!$F$2:$F$11876,$A47,Gögn!$A$2:$A$11876,H$207)/1000</f>
        <v>0</v>
      </c>
      <c r="I47" s="24">
        <f>SUMIFS(Gögn!$I$2:$I$11876,Gögn!$F$2:$F$11876,$A47,Gögn!$A$2:$A$11876,I$207)/1000</f>
        <v>0</v>
      </c>
      <c r="J47" s="24">
        <f>SUMIFS(Gögn!$I$2:$I$11876,Gögn!$F$2:$F$11876,$A47,Gögn!$A$2:$A$11876,J$207)/1000</f>
        <v>0</v>
      </c>
      <c r="K47" s="24">
        <f>SUMIFS(Gögn!$I$2:$I$11876,Gögn!$F$2:$F$11876,$A47,Gögn!$A$2:$A$11876,K$207)/1000</f>
        <v>0</v>
      </c>
      <c r="L47" s="24">
        <f>SUMIFS(Gögn!$I$2:$I$11876,Gögn!$F$2:$F$11876,$A47,Gögn!$A$2:$A$11876,L$207)/1000</f>
        <v>0</v>
      </c>
      <c r="M47" s="24">
        <f>SUMIFS(Gögn!$I$2:$I$11876,Gögn!$F$2:$F$11876,$A47,Gögn!$A$2:$A$11876,M$207)/1000</f>
        <v>-1498.4960000000001</v>
      </c>
      <c r="N47" s="24">
        <f>SUMIFS(Gögn!$I$2:$I$11876,Gögn!$F$2:$F$11876,$A47,Gögn!$A$2:$A$11876,N$207)/1000</f>
        <v>0</v>
      </c>
      <c r="O47" s="24">
        <f>SUMIFS(Gögn!$I$2:$I$11876,Gögn!$F$2:$F$11876,$A47,Gögn!$A$2:$A$11876,O$207)/1000</f>
        <v>0</v>
      </c>
      <c r="P47" s="24">
        <f>SUMIFS(Gögn!$I$2:$I$11876,Gögn!$F$2:$F$11876,$A47,Gögn!$A$2:$A$11876,P$207)/1000</f>
        <v>10001</v>
      </c>
      <c r="Q47" s="24">
        <f>SUMIFS(Gögn!$I$2:$I$11876,Gögn!$F$2:$F$11876,$A47,Gögn!$A$2:$A$11876,Q$207)/1000</f>
        <v>0</v>
      </c>
      <c r="R47" s="24">
        <f>SUMIFS(Gögn!$I$2:$I$11876,Gögn!$F$2:$F$11876,$A47,Gögn!$A$2:$A$11876,R$207)/1000</f>
        <v>0</v>
      </c>
      <c r="S47" s="24">
        <f>SUMIFS(Gögn!$I$2:$I$11876,Gögn!$F$2:$F$11876,$A47,Gögn!$A$2:$A$11876,S$207)/1000</f>
        <v>0</v>
      </c>
      <c r="T47" s="24">
        <f>SUMIFS(Gögn!$I$2:$I$11876,Gögn!$F$2:$F$11876,$A47,Gögn!$A$2:$A$11876,T$207)/1000</f>
        <v>0</v>
      </c>
      <c r="U47" s="24">
        <f>SUMIFS(Gögn!$I$2:$I$11876,Gögn!$F$2:$F$11876,$A47,Gögn!$A$2:$A$11876,U$207)/1000</f>
        <v>0</v>
      </c>
      <c r="V47" s="24">
        <f>SUMIFS(Gögn!$I$2:$I$11876,Gögn!$F$2:$F$11876,$A47,Gögn!$A$2:$A$11876,V$207)/1000</f>
        <v>0</v>
      </c>
      <c r="W47" s="24">
        <f>SUMIFS(Gögn!$I$2:$I$11876,Gögn!$F$2:$F$11876,$A47,Gögn!$A$2:$A$11876,W$207)/1000</f>
        <v>0</v>
      </c>
      <c r="X47" s="24">
        <f>SUMIFS(Gögn!$I$2:$I$11876,Gögn!$F$2:$F$11876,$A47,Gögn!$A$2:$A$11876,X$207)/1000</f>
        <v>0</v>
      </c>
      <c r="Y47" s="24">
        <f>SUMIFS(Gögn!$I$2:$I$11876,Gögn!$F$2:$F$11876,$A47,Gögn!$A$2:$A$11876,Y$207)/1000</f>
        <v>0</v>
      </c>
      <c r="Z47" s="24">
        <f>SUMIFS(Gögn!$I$2:$I$11876,Gögn!$F$2:$F$11876,$A47,Gögn!$A$2:$A$11876,Z$207)/1000</f>
        <v>0</v>
      </c>
      <c r="AA47" s="24">
        <f>SUMIFS(Gögn!$I$2:$I$11876,Gögn!$F$2:$F$11876,$A47,Gögn!$A$2:$A$11876,AA$207)/1000</f>
        <v>0</v>
      </c>
      <c r="AB47" s="24">
        <f>SUMIFS(Gögn!$I$2:$I$11876,Gögn!$F$2:$F$11876,$A47,Gögn!$A$2:$A$11876,AB$207)/1000</f>
        <v>0</v>
      </c>
      <c r="AC47" s="24">
        <f>SUMIFS(Gögn!$I$2:$I$11876,Gögn!$F$2:$F$11876,$A47,Gögn!$A$2:$A$11876,AC$207)/1000</f>
        <v>0</v>
      </c>
    </row>
    <row r="48" spans="1:30" ht="15">
      <c r="A48" s="1" t="s">
        <v>465</v>
      </c>
      <c r="B48" s="5"/>
      <c r="C48" s="25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</row>
    <row r="49" spans="1:29" ht="15.75">
      <c r="A49" s="1" t="s">
        <v>465</v>
      </c>
      <c r="B49" s="5"/>
      <c r="C49" s="27" t="s">
        <v>196</v>
      </c>
      <c r="D49" s="24">
        <f t="shared" si="0"/>
        <v>903464230.38399994</v>
      </c>
      <c r="E49" s="24">
        <f t="shared" ref="E49:AC49" si="6">+E15-E24+E39-E43+E45-E47</f>
        <v>27556027.769000001</v>
      </c>
      <c r="F49" s="24">
        <f t="shared" si="6"/>
        <v>77665531.12000002</v>
      </c>
      <c r="G49" s="24">
        <f t="shared" si="6"/>
        <v>42780472.831999995</v>
      </c>
      <c r="H49" s="24">
        <f t="shared" si="6"/>
        <v>963132.19000000029</v>
      </c>
      <c r="I49" s="24">
        <f t="shared" si="6"/>
        <v>10390895.403999999</v>
      </c>
      <c r="J49" s="24">
        <f t="shared" si="6"/>
        <v>8673658</v>
      </c>
      <c r="K49" s="24">
        <f t="shared" si="6"/>
        <v>40666602.841999993</v>
      </c>
      <c r="L49" s="24">
        <f t="shared" si="6"/>
        <v>22054060</v>
      </c>
      <c r="M49" s="24">
        <f t="shared" si="6"/>
        <v>150847732.77799997</v>
      </c>
      <c r="N49" s="24">
        <f t="shared" si="6"/>
        <v>5901934.8640000001</v>
      </c>
      <c r="O49" s="24">
        <f t="shared" si="6"/>
        <v>4730382.0609999998</v>
      </c>
      <c r="P49" s="24">
        <f t="shared" si="6"/>
        <v>9619331</v>
      </c>
      <c r="Q49" s="24">
        <f t="shared" si="6"/>
        <v>947212</v>
      </c>
      <c r="R49" s="24">
        <f t="shared" si="6"/>
        <v>2681241</v>
      </c>
      <c r="S49" s="24">
        <f t="shared" si="6"/>
        <v>1079392.466</v>
      </c>
      <c r="T49" s="24">
        <f t="shared" si="6"/>
        <v>1885960</v>
      </c>
      <c r="U49" s="24">
        <f t="shared" si="6"/>
        <v>5367290.7150000008</v>
      </c>
      <c r="V49" s="24">
        <f t="shared" si="6"/>
        <v>162631453.98600003</v>
      </c>
      <c r="W49" s="24">
        <f t="shared" si="6"/>
        <v>13344123.422999997</v>
      </c>
      <c r="X49" s="24">
        <f t="shared" si="6"/>
        <v>320749.45699999999</v>
      </c>
      <c r="Y49" s="24">
        <f t="shared" si="6"/>
        <v>183052143.92499998</v>
      </c>
      <c r="Z49" s="24">
        <f t="shared" si="6"/>
        <v>15636128.668999998</v>
      </c>
      <c r="AA49" s="24">
        <f t="shared" si="6"/>
        <v>20470935</v>
      </c>
      <c r="AB49" s="24">
        <f t="shared" si="6"/>
        <v>33881321.380999997</v>
      </c>
      <c r="AC49" s="24">
        <f t="shared" si="6"/>
        <v>60316517.502000004</v>
      </c>
    </row>
    <row r="50" spans="1:29" ht="15">
      <c r="A50" s="1" t="s">
        <v>465</v>
      </c>
      <c r="B50" s="5"/>
      <c r="C50" s="25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</row>
    <row r="51" spans="1:29" ht="15.75">
      <c r="A51" s="1" t="s">
        <v>197</v>
      </c>
      <c r="B51" s="5"/>
      <c r="C51" s="27" t="s">
        <v>198</v>
      </c>
      <c r="D51" s="24">
        <f t="shared" si="0"/>
        <v>5128558248.9420004</v>
      </c>
      <c r="E51" s="24">
        <f>SUMIFS(Gögn!$I$2:$I$11876,Gögn!$F$2:$F$11876,$A51,Gögn!$A$2:$A$11876,E$207)/1000</f>
        <v>147228268.48500001</v>
      </c>
      <c r="F51" s="24">
        <f>SUMIFS(Gögn!$I$2:$I$11876,Gögn!$F$2:$F$11876,$A51,Gögn!$A$2:$A$11876,F$207)/1000</f>
        <v>472089574.824</v>
      </c>
      <c r="G51" s="24">
        <f>SUMIFS(Gögn!$I$2:$I$11876,Gögn!$F$2:$F$11876,$A51,Gögn!$A$2:$A$11876,G$207)/1000</f>
        <v>227688705.05700001</v>
      </c>
      <c r="H51" s="24">
        <f>SUMIFS(Gögn!$I$2:$I$11876,Gögn!$F$2:$F$11876,$A51,Gögn!$A$2:$A$11876,H$207)/1000</f>
        <v>16041651.641000001</v>
      </c>
      <c r="I51" s="24">
        <f>SUMIFS(Gögn!$I$2:$I$11876,Gögn!$F$2:$F$11876,$A51,Gögn!$A$2:$A$11876,I$207)/1000</f>
        <v>44110499.582000002</v>
      </c>
      <c r="J51" s="24">
        <f>SUMIFS(Gögn!$I$2:$I$11876,Gögn!$F$2:$F$11876,$A51,Gögn!$A$2:$A$11876,J$207)/1000</f>
        <v>49869005</v>
      </c>
      <c r="K51" s="24">
        <f>SUMIFS(Gögn!$I$2:$I$11876,Gögn!$F$2:$F$11876,$A51,Gögn!$A$2:$A$11876,K$207)/1000</f>
        <v>205651510.88</v>
      </c>
      <c r="L51" s="24">
        <f>SUMIFS(Gögn!$I$2:$I$11876,Gögn!$F$2:$F$11876,$A51,Gögn!$A$2:$A$11876,L$207)/1000</f>
        <v>105094405</v>
      </c>
      <c r="M51" s="24">
        <f>SUMIFS(Gögn!$I$2:$I$11876,Gögn!$F$2:$F$11876,$A51,Gögn!$A$2:$A$11876,M$207)/1000</f>
        <v>757626370.30599999</v>
      </c>
      <c r="N51" s="24">
        <f>SUMIFS(Gögn!$I$2:$I$11876,Gögn!$F$2:$F$11876,$A51,Gögn!$A$2:$A$11876,N$207)/1000</f>
        <v>26467546.241999999</v>
      </c>
      <c r="O51" s="24">
        <f>SUMIFS(Gögn!$I$2:$I$11876,Gögn!$F$2:$F$11876,$A51,Gögn!$A$2:$A$11876,O$207)/1000</f>
        <v>40377896.109999999</v>
      </c>
      <c r="P51" s="24">
        <f>SUMIFS(Gögn!$I$2:$I$11876,Gögn!$F$2:$F$11876,$A51,Gögn!$A$2:$A$11876,P$207)/1000</f>
        <v>51750633</v>
      </c>
      <c r="Q51" s="24">
        <f>SUMIFS(Gögn!$I$2:$I$11876,Gögn!$F$2:$F$11876,$A51,Gögn!$A$2:$A$11876,Q$207)/1000</f>
        <v>39339215</v>
      </c>
      <c r="R51" s="24">
        <f>SUMIFS(Gögn!$I$2:$I$11876,Gögn!$F$2:$F$11876,$A51,Gögn!$A$2:$A$11876,R$207)/1000</f>
        <v>16268549</v>
      </c>
      <c r="S51" s="24">
        <f>SUMIFS(Gögn!$I$2:$I$11876,Gögn!$F$2:$F$11876,$A51,Gögn!$A$2:$A$11876,S$207)/1000</f>
        <v>13490104.359999999</v>
      </c>
      <c r="T51" s="24">
        <f>SUMIFS(Gögn!$I$2:$I$11876,Gögn!$F$2:$F$11876,$A51,Gögn!$A$2:$A$11876,T$207)/1000</f>
        <v>26035323</v>
      </c>
      <c r="U51" s="24">
        <f>SUMIFS(Gögn!$I$2:$I$11876,Gögn!$F$2:$F$11876,$A51,Gögn!$A$2:$A$11876,U$207)/1000</f>
        <v>87082960.883000001</v>
      </c>
      <c r="V51" s="24">
        <f>SUMIFS(Gögn!$I$2:$I$11876,Gögn!$F$2:$F$11876,$A51,Gögn!$A$2:$A$11876,V$207)/1000</f>
        <v>861771272.09399998</v>
      </c>
      <c r="W51" s="24">
        <f>SUMIFS(Gögn!$I$2:$I$11876,Gögn!$F$2:$F$11876,$A51,Gögn!$A$2:$A$11876,W$207)/1000</f>
        <v>284037376.625</v>
      </c>
      <c r="X51" s="24">
        <f>SUMIFS(Gögn!$I$2:$I$11876,Gögn!$F$2:$F$11876,$A51,Gögn!$A$2:$A$11876,X$207)/1000</f>
        <v>1920501.757</v>
      </c>
      <c r="Y51" s="24">
        <f>SUMIFS(Gögn!$I$2:$I$11876,Gögn!$F$2:$F$11876,$A51,Gögn!$A$2:$A$11876,Y$207)/1000</f>
        <v>991540662.98099995</v>
      </c>
      <c r="Z51" s="24">
        <f>SUMIFS(Gögn!$I$2:$I$11876,Gögn!$F$2:$F$11876,$A51,Gögn!$A$2:$A$11876,Z$207)/1000</f>
        <v>69561891.863000005</v>
      </c>
      <c r="AA51" s="24">
        <f>SUMIFS(Gögn!$I$2:$I$11876,Gögn!$F$2:$F$11876,$A51,Gögn!$A$2:$A$11876,AA$207)/1000</f>
        <v>100071592</v>
      </c>
      <c r="AB51" s="24">
        <f>SUMIFS(Gögn!$I$2:$I$11876,Gögn!$F$2:$F$11876,$A51,Gögn!$A$2:$A$11876,AB$207)/1000</f>
        <v>205097526.50799999</v>
      </c>
      <c r="AC51" s="24">
        <f>SUMIFS(Gögn!$I$2:$I$11876,Gögn!$F$2:$F$11876,$A51,Gögn!$A$2:$A$11876,AC$207)/1000</f>
        <v>288345206.74400002</v>
      </c>
    </row>
    <row r="52" spans="1:29" ht="15">
      <c r="A52" s="1" t="s">
        <v>465</v>
      </c>
      <c r="B52" s="5"/>
      <c r="C52" s="25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</row>
    <row r="53" spans="1:29" ht="15.75">
      <c r="A53" s="1" t="s">
        <v>465</v>
      </c>
      <c r="B53" s="5"/>
      <c r="C53" s="27" t="s">
        <v>285</v>
      </c>
      <c r="D53" s="24">
        <f t="shared" si="0"/>
        <v>6032022479.3260002</v>
      </c>
      <c r="E53" s="24">
        <f>SUM(E49:E51)</f>
        <v>174784296.25400001</v>
      </c>
      <c r="F53" s="24">
        <f t="shared" ref="F53:AC53" si="7">SUM(F49:F51)</f>
        <v>549755105.94400001</v>
      </c>
      <c r="G53" s="24">
        <f t="shared" si="7"/>
        <v>270469177.889</v>
      </c>
      <c r="H53" s="24">
        <f t="shared" si="7"/>
        <v>17004783.831</v>
      </c>
      <c r="I53" s="24">
        <f t="shared" si="7"/>
        <v>54501394.986000001</v>
      </c>
      <c r="J53" s="24">
        <f t="shared" si="7"/>
        <v>58542663</v>
      </c>
      <c r="K53" s="24">
        <f t="shared" si="7"/>
        <v>246318113.722</v>
      </c>
      <c r="L53" s="24">
        <f t="shared" si="7"/>
        <v>127148465</v>
      </c>
      <c r="M53" s="24">
        <f t="shared" si="7"/>
        <v>908474103.08399999</v>
      </c>
      <c r="N53" s="24">
        <f t="shared" si="7"/>
        <v>32369481.105999999</v>
      </c>
      <c r="O53" s="24">
        <f t="shared" si="7"/>
        <v>45108278.170999996</v>
      </c>
      <c r="P53" s="24">
        <f t="shared" si="7"/>
        <v>61369964</v>
      </c>
      <c r="Q53" s="24">
        <f t="shared" si="7"/>
        <v>40286427</v>
      </c>
      <c r="R53" s="24">
        <f t="shared" si="7"/>
        <v>18949790</v>
      </c>
      <c r="S53" s="24">
        <f t="shared" si="7"/>
        <v>14569496.825999999</v>
      </c>
      <c r="T53" s="24">
        <f t="shared" si="7"/>
        <v>27921283</v>
      </c>
      <c r="U53" s="24">
        <f t="shared" si="7"/>
        <v>92450251.598000005</v>
      </c>
      <c r="V53" s="24">
        <f t="shared" si="7"/>
        <v>1024402726.08</v>
      </c>
      <c r="W53" s="24">
        <f t="shared" si="7"/>
        <v>297381500.04799998</v>
      </c>
      <c r="X53" s="24">
        <f t="shared" si="7"/>
        <v>2241251.2140000002</v>
      </c>
      <c r="Y53" s="24">
        <f t="shared" si="7"/>
        <v>1174592806.9059999</v>
      </c>
      <c r="Z53" s="24">
        <f t="shared" si="7"/>
        <v>85198020.532000005</v>
      </c>
      <c r="AA53" s="24">
        <f t="shared" si="7"/>
        <v>120542527</v>
      </c>
      <c r="AB53" s="24">
        <f t="shared" si="7"/>
        <v>238978847.889</v>
      </c>
      <c r="AC53" s="24">
        <f t="shared" si="7"/>
        <v>348661724.24600005</v>
      </c>
    </row>
    <row r="54" spans="1:29" ht="15.75" thickBot="1">
      <c r="A54" s="1" t="s">
        <v>465</v>
      </c>
      <c r="B54" s="5"/>
      <c r="C54" s="25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</row>
    <row r="55" spans="1:29" ht="18">
      <c r="A55" s="1" t="s">
        <v>465</v>
      </c>
      <c r="B55" s="5"/>
      <c r="C55" s="35" t="s">
        <v>286</v>
      </c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</row>
    <row r="56" spans="1:29" ht="15">
      <c r="A56" s="1" t="s">
        <v>465</v>
      </c>
      <c r="B56" s="5"/>
      <c r="C56" s="25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</row>
    <row r="57" spans="1:29" ht="15.75">
      <c r="A57" s="1" t="s">
        <v>465</v>
      </c>
      <c r="B57" s="5"/>
      <c r="C57" s="27" t="s">
        <v>2</v>
      </c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</row>
    <row r="58" spans="1:29" ht="15">
      <c r="A58" s="1" t="s">
        <v>465</v>
      </c>
      <c r="B58" s="5"/>
      <c r="C58" s="25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</row>
    <row r="59" spans="1:29" ht="15.75">
      <c r="A59" s="1" t="s">
        <v>465</v>
      </c>
      <c r="B59" s="5"/>
      <c r="C59" s="27" t="s">
        <v>3</v>
      </c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</row>
    <row r="60" spans="1:29" ht="15">
      <c r="A60" s="1" t="s">
        <v>4</v>
      </c>
      <c r="B60" s="5"/>
      <c r="C60" s="25" t="s">
        <v>5</v>
      </c>
      <c r="D60" s="22">
        <f t="shared" si="0"/>
        <v>3381535934.8850002</v>
      </c>
      <c r="E60" s="22">
        <f>SUMIFS(Gögn!$I$2:$I$11876,Gögn!$F$2:$F$11876,$A60,Gögn!$A$2:$A$11876,E$207)/1000</f>
        <v>93540419.047000006</v>
      </c>
      <c r="F60" s="22">
        <f>SUMIFS(Gögn!$I$2:$I$11876,Gögn!$F$2:$F$11876,$A60,Gögn!$A$2:$A$11876,F$207)/1000</f>
        <v>297487795.148</v>
      </c>
      <c r="G60" s="22">
        <f>SUMIFS(Gögn!$I$2:$I$11876,Gögn!$F$2:$F$11876,$A60,Gögn!$A$2:$A$11876,G$207)/1000</f>
        <v>126193472.45100001</v>
      </c>
      <c r="H60" s="22">
        <f>SUMIFS(Gögn!$I$2:$I$11876,Gögn!$F$2:$F$11876,$A60,Gögn!$A$2:$A$11876,H$207)/1000</f>
        <v>6562468.148</v>
      </c>
      <c r="I60" s="22">
        <f>SUMIFS(Gögn!$I$2:$I$11876,Gögn!$F$2:$F$11876,$A60,Gögn!$A$2:$A$11876,I$207)/1000</f>
        <v>25428850.489999998</v>
      </c>
      <c r="J60" s="22">
        <f>SUMIFS(Gögn!$I$2:$I$11876,Gögn!$F$2:$F$11876,$A60,Gögn!$A$2:$A$11876,J$207)/1000</f>
        <v>31789213</v>
      </c>
      <c r="K60" s="22">
        <f>SUMIFS(Gögn!$I$2:$I$11876,Gögn!$F$2:$F$11876,$A60,Gögn!$A$2:$A$11876,K$207)/1000</f>
        <v>144630271.72299999</v>
      </c>
      <c r="L60" s="22">
        <f>SUMIFS(Gögn!$I$2:$I$11876,Gögn!$F$2:$F$11876,$A60,Gögn!$A$2:$A$11876,L$207)/1000</f>
        <v>56713113</v>
      </c>
      <c r="M60" s="22">
        <f>SUMIFS(Gögn!$I$2:$I$11876,Gögn!$F$2:$F$11876,$A60,Gögn!$A$2:$A$11876,M$207)/1000</f>
        <v>504207547.69199997</v>
      </c>
      <c r="N60" s="22">
        <f>SUMIFS(Gögn!$I$2:$I$11876,Gögn!$F$2:$F$11876,$A60,Gögn!$A$2:$A$11876,N$207)/1000</f>
        <v>15651491.200999999</v>
      </c>
      <c r="O60" s="22">
        <f>SUMIFS(Gögn!$I$2:$I$11876,Gögn!$F$2:$F$11876,$A60,Gögn!$A$2:$A$11876,O$207)/1000</f>
        <v>21283480.153999999</v>
      </c>
      <c r="P60" s="22">
        <f>SUMIFS(Gögn!$I$2:$I$11876,Gögn!$F$2:$F$11876,$A60,Gögn!$A$2:$A$11876,P$207)/1000</f>
        <v>30902694</v>
      </c>
      <c r="Q60" s="22">
        <f>SUMIFS(Gögn!$I$2:$I$11876,Gögn!$F$2:$F$11876,$A60,Gögn!$A$2:$A$11876,Q$207)/1000</f>
        <v>3836275</v>
      </c>
      <c r="R60" s="22">
        <f>SUMIFS(Gögn!$I$2:$I$11876,Gögn!$F$2:$F$11876,$A60,Gögn!$A$2:$A$11876,R$207)/1000</f>
        <v>7963409</v>
      </c>
      <c r="S60" s="22">
        <f>SUMIFS(Gögn!$I$2:$I$11876,Gögn!$F$2:$F$11876,$A60,Gögn!$A$2:$A$11876,S$207)/1000</f>
        <v>4944125.966</v>
      </c>
      <c r="T60" s="22">
        <f>SUMIFS(Gögn!$I$2:$I$11876,Gögn!$F$2:$F$11876,$A60,Gögn!$A$2:$A$11876,T$207)/1000</f>
        <v>8392656</v>
      </c>
      <c r="U60" s="22">
        <f>SUMIFS(Gögn!$I$2:$I$11876,Gögn!$F$2:$F$11876,$A60,Gögn!$A$2:$A$11876,U$207)/1000</f>
        <v>24628237.171999998</v>
      </c>
      <c r="V60" s="22">
        <f>SUMIFS(Gögn!$I$2:$I$11876,Gögn!$F$2:$F$11876,$A60,Gögn!$A$2:$A$11876,V$207)/1000</f>
        <v>586422013.57599998</v>
      </c>
      <c r="W60" s="22">
        <f>SUMIFS(Gögn!$I$2:$I$11876,Gögn!$F$2:$F$11876,$A60,Gögn!$A$2:$A$11876,W$207)/1000</f>
        <v>177414928.685</v>
      </c>
      <c r="X60" s="22">
        <f>SUMIFS(Gögn!$I$2:$I$11876,Gögn!$F$2:$F$11876,$A60,Gögn!$A$2:$A$11876,X$207)/1000</f>
        <v>1032915.302</v>
      </c>
      <c r="Y60" s="22">
        <f>SUMIFS(Gögn!$I$2:$I$11876,Gögn!$F$2:$F$11876,$A60,Gögn!$A$2:$A$11876,Y$207)/1000</f>
        <v>750303589.66299999</v>
      </c>
      <c r="Z60" s="22">
        <f>SUMIFS(Gögn!$I$2:$I$11876,Gögn!$F$2:$F$11876,$A60,Gögn!$A$2:$A$11876,Z$207)/1000</f>
        <v>54866843.827</v>
      </c>
      <c r="AA60" s="22">
        <f>SUMIFS(Gögn!$I$2:$I$11876,Gögn!$F$2:$F$11876,$A60,Gögn!$A$2:$A$11876,AA$207)/1000</f>
        <v>69706699</v>
      </c>
      <c r="AB60" s="22">
        <f>SUMIFS(Gögn!$I$2:$I$11876,Gögn!$F$2:$F$11876,$A60,Gögn!$A$2:$A$11876,AB$207)/1000</f>
        <v>134128885.251</v>
      </c>
      <c r="AC60" s="22">
        <f>SUMIFS(Gögn!$I$2:$I$11876,Gögn!$F$2:$F$11876,$A60,Gögn!$A$2:$A$11876,AC$207)/1000</f>
        <v>203504540.389</v>
      </c>
    </row>
    <row r="61" spans="1:29" ht="15">
      <c r="A61" s="1" t="s">
        <v>6</v>
      </c>
      <c r="B61" s="5"/>
      <c r="C61" s="23" t="s">
        <v>7</v>
      </c>
      <c r="D61" s="24">
        <f t="shared" si="0"/>
        <v>2500319716.6939998</v>
      </c>
      <c r="E61" s="24">
        <f>SUMIFS(Gögn!$I$2:$I$11876,Gögn!$F$2:$F$11876,$A61,Gögn!$A$2:$A$11876,E$207)/1000</f>
        <v>77100116.854000002</v>
      </c>
      <c r="F61" s="24">
        <f>SUMIFS(Gögn!$I$2:$I$11876,Gögn!$F$2:$F$11876,$A61,Gögn!$A$2:$A$11876,F$207)/1000</f>
        <v>236298193.954</v>
      </c>
      <c r="G61" s="24">
        <f>SUMIFS(Gögn!$I$2:$I$11876,Gögn!$F$2:$F$11876,$A61,Gögn!$A$2:$A$11876,G$207)/1000</f>
        <v>136103607.66299999</v>
      </c>
      <c r="H61" s="24">
        <f>SUMIFS(Gögn!$I$2:$I$11876,Gögn!$F$2:$F$11876,$A61,Gögn!$A$2:$A$11876,H$207)/1000</f>
        <v>9614265.3129999992</v>
      </c>
      <c r="I61" s="24">
        <f>SUMIFS(Gögn!$I$2:$I$11876,Gögn!$F$2:$F$11876,$A61,Gögn!$A$2:$A$11876,I$207)/1000</f>
        <v>27425810.727000002</v>
      </c>
      <c r="J61" s="24">
        <f>SUMIFS(Gögn!$I$2:$I$11876,Gögn!$F$2:$F$11876,$A61,Gögn!$A$2:$A$11876,J$207)/1000</f>
        <v>25647132</v>
      </c>
      <c r="K61" s="24">
        <f>SUMIFS(Gögn!$I$2:$I$11876,Gögn!$F$2:$F$11876,$A61,Gögn!$A$2:$A$11876,K$207)/1000</f>
        <v>94789008.479000002</v>
      </c>
      <c r="L61" s="24">
        <f>SUMIFS(Gögn!$I$2:$I$11876,Gögn!$F$2:$F$11876,$A61,Gögn!$A$2:$A$11876,L$207)/1000</f>
        <v>67013841</v>
      </c>
      <c r="M61" s="24">
        <f>SUMIFS(Gögn!$I$2:$I$11876,Gögn!$F$2:$F$11876,$A61,Gögn!$A$2:$A$11876,M$207)/1000</f>
        <v>368197732.50700003</v>
      </c>
      <c r="N61" s="24">
        <f>SUMIFS(Gögn!$I$2:$I$11876,Gögn!$F$2:$F$11876,$A61,Gögn!$A$2:$A$11876,N$207)/1000</f>
        <v>16017720.727</v>
      </c>
      <c r="O61" s="24">
        <f>SUMIFS(Gögn!$I$2:$I$11876,Gögn!$F$2:$F$11876,$A61,Gögn!$A$2:$A$11876,O$207)/1000</f>
        <v>22937483.826000001</v>
      </c>
      <c r="P61" s="24">
        <f>SUMIFS(Gögn!$I$2:$I$11876,Gögn!$F$2:$F$11876,$A61,Gögn!$A$2:$A$11876,P$207)/1000</f>
        <v>28849730</v>
      </c>
      <c r="Q61" s="24">
        <f>SUMIFS(Gögn!$I$2:$I$11876,Gögn!$F$2:$F$11876,$A61,Gögn!$A$2:$A$11876,Q$207)/1000</f>
        <v>35390583</v>
      </c>
      <c r="R61" s="24">
        <f>SUMIFS(Gögn!$I$2:$I$11876,Gögn!$F$2:$F$11876,$A61,Gögn!$A$2:$A$11876,R$207)/1000</f>
        <v>10120893</v>
      </c>
      <c r="S61" s="24">
        <f>SUMIFS(Gögn!$I$2:$I$11876,Gögn!$F$2:$F$11876,$A61,Gögn!$A$2:$A$11876,S$207)/1000</f>
        <v>9298052.932</v>
      </c>
      <c r="T61" s="24">
        <f>SUMIFS(Gögn!$I$2:$I$11876,Gögn!$F$2:$F$11876,$A61,Gögn!$A$2:$A$11876,T$207)/1000</f>
        <v>19222104</v>
      </c>
      <c r="U61" s="24">
        <f>SUMIFS(Gögn!$I$2:$I$11876,Gögn!$F$2:$F$11876,$A61,Gögn!$A$2:$A$11876,U$207)/1000</f>
        <v>66778519.379000001</v>
      </c>
      <c r="V61" s="24">
        <f>SUMIFS(Gögn!$I$2:$I$11876,Gögn!$F$2:$F$11876,$A61,Gögn!$A$2:$A$11876,V$207)/1000</f>
        <v>412233415.47399998</v>
      </c>
      <c r="W61" s="24">
        <f>SUMIFS(Gögn!$I$2:$I$11876,Gögn!$F$2:$F$11876,$A61,Gögn!$A$2:$A$11876,W$207)/1000</f>
        <v>109337463.73800001</v>
      </c>
      <c r="X61" s="24">
        <f>SUMIFS(Gögn!$I$2:$I$11876,Gögn!$F$2:$F$11876,$A61,Gögn!$A$2:$A$11876,X$207)/1000</f>
        <v>1129118.1610000001</v>
      </c>
      <c r="Y61" s="24">
        <f>SUMIFS(Gögn!$I$2:$I$11876,Gögn!$F$2:$F$11876,$A61,Gögn!$A$2:$A$11876,Y$207)/1000</f>
        <v>408405092.85699999</v>
      </c>
      <c r="Z61" s="24">
        <f>SUMIFS(Gögn!$I$2:$I$11876,Gögn!$F$2:$F$11876,$A61,Gögn!$A$2:$A$11876,Z$207)/1000</f>
        <v>29721475.395</v>
      </c>
      <c r="AA61" s="24">
        <f>SUMIFS(Gögn!$I$2:$I$11876,Gögn!$F$2:$F$11876,$A61,Gögn!$A$2:$A$11876,AA$207)/1000</f>
        <v>47955065</v>
      </c>
      <c r="AB61" s="24">
        <f>SUMIFS(Gögn!$I$2:$I$11876,Gögn!$F$2:$F$11876,$A61,Gögn!$A$2:$A$11876,AB$207)/1000</f>
        <v>102533449.03300001</v>
      </c>
      <c r="AC61" s="24">
        <f>SUMIFS(Gögn!$I$2:$I$11876,Gögn!$F$2:$F$11876,$A61,Gögn!$A$2:$A$11876,AC$207)/1000</f>
        <v>138199841.67500001</v>
      </c>
    </row>
    <row r="62" spans="1:29" ht="15">
      <c r="A62" s="1" t="s">
        <v>8</v>
      </c>
      <c r="B62" s="5"/>
      <c r="C62" s="25" t="s">
        <v>9</v>
      </c>
      <c r="D62" s="22">
        <f t="shared" si="0"/>
        <v>255122.03400000001</v>
      </c>
      <c r="E62" s="22">
        <f>SUMIFS(Gögn!$I$2:$I$11876,Gögn!$F$2:$F$11876,$A62,Gögn!$A$2:$A$11876,E$207)/1000</f>
        <v>0</v>
      </c>
      <c r="F62" s="22">
        <f>SUMIFS(Gögn!$I$2:$I$11876,Gögn!$F$2:$F$11876,$A62,Gögn!$A$2:$A$11876,F$207)/1000</f>
        <v>0</v>
      </c>
      <c r="G62" s="22">
        <f>SUMIFS(Gögn!$I$2:$I$11876,Gögn!$F$2:$F$11876,$A62,Gögn!$A$2:$A$11876,G$207)/1000</f>
        <v>0</v>
      </c>
      <c r="H62" s="22">
        <f>SUMIFS(Gögn!$I$2:$I$11876,Gögn!$F$2:$F$11876,$A62,Gögn!$A$2:$A$11876,H$207)/1000</f>
        <v>0</v>
      </c>
      <c r="I62" s="22">
        <f>SUMIFS(Gögn!$I$2:$I$11876,Gögn!$F$2:$F$11876,$A62,Gögn!$A$2:$A$11876,I$207)/1000</f>
        <v>0</v>
      </c>
      <c r="J62" s="22">
        <f>SUMIFS(Gögn!$I$2:$I$11876,Gögn!$F$2:$F$11876,$A62,Gögn!$A$2:$A$11876,J$207)/1000</f>
        <v>28824</v>
      </c>
      <c r="K62" s="22">
        <f>SUMIFS(Gögn!$I$2:$I$11876,Gögn!$F$2:$F$11876,$A62,Gögn!$A$2:$A$11876,K$207)/1000</f>
        <v>0</v>
      </c>
      <c r="L62" s="22">
        <f>SUMIFS(Gögn!$I$2:$I$11876,Gögn!$F$2:$F$11876,$A62,Gögn!$A$2:$A$11876,L$207)/1000</f>
        <v>0</v>
      </c>
      <c r="M62" s="22">
        <f>SUMIFS(Gögn!$I$2:$I$11876,Gögn!$F$2:$F$11876,$A62,Gögn!$A$2:$A$11876,M$207)/1000</f>
        <v>150974.99900000001</v>
      </c>
      <c r="N62" s="22">
        <f>SUMIFS(Gögn!$I$2:$I$11876,Gögn!$F$2:$F$11876,$A62,Gögn!$A$2:$A$11876,N$207)/1000</f>
        <v>0</v>
      </c>
      <c r="O62" s="22">
        <f>SUMIFS(Gögn!$I$2:$I$11876,Gögn!$F$2:$F$11876,$A62,Gögn!$A$2:$A$11876,O$207)/1000</f>
        <v>0</v>
      </c>
      <c r="P62" s="22">
        <f>SUMIFS(Gögn!$I$2:$I$11876,Gögn!$F$2:$F$11876,$A62,Gögn!$A$2:$A$11876,P$207)/1000</f>
        <v>0</v>
      </c>
      <c r="Q62" s="22">
        <f>SUMIFS(Gögn!$I$2:$I$11876,Gögn!$F$2:$F$11876,$A62,Gögn!$A$2:$A$11876,Q$207)/1000</f>
        <v>0</v>
      </c>
      <c r="R62" s="22">
        <f>SUMIFS(Gögn!$I$2:$I$11876,Gögn!$F$2:$F$11876,$A62,Gögn!$A$2:$A$11876,R$207)/1000</f>
        <v>0</v>
      </c>
      <c r="S62" s="22">
        <f>SUMIFS(Gögn!$I$2:$I$11876,Gögn!$F$2:$F$11876,$A62,Gögn!$A$2:$A$11876,S$207)/1000</f>
        <v>0</v>
      </c>
      <c r="T62" s="22">
        <f>SUMIFS(Gögn!$I$2:$I$11876,Gögn!$F$2:$F$11876,$A62,Gögn!$A$2:$A$11876,T$207)/1000</f>
        <v>0</v>
      </c>
      <c r="U62" s="22">
        <f>SUMIFS(Gögn!$I$2:$I$11876,Gögn!$F$2:$F$11876,$A62,Gögn!$A$2:$A$11876,U$207)/1000</f>
        <v>0</v>
      </c>
      <c r="V62" s="22">
        <f>SUMIFS(Gögn!$I$2:$I$11876,Gögn!$F$2:$F$11876,$A62,Gögn!$A$2:$A$11876,V$207)/1000</f>
        <v>0</v>
      </c>
      <c r="W62" s="22">
        <f>SUMIFS(Gögn!$I$2:$I$11876,Gögn!$F$2:$F$11876,$A62,Gögn!$A$2:$A$11876,W$207)/1000</f>
        <v>0</v>
      </c>
      <c r="X62" s="22">
        <f>SUMIFS(Gögn!$I$2:$I$11876,Gögn!$F$2:$F$11876,$A62,Gögn!$A$2:$A$11876,X$207)/1000</f>
        <v>0</v>
      </c>
      <c r="Y62" s="22">
        <f>SUMIFS(Gögn!$I$2:$I$11876,Gögn!$F$2:$F$11876,$A62,Gögn!$A$2:$A$11876,Y$207)/1000</f>
        <v>0</v>
      </c>
      <c r="Z62" s="22">
        <f>SUMIFS(Gögn!$I$2:$I$11876,Gögn!$F$2:$F$11876,$A62,Gögn!$A$2:$A$11876,Z$207)/1000</f>
        <v>25302.035</v>
      </c>
      <c r="AA62" s="22">
        <f>SUMIFS(Gögn!$I$2:$I$11876,Gögn!$F$2:$F$11876,$A62,Gögn!$A$2:$A$11876,AA$207)/1000</f>
        <v>25621</v>
      </c>
      <c r="AB62" s="22">
        <f>SUMIFS(Gögn!$I$2:$I$11876,Gögn!$F$2:$F$11876,$A62,Gögn!$A$2:$A$11876,AB$207)/1000</f>
        <v>0</v>
      </c>
      <c r="AC62" s="22">
        <f>SUMIFS(Gögn!$I$2:$I$11876,Gögn!$F$2:$F$11876,$A62,Gögn!$A$2:$A$11876,AC$207)/1000</f>
        <v>24400</v>
      </c>
    </row>
    <row r="63" spans="1:29" ht="15">
      <c r="A63" s="1" t="s">
        <v>10</v>
      </c>
      <c r="B63" s="5"/>
      <c r="C63" s="23" t="s">
        <v>11</v>
      </c>
      <c r="D63" s="24">
        <f t="shared" si="0"/>
        <v>1391163.095</v>
      </c>
      <c r="E63" s="24">
        <f>SUMIFS(Gögn!$I$2:$I$11876,Gögn!$F$2:$F$11876,$A63,Gögn!$A$2:$A$11876,E$207)/1000</f>
        <v>0</v>
      </c>
      <c r="F63" s="24">
        <f>SUMIFS(Gögn!$I$2:$I$11876,Gögn!$F$2:$F$11876,$A63,Gögn!$A$2:$A$11876,F$207)/1000</f>
        <v>4219.1970000000001</v>
      </c>
      <c r="G63" s="24">
        <f>SUMIFS(Gögn!$I$2:$I$11876,Gögn!$F$2:$F$11876,$A63,Gögn!$A$2:$A$11876,G$207)/1000</f>
        <v>0</v>
      </c>
      <c r="H63" s="24">
        <f>SUMIFS(Gögn!$I$2:$I$11876,Gögn!$F$2:$F$11876,$A63,Gögn!$A$2:$A$11876,H$207)/1000</f>
        <v>0</v>
      </c>
      <c r="I63" s="24">
        <f>SUMIFS(Gögn!$I$2:$I$11876,Gögn!$F$2:$F$11876,$A63,Gögn!$A$2:$A$11876,I$207)/1000</f>
        <v>0</v>
      </c>
      <c r="J63" s="24">
        <f>SUMIFS(Gögn!$I$2:$I$11876,Gögn!$F$2:$F$11876,$A63,Gögn!$A$2:$A$11876,J$207)/1000</f>
        <v>0</v>
      </c>
      <c r="K63" s="24">
        <f>SUMIFS(Gögn!$I$2:$I$11876,Gögn!$F$2:$F$11876,$A63,Gögn!$A$2:$A$11876,K$207)/1000</f>
        <v>0</v>
      </c>
      <c r="L63" s="24">
        <f>SUMIFS(Gögn!$I$2:$I$11876,Gögn!$F$2:$F$11876,$A63,Gögn!$A$2:$A$11876,L$207)/1000</f>
        <v>0</v>
      </c>
      <c r="M63" s="24">
        <f>SUMIFS(Gögn!$I$2:$I$11876,Gögn!$F$2:$F$11876,$A63,Gögn!$A$2:$A$11876,M$207)/1000</f>
        <v>0</v>
      </c>
      <c r="N63" s="24">
        <f>SUMIFS(Gögn!$I$2:$I$11876,Gögn!$F$2:$F$11876,$A63,Gögn!$A$2:$A$11876,N$207)/1000</f>
        <v>0</v>
      </c>
      <c r="O63" s="24">
        <f>SUMIFS(Gögn!$I$2:$I$11876,Gögn!$F$2:$F$11876,$A63,Gögn!$A$2:$A$11876,O$207)/1000</f>
        <v>0</v>
      </c>
      <c r="P63" s="24">
        <f>SUMIFS(Gögn!$I$2:$I$11876,Gögn!$F$2:$F$11876,$A63,Gögn!$A$2:$A$11876,P$207)/1000</f>
        <v>460208</v>
      </c>
      <c r="Q63" s="24">
        <f>SUMIFS(Gögn!$I$2:$I$11876,Gögn!$F$2:$F$11876,$A63,Gögn!$A$2:$A$11876,Q$207)/1000</f>
        <v>345156</v>
      </c>
      <c r="R63" s="24">
        <f>SUMIFS(Gögn!$I$2:$I$11876,Gögn!$F$2:$F$11876,$A63,Gögn!$A$2:$A$11876,R$207)/1000</f>
        <v>270612</v>
      </c>
      <c r="S63" s="24">
        <f>SUMIFS(Gögn!$I$2:$I$11876,Gögn!$F$2:$F$11876,$A63,Gögn!$A$2:$A$11876,S$207)/1000</f>
        <v>0</v>
      </c>
      <c r="T63" s="24">
        <f>SUMIFS(Gögn!$I$2:$I$11876,Gögn!$F$2:$F$11876,$A63,Gögn!$A$2:$A$11876,T$207)/1000</f>
        <v>0</v>
      </c>
      <c r="U63" s="24">
        <f>SUMIFS(Gögn!$I$2:$I$11876,Gögn!$F$2:$F$11876,$A63,Gögn!$A$2:$A$11876,U$207)/1000</f>
        <v>0</v>
      </c>
      <c r="V63" s="24">
        <f>SUMIFS(Gögn!$I$2:$I$11876,Gögn!$F$2:$F$11876,$A63,Gögn!$A$2:$A$11876,V$207)/1000</f>
        <v>0</v>
      </c>
      <c r="W63" s="24">
        <f>SUMIFS(Gögn!$I$2:$I$11876,Gögn!$F$2:$F$11876,$A63,Gögn!$A$2:$A$11876,W$207)/1000</f>
        <v>0</v>
      </c>
      <c r="X63" s="24">
        <f>SUMIFS(Gögn!$I$2:$I$11876,Gögn!$F$2:$F$11876,$A63,Gögn!$A$2:$A$11876,X$207)/1000</f>
        <v>0</v>
      </c>
      <c r="Y63" s="24">
        <f>SUMIFS(Gögn!$I$2:$I$11876,Gögn!$F$2:$F$11876,$A63,Gögn!$A$2:$A$11876,Y$207)/1000</f>
        <v>0</v>
      </c>
      <c r="Z63" s="24">
        <f>SUMIFS(Gögn!$I$2:$I$11876,Gögn!$F$2:$F$11876,$A63,Gögn!$A$2:$A$11876,Z$207)/1000</f>
        <v>0</v>
      </c>
      <c r="AA63" s="24">
        <f>SUMIFS(Gögn!$I$2:$I$11876,Gögn!$F$2:$F$11876,$A63,Gögn!$A$2:$A$11876,AA$207)/1000</f>
        <v>0</v>
      </c>
      <c r="AB63" s="24">
        <f>SUMIFS(Gögn!$I$2:$I$11876,Gögn!$F$2:$F$11876,$A63,Gögn!$A$2:$A$11876,AB$207)/1000</f>
        <v>0</v>
      </c>
      <c r="AC63" s="24">
        <f>SUMIFS(Gögn!$I$2:$I$11876,Gögn!$F$2:$F$11876,$A63,Gögn!$A$2:$A$11876,AC$207)/1000</f>
        <v>310967.89799999999</v>
      </c>
    </row>
    <row r="64" spans="1:29" ht="15">
      <c r="A64" s="1" t="s">
        <v>12</v>
      </c>
      <c r="B64" s="5"/>
      <c r="C64" s="25" t="s">
        <v>13</v>
      </c>
      <c r="D64" s="22">
        <f t="shared" si="0"/>
        <v>0</v>
      </c>
      <c r="E64" s="22">
        <f>SUMIFS(Gögn!$I$2:$I$11876,Gögn!$F$2:$F$11876,$A64,Gögn!$A$2:$A$11876,E$207)/1000</f>
        <v>0</v>
      </c>
      <c r="F64" s="22">
        <f>SUMIFS(Gögn!$I$2:$I$11876,Gögn!$F$2:$F$11876,$A64,Gögn!$A$2:$A$11876,F$207)/1000</f>
        <v>0</v>
      </c>
      <c r="G64" s="22">
        <f>SUMIFS(Gögn!$I$2:$I$11876,Gögn!$F$2:$F$11876,$A64,Gögn!$A$2:$A$11876,G$207)/1000</f>
        <v>0</v>
      </c>
      <c r="H64" s="22">
        <f>SUMIFS(Gögn!$I$2:$I$11876,Gögn!$F$2:$F$11876,$A64,Gögn!$A$2:$A$11876,H$207)/1000</f>
        <v>0</v>
      </c>
      <c r="I64" s="22">
        <f>SUMIFS(Gögn!$I$2:$I$11876,Gögn!$F$2:$F$11876,$A64,Gögn!$A$2:$A$11876,I$207)/1000</f>
        <v>0</v>
      </c>
      <c r="J64" s="22">
        <f>SUMIFS(Gögn!$I$2:$I$11876,Gögn!$F$2:$F$11876,$A64,Gögn!$A$2:$A$11876,J$207)/1000</f>
        <v>0</v>
      </c>
      <c r="K64" s="22">
        <f>SUMIFS(Gögn!$I$2:$I$11876,Gögn!$F$2:$F$11876,$A64,Gögn!$A$2:$A$11876,K$207)/1000</f>
        <v>0</v>
      </c>
      <c r="L64" s="22">
        <f>SUMIFS(Gögn!$I$2:$I$11876,Gögn!$F$2:$F$11876,$A64,Gögn!$A$2:$A$11876,L$207)/1000</f>
        <v>0</v>
      </c>
      <c r="M64" s="22">
        <f>SUMIFS(Gögn!$I$2:$I$11876,Gögn!$F$2:$F$11876,$A64,Gögn!$A$2:$A$11876,M$207)/1000</f>
        <v>0</v>
      </c>
      <c r="N64" s="22">
        <f>SUMIFS(Gögn!$I$2:$I$11876,Gögn!$F$2:$F$11876,$A64,Gögn!$A$2:$A$11876,N$207)/1000</f>
        <v>0</v>
      </c>
      <c r="O64" s="22">
        <f>SUMIFS(Gögn!$I$2:$I$11876,Gögn!$F$2:$F$11876,$A64,Gögn!$A$2:$A$11876,O$207)/1000</f>
        <v>0</v>
      </c>
      <c r="P64" s="22">
        <f>SUMIFS(Gögn!$I$2:$I$11876,Gögn!$F$2:$F$11876,$A64,Gögn!$A$2:$A$11876,P$207)/1000</f>
        <v>0</v>
      </c>
      <c r="Q64" s="22">
        <f>SUMIFS(Gögn!$I$2:$I$11876,Gögn!$F$2:$F$11876,$A64,Gögn!$A$2:$A$11876,Q$207)/1000</f>
        <v>0</v>
      </c>
      <c r="R64" s="22">
        <f>SUMIFS(Gögn!$I$2:$I$11876,Gögn!$F$2:$F$11876,$A64,Gögn!$A$2:$A$11876,R$207)/1000</f>
        <v>0</v>
      </c>
      <c r="S64" s="22">
        <f>SUMIFS(Gögn!$I$2:$I$11876,Gögn!$F$2:$F$11876,$A64,Gögn!$A$2:$A$11876,S$207)/1000</f>
        <v>0</v>
      </c>
      <c r="T64" s="22">
        <f>SUMIFS(Gögn!$I$2:$I$11876,Gögn!$F$2:$F$11876,$A64,Gögn!$A$2:$A$11876,T$207)/1000</f>
        <v>0</v>
      </c>
      <c r="U64" s="22">
        <f>SUMIFS(Gögn!$I$2:$I$11876,Gögn!$F$2:$F$11876,$A64,Gögn!$A$2:$A$11876,U$207)/1000</f>
        <v>0</v>
      </c>
      <c r="V64" s="22">
        <f>SUMIFS(Gögn!$I$2:$I$11876,Gögn!$F$2:$F$11876,$A64,Gögn!$A$2:$A$11876,V$207)/1000</f>
        <v>0</v>
      </c>
      <c r="W64" s="22">
        <f>SUMIFS(Gögn!$I$2:$I$11876,Gögn!$F$2:$F$11876,$A64,Gögn!$A$2:$A$11876,W$207)/1000</f>
        <v>0</v>
      </c>
      <c r="X64" s="22">
        <f>SUMIFS(Gögn!$I$2:$I$11876,Gögn!$F$2:$F$11876,$A64,Gögn!$A$2:$A$11876,X$207)/1000</f>
        <v>0</v>
      </c>
      <c r="Y64" s="22">
        <f>SUMIFS(Gögn!$I$2:$I$11876,Gögn!$F$2:$F$11876,$A64,Gögn!$A$2:$A$11876,Y$207)/1000</f>
        <v>0</v>
      </c>
      <c r="Z64" s="22">
        <f>SUMIFS(Gögn!$I$2:$I$11876,Gögn!$F$2:$F$11876,$A64,Gögn!$A$2:$A$11876,Z$207)/1000</f>
        <v>0</v>
      </c>
      <c r="AA64" s="22">
        <f>SUMIFS(Gögn!$I$2:$I$11876,Gögn!$F$2:$F$11876,$A64,Gögn!$A$2:$A$11876,AA$207)/1000</f>
        <v>0</v>
      </c>
      <c r="AB64" s="22">
        <f>SUMIFS(Gögn!$I$2:$I$11876,Gögn!$F$2:$F$11876,$A64,Gögn!$A$2:$A$11876,AB$207)/1000</f>
        <v>0</v>
      </c>
      <c r="AC64" s="22">
        <f>SUMIFS(Gögn!$I$2:$I$11876,Gögn!$F$2:$F$11876,$A64,Gögn!$A$2:$A$11876,AC$207)/1000</f>
        <v>0</v>
      </c>
    </row>
    <row r="65" spans="1:30" ht="15">
      <c r="A65" s="1" t="s">
        <v>14</v>
      </c>
      <c r="B65" s="5"/>
      <c r="C65" s="23" t="s">
        <v>15</v>
      </c>
      <c r="D65" s="24">
        <f t="shared" si="0"/>
        <v>39592.447</v>
      </c>
      <c r="E65" s="24">
        <f>SUMIFS(Gögn!$I$2:$I$11876,Gögn!$F$2:$F$11876,$A65,Gögn!$A$2:$A$11876,E$207)/1000</f>
        <v>2759.9630000000002</v>
      </c>
      <c r="F65" s="24">
        <f>SUMIFS(Gögn!$I$2:$I$11876,Gögn!$F$2:$F$11876,$A65,Gögn!$A$2:$A$11876,F$207)/1000</f>
        <v>12640</v>
      </c>
      <c r="G65" s="24">
        <f>SUMIFS(Gögn!$I$2:$I$11876,Gögn!$F$2:$F$11876,$A65,Gögn!$A$2:$A$11876,G$207)/1000</f>
        <v>0</v>
      </c>
      <c r="H65" s="24">
        <f>SUMIFS(Gögn!$I$2:$I$11876,Gögn!$F$2:$F$11876,$A65,Gögn!$A$2:$A$11876,H$207)/1000</f>
        <v>0</v>
      </c>
      <c r="I65" s="24">
        <f>SUMIFS(Gögn!$I$2:$I$11876,Gögn!$F$2:$F$11876,$A65,Gögn!$A$2:$A$11876,I$207)/1000</f>
        <v>0</v>
      </c>
      <c r="J65" s="24">
        <f>SUMIFS(Gögn!$I$2:$I$11876,Gögn!$F$2:$F$11876,$A65,Gögn!$A$2:$A$11876,J$207)/1000</f>
        <v>0</v>
      </c>
      <c r="K65" s="24">
        <f>SUMIFS(Gögn!$I$2:$I$11876,Gögn!$F$2:$F$11876,$A65,Gögn!$A$2:$A$11876,K$207)/1000</f>
        <v>0</v>
      </c>
      <c r="L65" s="24">
        <f>SUMIFS(Gögn!$I$2:$I$11876,Gögn!$F$2:$F$11876,$A65,Gögn!$A$2:$A$11876,L$207)/1000</f>
        <v>0</v>
      </c>
      <c r="M65" s="24">
        <f>SUMIFS(Gögn!$I$2:$I$11876,Gögn!$F$2:$F$11876,$A65,Gögn!$A$2:$A$11876,M$207)/1000</f>
        <v>0</v>
      </c>
      <c r="N65" s="24">
        <f>SUMIFS(Gögn!$I$2:$I$11876,Gögn!$F$2:$F$11876,$A65,Gögn!$A$2:$A$11876,N$207)/1000</f>
        <v>0</v>
      </c>
      <c r="O65" s="24">
        <f>SUMIFS(Gögn!$I$2:$I$11876,Gögn!$F$2:$F$11876,$A65,Gögn!$A$2:$A$11876,O$207)/1000</f>
        <v>0</v>
      </c>
      <c r="P65" s="24">
        <f>SUMIFS(Gögn!$I$2:$I$11876,Gögn!$F$2:$F$11876,$A65,Gögn!$A$2:$A$11876,P$207)/1000</f>
        <v>0</v>
      </c>
      <c r="Q65" s="24">
        <f>SUMIFS(Gögn!$I$2:$I$11876,Gögn!$F$2:$F$11876,$A65,Gögn!$A$2:$A$11876,Q$207)/1000</f>
        <v>0</v>
      </c>
      <c r="R65" s="24">
        <f>SUMIFS(Gögn!$I$2:$I$11876,Gögn!$F$2:$F$11876,$A65,Gögn!$A$2:$A$11876,R$207)/1000</f>
        <v>0</v>
      </c>
      <c r="S65" s="24">
        <f>SUMIFS(Gögn!$I$2:$I$11876,Gögn!$F$2:$F$11876,$A65,Gögn!$A$2:$A$11876,S$207)/1000</f>
        <v>0</v>
      </c>
      <c r="T65" s="24">
        <f>SUMIFS(Gögn!$I$2:$I$11876,Gögn!$F$2:$F$11876,$A65,Gögn!$A$2:$A$11876,T$207)/1000</f>
        <v>0</v>
      </c>
      <c r="U65" s="24">
        <f>SUMIFS(Gögn!$I$2:$I$11876,Gögn!$F$2:$F$11876,$A65,Gögn!$A$2:$A$11876,U$207)/1000</f>
        <v>0</v>
      </c>
      <c r="V65" s="24">
        <f>SUMIFS(Gögn!$I$2:$I$11876,Gögn!$F$2:$F$11876,$A65,Gögn!$A$2:$A$11876,V$207)/1000</f>
        <v>0</v>
      </c>
      <c r="W65" s="24">
        <f>SUMIFS(Gögn!$I$2:$I$11876,Gögn!$F$2:$F$11876,$A65,Gögn!$A$2:$A$11876,W$207)/1000</f>
        <v>0</v>
      </c>
      <c r="X65" s="24">
        <f>SUMIFS(Gögn!$I$2:$I$11876,Gögn!$F$2:$F$11876,$A65,Gögn!$A$2:$A$11876,X$207)/1000</f>
        <v>0</v>
      </c>
      <c r="Y65" s="24">
        <f>SUMIFS(Gögn!$I$2:$I$11876,Gögn!$F$2:$F$11876,$A65,Gögn!$A$2:$A$11876,Y$207)/1000</f>
        <v>24192.484</v>
      </c>
      <c r="Z65" s="24">
        <f>SUMIFS(Gögn!$I$2:$I$11876,Gögn!$F$2:$F$11876,$A65,Gögn!$A$2:$A$11876,Z$207)/1000</f>
        <v>0</v>
      </c>
      <c r="AA65" s="24">
        <f>SUMIFS(Gögn!$I$2:$I$11876,Gögn!$F$2:$F$11876,$A65,Gögn!$A$2:$A$11876,AA$207)/1000</f>
        <v>0</v>
      </c>
      <c r="AB65" s="24">
        <f>SUMIFS(Gögn!$I$2:$I$11876,Gögn!$F$2:$F$11876,$A65,Gögn!$A$2:$A$11876,AB$207)/1000</f>
        <v>0</v>
      </c>
      <c r="AC65" s="24">
        <f>SUMIFS(Gögn!$I$2:$I$11876,Gögn!$F$2:$F$11876,$A65,Gögn!$A$2:$A$11876,AC$207)/1000</f>
        <v>0</v>
      </c>
    </row>
    <row r="66" spans="1:30" s="48" customFormat="1" ht="15">
      <c r="A66" s="3" t="s">
        <v>465</v>
      </c>
      <c r="B66" s="45"/>
      <c r="C66" s="28" t="s">
        <v>3</v>
      </c>
      <c r="D66" s="49">
        <f t="shared" si="0"/>
        <v>5883541529.1549988</v>
      </c>
      <c r="E66" s="49">
        <f>SUM(E60:E65)</f>
        <v>170643295.86400002</v>
      </c>
      <c r="F66" s="49">
        <f t="shared" ref="F66:AC66" si="8">SUM(F60:F65)</f>
        <v>533802848.29900002</v>
      </c>
      <c r="G66" s="49">
        <f t="shared" si="8"/>
        <v>262297080.11399999</v>
      </c>
      <c r="H66" s="49">
        <f t="shared" si="8"/>
        <v>16176733.460999999</v>
      </c>
      <c r="I66" s="49">
        <f t="shared" si="8"/>
        <v>52854661.217</v>
      </c>
      <c r="J66" s="49">
        <f t="shared" si="8"/>
        <v>57465169</v>
      </c>
      <c r="K66" s="49">
        <f t="shared" si="8"/>
        <v>239419280.20199999</v>
      </c>
      <c r="L66" s="49">
        <f t="shared" si="8"/>
        <v>123726954</v>
      </c>
      <c r="M66" s="49">
        <f t="shared" si="8"/>
        <v>872556255.19799995</v>
      </c>
      <c r="N66" s="49">
        <f t="shared" si="8"/>
        <v>31669211.927999999</v>
      </c>
      <c r="O66" s="49">
        <f t="shared" si="8"/>
        <v>44220963.980000004</v>
      </c>
      <c r="P66" s="49">
        <f t="shared" si="8"/>
        <v>60212632</v>
      </c>
      <c r="Q66" s="49">
        <f t="shared" si="8"/>
        <v>39572014</v>
      </c>
      <c r="R66" s="49">
        <f t="shared" si="8"/>
        <v>18354914</v>
      </c>
      <c r="S66" s="49">
        <f t="shared" si="8"/>
        <v>14242178.898</v>
      </c>
      <c r="T66" s="49">
        <f t="shared" si="8"/>
        <v>27614760</v>
      </c>
      <c r="U66" s="49">
        <f t="shared" si="8"/>
        <v>91406756.550999999</v>
      </c>
      <c r="V66" s="49">
        <f t="shared" si="8"/>
        <v>998655429.04999995</v>
      </c>
      <c r="W66" s="49">
        <f t="shared" si="8"/>
        <v>286752392.42299998</v>
      </c>
      <c r="X66" s="49">
        <f t="shared" si="8"/>
        <v>2162033.463</v>
      </c>
      <c r="Y66" s="49">
        <f t="shared" si="8"/>
        <v>1158732875.0039999</v>
      </c>
      <c r="Z66" s="49">
        <f t="shared" si="8"/>
        <v>84613621.256999999</v>
      </c>
      <c r="AA66" s="49">
        <f t="shared" si="8"/>
        <v>117687385</v>
      </c>
      <c r="AB66" s="49">
        <f t="shared" si="8"/>
        <v>236662334.28400001</v>
      </c>
      <c r="AC66" s="49">
        <f t="shared" si="8"/>
        <v>342039749.96200001</v>
      </c>
      <c r="AD66" s="47"/>
    </row>
    <row r="67" spans="1:30" ht="15">
      <c r="A67" s="1" t="s">
        <v>465</v>
      </c>
      <c r="B67" s="5"/>
      <c r="C67" s="23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</row>
    <row r="68" spans="1:30" ht="15.75">
      <c r="A68" s="1" t="s">
        <v>465</v>
      </c>
      <c r="B68" s="5"/>
      <c r="C68" s="21" t="s">
        <v>16</v>
      </c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</row>
    <row r="69" spans="1:30" ht="15">
      <c r="A69" s="1" t="s">
        <v>17</v>
      </c>
      <c r="B69" s="5"/>
      <c r="C69" s="23" t="s">
        <v>18</v>
      </c>
      <c r="D69" s="24">
        <f t="shared" si="0"/>
        <v>148427</v>
      </c>
      <c r="E69" s="24">
        <f>SUMIFS(Gögn!$I$2:$I$11876,Gögn!$F$2:$F$11876,$A69,Gögn!$A$2:$A$11876,E$207)/1000</f>
        <v>0</v>
      </c>
      <c r="F69" s="24">
        <f>SUMIFS(Gögn!$I$2:$I$11876,Gögn!$F$2:$F$11876,$A69,Gögn!$A$2:$A$11876,F$207)/1000</f>
        <v>0</v>
      </c>
      <c r="G69" s="24">
        <f>SUMIFS(Gögn!$I$2:$I$11876,Gögn!$F$2:$F$11876,$A69,Gögn!$A$2:$A$11876,G$207)/1000</f>
        <v>0</v>
      </c>
      <c r="H69" s="24">
        <f>SUMIFS(Gögn!$I$2:$I$11876,Gögn!$F$2:$F$11876,$A69,Gögn!$A$2:$A$11876,H$207)/1000</f>
        <v>0</v>
      </c>
      <c r="I69" s="24">
        <f>SUMIFS(Gögn!$I$2:$I$11876,Gögn!$F$2:$F$11876,$A69,Gögn!$A$2:$A$11876,I$207)/1000</f>
        <v>0</v>
      </c>
      <c r="J69" s="24">
        <f>SUMIFS(Gögn!$I$2:$I$11876,Gögn!$F$2:$F$11876,$A69,Gögn!$A$2:$A$11876,J$207)/1000</f>
        <v>0</v>
      </c>
      <c r="K69" s="24">
        <f>SUMIFS(Gögn!$I$2:$I$11876,Gögn!$F$2:$F$11876,$A69,Gögn!$A$2:$A$11876,K$207)/1000</f>
        <v>0</v>
      </c>
      <c r="L69" s="24">
        <f>SUMIFS(Gögn!$I$2:$I$11876,Gögn!$F$2:$F$11876,$A69,Gögn!$A$2:$A$11876,L$207)/1000</f>
        <v>0</v>
      </c>
      <c r="M69" s="24">
        <f>SUMIFS(Gögn!$I$2:$I$11876,Gögn!$F$2:$F$11876,$A69,Gögn!$A$2:$A$11876,M$207)/1000</f>
        <v>0</v>
      </c>
      <c r="N69" s="24">
        <f>SUMIFS(Gögn!$I$2:$I$11876,Gögn!$F$2:$F$11876,$A69,Gögn!$A$2:$A$11876,N$207)/1000</f>
        <v>0</v>
      </c>
      <c r="O69" s="24">
        <f>SUMIFS(Gögn!$I$2:$I$11876,Gögn!$F$2:$F$11876,$A69,Gögn!$A$2:$A$11876,O$207)/1000</f>
        <v>0</v>
      </c>
      <c r="P69" s="24">
        <f>SUMIFS(Gögn!$I$2:$I$11876,Gögn!$F$2:$F$11876,$A69,Gögn!$A$2:$A$11876,P$207)/1000</f>
        <v>141411</v>
      </c>
      <c r="Q69" s="24">
        <f>SUMIFS(Gögn!$I$2:$I$11876,Gögn!$F$2:$F$11876,$A69,Gögn!$A$2:$A$11876,Q$207)/1000</f>
        <v>7016</v>
      </c>
      <c r="R69" s="24">
        <f>SUMIFS(Gögn!$I$2:$I$11876,Gögn!$F$2:$F$11876,$A69,Gögn!$A$2:$A$11876,R$207)/1000</f>
        <v>0</v>
      </c>
      <c r="S69" s="24">
        <f>SUMIFS(Gögn!$I$2:$I$11876,Gögn!$F$2:$F$11876,$A69,Gögn!$A$2:$A$11876,S$207)/1000</f>
        <v>0</v>
      </c>
      <c r="T69" s="24">
        <f>SUMIFS(Gögn!$I$2:$I$11876,Gögn!$F$2:$F$11876,$A69,Gögn!$A$2:$A$11876,T$207)/1000</f>
        <v>0</v>
      </c>
      <c r="U69" s="24">
        <f>SUMIFS(Gögn!$I$2:$I$11876,Gögn!$F$2:$F$11876,$A69,Gögn!$A$2:$A$11876,U$207)/1000</f>
        <v>0</v>
      </c>
      <c r="V69" s="24">
        <f>SUMIFS(Gögn!$I$2:$I$11876,Gögn!$F$2:$F$11876,$A69,Gögn!$A$2:$A$11876,V$207)/1000</f>
        <v>0</v>
      </c>
      <c r="W69" s="24">
        <f>SUMIFS(Gögn!$I$2:$I$11876,Gögn!$F$2:$F$11876,$A69,Gögn!$A$2:$A$11876,W$207)/1000</f>
        <v>0</v>
      </c>
      <c r="X69" s="24">
        <f>SUMIFS(Gögn!$I$2:$I$11876,Gögn!$F$2:$F$11876,$A69,Gögn!$A$2:$A$11876,X$207)/1000</f>
        <v>0</v>
      </c>
      <c r="Y69" s="24">
        <f>SUMIFS(Gögn!$I$2:$I$11876,Gögn!$F$2:$F$11876,$A69,Gögn!$A$2:$A$11876,Y$207)/1000</f>
        <v>0</v>
      </c>
      <c r="Z69" s="24">
        <f>SUMIFS(Gögn!$I$2:$I$11876,Gögn!$F$2:$F$11876,$A69,Gögn!$A$2:$A$11876,Z$207)/1000</f>
        <v>0</v>
      </c>
      <c r="AA69" s="24">
        <f>SUMIFS(Gögn!$I$2:$I$11876,Gögn!$F$2:$F$11876,$A69,Gögn!$A$2:$A$11876,AA$207)/1000</f>
        <v>0</v>
      </c>
      <c r="AB69" s="24">
        <f>SUMIFS(Gögn!$I$2:$I$11876,Gögn!$F$2:$F$11876,$A69,Gögn!$A$2:$A$11876,AB$207)/1000</f>
        <v>0</v>
      </c>
      <c r="AC69" s="24">
        <f>SUMIFS(Gögn!$I$2:$I$11876,Gögn!$F$2:$F$11876,$A69,Gögn!$A$2:$A$11876,AC$207)/1000</f>
        <v>0</v>
      </c>
    </row>
    <row r="70" spans="1:30" ht="15">
      <c r="A70" s="1" t="s">
        <v>19</v>
      </c>
      <c r="B70" s="5"/>
      <c r="C70" s="25" t="s">
        <v>20</v>
      </c>
      <c r="D70" s="22">
        <f t="shared" si="0"/>
        <v>21762738.968000002</v>
      </c>
      <c r="E70" s="22">
        <f>SUMIFS(Gögn!$I$2:$I$11876,Gögn!$F$2:$F$11876,$A70,Gögn!$A$2:$A$11876,E$207)/1000</f>
        <v>700000</v>
      </c>
      <c r="F70" s="22">
        <f>SUMIFS(Gögn!$I$2:$I$11876,Gögn!$F$2:$F$11876,$A70,Gögn!$A$2:$A$11876,F$207)/1000</f>
        <v>2476418.0019999999</v>
      </c>
      <c r="G70" s="22">
        <f>SUMIFS(Gögn!$I$2:$I$11876,Gögn!$F$2:$F$11876,$A70,Gögn!$A$2:$A$11876,G$207)/1000</f>
        <v>1179838.7779999999</v>
      </c>
      <c r="H70" s="22">
        <f>SUMIFS(Gögn!$I$2:$I$11876,Gögn!$F$2:$F$11876,$A70,Gögn!$A$2:$A$11876,H$207)/1000</f>
        <v>5587.5860000000002</v>
      </c>
      <c r="I70" s="22">
        <f>SUMIFS(Gögn!$I$2:$I$11876,Gögn!$F$2:$F$11876,$A70,Gögn!$A$2:$A$11876,I$207)/1000</f>
        <v>237745.609</v>
      </c>
      <c r="J70" s="22">
        <f>SUMIFS(Gögn!$I$2:$I$11876,Gögn!$F$2:$F$11876,$A70,Gögn!$A$2:$A$11876,J$207)/1000</f>
        <v>155489</v>
      </c>
      <c r="K70" s="22">
        <f>SUMIFS(Gögn!$I$2:$I$11876,Gögn!$F$2:$F$11876,$A70,Gögn!$A$2:$A$11876,K$207)/1000</f>
        <v>1373718.6740000001</v>
      </c>
      <c r="L70" s="22">
        <f>SUMIFS(Gögn!$I$2:$I$11876,Gögn!$F$2:$F$11876,$A70,Gögn!$A$2:$A$11876,L$207)/1000</f>
        <v>1224268</v>
      </c>
      <c r="M70" s="22">
        <f>SUMIFS(Gögn!$I$2:$I$11876,Gögn!$F$2:$F$11876,$A70,Gögn!$A$2:$A$11876,M$207)/1000</f>
        <v>4839062.4730000002</v>
      </c>
      <c r="N70" s="22">
        <f>SUMIFS(Gögn!$I$2:$I$11876,Gögn!$F$2:$F$11876,$A70,Gögn!$A$2:$A$11876,N$207)/1000</f>
        <v>231184.04399999999</v>
      </c>
      <c r="O70" s="22">
        <f>SUMIFS(Gögn!$I$2:$I$11876,Gögn!$F$2:$F$11876,$A70,Gögn!$A$2:$A$11876,O$207)/1000</f>
        <v>138508.253</v>
      </c>
      <c r="P70" s="22">
        <f>SUMIFS(Gögn!$I$2:$I$11876,Gögn!$F$2:$F$11876,$A70,Gögn!$A$2:$A$11876,P$207)/1000</f>
        <v>0</v>
      </c>
      <c r="Q70" s="22">
        <f>SUMIFS(Gögn!$I$2:$I$11876,Gögn!$F$2:$F$11876,$A70,Gögn!$A$2:$A$11876,Q$207)/1000</f>
        <v>0</v>
      </c>
      <c r="R70" s="22">
        <f>SUMIFS(Gögn!$I$2:$I$11876,Gögn!$F$2:$F$11876,$A70,Gögn!$A$2:$A$11876,R$207)/1000</f>
        <v>99362</v>
      </c>
      <c r="S70" s="22">
        <f>SUMIFS(Gögn!$I$2:$I$11876,Gögn!$F$2:$F$11876,$A70,Gögn!$A$2:$A$11876,S$207)/1000</f>
        <v>83777.055999999997</v>
      </c>
      <c r="T70" s="22">
        <f>SUMIFS(Gögn!$I$2:$I$11876,Gögn!$F$2:$F$11876,$A70,Gögn!$A$2:$A$11876,T$207)/1000</f>
        <v>645</v>
      </c>
      <c r="U70" s="22">
        <f>SUMIFS(Gögn!$I$2:$I$11876,Gögn!$F$2:$F$11876,$A70,Gögn!$A$2:$A$11876,U$207)/1000</f>
        <v>10290.311</v>
      </c>
      <c r="V70" s="22">
        <f>SUMIFS(Gögn!$I$2:$I$11876,Gögn!$F$2:$F$11876,$A70,Gögn!$A$2:$A$11876,V$207)/1000</f>
        <v>2711592.4330000002</v>
      </c>
      <c r="W70" s="22">
        <f>SUMIFS(Gögn!$I$2:$I$11876,Gögn!$F$2:$F$11876,$A70,Gögn!$A$2:$A$11876,W$207)/1000</f>
        <v>268408.56900000002</v>
      </c>
      <c r="X70" s="22">
        <f>SUMIFS(Gögn!$I$2:$I$11876,Gögn!$F$2:$F$11876,$A70,Gögn!$A$2:$A$11876,X$207)/1000</f>
        <v>13789.543</v>
      </c>
      <c r="Y70" s="22">
        <f>SUMIFS(Gögn!$I$2:$I$11876,Gögn!$F$2:$F$11876,$A70,Gögn!$A$2:$A$11876,Y$207)/1000</f>
        <v>3359860.3739999998</v>
      </c>
      <c r="Z70" s="22">
        <f>SUMIFS(Gögn!$I$2:$I$11876,Gögn!$F$2:$F$11876,$A70,Gögn!$A$2:$A$11876,Z$207)/1000</f>
        <v>186602.83499999999</v>
      </c>
      <c r="AA70" s="22">
        <f>SUMIFS(Gögn!$I$2:$I$11876,Gögn!$F$2:$F$11876,$A70,Gögn!$A$2:$A$11876,AA$207)/1000</f>
        <v>383609</v>
      </c>
      <c r="AB70" s="22">
        <f>SUMIFS(Gögn!$I$2:$I$11876,Gögn!$F$2:$F$11876,$A70,Gögn!$A$2:$A$11876,AB$207)/1000</f>
        <v>821597.87699999998</v>
      </c>
      <c r="AC70" s="22">
        <f>SUMIFS(Gögn!$I$2:$I$11876,Gögn!$F$2:$F$11876,$A70,Gögn!$A$2:$A$11876,AC$207)/1000</f>
        <v>1261383.551</v>
      </c>
    </row>
    <row r="71" spans="1:30" ht="15">
      <c r="A71" s="1" t="s">
        <v>21</v>
      </c>
      <c r="B71" s="5"/>
      <c r="C71" s="23" t="s">
        <v>22</v>
      </c>
      <c r="D71" s="24">
        <f t="shared" si="0"/>
        <v>229676.43400000001</v>
      </c>
      <c r="E71" s="24">
        <f>SUMIFS(Gögn!$I$2:$I$11876,Gögn!$F$2:$F$11876,$A71,Gögn!$A$2:$A$11876,E$207)/1000</f>
        <v>0</v>
      </c>
      <c r="F71" s="24">
        <f>SUMIFS(Gögn!$I$2:$I$11876,Gögn!$F$2:$F$11876,$A71,Gögn!$A$2:$A$11876,F$207)/1000</f>
        <v>0</v>
      </c>
      <c r="G71" s="24">
        <f>SUMIFS(Gögn!$I$2:$I$11876,Gögn!$F$2:$F$11876,$A71,Gögn!$A$2:$A$11876,G$207)/1000</f>
        <v>0</v>
      </c>
      <c r="H71" s="24">
        <f>SUMIFS(Gögn!$I$2:$I$11876,Gögn!$F$2:$F$11876,$A71,Gögn!$A$2:$A$11876,H$207)/1000</f>
        <v>0</v>
      </c>
      <c r="I71" s="24">
        <f>SUMIFS(Gögn!$I$2:$I$11876,Gögn!$F$2:$F$11876,$A71,Gögn!$A$2:$A$11876,I$207)/1000</f>
        <v>0</v>
      </c>
      <c r="J71" s="24">
        <f>SUMIFS(Gögn!$I$2:$I$11876,Gögn!$F$2:$F$11876,$A71,Gögn!$A$2:$A$11876,J$207)/1000</f>
        <v>0</v>
      </c>
      <c r="K71" s="24">
        <f>SUMIFS(Gögn!$I$2:$I$11876,Gögn!$F$2:$F$11876,$A71,Gögn!$A$2:$A$11876,K$207)/1000</f>
        <v>0</v>
      </c>
      <c r="L71" s="24">
        <f>SUMIFS(Gögn!$I$2:$I$11876,Gögn!$F$2:$F$11876,$A71,Gögn!$A$2:$A$11876,L$207)/1000</f>
        <v>39261</v>
      </c>
      <c r="M71" s="24">
        <f>SUMIFS(Gögn!$I$2:$I$11876,Gögn!$F$2:$F$11876,$A71,Gögn!$A$2:$A$11876,M$207)/1000</f>
        <v>166585.43400000001</v>
      </c>
      <c r="N71" s="24">
        <f>SUMIFS(Gögn!$I$2:$I$11876,Gögn!$F$2:$F$11876,$A71,Gögn!$A$2:$A$11876,N$207)/1000</f>
        <v>0</v>
      </c>
      <c r="O71" s="24">
        <f>SUMIFS(Gögn!$I$2:$I$11876,Gögn!$F$2:$F$11876,$A71,Gögn!$A$2:$A$11876,O$207)/1000</f>
        <v>0</v>
      </c>
      <c r="P71" s="24">
        <f>SUMIFS(Gögn!$I$2:$I$11876,Gögn!$F$2:$F$11876,$A71,Gögn!$A$2:$A$11876,P$207)/1000</f>
        <v>0</v>
      </c>
      <c r="Q71" s="24">
        <f>SUMIFS(Gögn!$I$2:$I$11876,Gögn!$F$2:$F$11876,$A71,Gögn!$A$2:$A$11876,Q$207)/1000</f>
        <v>0</v>
      </c>
      <c r="R71" s="24">
        <f>SUMIFS(Gögn!$I$2:$I$11876,Gögn!$F$2:$F$11876,$A71,Gögn!$A$2:$A$11876,R$207)/1000</f>
        <v>23830</v>
      </c>
      <c r="S71" s="24">
        <f>SUMIFS(Gögn!$I$2:$I$11876,Gögn!$F$2:$F$11876,$A71,Gögn!$A$2:$A$11876,S$207)/1000</f>
        <v>0</v>
      </c>
      <c r="T71" s="24">
        <f>SUMIFS(Gögn!$I$2:$I$11876,Gögn!$F$2:$F$11876,$A71,Gögn!$A$2:$A$11876,T$207)/1000</f>
        <v>0</v>
      </c>
      <c r="U71" s="24">
        <f>SUMIFS(Gögn!$I$2:$I$11876,Gögn!$F$2:$F$11876,$A71,Gögn!$A$2:$A$11876,U$207)/1000</f>
        <v>0</v>
      </c>
      <c r="V71" s="24">
        <f>SUMIFS(Gögn!$I$2:$I$11876,Gögn!$F$2:$F$11876,$A71,Gögn!$A$2:$A$11876,V$207)/1000</f>
        <v>0</v>
      </c>
      <c r="W71" s="24">
        <f>SUMIFS(Gögn!$I$2:$I$11876,Gögn!$F$2:$F$11876,$A71,Gögn!$A$2:$A$11876,W$207)/1000</f>
        <v>0</v>
      </c>
      <c r="X71" s="24">
        <f>SUMIFS(Gögn!$I$2:$I$11876,Gögn!$F$2:$F$11876,$A71,Gögn!$A$2:$A$11876,X$207)/1000</f>
        <v>0</v>
      </c>
      <c r="Y71" s="24">
        <f>SUMIFS(Gögn!$I$2:$I$11876,Gögn!$F$2:$F$11876,$A71,Gögn!$A$2:$A$11876,Y$207)/1000</f>
        <v>0</v>
      </c>
      <c r="Z71" s="24">
        <f>SUMIFS(Gögn!$I$2:$I$11876,Gögn!$F$2:$F$11876,$A71,Gögn!$A$2:$A$11876,Z$207)/1000</f>
        <v>0</v>
      </c>
      <c r="AA71" s="24">
        <f>SUMIFS(Gögn!$I$2:$I$11876,Gögn!$F$2:$F$11876,$A71,Gögn!$A$2:$A$11876,AA$207)/1000</f>
        <v>0</v>
      </c>
      <c r="AB71" s="24">
        <f>SUMIFS(Gögn!$I$2:$I$11876,Gögn!$F$2:$F$11876,$A71,Gögn!$A$2:$A$11876,AB$207)/1000</f>
        <v>0</v>
      </c>
      <c r="AC71" s="24">
        <f>SUMIFS(Gögn!$I$2:$I$11876,Gögn!$F$2:$F$11876,$A71,Gögn!$A$2:$A$11876,AC$207)/1000</f>
        <v>0</v>
      </c>
    </row>
    <row r="72" spans="1:30" ht="15">
      <c r="A72" s="1" t="s">
        <v>23</v>
      </c>
      <c r="B72" s="5"/>
      <c r="C72" s="25" t="s">
        <v>24</v>
      </c>
      <c r="D72" s="22">
        <f t="shared" si="0"/>
        <v>1740704.4680000001</v>
      </c>
      <c r="E72" s="22">
        <f>SUMIFS(Gögn!$I$2:$I$11876,Gögn!$F$2:$F$11876,$A72,Gögn!$A$2:$A$11876,E$207)/1000</f>
        <v>45203.400999999998</v>
      </c>
      <c r="F72" s="22">
        <f>SUMIFS(Gögn!$I$2:$I$11876,Gögn!$F$2:$F$11876,$A72,Gögn!$A$2:$A$11876,F$207)/1000</f>
        <v>3126.703</v>
      </c>
      <c r="G72" s="22">
        <f>SUMIFS(Gögn!$I$2:$I$11876,Gögn!$F$2:$F$11876,$A72,Gögn!$A$2:$A$11876,G$207)/1000</f>
        <v>-8215.8719999999994</v>
      </c>
      <c r="H72" s="22">
        <f>SUMIFS(Gögn!$I$2:$I$11876,Gögn!$F$2:$F$11876,$A72,Gögn!$A$2:$A$11876,H$207)/1000</f>
        <v>271599.30699999997</v>
      </c>
      <c r="I72" s="22">
        <f>SUMIFS(Gögn!$I$2:$I$11876,Gögn!$F$2:$F$11876,$A72,Gögn!$A$2:$A$11876,I$207)/1000</f>
        <v>-1655.5540000000001</v>
      </c>
      <c r="J72" s="22">
        <f>SUMIFS(Gögn!$I$2:$I$11876,Gögn!$F$2:$F$11876,$A72,Gögn!$A$2:$A$11876,J$207)/1000</f>
        <v>8325</v>
      </c>
      <c r="K72" s="22">
        <f>SUMIFS(Gögn!$I$2:$I$11876,Gögn!$F$2:$F$11876,$A72,Gögn!$A$2:$A$11876,K$207)/1000</f>
        <v>233136.10200000001</v>
      </c>
      <c r="L72" s="22">
        <f>SUMIFS(Gögn!$I$2:$I$11876,Gögn!$F$2:$F$11876,$A72,Gögn!$A$2:$A$11876,L$207)/1000</f>
        <v>19269</v>
      </c>
      <c r="M72" s="22">
        <f>SUMIFS(Gögn!$I$2:$I$11876,Gögn!$F$2:$F$11876,$A72,Gögn!$A$2:$A$11876,M$207)/1000</f>
        <v>0</v>
      </c>
      <c r="N72" s="22">
        <f>SUMIFS(Gögn!$I$2:$I$11876,Gögn!$F$2:$F$11876,$A72,Gögn!$A$2:$A$11876,N$207)/1000</f>
        <v>0</v>
      </c>
      <c r="O72" s="22">
        <f>SUMIFS(Gögn!$I$2:$I$11876,Gögn!$F$2:$F$11876,$A72,Gögn!$A$2:$A$11876,O$207)/1000</f>
        <v>46127.646000000001</v>
      </c>
      <c r="P72" s="22">
        <f>SUMIFS(Gögn!$I$2:$I$11876,Gögn!$F$2:$F$11876,$A72,Gögn!$A$2:$A$11876,P$207)/1000</f>
        <v>31208</v>
      </c>
      <c r="Q72" s="22">
        <f>SUMIFS(Gögn!$I$2:$I$11876,Gögn!$F$2:$F$11876,$A72,Gögn!$A$2:$A$11876,Q$207)/1000</f>
        <v>29672</v>
      </c>
      <c r="R72" s="22">
        <f>SUMIFS(Gögn!$I$2:$I$11876,Gögn!$F$2:$F$11876,$A72,Gögn!$A$2:$A$11876,R$207)/1000</f>
        <v>2365</v>
      </c>
      <c r="S72" s="22">
        <f>SUMIFS(Gögn!$I$2:$I$11876,Gögn!$F$2:$F$11876,$A72,Gögn!$A$2:$A$11876,S$207)/1000</f>
        <v>94669.697</v>
      </c>
      <c r="T72" s="22">
        <f>SUMIFS(Gögn!$I$2:$I$11876,Gögn!$F$2:$F$11876,$A72,Gögn!$A$2:$A$11876,T$207)/1000</f>
        <v>589</v>
      </c>
      <c r="U72" s="22">
        <f>SUMIFS(Gögn!$I$2:$I$11876,Gögn!$F$2:$F$11876,$A72,Gögn!$A$2:$A$11876,U$207)/1000</f>
        <v>238249.66800000001</v>
      </c>
      <c r="V72" s="22">
        <f>SUMIFS(Gögn!$I$2:$I$11876,Gögn!$F$2:$F$11876,$A72,Gögn!$A$2:$A$11876,V$207)/1000</f>
        <v>286695.99400000001</v>
      </c>
      <c r="W72" s="22">
        <f>SUMIFS(Gögn!$I$2:$I$11876,Gögn!$F$2:$F$11876,$A72,Gögn!$A$2:$A$11876,W$207)/1000</f>
        <v>106743.838</v>
      </c>
      <c r="X72" s="22">
        <f>SUMIFS(Gögn!$I$2:$I$11876,Gögn!$F$2:$F$11876,$A72,Gögn!$A$2:$A$11876,X$207)/1000</f>
        <v>-1313.348</v>
      </c>
      <c r="Y72" s="22">
        <f>SUMIFS(Gögn!$I$2:$I$11876,Gögn!$F$2:$F$11876,$A72,Gögn!$A$2:$A$11876,Y$207)/1000</f>
        <v>5163.03</v>
      </c>
      <c r="Z72" s="22">
        <f>SUMIFS(Gögn!$I$2:$I$11876,Gögn!$F$2:$F$11876,$A72,Gögn!$A$2:$A$11876,Z$207)/1000</f>
        <v>-9429.3979999999992</v>
      </c>
      <c r="AA72" s="22">
        <f>SUMIFS(Gögn!$I$2:$I$11876,Gögn!$F$2:$F$11876,$A72,Gögn!$A$2:$A$11876,AA$207)/1000</f>
        <v>273908</v>
      </c>
      <c r="AB72" s="22">
        <f>SUMIFS(Gögn!$I$2:$I$11876,Gögn!$F$2:$F$11876,$A72,Gögn!$A$2:$A$11876,AB$207)/1000</f>
        <v>16374.404</v>
      </c>
      <c r="AC72" s="22">
        <f>SUMIFS(Gögn!$I$2:$I$11876,Gögn!$F$2:$F$11876,$A72,Gögn!$A$2:$A$11876,AC$207)/1000</f>
        <v>48892.85</v>
      </c>
    </row>
    <row r="73" spans="1:30" s="48" customFormat="1" ht="15">
      <c r="A73" s="3" t="s">
        <v>465</v>
      </c>
      <c r="B73" s="45"/>
      <c r="C73" s="26" t="s">
        <v>16</v>
      </c>
      <c r="D73" s="46">
        <f t="shared" si="0"/>
        <v>23881546.870000001</v>
      </c>
      <c r="E73" s="46">
        <f>SUM(E69:E72)</f>
        <v>745203.40099999995</v>
      </c>
      <c r="F73" s="46">
        <f t="shared" ref="F73:AC73" si="9">SUM(F69:F72)</f>
        <v>2479544.7050000001</v>
      </c>
      <c r="G73" s="46">
        <f t="shared" si="9"/>
        <v>1171622.906</v>
      </c>
      <c r="H73" s="46">
        <f t="shared" si="9"/>
        <v>277186.89299999998</v>
      </c>
      <c r="I73" s="46">
        <f t="shared" si="9"/>
        <v>236090.05499999999</v>
      </c>
      <c r="J73" s="46">
        <f t="shared" si="9"/>
        <v>163814</v>
      </c>
      <c r="K73" s="46">
        <f t="shared" si="9"/>
        <v>1606854.7760000001</v>
      </c>
      <c r="L73" s="46">
        <f t="shared" si="9"/>
        <v>1282798</v>
      </c>
      <c r="M73" s="46">
        <f t="shared" si="9"/>
        <v>5005647.9070000006</v>
      </c>
      <c r="N73" s="46">
        <f t="shared" si="9"/>
        <v>231184.04399999999</v>
      </c>
      <c r="O73" s="46">
        <f t="shared" si="9"/>
        <v>184635.899</v>
      </c>
      <c r="P73" s="46">
        <f t="shared" si="9"/>
        <v>172619</v>
      </c>
      <c r="Q73" s="46">
        <f t="shared" si="9"/>
        <v>36688</v>
      </c>
      <c r="R73" s="46">
        <f t="shared" si="9"/>
        <v>125557</v>
      </c>
      <c r="S73" s="46">
        <f t="shared" si="9"/>
        <v>178446.753</v>
      </c>
      <c r="T73" s="46">
        <f t="shared" si="9"/>
        <v>1234</v>
      </c>
      <c r="U73" s="46">
        <f t="shared" si="9"/>
        <v>248539.97899999999</v>
      </c>
      <c r="V73" s="46">
        <f t="shared" si="9"/>
        <v>2998288.4270000001</v>
      </c>
      <c r="W73" s="46">
        <f t="shared" si="9"/>
        <v>375152.40700000001</v>
      </c>
      <c r="X73" s="46">
        <f t="shared" si="9"/>
        <v>12476.195</v>
      </c>
      <c r="Y73" s="46">
        <f t="shared" si="9"/>
        <v>3365023.4039999996</v>
      </c>
      <c r="Z73" s="46">
        <f t="shared" si="9"/>
        <v>177173.43700000001</v>
      </c>
      <c r="AA73" s="46">
        <f t="shared" si="9"/>
        <v>657517</v>
      </c>
      <c r="AB73" s="46">
        <f t="shared" si="9"/>
        <v>837972.28099999996</v>
      </c>
      <c r="AC73" s="46">
        <f t="shared" si="9"/>
        <v>1310276.4010000001</v>
      </c>
      <c r="AD73" s="47"/>
    </row>
    <row r="74" spans="1:30" ht="15">
      <c r="A74" s="1" t="s">
        <v>465</v>
      </c>
      <c r="B74" s="5"/>
      <c r="C74" s="25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</row>
    <row r="75" spans="1:30" ht="15.75">
      <c r="A75" s="1" t="s">
        <v>465</v>
      </c>
      <c r="B75" s="5"/>
      <c r="C75" s="27" t="s">
        <v>25</v>
      </c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</row>
    <row r="76" spans="1:30" ht="15">
      <c r="A76" s="1" t="s">
        <v>26</v>
      </c>
      <c r="B76" s="5"/>
      <c r="C76" s="25" t="s">
        <v>27</v>
      </c>
      <c r="D76" s="22">
        <f t="shared" ref="D76:D139" si="10">SUM(E76:AC76)</f>
        <v>89436.120999999999</v>
      </c>
      <c r="E76" s="22">
        <f>SUMIFS(Gögn!$I$2:$I$11876,Gögn!$F$2:$F$11876,$A76,Gögn!$A$2:$A$11876,E$207)/1000</f>
        <v>0</v>
      </c>
      <c r="F76" s="22">
        <f>SUMIFS(Gögn!$I$2:$I$11876,Gögn!$F$2:$F$11876,$A76,Gögn!$A$2:$A$11876,F$207)/1000</f>
        <v>0</v>
      </c>
      <c r="G76" s="22">
        <f>SUMIFS(Gögn!$I$2:$I$11876,Gögn!$F$2:$F$11876,$A76,Gögn!$A$2:$A$11876,G$207)/1000</f>
        <v>74436.629000000001</v>
      </c>
      <c r="H76" s="22">
        <f>SUMIFS(Gögn!$I$2:$I$11876,Gögn!$F$2:$F$11876,$A76,Gögn!$A$2:$A$11876,H$207)/1000</f>
        <v>0</v>
      </c>
      <c r="I76" s="22">
        <f>SUMIFS(Gögn!$I$2:$I$11876,Gögn!$F$2:$F$11876,$A76,Gögn!$A$2:$A$11876,I$207)/1000</f>
        <v>14999.492</v>
      </c>
      <c r="J76" s="22">
        <f>SUMIFS(Gögn!$I$2:$I$11876,Gögn!$F$2:$F$11876,$A76,Gögn!$A$2:$A$11876,J$207)/1000</f>
        <v>0</v>
      </c>
      <c r="K76" s="22">
        <f>SUMIFS(Gögn!$I$2:$I$11876,Gögn!$F$2:$F$11876,$A76,Gögn!$A$2:$A$11876,K$207)/1000</f>
        <v>0</v>
      </c>
      <c r="L76" s="22">
        <f>SUMIFS(Gögn!$I$2:$I$11876,Gögn!$F$2:$F$11876,$A76,Gögn!$A$2:$A$11876,L$207)/1000</f>
        <v>0</v>
      </c>
      <c r="M76" s="22">
        <f>SUMIFS(Gögn!$I$2:$I$11876,Gögn!$F$2:$F$11876,$A76,Gögn!$A$2:$A$11876,M$207)/1000</f>
        <v>0</v>
      </c>
      <c r="N76" s="22">
        <f>SUMIFS(Gögn!$I$2:$I$11876,Gögn!$F$2:$F$11876,$A76,Gögn!$A$2:$A$11876,N$207)/1000</f>
        <v>0</v>
      </c>
      <c r="O76" s="22">
        <f>SUMIFS(Gögn!$I$2:$I$11876,Gögn!$F$2:$F$11876,$A76,Gögn!$A$2:$A$11876,O$207)/1000</f>
        <v>0</v>
      </c>
      <c r="P76" s="22">
        <f>SUMIFS(Gögn!$I$2:$I$11876,Gögn!$F$2:$F$11876,$A76,Gögn!$A$2:$A$11876,P$207)/1000</f>
        <v>0</v>
      </c>
      <c r="Q76" s="22">
        <f>SUMIFS(Gögn!$I$2:$I$11876,Gögn!$F$2:$F$11876,$A76,Gögn!$A$2:$A$11876,Q$207)/1000</f>
        <v>0</v>
      </c>
      <c r="R76" s="22">
        <f>SUMIFS(Gögn!$I$2:$I$11876,Gögn!$F$2:$F$11876,$A76,Gögn!$A$2:$A$11876,R$207)/1000</f>
        <v>0</v>
      </c>
      <c r="S76" s="22">
        <f>SUMIFS(Gögn!$I$2:$I$11876,Gögn!$F$2:$F$11876,$A76,Gögn!$A$2:$A$11876,S$207)/1000</f>
        <v>0</v>
      </c>
      <c r="T76" s="22">
        <f>SUMIFS(Gögn!$I$2:$I$11876,Gögn!$F$2:$F$11876,$A76,Gögn!$A$2:$A$11876,T$207)/1000</f>
        <v>0</v>
      </c>
      <c r="U76" s="22">
        <f>SUMIFS(Gögn!$I$2:$I$11876,Gögn!$F$2:$F$11876,$A76,Gögn!$A$2:$A$11876,U$207)/1000</f>
        <v>0</v>
      </c>
      <c r="V76" s="22">
        <f>SUMIFS(Gögn!$I$2:$I$11876,Gögn!$F$2:$F$11876,$A76,Gögn!$A$2:$A$11876,V$207)/1000</f>
        <v>0</v>
      </c>
      <c r="W76" s="22">
        <f>SUMIFS(Gögn!$I$2:$I$11876,Gögn!$F$2:$F$11876,$A76,Gögn!$A$2:$A$11876,W$207)/1000</f>
        <v>0</v>
      </c>
      <c r="X76" s="22">
        <f>SUMIFS(Gögn!$I$2:$I$11876,Gögn!$F$2:$F$11876,$A76,Gögn!$A$2:$A$11876,X$207)/1000</f>
        <v>0</v>
      </c>
      <c r="Y76" s="22">
        <f>SUMIFS(Gögn!$I$2:$I$11876,Gögn!$F$2:$F$11876,$A76,Gögn!$A$2:$A$11876,Y$207)/1000</f>
        <v>0</v>
      </c>
      <c r="Z76" s="22">
        <f>SUMIFS(Gögn!$I$2:$I$11876,Gögn!$F$2:$F$11876,$A76,Gögn!$A$2:$A$11876,Z$207)/1000</f>
        <v>0</v>
      </c>
      <c r="AA76" s="22">
        <f>SUMIFS(Gögn!$I$2:$I$11876,Gögn!$F$2:$F$11876,$A76,Gögn!$A$2:$A$11876,AA$207)/1000</f>
        <v>0</v>
      </c>
      <c r="AB76" s="22">
        <f>SUMIFS(Gögn!$I$2:$I$11876,Gögn!$F$2:$F$11876,$A76,Gögn!$A$2:$A$11876,AB$207)/1000</f>
        <v>0</v>
      </c>
      <c r="AC76" s="22">
        <f>SUMIFS(Gögn!$I$2:$I$11876,Gögn!$F$2:$F$11876,$A76,Gögn!$A$2:$A$11876,AC$207)/1000</f>
        <v>0</v>
      </c>
    </row>
    <row r="77" spans="1:30" ht="15">
      <c r="A77" s="1" t="s">
        <v>28</v>
      </c>
      <c r="B77" s="5"/>
      <c r="C77" s="23" t="s">
        <v>29</v>
      </c>
      <c r="D77" s="24">
        <f t="shared" si="10"/>
        <v>2440121.4890000001</v>
      </c>
      <c r="E77" s="24">
        <f>SUMIFS(Gögn!$I$2:$I$11876,Gögn!$F$2:$F$11876,$A77,Gögn!$A$2:$A$11876,E$207)/1000</f>
        <v>0</v>
      </c>
      <c r="F77" s="24">
        <f>SUMIFS(Gögn!$I$2:$I$11876,Gögn!$F$2:$F$11876,$A77,Gögn!$A$2:$A$11876,F$207)/1000</f>
        <v>584787.71600000001</v>
      </c>
      <c r="G77" s="24">
        <f>SUMIFS(Gögn!$I$2:$I$11876,Gögn!$F$2:$F$11876,$A77,Gögn!$A$2:$A$11876,G$207)/1000</f>
        <v>111647.048</v>
      </c>
      <c r="H77" s="24">
        <f>SUMIFS(Gögn!$I$2:$I$11876,Gögn!$F$2:$F$11876,$A77,Gögn!$A$2:$A$11876,H$207)/1000</f>
        <v>0</v>
      </c>
      <c r="I77" s="24">
        <f>SUMIFS(Gögn!$I$2:$I$11876,Gögn!$F$2:$F$11876,$A77,Gögn!$A$2:$A$11876,I$207)/1000</f>
        <v>22497.646000000001</v>
      </c>
      <c r="J77" s="24">
        <f>SUMIFS(Gögn!$I$2:$I$11876,Gögn!$F$2:$F$11876,$A77,Gögn!$A$2:$A$11876,J$207)/1000</f>
        <v>12088</v>
      </c>
      <c r="K77" s="24">
        <f>SUMIFS(Gögn!$I$2:$I$11876,Gögn!$F$2:$F$11876,$A77,Gögn!$A$2:$A$11876,K$207)/1000</f>
        <v>40974.635999999999</v>
      </c>
      <c r="L77" s="24">
        <f>SUMIFS(Gögn!$I$2:$I$11876,Gögn!$F$2:$F$11876,$A77,Gögn!$A$2:$A$11876,L$207)/1000</f>
        <v>0</v>
      </c>
      <c r="M77" s="24">
        <f>SUMIFS(Gögn!$I$2:$I$11876,Gögn!$F$2:$F$11876,$A77,Gögn!$A$2:$A$11876,M$207)/1000</f>
        <v>494125.40100000001</v>
      </c>
      <c r="N77" s="24">
        <f>SUMIFS(Gögn!$I$2:$I$11876,Gögn!$F$2:$F$11876,$A77,Gögn!$A$2:$A$11876,N$207)/1000</f>
        <v>0</v>
      </c>
      <c r="O77" s="24">
        <f>SUMIFS(Gögn!$I$2:$I$11876,Gögn!$F$2:$F$11876,$A77,Gögn!$A$2:$A$11876,O$207)/1000</f>
        <v>1289.2929999999999</v>
      </c>
      <c r="P77" s="24">
        <f>SUMIFS(Gögn!$I$2:$I$11876,Gögn!$F$2:$F$11876,$A77,Gögn!$A$2:$A$11876,P$207)/1000</f>
        <v>1254</v>
      </c>
      <c r="Q77" s="24">
        <f>SUMIFS(Gögn!$I$2:$I$11876,Gögn!$F$2:$F$11876,$A77,Gögn!$A$2:$A$11876,Q$207)/1000</f>
        <v>1263</v>
      </c>
      <c r="R77" s="24">
        <f>SUMIFS(Gögn!$I$2:$I$11876,Gögn!$F$2:$F$11876,$A77,Gögn!$A$2:$A$11876,R$207)/1000</f>
        <v>144</v>
      </c>
      <c r="S77" s="24">
        <f>SUMIFS(Gögn!$I$2:$I$11876,Gögn!$F$2:$F$11876,$A77,Gögn!$A$2:$A$11876,S$207)/1000</f>
        <v>0</v>
      </c>
      <c r="T77" s="24">
        <f>SUMIFS(Gögn!$I$2:$I$11876,Gögn!$F$2:$F$11876,$A77,Gögn!$A$2:$A$11876,T$207)/1000</f>
        <v>0</v>
      </c>
      <c r="U77" s="24">
        <f>SUMIFS(Gögn!$I$2:$I$11876,Gögn!$F$2:$F$11876,$A77,Gögn!$A$2:$A$11876,U$207)/1000</f>
        <v>0</v>
      </c>
      <c r="V77" s="24">
        <f>SUMIFS(Gögn!$I$2:$I$11876,Gögn!$F$2:$F$11876,$A77,Gögn!$A$2:$A$11876,V$207)/1000</f>
        <v>412757.52399999998</v>
      </c>
      <c r="W77" s="24">
        <f>SUMIFS(Gögn!$I$2:$I$11876,Gögn!$F$2:$F$11876,$A77,Gögn!$A$2:$A$11876,W$207)/1000</f>
        <v>0</v>
      </c>
      <c r="X77" s="24">
        <f>SUMIFS(Gögn!$I$2:$I$11876,Gögn!$F$2:$F$11876,$A77,Gögn!$A$2:$A$11876,X$207)/1000</f>
        <v>0</v>
      </c>
      <c r="Y77" s="24">
        <f>SUMIFS(Gögn!$I$2:$I$11876,Gögn!$F$2:$F$11876,$A77,Gögn!$A$2:$A$11876,Y$207)/1000</f>
        <v>273348.93300000002</v>
      </c>
      <c r="Z77" s="24">
        <f>SUMIFS(Gögn!$I$2:$I$11876,Gögn!$F$2:$F$11876,$A77,Gögn!$A$2:$A$11876,Z$207)/1000</f>
        <v>26840.475999999999</v>
      </c>
      <c r="AA77" s="24">
        <f>SUMIFS(Gögn!$I$2:$I$11876,Gögn!$F$2:$F$11876,$A77,Gögn!$A$2:$A$11876,AA$207)/1000</f>
        <v>11203</v>
      </c>
      <c r="AB77" s="24">
        <f>SUMIFS(Gögn!$I$2:$I$11876,Gögn!$F$2:$F$11876,$A77,Gögn!$A$2:$A$11876,AB$207)/1000</f>
        <v>172012.46299999999</v>
      </c>
      <c r="AC77" s="24">
        <f>SUMIFS(Gögn!$I$2:$I$11876,Gögn!$F$2:$F$11876,$A77,Gögn!$A$2:$A$11876,AC$207)/1000</f>
        <v>273888.353</v>
      </c>
    </row>
    <row r="78" spans="1:30" ht="15">
      <c r="A78" s="1" t="s">
        <v>30</v>
      </c>
      <c r="B78" s="5"/>
      <c r="C78" s="25" t="s">
        <v>31</v>
      </c>
      <c r="D78" s="22">
        <f t="shared" si="10"/>
        <v>729376.62399999995</v>
      </c>
      <c r="E78" s="22">
        <f>SUMIFS(Gögn!$I$2:$I$11876,Gögn!$F$2:$F$11876,$A78,Gögn!$A$2:$A$11876,E$207)/1000</f>
        <v>0</v>
      </c>
      <c r="F78" s="22">
        <f>SUMIFS(Gögn!$I$2:$I$11876,Gögn!$F$2:$F$11876,$A78,Gögn!$A$2:$A$11876,F$207)/1000</f>
        <v>0</v>
      </c>
      <c r="G78" s="22">
        <f>SUMIFS(Gögn!$I$2:$I$11876,Gögn!$F$2:$F$11876,$A78,Gögn!$A$2:$A$11876,G$207)/1000</f>
        <v>0</v>
      </c>
      <c r="H78" s="22">
        <f>SUMIFS(Gögn!$I$2:$I$11876,Gögn!$F$2:$F$11876,$A78,Gögn!$A$2:$A$11876,H$207)/1000</f>
        <v>0</v>
      </c>
      <c r="I78" s="22">
        <f>SUMIFS(Gögn!$I$2:$I$11876,Gögn!$F$2:$F$11876,$A78,Gögn!$A$2:$A$11876,I$207)/1000</f>
        <v>0</v>
      </c>
      <c r="J78" s="22">
        <f>SUMIFS(Gögn!$I$2:$I$11876,Gögn!$F$2:$F$11876,$A78,Gögn!$A$2:$A$11876,J$207)/1000</f>
        <v>0</v>
      </c>
      <c r="K78" s="22">
        <f>SUMIFS(Gögn!$I$2:$I$11876,Gögn!$F$2:$F$11876,$A78,Gögn!$A$2:$A$11876,K$207)/1000</f>
        <v>0</v>
      </c>
      <c r="L78" s="22">
        <f>SUMIFS(Gögn!$I$2:$I$11876,Gögn!$F$2:$F$11876,$A78,Gögn!$A$2:$A$11876,L$207)/1000</f>
        <v>0</v>
      </c>
      <c r="M78" s="22">
        <f>SUMIFS(Gögn!$I$2:$I$11876,Gögn!$F$2:$F$11876,$A78,Gögn!$A$2:$A$11876,M$207)/1000</f>
        <v>0</v>
      </c>
      <c r="N78" s="22">
        <f>SUMIFS(Gögn!$I$2:$I$11876,Gögn!$F$2:$F$11876,$A78,Gögn!$A$2:$A$11876,N$207)/1000</f>
        <v>0</v>
      </c>
      <c r="O78" s="22">
        <f>SUMIFS(Gögn!$I$2:$I$11876,Gögn!$F$2:$F$11876,$A78,Gögn!$A$2:$A$11876,O$207)/1000</f>
        <v>729376.62399999995</v>
      </c>
      <c r="P78" s="22">
        <f>SUMIFS(Gögn!$I$2:$I$11876,Gögn!$F$2:$F$11876,$A78,Gögn!$A$2:$A$11876,P$207)/1000</f>
        <v>0</v>
      </c>
      <c r="Q78" s="22">
        <f>SUMIFS(Gögn!$I$2:$I$11876,Gögn!$F$2:$F$11876,$A78,Gögn!$A$2:$A$11876,Q$207)/1000</f>
        <v>0</v>
      </c>
      <c r="R78" s="22">
        <f>SUMIFS(Gögn!$I$2:$I$11876,Gögn!$F$2:$F$11876,$A78,Gögn!$A$2:$A$11876,R$207)/1000</f>
        <v>0</v>
      </c>
      <c r="S78" s="22">
        <f>SUMIFS(Gögn!$I$2:$I$11876,Gögn!$F$2:$F$11876,$A78,Gögn!$A$2:$A$11876,S$207)/1000</f>
        <v>0</v>
      </c>
      <c r="T78" s="22">
        <f>SUMIFS(Gögn!$I$2:$I$11876,Gögn!$F$2:$F$11876,$A78,Gögn!$A$2:$A$11876,T$207)/1000</f>
        <v>0</v>
      </c>
      <c r="U78" s="22">
        <f>SUMIFS(Gögn!$I$2:$I$11876,Gögn!$F$2:$F$11876,$A78,Gögn!$A$2:$A$11876,U$207)/1000</f>
        <v>0</v>
      </c>
      <c r="V78" s="22">
        <f>SUMIFS(Gögn!$I$2:$I$11876,Gögn!$F$2:$F$11876,$A78,Gögn!$A$2:$A$11876,V$207)/1000</f>
        <v>0</v>
      </c>
      <c r="W78" s="22">
        <f>SUMIFS(Gögn!$I$2:$I$11876,Gögn!$F$2:$F$11876,$A78,Gögn!$A$2:$A$11876,W$207)/1000</f>
        <v>0</v>
      </c>
      <c r="X78" s="22">
        <f>SUMIFS(Gögn!$I$2:$I$11876,Gögn!$F$2:$F$11876,$A78,Gögn!$A$2:$A$11876,X$207)/1000</f>
        <v>0</v>
      </c>
      <c r="Y78" s="22">
        <f>SUMIFS(Gögn!$I$2:$I$11876,Gögn!$F$2:$F$11876,$A78,Gögn!$A$2:$A$11876,Y$207)/1000</f>
        <v>0</v>
      </c>
      <c r="Z78" s="22">
        <f>SUMIFS(Gögn!$I$2:$I$11876,Gögn!$F$2:$F$11876,$A78,Gögn!$A$2:$A$11876,Z$207)/1000</f>
        <v>0</v>
      </c>
      <c r="AA78" s="22">
        <f>SUMIFS(Gögn!$I$2:$I$11876,Gögn!$F$2:$F$11876,$A78,Gögn!$A$2:$A$11876,AA$207)/1000</f>
        <v>0</v>
      </c>
      <c r="AB78" s="22">
        <f>SUMIFS(Gögn!$I$2:$I$11876,Gögn!$F$2:$F$11876,$A78,Gögn!$A$2:$A$11876,AB$207)/1000</f>
        <v>0</v>
      </c>
      <c r="AC78" s="22">
        <f>SUMIFS(Gögn!$I$2:$I$11876,Gögn!$F$2:$F$11876,$A78,Gögn!$A$2:$A$11876,AC$207)/1000</f>
        <v>0</v>
      </c>
    </row>
    <row r="79" spans="1:30" s="48" customFormat="1" ht="15">
      <c r="A79" s="3" t="s">
        <v>465</v>
      </c>
      <c r="B79" s="45"/>
      <c r="C79" s="26" t="s">
        <v>301</v>
      </c>
      <c r="D79" s="46">
        <f t="shared" si="10"/>
        <v>3258934.2340000002</v>
      </c>
      <c r="E79" s="46">
        <f>SUM(E76:E78)</f>
        <v>0</v>
      </c>
      <c r="F79" s="46">
        <f t="shared" ref="F79:AC79" si="11">SUM(F76:F78)</f>
        <v>584787.71600000001</v>
      </c>
      <c r="G79" s="46">
        <f t="shared" si="11"/>
        <v>186083.677</v>
      </c>
      <c r="H79" s="46">
        <f t="shared" si="11"/>
        <v>0</v>
      </c>
      <c r="I79" s="46">
        <f t="shared" si="11"/>
        <v>37497.137999999999</v>
      </c>
      <c r="J79" s="46">
        <f t="shared" si="11"/>
        <v>12088</v>
      </c>
      <c r="K79" s="46">
        <f t="shared" si="11"/>
        <v>40974.635999999999</v>
      </c>
      <c r="L79" s="46">
        <f t="shared" si="11"/>
        <v>0</v>
      </c>
      <c r="M79" s="46">
        <f t="shared" si="11"/>
        <v>494125.40100000001</v>
      </c>
      <c r="N79" s="46">
        <f t="shared" si="11"/>
        <v>0</v>
      </c>
      <c r="O79" s="46">
        <f t="shared" si="11"/>
        <v>730665.9169999999</v>
      </c>
      <c r="P79" s="46">
        <f t="shared" si="11"/>
        <v>1254</v>
      </c>
      <c r="Q79" s="46">
        <f t="shared" si="11"/>
        <v>1263</v>
      </c>
      <c r="R79" s="46">
        <f t="shared" si="11"/>
        <v>144</v>
      </c>
      <c r="S79" s="46">
        <f t="shared" si="11"/>
        <v>0</v>
      </c>
      <c r="T79" s="46">
        <f t="shared" si="11"/>
        <v>0</v>
      </c>
      <c r="U79" s="46">
        <f t="shared" si="11"/>
        <v>0</v>
      </c>
      <c r="V79" s="46">
        <f t="shared" si="11"/>
        <v>412757.52399999998</v>
      </c>
      <c r="W79" s="46">
        <f t="shared" si="11"/>
        <v>0</v>
      </c>
      <c r="X79" s="46">
        <f t="shared" si="11"/>
        <v>0</v>
      </c>
      <c r="Y79" s="46">
        <f t="shared" si="11"/>
        <v>273348.93300000002</v>
      </c>
      <c r="Z79" s="46">
        <f t="shared" si="11"/>
        <v>26840.475999999999</v>
      </c>
      <c r="AA79" s="46">
        <f t="shared" si="11"/>
        <v>11203</v>
      </c>
      <c r="AB79" s="46">
        <f t="shared" si="11"/>
        <v>172012.46299999999</v>
      </c>
      <c r="AC79" s="46">
        <f t="shared" si="11"/>
        <v>273888.353</v>
      </c>
      <c r="AD79" s="47"/>
    </row>
    <row r="80" spans="1:30" ht="15">
      <c r="A80" s="1" t="s">
        <v>465</v>
      </c>
      <c r="B80" s="5"/>
      <c r="C80" s="25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</row>
    <row r="81" spans="1:30" ht="15.75">
      <c r="A81" s="1" t="s">
        <v>32</v>
      </c>
      <c r="B81" s="5"/>
      <c r="C81" s="27" t="s">
        <v>33</v>
      </c>
      <c r="D81" s="24">
        <f t="shared" si="10"/>
        <v>128816201.53499998</v>
      </c>
      <c r="E81" s="24">
        <f>SUMIFS(Gögn!$I$2:$I$11876,Gögn!$F$2:$F$11876,$A81,Gögn!$A$2:$A$11876,E$207)/1000</f>
        <v>3754075.2209999999</v>
      </c>
      <c r="F81" s="24">
        <f>SUMIFS(Gögn!$I$2:$I$11876,Gögn!$F$2:$F$11876,$A81,Gögn!$A$2:$A$11876,F$207)/1000</f>
        <v>13573810.899</v>
      </c>
      <c r="G81" s="24">
        <f>SUMIFS(Gögn!$I$2:$I$11876,Gögn!$F$2:$F$11876,$A81,Gögn!$A$2:$A$11876,G$207)/1000</f>
        <v>7041835.8619999997</v>
      </c>
      <c r="H81" s="24">
        <f>SUMIFS(Gögn!$I$2:$I$11876,Gögn!$F$2:$F$11876,$A81,Gögn!$A$2:$A$11876,H$207)/1000</f>
        <v>709430.13899999997</v>
      </c>
      <c r="I81" s="24">
        <f>SUMIFS(Gögn!$I$2:$I$11876,Gögn!$F$2:$F$11876,$A81,Gögn!$A$2:$A$11876,I$207)/1000</f>
        <v>1418978.2379999999</v>
      </c>
      <c r="J81" s="24">
        <f>SUMIFS(Gögn!$I$2:$I$11876,Gögn!$F$2:$F$11876,$A81,Gögn!$A$2:$A$11876,J$207)/1000</f>
        <v>974450</v>
      </c>
      <c r="K81" s="24">
        <f>SUMIFS(Gögn!$I$2:$I$11876,Gögn!$F$2:$F$11876,$A81,Gögn!$A$2:$A$11876,K$207)/1000</f>
        <v>5359372.5580000002</v>
      </c>
      <c r="L81" s="24">
        <f>SUMIFS(Gögn!$I$2:$I$11876,Gögn!$F$2:$F$11876,$A81,Gögn!$A$2:$A$11876,L$207)/1000</f>
        <v>2185669</v>
      </c>
      <c r="M81" s="24">
        <f>SUMIFS(Gögn!$I$2:$I$11876,Gögn!$F$2:$F$11876,$A81,Gögn!$A$2:$A$11876,M$207)/1000</f>
        <v>30934073.778000001</v>
      </c>
      <c r="N81" s="24">
        <f>SUMIFS(Gögn!$I$2:$I$11876,Gögn!$F$2:$F$11876,$A81,Gögn!$A$2:$A$11876,N$207)/1000</f>
        <v>358253.761</v>
      </c>
      <c r="O81" s="24">
        <f>SUMIFS(Gögn!$I$2:$I$11876,Gögn!$F$2:$F$11876,$A81,Gögn!$A$2:$A$11876,O$207)/1000</f>
        <v>0</v>
      </c>
      <c r="P81" s="24">
        <f>SUMIFS(Gögn!$I$2:$I$11876,Gögn!$F$2:$F$11876,$A81,Gögn!$A$2:$A$11876,P$207)/1000</f>
        <v>1227282</v>
      </c>
      <c r="Q81" s="24">
        <f>SUMIFS(Gögn!$I$2:$I$11876,Gögn!$F$2:$F$11876,$A81,Gögn!$A$2:$A$11876,Q$207)/1000</f>
        <v>680157</v>
      </c>
      <c r="R81" s="24">
        <f>SUMIFS(Gögn!$I$2:$I$11876,Gögn!$F$2:$F$11876,$A81,Gögn!$A$2:$A$11876,R$207)/1000</f>
        <v>485435</v>
      </c>
      <c r="S81" s="24">
        <f>SUMIFS(Gögn!$I$2:$I$11876,Gögn!$F$2:$F$11876,$A81,Gögn!$A$2:$A$11876,S$207)/1000</f>
        <v>165579.56299999999</v>
      </c>
      <c r="T81" s="24">
        <f>SUMIFS(Gögn!$I$2:$I$11876,Gögn!$F$2:$F$11876,$A81,Gögn!$A$2:$A$11876,T$207)/1000</f>
        <v>365998</v>
      </c>
      <c r="U81" s="24">
        <f>SUMIFS(Gögn!$I$2:$I$11876,Gögn!$F$2:$F$11876,$A81,Gögn!$A$2:$A$11876,U$207)/1000</f>
        <v>1114075.0519999999</v>
      </c>
      <c r="V81" s="24">
        <f>SUMIFS(Gögn!$I$2:$I$11876,Gögn!$F$2:$F$11876,$A81,Gögn!$A$2:$A$11876,V$207)/1000</f>
        <v>23102778.515000001</v>
      </c>
      <c r="W81" s="24">
        <f>SUMIFS(Gögn!$I$2:$I$11876,Gögn!$F$2:$F$11876,$A81,Gögn!$A$2:$A$11876,W$207)/1000</f>
        <v>12273520.331</v>
      </c>
      <c r="X81" s="24">
        <f>SUMIFS(Gögn!$I$2:$I$11876,Gögn!$F$2:$F$11876,$A81,Gögn!$A$2:$A$11876,X$207)/1000</f>
        <v>66924.797999999995</v>
      </c>
      <c r="Y81" s="24">
        <f>SUMIFS(Gögn!$I$2:$I$11876,Gögn!$F$2:$F$11876,$A81,Gögn!$A$2:$A$11876,Y$207)/1000</f>
        <v>13331690.536</v>
      </c>
      <c r="Z81" s="24">
        <f>SUMIFS(Gögn!$I$2:$I$11876,Gögn!$F$2:$F$11876,$A81,Gögn!$A$2:$A$11876,Z$207)/1000</f>
        <v>385684.33</v>
      </c>
      <c r="AA81" s="24">
        <f>SUMIFS(Gögn!$I$2:$I$11876,Gögn!$F$2:$F$11876,$A81,Gögn!$A$2:$A$11876,AA$207)/1000</f>
        <v>2825100</v>
      </c>
      <c r="AB81" s="24">
        <f>SUMIFS(Gögn!$I$2:$I$11876,Gögn!$F$2:$F$11876,$A81,Gögn!$A$2:$A$11876,AB$207)/1000</f>
        <v>1350107.9979999999</v>
      </c>
      <c r="AC81" s="24">
        <f>SUMIFS(Gögn!$I$2:$I$11876,Gögn!$F$2:$F$11876,$A81,Gögn!$A$2:$A$11876,AC$207)/1000</f>
        <v>5131918.9560000002</v>
      </c>
    </row>
    <row r="82" spans="1:30" ht="15">
      <c r="A82" s="1" t="s">
        <v>465</v>
      </c>
      <c r="B82" s="5"/>
      <c r="C82" s="25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</row>
    <row r="83" spans="1:30" s="48" customFormat="1" ht="15">
      <c r="A83" s="3" t="s">
        <v>465</v>
      </c>
      <c r="B83" s="45"/>
      <c r="C83" s="30" t="s">
        <v>287</v>
      </c>
      <c r="D83" s="46">
        <f t="shared" si="10"/>
        <v>6039498211.7939997</v>
      </c>
      <c r="E83" s="46">
        <f>E66+E73+E79+E81</f>
        <v>175142574.486</v>
      </c>
      <c r="F83" s="46">
        <f t="shared" ref="F83:AC83" si="12">F66+F73+F79+F81</f>
        <v>550440991.61900008</v>
      </c>
      <c r="G83" s="46">
        <f t="shared" si="12"/>
        <v>270696622.55899996</v>
      </c>
      <c r="H83" s="46">
        <f t="shared" si="12"/>
        <v>17163350.492999997</v>
      </c>
      <c r="I83" s="46">
        <f t="shared" si="12"/>
        <v>54547226.647999994</v>
      </c>
      <c r="J83" s="46">
        <f t="shared" si="12"/>
        <v>58615521</v>
      </c>
      <c r="K83" s="46">
        <f t="shared" si="12"/>
        <v>246426482.17199999</v>
      </c>
      <c r="L83" s="46">
        <f t="shared" si="12"/>
        <v>127195421</v>
      </c>
      <c r="M83" s="46">
        <f t="shared" si="12"/>
        <v>908990102.28399992</v>
      </c>
      <c r="N83" s="46">
        <f t="shared" si="12"/>
        <v>32258649.732999999</v>
      </c>
      <c r="O83" s="46">
        <f t="shared" si="12"/>
        <v>45136265.796000004</v>
      </c>
      <c r="P83" s="46">
        <f t="shared" si="12"/>
        <v>61613787</v>
      </c>
      <c r="Q83" s="46">
        <f t="shared" si="12"/>
        <v>40290122</v>
      </c>
      <c r="R83" s="46">
        <f t="shared" si="12"/>
        <v>18966050</v>
      </c>
      <c r="S83" s="46">
        <f t="shared" si="12"/>
        <v>14586205.214</v>
      </c>
      <c r="T83" s="46">
        <f t="shared" si="12"/>
        <v>27981992</v>
      </c>
      <c r="U83" s="46">
        <f t="shared" si="12"/>
        <v>92769371.582000002</v>
      </c>
      <c r="V83" s="46">
        <f t="shared" si="12"/>
        <v>1025169253.516</v>
      </c>
      <c r="W83" s="46">
        <f t="shared" si="12"/>
        <v>299401065.16100001</v>
      </c>
      <c r="X83" s="46">
        <f t="shared" si="12"/>
        <v>2241434.4559999998</v>
      </c>
      <c r="Y83" s="46">
        <f t="shared" si="12"/>
        <v>1175702937.8770001</v>
      </c>
      <c r="Z83" s="46">
        <f t="shared" si="12"/>
        <v>85203319.5</v>
      </c>
      <c r="AA83" s="46">
        <f t="shared" si="12"/>
        <v>121181205</v>
      </c>
      <c r="AB83" s="46">
        <f t="shared" si="12"/>
        <v>239022427.02599999</v>
      </c>
      <c r="AC83" s="46">
        <f t="shared" si="12"/>
        <v>348755833.67200005</v>
      </c>
      <c r="AD83" s="47"/>
    </row>
    <row r="84" spans="1:30" ht="15">
      <c r="A84" s="1" t="s">
        <v>465</v>
      </c>
      <c r="B84" s="5"/>
      <c r="C84" s="25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</row>
    <row r="85" spans="1:30" ht="15.75">
      <c r="A85" s="1" t="s">
        <v>465</v>
      </c>
      <c r="B85" s="5"/>
      <c r="C85" s="27" t="s">
        <v>288</v>
      </c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</row>
    <row r="86" spans="1:30" ht="15">
      <c r="A86" s="1" t="s">
        <v>465</v>
      </c>
      <c r="B86" s="5"/>
      <c r="C86" s="25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</row>
    <row r="87" spans="1:30" ht="15.75">
      <c r="A87" s="1" t="s">
        <v>465</v>
      </c>
      <c r="B87" s="5"/>
      <c r="C87" s="27" t="s">
        <v>34</v>
      </c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</row>
    <row r="88" spans="1:30" ht="15">
      <c r="A88" s="1" t="s">
        <v>35</v>
      </c>
      <c r="B88" s="5"/>
      <c r="C88" s="25" t="s">
        <v>36</v>
      </c>
      <c r="D88" s="22">
        <f t="shared" si="10"/>
        <v>139449</v>
      </c>
      <c r="E88" s="22">
        <f>SUMIFS(Gögn!$I$2:$I$11876,Gögn!$F$2:$F$11876,$A88,Gögn!$A$2:$A$11876,E$207)/1000</f>
        <v>0</v>
      </c>
      <c r="F88" s="22">
        <f>SUMIFS(Gögn!$I$2:$I$11876,Gögn!$F$2:$F$11876,$A88,Gögn!$A$2:$A$11876,F$207)/1000</f>
        <v>0</v>
      </c>
      <c r="G88" s="22">
        <f>SUMIFS(Gögn!$I$2:$I$11876,Gögn!$F$2:$F$11876,$A88,Gögn!$A$2:$A$11876,G$207)/1000</f>
        <v>0</v>
      </c>
      <c r="H88" s="22">
        <f>SUMIFS(Gögn!$I$2:$I$11876,Gögn!$F$2:$F$11876,$A88,Gögn!$A$2:$A$11876,H$207)/1000</f>
        <v>0</v>
      </c>
      <c r="I88" s="22">
        <f>SUMIFS(Gögn!$I$2:$I$11876,Gögn!$F$2:$F$11876,$A88,Gögn!$A$2:$A$11876,I$207)/1000</f>
        <v>0</v>
      </c>
      <c r="J88" s="22">
        <f>SUMIFS(Gögn!$I$2:$I$11876,Gögn!$F$2:$F$11876,$A88,Gögn!$A$2:$A$11876,J$207)/1000</f>
        <v>0</v>
      </c>
      <c r="K88" s="22">
        <f>SUMIFS(Gögn!$I$2:$I$11876,Gögn!$F$2:$F$11876,$A88,Gögn!$A$2:$A$11876,K$207)/1000</f>
        <v>0</v>
      </c>
      <c r="L88" s="22">
        <f>SUMIFS(Gögn!$I$2:$I$11876,Gögn!$F$2:$F$11876,$A88,Gögn!$A$2:$A$11876,L$207)/1000</f>
        <v>0</v>
      </c>
      <c r="M88" s="22">
        <f>SUMIFS(Gögn!$I$2:$I$11876,Gögn!$F$2:$F$11876,$A88,Gögn!$A$2:$A$11876,M$207)/1000</f>
        <v>0</v>
      </c>
      <c r="N88" s="22">
        <f>SUMIFS(Gögn!$I$2:$I$11876,Gögn!$F$2:$F$11876,$A88,Gögn!$A$2:$A$11876,N$207)/1000</f>
        <v>0</v>
      </c>
      <c r="O88" s="22">
        <f>SUMIFS(Gögn!$I$2:$I$11876,Gögn!$F$2:$F$11876,$A88,Gögn!$A$2:$A$11876,O$207)/1000</f>
        <v>0</v>
      </c>
      <c r="P88" s="22">
        <f>SUMIFS(Gögn!$I$2:$I$11876,Gögn!$F$2:$F$11876,$A88,Gögn!$A$2:$A$11876,P$207)/1000</f>
        <v>0</v>
      </c>
      <c r="Q88" s="22">
        <f>SUMIFS(Gögn!$I$2:$I$11876,Gögn!$F$2:$F$11876,$A88,Gögn!$A$2:$A$11876,Q$207)/1000</f>
        <v>0</v>
      </c>
      <c r="R88" s="22">
        <f>SUMIFS(Gögn!$I$2:$I$11876,Gögn!$F$2:$F$11876,$A88,Gögn!$A$2:$A$11876,R$207)/1000</f>
        <v>0</v>
      </c>
      <c r="S88" s="22">
        <f>SUMIFS(Gögn!$I$2:$I$11876,Gögn!$F$2:$F$11876,$A88,Gögn!$A$2:$A$11876,S$207)/1000</f>
        <v>0</v>
      </c>
      <c r="T88" s="22">
        <f>SUMIFS(Gögn!$I$2:$I$11876,Gögn!$F$2:$F$11876,$A88,Gögn!$A$2:$A$11876,T$207)/1000</f>
        <v>0</v>
      </c>
      <c r="U88" s="22">
        <f>SUMIFS(Gögn!$I$2:$I$11876,Gögn!$F$2:$F$11876,$A88,Gögn!$A$2:$A$11876,U$207)/1000</f>
        <v>0</v>
      </c>
      <c r="V88" s="22">
        <f>SUMIFS(Gögn!$I$2:$I$11876,Gögn!$F$2:$F$11876,$A88,Gögn!$A$2:$A$11876,V$207)/1000</f>
        <v>0</v>
      </c>
      <c r="W88" s="22">
        <f>SUMIFS(Gögn!$I$2:$I$11876,Gögn!$F$2:$F$11876,$A88,Gögn!$A$2:$A$11876,W$207)/1000</f>
        <v>0</v>
      </c>
      <c r="X88" s="22">
        <f>SUMIFS(Gögn!$I$2:$I$11876,Gögn!$F$2:$F$11876,$A88,Gögn!$A$2:$A$11876,X$207)/1000</f>
        <v>0</v>
      </c>
      <c r="Y88" s="22">
        <f>SUMIFS(Gögn!$I$2:$I$11876,Gögn!$F$2:$F$11876,$A88,Gögn!$A$2:$A$11876,Y$207)/1000</f>
        <v>0</v>
      </c>
      <c r="Z88" s="22">
        <f>SUMIFS(Gögn!$I$2:$I$11876,Gögn!$F$2:$F$11876,$A88,Gögn!$A$2:$A$11876,Z$207)/1000</f>
        <v>0</v>
      </c>
      <c r="AA88" s="22">
        <f>SUMIFS(Gögn!$I$2:$I$11876,Gögn!$F$2:$F$11876,$A88,Gögn!$A$2:$A$11876,AA$207)/1000</f>
        <v>139449</v>
      </c>
      <c r="AB88" s="22">
        <f>SUMIFS(Gögn!$I$2:$I$11876,Gögn!$F$2:$F$11876,$A88,Gögn!$A$2:$A$11876,AB$207)/1000</f>
        <v>0</v>
      </c>
      <c r="AC88" s="22">
        <f>SUMIFS(Gögn!$I$2:$I$11876,Gögn!$F$2:$F$11876,$A88,Gögn!$A$2:$A$11876,AC$207)/1000</f>
        <v>0</v>
      </c>
    </row>
    <row r="89" spans="1:30" ht="15">
      <c r="A89" s="1" t="s">
        <v>37</v>
      </c>
      <c r="B89" s="5"/>
      <c r="C89" s="23" t="s">
        <v>38</v>
      </c>
      <c r="D89" s="24">
        <f t="shared" si="10"/>
        <v>0</v>
      </c>
      <c r="E89" s="24">
        <f>SUMIFS(Gögn!$I$2:$I$11876,Gögn!$F$2:$F$11876,$A89,Gögn!$A$2:$A$11876,E$207)/1000</f>
        <v>0</v>
      </c>
      <c r="F89" s="24">
        <f>SUMIFS(Gögn!$I$2:$I$11876,Gögn!$F$2:$F$11876,$A89,Gögn!$A$2:$A$11876,F$207)/1000</f>
        <v>0</v>
      </c>
      <c r="G89" s="24">
        <f>SUMIFS(Gögn!$I$2:$I$11876,Gögn!$F$2:$F$11876,$A89,Gögn!$A$2:$A$11876,G$207)/1000</f>
        <v>0</v>
      </c>
      <c r="H89" s="24">
        <f>SUMIFS(Gögn!$I$2:$I$11876,Gögn!$F$2:$F$11876,$A89,Gögn!$A$2:$A$11876,H$207)/1000</f>
        <v>0</v>
      </c>
      <c r="I89" s="24">
        <f>SUMIFS(Gögn!$I$2:$I$11876,Gögn!$F$2:$F$11876,$A89,Gögn!$A$2:$A$11876,I$207)/1000</f>
        <v>0</v>
      </c>
      <c r="J89" s="24">
        <f>SUMIFS(Gögn!$I$2:$I$11876,Gögn!$F$2:$F$11876,$A89,Gögn!$A$2:$A$11876,J$207)/1000</f>
        <v>0</v>
      </c>
      <c r="K89" s="24">
        <f>SUMIFS(Gögn!$I$2:$I$11876,Gögn!$F$2:$F$11876,$A89,Gögn!$A$2:$A$11876,K$207)/1000</f>
        <v>0</v>
      </c>
      <c r="L89" s="24">
        <f>SUMIFS(Gögn!$I$2:$I$11876,Gögn!$F$2:$F$11876,$A89,Gögn!$A$2:$A$11876,L$207)/1000</f>
        <v>0</v>
      </c>
      <c r="M89" s="24">
        <f>SUMIFS(Gögn!$I$2:$I$11876,Gögn!$F$2:$F$11876,$A89,Gögn!$A$2:$A$11876,M$207)/1000</f>
        <v>0</v>
      </c>
      <c r="N89" s="24">
        <f>SUMIFS(Gögn!$I$2:$I$11876,Gögn!$F$2:$F$11876,$A89,Gögn!$A$2:$A$11876,N$207)/1000</f>
        <v>0</v>
      </c>
      <c r="O89" s="24">
        <f>SUMIFS(Gögn!$I$2:$I$11876,Gögn!$F$2:$F$11876,$A89,Gögn!$A$2:$A$11876,O$207)/1000</f>
        <v>0</v>
      </c>
      <c r="P89" s="24">
        <f>SUMIFS(Gögn!$I$2:$I$11876,Gögn!$F$2:$F$11876,$A89,Gögn!$A$2:$A$11876,P$207)/1000</f>
        <v>0</v>
      </c>
      <c r="Q89" s="24">
        <f>SUMIFS(Gögn!$I$2:$I$11876,Gögn!$F$2:$F$11876,$A89,Gögn!$A$2:$A$11876,Q$207)/1000</f>
        <v>0</v>
      </c>
      <c r="R89" s="24">
        <f>SUMIFS(Gögn!$I$2:$I$11876,Gögn!$F$2:$F$11876,$A89,Gögn!$A$2:$A$11876,R$207)/1000</f>
        <v>0</v>
      </c>
      <c r="S89" s="24">
        <f>SUMIFS(Gögn!$I$2:$I$11876,Gögn!$F$2:$F$11876,$A89,Gögn!$A$2:$A$11876,S$207)/1000</f>
        <v>0</v>
      </c>
      <c r="T89" s="24">
        <f>SUMIFS(Gögn!$I$2:$I$11876,Gögn!$F$2:$F$11876,$A89,Gögn!$A$2:$A$11876,T$207)/1000</f>
        <v>0</v>
      </c>
      <c r="U89" s="24">
        <f>SUMIFS(Gögn!$I$2:$I$11876,Gögn!$F$2:$F$11876,$A89,Gögn!$A$2:$A$11876,U$207)/1000</f>
        <v>0</v>
      </c>
      <c r="V89" s="24">
        <f>SUMIFS(Gögn!$I$2:$I$11876,Gögn!$F$2:$F$11876,$A89,Gögn!$A$2:$A$11876,V$207)/1000</f>
        <v>0</v>
      </c>
      <c r="W89" s="24">
        <f>SUMIFS(Gögn!$I$2:$I$11876,Gögn!$F$2:$F$11876,$A89,Gögn!$A$2:$A$11876,W$207)/1000</f>
        <v>0</v>
      </c>
      <c r="X89" s="24">
        <f>SUMIFS(Gögn!$I$2:$I$11876,Gögn!$F$2:$F$11876,$A89,Gögn!$A$2:$A$11876,X$207)/1000</f>
        <v>0</v>
      </c>
      <c r="Y89" s="24">
        <f>SUMIFS(Gögn!$I$2:$I$11876,Gögn!$F$2:$F$11876,$A89,Gögn!$A$2:$A$11876,Y$207)/1000</f>
        <v>0</v>
      </c>
      <c r="Z89" s="24">
        <f>SUMIFS(Gögn!$I$2:$I$11876,Gögn!$F$2:$F$11876,$A89,Gögn!$A$2:$A$11876,Z$207)/1000</f>
        <v>0</v>
      </c>
      <c r="AA89" s="24">
        <f>SUMIFS(Gögn!$I$2:$I$11876,Gögn!$F$2:$F$11876,$A89,Gögn!$A$2:$A$11876,AA$207)/1000</f>
        <v>0</v>
      </c>
      <c r="AB89" s="24">
        <f>SUMIFS(Gögn!$I$2:$I$11876,Gögn!$F$2:$F$11876,$A89,Gögn!$A$2:$A$11876,AB$207)/1000</f>
        <v>0</v>
      </c>
      <c r="AC89" s="24">
        <f>SUMIFS(Gögn!$I$2:$I$11876,Gögn!$F$2:$F$11876,$A89,Gögn!$A$2:$A$11876,AC$207)/1000</f>
        <v>0</v>
      </c>
    </row>
    <row r="90" spans="1:30" ht="15">
      <c r="A90" s="1" t="s">
        <v>39</v>
      </c>
      <c r="B90" s="5"/>
      <c r="C90" s="25" t="s">
        <v>40</v>
      </c>
      <c r="D90" s="22">
        <f t="shared" si="10"/>
        <v>0</v>
      </c>
      <c r="E90" s="22">
        <f>SUMIFS(Gögn!$I$2:$I$11876,Gögn!$F$2:$F$11876,$A90,Gögn!$A$2:$A$11876,E$207)/1000</f>
        <v>0</v>
      </c>
      <c r="F90" s="22">
        <f>SUMIFS(Gögn!$I$2:$I$11876,Gögn!$F$2:$F$11876,$A90,Gögn!$A$2:$A$11876,F$207)/1000</f>
        <v>0</v>
      </c>
      <c r="G90" s="22">
        <f>SUMIFS(Gögn!$I$2:$I$11876,Gögn!$F$2:$F$11876,$A90,Gögn!$A$2:$A$11876,G$207)/1000</f>
        <v>0</v>
      </c>
      <c r="H90" s="22">
        <f>SUMIFS(Gögn!$I$2:$I$11876,Gögn!$F$2:$F$11876,$A90,Gögn!$A$2:$A$11876,H$207)/1000</f>
        <v>0</v>
      </c>
      <c r="I90" s="22">
        <f>SUMIFS(Gögn!$I$2:$I$11876,Gögn!$F$2:$F$11876,$A90,Gögn!$A$2:$A$11876,I$207)/1000</f>
        <v>0</v>
      </c>
      <c r="J90" s="22">
        <f>SUMIFS(Gögn!$I$2:$I$11876,Gögn!$F$2:$F$11876,$A90,Gögn!$A$2:$A$11876,J$207)/1000</f>
        <v>0</v>
      </c>
      <c r="K90" s="22">
        <f>SUMIFS(Gögn!$I$2:$I$11876,Gögn!$F$2:$F$11876,$A90,Gögn!$A$2:$A$11876,K$207)/1000</f>
        <v>0</v>
      </c>
      <c r="L90" s="22">
        <f>SUMIFS(Gögn!$I$2:$I$11876,Gögn!$F$2:$F$11876,$A90,Gögn!$A$2:$A$11876,L$207)/1000</f>
        <v>0</v>
      </c>
      <c r="M90" s="22">
        <f>SUMIFS(Gögn!$I$2:$I$11876,Gögn!$F$2:$F$11876,$A90,Gögn!$A$2:$A$11876,M$207)/1000</f>
        <v>0</v>
      </c>
      <c r="N90" s="22">
        <f>SUMIFS(Gögn!$I$2:$I$11876,Gögn!$F$2:$F$11876,$A90,Gögn!$A$2:$A$11876,N$207)/1000</f>
        <v>0</v>
      </c>
      <c r="O90" s="22">
        <f>SUMIFS(Gögn!$I$2:$I$11876,Gögn!$F$2:$F$11876,$A90,Gögn!$A$2:$A$11876,O$207)/1000</f>
        <v>0</v>
      </c>
      <c r="P90" s="22">
        <f>SUMIFS(Gögn!$I$2:$I$11876,Gögn!$F$2:$F$11876,$A90,Gögn!$A$2:$A$11876,P$207)/1000</f>
        <v>0</v>
      </c>
      <c r="Q90" s="22">
        <f>SUMIFS(Gögn!$I$2:$I$11876,Gögn!$F$2:$F$11876,$A90,Gögn!$A$2:$A$11876,Q$207)/1000</f>
        <v>0</v>
      </c>
      <c r="R90" s="22">
        <f>SUMIFS(Gögn!$I$2:$I$11876,Gögn!$F$2:$F$11876,$A90,Gögn!$A$2:$A$11876,R$207)/1000</f>
        <v>0</v>
      </c>
      <c r="S90" s="22">
        <f>SUMIFS(Gögn!$I$2:$I$11876,Gögn!$F$2:$F$11876,$A90,Gögn!$A$2:$A$11876,S$207)/1000</f>
        <v>0</v>
      </c>
      <c r="T90" s="22">
        <f>SUMIFS(Gögn!$I$2:$I$11876,Gögn!$F$2:$F$11876,$A90,Gögn!$A$2:$A$11876,T$207)/1000</f>
        <v>0</v>
      </c>
      <c r="U90" s="22">
        <f>SUMIFS(Gögn!$I$2:$I$11876,Gögn!$F$2:$F$11876,$A90,Gögn!$A$2:$A$11876,U$207)/1000</f>
        <v>0</v>
      </c>
      <c r="V90" s="22">
        <f>SUMIFS(Gögn!$I$2:$I$11876,Gögn!$F$2:$F$11876,$A90,Gögn!$A$2:$A$11876,V$207)/1000</f>
        <v>0</v>
      </c>
      <c r="W90" s="22">
        <f>SUMIFS(Gögn!$I$2:$I$11876,Gögn!$F$2:$F$11876,$A90,Gögn!$A$2:$A$11876,W$207)/1000</f>
        <v>0</v>
      </c>
      <c r="X90" s="22">
        <f>SUMIFS(Gögn!$I$2:$I$11876,Gögn!$F$2:$F$11876,$A90,Gögn!$A$2:$A$11876,X$207)/1000</f>
        <v>0</v>
      </c>
      <c r="Y90" s="22">
        <f>SUMIFS(Gögn!$I$2:$I$11876,Gögn!$F$2:$F$11876,$A90,Gögn!$A$2:$A$11876,Y$207)/1000</f>
        <v>0</v>
      </c>
      <c r="Z90" s="22">
        <f>SUMIFS(Gögn!$I$2:$I$11876,Gögn!$F$2:$F$11876,$A90,Gögn!$A$2:$A$11876,Z$207)/1000</f>
        <v>0</v>
      </c>
      <c r="AA90" s="22">
        <f>SUMIFS(Gögn!$I$2:$I$11876,Gögn!$F$2:$F$11876,$A90,Gögn!$A$2:$A$11876,AA$207)/1000</f>
        <v>0</v>
      </c>
      <c r="AB90" s="22">
        <f>SUMIFS(Gögn!$I$2:$I$11876,Gögn!$F$2:$F$11876,$A90,Gögn!$A$2:$A$11876,AB$207)/1000</f>
        <v>0</v>
      </c>
      <c r="AC90" s="22">
        <f>SUMIFS(Gögn!$I$2:$I$11876,Gögn!$F$2:$F$11876,$A90,Gögn!$A$2:$A$11876,AC$207)/1000</f>
        <v>0</v>
      </c>
    </row>
    <row r="91" spans="1:30" ht="15">
      <c r="A91" s="1" t="s">
        <v>41</v>
      </c>
      <c r="B91" s="5"/>
      <c r="C91" s="23" t="s">
        <v>42</v>
      </c>
      <c r="D91" s="24">
        <f t="shared" si="10"/>
        <v>0</v>
      </c>
      <c r="E91" s="24">
        <f>SUMIFS(Gögn!$I$2:$I$11876,Gögn!$F$2:$F$11876,$A91,Gögn!$A$2:$A$11876,E$207)/1000</f>
        <v>0</v>
      </c>
      <c r="F91" s="24">
        <f>SUMIFS(Gögn!$I$2:$I$11876,Gögn!$F$2:$F$11876,$A91,Gögn!$A$2:$A$11876,F$207)/1000</f>
        <v>0</v>
      </c>
      <c r="G91" s="24">
        <f>SUMIFS(Gögn!$I$2:$I$11876,Gögn!$F$2:$F$11876,$A91,Gögn!$A$2:$A$11876,G$207)/1000</f>
        <v>0</v>
      </c>
      <c r="H91" s="24">
        <f>SUMIFS(Gögn!$I$2:$I$11876,Gögn!$F$2:$F$11876,$A91,Gögn!$A$2:$A$11876,H$207)/1000</f>
        <v>0</v>
      </c>
      <c r="I91" s="24">
        <f>SUMIFS(Gögn!$I$2:$I$11876,Gögn!$F$2:$F$11876,$A91,Gögn!$A$2:$A$11876,I$207)/1000</f>
        <v>0</v>
      </c>
      <c r="J91" s="24">
        <f>SUMIFS(Gögn!$I$2:$I$11876,Gögn!$F$2:$F$11876,$A91,Gögn!$A$2:$A$11876,J$207)/1000</f>
        <v>0</v>
      </c>
      <c r="K91" s="24">
        <f>SUMIFS(Gögn!$I$2:$I$11876,Gögn!$F$2:$F$11876,$A91,Gögn!$A$2:$A$11876,K$207)/1000</f>
        <v>0</v>
      </c>
      <c r="L91" s="24">
        <f>SUMIFS(Gögn!$I$2:$I$11876,Gögn!$F$2:$F$11876,$A91,Gögn!$A$2:$A$11876,L$207)/1000</f>
        <v>0</v>
      </c>
      <c r="M91" s="24">
        <f>SUMIFS(Gögn!$I$2:$I$11876,Gögn!$F$2:$F$11876,$A91,Gögn!$A$2:$A$11876,M$207)/1000</f>
        <v>0</v>
      </c>
      <c r="N91" s="24">
        <f>SUMIFS(Gögn!$I$2:$I$11876,Gögn!$F$2:$F$11876,$A91,Gögn!$A$2:$A$11876,N$207)/1000</f>
        <v>0</v>
      </c>
      <c r="O91" s="24">
        <f>SUMIFS(Gögn!$I$2:$I$11876,Gögn!$F$2:$F$11876,$A91,Gögn!$A$2:$A$11876,O$207)/1000</f>
        <v>0</v>
      </c>
      <c r="P91" s="24">
        <f>SUMIFS(Gögn!$I$2:$I$11876,Gögn!$F$2:$F$11876,$A91,Gögn!$A$2:$A$11876,P$207)/1000</f>
        <v>0</v>
      </c>
      <c r="Q91" s="24">
        <f>SUMIFS(Gögn!$I$2:$I$11876,Gögn!$F$2:$F$11876,$A91,Gögn!$A$2:$A$11876,Q$207)/1000</f>
        <v>0</v>
      </c>
      <c r="R91" s="24">
        <f>SUMIFS(Gögn!$I$2:$I$11876,Gögn!$F$2:$F$11876,$A91,Gögn!$A$2:$A$11876,R$207)/1000</f>
        <v>0</v>
      </c>
      <c r="S91" s="24">
        <f>SUMIFS(Gögn!$I$2:$I$11876,Gögn!$F$2:$F$11876,$A91,Gögn!$A$2:$A$11876,S$207)/1000</f>
        <v>0</v>
      </c>
      <c r="T91" s="24">
        <f>SUMIFS(Gögn!$I$2:$I$11876,Gögn!$F$2:$F$11876,$A91,Gögn!$A$2:$A$11876,T$207)/1000</f>
        <v>0</v>
      </c>
      <c r="U91" s="24">
        <f>SUMIFS(Gögn!$I$2:$I$11876,Gögn!$F$2:$F$11876,$A91,Gögn!$A$2:$A$11876,U$207)/1000</f>
        <v>0</v>
      </c>
      <c r="V91" s="24">
        <f>SUMIFS(Gögn!$I$2:$I$11876,Gögn!$F$2:$F$11876,$A91,Gögn!$A$2:$A$11876,V$207)/1000</f>
        <v>0</v>
      </c>
      <c r="W91" s="24">
        <f>SUMIFS(Gögn!$I$2:$I$11876,Gögn!$F$2:$F$11876,$A91,Gögn!$A$2:$A$11876,W$207)/1000</f>
        <v>0</v>
      </c>
      <c r="X91" s="24">
        <f>SUMIFS(Gögn!$I$2:$I$11876,Gögn!$F$2:$F$11876,$A91,Gögn!$A$2:$A$11876,X$207)/1000</f>
        <v>0</v>
      </c>
      <c r="Y91" s="24">
        <f>SUMIFS(Gögn!$I$2:$I$11876,Gögn!$F$2:$F$11876,$A91,Gögn!$A$2:$A$11876,Y$207)/1000</f>
        <v>0</v>
      </c>
      <c r="Z91" s="24">
        <f>SUMIFS(Gögn!$I$2:$I$11876,Gögn!$F$2:$F$11876,$A91,Gögn!$A$2:$A$11876,Z$207)/1000</f>
        <v>0</v>
      </c>
      <c r="AA91" s="24">
        <f>SUMIFS(Gögn!$I$2:$I$11876,Gögn!$F$2:$F$11876,$A91,Gögn!$A$2:$A$11876,AA$207)/1000</f>
        <v>0</v>
      </c>
      <c r="AB91" s="24">
        <f>SUMIFS(Gögn!$I$2:$I$11876,Gögn!$F$2:$F$11876,$A91,Gögn!$A$2:$A$11876,AB$207)/1000</f>
        <v>0</v>
      </c>
      <c r="AC91" s="24">
        <f>SUMIFS(Gögn!$I$2:$I$11876,Gögn!$F$2:$F$11876,$A91,Gögn!$A$2:$A$11876,AC$207)/1000</f>
        <v>0</v>
      </c>
    </row>
    <row r="92" spans="1:30" ht="15">
      <c r="A92" s="1" t="s">
        <v>43</v>
      </c>
      <c r="B92" s="5"/>
      <c r="C92" s="25" t="s">
        <v>44</v>
      </c>
      <c r="D92" s="22">
        <f t="shared" si="10"/>
        <v>1367793.3670000001</v>
      </c>
      <c r="E92" s="22">
        <f>SUMIFS(Gögn!$I$2:$I$11876,Gögn!$F$2:$F$11876,$A92,Gögn!$A$2:$A$11876,E$207)/1000</f>
        <v>122881.322</v>
      </c>
      <c r="F92" s="22">
        <f>SUMIFS(Gögn!$I$2:$I$11876,Gögn!$F$2:$F$11876,$A92,Gögn!$A$2:$A$11876,F$207)/1000</f>
        <v>122929.05499999999</v>
      </c>
      <c r="G92" s="22">
        <f>SUMIFS(Gögn!$I$2:$I$11876,Gögn!$F$2:$F$11876,$A92,Gögn!$A$2:$A$11876,G$207)/1000</f>
        <v>13097.116</v>
      </c>
      <c r="H92" s="22">
        <f>SUMIFS(Gögn!$I$2:$I$11876,Gögn!$F$2:$F$11876,$A92,Gögn!$A$2:$A$11876,H$207)/1000</f>
        <v>0</v>
      </c>
      <c r="I92" s="22">
        <f>SUMIFS(Gögn!$I$2:$I$11876,Gögn!$F$2:$F$11876,$A92,Gögn!$A$2:$A$11876,I$207)/1000</f>
        <v>2639.1590000000001</v>
      </c>
      <c r="J92" s="22">
        <f>SUMIFS(Gögn!$I$2:$I$11876,Gögn!$F$2:$F$11876,$A92,Gögn!$A$2:$A$11876,J$207)/1000</f>
        <v>72858</v>
      </c>
      <c r="K92" s="22">
        <f>SUMIFS(Gögn!$I$2:$I$11876,Gögn!$F$2:$F$11876,$A92,Gögn!$A$2:$A$11876,K$207)/1000</f>
        <v>26185.419000000002</v>
      </c>
      <c r="L92" s="22">
        <f>SUMIFS(Gögn!$I$2:$I$11876,Gögn!$F$2:$F$11876,$A92,Gögn!$A$2:$A$11876,L$207)/1000</f>
        <v>44245</v>
      </c>
      <c r="M92" s="22">
        <f>SUMIFS(Gögn!$I$2:$I$11876,Gögn!$F$2:$F$11876,$A92,Gögn!$A$2:$A$11876,M$207)/1000</f>
        <v>472825.24200000003</v>
      </c>
      <c r="N92" s="22">
        <f>SUMIFS(Gögn!$I$2:$I$11876,Gögn!$F$2:$F$11876,$A92,Gögn!$A$2:$A$11876,N$207)/1000</f>
        <v>-128675.194</v>
      </c>
      <c r="O92" s="22">
        <f>SUMIFS(Gögn!$I$2:$I$11876,Gögn!$F$2:$F$11876,$A92,Gögn!$A$2:$A$11876,O$207)/1000</f>
        <v>0</v>
      </c>
      <c r="P92" s="22">
        <f>SUMIFS(Gögn!$I$2:$I$11876,Gögn!$F$2:$F$11876,$A92,Gögn!$A$2:$A$11876,P$207)/1000</f>
        <v>1471</v>
      </c>
      <c r="Q92" s="22">
        <f>SUMIFS(Gögn!$I$2:$I$11876,Gögn!$F$2:$F$11876,$A92,Gögn!$A$2:$A$11876,Q$207)/1000</f>
        <v>3433</v>
      </c>
      <c r="R92" s="22">
        <f>SUMIFS(Gögn!$I$2:$I$11876,Gögn!$F$2:$F$11876,$A92,Gögn!$A$2:$A$11876,R$207)/1000</f>
        <v>16260</v>
      </c>
      <c r="S92" s="22">
        <f>SUMIFS(Gögn!$I$2:$I$11876,Gögn!$F$2:$F$11876,$A92,Gögn!$A$2:$A$11876,S$207)/1000</f>
        <v>0</v>
      </c>
      <c r="T92" s="22">
        <f>SUMIFS(Gögn!$I$2:$I$11876,Gögn!$F$2:$F$11876,$A92,Gögn!$A$2:$A$11876,T$207)/1000</f>
        <v>59917</v>
      </c>
      <c r="U92" s="22">
        <f>SUMIFS(Gögn!$I$2:$I$11876,Gögn!$F$2:$F$11876,$A92,Gögn!$A$2:$A$11876,U$207)/1000</f>
        <v>1809.827</v>
      </c>
      <c r="V92" s="22">
        <f>SUMIFS(Gögn!$I$2:$I$11876,Gögn!$F$2:$F$11876,$A92,Gögn!$A$2:$A$11876,V$207)/1000</f>
        <v>185446.981</v>
      </c>
      <c r="W92" s="22">
        <f>SUMIFS(Gögn!$I$2:$I$11876,Gögn!$F$2:$F$11876,$A92,Gögn!$A$2:$A$11876,W$207)/1000</f>
        <v>238718.943</v>
      </c>
      <c r="X92" s="22">
        <f>SUMIFS(Gögn!$I$2:$I$11876,Gögn!$F$2:$F$11876,$A92,Gögn!$A$2:$A$11876,X$207)/1000</f>
        <v>0</v>
      </c>
      <c r="Y92" s="22">
        <f>SUMIFS(Gögn!$I$2:$I$11876,Gögn!$F$2:$F$11876,$A92,Gögn!$A$2:$A$11876,Y$207)/1000</f>
        <v>106695.989</v>
      </c>
      <c r="Z92" s="22">
        <f>SUMIFS(Gögn!$I$2:$I$11876,Gögn!$F$2:$F$11876,$A92,Gögn!$A$2:$A$11876,Z$207)/1000</f>
        <v>5055.5079999999998</v>
      </c>
      <c r="AA92" s="22">
        <f>SUMIFS(Gögn!$I$2:$I$11876,Gögn!$F$2:$F$11876,$A92,Gögn!$A$2:$A$11876,AA$207)/1000</f>
        <v>0</v>
      </c>
      <c r="AB92" s="22">
        <f>SUMIFS(Gögn!$I$2:$I$11876,Gögn!$F$2:$F$11876,$A92,Gögn!$A$2:$A$11876,AB$207)/1000</f>
        <v>0</v>
      </c>
      <c r="AC92" s="22">
        <f>SUMIFS(Gögn!$I$2:$I$11876,Gögn!$F$2:$F$11876,$A92,Gögn!$A$2:$A$11876,AC$207)/1000</f>
        <v>0</v>
      </c>
    </row>
    <row r="93" spans="1:30" ht="15">
      <c r="A93" s="1" t="s">
        <v>45</v>
      </c>
      <c r="B93" s="5"/>
      <c r="C93" s="23" t="s">
        <v>46</v>
      </c>
      <c r="D93" s="24">
        <f t="shared" si="10"/>
        <v>5968490.0999999996</v>
      </c>
      <c r="E93" s="24">
        <f>SUMIFS(Gögn!$I$2:$I$11876,Gögn!$F$2:$F$11876,$A93,Gögn!$A$2:$A$11876,E$207)/1000</f>
        <v>235396.91</v>
      </c>
      <c r="F93" s="24">
        <f>SUMIFS(Gögn!$I$2:$I$11876,Gögn!$F$2:$F$11876,$A93,Gögn!$A$2:$A$11876,F$207)/1000</f>
        <v>562956.62</v>
      </c>
      <c r="G93" s="24">
        <f>SUMIFS(Gögn!$I$2:$I$11876,Gögn!$F$2:$F$11876,$A93,Gögn!$A$2:$A$11876,G$207)/1000</f>
        <v>214347.554</v>
      </c>
      <c r="H93" s="24">
        <f>SUMIFS(Gögn!$I$2:$I$11876,Gögn!$F$2:$F$11876,$A93,Gögn!$A$2:$A$11876,H$207)/1000</f>
        <v>158566.66200000001</v>
      </c>
      <c r="I93" s="24">
        <f>SUMIFS(Gögn!$I$2:$I$11876,Gögn!$F$2:$F$11876,$A93,Gögn!$A$2:$A$11876,I$207)/1000</f>
        <v>43192.502999999997</v>
      </c>
      <c r="J93" s="24">
        <f>SUMIFS(Gögn!$I$2:$I$11876,Gögn!$F$2:$F$11876,$A93,Gögn!$A$2:$A$11876,J$207)/1000</f>
        <v>0</v>
      </c>
      <c r="K93" s="24">
        <f>SUMIFS(Gögn!$I$2:$I$11876,Gögn!$F$2:$F$11876,$A93,Gögn!$A$2:$A$11876,K$207)/1000</f>
        <v>82183.025999999998</v>
      </c>
      <c r="L93" s="24">
        <f>SUMIFS(Gögn!$I$2:$I$11876,Gögn!$F$2:$F$11876,$A93,Gögn!$A$2:$A$11876,L$207)/1000</f>
        <v>2711</v>
      </c>
      <c r="M93" s="24">
        <f>SUMIFS(Gögn!$I$2:$I$11876,Gögn!$F$2:$F$11876,$A93,Gögn!$A$2:$A$11876,M$207)/1000</f>
        <v>43173.957999999999</v>
      </c>
      <c r="N93" s="24">
        <f>SUMIFS(Gögn!$I$2:$I$11876,Gögn!$F$2:$F$11876,$A93,Gögn!$A$2:$A$11876,N$207)/1000</f>
        <v>17843.822</v>
      </c>
      <c r="O93" s="24">
        <f>SUMIFS(Gögn!$I$2:$I$11876,Gögn!$F$2:$F$11876,$A93,Gögn!$A$2:$A$11876,O$207)/1000</f>
        <v>27987.625</v>
      </c>
      <c r="P93" s="24">
        <f>SUMIFS(Gögn!$I$2:$I$11876,Gögn!$F$2:$F$11876,$A93,Gögn!$A$2:$A$11876,P$207)/1000</f>
        <v>242352</v>
      </c>
      <c r="Q93" s="24">
        <f>SUMIFS(Gögn!$I$2:$I$11876,Gögn!$F$2:$F$11876,$A93,Gögn!$A$2:$A$11876,Q$207)/1000</f>
        <v>262</v>
      </c>
      <c r="R93" s="24">
        <f>SUMIFS(Gögn!$I$2:$I$11876,Gögn!$F$2:$F$11876,$A93,Gögn!$A$2:$A$11876,R$207)/1000</f>
        <v>0</v>
      </c>
      <c r="S93" s="24">
        <f>SUMIFS(Gögn!$I$2:$I$11876,Gögn!$F$2:$F$11876,$A93,Gögn!$A$2:$A$11876,S$207)/1000</f>
        <v>16708.387999999999</v>
      </c>
      <c r="T93" s="24">
        <f>SUMIFS(Gögn!$I$2:$I$11876,Gögn!$F$2:$F$11876,$A93,Gögn!$A$2:$A$11876,T$207)/1000</f>
        <v>792</v>
      </c>
      <c r="U93" s="24">
        <f>SUMIFS(Gögn!$I$2:$I$11876,Gögn!$F$2:$F$11876,$A93,Gögn!$A$2:$A$11876,U$207)/1000</f>
        <v>317310.15700000001</v>
      </c>
      <c r="V93" s="24">
        <f>SUMIFS(Gögn!$I$2:$I$11876,Gögn!$F$2:$F$11876,$A93,Gögn!$A$2:$A$11876,V$207)/1000</f>
        <v>581080.45499999996</v>
      </c>
      <c r="W93" s="24">
        <f>SUMIFS(Gögn!$I$2:$I$11876,Gögn!$F$2:$F$11876,$A93,Gögn!$A$2:$A$11876,W$207)/1000</f>
        <v>1780846.17</v>
      </c>
      <c r="X93" s="24">
        <f>SUMIFS(Gögn!$I$2:$I$11876,Gögn!$F$2:$F$11876,$A93,Gögn!$A$2:$A$11876,X$207)/1000</f>
        <v>183.24199999999999</v>
      </c>
      <c r="Y93" s="24">
        <f>SUMIFS(Gögn!$I$2:$I$11876,Gögn!$F$2:$F$11876,$A93,Gögn!$A$2:$A$11876,Y$207)/1000</f>
        <v>1003434.985</v>
      </c>
      <c r="Z93" s="24">
        <f>SUMIFS(Gögn!$I$2:$I$11876,Gögn!$F$2:$F$11876,$A93,Gögn!$A$2:$A$11876,Z$207)/1000</f>
        <v>243.46</v>
      </c>
      <c r="AA93" s="24">
        <f>SUMIFS(Gögn!$I$2:$I$11876,Gögn!$F$2:$F$11876,$A93,Gögn!$A$2:$A$11876,AA$207)/1000</f>
        <v>499229</v>
      </c>
      <c r="AB93" s="24">
        <f>SUMIFS(Gögn!$I$2:$I$11876,Gögn!$F$2:$F$11876,$A93,Gögn!$A$2:$A$11876,AB$207)/1000</f>
        <v>43579.137000000002</v>
      </c>
      <c r="AC93" s="24">
        <f>SUMIFS(Gögn!$I$2:$I$11876,Gögn!$F$2:$F$11876,$A93,Gögn!$A$2:$A$11876,AC$207)/1000</f>
        <v>94109.426000000007</v>
      </c>
    </row>
    <row r="94" spans="1:30" s="48" customFormat="1" ht="15">
      <c r="A94" s="3" t="s">
        <v>465</v>
      </c>
      <c r="B94" s="45"/>
      <c r="C94" s="28" t="s">
        <v>289</v>
      </c>
      <c r="D94" s="49">
        <f t="shared" si="10"/>
        <v>7475732.4669999992</v>
      </c>
      <c r="E94" s="49">
        <f>SUM(E88:E93)</f>
        <v>358278.23200000002</v>
      </c>
      <c r="F94" s="49">
        <f t="shared" ref="F94:AC94" si="13">SUM(F88:F93)</f>
        <v>685885.67500000005</v>
      </c>
      <c r="G94" s="49">
        <f t="shared" si="13"/>
        <v>227444.67</v>
      </c>
      <c r="H94" s="49">
        <f t="shared" si="13"/>
        <v>158566.66200000001</v>
      </c>
      <c r="I94" s="49">
        <f t="shared" si="13"/>
        <v>45831.661999999997</v>
      </c>
      <c r="J94" s="49">
        <f t="shared" si="13"/>
        <v>72858</v>
      </c>
      <c r="K94" s="49">
        <f t="shared" si="13"/>
        <v>108368.44500000001</v>
      </c>
      <c r="L94" s="49">
        <f t="shared" si="13"/>
        <v>46956</v>
      </c>
      <c r="M94" s="49">
        <f t="shared" si="13"/>
        <v>515999.2</v>
      </c>
      <c r="N94" s="49">
        <f t="shared" si="13"/>
        <v>-110831.372</v>
      </c>
      <c r="O94" s="49">
        <f t="shared" si="13"/>
        <v>27987.625</v>
      </c>
      <c r="P94" s="49">
        <f t="shared" si="13"/>
        <v>243823</v>
      </c>
      <c r="Q94" s="49">
        <f t="shared" si="13"/>
        <v>3695</v>
      </c>
      <c r="R94" s="49">
        <f t="shared" si="13"/>
        <v>16260</v>
      </c>
      <c r="S94" s="49">
        <f t="shared" si="13"/>
        <v>16708.387999999999</v>
      </c>
      <c r="T94" s="49">
        <f t="shared" si="13"/>
        <v>60709</v>
      </c>
      <c r="U94" s="49">
        <f t="shared" si="13"/>
        <v>319119.984</v>
      </c>
      <c r="V94" s="49">
        <f t="shared" si="13"/>
        <v>766527.43599999999</v>
      </c>
      <c r="W94" s="49">
        <f t="shared" si="13"/>
        <v>2019565.1129999999</v>
      </c>
      <c r="X94" s="49">
        <f t="shared" si="13"/>
        <v>183.24199999999999</v>
      </c>
      <c r="Y94" s="49">
        <f t="shared" si="13"/>
        <v>1110130.9739999999</v>
      </c>
      <c r="Z94" s="49">
        <f t="shared" si="13"/>
        <v>5298.9679999999998</v>
      </c>
      <c r="AA94" s="49">
        <f t="shared" si="13"/>
        <v>638678</v>
      </c>
      <c r="AB94" s="49">
        <f t="shared" si="13"/>
        <v>43579.137000000002</v>
      </c>
      <c r="AC94" s="49">
        <f t="shared" si="13"/>
        <v>94109.426000000007</v>
      </c>
      <c r="AD94" s="47"/>
    </row>
    <row r="95" spans="1:30" ht="15">
      <c r="A95" s="1" t="s">
        <v>465</v>
      </c>
      <c r="B95" s="5"/>
      <c r="C95" s="23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</row>
    <row r="96" spans="1:30" ht="15.75">
      <c r="A96" s="1" t="s">
        <v>465</v>
      </c>
      <c r="B96" s="5"/>
      <c r="C96" s="31" t="s">
        <v>470</v>
      </c>
      <c r="D96" s="22">
        <f t="shared" si="10"/>
        <v>7475732.4669999992</v>
      </c>
      <c r="E96" s="22">
        <f>E94</f>
        <v>358278.23200000002</v>
      </c>
      <c r="F96" s="22">
        <f t="shared" ref="F96:AC96" si="14">F94</f>
        <v>685885.67500000005</v>
      </c>
      <c r="G96" s="22">
        <f t="shared" si="14"/>
        <v>227444.67</v>
      </c>
      <c r="H96" s="22">
        <f t="shared" si="14"/>
        <v>158566.66200000001</v>
      </c>
      <c r="I96" s="22">
        <f t="shared" si="14"/>
        <v>45831.661999999997</v>
      </c>
      <c r="J96" s="22">
        <f t="shared" si="14"/>
        <v>72858</v>
      </c>
      <c r="K96" s="22">
        <f t="shared" si="14"/>
        <v>108368.44500000001</v>
      </c>
      <c r="L96" s="22">
        <f t="shared" si="14"/>
        <v>46956</v>
      </c>
      <c r="M96" s="22">
        <f t="shared" si="14"/>
        <v>515999.2</v>
      </c>
      <c r="N96" s="22">
        <f t="shared" si="14"/>
        <v>-110831.372</v>
      </c>
      <c r="O96" s="22">
        <f t="shared" si="14"/>
        <v>27987.625</v>
      </c>
      <c r="P96" s="22">
        <f t="shared" si="14"/>
        <v>243823</v>
      </c>
      <c r="Q96" s="22">
        <f t="shared" si="14"/>
        <v>3695</v>
      </c>
      <c r="R96" s="22">
        <f t="shared" si="14"/>
        <v>16260</v>
      </c>
      <c r="S96" s="22">
        <f t="shared" si="14"/>
        <v>16708.387999999999</v>
      </c>
      <c r="T96" s="22">
        <f t="shared" si="14"/>
        <v>60709</v>
      </c>
      <c r="U96" s="22">
        <f t="shared" si="14"/>
        <v>319119.984</v>
      </c>
      <c r="V96" s="22">
        <f t="shared" si="14"/>
        <v>766527.43599999999</v>
      </c>
      <c r="W96" s="22">
        <f t="shared" si="14"/>
        <v>2019565.1129999999</v>
      </c>
      <c r="X96" s="22">
        <f t="shared" si="14"/>
        <v>183.24199999999999</v>
      </c>
      <c r="Y96" s="22">
        <f t="shared" si="14"/>
        <v>1110130.9739999999</v>
      </c>
      <c r="Z96" s="22">
        <f t="shared" si="14"/>
        <v>5298.9679999999998</v>
      </c>
      <c r="AA96" s="22">
        <f t="shared" si="14"/>
        <v>638678</v>
      </c>
      <c r="AB96" s="22">
        <f t="shared" si="14"/>
        <v>43579.137000000002</v>
      </c>
      <c r="AC96" s="22">
        <f t="shared" si="14"/>
        <v>94109.426000000007</v>
      </c>
    </row>
    <row r="97" spans="1:30" ht="15">
      <c r="A97" s="1" t="s">
        <v>465</v>
      </c>
      <c r="B97" s="5"/>
      <c r="C97" s="23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</row>
    <row r="98" spans="1:30" ht="15.75">
      <c r="A98" s="1" t="s">
        <v>465</v>
      </c>
      <c r="B98" s="5"/>
      <c r="C98" s="21" t="s">
        <v>290</v>
      </c>
      <c r="D98" s="22">
        <f t="shared" si="10"/>
        <v>6032022479.3270006</v>
      </c>
      <c r="E98" s="22">
        <f>E83-E96</f>
        <v>174784296.25400001</v>
      </c>
      <c r="F98" s="22">
        <f t="shared" ref="F98:AC98" si="15">F83-F96</f>
        <v>549755105.94400012</v>
      </c>
      <c r="G98" s="22">
        <f t="shared" si="15"/>
        <v>270469177.88899994</v>
      </c>
      <c r="H98" s="22">
        <f t="shared" si="15"/>
        <v>17004783.830999997</v>
      </c>
      <c r="I98" s="22">
        <f t="shared" si="15"/>
        <v>54501394.985999994</v>
      </c>
      <c r="J98" s="22">
        <f t="shared" si="15"/>
        <v>58542663</v>
      </c>
      <c r="K98" s="22">
        <f t="shared" si="15"/>
        <v>246318113.727</v>
      </c>
      <c r="L98" s="22">
        <f t="shared" si="15"/>
        <v>127148465</v>
      </c>
      <c r="M98" s="22">
        <f t="shared" si="15"/>
        <v>908474103.08399987</v>
      </c>
      <c r="N98" s="22">
        <f t="shared" si="15"/>
        <v>32369481.105</v>
      </c>
      <c r="O98" s="22">
        <f t="shared" si="15"/>
        <v>45108278.171000004</v>
      </c>
      <c r="P98" s="22">
        <f t="shared" si="15"/>
        <v>61369964</v>
      </c>
      <c r="Q98" s="22">
        <f t="shared" si="15"/>
        <v>40286427</v>
      </c>
      <c r="R98" s="22">
        <f t="shared" si="15"/>
        <v>18949790</v>
      </c>
      <c r="S98" s="22">
        <f t="shared" si="15"/>
        <v>14569496.825999999</v>
      </c>
      <c r="T98" s="22">
        <f t="shared" si="15"/>
        <v>27921283</v>
      </c>
      <c r="U98" s="22">
        <f t="shared" si="15"/>
        <v>92450251.598000005</v>
      </c>
      <c r="V98" s="22">
        <f t="shared" si="15"/>
        <v>1024402726.08</v>
      </c>
      <c r="W98" s="22">
        <f t="shared" si="15"/>
        <v>297381500.04800004</v>
      </c>
      <c r="X98" s="22">
        <f t="shared" si="15"/>
        <v>2241251.2139999997</v>
      </c>
      <c r="Y98" s="22">
        <f t="shared" si="15"/>
        <v>1174592806.9030001</v>
      </c>
      <c r="Z98" s="22">
        <f t="shared" si="15"/>
        <v>85198020.532000005</v>
      </c>
      <c r="AA98" s="22">
        <f t="shared" si="15"/>
        <v>120542527</v>
      </c>
      <c r="AB98" s="22">
        <f t="shared" si="15"/>
        <v>238978847.889</v>
      </c>
      <c r="AC98" s="22">
        <f t="shared" si="15"/>
        <v>348661724.24600005</v>
      </c>
    </row>
    <row r="99" spans="1:30" ht="15">
      <c r="A99" s="1" t="s">
        <v>465</v>
      </c>
      <c r="B99" s="5"/>
      <c r="C99" s="23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</row>
    <row r="100" spans="1:30" ht="15.75">
      <c r="A100" s="1" t="s">
        <v>47</v>
      </c>
      <c r="B100" s="5"/>
      <c r="C100" s="21" t="s">
        <v>48</v>
      </c>
      <c r="D100" s="22">
        <f t="shared" si="10"/>
        <v>798540301.9519999</v>
      </c>
      <c r="E100" s="22">
        <f>SUMIFS(Gögn!$I$2:$I$11876,Gögn!$F$2:$F$11876,$A100,Gögn!$A$2:$A$11876,E$207)/1000</f>
        <v>9949605.9199999999</v>
      </c>
      <c r="F100" s="22">
        <f>SUMIFS(Gögn!$I$2:$I$11876,Gögn!$F$2:$F$11876,$A100,Gögn!$A$2:$A$11876,F$207)/1000</f>
        <v>39725220.637000002</v>
      </c>
      <c r="G100" s="22">
        <f>SUMIFS(Gögn!$I$2:$I$11876,Gögn!$F$2:$F$11876,$A100,Gögn!$A$2:$A$11876,G$207)/1000</f>
        <v>3776312.0109999999</v>
      </c>
      <c r="H100" s="22">
        <f>SUMIFS(Gögn!$I$2:$I$11876,Gögn!$F$2:$F$11876,$A100,Gögn!$A$2:$A$11876,H$207)/1000</f>
        <v>0</v>
      </c>
      <c r="I100" s="22">
        <f>SUMIFS(Gögn!$I$2:$I$11876,Gögn!$F$2:$F$11876,$A100,Gögn!$A$2:$A$11876,I$207)/1000</f>
        <v>760952.77800000005</v>
      </c>
      <c r="J100" s="22">
        <f>SUMIFS(Gögn!$I$2:$I$11876,Gögn!$F$2:$F$11876,$A100,Gögn!$A$2:$A$11876,J$207)/1000</f>
        <v>2790719</v>
      </c>
      <c r="K100" s="22">
        <f>SUMIFS(Gögn!$I$2:$I$11876,Gögn!$F$2:$F$11876,$A100,Gögn!$A$2:$A$11876,K$207)/1000</f>
        <v>12742045.249</v>
      </c>
      <c r="L100" s="22">
        <f>SUMIFS(Gögn!$I$2:$I$11876,Gögn!$F$2:$F$11876,$A100,Gögn!$A$2:$A$11876,L$207)/1000</f>
        <v>5864437</v>
      </c>
      <c r="M100" s="22">
        <f>SUMIFS(Gögn!$I$2:$I$11876,Gögn!$F$2:$F$11876,$A100,Gögn!$A$2:$A$11876,M$207)/1000</f>
        <v>0</v>
      </c>
      <c r="N100" s="22">
        <f>SUMIFS(Gögn!$I$2:$I$11876,Gögn!$F$2:$F$11876,$A100,Gögn!$A$2:$A$11876,N$207)/1000</f>
        <v>0</v>
      </c>
      <c r="O100" s="22">
        <f>SUMIFS(Gögn!$I$2:$I$11876,Gögn!$F$2:$F$11876,$A100,Gögn!$A$2:$A$11876,O$207)/1000</f>
        <v>0</v>
      </c>
      <c r="P100" s="22">
        <f>SUMIFS(Gögn!$I$2:$I$11876,Gögn!$F$2:$F$11876,$A100,Gögn!$A$2:$A$11876,P$207)/1000</f>
        <v>0</v>
      </c>
      <c r="Q100" s="22">
        <f>SUMIFS(Gögn!$I$2:$I$11876,Gögn!$F$2:$F$11876,$A100,Gögn!$A$2:$A$11876,Q$207)/1000</f>
        <v>0</v>
      </c>
      <c r="R100" s="22">
        <f>SUMIFS(Gögn!$I$2:$I$11876,Gögn!$F$2:$F$11876,$A100,Gögn!$A$2:$A$11876,R$207)/1000</f>
        <v>612900</v>
      </c>
      <c r="S100" s="22">
        <f>SUMIFS(Gögn!$I$2:$I$11876,Gögn!$F$2:$F$11876,$A100,Gögn!$A$2:$A$11876,S$207)/1000</f>
        <v>45000</v>
      </c>
      <c r="T100" s="22">
        <f>SUMIFS(Gögn!$I$2:$I$11876,Gögn!$F$2:$F$11876,$A100,Gögn!$A$2:$A$11876,T$207)/1000</f>
        <v>191584</v>
      </c>
      <c r="U100" s="22">
        <f>SUMIFS(Gögn!$I$2:$I$11876,Gögn!$F$2:$F$11876,$A100,Gögn!$A$2:$A$11876,U$207)/1000</f>
        <v>756757.23400000005</v>
      </c>
      <c r="V100" s="22">
        <f>SUMIFS(Gögn!$I$2:$I$11876,Gögn!$F$2:$F$11876,$A100,Gögn!$A$2:$A$11876,V$207)/1000</f>
        <v>0</v>
      </c>
      <c r="W100" s="22">
        <f>SUMIFS(Gögn!$I$2:$I$11876,Gögn!$F$2:$F$11876,$A100,Gögn!$A$2:$A$11876,W$207)/1000</f>
        <v>591279811.255</v>
      </c>
      <c r="X100" s="22">
        <f>SUMIFS(Gögn!$I$2:$I$11876,Gögn!$F$2:$F$11876,$A100,Gögn!$A$2:$A$11876,X$207)/1000</f>
        <v>0</v>
      </c>
      <c r="Y100" s="22">
        <f>SUMIFS(Gögn!$I$2:$I$11876,Gögn!$F$2:$F$11876,$A100,Gögn!$A$2:$A$11876,Y$207)/1000</f>
        <v>66473798.147</v>
      </c>
      <c r="Z100" s="22">
        <f>SUMIFS(Gögn!$I$2:$I$11876,Gögn!$F$2:$F$11876,$A100,Gögn!$A$2:$A$11876,Z$207)/1000</f>
        <v>4681000</v>
      </c>
      <c r="AA100" s="22">
        <f>SUMIFS(Gögn!$I$2:$I$11876,Gögn!$F$2:$F$11876,$A100,Gögn!$A$2:$A$11876,AA$207)/1000</f>
        <v>8770000</v>
      </c>
      <c r="AB100" s="22">
        <f>SUMIFS(Gögn!$I$2:$I$11876,Gögn!$F$2:$F$11876,$A100,Gögn!$A$2:$A$11876,AB$207)/1000</f>
        <v>21020158.721000001</v>
      </c>
      <c r="AC100" s="22">
        <f>SUMIFS(Gögn!$I$2:$I$11876,Gögn!$F$2:$F$11876,$A100,Gögn!$A$2:$A$11876,AC$207)/1000</f>
        <v>29100000</v>
      </c>
    </row>
    <row r="101" spans="1:30" ht="15">
      <c r="A101" s="1" t="s">
        <v>465</v>
      </c>
      <c r="B101" s="5"/>
      <c r="C101" s="23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</row>
    <row r="102" spans="1:30" ht="15.75" thickBot="1">
      <c r="A102" s="1" t="s">
        <v>465</v>
      </c>
      <c r="B102" s="5"/>
      <c r="C102" s="25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</row>
    <row r="103" spans="1:30" ht="18">
      <c r="A103" s="1" t="s">
        <v>465</v>
      </c>
      <c r="B103" s="5"/>
      <c r="C103" s="35" t="s">
        <v>291</v>
      </c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</row>
    <row r="104" spans="1:30" ht="15">
      <c r="A104" s="1" t="s">
        <v>465</v>
      </c>
      <c r="B104" s="5"/>
      <c r="C104" s="25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</row>
    <row r="105" spans="1:30" ht="15" customHeight="1">
      <c r="A105" s="1" t="s">
        <v>465</v>
      </c>
      <c r="B105" s="5"/>
      <c r="C105" s="27" t="s">
        <v>98</v>
      </c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</row>
    <row r="106" spans="1:30" ht="15" customHeight="1">
      <c r="A106" s="1" t="s">
        <v>99</v>
      </c>
      <c r="B106" s="5"/>
      <c r="C106" s="25" t="s">
        <v>100</v>
      </c>
      <c r="D106" s="22">
        <f t="shared" si="10"/>
        <v>247871143.07699999</v>
      </c>
      <c r="E106" s="22">
        <f>SUMIFS(Gögn!$I$2:$I$11876,Gögn!$F$2:$F$11876,$A106,Gögn!$A$2:$A$11876,E$207)/1000</f>
        <v>7428403.1090000002</v>
      </c>
      <c r="F106" s="22">
        <f>SUMIFS(Gögn!$I$2:$I$11876,Gögn!$F$2:$F$11876,$A106,Gögn!$A$2:$A$11876,F$207)/1000</f>
        <v>18755832.002999999</v>
      </c>
      <c r="G106" s="22">
        <f>SUMIFS(Gögn!$I$2:$I$11876,Gögn!$F$2:$F$11876,$A106,Gögn!$A$2:$A$11876,G$207)/1000</f>
        <v>14133628.455</v>
      </c>
      <c r="H106" s="22">
        <f>SUMIFS(Gögn!$I$2:$I$11876,Gögn!$F$2:$F$11876,$A106,Gögn!$A$2:$A$11876,H$207)/1000</f>
        <v>2546020.102</v>
      </c>
      <c r="I106" s="22">
        <f>SUMIFS(Gögn!$I$2:$I$11876,Gögn!$F$2:$F$11876,$A106,Gögn!$A$2:$A$11876,I$207)/1000</f>
        <v>4229675.926</v>
      </c>
      <c r="J106" s="22">
        <f>SUMIFS(Gögn!$I$2:$I$11876,Gögn!$F$2:$F$11876,$A106,Gögn!$A$2:$A$11876,J$207)/1000</f>
        <v>1471291</v>
      </c>
      <c r="K106" s="22">
        <f>SUMIFS(Gögn!$I$2:$I$11876,Gögn!$F$2:$F$11876,$A106,Gögn!$A$2:$A$11876,K$207)/1000</f>
        <v>11192162.693</v>
      </c>
      <c r="L106" s="22">
        <f>SUMIFS(Gögn!$I$2:$I$11876,Gögn!$F$2:$F$11876,$A106,Gögn!$A$2:$A$11876,L$207)/1000</f>
        <v>7654087</v>
      </c>
      <c r="M106" s="22">
        <f>SUMIFS(Gögn!$I$2:$I$11876,Gögn!$F$2:$F$11876,$A106,Gögn!$A$2:$A$11876,M$207)/1000</f>
        <v>34947102.136</v>
      </c>
      <c r="N106" s="22">
        <f>SUMIFS(Gögn!$I$2:$I$11876,Gögn!$F$2:$F$11876,$A106,Gögn!$A$2:$A$11876,N$207)/1000</f>
        <v>2525868.3480000002</v>
      </c>
      <c r="O106" s="22">
        <f>SUMIFS(Gögn!$I$2:$I$11876,Gögn!$F$2:$F$11876,$A106,Gögn!$A$2:$A$11876,O$207)/1000</f>
        <v>796147.27500000002</v>
      </c>
      <c r="P106" s="22">
        <f>SUMIFS(Gögn!$I$2:$I$11876,Gögn!$F$2:$F$11876,$A106,Gögn!$A$2:$A$11876,P$207)/1000</f>
        <v>2012100</v>
      </c>
      <c r="Q106" s="22">
        <f>SUMIFS(Gögn!$I$2:$I$11876,Gögn!$F$2:$F$11876,$A106,Gögn!$A$2:$A$11876,Q$207)/1000</f>
        <v>137386</v>
      </c>
      <c r="R106" s="22">
        <f>SUMIFS(Gögn!$I$2:$I$11876,Gögn!$F$2:$F$11876,$A106,Gögn!$A$2:$A$11876,R$207)/1000</f>
        <v>850629</v>
      </c>
      <c r="S106" s="22">
        <f>SUMIFS(Gögn!$I$2:$I$11876,Gögn!$F$2:$F$11876,$A106,Gögn!$A$2:$A$11876,S$207)/1000</f>
        <v>38686.686000000002</v>
      </c>
      <c r="T106" s="22">
        <f>SUMIFS(Gögn!$I$2:$I$11876,Gögn!$F$2:$F$11876,$A106,Gögn!$A$2:$A$11876,T$207)/1000</f>
        <v>11333</v>
      </c>
      <c r="U106" s="22">
        <f>SUMIFS(Gögn!$I$2:$I$11876,Gögn!$F$2:$F$11876,$A106,Gögn!$A$2:$A$11876,U$207)/1000</f>
        <v>2647404.9470000002</v>
      </c>
      <c r="V106" s="22">
        <f>SUMIFS(Gögn!$I$2:$I$11876,Gögn!$F$2:$F$11876,$A106,Gögn!$A$2:$A$11876,V$207)/1000</f>
        <v>38403058.858000003</v>
      </c>
      <c r="W106" s="22">
        <f>SUMIFS(Gögn!$I$2:$I$11876,Gögn!$F$2:$F$11876,$A106,Gögn!$A$2:$A$11876,W$207)/1000</f>
        <v>36231991.549000002</v>
      </c>
      <c r="X106" s="22">
        <f>SUMIFS(Gögn!$I$2:$I$11876,Gögn!$F$2:$F$11876,$A106,Gögn!$A$2:$A$11876,X$207)/1000</f>
        <v>112085.554</v>
      </c>
      <c r="Y106" s="22">
        <f>SUMIFS(Gögn!$I$2:$I$11876,Gögn!$F$2:$F$11876,$A106,Gögn!$A$2:$A$11876,Y$207)/1000</f>
        <v>36119282.711000003</v>
      </c>
      <c r="Z106" s="22">
        <f>SUMIFS(Gögn!$I$2:$I$11876,Gögn!$F$2:$F$11876,$A106,Gögn!$A$2:$A$11876,Z$207)/1000</f>
        <v>1889579.5020000001</v>
      </c>
      <c r="AA106" s="22">
        <f>SUMIFS(Gögn!$I$2:$I$11876,Gögn!$F$2:$F$11876,$A106,Gögn!$A$2:$A$11876,AA$207)/1000</f>
        <v>4372322</v>
      </c>
      <c r="AB106" s="22">
        <f>SUMIFS(Gögn!$I$2:$I$11876,Gögn!$F$2:$F$11876,$A106,Gögn!$A$2:$A$11876,AB$207)/1000</f>
        <v>5021346.7570000002</v>
      </c>
      <c r="AC106" s="22">
        <f>SUMIFS(Gögn!$I$2:$I$11876,Gögn!$F$2:$F$11876,$A106,Gögn!$A$2:$A$11876,AC$207)/1000</f>
        <v>14343718.466</v>
      </c>
    </row>
    <row r="107" spans="1:30" ht="15" customHeight="1">
      <c r="A107" s="1" t="s">
        <v>101</v>
      </c>
      <c r="B107" s="5"/>
      <c r="C107" s="23" t="s">
        <v>102</v>
      </c>
      <c r="D107" s="24">
        <f t="shared" si="10"/>
        <v>684074.95700000017</v>
      </c>
      <c r="E107" s="24">
        <f>SUMIFS(Gögn!$I$2:$I$11876,Gögn!$F$2:$F$11876,$A107,Gögn!$A$2:$A$11876,E$207)/1000</f>
        <v>29055.562999999998</v>
      </c>
      <c r="F107" s="24">
        <f>SUMIFS(Gögn!$I$2:$I$11876,Gögn!$F$2:$F$11876,$A107,Gögn!$A$2:$A$11876,F$207)/1000</f>
        <v>93666.421000000002</v>
      </c>
      <c r="G107" s="24">
        <f>SUMIFS(Gögn!$I$2:$I$11876,Gögn!$F$2:$F$11876,$A107,Gögn!$A$2:$A$11876,G$207)/1000</f>
        <v>1875.627</v>
      </c>
      <c r="H107" s="24">
        <f>SUMIFS(Gögn!$I$2:$I$11876,Gögn!$F$2:$F$11876,$A107,Gögn!$A$2:$A$11876,H$207)/1000</f>
        <v>5454.5140000000001</v>
      </c>
      <c r="I107" s="24">
        <f>SUMIFS(Gögn!$I$2:$I$11876,Gögn!$F$2:$F$11876,$A107,Gögn!$A$2:$A$11876,I$207)/1000</f>
        <v>-6.1769999999999996</v>
      </c>
      <c r="J107" s="24">
        <f>SUMIFS(Gögn!$I$2:$I$11876,Gögn!$F$2:$F$11876,$A107,Gögn!$A$2:$A$11876,J$207)/1000</f>
        <v>2646</v>
      </c>
      <c r="K107" s="24">
        <f>SUMIFS(Gögn!$I$2:$I$11876,Gögn!$F$2:$F$11876,$A107,Gögn!$A$2:$A$11876,K$207)/1000</f>
        <v>39229.430999999997</v>
      </c>
      <c r="L107" s="24">
        <f>SUMIFS(Gögn!$I$2:$I$11876,Gögn!$F$2:$F$11876,$A107,Gögn!$A$2:$A$11876,L$207)/1000</f>
        <v>10749</v>
      </c>
      <c r="M107" s="24">
        <f>SUMIFS(Gögn!$I$2:$I$11876,Gögn!$F$2:$F$11876,$A107,Gögn!$A$2:$A$11876,M$207)/1000</f>
        <v>266778.08600000001</v>
      </c>
      <c r="N107" s="24">
        <f>SUMIFS(Gögn!$I$2:$I$11876,Gögn!$F$2:$F$11876,$A107,Gögn!$A$2:$A$11876,N$207)/1000</f>
        <v>7657.558</v>
      </c>
      <c r="O107" s="24">
        <f>SUMIFS(Gögn!$I$2:$I$11876,Gögn!$F$2:$F$11876,$A107,Gögn!$A$2:$A$11876,O$207)/1000</f>
        <v>12105.541999999999</v>
      </c>
      <c r="P107" s="24">
        <f>SUMIFS(Gögn!$I$2:$I$11876,Gögn!$F$2:$F$11876,$A107,Gögn!$A$2:$A$11876,P$207)/1000</f>
        <v>-11452</v>
      </c>
      <c r="Q107" s="24">
        <f>SUMIFS(Gögn!$I$2:$I$11876,Gögn!$F$2:$F$11876,$A107,Gögn!$A$2:$A$11876,Q$207)/1000</f>
        <v>1285</v>
      </c>
      <c r="R107" s="24">
        <f>SUMIFS(Gögn!$I$2:$I$11876,Gögn!$F$2:$F$11876,$A107,Gögn!$A$2:$A$11876,R$207)/1000</f>
        <v>1976</v>
      </c>
      <c r="S107" s="24">
        <f>SUMIFS(Gögn!$I$2:$I$11876,Gögn!$F$2:$F$11876,$A107,Gögn!$A$2:$A$11876,S$207)/1000</f>
        <v>608.38300000000004</v>
      </c>
      <c r="T107" s="24">
        <f>SUMIFS(Gögn!$I$2:$I$11876,Gögn!$F$2:$F$11876,$A107,Gögn!$A$2:$A$11876,T$207)/1000</f>
        <v>1758</v>
      </c>
      <c r="U107" s="24">
        <f>SUMIFS(Gögn!$I$2:$I$11876,Gögn!$F$2:$F$11876,$A107,Gögn!$A$2:$A$11876,U$207)/1000</f>
        <v>337.96</v>
      </c>
      <c r="V107" s="24">
        <f>SUMIFS(Gögn!$I$2:$I$11876,Gögn!$F$2:$F$11876,$A107,Gögn!$A$2:$A$11876,V$207)/1000</f>
        <v>24079.199000000001</v>
      </c>
      <c r="W107" s="24">
        <f>SUMIFS(Gögn!$I$2:$I$11876,Gögn!$F$2:$F$11876,$A107,Gögn!$A$2:$A$11876,W$207)/1000</f>
        <v>31832.137999999999</v>
      </c>
      <c r="X107" s="24">
        <f>SUMIFS(Gögn!$I$2:$I$11876,Gögn!$F$2:$F$11876,$A107,Gögn!$A$2:$A$11876,X$207)/1000</f>
        <v>434.303</v>
      </c>
      <c r="Y107" s="24">
        <f>SUMIFS(Gögn!$I$2:$I$11876,Gögn!$F$2:$F$11876,$A107,Gögn!$A$2:$A$11876,Y$207)/1000</f>
        <v>86611.789000000004</v>
      </c>
      <c r="Z107" s="24">
        <f>SUMIFS(Gögn!$I$2:$I$11876,Gögn!$F$2:$F$11876,$A107,Gögn!$A$2:$A$11876,Z$207)/1000</f>
        <v>-19260.993999999999</v>
      </c>
      <c r="AA107" s="24">
        <f>SUMIFS(Gögn!$I$2:$I$11876,Gögn!$F$2:$F$11876,$A107,Gögn!$A$2:$A$11876,AA$207)/1000</f>
        <v>8325</v>
      </c>
      <c r="AB107" s="24">
        <f>SUMIFS(Gögn!$I$2:$I$11876,Gögn!$F$2:$F$11876,$A107,Gögn!$A$2:$A$11876,AB$207)/1000</f>
        <v>61959.137999999999</v>
      </c>
      <c r="AC107" s="24">
        <f>SUMIFS(Gögn!$I$2:$I$11876,Gögn!$F$2:$F$11876,$A107,Gögn!$A$2:$A$11876,AC$207)/1000</f>
        <v>26369.475999999999</v>
      </c>
    </row>
    <row r="108" spans="1:30" ht="15" customHeight="1">
      <c r="A108" s="1" t="s">
        <v>103</v>
      </c>
      <c r="B108" s="5"/>
      <c r="C108" s="25" t="s">
        <v>104</v>
      </c>
      <c r="D108" s="22">
        <f t="shared" si="10"/>
        <v>2143541.9829999995</v>
      </c>
      <c r="E108" s="22">
        <f>SUMIFS(Gögn!$I$2:$I$11876,Gögn!$F$2:$F$11876,$A108,Gögn!$A$2:$A$11876,E$207)/1000</f>
        <v>2269.2130000000002</v>
      </c>
      <c r="F108" s="22">
        <f>SUMIFS(Gögn!$I$2:$I$11876,Gögn!$F$2:$F$11876,$A108,Gögn!$A$2:$A$11876,F$207)/1000</f>
        <v>109233.583</v>
      </c>
      <c r="G108" s="22">
        <f>SUMIFS(Gögn!$I$2:$I$11876,Gögn!$F$2:$F$11876,$A108,Gögn!$A$2:$A$11876,G$207)/1000</f>
        <v>207967.03400000001</v>
      </c>
      <c r="H108" s="22">
        <f>SUMIFS(Gögn!$I$2:$I$11876,Gögn!$F$2:$F$11876,$A108,Gögn!$A$2:$A$11876,H$207)/1000</f>
        <v>16565.650000000001</v>
      </c>
      <c r="I108" s="22">
        <f>SUMIFS(Gögn!$I$2:$I$11876,Gögn!$F$2:$F$11876,$A108,Gögn!$A$2:$A$11876,I$207)/1000</f>
        <v>39033.284</v>
      </c>
      <c r="J108" s="22">
        <f>SUMIFS(Gögn!$I$2:$I$11876,Gögn!$F$2:$F$11876,$A108,Gögn!$A$2:$A$11876,J$207)/1000</f>
        <v>5709</v>
      </c>
      <c r="K108" s="22">
        <f>SUMIFS(Gögn!$I$2:$I$11876,Gögn!$F$2:$F$11876,$A108,Gögn!$A$2:$A$11876,K$207)/1000</f>
        <v>631319.61300000001</v>
      </c>
      <c r="L108" s="22">
        <f>SUMIFS(Gögn!$I$2:$I$11876,Gögn!$F$2:$F$11876,$A108,Gögn!$A$2:$A$11876,L$207)/1000</f>
        <v>16957</v>
      </c>
      <c r="M108" s="22">
        <f>SUMIFS(Gögn!$I$2:$I$11876,Gögn!$F$2:$F$11876,$A108,Gögn!$A$2:$A$11876,M$207)/1000</f>
        <v>20.5</v>
      </c>
      <c r="N108" s="22">
        <f>SUMIFS(Gögn!$I$2:$I$11876,Gögn!$F$2:$F$11876,$A108,Gögn!$A$2:$A$11876,N$207)/1000</f>
        <v>0</v>
      </c>
      <c r="O108" s="22">
        <f>SUMIFS(Gögn!$I$2:$I$11876,Gögn!$F$2:$F$11876,$A108,Gögn!$A$2:$A$11876,O$207)/1000</f>
        <v>5558.7650000000003</v>
      </c>
      <c r="P108" s="22">
        <f>SUMIFS(Gögn!$I$2:$I$11876,Gögn!$F$2:$F$11876,$A108,Gögn!$A$2:$A$11876,P$207)/1000</f>
        <v>0</v>
      </c>
      <c r="Q108" s="22">
        <f>SUMIFS(Gögn!$I$2:$I$11876,Gögn!$F$2:$F$11876,$A108,Gögn!$A$2:$A$11876,Q$207)/1000</f>
        <v>49146</v>
      </c>
      <c r="R108" s="22">
        <f>SUMIFS(Gögn!$I$2:$I$11876,Gögn!$F$2:$F$11876,$A108,Gögn!$A$2:$A$11876,R$207)/1000</f>
        <v>13785</v>
      </c>
      <c r="S108" s="22">
        <f>SUMIFS(Gögn!$I$2:$I$11876,Gögn!$F$2:$F$11876,$A108,Gögn!$A$2:$A$11876,S$207)/1000</f>
        <v>418007.02299999999</v>
      </c>
      <c r="T108" s="22">
        <f>SUMIFS(Gögn!$I$2:$I$11876,Gögn!$F$2:$F$11876,$A108,Gögn!$A$2:$A$11876,T$207)/1000</f>
        <v>155</v>
      </c>
      <c r="U108" s="22">
        <f>SUMIFS(Gögn!$I$2:$I$11876,Gögn!$F$2:$F$11876,$A108,Gögn!$A$2:$A$11876,U$207)/1000</f>
        <v>247284.261</v>
      </c>
      <c r="V108" s="22">
        <f>SUMIFS(Gögn!$I$2:$I$11876,Gögn!$F$2:$F$11876,$A108,Gögn!$A$2:$A$11876,V$207)/1000</f>
        <v>48244.423000000003</v>
      </c>
      <c r="W108" s="22">
        <f>SUMIFS(Gögn!$I$2:$I$11876,Gögn!$F$2:$F$11876,$A108,Gögn!$A$2:$A$11876,W$207)/1000</f>
        <v>11014.47</v>
      </c>
      <c r="X108" s="22">
        <f>SUMIFS(Gögn!$I$2:$I$11876,Gögn!$F$2:$F$11876,$A108,Gögn!$A$2:$A$11876,X$207)/1000</f>
        <v>1319.809</v>
      </c>
      <c r="Y108" s="22">
        <f>SUMIFS(Gögn!$I$2:$I$11876,Gögn!$F$2:$F$11876,$A108,Gögn!$A$2:$A$11876,Y$207)/1000</f>
        <v>186778.70300000001</v>
      </c>
      <c r="Z108" s="22">
        <f>SUMIFS(Gögn!$I$2:$I$11876,Gögn!$F$2:$F$11876,$A108,Gögn!$A$2:$A$11876,Z$207)/1000</f>
        <v>111506.531</v>
      </c>
      <c r="AA108" s="22">
        <f>SUMIFS(Gögn!$I$2:$I$11876,Gögn!$F$2:$F$11876,$A108,Gögn!$A$2:$A$11876,AA$207)/1000</f>
        <v>350</v>
      </c>
      <c r="AB108" s="22">
        <f>SUMIFS(Gögn!$I$2:$I$11876,Gögn!$F$2:$F$11876,$A108,Gögn!$A$2:$A$11876,AB$207)/1000</f>
        <v>21317.120999999999</v>
      </c>
      <c r="AC108" s="22">
        <f>SUMIFS(Gögn!$I$2:$I$11876,Gögn!$F$2:$F$11876,$A108,Gögn!$A$2:$A$11876,AC$207)/1000</f>
        <v>0</v>
      </c>
    </row>
    <row r="109" spans="1:30" s="48" customFormat="1" ht="15" customHeight="1">
      <c r="A109" s="3" t="s">
        <v>465</v>
      </c>
      <c r="B109" s="45"/>
      <c r="C109" s="26" t="s">
        <v>292</v>
      </c>
      <c r="D109" s="46">
        <f t="shared" si="10"/>
        <v>250698760.01700005</v>
      </c>
      <c r="E109" s="46">
        <f>SUM(E106:E108)</f>
        <v>7459727.8850000007</v>
      </c>
      <c r="F109" s="46">
        <f t="shared" ref="F109:AC109" si="16">SUM(F106:F108)</f>
        <v>18958732.006999999</v>
      </c>
      <c r="G109" s="46">
        <f t="shared" si="16"/>
        <v>14343471.116</v>
      </c>
      <c r="H109" s="46">
        <f t="shared" si="16"/>
        <v>2568040.2659999998</v>
      </c>
      <c r="I109" s="46">
        <f t="shared" si="16"/>
        <v>4268703.0329999998</v>
      </c>
      <c r="J109" s="46">
        <f t="shared" si="16"/>
        <v>1479646</v>
      </c>
      <c r="K109" s="46">
        <f t="shared" si="16"/>
        <v>11862711.737</v>
      </c>
      <c r="L109" s="46">
        <f t="shared" si="16"/>
        <v>7681793</v>
      </c>
      <c r="M109" s="46">
        <f t="shared" si="16"/>
        <v>35213900.722000003</v>
      </c>
      <c r="N109" s="46">
        <f t="shared" si="16"/>
        <v>2533525.9060000004</v>
      </c>
      <c r="O109" s="46">
        <f t="shared" si="16"/>
        <v>813811.58200000005</v>
      </c>
      <c r="P109" s="46">
        <f t="shared" si="16"/>
        <v>2000648</v>
      </c>
      <c r="Q109" s="46">
        <f t="shared" si="16"/>
        <v>187817</v>
      </c>
      <c r="R109" s="46">
        <f t="shared" si="16"/>
        <v>866390</v>
      </c>
      <c r="S109" s="46">
        <f t="shared" si="16"/>
        <v>457302.092</v>
      </c>
      <c r="T109" s="46">
        <f t="shared" si="16"/>
        <v>13246</v>
      </c>
      <c r="U109" s="46">
        <f t="shared" si="16"/>
        <v>2895027.1680000001</v>
      </c>
      <c r="V109" s="46">
        <f t="shared" si="16"/>
        <v>38475382.480000004</v>
      </c>
      <c r="W109" s="46">
        <f t="shared" si="16"/>
        <v>36274838.156999998</v>
      </c>
      <c r="X109" s="46">
        <f t="shared" si="16"/>
        <v>113839.666</v>
      </c>
      <c r="Y109" s="46">
        <f t="shared" si="16"/>
        <v>36392673.203000002</v>
      </c>
      <c r="Z109" s="46">
        <f t="shared" si="16"/>
        <v>1981825.0390000001</v>
      </c>
      <c r="AA109" s="46">
        <f t="shared" si="16"/>
        <v>4380997</v>
      </c>
      <c r="AB109" s="46">
        <f t="shared" si="16"/>
        <v>5104623.0160000008</v>
      </c>
      <c r="AC109" s="46">
        <f t="shared" si="16"/>
        <v>14370087.942</v>
      </c>
      <c r="AD109" s="47"/>
    </row>
    <row r="110" spans="1:30" ht="15" customHeight="1">
      <c r="A110" s="1" t="s">
        <v>465</v>
      </c>
      <c r="B110" s="5"/>
      <c r="C110" s="25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</row>
    <row r="111" spans="1:30" ht="15" customHeight="1">
      <c r="A111" s="1" t="s">
        <v>465</v>
      </c>
      <c r="B111" s="5"/>
      <c r="C111" s="27" t="s">
        <v>105</v>
      </c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</row>
    <row r="112" spans="1:30" ht="15" customHeight="1">
      <c r="A112" s="1" t="s">
        <v>106</v>
      </c>
      <c r="B112" s="5"/>
      <c r="C112" s="25" t="s">
        <v>107</v>
      </c>
      <c r="D112" s="22">
        <f t="shared" si="10"/>
        <v>185471222.46300006</v>
      </c>
      <c r="E112" s="22">
        <f>SUMIFS(Gögn!$I$2:$I$11876,Gögn!$F$2:$F$11876,$A112,Gögn!$A$2:$A$11876,E$207)/1000</f>
        <v>3136574.99</v>
      </c>
      <c r="F112" s="22">
        <f>SUMIFS(Gögn!$I$2:$I$11876,Gögn!$F$2:$F$11876,$A112,Gögn!$A$2:$A$11876,F$207)/1000</f>
        <v>14196580.668</v>
      </c>
      <c r="G112" s="22">
        <f>SUMIFS(Gögn!$I$2:$I$11876,Gögn!$F$2:$F$11876,$A112,Gögn!$A$2:$A$11876,G$207)/1000</f>
        <v>4886346.1500000004</v>
      </c>
      <c r="H112" s="22">
        <f>SUMIFS(Gögn!$I$2:$I$11876,Gögn!$F$2:$F$11876,$A112,Gögn!$A$2:$A$11876,H$207)/1000</f>
        <v>3426173.4309999999</v>
      </c>
      <c r="I112" s="22">
        <f>SUMIFS(Gögn!$I$2:$I$11876,Gögn!$F$2:$F$11876,$A112,Gögn!$A$2:$A$11876,I$207)/1000</f>
        <v>485557.90399999998</v>
      </c>
      <c r="J112" s="22">
        <f>SUMIFS(Gögn!$I$2:$I$11876,Gögn!$F$2:$F$11876,$A112,Gögn!$A$2:$A$11876,J$207)/1000</f>
        <v>1142629</v>
      </c>
      <c r="K112" s="22">
        <f>SUMIFS(Gögn!$I$2:$I$11876,Gögn!$F$2:$F$11876,$A112,Gögn!$A$2:$A$11876,K$207)/1000</f>
        <v>5254747.7089999998</v>
      </c>
      <c r="L112" s="22">
        <f>SUMIFS(Gögn!$I$2:$I$11876,Gögn!$F$2:$F$11876,$A112,Gögn!$A$2:$A$11876,L$207)/1000</f>
        <v>1384439</v>
      </c>
      <c r="M112" s="22">
        <f>SUMIFS(Gögn!$I$2:$I$11876,Gögn!$F$2:$F$11876,$A112,Gögn!$A$2:$A$11876,M$207)/1000</f>
        <v>20985942.396000002</v>
      </c>
      <c r="N112" s="22">
        <f>SUMIFS(Gögn!$I$2:$I$11876,Gögn!$F$2:$F$11876,$A112,Gögn!$A$2:$A$11876,N$207)/1000</f>
        <v>214851.61600000001</v>
      </c>
      <c r="O112" s="22">
        <f>SUMIFS(Gögn!$I$2:$I$11876,Gögn!$F$2:$F$11876,$A112,Gögn!$A$2:$A$11876,O$207)/1000</f>
        <v>1924699.862</v>
      </c>
      <c r="P112" s="22">
        <f>SUMIFS(Gögn!$I$2:$I$11876,Gögn!$F$2:$F$11876,$A112,Gögn!$A$2:$A$11876,P$207)/1000</f>
        <v>779077</v>
      </c>
      <c r="Q112" s="22">
        <f>SUMIFS(Gögn!$I$2:$I$11876,Gögn!$F$2:$F$11876,$A112,Gögn!$A$2:$A$11876,Q$207)/1000</f>
        <v>2761615</v>
      </c>
      <c r="R112" s="22">
        <f>SUMIFS(Gögn!$I$2:$I$11876,Gögn!$F$2:$F$11876,$A112,Gögn!$A$2:$A$11876,R$207)/1000</f>
        <v>378024</v>
      </c>
      <c r="S112" s="22">
        <f>SUMIFS(Gögn!$I$2:$I$11876,Gögn!$F$2:$F$11876,$A112,Gögn!$A$2:$A$11876,S$207)/1000</f>
        <v>1160288.0319999999</v>
      </c>
      <c r="T112" s="22">
        <f>SUMIFS(Gögn!$I$2:$I$11876,Gögn!$F$2:$F$11876,$A112,Gögn!$A$2:$A$11876,T$207)/1000</f>
        <v>1514034</v>
      </c>
      <c r="U112" s="22">
        <f>SUMIFS(Gögn!$I$2:$I$11876,Gögn!$F$2:$F$11876,$A112,Gögn!$A$2:$A$11876,U$207)/1000</f>
        <v>6197319.1749999998</v>
      </c>
      <c r="V112" s="22">
        <f>SUMIFS(Gögn!$I$2:$I$11876,Gögn!$F$2:$F$11876,$A112,Gögn!$A$2:$A$11876,V$207)/1000</f>
        <v>13213951.767000001</v>
      </c>
      <c r="W112" s="22">
        <f>SUMIFS(Gögn!$I$2:$I$11876,Gögn!$F$2:$F$11876,$A112,Gögn!$A$2:$A$11876,W$207)/1000</f>
        <v>62405334.428000003</v>
      </c>
      <c r="X112" s="22">
        <f>SUMIFS(Gögn!$I$2:$I$11876,Gögn!$F$2:$F$11876,$A112,Gögn!$A$2:$A$11876,X$207)/1000</f>
        <v>20013.453000000001</v>
      </c>
      <c r="Y112" s="22">
        <f>SUMIFS(Gögn!$I$2:$I$11876,Gögn!$F$2:$F$11876,$A112,Gögn!$A$2:$A$11876,Y$207)/1000</f>
        <v>22207307.995000001</v>
      </c>
      <c r="Z112" s="22">
        <f>SUMIFS(Gögn!$I$2:$I$11876,Gögn!$F$2:$F$11876,$A112,Gögn!$A$2:$A$11876,Z$207)/1000</f>
        <v>2210619.9109999998</v>
      </c>
      <c r="AA112" s="22">
        <f>SUMIFS(Gögn!$I$2:$I$11876,Gögn!$F$2:$F$11876,$A112,Gögn!$A$2:$A$11876,AA$207)/1000</f>
        <v>1465371</v>
      </c>
      <c r="AB112" s="22">
        <f>SUMIFS(Gögn!$I$2:$I$11876,Gögn!$F$2:$F$11876,$A112,Gögn!$A$2:$A$11876,AB$207)/1000</f>
        <v>6116977.2489999998</v>
      </c>
      <c r="AC112" s="22">
        <f>SUMIFS(Gögn!$I$2:$I$11876,Gögn!$F$2:$F$11876,$A112,Gögn!$A$2:$A$11876,AC$207)/1000</f>
        <v>8002746.727</v>
      </c>
    </row>
    <row r="113" spans="1:30" ht="15" customHeight="1">
      <c r="A113" s="1" t="s">
        <v>108</v>
      </c>
      <c r="B113" s="5"/>
      <c r="C113" s="23" t="s">
        <v>109</v>
      </c>
      <c r="D113" s="24">
        <f t="shared" si="10"/>
        <v>8102386.688000001</v>
      </c>
      <c r="E113" s="24">
        <f>SUMIFS(Gögn!$I$2:$I$11876,Gögn!$F$2:$F$11876,$A113,Gögn!$A$2:$A$11876,E$207)/1000</f>
        <v>397817.61599999998</v>
      </c>
      <c r="F113" s="24">
        <f>SUMIFS(Gögn!$I$2:$I$11876,Gögn!$F$2:$F$11876,$A113,Gögn!$A$2:$A$11876,F$207)/1000</f>
        <v>773470.52</v>
      </c>
      <c r="G113" s="24">
        <f>SUMIFS(Gögn!$I$2:$I$11876,Gögn!$F$2:$F$11876,$A113,Gögn!$A$2:$A$11876,G$207)/1000</f>
        <v>404935.81699999998</v>
      </c>
      <c r="H113" s="24">
        <f>SUMIFS(Gögn!$I$2:$I$11876,Gögn!$F$2:$F$11876,$A113,Gögn!$A$2:$A$11876,H$207)/1000</f>
        <v>110272.728</v>
      </c>
      <c r="I113" s="24">
        <f>SUMIFS(Gögn!$I$2:$I$11876,Gögn!$F$2:$F$11876,$A113,Gögn!$A$2:$A$11876,I$207)/1000</f>
        <v>73987.421000000002</v>
      </c>
      <c r="J113" s="24">
        <f>SUMIFS(Gögn!$I$2:$I$11876,Gögn!$F$2:$F$11876,$A113,Gögn!$A$2:$A$11876,J$207)/1000</f>
        <v>92497</v>
      </c>
      <c r="K113" s="24">
        <f>SUMIFS(Gögn!$I$2:$I$11876,Gögn!$F$2:$F$11876,$A113,Gögn!$A$2:$A$11876,K$207)/1000</f>
        <v>361882.86200000002</v>
      </c>
      <c r="L113" s="24">
        <f>SUMIFS(Gögn!$I$2:$I$11876,Gögn!$F$2:$F$11876,$A113,Gögn!$A$2:$A$11876,L$207)/1000</f>
        <v>194214</v>
      </c>
      <c r="M113" s="24">
        <f>SUMIFS(Gögn!$I$2:$I$11876,Gögn!$F$2:$F$11876,$A113,Gögn!$A$2:$A$11876,M$207)/1000</f>
        <v>1131455.352</v>
      </c>
      <c r="N113" s="24">
        <f>SUMIFS(Gögn!$I$2:$I$11876,Gögn!$F$2:$F$11876,$A113,Gögn!$A$2:$A$11876,N$207)/1000</f>
        <v>61694.474000000002</v>
      </c>
      <c r="O113" s="24">
        <f>SUMIFS(Gögn!$I$2:$I$11876,Gögn!$F$2:$F$11876,$A113,Gögn!$A$2:$A$11876,O$207)/1000</f>
        <v>130420.751</v>
      </c>
      <c r="P113" s="24">
        <f>SUMIFS(Gögn!$I$2:$I$11876,Gögn!$F$2:$F$11876,$A113,Gögn!$A$2:$A$11876,P$207)/1000</f>
        <v>108913</v>
      </c>
      <c r="Q113" s="24">
        <f>SUMIFS(Gögn!$I$2:$I$11876,Gögn!$F$2:$F$11876,$A113,Gögn!$A$2:$A$11876,Q$207)/1000</f>
        <v>94443</v>
      </c>
      <c r="R113" s="24">
        <f>SUMIFS(Gögn!$I$2:$I$11876,Gögn!$F$2:$F$11876,$A113,Gögn!$A$2:$A$11876,R$207)/1000</f>
        <v>67257</v>
      </c>
      <c r="S113" s="24">
        <f>SUMIFS(Gögn!$I$2:$I$11876,Gögn!$F$2:$F$11876,$A113,Gögn!$A$2:$A$11876,S$207)/1000</f>
        <v>46137.453000000001</v>
      </c>
      <c r="T113" s="24">
        <f>SUMIFS(Gögn!$I$2:$I$11876,Gögn!$F$2:$F$11876,$A113,Gögn!$A$2:$A$11876,T$207)/1000</f>
        <v>21716</v>
      </c>
      <c r="U113" s="24">
        <f>SUMIFS(Gögn!$I$2:$I$11876,Gögn!$F$2:$F$11876,$A113,Gögn!$A$2:$A$11876,U$207)/1000</f>
        <v>191966.86</v>
      </c>
      <c r="V113" s="24">
        <f>SUMIFS(Gögn!$I$2:$I$11876,Gögn!$F$2:$F$11876,$A113,Gögn!$A$2:$A$11876,V$207)/1000</f>
        <v>836409.06099999999</v>
      </c>
      <c r="W113" s="24">
        <f>SUMIFS(Gögn!$I$2:$I$11876,Gögn!$F$2:$F$11876,$A113,Gögn!$A$2:$A$11876,W$207)/1000</f>
        <v>535920.72400000005</v>
      </c>
      <c r="X113" s="24">
        <f>SUMIFS(Gögn!$I$2:$I$11876,Gögn!$F$2:$F$11876,$A113,Gögn!$A$2:$A$11876,X$207)/1000</f>
        <v>4635.0249999999996</v>
      </c>
      <c r="Y113" s="24">
        <f>SUMIFS(Gögn!$I$2:$I$11876,Gögn!$F$2:$F$11876,$A113,Gögn!$A$2:$A$11876,Y$207)/1000</f>
        <v>1207082.4909999999</v>
      </c>
      <c r="Z113" s="24">
        <f>SUMIFS(Gögn!$I$2:$I$11876,Gögn!$F$2:$F$11876,$A113,Gögn!$A$2:$A$11876,Z$207)/1000</f>
        <v>111449.849</v>
      </c>
      <c r="AA113" s="24">
        <f>SUMIFS(Gögn!$I$2:$I$11876,Gögn!$F$2:$F$11876,$A113,Gögn!$A$2:$A$11876,AA$207)/1000</f>
        <v>242905</v>
      </c>
      <c r="AB113" s="24">
        <f>SUMIFS(Gögn!$I$2:$I$11876,Gögn!$F$2:$F$11876,$A113,Gögn!$A$2:$A$11876,AB$207)/1000</f>
        <v>444619.30499999999</v>
      </c>
      <c r="AC113" s="24">
        <f>SUMIFS(Gögn!$I$2:$I$11876,Gögn!$F$2:$F$11876,$A113,Gögn!$A$2:$A$11876,AC$207)/1000</f>
        <v>456283.37900000002</v>
      </c>
    </row>
    <row r="114" spans="1:30" ht="15" customHeight="1">
      <c r="A114" s="1" t="s">
        <v>110</v>
      </c>
      <c r="B114" s="5"/>
      <c r="C114" s="25" t="s">
        <v>111</v>
      </c>
      <c r="D114" s="22">
        <f t="shared" si="10"/>
        <v>799576.80799999996</v>
      </c>
      <c r="E114" s="22">
        <f>SUMIFS(Gögn!$I$2:$I$11876,Gögn!$F$2:$F$11876,$A114,Gögn!$A$2:$A$11876,E$207)/1000</f>
        <v>0</v>
      </c>
      <c r="F114" s="22">
        <f>SUMIFS(Gögn!$I$2:$I$11876,Gögn!$F$2:$F$11876,$A114,Gögn!$A$2:$A$11876,F$207)/1000</f>
        <v>572260.41099999996</v>
      </c>
      <c r="G114" s="22">
        <f>SUMIFS(Gögn!$I$2:$I$11876,Gögn!$F$2:$F$11876,$A114,Gögn!$A$2:$A$11876,G$207)/1000</f>
        <v>16264.838</v>
      </c>
      <c r="H114" s="22">
        <f>SUMIFS(Gögn!$I$2:$I$11876,Gögn!$F$2:$F$11876,$A114,Gögn!$A$2:$A$11876,H$207)/1000</f>
        <v>0</v>
      </c>
      <c r="I114" s="22">
        <f>SUMIFS(Gögn!$I$2:$I$11876,Gögn!$F$2:$F$11876,$A114,Gögn!$A$2:$A$11876,I$207)/1000</f>
        <v>3277.4760000000001</v>
      </c>
      <c r="J114" s="22">
        <f>SUMIFS(Gögn!$I$2:$I$11876,Gögn!$F$2:$F$11876,$A114,Gögn!$A$2:$A$11876,J$207)/1000</f>
        <v>0</v>
      </c>
      <c r="K114" s="22">
        <f>SUMIFS(Gögn!$I$2:$I$11876,Gögn!$F$2:$F$11876,$A114,Gögn!$A$2:$A$11876,K$207)/1000</f>
        <v>6526.3990000000003</v>
      </c>
      <c r="L114" s="22">
        <f>SUMIFS(Gögn!$I$2:$I$11876,Gögn!$F$2:$F$11876,$A114,Gögn!$A$2:$A$11876,L$207)/1000</f>
        <v>0</v>
      </c>
      <c r="M114" s="22">
        <f>SUMIFS(Gögn!$I$2:$I$11876,Gögn!$F$2:$F$11876,$A114,Gögn!$A$2:$A$11876,M$207)/1000</f>
        <v>135682.785</v>
      </c>
      <c r="N114" s="22">
        <f>SUMIFS(Gögn!$I$2:$I$11876,Gögn!$F$2:$F$11876,$A114,Gögn!$A$2:$A$11876,N$207)/1000</f>
        <v>0</v>
      </c>
      <c r="O114" s="22">
        <f>SUMIFS(Gögn!$I$2:$I$11876,Gögn!$F$2:$F$11876,$A114,Gögn!$A$2:$A$11876,O$207)/1000</f>
        <v>443.803</v>
      </c>
      <c r="P114" s="22">
        <f>SUMIFS(Gögn!$I$2:$I$11876,Gögn!$F$2:$F$11876,$A114,Gögn!$A$2:$A$11876,P$207)/1000</f>
        <v>717</v>
      </c>
      <c r="Q114" s="22">
        <f>SUMIFS(Gögn!$I$2:$I$11876,Gögn!$F$2:$F$11876,$A114,Gögn!$A$2:$A$11876,Q$207)/1000</f>
        <v>721</v>
      </c>
      <c r="R114" s="22">
        <f>SUMIFS(Gögn!$I$2:$I$11876,Gögn!$F$2:$F$11876,$A114,Gögn!$A$2:$A$11876,R$207)/1000</f>
        <v>0</v>
      </c>
      <c r="S114" s="22">
        <f>SUMIFS(Gögn!$I$2:$I$11876,Gögn!$F$2:$F$11876,$A114,Gögn!$A$2:$A$11876,S$207)/1000</f>
        <v>0</v>
      </c>
      <c r="T114" s="22">
        <f>SUMIFS(Gögn!$I$2:$I$11876,Gögn!$F$2:$F$11876,$A114,Gögn!$A$2:$A$11876,T$207)/1000</f>
        <v>0</v>
      </c>
      <c r="U114" s="22">
        <f>SUMIFS(Gögn!$I$2:$I$11876,Gögn!$F$2:$F$11876,$A114,Gögn!$A$2:$A$11876,U$207)/1000</f>
        <v>0</v>
      </c>
      <c r="V114" s="22">
        <f>SUMIFS(Gögn!$I$2:$I$11876,Gögn!$F$2:$F$11876,$A114,Gögn!$A$2:$A$11876,V$207)/1000</f>
        <v>3263.5540000000001</v>
      </c>
      <c r="W114" s="22">
        <f>SUMIFS(Gögn!$I$2:$I$11876,Gögn!$F$2:$F$11876,$A114,Gögn!$A$2:$A$11876,W$207)/1000</f>
        <v>0</v>
      </c>
      <c r="X114" s="22">
        <f>SUMIFS(Gögn!$I$2:$I$11876,Gögn!$F$2:$F$11876,$A114,Gögn!$A$2:$A$11876,X$207)/1000</f>
        <v>0</v>
      </c>
      <c r="Y114" s="22">
        <f>SUMIFS(Gögn!$I$2:$I$11876,Gögn!$F$2:$F$11876,$A114,Gögn!$A$2:$A$11876,Y$207)/1000</f>
        <v>41503.247000000003</v>
      </c>
      <c r="Z114" s="22">
        <f>SUMIFS(Gögn!$I$2:$I$11876,Gögn!$F$2:$F$11876,$A114,Gögn!$A$2:$A$11876,Z$207)/1000</f>
        <v>0</v>
      </c>
      <c r="AA114" s="22">
        <f>SUMIFS(Gögn!$I$2:$I$11876,Gögn!$F$2:$F$11876,$A114,Gögn!$A$2:$A$11876,AA$207)/1000</f>
        <v>8046</v>
      </c>
      <c r="AB114" s="22">
        <f>SUMIFS(Gögn!$I$2:$I$11876,Gögn!$F$2:$F$11876,$A114,Gögn!$A$2:$A$11876,AB$207)/1000</f>
        <v>10870.295</v>
      </c>
      <c r="AC114" s="22">
        <f>SUMIFS(Gögn!$I$2:$I$11876,Gögn!$F$2:$F$11876,$A114,Gögn!$A$2:$A$11876,AC$207)/1000</f>
        <v>0</v>
      </c>
    </row>
    <row r="115" spans="1:30" ht="15" customHeight="1">
      <c r="A115" s="1" t="s">
        <v>112</v>
      </c>
      <c r="B115" s="5"/>
      <c r="C115" s="23" t="s">
        <v>113</v>
      </c>
      <c r="D115" s="24">
        <f t="shared" si="10"/>
        <v>2863999.4469999992</v>
      </c>
      <c r="E115" s="24">
        <f>SUMIFS(Gögn!$I$2:$I$11876,Gögn!$F$2:$F$11876,$A115,Gögn!$A$2:$A$11876,E$207)/1000</f>
        <v>12092.824000000001</v>
      </c>
      <c r="F115" s="24">
        <f>SUMIFS(Gögn!$I$2:$I$11876,Gögn!$F$2:$F$11876,$A115,Gögn!$A$2:$A$11876,F$207)/1000</f>
        <v>0</v>
      </c>
      <c r="G115" s="24">
        <f>SUMIFS(Gögn!$I$2:$I$11876,Gögn!$F$2:$F$11876,$A115,Gögn!$A$2:$A$11876,G$207)/1000</f>
        <v>1435897.504</v>
      </c>
      <c r="H115" s="24">
        <f>SUMIFS(Gögn!$I$2:$I$11876,Gögn!$F$2:$F$11876,$A115,Gögn!$A$2:$A$11876,H$207)/1000</f>
        <v>153836.35</v>
      </c>
      <c r="I115" s="24">
        <f>SUMIFS(Gögn!$I$2:$I$11876,Gögn!$F$2:$F$11876,$A115,Gögn!$A$2:$A$11876,I$207)/1000</f>
        <v>276672.35200000001</v>
      </c>
      <c r="J115" s="24">
        <f>SUMIFS(Gögn!$I$2:$I$11876,Gögn!$F$2:$F$11876,$A115,Gögn!$A$2:$A$11876,J$207)/1000</f>
        <v>50160</v>
      </c>
      <c r="K115" s="24">
        <f>SUMIFS(Gögn!$I$2:$I$11876,Gögn!$F$2:$F$11876,$A115,Gögn!$A$2:$A$11876,K$207)/1000</f>
        <v>30355.710999999999</v>
      </c>
      <c r="L115" s="24">
        <f>SUMIFS(Gögn!$I$2:$I$11876,Gögn!$F$2:$F$11876,$A115,Gögn!$A$2:$A$11876,L$207)/1000</f>
        <v>97126</v>
      </c>
      <c r="M115" s="24">
        <f>SUMIFS(Gögn!$I$2:$I$11876,Gögn!$F$2:$F$11876,$A115,Gögn!$A$2:$A$11876,M$207)/1000</f>
        <v>1311.4069999999999</v>
      </c>
      <c r="N115" s="24">
        <f>SUMIFS(Gögn!$I$2:$I$11876,Gögn!$F$2:$F$11876,$A115,Gögn!$A$2:$A$11876,N$207)/1000</f>
        <v>46560.972999999998</v>
      </c>
      <c r="O115" s="24">
        <f>SUMIFS(Gögn!$I$2:$I$11876,Gögn!$F$2:$F$11876,$A115,Gögn!$A$2:$A$11876,O$207)/1000</f>
        <v>95136.191999999995</v>
      </c>
      <c r="P115" s="24">
        <f>SUMIFS(Gögn!$I$2:$I$11876,Gögn!$F$2:$F$11876,$A115,Gögn!$A$2:$A$11876,P$207)/1000</f>
        <v>-28845</v>
      </c>
      <c r="Q115" s="24">
        <f>SUMIFS(Gögn!$I$2:$I$11876,Gögn!$F$2:$F$11876,$A115,Gögn!$A$2:$A$11876,Q$207)/1000</f>
        <v>1552</v>
      </c>
      <c r="R115" s="24">
        <f>SUMIFS(Gögn!$I$2:$I$11876,Gögn!$F$2:$F$11876,$A115,Gögn!$A$2:$A$11876,R$207)/1000</f>
        <v>34016</v>
      </c>
      <c r="S115" s="24">
        <f>SUMIFS(Gögn!$I$2:$I$11876,Gögn!$F$2:$F$11876,$A115,Gögn!$A$2:$A$11876,S$207)/1000</f>
        <v>6560.6890000000003</v>
      </c>
      <c r="T115" s="24">
        <f>SUMIFS(Gögn!$I$2:$I$11876,Gögn!$F$2:$F$11876,$A115,Gögn!$A$2:$A$11876,T$207)/1000</f>
        <v>13905</v>
      </c>
      <c r="U115" s="24">
        <f>SUMIFS(Gögn!$I$2:$I$11876,Gögn!$F$2:$F$11876,$A115,Gögn!$A$2:$A$11876,U$207)/1000</f>
        <v>394889.52100000001</v>
      </c>
      <c r="V115" s="24">
        <f>SUMIFS(Gögn!$I$2:$I$11876,Gögn!$F$2:$F$11876,$A115,Gögn!$A$2:$A$11876,V$207)/1000</f>
        <v>164961.571</v>
      </c>
      <c r="W115" s="24">
        <f>SUMIFS(Gögn!$I$2:$I$11876,Gögn!$F$2:$F$11876,$A115,Gögn!$A$2:$A$11876,W$207)/1000</f>
        <v>46557.67</v>
      </c>
      <c r="X115" s="24">
        <f>SUMIFS(Gögn!$I$2:$I$11876,Gögn!$F$2:$F$11876,$A115,Gögn!$A$2:$A$11876,X$207)/1000</f>
        <v>2706.768</v>
      </c>
      <c r="Y115" s="24">
        <f>SUMIFS(Gögn!$I$2:$I$11876,Gögn!$F$2:$F$11876,$A115,Gögn!$A$2:$A$11876,Y$207)/1000</f>
        <v>3575.0810000000001</v>
      </c>
      <c r="Z115" s="24">
        <f>SUMIFS(Gögn!$I$2:$I$11876,Gögn!$F$2:$F$11876,$A115,Gögn!$A$2:$A$11876,Z$207)/1000</f>
        <v>-12332.299000000001</v>
      </c>
      <c r="AA115" s="24">
        <f>SUMIFS(Gögn!$I$2:$I$11876,Gögn!$F$2:$F$11876,$A115,Gögn!$A$2:$A$11876,AA$207)/1000</f>
        <v>9753</v>
      </c>
      <c r="AB115" s="24">
        <f>SUMIFS(Gögn!$I$2:$I$11876,Gögn!$F$2:$F$11876,$A115,Gögn!$A$2:$A$11876,AB$207)/1000</f>
        <v>0</v>
      </c>
      <c r="AC115" s="24">
        <f>SUMIFS(Gögn!$I$2:$I$11876,Gögn!$F$2:$F$11876,$A115,Gögn!$A$2:$A$11876,AC$207)/1000</f>
        <v>27550.133000000002</v>
      </c>
    </row>
    <row r="116" spans="1:30" s="48" customFormat="1" ht="15" customHeight="1">
      <c r="A116" s="3" t="s">
        <v>465</v>
      </c>
      <c r="B116" s="45"/>
      <c r="C116" s="28" t="s">
        <v>293</v>
      </c>
      <c r="D116" s="49">
        <f t="shared" si="10"/>
        <v>197237185.40599999</v>
      </c>
      <c r="E116" s="49">
        <f>SUM(E112:E115)</f>
        <v>3546485.43</v>
      </c>
      <c r="F116" s="49">
        <f t="shared" ref="F116:AC116" si="17">SUM(F112:F115)</f>
        <v>15542311.598999999</v>
      </c>
      <c r="G116" s="49">
        <f t="shared" si="17"/>
        <v>6743444.3090000004</v>
      </c>
      <c r="H116" s="49">
        <f t="shared" si="17"/>
        <v>3690282.5090000001</v>
      </c>
      <c r="I116" s="49">
        <f t="shared" si="17"/>
        <v>839495.15299999993</v>
      </c>
      <c r="J116" s="49">
        <f t="shared" si="17"/>
        <v>1285286</v>
      </c>
      <c r="K116" s="49">
        <f t="shared" si="17"/>
        <v>5653512.6809999999</v>
      </c>
      <c r="L116" s="49">
        <f t="shared" si="17"/>
        <v>1675779</v>
      </c>
      <c r="M116" s="49">
        <f t="shared" si="17"/>
        <v>22254391.940000005</v>
      </c>
      <c r="N116" s="49">
        <f t="shared" si="17"/>
        <v>323107.06300000002</v>
      </c>
      <c r="O116" s="49">
        <f t="shared" si="17"/>
        <v>2150700.608</v>
      </c>
      <c r="P116" s="49">
        <f t="shared" si="17"/>
        <v>859862</v>
      </c>
      <c r="Q116" s="49">
        <f t="shared" si="17"/>
        <v>2858331</v>
      </c>
      <c r="R116" s="49">
        <f t="shared" si="17"/>
        <v>479297</v>
      </c>
      <c r="S116" s="49">
        <f t="shared" si="17"/>
        <v>1212986.1739999999</v>
      </c>
      <c r="T116" s="49">
        <f t="shared" si="17"/>
        <v>1549655</v>
      </c>
      <c r="U116" s="49">
        <f t="shared" si="17"/>
        <v>6784175.5559999999</v>
      </c>
      <c r="V116" s="49">
        <f t="shared" si="17"/>
        <v>14218585.953000002</v>
      </c>
      <c r="W116" s="49">
        <f t="shared" si="17"/>
        <v>62987812.822000004</v>
      </c>
      <c r="X116" s="49">
        <f t="shared" si="17"/>
        <v>27355.246000000003</v>
      </c>
      <c r="Y116" s="49">
        <f t="shared" si="17"/>
        <v>23459468.814000003</v>
      </c>
      <c r="Z116" s="49">
        <f t="shared" si="17"/>
        <v>2309737.4609999997</v>
      </c>
      <c r="AA116" s="49">
        <f t="shared" si="17"/>
        <v>1726075</v>
      </c>
      <c r="AB116" s="49">
        <f t="shared" si="17"/>
        <v>6572466.8489999995</v>
      </c>
      <c r="AC116" s="49">
        <f t="shared" si="17"/>
        <v>8486580.2390000001</v>
      </c>
      <c r="AD116" s="47"/>
    </row>
    <row r="117" spans="1:30" ht="15" customHeight="1">
      <c r="A117" s="1" t="s">
        <v>465</v>
      </c>
      <c r="B117" s="5"/>
      <c r="C117" s="23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</row>
    <row r="118" spans="1:30" ht="15" customHeight="1">
      <c r="A118" s="1" t="s">
        <v>465</v>
      </c>
      <c r="B118" s="5"/>
      <c r="C118" s="21" t="s">
        <v>299</v>
      </c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</row>
    <row r="119" spans="1:30" ht="15" customHeight="1">
      <c r="A119" s="1" t="s">
        <v>114</v>
      </c>
      <c r="B119" s="5"/>
      <c r="C119" s="23" t="s">
        <v>115</v>
      </c>
      <c r="D119" s="24">
        <f t="shared" si="10"/>
        <v>25382606.725999996</v>
      </c>
      <c r="E119" s="24">
        <f>SUMIFS(Gögn!$I$2:$I$11876,Gögn!$F$2:$F$11876,$A119,Gögn!$A$2:$A$11876,E$207)/1000</f>
        <v>397724.51</v>
      </c>
      <c r="F119" s="24">
        <f>SUMIFS(Gögn!$I$2:$I$11876,Gögn!$F$2:$F$11876,$A119,Gögn!$A$2:$A$11876,F$207)/1000</f>
        <v>1561505.2039999999</v>
      </c>
      <c r="G119" s="24">
        <f>SUMIFS(Gögn!$I$2:$I$11876,Gögn!$F$2:$F$11876,$A119,Gögn!$A$2:$A$11876,G$207)/1000</f>
        <v>1220658.9639999999</v>
      </c>
      <c r="H119" s="24">
        <f>SUMIFS(Gögn!$I$2:$I$11876,Gögn!$F$2:$F$11876,$A119,Gögn!$A$2:$A$11876,H$207)/1000</f>
        <v>37160.667000000001</v>
      </c>
      <c r="I119" s="24">
        <f>SUMIFS(Gögn!$I$2:$I$11876,Gögn!$F$2:$F$11876,$A119,Gögn!$A$2:$A$11876,I$207)/1000</f>
        <v>-495940.06599999999</v>
      </c>
      <c r="J119" s="24">
        <f>SUMIFS(Gögn!$I$2:$I$11876,Gögn!$F$2:$F$11876,$A119,Gögn!$A$2:$A$11876,J$207)/1000</f>
        <v>132567</v>
      </c>
      <c r="K119" s="24">
        <f>SUMIFS(Gögn!$I$2:$I$11876,Gögn!$F$2:$F$11876,$A119,Gögn!$A$2:$A$11876,K$207)/1000</f>
        <v>2538662.821</v>
      </c>
      <c r="L119" s="24">
        <f>SUMIFS(Gögn!$I$2:$I$11876,Gögn!$F$2:$F$11876,$A119,Gögn!$A$2:$A$11876,L$207)/1000</f>
        <v>330147</v>
      </c>
      <c r="M119" s="24">
        <f>SUMIFS(Gögn!$I$2:$I$11876,Gögn!$F$2:$F$11876,$A119,Gögn!$A$2:$A$11876,M$207)/1000</f>
        <v>2516618.2579999999</v>
      </c>
      <c r="N119" s="24">
        <f>SUMIFS(Gögn!$I$2:$I$11876,Gögn!$F$2:$F$11876,$A119,Gögn!$A$2:$A$11876,N$207)/1000</f>
        <v>49649.75</v>
      </c>
      <c r="O119" s="24">
        <f>SUMIFS(Gögn!$I$2:$I$11876,Gögn!$F$2:$F$11876,$A119,Gögn!$A$2:$A$11876,O$207)/1000</f>
        <v>110359.395</v>
      </c>
      <c r="P119" s="24">
        <f>SUMIFS(Gögn!$I$2:$I$11876,Gögn!$F$2:$F$11876,$A119,Gögn!$A$2:$A$11876,P$207)/1000</f>
        <v>147983</v>
      </c>
      <c r="Q119" s="24">
        <f>SUMIFS(Gögn!$I$2:$I$11876,Gögn!$F$2:$F$11876,$A119,Gögn!$A$2:$A$11876,Q$207)/1000</f>
        <v>7671</v>
      </c>
      <c r="R119" s="24">
        <f>SUMIFS(Gögn!$I$2:$I$11876,Gögn!$F$2:$F$11876,$A119,Gögn!$A$2:$A$11876,R$207)/1000</f>
        <v>26764</v>
      </c>
      <c r="S119" s="24">
        <f>SUMIFS(Gögn!$I$2:$I$11876,Gögn!$F$2:$F$11876,$A119,Gögn!$A$2:$A$11876,S$207)/1000</f>
        <v>30663.056</v>
      </c>
      <c r="T119" s="24">
        <f>SUMIFS(Gögn!$I$2:$I$11876,Gögn!$F$2:$F$11876,$A119,Gögn!$A$2:$A$11876,T$207)/1000</f>
        <v>64304</v>
      </c>
      <c r="U119" s="24">
        <f>SUMIFS(Gögn!$I$2:$I$11876,Gögn!$F$2:$F$11876,$A119,Gögn!$A$2:$A$11876,U$207)/1000</f>
        <v>146319.24600000001</v>
      </c>
      <c r="V119" s="24">
        <f>SUMIFS(Gögn!$I$2:$I$11876,Gögn!$F$2:$F$11876,$A119,Gögn!$A$2:$A$11876,V$207)/1000</f>
        <v>2849703.301</v>
      </c>
      <c r="W119" s="24">
        <f>SUMIFS(Gögn!$I$2:$I$11876,Gögn!$F$2:$F$11876,$A119,Gögn!$A$2:$A$11876,W$207)/1000</f>
        <v>898217.31599999999</v>
      </c>
      <c r="X119" s="24">
        <f>SUMIFS(Gögn!$I$2:$I$11876,Gögn!$F$2:$F$11876,$A119,Gögn!$A$2:$A$11876,X$207)/1000</f>
        <v>1922.6980000000001</v>
      </c>
      <c r="Y119" s="24">
        <f>SUMIFS(Gögn!$I$2:$I$11876,Gögn!$F$2:$F$11876,$A119,Gögn!$A$2:$A$11876,Y$207)/1000</f>
        <v>10485224.494000001</v>
      </c>
      <c r="Z119" s="24">
        <f>SUMIFS(Gögn!$I$2:$I$11876,Gögn!$F$2:$F$11876,$A119,Gögn!$A$2:$A$11876,Z$207)/1000</f>
        <v>902908.02899999998</v>
      </c>
      <c r="AA119" s="24">
        <f>SUMIFS(Gögn!$I$2:$I$11876,Gögn!$F$2:$F$11876,$A119,Gögn!$A$2:$A$11876,AA$207)/1000</f>
        <v>263757</v>
      </c>
      <c r="AB119" s="24">
        <f>SUMIFS(Gögn!$I$2:$I$11876,Gögn!$F$2:$F$11876,$A119,Gögn!$A$2:$A$11876,AB$207)/1000</f>
        <v>401049.10399999999</v>
      </c>
      <c r="AC119" s="24">
        <f>SUMIFS(Gögn!$I$2:$I$11876,Gögn!$F$2:$F$11876,$A119,Gögn!$A$2:$A$11876,AC$207)/1000</f>
        <v>757006.97900000005</v>
      </c>
    </row>
    <row r="120" spans="1:30" ht="15" customHeight="1">
      <c r="A120" s="1" t="s">
        <v>116</v>
      </c>
      <c r="B120" s="5"/>
      <c r="C120" s="25" t="s">
        <v>117</v>
      </c>
      <c r="D120" s="22">
        <f t="shared" si="10"/>
        <v>-432231222.37400013</v>
      </c>
      <c r="E120" s="22">
        <f>SUMIFS(Gögn!$I$2:$I$11876,Gögn!$F$2:$F$11876,$A120,Gögn!$A$2:$A$11876,E$207)/1000</f>
        <v>-8296218.2869999995</v>
      </c>
      <c r="F120" s="22">
        <f>SUMIFS(Gögn!$I$2:$I$11876,Gögn!$F$2:$F$11876,$A120,Gögn!$A$2:$A$11876,F$207)/1000</f>
        <v>-35411174.299999997</v>
      </c>
      <c r="G120" s="22">
        <f>SUMIFS(Gögn!$I$2:$I$11876,Gögn!$F$2:$F$11876,$A120,Gögn!$A$2:$A$11876,G$207)/1000</f>
        <v>-28560505.475000001</v>
      </c>
      <c r="H120" s="22">
        <f>SUMIFS(Gögn!$I$2:$I$11876,Gögn!$F$2:$F$11876,$A120,Gögn!$A$2:$A$11876,H$207)/1000</f>
        <v>-1101403.774</v>
      </c>
      <c r="I120" s="22">
        <f>SUMIFS(Gögn!$I$2:$I$11876,Gögn!$F$2:$F$11876,$A120,Gögn!$A$2:$A$11876,I$207)/1000</f>
        <v>-5755137.8020000001</v>
      </c>
      <c r="J120" s="22">
        <f>SUMIFS(Gögn!$I$2:$I$11876,Gögn!$F$2:$F$11876,$A120,Gögn!$A$2:$A$11876,J$207)/1000</f>
        <v>-4621201</v>
      </c>
      <c r="K120" s="22">
        <f>SUMIFS(Gögn!$I$2:$I$11876,Gögn!$F$2:$F$11876,$A120,Gögn!$A$2:$A$11876,K$207)/1000</f>
        <v>-47772999.758000001</v>
      </c>
      <c r="L120" s="22">
        <f>SUMIFS(Gögn!$I$2:$I$11876,Gögn!$F$2:$F$11876,$A120,Gögn!$A$2:$A$11876,L$207)/1000</f>
        <v>-12175047</v>
      </c>
      <c r="M120" s="22">
        <f>SUMIFS(Gögn!$I$2:$I$11876,Gögn!$F$2:$F$11876,$A120,Gögn!$A$2:$A$11876,M$207)/1000</f>
        <v>-66231606.090000004</v>
      </c>
      <c r="N120" s="22">
        <f>SUMIFS(Gögn!$I$2:$I$11876,Gögn!$F$2:$F$11876,$A120,Gögn!$A$2:$A$11876,N$207)/1000</f>
        <v>-1989129.53</v>
      </c>
      <c r="O120" s="22">
        <f>SUMIFS(Gögn!$I$2:$I$11876,Gögn!$F$2:$F$11876,$A120,Gögn!$A$2:$A$11876,O$207)/1000</f>
        <v>-4385290.0669999998</v>
      </c>
      <c r="P120" s="22">
        <f>SUMIFS(Gögn!$I$2:$I$11876,Gögn!$F$2:$F$11876,$A120,Gögn!$A$2:$A$11876,P$207)/1000</f>
        <v>-4844202</v>
      </c>
      <c r="Q120" s="22">
        <f>SUMIFS(Gögn!$I$2:$I$11876,Gögn!$F$2:$F$11876,$A120,Gögn!$A$2:$A$11876,Q$207)/1000</f>
        <v>-1623230</v>
      </c>
      <c r="R120" s="22">
        <f>SUMIFS(Gögn!$I$2:$I$11876,Gögn!$F$2:$F$11876,$A120,Gögn!$A$2:$A$11876,R$207)/1000</f>
        <v>-1910716</v>
      </c>
      <c r="S120" s="22">
        <f>SUMIFS(Gögn!$I$2:$I$11876,Gögn!$F$2:$F$11876,$A120,Gögn!$A$2:$A$11876,S$207)/1000</f>
        <v>-882740.78500000003</v>
      </c>
      <c r="T120" s="22">
        <f>SUMIFS(Gögn!$I$2:$I$11876,Gögn!$F$2:$F$11876,$A120,Gögn!$A$2:$A$11876,T$207)/1000</f>
        <v>-1696597</v>
      </c>
      <c r="U120" s="22">
        <f>SUMIFS(Gögn!$I$2:$I$11876,Gögn!$F$2:$F$11876,$A120,Gögn!$A$2:$A$11876,U$207)/1000</f>
        <v>-5614681.5290000001</v>
      </c>
      <c r="V120" s="22">
        <f>SUMIFS(Gögn!$I$2:$I$11876,Gögn!$F$2:$F$11876,$A120,Gögn!$A$2:$A$11876,V$207)/1000</f>
        <v>-74126001.746000007</v>
      </c>
      <c r="W120" s="22">
        <f>SUMIFS(Gögn!$I$2:$I$11876,Gögn!$F$2:$F$11876,$A120,Gögn!$A$2:$A$11876,W$207)/1000</f>
        <v>-11329869.195</v>
      </c>
      <c r="X120" s="22">
        <f>SUMIFS(Gögn!$I$2:$I$11876,Gögn!$F$2:$F$11876,$A120,Gögn!$A$2:$A$11876,X$207)/1000</f>
        <v>-185803.49900000001</v>
      </c>
      <c r="Y120" s="22">
        <f>SUMIFS(Gögn!$I$2:$I$11876,Gögn!$F$2:$F$11876,$A120,Gögn!$A$2:$A$11876,Y$207)/1000</f>
        <v>-49121968.953000002</v>
      </c>
      <c r="Z120" s="22">
        <f>SUMIFS(Gögn!$I$2:$I$11876,Gögn!$F$2:$F$11876,$A120,Gögn!$A$2:$A$11876,Z$207)/1000</f>
        <v>-5032023.3039999995</v>
      </c>
      <c r="AA120" s="22">
        <f>SUMIFS(Gögn!$I$2:$I$11876,Gögn!$F$2:$F$11876,$A120,Gögn!$A$2:$A$11876,AA$207)/1000</f>
        <v>-16096421</v>
      </c>
      <c r="AB120" s="22">
        <f>SUMIFS(Gögn!$I$2:$I$11876,Gögn!$F$2:$F$11876,$A120,Gögn!$A$2:$A$11876,AB$207)/1000</f>
        <v>-15199426.521</v>
      </c>
      <c r="AC120" s="22">
        <f>SUMIFS(Gögn!$I$2:$I$11876,Gögn!$F$2:$F$11876,$A120,Gögn!$A$2:$A$11876,AC$207)/1000</f>
        <v>-28267827.759</v>
      </c>
    </row>
    <row r="121" spans="1:30" ht="15" customHeight="1">
      <c r="A121" s="1" t="s">
        <v>118</v>
      </c>
      <c r="B121" s="5"/>
      <c r="C121" s="23" t="s">
        <v>119</v>
      </c>
      <c r="D121" s="24">
        <f t="shared" si="10"/>
        <v>318466708.62200004</v>
      </c>
      <c r="E121" s="24">
        <f>SUMIFS(Gögn!$I$2:$I$11876,Gögn!$F$2:$F$11876,$A121,Gögn!$A$2:$A$11876,E$207)/1000</f>
        <v>2976987.3280000002</v>
      </c>
      <c r="F121" s="24">
        <f>SUMIFS(Gögn!$I$2:$I$11876,Gögn!$F$2:$F$11876,$A121,Gögn!$A$2:$A$11876,F$207)/1000</f>
        <v>23066335.513999999</v>
      </c>
      <c r="G121" s="24">
        <f>SUMIFS(Gögn!$I$2:$I$11876,Gögn!$F$2:$F$11876,$A121,Gögn!$A$2:$A$11876,G$207)/1000</f>
        <v>9588035.5040000007</v>
      </c>
      <c r="H121" s="24">
        <f>SUMIFS(Gögn!$I$2:$I$11876,Gögn!$F$2:$F$11876,$A121,Gögn!$A$2:$A$11876,H$207)/1000</f>
        <v>741688.68200000003</v>
      </c>
      <c r="I121" s="24">
        <f>SUMIFS(Gögn!$I$2:$I$11876,Gögn!$F$2:$F$11876,$A121,Gögn!$A$2:$A$11876,I$207)/1000</f>
        <v>1932054.936</v>
      </c>
      <c r="J121" s="24">
        <f>SUMIFS(Gögn!$I$2:$I$11876,Gögn!$F$2:$F$11876,$A121,Gögn!$A$2:$A$11876,J$207)/1000</f>
        <v>4899329</v>
      </c>
      <c r="K121" s="24">
        <f>SUMIFS(Gögn!$I$2:$I$11876,Gögn!$F$2:$F$11876,$A121,Gögn!$A$2:$A$11876,K$207)/1000</f>
        <v>39363659.109999999</v>
      </c>
      <c r="L121" s="24">
        <f>SUMIFS(Gögn!$I$2:$I$11876,Gögn!$F$2:$F$11876,$A121,Gögn!$A$2:$A$11876,L$207)/1000</f>
        <v>8451701</v>
      </c>
      <c r="M121" s="24">
        <f>SUMIFS(Gögn!$I$2:$I$11876,Gögn!$F$2:$F$11876,$A121,Gögn!$A$2:$A$11876,M$207)/1000</f>
        <v>81876857.872999996</v>
      </c>
      <c r="N121" s="24">
        <f>SUMIFS(Gögn!$I$2:$I$11876,Gögn!$F$2:$F$11876,$A121,Gögn!$A$2:$A$11876,N$207)/1000</f>
        <v>664561.27</v>
      </c>
      <c r="O121" s="24">
        <f>SUMIFS(Gögn!$I$2:$I$11876,Gögn!$F$2:$F$11876,$A121,Gögn!$A$2:$A$11876,O$207)/1000</f>
        <v>4940047.2</v>
      </c>
      <c r="P121" s="24">
        <f>SUMIFS(Gögn!$I$2:$I$11876,Gögn!$F$2:$F$11876,$A121,Gögn!$A$2:$A$11876,P$207)/1000</f>
        <v>2159222</v>
      </c>
      <c r="Q121" s="24">
        <f>SUMIFS(Gögn!$I$2:$I$11876,Gögn!$F$2:$F$11876,$A121,Gögn!$A$2:$A$11876,Q$207)/1000</f>
        <v>4213582</v>
      </c>
      <c r="R121" s="24">
        <f>SUMIFS(Gögn!$I$2:$I$11876,Gögn!$F$2:$F$11876,$A121,Gögn!$A$2:$A$11876,R$207)/1000</f>
        <v>1603234</v>
      </c>
      <c r="S121" s="24">
        <f>SUMIFS(Gögn!$I$2:$I$11876,Gögn!$F$2:$F$11876,$A121,Gögn!$A$2:$A$11876,S$207)/1000</f>
        <v>1561400.1910000001</v>
      </c>
      <c r="T121" s="24">
        <f>SUMIFS(Gögn!$I$2:$I$11876,Gögn!$F$2:$F$11876,$A121,Gögn!$A$2:$A$11876,T$207)/1000</f>
        <v>1898865</v>
      </c>
      <c r="U121" s="24">
        <f>SUMIFS(Gögn!$I$2:$I$11876,Gögn!$F$2:$F$11876,$A121,Gögn!$A$2:$A$11876,U$207)/1000</f>
        <v>1733641.7779999999</v>
      </c>
      <c r="V121" s="24">
        <f>SUMIFS(Gögn!$I$2:$I$11876,Gögn!$F$2:$F$11876,$A121,Gögn!$A$2:$A$11876,V$207)/1000</f>
        <v>31412911.969000001</v>
      </c>
      <c r="W121" s="24">
        <f>SUMIFS(Gögn!$I$2:$I$11876,Gögn!$F$2:$F$11876,$A121,Gögn!$A$2:$A$11876,W$207)/1000</f>
        <v>12509477.759</v>
      </c>
      <c r="X121" s="24">
        <f>SUMIFS(Gögn!$I$2:$I$11876,Gögn!$F$2:$F$11876,$A121,Gögn!$A$2:$A$11876,X$207)/1000</f>
        <v>95747.400999999998</v>
      </c>
      <c r="Y121" s="24">
        <f>SUMIFS(Gögn!$I$2:$I$11876,Gögn!$F$2:$F$11876,$A121,Gögn!$A$2:$A$11876,Y$207)/1000</f>
        <v>26134038.166999999</v>
      </c>
      <c r="Z121" s="24">
        <f>SUMIFS(Gögn!$I$2:$I$11876,Gögn!$F$2:$F$11876,$A121,Gögn!$A$2:$A$11876,Z$207)/1000</f>
        <v>6497837.0290000001</v>
      </c>
      <c r="AA121" s="24">
        <f>SUMIFS(Gögn!$I$2:$I$11876,Gögn!$F$2:$F$11876,$A121,Gögn!$A$2:$A$11876,AA$207)/1000</f>
        <v>12995818</v>
      </c>
      <c r="AB121" s="24">
        <f>SUMIFS(Gögn!$I$2:$I$11876,Gögn!$F$2:$F$11876,$A121,Gögn!$A$2:$A$11876,AB$207)/1000</f>
        <v>12034982.642999999</v>
      </c>
      <c r="AC121" s="24">
        <f>SUMIFS(Gögn!$I$2:$I$11876,Gögn!$F$2:$F$11876,$A121,Gögn!$A$2:$A$11876,AC$207)/1000</f>
        <v>25114693.267999999</v>
      </c>
    </row>
    <row r="122" spans="1:30" ht="15" customHeight="1">
      <c r="A122" s="1" t="s">
        <v>120</v>
      </c>
      <c r="B122" s="5"/>
      <c r="C122" s="25" t="s">
        <v>121</v>
      </c>
      <c r="D122" s="22">
        <f t="shared" si="10"/>
        <v>348418742.49400008</v>
      </c>
      <c r="E122" s="22">
        <f>SUMIFS(Gögn!$I$2:$I$11876,Gögn!$F$2:$F$11876,$A122,Gögn!$A$2:$A$11876,E$207)/1000</f>
        <v>20388755.287999999</v>
      </c>
      <c r="F122" s="22">
        <f>SUMIFS(Gögn!$I$2:$I$11876,Gögn!$F$2:$F$11876,$A122,Gögn!$A$2:$A$11876,F$207)/1000</f>
        <v>36485273.695</v>
      </c>
      <c r="G122" s="22">
        <f>SUMIFS(Gögn!$I$2:$I$11876,Gögn!$F$2:$F$11876,$A122,Gögn!$A$2:$A$11876,G$207)/1000</f>
        <v>21322361.971000001</v>
      </c>
      <c r="H122" s="22">
        <f>SUMIFS(Gögn!$I$2:$I$11876,Gögn!$F$2:$F$11876,$A122,Gögn!$A$2:$A$11876,H$207)/1000</f>
        <v>1062135.8230000001</v>
      </c>
      <c r="I122" s="22">
        <f>SUMIFS(Gögn!$I$2:$I$11876,Gögn!$F$2:$F$11876,$A122,Gögn!$A$2:$A$11876,I$207)/1000</f>
        <v>3205827.39</v>
      </c>
      <c r="J122" s="22">
        <f>SUMIFS(Gögn!$I$2:$I$11876,Gögn!$F$2:$F$11876,$A122,Gögn!$A$2:$A$11876,J$207)/1000</f>
        <v>1716517</v>
      </c>
      <c r="K122" s="22">
        <f>SUMIFS(Gögn!$I$2:$I$11876,Gögn!$F$2:$F$11876,$A122,Gögn!$A$2:$A$11876,K$207)/1000</f>
        <v>8895124.3780000005</v>
      </c>
      <c r="L122" s="22">
        <f>SUMIFS(Gögn!$I$2:$I$11876,Gögn!$F$2:$F$11876,$A122,Gögn!$A$2:$A$11876,L$207)/1000</f>
        <v>4608827</v>
      </c>
      <c r="M122" s="22">
        <f>SUMIFS(Gögn!$I$2:$I$11876,Gögn!$F$2:$F$11876,$A122,Gögn!$A$2:$A$11876,M$207)/1000</f>
        <v>40466280.009999998</v>
      </c>
      <c r="N122" s="22">
        <f>SUMIFS(Gögn!$I$2:$I$11876,Gögn!$F$2:$F$11876,$A122,Gögn!$A$2:$A$11876,N$207)/1000</f>
        <v>1331089.0079999999</v>
      </c>
      <c r="O122" s="22">
        <f>SUMIFS(Gögn!$I$2:$I$11876,Gögn!$F$2:$F$11876,$A122,Gögn!$A$2:$A$11876,O$207)/1000</f>
        <v>2174346.6669999999</v>
      </c>
      <c r="P122" s="22">
        <f>SUMIFS(Gögn!$I$2:$I$11876,Gögn!$F$2:$F$11876,$A122,Gögn!$A$2:$A$11876,P$207)/1000</f>
        <v>3631405</v>
      </c>
      <c r="Q122" s="22">
        <f>SUMIFS(Gögn!$I$2:$I$11876,Gögn!$F$2:$F$11876,$A122,Gögn!$A$2:$A$11876,Q$207)/1000</f>
        <v>3650069</v>
      </c>
      <c r="R122" s="22">
        <f>SUMIFS(Gögn!$I$2:$I$11876,Gögn!$F$2:$F$11876,$A122,Gögn!$A$2:$A$11876,R$207)/1000</f>
        <v>599051</v>
      </c>
      <c r="S122" s="22">
        <f>SUMIFS(Gögn!$I$2:$I$11876,Gögn!$F$2:$F$11876,$A122,Gögn!$A$2:$A$11876,S$207)/1000</f>
        <v>790050.63199999998</v>
      </c>
      <c r="T122" s="22">
        <f>SUMIFS(Gögn!$I$2:$I$11876,Gögn!$F$2:$F$11876,$A122,Gögn!$A$2:$A$11876,T$207)/1000</f>
        <v>1099804</v>
      </c>
      <c r="U122" s="22">
        <f>SUMIFS(Gögn!$I$2:$I$11876,Gögn!$F$2:$F$11876,$A122,Gögn!$A$2:$A$11876,U$207)/1000</f>
        <v>7517308.0389999999</v>
      </c>
      <c r="V122" s="22">
        <f>SUMIFS(Gögn!$I$2:$I$11876,Gögn!$F$2:$F$11876,$A122,Gögn!$A$2:$A$11876,V$207)/1000</f>
        <v>55048289.159999996</v>
      </c>
      <c r="W122" s="22">
        <f>SUMIFS(Gögn!$I$2:$I$11876,Gögn!$F$2:$F$11876,$A122,Gögn!$A$2:$A$11876,W$207)/1000</f>
        <v>27102987.234999999</v>
      </c>
      <c r="X122" s="22">
        <f>SUMIFS(Gögn!$I$2:$I$11876,Gögn!$F$2:$F$11876,$A122,Gögn!$A$2:$A$11876,X$207)/1000</f>
        <v>81024.962</v>
      </c>
      <c r="Y122" s="22">
        <f>SUMIFS(Gögn!$I$2:$I$11876,Gögn!$F$2:$F$11876,$A122,Gögn!$A$2:$A$11876,Y$207)/1000</f>
        <v>63654183.129000001</v>
      </c>
      <c r="Z122" s="22">
        <f>SUMIFS(Gögn!$I$2:$I$11876,Gögn!$F$2:$F$11876,$A122,Gögn!$A$2:$A$11876,Z$207)/1000</f>
        <v>2315306.2390000001</v>
      </c>
      <c r="AA122" s="22">
        <f>SUMIFS(Gögn!$I$2:$I$11876,Gögn!$F$2:$F$11876,$A122,Gögn!$A$2:$A$11876,AA$207)/1000</f>
        <v>10573352</v>
      </c>
      <c r="AB122" s="22">
        <f>SUMIFS(Gögn!$I$2:$I$11876,Gögn!$F$2:$F$11876,$A122,Gögn!$A$2:$A$11876,AB$207)/1000</f>
        <v>17169181.901000001</v>
      </c>
      <c r="AC122" s="22">
        <f>SUMIFS(Gögn!$I$2:$I$11876,Gögn!$F$2:$F$11876,$A122,Gögn!$A$2:$A$11876,AC$207)/1000</f>
        <v>13530191.967</v>
      </c>
    </row>
    <row r="123" spans="1:30" ht="15" customHeight="1">
      <c r="A123" s="1" t="s">
        <v>122</v>
      </c>
      <c r="B123" s="5"/>
      <c r="C123" s="23" t="s">
        <v>123</v>
      </c>
      <c r="D123" s="24">
        <f t="shared" si="10"/>
        <v>-373869434.50400001</v>
      </c>
      <c r="E123" s="24">
        <f>SUMIFS(Gögn!$I$2:$I$11876,Gögn!$F$2:$F$11876,$A123,Gögn!$A$2:$A$11876,E$207)/1000</f>
        <v>-20642422.223000001</v>
      </c>
      <c r="F123" s="24">
        <f>SUMIFS(Gögn!$I$2:$I$11876,Gögn!$F$2:$F$11876,$A123,Gögn!$A$2:$A$11876,F$207)/1000</f>
        <v>-27056735.609000001</v>
      </c>
      <c r="G123" s="24">
        <f>SUMIFS(Gögn!$I$2:$I$11876,Gögn!$F$2:$F$11876,$A123,Gögn!$A$2:$A$11876,G$207)/1000</f>
        <v>-12608787.536</v>
      </c>
      <c r="H123" s="24">
        <f>SUMIFS(Gögn!$I$2:$I$11876,Gögn!$F$2:$F$11876,$A123,Gögn!$A$2:$A$11876,H$207)/1000</f>
        <v>0</v>
      </c>
      <c r="I123" s="24">
        <f>SUMIFS(Gögn!$I$2:$I$11876,Gögn!$F$2:$F$11876,$A123,Gögn!$A$2:$A$11876,I$207)/1000</f>
        <v>-2540757.196</v>
      </c>
      <c r="J123" s="24">
        <f>SUMIFS(Gögn!$I$2:$I$11876,Gögn!$F$2:$F$11876,$A123,Gögn!$A$2:$A$11876,J$207)/1000</f>
        <v>-6580374</v>
      </c>
      <c r="K123" s="24">
        <f>SUMIFS(Gögn!$I$2:$I$11876,Gögn!$F$2:$F$11876,$A123,Gögn!$A$2:$A$11876,K$207)/1000</f>
        <v>-11073593.798</v>
      </c>
      <c r="L123" s="24">
        <f>SUMIFS(Gögn!$I$2:$I$11876,Gögn!$F$2:$F$11876,$A123,Gögn!$A$2:$A$11876,L$207)/1000</f>
        <v>-13764204</v>
      </c>
      <c r="M123" s="24">
        <f>SUMIFS(Gögn!$I$2:$I$11876,Gögn!$F$2:$F$11876,$A123,Gögn!$A$2:$A$11876,M$207)/1000</f>
        <v>-72890734.280000001</v>
      </c>
      <c r="N123" s="24">
        <f>SUMIFS(Gögn!$I$2:$I$11876,Gögn!$F$2:$F$11876,$A123,Gögn!$A$2:$A$11876,N$207)/1000</f>
        <v>-2916106.3840000001</v>
      </c>
      <c r="O123" s="24">
        <f>SUMIFS(Gögn!$I$2:$I$11876,Gögn!$F$2:$F$11876,$A123,Gögn!$A$2:$A$11876,O$207)/1000</f>
        <v>-3524278.9070000001</v>
      </c>
      <c r="P123" s="24">
        <f>SUMIFS(Gögn!$I$2:$I$11876,Gögn!$F$2:$F$11876,$A123,Gögn!$A$2:$A$11876,P$207)/1000</f>
        <v>-3840792</v>
      </c>
      <c r="Q123" s="24">
        <f>SUMIFS(Gögn!$I$2:$I$11876,Gögn!$F$2:$F$11876,$A123,Gögn!$A$2:$A$11876,Q$207)/1000</f>
        <v>-4228969</v>
      </c>
      <c r="R123" s="24">
        <f>SUMIFS(Gögn!$I$2:$I$11876,Gögn!$F$2:$F$11876,$A123,Gögn!$A$2:$A$11876,R$207)/1000</f>
        <v>-1771001</v>
      </c>
      <c r="S123" s="24">
        <f>SUMIFS(Gögn!$I$2:$I$11876,Gögn!$F$2:$F$11876,$A123,Gögn!$A$2:$A$11876,S$207)/1000</f>
        <v>-1882876.8430000001</v>
      </c>
      <c r="T123" s="24">
        <f>SUMIFS(Gögn!$I$2:$I$11876,Gögn!$F$2:$F$11876,$A123,Gögn!$A$2:$A$11876,T$207)/1000</f>
        <v>-1578460</v>
      </c>
      <c r="U123" s="24">
        <f>SUMIFS(Gögn!$I$2:$I$11876,Gögn!$F$2:$F$11876,$A123,Gögn!$A$2:$A$11876,U$207)/1000</f>
        <v>-1771134.2120000001</v>
      </c>
      <c r="V123" s="24">
        <f>SUMIFS(Gögn!$I$2:$I$11876,Gögn!$F$2:$F$11876,$A123,Gögn!$A$2:$A$11876,V$207)/1000</f>
        <v>-63525287.513999999</v>
      </c>
      <c r="W123" s="24">
        <f>SUMIFS(Gögn!$I$2:$I$11876,Gögn!$F$2:$F$11876,$A123,Gögn!$A$2:$A$11876,W$207)/1000</f>
        <v>-6036401.1090000002</v>
      </c>
      <c r="X123" s="24">
        <f>SUMIFS(Gögn!$I$2:$I$11876,Gögn!$F$2:$F$11876,$A123,Gögn!$A$2:$A$11876,X$207)/1000</f>
        <v>-98821.048999999999</v>
      </c>
      <c r="Y123" s="24">
        <f>SUMIFS(Gögn!$I$2:$I$11876,Gögn!$F$2:$F$11876,$A123,Gögn!$A$2:$A$11876,Y$207)/1000</f>
        <v>-64625798.616999999</v>
      </c>
      <c r="Z123" s="24">
        <f>SUMIFS(Gögn!$I$2:$I$11876,Gögn!$F$2:$F$11876,$A123,Gögn!$A$2:$A$11876,Z$207)/1000</f>
        <v>-6542280.091</v>
      </c>
      <c r="AA123" s="24">
        <f>SUMIFS(Gögn!$I$2:$I$11876,Gögn!$F$2:$F$11876,$A123,Gögn!$A$2:$A$11876,AA$207)/1000</f>
        <v>-10339238</v>
      </c>
      <c r="AB123" s="24">
        <f>SUMIFS(Gögn!$I$2:$I$11876,Gögn!$F$2:$F$11876,$A123,Gögn!$A$2:$A$11876,AB$207)/1000</f>
        <v>-15472411.880000001</v>
      </c>
      <c r="AC123" s="24">
        <f>SUMIFS(Gögn!$I$2:$I$11876,Gögn!$F$2:$F$11876,$A123,Gögn!$A$2:$A$11876,AC$207)/1000</f>
        <v>-18557969.256000001</v>
      </c>
    </row>
    <row r="124" spans="1:30" ht="15" customHeight="1">
      <c r="A124" s="1" t="s">
        <v>124</v>
      </c>
      <c r="B124" s="5"/>
      <c r="C124" s="25" t="s">
        <v>125</v>
      </c>
      <c r="D124" s="22">
        <f t="shared" si="10"/>
        <v>52434185.560999997</v>
      </c>
      <c r="E124" s="22">
        <f>SUMIFS(Gögn!$I$2:$I$11876,Gögn!$F$2:$F$11876,$A124,Gögn!$A$2:$A$11876,E$207)/1000</f>
        <v>197882.07500000001</v>
      </c>
      <c r="F124" s="22">
        <f>SUMIFS(Gögn!$I$2:$I$11876,Gögn!$F$2:$F$11876,$A124,Gögn!$A$2:$A$11876,F$207)/1000</f>
        <v>3328577.6740000001</v>
      </c>
      <c r="G124" s="22">
        <f>SUMIFS(Gögn!$I$2:$I$11876,Gögn!$F$2:$F$11876,$A124,Gögn!$A$2:$A$11876,G$207)/1000</f>
        <v>0</v>
      </c>
      <c r="H124" s="22">
        <f>SUMIFS(Gögn!$I$2:$I$11876,Gögn!$F$2:$F$11876,$A124,Gögn!$A$2:$A$11876,H$207)/1000</f>
        <v>0</v>
      </c>
      <c r="I124" s="22">
        <f>SUMIFS(Gögn!$I$2:$I$11876,Gögn!$F$2:$F$11876,$A124,Gögn!$A$2:$A$11876,I$207)/1000</f>
        <v>0</v>
      </c>
      <c r="J124" s="22">
        <f>SUMIFS(Gögn!$I$2:$I$11876,Gögn!$F$2:$F$11876,$A124,Gögn!$A$2:$A$11876,J$207)/1000</f>
        <v>4537287</v>
      </c>
      <c r="K124" s="22">
        <f>SUMIFS(Gögn!$I$2:$I$11876,Gögn!$F$2:$F$11876,$A124,Gögn!$A$2:$A$11876,K$207)/1000</f>
        <v>3885672.25</v>
      </c>
      <c r="L124" s="22">
        <f>SUMIFS(Gögn!$I$2:$I$11876,Gögn!$F$2:$F$11876,$A124,Gögn!$A$2:$A$11876,L$207)/1000</f>
        <v>7294849</v>
      </c>
      <c r="M124" s="22">
        <f>SUMIFS(Gögn!$I$2:$I$11876,Gögn!$F$2:$F$11876,$A124,Gögn!$A$2:$A$11876,M$207)/1000</f>
        <v>2661689.8539999998</v>
      </c>
      <c r="N124" s="22">
        <f>SUMIFS(Gögn!$I$2:$I$11876,Gögn!$F$2:$F$11876,$A124,Gögn!$A$2:$A$11876,N$207)/1000</f>
        <v>554258.31200000003</v>
      </c>
      <c r="O124" s="22">
        <f>SUMIFS(Gögn!$I$2:$I$11876,Gögn!$F$2:$F$11876,$A124,Gögn!$A$2:$A$11876,O$207)/1000</f>
        <v>2178661.3730000001</v>
      </c>
      <c r="P124" s="22">
        <f>SUMIFS(Gögn!$I$2:$I$11876,Gögn!$F$2:$F$11876,$A124,Gögn!$A$2:$A$11876,P$207)/1000</f>
        <v>122692</v>
      </c>
      <c r="Q124" s="22">
        <f>SUMIFS(Gögn!$I$2:$I$11876,Gögn!$F$2:$F$11876,$A124,Gögn!$A$2:$A$11876,Q$207)/1000</f>
        <v>120604</v>
      </c>
      <c r="R124" s="22">
        <f>SUMIFS(Gögn!$I$2:$I$11876,Gögn!$F$2:$F$11876,$A124,Gögn!$A$2:$A$11876,R$207)/1000</f>
        <v>1339178</v>
      </c>
      <c r="S124" s="22">
        <f>SUMIFS(Gögn!$I$2:$I$11876,Gögn!$F$2:$F$11876,$A124,Gögn!$A$2:$A$11876,S$207)/1000</f>
        <v>1104800.4240000001</v>
      </c>
      <c r="T124" s="22">
        <f>SUMIFS(Gögn!$I$2:$I$11876,Gögn!$F$2:$F$11876,$A124,Gögn!$A$2:$A$11876,T$207)/1000</f>
        <v>1610368</v>
      </c>
      <c r="U124" s="22">
        <f>SUMIFS(Gögn!$I$2:$I$11876,Gögn!$F$2:$F$11876,$A124,Gögn!$A$2:$A$11876,U$207)/1000</f>
        <v>0</v>
      </c>
      <c r="V124" s="22">
        <f>SUMIFS(Gögn!$I$2:$I$11876,Gögn!$F$2:$F$11876,$A124,Gögn!$A$2:$A$11876,V$207)/1000</f>
        <v>15679744.402000001</v>
      </c>
      <c r="W124" s="22">
        <f>SUMIFS(Gögn!$I$2:$I$11876,Gögn!$F$2:$F$11876,$A124,Gögn!$A$2:$A$11876,W$207)/1000</f>
        <v>0</v>
      </c>
      <c r="X124" s="22">
        <f>SUMIFS(Gögn!$I$2:$I$11876,Gögn!$F$2:$F$11876,$A124,Gögn!$A$2:$A$11876,X$207)/1000</f>
        <v>18642.504000000001</v>
      </c>
      <c r="Y124" s="22">
        <f>SUMIFS(Gögn!$I$2:$I$11876,Gögn!$F$2:$F$11876,$A124,Gögn!$A$2:$A$11876,Y$207)/1000</f>
        <v>0</v>
      </c>
      <c r="Z124" s="22">
        <f>SUMIFS(Gögn!$I$2:$I$11876,Gögn!$F$2:$F$11876,$A124,Gögn!$A$2:$A$11876,Z$207)/1000</f>
        <v>1752163.1510000001</v>
      </c>
      <c r="AA124" s="22">
        <f>SUMIFS(Gögn!$I$2:$I$11876,Gögn!$F$2:$F$11876,$A124,Gögn!$A$2:$A$11876,AA$207)/1000</f>
        <v>0</v>
      </c>
      <c r="AB124" s="22">
        <f>SUMIFS(Gögn!$I$2:$I$11876,Gögn!$F$2:$F$11876,$A124,Gögn!$A$2:$A$11876,AB$207)/1000</f>
        <v>2887692.07</v>
      </c>
      <c r="AC124" s="22">
        <f>SUMIFS(Gögn!$I$2:$I$11876,Gögn!$F$2:$F$11876,$A124,Gögn!$A$2:$A$11876,AC$207)/1000</f>
        <v>3159423.4720000001</v>
      </c>
    </row>
    <row r="125" spans="1:30" ht="15" customHeight="1">
      <c r="A125" s="1" t="s">
        <v>126</v>
      </c>
      <c r="B125" s="5"/>
      <c r="C125" s="23" t="s">
        <v>127</v>
      </c>
      <c r="D125" s="24">
        <f t="shared" si="10"/>
        <v>0</v>
      </c>
      <c r="E125" s="24">
        <f>SUMIFS(Gögn!$I$2:$I$11876,Gögn!$F$2:$F$11876,$A125,Gögn!$A$2:$A$11876,E$207)/1000</f>
        <v>0</v>
      </c>
      <c r="F125" s="24">
        <f>SUMIFS(Gögn!$I$2:$I$11876,Gögn!$F$2:$F$11876,$A125,Gögn!$A$2:$A$11876,F$207)/1000</f>
        <v>0</v>
      </c>
      <c r="G125" s="24">
        <f>SUMIFS(Gögn!$I$2:$I$11876,Gögn!$F$2:$F$11876,$A125,Gögn!$A$2:$A$11876,G$207)/1000</f>
        <v>0</v>
      </c>
      <c r="H125" s="24">
        <f>SUMIFS(Gögn!$I$2:$I$11876,Gögn!$F$2:$F$11876,$A125,Gögn!$A$2:$A$11876,H$207)/1000</f>
        <v>0</v>
      </c>
      <c r="I125" s="24">
        <f>SUMIFS(Gögn!$I$2:$I$11876,Gögn!$F$2:$F$11876,$A125,Gögn!$A$2:$A$11876,I$207)/1000</f>
        <v>0</v>
      </c>
      <c r="J125" s="24">
        <f>SUMIFS(Gögn!$I$2:$I$11876,Gögn!$F$2:$F$11876,$A125,Gögn!$A$2:$A$11876,J$207)/1000</f>
        <v>0</v>
      </c>
      <c r="K125" s="24">
        <f>SUMIFS(Gögn!$I$2:$I$11876,Gögn!$F$2:$F$11876,$A125,Gögn!$A$2:$A$11876,K$207)/1000</f>
        <v>0</v>
      </c>
      <c r="L125" s="24">
        <f>SUMIFS(Gögn!$I$2:$I$11876,Gögn!$F$2:$F$11876,$A125,Gögn!$A$2:$A$11876,L$207)/1000</f>
        <v>0</v>
      </c>
      <c r="M125" s="24">
        <f>SUMIFS(Gögn!$I$2:$I$11876,Gögn!$F$2:$F$11876,$A125,Gögn!$A$2:$A$11876,M$207)/1000</f>
        <v>0</v>
      </c>
      <c r="N125" s="24">
        <f>SUMIFS(Gögn!$I$2:$I$11876,Gögn!$F$2:$F$11876,$A125,Gögn!$A$2:$A$11876,N$207)/1000</f>
        <v>0</v>
      </c>
      <c r="O125" s="24">
        <f>SUMIFS(Gögn!$I$2:$I$11876,Gögn!$F$2:$F$11876,$A125,Gögn!$A$2:$A$11876,O$207)/1000</f>
        <v>0</v>
      </c>
      <c r="P125" s="24">
        <f>SUMIFS(Gögn!$I$2:$I$11876,Gögn!$F$2:$F$11876,$A125,Gögn!$A$2:$A$11876,P$207)/1000</f>
        <v>0</v>
      </c>
      <c r="Q125" s="24">
        <f>SUMIFS(Gögn!$I$2:$I$11876,Gögn!$F$2:$F$11876,$A125,Gögn!$A$2:$A$11876,Q$207)/1000</f>
        <v>0</v>
      </c>
      <c r="R125" s="24">
        <f>SUMIFS(Gögn!$I$2:$I$11876,Gögn!$F$2:$F$11876,$A125,Gögn!$A$2:$A$11876,R$207)/1000</f>
        <v>0</v>
      </c>
      <c r="S125" s="24">
        <f>SUMIFS(Gögn!$I$2:$I$11876,Gögn!$F$2:$F$11876,$A125,Gögn!$A$2:$A$11876,S$207)/1000</f>
        <v>0</v>
      </c>
      <c r="T125" s="24">
        <f>SUMIFS(Gögn!$I$2:$I$11876,Gögn!$F$2:$F$11876,$A125,Gögn!$A$2:$A$11876,T$207)/1000</f>
        <v>0</v>
      </c>
      <c r="U125" s="24">
        <f>SUMIFS(Gögn!$I$2:$I$11876,Gögn!$F$2:$F$11876,$A125,Gögn!$A$2:$A$11876,U$207)/1000</f>
        <v>0</v>
      </c>
      <c r="V125" s="24">
        <f>SUMIFS(Gögn!$I$2:$I$11876,Gögn!$F$2:$F$11876,$A125,Gögn!$A$2:$A$11876,V$207)/1000</f>
        <v>0</v>
      </c>
      <c r="W125" s="24">
        <f>SUMIFS(Gögn!$I$2:$I$11876,Gögn!$F$2:$F$11876,$A125,Gögn!$A$2:$A$11876,W$207)/1000</f>
        <v>0</v>
      </c>
      <c r="X125" s="24">
        <f>SUMIFS(Gögn!$I$2:$I$11876,Gögn!$F$2:$F$11876,$A125,Gögn!$A$2:$A$11876,X$207)/1000</f>
        <v>0</v>
      </c>
      <c r="Y125" s="24">
        <f>SUMIFS(Gögn!$I$2:$I$11876,Gögn!$F$2:$F$11876,$A125,Gögn!$A$2:$A$11876,Y$207)/1000</f>
        <v>0</v>
      </c>
      <c r="Z125" s="24">
        <f>SUMIFS(Gögn!$I$2:$I$11876,Gögn!$F$2:$F$11876,$A125,Gögn!$A$2:$A$11876,Z$207)/1000</f>
        <v>0</v>
      </c>
      <c r="AA125" s="24">
        <f>SUMIFS(Gögn!$I$2:$I$11876,Gögn!$F$2:$F$11876,$A125,Gögn!$A$2:$A$11876,AA$207)/1000</f>
        <v>0</v>
      </c>
      <c r="AB125" s="24">
        <f>SUMIFS(Gögn!$I$2:$I$11876,Gögn!$F$2:$F$11876,$A125,Gögn!$A$2:$A$11876,AB$207)/1000</f>
        <v>0</v>
      </c>
      <c r="AC125" s="24">
        <f>SUMIFS(Gögn!$I$2:$I$11876,Gögn!$F$2:$F$11876,$A125,Gögn!$A$2:$A$11876,AC$207)/1000</f>
        <v>0</v>
      </c>
    </row>
    <row r="126" spans="1:30" ht="15" customHeight="1">
      <c r="A126" s="1" t="s">
        <v>128</v>
      </c>
      <c r="B126" s="5"/>
      <c r="C126" s="25" t="s">
        <v>129</v>
      </c>
      <c r="D126" s="22">
        <f t="shared" si="10"/>
        <v>-12989.914000000001</v>
      </c>
      <c r="E126" s="22">
        <f>SUMIFS(Gögn!$I$2:$I$11876,Gögn!$F$2:$F$11876,$A126,Gögn!$A$2:$A$11876,E$207)/1000</f>
        <v>0</v>
      </c>
      <c r="F126" s="22">
        <f>SUMIFS(Gögn!$I$2:$I$11876,Gögn!$F$2:$F$11876,$A126,Gögn!$A$2:$A$11876,F$207)/1000</f>
        <v>-207.91399999999999</v>
      </c>
      <c r="G126" s="22">
        <f>SUMIFS(Gögn!$I$2:$I$11876,Gögn!$F$2:$F$11876,$A126,Gögn!$A$2:$A$11876,G$207)/1000</f>
        <v>0</v>
      </c>
      <c r="H126" s="22">
        <f>SUMIFS(Gögn!$I$2:$I$11876,Gögn!$F$2:$F$11876,$A126,Gögn!$A$2:$A$11876,H$207)/1000</f>
        <v>0</v>
      </c>
      <c r="I126" s="22">
        <f>SUMIFS(Gögn!$I$2:$I$11876,Gögn!$F$2:$F$11876,$A126,Gögn!$A$2:$A$11876,I$207)/1000</f>
        <v>0</v>
      </c>
      <c r="J126" s="22">
        <f>SUMIFS(Gögn!$I$2:$I$11876,Gögn!$F$2:$F$11876,$A126,Gögn!$A$2:$A$11876,J$207)/1000</f>
        <v>0</v>
      </c>
      <c r="K126" s="22">
        <f>SUMIFS(Gögn!$I$2:$I$11876,Gögn!$F$2:$F$11876,$A126,Gögn!$A$2:$A$11876,K$207)/1000</f>
        <v>0</v>
      </c>
      <c r="L126" s="22">
        <f>SUMIFS(Gögn!$I$2:$I$11876,Gögn!$F$2:$F$11876,$A126,Gögn!$A$2:$A$11876,L$207)/1000</f>
        <v>0</v>
      </c>
      <c r="M126" s="22">
        <f>SUMIFS(Gögn!$I$2:$I$11876,Gögn!$F$2:$F$11876,$A126,Gögn!$A$2:$A$11876,M$207)/1000</f>
        <v>0</v>
      </c>
      <c r="N126" s="22">
        <f>SUMIFS(Gögn!$I$2:$I$11876,Gögn!$F$2:$F$11876,$A126,Gögn!$A$2:$A$11876,N$207)/1000</f>
        <v>0</v>
      </c>
      <c r="O126" s="22">
        <f>SUMIFS(Gögn!$I$2:$I$11876,Gögn!$F$2:$F$11876,$A126,Gögn!$A$2:$A$11876,O$207)/1000</f>
        <v>0</v>
      </c>
      <c r="P126" s="22">
        <f>SUMIFS(Gögn!$I$2:$I$11876,Gögn!$F$2:$F$11876,$A126,Gögn!$A$2:$A$11876,P$207)/1000</f>
        <v>0</v>
      </c>
      <c r="Q126" s="22">
        <f>SUMIFS(Gögn!$I$2:$I$11876,Gögn!$F$2:$F$11876,$A126,Gögn!$A$2:$A$11876,Q$207)/1000</f>
        <v>0</v>
      </c>
      <c r="R126" s="22">
        <f>SUMIFS(Gögn!$I$2:$I$11876,Gögn!$F$2:$F$11876,$A126,Gögn!$A$2:$A$11876,R$207)/1000</f>
        <v>-12782</v>
      </c>
      <c r="S126" s="22">
        <f>SUMIFS(Gögn!$I$2:$I$11876,Gögn!$F$2:$F$11876,$A126,Gögn!$A$2:$A$11876,S$207)/1000</f>
        <v>0</v>
      </c>
      <c r="T126" s="22">
        <f>SUMIFS(Gögn!$I$2:$I$11876,Gögn!$F$2:$F$11876,$A126,Gögn!$A$2:$A$11876,T$207)/1000</f>
        <v>0</v>
      </c>
      <c r="U126" s="22">
        <f>SUMIFS(Gögn!$I$2:$I$11876,Gögn!$F$2:$F$11876,$A126,Gögn!$A$2:$A$11876,U$207)/1000</f>
        <v>0</v>
      </c>
      <c r="V126" s="22">
        <f>SUMIFS(Gögn!$I$2:$I$11876,Gögn!$F$2:$F$11876,$A126,Gögn!$A$2:$A$11876,V$207)/1000</f>
        <v>0</v>
      </c>
      <c r="W126" s="22">
        <f>SUMIFS(Gögn!$I$2:$I$11876,Gögn!$F$2:$F$11876,$A126,Gögn!$A$2:$A$11876,W$207)/1000</f>
        <v>0</v>
      </c>
      <c r="X126" s="22">
        <f>SUMIFS(Gögn!$I$2:$I$11876,Gögn!$F$2:$F$11876,$A126,Gögn!$A$2:$A$11876,X$207)/1000</f>
        <v>0</v>
      </c>
      <c r="Y126" s="22">
        <f>SUMIFS(Gögn!$I$2:$I$11876,Gögn!$F$2:$F$11876,$A126,Gögn!$A$2:$A$11876,Y$207)/1000</f>
        <v>0</v>
      </c>
      <c r="Z126" s="22">
        <f>SUMIFS(Gögn!$I$2:$I$11876,Gögn!$F$2:$F$11876,$A126,Gögn!$A$2:$A$11876,Z$207)/1000</f>
        <v>0</v>
      </c>
      <c r="AA126" s="22">
        <f>SUMIFS(Gögn!$I$2:$I$11876,Gögn!$F$2:$F$11876,$A126,Gögn!$A$2:$A$11876,AA$207)/1000</f>
        <v>0</v>
      </c>
      <c r="AB126" s="22">
        <f>SUMIFS(Gögn!$I$2:$I$11876,Gögn!$F$2:$F$11876,$A126,Gögn!$A$2:$A$11876,AB$207)/1000</f>
        <v>0</v>
      </c>
      <c r="AC126" s="22">
        <f>SUMIFS(Gögn!$I$2:$I$11876,Gögn!$F$2:$F$11876,$A126,Gögn!$A$2:$A$11876,AC$207)/1000</f>
        <v>0</v>
      </c>
    </row>
    <row r="127" spans="1:30" ht="15" customHeight="1">
      <c r="A127" s="1" t="s">
        <v>130</v>
      </c>
      <c r="B127" s="5"/>
      <c r="C127" s="23" t="s">
        <v>131</v>
      </c>
      <c r="D127" s="24">
        <f t="shared" si="10"/>
        <v>3345045.2970000003</v>
      </c>
      <c r="E127" s="24">
        <f>SUMIFS(Gögn!$I$2:$I$11876,Gögn!$F$2:$F$11876,$A127,Gögn!$A$2:$A$11876,E$207)/1000</f>
        <v>0</v>
      </c>
      <c r="F127" s="24">
        <f>SUMIFS(Gögn!$I$2:$I$11876,Gögn!$F$2:$F$11876,$A127,Gögn!$A$2:$A$11876,F$207)/1000</f>
        <v>0</v>
      </c>
      <c r="G127" s="24">
        <f>SUMIFS(Gögn!$I$2:$I$11876,Gögn!$F$2:$F$11876,$A127,Gögn!$A$2:$A$11876,G$207)/1000</f>
        <v>1698586.419</v>
      </c>
      <c r="H127" s="24">
        <f>SUMIFS(Gögn!$I$2:$I$11876,Gögn!$F$2:$F$11876,$A127,Gögn!$A$2:$A$11876,H$207)/1000</f>
        <v>0</v>
      </c>
      <c r="I127" s="24">
        <f>SUMIFS(Gögn!$I$2:$I$11876,Gögn!$F$2:$F$11876,$A127,Gögn!$A$2:$A$11876,I$207)/1000</f>
        <v>329155.24699999997</v>
      </c>
      <c r="J127" s="24">
        <f>SUMIFS(Gögn!$I$2:$I$11876,Gögn!$F$2:$F$11876,$A127,Gögn!$A$2:$A$11876,J$207)/1000</f>
        <v>0</v>
      </c>
      <c r="K127" s="24">
        <f>SUMIFS(Gögn!$I$2:$I$11876,Gögn!$F$2:$F$11876,$A127,Gögn!$A$2:$A$11876,K$207)/1000</f>
        <v>0</v>
      </c>
      <c r="L127" s="24">
        <f>SUMIFS(Gögn!$I$2:$I$11876,Gögn!$F$2:$F$11876,$A127,Gögn!$A$2:$A$11876,L$207)/1000</f>
        <v>0</v>
      </c>
      <c r="M127" s="24">
        <f>SUMIFS(Gögn!$I$2:$I$11876,Gögn!$F$2:$F$11876,$A127,Gögn!$A$2:$A$11876,M$207)/1000</f>
        <v>0</v>
      </c>
      <c r="N127" s="24">
        <f>SUMIFS(Gögn!$I$2:$I$11876,Gögn!$F$2:$F$11876,$A127,Gögn!$A$2:$A$11876,N$207)/1000</f>
        <v>0</v>
      </c>
      <c r="O127" s="24">
        <f>SUMIFS(Gögn!$I$2:$I$11876,Gögn!$F$2:$F$11876,$A127,Gögn!$A$2:$A$11876,O$207)/1000</f>
        <v>0</v>
      </c>
      <c r="P127" s="24">
        <f>SUMIFS(Gögn!$I$2:$I$11876,Gögn!$F$2:$F$11876,$A127,Gögn!$A$2:$A$11876,P$207)/1000</f>
        <v>553773</v>
      </c>
      <c r="Q127" s="24">
        <f>SUMIFS(Gögn!$I$2:$I$11876,Gögn!$F$2:$F$11876,$A127,Gögn!$A$2:$A$11876,Q$207)/1000</f>
        <v>550453</v>
      </c>
      <c r="R127" s="24">
        <f>SUMIFS(Gögn!$I$2:$I$11876,Gögn!$F$2:$F$11876,$A127,Gögn!$A$2:$A$11876,R$207)/1000</f>
        <v>0</v>
      </c>
      <c r="S127" s="24">
        <f>SUMIFS(Gögn!$I$2:$I$11876,Gögn!$F$2:$F$11876,$A127,Gögn!$A$2:$A$11876,S$207)/1000</f>
        <v>0</v>
      </c>
      <c r="T127" s="24">
        <f>SUMIFS(Gögn!$I$2:$I$11876,Gögn!$F$2:$F$11876,$A127,Gögn!$A$2:$A$11876,T$207)/1000</f>
        <v>0</v>
      </c>
      <c r="U127" s="24">
        <f>SUMIFS(Gögn!$I$2:$I$11876,Gögn!$F$2:$F$11876,$A127,Gögn!$A$2:$A$11876,U$207)/1000</f>
        <v>0</v>
      </c>
      <c r="V127" s="24">
        <f>SUMIFS(Gögn!$I$2:$I$11876,Gögn!$F$2:$F$11876,$A127,Gögn!$A$2:$A$11876,V$207)/1000</f>
        <v>0</v>
      </c>
      <c r="W127" s="24">
        <f>SUMIFS(Gögn!$I$2:$I$11876,Gögn!$F$2:$F$11876,$A127,Gögn!$A$2:$A$11876,W$207)/1000</f>
        <v>0</v>
      </c>
      <c r="X127" s="24">
        <f>SUMIFS(Gögn!$I$2:$I$11876,Gögn!$F$2:$F$11876,$A127,Gögn!$A$2:$A$11876,X$207)/1000</f>
        <v>0</v>
      </c>
      <c r="Y127" s="24">
        <f>SUMIFS(Gögn!$I$2:$I$11876,Gögn!$F$2:$F$11876,$A127,Gögn!$A$2:$A$11876,Y$207)/1000</f>
        <v>0</v>
      </c>
      <c r="Z127" s="24">
        <f>SUMIFS(Gögn!$I$2:$I$11876,Gögn!$F$2:$F$11876,$A127,Gögn!$A$2:$A$11876,Z$207)/1000</f>
        <v>0</v>
      </c>
      <c r="AA127" s="24">
        <f>SUMIFS(Gögn!$I$2:$I$11876,Gögn!$F$2:$F$11876,$A127,Gögn!$A$2:$A$11876,AA$207)/1000</f>
        <v>0</v>
      </c>
      <c r="AB127" s="24">
        <f>SUMIFS(Gögn!$I$2:$I$11876,Gögn!$F$2:$F$11876,$A127,Gögn!$A$2:$A$11876,AB$207)/1000</f>
        <v>0</v>
      </c>
      <c r="AC127" s="24">
        <f>SUMIFS(Gögn!$I$2:$I$11876,Gögn!$F$2:$F$11876,$A127,Gögn!$A$2:$A$11876,AC$207)/1000</f>
        <v>213077.63099999999</v>
      </c>
    </row>
    <row r="128" spans="1:30" ht="15" customHeight="1">
      <c r="A128" s="1" t="s">
        <v>132</v>
      </c>
      <c r="B128" s="5"/>
      <c r="C128" s="25" t="s">
        <v>133</v>
      </c>
      <c r="D128" s="22">
        <f t="shared" si="10"/>
        <v>0</v>
      </c>
      <c r="E128" s="22">
        <f>SUMIFS(Gögn!$I$2:$I$11876,Gögn!$F$2:$F$11876,$A128,Gögn!$A$2:$A$11876,E$207)/1000</f>
        <v>0</v>
      </c>
      <c r="F128" s="22">
        <f>SUMIFS(Gögn!$I$2:$I$11876,Gögn!$F$2:$F$11876,$A128,Gögn!$A$2:$A$11876,F$207)/1000</f>
        <v>0</v>
      </c>
      <c r="G128" s="22">
        <f>SUMIFS(Gögn!$I$2:$I$11876,Gögn!$F$2:$F$11876,$A128,Gögn!$A$2:$A$11876,G$207)/1000</f>
        <v>0</v>
      </c>
      <c r="H128" s="22">
        <f>SUMIFS(Gögn!$I$2:$I$11876,Gögn!$F$2:$F$11876,$A128,Gögn!$A$2:$A$11876,H$207)/1000</f>
        <v>0</v>
      </c>
      <c r="I128" s="22">
        <f>SUMIFS(Gögn!$I$2:$I$11876,Gögn!$F$2:$F$11876,$A128,Gögn!$A$2:$A$11876,I$207)/1000</f>
        <v>0</v>
      </c>
      <c r="J128" s="22">
        <f>SUMIFS(Gögn!$I$2:$I$11876,Gögn!$F$2:$F$11876,$A128,Gögn!$A$2:$A$11876,J$207)/1000</f>
        <v>0</v>
      </c>
      <c r="K128" s="22">
        <f>SUMIFS(Gögn!$I$2:$I$11876,Gögn!$F$2:$F$11876,$A128,Gögn!$A$2:$A$11876,K$207)/1000</f>
        <v>0</v>
      </c>
      <c r="L128" s="22">
        <f>SUMIFS(Gögn!$I$2:$I$11876,Gögn!$F$2:$F$11876,$A128,Gögn!$A$2:$A$11876,L$207)/1000</f>
        <v>0</v>
      </c>
      <c r="M128" s="22">
        <f>SUMIFS(Gögn!$I$2:$I$11876,Gögn!$F$2:$F$11876,$A128,Gögn!$A$2:$A$11876,M$207)/1000</f>
        <v>0</v>
      </c>
      <c r="N128" s="22">
        <f>SUMIFS(Gögn!$I$2:$I$11876,Gögn!$F$2:$F$11876,$A128,Gögn!$A$2:$A$11876,N$207)/1000</f>
        <v>0</v>
      </c>
      <c r="O128" s="22">
        <f>SUMIFS(Gögn!$I$2:$I$11876,Gögn!$F$2:$F$11876,$A128,Gögn!$A$2:$A$11876,O$207)/1000</f>
        <v>0</v>
      </c>
      <c r="P128" s="22">
        <f>SUMIFS(Gögn!$I$2:$I$11876,Gögn!$F$2:$F$11876,$A128,Gögn!$A$2:$A$11876,P$207)/1000</f>
        <v>0</v>
      </c>
      <c r="Q128" s="22">
        <f>SUMIFS(Gögn!$I$2:$I$11876,Gögn!$F$2:$F$11876,$A128,Gögn!$A$2:$A$11876,Q$207)/1000</f>
        <v>0</v>
      </c>
      <c r="R128" s="22">
        <f>SUMIFS(Gögn!$I$2:$I$11876,Gögn!$F$2:$F$11876,$A128,Gögn!$A$2:$A$11876,R$207)/1000</f>
        <v>0</v>
      </c>
      <c r="S128" s="22">
        <f>SUMIFS(Gögn!$I$2:$I$11876,Gögn!$F$2:$F$11876,$A128,Gögn!$A$2:$A$11876,S$207)/1000</f>
        <v>0</v>
      </c>
      <c r="T128" s="22">
        <f>SUMIFS(Gögn!$I$2:$I$11876,Gögn!$F$2:$F$11876,$A128,Gögn!$A$2:$A$11876,T$207)/1000</f>
        <v>0</v>
      </c>
      <c r="U128" s="22">
        <f>SUMIFS(Gögn!$I$2:$I$11876,Gögn!$F$2:$F$11876,$A128,Gögn!$A$2:$A$11876,U$207)/1000</f>
        <v>0</v>
      </c>
      <c r="V128" s="22">
        <f>SUMIFS(Gögn!$I$2:$I$11876,Gögn!$F$2:$F$11876,$A128,Gögn!$A$2:$A$11876,V$207)/1000</f>
        <v>0</v>
      </c>
      <c r="W128" s="22">
        <f>SUMIFS(Gögn!$I$2:$I$11876,Gögn!$F$2:$F$11876,$A128,Gögn!$A$2:$A$11876,W$207)/1000</f>
        <v>0</v>
      </c>
      <c r="X128" s="22">
        <f>SUMIFS(Gögn!$I$2:$I$11876,Gögn!$F$2:$F$11876,$A128,Gögn!$A$2:$A$11876,X$207)/1000</f>
        <v>0</v>
      </c>
      <c r="Y128" s="22">
        <f>SUMIFS(Gögn!$I$2:$I$11876,Gögn!$F$2:$F$11876,$A128,Gögn!$A$2:$A$11876,Y$207)/1000</f>
        <v>0</v>
      </c>
      <c r="Z128" s="22">
        <f>SUMIFS(Gögn!$I$2:$I$11876,Gögn!$F$2:$F$11876,$A128,Gögn!$A$2:$A$11876,Z$207)/1000</f>
        <v>0</v>
      </c>
      <c r="AA128" s="22">
        <f>SUMIFS(Gögn!$I$2:$I$11876,Gögn!$F$2:$F$11876,$A128,Gögn!$A$2:$A$11876,AA$207)/1000</f>
        <v>0</v>
      </c>
      <c r="AB128" s="22">
        <f>SUMIFS(Gögn!$I$2:$I$11876,Gögn!$F$2:$F$11876,$A128,Gögn!$A$2:$A$11876,AB$207)/1000</f>
        <v>0</v>
      </c>
      <c r="AC128" s="22">
        <f>SUMIFS(Gögn!$I$2:$I$11876,Gögn!$F$2:$F$11876,$A128,Gögn!$A$2:$A$11876,AC$207)/1000</f>
        <v>0</v>
      </c>
    </row>
    <row r="129" spans="1:30" ht="15" customHeight="1">
      <c r="A129" s="1" t="s">
        <v>134</v>
      </c>
      <c r="B129" s="5"/>
      <c r="C129" s="23" t="s">
        <v>135</v>
      </c>
      <c r="D129" s="24">
        <f t="shared" si="10"/>
        <v>0</v>
      </c>
      <c r="E129" s="24">
        <f>SUMIFS(Gögn!$I$2:$I$11876,Gögn!$F$2:$F$11876,$A129,Gögn!$A$2:$A$11876,E$207)/1000</f>
        <v>0</v>
      </c>
      <c r="F129" s="24">
        <f>SUMIFS(Gögn!$I$2:$I$11876,Gögn!$F$2:$F$11876,$A129,Gögn!$A$2:$A$11876,F$207)/1000</f>
        <v>0</v>
      </c>
      <c r="G129" s="24">
        <f>SUMIFS(Gögn!$I$2:$I$11876,Gögn!$F$2:$F$11876,$A129,Gögn!$A$2:$A$11876,G$207)/1000</f>
        <v>0</v>
      </c>
      <c r="H129" s="24">
        <f>SUMIFS(Gögn!$I$2:$I$11876,Gögn!$F$2:$F$11876,$A129,Gögn!$A$2:$A$11876,H$207)/1000</f>
        <v>0</v>
      </c>
      <c r="I129" s="24">
        <f>SUMIFS(Gögn!$I$2:$I$11876,Gögn!$F$2:$F$11876,$A129,Gögn!$A$2:$A$11876,I$207)/1000</f>
        <v>0</v>
      </c>
      <c r="J129" s="24">
        <f>SUMIFS(Gögn!$I$2:$I$11876,Gögn!$F$2:$F$11876,$A129,Gögn!$A$2:$A$11876,J$207)/1000</f>
        <v>0</v>
      </c>
      <c r="K129" s="24">
        <f>SUMIFS(Gögn!$I$2:$I$11876,Gögn!$F$2:$F$11876,$A129,Gögn!$A$2:$A$11876,K$207)/1000</f>
        <v>0</v>
      </c>
      <c r="L129" s="24">
        <f>SUMIFS(Gögn!$I$2:$I$11876,Gögn!$F$2:$F$11876,$A129,Gögn!$A$2:$A$11876,L$207)/1000</f>
        <v>0</v>
      </c>
      <c r="M129" s="24">
        <f>SUMIFS(Gögn!$I$2:$I$11876,Gögn!$F$2:$F$11876,$A129,Gögn!$A$2:$A$11876,M$207)/1000</f>
        <v>0</v>
      </c>
      <c r="N129" s="24">
        <f>SUMIFS(Gögn!$I$2:$I$11876,Gögn!$F$2:$F$11876,$A129,Gögn!$A$2:$A$11876,N$207)/1000</f>
        <v>0</v>
      </c>
      <c r="O129" s="24">
        <f>SUMIFS(Gögn!$I$2:$I$11876,Gögn!$F$2:$F$11876,$A129,Gögn!$A$2:$A$11876,O$207)/1000</f>
        <v>0</v>
      </c>
      <c r="P129" s="24">
        <f>SUMIFS(Gögn!$I$2:$I$11876,Gögn!$F$2:$F$11876,$A129,Gögn!$A$2:$A$11876,P$207)/1000</f>
        <v>0</v>
      </c>
      <c r="Q129" s="24">
        <f>SUMIFS(Gögn!$I$2:$I$11876,Gögn!$F$2:$F$11876,$A129,Gögn!$A$2:$A$11876,Q$207)/1000</f>
        <v>0</v>
      </c>
      <c r="R129" s="24">
        <f>SUMIFS(Gögn!$I$2:$I$11876,Gögn!$F$2:$F$11876,$A129,Gögn!$A$2:$A$11876,R$207)/1000</f>
        <v>0</v>
      </c>
      <c r="S129" s="24">
        <f>SUMIFS(Gögn!$I$2:$I$11876,Gögn!$F$2:$F$11876,$A129,Gögn!$A$2:$A$11876,S$207)/1000</f>
        <v>0</v>
      </c>
      <c r="T129" s="24">
        <f>SUMIFS(Gögn!$I$2:$I$11876,Gögn!$F$2:$F$11876,$A129,Gögn!$A$2:$A$11876,T$207)/1000</f>
        <v>0</v>
      </c>
      <c r="U129" s="24">
        <f>SUMIFS(Gögn!$I$2:$I$11876,Gögn!$F$2:$F$11876,$A129,Gögn!$A$2:$A$11876,U$207)/1000</f>
        <v>0</v>
      </c>
      <c r="V129" s="24">
        <f>SUMIFS(Gögn!$I$2:$I$11876,Gögn!$F$2:$F$11876,$A129,Gögn!$A$2:$A$11876,V$207)/1000</f>
        <v>0</v>
      </c>
      <c r="W129" s="24">
        <f>SUMIFS(Gögn!$I$2:$I$11876,Gögn!$F$2:$F$11876,$A129,Gögn!$A$2:$A$11876,W$207)/1000</f>
        <v>0</v>
      </c>
      <c r="X129" s="24">
        <f>SUMIFS(Gögn!$I$2:$I$11876,Gögn!$F$2:$F$11876,$A129,Gögn!$A$2:$A$11876,X$207)/1000</f>
        <v>0</v>
      </c>
      <c r="Y129" s="24">
        <f>SUMIFS(Gögn!$I$2:$I$11876,Gögn!$F$2:$F$11876,$A129,Gögn!$A$2:$A$11876,Y$207)/1000</f>
        <v>0</v>
      </c>
      <c r="Z129" s="24">
        <f>SUMIFS(Gögn!$I$2:$I$11876,Gögn!$F$2:$F$11876,$A129,Gögn!$A$2:$A$11876,Z$207)/1000</f>
        <v>0</v>
      </c>
      <c r="AA129" s="24">
        <f>SUMIFS(Gögn!$I$2:$I$11876,Gögn!$F$2:$F$11876,$A129,Gögn!$A$2:$A$11876,AA$207)/1000</f>
        <v>0</v>
      </c>
      <c r="AB129" s="24">
        <f>SUMIFS(Gögn!$I$2:$I$11876,Gögn!$F$2:$F$11876,$A129,Gögn!$A$2:$A$11876,AB$207)/1000</f>
        <v>0</v>
      </c>
      <c r="AC129" s="24">
        <f>SUMIFS(Gögn!$I$2:$I$11876,Gögn!$F$2:$F$11876,$A129,Gögn!$A$2:$A$11876,AC$207)/1000</f>
        <v>0</v>
      </c>
    </row>
    <row r="130" spans="1:30" ht="15" customHeight="1">
      <c r="A130" s="1" t="s">
        <v>136</v>
      </c>
      <c r="B130" s="5"/>
      <c r="C130" s="25" t="s">
        <v>137</v>
      </c>
      <c r="D130" s="22">
        <f t="shared" si="10"/>
        <v>0</v>
      </c>
      <c r="E130" s="22">
        <f>SUMIFS(Gögn!$I$2:$I$11876,Gögn!$F$2:$F$11876,$A130,Gögn!$A$2:$A$11876,E$207)/1000</f>
        <v>0</v>
      </c>
      <c r="F130" s="22">
        <f>SUMIFS(Gögn!$I$2:$I$11876,Gögn!$F$2:$F$11876,$A130,Gögn!$A$2:$A$11876,F$207)/1000</f>
        <v>0</v>
      </c>
      <c r="G130" s="22">
        <f>SUMIFS(Gögn!$I$2:$I$11876,Gögn!$F$2:$F$11876,$A130,Gögn!$A$2:$A$11876,G$207)/1000</f>
        <v>0</v>
      </c>
      <c r="H130" s="22">
        <f>SUMIFS(Gögn!$I$2:$I$11876,Gögn!$F$2:$F$11876,$A130,Gögn!$A$2:$A$11876,H$207)/1000</f>
        <v>0</v>
      </c>
      <c r="I130" s="22">
        <f>SUMIFS(Gögn!$I$2:$I$11876,Gögn!$F$2:$F$11876,$A130,Gögn!$A$2:$A$11876,I$207)/1000</f>
        <v>0</v>
      </c>
      <c r="J130" s="22">
        <f>SUMIFS(Gögn!$I$2:$I$11876,Gögn!$F$2:$F$11876,$A130,Gögn!$A$2:$A$11876,J$207)/1000</f>
        <v>0</v>
      </c>
      <c r="K130" s="22">
        <f>SUMIFS(Gögn!$I$2:$I$11876,Gögn!$F$2:$F$11876,$A130,Gögn!$A$2:$A$11876,K$207)/1000</f>
        <v>0</v>
      </c>
      <c r="L130" s="22">
        <f>SUMIFS(Gögn!$I$2:$I$11876,Gögn!$F$2:$F$11876,$A130,Gögn!$A$2:$A$11876,L$207)/1000</f>
        <v>0</v>
      </c>
      <c r="M130" s="22">
        <f>SUMIFS(Gögn!$I$2:$I$11876,Gögn!$F$2:$F$11876,$A130,Gögn!$A$2:$A$11876,M$207)/1000</f>
        <v>0</v>
      </c>
      <c r="N130" s="22">
        <f>SUMIFS(Gögn!$I$2:$I$11876,Gögn!$F$2:$F$11876,$A130,Gögn!$A$2:$A$11876,N$207)/1000</f>
        <v>0</v>
      </c>
      <c r="O130" s="22">
        <f>SUMIFS(Gögn!$I$2:$I$11876,Gögn!$F$2:$F$11876,$A130,Gögn!$A$2:$A$11876,O$207)/1000</f>
        <v>0</v>
      </c>
      <c r="P130" s="22">
        <f>SUMIFS(Gögn!$I$2:$I$11876,Gögn!$F$2:$F$11876,$A130,Gögn!$A$2:$A$11876,P$207)/1000</f>
        <v>0</v>
      </c>
      <c r="Q130" s="22">
        <f>SUMIFS(Gögn!$I$2:$I$11876,Gögn!$F$2:$F$11876,$A130,Gögn!$A$2:$A$11876,Q$207)/1000</f>
        <v>0</v>
      </c>
      <c r="R130" s="22">
        <f>SUMIFS(Gögn!$I$2:$I$11876,Gögn!$F$2:$F$11876,$A130,Gögn!$A$2:$A$11876,R$207)/1000</f>
        <v>0</v>
      </c>
      <c r="S130" s="22">
        <f>SUMIFS(Gögn!$I$2:$I$11876,Gögn!$F$2:$F$11876,$A130,Gögn!$A$2:$A$11876,S$207)/1000</f>
        <v>0</v>
      </c>
      <c r="T130" s="22">
        <f>SUMIFS(Gögn!$I$2:$I$11876,Gögn!$F$2:$F$11876,$A130,Gögn!$A$2:$A$11876,T$207)/1000</f>
        <v>0</v>
      </c>
      <c r="U130" s="22">
        <f>SUMIFS(Gögn!$I$2:$I$11876,Gögn!$F$2:$F$11876,$A130,Gögn!$A$2:$A$11876,U$207)/1000</f>
        <v>0</v>
      </c>
      <c r="V130" s="22">
        <f>SUMIFS(Gögn!$I$2:$I$11876,Gögn!$F$2:$F$11876,$A130,Gögn!$A$2:$A$11876,V$207)/1000</f>
        <v>0</v>
      </c>
      <c r="W130" s="22">
        <f>SUMIFS(Gögn!$I$2:$I$11876,Gögn!$F$2:$F$11876,$A130,Gögn!$A$2:$A$11876,W$207)/1000</f>
        <v>0</v>
      </c>
      <c r="X130" s="22">
        <f>SUMIFS(Gögn!$I$2:$I$11876,Gögn!$F$2:$F$11876,$A130,Gögn!$A$2:$A$11876,X$207)/1000</f>
        <v>0</v>
      </c>
      <c r="Y130" s="22">
        <f>SUMIFS(Gögn!$I$2:$I$11876,Gögn!$F$2:$F$11876,$A130,Gögn!$A$2:$A$11876,Y$207)/1000</f>
        <v>0</v>
      </c>
      <c r="Z130" s="22">
        <f>SUMIFS(Gögn!$I$2:$I$11876,Gögn!$F$2:$F$11876,$A130,Gögn!$A$2:$A$11876,Z$207)/1000</f>
        <v>0</v>
      </c>
      <c r="AA130" s="22">
        <f>SUMIFS(Gögn!$I$2:$I$11876,Gögn!$F$2:$F$11876,$A130,Gögn!$A$2:$A$11876,AA$207)/1000</f>
        <v>0</v>
      </c>
      <c r="AB130" s="22">
        <f>SUMIFS(Gögn!$I$2:$I$11876,Gögn!$F$2:$F$11876,$A130,Gögn!$A$2:$A$11876,AB$207)/1000</f>
        <v>0</v>
      </c>
      <c r="AC130" s="22">
        <f>SUMIFS(Gögn!$I$2:$I$11876,Gögn!$F$2:$F$11876,$A130,Gögn!$A$2:$A$11876,AC$207)/1000</f>
        <v>0</v>
      </c>
    </row>
    <row r="131" spans="1:30" ht="15" customHeight="1">
      <c r="A131" s="1" t="s">
        <v>138</v>
      </c>
      <c r="B131" s="5"/>
      <c r="C131" s="23" t="s">
        <v>139</v>
      </c>
      <c r="D131" s="24">
        <f t="shared" si="10"/>
        <v>-442.23500000000001</v>
      </c>
      <c r="E131" s="24">
        <f>SUMIFS(Gögn!$I$2:$I$11876,Gögn!$F$2:$F$11876,$A131,Gögn!$A$2:$A$11876,E$207)/1000</f>
        <v>0</v>
      </c>
      <c r="F131" s="24">
        <f>SUMIFS(Gögn!$I$2:$I$11876,Gögn!$F$2:$F$11876,$A131,Gögn!$A$2:$A$11876,F$207)/1000</f>
        <v>0</v>
      </c>
      <c r="G131" s="24">
        <f>SUMIFS(Gögn!$I$2:$I$11876,Gögn!$F$2:$F$11876,$A131,Gögn!$A$2:$A$11876,G$207)/1000</f>
        <v>0</v>
      </c>
      <c r="H131" s="24">
        <f>SUMIFS(Gögn!$I$2:$I$11876,Gögn!$F$2:$F$11876,$A131,Gögn!$A$2:$A$11876,H$207)/1000</f>
        <v>0</v>
      </c>
      <c r="I131" s="24">
        <f>SUMIFS(Gögn!$I$2:$I$11876,Gögn!$F$2:$F$11876,$A131,Gögn!$A$2:$A$11876,I$207)/1000</f>
        <v>0</v>
      </c>
      <c r="J131" s="24">
        <f>SUMIFS(Gögn!$I$2:$I$11876,Gögn!$F$2:$F$11876,$A131,Gögn!$A$2:$A$11876,J$207)/1000</f>
        <v>0</v>
      </c>
      <c r="K131" s="24">
        <f>SUMIFS(Gögn!$I$2:$I$11876,Gögn!$F$2:$F$11876,$A131,Gögn!$A$2:$A$11876,K$207)/1000</f>
        <v>0</v>
      </c>
      <c r="L131" s="24">
        <f>SUMIFS(Gögn!$I$2:$I$11876,Gögn!$F$2:$F$11876,$A131,Gögn!$A$2:$A$11876,L$207)/1000</f>
        <v>0</v>
      </c>
      <c r="M131" s="24">
        <f>SUMIFS(Gögn!$I$2:$I$11876,Gögn!$F$2:$F$11876,$A131,Gögn!$A$2:$A$11876,M$207)/1000</f>
        <v>0</v>
      </c>
      <c r="N131" s="24">
        <f>SUMIFS(Gögn!$I$2:$I$11876,Gögn!$F$2:$F$11876,$A131,Gögn!$A$2:$A$11876,N$207)/1000</f>
        <v>0</v>
      </c>
      <c r="O131" s="24">
        <f>SUMIFS(Gögn!$I$2:$I$11876,Gögn!$F$2:$F$11876,$A131,Gögn!$A$2:$A$11876,O$207)/1000</f>
        <v>0</v>
      </c>
      <c r="P131" s="24">
        <f>SUMIFS(Gögn!$I$2:$I$11876,Gögn!$F$2:$F$11876,$A131,Gögn!$A$2:$A$11876,P$207)/1000</f>
        <v>0</v>
      </c>
      <c r="Q131" s="24">
        <f>SUMIFS(Gögn!$I$2:$I$11876,Gögn!$F$2:$F$11876,$A131,Gögn!$A$2:$A$11876,Q$207)/1000</f>
        <v>0</v>
      </c>
      <c r="R131" s="24">
        <f>SUMIFS(Gögn!$I$2:$I$11876,Gögn!$F$2:$F$11876,$A131,Gögn!$A$2:$A$11876,R$207)/1000</f>
        <v>0</v>
      </c>
      <c r="S131" s="24">
        <f>SUMIFS(Gögn!$I$2:$I$11876,Gögn!$F$2:$F$11876,$A131,Gögn!$A$2:$A$11876,S$207)/1000</f>
        <v>0</v>
      </c>
      <c r="T131" s="24">
        <f>SUMIFS(Gögn!$I$2:$I$11876,Gögn!$F$2:$F$11876,$A131,Gögn!$A$2:$A$11876,T$207)/1000</f>
        <v>0</v>
      </c>
      <c r="U131" s="24">
        <f>SUMIFS(Gögn!$I$2:$I$11876,Gögn!$F$2:$F$11876,$A131,Gögn!$A$2:$A$11876,U$207)/1000</f>
        <v>0</v>
      </c>
      <c r="V131" s="24">
        <f>SUMIFS(Gögn!$I$2:$I$11876,Gögn!$F$2:$F$11876,$A131,Gögn!$A$2:$A$11876,V$207)/1000</f>
        <v>0</v>
      </c>
      <c r="W131" s="24">
        <f>SUMIFS(Gögn!$I$2:$I$11876,Gögn!$F$2:$F$11876,$A131,Gögn!$A$2:$A$11876,W$207)/1000</f>
        <v>0</v>
      </c>
      <c r="X131" s="24">
        <f>SUMIFS(Gögn!$I$2:$I$11876,Gögn!$F$2:$F$11876,$A131,Gögn!$A$2:$A$11876,X$207)/1000</f>
        <v>0</v>
      </c>
      <c r="Y131" s="24">
        <f>SUMIFS(Gögn!$I$2:$I$11876,Gögn!$F$2:$F$11876,$A131,Gögn!$A$2:$A$11876,Y$207)/1000</f>
        <v>0</v>
      </c>
      <c r="Z131" s="24">
        <f>SUMIFS(Gögn!$I$2:$I$11876,Gögn!$F$2:$F$11876,$A131,Gögn!$A$2:$A$11876,Z$207)/1000</f>
        <v>0</v>
      </c>
      <c r="AA131" s="24">
        <f>SUMIFS(Gögn!$I$2:$I$11876,Gögn!$F$2:$F$11876,$A131,Gögn!$A$2:$A$11876,AA$207)/1000</f>
        <v>0</v>
      </c>
      <c r="AB131" s="24">
        <f>SUMIFS(Gögn!$I$2:$I$11876,Gögn!$F$2:$F$11876,$A131,Gögn!$A$2:$A$11876,AB$207)/1000</f>
        <v>0</v>
      </c>
      <c r="AC131" s="24">
        <f>SUMIFS(Gögn!$I$2:$I$11876,Gögn!$F$2:$F$11876,$A131,Gögn!$A$2:$A$11876,AC$207)/1000</f>
        <v>-442.23500000000001</v>
      </c>
    </row>
    <row r="132" spans="1:30" ht="15" customHeight="1">
      <c r="A132" s="1" t="s">
        <v>140</v>
      </c>
      <c r="B132" s="5"/>
      <c r="C132" s="25" t="s">
        <v>141</v>
      </c>
      <c r="D132" s="22">
        <f t="shared" si="10"/>
        <v>0</v>
      </c>
      <c r="E132" s="22">
        <f>SUMIFS(Gögn!$I$2:$I$11876,Gögn!$F$2:$F$11876,$A132,Gögn!$A$2:$A$11876,E$207)/1000</f>
        <v>0</v>
      </c>
      <c r="F132" s="22">
        <f>SUMIFS(Gögn!$I$2:$I$11876,Gögn!$F$2:$F$11876,$A132,Gögn!$A$2:$A$11876,F$207)/1000</f>
        <v>0</v>
      </c>
      <c r="G132" s="22">
        <f>SUMIFS(Gögn!$I$2:$I$11876,Gögn!$F$2:$F$11876,$A132,Gögn!$A$2:$A$11876,G$207)/1000</f>
        <v>0</v>
      </c>
      <c r="H132" s="22">
        <f>SUMIFS(Gögn!$I$2:$I$11876,Gögn!$F$2:$F$11876,$A132,Gögn!$A$2:$A$11876,H$207)/1000</f>
        <v>0</v>
      </c>
      <c r="I132" s="22">
        <f>SUMIFS(Gögn!$I$2:$I$11876,Gögn!$F$2:$F$11876,$A132,Gögn!$A$2:$A$11876,I$207)/1000</f>
        <v>0</v>
      </c>
      <c r="J132" s="22">
        <f>SUMIFS(Gögn!$I$2:$I$11876,Gögn!$F$2:$F$11876,$A132,Gögn!$A$2:$A$11876,J$207)/1000</f>
        <v>0</v>
      </c>
      <c r="K132" s="22">
        <f>SUMIFS(Gögn!$I$2:$I$11876,Gögn!$F$2:$F$11876,$A132,Gögn!$A$2:$A$11876,K$207)/1000</f>
        <v>0</v>
      </c>
      <c r="L132" s="22">
        <f>SUMIFS(Gögn!$I$2:$I$11876,Gögn!$F$2:$F$11876,$A132,Gögn!$A$2:$A$11876,L$207)/1000</f>
        <v>0</v>
      </c>
      <c r="M132" s="22">
        <f>SUMIFS(Gögn!$I$2:$I$11876,Gögn!$F$2:$F$11876,$A132,Gögn!$A$2:$A$11876,M$207)/1000</f>
        <v>0</v>
      </c>
      <c r="N132" s="22">
        <f>SUMIFS(Gögn!$I$2:$I$11876,Gögn!$F$2:$F$11876,$A132,Gögn!$A$2:$A$11876,N$207)/1000</f>
        <v>0</v>
      </c>
      <c r="O132" s="22">
        <f>SUMIFS(Gögn!$I$2:$I$11876,Gögn!$F$2:$F$11876,$A132,Gögn!$A$2:$A$11876,O$207)/1000</f>
        <v>0</v>
      </c>
      <c r="P132" s="22">
        <f>SUMIFS(Gögn!$I$2:$I$11876,Gögn!$F$2:$F$11876,$A132,Gögn!$A$2:$A$11876,P$207)/1000</f>
        <v>0</v>
      </c>
      <c r="Q132" s="22">
        <f>SUMIFS(Gögn!$I$2:$I$11876,Gögn!$F$2:$F$11876,$A132,Gögn!$A$2:$A$11876,Q$207)/1000</f>
        <v>0</v>
      </c>
      <c r="R132" s="22">
        <f>SUMIFS(Gögn!$I$2:$I$11876,Gögn!$F$2:$F$11876,$A132,Gögn!$A$2:$A$11876,R$207)/1000</f>
        <v>0</v>
      </c>
      <c r="S132" s="22">
        <f>SUMIFS(Gögn!$I$2:$I$11876,Gögn!$F$2:$F$11876,$A132,Gögn!$A$2:$A$11876,S$207)/1000</f>
        <v>0</v>
      </c>
      <c r="T132" s="22">
        <f>SUMIFS(Gögn!$I$2:$I$11876,Gögn!$F$2:$F$11876,$A132,Gögn!$A$2:$A$11876,T$207)/1000</f>
        <v>0</v>
      </c>
      <c r="U132" s="22">
        <f>SUMIFS(Gögn!$I$2:$I$11876,Gögn!$F$2:$F$11876,$A132,Gögn!$A$2:$A$11876,U$207)/1000</f>
        <v>0</v>
      </c>
      <c r="V132" s="22">
        <f>SUMIFS(Gögn!$I$2:$I$11876,Gögn!$F$2:$F$11876,$A132,Gögn!$A$2:$A$11876,V$207)/1000</f>
        <v>0</v>
      </c>
      <c r="W132" s="22">
        <f>SUMIFS(Gögn!$I$2:$I$11876,Gögn!$F$2:$F$11876,$A132,Gögn!$A$2:$A$11876,W$207)/1000</f>
        <v>0</v>
      </c>
      <c r="X132" s="22">
        <f>SUMIFS(Gögn!$I$2:$I$11876,Gögn!$F$2:$F$11876,$A132,Gögn!$A$2:$A$11876,X$207)/1000</f>
        <v>0</v>
      </c>
      <c r="Y132" s="22">
        <f>SUMIFS(Gögn!$I$2:$I$11876,Gögn!$F$2:$F$11876,$A132,Gögn!$A$2:$A$11876,Y$207)/1000</f>
        <v>0</v>
      </c>
      <c r="Z132" s="22">
        <f>SUMIFS(Gögn!$I$2:$I$11876,Gögn!$F$2:$F$11876,$A132,Gögn!$A$2:$A$11876,Z$207)/1000</f>
        <v>0</v>
      </c>
      <c r="AA132" s="22">
        <f>SUMIFS(Gögn!$I$2:$I$11876,Gögn!$F$2:$F$11876,$A132,Gögn!$A$2:$A$11876,AA$207)/1000</f>
        <v>0</v>
      </c>
      <c r="AB132" s="22">
        <f>SUMIFS(Gögn!$I$2:$I$11876,Gögn!$F$2:$F$11876,$A132,Gögn!$A$2:$A$11876,AB$207)/1000</f>
        <v>0</v>
      </c>
      <c r="AC132" s="22">
        <f>SUMIFS(Gögn!$I$2:$I$11876,Gögn!$F$2:$F$11876,$A132,Gögn!$A$2:$A$11876,AC$207)/1000</f>
        <v>0</v>
      </c>
    </row>
    <row r="133" spans="1:30" ht="15" customHeight="1">
      <c r="A133" s="1" t="s">
        <v>142</v>
      </c>
      <c r="B133" s="5"/>
      <c r="C133" s="23" t="s">
        <v>143</v>
      </c>
      <c r="D133" s="24">
        <f t="shared" si="10"/>
        <v>43658.362999999998</v>
      </c>
      <c r="E133" s="24">
        <f>SUMIFS(Gögn!$I$2:$I$11876,Gögn!$F$2:$F$11876,$A133,Gögn!$A$2:$A$11876,E$207)/1000</f>
        <v>0</v>
      </c>
      <c r="F133" s="24">
        <f>SUMIFS(Gögn!$I$2:$I$11876,Gögn!$F$2:$F$11876,$A133,Gögn!$A$2:$A$11876,F$207)/1000</f>
        <v>0</v>
      </c>
      <c r="G133" s="24">
        <f>SUMIFS(Gögn!$I$2:$I$11876,Gögn!$F$2:$F$11876,$A133,Gögn!$A$2:$A$11876,G$207)/1000</f>
        <v>0</v>
      </c>
      <c r="H133" s="24">
        <f>SUMIFS(Gögn!$I$2:$I$11876,Gögn!$F$2:$F$11876,$A133,Gögn!$A$2:$A$11876,H$207)/1000</f>
        <v>0</v>
      </c>
      <c r="I133" s="24">
        <f>SUMIFS(Gögn!$I$2:$I$11876,Gögn!$F$2:$F$11876,$A133,Gögn!$A$2:$A$11876,I$207)/1000</f>
        <v>0</v>
      </c>
      <c r="J133" s="24">
        <f>SUMIFS(Gögn!$I$2:$I$11876,Gögn!$F$2:$F$11876,$A133,Gögn!$A$2:$A$11876,J$207)/1000</f>
        <v>0</v>
      </c>
      <c r="K133" s="24">
        <f>SUMIFS(Gögn!$I$2:$I$11876,Gögn!$F$2:$F$11876,$A133,Gögn!$A$2:$A$11876,K$207)/1000</f>
        <v>0</v>
      </c>
      <c r="L133" s="24">
        <f>SUMIFS(Gögn!$I$2:$I$11876,Gögn!$F$2:$F$11876,$A133,Gögn!$A$2:$A$11876,L$207)/1000</f>
        <v>0</v>
      </c>
      <c r="M133" s="24">
        <f>SUMIFS(Gögn!$I$2:$I$11876,Gögn!$F$2:$F$11876,$A133,Gögn!$A$2:$A$11876,M$207)/1000</f>
        <v>0</v>
      </c>
      <c r="N133" s="24">
        <f>SUMIFS(Gögn!$I$2:$I$11876,Gögn!$F$2:$F$11876,$A133,Gögn!$A$2:$A$11876,N$207)/1000</f>
        <v>0</v>
      </c>
      <c r="O133" s="24">
        <f>SUMIFS(Gögn!$I$2:$I$11876,Gögn!$F$2:$F$11876,$A133,Gögn!$A$2:$A$11876,O$207)/1000</f>
        <v>0</v>
      </c>
      <c r="P133" s="24">
        <f>SUMIFS(Gögn!$I$2:$I$11876,Gögn!$F$2:$F$11876,$A133,Gögn!$A$2:$A$11876,P$207)/1000</f>
        <v>0</v>
      </c>
      <c r="Q133" s="24">
        <f>SUMIFS(Gögn!$I$2:$I$11876,Gögn!$F$2:$F$11876,$A133,Gögn!$A$2:$A$11876,Q$207)/1000</f>
        <v>0</v>
      </c>
      <c r="R133" s="24">
        <f>SUMIFS(Gögn!$I$2:$I$11876,Gögn!$F$2:$F$11876,$A133,Gögn!$A$2:$A$11876,R$207)/1000</f>
        <v>0</v>
      </c>
      <c r="S133" s="24">
        <f>SUMIFS(Gögn!$I$2:$I$11876,Gögn!$F$2:$F$11876,$A133,Gögn!$A$2:$A$11876,S$207)/1000</f>
        <v>0</v>
      </c>
      <c r="T133" s="24">
        <f>SUMIFS(Gögn!$I$2:$I$11876,Gögn!$F$2:$F$11876,$A133,Gögn!$A$2:$A$11876,T$207)/1000</f>
        <v>0</v>
      </c>
      <c r="U133" s="24">
        <f>SUMIFS(Gögn!$I$2:$I$11876,Gögn!$F$2:$F$11876,$A133,Gögn!$A$2:$A$11876,U$207)/1000</f>
        <v>0</v>
      </c>
      <c r="V133" s="24">
        <f>SUMIFS(Gögn!$I$2:$I$11876,Gögn!$F$2:$F$11876,$A133,Gögn!$A$2:$A$11876,V$207)/1000</f>
        <v>0</v>
      </c>
      <c r="W133" s="24">
        <f>SUMIFS(Gögn!$I$2:$I$11876,Gögn!$F$2:$F$11876,$A133,Gögn!$A$2:$A$11876,W$207)/1000</f>
        <v>0</v>
      </c>
      <c r="X133" s="24">
        <f>SUMIFS(Gögn!$I$2:$I$11876,Gögn!$F$2:$F$11876,$A133,Gögn!$A$2:$A$11876,X$207)/1000</f>
        <v>0</v>
      </c>
      <c r="Y133" s="24">
        <f>SUMIFS(Gögn!$I$2:$I$11876,Gögn!$F$2:$F$11876,$A133,Gögn!$A$2:$A$11876,Y$207)/1000</f>
        <v>43658.362999999998</v>
      </c>
      <c r="Z133" s="24">
        <f>SUMIFS(Gögn!$I$2:$I$11876,Gögn!$F$2:$F$11876,$A133,Gögn!$A$2:$A$11876,Z$207)/1000</f>
        <v>0</v>
      </c>
      <c r="AA133" s="24">
        <f>SUMIFS(Gögn!$I$2:$I$11876,Gögn!$F$2:$F$11876,$A133,Gögn!$A$2:$A$11876,AA$207)/1000</f>
        <v>0</v>
      </c>
      <c r="AB133" s="24">
        <f>SUMIFS(Gögn!$I$2:$I$11876,Gögn!$F$2:$F$11876,$A133,Gögn!$A$2:$A$11876,AB$207)/1000</f>
        <v>0</v>
      </c>
      <c r="AC133" s="24">
        <f>SUMIFS(Gögn!$I$2:$I$11876,Gögn!$F$2:$F$11876,$A133,Gögn!$A$2:$A$11876,AC$207)/1000</f>
        <v>0</v>
      </c>
    </row>
    <row r="134" spans="1:30" s="48" customFormat="1" ht="15" customHeight="1">
      <c r="A134" s="3" t="s">
        <v>465</v>
      </c>
      <c r="B134" s="45"/>
      <c r="C134" s="28" t="s">
        <v>144</v>
      </c>
      <c r="D134" s="49">
        <f t="shared" si="10"/>
        <v>-58023141.964000031</v>
      </c>
      <c r="E134" s="49">
        <f>SUM(E119:E133)</f>
        <v>-4977291.3090000013</v>
      </c>
      <c r="F134" s="49">
        <f t="shared" ref="F134:AC134" si="18">SUM(F119:F133)</f>
        <v>1973574.2639999969</v>
      </c>
      <c r="G134" s="49">
        <f t="shared" si="18"/>
        <v>-7339650.152999999</v>
      </c>
      <c r="H134" s="49">
        <f t="shared" si="18"/>
        <v>739581.39800000004</v>
      </c>
      <c r="I134" s="49">
        <f t="shared" si="18"/>
        <v>-3324797.4909999999</v>
      </c>
      <c r="J134" s="49">
        <f t="shared" si="18"/>
        <v>84125</v>
      </c>
      <c r="K134" s="49">
        <f t="shared" si="18"/>
        <v>-4163474.9969999995</v>
      </c>
      <c r="L134" s="49">
        <f t="shared" si="18"/>
        <v>-5253727</v>
      </c>
      <c r="M134" s="49">
        <f t="shared" si="18"/>
        <v>-11600894.375000009</v>
      </c>
      <c r="N134" s="49">
        <f t="shared" si="18"/>
        <v>-2305677.574</v>
      </c>
      <c r="O134" s="49">
        <f t="shared" si="18"/>
        <v>1493845.6609999998</v>
      </c>
      <c r="P134" s="49">
        <f t="shared" si="18"/>
        <v>-2069919</v>
      </c>
      <c r="Q134" s="49">
        <f t="shared" si="18"/>
        <v>2690180</v>
      </c>
      <c r="R134" s="49">
        <f t="shared" si="18"/>
        <v>-126272</v>
      </c>
      <c r="S134" s="49">
        <f t="shared" si="18"/>
        <v>721296.67500000005</v>
      </c>
      <c r="T134" s="49">
        <f t="shared" si="18"/>
        <v>1398284</v>
      </c>
      <c r="U134" s="49">
        <f t="shared" si="18"/>
        <v>2011453.3219999999</v>
      </c>
      <c r="V134" s="49">
        <f t="shared" si="18"/>
        <v>-32660640.428000011</v>
      </c>
      <c r="W134" s="49">
        <f t="shared" si="18"/>
        <v>23144412.005999997</v>
      </c>
      <c r="X134" s="49">
        <f t="shared" si="18"/>
        <v>-87286.983000000007</v>
      </c>
      <c r="Y134" s="49">
        <f t="shared" si="18"/>
        <v>-13430663.417000001</v>
      </c>
      <c r="Z134" s="49">
        <f t="shared" si="18"/>
        <v>-106088.94699999923</v>
      </c>
      <c r="AA134" s="49">
        <f t="shared" si="18"/>
        <v>-2602732</v>
      </c>
      <c r="AB134" s="49">
        <f t="shared" si="18"/>
        <v>1821067.3169999993</v>
      </c>
      <c r="AC134" s="49">
        <f t="shared" si="18"/>
        <v>-4051845.9330000025</v>
      </c>
      <c r="AD134" s="47"/>
    </row>
    <row r="135" spans="1:30" ht="15" customHeight="1">
      <c r="A135" s="1" t="s">
        <v>465</v>
      </c>
      <c r="B135" s="5"/>
      <c r="C135" s="23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</row>
    <row r="136" spans="1:30" ht="15" customHeight="1">
      <c r="A136" s="1" t="s">
        <v>465</v>
      </c>
      <c r="B136" s="5"/>
      <c r="C136" s="25" t="s">
        <v>145</v>
      </c>
      <c r="D136" s="22">
        <f t="shared" si="10"/>
        <v>-4561567.3530000336</v>
      </c>
      <c r="E136" s="22">
        <f>+E109-E116+E134</f>
        <v>-1064048.8540000007</v>
      </c>
      <c r="F136" s="22">
        <f t="shared" ref="F136:AC136" si="19">+F109-F116+F134</f>
        <v>5389994.6719999965</v>
      </c>
      <c r="G136" s="22">
        <f t="shared" si="19"/>
        <v>260376.65400000103</v>
      </c>
      <c r="H136" s="22">
        <f t="shared" si="19"/>
        <v>-382660.8450000002</v>
      </c>
      <c r="I136" s="22">
        <f t="shared" si="19"/>
        <v>104410.38899999997</v>
      </c>
      <c r="J136" s="22">
        <f t="shared" si="19"/>
        <v>278485</v>
      </c>
      <c r="K136" s="22">
        <f t="shared" si="19"/>
        <v>2045724.0590000004</v>
      </c>
      <c r="L136" s="22">
        <f t="shared" si="19"/>
        <v>752287</v>
      </c>
      <c r="M136" s="22">
        <f t="shared" si="19"/>
        <v>1358614.4069999885</v>
      </c>
      <c r="N136" s="22">
        <f t="shared" si="19"/>
        <v>-95258.73099999968</v>
      </c>
      <c r="O136" s="22">
        <f t="shared" si="19"/>
        <v>156956.63499999978</v>
      </c>
      <c r="P136" s="22">
        <f t="shared" si="19"/>
        <v>-929133</v>
      </c>
      <c r="Q136" s="22">
        <f t="shared" si="19"/>
        <v>19666</v>
      </c>
      <c r="R136" s="22">
        <f t="shared" si="19"/>
        <v>260821</v>
      </c>
      <c r="S136" s="22">
        <f t="shared" si="19"/>
        <v>-34387.40699999989</v>
      </c>
      <c r="T136" s="22">
        <f t="shared" si="19"/>
        <v>-138125</v>
      </c>
      <c r="U136" s="22">
        <f t="shared" si="19"/>
        <v>-1877695.0659999999</v>
      </c>
      <c r="V136" s="22">
        <f t="shared" si="19"/>
        <v>-8403843.901000008</v>
      </c>
      <c r="W136" s="22">
        <f t="shared" si="19"/>
        <v>-3568562.6590000093</v>
      </c>
      <c r="X136" s="22">
        <f t="shared" si="19"/>
        <v>-802.5630000000092</v>
      </c>
      <c r="Y136" s="22">
        <f t="shared" si="19"/>
        <v>-497459.02800000273</v>
      </c>
      <c r="Z136" s="22">
        <f t="shared" si="19"/>
        <v>-434001.36899999878</v>
      </c>
      <c r="AA136" s="22">
        <f t="shared" si="19"/>
        <v>52190</v>
      </c>
      <c r="AB136" s="22">
        <f t="shared" si="19"/>
        <v>353223.48400000064</v>
      </c>
      <c r="AC136" s="22">
        <f t="shared" si="19"/>
        <v>1831661.7699999972</v>
      </c>
    </row>
    <row r="137" spans="1:30" ht="15" customHeight="1">
      <c r="A137" s="1" t="s">
        <v>146</v>
      </c>
      <c r="B137" s="5"/>
      <c r="C137" s="23" t="s">
        <v>147</v>
      </c>
      <c r="D137" s="24">
        <f t="shared" si="10"/>
        <v>379908.31899999978</v>
      </c>
      <c r="E137" s="24">
        <f>SUMIFS(Gögn!$I$2:$I$11876,Gögn!$F$2:$F$11876,$A137,Gögn!$A$2:$A$11876,E$207)/1000</f>
        <v>11583.898999999999</v>
      </c>
      <c r="F137" s="24">
        <f>SUMIFS(Gögn!$I$2:$I$11876,Gögn!$F$2:$F$11876,$A137,Gögn!$A$2:$A$11876,F$207)/1000</f>
        <v>156622.125</v>
      </c>
      <c r="G137" s="24">
        <f>SUMIFS(Gögn!$I$2:$I$11876,Gögn!$F$2:$F$11876,$A137,Gögn!$A$2:$A$11876,G$207)/1000</f>
        <v>100939.948</v>
      </c>
      <c r="H137" s="24">
        <f>SUMIFS(Gögn!$I$2:$I$11876,Gögn!$F$2:$F$11876,$A137,Gögn!$A$2:$A$11876,H$207)/1000</f>
        <v>2648.97</v>
      </c>
      <c r="I137" s="24">
        <f>SUMIFS(Gögn!$I$2:$I$11876,Gögn!$F$2:$F$11876,$A137,Gögn!$A$2:$A$11876,I$207)/1000</f>
        <v>20340.092000000001</v>
      </c>
      <c r="J137" s="24">
        <f>SUMIFS(Gögn!$I$2:$I$11876,Gögn!$F$2:$F$11876,$A137,Gögn!$A$2:$A$11876,J$207)/1000</f>
        <v>2805</v>
      </c>
      <c r="K137" s="24">
        <f>SUMIFS(Gögn!$I$2:$I$11876,Gögn!$F$2:$F$11876,$A137,Gögn!$A$2:$A$11876,K$207)/1000</f>
        <v>34127.461000000003</v>
      </c>
      <c r="L137" s="24">
        <f>SUMIFS(Gögn!$I$2:$I$11876,Gögn!$F$2:$F$11876,$A137,Gögn!$A$2:$A$11876,L$207)/1000</f>
        <v>51802</v>
      </c>
      <c r="M137" s="24">
        <f>SUMIFS(Gögn!$I$2:$I$11876,Gögn!$F$2:$F$11876,$A137,Gögn!$A$2:$A$11876,M$207)/1000</f>
        <v>103431.033</v>
      </c>
      <c r="N137" s="24">
        <f>SUMIFS(Gögn!$I$2:$I$11876,Gögn!$F$2:$F$11876,$A137,Gögn!$A$2:$A$11876,N$207)/1000</f>
        <v>4782.1750000000002</v>
      </c>
      <c r="O137" s="24">
        <f>SUMIFS(Gögn!$I$2:$I$11876,Gögn!$F$2:$F$11876,$A137,Gögn!$A$2:$A$11876,O$207)/1000</f>
        <v>0</v>
      </c>
      <c r="P137" s="24">
        <f>SUMIFS(Gögn!$I$2:$I$11876,Gögn!$F$2:$F$11876,$A137,Gögn!$A$2:$A$11876,P$207)/1000</f>
        <v>0</v>
      </c>
      <c r="Q137" s="24">
        <f>SUMIFS(Gögn!$I$2:$I$11876,Gögn!$F$2:$F$11876,$A137,Gögn!$A$2:$A$11876,Q$207)/1000</f>
        <v>0</v>
      </c>
      <c r="R137" s="24">
        <f>SUMIFS(Gögn!$I$2:$I$11876,Gögn!$F$2:$F$11876,$A137,Gögn!$A$2:$A$11876,R$207)/1000</f>
        <v>2850</v>
      </c>
      <c r="S137" s="24">
        <f>SUMIFS(Gögn!$I$2:$I$11876,Gögn!$F$2:$F$11876,$A137,Gögn!$A$2:$A$11876,S$207)/1000</f>
        <v>644.49800000000005</v>
      </c>
      <c r="T137" s="24">
        <f>SUMIFS(Gögn!$I$2:$I$11876,Gögn!$F$2:$F$11876,$A137,Gögn!$A$2:$A$11876,T$207)/1000</f>
        <v>4982</v>
      </c>
      <c r="U137" s="24">
        <f>SUMIFS(Gögn!$I$2:$I$11876,Gögn!$F$2:$F$11876,$A137,Gögn!$A$2:$A$11876,U$207)/1000</f>
        <v>22189.393</v>
      </c>
      <c r="V137" s="24">
        <f>SUMIFS(Gögn!$I$2:$I$11876,Gögn!$F$2:$F$11876,$A137,Gögn!$A$2:$A$11876,V$207)/1000</f>
        <v>486601.76299999998</v>
      </c>
      <c r="W137" s="24">
        <f>SUMIFS(Gögn!$I$2:$I$11876,Gögn!$F$2:$F$11876,$A137,Gögn!$A$2:$A$11876,W$207)/1000</f>
        <v>209067.49600000001</v>
      </c>
      <c r="X137" s="24">
        <f>SUMIFS(Gögn!$I$2:$I$11876,Gögn!$F$2:$F$11876,$A137,Gögn!$A$2:$A$11876,X$207)/1000</f>
        <v>-192.79599999999999</v>
      </c>
      <c r="Y137" s="24">
        <f>SUMIFS(Gögn!$I$2:$I$11876,Gögn!$F$2:$F$11876,$A137,Gögn!$A$2:$A$11876,Y$207)/1000</f>
        <v>-780199.97100000002</v>
      </c>
      <c r="Z137" s="24">
        <f>SUMIFS(Gögn!$I$2:$I$11876,Gögn!$F$2:$F$11876,$A137,Gögn!$A$2:$A$11876,Z$207)/1000</f>
        <v>0</v>
      </c>
      <c r="AA137" s="24">
        <f>SUMIFS(Gögn!$I$2:$I$11876,Gögn!$F$2:$F$11876,$A137,Gögn!$A$2:$A$11876,AA$207)/1000</f>
        <v>-26921</v>
      </c>
      <c r="AB137" s="24">
        <f>SUMIFS(Gögn!$I$2:$I$11876,Gögn!$F$2:$F$11876,$A137,Gögn!$A$2:$A$11876,AB$207)/1000</f>
        <v>-10175.108</v>
      </c>
      <c r="AC137" s="24">
        <f>SUMIFS(Gögn!$I$2:$I$11876,Gögn!$F$2:$F$11876,$A137,Gögn!$A$2:$A$11876,AC$207)/1000</f>
        <v>-18020.659</v>
      </c>
    </row>
    <row r="138" spans="1:30" ht="15" customHeight="1">
      <c r="A138" s="1" t="s">
        <v>148</v>
      </c>
      <c r="B138" s="5"/>
      <c r="C138" s="25" t="s">
        <v>149</v>
      </c>
      <c r="D138" s="22">
        <f t="shared" si="10"/>
        <v>133727237.186</v>
      </c>
      <c r="E138" s="22">
        <f>SUMIFS(Gögn!$I$2:$I$11876,Gögn!$F$2:$F$11876,$A138,Gögn!$A$2:$A$11876,E$207)/1000</f>
        <v>4806540.1780000003</v>
      </c>
      <c r="F138" s="22">
        <f>SUMIFS(Gögn!$I$2:$I$11876,Gögn!$F$2:$F$11876,$A138,Gögn!$A$2:$A$11876,F$207)/1000</f>
        <v>8027194.102</v>
      </c>
      <c r="G138" s="22">
        <f>SUMIFS(Gögn!$I$2:$I$11876,Gögn!$F$2:$F$11876,$A138,Gögn!$A$2:$A$11876,G$207)/1000</f>
        <v>6680519.2599999998</v>
      </c>
      <c r="H138" s="22">
        <f>SUMIFS(Gögn!$I$2:$I$11876,Gögn!$F$2:$F$11876,$A138,Gögn!$A$2:$A$11876,H$207)/1000</f>
        <v>1089442.014</v>
      </c>
      <c r="I138" s="22">
        <f>SUMIFS(Gögn!$I$2:$I$11876,Gögn!$F$2:$F$11876,$A138,Gögn!$A$2:$A$11876,I$207)/1000</f>
        <v>1294227.757</v>
      </c>
      <c r="J138" s="22">
        <f>SUMIFS(Gögn!$I$2:$I$11876,Gögn!$F$2:$F$11876,$A138,Gögn!$A$2:$A$11876,J$207)/1000</f>
        <v>693160</v>
      </c>
      <c r="K138" s="22">
        <f>SUMIFS(Gögn!$I$2:$I$11876,Gögn!$F$2:$F$11876,$A138,Gögn!$A$2:$A$11876,K$207)/1000</f>
        <v>3279521.03</v>
      </c>
      <c r="L138" s="22">
        <f>SUMIFS(Gögn!$I$2:$I$11876,Gögn!$F$2:$F$11876,$A138,Gögn!$A$2:$A$11876,L$207)/1000</f>
        <v>1381580</v>
      </c>
      <c r="M138" s="22">
        <f>SUMIFS(Gögn!$I$2:$I$11876,Gögn!$F$2:$F$11876,$A138,Gögn!$A$2:$A$11876,M$207)/1000</f>
        <v>29472028.338</v>
      </c>
      <c r="N138" s="22">
        <f>SUMIFS(Gögn!$I$2:$I$11876,Gögn!$F$2:$F$11876,$A138,Gögn!$A$2:$A$11876,N$207)/1000</f>
        <v>448730.31699999998</v>
      </c>
      <c r="O138" s="22">
        <f>SUMIFS(Gögn!$I$2:$I$11876,Gögn!$F$2:$F$11876,$A138,Gögn!$A$2:$A$11876,O$207)/1000</f>
        <v>572419.98899999994</v>
      </c>
      <c r="P138" s="22">
        <f>SUMIFS(Gögn!$I$2:$I$11876,Gögn!$F$2:$F$11876,$A138,Gögn!$A$2:$A$11876,P$207)/1000</f>
        <v>2156414</v>
      </c>
      <c r="Q138" s="22">
        <f>SUMIFS(Gögn!$I$2:$I$11876,Gögn!$F$2:$F$11876,$A138,Gögn!$A$2:$A$11876,Q$207)/1000</f>
        <v>660492</v>
      </c>
      <c r="R138" s="22">
        <f>SUMIFS(Gögn!$I$2:$I$11876,Gögn!$F$2:$F$11876,$A138,Gögn!$A$2:$A$11876,R$207)/1000</f>
        <v>221764</v>
      </c>
      <c r="S138" s="22">
        <f>SUMIFS(Gögn!$I$2:$I$11876,Gögn!$F$2:$F$11876,$A138,Gögn!$A$2:$A$11876,S$207)/1000</f>
        <v>199322.47200000001</v>
      </c>
      <c r="T138" s="22">
        <f>SUMIFS(Gögn!$I$2:$I$11876,Gögn!$F$2:$F$11876,$A138,Gögn!$A$2:$A$11876,T$207)/1000</f>
        <v>499141</v>
      </c>
      <c r="U138" s="22">
        <f>SUMIFS(Gögn!$I$2:$I$11876,Gögn!$F$2:$F$11876,$A138,Gögn!$A$2:$A$11876,U$207)/1000</f>
        <v>2969580.7250000001</v>
      </c>
      <c r="V138" s="22">
        <f>SUMIFS(Gögn!$I$2:$I$11876,Gögn!$F$2:$F$11876,$A138,Gögn!$A$2:$A$11876,V$207)/1000</f>
        <v>31020020.653000001</v>
      </c>
      <c r="W138" s="22">
        <f>SUMIFS(Gögn!$I$2:$I$11876,Gögn!$F$2:$F$11876,$A138,Gögn!$A$2:$A$11876,W$207)/1000</f>
        <v>15633015.494000001</v>
      </c>
      <c r="X138" s="22">
        <f>SUMIFS(Gögn!$I$2:$I$11876,Gögn!$F$2:$F$11876,$A138,Gögn!$A$2:$A$11876,X$207)/1000</f>
        <v>67920.157000000007</v>
      </c>
      <c r="Y138" s="22">
        <f>SUMIFS(Gögn!$I$2:$I$11876,Gögn!$F$2:$F$11876,$A138,Gögn!$A$2:$A$11876,Y$207)/1000</f>
        <v>14609349.534</v>
      </c>
      <c r="Z138" s="22">
        <f>SUMIFS(Gögn!$I$2:$I$11876,Gögn!$F$2:$F$11876,$A138,Gögn!$A$2:$A$11876,Z$207)/1000</f>
        <v>819685.69900000002</v>
      </c>
      <c r="AA138" s="22">
        <f>SUMIFS(Gögn!$I$2:$I$11876,Gögn!$F$2:$F$11876,$A138,Gögn!$A$2:$A$11876,AA$207)/1000</f>
        <v>2799831</v>
      </c>
      <c r="AB138" s="22">
        <f>SUMIFS(Gögn!$I$2:$I$11876,Gögn!$F$2:$F$11876,$A138,Gögn!$A$2:$A$11876,AB$207)/1000</f>
        <v>1007059.622</v>
      </c>
      <c r="AC138" s="22">
        <f>SUMIFS(Gögn!$I$2:$I$11876,Gögn!$F$2:$F$11876,$A138,Gögn!$A$2:$A$11876,AC$207)/1000</f>
        <v>3318277.8450000002</v>
      </c>
    </row>
    <row r="139" spans="1:30" s="48" customFormat="1" ht="15" customHeight="1">
      <c r="A139" s="3" t="s">
        <v>465</v>
      </c>
      <c r="B139" s="45"/>
      <c r="C139" s="26" t="s">
        <v>150</v>
      </c>
      <c r="D139" s="46">
        <f t="shared" si="10"/>
        <v>129545578.15199994</v>
      </c>
      <c r="E139" s="46">
        <f>+SUM(E136:E138)</f>
        <v>3754075.2229999993</v>
      </c>
      <c r="F139" s="46">
        <f t="shared" ref="F139:AC139" si="20">+SUM(F136:F138)</f>
        <v>13573810.898999996</v>
      </c>
      <c r="G139" s="46">
        <f t="shared" si="20"/>
        <v>7041835.8620000007</v>
      </c>
      <c r="H139" s="46">
        <f t="shared" si="20"/>
        <v>709430.13899999973</v>
      </c>
      <c r="I139" s="46">
        <f t="shared" si="20"/>
        <v>1418978.2379999999</v>
      </c>
      <c r="J139" s="46">
        <f t="shared" si="20"/>
        <v>974450</v>
      </c>
      <c r="K139" s="46">
        <f t="shared" si="20"/>
        <v>5359372.55</v>
      </c>
      <c r="L139" s="46">
        <f t="shared" si="20"/>
        <v>2185669</v>
      </c>
      <c r="M139" s="46">
        <f t="shared" si="20"/>
        <v>30934073.77799999</v>
      </c>
      <c r="N139" s="46">
        <f t="shared" si="20"/>
        <v>358253.76100000029</v>
      </c>
      <c r="O139" s="46">
        <f t="shared" si="20"/>
        <v>729376.62399999972</v>
      </c>
      <c r="P139" s="46">
        <f t="shared" si="20"/>
        <v>1227281</v>
      </c>
      <c r="Q139" s="46">
        <f t="shared" si="20"/>
        <v>680158</v>
      </c>
      <c r="R139" s="46">
        <f t="shared" si="20"/>
        <v>485435</v>
      </c>
      <c r="S139" s="46">
        <f t="shared" si="20"/>
        <v>165579.56300000011</v>
      </c>
      <c r="T139" s="46">
        <f t="shared" si="20"/>
        <v>365998</v>
      </c>
      <c r="U139" s="46">
        <f t="shared" si="20"/>
        <v>1114075.0520000001</v>
      </c>
      <c r="V139" s="46">
        <f t="shared" si="20"/>
        <v>23102778.514999993</v>
      </c>
      <c r="W139" s="46">
        <f t="shared" si="20"/>
        <v>12273520.330999991</v>
      </c>
      <c r="X139" s="46">
        <f t="shared" si="20"/>
        <v>66924.797999999995</v>
      </c>
      <c r="Y139" s="46">
        <f t="shared" si="20"/>
        <v>13331690.534999996</v>
      </c>
      <c r="Z139" s="46">
        <f t="shared" si="20"/>
        <v>385684.33000000124</v>
      </c>
      <c r="AA139" s="46">
        <f t="shared" si="20"/>
        <v>2825100</v>
      </c>
      <c r="AB139" s="46">
        <f t="shared" si="20"/>
        <v>1350107.9980000006</v>
      </c>
      <c r="AC139" s="46">
        <f t="shared" si="20"/>
        <v>5131918.9559999974</v>
      </c>
      <c r="AD139" s="47"/>
    </row>
    <row r="140" spans="1:30" ht="15" customHeight="1" thickBot="1">
      <c r="A140" s="1" t="s">
        <v>465</v>
      </c>
      <c r="B140" s="5"/>
      <c r="C140" s="25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</row>
    <row r="141" spans="1:30" ht="15" customHeight="1">
      <c r="A141" s="1" t="s">
        <v>465</v>
      </c>
      <c r="B141" s="5"/>
      <c r="C141" s="36" t="s">
        <v>294</v>
      </c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</row>
    <row r="142" spans="1:30" ht="15" customHeight="1">
      <c r="A142" s="1" t="s">
        <v>465</v>
      </c>
      <c r="B142" s="5"/>
      <c r="C142" s="25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</row>
    <row r="143" spans="1:30" ht="15" customHeight="1">
      <c r="A143" s="2" t="s">
        <v>49</v>
      </c>
      <c r="B143" s="19"/>
      <c r="C143" s="23" t="s">
        <v>305</v>
      </c>
      <c r="D143" s="33">
        <f>SUMPRODUCT(E143:AC143,$E$83:$AC$83)/SUM($E$83:$AC$83)</f>
        <v>10.886245594119409</v>
      </c>
      <c r="E143" s="33">
        <f>SUMIFS(Gögn!$I$2:$I$11876,Gögn!$F$2:$F$11876,$A143,Gögn!$A$2:$A$11876,E$207)</f>
        <v>10.199999999999999</v>
      </c>
      <c r="F143" s="33">
        <f>SUMIFS(Gögn!$I$2:$I$11876,Gögn!$F$2:$F$11876,$A143,Gögn!$A$2:$A$11876,F$207)</f>
        <v>10.11</v>
      </c>
      <c r="G143" s="33">
        <f>SUMIFS(Gögn!$I$2:$I$11876,Gögn!$F$2:$F$11876,$A143,Gögn!$A$2:$A$11876,G$207)</f>
        <v>9.1</v>
      </c>
      <c r="H143" s="33">
        <f>SUMIFS(Gögn!$I$2:$I$11876,Gögn!$F$2:$F$11876,$A143,Gögn!$A$2:$A$11876,H$207)</f>
        <v>6.7</v>
      </c>
      <c r="I143" s="33">
        <f>SUMIFS(Gögn!$I$2:$I$11876,Gögn!$F$2:$F$11876,$A143,Gögn!$A$2:$A$11876,I$207)</f>
        <v>9.1</v>
      </c>
      <c r="J143" s="33">
        <f>SUMIFS(Gögn!$I$2:$I$11876,Gögn!$F$2:$F$11876,$A143,Gögn!$A$2:$A$11876,J$207)</f>
        <v>11.28</v>
      </c>
      <c r="K143" s="33">
        <f>SUMIFS(Gögn!$I$2:$I$11876,Gögn!$F$2:$F$11876,$A143,Gögn!$A$2:$A$11876,K$207)</f>
        <v>11</v>
      </c>
      <c r="L143" s="33">
        <f>SUMIFS(Gögn!$I$2:$I$11876,Gögn!$F$2:$F$11876,$A143,Gögn!$A$2:$A$11876,L$207)</f>
        <v>8.8000000000000007</v>
      </c>
      <c r="M143" s="33">
        <f>SUMIFS(Gögn!$I$2:$I$11876,Gögn!$F$2:$F$11876,$A143,Gögn!$A$2:$A$11876,M$207)</f>
        <v>12.4</v>
      </c>
      <c r="N143" s="33">
        <f>SUMIFS(Gögn!$I$2:$I$11876,Gögn!$F$2:$F$11876,$A143,Gögn!$A$2:$A$11876,N$207)</f>
        <v>7.7</v>
      </c>
      <c r="O143" s="33">
        <f>SUMIFS(Gögn!$I$2:$I$11876,Gögn!$F$2:$F$11876,$A143,Gögn!$A$2:$A$11876,O$207)</f>
        <v>7.97</v>
      </c>
      <c r="P143" s="33">
        <f>SUMIFS(Gögn!$I$2:$I$11876,Gögn!$F$2:$F$11876,$A143,Gögn!$A$2:$A$11876,P$207)</f>
        <v>10.64</v>
      </c>
      <c r="Q143" s="33">
        <f>SUMIFS(Gögn!$I$2:$I$11876,Gögn!$F$2:$F$11876,$A143,Gögn!$A$2:$A$11876,Q$207)</f>
        <v>4.29</v>
      </c>
      <c r="R143" s="33">
        <f>SUMIFS(Gögn!$I$2:$I$11876,Gögn!$F$2:$F$11876,$A143,Gögn!$A$2:$A$11876,R$207)</f>
        <v>8.06</v>
      </c>
      <c r="S143" s="33">
        <f>SUMIFS(Gögn!$I$2:$I$11876,Gögn!$F$2:$F$11876,$A143,Gögn!$A$2:$A$11876,S$207)</f>
        <v>8</v>
      </c>
      <c r="T143" s="33">
        <f>SUMIFS(Gögn!$I$2:$I$11876,Gögn!$F$2:$F$11876,$A143,Gögn!$A$2:$A$11876,T$207)</f>
        <v>8.25</v>
      </c>
      <c r="U143" s="33">
        <f>SUMIFS(Gögn!$I$2:$I$11876,Gögn!$F$2:$F$11876,$A143,Gögn!$A$2:$A$11876,U$207)</f>
        <v>5.3</v>
      </c>
      <c r="V143" s="33">
        <f>SUMIFS(Gögn!$I$2:$I$11876,Gögn!$F$2:$F$11876,$A143,Gögn!$A$2:$A$11876,V$207)</f>
        <v>10.4</v>
      </c>
      <c r="W143" s="33">
        <f>SUMIFS(Gögn!$I$2:$I$11876,Gögn!$F$2:$F$11876,$A143,Gögn!$A$2:$A$11876,W$207)</f>
        <v>9.3000000000000007</v>
      </c>
      <c r="X143" s="33">
        <f>SUMIFS(Gögn!$I$2:$I$11876,Gögn!$F$2:$F$11876,$A143,Gögn!$A$2:$A$11876,X$207)</f>
        <v>6.27</v>
      </c>
      <c r="Y143" s="33">
        <f>SUMIFS(Gögn!$I$2:$I$11876,Gögn!$F$2:$F$11876,$A143,Gögn!$A$2:$A$11876,Y$207)</f>
        <v>11.5</v>
      </c>
      <c r="Z143" s="33">
        <f>SUMIFS(Gögn!$I$2:$I$11876,Gögn!$F$2:$F$11876,$A143,Gögn!$A$2:$A$11876,Z$207)</f>
        <v>17.100000000000001</v>
      </c>
      <c r="AA143" s="33">
        <f>SUMIFS(Gögn!$I$2:$I$11876,Gögn!$F$2:$F$11876,$A143,Gögn!$A$2:$A$11876,AA$207)</f>
        <v>11.9</v>
      </c>
      <c r="AB143" s="33">
        <f>SUMIFS(Gögn!$I$2:$I$11876,Gögn!$F$2:$F$11876,$A143,Gögn!$A$2:$A$11876,AB$207)</f>
        <v>11.7</v>
      </c>
      <c r="AC143" s="33">
        <f>SUMIFS(Gögn!$I$2:$I$11876,Gögn!$F$2:$F$11876,$A143,Gögn!$A$2:$A$11876,AC$207)</f>
        <v>12.77</v>
      </c>
    </row>
    <row r="144" spans="1:30" ht="15" customHeight="1">
      <c r="A144" s="2" t="s">
        <v>51</v>
      </c>
      <c r="B144" s="19"/>
      <c r="C144" s="25" t="s">
        <v>302</v>
      </c>
      <c r="D144" s="32">
        <f t="shared" ref="D144:D195" si="21">SUMPRODUCT(E144:AC144,$E$83:$AC$83)/SUM($E$83:$AC$83)</f>
        <v>7.9213765105521006</v>
      </c>
      <c r="E144" s="32">
        <f>SUMIFS(Gögn!$I$2:$I$11876,Gögn!$F$2:$F$11876,$A144,Gögn!$A$2:$A$11876,E$207)</f>
        <v>7.7</v>
      </c>
      <c r="F144" s="32">
        <f>SUMIFS(Gögn!$I$2:$I$11876,Gögn!$F$2:$F$11876,$A144,Gögn!$A$2:$A$11876,F$207)</f>
        <v>7.38</v>
      </c>
      <c r="G144" s="32">
        <f>SUMIFS(Gögn!$I$2:$I$11876,Gögn!$F$2:$F$11876,$A144,Gögn!$A$2:$A$11876,G$207)</f>
        <v>6.5</v>
      </c>
      <c r="H144" s="32">
        <f>SUMIFS(Gögn!$I$2:$I$11876,Gögn!$F$2:$F$11876,$A144,Gögn!$A$2:$A$11876,H$207)</f>
        <v>5.3</v>
      </c>
      <c r="I144" s="32">
        <f>SUMIFS(Gögn!$I$2:$I$11876,Gögn!$F$2:$F$11876,$A144,Gögn!$A$2:$A$11876,I$207)</f>
        <v>6.5</v>
      </c>
      <c r="J144" s="32">
        <f>SUMIFS(Gögn!$I$2:$I$11876,Gögn!$F$2:$F$11876,$A144,Gögn!$A$2:$A$11876,J$207)</f>
        <v>7.07</v>
      </c>
      <c r="K144" s="32">
        <f>SUMIFS(Gögn!$I$2:$I$11876,Gögn!$F$2:$F$11876,$A144,Gögn!$A$2:$A$11876,K$207)</f>
        <v>7.63</v>
      </c>
      <c r="L144" s="32">
        <f>SUMIFS(Gögn!$I$2:$I$11876,Gögn!$F$2:$F$11876,$A144,Gögn!$A$2:$A$11876,L$207)</f>
        <v>6.5</v>
      </c>
      <c r="M144" s="32">
        <f>SUMIFS(Gögn!$I$2:$I$11876,Gögn!$F$2:$F$11876,$A144,Gögn!$A$2:$A$11876,M$207)</f>
        <v>8.4</v>
      </c>
      <c r="N144" s="32">
        <f>SUMIFS(Gögn!$I$2:$I$11876,Gögn!$F$2:$F$11876,$A144,Gögn!$A$2:$A$11876,N$207)</f>
        <v>6.44</v>
      </c>
      <c r="O144" s="32">
        <f>SUMIFS(Gögn!$I$2:$I$11876,Gögn!$F$2:$F$11876,$A144,Gögn!$A$2:$A$11876,O$207)</f>
        <v>5.94</v>
      </c>
      <c r="P144" s="32">
        <f>SUMIFS(Gögn!$I$2:$I$11876,Gögn!$F$2:$F$11876,$A144,Gögn!$A$2:$A$11876,P$207)</f>
        <v>6.34</v>
      </c>
      <c r="Q144" s="32">
        <f>SUMIFS(Gögn!$I$2:$I$11876,Gögn!$F$2:$F$11876,$A144,Gögn!$A$2:$A$11876,Q$207)</f>
        <v>3.94</v>
      </c>
      <c r="R144" s="32">
        <f>SUMIFS(Gögn!$I$2:$I$11876,Gögn!$F$2:$F$11876,$A144,Gögn!$A$2:$A$11876,R$207)</f>
        <v>6.21</v>
      </c>
      <c r="S144" s="32">
        <f>SUMIFS(Gögn!$I$2:$I$11876,Gögn!$F$2:$F$11876,$A144,Gögn!$A$2:$A$11876,S$207)</f>
        <v>5.0999999999999996</v>
      </c>
      <c r="T144" s="32">
        <f>SUMIFS(Gögn!$I$2:$I$11876,Gögn!$F$2:$F$11876,$A144,Gögn!$A$2:$A$11876,T$207)</f>
        <v>7.03</v>
      </c>
      <c r="U144" s="32">
        <f>SUMIFS(Gögn!$I$2:$I$11876,Gögn!$F$2:$F$11876,$A144,Gögn!$A$2:$A$11876,U$207)</f>
        <v>4.4000000000000004</v>
      </c>
      <c r="V144" s="32">
        <f>SUMIFS(Gögn!$I$2:$I$11876,Gögn!$F$2:$F$11876,$A144,Gögn!$A$2:$A$11876,V$207)</f>
        <v>8.1</v>
      </c>
      <c r="W144" s="32">
        <f>SUMIFS(Gögn!$I$2:$I$11876,Gögn!$F$2:$F$11876,$A144,Gögn!$A$2:$A$11876,W$207)</f>
        <v>9.1</v>
      </c>
      <c r="X144" s="32">
        <f>SUMIFS(Gögn!$I$2:$I$11876,Gögn!$F$2:$F$11876,$A144,Gögn!$A$2:$A$11876,X$207)</f>
        <v>5.98</v>
      </c>
      <c r="Y144" s="32">
        <f>SUMIFS(Gögn!$I$2:$I$11876,Gögn!$F$2:$F$11876,$A144,Gögn!$A$2:$A$11876,Y$207)</f>
        <v>8.8000000000000007</v>
      </c>
      <c r="Z144" s="32">
        <f>SUMIFS(Gögn!$I$2:$I$11876,Gögn!$F$2:$F$11876,$A144,Gögn!$A$2:$A$11876,Z$207)</f>
        <v>10.199999999999999</v>
      </c>
      <c r="AA144" s="32">
        <f>SUMIFS(Gögn!$I$2:$I$11876,Gögn!$F$2:$F$11876,$A144,Gögn!$A$2:$A$11876,AA$207)</f>
        <v>6.9</v>
      </c>
      <c r="AB144" s="32">
        <f>SUMIFS(Gögn!$I$2:$I$11876,Gögn!$F$2:$F$11876,$A144,Gögn!$A$2:$A$11876,AB$207)</f>
        <v>7.9</v>
      </c>
      <c r="AC144" s="32">
        <f>SUMIFS(Gögn!$I$2:$I$11876,Gögn!$F$2:$F$11876,$A144,Gögn!$A$2:$A$11876,AC$207)</f>
        <v>7.64</v>
      </c>
    </row>
    <row r="145" spans="1:29" ht="15" customHeight="1">
      <c r="A145" s="2" t="s">
        <v>53</v>
      </c>
      <c r="B145" s="19"/>
      <c r="C145" s="23" t="s">
        <v>304</v>
      </c>
      <c r="D145" s="33">
        <f t="shared" si="21"/>
        <v>6.705423432328077</v>
      </c>
      <c r="E145" s="33">
        <f>SUMIFS(Gögn!$I$2:$I$11876,Gögn!$F$2:$F$11876,$A145,Gögn!$A$2:$A$11876,E$207)</f>
        <v>6.5</v>
      </c>
      <c r="F145" s="33">
        <f>SUMIFS(Gögn!$I$2:$I$11876,Gögn!$F$2:$F$11876,$A145,Gögn!$A$2:$A$11876,F$207)</f>
        <v>6.33</v>
      </c>
      <c r="G145" s="33">
        <f>SUMIFS(Gögn!$I$2:$I$11876,Gögn!$F$2:$F$11876,$A145,Gögn!$A$2:$A$11876,G$207)</f>
        <v>5.5</v>
      </c>
      <c r="H145" s="33">
        <f>SUMIFS(Gögn!$I$2:$I$11876,Gögn!$F$2:$F$11876,$A145,Gögn!$A$2:$A$11876,H$207)</f>
        <v>0</v>
      </c>
      <c r="I145" s="33">
        <f>SUMIFS(Gögn!$I$2:$I$11876,Gögn!$F$2:$F$11876,$A145,Gögn!$A$2:$A$11876,I$207)</f>
        <v>5.5</v>
      </c>
      <c r="J145" s="33">
        <f>SUMIFS(Gögn!$I$2:$I$11876,Gögn!$F$2:$F$11876,$A145,Gögn!$A$2:$A$11876,J$207)</f>
        <v>6.26</v>
      </c>
      <c r="K145" s="33">
        <f>SUMIFS(Gögn!$I$2:$I$11876,Gögn!$F$2:$F$11876,$A145,Gögn!$A$2:$A$11876,K$207)</f>
        <v>6.5</v>
      </c>
      <c r="L145" s="33">
        <f>SUMIFS(Gögn!$I$2:$I$11876,Gögn!$F$2:$F$11876,$A145,Gögn!$A$2:$A$11876,L$207)</f>
        <v>5.3</v>
      </c>
      <c r="M145" s="33">
        <f>SUMIFS(Gögn!$I$2:$I$11876,Gögn!$F$2:$F$11876,$A145,Gögn!$A$2:$A$11876,M$207)</f>
        <v>7.1</v>
      </c>
      <c r="N145" s="33">
        <f>SUMIFS(Gögn!$I$2:$I$11876,Gögn!$F$2:$F$11876,$A145,Gögn!$A$2:$A$11876,N$207)</f>
        <v>6.06</v>
      </c>
      <c r="O145" s="33">
        <f>SUMIFS(Gögn!$I$2:$I$11876,Gögn!$F$2:$F$11876,$A145,Gögn!$A$2:$A$11876,O$207)</f>
        <v>0</v>
      </c>
      <c r="P145" s="33">
        <f>SUMIFS(Gögn!$I$2:$I$11876,Gögn!$F$2:$F$11876,$A145,Gögn!$A$2:$A$11876,P$207)</f>
        <v>5.5</v>
      </c>
      <c r="Q145" s="33">
        <f>SUMIFS(Gögn!$I$2:$I$11876,Gögn!$F$2:$F$11876,$A145,Gögn!$A$2:$A$11876,Q$207)</f>
        <v>4.2</v>
      </c>
      <c r="R145" s="33">
        <f>SUMIFS(Gögn!$I$2:$I$11876,Gögn!$F$2:$F$11876,$A145,Gögn!$A$2:$A$11876,R$207)</f>
        <v>5.08</v>
      </c>
      <c r="S145" s="33">
        <f>SUMIFS(Gögn!$I$2:$I$11876,Gögn!$F$2:$F$11876,$A145,Gögn!$A$2:$A$11876,S$207)</f>
        <v>4.7</v>
      </c>
      <c r="T145" s="33">
        <f>SUMIFS(Gögn!$I$2:$I$11876,Gögn!$F$2:$F$11876,$A145,Gögn!$A$2:$A$11876,T$207)</f>
        <v>5.68</v>
      </c>
      <c r="U145" s="33">
        <f>SUMIFS(Gögn!$I$2:$I$11876,Gögn!$F$2:$F$11876,$A145,Gögn!$A$2:$A$11876,U$207)</f>
        <v>4.2</v>
      </c>
      <c r="V145" s="33">
        <f>SUMIFS(Gögn!$I$2:$I$11876,Gögn!$F$2:$F$11876,$A145,Gögn!$A$2:$A$11876,V$207)</f>
        <v>7.2</v>
      </c>
      <c r="W145" s="33">
        <f>SUMIFS(Gögn!$I$2:$I$11876,Gögn!$F$2:$F$11876,$A145,Gögn!$A$2:$A$11876,W$207)</f>
        <v>7.7</v>
      </c>
      <c r="X145" s="33">
        <f>SUMIFS(Gögn!$I$2:$I$11876,Gögn!$F$2:$F$11876,$A145,Gögn!$A$2:$A$11876,X$207)</f>
        <v>6</v>
      </c>
      <c r="Y145" s="33">
        <f>SUMIFS(Gögn!$I$2:$I$11876,Gögn!$F$2:$F$11876,$A145,Gögn!$A$2:$A$11876,Y$207)</f>
        <v>7.6</v>
      </c>
      <c r="Z145" s="33">
        <f>SUMIFS(Gögn!$I$2:$I$11876,Gögn!$F$2:$F$11876,$A145,Gögn!$A$2:$A$11876,Z$207)</f>
        <v>7.5</v>
      </c>
      <c r="AA145" s="33">
        <f>SUMIFS(Gögn!$I$2:$I$11876,Gögn!$F$2:$F$11876,$A145,Gögn!$A$2:$A$11876,AA$207)</f>
        <v>6.1</v>
      </c>
      <c r="AB145" s="33">
        <f>SUMIFS(Gögn!$I$2:$I$11876,Gögn!$F$2:$F$11876,$A145,Gögn!$A$2:$A$11876,AB$207)</f>
        <v>6.6</v>
      </c>
      <c r="AC145" s="33">
        <f>SUMIFS(Gögn!$I$2:$I$11876,Gögn!$F$2:$F$11876,$A145,Gögn!$A$2:$A$11876,AC$207)</f>
        <v>5.68</v>
      </c>
    </row>
    <row r="146" spans="1:29" ht="15" customHeight="1">
      <c r="A146" s="1" t="s">
        <v>465</v>
      </c>
      <c r="B146" s="5"/>
      <c r="C146" s="25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</row>
    <row r="147" spans="1:29" ht="15" customHeight="1">
      <c r="A147" s="1" t="s">
        <v>55</v>
      </c>
      <c r="B147" s="5"/>
      <c r="C147" s="23" t="s">
        <v>56</v>
      </c>
      <c r="D147" s="24">
        <f t="shared" si="21"/>
        <v>46.923809900114108</v>
      </c>
      <c r="E147" s="24">
        <f>SUMIFS(Gögn!$K$2:$K$11876,Gögn!$F$2:$F$11876,$A147,Gögn!$A$2:$A$11876,E$207)</f>
        <v>46</v>
      </c>
      <c r="F147" s="24">
        <f>SUMIFS(Gögn!$K$2:$K$11876,Gögn!$F$2:$F$11876,$A147,Gögn!$A$2:$A$11876,F$207)</f>
        <v>45.47</v>
      </c>
      <c r="G147" s="24">
        <f>SUMIFS(Gögn!$K$2:$K$11876,Gögn!$F$2:$F$11876,$A147,Gögn!$A$2:$A$11876,G$207)</f>
        <v>40.9</v>
      </c>
      <c r="H147" s="24">
        <f>SUMIFS(Gögn!$K$2:$K$11876,Gögn!$F$2:$F$11876,$A147,Gögn!$A$2:$A$11876,H$207)</f>
        <v>40.299999999999997</v>
      </c>
      <c r="I147" s="24">
        <f>SUMIFS(Gögn!$K$2:$K$11876,Gögn!$F$2:$F$11876,$A147,Gögn!$A$2:$A$11876,I$207)</f>
        <v>40.9</v>
      </c>
      <c r="J147" s="24">
        <f>SUMIFS(Gögn!$K$2:$K$11876,Gögn!$F$2:$F$11876,$A147,Gögn!$A$2:$A$11876,J$207)</f>
        <v>40.86</v>
      </c>
      <c r="K147" s="24">
        <f>SUMIFS(Gögn!$K$2:$K$11876,Gögn!$F$2:$F$11876,$A147,Gögn!$A$2:$A$11876,K$207)</f>
        <v>45.27</v>
      </c>
      <c r="L147" s="24">
        <f>SUMIFS(Gögn!$K$2:$K$11876,Gögn!$F$2:$F$11876,$A147,Gögn!$A$2:$A$11876,L$207)</f>
        <v>38.5</v>
      </c>
      <c r="M147" s="24">
        <f>SUMIFS(Gögn!$K$2:$K$11876,Gögn!$F$2:$F$11876,$A147,Gögn!$A$2:$A$11876,M$207)</f>
        <v>46.2</v>
      </c>
      <c r="N147" s="24">
        <f>SUMIFS(Gögn!$K$2:$K$11876,Gögn!$F$2:$F$11876,$A147,Gögn!$A$2:$A$11876,N$207)</f>
        <v>42.11</v>
      </c>
      <c r="O147" s="24">
        <f>SUMIFS(Gögn!$K$2:$K$11876,Gögn!$F$2:$F$11876,$A147,Gögn!$A$2:$A$11876,O$207)</f>
        <v>41.9</v>
      </c>
      <c r="P147" s="24">
        <f>SUMIFS(Gögn!$K$2:$K$11876,Gögn!$F$2:$F$11876,$A147,Gögn!$A$2:$A$11876,P$207)</f>
        <v>46.4</v>
      </c>
      <c r="Q147" s="24">
        <f>SUMIFS(Gögn!$K$2:$K$11876,Gögn!$F$2:$F$11876,$A147,Gögn!$A$2:$A$11876,Q$207)</f>
        <v>8.6</v>
      </c>
      <c r="R147" s="24">
        <f>SUMIFS(Gögn!$K$2:$K$11876,Gögn!$F$2:$F$11876,$A147,Gögn!$A$2:$A$11876,R$207)</f>
        <v>27.84</v>
      </c>
      <c r="S147" s="24">
        <f>SUMIFS(Gögn!$K$2:$K$11876,Gögn!$F$2:$F$11876,$A147,Gögn!$A$2:$A$11876,S$207)</f>
        <v>29.2</v>
      </c>
      <c r="T147" s="24">
        <f>SUMIFS(Gögn!$K$2:$K$11876,Gögn!$F$2:$F$11876,$A147,Gögn!$A$2:$A$11876,T$207)</f>
        <v>16.170000000000002</v>
      </c>
      <c r="U147" s="24">
        <f>SUMIFS(Gögn!$K$2:$K$11876,Gögn!$F$2:$F$11876,$A147,Gögn!$A$2:$A$11876,U$207)</f>
        <v>25.9</v>
      </c>
      <c r="V147" s="24">
        <f>SUMIFS(Gögn!$K$2:$K$11876,Gögn!$F$2:$F$11876,$A147,Gögn!$A$2:$A$11876,V$207)</f>
        <v>49.3</v>
      </c>
      <c r="W147" s="24">
        <f>SUMIFS(Gögn!$K$2:$K$11876,Gögn!$F$2:$F$11876,$A147,Gögn!$A$2:$A$11876,W$207)</f>
        <v>56.2</v>
      </c>
      <c r="X147" s="24">
        <f>SUMIFS(Gögn!$K$2:$K$11876,Gögn!$F$2:$F$11876,$A147,Gögn!$A$2:$A$11876,X$207)</f>
        <v>44.31</v>
      </c>
      <c r="Y147" s="24">
        <f>SUMIFS(Gögn!$K$2:$K$11876,Gögn!$F$2:$F$11876,$A147,Gögn!$A$2:$A$11876,Y$207)</f>
        <v>53.8</v>
      </c>
      <c r="Z147" s="24">
        <f>SUMIFS(Gögn!$K$2:$K$11876,Gögn!$F$2:$F$11876,$A147,Gögn!$A$2:$A$11876,Z$207)</f>
        <v>47</v>
      </c>
      <c r="AA147" s="24">
        <f>SUMIFS(Gögn!$K$2:$K$11876,Gögn!$F$2:$F$11876,$A147,Gögn!$A$2:$A$11876,AA$207)</f>
        <v>41</v>
      </c>
      <c r="AB147" s="24">
        <f>SUMIFS(Gögn!$K$2:$K$11876,Gögn!$F$2:$F$11876,$A147,Gögn!$A$2:$A$11876,AB$207)</f>
        <v>44.8</v>
      </c>
      <c r="AC147" s="24">
        <f>SUMIFS(Gögn!$K$2:$K$11876,Gögn!$F$2:$F$11876,$A147,Gögn!$A$2:$A$11876,AC$207)</f>
        <v>43.61</v>
      </c>
    </row>
    <row r="148" spans="1:29" ht="15" customHeight="1">
      <c r="A148" s="1" t="s">
        <v>57</v>
      </c>
      <c r="B148" s="5"/>
      <c r="C148" s="25" t="s">
        <v>58</v>
      </c>
      <c r="D148" s="22">
        <f t="shared" si="21"/>
        <v>30.606410521415146</v>
      </c>
      <c r="E148" s="22">
        <f>SUMIFS(Gögn!$K$2:$K$11876,Gögn!$F$2:$F$11876,$A148,Gögn!$A$2:$A$11876,E$207)</f>
        <v>31.7</v>
      </c>
      <c r="F148" s="22">
        <f>SUMIFS(Gögn!$K$2:$K$11876,Gögn!$F$2:$F$11876,$A148,Gögn!$A$2:$A$11876,F$207)</f>
        <v>25.98</v>
      </c>
      <c r="G148" s="22">
        <f>SUMIFS(Gögn!$K$2:$K$11876,Gögn!$F$2:$F$11876,$A148,Gögn!$A$2:$A$11876,G$207)</f>
        <v>38.200000000000003</v>
      </c>
      <c r="H148" s="22">
        <f>SUMIFS(Gögn!$K$2:$K$11876,Gögn!$F$2:$F$11876,$A148,Gögn!$A$2:$A$11876,H$207)</f>
        <v>56.7</v>
      </c>
      <c r="I148" s="22">
        <f>SUMIFS(Gögn!$K$2:$K$11876,Gögn!$F$2:$F$11876,$A148,Gögn!$A$2:$A$11876,I$207)</f>
        <v>38.200000000000003</v>
      </c>
      <c r="J148" s="22">
        <f>SUMIFS(Gögn!$K$2:$K$11876,Gögn!$F$2:$F$11876,$A148,Gögn!$A$2:$A$11876,J$207)</f>
        <v>32.11</v>
      </c>
      <c r="K148" s="22">
        <f>SUMIFS(Gögn!$K$2:$K$11876,Gögn!$F$2:$F$11876,$A148,Gögn!$A$2:$A$11876,K$207)</f>
        <v>38.29</v>
      </c>
      <c r="L148" s="22">
        <f>SUMIFS(Gögn!$K$2:$K$11876,Gögn!$F$2:$F$11876,$A148,Gögn!$A$2:$A$11876,L$207)</f>
        <v>43.2</v>
      </c>
      <c r="M148" s="22">
        <f>SUMIFS(Gögn!$K$2:$K$11876,Gögn!$F$2:$F$11876,$A148,Gögn!$A$2:$A$11876,M$207)</f>
        <v>26</v>
      </c>
      <c r="N148" s="22">
        <f>SUMIFS(Gögn!$K$2:$K$11876,Gögn!$F$2:$F$11876,$A148,Gögn!$A$2:$A$11876,N$207)</f>
        <v>50.09</v>
      </c>
      <c r="O148" s="22">
        <f>SUMIFS(Gögn!$K$2:$K$11876,Gögn!$F$2:$F$11876,$A148,Gögn!$A$2:$A$11876,O$207)</f>
        <v>45.8</v>
      </c>
      <c r="P148" s="22">
        <f>SUMIFS(Gögn!$K$2:$K$11876,Gögn!$F$2:$F$11876,$A148,Gögn!$A$2:$A$11876,P$207)</f>
        <v>44.4</v>
      </c>
      <c r="Q148" s="22">
        <f>SUMIFS(Gögn!$K$2:$K$11876,Gögn!$F$2:$F$11876,$A148,Gögn!$A$2:$A$11876,Q$207)</f>
        <v>86.6</v>
      </c>
      <c r="R148" s="22">
        <f>SUMIFS(Gögn!$K$2:$K$11876,Gögn!$F$2:$F$11876,$A148,Gögn!$A$2:$A$11876,R$207)</f>
        <v>52.92</v>
      </c>
      <c r="S148" s="22">
        <f>SUMIFS(Gögn!$K$2:$K$11876,Gögn!$F$2:$F$11876,$A148,Gögn!$A$2:$A$11876,S$207)</f>
        <v>57.8</v>
      </c>
      <c r="T148" s="22">
        <f>SUMIFS(Gögn!$K$2:$K$11876,Gögn!$F$2:$F$11876,$A148,Gögn!$A$2:$A$11876,T$207)</f>
        <v>67.47</v>
      </c>
      <c r="U148" s="22">
        <f>SUMIFS(Gögn!$K$2:$K$11876,Gögn!$F$2:$F$11876,$A148,Gögn!$A$2:$A$11876,U$207)</f>
        <v>41.4</v>
      </c>
      <c r="V148" s="22">
        <f>SUMIFS(Gögn!$K$2:$K$11876,Gögn!$F$2:$F$11876,$A148,Gögn!$A$2:$A$11876,V$207)</f>
        <v>24.7</v>
      </c>
      <c r="W148" s="22">
        <f>SUMIFS(Gögn!$K$2:$K$11876,Gögn!$F$2:$F$11876,$A148,Gögn!$A$2:$A$11876,W$207)</f>
        <v>27.6</v>
      </c>
      <c r="X148" s="22">
        <f>SUMIFS(Gögn!$K$2:$K$11876,Gögn!$F$2:$F$11876,$A148,Gögn!$A$2:$A$11876,X$207)</f>
        <v>52.22</v>
      </c>
      <c r="Y148" s="22">
        <f>SUMIFS(Gögn!$K$2:$K$11876,Gögn!$F$2:$F$11876,$A148,Gögn!$A$2:$A$11876,Y$207)</f>
        <v>26.5</v>
      </c>
      <c r="Z148" s="22">
        <f>SUMIFS(Gögn!$K$2:$K$11876,Gögn!$F$2:$F$11876,$A148,Gögn!$A$2:$A$11876,Z$207)</f>
        <v>34.200000000000003</v>
      </c>
      <c r="AA148" s="22">
        <f>SUMIFS(Gögn!$K$2:$K$11876,Gögn!$F$2:$F$11876,$A148,Gögn!$A$2:$A$11876,AA$207)</f>
        <v>27.1</v>
      </c>
      <c r="AB148" s="22">
        <f>SUMIFS(Gögn!$K$2:$K$11876,Gögn!$F$2:$F$11876,$A148,Gögn!$A$2:$A$11876,AB$207)</f>
        <v>42.7</v>
      </c>
      <c r="AC148" s="22">
        <f>SUMIFS(Gögn!$K$2:$K$11876,Gögn!$F$2:$F$11876,$A148,Gögn!$A$2:$A$11876,AC$207)</f>
        <v>35.57</v>
      </c>
    </row>
    <row r="149" spans="1:29" ht="15" customHeight="1">
      <c r="A149" s="1" t="s">
        <v>59</v>
      </c>
      <c r="B149" s="5"/>
      <c r="C149" s="23" t="s">
        <v>60</v>
      </c>
      <c r="D149" s="24">
        <f t="shared" si="21"/>
        <v>10.443394300899129</v>
      </c>
      <c r="E149" s="24">
        <f>SUMIFS(Gögn!$K$2:$K$11876,Gögn!$F$2:$F$11876,$A149,Gögn!$A$2:$A$11876,E$207)</f>
        <v>8.8000000000000007</v>
      </c>
      <c r="F149" s="24">
        <f>SUMIFS(Gögn!$K$2:$K$11876,Gögn!$F$2:$F$11876,$A149,Gögn!$A$2:$A$11876,F$207)</f>
        <v>10.26</v>
      </c>
      <c r="G149" s="24">
        <f>SUMIFS(Gögn!$K$2:$K$11876,Gögn!$F$2:$F$11876,$A149,Gögn!$A$2:$A$11876,G$207)</f>
        <v>7.2</v>
      </c>
      <c r="H149" s="24">
        <f>SUMIFS(Gögn!$K$2:$K$11876,Gögn!$F$2:$F$11876,$A149,Gögn!$A$2:$A$11876,H$207)</f>
        <v>0.3</v>
      </c>
      <c r="I149" s="24">
        <f>SUMIFS(Gögn!$K$2:$K$11876,Gögn!$F$2:$F$11876,$A149,Gögn!$A$2:$A$11876,I$207)</f>
        <v>7.2</v>
      </c>
      <c r="J149" s="24">
        <f>SUMIFS(Gögn!$K$2:$K$11876,Gögn!$F$2:$F$11876,$A149,Gögn!$A$2:$A$11876,J$207)</f>
        <v>14.46</v>
      </c>
      <c r="K149" s="24">
        <f>SUMIFS(Gögn!$K$2:$K$11876,Gögn!$F$2:$F$11876,$A149,Gögn!$A$2:$A$11876,K$207)</f>
        <v>15.14</v>
      </c>
      <c r="L149" s="24">
        <f>SUMIFS(Gögn!$K$2:$K$11876,Gögn!$F$2:$F$11876,$A149,Gögn!$A$2:$A$11876,L$207)</f>
        <v>7.3</v>
      </c>
      <c r="M149" s="24">
        <f>SUMIFS(Gögn!$K$2:$K$11876,Gögn!$F$2:$F$11876,$A149,Gögn!$A$2:$A$11876,M$207)</f>
        <v>11.2</v>
      </c>
      <c r="N149" s="24">
        <f>SUMIFS(Gögn!$K$2:$K$11876,Gögn!$F$2:$F$11876,$A149,Gögn!$A$2:$A$11876,N$207)</f>
        <v>7.31</v>
      </c>
      <c r="O149" s="24">
        <f>SUMIFS(Gögn!$K$2:$K$11876,Gögn!$F$2:$F$11876,$A149,Gögn!$A$2:$A$11876,O$207)</f>
        <v>6.2</v>
      </c>
      <c r="P149" s="24">
        <f>SUMIFS(Gögn!$K$2:$K$11876,Gögn!$F$2:$F$11876,$A149,Gögn!$A$2:$A$11876,P$207)</f>
        <v>5</v>
      </c>
      <c r="Q149" s="24">
        <f>SUMIFS(Gögn!$K$2:$K$11876,Gögn!$F$2:$F$11876,$A149,Gögn!$A$2:$A$11876,Q$207)</f>
        <v>1.1000000000000001</v>
      </c>
      <c r="R149" s="24">
        <f>SUMIFS(Gögn!$K$2:$K$11876,Gögn!$F$2:$F$11876,$A149,Gögn!$A$2:$A$11876,R$207)</f>
        <v>15.54</v>
      </c>
      <c r="S149" s="24">
        <f>SUMIFS(Gögn!$K$2:$K$11876,Gögn!$F$2:$F$11876,$A149,Gögn!$A$2:$A$11876,S$207)</f>
        <v>5.5</v>
      </c>
      <c r="T149" s="24">
        <f>SUMIFS(Gögn!$K$2:$K$11876,Gögn!$F$2:$F$11876,$A149,Gögn!$A$2:$A$11876,T$207)</f>
        <v>14.23</v>
      </c>
      <c r="U149" s="24">
        <f>SUMIFS(Gögn!$K$2:$K$11876,Gögn!$F$2:$F$11876,$A149,Gögn!$A$2:$A$11876,U$207)</f>
        <v>1</v>
      </c>
      <c r="V149" s="24">
        <f>SUMIFS(Gögn!$K$2:$K$11876,Gögn!$F$2:$F$11876,$A149,Gögn!$A$2:$A$11876,V$207)</f>
        <v>9.4</v>
      </c>
      <c r="W149" s="24">
        <f>SUMIFS(Gögn!$K$2:$K$11876,Gögn!$F$2:$F$11876,$A149,Gögn!$A$2:$A$11876,W$207)</f>
        <v>5.7</v>
      </c>
      <c r="X149" s="24">
        <f>SUMIFS(Gögn!$K$2:$K$11876,Gögn!$F$2:$F$11876,$A149,Gögn!$A$2:$A$11876,X$207)</f>
        <v>3.47</v>
      </c>
      <c r="Y149" s="24">
        <f>SUMIFS(Gögn!$K$2:$K$11876,Gögn!$F$2:$F$11876,$A149,Gögn!$A$2:$A$11876,Y$207)</f>
        <v>10.8</v>
      </c>
      <c r="Z149" s="24">
        <f>SUMIFS(Gögn!$K$2:$K$11876,Gögn!$F$2:$F$11876,$A149,Gögn!$A$2:$A$11876,Z$207)</f>
        <v>17.7</v>
      </c>
      <c r="AA149" s="24">
        <f>SUMIFS(Gögn!$K$2:$K$11876,Gögn!$F$2:$F$11876,$A149,Gögn!$A$2:$A$11876,AA$207)</f>
        <v>18.3</v>
      </c>
      <c r="AB149" s="24">
        <f>SUMIFS(Gögn!$K$2:$K$11876,Gögn!$F$2:$F$11876,$A149,Gögn!$A$2:$A$11876,AB$207)</f>
        <v>11.8</v>
      </c>
      <c r="AC149" s="24">
        <f>SUMIFS(Gögn!$K$2:$K$11876,Gögn!$F$2:$F$11876,$A149,Gögn!$A$2:$A$11876,AC$207)</f>
        <v>15.83</v>
      </c>
    </row>
    <row r="150" spans="1:29" ht="15" customHeight="1">
      <c r="A150" s="1" t="s">
        <v>61</v>
      </c>
      <c r="B150" s="5"/>
      <c r="C150" s="25" t="s">
        <v>62</v>
      </c>
      <c r="D150" s="22">
        <f t="shared" si="21"/>
        <v>11.955637590078753</v>
      </c>
      <c r="E150" s="22">
        <f>SUMIFS(Gögn!$K$2:$K$11876,Gögn!$F$2:$F$11876,$A150,Gögn!$A$2:$A$11876,E$207)</f>
        <v>13.5</v>
      </c>
      <c r="F150" s="22">
        <f>SUMIFS(Gögn!$K$2:$K$11876,Gögn!$F$2:$F$11876,$A150,Gögn!$A$2:$A$11876,F$207)</f>
        <v>18.29</v>
      </c>
      <c r="G150" s="22">
        <f>SUMIFS(Gögn!$K$2:$K$11876,Gögn!$F$2:$F$11876,$A150,Gögn!$A$2:$A$11876,G$207)</f>
        <v>13.7</v>
      </c>
      <c r="H150" s="22">
        <f>SUMIFS(Gögn!$K$2:$K$11876,Gögn!$F$2:$F$11876,$A150,Gögn!$A$2:$A$11876,H$207)</f>
        <v>2.7</v>
      </c>
      <c r="I150" s="22">
        <f>SUMIFS(Gögn!$K$2:$K$11876,Gögn!$F$2:$F$11876,$A150,Gögn!$A$2:$A$11876,I$207)</f>
        <v>13.7</v>
      </c>
      <c r="J150" s="22">
        <f>SUMIFS(Gögn!$K$2:$K$11876,Gögn!$F$2:$F$11876,$A150,Gögn!$A$2:$A$11876,J$207)</f>
        <v>12.52</v>
      </c>
      <c r="K150" s="22">
        <f>SUMIFS(Gögn!$K$2:$K$11876,Gögn!$F$2:$F$11876,$A150,Gögn!$A$2:$A$11876,K$207)</f>
        <v>1.3</v>
      </c>
      <c r="L150" s="22">
        <f>SUMIFS(Gögn!$K$2:$K$11876,Gögn!$F$2:$F$11876,$A150,Gögn!$A$2:$A$11876,L$207)</f>
        <v>11</v>
      </c>
      <c r="M150" s="22">
        <f>SUMIFS(Gögn!$K$2:$K$11876,Gögn!$F$2:$F$11876,$A150,Gögn!$A$2:$A$11876,M$207)</f>
        <v>16.600000000000001</v>
      </c>
      <c r="N150" s="22">
        <f>SUMIFS(Gögn!$K$2:$K$11876,Gögn!$F$2:$F$11876,$A150,Gögn!$A$2:$A$11876,N$207)</f>
        <v>0.48</v>
      </c>
      <c r="O150" s="22">
        <f>SUMIFS(Gögn!$K$2:$K$11876,Gögn!$F$2:$F$11876,$A150,Gögn!$A$2:$A$11876,O$207)</f>
        <v>6.12</v>
      </c>
      <c r="P150" s="22">
        <f>SUMIFS(Gögn!$K$2:$K$11876,Gögn!$F$2:$F$11876,$A150,Gögn!$A$2:$A$11876,P$207)</f>
        <v>3.4</v>
      </c>
      <c r="Q150" s="22">
        <f>SUMIFS(Gögn!$K$2:$K$11876,Gögn!$F$2:$F$11876,$A150,Gögn!$A$2:$A$11876,Q$207)</f>
        <v>2.8</v>
      </c>
      <c r="R150" s="22">
        <f>SUMIFS(Gögn!$K$2:$K$11876,Gögn!$F$2:$F$11876,$A150,Gögn!$A$2:$A$11876,R$207)</f>
        <v>2.2200000000000002</v>
      </c>
      <c r="S150" s="22">
        <f>SUMIFS(Gögn!$K$2:$K$11876,Gögn!$F$2:$F$11876,$A150,Gögn!$A$2:$A$11876,S$207)</f>
        <v>0</v>
      </c>
      <c r="T150" s="22">
        <f>SUMIFS(Gögn!$K$2:$K$11876,Gögn!$F$2:$F$11876,$A150,Gögn!$A$2:$A$11876,T$207)</f>
        <v>2.14</v>
      </c>
      <c r="U150" s="22">
        <f>SUMIFS(Gögn!$K$2:$K$11876,Gögn!$F$2:$F$11876,$A150,Gögn!$A$2:$A$11876,U$207)</f>
        <v>31.7</v>
      </c>
      <c r="V150" s="22">
        <f>SUMIFS(Gögn!$K$2:$K$11876,Gögn!$F$2:$F$11876,$A150,Gögn!$A$2:$A$11876,V$207)</f>
        <v>16.600000000000001</v>
      </c>
      <c r="W150" s="22">
        <f>SUMIFS(Gögn!$K$2:$K$11876,Gögn!$F$2:$F$11876,$A150,Gögn!$A$2:$A$11876,W$207)</f>
        <v>10.5</v>
      </c>
      <c r="X150" s="22">
        <f>SUMIFS(Gögn!$K$2:$K$11876,Gögn!$F$2:$F$11876,$A150,Gögn!$A$2:$A$11876,X$207)</f>
        <v>0</v>
      </c>
      <c r="Y150" s="22">
        <f>SUMIFS(Gögn!$K$2:$K$11876,Gögn!$F$2:$F$11876,$A150,Gögn!$A$2:$A$11876,Y$207)</f>
        <v>8.9</v>
      </c>
      <c r="Z150" s="22">
        <f>SUMIFS(Gögn!$K$2:$K$11876,Gögn!$F$2:$F$11876,$A150,Gögn!$A$2:$A$11876,Z$207)</f>
        <v>1.1000000000000001</v>
      </c>
      <c r="AA150" s="22">
        <f>SUMIFS(Gögn!$K$2:$K$11876,Gögn!$F$2:$F$11876,$A150,Gögn!$A$2:$A$11876,AA$207)</f>
        <v>13.6</v>
      </c>
      <c r="AB150" s="22">
        <f>SUMIFS(Gögn!$K$2:$K$11876,Gögn!$F$2:$F$11876,$A150,Gögn!$A$2:$A$11876,AB$207)</f>
        <v>0</v>
      </c>
      <c r="AC150" s="22">
        <f>SUMIFS(Gögn!$K$2:$K$11876,Gögn!$F$2:$F$11876,$A150,Gögn!$A$2:$A$11876,AC$207)</f>
        <v>4.8899999999999997</v>
      </c>
    </row>
    <row r="151" spans="1:29" ht="15" customHeight="1">
      <c r="A151" s="1" t="s">
        <v>63</v>
      </c>
      <c r="B151" s="5"/>
      <c r="C151" s="23" t="s">
        <v>64</v>
      </c>
      <c r="D151" s="24">
        <f t="shared" si="21"/>
        <v>2.3795907399199335E-2</v>
      </c>
      <c r="E151" s="24">
        <f>SUMIFS(Gögn!$K$2:$K$11876,Gögn!$F$2:$F$11876,$A151,Gögn!$A$2:$A$11876,E$207)</f>
        <v>0</v>
      </c>
      <c r="F151" s="24">
        <f>SUMIFS(Gögn!$K$2:$K$11876,Gögn!$F$2:$F$11876,$A151,Gögn!$A$2:$A$11876,F$207)</f>
        <v>0</v>
      </c>
      <c r="G151" s="24">
        <f>SUMIFS(Gögn!$K$2:$K$11876,Gögn!$F$2:$F$11876,$A151,Gögn!$A$2:$A$11876,G$207)</f>
        <v>0</v>
      </c>
      <c r="H151" s="24">
        <f>SUMIFS(Gögn!$K$2:$K$11876,Gögn!$F$2:$F$11876,$A151,Gögn!$A$2:$A$11876,H$207)</f>
        <v>0</v>
      </c>
      <c r="I151" s="24">
        <f>SUMIFS(Gögn!$K$2:$K$11876,Gögn!$F$2:$F$11876,$A151,Gögn!$A$2:$A$11876,I$207)</f>
        <v>0</v>
      </c>
      <c r="J151" s="24">
        <f>SUMIFS(Gögn!$K$2:$K$11876,Gögn!$F$2:$F$11876,$A151,Gögn!$A$2:$A$11876,J$207)</f>
        <v>0.05</v>
      </c>
      <c r="K151" s="24">
        <f>SUMIFS(Gögn!$K$2:$K$11876,Gögn!$F$2:$F$11876,$A151,Gögn!$A$2:$A$11876,K$207)</f>
        <v>0</v>
      </c>
      <c r="L151" s="24">
        <f>SUMIFS(Gögn!$K$2:$K$11876,Gögn!$F$2:$F$11876,$A151,Gögn!$A$2:$A$11876,L$207)</f>
        <v>0</v>
      </c>
      <c r="M151" s="24">
        <f>SUMIFS(Gögn!$K$2:$K$11876,Gögn!$F$2:$F$11876,$A151,Gögn!$A$2:$A$11876,M$207)</f>
        <v>0</v>
      </c>
      <c r="N151" s="24">
        <f>SUMIFS(Gögn!$K$2:$K$11876,Gögn!$F$2:$F$11876,$A151,Gögn!$A$2:$A$11876,N$207)</f>
        <v>0</v>
      </c>
      <c r="O151" s="24">
        <f>SUMIFS(Gögn!$K$2:$K$11876,Gögn!$F$2:$F$11876,$A151,Gögn!$A$2:$A$11876,O$207)</f>
        <v>0</v>
      </c>
      <c r="P151" s="24">
        <f>SUMIFS(Gögn!$K$2:$K$11876,Gögn!$F$2:$F$11876,$A151,Gögn!$A$2:$A$11876,P$207)</f>
        <v>0</v>
      </c>
      <c r="Q151" s="24">
        <f>SUMIFS(Gögn!$K$2:$K$11876,Gögn!$F$2:$F$11876,$A151,Gögn!$A$2:$A$11876,Q$207)</f>
        <v>0</v>
      </c>
      <c r="R151" s="24">
        <f>SUMIFS(Gögn!$K$2:$K$11876,Gögn!$F$2:$F$11876,$A151,Gögn!$A$2:$A$11876,R$207)</f>
        <v>0</v>
      </c>
      <c r="S151" s="24">
        <f>SUMIFS(Gögn!$K$2:$K$11876,Gögn!$F$2:$F$11876,$A151,Gögn!$A$2:$A$11876,S$207)</f>
        <v>7.5</v>
      </c>
      <c r="T151" s="24">
        <f>SUMIFS(Gögn!$K$2:$K$11876,Gögn!$F$2:$F$11876,$A151,Gögn!$A$2:$A$11876,T$207)</f>
        <v>0</v>
      </c>
      <c r="U151" s="24">
        <f>SUMIFS(Gögn!$K$2:$K$11876,Gögn!$F$2:$F$11876,$A151,Gögn!$A$2:$A$11876,U$207)</f>
        <v>0</v>
      </c>
      <c r="V151" s="24">
        <f>SUMIFS(Gögn!$K$2:$K$11876,Gögn!$F$2:$F$11876,$A151,Gögn!$A$2:$A$11876,V$207)</f>
        <v>0</v>
      </c>
      <c r="W151" s="24">
        <f>SUMIFS(Gögn!$K$2:$K$11876,Gögn!$F$2:$F$11876,$A151,Gögn!$A$2:$A$11876,W$207)</f>
        <v>0</v>
      </c>
      <c r="X151" s="24">
        <f>SUMIFS(Gögn!$K$2:$K$11876,Gögn!$F$2:$F$11876,$A151,Gögn!$A$2:$A$11876,X$207)</f>
        <v>0</v>
      </c>
      <c r="Y151" s="24">
        <f>SUMIFS(Gögn!$K$2:$K$11876,Gögn!$F$2:$F$11876,$A151,Gögn!$A$2:$A$11876,Y$207)</f>
        <v>0</v>
      </c>
      <c r="Z151" s="24">
        <f>SUMIFS(Gögn!$K$2:$K$11876,Gögn!$F$2:$F$11876,$A151,Gögn!$A$2:$A$11876,Z$207)</f>
        <v>0</v>
      </c>
      <c r="AA151" s="24">
        <f>SUMIFS(Gögn!$K$2:$K$11876,Gögn!$F$2:$F$11876,$A151,Gögn!$A$2:$A$11876,AA$207)</f>
        <v>0</v>
      </c>
      <c r="AB151" s="24">
        <f>SUMIFS(Gögn!$K$2:$K$11876,Gögn!$F$2:$F$11876,$A151,Gögn!$A$2:$A$11876,AB$207)</f>
        <v>0</v>
      </c>
      <c r="AC151" s="24">
        <f>SUMIFS(Gögn!$K$2:$K$11876,Gögn!$F$2:$F$11876,$A151,Gögn!$A$2:$A$11876,AC$207)</f>
        <v>0.09</v>
      </c>
    </row>
    <row r="152" spans="1:29" ht="15" customHeight="1">
      <c r="A152" s="1" t="s">
        <v>65</v>
      </c>
      <c r="B152" s="5"/>
      <c r="C152" s="25" t="s">
        <v>66</v>
      </c>
      <c r="D152" s="22">
        <f t="shared" si="21"/>
        <v>4.709416919761502E-2</v>
      </c>
      <c r="E152" s="22">
        <f>SUMIFS(Gögn!$K$2:$K$11876,Gögn!$F$2:$F$11876,$A152,Gögn!$A$2:$A$11876,E$207)</f>
        <v>0</v>
      </c>
      <c r="F152" s="22">
        <f>SUMIFS(Gögn!$K$2:$K$11876,Gögn!$F$2:$F$11876,$A152,Gögn!$A$2:$A$11876,F$207)</f>
        <v>0</v>
      </c>
      <c r="G152" s="22">
        <f>SUMIFS(Gögn!$K$2:$K$11876,Gögn!$F$2:$F$11876,$A152,Gögn!$A$2:$A$11876,G$207)</f>
        <v>0</v>
      </c>
      <c r="H152" s="22">
        <f>SUMIFS(Gögn!$K$2:$K$11876,Gögn!$F$2:$F$11876,$A152,Gögn!$A$2:$A$11876,H$207)</f>
        <v>0</v>
      </c>
      <c r="I152" s="22">
        <f>SUMIFS(Gögn!$K$2:$K$11876,Gögn!$F$2:$F$11876,$A152,Gögn!$A$2:$A$11876,I$207)</f>
        <v>0</v>
      </c>
      <c r="J152" s="22">
        <f>SUMIFS(Gögn!$K$2:$K$11876,Gögn!$F$2:$F$11876,$A152,Gögn!$A$2:$A$11876,J$207)</f>
        <v>0</v>
      </c>
      <c r="K152" s="22">
        <f>SUMIFS(Gögn!$K$2:$K$11876,Gögn!$F$2:$F$11876,$A152,Gögn!$A$2:$A$11876,K$207)</f>
        <v>0</v>
      </c>
      <c r="L152" s="22">
        <f>SUMIFS(Gögn!$K$2:$K$11876,Gögn!$F$2:$F$11876,$A152,Gögn!$A$2:$A$11876,L$207)</f>
        <v>0</v>
      </c>
      <c r="M152" s="22">
        <f>SUMIFS(Gögn!$K$2:$K$11876,Gögn!$F$2:$F$11876,$A152,Gögn!$A$2:$A$11876,M$207)</f>
        <v>0</v>
      </c>
      <c r="N152" s="22">
        <f>SUMIFS(Gögn!$K$2:$K$11876,Gögn!$F$2:$F$11876,$A152,Gögn!$A$2:$A$11876,N$207)</f>
        <v>0</v>
      </c>
      <c r="O152" s="22">
        <f>SUMIFS(Gögn!$K$2:$K$11876,Gögn!$F$2:$F$11876,$A152,Gögn!$A$2:$A$11876,O$207)</f>
        <v>0</v>
      </c>
      <c r="P152" s="22">
        <f>SUMIFS(Gögn!$K$2:$K$11876,Gögn!$F$2:$F$11876,$A152,Gögn!$A$2:$A$11876,P$207)</f>
        <v>0.8</v>
      </c>
      <c r="Q152" s="22">
        <f>SUMIFS(Gögn!$K$2:$K$11876,Gögn!$F$2:$F$11876,$A152,Gögn!$A$2:$A$11876,Q$207)</f>
        <v>0.9</v>
      </c>
      <c r="R152" s="22">
        <f>SUMIFS(Gögn!$K$2:$K$11876,Gögn!$F$2:$F$11876,$A152,Gögn!$A$2:$A$11876,R$207)</f>
        <v>1.48</v>
      </c>
      <c r="S152" s="22">
        <f>SUMIFS(Gögn!$K$2:$K$11876,Gögn!$F$2:$F$11876,$A152,Gögn!$A$2:$A$11876,S$207)</f>
        <v>0</v>
      </c>
      <c r="T152" s="22">
        <f>SUMIFS(Gögn!$K$2:$K$11876,Gögn!$F$2:$F$11876,$A152,Gögn!$A$2:$A$11876,T$207)</f>
        <v>0</v>
      </c>
      <c r="U152" s="22">
        <f>SUMIFS(Gögn!$K$2:$K$11876,Gögn!$F$2:$F$11876,$A152,Gögn!$A$2:$A$11876,U$207)</f>
        <v>0</v>
      </c>
      <c r="V152" s="22">
        <f>SUMIFS(Gögn!$K$2:$K$11876,Gögn!$F$2:$F$11876,$A152,Gögn!$A$2:$A$11876,V$207)</f>
        <v>0</v>
      </c>
      <c r="W152" s="22">
        <f>SUMIFS(Gögn!$K$2:$K$11876,Gögn!$F$2:$F$11876,$A152,Gögn!$A$2:$A$11876,W$207)</f>
        <v>0</v>
      </c>
      <c r="X152" s="22">
        <f>SUMIFS(Gögn!$K$2:$K$11876,Gögn!$F$2:$F$11876,$A152,Gögn!$A$2:$A$11876,X$207)</f>
        <v>0</v>
      </c>
      <c r="Y152" s="22">
        <f>SUMIFS(Gögn!$K$2:$K$11876,Gögn!$F$2:$F$11876,$A152,Gögn!$A$2:$A$11876,Y$207)</f>
        <v>0</v>
      </c>
      <c r="Z152" s="22">
        <f>SUMIFS(Gögn!$K$2:$K$11876,Gögn!$F$2:$F$11876,$A152,Gögn!$A$2:$A$11876,Z$207)</f>
        <v>0</v>
      </c>
      <c r="AA152" s="22">
        <f>SUMIFS(Gögn!$K$2:$K$11876,Gögn!$F$2:$F$11876,$A152,Gögn!$A$2:$A$11876,AA$207)</f>
        <v>0</v>
      </c>
      <c r="AB152" s="22">
        <f>SUMIFS(Gögn!$K$2:$K$11876,Gögn!$F$2:$F$11876,$A152,Gögn!$A$2:$A$11876,AB$207)</f>
        <v>0.7</v>
      </c>
      <c r="AC152" s="22">
        <f>SUMIFS(Gögn!$K$2:$K$11876,Gögn!$F$2:$F$11876,$A152,Gögn!$A$2:$A$11876,AC$207)</f>
        <v>0.01</v>
      </c>
    </row>
    <row r="153" spans="1:29" ht="15" customHeight="1">
      <c r="A153" s="1" t="s">
        <v>67</v>
      </c>
      <c r="B153" s="5"/>
      <c r="C153" s="23" t="s">
        <v>68</v>
      </c>
      <c r="D153" s="24">
        <f t="shared" si="21"/>
        <v>0</v>
      </c>
      <c r="E153" s="24">
        <f>SUMIFS(Gögn!$K$2:$K$11876,Gögn!$F$2:$F$11876,$A153,Gögn!$A$2:$A$11876,E$207)</f>
        <v>0</v>
      </c>
      <c r="F153" s="24">
        <f>SUMIFS(Gögn!$K$2:$K$11876,Gögn!$F$2:$F$11876,$A153,Gögn!$A$2:$A$11876,F$207)</f>
        <v>0</v>
      </c>
      <c r="G153" s="24">
        <f>SUMIFS(Gögn!$K$2:$K$11876,Gögn!$F$2:$F$11876,$A153,Gögn!$A$2:$A$11876,G$207)</f>
        <v>0</v>
      </c>
      <c r="H153" s="24">
        <f>SUMIFS(Gögn!$K$2:$K$11876,Gögn!$F$2:$F$11876,$A153,Gögn!$A$2:$A$11876,H$207)</f>
        <v>0</v>
      </c>
      <c r="I153" s="24">
        <f>SUMIFS(Gögn!$K$2:$K$11876,Gögn!$F$2:$F$11876,$A153,Gögn!$A$2:$A$11876,I$207)</f>
        <v>0</v>
      </c>
      <c r="J153" s="24">
        <f>SUMIFS(Gögn!$K$2:$K$11876,Gögn!$F$2:$F$11876,$A153,Gögn!$A$2:$A$11876,J$207)</f>
        <v>0</v>
      </c>
      <c r="K153" s="24">
        <f>SUMIFS(Gögn!$K$2:$K$11876,Gögn!$F$2:$F$11876,$A153,Gögn!$A$2:$A$11876,K$207)</f>
        <v>0</v>
      </c>
      <c r="L153" s="24">
        <f>SUMIFS(Gögn!$K$2:$K$11876,Gögn!$F$2:$F$11876,$A153,Gögn!$A$2:$A$11876,L$207)</f>
        <v>0</v>
      </c>
      <c r="M153" s="24">
        <f>SUMIFS(Gögn!$K$2:$K$11876,Gögn!$F$2:$F$11876,$A153,Gögn!$A$2:$A$11876,M$207)</f>
        <v>0</v>
      </c>
      <c r="N153" s="24">
        <f>SUMIFS(Gögn!$K$2:$K$11876,Gögn!$F$2:$F$11876,$A153,Gögn!$A$2:$A$11876,N$207)</f>
        <v>0</v>
      </c>
      <c r="O153" s="24">
        <f>SUMIFS(Gögn!$K$2:$K$11876,Gögn!$F$2:$F$11876,$A153,Gögn!$A$2:$A$11876,O$207)</f>
        <v>0</v>
      </c>
      <c r="P153" s="24">
        <f>SUMIFS(Gögn!$K$2:$K$11876,Gögn!$F$2:$F$11876,$A153,Gögn!$A$2:$A$11876,P$207)</f>
        <v>0</v>
      </c>
      <c r="Q153" s="24">
        <f>SUMIFS(Gögn!$K$2:$K$11876,Gögn!$F$2:$F$11876,$A153,Gögn!$A$2:$A$11876,Q$207)</f>
        <v>0</v>
      </c>
      <c r="R153" s="24">
        <f>SUMIFS(Gögn!$K$2:$K$11876,Gögn!$F$2:$F$11876,$A153,Gögn!$A$2:$A$11876,R$207)</f>
        <v>0</v>
      </c>
      <c r="S153" s="24">
        <f>SUMIFS(Gögn!$K$2:$K$11876,Gögn!$F$2:$F$11876,$A153,Gögn!$A$2:$A$11876,S$207)</f>
        <v>0</v>
      </c>
      <c r="T153" s="24">
        <f>SUMIFS(Gögn!$K$2:$K$11876,Gögn!$F$2:$F$11876,$A153,Gögn!$A$2:$A$11876,T$207)</f>
        <v>0</v>
      </c>
      <c r="U153" s="24">
        <f>SUMIFS(Gögn!$K$2:$K$11876,Gögn!$F$2:$F$11876,$A153,Gögn!$A$2:$A$11876,U$207)</f>
        <v>0</v>
      </c>
      <c r="V153" s="24">
        <f>SUMIFS(Gögn!$K$2:$K$11876,Gögn!$F$2:$F$11876,$A153,Gögn!$A$2:$A$11876,V$207)</f>
        <v>0</v>
      </c>
      <c r="W153" s="24">
        <f>SUMIFS(Gögn!$K$2:$K$11876,Gögn!$F$2:$F$11876,$A153,Gögn!$A$2:$A$11876,W$207)</f>
        <v>0</v>
      </c>
      <c r="X153" s="24">
        <f>SUMIFS(Gögn!$K$2:$K$11876,Gögn!$F$2:$F$11876,$A153,Gögn!$A$2:$A$11876,X$207)</f>
        <v>0</v>
      </c>
      <c r="Y153" s="24">
        <f>SUMIFS(Gögn!$K$2:$K$11876,Gögn!$F$2:$F$11876,$A153,Gögn!$A$2:$A$11876,Y$207)</f>
        <v>0</v>
      </c>
      <c r="Z153" s="24">
        <f>SUMIFS(Gögn!$K$2:$K$11876,Gögn!$F$2:$F$11876,$A153,Gögn!$A$2:$A$11876,Z$207)</f>
        <v>0</v>
      </c>
      <c r="AA153" s="24">
        <f>SUMIFS(Gögn!$K$2:$K$11876,Gögn!$F$2:$F$11876,$A153,Gögn!$A$2:$A$11876,AA$207)</f>
        <v>0</v>
      </c>
      <c r="AB153" s="24">
        <f>SUMIFS(Gögn!$K$2:$K$11876,Gögn!$F$2:$F$11876,$A153,Gögn!$A$2:$A$11876,AB$207)</f>
        <v>0</v>
      </c>
      <c r="AC153" s="24">
        <f>SUMIFS(Gögn!$K$2:$K$11876,Gögn!$F$2:$F$11876,$A153,Gögn!$A$2:$A$11876,AC$207)</f>
        <v>0</v>
      </c>
    </row>
    <row r="154" spans="1:29" ht="15" customHeight="1">
      <c r="A154" s="2" t="s">
        <v>69</v>
      </c>
      <c r="B154" s="19"/>
      <c r="C154" s="25" t="s">
        <v>303</v>
      </c>
      <c r="D154" s="22">
        <f t="shared" si="21"/>
        <v>0</v>
      </c>
      <c r="E154" s="22">
        <f>SUMIFS(Gögn!$K$2:$K$11876,Gögn!$F$2:$F$11876,$A154,Gögn!$A$2:$A$11876,E$207)</f>
        <v>0</v>
      </c>
      <c r="F154" s="22">
        <f>SUMIFS(Gögn!$K$2:$K$11876,Gögn!$F$2:$F$11876,$A154,Gögn!$A$2:$A$11876,F$207)</f>
        <v>0</v>
      </c>
      <c r="G154" s="22">
        <f>SUMIFS(Gögn!$K$2:$K$11876,Gögn!$F$2:$F$11876,$A154,Gögn!$A$2:$A$11876,G$207)</f>
        <v>0</v>
      </c>
      <c r="H154" s="22">
        <f>SUMIFS(Gögn!$K$2:$K$11876,Gögn!$F$2:$F$11876,$A154,Gögn!$A$2:$A$11876,H$207)</f>
        <v>0</v>
      </c>
      <c r="I154" s="22">
        <f>SUMIFS(Gögn!$K$2:$K$11876,Gögn!$F$2:$F$11876,$A154,Gögn!$A$2:$A$11876,I$207)</f>
        <v>0</v>
      </c>
      <c r="J154" s="22">
        <f>SUMIFS(Gögn!$K$2:$K$11876,Gögn!$F$2:$F$11876,$A154,Gögn!$A$2:$A$11876,J$207)</f>
        <v>0</v>
      </c>
      <c r="K154" s="22">
        <f>SUMIFS(Gögn!$K$2:$K$11876,Gögn!$F$2:$F$11876,$A154,Gögn!$A$2:$A$11876,K$207)</f>
        <v>0</v>
      </c>
      <c r="L154" s="22">
        <f>SUMIFS(Gögn!$K$2:$K$11876,Gögn!$F$2:$F$11876,$A154,Gögn!$A$2:$A$11876,L$207)</f>
        <v>0</v>
      </c>
      <c r="M154" s="22">
        <f>SUMIFS(Gögn!$K$2:$K$11876,Gögn!$F$2:$F$11876,$A154,Gögn!$A$2:$A$11876,M$207)</f>
        <v>0</v>
      </c>
      <c r="N154" s="22">
        <f>SUMIFS(Gögn!$K$2:$K$11876,Gögn!$F$2:$F$11876,$A154,Gögn!$A$2:$A$11876,N$207)</f>
        <v>0</v>
      </c>
      <c r="O154" s="22">
        <f>SUMIFS(Gögn!$K$2:$K$11876,Gögn!$F$2:$F$11876,$A154,Gögn!$A$2:$A$11876,O$207)</f>
        <v>0</v>
      </c>
      <c r="P154" s="22">
        <f>SUMIFS(Gögn!$K$2:$K$11876,Gögn!$F$2:$F$11876,$A154,Gögn!$A$2:$A$11876,P$207)</f>
        <v>0</v>
      </c>
      <c r="Q154" s="22">
        <f>SUMIFS(Gögn!$K$2:$K$11876,Gögn!$F$2:$F$11876,$A154,Gögn!$A$2:$A$11876,Q$207)</f>
        <v>0</v>
      </c>
      <c r="R154" s="22">
        <f>SUMIFS(Gögn!$K$2:$K$11876,Gögn!$F$2:$F$11876,$A154,Gögn!$A$2:$A$11876,R$207)</f>
        <v>0</v>
      </c>
      <c r="S154" s="22">
        <f>SUMIFS(Gögn!$K$2:$K$11876,Gögn!$F$2:$F$11876,$A154,Gögn!$A$2:$A$11876,S$207)</f>
        <v>0</v>
      </c>
      <c r="T154" s="22">
        <f>SUMIFS(Gögn!$K$2:$K$11876,Gögn!$F$2:$F$11876,$A154,Gögn!$A$2:$A$11876,T$207)</f>
        <v>0</v>
      </c>
      <c r="U154" s="22">
        <f>SUMIFS(Gögn!$K$2:$K$11876,Gögn!$F$2:$F$11876,$A154,Gögn!$A$2:$A$11876,U$207)</f>
        <v>0</v>
      </c>
      <c r="V154" s="22">
        <f>SUMIFS(Gögn!$K$2:$K$11876,Gögn!$F$2:$F$11876,$A154,Gögn!$A$2:$A$11876,V$207)</f>
        <v>0</v>
      </c>
      <c r="W154" s="22">
        <f>SUMIFS(Gögn!$K$2:$K$11876,Gögn!$F$2:$F$11876,$A154,Gögn!$A$2:$A$11876,W$207)</f>
        <v>0</v>
      </c>
      <c r="X154" s="22">
        <f>SUMIFS(Gögn!$K$2:$K$11876,Gögn!$F$2:$F$11876,$A154,Gögn!$A$2:$A$11876,X$207)</f>
        <v>0</v>
      </c>
      <c r="Y154" s="22">
        <f>SUMIFS(Gögn!$K$2:$K$11876,Gögn!$F$2:$F$11876,$A154,Gögn!$A$2:$A$11876,Y$207)</f>
        <v>0</v>
      </c>
      <c r="Z154" s="22">
        <f>SUMIFS(Gögn!$K$2:$K$11876,Gögn!$F$2:$F$11876,$A154,Gögn!$A$2:$A$11876,Z$207)</f>
        <v>0</v>
      </c>
      <c r="AA154" s="22">
        <f>SUMIFS(Gögn!$K$2:$K$11876,Gögn!$F$2:$F$11876,$A154,Gögn!$A$2:$A$11876,AA$207)</f>
        <v>0</v>
      </c>
      <c r="AB154" s="22">
        <f>SUMIFS(Gögn!$K$2:$K$11876,Gögn!$F$2:$F$11876,$A154,Gögn!$A$2:$A$11876,AB$207)</f>
        <v>0</v>
      </c>
      <c r="AC154" s="22">
        <f>SUMIFS(Gögn!$K$2:$K$11876,Gögn!$F$2:$F$11876,$A154,Gögn!$A$2:$A$11876,AC$207)</f>
        <v>0</v>
      </c>
    </row>
    <row r="155" spans="1:29" ht="15" customHeight="1">
      <c r="A155" s="1" t="s">
        <v>465</v>
      </c>
      <c r="B155" s="5"/>
      <c r="C155" s="23" t="s">
        <v>295</v>
      </c>
      <c r="D155" s="24">
        <f t="shared" si="21"/>
        <v>100.00014238910396</v>
      </c>
      <c r="E155" s="24">
        <f>SUM(E147:E154)</f>
        <v>100</v>
      </c>
      <c r="F155" s="24">
        <f t="shared" ref="F155:AC155" si="22">SUM(F147:F154)</f>
        <v>100</v>
      </c>
      <c r="G155" s="24">
        <f t="shared" si="22"/>
        <v>100</v>
      </c>
      <c r="H155" s="24">
        <f t="shared" si="22"/>
        <v>100</v>
      </c>
      <c r="I155" s="24">
        <f t="shared" si="22"/>
        <v>100</v>
      </c>
      <c r="J155" s="24">
        <f t="shared" si="22"/>
        <v>100</v>
      </c>
      <c r="K155" s="24">
        <f t="shared" si="22"/>
        <v>100</v>
      </c>
      <c r="L155" s="24">
        <f t="shared" si="22"/>
        <v>100</v>
      </c>
      <c r="M155" s="24">
        <f t="shared" si="22"/>
        <v>100</v>
      </c>
      <c r="N155" s="24">
        <f t="shared" si="22"/>
        <v>99.990000000000009</v>
      </c>
      <c r="O155" s="24">
        <f t="shared" si="22"/>
        <v>100.02</v>
      </c>
      <c r="P155" s="24">
        <f t="shared" si="22"/>
        <v>100</v>
      </c>
      <c r="Q155" s="24">
        <f t="shared" si="22"/>
        <v>99.999999999999986</v>
      </c>
      <c r="R155" s="24">
        <f t="shared" si="22"/>
        <v>100.00000000000001</v>
      </c>
      <c r="S155" s="24">
        <f t="shared" si="22"/>
        <v>100</v>
      </c>
      <c r="T155" s="24">
        <f t="shared" si="22"/>
        <v>100.01</v>
      </c>
      <c r="U155" s="24">
        <f t="shared" si="22"/>
        <v>100</v>
      </c>
      <c r="V155" s="24">
        <f t="shared" si="22"/>
        <v>100</v>
      </c>
      <c r="W155" s="24">
        <f t="shared" si="22"/>
        <v>100.00000000000001</v>
      </c>
      <c r="X155" s="24">
        <f t="shared" si="22"/>
        <v>100</v>
      </c>
      <c r="Y155" s="24">
        <f t="shared" si="22"/>
        <v>100</v>
      </c>
      <c r="Z155" s="24">
        <f t="shared" si="22"/>
        <v>100</v>
      </c>
      <c r="AA155" s="24">
        <f t="shared" si="22"/>
        <v>99.999999999999986</v>
      </c>
      <c r="AB155" s="24">
        <f t="shared" si="22"/>
        <v>100</v>
      </c>
      <c r="AC155" s="24">
        <f t="shared" si="22"/>
        <v>100.00000000000001</v>
      </c>
    </row>
    <row r="156" spans="1:29" ht="15" customHeight="1">
      <c r="A156" s="1" t="s">
        <v>465</v>
      </c>
      <c r="B156" s="5"/>
      <c r="C156" s="25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</row>
    <row r="157" spans="1:29" ht="15" customHeight="1">
      <c r="A157" s="1" t="s">
        <v>70</v>
      </c>
      <c r="B157" s="5"/>
      <c r="C157" s="23" t="s">
        <v>71</v>
      </c>
      <c r="D157" s="24">
        <f t="shared" si="21"/>
        <v>61.424902532950163</v>
      </c>
      <c r="E157" s="24">
        <f>SUMIFS(Gögn!$K$2:$K$11876,Gögn!$F$2:$F$11876,$A157,Gögn!$A$2:$A$11876,E$207)</f>
        <v>59.7</v>
      </c>
      <c r="F157" s="24">
        <f>SUMIFS(Gögn!$K$2:$K$11876,Gögn!$F$2:$F$11876,$A157,Gögn!$A$2:$A$11876,F$207)</f>
        <v>63.18</v>
      </c>
      <c r="G157" s="24">
        <f>SUMIFS(Gögn!$K$2:$K$11876,Gögn!$F$2:$F$11876,$A157,Gögn!$A$2:$A$11876,G$207)</f>
        <v>67.900000000000006</v>
      </c>
      <c r="H157" s="24">
        <f>SUMIFS(Gögn!$K$2:$K$11876,Gögn!$F$2:$F$11876,$A157,Gögn!$A$2:$A$11876,H$207)</f>
        <v>76.8</v>
      </c>
      <c r="I157" s="24">
        <f>SUMIFS(Gögn!$K$2:$K$11876,Gögn!$F$2:$F$11876,$A157,Gögn!$A$2:$A$11876,I$207)</f>
        <v>67.900000000000006</v>
      </c>
      <c r="J157" s="24">
        <f>SUMIFS(Gögn!$K$2:$K$11876,Gögn!$F$2:$F$11876,$A157,Gögn!$A$2:$A$11876,J$207)</f>
        <v>65.430000000000007</v>
      </c>
      <c r="K157" s="24">
        <f>SUMIFS(Gögn!$K$2:$K$11876,Gögn!$F$2:$F$11876,$A157,Gögn!$A$2:$A$11876,K$207)</f>
        <v>62.86</v>
      </c>
      <c r="L157" s="24">
        <f>SUMIFS(Gögn!$K$2:$K$11876,Gögn!$F$2:$F$11876,$A157,Gögn!$A$2:$A$11876,L$207)</f>
        <v>68.599999999999994</v>
      </c>
      <c r="M157" s="24">
        <f>SUMIFS(Gögn!$K$2:$K$11876,Gögn!$F$2:$F$11876,$A157,Gögn!$A$2:$A$11876,M$207)</f>
        <v>63.7</v>
      </c>
      <c r="N157" s="24">
        <f>SUMIFS(Gögn!$K$2:$K$11876,Gögn!$F$2:$F$11876,$A157,Gögn!$A$2:$A$11876,N$207)</f>
        <v>67.05</v>
      </c>
      <c r="O157" s="24">
        <f>SUMIFS(Gögn!$K$2:$K$11876,Gögn!$F$2:$F$11876,$A157,Gögn!$A$2:$A$11876,O$207)</f>
        <v>71.88</v>
      </c>
      <c r="P157" s="24">
        <f>SUMIFS(Gögn!$K$2:$K$11876,Gögn!$F$2:$F$11876,$A157,Gögn!$A$2:$A$11876,P$207)</f>
        <v>70.03</v>
      </c>
      <c r="Q157" s="24">
        <f>SUMIFS(Gögn!$K$2:$K$11876,Gögn!$F$2:$F$11876,$A157,Gögn!$A$2:$A$11876,Q$207)</f>
        <v>99.99</v>
      </c>
      <c r="R157" s="24">
        <f>SUMIFS(Gögn!$K$2:$K$11876,Gögn!$F$2:$F$11876,$A157,Gögn!$A$2:$A$11876,R$207)</f>
        <v>74.319999999999993</v>
      </c>
      <c r="S157" s="24">
        <f>SUMIFS(Gögn!$K$2:$K$11876,Gögn!$F$2:$F$11876,$A157,Gögn!$A$2:$A$11876,S$207)</f>
        <v>89</v>
      </c>
      <c r="T157" s="24">
        <f>SUMIFS(Gögn!$K$2:$K$11876,Gögn!$F$2:$F$11876,$A157,Gögn!$A$2:$A$11876,T$207)</f>
        <v>87.71</v>
      </c>
      <c r="U157" s="24">
        <f>SUMIFS(Gögn!$K$2:$K$11876,Gögn!$F$2:$F$11876,$A157,Gögn!$A$2:$A$11876,U$207)</f>
        <v>86.3</v>
      </c>
      <c r="V157" s="24">
        <f>SUMIFS(Gögn!$K$2:$K$11876,Gögn!$F$2:$F$11876,$A157,Gögn!$A$2:$A$11876,V$207)</f>
        <v>56.6</v>
      </c>
      <c r="W157" s="24">
        <f>SUMIFS(Gögn!$K$2:$K$11876,Gögn!$F$2:$F$11876,$A157,Gögn!$A$2:$A$11876,W$207)</f>
        <v>58.6</v>
      </c>
      <c r="X157" s="24">
        <f>SUMIFS(Gögn!$K$2:$K$11876,Gögn!$F$2:$F$11876,$A157,Gögn!$A$2:$A$11876,X$207)</f>
        <v>68.36</v>
      </c>
      <c r="Y157" s="24">
        <f>SUMIFS(Gögn!$K$2:$K$11876,Gögn!$F$2:$F$11876,$A157,Gögn!$A$2:$A$11876,Y$207)</f>
        <v>54.9</v>
      </c>
      <c r="Z157" s="24">
        <f>SUMIFS(Gögn!$K$2:$K$11876,Gögn!$F$2:$F$11876,$A157,Gögn!$A$2:$A$11876,Z$207)</f>
        <v>61.5</v>
      </c>
      <c r="AA157" s="24">
        <f>SUMIFS(Gögn!$K$2:$K$11876,Gögn!$F$2:$F$11876,$A157,Gögn!$A$2:$A$11876,AA$207)</f>
        <v>71.3</v>
      </c>
      <c r="AB157" s="24">
        <f>SUMIFS(Gögn!$K$2:$K$11876,Gögn!$F$2:$F$11876,$A157,Gögn!$A$2:$A$11876,AB$207)</f>
        <v>57.3</v>
      </c>
      <c r="AC157" s="24">
        <f>SUMIFS(Gögn!$K$2:$K$11876,Gögn!$F$2:$F$11876,$A157,Gögn!$A$2:$A$11876,AC$207)</f>
        <v>62</v>
      </c>
    </row>
    <row r="158" spans="1:29" ht="15" customHeight="1">
      <c r="A158" s="1" t="s">
        <v>72</v>
      </c>
      <c r="B158" s="5"/>
      <c r="C158" s="25" t="s">
        <v>73</v>
      </c>
      <c r="D158" s="22">
        <f t="shared" si="21"/>
        <v>38.575097467049844</v>
      </c>
      <c r="E158" s="22">
        <f>SUMIFS(Gögn!$K$2:$K$11876,Gögn!$F$2:$F$11876,$A158,Gögn!$A$2:$A$11876,E$207)</f>
        <v>40.299999999999997</v>
      </c>
      <c r="F158" s="22">
        <f>SUMIFS(Gögn!$K$2:$K$11876,Gögn!$F$2:$F$11876,$A158,Gögn!$A$2:$A$11876,F$207)</f>
        <v>36.82</v>
      </c>
      <c r="G158" s="22">
        <f>SUMIFS(Gögn!$K$2:$K$11876,Gögn!$F$2:$F$11876,$A158,Gögn!$A$2:$A$11876,G$207)</f>
        <v>32.1</v>
      </c>
      <c r="H158" s="22">
        <f>SUMIFS(Gögn!$K$2:$K$11876,Gögn!$F$2:$F$11876,$A158,Gögn!$A$2:$A$11876,H$207)</f>
        <v>23.2</v>
      </c>
      <c r="I158" s="22">
        <f>SUMIFS(Gögn!$K$2:$K$11876,Gögn!$F$2:$F$11876,$A158,Gögn!$A$2:$A$11876,I$207)</f>
        <v>32.1</v>
      </c>
      <c r="J158" s="22">
        <f>SUMIFS(Gögn!$K$2:$K$11876,Gögn!$F$2:$F$11876,$A158,Gögn!$A$2:$A$11876,J$207)</f>
        <v>34.57</v>
      </c>
      <c r="K158" s="22">
        <f>SUMIFS(Gögn!$K$2:$K$11876,Gögn!$F$2:$F$11876,$A158,Gögn!$A$2:$A$11876,K$207)</f>
        <v>37.14</v>
      </c>
      <c r="L158" s="22">
        <f>SUMIFS(Gögn!$K$2:$K$11876,Gögn!$F$2:$F$11876,$A158,Gögn!$A$2:$A$11876,L$207)</f>
        <v>31.4</v>
      </c>
      <c r="M158" s="22">
        <f>SUMIFS(Gögn!$K$2:$K$11876,Gögn!$F$2:$F$11876,$A158,Gögn!$A$2:$A$11876,M$207)</f>
        <v>36.299999999999997</v>
      </c>
      <c r="N158" s="22">
        <f>SUMIFS(Gögn!$K$2:$K$11876,Gögn!$F$2:$F$11876,$A158,Gögn!$A$2:$A$11876,N$207)</f>
        <v>32.950000000000003</v>
      </c>
      <c r="O158" s="22">
        <f>SUMIFS(Gögn!$K$2:$K$11876,Gögn!$F$2:$F$11876,$A158,Gögn!$A$2:$A$11876,O$207)</f>
        <v>28.12</v>
      </c>
      <c r="P158" s="22">
        <f>SUMIFS(Gögn!$K$2:$K$11876,Gögn!$F$2:$F$11876,$A158,Gögn!$A$2:$A$11876,P$207)</f>
        <v>29.97</v>
      </c>
      <c r="Q158" s="22">
        <f>SUMIFS(Gögn!$K$2:$K$11876,Gögn!$F$2:$F$11876,$A158,Gögn!$A$2:$A$11876,Q$207)</f>
        <v>0.01</v>
      </c>
      <c r="R158" s="22">
        <f>SUMIFS(Gögn!$K$2:$K$11876,Gögn!$F$2:$F$11876,$A158,Gögn!$A$2:$A$11876,R$207)</f>
        <v>25.68</v>
      </c>
      <c r="S158" s="22">
        <f>SUMIFS(Gögn!$K$2:$K$11876,Gögn!$F$2:$F$11876,$A158,Gögn!$A$2:$A$11876,S$207)</f>
        <v>11</v>
      </c>
      <c r="T158" s="22">
        <f>SUMIFS(Gögn!$K$2:$K$11876,Gögn!$F$2:$F$11876,$A158,Gögn!$A$2:$A$11876,T$207)</f>
        <v>12.29</v>
      </c>
      <c r="U158" s="22">
        <f>SUMIFS(Gögn!$K$2:$K$11876,Gögn!$F$2:$F$11876,$A158,Gögn!$A$2:$A$11876,U$207)</f>
        <v>13.7</v>
      </c>
      <c r="V158" s="22">
        <f>SUMIFS(Gögn!$K$2:$K$11876,Gögn!$F$2:$F$11876,$A158,Gögn!$A$2:$A$11876,V$207)</f>
        <v>43.4</v>
      </c>
      <c r="W158" s="22">
        <f>SUMIFS(Gögn!$K$2:$K$11876,Gögn!$F$2:$F$11876,$A158,Gögn!$A$2:$A$11876,W$207)</f>
        <v>41.4</v>
      </c>
      <c r="X158" s="22">
        <f>SUMIFS(Gögn!$K$2:$K$11876,Gögn!$F$2:$F$11876,$A158,Gögn!$A$2:$A$11876,X$207)</f>
        <v>31.64</v>
      </c>
      <c r="Y158" s="22">
        <f>SUMIFS(Gögn!$K$2:$K$11876,Gögn!$F$2:$F$11876,$A158,Gögn!$A$2:$A$11876,Y$207)</f>
        <v>45.1</v>
      </c>
      <c r="Z158" s="22">
        <f>SUMIFS(Gögn!$K$2:$K$11876,Gögn!$F$2:$F$11876,$A158,Gögn!$A$2:$A$11876,Z$207)</f>
        <v>38.5</v>
      </c>
      <c r="AA158" s="22">
        <f>SUMIFS(Gögn!$K$2:$K$11876,Gögn!$F$2:$F$11876,$A158,Gögn!$A$2:$A$11876,AA$207)</f>
        <v>28.7</v>
      </c>
      <c r="AB158" s="22">
        <f>SUMIFS(Gögn!$K$2:$K$11876,Gögn!$F$2:$F$11876,$A158,Gögn!$A$2:$A$11876,AB$207)</f>
        <v>42.7</v>
      </c>
      <c r="AC158" s="22">
        <f>SUMIFS(Gögn!$K$2:$K$11876,Gögn!$F$2:$F$11876,$A158,Gögn!$A$2:$A$11876,AC$207)</f>
        <v>38</v>
      </c>
    </row>
    <row r="159" spans="1:29" ht="15" customHeight="1">
      <c r="A159" s="1" t="s">
        <v>465</v>
      </c>
      <c r="B159" s="5"/>
      <c r="C159" s="23" t="s">
        <v>296</v>
      </c>
      <c r="D159" s="24">
        <f t="shared" si="21"/>
        <v>99.999999999999986</v>
      </c>
      <c r="E159" s="24">
        <f>SUM(E157:E158)</f>
        <v>100</v>
      </c>
      <c r="F159" s="24">
        <f t="shared" ref="F159:AC159" si="23">SUM(F157:F158)</f>
        <v>100</v>
      </c>
      <c r="G159" s="24">
        <f t="shared" si="23"/>
        <v>100</v>
      </c>
      <c r="H159" s="24">
        <f t="shared" si="23"/>
        <v>100</v>
      </c>
      <c r="I159" s="24">
        <f t="shared" si="23"/>
        <v>100</v>
      </c>
      <c r="J159" s="24">
        <f t="shared" si="23"/>
        <v>100</v>
      </c>
      <c r="K159" s="24">
        <f t="shared" si="23"/>
        <v>100</v>
      </c>
      <c r="L159" s="24">
        <f t="shared" si="23"/>
        <v>100</v>
      </c>
      <c r="M159" s="24">
        <f t="shared" si="23"/>
        <v>100</v>
      </c>
      <c r="N159" s="24">
        <f t="shared" si="23"/>
        <v>100</v>
      </c>
      <c r="O159" s="24">
        <f t="shared" si="23"/>
        <v>100</v>
      </c>
      <c r="P159" s="24">
        <f t="shared" si="23"/>
        <v>100</v>
      </c>
      <c r="Q159" s="24">
        <f t="shared" si="23"/>
        <v>100</v>
      </c>
      <c r="R159" s="24">
        <f t="shared" si="23"/>
        <v>100</v>
      </c>
      <c r="S159" s="24">
        <f t="shared" si="23"/>
        <v>100</v>
      </c>
      <c r="T159" s="24">
        <f t="shared" si="23"/>
        <v>100</v>
      </c>
      <c r="U159" s="24">
        <f t="shared" si="23"/>
        <v>100</v>
      </c>
      <c r="V159" s="24">
        <f t="shared" si="23"/>
        <v>100</v>
      </c>
      <c r="W159" s="24">
        <f t="shared" si="23"/>
        <v>100</v>
      </c>
      <c r="X159" s="24">
        <f t="shared" si="23"/>
        <v>100</v>
      </c>
      <c r="Y159" s="24">
        <f t="shared" si="23"/>
        <v>100</v>
      </c>
      <c r="Z159" s="24">
        <f t="shared" si="23"/>
        <v>100</v>
      </c>
      <c r="AA159" s="24">
        <f t="shared" si="23"/>
        <v>100</v>
      </c>
      <c r="AB159" s="24">
        <f t="shared" si="23"/>
        <v>100</v>
      </c>
      <c r="AC159" s="24">
        <f t="shared" si="23"/>
        <v>100</v>
      </c>
    </row>
    <row r="160" spans="1:29" ht="15" customHeight="1">
      <c r="A160" s="1" t="s">
        <v>465</v>
      </c>
      <c r="B160" s="5"/>
      <c r="C160" s="25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</row>
    <row r="161" spans="1:29" ht="15" customHeight="1">
      <c r="A161" s="1" t="s">
        <v>74</v>
      </c>
      <c r="B161" s="5"/>
      <c r="C161" s="23" t="s">
        <v>75</v>
      </c>
      <c r="D161" s="24">
        <f t="shared" ref="D161:D163" si="24">SUM(E161:AC161)</f>
        <v>213407</v>
      </c>
      <c r="E161" s="24">
        <f>SUMIFS(Gögn!$J$2:$J$11876,Gögn!$F$2:$F$11876,$A161,Gögn!$A$2:$A$11876,E$207)</f>
        <v>11019</v>
      </c>
      <c r="F161" s="24">
        <f>SUMIFS(Gögn!$J$2:$J$11876,Gögn!$F$2:$F$11876,$A161,Gögn!$A$2:$A$11876,F$207)</f>
        <v>16192</v>
      </c>
      <c r="G161" s="24">
        <f>SUMIFS(Gögn!$J$2:$J$11876,Gögn!$F$2:$F$11876,$A161,Gögn!$A$2:$A$11876,G$207)</f>
        <v>15367</v>
      </c>
      <c r="H161" s="24">
        <f>SUMIFS(Gögn!$J$2:$J$11876,Gögn!$F$2:$F$11876,$A161,Gögn!$A$2:$A$11876,H$207)</f>
        <v>139</v>
      </c>
      <c r="I161" s="24">
        <f>SUMIFS(Gögn!$J$2:$J$11876,Gögn!$F$2:$F$11876,$A161,Gögn!$A$2:$A$11876,I$207)</f>
        <v>5251</v>
      </c>
      <c r="J161" s="24">
        <f>SUMIFS(Gögn!$J$2:$J$11876,Gögn!$F$2:$F$11876,$A161,Gögn!$A$2:$A$11876,J$207)</f>
        <v>610</v>
      </c>
      <c r="K161" s="24">
        <f>SUMIFS(Gögn!$J$2:$J$11876,Gögn!$F$2:$F$11876,$A161,Gögn!$A$2:$A$11876,K$207)</f>
        <v>13930</v>
      </c>
      <c r="L161" s="24">
        <f>SUMIFS(Gögn!$J$2:$J$11876,Gögn!$F$2:$F$11876,$A161,Gögn!$A$2:$A$11876,L$207)</f>
        <v>15269</v>
      </c>
      <c r="M161" s="24">
        <f>SUMIFS(Gögn!$J$2:$J$11876,Gögn!$F$2:$F$11876,$A161,Gögn!$A$2:$A$11876,M$207)</f>
        <v>34992</v>
      </c>
      <c r="N161" s="24">
        <f>SUMIFS(Gögn!$J$2:$J$11876,Gögn!$F$2:$F$11876,$A161,Gögn!$A$2:$A$11876,N$207)</f>
        <v>3979</v>
      </c>
      <c r="O161" s="24">
        <f>SUMIFS(Gögn!$J$2:$J$11876,Gögn!$F$2:$F$11876,$A161,Gögn!$A$2:$A$11876,O$207)</f>
        <v>1989</v>
      </c>
      <c r="P161" s="24">
        <f>SUMIFS(Gögn!$J$2:$J$11876,Gögn!$F$2:$F$11876,$A161,Gögn!$A$2:$A$11876,P$207)</f>
        <v>1665</v>
      </c>
      <c r="Q161" s="24">
        <f>SUMIFS(Gögn!$J$2:$J$11876,Gögn!$F$2:$F$11876,$A161,Gögn!$A$2:$A$11876,Q$207)</f>
        <v>95</v>
      </c>
      <c r="R161" s="24">
        <f>SUMIFS(Gögn!$J$2:$J$11876,Gögn!$F$2:$F$11876,$A161,Gögn!$A$2:$A$11876,R$207)</f>
        <v>1051</v>
      </c>
      <c r="S161" s="24">
        <f>SUMIFS(Gögn!$J$2:$J$11876,Gögn!$F$2:$F$11876,$A161,Gögn!$A$2:$A$11876,S$207)</f>
        <v>44</v>
      </c>
      <c r="T161" s="24">
        <f>SUMIFS(Gögn!$J$2:$J$11876,Gögn!$F$2:$F$11876,$A161,Gögn!$A$2:$A$11876,T$207)</f>
        <v>8</v>
      </c>
      <c r="U161" s="24">
        <f>SUMIFS(Gögn!$J$2:$J$11876,Gögn!$F$2:$F$11876,$A161,Gögn!$A$2:$A$11876,U$207)</f>
        <v>218</v>
      </c>
      <c r="V161" s="24">
        <f>SUMIFS(Gögn!$J$2:$J$11876,Gögn!$F$2:$F$11876,$A161,Gögn!$A$2:$A$11876,V$207)</f>
        <v>28661</v>
      </c>
      <c r="W161" s="24">
        <f>SUMIFS(Gögn!$J$2:$J$11876,Gögn!$F$2:$F$11876,$A161,Gögn!$A$2:$A$11876,W$207)</f>
        <v>1234</v>
      </c>
      <c r="X161" s="24">
        <f>SUMIFS(Gögn!$J$2:$J$11876,Gögn!$F$2:$F$11876,$A161,Gögn!$A$2:$A$11876,X$207)</f>
        <v>163</v>
      </c>
      <c r="Y161" s="24">
        <f>SUMIFS(Gögn!$J$2:$J$11876,Gögn!$F$2:$F$11876,$A161,Gögn!$A$2:$A$11876,Y$207)</f>
        <v>35854</v>
      </c>
      <c r="Z161" s="24">
        <f>SUMIFS(Gögn!$J$2:$J$11876,Gögn!$F$2:$F$11876,$A161,Gögn!$A$2:$A$11876,Z$207)</f>
        <v>1661</v>
      </c>
      <c r="AA161" s="24">
        <f>SUMIFS(Gögn!$J$2:$J$11876,Gögn!$F$2:$F$11876,$A161,Gögn!$A$2:$A$11876,AA$207)</f>
        <v>3123</v>
      </c>
      <c r="AB161" s="24">
        <f>SUMIFS(Gögn!$J$2:$J$11876,Gögn!$F$2:$F$11876,$A161,Gögn!$A$2:$A$11876,AB$207)</f>
        <v>5923</v>
      </c>
      <c r="AC161" s="24">
        <f>SUMIFS(Gögn!$J$2:$J$11876,Gögn!$F$2:$F$11876,$A161,Gögn!$A$2:$A$11876,AC$207)</f>
        <v>14970</v>
      </c>
    </row>
    <row r="162" spans="1:29" ht="15" customHeight="1">
      <c r="A162" s="1" t="s">
        <v>76</v>
      </c>
      <c r="B162" s="5"/>
      <c r="C162" s="25" t="s">
        <v>77</v>
      </c>
      <c r="D162" s="22">
        <f t="shared" si="24"/>
        <v>1270983</v>
      </c>
      <c r="E162" s="22">
        <f>SUMIFS(Gögn!$J$2:$J$11876,Gögn!$F$2:$F$11876,$A162,Gögn!$A$2:$A$11876,E$207)</f>
        <v>35209</v>
      </c>
      <c r="F162" s="22">
        <f>SUMIFS(Gögn!$J$2:$J$11876,Gögn!$F$2:$F$11876,$A162,Gögn!$A$2:$A$11876,F$207)</f>
        <v>99730</v>
      </c>
      <c r="G162" s="22">
        <f>SUMIFS(Gögn!$J$2:$J$11876,Gögn!$F$2:$F$11876,$A162,Gögn!$A$2:$A$11876,G$207)</f>
        <v>71129</v>
      </c>
      <c r="H162" s="22">
        <f>SUMIFS(Gögn!$J$2:$J$11876,Gögn!$F$2:$F$11876,$A162,Gögn!$A$2:$A$11876,H$207)</f>
        <v>3951</v>
      </c>
      <c r="I162" s="22">
        <f>SUMIFS(Gögn!$J$2:$J$11876,Gögn!$F$2:$F$11876,$A162,Gögn!$A$2:$A$11876,I$207)</f>
        <v>40814</v>
      </c>
      <c r="J162" s="22">
        <f>SUMIFS(Gögn!$J$2:$J$11876,Gögn!$F$2:$F$11876,$A162,Gögn!$A$2:$A$11876,J$207)</f>
        <v>1139</v>
      </c>
      <c r="K162" s="22">
        <f>SUMIFS(Gögn!$J$2:$J$11876,Gögn!$F$2:$F$11876,$A162,Gögn!$A$2:$A$11876,K$207)</f>
        <v>103181</v>
      </c>
      <c r="L162" s="22">
        <f>SUMIFS(Gögn!$J$2:$J$11876,Gögn!$F$2:$F$11876,$A162,Gögn!$A$2:$A$11876,L$207)</f>
        <v>49971</v>
      </c>
      <c r="M162" s="22">
        <f>SUMIFS(Gögn!$J$2:$J$11876,Gögn!$F$2:$F$11876,$A162,Gögn!$A$2:$A$11876,M$207)</f>
        <v>251920</v>
      </c>
      <c r="N162" s="22">
        <f>SUMIFS(Gögn!$J$2:$J$11876,Gögn!$F$2:$F$11876,$A162,Gögn!$A$2:$A$11876,N$207)</f>
        <v>12405</v>
      </c>
      <c r="O162" s="22">
        <f>SUMIFS(Gögn!$J$2:$J$11876,Gögn!$F$2:$F$11876,$A162,Gögn!$A$2:$A$11876,O$207)</f>
        <v>10829</v>
      </c>
      <c r="P162" s="22">
        <f>SUMIFS(Gögn!$J$2:$J$11876,Gögn!$F$2:$F$11876,$A162,Gögn!$A$2:$A$11876,P$207)</f>
        <v>8530</v>
      </c>
      <c r="Q162" s="22">
        <f>SUMIFS(Gögn!$J$2:$J$11876,Gögn!$F$2:$F$11876,$A162,Gögn!$A$2:$A$11876,Q$207)</f>
        <v>2199</v>
      </c>
      <c r="R162" s="22">
        <f>SUMIFS(Gögn!$J$2:$J$11876,Gögn!$F$2:$F$11876,$A162,Gögn!$A$2:$A$11876,R$207)</f>
        <v>11542</v>
      </c>
      <c r="S162" s="22">
        <f>SUMIFS(Gögn!$J$2:$J$11876,Gögn!$F$2:$F$11876,$A162,Gögn!$A$2:$A$11876,S$207)</f>
        <v>2214</v>
      </c>
      <c r="T162" s="22">
        <f>SUMIFS(Gögn!$J$2:$J$11876,Gögn!$F$2:$F$11876,$A162,Gögn!$A$2:$A$11876,T$207)</f>
        <v>453</v>
      </c>
      <c r="U162" s="22">
        <f>SUMIFS(Gögn!$J$2:$J$11876,Gögn!$F$2:$F$11876,$A162,Gögn!$A$2:$A$11876,U$207)</f>
        <v>15925</v>
      </c>
      <c r="V162" s="22">
        <f>SUMIFS(Gögn!$J$2:$J$11876,Gögn!$F$2:$F$11876,$A162,Gögn!$A$2:$A$11876,V$207)</f>
        <v>74143</v>
      </c>
      <c r="W162" s="22">
        <f>SUMIFS(Gögn!$J$2:$J$11876,Gögn!$F$2:$F$11876,$A162,Gögn!$A$2:$A$11876,W$207)</f>
        <v>35913</v>
      </c>
      <c r="X162" s="22">
        <f>SUMIFS(Gögn!$J$2:$J$11876,Gögn!$F$2:$F$11876,$A162,Gögn!$A$2:$A$11876,X$207)</f>
        <v>382</v>
      </c>
      <c r="Y162" s="22">
        <f>SUMIFS(Gögn!$J$2:$J$11876,Gögn!$F$2:$F$11876,$A162,Gögn!$A$2:$A$11876,Y$207)</f>
        <v>178661</v>
      </c>
      <c r="Z162" s="22">
        <f>SUMIFS(Gögn!$J$2:$J$11876,Gögn!$F$2:$F$11876,$A162,Gögn!$A$2:$A$11876,Z$207)</f>
        <v>15026</v>
      </c>
      <c r="AA162" s="22">
        <f>SUMIFS(Gögn!$J$2:$J$11876,Gögn!$F$2:$F$11876,$A162,Gögn!$A$2:$A$11876,AA$207)</f>
        <v>5501</v>
      </c>
      <c r="AB162" s="22">
        <f>SUMIFS(Gögn!$J$2:$J$11876,Gögn!$F$2:$F$11876,$A162,Gögn!$A$2:$A$11876,AB$207)</f>
        <v>146729</v>
      </c>
      <c r="AC162" s="22">
        <f>SUMIFS(Gögn!$J$2:$J$11876,Gögn!$F$2:$F$11876,$A162,Gögn!$A$2:$A$11876,AC$207)</f>
        <v>93487</v>
      </c>
    </row>
    <row r="163" spans="1:29" ht="15" customHeight="1">
      <c r="A163" s="1" t="s">
        <v>78</v>
      </c>
      <c r="B163" s="5"/>
      <c r="C163" s="23" t="s">
        <v>79</v>
      </c>
      <c r="D163" s="24">
        <f t="shared" si="24"/>
        <v>159632</v>
      </c>
      <c r="E163" s="24">
        <f>SUMIFS(Gögn!$J$2:$J$11876,Gögn!$F$2:$F$11876,$A163,Gögn!$A$2:$A$11876,E$207)</f>
        <v>2167</v>
      </c>
      <c r="F163" s="24">
        <f>SUMIFS(Gögn!$J$2:$J$11876,Gögn!$F$2:$F$11876,$A163,Gögn!$A$2:$A$11876,F$207)</f>
        <v>15885</v>
      </c>
      <c r="G163" s="24">
        <f>SUMIFS(Gögn!$J$2:$J$11876,Gögn!$F$2:$F$11876,$A163,Gögn!$A$2:$A$11876,G$207)</f>
        <v>6437</v>
      </c>
      <c r="H163" s="24">
        <f>SUMIFS(Gögn!$J$2:$J$11876,Gögn!$F$2:$F$11876,$A163,Gögn!$A$2:$A$11876,H$207)</f>
        <v>1929</v>
      </c>
      <c r="I163" s="24">
        <f>SUMIFS(Gögn!$J$2:$J$11876,Gögn!$F$2:$F$11876,$A163,Gögn!$A$2:$A$11876,I$207)</f>
        <v>1656</v>
      </c>
      <c r="J163" s="24">
        <f>SUMIFS(Gögn!$J$2:$J$11876,Gögn!$F$2:$F$11876,$A163,Gögn!$A$2:$A$11876,J$207)</f>
        <v>211</v>
      </c>
      <c r="K163" s="24">
        <f>SUMIFS(Gögn!$J$2:$J$11876,Gögn!$F$2:$F$11876,$A163,Gögn!$A$2:$A$11876,K$207)</f>
        <v>9099</v>
      </c>
      <c r="L163" s="24">
        <f>SUMIFS(Gögn!$J$2:$J$11876,Gögn!$F$2:$F$11876,$A163,Gögn!$A$2:$A$11876,L$207)</f>
        <v>2258</v>
      </c>
      <c r="M163" s="24">
        <f>SUMIFS(Gögn!$J$2:$J$11876,Gögn!$F$2:$F$11876,$A163,Gögn!$A$2:$A$11876,M$207)</f>
        <v>26503</v>
      </c>
      <c r="N163" s="24">
        <f>SUMIFS(Gögn!$J$2:$J$11876,Gögn!$F$2:$F$11876,$A163,Gögn!$A$2:$A$11876,N$207)</f>
        <v>478</v>
      </c>
      <c r="O163" s="24">
        <f>SUMIFS(Gögn!$J$2:$J$11876,Gögn!$F$2:$F$11876,$A163,Gögn!$A$2:$A$11876,O$207)</f>
        <v>4039</v>
      </c>
      <c r="P163" s="24">
        <f>SUMIFS(Gögn!$J$2:$J$11876,Gögn!$F$2:$F$11876,$A163,Gögn!$A$2:$A$11876,P$207)</f>
        <v>650</v>
      </c>
      <c r="Q163" s="24">
        <f>SUMIFS(Gögn!$J$2:$J$11876,Gögn!$F$2:$F$11876,$A163,Gögn!$A$2:$A$11876,Q$207)</f>
        <v>1168</v>
      </c>
      <c r="R163" s="24">
        <f>SUMIFS(Gögn!$J$2:$J$11876,Gögn!$F$2:$F$11876,$A163,Gögn!$A$2:$A$11876,R$207)</f>
        <v>857</v>
      </c>
      <c r="S163" s="24">
        <f>SUMIFS(Gögn!$J$2:$J$11876,Gögn!$F$2:$F$11876,$A163,Gögn!$A$2:$A$11876,S$207)</f>
        <v>726</v>
      </c>
      <c r="T163" s="24">
        <f>SUMIFS(Gögn!$J$2:$J$11876,Gögn!$F$2:$F$11876,$A163,Gögn!$A$2:$A$11876,T$207)</f>
        <v>379</v>
      </c>
      <c r="U163" s="24">
        <f>SUMIFS(Gögn!$J$2:$J$11876,Gögn!$F$2:$F$11876,$A163,Gögn!$A$2:$A$11876,U$207)</f>
        <v>3684</v>
      </c>
      <c r="V163" s="24">
        <f>SUMIFS(Gögn!$J$2:$J$11876,Gögn!$F$2:$F$11876,$A163,Gögn!$A$2:$A$11876,V$207)</f>
        <v>10166</v>
      </c>
      <c r="W163" s="24">
        <f>SUMIFS(Gögn!$J$2:$J$11876,Gögn!$F$2:$F$11876,$A163,Gögn!$A$2:$A$11876,W$207)</f>
        <v>17948</v>
      </c>
      <c r="X163" s="24">
        <f>SUMIFS(Gögn!$J$2:$J$11876,Gögn!$F$2:$F$11876,$A163,Gögn!$A$2:$A$11876,X$207)</f>
        <v>31</v>
      </c>
      <c r="Y163" s="24">
        <f>SUMIFS(Gögn!$J$2:$J$11876,Gögn!$F$2:$F$11876,$A163,Gögn!$A$2:$A$11876,Y$207)</f>
        <v>21044</v>
      </c>
      <c r="Z163" s="24">
        <f>SUMIFS(Gögn!$J$2:$J$11876,Gögn!$F$2:$F$11876,$A163,Gögn!$A$2:$A$11876,Z$207)</f>
        <v>2156</v>
      </c>
      <c r="AA163" s="24">
        <f>SUMIFS(Gögn!$J$2:$J$11876,Gögn!$F$2:$F$11876,$A163,Gögn!$A$2:$A$11876,AA$207)</f>
        <v>583</v>
      </c>
      <c r="AB163" s="24">
        <f>SUMIFS(Gögn!$J$2:$J$11876,Gögn!$F$2:$F$11876,$A163,Gögn!$A$2:$A$11876,AB$207)</f>
        <v>17990</v>
      </c>
      <c r="AC163" s="24">
        <f>SUMIFS(Gögn!$J$2:$J$11876,Gögn!$F$2:$F$11876,$A163,Gögn!$A$2:$A$11876,AC$207)</f>
        <v>11588</v>
      </c>
    </row>
    <row r="164" spans="1:29" ht="15" customHeight="1">
      <c r="A164" s="1" t="s">
        <v>465</v>
      </c>
      <c r="B164" s="5"/>
      <c r="C164" s="25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</row>
    <row r="165" spans="1:29" ht="15" customHeight="1">
      <c r="A165" s="1" t="s">
        <v>80</v>
      </c>
      <c r="B165" s="5"/>
      <c r="C165" s="23" t="s">
        <v>81</v>
      </c>
      <c r="D165" s="24">
        <f>SUMPRODUCT(E165:AC165,$E$18:$AC$18)/SUM($E$18:$AC$18)</f>
        <v>77.819285706424367</v>
      </c>
      <c r="E165" s="24">
        <f>SUMIFS(Gögn!$K$2:$K$11876,Gögn!$F$2:$F$11876,$A165,Gögn!$A$2:$A$11876,E$207)</f>
        <v>80.7</v>
      </c>
      <c r="F165" s="24">
        <f>SUMIFS(Gögn!$K$2:$K$11876,Gögn!$F$2:$F$11876,$A165,Gögn!$A$2:$A$11876,F$207)</f>
        <v>81.11</v>
      </c>
      <c r="G165" s="24">
        <f>SUMIFS(Gögn!$K$2:$K$11876,Gögn!$F$2:$F$11876,$A165,Gögn!$A$2:$A$11876,G$207)</f>
        <v>67.2</v>
      </c>
      <c r="H165" s="24">
        <f>SUMIFS(Gögn!$K$2:$K$11876,Gögn!$F$2:$F$11876,$A165,Gögn!$A$2:$A$11876,H$207)</f>
        <v>83.5</v>
      </c>
      <c r="I165" s="24">
        <f>SUMIFS(Gögn!$K$2:$K$11876,Gögn!$F$2:$F$11876,$A165,Gögn!$A$2:$A$11876,I$207)</f>
        <v>26.6</v>
      </c>
      <c r="J165" s="24">
        <f>SUMIFS(Gögn!$K$2:$K$11876,Gögn!$F$2:$F$11876,$A165,Gögn!$A$2:$A$11876,J$207)</f>
        <v>78.599999999999994</v>
      </c>
      <c r="K165" s="24">
        <f>SUMIFS(Gögn!$K$2:$K$11876,Gögn!$F$2:$F$11876,$A165,Gögn!$A$2:$A$11876,K$207)</f>
        <v>64.540000000000006</v>
      </c>
      <c r="L165" s="24">
        <f>SUMIFS(Gögn!$K$2:$K$11876,Gögn!$F$2:$F$11876,$A165,Gögn!$A$2:$A$11876,L$207)</f>
        <v>42.3</v>
      </c>
      <c r="M165" s="24">
        <f>SUMIFS(Gögn!$K$2:$K$11876,Gögn!$F$2:$F$11876,$A165,Gögn!$A$2:$A$11876,M$207)</f>
        <v>63.8</v>
      </c>
      <c r="N165" s="24">
        <f>SUMIFS(Gögn!$K$2:$K$11876,Gögn!$F$2:$F$11876,$A165,Gögn!$A$2:$A$11876,N$207)</f>
        <v>33.99</v>
      </c>
      <c r="O165" s="24">
        <f>SUMIFS(Gögn!$K$2:$K$11876,Gögn!$F$2:$F$11876,$A165,Gögn!$A$2:$A$11876,O$207)</f>
        <v>87.37</v>
      </c>
      <c r="P165" s="24">
        <f>SUMIFS(Gögn!$K$2:$K$11876,Gögn!$F$2:$F$11876,$A165,Gögn!$A$2:$A$11876,P$207)</f>
        <v>68.5</v>
      </c>
      <c r="Q165" s="24">
        <f>SUMIFS(Gögn!$K$2:$K$11876,Gögn!$F$2:$F$11876,$A165,Gögn!$A$2:$A$11876,Q$207)</f>
        <v>86.4</v>
      </c>
      <c r="R165" s="24">
        <f>SUMIFS(Gögn!$K$2:$K$11876,Gögn!$F$2:$F$11876,$A165,Gögn!$A$2:$A$11876,R$207)</f>
        <v>76.17</v>
      </c>
      <c r="S165" s="24">
        <f>SUMIFS(Gögn!$K$2:$K$11876,Gögn!$F$2:$F$11876,$A165,Gögn!$A$2:$A$11876,S$207)</f>
        <v>83.47</v>
      </c>
      <c r="T165" s="24">
        <f>SUMIFS(Gögn!$K$2:$K$11876,Gögn!$F$2:$F$11876,$A165,Gögn!$A$2:$A$11876,T$207)</f>
        <v>89.38</v>
      </c>
      <c r="U165" s="24">
        <f>SUMIFS(Gögn!$K$2:$K$11876,Gögn!$F$2:$F$11876,$A165,Gögn!$A$2:$A$11876,U$207)</f>
        <v>83.6</v>
      </c>
      <c r="V165" s="24">
        <f>SUMIFS(Gögn!$K$2:$K$11876,Gögn!$F$2:$F$11876,$A165,Gögn!$A$2:$A$11876,V$207)</f>
        <v>71.599999999999994</v>
      </c>
      <c r="W165" s="24">
        <f>SUMIFS(Gögn!$K$2:$K$11876,Gögn!$F$2:$F$11876,$A165,Gögn!$A$2:$A$11876,W$207)</f>
        <v>85.24</v>
      </c>
      <c r="X165" s="24">
        <f>SUMIFS(Gögn!$K$2:$K$11876,Gögn!$F$2:$F$11876,$A165,Gögn!$A$2:$A$11876,X$207)</f>
        <v>80.209999999999994</v>
      </c>
      <c r="Y165" s="24">
        <f>SUMIFS(Gögn!$K$2:$K$11876,Gögn!$F$2:$F$11876,$A165,Gögn!$A$2:$A$11876,Y$207)</f>
        <v>76.7</v>
      </c>
      <c r="Z165" s="24">
        <f>SUMIFS(Gögn!$K$2:$K$11876,Gögn!$F$2:$F$11876,$A165,Gögn!$A$2:$A$11876,Z$207)</f>
        <v>70.400000000000006</v>
      </c>
      <c r="AA165" s="24">
        <f>SUMIFS(Gögn!$K$2:$K$11876,Gögn!$F$2:$F$11876,$A165,Gögn!$A$2:$A$11876,AA$207)</f>
        <v>82.9</v>
      </c>
      <c r="AB165" s="24">
        <f>SUMIFS(Gögn!$K$2:$K$11876,Gögn!$F$2:$F$11876,$A165,Gögn!$A$2:$A$11876,AB$207)</f>
        <v>80.099999999999994</v>
      </c>
      <c r="AC165" s="24">
        <f>SUMIFS(Gögn!$K$2:$K$11876,Gögn!$F$2:$F$11876,$A165,Gögn!$A$2:$A$11876,AC$207)</f>
        <v>72.08</v>
      </c>
    </row>
    <row r="166" spans="1:29" ht="15" customHeight="1">
      <c r="A166" s="1" t="s">
        <v>82</v>
      </c>
      <c r="B166" s="5"/>
      <c r="C166" s="25" t="s">
        <v>83</v>
      </c>
      <c r="D166" s="22">
        <f t="shared" ref="D166:D169" si="25">SUMPRODUCT(E166:AC166,$E$18:$AC$18)/SUM($E$18:$AC$18)</f>
        <v>13.496082390950964</v>
      </c>
      <c r="E166" s="22">
        <f>SUMIFS(Gögn!$K$2:$K$11876,Gögn!$F$2:$F$11876,$A166,Gögn!$A$2:$A$11876,E$207)</f>
        <v>9.5</v>
      </c>
      <c r="F166" s="22">
        <f>SUMIFS(Gögn!$K$2:$K$11876,Gögn!$F$2:$F$11876,$A166,Gögn!$A$2:$A$11876,F$207)</f>
        <v>12.06</v>
      </c>
      <c r="G166" s="22">
        <f>SUMIFS(Gögn!$K$2:$K$11876,Gögn!$F$2:$F$11876,$A166,Gögn!$A$2:$A$11876,G$207)</f>
        <v>28.3</v>
      </c>
      <c r="H166" s="22">
        <f>SUMIFS(Gögn!$K$2:$K$11876,Gögn!$F$2:$F$11876,$A166,Gögn!$A$2:$A$11876,H$207)</f>
        <v>3.7</v>
      </c>
      <c r="I166" s="22">
        <f>SUMIFS(Gögn!$K$2:$K$11876,Gögn!$F$2:$F$11876,$A166,Gögn!$A$2:$A$11876,I$207)</f>
        <v>65.5</v>
      </c>
      <c r="J166" s="22">
        <f>SUMIFS(Gögn!$K$2:$K$11876,Gögn!$F$2:$F$11876,$A166,Gögn!$A$2:$A$11876,J$207)</f>
        <v>7.31</v>
      </c>
      <c r="K166" s="22">
        <f>SUMIFS(Gögn!$K$2:$K$11876,Gögn!$F$2:$F$11876,$A166,Gögn!$A$2:$A$11876,K$207)</f>
        <v>31</v>
      </c>
      <c r="L166" s="22">
        <f>SUMIFS(Gögn!$K$2:$K$11876,Gögn!$F$2:$F$11876,$A166,Gögn!$A$2:$A$11876,L$207)</f>
        <v>47.5</v>
      </c>
      <c r="M166" s="22">
        <f>SUMIFS(Gögn!$K$2:$K$11876,Gögn!$F$2:$F$11876,$A166,Gögn!$A$2:$A$11876,M$207)</f>
        <v>30</v>
      </c>
      <c r="N166" s="22">
        <f>SUMIFS(Gögn!$K$2:$K$11876,Gögn!$F$2:$F$11876,$A166,Gögn!$A$2:$A$11876,N$207)</f>
        <v>59.55</v>
      </c>
      <c r="O166" s="22">
        <f>SUMIFS(Gögn!$K$2:$K$11876,Gögn!$F$2:$F$11876,$A166,Gögn!$A$2:$A$11876,O$207)</f>
        <v>7.32</v>
      </c>
      <c r="P166" s="22">
        <f>SUMIFS(Gögn!$K$2:$K$11876,Gögn!$F$2:$F$11876,$A166,Gögn!$A$2:$A$11876,P$207)</f>
        <v>28.4</v>
      </c>
      <c r="Q166" s="22">
        <f>SUMIFS(Gögn!$K$2:$K$11876,Gögn!$F$2:$F$11876,$A166,Gögn!$A$2:$A$11876,Q$207)</f>
        <v>4.5</v>
      </c>
      <c r="R166" s="22">
        <f>SUMIFS(Gögn!$K$2:$K$11876,Gögn!$F$2:$F$11876,$A166,Gögn!$A$2:$A$11876,R$207)</f>
        <v>20.05</v>
      </c>
      <c r="S166" s="22">
        <f>SUMIFS(Gögn!$K$2:$K$11876,Gögn!$F$2:$F$11876,$A166,Gögn!$A$2:$A$11876,S$207)</f>
        <v>2.4500000000000002</v>
      </c>
      <c r="T166" s="22">
        <f>SUMIFS(Gögn!$K$2:$K$11876,Gögn!$F$2:$F$11876,$A166,Gögn!$A$2:$A$11876,T$207)</f>
        <v>3.13</v>
      </c>
      <c r="U166" s="22">
        <f>SUMIFS(Gögn!$K$2:$K$11876,Gögn!$F$2:$F$11876,$A166,Gögn!$A$2:$A$11876,U$207)</f>
        <v>3.5</v>
      </c>
      <c r="V166" s="22">
        <f>SUMIFS(Gögn!$K$2:$K$11876,Gögn!$F$2:$F$11876,$A166,Gögn!$A$2:$A$11876,V$207)</f>
        <v>24.6</v>
      </c>
      <c r="W166" s="22">
        <f>SUMIFS(Gögn!$K$2:$K$11876,Gögn!$F$2:$F$11876,$A166,Gögn!$A$2:$A$11876,W$207)</f>
        <v>1.9</v>
      </c>
      <c r="X166" s="22">
        <f>SUMIFS(Gögn!$K$2:$K$11876,Gögn!$F$2:$F$11876,$A166,Gögn!$A$2:$A$11876,X$207)</f>
        <v>15.96</v>
      </c>
      <c r="Y166" s="22">
        <f>SUMIFS(Gögn!$K$2:$K$11876,Gögn!$F$2:$F$11876,$A166,Gögn!$A$2:$A$11876,Y$207)</f>
        <v>17.899999999999999</v>
      </c>
      <c r="Z166" s="22">
        <f>SUMIFS(Gögn!$K$2:$K$11876,Gögn!$F$2:$F$11876,$A166,Gögn!$A$2:$A$11876,Z$207)</f>
        <v>24.2</v>
      </c>
      <c r="AA166" s="22">
        <f>SUMIFS(Gögn!$K$2:$K$11876,Gögn!$F$2:$F$11876,$A166,Gögn!$A$2:$A$11876,AA$207)</f>
        <v>7.9</v>
      </c>
      <c r="AB166" s="22">
        <f>SUMIFS(Gögn!$K$2:$K$11876,Gögn!$F$2:$F$11876,$A166,Gögn!$A$2:$A$11876,AB$207)</f>
        <v>12.3</v>
      </c>
      <c r="AC166" s="22">
        <f>SUMIFS(Gögn!$K$2:$K$11876,Gögn!$F$2:$F$11876,$A166,Gögn!$A$2:$A$11876,AC$207)</f>
        <v>23.76</v>
      </c>
    </row>
    <row r="167" spans="1:29" ht="15" customHeight="1">
      <c r="A167" s="1" t="s">
        <v>84</v>
      </c>
      <c r="B167" s="5"/>
      <c r="C167" s="23" t="s">
        <v>85</v>
      </c>
      <c r="D167" s="24">
        <f t="shared" si="25"/>
        <v>8.1499232113759792</v>
      </c>
      <c r="E167" s="24">
        <f>SUMIFS(Gögn!$K$2:$K$11876,Gögn!$F$2:$F$11876,$A167,Gögn!$A$2:$A$11876,E$207)</f>
        <v>8.5</v>
      </c>
      <c r="F167" s="24">
        <f>SUMIFS(Gögn!$K$2:$K$11876,Gögn!$F$2:$F$11876,$A167,Gögn!$A$2:$A$11876,F$207)</f>
        <v>6.33</v>
      </c>
      <c r="G167" s="24">
        <f>SUMIFS(Gögn!$K$2:$K$11876,Gögn!$F$2:$F$11876,$A167,Gögn!$A$2:$A$11876,G$207)</f>
        <v>2.2000000000000002</v>
      </c>
      <c r="H167" s="24">
        <f>SUMIFS(Gögn!$K$2:$K$11876,Gögn!$F$2:$F$11876,$A167,Gögn!$A$2:$A$11876,H$207)</f>
        <v>12.8</v>
      </c>
      <c r="I167" s="24">
        <f>SUMIFS(Gögn!$K$2:$K$11876,Gögn!$F$2:$F$11876,$A167,Gögn!$A$2:$A$11876,I$207)</f>
        <v>0.8</v>
      </c>
      <c r="J167" s="24">
        <f>SUMIFS(Gögn!$K$2:$K$11876,Gögn!$F$2:$F$11876,$A167,Gögn!$A$2:$A$11876,J$207)</f>
        <v>12.98</v>
      </c>
      <c r="K167" s="24">
        <f>SUMIFS(Gögn!$K$2:$K$11876,Gögn!$F$2:$F$11876,$A167,Gögn!$A$2:$A$11876,K$207)</f>
        <v>3.38</v>
      </c>
      <c r="L167" s="24">
        <f>SUMIFS(Gögn!$K$2:$K$11876,Gögn!$F$2:$F$11876,$A167,Gögn!$A$2:$A$11876,L$207)</f>
        <v>7.5</v>
      </c>
      <c r="M167" s="24">
        <f>SUMIFS(Gögn!$K$2:$K$11876,Gögn!$F$2:$F$11876,$A167,Gögn!$A$2:$A$11876,M$207)</f>
        <v>5.3</v>
      </c>
      <c r="N167" s="24">
        <f>SUMIFS(Gögn!$K$2:$K$11876,Gögn!$F$2:$F$11876,$A167,Gögn!$A$2:$A$11876,N$207)</f>
        <v>4.66</v>
      </c>
      <c r="O167" s="24">
        <f>SUMIFS(Gögn!$K$2:$K$11876,Gögn!$F$2:$F$11876,$A167,Gögn!$A$2:$A$11876,O$207)</f>
        <v>5.08</v>
      </c>
      <c r="P167" s="24">
        <f>SUMIFS(Gögn!$K$2:$K$11876,Gögn!$F$2:$F$11876,$A167,Gögn!$A$2:$A$11876,P$207)</f>
        <v>2.5</v>
      </c>
      <c r="Q167" s="24">
        <f>SUMIFS(Gögn!$K$2:$K$11876,Gögn!$F$2:$F$11876,$A167,Gögn!$A$2:$A$11876,Q$207)</f>
        <v>9.1</v>
      </c>
      <c r="R167" s="24">
        <f>SUMIFS(Gögn!$K$2:$K$11876,Gögn!$F$2:$F$11876,$A167,Gögn!$A$2:$A$11876,R$207)</f>
        <v>3.01</v>
      </c>
      <c r="S167" s="24">
        <f>SUMIFS(Gögn!$K$2:$K$11876,Gögn!$F$2:$F$11876,$A167,Gögn!$A$2:$A$11876,S$207)</f>
        <v>14.07</v>
      </c>
      <c r="T167" s="24">
        <f>SUMIFS(Gögn!$K$2:$K$11876,Gögn!$F$2:$F$11876,$A167,Gögn!$A$2:$A$11876,T$207)</f>
        <v>7.49</v>
      </c>
      <c r="U167" s="24">
        <f>SUMIFS(Gögn!$K$2:$K$11876,Gögn!$F$2:$F$11876,$A167,Gögn!$A$2:$A$11876,U$207)</f>
        <v>12.9</v>
      </c>
      <c r="V167" s="24">
        <f>SUMIFS(Gögn!$K$2:$K$11876,Gögn!$F$2:$F$11876,$A167,Gögn!$A$2:$A$11876,V$207)</f>
        <v>2.2000000000000002</v>
      </c>
      <c r="W167" s="24">
        <f>SUMIFS(Gögn!$K$2:$K$11876,Gögn!$F$2:$F$11876,$A167,Gögn!$A$2:$A$11876,W$207)</f>
        <v>12.9</v>
      </c>
      <c r="X167" s="24">
        <f>SUMIFS(Gögn!$K$2:$K$11876,Gögn!$F$2:$F$11876,$A167,Gögn!$A$2:$A$11876,X$207)</f>
        <v>2.11</v>
      </c>
      <c r="Y167" s="24">
        <f>SUMIFS(Gögn!$K$2:$K$11876,Gögn!$F$2:$F$11876,$A167,Gögn!$A$2:$A$11876,Y$207)</f>
        <v>4.7</v>
      </c>
      <c r="Z167" s="24">
        <f>SUMIFS(Gögn!$K$2:$K$11876,Gögn!$F$2:$F$11876,$A167,Gögn!$A$2:$A$11876,Z$207)</f>
        <v>5</v>
      </c>
      <c r="AA167" s="24">
        <f>SUMIFS(Gögn!$K$2:$K$11876,Gögn!$F$2:$F$11876,$A167,Gögn!$A$2:$A$11876,AA$207)</f>
        <v>8.1999999999999993</v>
      </c>
      <c r="AB167" s="24">
        <f>SUMIFS(Gögn!$K$2:$K$11876,Gögn!$F$2:$F$11876,$A167,Gögn!$A$2:$A$11876,AB$207)</f>
        <v>7.3</v>
      </c>
      <c r="AC167" s="24">
        <f>SUMIFS(Gögn!$K$2:$K$11876,Gögn!$F$2:$F$11876,$A167,Gögn!$A$2:$A$11876,AC$207)</f>
        <v>3.55</v>
      </c>
    </row>
    <row r="168" spans="1:29" ht="15" customHeight="1">
      <c r="A168" s="1" t="s">
        <v>86</v>
      </c>
      <c r="B168" s="5"/>
      <c r="C168" s="25" t="s">
        <v>87</v>
      </c>
      <c r="D168" s="22">
        <f t="shared" si="25"/>
        <v>0.54688159095262689</v>
      </c>
      <c r="E168" s="22">
        <f>SUMIFS(Gögn!$K$2:$K$11876,Gögn!$F$2:$F$11876,$A168,Gögn!$A$2:$A$11876,E$207)</f>
        <v>1.3</v>
      </c>
      <c r="F168" s="22">
        <f>SUMIFS(Gögn!$K$2:$K$11876,Gögn!$F$2:$F$11876,$A168,Gögn!$A$2:$A$11876,F$207)</f>
        <v>0.49</v>
      </c>
      <c r="G168" s="22">
        <f>SUMIFS(Gögn!$K$2:$K$11876,Gögn!$F$2:$F$11876,$A168,Gögn!$A$2:$A$11876,G$207)</f>
        <v>2.2999999999999998</v>
      </c>
      <c r="H168" s="22">
        <f>SUMIFS(Gögn!$K$2:$K$11876,Gögn!$F$2:$F$11876,$A168,Gögn!$A$2:$A$11876,H$207)</f>
        <v>0</v>
      </c>
      <c r="I168" s="22">
        <f>SUMIFS(Gögn!$K$2:$K$11876,Gögn!$F$2:$F$11876,$A168,Gögn!$A$2:$A$11876,I$207)</f>
        <v>7.1</v>
      </c>
      <c r="J168" s="22">
        <f>SUMIFS(Gögn!$K$2:$K$11876,Gögn!$F$2:$F$11876,$A168,Gögn!$A$2:$A$11876,J$207)</f>
        <v>1.1100000000000001</v>
      </c>
      <c r="K168" s="22">
        <f>SUMIFS(Gögn!$K$2:$K$11876,Gögn!$F$2:$F$11876,$A168,Gögn!$A$2:$A$11876,K$207)</f>
        <v>1.07</v>
      </c>
      <c r="L168" s="22">
        <f>SUMIFS(Gögn!$K$2:$K$11876,Gögn!$F$2:$F$11876,$A168,Gögn!$A$2:$A$11876,L$207)</f>
        <v>2.7</v>
      </c>
      <c r="M168" s="22">
        <f>SUMIFS(Gögn!$K$2:$K$11876,Gögn!$F$2:$F$11876,$A168,Gögn!$A$2:$A$11876,M$207)</f>
        <v>0.9</v>
      </c>
      <c r="N168" s="22">
        <f>SUMIFS(Gögn!$K$2:$K$11876,Gögn!$F$2:$F$11876,$A168,Gögn!$A$2:$A$11876,N$207)</f>
        <v>1.8</v>
      </c>
      <c r="O168" s="22">
        <f>SUMIFS(Gögn!$K$2:$K$11876,Gögn!$F$2:$F$11876,$A168,Gögn!$A$2:$A$11876,O$207)</f>
        <v>0.23</v>
      </c>
      <c r="P168" s="22">
        <f>SUMIFS(Gögn!$K$2:$K$11876,Gögn!$F$2:$F$11876,$A168,Gögn!$A$2:$A$11876,P$207)</f>
        <v>0.6</v>
      </c>
      <c r="Q168" s="22">
        <f>SUMIFS(Gögn!$K$2:$K$11876,Gögn!$F$2:$F$11876,$A168,Gögn!$A$2:$A$11876,Q$207)</f>
        <v>0</v>
      </c>
      <c r="R168" s="22">
        <f>SUMIFS(Gögn!$K$2:$K$11876,Gögn!$F$2:$F$11876,$A168,Gögn!$A$2:$A$11876,R$207)</f>
        <v>0.77</v>
      </c>
      <c r="S168" s="22">
        <f>SUMIFS(Gögn!$K$2:$K$11876,Gögn!$F$2:$F$11876,$A168,Gögn!$A$2:$A$11876,S$207)</f>
        <v>0.01</v>
      </c>
      <c r="T168" s="22">
        <f>SUMIFS(Gögn!$K$2:$K$11876,Gögn!$F$2:$F$11876,$A168,Gögn!$A$2:$A$11876,T$207)</f>
        <v>0.01</v>
      </c>
      <c r="U168" s="22">
        <f>SUMIFS(Gögn!$K$2:$K$11876,Gögn!$F$2:$F$11876,$A168,Gögn!$A$2:$A$11876,U$207)</f>
        <v>0</v>
      </c>
      <c r="V168" s="22">
        <f>SUMIFS(Gögn!$K$2:$K$11876,Gögn!$F$2:$F$11876,$A168,Gögn!$A$2:$A$11876,V$207)</f>
        <v>1.6</v>
      </c>
      <c r="W168" s="22">
        <f>SUMIFS(Gögn!$K$2:$K$11876,Gögn!$F$2:$F$11876,$A168,Gögn!$A$2:$A$11876,W$207)</f>
        <v>0</v>
      </c>
      <c r="X168" s="22">
        <f>SUMIFS(Gögn!$K$2:$K$11876,Gögn!$F$2:$F$11876,$A168,Gögn!$A$2:$A$11876,X$207)</f>
        <v>1.72</v>
      </c>
      <c r="Y168" s="22">
        <f>SUMIFS(Gögn!$K$2:$K$11876,Gögn!$F$2:$F$11876,$A168,Gögn!$A$2:$A$11876,Y$207)</f>
        <v>0.7</v>
      </c>
      <c r="Z168" s="22">
        <f>SUMIFS(Gögn!$K$2:$K$11876,Gögn!$F$2:$F$11876,$A168,Gögn!$A$2:$A$11876,Z$207)</f>
        <v>0.4</v>
      </c>
      <c r="AA168" s="22">
        <f>SUMIFS(Gögn!$K$2:$K$11876,Gögn!$F$2:$F$11876,$A168,Gögn!$A$2:$A$11876,AA$207)</f>
        <v>1</v>
      </c>
      <c r="AB168" s="22">
        <f>SUMIFS(Gögn!$K$2:$K$11876,Gögn!$F$2:$F$11876,$A168,Gögn!$A$2:$A$11876,AB$207)</f>
        <v>0.3</v>
      </c>
      <c r="AC168" s="22">
        <f>SUMIFS(Gögn!$K$2:$K$11876,Gögn!$F$2:$F$11876,$A168,Gögn!$A$2:$A$11876,AC$207)</f>
        <v>0.6</v>
      </c>
    </row>
    <row r="169" spans="1:29" ht="15" customHeight="1">
      <c r="A169" s="1" t="s">
        <v>465</v>
      </c>
      <c r="B169" s="5"/>
      <c r="C169" s="23" t="s">
        <v>296</v>
      </c>
      <c r="D169" s="24">
        <f t="shared" si="25"/>
        <v>100.01217289970394</v>
      </c>
      <c r="E169" s="24">
        <f>SUM(E165:E168)</f>
        <v>100</v>
      </c>
      <c r="F169" s="24">
        <f t="shared" ref="F169:AC169" si="26">SUM(F165:F168)</f>
        <v>99.99</v>
      </c>
      <c r="G169" s="24">
        <f t="shared" si="26"/>
        <v>100</v>
      </c>
      <c r="H169" s="24">
        <f t="shared" si="26"/>
        <v>100</v>
      </c>
      <c r="I169" s="24">
        <f t="shared" si="26"/>
        <v>99.999999999999986</v>
      </c>
      <c r="J169" s="24">
        <f t="shared" si="26"/>
        <v>100</v>
      </c>
      <c r="K169" s="24">
        <f t="shared" si="26"/>
        <v>99.99</v>
      </c>
      <c r="L169" s="24">
        <f t="shared" si="26"/>
        <v>100</v>
      </c>
      <c r="M169" s="24">
        <f t="shared" si="26"/>
        <v>100</v>
      </c>
      <c r="N169" s="24">
        <f t="shared" si="26"/>
        <v>99.999999999999986</v>
      </c>
      <c r="O169" s="24">
        <f t="shared" si="26"/>
        <v>100</v>
      </c>
      <c r="P169" s="24">
        <f t="shared" si="26"/>
        <v>100</v>
      </c>
      <c r="Q169" s="24">
        <f t="shared" si="26"/>
        <v>100</v>
      </c>
      <c r="R169" s="24">
        <f t="shared" si="26"/>
        <v>100</v>
      </c>
      <c r="S169" s="24">
        <f t="shared" si="26"/>
        <v>100.00000000000001</v>
      </c>
      <c r="T169" s="24">
        <f t="shared" si="26"/>
        <v>100.00999999999999</v>
      </c>
      <c r="U169" s="24">
        <f t="shared" si="26"/>
        <v>100</v>
      </c>
      <c r="V169" s="24">
        <f t="shared" si="26"/>
        <v>99.999999999999986</v>
      </c>
      <c r="W169" s="24">
        <f t="shared" si="26"/>
        <v>100.04</v>
      </c>
      <c r="X169" s="24">
        <f t="shared" si="26"/>
        <v>99.999999999999986</v>
      </c>
      <c r="Y169" s="24">
        <f t="shared" si="26"/>
        <v>100</v>
      </c>
      <c r="Z169" s="24">
        <f t="shared" si="26"/>
        <v>100.00000000000001</v>
      </c>
      <c r="AA169" s="24">
        <f t="shared" si="26"/>
        <v>100.00000000000001</v>
      </c>
      <c r="AB169" s="24">
        <f t="shared" si="26"/>
        <v>99.999999999999986</v>
      </c>
      <c r="AC169" s="24">
        <f t="shared" si="26"/>
        <v>99.99</v>
      </c>
    </row>
    <row r="170" spans="1:29" ht="15" customHeight="1">
      <c r="A170" s="1" t="s">
        <v>465</v>
      </c>
      <c r="B170" s="5"/>
      <c r="C170" s="25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</row>
    <row r="171" spans="1:29" ht="15" customHeight="1">
      <c r="A171" s="9" t="s">
        <v>88</v>
      </c>
      <c r="B171" s="19"/>
      <c r="C171" s="23" t="s">
        <v>89</v>
      </c>
      <c r="D171" s="24">
        <f>SUM(E171:AC171)</f>
        <v>291.06599999999997</v>
      </c>
      <c r="E171" s="24">
        <f>SUMIFS(Gögn!$K$2:$K$11876,Gögn!$F$2:$F$11876,$A171,Gögn!$A$2:$A$11876,E$207)</f>
        <v>21</v>
      </c>
      <c r="F171" s="24">
        <f>SUMIFS(Gögn!$K$2:$K$11876,Gögn!$F$2:$F$11876,$A171,Gögn!$A$2:$A$11876,F$207)</f>
        <v>28.6</v>
      </c>
      <c r="G171" s="24">
        <f>SUMIFS(Gögn!$K$2:$K$11876,Gögn!$F$2:$F$11876,$A171,Gögn!$A$2:$A$11876,G$207)</f>
        <v>26.2</v>
      </c>
      <c r="H171" s="24">
        <f>SUMIFS(Gögn!$K$2:$K$11876,Gögn!$F$2:$F$11876,$A171,Gögn!$A$2:$A$11876,H$207)</f>
        <v>0</v>
      </c>
      <c r="I171" s="24">
        <f>SUMIFS(Gögn!$K$2:$K$11876,Gögn!$F$2:$F$11876,$A171,Gögn!$A$2:$A$11876,I$207)</f>
        <v>0</v>
      </c>
      <c r="J171" s="24">
        <f>SUMIFS(Gögn!$K$2:$K$11876,Gögn!$F$2:$F$11876,$A171,Gögn!$A$2:$A$11876,J$207)</f>
        <v>0</v>
      </c>
      <c r="K171" s="24">
        <f>SUMIFS(Gögn!$K$2:$K$11876,Gögn!$F$2:$F$11876,$A171,Gögn!$A$2:$A$11876,K$207)</f>
        <v>13.5</v>
      </c>
      <c r="L171" s="24">
        <f>SUMIFS(Gögn!$K$2:$K$11876,Gögn!$F$2:$F$11876,$A171,Gögn!$A$2:$A$11876,L$207)</f>
        <v>0.316</v>
      </c>
      <c r="M171" s="24">
        <f>SUMIFS(Gögn!$K$2:$K$11876,Gögn!$F$2:$F$11876,$A171,Gögn!$A$2:$A$11876,M$207)</f>
        <v>39.9</v>
      </c>
      <c r="N171" s="24">
        <f>SUMIFS(Gögn!$K$2:$K$11876,Gögn!$F$2:$F$11876,$A171,Gögn!$A$2:$A$11876,N$207)</f>
        <v>0</v>
      </c>
      <c r="O171" s="24">
        <f>SUMIFS(Gögn!$K$2:$K$11876,Gögn!$F$2:$F$11876,$A171,Gögn!$A$2:$A$11876,O$207)</f>
        <v>4.25</v>
      </c>
      <c r="P171" s="24">
        <f>SUMIFS(Gögn!$K$2:$K$11876,Gögn!$F$2:$F$11876,$A171,Gögn!$A$2:$A$11876,P$207)</f>
        <v>4</v>
      </c>
      <c r="Q171" s="24">
        <f>SUMIFS(Gögn!$K$2:$K$11876,Gögn!$F$2:$F$11876,$A171,Gögn!$A$2:$A$11876,Q$207)</f>
        <v>4</v>
      </c>
      <c r="R171" s="24">
        <f>SUMIFS(Gögn!$K$2:$K$11876,Gögn!$F$2:$F$11876,$A171,Gögn!$A$2:$A$11876,R$207)</f>
        <v>0</v>
      </c>
      <c r="S171" s="24">
        <f>SUMIFS(Gögn!$K$2:$K$11876,Gögn!$F$2:$F$11876,$A171,Gögn!$A$2:$A$11876,S$207)</f>
        <v>0</v>
      </c>
      <c r="T171" s="24">
        <f>SUMIFS(Gögn!$K$2:$K$11876,Gögn!$F$2:$F$11876,$A171,Gögn!$A$2:$A$11876,T$207)</f>
        <v>0</v>
      </c>
      <c r="U171" s="24">
        <f>SUMIFS(Gögn!$K$2:$K$11876,Gögn!$F$2:$F$11876,$A171,Gögn!$A$2:$A$11876,U$207)</f>
        <v>0</v>
      </c>
      <c r="V171" s="24">
        <f>SUMIFS(Gögn!$K$2:$K$11876,Gögn!$F$2:$F$11876,$A171,Gögn!$A$2:$A$11876,V$207)</f>
        <v>31.6</v>
      </c>
      <c r="W171" s="24">
        <f>SUMIFS(Gögn!$K$2:$K$11876,Gögn!$F$2:$F$11876,$A171,Gögn!$A$2:$A$11876,W$207)</f>
        <v>20.7</v>
      </c>
      <c r="X171" s="24">
        <f>SUMIFS(Gögn!$K$2:$K$11876,Gögn!$F$2:$F$11876,$A171,Gögn!$A$2:$A$11876,X$207)</f>
        <v>0</v>
      </c>
      <c r="Y171" s="24">
        <f>SUMIFS(Gögn!$K$2:$K$11876,Gögn!$F$2:$F$11876,$A171,Gögn!$A$2:$A$11876,Y$207)</f>
        <v>49.8</v>
      </c>
      <c r="Z171" s="24">
        <f>SUMIFS(Gögn!$K$2:$K$11876,Gögn!$F$2:$F$11876,$A171,Gögn!$A$2:$A$11876,Z$207)</f>
        <v>3</v>
      </c>
      <c r="AA171" s="24">
        <f>SUMIFS(Gögn!$K$2:$K$11876,Gögn!$F$2:$F$11876,$A171,Gögn!$A$2:$A$11876,AA$207)</f>
        <v>8.5</v>
      </c>
      <c r="AB171" s="24">
        <f>SUMIFS(Gögn!$K$2:$K$11876,Gögn!$F$2:$F$11876,$A171,Gögn!$A$2:$A$11876,AB$207)</f>
        <v>15.7</v>
      </c>
      <c r="AC171" s="24">
        <f>SUMIFS(Gögn!$K$2:$K$11876,Gögn!$F$2:$F$11876,$A171,Gögn!$A$2:$A$11876,AC$207)</f>
        <v>20</v>
      </c>
    </row>
    <row r="172" spans="1:29" ht="15" customHeight="1">
      <c r="A172" s="9" t="s">
        <v>90</v>
      </c>
      <c r="B172" s="19"/>
      <c r="C172" s="25" t="s">
        <v>297</v>
      </c>
      <c r="D172" s="22">
        <f>D18/(D11+D12)*100</f>
        <v>89.872348998490196</v>
      </c>
      <c r="E172" s="22">
        <f>SUMIFS(Gögn!$K$2:$K$11876,Gögn!$F$2:$F$11876,$A172,Gögn!$A$2:$A$11876,E$207)</f>
        <v>40.799999999999997</v>
      </c>
      <c r="F172" s="22">
        <f>SUMIFS(Gögn!$K$2:$K$11876,Gögn!$F$2:$F$11876,$A172,Gögn!$A$2:$A$11876,F$207)</f>
        <v>76.260000000000005</v>
      </c>
      <c r="G172" s="22">
        <f>SUMIFS(Gögn!$K$2:$K$11876,Gögn!$F$2:$F$11876,$A172,Gögn!$A$2:$A$11876,G$207)</f>
        <v>34.299999999999997</v>
      </c>
      <c r="H172" s="22">
        <f>SUMIFS(Gögn!$K$2:$K$11876,Gögn!$F$2:$F$11876,$A172,Gögn!$A$2:$A$11876,H$207)</f>
        <v>134.69999999999999</v>
      </c>
      <c r="I172" s="22">
        <f>SUMIFS(Gögn!$K$2:$K$11876,Gögn!$F$2:$F$11876,$A172,Gögn!$A$2:$A$11876,I$207)</f>
        <v>11.4</v>
      </c>
      <c r="J172" s="22">
        <f>SUMIFS(Gögn!$K$2:$K$11876,Gögn!$F$2:$F$11876,$A172,Gögn!$A$2:$A$11876,J$207)</f>
        <v>77.599999999999994</v>
      </c>
      <c r="K172" s="22">
        <f>SUMIFS(Gögn!$K$2:$K$11876,Gögn!$F$2:$F$11876,$A172,Gögn!$A$2:$A$11876,K$207)</f>
        <v>44.9</v>
      </c>
      <c r="L172" s="22">
        <f>SUMIFS(Gögn!$K$2:$K$11876,Gögn!$F$2:$F$11876,$A172,Gögn!$A$2:$A$11876,L$207)</f>
        <v>18.100000000000001</v>
      </c>
      <c r="M172" s="22">
        <f>SUMIFS(Gögn!$K$2:$K$11876,Gögn!$F$2:$F$11876,$A172,Gögn!$A$2:$A$11876,M$207)</f>
        <v>59.3</v>
      </c>
      <c r="N172" s="22">
        <f>SUMIFS(Gögn!$K$2:$K$11876,Gögn!$F$2:$F$11876,$A172,Gögn!$A$2:$A$11876,N$207)</f>
        <v>8.5500000000000007</v>
      </c>
      <c r="O172" s="22">
        <f>SUMIFS(Gögn!$K$2:$K$11876,Gögn!$F$2:$F$11876,$A172,Gögn!$A$2:$A$11876,O$207)</f>
        <v>243.7</v>
      </c>
      <c r="P172" s="22">
        <f>SUMIFS(Gögn!$K$2:$K$11876,Gögn!$F$2:$F$11876,$A172,Gögn!$A$2:$A$11876,P$207)</f>
        <v>38.4</v>
      </c>
      <c r="Q172" s="22">
        <f>SUMIFS(Gögn!$K$2:$K$11876,Gögn!$F$2:$F$11876,$A172,Gögn!$A$2:$A$11876,Q$207)</f>
        <v>2001.9</v>
      </c>
      <c r="R172" s="22">
        <f>SUMIFS(Gögn!$K$2:$K$11876,Gögn!$F$2:$F$11876,$A172,Gögn!$A$2:$A$11876,R$207)</f>
        <v>43.7</v>
      </c>
      <c r="S172" s="22">
        <f>SUMIFS(Gögn!$K$2:$K$11876,Gögn!$F$2:$F$11876,$A172,Gögn!$A$2:$A$11876,S$207)</f>
        <v>251</v>
      </c>
      <c r="T172" s="22">
        <f>SUMIFS(Gögn!$K$2:$K$11876,Gögn!$F$2:$F$11876,$A172,Gögn!$A$2:$A$11876,T$207)</f>
        <v>13946.4</v>
      </c>
      <c r="U172" s="22">
        <f>SUMIFS(Gögn!$K$2:$K$11876,Gögn!$F$2:$F$11876,$A172,Gögn!$A$2:$A$11876,U$207)</f>
        <v>234</v>
      </c>
      <c r="V172" s="22">
        <f>SUMIFS(Gögn!$K$2:$K$11876,Gögn!$F$2:$F$11876,$A172,Gögn!$A$2:$A$11876,V$207)</f>
        <v>34.6</v>
      </c>
      <c r="W172" s="22">
        <f>SUMIFS(Gögn!$K$2:$K$11876,Gögn!$F$2:$F$11876,$A172,Gögn!$A$2:$A$11876,W$207)</f>
        <v>172.7</v>
      </c>
      <c r="X172" s="22">
        <f>SUMIFS(Gögn!$K$2:$K$11876,Gögn!$F$2:$F$11876,$A172,Gögn!$A$2:$A$11876,X$207)</f>
        <v>17.309999999999999</v>
      </c>
      <c r="Y172" s="22">
        <f>SUMIFS(Gögn!$K$2:$K$11876,Gögn!$F$2:$F$11876,$A172,Gögn!$A$2:$A$11876,Y$207)</f>
        <v>61.5</v>
      </c>
      <c r="Z172" s="22">
        <f>SUMIFS(Gögn!$K$2:$K$11876,Gögn!$F$2:$F$11876,$A172,Gögn!$A$2:$A$11876,Z$207)</f>
        <v>106.5</v>
      </c>
      <c r="AA172" s="22">
        <f>SUMIFS(Gögn!$K$2:$K$11876,Gögn!$F$2:$F$11876,$A172,Gögn!$A$2:$A$11876,AA$207)</f>
        <v>33.299999999999997</v>
      </c>
      <c r="AB172" s="22">
        <f>SUMIFS(Gögn!$K$2:$K$11876,Gögn!$F$2:$F$11876,$A172,Gögn!$A$2:$A$11876,AB$207)</f>
        <v>121.9</v>
      </c>
      <c r="AC172" s="22">
        <f>SUMIFS(Gögn!$K$2:$K$11876,Gögn!$F$2:$F$11876,$A172,Gögn!$A$2:$A$11876,AC$207)</f>
        <v>55.9</v>
      </c>
    </row>
    <row r="173" spans="1:29" ht="15" customHeight="1">
      <c r="A173" s="9" t="s">
        <v>92</v>
      </c>
      <c r="B173" s="19"/>
      <c r="C173" s="23" t="s">
        <v>93</v>
      </c>
      <c r="D173" s="24">
        <f>SUMPRODUCT(E173:AC173,$E$11:$AC$11,$E$12:$AC$12)/SUMPRODUCT($E$11:$AC$11,$E$12:$AC$12)</f>
        <v>3.1205279764278093</v>
      </c>
      <c r="E173" s="24">
        <f>SUMIFS(Gögn!$K$2:$K$11876,Gögn!$F$2:$F$11876,$A173,Gögn!$A$2:$A$11876,E$207)</f>
        <v>5.3</v>
      </c>
      <c r="F173" s="24">
        <f>SUMIFS(Gögn!$K$2:$K$11876,Gögn!$F$2:$F$11876,$A173,Gögn!$A$2:$A$11876,F$207)</f>
        <v>4.17</v>
      </c>
      <c r="G173" s="24">
        <f>SUMIFS(Gögn!$K$2:$K$11876,Gögn!$F$2:$F$11876,$A173,Gögn!$A$2:$A$11876,G$207)</f>
        <v>2.8</v>
      </c>
      <c r="H173" s="24">
        <f>SUMIFS(Gögn!$K$2:$K$11876,Gögn!$F$2:$F$11876,$A173,Gögn!$A$2:$A$11876,H$207)</f>
        <v>4.3</v>
      </c>
      <c r="I173" s="24">
        <f>SUMIFS(Gögn!$K$2:$K$11876,Gögn!$F$2:$F$11876,$A173,Gögn!$A$2:$A$11876,I$207)</f>
        <v>1.7</v>
      </c>
      <c r="J173" s="24">
        <f>SUMIFS(Gögn!$K$2:$K$11876,Gögn!$F$2:$F$11876,$A173,Gögn!$A$2:$A$11876,J$207)</f>
        <v>6.1</v>
      </c>
      <c r="K173" s="24">
        <f>SUMIFS(Gögn!$K$2:$K$11876,Gögn!$F$2:$F$11876,$A173,Gögn!$A$2:$A$11876,K$207)</f>
        <v>3</v>
      </c>
      <c r="L173" s="24">
        <f>SUMIFS(Gögn!$K$2:$K$11876,Gögn!$F$2:$F$11876,$A173,Gögn!$A$2:$A$11876,L$207)</f>
        <v>2.2999999999999998</v>
      </c>
      <c r="M173" s="24">
        <f>SUMIFS(Gögn!$K$2:$K$11876,Gögn!$F$2:$F$11876,$A173,Gögn!$A$2:$A$11876,M$207)</f>
        <v>3.2</v>
      </c>
      <c r="N173" s="24">
        <f>SUMIFS(Gögn!$K$2:$K$11876,Gögn!$F$2:$F$11876,$A173,Gögn!$A$2:$A$11876,N$207)</f>
        <v>2.78</v>
      </c>
      <c r="O173" s="24">
        <f>SUMIFS(Gögn!$K$2:$K$11876,Gögn!$F$2:$F$11876,$A173,Gögn!$A$2:$A$11876,O$207)</f>
        <v>17.7</v>
      </c>
      <c r="P173" s="24">
        <f>SUMIFS(Gögn!$K$2:$K$11876,Gögn!$F$2:$F$11876,$A173,Gögn!$A$2:$A$11876,P$207)</f>
        <v>5.2</v>
      </c>
      <c r="Q173" s="24">
        <f>SUMIFS(Gögn!$K$2:$K$11876,Gögn!$F$2:$F$11876,$A173,Gögn!$A$2:$A$11876,Q$207)</f>
        <v>33.5</v>
      </c>
      <c r="R173" s="24">
        <f>SUMIFS(Gögn!$K$2:$K$11876,Gögn!$F$2:$F$11876,$A173,Gögn!$A$2:$A$11876,R$207)</f>
        <v>7.6</v>
      </c>
      <c r="S173" s="24">
        <f>SUMIFS(Gögn!$K$2:$K$11876,Gögn!$F$2:$F$11876,$A173,Gögn!$A$2:$A$11876,S$207)</f>
        <v>10</v>
      </c>
      <c r="T173" s="24">
        <f>SUMIFS(Gögn!$K$2:$K$11876,Gögn!$F$2:$F$11876,$A173,Gögn!$A$2:$A$11876,T$207)</f>
        <v>218.7</v>
      </c>
      <c r="U173" s="24">
        <f>SUMIFS(Gögn!$K$2:$K$11876,Gögn!$F$2:$F$11876,$A173,Gögn!$A$2:$A$11876,U$207)</f>
        <v>7.2</v>
      </c>
      <c r="V173" s="24">
        <f>SUMIFS(Gögn!$K$2:$K$11876,Gögn!$F$2:$F$11876,$A173,Gögn!$A$2:$A$11876,V$207)</f>
        <v>2.2999999999999998</v>
      </c>
      <c r="W173" s="24">
        <f>SUMIFS(Gögn!$K$2:$K$11876,Gögn!$F$2:$F$11876,$A173,Gögn!$A$2:$A$11876,W$207)</f>
        <v>1.5</v>
      </c>
      <c r="X173" s="24">
        <f>SUMIFS(Gögn!$K$2:$K$11876,Gögn!$F$2:$F$11876,$A173,Gögn!$A$2:$A$11876,X$207)</f>
        <v>4.03</v>
      </c>
      <c r="Y173" s="24">
        <f>SUMIFS(Gögn!$K$2:$K$11876,Gögn!$F$2:$F$11876,$A173,Gögn!$A$2:$A$11876,Y$207)</f>
        <v>3.5</v>
      </c>
      <c r="Z173" s="24">
        <f>SUMIFS(Gögn!$K$2:$K$11876,Gögn!$F$2:$F$11876,$A173,Gögn!$A$2:$A$11876,Z$207)</f>
        <v>0.14000000000000001</v>
      </c>
      <c r="AA173" s="24">
        <f>SUMIFS(Gögn!$K$2:$K$11876,Gögn!$F$2:$F$11876,$A173,Gögn!$A$2:$A$11876,AA$207)</f>
        <v>5.74</v>
      </c>
      <c r="AB173" s="24">
        <f>SUMIFS(Gögn!$K$2:$K$11876,Gögn!$F$2:$F$11876,$A173,Gögn!$A$2:$A$11876,AB$207)</f>
        <v>9.1999999999999993</v>
      </c>
      <c r="AC173" s="24">
        <f>SUMIFS(Gögn!$K$2:$K$11876,Gögn!$F$2:$F$11876,$A173,Gögn!$A$2:$A$11876,AC$207)</f>
        <v>3.2</v>
      </c>
    </row>
    <row r="174" spans="1:29" ht="15" customHeight="1">
      <c r="A174" s="9" t="s">
        <v>94</v>
      </c>
      <c r="B174" s="19"/>
      <c r="C174" s="25" t="s">
        <v>570</v>
      </c>
      <c r="D174" s="22">
        <f t="shared" si="21"/>
        <v>15.279876585536657</v>
      </c>
      <c r="E174" s="22">
        <f>SUMIFS(Gögn!$K$2:$K$11876,Gögn!$F$2:$F$11876,$A174,Gögn!$A$2:$A$11876,E$207)</f>
        <v>14.7</v>
      </c>
      <c r="F174" s="22">
        <f>SUMIFS(Gögn!$K$2:$K$11876,Gögn!$F$2:$F$11876,$A174,Gögn!$A$2:$A$11876,F$207)</f>
        <v>14.49</v>
      </c>
      <c r="G174" s="22">
        <f>SUMIFS(Gögn!$K$2:$K$11876,Gögn!$F$2:$F$11876,$A174,Gögn!$A$2:$A$11876,G$207)</f>
        <v>13.5</v>
      </c>
      <c r="H174" s="22">
        <f>SUMIFS(Gögn!$K$2:$K$11876,Gögn!$F$2:$F$11876,$A174,Gögn!$A$2:$A$11876,H$207)</f>
        <v>11.7</v>
      </c>
      <c r="I174" s="22">
        <f>SUMIFS(Gögn!$K$2:$K$11876,Gögn!$F$2:$F$11876,$A174,Gögn!$A$2:$A$11876,I$207)</f>
        <v>13.5</v>
      </c>
      <c r="J174" s="22">
        <f>SUMIFS(Gögn!$K$2:$K$11876,Gögn!$F$2:$F$11876,$A174,Gögn!$A$2:$A$11876,J$207)</f>
        <v>15.5</v>
      </c>
      <c r="K174" s="22">
        <f>SUMIFS(Gögn!$K$2:$K$11876,Gögn!$F$2:$F$11876,$A174,Gögn!$A$2:$A$11876,K$207)</f>
        <v>15.3</v>
      </c>
      <c r="L174" s="22">
        <f>SUMIFS(Gögn!$K$2:$K$11876,Gögn!$F$2:$F$11876,$A174,Gögn!$A$2:$A$11876,L$207)</f>
        <v>13.7</v>
      </c>
      <c r="M174" s="22">
        <f>SUMIFS(Gögn!$K$2:$K$11876,Gögn!$F$2:$F$11876,$A174,Gögn!$A$2:$A$11876,M$207)</f>
        <v>17.2</v>
      </c>
      <c r="N174" s="22">
        <f>SUMIFS(Gögn!$K$2:$K$11876,Gögn!$F$2:$F$11876,$A174,Gögn!$A$2:$A$11876,N$207)</f>
        <v>12.34</v>
      </c>
      <c r="O174" s="22">
        <f>SUMIFS(Gögn!$K$2:$K$11876,Gögn!$F$2:$F$11876,$A174,Gögn!$A$2:$A$11876,O$207)</f>
        <v>14.1</v>
      </c>
      <c r="P174" s="22">
        <f>SUMIFS(Gögn!$K$2:$K$11876,Gögn!$F$2:$F$11876,$A174,Gögn!$A$2:$A$11876,P$207)</f>
        <v>15</v>
      </c>
      <c r="Q174" s="22">
        <f>SUMIFS(Gögn!$K$2:$K$11876,Gögn!$F$2:$F$11876,$A174,Gögn!$A$2:$A$11876,Q$207)</f>
        <v>9</v>
      </c>
      <c r="R174" s="22">
        <f>SUMIFS(Gögn!$K$2:$K$11876,Gögn!$F$2:$F$11876,$A174,Gögn!$A$2:$A$11876,R$207)</f>
        <v>12.8</v>
      </c>
      <c r="S174" s="22">
        <f>SUMIFS(Gögn!$K$2:$K$11876,Gögn!$F$2:$F$11876,$A174,Gögn!$A$2:$A$11876,S$207)</f>
        <v>13.5</v>
      </c>
      <c r="T174" s="22">
        <f>SUMIFS(Gögn!$K$2:$K$11876,Gögn!$F$2:$F$11876,$A174,Gögn!$A$2:$A$11876,T$207)</f>
        <v>12.7</v>
      </c>
      <c r="U174" s="22">
        <f>SUMIFS(Gögn!$K$2:$K$11876,Gögn!$F$2:$F$11876,$A174,Gögn!$A$2:$A$11876,U$207)</f>
        <v>10.1</v>
      </c>
      <c r="V174" s="22">
        <f>SUMIFS(Gögn!$K$2:$K$11876,Gögn!$F$2:$F$11876,$A174,Gögn!$A$2:$A$11876,V$207)</f>
        <v>14.7</v>
      </c>
      <c r="W174" s="22">
        <f>SUMIFS(Gögn!$K$2:$K$11876,Gögn!$F$2:$F$11876,$A174,Gögn!$A$2:$A$11876,W$207)</f>
        <v>13.8</v>
      </c>
      <c r="X174" s="22">
        <f>SUMIFS(Gögn!$K$2:$K$11876,Gögn!$F$2:$F$11876,$A174,Gögn!$A$2:$A$11876,X$207)</f>
        <v>11.05</v>
      </c>
      <c r="Y174" s="22">
        <f>SUMIFS(Gögn!$K$2:$K$11876,Gögn!$F$2:$F$11876,$A174,Gögn!$A$2:$A$11876,Y$207)</f>
        <v>15.7</v>
      </c>
      <c r="Z174" s="22">
        <f>SUMIFS(Gögn!$K$2:$K$11876,Gögn!$F$2:$F$11876,$A174,Gögn!$A$2:$A$11876,Z$207)</f>
        <v>20.5</v>
      </c>
      <c r="AA174" s="22">
        <f>SUMIFS(Gögn!$K$2:$K$11876,Gögn!$F$2:$F$11876,$A174,Gögn!$A$2:$A$11876,AA$207)</f>
        <v>16.100000000000001</v>
      </c>
      <c r="AB174" s="22">
        <f>SUMIFS(Gögn!$K$2:$K$11876,Gögn!$F$2:$F$11876,$A174,Gögn!$A$2:$A$11876,AB$207)</f>
        <v>16</v>
      </c>
      <c r="AC174" s="22">
        <f>SUMIFS(Gögn!$K$2:$K$11876,Gögn!$F$2:$F$11876,$A174,Gögn!$A$2:$A$11876,AC$207)</f>
        <v>16.7</v>
      </c>
    </row>
    <row r="175" spans="1:29" ht="15" customHeight="1">
      <c r="A175" s="9" t="s">
        <v>96</v>
      </c>
      <c r="B175" s="19"/>
      <c r="C175" s="23" t="s">
        <v>97</v>
      </c>
      <c r="D175" s="167">
        <f t="shared" si="21"/>
        <v>0.14689930838922835</v>
      </c>
      <c r="E175" s="167">
        <f>SUMIFS(Gögn!$K$2:$K$11876,Gögn!$F$2:$F$11876,$A175,Gögn!$A$2:$A$11876,E$207)</f>
        <v>0.25</v>
      </c>
      <c r="F175" s="167">
        <f>SUMIFS(Gögn!$K$2:$K$11876,Gögn!$F$2:$F$11876,$A175,Gögn!$A$2:$A$11876,F$207)</f>
        <v>0.15</v>
      </c>
      <c r="G175" s="167">
        <f>SUMIFS(Gögn!$K$2:$K$11876,Gögn!$F$2:$F$11876,$A175,Gögn!$A$2:$A$11876,G$207)</f>
        <v>0.2</v>
      </c>
      <c r="H175" s="167">
        <f>SUMIFS(Gögn!$K$2:$K$11876,Gögn!$F$2:$F$11876,$A175,Gögn!$A$2:$A$11876,H$207)</f>
        <v>0.7</v>
      </c>
      <c r="I175" s="167">
        <f>SUMIFS(Gögn!$K$2:$K$11876,Gögn!$F$2:$F$11876,$A175,Gögn!$A$2:$A$11876,I$207)</f>
        <v>0.1</v>
      </c>
      <c r="J175" s="167">
        <f>SUMIFS(Gögn!$K$2:$K$11876,Gögn!$F$2:$F$11876,$A175,Gögn!$A$2:$A$11876,J$207)</f>
        <v>0.2</v>
      </c>
      <c r="K175" s="167">
        <f>SUMIFS(Gögn!$K$2:$K$11876,Gögn!$F$2:$F$11876,$A175,Gögn!$A$2:$A$11876,K$207)</f>
        <v>0.16</v>
      </c>
      <c r="L175" s="167">
        <f>SUMIFS(Gögn!$K$2:$K$11876,Gögn!$F$2:$F$11876,$A175,Gögn!$A$2:$A$11876,L$207)</f>
        <v>0.1</v>
      </c>
      <c r="M175" s="167">
        <f>SUMIFS(Gögn!$K$2:$K$11876,Gögn!$F$2:$F$11876,$A175,Gögn!$A$2:$A$11876,M$207)</f>
        <v>0.14000000000000001</v>
      </c>
      <c r="N175" s="167">
        <f>SUMIFS(Gögn!$K$2:$K$11876,Gögn!$F$2:$F$11876,$A175,Gögn!$A$2:$A$11876,N$207)</f>
        <v>0.24</v>
      </c>
      <c r="O175" s="167">
        <f>SUMIFS(Gögn!$K$2:$K$11876,Gögn!$F$2:$F$11876,$A175,Gögn!$A$2:$A$11876,O$207)</f>
        <v>0.3</v>
      </c>
      <c r="P175" s="167">
        <f>SUMIFS(Gögn!$K$2:$K$11876,Gögn!$F$2:$F$11876,$A175,Gögn!$A$2:$A$11876,P$207)</f>
        <v>0.2</v>
      </c>
      <c r="Q175" s="167">
        <f>SUMIFS(Gögn!$K$2:$K$11876,Gögn!$F$2:$F$11876,$A175,Gögn!$A$2:$A$11876,Q$207)</f>
        <v>0.1</v>
      </c>
      <c r="R175" s="167">
        <f>SUMIFS(Gögn!$K$2:$K$11876,Gögn!$F$2:$F$11876,$A175,Gögn!$A$2:$A$11876,R$207)</f>
        <v>0.4</v>
      </c>
      <c r="S175" s="167">
        <f>SUMIFS(Gögn!$K$2:$K$11876,Gögn!$F$2:$F$11876,$A175,Gögn!$A$2:$A$11876,S$207)</f>
        <v>0.3</v>
      </c>
      <c r="T175" s="167">
        <f>SUMIFS(Gögn!$K$2:$K$11876,Gögn!$F$2:$F$11876,$A175,Gögn!$A$2:$A$11876,T$207)</f>
        <v>0.1</v>
      </c>
      <c r="U175" s="167">
        <f>SUMIFS(Gögn!$K$2:$K$11876,Gögn!$F$2:$F$11876,$A175,Gögn!$A$2:$A$11876,U$207)</f>
        <v>0.2</v>
      </c>
      <c r="V175" s="167">
        <f>SUMIFS(Gögn!$K$2:$K$11876,Gögn!$F$2:$F$11876,$A175,Gögn!$A$2:$A$11876,V$207)</f>
        <v>0.09</v>
      </c>
      <c r="W175" s="167">
        <f>SUMIFS(Gögn!$K$2:$K$11876,Gögn!$F$2:$F$11876,$A175,Gögn!$A$2:$A$11876,W$207)</f>
        <v>0.19</v>
      </c>
      <c r="X175" s="167">
        <f>SUMIFS(Gögn!$K$2:$K$11876,Gögn!$F$2:$F$11876,$A175,Gögn!$A$2:$A$11876,X$207)</f>
        <v>0.22</v>
      </c>
      <c r="Y175" s="167">
        <f>SUMIFS(Gögn!$K$2:$K$11876,Gögn!$F$2:$F$11876,$A175,Gögn!$A$2:$A$11876,Y$207)</f>
        <v>0.12</v>
      </c>
      <c r="Z175" s="167">
        <f>SUMIFS(Gögn!$K$2:$K$11876,Gögn!$F$2:$F$11876,$A175,Gögn!$A$2:$A$11876,Z$207)</f>
        <v>0.14000000000000001</v>
      </c>
      <c r="AA175" s="167">
        <f>SUMIFS(Gögn!$K$2:$K$11876,Gögn!$F$2:$F$11876,$A175,Gögn!$A$2:$A$11876,AA$207)</f>
        <v>0.23</v>
      </c>
      <c r="AB175" s="167">
        <f>SUMIFS(Gögn!$K$2:$K$11876,Gögn!$F$2:$F$11876,$A175,Gögn!$A$2:$A$11876,AB$207)</f>
        <v>0.2</v>
      </c>
      <c r="AC175" s="167">
        <f>SUMIFS(Gögn!$K$2:$K$11876,Gögn!$F$2:$F$11876,$A175,Gögn!$A$2:$A$11876,AC$207)</f>
        <v>0.14000000000000001</v>
      </c>
    </row>
    <row r="176" spans="1:29" ht="15" customHeight="1">
      <c r="A176" s="1" t="s">
        <v>465</v>
      </c>
      <c r="B176" s="5"/>
      <c r="C176" s="23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</row>
    <row r="177" spans="1:29" ht="15" customHeight="1">
      <c r="A177" s="1"/>
      <c r="B177" s="5"/>
      <c r="C177" s="21" t="s">
        <v>341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</row>
    <row r="178" spans="1:29" ht="15" customHeight="1">
      <c r="A178" s="1" t="s">
        <v>431</v>
      </c>
      <c r="B178" s="5"/>
      <c r="C178" s="23" t="s">
        <v>318</v>
      </c>
      <c r="D178" s="24">
        <f>SUM(E178:AC178)</f>
        <v>83315.051999999981</v>
      </c>
      <c r="E178" s="24">
        <f>SUMIFS(Gögn!$I$2:$I$11876,Gögn!$F$2:$F$11876,"*"&amp;LEFT($A178,4)&amp;"*",Gögn!$A$2:$A$11876,E$207,Gögn!$F$2:$F$11876,"*"&amp;RIGHT($A178,5)&amp;"*",Gögn!$F$2:$F$11876,"&lt;&gt;"&amp;"*"&amp;LEFT($A178,11)&amp;"*")/1000</f>
        <v>3010.54</v>
      </c>
      <c r="F178" s="24">
        <f>SUMIFS(Gögn!$I$2:$I$11876,Gögn!$F$2:$F$11876,"*"&amp;LEFT($A178,4)&amp;"*",Gögn!$A$2:$A$11876,F$207,Gögn!$F$2:$F$11876,"*"&amp;RIGHT($A178,5)&amp;"*",Gögn!$F$2:$F$11876,"&lt;&gt;"&amp;"*"&amp;LEFT($A178,11)&amp;"*")/1000</f>
        <v>0</v>
      </c>
      <c r="G178" s="24">
        <f>SUMIFS(Gögn!$I$2:$I$11876,Gögn!$F$2:$F$11876,"*"&amp;LEFT($A178,4)&amp;"*",Gögn!$A$2:$A$11876,G$207,Gögn!$F$2:$F$11876,"*"&amp;RIGHT($A178,5)&amp;"*",Gögn!$F$2:$F$11876,"&lt;&gt;"&amp;"*"&amp;LEFT($A178,11)&amp;"*")/1000</f>
        <v>0</v>
      </c>
      <c r="H178" s="24">
        <f>SUMIFS(Gögn!$I$2:$I$11876,Gögn!$F$2:$F$11876,"*"&amp;LEFT($A178,4)&amp;"*",Gögn!$A$2:$A$11876,H$207,Gögn!$F$2:$F$11876,"*"&amp;RIGHT($A178,5)&amp;"*",Gögn!$F$2:$F$11876,"&lt;&gt;"&amp;"*"&amp;LEFT($A178,11)&amp;"*")/1000</f>
        <v>0</v>
      </c>
      <c r="I178" s="24">
        <f>SUMIFS(Gögn!$I$2:$I$11876,Gögn!$F$2:$F$11876,"*"&amp;LEFT($A178,4)&amp;"*",Gögn!$A$2:$A$11876,I$207,Gögn!$F$2:$F$11876,"*"&amp;RIGHT($A178,5)&amp;"*",Gögn!$F$2:$F$11876,"&lt;&gt;"&amp;"*"&amp;LEFT($A178,11)&amp;"*")/1000</f>
        <v>0</v>
      </c>
      <c r="J178" s="24">
        <f>SUMIFS(Gögn!$I$2:$I$11876,Gögn!$F$2:$F$11876,"*"&amp;LEFT($A178,4)&amp;"*",Gögn!$A$2:$A$11876,J$207,Gögn!$F$2:$F$11876,"*"&amp;RIGHT($A178,5)&amp;"*",Gögn!$F$2:$F$11876,"&lt;&gt;"&amp;"*"&amp;LEFT($A178,11)&amp;"*")/1000</f>
        <v>0</v>
      </c>
      <c r="K178" s="24">
        <f>SUMIFS(Gögn!$I$2:$I$11876,Gögn!$F$2:$F$11876,"*"&amp;LEFT($A178,4)&amp;"*",Gögn!$A$2:$A$11876,K$207,Gögn!$F$2:$F$11876,"*"&amp;RIGHT($A178,5)&amp;"*",Gögn!$F$2:$F$11876,"&lt;&gt;"&amp;"*"&amp;LEFT($A178,11)&amp;"*")/1000</f>
        <v>910.46199999999999</v>
      </c>
      <c r="L178" s="24">
        <f>SUMIFS(Gögn!$I$2:$I$11876,Gögn!$F$2:$F$11876,"*"&amp;LEFT($A178,4)&amp;"*",Gögn!$A$2:$A$11876,L$207,Gögn!$F$2:$F$11876,"*"&amp;RIGHT($A178,5)&amp;"*",Gögn!$F$2:$F$11876,"&lt;&gt;"&amp;"*"&amp;LEFT($A178,11)&amp;"*")/1000</f>
        <v>0</v>
      </c>
      <c r="M178" s="24">
        <f>SUMIFS(Gögn!$I$2:$I$11876,Gögn!$F$2:$F$11876,"*"&amp;LEFT($A178,4)&amp;"*",Gögn!$A$2:$A$11876,M$207,Gögn!$F$2:$F$11876,"*"&amp;RIGHT($A178,5)&amp;"*",Gögn!$F$2:$F$11876,"&lt;&gt;"&amp;"*"&amp;LEFT($A178,11)&amp;"*")/1000</f>
        <v>0</v>
      </c>
      <c r="N178" s="24">
        <f>SUMIFS(Gögn!$I$2:$I$11876,Gögn!$F$2:$F$11876,"*"&amp;LEFT($A178,4)&amp;"*",Gögn!$A$2:$A$11876,N$207,Gögn!$F$2:$F$11876,"*"&amp;RIGHT($A178,5)&amp;"*",Gögn!$F$2:$F$11876,"&lt;&gt;"&amp;"*"&amp;LEFT($A178,11)&amp;"*")/1000</f>
        <v>0</v>
      </c>
      <c r="O178" s="24">
        <f>SUMIFS(Gögn!$I$2:$I$11876,Gögn!$F$2:$F$11876,"*"&amp;LEFT($A178,4)&amp;"*",Gögn!$A$2:$A$11876,O$207,Gögn!$F$2:$F$11876,"*"&amp;RIGHT($A178,5)&amp;"*",Gögn!$F$2:$F$11876,"&lt;&gt;"&amp;"*"&amp;LEFT($A178,11)&amp;"*")/1000</f>
        <v>11296.205</v>
      </c>
      <c r="P178" s="24">
        <f>SUMIFS(Gögn!$I$2:$I$11876,Gögn!$F$2:$F$11876,"*"&amp;LEFT($A178,4)&amp;"*",Gögn!$A$2:$A$11876,P$207,Gögn!$F$2:$F$11876,"*"&amp;RIGHT($A178,5)&amp;"*",Gögn!$F$2:$F$11876,"&lt;&gt;"&amp;"*"&amp;LEFT($A178,11)&amp;"*")/1000</f>
        <v>1514</v>
      </c>
      <c r="Q178" s="24">
        <f>SUMIFS(Gögn!$I$2:$I$11876,Gögn!$F$2:$F$11876,"*"&amp;LEFT($A178,4)&amp;"*",Gögn!$A$2:$A$11876,Q$207,Gögn!$F$2:$F$11876,"*"&amp;RIGHT($A178,5)&amp;"*",Gögn!$F$2:$F$11876,"&lt;&gt;"&amp;"*"&amp;LEFT($A178,11)&amp;"*")/1000</f>
        <v>0</v>
      </c>
      <c r="R178" s="24">
        <f>SUMIFS(Gögn!$I$2:$I$11876,Gögn!$F$2:$F$11876,"*"&amp;LEFT($A178,4)&amp;"*",Gögn!$A$2:$A$11876,R$207,Gögn!$F$2:$F$11876,"*"&amp;RIGHT($A178,5)&amp;"*",Gögn!$F$2:$F$11876,"&lt;&gt;"&amp;"*"&amp;LEFT($A178,11)&amp;"*")/1000</f>
        <v>22837</v>
      </c>
      <c r="S178" s="24">
        <f>SUMIFS(Gögn!$I$2:$I$11876,Gögn!$F$2:$F$11876,"*"&amp;LEFT($A178,4)&amp;"*",Gögn!$A$2:$A$11876,S$207,Gögn!$F$2:$F$11876,"*"&amp;RIGHT($A178,5)&amp;"*",Gögn!$F$2:$F$11876,"&lt;&gt;"&amp;"*"&amp;LEFT($A178,11)&amp;"*")/1000</f>
        <v>0</v>
      </c>
      <c r="T178" s="24">
        <f>SUMIFS(Gögn!$I$2:$I$11876,Gögn!$F$2:$F$11876,"*"&amp;LEFT($A178,4)&amp;"*",Gögn!$A$2:$A$11876,T$207,Gögn!$F$2:$F$11876,"*"&amp;RIGHT($A178,5)&amp;"*",Gögn!$F$2:$F$11876,"&lt;&gt;"&amp;"*"&amp;LEFT($A178,11)&amp;"*")/1000</f>
        <v>0</v>
      </c>
      <c r="U178" s="24">
        <f>SUMIFS(Gögn!$I$2:$I$11876,Gögn!$F$2:$F$11876,"*"&amp;LEFT($A178,4)&amp;"*",Gögn!$A$2:$A$11876,U$207,Gögn!$F$2:$F$11876,"*"&amp;RIGHT($A178,5)&amp;"*",Gögn!$F$2:$F$11876,"&lt;&gt;"&amp;"*"&amp;LEFT($A178,11)&amp;"*")/1000</f>
        <v>0</v>
      </c>
      <c r="V178" s="24">
        <f>SUMIFS(Gögn!$I$2:$I$11876,Gögn!$F$2:$F$11876,"*"&amp;LEFT($A178,4)&amp;"*",Gögn!$A$2:$A$11876,V$207,Gögn!$F$2:$F$11876,"*"&amp;RIGHT($A178,5)&amp;"*",Gögn!$F$2:$F$11876,"&lt;&gt;"&amp;"*"&amp;LEFT($A178,11)&amp;"*")/1000</f>
        <v>19669.077000000001</v>
      </c>
      <c r="W178" s="24">
        <f>SUMIFS(Gögn!$I$2:$I$11876,Gögn!$F$2:$F$11876,"*"&amp;LEFT($A178,4)&amp;"*",Gögn!$A$2:$A$11876,W$207,Gögn!$F$2:$F$11876,"*"&amp;RIGHT($A178,5)&amp;"*",Gögn!$F$2:$F$11876,"&lt;&gt;"&amp;"*"&amp;LEFT($A178,11)&amp;"*")/1000</f>
        <v>6556.3620000000001</v>
      </c>
      <c r="X178" s="24">
        <f>SUMIFS(Gögn!$I$2:$I$11876,Gögn!$F$2:$F$11876,"*"&amp;LEFT($A178,4)&amp;"*",Gögn!$A$2:$A$11876,X$207,Gögn!$F$2:$F$11876,"*"&amp;RIGHT($A178,5)&amp;"*",Gögn!$F$2:$F$11876,"&lt;&gt;"&amp;"*"&amp;LEFT($A178,11)&amp;"*")/1000</f>
        <v>0</v>
      </c>
      <c r="Y178" s="24">
        <f>SUMIFS(Gögn!$I$2:$I$11876,Gögn!$F$2:$F$11876,"*"&amp;LEFT($A178,4)&amp;"*",Gögn!$A$2:$A$11876,Y$207,Gögn!$F$2:$F$11876,"*"&amp;RIGHT($A178,5)&amp;"*",Gögn!$F$2:$F$11876,"&lt;&gt;"&amp;"*"&amp;LEFT($A178,11)&amp;"*")/1000</f>
        <v>0</v>
      </c>
      <c r="Z178" s="24">
        <f>SUMIFS(Gögn!$I$2:$I$11876,Gögn!$F$2:$F$11876,"*"&amp;LEFT($A178,4)&amp;"*",Gögn!$A$2:$A$11876,Z$207,Gögn!$F$2:$F$11876,"*"&amp;RIGHT($A178,5)&amp;"*",Gögn!$F$2:$F$11876,"&lt;&gt;"&amp;"*"&amp;LEFT($A178,11)&amp;"*")/1000</f>
        <v>1647.174</v>
      </c>
      <c r="AA178" s="24">
        <f>SUMIFS(Gögn!$I$2:$I$11876,Gögn!$F$2:$F$11876,"*"&amp;LEFT($A178,4)&amp;"*",Gögn!$A$2:$A$11876,AA$207,Gögn!$F$2:$F$11876,"*"&amp;RIGHT($A178,5)&amp;"*",Gögn!$F$2:$F$11876,"&lt;&gt;"&amp;"*"&amp;LEFT($A178,11)&amp;"*")/1000</f>
        <v>0</v>
      </c>
      <c r="AB178" s="24">
        <f>SUMIFS(Gögn!$I$2:$I$11876,Gögn!$F$2:$F$11876,"*"&amp;LEFT($A178,4)&amp;"*",Gögn!$A$2:$A$11876,AB$207,Gögn!$F$2:$F$11876,"*"&amp;RIGHT($A178,5)&amp;"*",Gögn!$F$2:$F$11876,"&lt;&gt;"&amp;"*"&amp;LEFT($A178,11)&amp;"*")/1000</f>
        <v>2400.127</v>
      </c>
      <c r="AC178" s="24">
        <f>SUMIFS(Gögn!$I$2:$I$11876,Gögn!$F$2:$F$11876,"*"&amp;LEFT($A178,4)&amp;"*",Gögn!$A$2:$A$11876,AC$207,Gögn!$F$2:$F$11876,"*"&amp;RIGHT($A178,5)&amp;"*",Gögn!$F$2:$F$11876,"&lt;&gt;"&amp;"*"&amp;LEFT($A178,11)&amp;"*")/1000</f>
        <v>13474.105</v>
      </c>
    </row>
    <row r="179" spans="1:29" ht="15" customHeight="1">
      <c r="A179" s="1" t="s">
        <v>427</v>
      </c>
      <c r="B179" s="5"/>
      <c r="C179" s="25" t="s">
        <v>319</v>
      </c>
      <c r="D179" s="22">
        <f t="shared" ref="D179:D186" si="27">SUM(E179:AC179)</f>
        <v>312239.929</v>
      </c>
      <c r="E179" s="22">
        <f>SUMIFS(Gögn!$I$2:$I$11876,Gögn!$F$2:$F$11876,"*"&amp;LEFT($A179,4)&amp;"*",Gögn!$A$2:$A$11876,E$207,Gögn!$F$2:$F$11876,"*"&amp;RIGHT($A179,5)&amp;"*",Gögn!$F$2:$F$11876,"&lt;&gt;"&amp;"*"&amp;LEFT($A179,11)&amp;"*")/1000</f>
        <v>0</v>
      </c>
      <c r="F179" s="22">
        <f>SUMIFS(Gögn!$I$2:$I$11876,Gögn!$F$2:$F$11876,"*"&amp;LEFT($A179,4)&amp;"*",Gögn!$A$2:$A$11876,F$207,Gögn!$F$2:$F$11876,"*"&amp;RIGHT($A179,5)&amp;"*",Gögn!$F$2:$F$11876,"&lt;&gt;"&amp;"*"&amp;LEFT($A179,11)&amp;"*")/1000</f>
        <v>0</v>
      </c>
      <c r="G179" s="22">
        <f>SUMIFS(Gögn!$I$2:$I$11876,Gögn!$F$2:$F$11876,"*"&amp;LEFT($A179,4)&amp;"*",Gögn!$A$2:$A$11876,G$207,Gögn!$F$2:$F$11876,"*"&amp;RIGHT($A179,5)&amp;"*",Gögn!$F$2:$F$11876,"&lt;&gt;"&amp;"*"&amp;LEFT($A179,11)&amp;"*")/1000</f>
        <v>5648.4260000000004</v>
      </c>
      <c r="H179" s="22">
        <f>SUMIFS(Gögn!$I$2:$I$11876,Gögn!$F$2:$F$11876,"*"&amp;LEFT($A179,4)&amp;"*",Gögn!$A$2:$A$11876,H$207,Gögn!$F$2:$F$11876,"*"&amp;RIGHT($A179,5)&amp;"*",Gögn!$F$2:$F$11876,"&lt;&gt;"&amp;"*"&amp;LEFT($A179,11)&amp;"*")/1000</f>
        <v>2746.5709999999999</v>
      </c>
      <c r="I179" s="22">
        <f>SUMIFS(Gögn!$I$2:$I$11876,Gögn!$F$2:$F$11876,"*"&amp;LEFT($A179,4)&amp;"*",Gögn!$A$2:$A$11876,I$207,Gögn!$F$2:$F$11876,"*"&amp;RIGHT($A179,5)&amp;"*",Gögn!$F$2:$F$11876,"&lt;&gt;"&amp;"*"&amp;LEFT($A179,11)&amp;"*")/1000</f>
        <v>1117.0930000000001</v>
      </c>
      <c r="J179" s="22">
        <f>SUMIFS(Gögn!$I$2:$I$11876,Gögn!$F$2:$F$11876,"*"&amp;LEFT($A179,4)&amp;"*",Gögn!$A$2:$A$11876,J$207,Gögn!$F$2:$F$11876,"*"&amp;RIGHT($A179,5)&amp;"*",Gögn!$F$2:$F$11876,"&lt;&gt;"&amp;"*"&amp;LEFT($A179,11)&amp;"*")/1000</f>
        <v>40790</v>
      </c>
      <c r="K179" s="22">
        <f>SUMIFS(Gögn!$I$2:$I$11876,Gögn!$F$2:$F$11876,"*"&amp;LEFT($A179,4)&amp;"*",Gögn!$A$2:$A$11876,K$207,Gögn!$F$2:$F$11876,"*"&amp;RIGHT($A179,5)&amp;"*",Gögn!$F$2:$F$11876,"&lt;&gt;"&amp;"*"&amp;LEFT($A179,11)&amp;"*")/1000</f>
        <v>37421.474999999999</v>
      </c>
      <c r="L179" s="22">
        <f>SUMIFS(Gögn!$I$2:$I$11876,Gögn!$F$2:$F$11876,"*"&amp;LEFT($A179,4)&amp;"*",Gögn!$A$2:$A$11876,L$207,Gögn!$F$2:$F$11876,"*"&amp;RIGHT($A179,5)&amp;"*",Gögn!$F$2:$F$11876,"&lt;&gt;"&amp;"*"&amp;LEFT($A179,11)&amp;"*")/1000</f>
        <v>13665</v>
      </c>
      <c r="M179" s="22">
        <f>SUMIFS(Gögn!$I$2:$I$11876,Gögn!$F$2:$F$11876,"*"&amp;LEFT($A179,4)&amp;"*",Gögn!$A$2:$A$11876,M$207,Gögn!$F$2:$F$11876,"*"&amp;RIGHT($A179,5)&amp;"*",Gögn!$F$2:$F$11876,"&lt;&gt;"&amp;"*"&amp;LEFT($A179,11)&amp;"*")/1000</f>
        <v>0</v>
      </c>
      <c r="N179" s="22">
        <f>SUMIFS(Gögn!$I$2:$I$11876,Gögn!$F$2:$F$11876,"*"&amp;LEFT($A179,4)&amp;"*",Gögn!$A$2:$A$11876,N$207,Gögn!$F$2:$F$11876,"*"&amp;RIGHT($A179,5)&amp;"*",Gögn!$F$2:$F$11876,"&lt;&gt;"&amp;"*"&amp;LEFT($A179,11)&amp;"*")/1000</f>
        <v>5830.5969999999998</v>
      </c>
      <c r="O179" s="22">
        <f>SUMIFS(Gögn!$I$2:$I$11876,Gögn!$F$2:$F$11876,"*"&amp;LEFT($A179,4)&amp;"*",Gögn!$A$2:$A$11876,O$207,Gögn!$F$2:$F$11876,"*"&amp;RIGHT($A179,5)&amp;"*",Gögn!$F$2:$F$11876,"&lt;&gt;"&amp;"*"&amp;LEFT($A179,11)&amp;"*")/1000</f>
        <v>22708.808000000001</v>
      </c>
      <c r="P179" s="22">
        <f>SUMIFS(Gögn!$I$2:$I$11876,Gögn!$F$2:$F$11876,"*"&amp;LEFT($A179,4)&amp;"*",Gögn!$A$2:$A$11876,P$207,Gögn!$F$2:$F$11876,"*"&amp;RIGHT($A179,5)&amp;"*",Gögn!$F$2:$F$11876,"&lt;&gt;"&amp;"*"&amp;LEFT($A179,11)&amp;"*")/1000</f>
        <v>41439</v>
      </c>
      <c r="Q179" s="22">
        <f>SUMIFS(Gögn!$I$2:$I$11876,Gögn!$F$2:$F$11876,"*"&amp;LEFT($A179,4)&amp;"*",Gögn!$A$2:$A$11876,Q$207,Gögn!$F$2:$F$11876,"*"&amp;RIGHT($A179,5)&amp;"*",Gögn!$F$2:$F$11876,"&lt;&gt;"&amp;"*"&amp;LEFT($A179,11)&amp;"*")/1000</f>
        <v>30600</v>
      </c>
      <c r="R179" s="22">
        <f>SUMIFS(Gögn!$I$2:$I$11876,Gögn!$F$2:$F$11876,"*"&amp;LEFT($A179,4)&amp;"*",Gögn!$A$2:$A$11876,R$207,Gögn!$F$2:$F$11876,"*"&amp;RIGHT($A179,5)&amp;"*",Gögn!$F$2:$F$11876,"&lt;&gt;"&amp;"*"&amp;LEFT($A179,11)&amp;"*")/1000</f>
        <v>10168</v>
      </c>
      <c r="S179" s="22">
        <f>SUMIFS(Gögn!$I$2:$I$11876,Gögn!$F$2:$F$11876,"*"&amp;LEFT($A179,4)&amp;"*",Gögn!$A$2:$A$11876,S$207,Gögn!$F$2:$F$11876,"*"&amp;RIGHT($A179,5)&amp;"*",Gögn!$F$2:$F$11876,"&lt;&gt;"&amp;"*"&amp;LEFT($A179,11)&amp;"*")/1000</f>
        <v>7168.326</v>
      </c>
      <c r="T179" s="22">
        <f>SUMIFS(Gögn!$I$2:$I$11876,Gögn!$F$2:$F$11876,"*"&amp;LEFT($A179,4)&amp;"*",Gögn!$A$2:$A$11876,T$207,Gögn!$F$2:$F$11876,"*"&amp;RIGHT($A179,5)&amp;"*",Gögn!$F$2:$F$11876,"&lt;&gt;"&amp;"*"&amp;LEFT($A179,11)&amp;"*")/1000</f>
        <v>16884</v>
      </c>
      <c r="U179" s="22">
        <f>SUMIFS(Gögn!$I$2:$I$11876,Gögn!$F$2:$F$11876,"*"&amp;LEFT($A179,4)&amp;"*",Gögn!$A$2:$A$11876,U$207,Gögn!$F$2:$F$11876,"*"&amp;RIGHT($A179,5)&amp;"*",Gögn!$F$2:$F$11876,"&lt;&gt;"&amp;"*"&amp;LEFT($A179,11)&amp;"*")/1000</f>
        <v>2244.0889999999999</v>
      </c>
      <c r="V179" s="22">
        <f>SUMIFS(Gögn!$I$2:$I$11876,Gögn!$F$2:$F$11876,"*"&amp;LEFT($A179,4)&amp;"*",Gögn!$A$2:$A$11876,V$207,Gögn!$F$2:$F$11876,"*"&amp;RIGHT($A179,5)&amp;"*",Gögn!$F$2:$F$11876,"&lt;&gt;"&amp;"*"&amp;LEFT($A179,11)&amp;"*")/1000</f>
        <v>12115.732</v>
      </c>
      <c r="W179" s="22">
        <f>SUMIFS(Gögn!$I$2:$I$11876,Gögn!$F$2:$F$11876,"*"&amp;LEFT($A179,4)&amp;"*",Gögn!$A$2:$A$11876,W$207,Gögn!$F$2:$F$11876,"*"&amp;RIGHT($A179,5)&amp;"*",Gögn!$F$2:$F$11876,"&lt;&gt;"&amp;"*"&amp;LEFT($A179,11)&amp;"*")/1000</f>
        <v>22579.475999999999</v>
      </c>
      <c r="X179" s="22">
        <f>SUMIFS(Gögn!$I$2:$I$11876,Gögn!$F$2:$F$11876,"*"&amp;LEFT($A179,4)&amp;"*",Gögn!$A$2:$A$11876,X$207,Gögn!$F$2:$F$11876,"*"&amp;RIGHT($A179,5)&amp;"*",Gögn!$F$2:$F$11876,"&lt;&gt;"&amp;"*"&amp;LEFT($A179,11)&amp;"*")/1000</f>
        <v>867.58900000000006</v>
      </c>
      <c r="Y179" s="22">
        <f>SUMIFS(Gögn!$I$2:$I$11876,Gögn!$F$2:$F$11876,"*"&amp;LEFT($A179,4)&amp;"*",Gögn!$A$2:$A$11876,Y$207,Gögn!$F$2:$F$11876,"*"&amp;RIGHT($A179,5)&amp;"*",Gögn!$F$2:$F$11876,"&lt;&gt;"&amp;"*"&amp;LEFT($A179,11)&amp;"*")/1000</f>
        <v>0</v>
      </c>
      <c r="Z179" s="22">
        <f>SUMIFS(Gögn!$I$2:$I$11876,Gögn!$F$2:$F$11876,"*"&amp;LEFT($A179,4)&amp;"*",Gögn!$A$2:$A$11876,Z$207,Gögn!$F$2:$F$11876,"*"&amp;RIGHT($A179,5)&amp;"*",Gögn!$F$2:$F$11876,"&lt;&gt;"&amp;"*"&amp;LEFT($A179,11)&amp;"*")/1000</f>
        <v>193.24199999999999</v>
      </c>
      <c r="AA179" s="22">
        <f>SUMIFS(Gögn!$I$2:$I$11876,Gögn!$F$2:$F$11876,"*"&amp;LEFT($A179,4)&amp;"*",Gögn!$A$2:$A$11876,AA$207,Gögn!$F$2:$F$11876,"*"&amp;RIGHT($A179,5)&amp;"*",Gögn!$F$2:$F$11876,"&lt;&gt;"&amp;"*"&amp;LEFT($A179,11)&amp;"*")/1000</f>
        <v>15230</v>
      </c>
      <c r="AB179" s="22">
        <f>SUMIFS(Gögn!$I$2:$I$11876,Gögn!$F$2:$F$11876,"*"&amp;LEFT($A179,4)&amp;"*",Gögn!$A$2:$A$11876,AB$207,Gögn!$F$2:$F$11876,"*"&amp;RIGHT($A179,5)&amp;"*",Gögn!$F$2:$F$11876,"&lt;&gt;"&amp;"*"&amp;LEFT($A179,11)&amp;"*")/1000</f>
        <v>0</v>
      </c>
      <c r="AC179" s="22">
        <f>SUMIFS(Gögn!$I$2:$I$11876,Gögn!$F$2:$F$11876,"*"&amp;LEFT($A179,4)&amp;"*",Gögn!$A$2:$A$11876,AC$207,Gögn!$F$2:$F$11876,"*"&amp;RIGHT($A179,5)&amp;"*",Gögn!$F$2:$F$11876,"&lt;&gt;"&amp;"*"&amp;LEFT($A179,11)&amp;"*")/1000</f>
        <v>22822.505000000001</v>
      </c>
    </row>
    <row r="180" spans="1:29" ht="15" customHeight="1">
      <c r="A180" s="1" t="s">
        <v>429</v>
      </c>
      <c r="B180" s="5"/>
      <c r="C180" s="23" t="s">
        <v>320</v>
      </c>
      <c r="D180" s="24">
        <f t="shared" si="27"/>
        <v>2528729.4289999995</v>
      </c>
      <c r="E180" s="24">
        <f>SUMIFS(Gögn!$I$2:$I$11876,Gögn!$F$2:$F$11876,"*"&amp;LEFT($A180,4)&amp;"*",Gögn!$A$2:$A$11876,E$207,Gögn!$F$2:$F$11876,"*"&amp;RIGHT($A180,5)&amp;"*",Gögn!$F$2:$F$11876,"&lt;&gt;"&amp;"*"&amp;LEFT($A180,11)&amp;"*")/1000</f>
        <v>60252.046999999999</v>
      </c>
      <c r="F180" s="24">
        <f>SUMIFS(Gögn!$I$2:$I$11876,Gögn!$F$2:$F$11876,"*"&amp;LEFT($A180,4)&amp;"*",Gögn!$A$2:$A$11876,F$207,Gögn!$F$2:$F$11876,"*"&amp;RIGHT($A180,5)&amp;"*",Gögn!$F$2:$F$11876,"&lt;&gt;"&amp;"*"&amp;LEFT($A180,11)&amp;"*")/1000</f>
        <v>281253.935</v>
      </c>
      <c r="G180" s="24">
        <f>SUMIFS(Gögn!$I$2:$I$11876,Gögn!$F$2:$F$11876,"*"&amp;LEFT($A180,4)&amp;"*",Gögn!$A$2:$A$11876,G$207,Gögn!$F$2:$F$11876,"*"&amp;RIGHT($A180,5)&amp;"*",Gögn!$F$2:$F$11876,"&lt;&gt;"&amp;"*"&amp;LEFT($A180,11)&amp;"*")/1000</f>
        <v>82476.392000000007</v>
      </c>
      <c r="H180" s="24">
        <f>SUMIFS(Gögn!$I$2:$I$11876,Gögn!$F$2:$F$11876,"*"&amp;LEFT($A180,4)&amp;"*",Gögn!$A$2:$A$11876,H$207,Gögn!$F$2:$F$11876,"*"&amp;RIGHT($A180,5)&amp;"*",Gögn!$F$2:$F$11876,"&lt;&gt;"&amp;"*"&amp;LEFT($A180,11)&amp;"*")/1000</f>
        <v>1203.6020000000001</v>
      </c>
      <c r="I180" s="24">
        <f>SUMIFS(Gögn!$I$2:$I$11876,Gögn!$F$2:$F$11876,"*"&amp;LEFT($A180,4)&amp;"*",Gögn!$A$2:$A$11876,I$207,Gögn!$F$2:$F$11876,"*"&amp;RIGHT($A180,5)&amp;"*",Gögn!$F$2:$F$11876,"&lt;&gt;"&amp;"*"&amp;LEFT($A180,11)&amp;"*")/1000</f>
        <v>16311.419</v>
      </c>
      <c r="J180" s="24">
        <f>SUMIFS(Gögn!$I$2:$I$11876,Gögn!$F$2:$F$11876,"*"&amp;LEFT($A180,4)&amp;"*",Gögn!$A$2:$A$11876,J$207,Gögn!$F$2:$F$11876,"*"&amp;RIGHT($A180,5)&amp;"*",Gögn!$F$2:$F$11876,"&lt;&gt;"&amp;"*"&amp;LEFT($A180,11)&amp;"*")/1000</f>
        <v>85494</v>
      </c>
      <c r="K180" s="24">
        <f>SUMIFS(Gögn!$I$2:$I$11876,Gögn!$F$2:$F$11876,"*"&amp;LEFT($A180,4)&amp;"*",Gögn!$A$2:$A$11876,K$207,Gögn!$F$2:$F$11876,"*"&amp;RIGHT($A180,5)&amp;"*",Gögn!$F$2:$F$11876,"&lt;&gt;"&amp;"*"&amp;LEFT($A180,11)&amp;"*")/1000</f>
        <v>197410.905</v>
      </c>
      <c r="L180" s="24">
        <f>SUMIFS(Gögn!$I$2:$I$11876,Gögn!$F$2:$F$11876,"*"&amp;LEFT($A180,4)&amp;"*",Gögn!$A$2:$A$11876,L$207,Gögn!$F$2:$F$11876,"*"&amp;RIGHT($A180,5)&amp;"*",Gögn!$F$2:$F$11876,"&lt;&gt;"&amp;"*"&amp;LEFT($A180,11)&amp;"*")/1000</f>
        <v>105223</v>
      </c>
      <c r="M180" s="24">
        <f>SUMIFS(Gögn!$I$2:$I$11876,Gögn!$F$2:$F$11876,"*"&amp;LEFT($A180,4)&amp;"*",Gögn!$A$2:$A$11876,M$207,Gögn!$F$2:$F$11876,"*"&amp;RIGHT($A180,5)&amp;"*",Gögn!$F$2:$F$11876,"&lt;&gt;"&amp;"*"&amp;LEFT($A180,11)&amp;"*")/1000</f>
        <v>327458.935</v>
      </c>
      <c r="N180" s="24">
        <f>SUMIFS(Gögn!$I$2:$I$11876,Gögn!$F$2:$F$11876,"*"&amp;LEFT($A180,4)&amp;"*",Gögn!$A$2:$A$11876,N$207,Gögn!$F$2:$F$11876,"*"&amp;RIGHT($A180,5)&amp;"*",Gögn!$F$2:$F$11876,"&lt;&gt;"&amp;"*"&amp;LEFT($A180,11)&amp;"*")/1000</f>
        <v>15816.673000000001</v>
      </c>
      <c r="O180" s="24">
        <f>SUMIFS(Gögn!$I$2:$I$11876,Gögn!$F$2:$F$11876,"*"&amp;LEFT($A180,4)&amp;"*",Gögn!$A$2:$A$11876,O$207,Gögn!$F$2:$F$11876,"*"&amp;RIGHT($A180,5)&amp;"*",Gögn!$F$2:$F$11876,"&lt;&gt;"&amp;"*"&amp;LEFT($A180,11)&amp;"*")/1000</f>
        <v>64063.894999999997</v>
      </c>
      <c r="P180" s="24">
        <f>SUMIFS(Gögn!$I$2:$I$11876,Gögn!$F$2:$F$11876,"*"&amp;LEFT($A180,4)&amp;"*",Gögn!$A$2:$A$11876,P$207,Gögn!$F$2:$F$11876,"*"&amp;RIGHT($A180,5)&amp;"*",Gögn!$F$2:$F$11876,"&lt;&gt;"&amp;"*"&amp;LEFT($A180,11)&amp;"*")/1000</f>
        <v>3289</v>
      </c>
      <c r="Q180" s="24">
        <f>SUMIFS(Gögn!$I$2:$I$11876,Gögn!$F$2:$F$11876,"*"&amp;LEFT($A180,4)&amp;"*",Gögn!$A$2:$A$11876,Q$207,Gögn!$F$2:$F$11876,"*"&amp;RIGHT($A180,5)&amp;"*",Gögn!$F$2:$F$11876,"&lt;&gt;"&amp;"*"&amp;LEFT($A180,11)&amp;"*")/1000</f>
        <v>605</v>
      </c>
      <c r="R180" s="24">
        <f>SUMIFS(Gögn!$I$2:$I$11876,Gögn!$F$2:$F$11876,"*"&amp;LEFT($A180,4)&amp;"*",Gögn!$A$2:$A$11876,R$207,Gögn!$F$2:$F$11876,"*"&amp;RIGHT($A180,5)&amp;"*",Gögn!$F$2:$F$11876,"&lt;&gt;"&amp;"*"&amp;LEFT($A180,11)&amp;"*")/1000</f>
        <v>14715</v>
      </c>
      <c r="S180" s="24">
        <f>SUMIFS(Gögn!$I$2:$I$11876,Gögn!$F$2:$F$11876,"*"&amp;LEFT($A180,4)&amp;"*",Gögn!$A$2:$A$11876,S$207,Gögn!$F$2:$F$11876,"*"&amp;RIGHT($A180,5)&amp;"*",Gögn!$F$2:$F$11876,"&lt;&gt;"&amp;"*"&amp;LEFT($A180,11)&amp;"*")/1000</f>
        <v>8570.48</v>
      </c>
      <c r="T180" s="24">
        <f>SUMIFS(Gögn!$I$2:$I$11876,Gögn!$F$2:$F$11876,"*"&amp;LEFT($A180,4)&amp;"*",Gögn!$A$2:$A$11876,T$207,Gögn!$F$2:$F$11876,"*"&amp;RIGHT($A180,5)&amp;"*",Gögn!$F$2:$F$11876,"&lt;&gt;"&amp;"*"&amp;LEFT($A180,11)&amp;"*")/1000</f>
        <v>36868</v>
      </c>
      <c r="U180" s="24">
        <f>SUMIFS(Gögn!$I$2:$I$11876,Gögn!$F$2:$F$11876,"*"&amp;LEFT($A180,4)&amp;"*",Gögn!$A$2:$A$11876,U$207,Gögn!$F$2:$F$11876,"*"&amp;RIGHT($A180,5)&amp;"*",Gögn!$F$2:$F$11876,"&lt;&gt;"&amp;"*"&amp;LEFT($A180,11)&amp;"*")/1000</f>
        <v>12510.625</v>
      </c>
      <c r="V180" s="24">
        <f>SUMIFS(Gögn!$I$2:$I$11876,Gögn!$F$2:$F$11876,"*"&amp;LEFT($A180,4)&amp;"*",Gögn!$A$2:$A$11876,V$207,Gögn!$F$2:$F$11876,"*"&amp;RIGHT($A180,5)&amp;"*",Gögn!$F$2:$F$11876,"&lt;&gt;"&amp;"*"&amp;LEFT($A180,11)&amp;"*")/1000</f>
        <v>355545.217</v>
      </c>
      <c r="W180" s="24">
        <f>SUMIFS(Gögn!$I$2:$I$11876,Gögn!$F$2:$F$11876,"*"&amp;LEFT($A180,4)&amp;"*",Gögn!$A$2:$A$11876,W$207,Gögn!$F$2:$F$11876,"*"&amp;RIGHT($A180,5)&amp;"*",Gögn!$F$2:$F$11876,"&lt;&gt;"&amp;"*"&amp;LEFT($A180,11)&amp;"*")/1000</f>
        <v>38103.266000000003</v>
      </c>
      <c r="X180" s="24">
        <f>SUMIFS(Gögn!$I$2:$I$11876,Gögn!$F$2:$F$11876,"*"&amp;LEFT($A180,4)&amp;"*",Gögn!$A$2:$A$11876,X$207,Gögn!$F$2:$F$11876,"*"&amp;RIGHT($A180,5)&amp;"*",Gögn!$F$2:$F$11876,"&lt;&gt;"&amp;"*"&amp;LEFT($A180,11)&amp;"*")/1000</f>
        <v>562.88300000000004</v>
      </c>
      <c r="Y180" s="24">
        <f>SUMIFS(Gögn!$I$2:$I$11876,Gögn!$F$2:$F$11876,"*"&amp;LEFT($A180,4)&amp;"*",Gögn!$A$2:$A$11876,Y$207,Gögn!$F$2:$F$11876,"*"&amp;RIGHT($A180,5)&amp;"*",Gögn!$F$2:$F$11876,"&lt;&gt;"&amp;"*"&amp;LEFT($A180,11)&amp;"*")/1000</f>
        <v>448948.85</v>
      </c>
      <c r="Z180" s="24">
        <f>SUMIFS(Gögn!$I$2:$I$11876,Gögn!$F$2:$F$11876,"*"&amp;LEFT($A180,4)&amp;"*",Gögn!$A$2:$A$11876,Z$207,Gögn!$F$2:$F$11876,"*"&amp;RIGHT($A180,5)&amp;"*",Gögn!$F$2:$F$11876,"&lt;&gt;"&amp;"*"&amp;LEFT($A180,11)&amp;"*")/1000</f>
        <v>0</v>
      </c>
      <c r="AA180" s="24">
        <f>SUMIFS(Gögn!$I$2:$I$11876,Gögn!$F$2:$F$11876,"*"&amp;LEFT($A180,4)&amp;"*",Gögn!$A$2:$A$11876,AA$207,Gögn!$F$2:$F$11876,"*"&amp;RIGHT($A180,5)&amp;"*",Gögn!$F$2:$F$11876,"&lt;&gt;"&amp;"*"&amp;LEFT($A180,11)&amp;"*")/1000</f>
        <v>131157</v>
      </c>
      <c r="AB180" s="24">
        <f>SUMIFS(Gögn!$I$2:$I$11876,Gögn!$F$2:$F$11876,"*"&amp;LEFT($A180,4)&amp;"*",Gögn!$A$2:$A$11876,AB$207,Gögn!$F$2:$F$11876,"*"&amp;RIGHT($A180,5)&amp;"*",Gögn!$F$2:$F$11876,"&lt;&gt;"&amp;"*"&amp;LEFT($A180,11)&amp;"*")/1000</f>
        <v>67976.509999999995</v>
      </c>
      <c r="AC180" s="24">
        <f>SUMIFS(Gögn!$I$2:$I$11876,Gögn!$F$2:$F$11876,"*"&amp;LEFT($A180,4)&amp;"*",Gögn!$A$2:$A$11876,AC$207,Gögn!$F$2:$F$11876,"*"&amp;RIGHT($A180,5)&amp;"*",Gögn!$F$2:$F$11876,"&lt;&gt;"&amp;"*"&amp;LEFT($A180,11)&amp;"*")/1000</f>
        <v>172912.79500000001</v>
      </c>
    </row>
    <row r="181" spans="1:29" ht="15" customHeight="1">
      <c r="A181" s="1" t="s">
        <v>423</v>
      </c>
      <c r="B181" s="5"/>
      <c r="C181" s="25" t="s">
        <v>321</v>
      </c>
      <c r="D181" s="22">
        <f t="shared" si="27"/>
        <v>6876740.1069999998</v>
      </c>
      <c r="E181" s="22">
        <f>SUMIFS(Gögn!$I$2:$I$11876,Gögn!$F$2:$F$11876,"*"&amp;LEFT($A181,4)&amp;"*",Gögn!$A$2:$A$11876,E$207,Gögn!$F$2:$F$11876,"*"&amp;RIGHT($A181,5)&amp;"*",Gögn!$F$2:$F$11876,"&lt;&gt;"&amp;"*"&amp;LEFT($A181,11)&amp;"*")/1000</f>
        <v>96373.137000000002</v>
      </c>
      <c r="F181" s="22">
        <f>SUMIFS(Gögn!$I$2:$I$11876,Gögn!$F$2:$F$11876,"*"&amp;LEFT($A181,4)&amp;"*",Gögn!$A$2:$A$11876,F$207,Gögn!$F$2:$F$11876,"*"&amp;RIGHT($A181,5)&amp;"*",Gögn!$F$2:$F$11876,"&lt;&gt;"&amp;"*"&amp;LEFT($A181,11)&amp;"*")/1000</f>
        <v>622613.12800000003</v>
      </c>
      <c r="G181" s="22">
        <f>SUMIFS(Gögn!$I$2:$I$11876,Gögn!$F$2:$F$11876,"*"&amp;LEFT($A181,4)&amp;"*",Gögn!$A$2:$A$11876,G$207,Gögn!$F$2:$F$11876,"*"&amp;RIGHT($A181,5)&amp;"*",Gögn!$F$2:$F$11876,"&lt;&gt;"&amp;"*"&amp;LEFT($A181,11)&amp;"*")/1000</f>
        <v>243503.394</v>
      </c>
      <c r="H181" s="22">
        <f>SUMIFS(Gögn!$I$2:$I$11876,Gögn!$F$2:$F$11876,"*"&amp;LEFT($A181,4)&amp;"*",Gögn!$A$2:$A$11876,H$207,Gögn!$F$2:$F$11876,"*"&amp;RIGHT($A181,5)&amp;"*",Gögn!$F$2:$F$11876,"&lt;&gt;"&amp;"*"&amp;LEFT($A181,11)&amp;"*")/1000</f>
        <v>13398.562</v>
      </c>
      <c r="I181" s="22">
        <f>SUMIFS(Gögn!$I$2:$I$11876,Gögn!$F$2:$F$11876,"*"&amp;LEFT($A181,4)&amp;"*",Gögn!$A$2:$A$11876,I$207,Gögn!$F$2:$F$11876,"*"&amp;RIGHT($A181,5)&amp;"*",Gögn!$F$2:$F$11876,"&lt;&gt;"&amp;"*"&amp;LEFT($A181,11)&amp;"*")/1000</f>
        <v>48157.851999999999</v>
      </c>
      <c r="J181" s="22">
        <f>SUMIFS(Gögn!$I$2:$I$11876,Gögn!$F$2:$F$11876,"*"&amp;LEFT($A181,4)&amp;"*",Gögn!$A$2:$A$11876,J$207,Gögn!$F$2:$F$11876,"*"&amp;RIGHT($A181,5)&amp;"*",Gögn!$F$2:$F$11876,"&lt;&gt;"&amp;"*"&amp;LEFT($A181,11)&amp;"*")/1000</f>
        <v>76292</v>
      </c>
      <c r="K181" s="22">
        <f>SUMIFS(Gögn!$I$2:$I$11876,Gögn!$F$2:$F$11876,"*"&amp;LEFT($A181,4)&amp;"*",Gögn!$A$2:$A$11876,K$207,Gögn!$F$2:$F$11876,"*"&amp;RIGHT($A181,5)&amp;"*",Gögn!$F$2:$F$11876,"&lt;&gt;"&amp;"*"&amp;LEFT($A181,11)&amp;"*")/1000</f>
        <v>360742.98300000001</v>
      </c>
      <c r="L181" s="22">
        <f>SUMIFS(Gögn!$I$2:$I$11876,Gögn!$F$2:$F$11876,"*"&amp;LEFT($A181,4)&amp;"*",Gögn!$A$2:$A$11876,L$207,Gögn!$F$2:$F$11876,"*"&amp;RIGHT($A181,5)&amp;"*",Gögn!$F$2:$F$11876,"&lt;&gt;"&amp;"*"&amp;LEFT($A181,11)&amp;"*")/1000</f>
        <v>121286</v>
      </c>
      <c r="M181" s="22">
        <f>SUMIFS(Gögn!$I$2:$I$11876,Gögn!$F$2:$F$11876,"*"&amp;LEFT($A181,4)&amp;"*",Gögn!$A$2:$A$11876,M$207,Gögn!$F$2:$F$11876,"*"&amp;RIGHT($A181,5)&amp;"*",Gögn!$F$2:$F$11876,"&lt;&gt;"&amp;"*"&amp;LEFT($A181,11)&amp;"*")/1000</f>
        <v>869227.92299999995</v>
      </c>
      <c r="N181" s="22">
        <f>SUMIFS(Gögn!$I$2:$I$11876,Gögn!$F$2:$F$11876,"*"&amp;LEFT($A181,4)&amp;"*",Gögn!$A$2:$A$11876,N$207,Gögn!$F$2:$F$11876,"*"&amp;RIGHT($A181,5)&amp;"*",Gögn!$F$2:$F$11876,"&lt;&gt;"&amp;"*"&amp;LEFT($A181,11)&amp;"*")/1000</f>
        <v>50281.805</v>
      </c>
      <c r="O181" s="22">
        <f>SUMIFS(Gögn!$I$2:$I$11876,Gögn!$F$2:$F$11876,"*"&amp;LEFT($A181,4)&amp;"*",Gögn!$A$2:$A$11876,O$207,Gögn!$F$2:$F$11876,"*"&amp;RIGHT($A181,5)&amp;"*",Gögn!$F$2:$F$11876,"&lt;&gt;"&amp;"*"&amp;LEFT($A181,11)&amp;"*")/1000</f>
        <v>55032.169000000002</v>
      </c>
      <c r="P181" s="22">
        <f>SUMIFS(Gögn!$I$2:$I$11876,Gögn!$F$2:$F$11876,"*"&amp;LEFT($A181,4)&amp;"*",Gögn!$A$2:$A$11876,P$207,Gögn!$F$2:$F$11876,"*"&amp;RIGHT($A181,5)&amp;"*",Gögn!$F$2:$F$11876,"&lt;&gt;"&amp;"*"&amp;LEFT($A181,11)&amp;"*")/1000</f>
        <v>116614</v>
      </c>
      <c r="Q181" s="22">
        <f>SUMIFS(Gögn!$I$2:$I$11876,Gögn!$F$2:$F$11876,"*"&amp;LEFT($A181,4)&amp;"*",Gögn!$A$2:$A$11876,Q$207,Gögn!$F$2:$F$11876,"*"&amp;RIGHT($A181,5)&amp;"*",Gögn!$F$2:$F$11876,"&lt;&gt;"&amp;"*"&amp;LEFT($A181,11)&amp;"*")/1000</f>
        <v>0</v>
      </c>
      <c r="R181" s="22">
        <f>SUMIFS(Gögn!$I$2:$I$11876,Gögn!$F$2:$F$11876,"*"&amp;LEFT($A181,4)&amp;"*",Gögn!$A$2:$A$11876,R$207,Gögn!$F$2:$F$11876,"*"&amp;RIGHT($A181,5)&amp;"*",Gögn!$F$2:$F$11876,"&lt;&gt;"&amp;"*"&amp;LEFT($A181,11)&amp;"*")/1000</f>
        <v>16514</v>
      </c>
      <c r="S181" s="22">
        <f>SUMIFS(Gögn!$I$2:$I$11876,Gögn!$F$2:$F$11876,"*"&amp;LEFT($A181,4)&amp;"*",Gögn!$A$2:$A$11876,S$207,Gögn!$F$2:$F$11876,"*"&amp;RIGHT($A181,5)&amp;"*",Gögn!$F$2:$F$11876,"&lt;&gt;"&amp;"*"&amp;LEFT($A181,11)&amp;"*")/1000</f>
        <v>3136.1379999999999</v>
      </c>
      <c r="T181" s="22">
        <f>SUMIFS(Gögn!$I$2:$I$11876,Gögn!$F$2:$F$11876,"*"&amp;LEFT($A181,4)&amp;"*",Gögn!$A$2:$A$11876,T$207,Gögn!$F$2:$F$11876,"*"&amp;RIGHT($A181,5)&amp;"*",Gögn!$F$2:$F$11876,"&lt;&gt;"&amp;"*"&amp;LEFT($A181,11)&amp;"*")/1000</f>
        <v>12466</v>
      </c>
      <c r="U181" s="22">
        <f>SUMIFS(Gögn!$I$2:$I$11876,Gögn!$F$2:$F$11876,"*"&amp;LEFT($A181,4)&amp;"*",Gögn!$A$2:$A$11876,U$207,Gögn!$F$2:$F$11876,"*"&amp;RIGHT($A181,5)&amp;"*",Gögn!$F$2:$F$11876,"&lt;&gt;"&amp;"*"&amp;LEFT($A181,11)&amp;"*")/1000</f>
        <v>39186.275000000001</v>
      </c>
      <c r="V181" s="22">
        <f>SUMIFS(Gögn!$I$2:$I$11876,Gögn!$F$2:$F$11876,"*"&amp;LEFT($A181,4)&amp;"*",Gögn!$A$2:$A$11876,V$207,Gögn!$F$2:$F$11876,"*"&amp;RIGHT($A181,5)&amp;"*",Gögn!$F$2:$F$11876,"&lt;&gt;"&amp;"*"&amp;LEFT($A181,11)&amp;"*")/1000</f>
        <v>1790310.89</v>
      </c>
      <c r="W181" s="22">
        <f>SUMIFS(Gögn!$I$2:$I$11876,Gögn!$F$2:$F$11876,"*"&amp;LEFT($A181,4)&amp;"*",Gögn!$A$2:$A$11876,W$207,Gögn!$F$2:$F$11876,"*"&amp;RIGHT($A181,5)&amp;"*",Gögn!$F$2:$F$11876,"&lt;&gt;"&amp;"*"&amp;LEFT($A181,11)&amp;"*")/1000</f>
        <v>584684.24199999997</v>
      </c>
      <c r="X181" s="22">
        <f>SUMIFS(Gögn!$I$2:$I$11876,Gögn!$F$2:$F$11876,"*"&amp;LEFT($A181,4)&amp;"*",Gögn!$A$2:$A$11876,X$207,Gögn!$F$2:$F$11876,"*"&amp;RIGHT($A181,5)&amp;"*",Gögn!$F$2:$F$11876,"&lt;&gt;"&amp;"*"&amp;LEFT($A181,11)&amp;"*")/1000</f>
        <v>3774.3789999999999</v>
      </c>
      <c r="Y181" s="22">
        <f>SUMIFS(Gögn!$I$2:$I$11876,Gögn!$F$2:$F$11876,"*"&amp;LEFT($A181,4)&amp;"*",Gögn!$A$2:$A$11876,Y$207,Gögn!$F$2:$F$11876,"*"&amp;RIGHT($A181,5)&amp;"*",Gögn!$F$2:$F$11876,"&lt;&gt;"&amp;"*"&amp;LEFT($A181,11)&amp;"*")/1000</f>
        <v>1048726.9269999999</v>
      </c>
      <c r="Z181" s="22">
        <f>SUMIFS(Gögn!$I$2:$I$11876,Gögn!$F$2:$F$11876,"*"&amp;LEFT($A181,4)&amp;"*",Gögn!$A$2:$A$11876,Z$207,Gögn!$F$2:$F$11876,"*"&amp;RIGHT($A181,5)&amp;"*",Gögn!$F$2:$F$11876,"&lt;&gt;"&amp;"*"&amp;LEFT($A181,11)&amp;"*")/1000</f>
        <v>-2045.5550000000001</v>
      </c>
      <c r="AA181" s="22">
        <f>SUMIFS(Gögn!$I$2:$I$11876,Gögn!$F$2:$F$11876,"*"&amp;LEFT($A181,4)&amp;"*",Gögn!$A$2:$A$11876,AA$207,Gögn!$F$2:$F$11876,"*"&amp;RIGHT($A181,5)&amp;"*",Gögn!$F$2:$F$11876,"&lt;&gt;"&amp;"*"&amp;LEFT($A181,11)&amp;"*")/1000</f>
        <v>79165</v>
      </c>
      <c r="AB181" s="22">
        <f>SUMIFS(Gögn!$I$2:$I$11876,Gögn!$F$2:$F$11876,"*"&amp;LEFT($A181,4)&amp;"*",Gögn!$A$2:$A$11876,AB$207,Gögn!$F$2:$F$11876,"*"&amp;RIGHT($A181,5)&amp;"*",Gögn!$F$2:$F$11876,"&lt;&gt;"&amp;"*"&amp;LEFT($A181,11)&amp;"*")/1000</f>
        <v>324945.44199999998</v>
      </c>
      <c r="AC181" s="22">
        <f>SUMIFS(Gögn!$I$2:$I$11876,Gögn!$F$2:$F$11876,"*"&amp;LEFT($A181,4)&amp;"*",Gögn!$A$2:$A$11876,AC$207,Gögn!$F$2:$F$11876,"*"&amp;RIGHT($A181,5)&amp;"*",Gögn!$F$2:$F$11876,"&lt;&gt;"&amp;"*"&amp;LEFT($A181,11)&amp;"*")/1000</f>
        <v>302353.41600000003</v>
      </c>
    </row>
    <row r="182" spans="1:29" ht="15" customHeight="1">
      <c r="A182" s="1" t="s">
        <v>425</v>
      </c>
      <c r="B182" s="5"/>
      <c r="C182" s="23" t="s">
        <v>322</v>
      </c>
      <c r="D182" s="24">
        <f t="shared" si="27"/>
        <v>8980450.3359999992</v>
      </c>
      <c r="E182" s="24">
        <f>SUMIFS(Gögn!$I$2:$I$11876,Gögn!$F$2:$F$11876,"*"&amp;LEFT($A182,4)&amp;"*",Gögn!$A$2:$A$11876,E$207,Gögn!$F$2:$F$11876,"*"&amp;RIGHT($A182,5)&amp;"*",Gögn!$F$2:$F$11876,"&lt;&gt;"&amp;"*"&amp;LEFT($A182,11)&amp;"*")/1000</f>
        <v>144590.92600000001</v>
      </c>
      <c r="F182" s="24">
        <f>SUMIFS(Gögn!$I$2:$I$11876,Gögn!$F$2:$F$11876,"*"&amp;LEFT($A182,4)&amp;"*",Gögn!$A$2:$A$11876,F$207,Gögn!$F$2:$F$11876,"*"&amp;RIGHT($A182,5)&amp;"*",Gögn!$F$2:$F$11876,"&lt;&gt;"&amp;"*"&amp;LEFT($A182,11)&amp;"*")/1000</f>
        <v>628888.89</v>
      </c>
      <c r="G182" s="24">
        <f>SUMIFS(Gögn!$I$2:$I$11876,Gögn!$F$2:$F$11876,"*"&amp;LEFT($A182,4)&amp;"*",Gögn!$A$2:$A$11876,G$207,Gögn!$F$2:$F$11876,"*"&amp;RIGHT($A182,5)&amp;"*",Gögn!$F$2:$F$11876,"&lt;&gt;"&amp;"*"&amp;LEFT($A182,11)&amp;"*")/1000</f>
        <v>407885.995</v>
      </c>
      <c r="H182" s="24">
        <f>SUMIFS(Gögn!$I$2:$I$11876,Gögn!$F$2:$F$11876,"*"&amp;LEFT($A182,4)&amp;"*",Gögn!$A$2:$A$11876,H$207,Gögn!$F$2:$F$11876,"*"&amp;RIGHT($A182,5)&amp;"*",Gögn!$F$2:$F$11876,"&lt;&gt;"&amp;"*"&amp;LEFT($A182,11)&amp;"*")/1000</f>
        <v>0</v>
      </c>
      <c r="I182" s="24">
        <f>SUMIFS(Gögn!$I$2:$I$11876,Gögn!$F$2:$F$11876,"*"&amp;LEFT($A182,4)&amp;"*",Gögn!$A$2:$A$11876,I$207,Gögn!$F$2:$F$11876,"*"&amp;RIGHT($A182,5)&amp;"*",Gögn!$F$2:$F$11876,"&lt;&gt;"&amp;"*"&amp;LEFT($A182,11)&amp;"*")/1000</f>
        <v>80667.925000000003</v>
      </c>
      <c r="J182" s="24">
        <f>SUMIFS(Gögn!$I$2:$I$11876,Gögn!$F$2:$F$11876,"*"&amp;LEFT($A182,4)&amp;"*",Gögn!$A$2:$A$11876,J$207,Gögn!$F$2:$F$11876,"*"&amp;RIGHT($A182,5)&amp;"*",Gögn!$F$2:$F$11876,"&lt;&gt;"&amp;"*"&amp;LEFT($A182,11)&amp;"*")/1000</f>
        <v>5249</v>
      </c>
      <c r="K182" s="24">
        <f>SUMIFS(Gögn!$I$2:$I$11876,Gögn!$F$2:$F$11876,"*"&amp;LEFT($A182,4)&amp;"*",Gögn!$A$2:$A$11876,K$207,Gögn!$F$2:$F$11876,"*"&amp;RIGHT($A182,5)&amp;"*",Gögn!$F$2:$F$11876,"&lt;&gt;"&amp;"*"&amp;LEFT($A182,11)&amp;"*")/1000</f>
        <v>717292.45900000003</v>
      </c>
      <c r="L182" s="24">
        <f>SUMIFS(Gögn!$I$2:$I$11876,Gögn!$F$2:$F$11876,"*"&amp;LEFT($A182,4)&amp;"*",Gögn!$A$2:$A$11876,L$207,Gögn!$F$2:$F$11876,"*"&amp;RIGHT($A182,5)&amp;"*",Gögn!$F$2:$F$11876,"&lt;&gt;"&amp;"*"&amp;LEFT($A182,11)&amp;"*")/1000</f>
        <v>11885</v>
      </c>
      <c r="M182" s="24">
        <f>SUMIFS(Gögn!$I$2:$I$11876,Gögn!$F$2:$F$11876,"*"&amp;LEFT($A182,4)&amp;"*",Gögn!$A$2:$A$11876,M$207,Gögn!$F$2:$F$11876,"*"&amp;RIGHT($A182,5)&amp;"*",Gögn!$F$2:$F$11876,"&lt;&gt;"&amp;"*"&amp;LEFT($A182,11)&amp;"*")/1000</f>
        <v>2176481.0240000002</v>
      </c>
      <c r="N182" s="24">
        <f>SUMIFS(Gögn!$I$2:$I$11876,Gögn!$F$2:$F$11876,"*"&amp;LEFT($A182,4)&amp;"*",Gögn!$A$2:$A$11876,N$207,Gögn!$F$2:$F$11876,"*"&amp;RIGHT($A182,5)&amp;"*",Gögn!$F$2:$F$11876,"&lt;&gt;"&amp;"*"&amp;LEFT($A182,11)&amp;"*")/1000</f>
        <v>5225.4260000000004</v>
      </c>
      <c r="O182" s="24">
        <f>SUMIFS(Gögn!$I$2:$I$11876,Gögn!$F$2:$F$11876,"*"&amp;LEFT($A182,4)&amp;"*",Gögn!$A$2:$A$11876,O$207,Gögn!$F$2:$F$11876,"*"&amp;RIGHT($A182,5)&amp;"*",Gögn!$F$2:$F$11876,"&lt;&gt;"&amp;"*"&amp;LEFT($A182,11)&amp;"*")/1000</f>
        <v>4.375</v>
      </c>
      <c r="P182" s="24">
        <f>SUMIFS(Gögn!$I$2:$I$11876,Gögn!$F$2:$F$11876,"*"&amp;LEFT($A182,4)&amp;"*",Gögn!$A$2:$A$11876,P$207,Gögn!$F$2:$F$11876,"*"&amp;RIGHT($A182,5)&amp;"*",Gögn!$F$2:$F$11876,"&lt;&gt;"&amp;"*"&amp;LEFT($A182,11)&amp;"*")/1000</f>
        <v>35716</v>
      </c>
      <c r="Q182" s="24">
        <f>SUMIFS(Gögn!$I$2:$I$11876,Gögn!$F$2:$F$11876,"*"&amp;LEFT($A182,4)&amp;"*",Gögn!$A$2:$A$11876,Q$207,Gögn!$F$2:$F$11876,"*"&amp;RIGHT($A182,5)&amp;"*",Gögn!$F$2:$F$11876,"&lt;&gt;"&amp;"*"&amp;LEFT($A182,11)&amp;"*")/1000</f>
        <v>0</v>
      </c>
      <c r="R182" s="24">
        <f>SUMIFS(Gögn!$I$2:$I$11876,Gögn!$F$2:$F$11876,"*"&amp;LEFT($A182,4)&amp;"*",Gögn!$A$2:$A$11876,R$207,Gögn!$F$2:$F$11876,"*"&amp;RIGHT($A182,5)&amp;"*",Gögn!$F$2:$F$11876,"&lt;&gt;"&amp;"*"&amp;LEFT($A182,11)&amp;"*")/1000</f>
        <v>1704</v>
      </c>
      <c r="S182" s="24">
        <f>SUMIFS(Gögn!$I$2:$I$11876,Gögn!$F$2:$F$11876,"*"&amp;LEFT($A182,4)&amp;"*",Gögn!$A$2:$A$11876,S$207,Gögn!$F$2:$F$11876,"*"&amp;RIGHT($A182,5)&amp;"*",Gögn!$F$2:$F$11876,"&lt;&gt;"&amp;"*"&amp;LEFT($A182,11)&amp;"*")/1000</f>
        <v>0</v>
      </c>
      <c r="T182" s="24">
        <f>SUMIFS(Gögn!$I$2:$I$11876,Gögn!$F$2:$F$11876,"*"&amp;LEFT($A182,4)&amp;"*",Gögn!$A$2:$A$11876,T$207,Gögn!$F$2:$F$11876,"*"&amp;RIGHT($A182,5)&amp;"*",Gögn!$F$2:$F$11876,"&lt;&gt;"&amp;"*"&amp;LEFT($A182,11)&amp;"*")/1000</f>
        <v>297</v>
      </c>
      <c r="U182" s="24">
        <f>SUMIFS(Gögn!$I$2:$I$11876,Gögn!$F$2:$F$11876,"*"&amp;LEFT($A182,4)&amp;"*",Gögn!$A$2:$A$11876,U$207,Gögn!$F$2:$F$11876,"*"&amp;RIGHT($A182,5)&amp;"*",Gögn!$F$2:$F$11876,"&lt;&gt;"&amp;"*"&amp;LEFT($A182,11)&amp;"*")/1000</f>
        <v>0</v>
      </c>
      <c r="V182" s="24">
        <f>SUMIFS(Gögn!$I$2:$I$11876,Gögn!$F$2:$F$11876,"*"&amp;LEFT($A182,4)&amp;"*",Gögn!$A$2:$A$11876,V$207,Gögn!$F$2:$F$11876,"*"&amp;RIGHT($A182,5)&amp;"*",Gögn!$F$2:$F$11876,"&lt;&gt;"&amp;"*"&amp;LEFT($A182,11)&amp;"*")/1000</f>
        <v>1873989.753</v>
      </c>
      <c r="W182" s="24">
        <f>SUMIFS(Gögn!$I$2:$I$11876,Gögn!$F$2:$F$11876,"*"&amp;LEFT($A182,4)&amp;"*",Gögn!$A$2:$A$11876,W$207,Gögn!$F$2:$F$11876,"*"&amp;RIGHT($A182,5)&amp;"*",Gögn!$F$2:$F$11876,"&lt;&gt;"&amp;"*"&amp;LEFT($A182,11)&amp;"*")/1000</f>
        <v>36103.803999999996</v>
      </c>
      <c r="X182" s="24">
        <f>SUMIFS(Gögn!$I$2:$I$11876,Gögn!$F$2:$F$11876,"*"&amp;LEFT($A182,4)&amp;"*",Gögn!$A$2:$A$11876,X$207,Gögn!$F$2:$F$11876,"*"&amp;RIGHT($A182,5)&amp;"*",Gögn!$F$2:$F$11876,"&lt;&gt;"&amp;"*"&amp;LEFT($A182,11)&amp;"*")/1000</f>
        <v>277.92899999999997</v>
      </c>
      <c r="Y182" s="24">
        <f>SUMIFS(Gögn!$I$2:$I$11876,Gögn!$F$2:$F$11876,"*"&amp;LEFT($A182,4)&amp;"*",Gögn!$A$2:$A$11876,Y$207,Gögn!$F$2:$F$11876,"*"&amp;RIGHT($A182,5)&amp;"*",Gögn!$F$2:$F$11876,"&lt;&gt;"&amp;"*"&amp;LEFT($A182,11)&amp;"*")/1000</f>
        <v>1461607.7579999999</v>
      </c>
      <c r="Z182" s="24">
        <f>SUMIFS(Gögn!$I$2:$I$11876,Gögn!$F$2:$F$11876,"*"&amp;LEFT($A182,4)&amp;"*",Gögn!$A$2:$A$11876,Z$207,Gögn!$F$2:$F$11876,"*"&amp;RIGHT($A182,5)&amp;"*",Gögn!$F$2:$F$11876,"&lt;&gt;"&amp;"*"&amp;LEFT($A182,11)&amp;"*")/1000</f>
        <v>12117.285</v>
      </c>
      <c r="AA182" s="24">
        <f>SUMIFS(Gögn!$I$2:$I$11876,Gögn!$F$2:$F$11876,"*"&amp;LEFT($A182,4)&amp;"*",Gögn!$A$2:$A$11876,AA$207,Gögn!$F$2:$F$11876,"*"&amp;RIGHT($A182,5)&amp;"*",Gögn!$F$2:$F$11876,"&lt;&gt;"&amp;"*"&amp;LEFT($A182,11)&amp;"*")/1000</f>
        <v>211120</v>
      </c>
      <c r="AB182" s="24">
        <f>SUMIFS(Gögn!$I$2:$I$11876,Gögn!$F$2:$F$11876,"*"&amp;LEFT($A182,4)&amp;"*",Gögn!$A$2:$A$11876,AB$207,Gögn!$F$2:$F$11876,"*"&amp;RIGHT($A182,5)&amp;"*",Gögn!$F$2:$F$11876,"&lt;&gt;"&amp;"*"&amp;LEFT($A182,11)&amp;"*")/1000</f>
        <v>310500.239</v>
      </c>
      <c r="AC182" s="24">
        <f>SUMIFS(Gögn!$I$2:$I$11876,Gögn!$F$2:$F$11876,"*"&amp;LEFT($A182,4)&amp;"*",Gögn!$A$2:$A$11876,AC$207,Gögn!$F$2:$F$11876,"*"&amp;RIGHT($A182,5)&amp;"*",Gögn!$F$2:$F$11876,"&lt;&gt;"&amp;"*"&amp;LEFT($A182,11)&amp;"*")/1000</f>
        <v>858845.54799999995</v>
      </c>
    </row>
    <row r="183" spans="1:29" ht="15" customHeight="1">
      <c r="A183" s="1" t="s">
        <v>449</v>
      </c>
      <c r="B183" s="5"/>
      <c r="C183" s="25" t="s">
        <v>323</v>
      </c>
      <c r="D183" s="22">
        <f t="shared" si="27"/>
        <v>431362.63800000004</v>
      </c>
      <c r="E183" s="22">
        <f>SUMIFS(Gögn!$I$2:$I$11876,Gögn!$F$2:$F$11876,"*"&amp;LEFT($A183,4)&amp;"*",Gögn!$A$2:$A$11876,E$207,Gögn!$F$2:$F$11876,"*"&amp;RIGHT($A183,5)&amp;"*")/1000</f>
        <v>4949.7579999999998</v>
      </c>
      <c r="F183" s="22">
        <f>SUMIFS(Gögn!$I$2:$I$11876,Gögn!$F$2:$F$11876,"*"&amp;LEFT($A183,4)&amp;"*",Gögn!$A$2:$A$11876,F$207,Gögn!$F$2:$F$11876,"*"&amp;RIGHT($A183,5)&amp;"*")/1000</f>
        <v>78677.963000000003</v>
      </c>
      <c r="G183" s="22">
        <f>SUMIFS(Gögn!$I$2:$I$11876,Gögn!$F$2:$F$11876,"*"&amp;LEFT($A183,4)&amp;"*",Gögn!$A$2:$A$11876,G$207,Gögn!$F$2:$F$11876,"*"&amp;RIGHT($A183,5)&amp;"*")/1000</f>
        <v>26861.508999999998</v>
      </c>
      <c r="H183" s="22">
        <f>SUMIFS(Gögn!$I$2:$I$11876,Gögn!$F$2:$F$11876,"*"&amp;LEFT($A183,4)&amp;"*",Gögn!$A$2:$A$11876,H$207,Gögn!$F$2:$F$11876,"*"&amp;RIGHT($A183,5)&amp;"*")/1000</f>
        <v>1071.0409999999999</v>
      </c>
      <c r="I183" s="22">
        <f>SUMIFS(Gögn!$I$2:$I$11876,Gögn!$F$2:$F$11876,"*"&amp;LEFT($A183,4)&amp;"*",Gögn!$A$2:$A$11876,I$207,Gögn!$F$2:$F$11876,"*"&amp;RIGHT($A183,5)&amp;"*")/1000</f>
        <v>5312.4210000000003</v>
      </c>
      <c r="J183" s="22">
        <f>SUMIFS(Gögn!$I$2:$I$11876,Gögn!$F$2:$F$11876,"*"&amp;LEFT($A183,4)&amp;"*",Gögn!$A$2:$A$11876,J$207,Gögn!$F$2:$F$11876,"*"&amp;RIGHT($A183,5)&amp;"*")/1000</f>
        <v>3453</v>
      </c>
      <c r="K183" s="22">
        <f>SUMIFS(Gögn!$I$2:$I$11876,Gögn!$F$2:$F$11876,"*"&amp;LEFT($A183,4)&amp;"*",Gögn!$A$2:$A$11876,K$207,Gögn!$F$2:$F$11876,"*"&amp;RIGHT($A183,5)&amp;"*")/1000</f>
        <v>30355.713</v>
      </c>
      <c r="L183" s="22">
        <f>SUMIFS(Gögn!$I$2:$I$11876,Gögn!$F$2:$F$11876,"*"&amp;LEFT($A183,4)&amp;"*",Gögn!$A$2:$A$11876,L$207,Gögn!$F$2:$F$11876,"*"&amp;RIGHT($A183,5)&amp;"*")/1000</f>
        <v>5443</v>
      </c>
      <c r="M183" s="22">
        <f>SUMIFS(Gögn!$I$2:$I$11876,Gögn!$F$2:$F$11876,"*"&amp;LEFT($A183,4)&amp;"*",Gögn!$A$2:$A$11876,M$207,Gögn!$F$2:$F$11876,"*"&amp;RIGHT($A183,5)&amp;"*")/1000</f>
        <v>36403.332000000002</v>
      </c>
      <c r="N183" s="22">
        <f>SUMIFS(Gögn!$I$2:$I$11876,Gögn!$F$2:$F$11876,"*"&amp;LEFT($A183,4)&amp;"*",Gögn!$A$2:$A$11876,N$207,Gögn!$F$2:$F$11876,"*"&amp;RIGHT($A183,5)&amp;"*")/1000</f>
        <v>1791.7449999999999</v>
      </c>
      <c r="O183" s="22">
        <f>SUMIFS(Gögn!$I$2:$I$11876,Gögn!$F$2:$F$11876,"*"&amp;LEFT($A183,4)&amp;"*",Gögn!$A$2:$A$11876,O$207,Gögn!$F$2:$F$11876,"*"&amp;RIGHT($A183,5)&amp;"*")/1000</f>
        <v>0</v>
      </c>
      <c r="P183" s="22">
        <f>SUMIFS(Gögn!$I$2:$I$11876,Gögn!$F$2:$F$11876,"*"&amp;LEFT($A183,4)&amp;"*",Gögn!$A$2:$A$11876,P$207,Gögn!$F$2:$F$11876,"*"&amp;RIGHT($A183,5)&amp;"*")/1000</f>
        <v>14133</v>
      </c>
      <c r="Q183" s="22">
        <f>SUMIFS(Gögn!$I$2:$I$11876,Gögn!$F$2:$F$11876,"*"&amp;LEFT($A183,4)&amp;"*",Gögn!$A$2:$A$11876,Q$207,Gögn!$F$2:$F$11876,"*"&amp;RIGHT($A183,5)&amp;"*")/1000</f>
        <v>1570</v>
      </c>
      <c r="R183" s="22">
        <f>SUMIFS(Gögn!$I$2:$I$11876,Gögn!$F$2:$F$11876,"*"&amp;LEFT($A183,4)&amp;"*",Gögn!$A$2:$A$11876,R$207,Gögn!$F$2:$F$11876,"*"&amp;RIGHT($A183,5)&amp;"*")/1000</f>
        <v>1436</v>
      </c>
      <c r="S183" s="22">
        <f>SUMIFS(Gögn!$I$2:$I$11876,Gögn!$F$2:$F$11876,"*"&amp;LEFT($A183,4)&amp;"*",Gögn!$A$2:$A$11876,S$207,Gögn!$F$2:$F$11876,"*"&amp;RIGHT($A183,5)&amp;"*")/1000</f>
        <v>2856.3560000000002</v>
      </c>
      <c r="T183" s="22">
        <f>SUMIFS(Gögn!$I$2:$I$11876,Gögn!$F$2:$F$11876,"*"&amp;LEFT($A183,4)&amp;"*",Gögn!$A$2:$A$11876,T$207,Gögn!$F$2:$F$11876,"*"&amp;RIGHT($A183,5)&amp;"*")/1000</f>
        <v>1896</v>
      </c>
      <c r="U183" s="22">
        <f>SUMIFS(Gögn!$I$2:$I$11876,Gögn!$F$2:$F$11876,"*"&amp;LEFT($A183,4)&amp;"*",Gögn!$A$2:$A$11876,U$207,Gögn!$F$2:$F$11876,"*"&amp;RIGHT($A183,5)&amp;"*")/1000</f>
        <v>6444.1270000000004</v>
      </c>
      <c r="V183" s="22">
        <f>SUMIFS(Gögn!$I$2:$I$11876,Gögn!$F$2:$F$11876,"*"&amp;LEFT($A183,4)&amp;"*",Gögn!$A$2:$A$11876,V$207,Gögn!$F$2:$F$11876,"*"&amp;RIGHT($A183,5)&amp;"*")/1000</f>
        <v>50290.805</v>
      </c>
      <c r="W183" s="22">
        <f>SUMIFS(Gögn!$I$2:$I$11876,Gögn!$F$2:$F$11876,"*"&amp;LEFT($A183,4)&amp;"*",Gögn!$A$2:$A$11876,W$207,Gögn!$F$2:$F$11876,"*"&amp;RIGHT($A183,5)&amp;"*")/1000</f>
        <v>16353.191999999999</v>
      </c>
      <c r="X183" s="22">
        <f>SUMIFS(Gögn!$I$2:$I$11876,Gögn!$F$2:$F$11876,"*"&amp;LEFT($A183,4)&amp;"*",Gögn!$A$2:$A$11876,X$207,Gögn!$F$2:$F$11876,"*"&amp;RIGHT($A183,5)&amp;"*")/1000</f>
        <v>153.70400000000001</v>
      </c>
      <c r="Y183" s="22">
        <f>SUMIFS(Gögn!$I$2:$I$11876,Gögn!$F$2:$F$11876,"*"&amp;LEFT($A183,4)&amp;"*",Gögn!$A$2:$A$11876,Y$207,Gögn!$F$2:$F$11876,"*"&amp;RIGHT($A183,5)&amp;"*")/1000</f>
        <v>59407.035000000003</v>
      </c>
      <c r="Z183" s="22">
        <f>SUMIFS(Gögn!$I$2:$I$11876,Gögn!$F$2:$F$11876,"*"&amp;LEFT($A183,4)&amp;"*",Gögn!$A$2:$A$11876,Z$207,Gögn!$F$2:$F$11876,"*"&amp;RIGHT($A183,5)&amp;"*")/1000</f>
        <v>8197.1890000000003</v>
      </c>
      <c r="AA183" s="22">
        <f>SUMIFS(Gögn!$I$2:$I$11876,Gögn!$F$2:$F$11876,"*"&amp;LEFT($A183,4)&amp;"*",Gögn!$A$2:$A$11876,AA$207,Gögn!$F$2:$F$11876,"*"&amp;RIGHT($A183,5)&amp;"*")/1000</f>
        <v>34699</v>
      </c>
      <c r="AB183" s="22">
        <f>SUMIFS(Gögn!$I$2:$I$11876,Gögn!$F$2:$F$11876,"*"&amp;LEFT($A183,4)&amp;"*",Gögn!$A$2:$A$11876,AB$207,Gögn!$F$2:$F$11876,"*"&amp;RIGHT($A183,5)&amp;"*")/1000</f>
        <v>2322.1779999999999</v>
      </c>
      <c r="AC183" s="22">
        <f>SUMIFS(Gögn!$I$2:$I$11876,Gögn!$F$2:$F$11876,"*"&amp;LEFT($A183,4)&amp;"*",Gögn!$A$2:$A$11876,AC$207,Gögn!$F$2:$F$11876,"*"&amp;RIGHT($A183,5)&amp;"*")/1000</f>
        <v>37284.57</v>
      </c>
    </row>
    <row r="184" spans="1:29" ht="15" customHeight="1">
      <c r="A184" s="1" t="s">
        <v>441</v>
      </c>
      <c r="B184" s="5"/>
      <c r="C184" s="23" t="s">
        <v>306</v>
      </c>
      <c r="D184" s="24">
        <f t="shared" si="27"/>
        <v>458970.7209999999</v>
      </c>
      <c r="E184" s="24">
        <f>SUMIFS(Gögn!$I$2:$I$11876,Gögn!$F$2:$F$11876,"*"&amp;LEFT($A184,4)&amp;"*",Gögn!$A$2:$A$11876,E$207,Gögn!$F$2:$F$11876,"*"&amp;RIGHT($A184,5)&amp;"*")/1000</f>
        <v>7740.9070000000002</v>
      </c>
      <c r="F184" s="24">
        <f>SUMIFS(Gögn!$I$2:$I$11876,Gögn!$F$2:$F$11876,"*"&amp;LEFT($A184,4)&amp;"*",Gögn!$A$2:$A$11876,F$207,Gögn!$F$2:$F$11876,"*"&amp;RIGHT($A184,5)&amp;"*")/1000</f>
        <v>37826.601000000002</v>
      </c>
      <c r="G184" s="24">
        <f>SUMIFS(Gögn!$I$2:$I$11876,Gögn!$F$2:$F$11876,"*"&amp;LEFT($A184,4)&amp;"*",Gögn!$A$2:$A$11876,G$207,Gögn!$F$2:$F$11876,"*"&amp;RIGHT($A184,5)&amp;"*")/1000</f>
        <v>29146.402999999998</v>
      </c>
      <c r="H184" s="24">
        <f>SUMIFS(Gögn!$I$2:$I$11876,Gögn!$F$2:$F$11876,"*"&amp;LEFT($A184,4)&amp;"*",Gögn!$A$2:$A$11876,H$207,Gögn!$F$2:$F$11876,"*"&amp;RIGHT($A184,5)&amp;"*")/1000</f>
        <v>2533.4690000000001</v>
      </c>
      <c r="I184" s="24">
        <f>SUMIFS(Gögn!$I$2:$I$11876,Gögn!$F$2:$F$11876,"*"&amp;LEFT($A184,4)&amp;"*",Gögn!$A$2:$A$11876,I$207,Gögn!$F$2:$F$11876,"*"&amp;RIGHT($A184,5)&amp;"*")/1000</f>
        <v>5764.3069999999998</v>
      </c>
      <c r="J184" s="24">
        <f>SUMIFS(Gögn!$I$2:$I$11876,Gögn!$F$2:$F$11876,"*"&amp;LEFT($A184,4)&amp;"*",Gögn!$A$2:$A$11876,J$207,Gögn!$F$2:$F$11876,"*"&amp;RIGHT($A184,5)&amp;"*")/1000</f>
        <v>14119</v>
      </c>
      <c r="K184" s="24">
        <f>SUMIFS(Gögn!$I$2:$I$11876,Gögn!$F$2:$F$11876,"*"&amp;LEFT($A184,4)&amp;"*",Gögn!$A$2:$A$11876,K$207,Gögn!$F$2:$F$11876,"*"&amp;RIGHT($A184,5)&amp;"*")/1000</f>
        <v>0</v>
      </c>
      <c r="L184" s="24">
        <f>SUMIFS(Gögn!$I$2:$I$11876,Gögn!$F$2:$F$11876,"*"&amp;LEFT($A184,4)&amp;"*",Gögn!$A$2:$A$11876,L$207,Gögn!$F$2:$F$11876,"*"&amp;RIGHT($A184,5)&amp;"*")/1000</f>
        <v>19630</v>
      </c>
      <c r="M184" s="24">
        <f>SUMIFS(Gögn!$I$2:$I$11876,Gögn!$F$2:$F$11876,"*"&amp;LEFT($A184,4)&amp;"*",Gögn!$A$2:$A$11876,M$207,Gögn!$F$2:$F$11876,"*"&amp;RIGHT($A184,5)&amp;"*")/1000</f>
        <v>64985.623</v>
      </c>
      <c r="N184" s="24">
        <f>SUMIFS(Gögn!$I$2:$I$11876,Gögn!$F$2:$F$11876,"*"&amp;LEFT($A184,4)&amp;"*",Gögn!$A$2:$A$11876,N$207,Gögn!$F$2:$F$11876,"*"&amp;RIGHT($A184,5)&amp;"*")/1000</f>
        <v>0</v>
      </c>
      <c r="O184" s="24">
        <f>SUMIFS(Gögn!$I$2:$I$11876,Gögn!$F$2:$F$11876,"*"&amp;LEFT($A184,4)&amp;"*",Gögn!$A$2:$A$11876,O$207,Gögn!$F$2:$F$11876,"*"&amp;RIGHT($A184,5)&amp;"*")/1000</f>
        <v>3052.5349999999999</v>
      </c>
      <c r="P184" s="24">
        <f>SUMIFS(Gögn!$I$2:$I$11876,Gögn!$F$2:$F$11876,"*"&amp;LEFT($A184,4)&amp;"*",Gögn!$A$2:$A$11876,P$207,Gögn!$F$2:$F$11876,"*"&amp;RIGHT($A184,5)&amp;"*")/1000</f>
        <v>8869</v>
      </c>
      <c r="Q184" s="24">
        <f>SUMIFS(Gögn!$I$2:$I$11876,Gögn!$F$2:$F$11876,"*"&amp;LEFT($A184,4)&amp;"*",Gögn!$A$2:$A$11876,Q$207,Gögn!$F$2:$F$11876,"*"&amp;RIGHT($A184,5)&amp;"*")/1000</f>
        <v>5344</v>
      </c>
      <c r="R184" s="24">
        <f>SUMIFS(Gögn!$I$2:$I$11876,Gögn!$F$2:$F$11876,"*"&amp;LEFT($A184,4)&amp;"*",Gögn!$A$2:$A$11876,R$207,Gögn!$F$2:$F$11876,"*"&amp;RIGHT($A184,5)&amp;"*")/1000</f>
        <v>5137</v>
      </c>
      <c r="S184" s="24">
        <f>SUMIFS(Gögn!$I$2:$I$11876,Gögn!$F$2:$F$11876,"*"&amp;LEFT($A184,4)&amp;"*",Gögn!$A$2:$A$11876,S$207,Gögn!$F$2:$F$11876,"*"&amp;RIGHT($A184,5)&amp;"*")/1000</f>
        <v>1958.9269999999999</v>
      </c>
      <c r="T184" s="24">
        <f>SUMIFS(Gögn!$I$2:$I$11876,Gögn!$F$2:$F$11876,"*"&amp;LEFT($A184,4)&amp;"*",Gögn!$A$2:$A$11876,T$207,Gögn!$F$2:$F$11876,"*"&amp;RIGHT($A184,5)&amp;"*")/1000</f>
        <v>9145</v>
      </c>
      <c r="U184" s="24">
        <f>SUMIFS(Gögn!$I$2:$I$11876,Gögn!$F$2:$F$11876,"*"&amp;LEFT($A184,4)&amp;"*",Gögn!$A$2:$A$11876,U$207,Gögn!$F$2:$F$11876,"*"&amp;RIGHT($A184,5)&amp;"*")/1000</f>
        <v>10855.29</v>
      </c>
      <c r="V184" s="24">
        <f>SUMIFS(Gögn!$I$2:$I$11876,Gögn!$F$2:$F$11876,"*"&amp;LEFT($A184,4)&amp;"*",Gögn!$A$2:$A$11876,V$207,Gögn!$F$2:$F$11876,"*"&amp;RIGHT($A184,5)&amp;"*")/1000</f>
        <v>46541.303999999996</v>
      </c>
      <c r="W184" s="24">
        <f>SUMIFS(Gögn!$I$2:$I$11876,Gögn!$F$2:$F$11876,"*"&amp;LEFT($A184,4)&amp;"*",Gögn!$A$2:$A$11876,W$207,Gögn!$F$2:$F$11876,"*"&amp;RIGHT($A184,5)&amp;"*")/1000</f>
        <v>15145.517</v>
      </c>
      <c r="X184" s="24">
        <f>SUMIFS(Gögn!$I$2:$I$11876,Gögn!$F$2:$F$11876,"*"&amp;LEFT($A184,4)&amp;"*",Gögn!$A$2:$A$11876,X$207,Gögn!$F$2:$F$11876,"*"&amp;RIGHT($A184,5)&amp;"*")/1000</f>
        <v>0</v>
      </c>
      <c r="Y184" s="24">
        <f>SUMIFS(Gögn!$I$2:$I$11876,Gögn!$F$2:$F$11876,"*"&amp;LEFT($A184,4)&amp;"*",Gögn!$A$2:$A$11876,Y$207,Gögn!$F$2:$F$11876,"*"&amp;RIGHT($A184,5)&amp;"*")/1000</f>
        <v>101330.753</v>
      </c>
      <c r="Z184" s="24">
        <f>SUMIFS(Gögn!$I$2:$I$11876,Gögn!$F$2:$F$11876,"*"&amp;LEFT($A184,4)&amp;"*",Gögn!$A$2:$A$11876,Z$207,Gögn!$F$2:$F$11876,"*"&amp;RIGHT($A184,5)&amp;"*")/1000</f>
        <v>0</v>
      </c>
      <c r="AA184" s="24">
        <f>SUMIFS(Gögn!$I$2:$I$11876,Gögn!$F$2:$F$11876,"*"&amp;LEFT($A184,4)&amp;"*",Gögn!$A$2:$A$11876,AA$207,Gögn!$F$2:$F$11876,"*"&amp;RIGHT($A184,5)&amp;"*")/1000</f>
        <v>10833</v>
      </c>
      <c r="AB184" s="24">
        <f>SUMIFS(Gögn!$I$2:$I$11876,Gögn!$F$2:$F$11876,"*"&amp;LEFT($A184,4)&amp;"*",Gögn!$A$2:$A$11876,AB$207,Gögn!$F$2:$F$11876,"*"&amp;RIGHT($A184,5)&amp;"*")/1000</f>
        <v>17324.491000000002</v>
      </c>
      <c r="AC184" s="24">
        <f>SUMIFS(Gögn!$I$2:$I$11876,Gögn!$F$2:$F$11876,"*"&amp;LEFT($A184,4)&amp;"*",Gögn!$A$2:$A$11876,AC$207,Gögn!$F$2:$F$11876,"*"&amp;RIGHT($A184,5)&amp;"*")/1000</f>
        <v>41687.593999999997</v>
      </c>
    </row>
    <row r="185" spans="1:29" ht="15" customHeight="1">
      <c r="A185" s="1" t="s">
        <v>445</v>
      </c>
      <c r="B185" s="5"/>
      <c r="C185" s="25" t="s">
        <v>324</v>
      </c>
      <c r="D185" s="22">
        <f t="shared" si="27"/>
        <v>907976.70399999991</v>
      </c>
      <c r="E185" s="22">
        <f>SUMIFS(Gögn!$I$2:$I$11876,Gögn!$F$2:$F$11876,"*"&amp;LEFT($A185,4)&amp;"*",Gögn!$A$2:$A$11876,E$207,Gögn!$F$2:$F$11876,"*"&amp;RIGHT($A185,5)&amp;"*")/1000</f>
        <v>0</v>
      </c>
      <c r="F185" s="22">
        <f>SUMIFS(Gögn!$I$2:$I$11876,Gögn!$F$2:$F$11876,"*"&amp;LEFT($A185,4)&amp;"*",Gögn!$A$2:$A$11876,F$207,Gögn!$F$2:$F$11876,"*"&amp;RIGHT($A185,5)&amp;"*")/1000</f>
        <v>263696.78899999999</v>
      </c>
      <c r="G185" s="22">
        <f>SUMIFS(Gögn!$I$2:$I$11876,Gögn!$F$2:$F$11876,"*"&amp;LEFT($A185,4)&amp;"*",Gögn!$A$2:$A$11876,G$207,Gögn!$F$2:$F$11876,"*"&amp;RIGHT($A185,5)&amp;"*")/1000</f>
        <v>8870.73</v>
      </c>
      <c r="H185" s="22">
        <f>SUMIFS(Gögn!$I$2:$I$11876,Gögn!$F$2:$F$11876,"*"&amp;LEFT($A185,4)&amp;"*",Gögn!$A$2:$A$11876,H$207,Gögn!$F$2:$F$11876,"*"&amp;RIGHT($A185,5)&amp;"*")/1000</f>
        <v>0</v>
      </c>
      <c r="I185" s="22">
        <f>SUMIFS(Gögn!$I$2:$I$11876,Gögn!$F$2:$F$11876,"*"&amp;LEFT($A185,4)&amp;"*",Gögn!$A$2:$A$11876,I$207,Gögn!$F$2:$F$11876,"*"&amp;RIGHT($A185,5)&amp;"*")/1000</f>
        <v>1754.3710000000001</v>
      </c>
      <c r="J185" s="22">
        <f>SUMIFS(Gögn!$I$2:$I$11876,Gögn!$F$2:$F$11876,"*"&amp;LEFT($A185,4)&amp;"*",Gögn!$A$2:$A$11876,J$207,Gögn!$F$2:$F$11876,"*"&amp;RIGHT($A185,5)&amp;"*")/1000</f>
        <v>32590</v>
      </c>
      <c r="K185" s="22">
        <f>SUMIFS(Gögn!$I$2:$I$11876,Gögn!$F$2:$F$11876,"*"&amp;LEFT($A185,4)&amp;"*",Gögn!$A$2:$A$11876,K$207,Gögn!$F$2:$F$11876,"*"&amp;RIGHT($A185,5)&amp;"*")/1000</f>
        <v>0</v>
      </c>
      <c r="L185" s="22">
        <f>SUMIFS(Gögn!$I$2:$I$11876,Gögn!$F$2:$F$11876,"*"&amp;LEFT($A185,4)&amp;"*",Gögn!$A$2:$A$11876,L$207,Gögn!$F$2:$F$11876,"*"&amp;RIGHT($A185,5)&amp;"*")/1000</f>
        <v>86851</v>
      </c>
      <c r="M185" s="22">
        <f>SUMIFS(Gögn!$I$2:$I$11876,Gögn!$F$2:$F$11876,"*"&amp;LEFT($A185,4)&amp;"*",Gögn!$A$2:$A$11876,M$207,Gögn!$F$2:$F$11876,"*"&amp;RIGHT($A185,5)&amp;"*")/1000</f>
        <v>0</v>
      </c>
      <c r="N185" s="22">
        <f>SUMIFS(Gögn!$I$2:$I$11876,Gögn!$F$2:$F$11876,"*"&amp;LEFT($A185,4)&amp;"*",Gögn!$A$2:$A$11876,N$207,Gögn!$F$2:$F$11876,"*"&amp;RIGHT($A185,5)&amp;"*")/1000</f>
        <v>29350.832999999999</v>
      </c>
      <c r="O185" s="22">
        <f>SUMIFS(Gögn!$I$2:$I$11876,Gögn!$F$2:$F$11876,"*"&amp;LEFT($A185,4)&amp;"*",Gögn!$A$2:$A$11876,O$207,Gögn!$F$2:$F$11876,"*"&amp;RIGHT($A185,5)&amp;"*")/1000</f>
        <v>11780.045</v>
      </c>
      <c r="P185" s="22">
        <f>SUMIFS(Gögn!$I$2:$I$11876,Gögn!$F$2:$F$11876,"*"&amp;LEFT($A185,4)&amp;"*",Gögn!$A$2:$A$11876,P$207,Gögn!$F$2:$F$11876,"*"&amp;RIGHT($A185,5)&amp;"*")/1000</f>
        <v>4835</v>
      </c>
      <c r="Q185" s="22">
        <f>SUMIFS(Gögn!$I$2:$I$11876,Gögn!$F$2:$F$11876,"*"&amp;LEFT($A185,4)&amp;"*",Gögn!$A$2:$A$11876,Q$207,Gögn!$F$2:$F$11876,"*"&amp;RIGHT($A185,5)&amp;"*")/1000</f>
        <v>5636</v>
      </c>
      <c r="R185" s="22">
        <f>SUMIFS(Gögn!$I$2:$I$11876,Gögn!$F$2:$F$11876,"*"&amp;LEFT($A185,4)&amp;"*",Gögn!$A$2:$A$11876,R$207,Gögn!$F$2:$F$11876,"*"&amp;RIGHT($A185,5)&amp;"*")/1000</f>
        <v>27082</v>
      </c>
      <c r="S185" s="22">
        <f>SUMIFS(Gögn!$I$2:$I$11876,Gögn!$F$2:$F$11876,"*"&amp;LEFT($A185,4)&amp;"*",Gögn!$A$2:$A$11876,S$207,Gögn!$F$2:$F$11876,"*"&amp;RIGHT($A185,5)&amp;"*")/1000</f>
        <v>0</v>
      </c>
      <c r="T185" s="22">
        <f>SUMIFS(Gögn!$I$2:$I$11876,Gögn!$F$2:$F$11876,"*"&amp;LEFT($A185,4)&amp;"*",Gögn!$A$2:$A$11876,T$207,Gögn!$F$2:$F$11876,"*"&amp;RIGHT($A185,5)&amp;"*")/1000</f>
        <v>0</v>
      </c>
      <c r="U185" s="22">
        <f>SUMIFS(Gögn!$I$2:$I$11876,Gögn!$F$2:$F$11876,"*"&amp;LEFT($A185,4)&amp;"*",Gögn!$A$2:$A$11876,U$207,Gögn!$F$2:$F$11876,"*"&amp;RIGHT($A185,5)&amp;"*")/1000</f>
        <v>0</v>
      </c>
      <c r="V185" s="22">
        <f>SUMIFS(Gögn!$I$2:$I$11876,Gögn!$F$2:$F$11876,"*"&amp;LEFT($A185,4)&amp;"*",Gögn!$A$2:$A$11876,V$207,Gögn!$F$2:$F$11876,"*"&amp;RIGHT($A185,5)&amp;"*")/1000</f>
        <v>0</v>
      </c>
      <c r="W185" s="22">
        <f>SUMIFS(Gögn!$I$2:$I$11876,Gögn!$F$2:$F$11876,"*"&amp;LEFT($A185,4)&amp;"*",Gögn!$A$2:$A$11876,W$207,Gögn!$F$2:$F$11876,"*"&amp;RIGHT($A185,5)&amp;"*")/1000</f>
        <v>0</v>
      </c>
      <c r="X185" s="22">
        <f>SUMIFS(Gögn!$I$2:$I$11876,Gögn!$F$2:$F$11876,"*"&amp;LEFT($A185,4)&amp;"*",Gögn!$A$2:$A$11876,X$207,Gögn!$F$2:$F$11876,"*"&amp;RIGHT($A185,5)&amp;"*")/1000</f>
        <v>686.779</v>
      </c>
      <c r="Y185" s="22">
        <f>SUMIFS(Gögn!$I$2:$I$11876,Gögn!$F$2:$F$11876,"*"&amp;LEFT($A185,4)&amp;"*",Gögn!$A$2:$A$11876,Y$207,Gögn!$F$2:$F$11876,"*"&amp;RIGHT($A185,5)&amp;"*")/1000</f>
        <v>358954.05099999998</v>
      </c>
      <c r="Z185" s="22">
        <f>SUMIFS(Gögn!$I$2:$I$11876,Gögn!$F$2:$F$11876,"*"&amp;LEFT($A185,4)&amp;"*",Gögn!$A$2:$A$11876,Z$207,Gögn!$F$2:$F$11876,"*"&amp;RIGHT($A185,5)&amp;"*")/1000</f>
        <v>3822.819</v>
      </c>
      <c r="AA185" s="22">
        <f>SUMIFS(Gögn!$I$2:$I$11876,Gögn!$F$2:$F$11876,"*"&amp;LEFT($A185,4)&amp;"*",Gögn!$A$2:$A$11876,AA$207,Gögn!$F$2:$F$11876,"*"&amp;RIGHT($A185,5)&amp;"*")/1000</f>
        <v>71062</v>
      </c>
      <c r="AB185" s="22">
        <f>SUMIFS(Gögn!$I$2:$I$11876,Gögn!$F$2:$F$11876,"*"&amp;LEFT($A185,4)&amp;"*",Gögn!$A$2:$A$11876,AB$207,Gögn!$F$2:$F$11876,"*"&amp;RIGHT($A185,5)&amp;"*")/1000</f>
        <v>1004.287</v>
      </c>
      <c r="AC185" s="22">
        <f>SUMIFS(Gögn!$I$2:$I$11876,Gögn!$F$2:$F$11876,"*"&amp;LEFT($A185,4)&amp;"*",Gögn!$A$2:$A$11876,AC$207,Gögn!$F$2:$F$11876,"*"&amp;RIGHT($A185,5)&amp;"*")/1000</f>
        <v>0</v>
      </c>
    </row>
    <row r="186" spans="1:29" ht="15" customHeight="1">
      <c r="A186" s="1" t="s">
        <v>454</v>
      </c>
      <c r="B186" s="5"/>
      <c r="C186" s="23" t="s">
        <v>439</v>
      </c>
      <c r="D186" s="24">
        <f t="shared" si="27"/>
        <v>770903.9040000001</v>
      </c>
      <c r="E186" s="24">
        <f>SUMIFS(Gögn!$I$2:$I$11876,Gögn!$F$2:$F$11876,"*"&amp;LEFT($A186,4)&amp;"*",Gögn!$A$2:$A$11876,E$207,Gögn!$F$2:$F$11876,"*"&amp;RIGHT($A186,5)&amp;"*")/1000</f>
        <v>276.125</v>
      </c>
      <c r="F186" s="24">
        <f>SUMIFS(Gögn!$I$2:$I$11876,Gögn!$F$2:$F$11876,"*"&amp;LEFT($A186,4)&amp;"*",Gögn!$A$2:$A$11876,F$207,Gögn!$F$2:$F$11876,"*"&amp;RIGHT($A186,5)&amp;"*")/1000</f>
        <v>3048.0630000000001</v>
      </c>
      <c r="G186" s="24">
        <f>SUMIFS(Gögn!$I$2:$I$11876,Gögn!$F$2:$F$11876,"*"&amp;LEFT($A186,4)&amp;"*",Gögn!$A$2:$A$11876,G$207,Gögn!$F$2:$F$11876,"*"&amp;RIGHT($A186,5)&amp;"*")/1000</f>
        <v>0</v>
      </c>
      <c r="H186" s="24">
        <f>SUMIFS(Gögn!$I$2:$I$11876,Gögn!$F$2:$F$11876,"*"&amp;LEFT($A186,4)&amp;"*",Gögn!$A$2:$A$11876,H$207,Gögn!$F$2:$F$11876,"*"&amp;RIGHT($A186,5)&amp;"*")/1000</f>
        <v>0</v>
      </c>
      <c r="I186" s="24">
        <f>SUMIFS(Gögn!$I$2:$I$11876,Gögn!$F$2:$F$11876,"*"&amp;LEFT($A186,4)&amp;"*",Gögn!$A$2:$A$11876,I$207,Gögn!$F$2:$F$11876,"*"&amp;RIGHT($A186,5)&amp;"*")/1000</f>
        <v>0</v>
      </c>
      <c r="J186" s="24">
        <f>SUMIFS(Gögn!$I$2:$I$11876,Gögn!$F$2:$F$11876,"*"&amp;LEFT($A186,4)&amp;"*",Gögn!$A$2:$A$11876,J$207,Gögn!$F$2:$F$11876,"*"&amp;RIGHT($A186,5)&amp;"*")/1000</f>
        <v>0</v>
      </c>
      <c r="K186" s="24">
        <f>SUMIFS(Gögn!$I$2:$I$11876,Gögn!$F$2:$F$11876,"*"&amp;LEFT($A186,4)&amp;"*",Gögn!$A$2:$A$11876,K$207,Gögn!$F$2:$F$11876,"*"&amp;RIGHT($A186,5)&amp;"*")/1000</f>
        <v>0</v>
      </c>
      <c r="L186" s="24">
        <f>SUMIFS(Gögn!$I$2:$I$11876,Gögn!$F$2:$F$11876,"*"&amp;LEFT($A186,4)&amp;"*",Gögn!$A$2:$A$11876,L$207,Gögn!$F$2:$F$11876,"*"&amp;RIGHT($A186,5)&amp;"*")/1000</f>
        <v>0</v>
      </c>
      <c r="M186" s="24">
        <f>SUMIFS(Gögn!$I$2:$I$11876,Gögn!$F$2:$F$11876,"*"&amp;LEFT($A186,4)&amp;"*",Gögn!$A$2:$A$11876,M$207,Gögn!$F$2:$F$11876,"*"&amp;RIGHT($A186,5)&amp;"*")/1000</f>
        <v>678629.85400000005</v>
      </c>
      <c r="N186" s="24">
        <f>SUMIFS(Gögn!$I$2:$I$11876,Gögn!$F$2:$F$11876,"*"&amp;LEFT($A186,4)&amp;"*",Gögn!$A$2:$A$11876,N$207,Gögn!$F$2:$F$11876,"*"&amp;RIGHT($A186,5)&amp;"*")/1000</f>
        <v>-1662.079</v>
      </c>
      <c r="O186" s="24">
        <f>SUMIFS(Gögn!$I$2:$I$11876,Gögn!$F$2:$F$11876,"*"&amp;LEFT($A186,4)&amp;"*",Gögn!$A$2:$A$11876,O$207,Gögn!$F$2:$F$11876,"*"&amp;RIGHT($A186,5)&amp;"*")/1000</f>
        <v>59825.052000000003</v>
      </c>
      <c r="P186" s="24">
        <f>SUMIFS(Gögn!$I$2:$I$11876,Gögn!$F$2:$F$11876,"*"&amp;LEFT($A186,4)&amp;"*",Gögn!$A$2:$A$11876,P$207,Gögn!$F$2:$F$11876,"*"&amp;RIGHT($A186,5)&amp;"*")/1000</f>
        <v>0</v>
      </c>
      <c r="Q186" s="24">
        <f>SUMIFS(Gögn!$I$2:$I$11876,Gögn!$F$2:$F$11876,"*"&amp;LEFT($A186,4)&amp;"*",Gögn!$A$2:$A$11876,Q$207,Gögn!$F$2:$F$11876,"*"&amp;RIGHT($A186,5)&amp;"*")/1000</f>
        <v>0</v>
      </c>
      <c r="R186" s="24">
        <f>SUMIFS(Gögn!$I$2:$I$11876,Gögn!$F$2:$F$11876,"*"&amp;LEFT($A186,4)&amp;"*",Gögn!$A$2:$A$11876,R$207,Gögn!$F$2:$F$11876,"*"&amp;RIGHT($A186,5)&amp;"*")/1000</f>
        <v>356</v>
      </c>
      <c r="S186" s="24">
        <f>SUMIFS(Gögn!$I$2:$I$11876,Gögn!$F$2:$F$11876,"*"&amp;LEFT($A186,4)&amp;"*",Gögn!$A$2:$A$11876,S$207,Gögn!$F$2:$F$11876,"*"&amp;RIGHT($A186,5)&amp;"*")/1000</f>
        <v>0</v>
      </c>
      <c r="T186" s="24">
        <f>SUMIFS(Gögn!$I$2:$I$11876,Gögn!$F$2:$F$11876,"*"&amp;LEFT($A186,4)&amp;"*",Gögn!$A$2:$A$11876,T$207,Gögn!$F$2:$F$11876,"*"&amp;RIGHT($A186,5)&amp;"*")/1000</f>
        <v>0</v>
      </c>
      <c r="U186" s="24">
        <f>SUMIFS(Gögn!$I$2:$I$11876,Gögn!$F$2:$F$11876,"*"&amp;LEFT($A186,4)&amp;"*",Gögn!$A$2:$A$11876,U$207,Gögn!$F$2:$F$11876,"*"&amp;RIGHT($A186,5)&amp;"*")/1000</f>
        <v>0</v>
      </c>
      <c r="V186" s="24">
        <f>SUMIFS(Gögn!$I$2:$I$11876,Gögn!$F$2:$F$11876,"*"&amp;LEFT($A186,4)&amp;"*",Gögn!$A$2:$A$11876,V$207,Gögn!$F$2:$F$11876,"*"&amp;RIGHT($A186,5)&amp;"*")/1000</f>
        <v>1010.259</v>
      </c>
      <c r="W186" s="24">
        <f>SUMIFS(Gögn!$I$2:$I$11876,Gögn!$F$2:$F$11876,"*"&amp;LEFT($A186,4)&amp;"*",Gögn!$A$2:$A$11876,W$207,Gögn!$F$2:$F$11876,"*"&amp;RIGHT($A186,5)&amp;"*")/1000</f>
        <v>380.73599999999999</v>
      </c>
      <c r="X186" s="24">
        <f>SUMIFS(Gögn!$I$2:$I$11876,Gögn!$F$2:$F$11876,"*"&amp;LEFT($A186,4)&amp;"*",Gögn!$A$2:$A$11876,X$207,Gögn!$F$2:$F$11876,"*"&amp;RIGHT($A186,5)&amp;"*")/1000</f>
        <v>309.25200000000001</v>
      </c>
      <c r="Y186" s="24">
        <f>SUMIFS(Gögn!$I$2:$I$11876,Gögn!$F$2:$F$11876,"*"&amp;LEFT($A186,4)&amp;"*",Gögn!$A$2:$A$11876,Y$207,Gögn!$F$2:$F$11876,"*"&amp;RIGHT($A186,5)&amp;"*")/1000</f>
        <v>0</v>
      </c>
      <c r="Z186" s="24">
        <f>SUMIFS(Gögn!$I$2:$I$11876,Gögn!$F$2:$F$11876,"*"&amp;LEFT($A186,4)&amp;"*",Gögn!$A$2:$A$11876,Z$207,Gögn!$F$2:$F$11876,"*"&amp;RIGHT($A186,5)&amp;"*")/1000</f>
        <v>0</v>
      </c>
      <c r="AA186" s="24">
        <f>SUMIFS(Gögn!$I$2:$I$11876,Gögn!$F$2:$F$11876,"*"&amp;LEFT($A186,4)&amp;"*",Gögn!$A$2:$A$11876,AA$207,Gögn!$F$2:$F$11876,"*"&amp;RIGHT($A186,5)&amp;"*")/1000</f>
        <v>23938</v>
      </c>
      <c r="AB186" s="24">
        <f>SUMIFS(Gögn!$I$2:$I$11876,Gögn!$F$2:$F$11876,"*"&amp;LEFT($A186,4)&amp;"*",Gögn!$A$2:$A$11876,AB$207,Gögn!$F$2:$F$11876,"*"&amp;RIGHT($A186,5)&amp;"*")/1000</f>
        <v>467.95699999999999</v>
      </c>
      <c r="AC186" s="24">
        <f>SUMIFS(Gögn!$I$2:$I$11876,Gögn!$F$2:$F$11876,"*"&amp;LEFT($A186,4)&amp;"*",Gögn!$A$2:$A$11876,AC$207,Gögn!$F$2:$F$11876,"*"&amp;RIGHT($A186,5)&amp;"*")/1000</f>
        <v>4324.6850000000004</v>
      </c>
    </row>
    <row r="187" spans="1:29" ht="15" customHeight="1">
      <c r="A187" s="1" t="s">
        <v>465</v>
      </c>
      <c r="B187" s="5"/>
      <c r="C187" s="25" t="s">
        <v>296</v>
      </c>
      <c r="D187" s="22">
        <f>SUM(D178:D186)</f>
        <v>21350688.82</v>
      </c>
      <c r="E187" s="22">
        <f>SUM(E178:E186)</f>
        <v>317193.44</v>
      </c>
      <c r="F187" s="22">
        <f t="shared" ref="F187:AC187" si="28">SUM(F178:F186)</f>
        <v>1916005.3690000004</v>
      </c>
      <c r="G187" s="22">
        <f t="shared" si="28"/>
        <v>804392.84899999993</v>
      </c>
      <c r="H187" s="22">
        <f t="shared" si="28"/>
        <v>20953.245000000003</v>
      </c>
      <c r="I187" s="22">
        <f t="shared" si="28"/>
        <v>159085.38800000001</v>
      </c>
      <c r="J187" s="22">
        <f t="shared" si="28"/>
        <v>257987</v>
      </c>
      <c r="K187" s="22">
        <f t="shared" si="28"/>
        <v>1344133.997</v>
      </c>
      <c r="L187" s="22">
        <f t="shared" si="28"/>
        <v>363983</v>
      </c>
      <c r="M187" s="22">
        <f t="shared" si="28"/>
        <v>4153186.6910000006</v>
      </c>
      <c r="N187" s="22">
        <f t="shared" si="28"/>
        <v>106635</v>
      </c>
      <c r="O187" s="22">
        <f t="shared" si="28"/>
        <v>227763.084</v>
      </c>
      <c r="P187" s="22">
        <f t="shared" si="28"/>
        <v>226409</v>
      </c>
      <c r="Q187" s="22">
        <f t="shared" si="28"/>
        <v>43755</v>
      </c>
      <c r="R187" s="22">
        <f t="shared" si="28"/>
        <v>99949</v>
      </c>
      <c r="S187" s="22">
        <f t="shared" si="28"/>
        <v>23690.226999999999</v>
      </c>
      <c r="T187" s="22">
        <f t="shared" si="28"/>
        <v>77556</v>
      </c>
      <c r="U187" s="22">
        <f t="shared" si="28"/>
        <v>71240.406000000003</v>
      </c>
      <c r="V187" s="22">
        <f t="shared" si="28"/>
        <v>4149473.037</v>
      </c>
      <c r="W187" s="22">
        <f t="shared" si="28"/>
        <v>719906.59500000009</v>
      </c>
      <c r="X187" s="22">
        <f t="shared" si="28"/>
        <v>6632.5150000000012</v>
      </c>
      <c r="Y187" s="22">
        <f t="shared" si="28"/>
        <v>3478975.3739999998</v>
      </c>
      <c r="Z187" s="22">
        <f t="shared" si="28"/>
        <v>23932.153999999999</v>
      </c>
      <c r="AA187" s="22">
        <f t="shared" si="28"/>
        <v>577204</v>
      </c>
      <c r="AB187" s="22">
        <f t="shared" si="28"/>
        <v>726941.23100000003</v>
      </c>
      <c r="AC187" s="22">
        <f t="shared" si="28"/>
        <v>1453705.2180000001</v>
      </c>
    </row>
    <row r="188" spans="1:29" ht="15" customHeight="1">
      <c r="A188" s="1" t="s">
        <v>465</v>
      </c>
      <c r="B188" s="5"/>
      <c r="C188" s="23" t="s">
        <v>330</v>
      </c>
      <c r="D188" s="167">
        <f t="shared" si="21"/>
        <v>0.35351759486087997</v>
      </c>
      <c r="E188" s="167">
        <f>IFERROR(E187/E83,0)*100</f>
        <v>0.18110584529825718</v>
      </c>
      <c r="F188" s="167">
        <f t="shared" ref="F188:AC188" si="29">IFERROR(F187/F83,0)*100</f>
        <v>0.34808551655364467</v>
      </c>
      <c r="G188" s="167">
        <f t="shared" si="29"/>
        <v>0.29715658858088551</v>
      </c>
      <c r="H188" s="167">
        <f t="shared" si="29"/>
        <v>0.1220813209434003</v>
      </c>
      <c r="I188" s="167">
        <f t="shared" si="29"/>
        <v>0.29164706947723978</v>
      </c>
      <c r="J188" s="167">
        <f t="shared" si="29"/>
        <v>0.44013427774530917</v>
      </c>
      <c r="K188" s="167">
        <f t="shared" si="29"/>
        <v>0.5454503043474952</v>
      </c>
      <c r="L188" s="167">
        <f t="shared" si="29"/>
        <v>0.28616045855927474</v>
      </c>
      <c r="M188" s="167">
        <f t="shared" si="29"/>
        <v>0.45690120063622008</v>
      </c>
      <c r="N188" s="167">
        <f t="shared" si="29"/>
        <v>0.33056250302663592</v>
      </c>
      <c r="O188" s="167">
        <f t="shared" si="29"/>
        <v>0.50461215606405896</v>
      </c>
      <c r="P188" s="167">
        <f t="shared" si="29"/>
        <v>0.36746483380416139</v>
      </c>
      <c r="Q188" s="167">
        <f t="shared" si="29"/>
        <v>0.108599820075005</v>
      </c>
      <c r="R188" s="167">
        <f t="shared" si="29"/>
        <v>0.52698901458131764</v>
      </c>
      <c r="S188" s="167">
        <f t="shared" si="29"/>
        <v>0.16241528658366783</v>
      </c>
      <c r="T188" s="167">
        <f t="shared" si="29"/>
        <v>0.27716397031347878</v>
      </c>
      <c r="U188" s="167">
        <f t="shared" si="29"/>
        <v>7.6793024233251087E-2</v>
      </c>
      <c r="V188" s="167">
        <f t="shared" si="29"/>
        <v>0.40475980163945074</v>
      </c>
      <c r="W188" s="167">
        <f t="shared" si="29"/>
        <v>0.24044890909552286</v>
      </c>
      <c r="X188" s="167">
        <f t="shared" si="29"/>
        <v>0.29590492741135954</v>
      </c>
      <c r="Y188" s="167">
        <f t="shared" si="29"/>
        <v>0.29590598627592818</v>
      </c>
      <c r="Z188" s="167">
        <f t="shared" si="29"/>
        <v>2.8088288273791957E-2</v>
      </c>
      <c r="AA188" s="167">
        <f t="shared" si="29"/>
        <v>0.47631478825449874</v>
      </c>
      <c r="AB188" s="167">
        <f t="shared" si="29"/>
        <v>0.30413097216225904</v>
      </c>
      <c r="AC188" s="167">
        <f t="shared" si="29"/>
        <v>0.41682606501349295</v>
      </c>
    </row>
    <row r="189" spans="1:29" ht="15" customHeight="1">
      <c r="A189" s="1" t="s">
        <v>465</v>
      </c>
      <c r="B189" s="5"/>
      <c r="C189" s="25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</row>
    <row r="190" spans="1:29" ht="15" customHeight="1">
      <c r="A190" s="1" t="s">
        <v>465</v>
      </c>
      <c r="B190" s="5"/>
      <c r="C190" s="27" t="s">
        <v>342</v>
      </c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</row>
    <row r="191" spans="1:29" ht="15" customHeight="1">
      <c r="A191" s="1" t="s">
        <v>431</v>
      </c>
      <c r="B191" s="5"/>
      <c r="C191" s="25" t="s">
        <v>325</v>
      </c>
      <c r="D191" s="32">
        <f t="shared" si="21"/>
        <v>0.50006895801688356</v>
      </c>
      <c r="E191" s="32">
        <f>IFERROR(E178/(SUMIFS(Gögn!$I$2:$I$11876,Gögn!$F$2:$F$11876,$A191,Gögn!$A$2:$A$11876,E$207)/1000)*100,0)</f>
        <v>0.13378618312512799</v>
      </c>
      <c r="F191" s="32">
        <f>IFERROR(F178/(SUMIFS(Gögn!$I$2:$I$11876,Gögn!$F$2:$F$11876,$A191,Gögn!$A$2:$A$11876,F$207)/1000)*100,0)</f>
        <v>0</v>
      </c>
      <c r="G191" s="32">
        <f>IFERROR(G178/(SUMIFS(Gögn!$I$2:$I$11876,Gögn!$F$2:$F$11876,$A191,Gögn!$A$2:$A$11876,G$207)/1000)*100,0)</f>
        <v>0</v>
      </c>
      <c r="H191" s="32">
        <f>IFERROR(H178/(SUMIFS(Gögn!$I$2:$I$11876,Gögn!$F$2:$F$11876,$A191,Gögn!$A$2:$A$11876,H$207)/1000)*100,0)</f>
        <v>0</v>
      </c>
      <c r="I191" s="32">
        <f>IFERROR(I178/(SUMIFS(Gögn!$I$2:$I$11876,Gögn!$F$2:$F$11876,$A191,Gögn!$A$2:$A$11876,I$207)/1000)*100,0)</f>
        <v>0</v>
      </c>
      <c r="J191" s="32">
        <f>IFERROR(J178/(SUMIFS(Gögn!$I$2:$I$11876,Gögn!$F$2:$F$11876,$A191,Gögn!$A$2:$A$11876,J$207)/1000)*100,0)</f>
        <v>0</v>
      </c>
      <c r="K191" s="32">
        <f>IFERROR(K178/(SUMIFS(Gögn!$I$2:$I$11876,Gögn!$F$2:$F$11876,$A191,Gögn!$A$2:$A$11876,K$207)/1000)*100,0)</f>
        <v>0.76000003539302186</v>
      </c>
      <c r="L191" s="32">
        <f>IFERROR(L178/(SUMIFS(Gögn!$I$2:$I$11876,Gögn!$F$2:$F$11876,$A191,Gögn!$A$2:$A$11876,L$207)/1000)*100,0)</f>
        <v>0</v>
      </c>
      <c r="M191" s="32">
        <f>IFERROR(M178/(SUMIFS(Gögn!$I$2:$I$11876,Gögn!$F$2:$F$11876,$A191,Gögn!$A$2:$A$11876,M$207)/1000)*100,0)</f>
        <v>0</v>
      </c>
      <c r="N191" s="32">
        <f>IFERROR(N178/(SUMIFS(Gögn!$I$2:$I$11876,Gögn!$F$2:$F$11876,$A191,Gögn!$A$2:$A$11876,N$207)/1000)*100,0)</f>
        <v>0</v>
      </c>
      <c r="O191" s="32">
        <f>IFERROR(O178/(SUMIFS(Gögn!$I$2:$I$11876,Gögn!$F$2:$F$11876,$A191,Gögn!$A$2:$A$11876,O$207)/1000)*100,0)</f>
        <v>0.80999998773118964</v>
      </c>
      <c r="P191" s="32">
        <f>IFERROR(P178/(SUMIFS(Gögn!$I$2:$I$11876,Gögn!$F$2:$F$11876,$A191,Gögn!$A$2:$A$11876,P$207)/1000)*100,0)</f>
        <v>0.9000760962617711</v>
      </c>
      <c r="Q191" s="32">
        <f>IFERROR(Q178/(SUMIFS(Gögn!$I$2:$I$11876,Gögn!$F$2:$F$11876,$A191,Gögn!$A$2:$A$11876,Q$207)/1000)*100,0)</f>
        <v>0</v>
      </c>
      <c r="R191" s="32">
        <f>IFERROR(R178/(SUMIFS(Gögn!$I$2:$I$11876,Gögn!$F$2:$F$11876,$A191,Gögn!$A$2:$A$11876,R$207)/1000)*100,0)</f>
        <v>0.80999015044599643</v>
      </c>
      <c r="S191" s="32">
        <f>IFERROR(S178/(SUMIFS(Gögn!$I$2:$I$11876,Gögn!$F$2:$F$11876,$A191,Gögn!$A$2:$A$11876,S$207)/1000)*100,0)</f>
        <v>0</v>
      </c>
      <c r="T191" s="32">
        <f>IFERROR(T178/(SUMIFS(Gögn!$I$2:$I$11876,Gögn!$F$2:$F$11876,$A191,Gögn!$A$2:$A$11876,T$207)/1000)*100,0)</f>
        <v>0</v>
      </c>
      <c r="U191" s="32">
        <f>IFERROR(U178/(SUMIFS(Gögn!$I$2:$I$11876,Gögn!$F$2:$F$11876,$A191,Gögn!$A$2:$A$11876,U$207)/1000)*100,0)</f>
        <v>0</v>
      </c>
      <c r="V191" s="32">
        <f>IFERROR(V178/(SUMIFS(Gögn!$I$2:$I$11876,Gögn!$F$2:$F$11876,$A191,Gögn!$A$2:$A$11876,V$207)/1000)*100,0)</f>
        <v>1.4977844888880472</v>
      </c>
      <c r="W191" s="32">
        <f>IFERROR(W178/(SUMIFS(Gögn!$I$2:$I$11876,Gögn!$F$2:$F$11876,$A191,Gögn!$A$2:$A$11876,W$207)/1000)*100,0)</f>
        <v>1.4977844488404901</v>
      </c>
      <c r="X191" s="32">
        <f>IFERROR(X178/(SUMIFS(Gögn!$I$2:$I$11876,Gögn!$F$2:$F$11876,$A191,Gögn!$A$2:$A$11876,X$207)/1000)*100,0)</f>
        <v>0</v>
      </c>
      <c r="Y191" s="32">
        <f>IFERROR(Y178/(SUMIFS(Gögn!$I$2:$I$11876,Gögn!$F$2:$F$11876,$A191,Gögn!$A$2:$A$11876,Y$207)/1000)*100,0)</f>
        <v>0</v>
      </c>
      <c r="Z191" s="32">
        <f>IFERROR(Z178/(SUMIFS(Gögn!$I$2:$I$11876,Gögn!$F$2:$F$11876,$A191,Gögn!$A$2:$A$11876,Z$207)/1000)*100,0)</f>
        <v>0</v>
      </c>
      <c r="AA191" s="32">
        <f>IFERROR(AA178/(SUMIFS(Gögn!$I$2:$I$11876,Gögn!$F$2:$F$11876,$A191,Gögn!$A$2:$A$11876,AA$207)/1000)*100,0)</f>
        <v>0</v>
      </c>
      <c r="AB191" s="32">
        <f>IFERROR(AB178/(SUMIFS(Gögn!$I$2:$I$11876,Gögn!$F$2:$F$11876,$A191,Gögn!$A$2:$A$11876,AB$207)/1000)*100,0)</f>
        <v>9.9171940634786404E-2</v>
      </c>
      <c r="AC191" s="32">
        <f>IFERROR(AC178/(SUMIFS(Gögn!$I$2:$I$11876,Gögn!$F$2:$F$11876,$A191,Gögn!$A$2:$A$11876,AC$207)/1000)*100,0)</f>
        <v>1.9912063109239047</v>
      </c>
    </row>
    <row r="192" spans="1:29" ht="15" customHeight="1">
      <c r="A192" s="1" t="s">
        <v>427</v>
      </c>
      <c r="B192" s="5"/>
      <c r="C192" s="23" t="s">
        <v>326</v>
      </c>
      <c r="D192" s="33">
        <f t="shared" si="21"/>
        <v>0.32253709109430306</v>
      </c>
      <c r="E192" s="33">
        <f>IFERROR(E179/(SUMIFS(Gögn!$I$2:$I$11876,Gögn!$F$2:$F$11876,$A192,Gögn!$A$2:$A$11876,E$207)/1000)*100,0)</f>
        <v>0</v>
      </c>
      <c r="F192" s="33">
        <f>IFERROR(F179/(SUMIFS(Gögn!$I$2:$I$11876,Gögn!$F$2:$F$11876,$A192,Gögn!$A$2:$A$11876,F$207)/1000)*100,0)</f>
        <v>0</v>
      </c>
      <c r="G192" s="33">
        <f>IFERROR(G179/(SUMIFS(Gögn!$I$2:$I$11876,Gögn!$F$2:$F$11876,$A192,Gögn!$A$2:$A$11876,G$207)/1000)*100,0)</f>
        <v>0.284117295435449</v>
      </c>
      <c r="H192" s="33">
        <f>IFERROR(H179/(SUMIFS(Gögn!$I$2:$I$11876,Gögn!$F$2:$F$11876,$A192,Gögn!$A$2:$A$11876,H$207)/1000)*100,0)</f>
        <v>0.32689185454318592</v>
      </c>
      <c r="I192" s="33">
        <f>IFERROR(I179/(SUMIFS(Gögn!$I$2:$I$11876,Gögn!$F$2:$F$11876,$A192,Gögn!$A$2:$A$11876,I$207)/1000)*100,0)</f>
        <v>0.28411716063041642</v>
      </c>
      <c r="J192" s="33">
        <f>IFERROR(J179/(SUMIFS(Gögn!$I$2:$I$11876,Gögn!$F$2:$F$11876,$A192,Gögn!$A$2:$A$11876,J$207)/1000)*100,0)</f>
        <v>1.6166960028885708</v>
      </c>
      <c r="K192" s="33">
        <f>IFERROR(K179/(SUMIFS(Gögn!$I$2:$I$11876,Gögn!$F$2:$F$11876,$A192,Gögn!$A$2:$A$11876,K$207)/1000)*100,0)</f>
        <v>0.78502542988593116</v>
      </c>
      <c r="L192" s="33">
        <f>IFERROR(L179/(SUMIFS(Gögn!$I$2:$I$11876,Gögn!$F$2:$F$11876,$A192,Gögn!$A$2:$A$11876,L$207)/1000)*100,0)</f>
        <v>0.91989724616490698</v>
      </c>
      <c r="M192" s="33">
        <f>IFERROR(M179/(SUMIFS(Gögn!$I$2:$I$11876,Gögn!$F$2:$F$11876,$A192,Gögn!$A$2:$A$11876,M$207)/1000)*100,0)</f>
        <v>0</v>
      </c>
      <c r="N192" s="33">
        <f>IFERROR(N179/(SUMIFS(Gögn!$I$2:$I$11876,Gögn!$F$2:$F$11876,$A192,Gögn!$A$2:$A$11876,N$207)/1000)*100,0)</f>
        <v>1.0003551549148959</v>
      </c>
      <c r="O192" s="33">
        <f>IFERROR(O179/(SUMIFS(Gögn!$I$2:$I$11876,Gögn!$F$2:$F$11876,$A192,Gögn!$A$2:$A$11876,O$207)/1000)*100,0)</f>
        <v>1.2158670586692186</v>
      </c>
      <c r="P192" s="33">
        <f>IFERROR(P179/(SUMIFS(Gögn!$I$2:$I$11876,Gögn!$F$2:$F$11876,$A192,Gögn!$A$2:$A$11876,P$207)/1000)*100,0)</f>
        <v>0.84990681359087927</v>
      </c>
      <c r="Q192" s="33">
        <f>IFERROR(Q179/(SUMIFS(Gögn!$I$2:$I$11876,Gögn!$F$2:$F$11876,$A192,Gögn!$A$2:$A$11876,Q$207)/1000)*100,0)</f>
        <v>0.81538183185387725</v>
      </c>
      <c r="R192" s="33">
        <f>IFERROR(R179/(SUMIFS(Gögn!$I$2:$I$11876,Gögn!$F$2:$F$11876,$A192,Gögn!$A$2:$A$11876,R$207)/1000)*100,0)</f>
        <v>1.249201434959949</v>
      </c>
      <c r="S192" s="33">
        <f>IFERROR(S179/(SUMIFS(Gögn!$I$2:$I$11876,Gögn!$F$2:$F$11876,$A192,Gögn!$A$2:$A$11876,S$207)/1000)*100,0)</f>
        <v>1.2584586237411721</v>
      </c>
      <c r="T192" s="33">
        <f>IFERROR(T179/(SUMIFS(Gögn!$I$2:$I$11876,Gögn!$F$2:$F$11876,$A192,Gögn!$A$2:$A$11876,T$207)/1000)*100,0)</f>
        <v>1.6871397066391407</v>
      </c>
      <c r="U192" s="33">
        <f>IFERROR(U179/(SUMIFS(Gögn!$I$2:$I$11876,Gögn!$F$2:$F$11876,$A192,Gögn!$A$2:$A$11876,U$207)/1000)*100,0)</f>
        <v>0.25277862757390418</v>
      </c>
      <c r="V192" s="33">
        <f>IFERROR(V179/(SUMIFS(Gögn!$I$2:$I$11876,Gögn!$F$2:$F$11876,$A192,Gögn!$A$2:$A$11876,V$207)/1000)*100,0)</f>
        <v>0.58604390941246365</v>
      </c>
      <c r="W192" s="33">
        <f>IFERROR(W179/(SUMIFS(Gögn!$I$2:$I$11876,Gögn!$F$2:$F$11876,$A192,Gögn!$A$2:$A$11876,W$207)/1000)*100,0)</f>
        <v>0.28985657054289538</v>
      </c>
      <c r="X192" s="33">
        <f>IFERROR(X179/(SUMIFS(Gögn!$I$2:$I$11876,Gögn!$F$2:$F$11876,$A192,Gögn!$A$2:$A$11876,X$207)/1000)*100,0)</f>
        <v>1.6500009575680215</v>
      </c>
      <c r="Y192" s="33">
        <f>IFERROR(Y179/(SUMIFS(Gögn!$I$2:$I$11876,Gögn!$F$2:$F$11876,$A192,Gögn!$A$2:$A$11876,Y$207)/1000)*100,0)</f>
        <v>0</v>
      </c>
      <c r="Z192" s="33">
        <f>IFERROR(Z179/(SUMIFS(Gögn!$I$2:$I$11876,Gögn!$F$2:$F$11876,$A192,Gögn!$A$2:$A$11876,Z$207)/1000)*100,0)</f>
        <v>0</v>
      </c>
      <c r="AA192" s="33">
        <f>IFERROR(AA179/(SUMIFS(Gögn!$I$2:$I$11876,Gögn!$F$2:$F$11876,$A192,Gögn!$A$2:$A$11876,AA$207)/1000)*100,0)</f>
        <v>0.38867815993685195</v>
      </c>
      <c r="AB192" s="33">
        <f>IFERROR(AB179/(SUMIFS(Gögn!$I$2:$I$11876,Gögn!$F$2:$F$11876,$A192,Gögn!$A$2:$A$11876,AB$207)/1000)*100,0)</f>
        <v>0</v>
      </c>
      <c r="AC192" s="33">
        <f>IFERROR(AC179/(SUMIFS(Gögn!$I$2:$I$11876,Gögn!$F$2:$F$11876,$A192,Gögn!$A$2:$A$11876,AC$207)/1000)*100,0)</f>
        <v>1.2079245860685095</v>
      </c>
    </row>
    <row r="193" spans="1:29" ht="15" customHeight="1">
      <c r="A193" s="1" t="s">
        <v>429</v>
      </c>
      <c r="B193" s="5"/>
      <c r="C193" s="25" t="s">
        <v>327</v>
      </c>
      <c r="D193" s="32">
        <f t="shared" si="21"/>
        <v>1.9347911097376873</v>
      </c>
      <c r="E193" s="32">
        <f>IFERROR(E180/(SUMIFS(Gögn!$I$2:$I$11876,Gögn!$F$2:$F$11876,$A193,Gögn!$A$2:$A$11876,E$207)/1000)*100,0)</f>
        <v>1.3408342132235733</v>
      </c>
      <c r="F193" s="32">
        <f>IFERROR(F180/(SUMIFS(Gögn!$I$2:$I$11876,Gögn!$F$2:$F$11876,$A193,Gögn!$A$2:$A$11876,F$207)/1000)*100,0)</f>
        <v>3.0094853515473048</v>
      </c>
      <c r="G193" s="32">
        <f>IFERROR(G180/(SUMIFS(Gögn!$I$2:$I$11876,Gögn!$F$2:$F$11876,$A193,Gögn!$A$2:$A$11876,G$207)/1000)*100,0)</f>
        <v>1.1430200826907626</v>
      </c>
      <c r="H193" s="32">
        <f>IFERROR(H180/(SUMIFS(Gögn!$I$2:$I$11876,Gögn!$F$2:$F$11876,$A193,Gögn!$A$2:$A$11876,H$207)/1000)*100,0)</f>
        <v>1.7931912243071704</v>
      </c>
      <c r="I193" s="32">
        <f>IFERROR(I180/(SUMIFS(Gögn!$I$2:$I$11876,Gögn!$F$2:$F$11876,$A193,Gögn!$A$2:$A$11876,I$207)/1000)*100,0)</f>
        <v>1.1430200740674799</v>
      </c>
      <c r="J193" s="32">
        <f>IFERROR(J180/(SUMIFS(Gögn!$I$2:$I$11876,Gögn!$F$2:$F$11876,$A193,Gögn!$A$2:$A$11876,J$207)/1000)*100,0)</f>
        <v>2.5142314013956581</v>
      </c>
      <c r="K193" s="32">
        <f>IFERROR(K180/(SUMIFS(Gögn!$I$2:$I$11876,Gögn!$F$2:$F$11876,$A193,Gögn!$A$2:$A$11876,K$207)/1000)*100,0)</f>
        <v>1.8393037099991898</v>
      </c>
      <c r="L193" s="32">
        <f>IFERROR(L180/(SUMIFS(Gögn!$I$2:$I$11876,Gögn!$F$2:$F$11876,$A193,Gögn!$A$2:$A$11876,L$207)/1000)*100,0)</f>
        <v>2.594431328554081</v>
      </c>
      <c r="M193" s="32">
        <f>IFERROR(M180/(SUMIFS(Gögn!$I$2:$I$11876,Gögn!$F$2:$F$11876,$A193,Gögn!$A$2:$A$11876,M$207)/1000)*100,0)</f>
        <v>2.2163612156101911</v>
      </c>
      <c r="N193" s="32">
        <f>IFERROR(N180/(SUMIFS(Gögn!$I$2:$I$11876,Gögn!$F$2:$F$11876,$A193,Gögn!$A$2:$A$11876,N$207)/1000)*100,0)</f>
        <v>1.9143158198018877</v>
      </c>
      <c r="O193" s="32">
        <f>IFERROR(O180/(SUMIFS(Gögn!$I$2:$I$11876,Gögn!$F$2:$F$11876,$A193,Gögn!$A$2:$A$11876,O$207)/1000)*100,0)</f>
        <v>2.4780865983077769</v>
      </c>
      <c r="P193" s="32">
        <f>IFERROR(P180/(SUMIFS(Gögn!$I$2:$I$11876,Gögn!$F$2:$F$11876,$A193,Gögn!$A$2:$A$11876,P$207)/1000)*100,0)</f>
        <v>0.8278462405863638</v>
      </c>
      <c r="Q193" s="32">
        <f>IFERROR(Q180/(SUMIFS(Gögn!$I$2:$I$11876,Gögn!$F$2:$F$11876,$A193,Gögn!$A$2:$A$11876,Q$207)/1000)*100,0)</f>
        <v>0.72678783801640978</v>
      </c>
      <c r="R193" s="32">
        <f>IFERROR(R180/(SUMIFS(Gögn!$I$2:$I$11876,Gögn!$F$2:$F$11876,$A193,Gögn!$A$2:$A$11876,R$207)/1000)*100,0)</f>
        <v>1.7574765908656604</v>
      </c>
      <c r="S193" s="32">
        <f>IFERROR(S180/(SUMIFS(Gögn!$I$2:$I$11876,Gögn!$F$2:$F$11876,$A193,Gögn!$A$2:$A$11876,S$207)/1000)*100,0)</f>
        <v>1.0514409931532525</v>
      </c>
      <c r="T193" s="32">
        <f>IFERROR(T180/(SUMIFS(Gögn!$I$2:$I$11876,Gögn!$F$2:$F$11876,$A193,Gögn!$A$2:$A$11876,T$207)/1000)*100,0)</f>
        <v>2.1543326816030928</v>
      </c>
      <c r="U193" s="32">
        <f>IFERROR(U180/(SUMIFS(Gögn!$I$2:$I$11876,Gögn!$F$2:$F$11876,$A193,Gögn!$A$2:$A$11876,U$207)/1000)*100,0)</f>
        <v>0.41465022134901741</v>
      </c>
      <c r="V193" s="32">
        <f>IFERROR(V180/(SUMIFS(Gögn!$I$2:$I$11876,Gögn!$F$2:$F$11876,$A193,Gögn!$A$2:$A$11876,V$207)/1000)*100,0)</f>
        <v>2.3462560176822347</v>
      </c>
      <c r="W193" s="32">
        <f>IFERROR(W180/(SUMIFS(Gögn!$I$2:$I$11876,Gögn!$F$2:$F$11876,$A193,Gögn!$A$2:$A$11876,W$207)/1000)*100,0)</f>
        <v>2.295373631351084</v>
      </c>
      <c r="X193" s="32">
        <f>IFERROR(X180/(SUMIFS(Gögn!$I$2:$I$11876,Gögn!$F$2:$F$11876,$A193,Gögn!$A$2:$A$11876,X$207)/1000)*100,0)</f>
        <v>1.0634330222796986</v>
      </c>
      <c r="Y193" s="32">
        <f>IFERROR(Y180/(SUMIFS(Gögn!$I$2:$I$11876,Gögn!$F$2:$F$11876,$A193,Gögn!$A$2:$A$11876,Y$207)/1000)*100,0)</f>
        <v>1.7828241416214099</v>
      </c>
      <c r="Z193" s="32">
        <f>IFERROR(Z180/(SUMIFS(Gögn!$I$2:$I$11876,Gögn!$F$2:$F$11876,$A193,Gögn!$A$2:$A$11876,Z$207)/1000)*100,0)</f>
        <v>0</v>
      </c>
      <c r="AA193" s="32">
        <f>IFERROR(AA180/(SUMIFS(Gögn!$I$2:$I$11876,Gögn!$F$2:$F$11876,$A193,Gögn!$A$2:$A$11876,AA$207)/1000)*100,0)</f>
        <v>1.6553340497861053</v>
      </c>
      <c r="AB193" s="32">
        <f>IFERROR(AB180/(SUMIFS(Gögn!$I$2:$I$11876,Gögn!$F$2:$F$11876,$A193,Gögn!$A$2:$A$11876,AB$207)/1000)*100,0)</f>
        <v>0.9121346851492147</v>
      </c>
      <c r="AC193" s="32">
        <f>IFERROR(AC180/(SUMIFS(Gögn!$I$2:$I$11876,Gögn!$F$2:$F$11876,$A193,Gögn!$A$2:$A$11876,AC$207)/1000)*100,0)</f>
        <v>1.247411901291694</v>
      </c>
    </row>
    <row r="194" spans="1:29" ht="15" customHeight="1">
      <c r="A194" s="1" t="s">
        <v>423</v>
      </c>
      <c r="B194" s="5"/>
      <c r="C194" s="23" t="s">
        <v>328</v>
      </c>
      <c r="D194" s="33">
        <f t="shared" si="21"/>
        <v>0.44959219543971135</v>
      </c>
      <c r="E194" s="33">
        <f>IFERROR(E181/(SUMIFS(Gögn!$I$2:$I$11876,Gögn!$F$2:$F$11876,$A194,Gögn!$A$2:$A$11876,E$207)/1000)*100,0)</f>
        <v>0.18273204754801764</v>
      </c>
      <c r="F194" s="33">
        <f>IFERROR(F181/(SUMIFS(Gögn!$I$2:$I$11876,Gögn!$F$2:$F$11876,$A194,Gögn!$A$2:$A$11876,F$207)/1000)*100,0)</f>
        <v>0.46746120043152867</v>
      </c>
      <c r="G194" s="33">
        <f>IFERROR(G181/(SUMIFS(Gögn!$I$2:$I$11876,Gögn!$F$2:$F$11876,$A194,Gögn!$A$2:$A$11876,G$207)/1000)*100,0)</f>
        <v>0.47225884472413854</v>
      </c>
      <c r="H194" s="33">
        <f>IFERROR(H181/(SUMIFS(Gögn!$I$2:$I$11876,Gögn!$F$2:$F$11876,$A194,Gögn!$A$2:$A$11876,H$207)/1000)*100,0)</f>
        <v>0.4924582953183182</v>
      </c>
      <c r="I194" s="33">
        <f>IFERROR(I181/(SUMIFS(Gögn!$I$2:$I$11876,Gögn!$F$2:$F$11876,$A194,Gögn!$A$2:$A$11876,I$207)/1000)*100,0)</f>
        <v>0.47225884040606231</v>
      </c>
      <c r="J194" s="33">
        <f>IFERROR(J181/(SUMIFS(Gögn!$I$2:$I$11876,Gögn!$F$2:$F$11876,$A194,Gögn!$A$2:$A$11876,J$207)/1000)*100,0)</f>
        <v>0.51796491360043528</v>
      </c>
      <c r="K194" s="33">
        <f>IFERROR(K181/(SUMIFS(Gögn!$I$2:$I$11876,Gögn!$F$2:$F$11876,$A194,Gögn!$A$2:$A$11876,K$207)/1000)*100,0)</f>
        <v>0.65858722565396377</v>
      </c>
      <c r="L194" s="33">
        <f>IFERROR(L181/(SUMIFS(Gögn!$I$2:$I$11876,Gögn!$F$2:$F$11876,$A194,Gögn!$A$2:$A$11876,L$207)/1000)*100,0)</f>
        <v>0.4466787260519145</v>
      </c>
      <c r="M194" s="33">
        <f>IFERROR(M181/(SUMIFS(Gögn!$I$2:$I$11876,Gögn!$F$2:$F$11876,$A194,Gögn!$A$2:$A$11876,M$207)/1000)*100,0)</f>
        <v>0.40578384938319123</v>
      </c>
      <c r="N194" s="33">
        <f>IFERROR(N181/(SUMIFS(Gögn!$I$2:$I$11876,Gögn!$F$2:$F$11876,$A194,Gögn!$A$2:$A$11876,N$207)/1000)*100,0)</f>
        <v>0.56487252722639159</v>
      </c>
      <c r="O194" s="33">
        <f>IFERROR(O181/(SUMIFS(Gögn!$I$2:$I$11876,Gögn!$F$2:$F$11876,$A194,Gögn!$A$2:$A$11876,O$207)/1000)*100,0)</f>
        <v>0.57444871383018981</v>
      </c>
      <c r="P194" s="33">
        <f>IFERROR(P181/(SUMIFS(Gögn!$I$2:$I$11876,Gögn!$F$2:$F$11876,$A194,Gögn!$A$2:$A$11876,P$207)/1000)*100,0)</f>
        <v>0.8509926557058447</v>
      </c>
      <c r="Q194" s="33">
        <f>IFERROR(Q181/(SUMIFS(Gögn!$I$2:$I$11876,Gögn!$F$2:$F$11876,$A194,Gögn!$A$2:$A$11876,Q$207)/1000)*100,0)</f>
        <v>0</v>
      </c>
      <c r="R194" s="33">
        <f>IFERROR(R181/(SUMIFS(Gögn!$I$2:$I$11876,Gögn!$F$2:$F$11876,$A194,Gögn!$A$2:$A$11876,R$207)/1000)*100,0)</f>
        <v>0.46787887167358067</v>
      </c>
      <c r="S194" s="33">
        <f>IFERROR(S181/(SUMIFS(Gögn!$I$2:$I$11876,Gögn!$F$2:$F$11876,$A194,Gögn!$A$2:$A$11876,S$207)/1000)*100,0)</f>
        <v>0.2312357774825986</v>
      </c>
      <c r="T194" s="33">
        <f>IFERROR(T181/(SUMIFS(Gögn!$I$2:$I$11876,Gögn!$F$2:$F$11876,$A194,Gögn!$A$2:$A$11876,T$207)/1000)*100,0)</f>
        <v>0.56617107395376898</v>
      </c>
      <c r="U194" s="33">
        <f>IFERROR(U181/(SUMIFS(Gögn!$I$2:$I$11876,Gögn!$F$2:$F$11876,$A194,Gögn!$A$2:$A$11876,U$207)/1000)*100,0)</f>
        <v>0.48172487063803704</v>
      </c>
      <c r="V194" s="33">
        <f>IFERROR(V181/(SUMIFS(Gögn!$I$2:$I$11876,Gögn!$F$2:$F$11876,$A194,Gögn!$A$2:$A$11876,V$207)/1000)*100,0)</f>
        <v>0.59954337085914944</v>
      </c>
      <c r="W194" s="33">
        <f>IFERROR(W181/(SUMIFS(Gögn!$I$2:$I$11876,Gögn!$F$2:$F$11876,$A194,Gögn!$A$2:$A$11876,W$207)/1000)*100,0)</f>
        <v>0.55018008668153651</v>
      </c>
      <c r="X194" s="33">
        <f>IFERROR(X181/(SUMIFS(Gögn!$I$2:$I$11876,Gögn!$F$2:$F$11876,$A194,Gögn!$A$2:$A$11876,X$207)/1000)*100,0)</f>
        <v>0.60777784449673211</v>
      </c>
      <c r="Y194" s="33">
        <f>IFERROR(Y181/(SUMIFS(Gögn!$I$2:$I$11876,Gögn!$F$2:$F$11876,$A194,Gögn!$A$2:$A$11876,Y$207)/1000)*100,0)</f>
        <v>0.32874628689996716</v>
      </c>
      <c r="Z194" s="33">
        <f>IFERROR(Z181/(SUMIFS(Gögn!$I$2:$I$11876,Gögn!$F$2:$F$11876,$A194,Gögn!$A$2:$A$11876,Z$207)/1000)*100,0)</f>
        <v>0</v>
      </c>
      <c r="AA194" s="33">
        <f>IFERROR(AA181/(SUMIFS(Gögn!$I$2:$I$11876,Gögn!$F$2:$F$11876,$A194,Gögn!$A$2:$A$11876,AA$207)/1000)*100,0)</f>
        <v>0.49302745888609356</v>
      </c>
      <c r="AB194" s="33">
        <f>IFERROR(AB181/(SUMIFS(Gögn!$I$2:$I$11876,Gögn!$F$2:$F$11876,$A194,Gögn!$A$2:$A$11876,AB$207)/1000)*100,0)</f>
        <v>0.4604869000857979</v>
      </c>
      <c r="AC194" s="33">
        <f>IFERROR(AC181/(SUMIFS(Gögn!$I$2:$I$11876,Gögn!$F$2:$F$11876,$A194,Gögn!$A$2:$A$11876,AC$207)/1000)*100,0)</f>
        <v>0.39919089930418383</v>
      </c>
    </row>
    <row r="195" spans="1:29" ht="15" customHeight="1">
      <c r="A195" s="1" t="s">
        <v>425</v>
      </c>
      <c r="B195" s="5"/>
      <c r="C195" s="25" t="s">
        <v>329</v>
      </c>
      <c r="D195" s="32">
        <f t="shared" si="21"/>
        <v>2.3059623809008172</v>
      </c>
      <c r="E195" s="32">
        <f>IFERROR(E182/(SUMIFS(Gögn!$I$2:$I$11876,Gögn!$F$2:$F$11876,$A195,Gögn!$A$2:$A$11876,E$207)/1000)*100,0)</f>
        <v>1.9547802164935986</v>
      </c>
      <c r="F195" s="32">
        <f>IFERROR(F182/(SUMIFS(Gögn!$I$2:$I$11876,Gögn!$F$2:$F$11876,$A195,Gögn!$A$2:$A$11876,F$207)/1000)*100,0)</f>
        <v>2.7432156713561424</v>
      </c>
      <c r="G195" s="32">
        <f>IFERROR(G182/(SUMIFS(Gögn!$I$2:$I$11876,Gögn!$F$2:$F$11876,$A195,Gögn!$A$2:$A$11876,G$207)/1000)*100,0)</f>
        <v>3.5372046211157788</v>
      </c>
      <c r="H195" s="32">
        <f>IFERROR(H182/(SUMIFS(Gögn!$I$2:$I$11876,Gögn!$F$2:$F$11876,$A195,Gögn!$A$2:$A$11876,H$207)/1000)*100,0)</f>
        <v>0</v>
      </c>
      <c r="I195" s="32">
        <f>IFERROR(I182/(SUMIFS(Gögn!$I$2:$I$11876,Gögn!$F$2:$F$11876,$A195,Gögn!$A$2:$A$11876,I$207)/1000)*100,0)</f>
        <v>3.5372046147697858</v>
      </c>
      <c r="J195" s="32">
        <f>IFERROR(J182/(SUMIFS(Gögn!$I$2:$I$11876,Gögn!$F$2:$F$11876,$A195,Gögn!$A$2:$A$11876,J$207)/1000)*100,0)</f>
        <v>2.0404831229615579</v>
      </c>
      <c r="K195" s="32">
        <f>IFERROR(K182/(SUMIFS(Gögn!$I$2:$I$11876,Gögn!$F$2:$F$11876,$A195,Gögn!$A$2:$A$11876,K$207)/1000)*100,0)</f>
        <v>3.6580132637973071</v>
      </c>
      <c r="L195" s="32">
        <f>IFERROR(L182/(SUMIFS(Gögn!$I$2:$I$11876,Gögn!$F$2:$F$11876,$A195,Gögn!$A$2:$A$11876,L$207)/1000)*100,0)</f>
        <v>1.9921153465794614</v>
      </c>
      <c r="M195" s="32">
        <f>IFERROR(M182/(SUMIFS(Gögn!$I$2:$I$11876,Gögn!$F$2:$F$11876,$A195,Gögn!$A$2:$A$11876,M$207)/1000)*100,0)</f>
        <v>3.9308700595880133</v>
      </c>
      <c r="N195" s="32">
        <f>IFERROR(N182/(SUMIFS(Gögn!$I$2:$I$11876,Gögn!$F$2:$F$11876,$A195,Gögn!$A$2:$A$11876,N$207)/1000)*100,0)</f>
        <v>1.1782611790400532</v>
      </c>
      <c r="O195" s="32">
        <f>IFERROR(O182/(SUMIFS(Gögn!$I$2:$I$11876,Gögn!$F$2:$F$11876,$A195,Gögn!$A$2:$A$11876,O$207)/1000)*100,0)</f>
        <v>2.0451076707585321E-3</v>
      </c>
      <c r="P195" s="32">
        <f>IFERROR(P182/(SUMIFS(Gögn!$I$2:$I$11876,Gögn!$F$2:$F$11876,$A195,Gögn!$A$2:$A$11876,P$207)/1000)*100,0)</f>
        <v>1.3205976780464501</v>
      </c>
      <c r="Q195" s="32">
        <f>IFERROR(Q182/(SUMIFS(Gögn!$I$2:$I$11876,Gögn!$F$2:$F$11876,$A195,Gögn!$A$2:$A$11876,Q$207)/1000)*100,0)</f>
        <v>0</v>
      </c>
      <c r="R195" s="32">
        <f>IFERROR(R182/(SUMIFS(Gögn!$I$2:$I$11876,Gögn!$F$2:$F$11876,$A195,Gögn!$A$2:$A$11876,R$207)/1000)*100,0)</f>
        <v>2.0425531914893615</v>
      </c>
      <c r="S195" s="32">
        <f>IFERROR(S182/(SUMIFS(Gögn!$I$2:$I$11876,Gögn!$F$2:$F$11876,$A195,Gögn!$A$2:$A$11876,S$207)/1000)*100,0)</f>
        <v>0</v>
      </c>
      <c r="T195" s="32">
        <f>IFERROR(T182/(SUMIFS(Gögn!$I$2:$I$11876,Gögn!$F$2:$F$11876,$A195,Gögn!$A$2:$A$11876,T$207)/1000)*100,0)</f>
        <v>1.7473671824439607</v>
      </c>
      <c r="U195" s="32">
        <f>IFERROR(U182/(SUMIFS(Gögn!$I$2:$I$11876,Gögn!$F$2:$F$11876,$A195,Gögn!$A$2:$A$11876,U$207)/1000)*100,0)</f>
        <v>0</v>
      </c>
      <c r="V195" s="32">
        <f>IFERROR(V182/(SUMIFS(Gögn!$I$2:$I$11876,Gögn!$F$2:$F$11876,$A195,Gögn!$A$2:$A$11876,V$207)/1000)*100,0)</f>
        <v>2.8418502316302172</v>
      </c>
      <c r="W195" s="32">
        <f>IFERROR(W182/(SUMIFS(Gögn!$I$2:$I$11876,Gögn!$F$2:$F$11876,$A195,Gögn!$A$2:$A$11876,W$207)/1000)*100,0)</f>
        <v>1.1510108986308081</v>
      </c>
      <c r="X195" s="32">
        <f>IFERROR(X182/(SUMIFS(Gögn!$I$2:$I$11876,Gögn!$F$2:$F$11876,$A195,Gögn!$A$2:$A$11876,X$207)/1000)*100,0)</f>
        <v>1.574024141730983</v>
      </c>
      <c r="Y195" s="32">
        <f>IFERROR(Y182/(SUMIFS(Gögn!$I$2:$I$11876,Gögn!$F$2:$F$11876,$A195,Gögn!$A$2:$A$11876,Y$207)/1000)*100,0)</f>
        <v>0.84059981713208287</v>
      </c>
      <c r="Z195" s="32">
        <f>IFERROR(Z182/(SUMIFS(Gögn!$I$2:$I$11876,Gögn!$F$2:$F$11876,$A195,Gögn!$A$2:$A$11876,Z$207)/1000)*100,0)</f>
        <v>0</v>
      </c>
      <c r="AA195" s="32">
        <f>IFERROR(AA182/(SUMIFS(Gögn!$I$2:$I$11876,Gögn!$F$2:$F$11876,$A195,Gögn!$A$2:$A$11876,AA$207)/1000)*100,0)</f>
        <v>3.1737417666791687</v>
      </c>
      <c r="AB195" s="32">
        <f>IFERROR(AB182/(SUMIFS(Gögn!$I$2:$I$11876,Gögn!$F$2:$F$11876,$A195,Gögn!$A$2:$A$11876,AB$207)/1000)*100,0)</f>
        <v>1.5398348376070938</v>
      </c>
      <c r="AC195" s="32">
        <f>IFERROR(AC182/(SUMIFS(Gögn!$I$2:$I$11876,Gögn!$F$2:$F$11876,$A195,Gögn!$A$2:$A$11876,AC$207)/1000)*100,0)</f>
        <v>2.48581456451172</v>
      </c>
    </row>
    <row r="196" spans="1:29" ht="15" customHeight="1">
      <c r="A196" s="5"/>
      <c r="B196" s="5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</row>
    <row r="197" spans="1:29" ht="15" customHeight="1">
      <c r="A197" s="5"/>
      <c r="B197" s="5"/>
      <c r="C197" s="18"/>
      <c r="D197" s="18"/>
      <c r="E197" s="44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</row>
    <row r="198" spans="1:29" ht="15" hidden="1" customHeight="1">
      <c r="A198" s="5"/>
      <c r="B198" s="5"/>
      <c r="C198" s="18"/>
      <c r="D198" s="42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</row>
    <row r="199" spans="1:29" ht="15" hidden="1" customHeight="1">
      <c r="A199" s="5"/>
      <c r="B199" s="5"/>
      <c r="C199" s="18"/>
      <c r="D199" s="42"/>
      <c r="E199" s="43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</row>
    <row r="200" spans="1:29" ht="15" hidden="1" customHeight="1">
      <c r="A200" s="5"/>
      <c r="B200" s="5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</row>
    <row r="201" spans="1:29" ht="15" hidden="1" customHeight="1">
      <c r="A201" s="5"/>
      <c r="B201" s="5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</row>
    <row r="202" spans="1:29" ht="15" hidden="1" customHeight="1">
      <c r="A202" s="5"/>
      <c r="B202" s="5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</row>
    <row r="203" spans="1:29" ht="15" hidden="1" customHeight="1">
      <c r="A203" s="5"/>
      <c r="B203" s="5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</row>
    <row r="204" spans="1:29" ht="15" hidden="1" customHeight="1">
      <c r="A204" s="5"/>
      <c r="B204" s="5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</row>
    <row r="205" spans="1:29" ht="15" hidden="1" customHeight="1">
      <c r="A205" s="5"/>
      <c r="B205" s="5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</row>
    <row r="206" spans="1:29" ht="15" hidden="1" customHeight="1">
      <c r="A206" s="5"/>
      <c r="B206" s="5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</row>
    <row r="207" spans="1:29" ht="15" hidden="1" customHeight="1">
      <c r="A207" s="5"/>
      <c r="B207" s="5"/>
      <c r="C207" s="18" t="s">
        <v>316</v>
      </c>
      <c r="D207" s="18"/>
      <c r="E207" s="18" t="str">
        <f>IFERROR(CONCATENATE(VLOOKUP(E8,Listi!$A$1:$B$27,2,FALSE),E9),"")</f>
        <v>Almenni lífeyrissjóðurinnTryggingadeild</v>
      </c>
      <c r="F207" s="18" t="str">
        <f>IFERROR(CONCATENATE(VLOOKUP(F8,Listi!$A$1:$B$27,2,FALSE),F9),"")</f>
        <v>Birta lífeyrissjóðurSamtryggingardeild</v>
      </c>
      <c r="G207" s="18" t="str">
        <f>IFERROR(CONCATENATE(VLOOKUP(G8,Listi!$A$1:$B$27,2,FALSE),G9),"")</f>
        <v>Brú Lífeyrissjóður starfsmanna sveitarfélagaA-deild</v>
      </c>
      <c r="H207" s="18" t="str">
        <f>IFERROR(CONCATENATE(VLOOKUP(H8,Listi!$A$1:$B$27,2,FALSE),H9),"")</f>
        <v>Brú Lífeyrissjóður starfsmanna sveitarfélagaB-deild</v>
      </c>
      <c r="I207" s="18" t="str">
        <f>IFERROR(CONCATENATE(VLOOKUP(I8,Listi!$A$1:$B$27,2,FALSE),I9),"")</f>
        <v>Brú Lífeyrissjóður starfsmanna sveitarfélagaV-deild</v>
      </c>
      <c r="J207" s="18" t="str">
        <f>IFERROR(CONCATENATE(VLOOKUP(J8,Listi!$A$1:$B$27,2,FALSE),J9),"")</f>
        <v>Eftirlaunasj atvinnuflugmannaSamtryggingardeild</v>
      </c>
      <c r="K207" s="18" t="str">
        <f>IFERROR(CONCATENATE(VLOOKUP(K8,Listi!$A$1:$B$27,2,FALSE),K9),"")</f>
        <v>Festa - lífeyrissjóðurSamtryggingardeild</v>
      </c>
      <c r="L207" s="18" t="str">
        <f>IFERROR(CONCATENATE(VLOOKUP(L8,Listi!$A$1:$B$27,2,FALSE),L9),"")</f>
        <v>Frjálsi lífeyrissjóðurinnSamtryggingardeild</v>
      </c>
      <c r="M207" s="18" t="str">
        <f>IFERROR(CONCATENATE(VLOOKUP(M8,Listi!$A$1:$B$27,2,FALSE),M9),"")</f>
        <v>Gildi - lífeyrissjóðurSamtryggingardeild</v>
      </c>
      <c r="N207" s="18" t="str">
        <f>IFERROR(CONCATENATE(VLOOKUP(N8,Listi!$A$1:$B$27,2,FALSE),N9),"")</f>
        <v>Íslenski lífeyrissjóðurinnSamtryggingardeild</v>
      </c>
      <c r="O207" s="18" t="str">
        <f>IFERROR(CONCATENATE(VLOOKUP(O8,Listi!$A$1:$B$27,2,FALSE),O9),"")</f>
        <v>Lífeyrissjóður bændaSamtryggingardeild</v>
      </c>
      <c r="P207" s="18" t="str">
        <f>IFERROR(CONCATENATE(VLOOKUP(P8,Listi!$A$1:$B$27,2,FALSE),P9),"")</f>
        <v>Lífeyrissjóður bankamannaAldursdeild</v>
      </c>
      <c r="Q207" s="18" t="str">
        <f>IFERROR(CONCATENATE(VLOOKUP(Q8,Listi!$A$1:$B$27,2,FALSE),Q9),"")</f>
        <v>Lífeyrissjóður bankamannaHlutfallsdeild</v>
      </c>
      <c r="R207" s="18" t="str">
        <f>IFERROR(CONCATENATE(VLOOKUP(R8,Listi!$A$1:$B$27,2,FALSE),R9),"")</f>
        <v>Lífeyrissjóður RangæingaSamtryggingardeild</v>
      </c>
      <c r="S207" s="18" t="str">
        <f>IFERROR(CONCATENATE(VLOOKUP(S8,Listi!$A$1:$B$27,2,FALSE),S9),"")</f>
        <v>Lífeyrissjóður starfsmanna AkureyrarbæjarSamtryggingardeild</v>
      </c>
      <c r="T207" s="18" t="str">
        <f>IFERROR(CONCATENATE(VLOOKUP(T8,Listi!$A$1:$B$27,2,FALSE),T9),"")</f>
        <v>Lífeyrissjóður starfsmanna Búnaðarbanka ÍslandsSamtryggingardeild</v>
      </c>
      <c r="U207" s="18" t="str">
        <f>IFERROR(CONCATENATE(VLOOKUP(U8,Listi!$A$1:$B$27,2,FALSE),U9),"")</f>
        <v>Lífeyrissjóður starfsmanna ReykjavíkurborgarSamtryggingardeild</v>
      </c>
      <c r="V207" s="18" t="str">
        <f>IFERROR(CONCATENATE(VLOOKUP(V8,Listi!$A$1:$B$27,2,FALSE),V9),"")</f>
        <v>Lífeyrissjóður starfsmanna ríkisinsA-deild</v>
      </c>
      <c r="W207" s="18" t="str">
        <f>IFERROR(CONCATENATE(VLOOKUP(W8,Listi!$A$1:$B$27,2,FALSE),W9),"")</f>
        <v>Lífeyrissjóður starfsmanna ríkisinsB-deild</v>
      </c>
      <c r="X207" s="18" t="str">
        <f>IFERROR(CONCATENATE(VLOOKUP(X8,Listi!$A$1:$B$27,2,FALSE),X9),"")</f>
        <v>Lífeyrissjóður Tannlæknafél ÍslSamtryggingardeild</v>
      </c>
      <c r="Y207" s="18" t="str">
        <f>IFERROR(CONCATENATE(VLOOKUP(Y8,Listi!$A$1:$B$27,2,FALSE),Y9),"")</f>
        <v>Lífeyrissjóður verslunarmannaSamtryggingardeild</v>
      </c>
      <c r="Z207" s="18" t="str">
        <f>IFERROR(CONCATENATE(VLOOKUP(Z8,Listi!$A$1:$B$27,2,FALSE),Z9),"")</f>
        <v>Lífeyrissjóður VestmannaeyjaSamtryggingardeild</v>
      </c>
      <c r="AA207" s="18" t="str">
        <f>IFERROR(CONCATENATE(VLOOKUP(AA8,Listi!$A$1:$B$27,2,FALSE),AA9),"")</f>
        <v>Lífsverk lífeyrissjóðurSamtryggingardeild</v>
      </c>
      <c r="AB207" s="18" t="str">
        <f>IFERROR(CONCATENATE(VLOOKUP(AB8,Listi!$A$1:$B$27,2,FALSE),AB9),"")</f>
        <v>Söfnunarsjóður lífeyrisréttindaSamtryggingardeild</v>
      </c>
      <c r="AC207" s="18" t="str">
        <f>IFERROR(CONCATENATE(VLOOKUP(AC8,Listi!$A$1:$B$27,2,FALSE),AC9),"")</f>
        <v>Stapi lífeyrissjóðurTryggingardeild</v>
      </c>
    </row>
    <row r="208" spans="1:29" ht="14.25" hidden="1"/>
    <row r="209" ht="15" hidden="1" customHeight="1"/>
    <row r="210" ht="15" hidden="1" customHeight="1"/>
  </sheetData>
  <sheetProtection sheet="1" objects="1" scenarios="1"/>
  <mergeCells count="3">
    <mergeCell ref="C2:C3"/>
    <mergeCell ref="C5:AC7"/>
    <mergeCell ref="D2:F3"/>
  </mergeCells>
  <conditionalFormatting sqref="C10:AC195">
    <cfRule type="expression" dxfId="17" priority="1">
      <formula>MODE(ROW(),2)=0</formula>
    </cfRule>
    <cfRule type="expression" dxfId="16" priority="2">
      <formula>MODE(ROW(),1)=0</formula>
    </cfRule>
  </conditionalFormatting>
  <dataValidations count="1">
    <dataValidation type="list" allowBlank="1" showInputMessage="1" showErrorMessage="1" sqref="D2:F3" xr:uid="{00000000-0002-0000-0200-000000000000}">
      <formula1>SamtrDL</formula1>
    </dataValidation>
  </dataValidations>
  <pageMargins left="0.7" right="0.7" top="0.75" bottom="0.75" header="0.3" footer="0.3"/>
  <pageSetup paperSize="9" scale="13" orientation="portrait" r:id="rId1"/>
  <rowBreaks count="3" manualBreakCount="3">
    <brk id="54" max="16383" man="1"/>
    <brk id="102" max="28" man="1"/>
    <brk id="140" max="28" man="1"/>
  </rowBreaks>
  <colBreaks count="1" manualBreakCount="1">
    <brk id="2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40E05"/>
    <pageSetUpPr autoPageBreaks="0"/>
  </sheetPr>
  <dimension ref="A1:XFC207"/>
  <sheetViews>
    <sheetView topLeftCell="B1" workbookViewId="0">
      <selection activeCell="D2" sqref="D2:F3"/>
    </sheetView>
  </sheetViews>
  <sheetFormatPr defaultColWidth="0" defaultRowHeight="14.25" zeroHeight="1"/>
  <cols>
    <col min="1" max="1" width="12.5703125" style="13" hidden="1" customWidth="1"/>
    <col min="2" max="2" width="5.7109375" style="13" customWidth="1"/>
    <col min="3" max="3" width="69.5703125" style="13" bestFit="1" customWidth="1"/>
    <col min="4" max="4" width="27.140625" style="13" customWidth="1"/>
    <col min="5" max="5" width="20.7109375" style="13" customWidth="1"/>
    <col min="6" max="82" width="20.7109375" style="16" customWidth="1"/>
    <col min="83" max="83" width="6.28515625" style="16" customWidth="1"/>
    <col min="84" max="16383" width="6.28515625" style="16" hidden="1"/>
    <col min="16384" max="16384" width="7" style="16" hidden="1"/>
  </cols>
  <sheetData>
    <row r="1" spans="1:82" s="13" customFormat="1" ht="15">
      <c r="A1" s="10"/>
      <c r="B1" s="10"/>
      <c r="C1" s="11"/>
      <c r="D1" s="11"/>
      <c r="E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</row>
    <row r="2" spans="1:82" s="13" customFormat="1" ht="15.75" customHeight="1">
      <c r="C2" s="205" t="s">
        <v>509</v>
      </c>
      <c r="D2" s="212" t="s">
        <v>512</v>
      </c>
      <c r="E2" s="212"/>
      <c r="F2" s="212"/>
    </row>
    <row r="3" spans="1:82" s="13" customFormat="1" ht="33" customHeight="1">
      <c r="C3" s="205"/>
      <c r="D3" s="212"/>
      <c r="E3" s="212"/>
      <c r="F3" s="212"/>
    </row>
    <row r="4" spans="1:82" ht="15" customHeight="1">
      <c r="C4" s="14"/>
      <c r="D4" s="14"/>
      <c r="E4" s="15"/>
      <c r="F4" s="13"/>
      <c r="G4" s="13"/>
      <c r="H4" s="13"/>
    </row>
    <row r="5" spans="1:82" ht="15" customHeight="1">
      <c r="C5" s="213" t="s">
        <v>567</v>
      </c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  <c r="Y5" s="214"/>
      <c r="Z5" s="214"/>
      <c r="AA5" s="214"/>
      <c r="AB5" s="214"/>
      <c r="AC5" s="214"/>
      <c r="AD5" s="214"/>
      <c r="AE5" s="214"/>
      <c r="AF5" s="214"/>
      <c r="AG5" s="214"/>
      <c r="AH5" s="214"/>
      <c r="AI5" s="214"/>
      <c r="AJ5" s="214"/>
      <c r="AK5" s="214"/>
      <c r="AL5" s="214"/>
      <c r="AM5" s="214"/>
      <c r="AN5" s="214"/>
      <c r="AO5" s="214"/>
      <c r="AP5" s="214"/>
      <c r="AQ5" s="214"/>
      <c r="AR5" s="214"/>
      <c r="AS5" s="214"/>
      <c r="AT5" s="214"/>
      <c r="AU5" s="214"/>
      <c r="AV5" s="214"/>
      <c r="AW5" s="214"/>
      <c r="AX5" s="214"/>
      <c r="AY5" s="214"/>
      <c r="AZ5" s="214"/>
      <c r="BA5" s="214"/>
      <c r="BB5" s="214"/>
      <c r="BC5" s="214"/>
      <c r="BD5" s="214"/>
      <c r="BE5" s="214"/>
      <c r="BF5" s="214"/>
      <c r="BG5" s="214"/>
      <c r="BH5" s="214"/>
      <c r="BI5" s="214"/>
      <c r="BJ5" s="214"/>
      <c r="BK5" s="214"/>
      <c r="BL5" s="214"/>
      <c r="BM5" s="214"/>
      <c r="BN5" s="214"/>
      <c r="BO5" s="214"/>
      <c r="BP5" s="214"/>
      <c r="BQ5" s="214"/>
      <c r="BR5" s="214"/>
      <c r="BS5" s="214"/>
      <c r="BT5" s="214"/>
      <c r="BU5" s="214"/>
      <c r="BV5" s="214"/>
      <c r="BW5" s="214"/>
      <c r="BX5" s="214"/>
      <c r="BY5" s="73"/>
      <c r="BZ5" s="73"/>
      <c r="CA5" s="73"/>
      <c r="CB5" s="171"/>
      <c r="CC5" s="187"/>
      <c r="CD5" s="187"/>
    </row>
    <row r="6" spans="1:82" ht="15" customHeight="1">
      <c r="A6" s="14"/>
      <c r="B6" s="14"/>
      <c r="C6" s="213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  <c r="AM6" s="214"/>
      <c r="AN6" s="214"/>
      <c r="AO6" s="214"/>
      <c r="AP6" s="214"/>
      <c r="AQ6" s="214"/>
      <c r="AR6" s="214"/>
      <c r="AS6" s="214"/>
      <c r="AT6" s="214"/>
      <c r="AU6" s="214"/>
      <c r="AV6" s="214"/>
      <c r="AW6" s="214"/>
      <c r="AX6" s="214"/>
      <c r="AY6" s="214"/>
      <c r="AZ6" s="214"/>
      <c r="BA6" s="214"/>
      <c r="BB6" s="214"/>
      <c r="BC6" s="214"/>
      <c r="BD6" s="214"/>
      <c r="BE6" s="214"/>
      <c r="BF6" s="214"/>
      <c r="BG6" s="214"/>
      <c r="BH6" s="214"/>
      <c r="BI6" s="214"/>
      <c r="BJ6" s="214"/>
      <c r="BK6" s="214"/>
      <c r="BL6" s="214"/>
      <c r="BM6" s="214"/>
      <c r="BN6" s="214"/>
      <c r="BO6" s="214"/>
      <c r="BP6" s="214"/>
      <c r="BQ6" s="214"/>
      <c r="BR6" s="214"/>
      <c r="BS6" s="214"/>
      <c r="BT6" s="214"/>
      <c r="BU6" s="214"/>
      <c r="BV6" s="214"/>
      <c r="BW6" s="214"/>
      <c r="BX6" s="214"/>
      <c r="BY6" s="73"/>
      <c r="BZ6" s="73"/>
      <c r="CA6" s="73"/>
      <c r="CB6" s="171"/>
      <c r="CC6" s="187"/>
      <c r="CD6" s="187"/>
    </row>
    <row r="7" spans="1:82" ht="15" customHeight="1">
      <c r="A7" s="17"/>
      <c r="B7" s="17"/>
      <c r="C7" s="213"/>
      <c r="D7" s="214"/>
      <c r="E7" s="214"/>
      <c r="F7" s="214"/>
      <c r="G7" s="214"/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  <c r="BA7" s="214"/>
      <c r="BB7" s="214"/>
      <c r="BC7" s="214"/>
      <c r="BD7" s="214"/>
      <c r="BE7" s="214"/>
      <c r="BF7" s="214"/>
      <c r="BG7" s="214"/>
      <c r="BH7" s="214"/>
      <c r="BI7" s="214"/>
      <c r="BJ7" s="214"/>
      <c r="BK7" s="214"/>
      <c r="BL7" s="214"/>
      <c r="BM7" s="214"/>
      <c r="BN7" s="214"/>
      <c r="BO7" s="214"/>
      <c r="BP7" s="214"/>
      <c r="BQ7" s="214"/>
      <c r="BR7" s="214"/>
      <c r="BS7" s="214"/>
      <c r="BT7" s="214"/>
      <c r="BU7" s="214"/>
      <c r="BV7" s="214"/>
      <c r="BW7" s="214"/>
      <c r="BX7" s="214"/>
      <c r="BY7" s="73"/>
      <c r="BZ7" s="73"/>
      <c r="CA7" s="73"/>
      <c r="CB7" s="171"/>
      <c r="CC7" s="187"/>
      <c r="CD7" s="187"/>
    </row>
    <row r="8" spans="1:82" ht="30">
      <c r="C8" s="34" t="s">
        <v>277</v>
      </c>
      <c r="D8" s="40" t="s">
        <v>473</v>
      </c>
      <c r="E8" s="37" t="str">
        <f t="array" ref="E8:CD8">IF(D2="Allar séreignardeildir",TRANSPOSE(Listi!$T$2:$T$79),IFERROR(INDEX(Listi!$T$2:$T$79,SMALL(IF($D2=Listi!$U$2:$U$79,ROW(Listi!$U$2:$U$79)- MIN(ROW(Listi!$U$2:$U$79))+1,""),COLUMN()-4)), ""))</f>
        <v xml:space="preserve">Almenni </v>
      </c>
      <c r="F8" s="37" t="str">
        <v xml:space="preserve">Almenni </v>
      </c>
      <c r="G8" s="37" t="str">
        <v xml:space="preserve">Almenni </v>
      </c>
      <c r="H8" s="37" t="str">
        <v xml:space="preserve">Almenni </v>
      </c>
      <c r="I8" s="37" t="str">
        <v xml:space="preserve">Almenni </v>
      </c>
      <c r="J8" s="37" t="str">
        <v xml:space="preserve">Almenni </v>
      </c>
      <c r="K8" s="37" t="str">
        <v xml:space="preserve">Almenni </v>
      </c>
      <c r="L8" s="37" t="str">
        <v xml:space="preserve">Arion banki </v>
      </c>
      <c r="M8" s="37" t="str">
        <v xml:space="preserve">Arion banki </v>
      </c>
      <c r="N8" s="37" t="str">
        <v xml:space="preserve">Arion banki </v>
      </c>
      <c r="O8" s="37" t="str">
        <v xml:space="preserve">Arion banki </v>
      </c>
      <c r="P8" s="37" t="str">
        <v xml:space="preserve">Arion banki </v>
      </c>
      <c r="Q8" s="37" t="str">
        <v xml:space="preserve">Arion banki </v>
      </c>
      <c r="R8" s="37" t="str">
        <v xml:space="preserve">Arion banki </v>
      </c>
      <c r="S8" s="37" t="str">
        <v xml:space="preserve">Birta  </v>
      </c>
      <c r="T8" s="37" t="str">
        <v xml:space="preserve">Birta  </v>
      </c>
      <c r="U8" s="37" t="str">
        <v xml:space="preserve">Birta  </v>
      </c>
      <c r="V8" s="37" t="str">
        <v xml:space="preserve">Birta  </v>
      </c>
      <c r="W8" s="37" t="str">
        <v xml:space="preserve">Festa </v>
      </c>
      <c r="X8" s="37" t="str">
        <v xml:space="preserve">Festa </v>
      </c>
      <c r="Y8" s="37" t="str">
        <v xml:space="preserve">Frjálsi </v>
      </c>
      <c r="Z8" s="37" t="str">
        <v xml:space="preserve">Frjálsi </v>
      </c>
      <c r="AA8" s="37" t="str">
        <v xml:space="preserve">Frjálsi </v>
      </c>
      <c r="AB8" s="37" t="str">
        <v xml:space="preserve">Frjálsi </v>
      </c>
      <c r="AC8" s="37" t="str">
        <v xml:space="preserve">Frjálsi </v>
      </c>
      <c r="AD8" s="37" t="str">
        <v xml:space="preserve">Gildi  </v>
      </c>
      <c r="AE8" s="37" t="str">
        <v xml:space="preserve">Gildi  </v>
      </c>
      <c r="AF8" s="37" t="str">
        <v xml:space="preserve">Gildi  </v>
      </c>
      <c r="AG8" s="37" t="str">
        <v>Íslandsbanki</v>
      </c>
      <c r="AH8" s="37" t="str">
        <v>Íslandsbanki</v>
      </c>
      <c r="AI8" s="37" t="str">
        <v>Íslandsbanki</v>
      </c>
      <c r="AJ8" s="37" t="str">
        <v>Íslandsbanki</v>
      </c>
      <c r="AK8" s="37" t="str">
        <v>Íslandsbanki</v>
      </c>
      <c r="AL8" s="37" t="str">
        <v>Íslandsbanki</v>
      </c>
      <c r="AM8" s="37" t="str">
        <v>Íslandsbanki</v>
      </c>
      <c r="AN8" s="37" t="str">
        <v>Íslandsbanki</v>
      </c>
      <c r="AO8" s="37" t="str">
        <v>Íslandsbanki</v>
      </c>
      <c r="AP8" s="37" t="str">
        <v>Íslandsbanki</v>
      </c>
      <c r="AQ8" s="37" t="str">
        <v xml:space="preserve">Íslenski  </v>
      </c>
      <c r="AR8" s="37" t="str">
        <v xml:space="preserve">Íslenski  </v>
      </c>
      <c r="AS8" s="37" t="str">
        <v xml:space="preserve">Íslenski  </v>
      </c>
      <c r="AT8" s="37" t="str">
        <v xml:space="preserve">Íslenski  </v>
      </c>
      <c r="AU8" s="37" t="str">
        <v xml:space="preserve">Kvika banki </v>
      </c>
      <c r="AV8" s="37" t="str">
        <v xml:space="preserve">Kvika banki </v>
      </c>
      <c r="AW8" s="37" t="str">
        <v xml:space="preserve">Kvika banki </v>
      </c>
      <c r="AX8" s="37" t="str">
        <v xml:space="preserve">Kvika banki </v>
      </c>
      <c r="AY8" s="37" t="str">
        <v xml:space="preserve">Kvika banki </v>
      </c>
      <c r="AZ8" s="37" t="str">
        <v xml:space="preserve">Kvika banki </v>
      </c>
      <c r="BA8" s="37" t="str">
        <v xml:space="preserve">Kvika banki </v>
      </c>
      <c r="BB8" s="37" t="str">
        <v>Landsbankinn</v>
      </c>
      <c r="BC8" s="37" t="str">
        <v>Landsbankinn</v>
      </c>
      <c r="BD8" s="37" t="str">
        <v>Landsbankinn</v>
      </c>
      <c r="BE8" s="37" t="str">
        <v>LSR</v>
      </c>
      <c r="BF8" s="37" t="str">
        <v>LSR</v>
      </c>
      <c r="BG8" s="37" t="str">
        <v>LSR</v>
      </c>
      <c r="BH8" s="37" t="str">
        <v>Lífeyrissj. Tannlækna</v>
      </c>
      <c r="BI8" s="37" t="str">
        <v>Lífeyrissj. Verslunarm.</v>
      </c>
      <c r="BJ8" s="37" t="str">
        <v>Lífeyrissj. Verslunarm.</v>
      </c>
      <c r="BK8" s="37" t="str">
        <v>Lífeyrissj. Verslunarm.</v>
      </c>
      <c r="BL8" s="37" t="str">
        <v>Lífeyrissj. Verslunarm.</v>
      </c>
      <c r="BM8" s="37" t="str">
        <v>Lífeyrissj. Vestm.</v>
      </c>
      <c r="BN8" s="37" t="str">
        <v>Lífeyrissj. Vestm.</v>
      </c>
      <c r="BO8" s="37" t="str">
        <v>Lífsval</v>
      </c>
      <c r="BP8" s="37" t="str">
        <v>Lífsval</v>
      </c>
      <c r="BQ8" s="37" t="str">
        <v>Lífsval</v>
      </c>
      <c r="BR8" s="37" t="str">
        <v>Lífsval</v>
      </c>
      <c r="BS8" s="37" t="str">
        <v xml:space="preserve">Lífsverk  </v>
      </c>
      <c r="BT8" s="37" t="str">
        <v xml:space="preserve">Lífsverk  </v>
      </c>
      <c r="BU8" s="37" t="str">
        <v xml:space="preserve">Lífsverk  </v>
      </c>
      <c r="BV8" s="37" t="str">
        <v>Söfnunarsj.</v>
      </c>
      <c r="BW8" s="37" t="str">
        <v>Söfnunarsj.</v>
      </c>
      <c r="BX8" s="37" t="str">
        <v>Söfnunarsj.</v>
      </c>
      <c r="BY8" s="37" t="str">
        <v xml:space="preserve">Stapi  </v>
      </c>
      <c r="BZ8" s="37" t="str">
        <v xml:space="preserve">Stapi  </v>
      </c>
      <c r="CA8" s="37" t="str">
        <v xml:space="preserve">Stapi  </v>
      </c>
      <c r="CB8" s="37" t="str">
        <v xml:space="preserve">Stapi  </v>
      </c>
      <c r="CC8" s="37" t="str">
        <v>Allianz</v>
      </c>
      <c r="CD8" s="37" t="str">
        <v>Bayern</v>
      </c>
    </row>
    <row r="9" spans="1:82" ht="46.5" customHeight="1">
      <c r="C9" s="34"/>
      <c r="D9" s="37" t="str">
        <f>+D2</f>
        <v>Allar séreignardeildir</v>
      </c>
      <c r="E9" s="37" t="str">
        <f t="array" ref="E9:CD9">IF(D2="Allar séreignardeildir",TRANSPOSE(Listi!$V$2:$V$79),IFERROR(INDEX(Listi!$V$2:$V$79,SMALL(IF($D2=Listi!$U$2:$U$79,ROW(Listi!$V$2:$V$79)- MIN(ROW(Listi!$V$2:$V$79))+1,""),COLUMN()-4)), ""))</f>
        <v>Ævisafn I</v>
      </c>
      <c r="F9" s="37" t="str">
        <v>Ævisafn II</v>
      </c>
      <c r="G9" s="37" t="str">
        <v>Ævisafn III</v>
      </c>
      <c r="H9" s="37" t="str">
        <v>Húsnæðissafn</v>
      </c>
      <c r="I9" s="37" t="str">
        <v>Innlánssafn</v>
      </c>
      <c r="J9" s="37" t="str">
        <v>Ríkissafn langt</v>
      </c>
      <c r="K9" s="37" t="str">
        <v>Ríkissafn stutt</v>
      </c>
      <c r="L9" s="37" t="str">
        <v>Erlend hlutabréf</v>
      </c>
      <c r="M9" s="37" t="str">
        <v>Innlend skuldabréf</v>
      </c>
      <c r="N9" s="37" t="str">
        <v>Lífeyrisauki L1</v>
      </c>
      <c r="O9" s="37" t="str">
        <v>Lífeyrisauki L2</v>
      </c>
      <c r="P9" s="37" t="str">
        <v>Lífeyrisauki L3</v>
      </c>
      <c r="Q9" s="37" t="str">
        <v>Lífeyrisauki L4</v>
      </c>
      <c r="R9" s="37" t="str">
        <v>Lífeyrisauki L5</v>
      </c>
      <c r="S9" s="37" t="str">
        <v>Blönduð leið</v>
      </c>
      <c r="T9" s="37" t="str">
        <v>Innlánsleið</v>
      </c>
      <c r="U9" s="37" t="str">
        <v>Skuldabréfaleið</v>
      </c>
      <c r="V9" s="37" t="str">
        <v>Tilgreind séreign</v>
      </c>
      <c r="W9" s="37" t="str">
        <v>Sparnaðarleið I</v>
      </c>
      <c r="X9" s="37" t="str">
        <v>Sparnaðarleið II</v>
      </c>
      <c r="Y9" s="37" t="str">
        <v>Deild/leið I</v>
      </c>
      <c r="Z9" s="37" t="str">
        <v>Deild/leið II</v>
      </c>
      <c r="AA9" s="37" t="str">
        <v>Deild/leið III</v>
      </c>
      <c r="AB9" s="37" t="str">
        <v>Frjálsi Áhætta</v>
      </c>
      <c r="AC9" s="37" t="str">
        <v>Sameiginleg deild</v>
      </c>
      <c r="AD9" s="37" t="str">
        <v>Framtíðarsýn 1</v>
      </c>
      <c r="AE9" s="37" t="str">
        <v>Framtíðarsýn 2</v>
      </c>
      <c r="AF9" s="37" t="str">
        <v>Framtíðarsýn 3</v>
      </c>
      <c r="AG9" s="37" t="str">
        <v>Erlend verðbréf</v>
      </c>
      <c r="AH9" s="37" t="str">
        <v>Húsnæðisleið</v>
      </c>
      <c r="AI9" s="37" t="str">
        <v>Lífeyrisreikningur-óverðtryggður</v>
      </c>
      <c r="AJ9" s="37" t="str">
        <v>Lífeyrisreikningur-verðtryggður</v>
      </c>
      <c r="AK9" s="37" t="str">
        <v>Löng ríkisskuldabréf</v>
      </c>
      <c r="AL9" s="37" t="str">
        <v>Stýring A</v>
      </c>
      <c r="AM9" s="37" t="str">
        <v>Stýring B</v>
      </c>
      <c r="AN9" s="37" t="str">
        <v>Stýring C</v>
      </c>
      <c r="AO9" s="37" t="str">
        <v>Stýring D</v>
      </c>
      <c r="AP9" s="37" t="str">
        <v>Stýring E</v>
      </c>
      <c r="AQ9" s="37" t="str">
        <v>Líf 1</v>
      </c>
      <c r="AR9" s="37" t="str">
        <v>Líf 2</v>
      </c>
      <c r="AS9" s="37" t="str">
        <v>Líf 3</v>
      </c>
      <c r="AT9" s="37" t="str">
        <v>Líf 4</v>
      </c>
      <c r="AU9" s="37" t="str">
        <v>Ævileið</v>
      </c>
      <c r="AV9" s="37" t="str">
        <v>Innlánaleið</v>
      </c>
      <c r="AW9" s="37" t="str">
        <v>Kvika Séreignasparnaður 5</v>
      </c>
      <c r="AX9" s="37" t="str">
        <v>MP Séreign 1</v>
      </c>
      <c r="AY9" s="37" t="str">
        <v>MP Séreign 2</v>
      </c>
      <c r="AZ9" s="37" t="str">
        <v>MP Séreign 3</v>
      </c>
      <c r="BA9" s="37" t="str">
        <v>MP Séreign 4</v>
      </c>
      <c r="BB9" s="37" t="str">
        <v>Landsbankinn Erlend verðbréf</v>
      </c>
      <c r="BC9" s="37" t="str">
        <v>Landsbankinn Lífeyrisbók</v>
      </c>
      <c r="BD9" s="37" t="str">
        <v>Landsbankinn Lífeyrisbók verðtryggð</v>
      </c>
      <c r="BE9" s="37" t="str">
        <v>Leið I</v>
      </c>
      <c r="BF9" s="37" t="str">
        <v>Leið II</v>
      </c>
      <c r="BG9" s="37" t="str">
        <v>Leið III</v>
      </c>
      <c r="BH9" s="37" t="str">
        <v>Deild I/Séreign</v>
      </c>
      <c r="BI9" s="37" t="str">
        <v>Ævileið 1</v>
      </c>
      <c r="BJ9" s="37" t="str">
        <v>Ævileið 2</v>
      </c>
      <c r="BK9" s="37" t="str">
        <v>Ævileið 3</v>
      </c>
      <c r="BL9" s="37" t="str">
        <v>Deild I/Séreign</v>
      </c>
      <c r="BM9" s="37" t="str">
        <v>Safn I</v>
      </c>
      <c r="BN9" s="37" t="str">
        <v>Safn II</v>
      </c>
      <c r="BO9" s="37" t="str">
        <v>Lífsval 1</v>
      </c>
      <c r="BP9" s="37" t="str">
        <v>Lífsval 2</v>
      </c>
      <c r="BQ9" s="37" t="str">
        <v>Lífsval 3</v>
      </c>
      <c r="BR9" s="37" t="str">
        <v>Lífsval 4</v>
      </c>
      <c r="BS9" s="37" t="str">
        <v>Lífsverk I/Séreign</v>
      </c>
      <c r="BT9" s="37" t="str">
        <v>Lífsverk II/Séreign</v>
      </c>
      <c r="BU9" s="37" t="str">
        <v>Lífsverk III/Séreign</v>
      </c>
      <c r="BV9" s="37" t="str">
        <v>Deild I/Innlán</v>
      </c>
      <c r="BW9" s="37" t="str">
        <v>DeildII/Séreign</v>
      </c>
      <c r="BX9" s="37" t="str">
        <v>Deild III/Séreign</v>
      </c>
      <c r="BY9" s="37" t="str">
        <v>Safn I</v>
      </c>
      <c r="BZ9" s="37" t="str">
        <v>Safn II</v>
      </c>
      <c r="CA9" s="37" t="str">
        <v>Safn III</v>
      </c>
      <c r="CB9" s="37" t="str">
        <v>Varfærnasafnið</v>
      </c>
      <c r="CC9" s="37" t="str">
        <v>Allianz</v>
      </c>
      <c r="CD9" s="37" t="str">
        <v>Sparnaður</v>
      </c>
    </row>
    <row r="10" spans="1:82" ht="15.75">
      <c r="C10" s="21" t="s">
        <v>100</v>
      </c>
      <c r="D10" s="25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</row>
    <row r="11" spans="1:82" ht="15">
      <c r="A11" s="5" t="s">
        <v>151</v>
      </c>
      <c r="B11" s="5"/>
      <c r="C11" s="23" t="s">
        <v>152</v>
      </c>
      <c r="D11" s="24">
        <f>SUM(E11:CD11)</f>
        <v>41902449.092999995</v>
      </c>
      <c r="E11" s="24">
        <f>IF(E$8="Bayern",SUMIFS(Erl.Gögn!$H$2:$H$30,Erl.Gögn!$E$2:$E$30,$A11,Erl.Gögn!$A$2:$A$30,E$207)/1000,IF(E$8="Allianz",SUMIFS(Erl.Gögn!$H$2:$H$30,Erl.Gögn!$E$2:$E$30,$A11,Erl.Gögn!$A$2:$A$30,E$207)/1000,SUMIFS(Gögn!$I$2:$I$11876,Gögn!$F$2:$F$11876,$A11,Gögn!$A$2:$A$11876,E$207)/1000))</f>
        <v>1481658.1140000001</v>
      </c>
      <c r="F11" s="24">
        <f>IF(F$8="Bayern",SUMIFS(Erl.Gögn!$H$2:$H$30,Erl.Gögn!$E$2:$E$30,$A11,Erl.Gögn!$A$2:$A$30,F$207)/1000,IF(F$8="Allianz",SUMIFS(Erl.Gögn!$H$2:$H$30,Erl.Gögn!$E$2:$E$30,$A11,Erl.Gögn!$A$2:$A$30,F$207)/1000,SUMIFS(Gögn!$I$2:$I$11876,Gögn!$F$2:$F$11876,$A11,Gögn!$A$2:$A$11876,F$207)/1000))</f>
        <v>1448368.9169999999</v>
      </c>
      <c r="G11" s="24">
        <f>IF(G$8="Bayern",SUMIFS(Erl.Gögn!$H$2:$H$30,Erl.Gögn!$E$2:$E$30,$A11,Erl.Gögn!$A$2:$A$30,G$207)/1000,IF(G$8="Allianz",SUMIFS(Erl.Gögn!$H$2:$H$30,Erl.Gögn!$E$2:$E$30,$A11,Erl.Gögn!$A$2:$A$30,G$207)/1000,SUMIFS(Gögn!$I$2:$I$11876,Gögn!$F$2:$F$11876,$A11,Gögn!$A$2:$A$11876,G$207)/1000))</f>
        <v>677434.76800000004</v>
      </c>
      <c r="H11" s="24">
        <f>IF(H$8="Bayern",SUMIFS(Erl.Gögn!$H$2:$H$30,Erl.Gögn!$E$2:$E$30,$A11,Erl.Gögn!$A$2:$A$30,H$207)/1000,IF(H$8="Allianz",SUMIFS(Erl.Gögn!$H$2:$H$30,Erl.Gögn!$E$2:$E$30,$A11,Erl.Gögn!$A$2:$A$30,H$207)/1000,SUMIFS(Gögn!$I$2:$I$11876,Gögn!$F$2:$F$11876,$A11,Gögn!$A$2:$A$11876,H$207)/1000))</f>
        <v>93749.305999999997</v>
      </c>
      <c r="I11" s="24">
        <f>IF(I$8="Bayern",SUMIFS(Erl.Gögn!$H$2:$H$30,Erl.Gögn!$E$2:$E$30,$A11,Erl.Gögn!$A$2:$A$30,I$207)/1000,IF(I$8="Allianz",SUMIFS(Erl.Gögn!$H$2:$H$30,Erl.Gögn!$E$2:$E$30,$A11,Erl.Gögn!$A$2:$A$30,I$207)/1000,SUMIFS(Gögn!$I$2:$I$11876,Gögn!$F$2:$F$11876,$A11,Gögn!$A$2:$A$11876,I$207)/1000))</f>
        <v>451486.87699999998</v>
      </c>
      <c r="J11" s="24">
        <f>IF(J$8="Bayern",SUMIFS(Erl.Gögn!$H$2:$H$30,Erl.Gögn!$E$2:$E$30,$A11,Erl.Gögn!$A$2:$A$30,J$207)/1000,IF(J$8="Allianz",SUMIFS(Erl.Gögn!$H$2:$H$30,Erl.Gögn!$E$2:$E$30,$A11,Erl.Gögn!$A$2:$A$30,J$207)/1000,SUMIFS(Gögn!$I$2:$I$11876,Gögn!$F$2:$F$11876,$A11,Gögn!$A$2:$A$11876,J$207)/1000))</f>
        <v>27966.542000000001</v>
      </c>
      <c r="K11" s="24">
        <f>IF(K$8="Bayern",SUMIFS(Erl.Gögn!$H$2:$H$30,Erl.Gögn!$E$2:$E$30,$A11,Erl.Gögn!$A$2:$A$30,K$207)/1000,IF(K$8="Allianz",SUMIFS(Erl.Gögn!$H$2:$H$30,Erl.Gögn!$E$2:$E$30,$A11,Erl.Gögn!$A$2:$A$30,K$207)/1000,SUMIFS(Gögn!$I$2:$I$11876,Gögn!$F$2:$F$11876,$A11,Gögn!$A$2:$A$11876,K$207)/1000))</f>
        <v>9152.4279999999999</v>
      </c>
      <c r="L11" s="24">
        <f>IF(L$8="Bayern",SUMIFS(Erl.Gögn!$H$2:$H$30,Erl.Gögn!$E$2:$E$30,$A11,Erl.Gögn!$A$2:$A$30,L$207)/1000,IF(L$8="Allianz",SUMIFS(Erl.Gögn!$H$2:$H$30,Erl.Gögn!$E$2:$E$30,$A11,Erl.Gögn!$A$2:$A$30,L$207)/1000,SUMIFS(Gögn!$I$2:$I$11876,Gögn!$F$2:$F$11876,$A11,Gögn!$A$2:$A$11876,L$207)/1000))</f>
        <v>27323</v>
      </c>
      <c r="M11" s="24">
        <f>IF(M$8="Bayern",SUMIFS(Erl.Gögn!$H$2:$H$30,Erl.Gögn!$E$2:$E$30,$A11,Erl.Gögn!$A$2:$A$30,M$207)/1000,IF(M$8="Allianz",SUMIFS(Erl.Gögn!$H$2:$H$30,Erl.Gögn!$E$2:$E$30,$A11,Erl.Gögn!$A$2:$A$30,M$207)/1000,SUMIFS(Gögn!$I$2:$I$11876,Gögn!$F$2:$F$11876,$A11,Gögn!$A$2:$A$11876,M$207)/1000))</f>
        <v>194687</v>
      </c>
      <c r="N11" s="24">
        <f>IF(N$8="Bayern",SUMIFS(Erl.Gögn!$H$2:$H$30,Erl.Gögn!$E$2:$E$30,$A11,Erl.Gögn!$A$2:$A$30,N$207)/1000,IF(N$8="Allianz",SUMIFS(Erl.Gögn!$H$2:$H$30,Erl.Gögn!$E$2:$E$30,$A11,Erl.Gögn!$A$2:$A$30,N$207)/1000,SUMIFS(Gögn!$I$2:$I$11876,Gögn!$F$2:$F$11876,$A11,Gögn!$A$2:$A$11876,N$207)/1000))</f>
        <v>620858</v>
      </c>
      <c r="O11" s="24">
        <f>IF(O$8="Bayern",SUMIFS(Erl.Gögn!$H$2:$H$30,Erl.Gögn!$E$2:$E$30,$A11,Erl.Gögn!$A$2:$A$30,O$207)/1000,IF(O$8="Allianz",SUMIFS(Erl.Gögn!$H$2:$H$30,Erl.Gögn!$E$2:$E$30,$A11,Erl.Gögn!$A$2:$A$30,O$207)/1000,SUMIFS(Gögn!$I$2:$I$11876,Gögn!$F$2:$F$11876,$A11,Gögn!$A$2:$A$11876,O$207)/1000))</f>
        <v>948029</v>
      </c>
      <c r="P11" s="24">
        <f>IF(P$8="Bayern",SUMIFS(Erl.Gögn!$H$2:$H$30,Erl.Gögn!$E$2:$E$30,$A11,Erl.Gögn!$A$2:$A$30,P$207)/1000,IF(P$8="Allianz",SUMIFS(Erl.Gögn!$H$2:$H$30,Erl.Gögn!$E$2:$E$30,$A11,Erl.Gögn!$A$2:$A$30,P$207)/1000,SUMIFS(Gögn!$I$2:$I$11876,Gögn!$F$2:$F$11876,$A11,Gögn!$A$2:$A$11876,P$207)/1000))</f>
        <v>1210004</v>
      </c>
      <c r="Q11" s="24">
        <f>IF(Q$8="Bayern",SUMIFS(Erl.Gögn!$H$2:$H$30,Erl.Gögn!$E$2:$E$30,$A11,Erl.Gögn!$A$2:$A$30,Q$207)/1000,IF(Q$8="Allianz",SUMIFS(Erl.Gögn!$H$2:$H$30,Erl.Gögn!$E$2:$E$30,$A11,Erl.Gögn!$A$2:$A$30,Q$207)/1000,SUMIFS(Gögn!$I$2:$I$11876,Gögn!$F$2:$F$11876,$A11,Gögn!$A$2:$A$11876,Q$207)/1000))</f>
        <v>783564</v>
      </c>
      <c r="R11" s="24">
        <f>IF(R$8="Bayern",SUMIFS(Erl.Gögn!$H$2:$H$30,Erl.Gögn!$E$2:$E$30,$A11,Erl.Gögn!$A$2:$A$30,R$207)/1000,IF(R$8="Allianz",SUMIFS(Erl.Gögn!$H$2:$H$30,Erl.Gögn!$E$2:$E$30,$A11,Erl.Gögn!$A$2:$A$30,R$207)/1000,SUMIFS(Gögn!$I$2:$I$11876,Gögn!$F$2:$F$11876,$A11,Gögn!$A$2:$A$11876,R$207)/1000))</f>
        <v>2401875</v>
      </c>
      <c r="S11" s="24">
        <f>IF(S$8="Bayern",SUMIFS(Erl.Gögn!$H$2:$H$30,Erl.Gögn!$E$2:$E$30,$A11,Erl.Gögn!$A$2:$A$30,S$207)/1000,IF(S$8="Allianz",SUMIFS(Erl.Gögn!$H$2:$H$30,Erl.Gögn!$E$2:$E$30,$A11,Erl.Gögn!$A$2:$A$30,S$207)/1000,SUMIFS(Gögn!$I$2:$I$11876,Gögn!$F$2:$F$11876,$A11,Gögn!$A$2:$A$11876,S$207)/1000))</f>
        <v>145095.36600000001</v>
      </c>
      <c r="T11" s="24">
        <f>IF(T$8="Bayern",SUMIFS(Erl.Gögn!$H$2:$H$30,Erl.Gögn!$E$2:$E$30,$A11,Erl.Gögn!$A$2:$A$30,T$207)/1000,IF(T$8="Allianz",SUMIFS(Erl.Gögn!$H$2:$H$30,Erl.Gögn!$E$2:$E$30,$A11,Erl.Gögn!$A$2:$A$30,T$207)/1000,SUMIFS(Gögn!$I$2:$I$11876,Gögn!$F$2:$F$11876,$A11,Gögn!$A$2:$A$11876,T$207)/1000))</f>
        <v>147579.008</v>
      </c>
      <c r="U11" s="24">
        <f>IF(U$8="Bayern",SUMIFS(Erl.Gögn!$H$2:$H$30,Erl.Gögn!$E$2:$E$30,$A11,Erl.Gögn!$A$2:$A$30,U$207)/1000,IF(U$8="Allianz",SUMIFS(Erl.Gögn!$H$2:$H$30,Erl.Gögn!$E$2:$E$30,$A11,Erl.Gögn!$A$2:$A$30,U$207)/1000,SUMIFS(Gögn!$I$2:$I$11876,Gögn!$F$2:$F$11876,$A11,Gögn!$A$2:$A$11876,U$207)/1000))</f>
        <v>219540.93299999999</v>
      </c>
      <c r="V11" s="24">
        <f>IF(V$8="Bayern",SUMIFS(Erl.Gögn!$H$2:$H$30,Erl.Gögn!$E$2:$E$30,$A11,Erl.Gögn!$A$2:$A$30,V$207)/1000,IF(V$8="Allianz",SUMIFS(Erl.Gögn!$H$2:$H$30,Erl.Gögn!$E$2:$E$30,$A11,Erl.Gögn!$A$2:$A$30,V$207)/1000,SUMIFS(Gögn!$I$2:$I$11876,Gögn!$F$2:$F$11876,$A11,Gögn!$A$2:$A$11876,V$207)/1000))</f>
        <v>0</v>
      </c>
      <c r="W11" s="24">
        <f>IF(W$8="Bayern",SUMIFS(Erl.Gögn!$H$2:$H$30,Erl.Gögn!$E$2:$E$30,$A11,Erl.Gögn!$A$2:$A$30,W$207)/1000,IF(W$8="Allianz",SUMIFS(Erl.Gögn!$H$2:$H$30,Erl.Gögn!$E$2:$E$30,$A11,Erl.Gögn!$A$2:$A$30,W$207)/1000,SUMIFS(Gögn!$I$2:$I$11876,Gögn!$F$2:$F$11876,$A11,Gögn!$A$2:$A$11876,W$207)/1000))</f>
        <v>8190.8</v>
      </c>
      <c r="X11" s="24">
        <f>IF(X$8="Bayern",SUMIFS(Erl.Gögn!$H$2:$H$30,Erl.Gögn!$E$2:$E$30,$A11,Erl.Gögn!$A$2:$A$30,X$207)/1000,IF(X$8="Allianz",SUMIFS(Erl.Gögn!$H$2:$H$30,Erl.Gögn!$E$2:$E$30,$A11,Erl.Gögn!$A$2:$A$30,X$207)/1000,SUMIFS(Gögn!$I$2:$I$11876,Gögn!$F$2:$F$11876,$A11,Gögn!$A$2:$A$11876,X$207)/1000))</f>
        <v>25486.266</v>
      </c>
      <c r="Y11" s="24">
        <f>IF(Y$8="Bayern",SUMIFS(Erl.Gögn!$H$2:$H$30,Erl.Gögn!$E$2:$E$30,$A11,Erl.Gögn!$A$2:$A$30,Y$207)/1000,IF(Y$8="Allianz",SUMIFS(Erl.Gögn!$H$2:$H$30,Erl.Gögn!$E$2:$E$30,$A11,Erl.Gögn!$A$2:$A$30,Y$207)/1000,SUMIFS(Gögn!$I$2:$I$11876,Gögn!$F$2:$F$11876,$A11,Gögn!$A$2:$A$11876,Y$207)/1000))</f>
        <v>3545732</v>
      </c>
      <c r="Z11" s="24">
        <f>IF(Z$8="Bayern",SUMIFS(Erl.Gögn!$H$2:$H$30,Erl.Gögn!$E$2:$E$30,$A11,Erl.Gögn!$A$2:$A$30,Z$207)/1000,IF(Z$8="Allianz",SUMIFS(Erl.Gögn!$H$2:$H$30,Erl.Gögn!$E$2:$E$30,$A11,Erl.Gögn!$A$2:$A$30,Z$207)/1000,SUMIFS(Gögn!$I$2:$I$11876,Gögn!$F$2:$F$11876,$A11,Gögn!$A$2:$A$11876,Z$207)/1000))</f>
        <v>635889</v>
      </c>
      <c r="AA11" s="24">
        <f>IF(AA$8="Bayern",SUMIFS(Erl.Gögn!$H$2:$H$30,Erl.Gögn!$E$2:$E$30,$A11,Erl.Gögn!$A$2:$A$30,AA$207)/1000,IF(AA$8="Allianz",SUMIFS(Erl.Gögn!$H$2:$H$30,Erl.Gögn!$E$2:$E$30,$A11,Erl.Gögn!$A$2:$A$30,AA$207)/1000,SUMIFS(Gögn!$I$2:$I$11876,Gögn!$F$2:$F$11876,$A11,Gögn!$A$2:$A$11876,AA$207)/1000))</f>
        <v>793255</v>
      </c>
      <c r="AB11" s="24">
        <f>IF(AB$8="Bayern",SUMIFS(Erl.Gögn!$H$2:$H$30,Erl.Gögn!$E$2:$E$30,$A11,Erl.Gögn!$A$2:$A$30,AB$207)/1000,IF(AB$8="Allianz",SUMIFS(Erl.Gögn!$H$2:$H$30,Erl.Gögn!$E$2:$E$30,$A11,Erl.Gögn!$A$2:$A$30,AB$207)/1000,SUMIFS(Gögn!$I$2:$I$11876,Gögn!$F$2:$F$11876,$A11,Gögn!$A$2:$A$11876,AB$207)/1000))</f>
        <v>122708</v>
      </c>
      <c r="AC11" s="24">
        <f>IF(AC$8="Bayern",SUMIFS(Erl.Gögn!$H$2:$H$30,Erl.Gögn!$E$2:$E$30,$A11,Erl.Gögn!$A$2:$A$30,AC$207)/1000,IF(AC$8="Allianz",SUMIFS(Erl.Gögn!$H$2:$H$30,Erl.Gögn!$E$2:$E$30,$A11,Erl.Gögn!$A$2:$A$30,AC$207)/1000,SUMIFS(Gögn!$I$2:$I$11876,Gögn!$F$2:$F$11876,$A11,Gögn!$A$2:$A$11876,AC$207)/1000))</f>
        <v>0</v>
      </c>
      <c r="AD11" s="24">
        <f>IF(AD$8="Bayern",SUMIFS(Erl.Gögn!$H$2:$H$30,Erl.Gögn!$E$2:$E$30,$A11,Erl.Gögn!$A$2:$A$30,AD$207)/1000,IF(AD$8="Allianz",SUMIFS(Erl.Gögn!$H$2:$H$30,Erl.Gögn!$E$2:$E$30,$A11,Erl.Gögn!$A$2:$A$30,AD$207)/1000,SUMIFS(Gögn!$I$2:$I$11876,Gögn!$F$2:$F$11876,$A11,Gögn!$A$2:$A$11876,AD$207)/1000))</f>
        <v>92377.915999999997</v>
      </c>
      <c r="AE11" s="24">
        <f>IF(AE$8="Bayern",SUMIFS(Erl.Gögn!$H$2:$H$30,Erl.Gögn!$E$2:$E$30,$A11,Erl.Gögn!$A$2:$A$30,AE$207)/1000,IF(AE$8="Allianz",SUMIFS(Erl.Gögn!$H$2:$H$30,Erl.Gögn!$E$2:$E$30,$A11,Erl.Gögn!$A$2:$A$30,AE$207)/1000,SUMIFS(Gögn!$I$2:$I$11876,Gögn!$F$2:$F$11876,$A11,Gögn!$A$2:$A$11876,AE$207)/1000))</f>
        <v>98825.794999999998</v>
      </c>
      <c r="AF11" s="24">
        <f>IF(AF$8="Bayern",SUMIFS(Erl.Gögn!$H$2:$H$30,Erl.Gögn!$E$2:$E$30,$A11,Erl.Gögn!$A$2:$A$30,AF$207)/1000,IF(AF$8="Allianz",SUMIFS(Erl.Gögn!$H$2:$H$30,Erl.Gögn!$E$2:$E$30,$A11,Erl.Gögn!$A$2:$A$30,AF$207)/1000,SUMIFS(Gögn!$I$2:$I$11876,Gögn!$F$2:$F$11876,$A11,Gögn!$A$2:$A$11876,AF$207)/1000))</f>
        <v>62140.902999999998</v>
      </c>
      <c r="AG11" s="24">
        <f>IF(AG$8="Bayern",SUMIFS(Erl.Gögn!$H$2:$H$30,Erl.Gögn!$E$2:$E$30,$A11,Erl.Gögn!$A$2:$A$30,AG$207)/1000,IF(AG$8="Allianz",SUMIFS(Erl.Gögn!$H$2:$H$30,Erl.Gögn!$E$2:$E$30,$A11,Erl.Gögn!$A$2:$A$30,AG$207)/1000,SUMIFS(Gögn!$I$2:$I$11876,Gögn!$F$2:$F$11876,$A11,Gögn!$A$2:$A$11876,AG$207)/1000))</f>
        <v>7346.6559999999999</v>
      </c>
      <c r="AH11" s="24">
        <f>IF(AH$8="Bayern",SUMIFS(Erl.Gögn!$H$2:$H$30,Erl.Gögn!$E$2:$E$30,$A11,Erl.Gögn!$A$2:$A$30,AH$207)/1000,IF(AH$8="Allianz",SUMIFS(Erl.Gögn!$H$2:$H$30,Erl.Gögn!$E$2:$E$30,$A11,Erl.Gögn!$A$2:$A$30,AH$207)/1000,SUMIFS(Gögn!$I$2:$I$11876,Gögn!$F$2:$F$11876,$A11,Gögn!$A$2:$A$11876,AH$207)/1000))</f>
        <v>723201.80599999998</v>
      </c>
      <c r="AI11" s="24">
        <f>IF(AI$8="Bayern",SUMIFS(Erl.Gögn!$H$2:$H$30,Erl.Gögn!$E$2:$E$30,$A11,Erl.Gögn!$A$2:$A$30,AI$207)/1000,IF(AI$8="Allianz",SUMIFS(Erl.Gögn!$H$2:$H$30,Erl.Gögn!$E$2:$E$30,$A11,Erl.Gögn!$A$2:$A$30,AI$207)/1000,SUMIFS(Gögn!$I$2:$I$11876,Gögn!$F$2:$F$11876,$A11,Gögn!$A$2:$A$11876,AI$207)/1000))</f>
        <v>510325.79100000003</v>
      </c>
      <c r="AJ11" s="24">
        <f>IF(AJ$8="Bayern",SUMIFS(Erl.Gögn!$H$2:$H$30,Erl.Gögn!$E$2:$E$30,$A11,Erl.Gögn!$A$2:$A$30,AJ$207)/1000,IF(AJ$8="Allianz",SUMIFS(Erl.Gögn!$H$2:$H$30,Erl.Gögn!$E$2:$E$30,$A11,Erl.Gögn!$A$2:$A$30,AJ$207)/1000,SUMIFS(Gögn!$I$2:$I$11876,Gögn!$F$2:$F$11876,$A11,Gögn!$A$2:$A$11876,AJ$207)/1000))</f>
        <v>2075883.922</v>
      </c>
      <c r="AK11" s="24">
        <f>IF(AK$8="Bayern",SUMIFS(Erl.Gögn!$H$2:$H$30,Erl.Gögn!$E$2:$E$30,$A11,Erl.Gögn!$A$2:$A$30,AK$207)/1000,IF(AK$8="Allianz",SUMIFS(Erl.Gögn!$H$2:$H$30,Erl.Gögn!$E$2:$E$30,$A11,Erl.Gögn!$A$2:$A$30,AK$207)/1000,SUMIFS(Gögn!$I$2:$I$11876,Gögn!$F$2:$F$11876,$A11,Gögn!$A$2:$A$11876,AK$207)/1000))</f>
        <v>25835.311000000002</v>
      </c>
      <c r="AL11" s="24">
        <f>IF(AL$8="Bayern",SUMIFS(Erl.Gögn!$H$2:$H$30,Erl.Gögn!$E$2:$E$30,$A11,Erl.Gögn!$A$2:$A$30,AL$207)/1000,IF(AL$8="Allianz",SUMIFS(Erl.Gögn!$H$2:$H$30,Erl.Gögn!$E$2:$E$30,$A11,Erl.Gögn!$A$2:$A$30,AL$207)/1000,SUMIFS(Gögn!$I$2:$I$11876,Gögn!$F$2:$F$11876,$A11,Gögn!$A$2:$A$11876,AL$207)/1000))</f>
        <v>114772.379</v>
      </c>
      <c r="AM11" s="24">
        <f>IF(AM$8="Bayern",SUMIFS(Erl.Gögn!$H$2:$H$30,Erl.Gögn!$E$2:$E$30,$A11,Erl.Gögn!$A$2:$A$30,AM$207)/1000,IF(AM$8="Allianz",SUMIFS(Erl.Gögn!$H$2:$H$30,Erl.Gögn!$E$2:$E$30,$A11,Erl.Gögn!$A$2:$A$30,AM$207)/1000,SUMIFS(Gögn!$I$2:$I$11876,Gögn!$F$2:$F$11876,$A11,Gögn!$A$2:$A$11876,AM$207)/1000))</f>
        <v>278056.728</v>
      </c>
      <c r="AN11" s="24">
        <f>IF(AN$8="Bayern",SUMIFS(Erl.Gögn!$H$2:$H$30,Erl.Gögn!$E$2:$E$30,$A11,Erl.Gögn!$A$2:$A$30,AN$207)/1000,IF(AN$8="Allianz",SUMIFS(Erl.Gögn!$H$2:$H$30,Erl.Gögn!$E$2:$E$30,$A11,Erl.Gögn!$A$2:$A$30,AN$207)/1000,SUMIFS(Gögn!$I$2:$I$11876,Gögn!$F$2:$F$11876,$A11,Gögn!$A$2:$A$11876,AN$207)/1000))</f>
        <v>416983.174</v>
      </c>
      <c r="AO11" s="24">
        <f>IF(AO$8="Bayern",SUMIFS(Erl.Gögn!$H$2:$H$30,Erl.Gögn!$E$2:$E$30,$A11,Erl.Gögn!$A$2:$A$30,AO$207)/1000,IF(AO$8="Allianz",SUMIFS(Erl.Gögn!$H$2:$H$30,Erl.Gögn!$E$2:$E$30,$A11,Erl.Gögn!$A$2:$A$30,AO$207)/1000,SUMIFS(Gögn!$I$2:$I$11876,Gögn!$F$2:$F$11876,$A11,Gögn!$A$2:$A$11876,AO$207)/1000))</f>
        <v>820289.90899999999</v>
      </c>
      <c r="AP11" s="24">
        <f>IF(AP$8="Bayern",SUMIFS(Erl.Gögn!$H$2:$H$30,Erl.Gögn!$E$2:$E$30,$A11,Erl.Gögn!$A$2:$A$30,AP$207)/1000,IF(AP$8="Allianz",SUMIFS(Erl.Gögn!$H$2:$H$30,Erl.Gögn!$E$2:$E$30,$A11,Erl.Gögn!$A$2:$A$30,AP$207)/1000,SUMIFS(Gögn!$I$2:$I$11876,Gögn!$F$2:$F$11876,$A11,Gögn!$A$2:$A$11876,AP$207)/1000))</f>
        <v>3841.5639999999999</v>
      </c>
      <c r="AQ11" s="24">
        <f>IF(AQ$8="Bayern",SUMIFS(Erl.Gögn!$H$2:$H$30,Erl.Gögn!$E$2:$E$30,$A11,Erl.Gögn!$A$2:$A$30,AQ$207)/1000,IF(AQ$8="Allianz",SUMIFS(Erl.Gögn!$H$2:$H$30,Erl.Gögn!$E$2:$E$30,$A11,Erl.Gögn!$A$2:$A$30,AQ$207)/1000,SUMIFS(Gögn!$I$2:$I$11876,Gögn!$F$2:$F$11876,$A11,Gögn!$A$2:$A$11876,AQ$207)/1000))</f>
        <v>2960684.105</v>
      </c>
      <c r="AR11" s="24">
        <f>IF(AR$8="Bayern",SUMIFS(Erl.Gögn!$H$2:$H$30,Erl.Gögn!$E$2:$E$30,$A11,Erl.Gögn!$A$2:$A$30,AR$207)/1000,IF(AR$8="Allianz",SUMIFS(Erl.Gögn!$H$2:$H$30,Erl.Gögn!$E$2:$E$30,$A11,Erl.Gögn!$A$2:$A$30,AR$207)/1000,SUMIFS(Gögn!$I$2:$I$11876,Gögn!$F$2:$F$11876,$A11,Gögn!$A$2:$A$11876,AR$207)/1000))</f>
        <v>976555.2</v>
      </c>
      <c r="AS11" s="24">
        <f>IF(AS$8="Bayern",SUMIFS(Erl.Gögn!$H$2:$H$30,Erl.Gögn!$E$2:$E$30,$A11,Erl.Gögn!$A$2:$A$30,AS$207)/1000,IF(AS$8="Allianz",SUMIFS(Erl.Gögn!$H$2:$H$30,Erl.Gögn!$E$2:$E$30,$A11,Erl.Gögn!$A$2:$A$30,AS$207)/1000,SUMIFS(Gögn!$I$2:$I$11876,Gögn!$F$2:$F$11876,$A11,Gögn!$A$2:$A$11876,AS$207)/1000))</f>
        <v>595237.46299999999</v>
      </c>
      <c r="AT11" s="24">
        <f>IF(AT$8="Bayern",SUMIFS(Erl.Gögn!$H$2:$H$30,Erl.Gögn!$E$2:$E$30,$A11,Erl.Gögn!$A$2:$A$30,AT$207)/1000,IF(AT$8="Allianz",SUMIFS(Erl.Gögn!$H$2:$H$30,Erl.Gögn!$E$2:$E$30,$A11,Erl.Gögn!$A$2:$A$30,AT$207)/1000,SUMIFS(Gögn!$I$2:$I$11876,Gögn!$F$2:$F$11876,$A11,Gögn!$A$2:$A$11876,AT$207)/1000))</f>
        <v>285373.74300000002</v>
      </c>
      <c r="AU11" s="24">
        <f>IF(AU$8="Bayern",SUMIFS(Erl.Gögn!$H$2:$H$30,Erl.Gögn!$E$2:$E$30,$A11,Erl.Gögn!$A$2:$A$30,AU$207)/1000,IF(AU$8="Allianz",SUMIFS(Erl.Gögn!$H$2:$H$30,Erl.Gögn!$E$2:$E$30,$A11,Erl.Gögn!$A$2:$A$30,AU$207)/1000,SUMIFS(Gögn!$I$2:$I$11876,Gögn!$F$2:$F$11876,$A11,Gögn!$A$2:$A$11876,AU$207)/1000))</f>
        <v>5672.5330000000004</v>
      </c>
      <c r="AV11" s="24">
        <f>IF(AV$8="Bayern",SUMIFS(Erl.Gögn!$H$2:$H$30,Erl.Gögn!$E$2:$E$30,$A11,Erl.Gögn!$A$2:$A$30,AV$207)/1000,IF(AV$8="Allianz",SUMIFS(Erl.Gögn!$H$2:$H$30,Erl.Gögn!$E$2:$E$30,$A11,Erl.Gögn!$A$2:$A$30,AV$207)/1000,SUMIFS(Gögn!$I$2:$I$11876,Gögn!$F$2:$F$11876,$A11,Gögn!$A$2:$A$11876,AV$207)/1000))</f>
        <v>221499.454</v>
      </c>
      <c r="AW11" s="24">
        <f>IF(AW$8="Bayern",SUMIFS(Erl.Gögn!$H$2:$H$30,Erl.Gögn!$E$2:$E$30,$A11,Erl.Gögn!$A$2:$A$30,AW$207)/1000,IF(AW$8="Allianz",SUMIFS(Erl.Gögn!$H$2:$H$30,Erl.Gögn!$E$2:$E$30,$A11,Erl.Gögn!$A$2:$A$30,AW$207)/1000,SUMIFS(Gögn!$I$2:$I$11876,Gögn!$F$2:$F$11876,$A11,Gögn!$A$2:$A$11876,AW$207)/1000))</f>
        <v>0</v>
      </c>
      <c r="AX11" s="24">
        <f>IF(AX$8="Bayern",SUMIFS(Erl.Gögn!$H$2:$H$30,Erl.Gögn!$E$2:$E$30,$A11,Erl.Gögn!$A$2:$A$30,AX$207)/1000,IF(AX$8="Allianz",SUMIFS(Erl.Gögn!$H$2:$H$30,Erl.Gögn!$E$2:$E$30,$A11,Erl.Gögn!$A$2:$A$30,AX$207)/1000,SUMIFS(Gögn!$I$2:$I$11876,Gögn!$F$2:$F$11876,$A11,Gögn!$A$2:$A$11876,AX$207)/1000))</f>
        <v>21731.647000000001</v>
      </c>
      <c r="AY11" s="24">
        <f>IF(AY$8="Bayern",SUMIFS(Erl.Gögn!$H$2:$H$30,Erl.Gögn!$E$2:$E$30,$A11,Erl.Gögn!$A$2:$A$30,AY$207)/1000,IF(AY$8="Allianz",SUMIFS(Erl.Gögn!$H$2:$H$30,Erl.Gögn!$E$2:$E$30,$A11,Erl.Gögn!$A$2:$A$30,AY$207)/1000,SUMIFS(Gögn!$I$2:$I$11876,Gögn!$F$2:$F$11876,$A11,Gögn!$A$2:$A$11876,AY$207)/1000))</f>
        <v>18392.257000000001</v>
      </c>
      <c r="AZ11" s="24">
        <f>IF(AZ$8="Bayern",SUMIFS(Erl.Gögn!$H$2:$H$30,Erl.Gögn!$E$2:$E$30,$A11,Erl.Gögn!$A$2:$A$30,AZ$207)/1000,IF(AZ$8="Allianz",SUMIFS(Erl.Gögn!$H$2:$H$30,Erl.Gögn!$E$2:$E$30,$A11,Erl.Gögn!$A$2:$A$30,AZ$207)/1000,SUMIFS(Gögn!$I$2:$I$11876,Gögn!$F$2:$F$11876,$A11,Gögn!$A$2:$A$11876,AZ$207)/1000))</f>
        <v>1678.798</v>
      </c>
      <c r="BA11" s="24">
        <f>IF(BA$8="Bayern",SUMIFS(Erl.Gögn!$H$2:$H$30,Erl.Gögn!$E$2:$E$30,$A11,Erl.Gögn!$A$2:$A$30,BA$207)/1000,IF(BA$8="Allianz",SUMIFS(Erl.Gögn!$H$2:$H$30,Erl.Gögn!$E$2:$E$30,$A11,Erl.Gögn!$A$2:$A$30,BA$207)/1000,SUMIFS(Gögn!$I$2:$I$11876,Gögn!$F$2:$F$11876,$A11,Gögn!$A$2:$A$11876,BA$207)/1000))</f>
        <v>1222.586</v>
      </c>
      <c r="BB11" s="24">
        <f>IF(BB$8="Bayern",SUMIFS(Erl.Gögn!$H$2:$H$30,Erl.Gögn!$E$2:$E$30,$A11,Erl.Gögn!$A$2:$A$30,BB$207)/1000,IF(BB$8="Allianz",SUMIFS(Erl.Gögn!$H$2:$H$30,Erl.Gögn!$E$2:$E$30,$A11,Erl.Gögn!$A$2:$A$30,BB$207)/1000,SUMIFS(Gögn!$I$2:$I$11876,Gögn!$F$2:$F$11876,$A11,Gögn!$A$2:$A$11876,BB$207)/1000))</f>
        <v>62716.714</v>
      </c>
      <c r="BC11" s="24">
        <f>IF(BC$8="Bayern",SUMIFS(Erl.Gögn!$H$2:$H$30,Erl.Gögn!$E$2:$E$30,$A11,Erl.Gögn!$A$2:$A$30,BC$207)/1000,IF(BC$8="Allianz",SUMIFS(Erl.Gögn!$H$2:$H$30,Erl.Gögn!$E$2:$E$30,$A11,Erl.Gögn!$A$2:$A$30,BC$207)/1000,SUMIFS(Gögn!$I$2:$I$11876,Gögn!$F$2:$F$11876,$A11,Gögn!$A$2:$A$11876,BC$207)/1000))</f>
        <v>262138.34099999999</v>
      </c>
      <c r="BD11" s="24">
        <f>IF(BD$8="Bayern",SUMIFS(Erl.Gögn!$H$2:$H$30,Erl.Gögn!$E$2:$E$30,$A11,Erl.Gögn!$A$2:$A$30,BD$207)/1000,IF(BD$8="Allianz",SUMIFS(Erl.Gögn!$H$2:$H$30,Erl.Gögn!$E$2:$E$30,$A11,Erl.Gögn!$A$2:$A$30,BD$207)/1000,SUMIFS(Gögn!$I$2:$I$11876,Gögn!$F$2:$F$11876,$A11,Gögn!$A$2:$A$11876,BD$207)/1000))</f>
        <v>3903259.7859999998</v>
      </c>
      <c r="BE11" s="24">
        <f>IF(BE$8="Bayern",SUMIFS(Erl.Gögn!$H$2:$H$30,Erl.Gögn!$E$2:$E$30,$A11,Erl.Gögn!$A$2:$A$30,BE$207)/1000,IF(BE$8="Allianz",SUMIFS(Erl.Gögn!$H$2:$H$30,Erl.Gögn!$E$2:$E$30,$A11,Erl.Gögn!$A$2:$A$30,BE$207)/1000,SUMIFS(Gögn!$I$2:$I$11876,Gögn!$F$2:$F$11876,$A11,Gögn!$A$2:$A$11876,BE$207)/1000))</f>
        <v>343401.28899999999</v>
      </c>
      <c r="BF11" s="24">
        <f>IF(BF$8="Bayern",SUMIFS(Erl.Gögn!$H$2:$H$30,Erl.Gögn!$E$2:$E$30,$A11,Erl.Gögn!$A$2:$A$30,BF$207)/1000,IF(BF$8="Allianz",SUMIFS(Erl.Gögn!$H$2:$H$30,Erl.Gögn!$E$2:$E$30,$A11,Erl.Gögn!$A$2:$A$30,BF$207)/1000,SUMIFS(Gögn!$I$2:$I$11876,Gögn!$F$2:$F$11876,$A11,Gögn!$A$2:$A$11876,BF$207)/1000))</f>
        <v>241136.15599999999</v>
      </c>
      <c r="BG11" s="24">
        <f>IF(BG$8="Bayern",SUMIFS(Erl.Gögn!$H$2:$H$30,Erl.Gögn!$E$2:$E$30,$A11,Erl.Gögn!$A$2:$A$30,BG$207)/1000,IF(BG$8="Allianz",SUMIFS(Erl.Gögn!$H$2:$H$30,Erl.Gögn!$E$2:$E$30,$A11,Erl.Gögn!$A$2:$A$30,BG$207)/1000,SUMIFS(Gögn!$I$2:$I$11876,Gögn!$F$2:$F$11876,$A11,Gögn!$A$2:$A$11876,BG$207)/1000))</f>
        <v>481800.962</v>
      </c>
      <c r="BH11" s="24">
        <f>IF(BH$8="Bayern",SUMIFS(Erl.Gögn!$H$2:$H$30,Erl.Gögn!$E$2:$E$30,$A11,Erl.Gögn!$A$2:$A$30,BH$207)/1000,IF(BH$8="Allianz",SUMIFS(Erl.Gögn!$H$2:$H$30,Erl.Gögn!$E$2:$E$30,$A11,Erl.Gögn!$A$2:$A$30,BH$207)/1000,SUMIFS(Gögn!$I$2:$I$11876,Gögn!$F$2:$F$11876,$A11,Gögn!$A$2:$A$11876,BH$207)/1000))</f>
        <v>78336.44</v>
      </c>
      <c r="BI11" s="24">
        <f>IF(BI$8="Bayern",SUMIFS(Erl.Gögn!$H$2:$H$30,Erl.Gögn!$E$2:$E$30,$A11,Erl.Gögn!$A$2:$A$30,BI$207)/1000,IF(BI$8="Allianz",SUMIFS(Erl.Gögn!$H$2:$H$30,Erl.Gögn!$E$2:$E$30,$A11,Erl.Gögn!$A$2:$A$30,BI$207)/1000,SUMIFS(Gögn!$I$2:$I$11876,Gögn!$F$2:$F$11876,$A11,Gögn!$A$2:$A$11876,BI$207)/1000))</f>
        <v>205663.23300000001</v>
      </c>
      <c r="BJ11" s="24">
        <f>IF(BJ$8="Bayern",SUMIFS(Erl.Gögn!$H$2:$H$30,Erl.Gögn!$E$2:$E$30,$A11,Erl.Gögn!$A$2:$A$30,BJ$207)/1000,IF(BJ$8="Allianz",SUMIFS(Erl.Gögn!$H$2:$H$30,Erl.Gögn!$E$2:$E$30,$A11,Erl.Gögn!$A$2:$A$30,BJ$207)/1000,SUMIFS(Gögn!$I$2:$I$11876,Gögn!$F$2:$F$11876,$A11,Gögn!$A$2:$A$11876,BJ$207)/1000))</f>
        <v>56139.406000000003</v>
      </c>
      <c r="BK11" s="24">
        <f>IF(BK$8="Bayern",SUMIFS(Erl.Gögn!$H$2:$H$30,Erl.Gögn!$E$2:$E$30,$A11,Erl.Gögn!$A$2:$A$30,BK$207)/1000,IF(BK$8="Allianz",SUMIFS(Erl.Gögn!$H$2:$H$30,Erl.Gögn!$E$2:$E$30,$A11,Erl.Gögn!$A$2:$A$30,BK$207)/1000,SUMIFS(Gögn!$I$2:$I$11876,Gögn!$F$2:$F$11876,$A11,Gögn!$A$2:$A$11876,BK$207)/1000))</f>
        <v>105946.11199999999</v>
      </c>
      <c r="BL11" s="24">
        <f>IF(BL$8="Bayern",SUMIFS(Erl.Gögn!$H$2:$H$30,Erl.Gögn!$E$2:$E$30,$A11,Erl.Gögn!$A$2:$A$30,BL$207)/1000,IF(BL$8="Allianz",SUMIFS(Erl.Gögn!$H$2:$H$30,Erl.Gögn!$E$2:$E$30,$A11,Erl.Gögn!$A$2:$A$30,BL$207)/1000,SUMIFS(Gögn!$I$2:$I$11876,Gögn!$F$2:$F$11876,$A11,Gögn!$A$2:$A$11876,BL$207)/1000))</f>
        <v>403178.93800000002</v>
      </c>
      <c r="BM11" s="24">
        <f>IF(BM$8="Bayern",SUMIFS(Erl.Gögn!$H$2:$H$30,Erl.Gögn!$E$2:$E$30,$A11,Erl.Gögn!$A$2:$A$30,BM$207)/1000,IF(BM$8="Allianz",SUMIFS(Erl.Gögn!$H$2:$H$30,Erl.Gögn!$E$2:$E$30,$A11,Erl.Gögn!$A$2:$A$30,BM$207)/1000,SUMIFS(Gögn!$I$2:$I$11876,Gögn!$F$2:$F$11876,$A11,Gögn!$A$2:$A$11876,BM$207)/1000))</f>
        <v>9448.16</v>
      </c>
      <c r="BN11" s="24">
        <f>IF(BN$8="Bayern",SUMIFS(Erl.Gögn!$H$2:$H$30,Erl.Gögn!$E$2:$E$30,$A11,Erl.Gögn!$A$2:$A$30,BN$207)/1000,IF(BN$8="Allianz",SUMIFS(Erl.Gögn!$H$2:$H$30,Erl.Gögn!$E$2:$E$30,$A11,Erl.Gögn!$A$2:$A$30,BN$207)/1000,SUMIFS(Gögn!$I$2:$I$11876,Gögn!$F$2:$F$11876,$A11,Gögn!$A$2:$A$11876,BN$207)/1000))</f>
        <v>18292.797999999999</v>
      </c>
      <c r="BO11" s="24">
        <f>IF(BO$8="Bayern",SUMIFS(Erl.Gögn!$H$2:$H$30,Erl.Gögn!$E$2:$E$30,$A11,Erl.Gögn!$A$2:$A$30,BO$207)/1000,IF(BO$8="Allianz",SUMIFS(Erl.Gögn!$H$2:$H$30,Erl.Gögn!$E$2:$E$30,$A11,Erl.Gögn!$A$2:$A$30,BO$207)/1000,SUMIFS(Gögn!$I$2:$I$11876,Gögn!$F$2:$F$11876,$A11,Gögn!$A$2:$A$11876,BO$207)/1000))</f>
        <v>116047.79</v>
      </c>
      <c r="BP11" s="24">
        <f>IF(BP$8="Bayern",SUMIFS(Erl.Gögn!$H$2:$H$30,Erl.Gögn!$E$2:$E$30,$A11,Erl.Gögn!$A$2:$A$30,BP$207)/1000,IF(BP$8="Allianz",SUMIFS(Erl.Gögn!$H$2:$H$30,Erl.Gögn!$E$2:$E$30,$A11,Erl.Gögn!$A$2:$A$30,BP$207)/1000,SUMIFS(Gögn!$I$2:$I$11876,Gögn!$F$2:$F$11876,$A11,Gögn!$A$2:$A$11876,BP$207)/1000))</f>
        <v>8019.5330000000004</v>
      </c>
      <c r="BQ11" s="24">
        <f>IF(BQ$8="Bayern",SUMIFS(Erl.Gögn!$H$2:$H$30,Erl.Gögn!$E$2:$E$30,$A11,Erl.Gögn!$A$2:$A$30,BQ$207)/1000,IF(BQ$8="Allianz",SUMIFS(Erl.Gögn!$H$2:$H$30,Erl.Gögn!$E$2:$E$30,$A11,Erl.Gögn!$A$2:$A$30,BQ$207)/1000,SUMIFS(Gögn!$I$2:$I$11876,Gögn!$F$2:$F$11876,$A11,Gögn!$A$2:$A$11876,BQ$207)/1000))</f>
        <v>10011.911</v>
      </c>
      <c r="BR11" s="24">
        <f>IF(BR$8="Bayern",SUMIFS(Erl.Gögn!$H$2:$H$30,Erl.Gögn!$E$2:$E$30,$A11,Erl.Gögn!$A$2:$A$30,BR$207)/1000,IF(BR$8="Allianz",SUMIFS(Erl.Gögn!$H$2:$H$30,Erl.Gögn!$E$2:$E$30,$A11,Erl.Gögn!$A$2:$A$30,BR$207)/1000,SUMIFS(Gögn!$I$2:$I$11876,Gögn!$F$2:$F$11876,$A11,Gögn!$A$2:$A$11876,BR$207)/1000))</f>
        <v>9692.5480000000007</v>
      </c>
      <c r="BS11" s="24">
        <f>IF(BS$8="Bayern",SUMIFS(Erl.Gögn!$H$2:$H$30,Erl.Gögn!$E$2:$E$30,$A11,Erl.Gögn!$A$2:$A$30,BS$207)/1000,IF(BS$8="Allianz",SUMIFS(Erl.Gögn!$H$2:$H$30,Erl.Gögn!$E$2:$E$30,$A11,Erl.Gögn!$A$2:$A$30,BS$207)/1000,SUMIFS(Gögn!$I$2:$I$11876,Gögn!$F$2:$F$11876,$A11,Gögn!$A$2:$A$11876,BS$207)/1000))</f>
        <v>123824</v>
      </c>
      <c r="BT11" s="24">
        <f>IF(BT$8="Bayern",SUMIFS(Erl.Gögn!$H$2:$H$30,Erl.Gögn!$E$2:$E$30,$A11,Erl.Gögn!$A$2:$A$30,BT$207)/1000,IF(BT$8="Allianz",SUMIFS(Erl.Gögn!$H$2:$H$30,Erl.Gögn!$E$2:$E$30,$A11,Erl.Gögn!$A$2:$A$30,BT$207)/1000,SUMIFS(Gögn!$I$2:$I$11876,Gögn!$F$2:$F$11876,$A11,Gögn!$A$2:$A$11876,BT$207)/1000))</f>
        <v>245959</v>
      </c>
      <c r="BU11" s="24">
        <f>IF(BU$8="Bayern",SUMIFS(Erl.Gögn!$H$2:$H$30,Erl.Gögn!$E$2:$E$30,$A11,Erl.Gögn!$A$2:$A$30,BU$207)/1000,IF(BU$8="Allianz",SUMIFS(Erl.Gögn!$H$2:$H$30,Erl.Gögn!$E$2:$E$30,$A11,Erl.Gögn!$A$2:$A$30,BU$207)/1000,SUMIFS(Gögn!$I$2:$I$11876,Gögn!$F$2:$F$11876,$A11,Gögn!$A$2:$A$11876,BU$207)/1000))</f>
        <v>31254</v>
      </c>
      <c r="BV11" s="24">
        <f>IF(BV$8="Bayern",SUMIFS(Erl.Gögn!$H$2:$H$30,Erl.Gögn!$E$2:$E$30,$A11,Erl.Gögn!$A$2:$A$30,BV$207)/1000,IF(BV$8="Allianz",SUMIFS(Erl.Gögn!$H$2:$H$30,Erl.Gögn!$E$2:$E$30,$A11,Erl.Gögn!$A$2:$A$30,BV$207)/1000,SUMIFS(Gögn!$I$2:$I$11876,Gögn!$F$2:$F$11876,$A11,Gögn!$A$2:$A$11876,BV$207)/1000))</f>
        <v>64606.904000000002</v>
      </c>
      <c r="BW11" s="24">
        <f>IF(BW$8="Bayern",SUMIFS(Erl.Gögn!$H$2:$H$30,Erl.Gögn!$E$2:$E$30,$A11,Erl.Gögn!$A$2:$A$30,BW$207)/1000,IF(BW$8="Allianz",SUMIFS(Erl.Gögn!$H$2:$H$30,Erl.Gögn!$E$2:$E$30,$A11,Erl.Gögn!$A$2:$A$30,BW$207)/1000,SUMIFS(Gögn!$I$2:$I$11876,Gögn!$F$2:$F$11876,$A11,Gögn!$A$2:$A$11876,BW$207)/1000))</f>
        <v>52618.858</v>
      </c>
      <c r="BX11" s="24">
        <f>IF(BX$8="Bayern",SUMIFS(Erl.Gögn!$H$2:$H$30,Erl.Gögn!$E$2:$E$30,$A11,Erl.Gögn!$A$2:$A$30,BX$207)/1000,IF(BX$8="Allianz",SUMIFS(Erl.Gögn!$H$2:$H$30,Erl.Gögn!$E$2:$E$30,$A11,Erl.Gögn!$A$2:$A$30,BX$207)/1000,SUMIFS(Gögn!$I$2:$I$11876,Gögn!$F$2:$F$11876,$A11,Gögn!$A$2:$A$11876,BX$207)/1000))</f>
        <v>8729.8189999999995</v>
      </c>
      <c r="BY11" s="24">
        <f>IF(BY$8="Bayern",SUMIFS(Erl.Gögn!$H$2:$H$30,Erl.Gögn!$E$2:$E$30,$A11,Erl.Gögn!$A$2:$A$30,BY$207)/1000,IF(BY$8="Allianz",SUMIFS(Erl.Gögn!$H$2:$H$30,Erl.Gögn!$E$2:$E$30,$A11,Erl.Gögn!$A$2:$A$30,BY$207)/1000,SUMIFS(Gögn!$I$2:$I$11876,Gögn!$F$2:$F$11876,$A11,Gögn!$A$2:$A$11876,BY$207)/1000))</f>
        <v>55685.389000000003</v>
      </c>
      <c r="BZ11" s="24">
        <f>IF(BZ$8="Bayern",SUMIFS(Erl.Gögn!$H$2:$H$30,Erl.Gögn!$E$2:$E$30,$A11,Erl.Gögn!$A$2:$A$30,BZ$207)/1000,IF(BZ$8="Allianz",SUMIFS(Erl.Gögn!$H$2:$H$30,Erl.Gögn!$E$2:$E$30,$A11,Erl.Gögn!$A$2:$A$30,BZ$207)/1000,SUMIFS(Gögn!$I$2:$I$11876,Gögn!$F$2:$F$11876,$A11,Gögn!$A$2:$A$11876,BZ$207)/1000))</f>
        <v>154669.96799999999</v>
      </c>
      <c r="CA11" s="24">
        <f>IF(CA$8="Bayern",SUMIFS(Erl.Gögn!$H$2:$H$30,Erl.Gögn!$E$2:$E$30,$A11,Erl.Gögn!$A$2:$A$30,CA$207)/1000,IF(CA$8="Allianz",SUMIFS(Erl.Gögn!$H$2:$H$30,Erl.Gögn!$E$2:$E$30,$A11,Erl.Gögn!$A$2:$A$30,CA$207)/1000,SUMIFS(Gögn!$I$2:$I$11876,Gögn!$F$2:$F$11876,$A11,Gögn!$A$2:$A$11876,CA$207)/1000))</f>
        <v>14126.073</v>
      </c>
      <c r="CB11" s="24">
        <f>IF(CB$8="Bayern",SUMIFS(Erl.Gögn!$H$2:$H$30,Erl.Gögn!$E$2:$E$30,$A11,Erl.Gögn!$A$2:$A$30,CB$207)/1000,IF(CB$8="Allianz",SUMIFS(Erl.Gögn!$H$2:$H$30,Erl.Gögn!$E$2:$E$30,$A11,Erl.Gögn!$A$2:$A$30,CB$207)/1000,SUMIFS(Gögn!$I$2:$I$11876,Gögn!$F$2:$F$11876,$A11,Gögn!$A$2:$A$11876,CB$207)/1000))</f>
        <v>0</v>
      </c>
      <c r="CC11" s="24">
        <f>IF(CC$8="Bayern",SUMIFS(Erl.Gögn!$H$2:$H$30,Erl.Gögn!$E$2:$E$30,$A11,Erl.Gögn!$A$2:$A$30,CC$207)/1000,IF(CC$8="Allianz",SUMIFS(Erl.Gögn!$H$2:$H$30,Erl.Gögn!$E$2:$E$30,$A11,Erl.Gögn!$A$2:$A$30,CC$207)/1000,SUMIFS(Gögn!$I$2:$I$11876,Gögn!$F$2:$F$11876,$A11,Gögn!$A$2:$A$11876,CC$207)/1000))</f>
        <v>5933712</v>
      </c>
      <c r="CD11" s="24">
        <f>IF(CD$8="Bayern",SUMIFS(Erl.Gögn!$H$2:$H$30,Erl.Gögn!$E$2:$E$30,$A11,Erl.Gögn!$A$2:$A$30,CD$207)/1000,IF(CD$8="Allianz",SUMIFS(Erl.Gögn!$H$2:$H$30,Erl.Gögn!$E$2:$E$30,$A11,Erl.Gögn!$A$2:$A$30,CD$207)/1000,SUMIFS(Gögn!$I$2:$I$11876,Gögn!$F$2:$F$11876,$A11,Gögn!$A$2:$A$11876,CD$207)/1000))</f>
        <v>2564470</v>
      </c>
    </row>
    <row r="12" spans="1:82" ht="15">
      <c r="A12" s="5" t="s">
        <v>153</v>
      </c>
      <c r="B12" s="5"/>
      <c r="C12" s="25" t="s">
        <v>154</v>
      </c>
      <c r="D12" s="22">
        <f>SUM(E12:CD12)</f>
        <v>46692700.012999997</v>
      </c>
      <c r="E12" s="22">
        <f>IF(E$8="Bayern",SUMIFS(Erl.Gögn!$H$2:$H$30,Erl.Gögn!$E$2:$E$30,$A12,Erl.Gögn!$A$2:$A$30,E$207)/1000,IF(E$8="Allianz",SUMIFS(Erl.Gögn!$H$2:$H$30,Erl.Gögn!$E$2:$E$30,$A12,Erl.Gögn!$A$2:$A$30,E$207)/1000,SUMIFS(Gögn!$I$2:$I$11876,Gögn!$F$2:$F$11876,$A12,Gögn!$A$2:$A$11876,E$207)/1000))</f>
        <v>2932062.5260000001</v>
      </c>
      <c r="F12" s="22">
        <f>IF(F$8="Bayern",SUMIFS(Erl.Gögn!$H$2:$H$30,Erl.Gögn!$E$2:$E$30,$A12,Erl.Gögn!$A$2:$A$30,F$207)/1000,IF(F$8="Allianz",SUMIFS(Erl.Gögn!$H$2:$H$30,Erl.Gögn!$E$2:$E$30,$A12,Erl.Gögn!$A$2:$A$30,F$207)/1000,SUMIFS(Gögn!$I$2:$I$11876,Gögn!$F$2:$F$11876,$A12,Gögn!$A$2:$A$11876,F$207)/1000))</f>
        <v>2522168.5279999999</v>
      </c>
      <c r="G12" s="22">
        <f>IF(G$8="Bayern",SUMIFS(Erl.Gögn!$H$2:$H$30,Erl.Gögn!$E$2:$E$30,$A12,Erl.Gögn!$A$2:$A$30,G$207)/1000,IF(G$8="Allianz",SUMIFS(Erl.Gögn!$H$2:$H$30,Erl.Gögn!$E$2:$E$30,$A12,Erl.Gögn!$A$2:$A$30,G$207)/1000,SUMIFS(Gögn!$I$2:$I$11876,Gögn!$F$2:$F$11876,$A12,Gögn!$A$2:$A$11876,G$207)/1000))</f>
        <v>894074.42599999998</v>
      </c>
      <c r="H12" s="22">
        <f>IF(H$8="Bayern",SUMIFS(Erl.Gögn!$H$2:$H$30,Erl.Gögn!$E$2:$E$30,$A12,Erl.Gögn!$A$2:$A$30,H$207)/1000,IF(H$8="Allianz",SUMIFS(Erl.Gögn!$H$2:$H$30,Erl.Gögn!$E$2:$E$30,$A12,Erl.Gögn!$A$2:$A$30,H$207)/1000,SUMIFS(Gögn!$I$2:$I$11876,Gögn!$F$2:$F$11876,$A12,Gögn!$A$2:$A$11876,H$207)/1000))</f>
        <v>72679.054999999993</v>
      </c>
      <c r="I12" s="22">
        <f>IF(I$8="Bayern",SUMIFS(Erl.Gögn!$H$2:$H$30,Erl.Gögn!$E$2:$E$30,$A12,Erl.Gögn!$A$2:$A$30,I$207)/1000,IF(I$8="Allianz",SUMIFS(Erl.Gögn!$H$2:$H$30,Erl.Gögn!$E$2:$E$30,$A12,Erl.Gögn!$A$2:$A$30,I$207)/1000,SUMIFS(Gögn!$I$2:$I$11876,Gögn!$F$2:$F$11876,$A12,Gögn!$A$2:$A$11876,I$207)/1000))</f>
        <v>565293.11399999994</v>
      </c>
      <c r="J12" s="22">
        <f>IF(J$8="Bayern",SUMIFS(Erl.Gögn!$H$2:$H$30,Erl.Gögn!$E$2:$E$30,$A12,Erl.Gögn!$A$2:$A$30,J$207)/1000,IF(J$8="Allianz",SUMIFS(Erl.Gögn!$H$2:$H$30,Erl.Gögn!$E$2:$E$30,$A12,Erl.Gögn!$A$2:$A$30,J$207)/1000,SUMIFS(Gögn!$I$2:$I$11876,Gögn!$F$2:$F$11876,$A12,Gögn!$A$2:$A$11876,J$207)/1000))</f>
        <v>33306.031000000003</v>
      </c>
      <c r="K12" s="22">
        <f>IF(K$8="Bayern",SUMIFS(Erl.Gögn!$H$2:$H$30,Erl.Gögn!$E$2:$E$30,$A12,Erl.Gögn!$A$2:$A$30,K$207)/1000,IF(K$8="Allianz",SUMIFS(Erl.Gögn!$H$2:$H$30,Erl.Gögn!$E$2:$E$30,$A12,Erl.Gögn!$A$2:$A$30,K$207)/1000,SUMIFS(Gögn!$I$2:$I$11876,Gögn!$F$2:$F$11876,$A12,Gögn!$A$2:$A$11876,K$207)/1000))</f>
        <v>11270.73</v>
      </c>
      <c r="L12" s="22">
        <f>IF(L$8="Bayern",SUMIFS(Erl.Gögn!$H$2:$H$30,Erl.Gögn!$E$2:$E$30,$A12,Erl.Gögn!$A$2:$A$30,L$207)/1000,IF(L$8="Allianz",SUMIFS(Erl.Gögn!$H$2:$H$30,Erl.Gögn!$E$2:$E$30,$A12,Erl.Gögn!$A$2:$A$30,L$207)/1000,SUMIFS(Gögn!$I$2:$I$11876,Gögn!$F$2:$F$11876,$A12,Gögn!$A$2:$A$11876,L$207)/1000))</f>
        <v>21772</v>
      </c>
      <c r="M12" s="22">
        <f>IF(M$8="Bayern",SUMIFS(Erl.Gögn!$H$2:$H$30,Erl.Gögn!$E$2:$E$30,$A12,Erl.Gögn!$A$2:$A$30,M$207)/1000,IF(M$8="Allianz",SUMIFS(Erl.Gögn!$H$2:$H$30,Erl.Gögn!$E$2:$E$30,$A12,Erl.Gögn!$A$2:$A$30,M$207)/1000,SUMIFS(Gögn!$I$2:$I$11876,Gögn!$F$2:$F$11876,$A12,Gögn!$A$2:$A$11876,M$207)/1000))</f>
        <v>149547</v>
      </c>
      <c r="N12" s="22">
        <f>IF(N$8="Bayern",SUMIFS(Erl.Gögn!$H$2:$H$30,Erl.Gögn!$E$2:$E$30,$A12,Erl.Gögn!$A$2:$A$30,N$207)/1000,IF(N$8="Allianz",SUMIFS(Erl.Gögn!$H$2:$H$30,Erl.Gögn!$E$2:$E$30,$A12,Erl.Gögn!$A$2:$A$30,N$207)/1000,SUMIFS(Gögn!$I$2:$I$11876,Gögn!$F$2:$F$11876,$A12,Gögn!$A$2:$A$11876,N$207)/1000))</f>
        <v>391027</v>
      </c>
      <c r="O12" s="22">
        <f>IF(O$8="Bayern",SUMIFS(Erl.Gögn!$H$2:$H$30,Erl.Gögn!$E$2:$E$30,$A12,Erl.Gögn!$A$2:$A$30,O$207)/1000,IF(O$8="Allianz",SUMIFS(Erl.Gögn!$H$2:$H$30,Erl.Gögn!$E$2:$E$30,$A12,Erl.Gögn!$A$2:$A$30,O$207)/1000,SUMIFS(Gögn!$I$2:$I$11876,Gögn!$F$2:$F$11876,$A12,Gögn!$A$2:$A$11876,O$207)/1000))</f>
        <v>665484</v>
      </c>
      <c r="P12" s="22">
        <f>IF(P$8="Bayern",SUMIFS(Erl.Gögn!$H$2:$H$30,Erl.Gögn!$E$2:$E$30,$A12,Erl.Gögn!$A$2:$A$30,P$207)/1000,IF(P$8="Allianz",SUMIFS(Erl.Gögn!$H$2:$H$30,Erl.Gögn!$E$2:$E$30,$A12,Erl.Gögn!$A$2:$A$30,P$207)/1000,SUMIFS(Gögn!$I$2:$I$11876,Gögn!$F$2:$F$11876,$A12,Gögn!$A$2:$A$11876,P$207)/1000))</f>
        <v>912477</v>
      </c>
      <c r="Q12" s="22">
        <f>IF(Q$8="Bayern",SUMIFS(Erl.Gögn!$H$2:$H$30,Erl.Gögn!$E$2:$E$30,$A12,Erl.Gögn!$A$2:$A$30,Q$207)/1000,IF(Q$8="Allianz",SUMIFS(Erl.Gögn!$H$2:$H$30,Erl.Gögn!$E$2:$E$30,$A12,Erl.Gögn!$A$2:$A$30,Q$207)/1000,SUMIFS(Gögn!$I$2:$I$11876,Gögn!$F$2:$F$11876,$A12,Gögn!$A$2:$A$11876,Q$207)/1000))</f>
        <v>563083</v>
      </c>
      <c r="R12" s="22">
        <f>IF(R$8="Bayern",SUMIFS(Erl.Gögn!$H$2:$H$30,Erl.Gögn!$E$2:$E$30,$A12,Erl.Gögn!$A$2:$A$30,R$207)/1000,IF(R$8="Allianz",SUMIFS(Erl.Gögn!$H$2:$H$30,Erl.Gögn!$E$2:$E$30,$A12,Erl.Gögn!$A$2:$A$30,R$207)/1000,SUMIFS(Gögn!$I$2:$I$11876,Gögn!$F$2:$F$11876,$A12,Gögn!$A$2:$A$11876,R$207)/1000))</f>
        <v>1616958</v>
      </c>
      <c r="S12" s="22">
        <f>IF(S$8="Bayern",SUMIFS(Erl.Gögn!$H$2:$H$30,Erl.Gögn!$E$2:$E$30,$A12,Erl.Gögn!$A$2:$A$30,S$207)/1000,IF(S$8="Allianz",SUMIFS(Erl.Gögn!$H$2:$H$30,Erl.Gögn!$E$2:$E$30,$A12,Erl.Gögn!$A$2:$A$30,S$207)/1000,SUMIFS(Gögn!$I$2:$I$11876,Gögn!$F$2:$F$11876,$A12,Gögn!$A$2:$A$11876,S$207)/1000))</f>
        <v>108899.932</v>
      </c>
      <c r="T12" s="22">
        <f>IF(T$8="Bayern",SUMIFS(Erl.Gögn!$H$2:$H$30,Erl.Gögn!$E$2:$E$30,$A12,Erl.Gögn!$A$2:$A$30,T$207)/1000,IF(T$8="Allianz",SUMIFS(Erl.Gögn!$H$2:$H$30,Erl.Gögn!$E$2:$E$30,$A12,Erl.Gögn!$A$2:$A$30,T$207)/1000,SUMIFS(Gögn!$I$2:$I$11876,Gögn!$F$2:$F$11876,$A12,Gögn!$A$2:$A$11876,T$207)/1000))</f>
        <v>117263.416</v>
      </c>
      <c r="U12" s="22">
        <f>IF(U$8="Bayern",SUMIFS(Erl.Gögn!$H$2:$H$30,Erl.Gögn!$E$2:$E$30,$A12,Erl.Gögn!$A$2:$A$30,U$207)/1000,IF(U$8="Allianz",SUMIFS(Erl.Gögn!$H$2:$H$30,Erl.Gögn!$E$2:$E$30,$A12,Erl.Gögn!$A$2:$A$30,U$207)/1000,SUMIFS(Gögn!$I$2:$I$11876,Gögn!$F$2:$F$11876,$A12,Gögn!$A$2:$A$11876,U$207)/1000))</f>
        <v>171464.23</v>
      </c>
      <c r="V12" s="22">
        <f>IF(V$8="Bayern",SUMIFS(Erl.Gögn!$H$2:$H$30,Erl.Gögn!$E$2:$E$30,$A12,Erl.Gögn!$A$2:$A$30,V$207)/1000,IF(V$8="Allianz",SUMIFS(Erl.Gögn!$H$2:$H$30,Erl.Gögn!$E$2:$E$30,$A12,Erl.Gögn!$A$2:$A$30,V$207)/1000,SUMIFS(Gögn!$I$2:$I$11876,Gögn!$F$2:$F$11876,$A12,Gögn!$A$2:$A$11876,V$207)/1000))</f>
        <v>511871.98100000003</v>
      </c>
      <c r="W12" s="22">
        <f>IF(W$8="Bayern",SUMIFS(Erl.Gögn!$H$2:$H$30,Erl.Gögn!$E$2:$E$30,$A12,Erl.Gögn!$A$2:$A$30,W$207)/1000,IF(W$8="Allianz",SUMIFS(Erl.Gögn!$H$2:$H$30,Erl.Gögn!$E$2:$E$30,$A12,Erl.Gögn!$A$2:$A$30,W$207)/1000,SUMIFS(Gögn!$I$2:$I$11876,Gögn!$F$2:$F$11876,$A12,Gögn!$A$2:$A$11876,W$207)/1000))</f>
        <v>29480.609</v>
      </c>
      <c r="X12" s="22">
        <f>IF(X$8="Bayern",SUMIFS(Erl.Gögn!$H$2:$H$30,Erl.Gögn!$E$2:$E$30,$A12,Erl.Gögn!$A$2:$A$30,X$207)/1000,IF(X$8="Allianz",SUMIFS(Erl.Gögn!$H$2:$H$30,Erl.Gögn!$E$2:$E$30,$A12,Erl.Gögn!$A$2:$A$30,X$207)/1000,SUMIFS(Gögn!$I$2:$I$11876,Gögn!$F$2:$F$11876,$A12,Gögn!$A$2:$A$11876,X$207)/1000))</f>
        <v>109078.04399999999</v>
      </c>
      <c r="Y12" s="22">
        <f>IF(Y$8="Bayern",SUMIFS(Erl.Gögn!$H$2:$H$30,Erl.Gögn!$E$2:$E$30,$A12,Erl.Gögn!$A$2:$A$30,Y$207)/1000,IF(Y$8="Allianz",SUMIFS(Erl.Gögn!$H$2:$H$30,Erl.Gögn!$E$2:$E$30,$A12,Erl.Gögn!$A$2:$A$30,Y$207)/1000,SUMIFS(Gögn!$I$2:$I$11876,Gögn!$F$2:$F$11876,$A12,Gögn!$A$2:$A$11876,Y$207)/1000))</f>
        <v>7267288</v>
      </c>
      <c r="Z12" s="22">
        <f>IF(Z$8="Bayern",SUMIFS(Erl.Gögn!$H$2:$H$30,Erl.Gögn!$E$2:$E$30,$A12,Erl.Gögn!$A$2:$A$30,Z$207)/1000,IF(Z$8="Allianz",SUMIFS(Erl.Gögn!$H$2:$H$30,Erl.Gögn!$E$2:$E$30,$A12,Erl.Gögn!$A$2:$A$30,Z$207)/1000,SUMIFS(Gögn!$I$2:$I$11876,Gögn!$F$2:$F$11876,$A12,Gögn!$A$2:$A$11876,Z$207)/1000))</f>
        <v>1228994</v>
      </c>
      <c r="AA12" s="22">
        <f>IF(AA$8="Bayern",SUMIFS(Erl.Gögn!$H$2:$H$30,Erl.Gögn!$E$2:$E$30,$A12,Erl.Gögn!$A$2:$A$30,AA$207)/1000,IF(AA$8="Allianz",SUMIFS(Erl.Gögn!$H$2:$H$30,Erl.Gögn!$E$2:$E$30,$A12,Erl.Gögn!$A$2:$A$30,AA$207)/1000,SUMIFS(Gögn!$I$2:$I$11876,Gögn!$F$2:$F$11876,$A12,Gögn!$A$2:$A$11876,AA$207)/1000))</f>
        <v>1771224</v>
      </c>
      <c r="AB12" s="22">
        <f>IF(AB$8="Bayern",SUMIFS(Erl.Gögn!$H$2:$H$30,Erl.Gögn!$E$2:$E$30,$A12,Erl.Gögn!$A$2:$A$30,AB$207)/1000,IF(AB$8="Allianz",SUMIFS(Erl.Gögn!$H$2:$H$30,Erl.Gögn!$E$2:$E$30,$A12,Erl.Gögn!$A$2:$A$30,AB$207)/1000,SUMIFS(Gögn!$I$2:$I$11876,Gögn!$F$2:$F$11876,$A12,Gögn!$A$2:$A$11876,AB$207)/1000))</f>
        <v>212623</v>
      </c>
      <c r="AC12" s="22">
        <f>IF(AC$8="Bayern",SUMIFS(Erl.Gögn!$H$2:$H$30,Erl.Gögn!$E$2:$E$30,$A12,Erl.Gögn!$A$2:$A$30,AC$207)/1000,IF(AC$8="Allianz",SUMIFS(Erl.Gögn!$H$2:$H$30,Erl.Gögn!$E$2:$E$30,$A12,Erl.Gögn!$A$2:$A$30,AC$207)/1000,SUMIFS(Gögn!$I$2:$I$11876,Gögn!$F$2:$F$11876,$A12,Gögn!$A$2:$A$11876,AC$207)/1000))</f>
        <v>0</v>
      </c>
      <c r="AD12" s="22">
        <f>IF(AD$8="Bayern",SUMIFS(Erl.Gögn!$H$2:$H$30,Erl.Gögn!$E$2:$E$30,$A12,Erl.Gögn!$A$2:$A$30,AD$207)/1000,IF(AD$8="Allianz",SUMIFS(Erl.Gögn!$H$2:$H$30,Erl.Gögn!$E$2:$E$30,$A12,Erl.Gögn!$A$2:$A$30,AD$207)/1000,SUMIFS(Gögn!$I$2:$I$11876,Gögn!$F$2:$F$11876,$A12,Gögn!$A$2:$A$11876,AD$207)/1000))</f>
        <v>92687.455000000002</v>
      </c>
      <c r="AE12" s="22">
        <f>IF(AE$8="Bayern",SUMIFS(Erl.Gögn!$H$2:$H$30,Erl.Gögn!$E$2:$E$30,$A12,Erl.Gögn!$A$2:$A$30,AE$207)/1000,IF(AE$8="Allianz",SUMIFS(Erl.Gögn!$H$2:$H$30,Erl.Gögn!$E$2:$E$30,$A12,Erl.Gögn!$A$2:$A$30,AE$207)/1000,SUMIFS(Gögn!$I$2:$I$11876,Gögn!$F$2:$F$11876,$A12,Gögn!$A$2:$A$11876,AE$207)/1000))</f>
        <v>128772.734</v>
      </c>
      <c r="AF12" s="22">
        <f>IF(AF$8="Bayern",SUMIFS(Erl.Gögn!$H$2:$H$30,Erl.Gögn!$E$2:$E$30,$A12,Erl.Gögn!$A$2:$A$30,AF$207)/1000,IF(AF$8="Allianz",SUMIFS(Erl.Gögn!$H$2:$H$30,Erl.Gögn!$E$2:$E$30,$A12,Erl.Gögn!$A$2:$A$30,AF$207)/1000,SUMIFS(Gögn!$I$2:$I$11876,Gögn!$F$2:$F$11876,$A12,Gögn!$A$2:$A$11876,AF$207)/1000))</f>
        <v>144286.761</v>
      </c>
      <c r="AG12" s="22">
        <f>IF(AG$8="Bayern",SUMIFS(Erl.Gögn!$H$2:$H$30,Erl.Gögn!$E$2:$E$30,$A12,Erl.Gögn!$A$2:$A$30,AG$207)/1000,IF(AG$8="Allianz",SUMIFS(Erl.Gögn!$H$2:$H$30,Erl.Gögn!$E$2:$E$30,$A12,Erl.Gögn!$A$2:$A$30,AG$207)/1000,SUMIFS(Gögn!$I$2:$I$11876,Gögn!$F$2:$F$11876,$A12,Gögn!$A$2:$A$11876,AG$207)/1000))</f>
        <v>8293.6839999999993</v>
      </c>
      <c r="AH12" s="22">
        <f>IF(AH$8="Bayern",SUMIFS(Erl.Gögn!$H$2:$H$30,Erl.Gögn!$E$2:$E$30,$A12,Erl.Gögn!$A$2:$A$30,AH$207)/1000,IF(AH$8="Allianz",SUMIFS(Erl.Gögn!$H$2:$H$30,Erl.Gögn!$E$2:$E$30,$A12,Erl.Gögn!$A$2:$A$30,AH$207)/1000,SUMIFS(Gögn!$I$2:$I$11876,Gögn!$F$2:$F$11876,$A12,Gögn!$A$2:$A$11876,AH$207)/1000))</f>
        <v>405024.179</v>
      </c>
      <c r="AI12" s="22">
        <f>IF(AI$8="Bayern",SUMIFS(Erl.Gögn!$H$2:$H$30,Erl.Gögn!$E$2:$E$30,$A12,Erl.Gögn!$A$2:$A$30,AI$207)/1000,IF(AI$8="Allianz",SUMIFS(Erl.Gögn!$H$2:$H$30,Erl.Gögn!$E$2:$E$30,$A12,Erl.Gögn!$A$2:$A$30,AI$207)/1000,SUMIFS(Gögn!$I$2:$I$11876,Gögn!$F$2:$F$11876,$A12,Gögn!$A$2:$A$11876,AI$207)/1000))</f>
        <v>368690.11</v>
      </c>
      <c r="AJ12" s="22">
        <f>IF(AJ$8="Bayern",SUMIFS(Erl.Gögn!$H$2:$H$30,Erl.Gögn!$E$2:$E$30,$A12,Erl.Gögn!$A$2:$A$30,AJ$207)/1000,IF(AJ$8="Allianz",SUMIFS(Erl.Gögn!$H$2:$H$30,Erl.Gögn!$E$2:$E$30,$A12,Erl.Gögn!$A$2:$A$30,AJ$207)/1000,SUMIFS(Gögn!$I$2:$I$11876,Gögn!$F$2:$F$11876,$A12,Gögn!$A$2:$A$11876,AJ$207)/1000))</f>
        <v>1499743.6629999999</v>
      </c>
      <c r="AK12" s="22">
        <f>IF(AK$8="Bayern",SUMIFS(Erl.Gögn!$H$2:$H$30,Erl.Gögn!$E$2:$E$30,$A12,Erl.Gögn!$A$2:$A$30,AK$207)/1000,IF(AK$8="Allianz",SUMIFS(Erl.Gögn!$H$2:$H$30,Erl.Gögn!$E$2:$E$30,$A12,Erl.Gögn!$A$2:$A$30,AK$207)/1000,SUMIFS(Gögn!$I$2:$I$11876,Gögn!$F$2:$F$11876,$A12,Gögn!$A$2:$A$11876,AK$207)/1000))</f>
        <v>26705.427</v>
      </c>
      <c r="AL12" s="22">
        <f>IF(AL$8="Bayern",SUMIFS(Erl.Gögn!$H$2:$H$30,Erl.Gögn!$E$2:$E$30,$A12,Erl.Gögn!$A$2:$A$30,AL$207)/1000,IF(AL$8="Allianz",SUMIFS(Erl.Gögn!$H$2:$H$30,Erl.Gögn!$E$2:$E$30,$A12,Erl.Gögn!$A$2:$A$30,AL$207)/1000,SUMIFS(Gögn!$I$2:$I$11876,Gögn!$F$2:$F$11876,$A12,Gögn!$A$2:$A$11876,AL$207)/1000))</f>
        <v>101194.523</v>
      </c>
      <c r="AM12" s="22">
        <f>IF(AM$8="Bayern",SUMIFS(Erl.Gögn!$H$2:$H$30,Erl.Gögn!$E$2:$E$30,$A12,Erl.Gögn!$A$2:$A$30,AM$207)/1000,IF(AM$8="Allianz",SUMIFS(Erl.Gögn!$H$2:$H$30,Erl.Gögn!$E$2:$E$30,$A12,Erl.Gögn!$A$2:$A$30,AM$207)/1000,SUMIFS(Gögn!$I$2:$I$11876,Gögn!$F$2:$F$11876,$A12,Gögn!$A$2:$A$11876,AM$207)/1000))</f>
        <v>230535.15700000001</v>
      </c>
      <c r="AN12" s="22">
        <f>IF(AN$8="Bayern",SUMIFS(Erl.Gögn!$H$2:$H$30,Erl.Gögn!$E$2:$E$30,$A12,Erl.Gögn!$A$2:$A$30,AN$207)/1000,IF(AN$8="Allianz",SUMIFS(Erl.Gögn!$H$2:$H$30,Erl.Gögn!$E$2:$E$30,$A12,Erl.Gögn!$A$2:$A$30,AN$207)/1000,SUMIFS(Gögn!$I$2:$I$11876,Gögn!$F$2:$F$11876,$A12,Gögn!$A$2:$A$11876,AN$207)/1000))</f>
        <v>334070.62300000002</v>
      </c>
      <c r="AO12" s="22">
        <f>IF(AO$8="Bayern",SUMIFS(Erl.Gögn!$H$2:$H$30,Erl.Gögn!$E$2:$E$30,$A12,Erl.Gögn!$A$2:$A$30,AO$207)/1000,IF(AO$8="Allianz",SUMIFS(Erl.Gögn!$H$2:$H$30,Erl.Gögn!$E$2:$E$30,$A12,Erl.Gögn!$A$2:$A$30,AO$207)/1000,SUMIFS(Gögn!$I$2:$I$11876,Gögn!$F$2:$F$11876,$A12,Gögn!$A$2:$A$11876,AO$207)/1000))</f>
        <v>550873.64800000004</v>
      </c>
      <c r="AP12" s="22">
        <f>IF(AP$8="Bayern",SUMIFS(Erl.Gögn!$H$2:$H$30,Erl.Gögn!$E$2:$E$30,$A12,Erl.Gögn!$A$2:$A$30,AP$207)/1000,IF(AP$8="Allianz",SUMIFS(Erl.Gögn!$H$2:$H$30,Erl.Gögn!$E$2:$E$30,$A12,Erl.Gögn!$A$2:$A$30,AP$207)/1000,SUMIFS(Gögn!$I$2:$I$11876,Gögn!$F$2:$F$11876,$A12,Gögn!$A$2:$A$11876,AP$207)/1000))</f>
        <v>3850.337</v>
      </c>
      <c r="AQ12" s="22">
        <f>IF(AQ$8="Bayern",SUMIFS(Erl.Gögn!$H$2:$H$30,Erl.Gögn!$E$2:$E$30,$A12,Erl.Gögn!$A$2:$A$30,AQ$207)/1000,IF(AQ$8="Allianz",SUMIFS(Erl.Gögn!$H$2:$H$30,Erl.Gögn!$E$2:$E$30,$A12,Erl.Gögn!$A$2:$A$30,AQ$207)/1000,SUMIFS(Gögn!$I$2:$I$11876,Gögn!$F$2:$F$11876,$A12,Gögn!$A$2:$A$11876,AQ$207)/1000))</f>
        <v>2898768.9070000001</v>
      </c>
      <c r="AR12" s="22">
        <f>IF(AR$8="Bayern",SUMIFS(Erl.Gögn!$H$2:$H$30,Erl.Gögn!$E$2:$E$30,$A12,Erl.Gögn!$A$2:$A$30,AR$207)/1000,IF(AR$8="Allianz",SUMIFS(Erl.Gögn!$H$2:$H$30,Erl.Gögn!$E$2:$E$30,$A12,Erl.Gögn!$A$2:$A$30,AR$207)/1000,SUMIFS(Gögn!$I$2:$I$11876,Gögn!$F$2:$F$11876,$A12,Gögn!$A$2:$A$11876,AR$207)/1000))</f>
        <v>1162972.1040000001</v>
      </c>
      <c r="AS12" s="22">
        <f>IF(AS$8="Bayern",SUMIFS(Erl.Gögn!$H$2:$H$30,Erl.Gögn!$E$2:$E$30,$A12,Erl.Gögn!$A$2:$A$30,AS$207)/1000,IF(AS$8="Allianz",SUMIFS(Erl.Gögn!$H$2:$H$30,Erl.Gögn!$E$2:$E$30,$A12,Erl.Gögn!$A$2:$A$30,AS$207)/1000,SUMIFS(Gögn!$I$2:$I$11876,Gögn!$F$2:$F$11876,$A12,Gögn!$A$2:$A$11876,AS$207)/1000))</f>
        <v>754744.429</v>
      </c>
      <c r="AT12" s="22">
        <f>IF(AT$8="Bayern",SUMIFS(Erl.Gögn!$H$2:$H$30,Erl.Gögn!$E$2:$E$30,$A12,Erl.Gögn!$A$2:$A$30,AT$207)/1000,IF(AT$8="Allianz",SUMIFS(Erl.Gögn!$H$2:$H$30,Erl.Gögn!$E$2:$E$30,$A12,Erl.Gögn!$A$2:$A$30,AT$207)/1000,SUMIFS(Gögn!$I$2:$I$11876,Gögn!$F$2:$F$11876,$A12,Gögn!$A$2:$A$11876,AT$207)/1000))</f>
        <v>306645.57</v>
      </c>
      <c r="AU12" s="22">
        <f>IF(AU$8="Bayern",SUMIFS(Erl.Gögn!$H$2:$H$30,Erl.Gögn!$E$2:$E$30,$A12,Erl.Gögn!$A$2:$A$30,AU$207)/1000,IF(AU$8="Allianz",SUMIFS(Erl.Gögn!$H$2:$H$30,Erl.Gögn!$E$2:$E$30,$A12,Erl.Gögn!$A$2:$A$30,AU$207)/1000,SUMIFS(Gögn!$I$2:$I$11876,Gögn!$F$2:$F$11876,$A12,Gögn!$A$2:$A$11876,AU$207)/1000))</f>
        <v>3479.9119999999998</v>
      </c>
      <c r="AV12" s="22">
        <f>IF(AV$8="Bayern",SUMIFS(Erl.Gögn!$H$2:$H$30,Erl.Gögn!$E$2:$E$30,$A12,Erl.Gögn!$A$2:$A$30,AV$207)/1000,IF(AV$8="Allianz",SUMIFS(Erl.Gögn!$H$2:$H$30,Erl.Gögn!$E$2:$E$30,$A12,Erl.Gögn!$A$2:$A$30,AV$207)/1000,SUMIFS(Gögn!$I$2:$I$11876,Gögn!$F$2:$F$11876,$A12,Gögn!$A$2:$A$11876,AV$207)/1000))</f>
        <v>115447.58900000001</v>
      </c>
      <c r="AW12" s="22">
        <f>IF(AW$8="Bayern",SUMIFS(Erl.Gögn!$H$2:$H$30,Erl.Gögn!$E$2:$E$30,$A12,Erl.Gögn!$A$2:$A$30,AW$207)/1000,IF(AW$8="Allianz",SUMIFS(Erl.Gögn!$H$2:$H$30,Erl.Gögn!$E$2:$E$30,$A12,Erl.Gögn!$A$2:$A$30,AW$207)/1000,SUMIFS(Gögn!$I$2:$I$11876,Gögn!$F$2:$F$11876,$A12,Gögn!$A$2:$A$11876,AW$207)/1000))</f>
        <v>0</v>
      </c>
      <c r="AX12" s="22">
        <f>IF(AX$8="Bayern",SUMIFS(Erl.Gögn!$H$2:$H$30,Erl.Gögn!$E$2:$E$30,$A12,Erl.Gögn!$A$2:$A$30,AX$207)/1000,IF(AX$8="Allianz",SUMIFS(Erl.Gögn!$H$2:$H$30,Erl.Gögn!$E$2:$E$30,$A12,Erl.Gögn!$A$2:$A$30,AX$207)/1000,SUMIFS(Gögn!$I$2:$I$11876,Gögn!$F$2:$F$11876,$A12,Gögn!$A$2:$A$11876,AX$207)/1000))</f>
        <v>26708.833999999999</v>
      </c>
      <c r="AY12" s="22">
        <f>IF(AY$8="Bayern",SUMIFS(Erl.Gögn!$H$2:$H$30,Erl.Gögn!$E$2:$E$30,$A12,Erl.Gögn!$A$2:$A$30,AY$207)/1000,IF(AY$8="Allianz",SUMIFS(Erl.Gögn!$H$2:$H$30,Erl.Gögn!$E$2:$E$30,$A12,Erl.Gögn!$A$2:$A$30,AY$207)/1000,SUMIFS(Gögn!$I$2:$I$11876,Gögn!$F$2:$F$11876,$A12,Gögn!$A$2:$A$11876,AY$207)/1000))</f>
        <v>24049.125</v>
      </c>
      <c r="AZ12" s="22">
        <f>IF(AZ$8="Bayern",SUMIFS(Erl.Gögn!$H$2:$H$30,Erl.Gögn!$E$2:$E$30,$A12,Erl.Gögn!$A$2:$A$30,AZ$207)/1000,IF(AZ$8="Allianz",SUMIFS(Erl.Gögn!$H$2:$H$30,Erl.Gögn!$E$2:$E$30,$A12,Erl.Gögn!$A$2:$A$30,AZ$207)/1000,SUMIFS(Gögn!$I$2:$I$11876,Gögn!$F$2:$F$11876,$A12,Gögn!$A$2:$A$11876,AZ$207)/1000))</f>
        <v>1695.992</v>
      </c>
      <c r="BA12" s="22">
        <f>IF(BA$8="Bayern",SUMIFS(Erl.Gögn!$H$2:$H$30,Erl.Gögn!$E$2:$E$30,$A12,Erl.Gögn!$A$2:$A$30,BA$207)/1000,IF(BA$8="Allianz",SUMIFS(Erl.Gögn!$H$2:$H$30,Erl.Gögn!$E$2:$E$30,$A12,Erl.Gögn!$A$2:$A$30,BA$207)/1000,SUMIFS(Gögn!$I$2:$I$11876,Gögn!$F$2:$F$11876,$A12,Gögn!$A$2:$A$11876,BA$207)/1000))</f>
        <v>1666.2829999999999</v>
      </c>
      <c r="BB12" s="22">
        <f>IF(BB$8="Bayern",SUMIFS(Erl.Gögn!$H$2:$H$30,Erl.Gögn!$E$2:$E$30,$A12,Erl.Gögn!$A$2:$A$30,BB$207)/1000,IF(BB$8="Allianz",SUMIFS(Erl.Gögn!$H$2:$H$30,Erl.Gögn!$E$2:$E$30,$A12,Erl.Gögn!$A$2:$A$30,BB$207)/1000,SUMIFS(Gögn!$I$2:$I$11876,Gögn!$F$2:$F$11876,$A12,Gögn!$A$2:$A$11876,BB$207)/1000))</f>
        <v>57272.692999999999</v>
      </c>
      <c r="BC12" s="22">
        <f>IF(BC$8="Bayern",SUMIFS(Erl.Gögn!$H$2:$H$30,Erl.Gögn!$E$2:$E$30,$A12,Erl.Gögn!$A$2:$A$30,BC$207)/1000,IF(BC$8="Allianz",SUMIFS(Erl.Gögn!$H$2:$H$30,Erl.Gögn!$E$2:$E$30,$A12,Erl.Gögn!$A$2:$A$30,BC$207)/1000,SUMIFS(Gögn!$I$2:$I$11876,Gögn!$F$2:$F$11876,$A12,Gögn!$A$2:$A$11876,BC$207)/1000))</f>
        <v>178215.24900000001</v>
      </c>
      <c r="BD12" s="22">
        <f>IF(BD$8="Bayern",SUMIFS(Erl.Gögn!$H$2:$H$30,Erl.Gögn!$E$2:$E$30,$A12,Erl.Gögn!$A$2:$A$30,BD$207)/1000,IF(BD$8="Allianz",SUMIFS(Erl.Gögn!$H$2:$H$30,Erl.Gögn!$E$2:$E$30,$A12,Erl.Gögn!$A$2:$A$30,BD$207)/1000,SUMIFS(Gögn!$I$2:$I$11876,Gögn!$F$2:$F$11876,$A12,Gögn!$A$2:$A$11876,BD$207)/1000))</f>
        <v>2789216.2429999998</v>
      </c>
      <c r="BE12" s="22">
        <f>IF(BE$8="Bayern",SUMIFS(Erl.Gögn!$H$2:$H$30,Erl.Gögn!$E$2:$E$30,$A12,Erl.Gögn!$A$2:$A$30,BE$207)/1000,IF(BE$8="Allianz",SUMIFS(Erl.Gögn!$H$2:$H$30,Erl.Gögn!$E$2:$E$30,$A12,Erl.Gögn!$A$2:$A$30,BE$207)/1000,SUMIFS(Gögn!$I$2:$I$11876,Gögn!$F$2:$F$11876,$A12,Gögn!$A$2:$A$11876,BE$207)/1000))</f>
        <v>204027.05300000001</v>
      </c>
      <c r="BF12" s="22">
        <f>IF(BF$8="Bayern",SUMIFS(Erl.Gögn!$H$2:$H$30,Erl.Gögn!$E$2:$E$30,$A12,Erl.Gögn!$A$2:$A$30,BF$207)/1000,IF(BF$8="Allianz",SUMIFS(Erl.Gögn!$H$2:$H$30,Erl.Gögn!$E$2:$E$30,$A12,Erl.Gögn!$A$2:$A$30,BF$207)/1000,SUMIFS(Gögn!$I$2:$I$11876,Gögn!$F$2:$F$11876,$A12,Gögn!$A$2:$A$11876,BF$207)/1000))</f>
        <v>138713.29699999999</v>
      </c>
      <c r="BG12" s="22">
        <f>IF(BG$8="Bayern",SUMIFS(Erl.Gögn!$H$2:$H$30,Erl.Gögn!$E$2:$E$30,$A12,Erl.Gögn!$A$2:$A$30,BG$207)/1000,IF(BG$8="Allianz",SUMIFS(Erl.Gögn!$H$2:$H$30,Erl.Gögn!$E$2:$E$30,$A12,Erl.Gögn!$A$2:$A$30,BG$207)/1000,SUMIFS(Gögn!$I$2:$I$11876,Gögn!$F$2:$F$11876,$A12,Gögn!$A$2:$A$11876,BG$207)/1000))</f>
        <v>261486.519</v>
      </c>
      <c r="BH12" s="22">
        <f>IF(BH$8="Bayern",SUMIFS(Erl.Gögn!$H$2:$H$30,Erl.Gögn!$E$2:$E$30,$A12,Erl.Gögn!$A$2:$A$30,BH$207)/1000,IF(BH$8="Allianz",SUMIFS(Erl.Gögn!$H$2:$H$30,Erl.Gögn!$E$2:$E$30,$A12,Erl.Gögn!$A$2:$A$30,BH$207)/1000,SUMIFS(Gögn!$I$2:$I$11876,Gögn!$F$2:$F$11876,$A12,Gögn!$A$2:$A$11876,BH$207)/1000))</f>
        <v>194422.75200000001</v>
      </c>
      <c r="BI12" s="22">
        <f>IF(BI$8="Bayern",SUMIFS(Erl.Gögn!$H$2:$H$30,Erl.Gögn!$E$2:$E$30,$A12,Erl.Gögn!$A$2:$A$30,BI$207)/1000,IF(BI$8="Allianz",SUMIFS(Erl.Gögn!$H$2:$H$30,Erl.Gögn!$E$2:$E$30,$A12,Erl.Gögn!$A$2:$A$30,BI$207)/1000,SUMIFS(Gögn!$I$2:$I$11876,Gögn!$F$2:$F$11876,$A12,Gögn!$A$2:$A$11876,BI$207)/1000))</f>
        <v>613988.05000000005</v>
      </c>
      <c r="BJ12" s="22">
        <f>IF(BJ$8="Bayern",SUMIFS(Erl.Gögn!$H$2:$H$30,Erl.Gögn!$E$2:$E$30,$A12,Erl.Gögn!$A$2:$A$30,BJ$207)/1000,IF(BJ$8="Allianz",SUMIFS(Erl.Gögn!$H$2:$H$30,Erl.Gögn!$E$2:$E$30,$A12,Erl.Gögn!$A$2:$A$30,BJ$207)/1000,SUMIFS(Gögn!$I$2:$I$11876,Gögn!$F$2:$F$11876,$A12,Gögn!$A$2:$A$11876,BJ$207)/1000))</f>
        <v>409523.788</v>
      </c>
      <c r="BK12" s="22">
        <f>IF(BK$8="Bayern",SUMIFS(Erl.Gögn!$H$2:$H$30,Erl.Gögn!$E$2:$E$30,$A12,Erl.Gögn!$A$2:$A$30,BK$207)/1000,IF(BK$8="Allianz",SUMIFS(Erl.Gögn!$H$2:$H$30,Erl.Gögn!$E$2:$E$30,$A12,Erl.Gögn!$A$2:$A$30,BK$207)/1000,SUMIFS(Gögn!$I$2:$I$11876,Gögn!$F$2:$F$11876,$A12,Gögn!$A$2:$A$11876,BK$207)/1000))</f>
        <v>220015.19</v>
      </c>
      <c r="BL12" s="22">
        <f>IF(BL$8="Bayern",SUMIFS(Erl.Gögn!$H$2:$H$30,Erl.Gögn!$E$2:$E$30,$A12,Erl.Gögn!$A$2:$A$30,BL$207)/1000,IF(BL$8="Allianz",SUMIFS(Erl.Gögn!$H$2:$H$30,Erl.Gögn!$E$2:$E$30,$A12,Erl.Gögn!$A$2:$A$30,BL$207)/1000,SUMIFS(Gögn!$I$2:$I$11876,Gögn!$F$2:$F$11876,$A12,Gögn!$A$2:$A$11876,BL$207)/1000))</f>
        <v>326758.97399999999</v>
      </c>
      <c r="BM12" s="22">
        <f>IF(BM$8="Bayern",SUMIFS(Erl.Gögn!$H$2:$H$30,Erl.Gögn!$E$2:$E$30,$A12,Erl.Gögn!$A$2:$A$30,BM$207)/1000,IF(BM$8="Allianz",SUMIFS(Erl.Gögn!$H$2:$H$30,Erl.Gögn!$E$2:$E$30,$A12,Erl.Gögn!$A$2:$A$30,BM$207)/1000,SUMIFS(Gögn!$I$2:$I$11876,Gögn!$F$2:$F$11876,$A12,Gögn!$A$2:$A$11876,BM$207)/1000))</f>
        <v>34655.845999999998</v>
      </c>
      <c r="BN12" s="22">
        <f>IF(BN$8="Bayern",SUMIFS(Erl.Gögn!$H$2:$H$30,Erl.Gögn!$E$2:$E$30,$A12,Erl.Gögn!$A$2:$A$30,BN$207)/1000,IF(BN$8="Allianz",SUMIFS(Erl.Gögn!$H$2:$H$30,Erl.Gögn!$E$2:$E$30,$A12,Erl.Gögn!$A$2:$A$30,BN$207)/1000,SUMIFS(Gögn!$I$2:$I$11876,Gögn!$F$2:$F$11876,$A12,Gögn!$A$2:$A$11876,BN$207)/1000))</f>
        <v>21947.606</v>
      </c>
      <c r="BO12" s="22">
        <f>IF(BO$8="Bayern",SUMIFS(Erl.Gögn!$H$2:$H$30,Erl.Gögn!$E$2:$E$30,$A12,Erl.Gögn!$A$2:$A$30,BO$207)/1000,IF(BO$8="Allianz",SUMIFS(Erl.Gögn!$H$2:$H$30,Erl.Gögn!$E$2:$E$30,$A12,Erl.Gögn!$A$2:$A$30,BO$207)/1000,SUMIFS(Gögn!$I$2:$I$11876,Gögn!$F$2:$F$11876,$A12,Gögn!$A$2:$A$11876,BO$207)/1000))</f>
        <v>87196.274999999994</v>
      </c>
      <c r="BP12" s="22">
        <f>IF(BP$8="Bayern",SUMIFS(Erl.Gögn!$H$2:$H$30,Erl.Gögn!$E$2:$E$30,$A12,Erl.Gögn!$A$2:$A$30,BP$207)/1000,IF(BP$8="Allianz",SUMIFS(Erl.Gögn!$H$2:$H$30,Erl.Gögn!$E$2:$E$30,$A12,Erl.Gögn!$A$2:$A$30,BP$207)/1000,SUMIFS(Gögn!$I$2:$I$11876,Gögn!$F$2:$F$11876,$A12,Gögn!$A$2:$A$11876,BP$207)/1000))</f>
        <v>6349.5119999999997</v>
      </c>
      <c r="BQ12" s="22">
        <f>IF(BQ$8="Bayern",SUMIFS(Erl.Gögn!$H$2:$H$30,Erl.Gögn!$E$2:$E$30,$A12,Erl.Gögn!$A$2:$A$30,BQ$207)/1000,IF(BQ$8="Allianz",SUMIFS(Erl.Gögn!$H$2:$H$30,Erl.Gögn!$E$2:$E$30,$A12,Erl.Gögn!$A$2:$A$30,BQ$207)/1000,SUMIFS(Gögn!$I$2:$I$11876,Gögn!$F$2:$F$11876,$A12,Gögn!$A$2:$A$11876,BQ$207)/1000))</f>
        <v>6623.8760000000002</v>
      </c>
      <c r="BR12" s="22">
        <f>IF(BR$8="Bayern",SUMIFS(Erl.Gögn!$H$2:$H$30,Erl.Gögn!$E$2:$E$30,$A12,Erl.Gögn!$A$2:$A$30,BR$207)/1000,IF(BR$8="Allianz",SUMIFS(Erl.Gögn!$H$2:$H$30,Erl.Gögn!$E$2:$E$30,$A12,Erl.Gögn!$A$2:$A$30,BR$207)/1000,SUMIFS(Gögn!$I$2:$I$11876,Gögn!$F$2:$F$11876,$A12,Gögn!$A$2:$A$11876,BR$207)/1000))</f>
        <v>5546.4110000000001</v>
      </c>
      <c r="BS12" s="22">
        <f>IF(BS$8="Bayern",SUMIFS(Erl.Gögn!$H$2:$H$30,Erl.Gögn!$E$2:$E$30,$A12,Erl.Gögn!$A$2:$A$30,BS$207)/1000,IF(BS$8="Allianz",SUMIFS(Erl.Gögn!$H$2:$H$30,Erl.Gögn!$E$2:$E$30,$A12,Erl.Gögn!$A$2:$A$30,BS$207)/1000,SUMIFS(Gögn!$I$2:$I$11876,Gögn!$F$2:$F$11876,$A12,Gögn!$A$2:$A$11876,BS$207)/1000))</f>
        <v>512102</v>
      </c>
      <c r="BT12" s="22">
        <f>IF(BT$8="Bayern",SUMIFS(Erl.Gögn!$H$2:$H$30,Erl.Gögn!$E$2:$E$30,$A12,Erl.Gögn!$A$2:$A$30,BT$207)/1000,IF(BT$8="Allianz",SUMIFS(Erl.Gögn!$H$2:$H$30,Erl.Gögn!$E$2:$E$30,$A12,Erl.Gögn!$A$2:$A$30,BT$207)/1000,SUMIFS(Gögn!$I$2:$I$11876,Gögn!$F$2:$F$11876,$A12,Gögn!$A$2:$A$11876,BT$207)/1000))</f>
        <v>1827612</v>
      </c>
      <c r="BU12" s="22">
        <f>IF(BU$8="Bayern",SUMIFS(Erl.Gögn!$H$2:$H$30,Erl.Gögn!$E$2:$E$30,$A12,Erl.Gögn!$A$2:$A$30,BU$207)/1000,IF(BU$8="Allianz",SUMIFS(Erl.Gögn!$H$2:$H$30,Erl.Gögn!$E$2:$E$30,$A12,Erl.Gögn!$A$2:$A$30,BU$207)/1000,SUMIFS(Gögn!$I$2:$I$11876,Gögn!$F$2:$F$11876,$A12,Gögn!$A$2:$A$11876,BU$207)/1000))</f>
        <v>73853</v>
      </c>
      <c r="BV12" s="22">
        <f>IF(BV$8="Bayern",SUMIFS(Erl.Gögn!$H$2:$H$30,Erl.Gögn!$E$2:$E$30,$A12,Erl.Gögn!$A$2:$A$30,BV$207)/1000,IF(BV$8="Allianz",SUMIFS(Erl.Gögn!$H$2:$H$30,Erl.Gögn!$E$2:$E$30,$A12,Erl.Gögn!$A$2:$A$30,BV$207)/1000,SUMIFS(Gögn!$I$2:$I$11876,Gögn!$F$2:$F$11876,$A12,Gögn!$A$2:$A$11876,BV$207)/1000))</f>
        <v>68954.73</v>
      </c>
      <c r="BW12" s="22">
        <f>IF(BW$8="Bayern",SUMIFS(Erl.Gögn!$H$2:$H$30,Erl.Gögn!$E$2:$E$30,$A12,Erl.Gögn!$A$2:$A$30,BW$207)/1000,IF(BW$8="Allianz",SUMIFS(Erl.Gögn!$H$2:$H$30,Erl.Gögn!$E$2:$E$30,$A12,Erl.Gögn!$A$2:$A$30,BW$207)/1000,SUMIFS(Gögn!$I$2:$I$11876,Gögn!$F$2:$F$11876,$A12,Gögn!$A$2:$A$11876,BW$207)/1000))</f>
        <v>75920.354999999996</v>
      </c>
      <c r="BX12" s="22">
        <f>IF(BX$8="Bayern",SUMIFS(Erl.Gögn!$H$2:$H$30,Erl.Gögn!$E$2:$E$30,$A12,Erl.Gögn!$A$2:$A$30,BX$207)/1000,IF(BX$8="Allianz",SUMIFS(Erl.Gögn!$H$2:$H$30,Erl.Gögn!$E$2:$E$30,$A12,Erl.Gögn!$A$2:$A$30,BX$207)/1000,SUMIFS(Gögn!$I$2:$I$11876,Gögn!$F$2:$F$11876,$A12,Gögn!$A$2:$A$11876,BX$207)/1000))</f>
        <v>15967.758</v>
      </c>
      <c r="BY12" s="22">
        <f>IF(BY$8="Bayern",SUMIFS(Erl.Gögn!$H$2:$H$30,Erl.Gögn!$E$2:$E$30,$A12,Erl.Gögn!$A$2:$A$30,BY$207)/1000,IF(BY$8="Allianz",SUMIFS(Erl.Gögn!$H$2:$H$30,Erl.Gögn!$E$2:$E$30,$A12,Erl.Gögn!$A$2:$A$30,BY$207)/1000,SUMIFS(Gögn!$I$2:$I$11876,Gögn!$F$2:$F$11876,$A12,Gögn!$A$2:$A$11876,BY$207)/1000))</f>
        <v>35881.843999999997</v>
      </c>
      <c r="BZ12" s="22">
        <f>IF(BZ$8="Bayern",SUMIFS(Erl.Gögn!$H$2:$H$30,Erl.Gögn!$E$2:$E$30,$A12,Erl.Gögn!$A$2:$A$30,BZ$207)/1000,IF(BZ$8="Allianz",SUMIFS(Erl.Gögn!$H$2:$H$30,Erl.Gögn!$E$2:$E$30,$A12,Erl.Gögn!$A$2:$A$30,BZ$207)/1000,SUMIFS(Gögn!$I$2:$I$11876,Gögn!$F$2:$F$11876,$A12,Gögn!$A$2:$A$11876,BZ$207)/1000))</f>
        <v>107331.348</v>
      </c>
      <c r="CA12" s="22">
        <f>IF(CA$8="Bayern",SUMIFS(Erl.Gögn!$H$2:$H$30,Erl.Gögn!$E$2:$E$30,$A12,Erl.Gögn!$A$2:$A$30,CA$207)/1000,IF(CA$8="Allianz",SUMIFS(Erl.Gögn!$H$2:$H$30,Erl.Gögn!$E$2:$E$30,$A12,Erl.Gögn!$A$2:$A$30,CA$207)/1000,SUMIFS(Gögn!$I$2:$I$11876,Gögn!$F$2:$F$11876,$A12,Gögn!$A$2:$A$11876,CA$207)/1000))</f>
        <v>10262.816999999999</v>
      </c>
      <c r="CB12" s="22">
        <f>IF(CB$8="Bayern",SUMIFS(Erl.Gögn!$H$2:$H$30,Erl.Gögn!$E$2:$E$30,$A12,Erl.Gögn!$A$2:$A$30,CB$207)/1000,IF(CB$8="Allianz",SUMIFS(Erl.Gögn!$H$2:$H$30,Erl.Gögn!$E$2:$E$30,$A12,Erl.Gögn!$A$2:$A$30,CB$207)/1000,SUMIFS(Gögn!$I$2:$I$11876,Gögn!$F$2:$F$11876,$A12,Gögn!$A$2:$A$11876,CB$207)/1000))</f>
        <v>137399.15900000001</v>
      </c>
      <c r="CC12" s="22">
        <f>IF(CC$8="Bayern",SUMIFS(Erl.Gögn!$H$2:$H$30,Erl.Gögn!$E$2:$E$30,$A12,Erl.Gögn!$A$2:$A$30,CC$207)/1000,IF(CC$8="Allianz",SUMIFS(Erl.Gögn!$H$2:$H$30,Erl.Gögn!$E$2:$E$30,$A12,Erl.Gögn!$A$2:$A$30,CC$207)/1000,SUMIFS(Gögn!$I$2:$I$11876,Gögn!$F$2:$F$11876,$A12,Gögn!$A$2:$A$11876,CC$207)/1000))</f>
        <v>4220746</v>
      </c>
      <c r="CD12" s="22">
        <f>IF(CD$8="Bayern",SUMIFS(Erl.Gögn!$H$2:$H$30,Erl.Gögn!$E$2:$E$30,$A12,Erl.Gögn!$A$2:$A$30,CD$207)/1000,IF(CD$8="Allianz",SUMIFS(Erl.Gögn!$H$2:$H$30,Erl.Gögn!$E$2:$E$30,$A12,Erl.Gögn!$A$2:$A$30,CD$207)/1000,SUMIFS(Gögn!$I$2:$I$11876,Gögn!$F$2:$F$11876,$A12,Gögn!$A$2:$A$11876,CD$207)/1000))</f>
        <v>1980413</v>
      </c>
    </row>
    <row r="13" spans="1:82" ht="15">
      <c r="A13" s="5" t="s">
        <v>155</v>
      </c>
      <c r="B13" s="5"/>
      <c r="C13" s="23" t="s">
        <v>156</v>
      </c>
      <c r="D13" s="24">
        <f>SUM(E13:CD13)</f>
        <v>650362.8049999997</v>
      </c>
      <c r="E13" s="24">
        <f>IF(E$8="Bayern",SUMIFS(Erl.Gögn!$H$2:$H$30,Erl.Gögn!$E$2:$E$30,$A13,Erl.Gögn!$A$2:$A$30,E$207)/1000,IF(E$8="Allianz",SUMIFS(Erl.Gögn!$H$2:$H$30,Erl.Gögn!$E$2:$E$30,$A13,Erl.Gögn!$A$2:$A$30,E$207)/1000,SUMIFS(Gögn!$I$2:$I$11876,Gögn!$F$2:$F$11876,$A13,Gögn!$A$2:$A$11876,E$207)/1000))</f>
        <v>-1214227.101</v>
      </c>
      <c r="F13" s="24">
        <f>IF(F$8="Bayern",SUMIFS(Erl.Gögn!$H$2:$H$30,Erl.Gögn!$E$2:$E$30,$A13,Erl.Gögn!$A$2:$A$30,F$207)/1000,IF(F$8="Allianz",SUMIFS(Erl.Gögn!$H$2:$H$30,Erl.Gögn!$E$2:$E$30,$A13,Erl.Gögn!$A$2:$A$30,F$207)/1000,SUMIFS(Gögn!$I$2:$I$11876,Gögn!$F$2:$F$11876,$A13,Gögn!$A$2:$A$11876,F$207)/1000))</f>
        <v>-1156838.2749999999</v>
      </c>
      <c r="G13" s="24">
        <f>IF(G$8="Bayern",SUMIFS(Erl.Gögn!$H$2:$H$30,Erl.Gögn!$E$2:$E$30,$A13,Erl.Gögn!$A$2:$A$30,G$207)/1000,IF(G$8="Allianz",SUMIFS(Erl.Gögn!$H$2:$H$30,Erl.Gögn!$E$2:$E$30,$A13,Erl.Gögn!$A$2:$A$30,G$207)/1000,SUMIFS(Gögn!$I$2:$I$11876,Gögn!$F$2:$F$11876,$A13,Gögn!$A$2:$A$11876,G$207)/1000))</f>
        <v>3355418.15</v>
      </c>
      <c r="H13" s="24">
        <f>IF(H$8="Bayern",SUMIFS(Erl.Gögn!$H$2:$H$30,Erl.Gögn!$E$2:$E$30,$A13,Erl.Gögn!$A$2:$A$30,H$207)/1000,IF(H$8="Allianz",SUMIFS(Erl.Gögn!$H$2:$H$30,Erl.Gögn!$E$2:$E$30,$A13,Erl.Gögn!$A$2:$A$30,H$207)/1000,SUMIFS(Gögn!$I$2:$I$11876,Gögn!$F$2:$F$11876,$A13,Gögn!$A$2:$A$11876,H$207)/1000))</f>
        <v>354.24299999999999</v>
      </c>
      <c r="I13" s="24">
        <f>IF(I$8="Bayern",SUMIFS(Erl.Gögn!$H$2:$H$30,Erl.Gögn!$E$2:$E$30,$A13,Erl.Gögn!$A$2:$A$30,I$207)/1000,IF(I$8="Allianz",SUMIFS(Erl.Gögn!$H$2:$H$30,Erl.Gögn!$E$2:$E$30,$A13,Erl.Gögn!$A$2:$A$30,I$207)/1000,SUMIFS(Gögn!$I$2:$I$11876,Gögn!$F$2:$F$11876,$A13,Gögn!$A$2:$A$11876,I$207)/1000))</f>
        <v>-629655.62800000003</v>
      </c>
      <c r="J13" s="24">
        <f>IF(J$8="Bayern",SUMIFS(Erl.Gögn!$H$2:$H$30,Erl.Gögn!$E$2:$E$30,$A13,Erl.Gögn!$A$2:$A$30,J$207)/1000,IF(J$8="Allianz",SUMIFS(Erl.Gögn!$H$2:$H$30,Erl.Gögn!$E$2:$E$30,$A13,Erl.Gögn!$A$2:$A$30,J$207)/1000,SUMIFS(Gögn!$I$2:$I$11876,Gögn!$F$2:$F$11876,$A13,Gögn!$A$2:$A$11876,J$207)/1000))</f>
        <v>-190013.91</v>
      </c>
      <c r="K13" s="24">
        <f>IF(K$8="Bayern",SUMIFS(Erl.Gögn!$H$2:$H$30,Erl.Gögn!$E$2:$E$30,$A13,Erl.Gögn!$A$2:$A$30,K$207)/1000,IF(K$8="Allianz",SUMIFS(Erl.Gögn!$H$2:$H$30,Erl.Gögn!$E$2:$E$30,$A13,Erl.Gögn!$A$2:$A$30,K$207)/1000,SUMIFS(Gögn!$I$2:$I$11876,Gögn!$F$2:$F$11876,$A13,Gögn!$A$2:$A$11876,K$207)/1000))</f>
        <v>-3482.2910000000002</v>
      </c>
      <c r="L13" s="24">
        <f>IF(L$8="Bayern",SUMIFS(Erl.Gögn!$H$2:$H$30,Erl.Gögn!$E$2:$E$30,$A13,Erl.Gögn!$A$2:$A$30,L$207)/1000,IF(L$8="Allianz",SUMIFS(Erl.Gögn!$H$2:$H$30,Erl.Gögn!$E$2:$E$30,$A13,Erl.Gögn!$A$2:$A$30,L$207)/1000,SUMIFS(Gögn!$I$2:$I$11876,Gögn!$F$2:$F$11876,$A13,Gögn!$A$2:$A$11876,L$207)/1000))</f>
        <v>-26346</v>
      </c>
      <c r="M13" s="24">
        <f>IF(M$8="Bayern",SUMIFS(Erl.Gögn!$H$2:$H$30,Erl.Gögn!$E$2:$E$30,$A13,Erl.Gögn!$A$2:$A$30,M$207)/1000,IF(M$8="Allianz",SUMIFS(Erl.Gögn!$H$2:$H$30,Erl.Gögn!$E$2:$E$30,$A13,Erl.Gögn!$A$2:$A$30,M$207)/1000,SUMIFS(Gögn!$I$2:$I$11876,Gögn!$F$2:$F$11876,$A13,Gögn!$A$2:$A$11876,M$207)/1000))</f>
        <v>2531226</v>
      </c>
      <c r="N13" s="24">
        <f>IF(N$8="Bayern",SUMIFS(Erl.Gögn!$H$2:$H$30,Erl.Gögn!$E$2:$E$30,$A13,Erl.Gögn!$A$2:$A$30,N$207)/1000,IF(N$8="Allianz",SUMIFS(Erl.Gögn!$H$2:$H$30,Erl.Gögn!$E$2:$E$30,$A13,Erl.Gögn!$A$2:$A$30,N$207)/1000,SUMIFS(Gögn!$I$2:$I$11876,Gögn!$F$2:$F$11876,$A13,Gögn!$A$2:$A$11876,N$207)/1000))</f>
        <v>-255026</v>
      </c>
      <c r="O13" s="24">
        <f>IF(O$8="Bayern",SUMIFS(Erl.Gögn!$H$2:$H$30,Erl.Gögn!$E$2:$E$30,$A13,Erl.Gögn!$A$2:$A$30,O$207)/1000,IF(O$8="Allianz",SUMIFS(Erl.Gögn!$H$2:$H$30,Erl.Gögn!$E$2:$E$30,$A13,Erl.Gögn!$A$2:$A$30,O$207)/1000,SUMIFS(Gögn!$I$2:$I$11876,Gögn!$F$2:$F$11876,$A13,Gögn!$A$2:$A$11876,O$207)/1000))</f>
        <v>-115502</v>
      </c>
      <c r="P13" s="24">
        <f>IF(P$8="Bayern",SUMIFS(Erl.Gögn!$H$2:$H$30,Erl.Gögn!$E$2:$E$30,$A13,Erl.Gögn!$A$2:$A$30,P$207)/1000,IF(P$8="Allianz",SUMIFS(Erl.Gögn!$H$2:$H$30,Erl.Gögn!$E$2:$E$30,$A13,Erl.Gögn!$A$2:$A$30,P$207)/1000,SUMIFS(Gögn!$I$2:$I$11876,Gögn!$F$2:$F$11876,$A13,Gögn!$A$2:$A$11876,P$207)/1000))</f>
        <v>24849</v>
      </c>
      <c r="Q13" s="24">
        <f>IF(Q$8="Bayern",SUMIFS(Erl.Gögn!$H$2:$H$30,Erl.Gögn!$E$2:$E$30,$A13,Erl.Gögn!$A$2:$A$30,Q$207)/1000,IF(Q$8="Allianz",SUMIFS(Erl.Gögn!$H$2:$H$30,Erl.Gögn!$E$2:$E$30,$A13,Erl.Gögn!$A$2:$A$30,Q$207)/1000,SUMIFS(Gögn!$I$2:$I$11876,Gögn!$F$2:$F$11876,$A13,Gögn!$A$2:$A$11876,Q$207)/1000))</f>
        <v>-1394105</v>
      </c>
      <c r="R13" s="24">
        <f>IF(R$8="Bayern",SUMIFS(Erl.Gögn!$H$2:$H$30,Erl.Gögn!$E$2:$E$30,$A13,Erl.Gögn!$A$2:$A$30,R$207)/1000,IF(R$8="Allianz",SUMIFS(Erl.Gögn!$H$2:$H$30,Erl.Gögn!$E$2:$E$30,$A13,Erl.Gögn!$A$2:$A$30,R$207)/1000,SUMIFS(Gögn!$I$2:$I$11876,Gögn!$F$2:$F$11876,$A13,Gögn!$A$2:$A$11876,R$207)/1000))</f>
        <v>-978189</v>
      </c>
      <c r="S13" s="24">
        <f>IF(S$8="Bayern",SUMIFS(Erl.Gögn!$H$2:$H$30,Erl.Gögn!$E$2:$E$30,$A13,Erl.Gögn!$A$2:$A$30,S$207)/1000,IF(S$8="Allianz",SUMIFS(Erl.Gögn!$H$2:$H$30,Erl.Gögn!$E$2:$E$30,$A13,Erl.Gögn!$A$2:$A$30,S$207)/1000,SUMIFS(Gögn!$I$2:$I$11876,Gögn!$F$2:$F$11876,$A13,Gögn!$A$2:$A$11876,S$207)/1000))</f>
        <v>187693.31099999999</v>
      </c>
      <c r="T13" s="24">
        <f>IF(T$8="Bayern",SUMIFS(Erl.Gögn!$H$2:$H$30,Erl.Gögn!$E$2:$E$30,$A13,Erl.Gögn!$A$2:$A$30,T$207)/1000,IF(T$8="Allianz",SUMIFS(Erl.Gögn!$H$2:$H$30,Erl.Gögn!$E$2:$E$30,$A13,Erl.Gögn!$A$2:$A$30,T$207)/1000,SUMIFS(Gögn!$I$2:$I$11876,Gögn!$F$2:$F$11876,$A13,Gögn!$A$2:$A$11876,T$207)/1000))</f>
        <v>4388.0280000000002</v>
      </c>
      <c r="U13" s="24">
        <f>IF(U$8="Bayern",SUMIFS(Erl.Gögn!$H$2:$H$30,Erl.Gögn!$E$2:$E$30,$A13,Erl.Gögn!$A$2:$A$30,U$207)/1000,IF(U$8="Allianz",SUMIFS(Erl.Gögn!$H$2:$H$30,Erl.Gögn!$E$2:$E$30,$A13,Erl.Gögn!$A$2:$A$30,U$207)/1000,SUMIFS(Gögn!$I$2:$I$11876,Gögn!$F$2:$F$11876,$A13,Gögn!$A$2:$A$11876,U$207)/1000))</f>
        <v>-170518.53700000001</v>
      </c>
      <c r="V13" s="24">
        <f>IF(V$8="Bayern",SUMIFS(Erl.Gögn!$H$2:$H$30,Erl.Gögn!$E$2:$E$30,$A13,Erl.Gögn!$A$2:$A$30,V$207)/1000,IF(V$8="Allianz",SUMIFS(Erl.Gögn!$H$2:$H$30,Erl.Gögn!$E$2:$E$30,$A13,Erl.Gögn!$A$2:$A$30,V$207)/1000,SUMIFS(Gögn!$I$2:$I$11876,Gögn!$F$2:$F$11876,$A13,Gögn!$A$2:$A$11876,V$207)/1000))</f>
        <v>-10583.306</v>
      </c>
      <c r="W13" s="24">
        <f>IF(W$8="Bayern",SUMIFS(Erl.Gögn!$H$2:$H$30,Erl.Gögn!$E$2:$E$30,$A13,Erl.Gögn!$A$2:$A$30,W$207)/1000,IF(W$8="Allianz",SUMIFS(Erl.Gögn!$H$2:$H$30,Erl.Gögn!$E$2:$E$30,$A13,Erl.Gögn!$A$2:$A$30,W$207)/1000,SUMIFS(Gögn!$I$2:$I$11876,Gögn!$F$2:$F$11876,$A13,Gögn!$A$2:$A$11876,W$207)/1000))</f>
        <v>-6841.0309999999999</v>
      </c>
      <c r="X13" s="24">
        <f>IF(X$8="Bayern",SUMIFS(Erl.Gögn!$H$2:$H$30,Erl.Gögn!$E$2:$E$30,$A13,Erl.Gögn!$A$2:$A$30,X$207)/1000,IF(X$8="Allianz",SUMIFS(Erl.Gögn!$H$2:$H$30,Erl.Gögn!$E$2:$E$30,$A13,Erl.Gögn!$A$2:$A$30,X$207)/1000,SUMIFS(Gögn!$I$2:$I$11876,Gögn!$F$2:$F$11876,$A13,Gögn!$A$2:$A$11876,X$207)/1000))</f>
        <v>1879.4829999999999</v>
      </c>
      <c r="Y13" s="24">
        <f>IF(Y$8="Bayern",SUMIFS(Erl.Gögn!$H$2:$H$30,Erl.Gögn!$E$2:$E$30,$A13,Erl.Gögn!$A$2:$A$30,Y$207)/1000,IF(Y$8="Allianz",SUMIFS(Erl.Gögn!$H$2:$H$30,Erl.Gögn!$E$2:$E$30,$A13,Erl.Gögn!$A$2:$A$30,Y$207)/1000,SUMIFS(Gögn!$I$2:$I$11876,Gögn!$F$2:$F$11876,$A13,Gögn!$A$2:$A$11876,Y$207)/1000))</f>
        <v>-1287884</v>
      </c>
      <c r="Z13" s="24">
        <f>IF(Z$8="Bayern",SUMIFS(Erl.Gögn!$H$2:$H$30,Erl.Gögn!$E$2:$E$30,$A13,Erl.Gögn!$A$2:$A$30,Z$207)/1000,IF(Z$8="Allianz",SUMIFS(Erl.Gögn!$H$2:$H$30,Erl.Gögn!$E$2:$E$30,$A13,Erl.Gögn!$A$2:$A$30,Z$207)/1000,SUMIFS(Gögn!$I$2:$I$11876,Gögn!$F$2:$F$11876,$A13,Gögn!$A$2:$A$11876,Z$207)/1000))</f>
        <v>1390198</v>
      </c>
      <c r="AA13" s="24">
        <f>IF(AA$8="Bayern",SUMIFS(Erl.Gögn!$H$2:$H$30,Erl.Gögn!$E$2:$E$30,$A13,Erl.Gögn!$A$2:$A$30,AA$207)/1000,IF(AA$8="Allianz",SUMIFS(Erl.Gögn!$H$2:$H$30,Erl.Gögn!$E$2:$E$30,$A13,Erl.Gögn!$A$2:$A$30,AA$207)/1000,SUMIFS(Gögn!$I$2:$I$11876,Gögn!$F$2:$F$11876,$A13,Gögn!$A$2:$A$11876,AA$207)/1000))</f>
        <v>-467298</v>
      </c>
      <c r="AB13" s="24">
        <f>IF(AB$8="Bayern",SUMIFS(Erl.Gögn!$H$2:$H$30,Erl.Gögn!$E$2:$E$30,$A13,Erl.Gögn!$A$2:$A$30,AB$207)/1000,IF(AB$8="Allianz",SUMIFS(Erl.Gögn!$H$2:$H$30,Erl.Gögn!$E$2:$E$30,$A13,Erl.Gögn!$A$2:$A$30,AB$207)/1000,SUMIFS(Gögn!$I$2:$I$11876,Gögn!$F$2:$F$11876,$A13,Gögn!$A$2:$A$11876,AB$207)/1000))</f>
        <v>696798</v>
      </c>
      <c r="AC13" s="24">
        <f>IF(AC$8="Bayern",SUMIFS(Erl.Gögn!$H$2:$H$30,Erl.Gögn!$E$2:$E$30,$A13,Erl.Gögn!$A$2:$A$30,AC$207)/1000,IF(AC$8="Allianz",SUMIFS(Erl.Gögn!$H$2:$H$30,Erl.Gögn!$E$2:$E$30,$A13,Erl.Gögn!$A$2:$A$30,AC$207)/1000,SUMIFS(Gögn!$I$2:$I$11876,Gögn!$F$2:$F$11876,$A13,Gögn!$A$2:$A$11876,AC$207)/1000))</f>
        <v>0</v>
      </c>
      <c r="AD13" s="24">
        <f>IF(AD$8="Bayern",SUMIFS(Erl.Gögn!$H$2:$H$30,Erl.Gögn!$E$2:$E$30,$A13,Erl.Gögn!$A$2:$A$30,AD$207)/1000,IF(AD$8="Allianz",SUMIFS(Erl.Gögn!$H$2:$H$30,Erl.Gögn!$E$2:$E$30,$A13,Erl.Gögn!$A$2:$A$30,AD$207)/1000,SUMIFS(Gögn!$I$2:$I$11876,Gögn!$F$2:$F$11876,$A13,Gögn!$A$2:$A$11876,AD$207)/1000))</f>
        <v>11063.511</v>
      </c>
      <c r="AE13" s="24">
        <f>IF(AE$8="Bayern",SUMIFS(Erl.Gögn!$H$2:$H$30,Erl.Gögn!$E$2:$E$30,$A13,Erl.Gögn!$A$2:$A$30,AE$207)/1000,IF(AE$8="Allianz",SUMIFS(Erl.Gögn!$H$2:$H$30,Erl.Gögn!$E$2:$E$30,$A13,Erl.Gögn!$A$2:$A$30,AE$207)/1000,SUMIFS(Gögn!$I$2:$I$11876,Gögn!$F$2:$F$11876,$A13,Gögn!$A$2:$A$11876,AE$207)/1000))</f>
        <v>68043.592000000004</v>
      </c>
      <c r="AF13" s="24">
        <f>IF(AF$8="Bayern",SUMIFS(Erl.Gögn!$H$2:$H$30,Erl.Gögn!$E$2:$E$30,$A13,Erl.Gögn!$A$2:$A$30,AF$207)/1000,IF(AF$8="Allianz",SUMIFS(Erl.Gögn!$H$2:$H$30,Erl.Gögn!$E$2:$E$30,$A13,Erl.Gögn!$A$2:$A$30,AF$207)/1000,SUMIFS(Gögn!$I$2:$I$11876,Gögn!$F$2:$F$11876,$A13,Gögn!$A$2:$A$11876,AF$207)/1000))</f>
        <v>-67822.775999999998</v>
      </c>
      <c r="AG13" s="24">
        <f>IF(AG$8="Bayern",SUMIFS(Erl.Gögn!$H$2:$H$30,Erl.Gögn!$E$2:$E$30,$A13,Erl.Gögn!$A$2:$A$30,AG$207)/1000,IF(AG$8="Allianz",SUMIFS(Erl.Gögn!$H$2:$H$30,Erl.Gögn!$E$2:$E$30,$A13,Erl.Gögn!$A$2:$A$30,AG$207)/1000,SUMIFS(Gögn!$I$2:$I$11876,Gögn!$F$2:$F$11876,$A13,Gögn!$A$2:$A$11876,AG$207)/1000))</f>
        <v>-38256.451999999997</v>
      </c>
      <c r="AH13" s="24">
        <f>IF(AH$8="Bayern",SUMIFS(Erl.Gögn!$H$2:$H$30,Erl.Gögn!$E$2:$E$30,$A13,Erl.Gögn!$A$2:$A$30,AH$207)/1000,IF(AH$8="Allianz",SUMIFS(Erl.Gögn!$H$2:$H$30,Erl.Gögn!$E$2:$E$30,$A13,Erl.Gögn!$A$2:$A$30,AH$207)/1000,SUMIFS(Gögn!$I$2:$I$11876,Gögn!$F$2:$F$11876,$A13,Gögn!$A$2:$A$11876,AH$207)/1000))</f>
        <v>-8448.6980000000003</v>
      </c>
      <c r="AI13" s="24">
        <f>IF(AI$8="Bayern",SUMIFS(Erl.Gögn!$H$2:$H$30,Erl.Gögn!$E$2:$E$30,$A13,Erl.Gögn!$A$2:$A$30,AI$207)/1000,IF(AI$8="Allianz",SUMIFS(Erl.Gögn!$H$2:$H$30,Erl.Gögn!$E$2:$E$30,$A13,Erl.Gögn!$A$2:$A$30,AI$207)/1000,SUMIFS(Gögn!$I$2:$I$11876,Gögn!$F$2:$F$11876,$A13,Gögn!$A$2:$A$11876,AI$207)/1000))</f>
        <v>-49923.47</v>
      </c>
      <c r="AJ13" s="24">
        <f>IF(AJ$8="Bayern",SUMIFS(Erl.Gögn!$H$2:$H$30,Erl.Gögn!$E$2:$E$30,$A13,Erl.Gögn!$A$2:$A$30,AJ$207)/1000,IF(AJ$8="Allianz",SUMIFS(Erl.Gögn!$H$2:$H$30,Erl.Gögn!$E$2:$E$30,$A13,Erl.Gögn!$A$2:$A$30,AJ$207)/1000,SUMIFS(Gögn!$I$2:$I$11876,Gögn!$F$2:$F$11876,$A13,Gögn!$A$2:$A$11876,AJ$207)/1000))</f>
        <v>-260346.106</v>
      </c>
      <c r="AK13" s="24">
        <f>IF(AK$8="Bayern",SUMIFS(Erl.Gögn!$H$2:$H$30,Erl.Gögn!$E$2:$E$30,$A13,Erl.Gögn!$A$2:$A$30,AK$207)/1000,IF(AK$8="Allianz",SUMIFS(Erl.Gögn!$H$2:$H$30,Erl.Gögn!$E$2:$E$30,$A13,Erl.Gögn!$A$2:$A$30,AK$207)/1000,SUMIFS(Gögn!$I$2:$I$11876,Gögn!$F$2:$F$11876,$A13,Gögn!$A$2:$A$11876,AK$207)/1000))</f>
        <v>-17400.032999999999</v>
      </c>
      <c r="AL13" s="24">
        <f>IF(AL$8="Bayern",SUMIFS(Erl.Gögn!$H$2:$H$30,Erl.Gögn!$E$2:$E$30,$A13,Erl.Gögn!$A$2:$A$30,AL$207)/1000,IF(AL$8="Allianz",SUMIFS(Erl.Gögn!$H$2:$H$30,Erl.Gögn!$E$2:$E$30,$A13,Erl.Gögn!$A$2:$A$30,AL$207)/1000,SUMIFS(Gögn!$I$2:$I$11876,Gögn!$F$2:$F$11876,$A13,Gögn!$A$2:$A$11876,AL$207)/1000))</f>
        <v>158949.152</v>
      </c>
      <c r="AM13" s="24">
        <f>IF(AM$8="Bayern",SUMIFS(Erl.Gögn!$H$2:$H$30,Erl.Gögn!$E$2:$E$30,$A13,Erl.Gögn!$A$2:$A$30,AM$207)/1000,IF(AM$8="Allianz",SUMIFS(Erl.Gögn!$H$2:$H$30,Erl.Gögn!$E$2:$E$30,$A13,Erl.Gögn!$A$2:$A$30,AM$207)/1000,SUMIFS(Gögn!$I$2:$I$11876,Gögn!$F$2:$F$11876,$A13,Gögn!$A$2:$A$11876,AM$207)/1000))</f>
        <v>380641.533</v>
      </c>
      <c r="AN13" s="24">
        <f>IF(AN$8="Bayern",SUMIFS(Erl.Gögn!$H$2:$H$30,Erl.Gögn!$E$2:$E$30,$A13,Erl.Gögn!$A$2:$A$30,AN$207)/1000,IF(AN$8="Allianz",SUMIFS(Erl.Gögn!$H$2:$H$30,Erl.Gögn!$E$2:$E$30,$A13,Erl.Gögn!$A$2:$A$30,AN$207)/1000,SUMIFS(Gögn!$I$2:$I$11876,Gögn!$F$2:$F$11876,$A13,Gögn!$A$2:$A$11876,AN$207)/1000))</f>
        <v>-116270.16499999999</v>
      </c>
      <c r="AO13" s="24">
        <f>IF(AO$8="Bayern",SUMIFS(Erl.Gögn!$H$2:$H$30,Erl.Gögn!$E$2:$E$30,$A13,Erl.Gögn!$A$2:$A$30,AO$207)/1000,IF(AO$8="Allianz",SUMIFS(Erl.Gögn!$H$2:$H$30,Erl.Gögn!$E$2:$E$30,$A13,Erl.Gögn!$A$2:$A$30,AO$207)/1000,SUMIFS(Gögn!$I$2:$I$11876,Gögn!$F$2:$F$11876,$A13,Gögn!$A$2:$A$11876,AO$207)/1000))</f>
        <v>27629.097000000002</v>
      </c>
      <c r="AP13" s="24">
        <f>IF(AP$8="Bayern",SUMIFS(Erl.Gögn!$H$2:$H$30,Erl.Gögn!$E$2:$E$30,$A13,Erl.Gögn!$A$2:$A$30,AP$207)/1000,IF(AP$8="Allianz",SUMIFS(Erl.Gögn!$H$2:$H$30,Erl.Gögn!$E$2:$E$30,$A13,Erl.Gögn!$A$2:$A$30,AP$207)/1000,SUMIFS(Gögn!$I$2:$I$11876,Gögn!$F$2:$F$11876,$A13,Gögn!$A$2:$A$11876,AP$207)/1000))</f>
        <v>75205.569000000003</v>
      </c>
      <c r="AQ13" s="24">
        <f>IF(AQ$8="Bayern",SUMIFS(Erl.Gögn!$H$2:$H$30,Erl.Gögn!$E$2:$E$30,$A13,Erl.Gögn!$A$2:$A$30,AQ$207)/1000,IF(AQ$8="Allianz",SUMIFS(Erl.Gögn!$H$2:$H$30,Erl.Gögn!$E$2:$E$30,$A13,Erl.Gögn!$A$2:$A$30,AQ$207)/1000,SUMIFS(Gögn!$I$2:$I$11876,Gögn!$F$2:$F$11876,$A13,Gögn!$A$2:$A$11876,AQ$207)/1000))</f>
        <v>-1620224.351</v>
      </c>
      <c r="AR13" s="24">
        <f>IF(AR$8="Bayern",SUMIFS(Erl.Gögn!$H$2:$H$30,Erl.Gögn!$E$2:$E$30,$A13,Erl.Gögn!$A$2:$A$30,AR$207)/1000,IF(AR$8="Allianz",SUMIFS(Erl.Gögn!$H$2:$H$30,Erl.Gögn!$E$2:$E$30,$A13,Erl.Gögn!$A$2:$A$30,AR$207)/1000,SUMIFS(Gögn!$I$2:$I$11876,Gögn!$F$2:$F$11876,$A13,Gögn!$A$2:$A$11876,AR$207)/1000))</f>
        <v>-630442.30099999998</v>
      </c>
      <c r="AS13" s="24">
        <f>IF(AS$8="Bayern",SUMIFS(Erl.Gögn!$H$2:$H$30,Erl.Gögn!$E$2:$E$30,$A13,Erl.Gögn!$A$2:$A$30,AS$207)/1000,IF(AS$8="Allianz",SUMIFS(Erl.Gögn!$H$2:$H$30,Erl.Gögn!$E$2:$E$30,$A13,Erl.Gögn!$A$2:$A$30,AS$207)/1000,SUMIFS(Gögn!$I$2:$I$11876,Gögn!$F$2:$F$11876,$A13,Gögn!$A$2:$A$11876,AS$207)/1000))</f>
        <v>1770127.5020000001</v>
      </c>
      <c r="AT13" s="24">
        <f>IF(AT$8="Bayern",SUMIFS(Erl.Gögn!$H$2:$H$30,Erl.Gögn!$E$2:$E$30,$A13,Erl.Gögn!$A$2:$A$30,AT$207)/1000,IF(AT$8="Allianz",SUMIFS(Erl.Gögn!$H$2:$H$30,Erl.Gögn!$E$2:$E$30,$A13,Erl.Gögn!$A$2:$A$30,AT$207)/1000,SUMIFS(Gögn!$I$2:$I$11876,Gögn!$F$2:$F$11876,$A13,Gögn!$A$2:$A$11876,AT$207)/1000))</f>
        <v>1325748.2560000001</v>
      </c>
      <c r="AU13" s="24">
        <f>IF(AU$8="Bayern",SUMIFS(Erl.Gögn!$H$2:$H$30,Erl.Gögn!$E$2:$E$30,$A13,Erl.Gögn!$A$2:$A$30,AU$207)/1000,IF(AU$8="Allianz",SUMIFS(Erl.Gögn!$H$2:$H$30,Erl.Gögn!$E$2:$E$30,$A13,Erl.Gögn!$A$2:$A$30,AU$207)/1000,SUMIFS(Gögn!$I$2:$I$11876,Gögn!$F$2:$F$11876,$A13,Gögn!$A$2:$A$11876,AU$207)/1000))</f>
        <v>-1549.1990000000001</v>
      </c>
      <c r="AV13" s="24">
        <f>IF(AV$8="Bayern",SUMIFS(Erl.Gögn!$H$2:$H$30,Erl.Gögn!$E$2:$E$30,$A13,Erl.Gögn!$A$2:$A$30,AV$207)/1000,IF(AV$8="Allianz",SUMIFS(Erl.Gögn!$H$2:$H$30,Erl.Gögn!$E$2:$E$30,$A13,Erl.Gögn!$A$2:$A$30,AV$207)/1000,SUMIFS(Gögn!$I$2:$I$11876,Gögn!$F$2:$F$11876,$A13,Gögn!$A$2:$A$11876,AV$207)/1000))</f>
        <v>-47560.851999999999</v>
      </c>
      <c r="AW13" s="24">
        <f>IF(AW$8="Bayern",SUMIFS(Erl.Gögn!$H$2:$H$30,Erl.Gögn!$E$2:$E$30,$A13,Erl.Gögn!$A$2:$A$30,AW$207)/1000,IF(AW$8="Allianz",SUMIFS(Erl.Gögn!$H$2:$H$30,Erl.Gögn!$E$2:$E$30,$A13,Erl.Gögn!$A$2:$A$30,AW$207)/1000,SUMIFS(Gögn!$I$2:$I$11876,Gögn!$F$2:$F$11876,$A13,Gögn!$A$2:$A$11876,AW$207)/1000))</f>
        <v>0</v>
      </c>
      <c r="AX13" s="24">
        <f>IF(AX$8="Bayern",SUMIFS(Erl.Gögn!$H$2:$H$30,Erl.Gögn!$E$2:$E$30,$A13,Erl.Gögn!$A$2:$A$30,AX$207)/1000,IF(AX$8="Allianz",SUMIFS(Erl.Gögn!$H$2:$H$30,Erl.Gögn!$E$2:$E$30,$A13,Erl.Gögn!$A$2:$A$30,AX$207)/1000,SUMIFS(Gögn!$I$2:$I$11876,Gögn!$F$2:$F$11876,$A13,Gögn!$A$2:$A$11876,AX$207)/1000))</f>
        <v>-40869.061999999998</v>
      </c>
      <c r="AY13" s="24">
        <f>IF(AY$8="Bayern",SUMIFS(Erl.Gögn!$H$2:$H$30,Erl.Gögn!$E$2:$E$30,$A13,Erl.Gögn!$A$2:$A$30,AY$207)/1000,IF(AY$8="Allianz",SUMIFS(Erl.Gögn!$H$2:$H$30,Erl.Gögn!$E$2:$E$30,$A13,Erl.Gögn!$A$2:$A$30,AY$207)/1000,SUMIFS(Gögn!$I$2:$I$11876,Gögn!$F$2:$F$11876,$A13,Gögn!$A$2:$A$11876,AY$207)/1000))</f>
        <v>18838.308000000001</v>
      </c>
      <c r="AZ13" s="24">
        <f>IF(AZ$8="Bayern",SUMIFS(Erl.Gögn!$H$2:$H$30,Erl.Gögn!$E$2:$E$30,$A13,Erl.Gögn!$A$2:$A$30,AZ$207)/1000,IF(AZ$8="Allianz",SUMIFS(Erl.Gögn!$H$2:$H$30,Erl.Gögn!$E$2:$E$30,$A13,Erl.Gögn!$A$2:$A$30,AZ$207)/1000,SUMIFS(Gögn!$I$2:$I$11876,Gögn!$F$2:$F$11876,$A13,Gögn!$A$2:$A$11876,AZ$207)/1000))</f>
        <v>4682.3739999999998</v>
      </c>
      <c r="BA13" s="24">
        <f>IF(BA$8="Bayern",SUMIFS(Erl.Gögn!$H$2:$H$30,Erl.Gögn!$E$2:$E$30,$A13,Erl.Gögn!$A$2:$A$30,BA$207)/1000,IF(BA$8="Allianz",SUMIFS(Erl.Gögn!$H$2:$H$30,Erl.Gögn!$E$2:$E$30,$A13,Erl.Gögn!$A$2:$A$30,BA$207)/1000,SUMIFS(Gögn!$I$2:$I$11876,Gögn!$F$2:$F$11876,$A13,Gögn!$A$2:$A$11876,BA$207)/1000))</f>
        <v>2487.0619999999999</v>
      </c>
      <c r="BB13" s="24">
        <f>IF(BB$8="Bayern",SUMIFS(Erl.Gögn!$H$2:$H$30,Erl.Gögn!$E$2:$E$30,$A13,Erl.Gögn!$A$2:$A$30,BB$207)/1000,IF(BB$8="Allianz",SUMIFS(Erl.Gögn!$H$2:$H$30,Erl.Gögn!$E$2:$E$30,$A13,Erl.Gögn!$A$2:$A$30,BB$207)/1000,SUMIFS(Gögn!$I$2:$I$11876,Gögn!$F$2:$F$11876,$A13,Gögn!$A$2:$A$11876,BB$207)/1000))</f>
        <v>-7924.9570000000003</v>
      </c>
      <c r="BC13" s="24">
        <f>IF(BC$8="Bayern",SUMIFS(Erl.Gögn!$H$2:$H$30,Erl.Gögn!$E$2:$E$30,$A13,Erl.Gögn!$A$2:$A$30,BC$207)/1000,IF(BC$8="Allianz",SUMIFS(Erl.Gögn!$H$2:$H$30,Erl.Gögn!$E$2:$E$30,$A13,Erl.Gögn!$A$2:$A$30,BC$207)/1000,SUMIFS(Gögn!$I$2:$I$11876,Gögn!$F$2:$F$11876,$A13,Gögn!$A$2:$A$11876,BC$207)/1000))</f>
        <v>-67537.073999999993</v>
      </c>
      <c r="BD13" s="24">
        <f>IF(BD$8="Bayern",SUMIFS(Erl.Gögn!$H$2:$H$30,Erl.Gögn!$E$2:$E$30,$A13,Erl.Gögn!$A$2:$A$30,BD$207)/1000,IF(BD$8="Allianz",SUMIFS(Erl.Gögn!$H$2:$H$30,Erl.Gögn!$E$2:$E$30,$A13,Erl.Gögn!$A$2:$A$30,BD$207)/1000,SUMIFS(Gögn!$I$2:$I$11876,Gögn!$F$2:$F$11876,$A13,Gögn!$A$2:$A$11876,BD$207)/1000))</f>
        <v>-71226.923999999999</v>
      </c>
      <c r="BE13" s="24">
        <f>IF(BE$8="Bayern",SUMIFS(Erl.Gögn!$H$2:$H$30,Erl.Gögn!$E$2:$E$30,$A13,Erl.Gögn!$A$2:$A$30,BE$207)/1000,IF(BE$8="Allianz",SUMIFS(Erl.Gögn!$H$2:$H$30,Erl.Gögn!$E$2:$E$30,$A13,Erl.Gögn!$A$2:$A$30,BE$207)/1000,SUMIFS(Gögn!$I$2:$I$11876,Gögn!$F$2:$F$11876,$A13,Gögn!$A$2:$A$11876,BE$207)/1000))</f>
        <v>-65860.804000000004</v>
      </c>
      <c r="BF13" s="24">
        <f>IF(BF$8="Bayern",SUMIFS(Erl.Gögn!$H$2:$H$30,Erl.Gögn!$E$2:$E$30,$A13,Erl.Gögn!$A$2:$A$30,BF$207)/1000,IF(BF$8="Allianz",SUMIFS(Erl.Gögn!$H$2:$H$30,Erl.Gögn!$E$2:$E$30,$A13,Erl.Gögn!$A$2:$A$30,BF$207)/1000,SUMIFS(Gögn!$I$2:$I$11876,Gögn!$F$2:$F$11876,$A13,Gögn!$A$2:$A$11876,BF$207)/1000))</f>
        <v>12414.554</v>
      </c>
      <c r="BG13" s="24">
        <f>IF(BG$8="Bayern",SUMIFS(Erl.Gögn!$H$2:$H$30,Erl.Gögn!$E$2:$E$30,$A13,Erl.Gögn!$A$2:$A$30,BG$207)/1000,IF(BG$8="Allianz",SUMIFS(Erl.Gögn!$H$2:$H$30,Erl.Gögn!$E$2:$E$30,$A13,Erl.Gögn!$A$2:$A$30,BG$207)/1000,SUMIFS(Gögn!$I$2:$I$11876,Gögn!$F$2:$F$11876,$A13,Gögn!$A$2:$A$11876,BG$207)/1000))</f>
        <v>78894.812000000005</v>
      </c>
      <c r="BH13" s="24">
        <f>IF(BH$8="Bayern",SUMIFS(Erl.Gögn!$H$2:$H$30,Erl.Gögn!$E$2:$E$30,$A13,Erl.Gögn!$A$2:$A$30,BH$207)/1000,IF(BH$8="Allianz",SUMIFS(Erl.Gögn!$H$2:$H$30,Erl.Gögn!$E$2:$E$30,$A13,Erl.Gögn!$A$2:$A$30,BH$207)/1000,SUMIFS(Gögn!$I$2:$I$11876,Gögn!$F$2:$F$11876,$A13,Gögn!$A$2:$A$11876,BH$207)/1000))</f>
        <v>0</v>
      </c>
      <c r="BI13" s="24">
        <f>IF(BI$8="Bayern",SUMIFS(Erl.Gögn!$H$2:$H$30,Erl.Gögn!$E$2:$E$30,$A13,Erl.Gögn!$A$2:$A$30,BI$207)/1000,IF(BI$8="Allianz",SUMIFS(Erl.Gögn!$H$2:$H$30,Erl.Gögn!$E$2:$E$30,$A13,Erl.Gögn!$A$2:$A$30,BI$207)/1000,SUMIFS(Gögn!$I$2:$I$11876,Gögn!$F$2:$F$11876,$A13,Gögn!$A$2:$A$11876,BI$207)/1000))</f>
        <v>-83998.687000000005</v>
      </c>
      <c r="BJ13" s="24">
        <f>IF(BJ$8="Bayern",SUMIFS(Erl.Gögn!$H$2:$H$30,Erl.Gögn!$E$2:$E$30,$A13,Erl.Gögn!$A$2:$A$30,BJ$207)/1000,IF(BJ$8="Allianz",SUMIFS(Erl.Gögn!$H$2:$H$30,Erl.Gögn!$E$2:$E$30,$A13,Erl.Gögn!$A$2:$A$30,BJ$207)/1000,SUMIFS(Gögn!$I$2:$I$11876,Gögn!$F$2:$F$11876,$A13,Gögn!$A$2:$A$11876,BJ$207)/1000))</f>
        <v>147195.48499999999</v>
      </c>
      <c r="BK13" s="24">
        <f>IF(BK$8="Bayern",SUMIFS(Erl.Gögn!$H$2:$H$30,Erl.Gögn!$E$2:$E$30,$A13,Erl.Gögn!$A$2:$A$30,BK$207)/1000,IF(BK$8="Allianz",SUMIFS(Erl.Gögn!$H$2:$H$30,Erl.Gögn!$E$2:$E$30,$A13,Erl.Gögn!$A$2:$A$30,BK$207)/1000,SUMIFS(Gögn!$I$2:$I$11876,Gögn!$F$2:$F$11876,$A13,Gögn!$A$2:$A$11876,BK$207)/1000))</f>
        <v>-54705.95</v>
      </c>
      <c r="BL13" s="24">
        <f>IF(BL$8="Bayern",SUMIFS(Erl.Gögn!$H$2:$H$30,Erl.Gögn!$E$2:$E$30,$A13,Erl.Gögn!$A$2:$A$30,BL$207)/1000,IF(BL$8="Allianz",SUMIFS(Erl.Gögn!$H$2:$H$30,Erl.Gögn!$E$2:$E$30,$A13,Erl.Gögn!$A$2:$A$30,BL$207)/1000,SUMIFS(Gögn!$I$2:$I$11876,Gögn!$F$2:$F$11876,$A13,Gögn!$A$2:$A$11876,BL$207)/1000))</f>
        <v>-25536.723000000002</v>
      </c>
      <c r="BM13" s="24">
        <f>IF(BM$8="Bayern",SUMIFS(Erl.Gögn!$H$2:$H$30,Erl.Gögn!$E$2:$E$30,$A13,Erl.Gögn!$A$2:$A$30,BM$207)/1000,IF(BM$8="Allianz",SUMIFS(Erl.Gögn!$H$2:$H$30,Erl.Gögn!$E$2:$E$30,$A13,Erl.Gögn!$A$2:$A$30,BM$207)/1000,SUMIFS(Gögn!$I$2:$I$11876,Gögn!$F$2:$F$11876,$A13,Gögn!$A$2:$A$11876,BM$207)/1000))</f>
        <v>-2224.971</v>
      </c>
      <c r="BN13" s="24">
        <f>IF(BN$8="Bayern",SUMIFS(Erl.Gögn!$H$2:$H$30,Erl.Gögn!$E$2:$E$30,$A13,Erl.Gögn!$A$2:$A$30,BN$207)/1000,IF(BN$8="Allianz",SUMIFS(Erl.Gögn!$H$2:$H$30,Erl.Gögn!$E$2:$E$30,$A13,Erl.Gögn!$A$2:$A$30,BN$207)/1000,SUMIFS(Gögn!$I$2:$I$11876,Gögn!$F$2:$F$11876,$A13,Gögn!$A$2:$A$11876,BN$207)/1000))</f>
        <v>-19977.274000000001</v>
      </c>
      <c r="BO13" s="24">
        <f>IF(BO$8="Bayern",SUMIFS(Erl.Gögn!$H$2:$H$30,Erl.Gögn!$E$2:$E$30,$A13,Erl.Gögn!$A$2:$A$30,BO$207)/1000,IF(BO$8="Allianz",SUMIFS(Erl.Gögn!$H$2:$H$30,Erl.Gögn!$E$2:$E$30,$A13,Erl.Gögn!$A$2:$A$30,BO$207)/1000,SUMIFS(Gögn!$I$2:$I$11876,Gögn!$F$2:$F$11876,$A13,Gögn!$A$2:$A$11876,BO$207)/1000))</f>
        <v>4345.2849999999999</v>
      </c>
      <c r="BP13" s="24">
        <f>IF(BP$8="Bayern",SUMIFS(Erl.Gögn!$H$2:$H$30,Erl.Gögn!$E$2:$E$30,$A13,Erl.Gögn!$A$2:$A$30,BP$207)/1000,IF(BP$8="Allianz",SUMIFS(Erl.Gögn!$H$2:$H$30,Erl.Gögn!$E$2:$E$30,$A13,Erl.Gögn!$A$2:$A$30,BP$207)/1000,SUMIFS(Gögn!$I$2:$I$11876,Gögn!$F$2:$F$11876,$A13,Gögn!$A$2:$A$11876,BP$207)/1000))</f>
        <v>-372.80599999999998</v>
      </c>
      <c r="BQ13" s="24">
        <f>IF(BQ$8="Bayern",SUMIFS(Erl.Gögn!$H$2:$H$30,Erl.Gögn!$E$2:$E$30,$A13,Erl.Gögn!$A$2:$A$30,BQ$207)/1000,IF(BQ$8="Allianz",SUMIFS(Erl.Gögn!$H$2:$H$30,Erl.Gögn!$E$2:$E$30,$A13,Erl.Gögn!$A$2:$A$30,BQ$207)/1000,SUMIFS(Gögn!$I$2:$I$11876,Gögn!$F$2:$F$11876,$A13,Gögn!$A$2:$A$11876,BQ$207)/1000))</f>
        <v>122.745</v>
      </c>
      <c r="BR13" s="24">
        <f>IF(BR$8="Bayern",SUMIFS(Erl.Gögn!$H$2:$H$30,Erl.Gögn!$E$2:$E$30,$A13,Erl.Gögn!$A$2:$A$30,BR$207)/1000,IF(BR$8="Allianz",SUMIFS(Erl.Gögn!$H$2:$H$30,Erl.Gögn!$E$2:$E$30,$A13,Erl.Gögn!$A$2:$A$30,BR$207)/1000,SUMIFS(Gögn!$I$2:$I$11876,Gögn!$F$2:$F$11876,$A13,Gögn!$A$2:$A$11876,BR$207)/1000))</f>
        <v>0</v>
      </c>
      <c r="BS13" s="24">
        <f>IF(BS$8="Bayern",SUMIFS(Erl.Gögn!$H$2:$H$30,Erl.Gögn!$E$2:$E$30,$A13,Erl.Gögn!$A$2:$A$30,BS$207)/1000,IF(BS$8="Allianz",SUMIFS(Erl.Gögn!$H$2:$H$30,Erl.Gögn!$E$2:$E$30,$A13,Erl.Gögn!$A$2:$A$30,BS$207)/1000,SUMIFS(Gögn!$I$2:$I$11876,Gögn!$F$2:$F$11876,$A13,Gögn!$A$2:$A$11876,BS$207)/1000))</f>
        <v>-85606</v>
      </c>
      <c r="BT13" s="24">
        <f>IF(BT$8="Bayern",SUMIFS(Erl.Gögn!$H$2:$H$30,Erl.Gögn!$E$2:$E$30,$A13,Erl.Gögn!$A$2:$A$30,BT$207)/1000,IF(BT$8="Allianz",SUMIFS(Erl.Gögn!$H$2:$H$30,Erl.Gögn!$E$2:$E$30,$A13,Erl.Gögn!$A$2:$A$30,BT$207)/1000,SUMIFS(Gögn!$I$2:$I$11876,Gögn!$F$2:$F$11876,$A13,Gögn!$A$2:$A$11876,BT$207)/1000))</f>
        <v>-104145</v>
      </c>
      <c r="BU13" s="24">
        <f>IF(BU$8="Bayern",SUMIFS(Erl.Gögn!$H$2:$H$30,Erl.Gögn!$E$2:$E$30,$A13,Erl.Gögn!$A$2:$A$30,BU$207)/1000,IF(BU$8="Allianz",SUMIFS(Erl.Gögn!$H$2:$H$30,Erl.Gögn!$E$2:$E$30,$A13,Erl.Gögn!$A$2:$A$30,BU$207)/1000,SUMIFS(Gögn!$I$2:$I$11876,Gögn!$F$2:$F$11876,$A13,Gögn!$A$2:$A$11876,BU$207)/1000))</f>
        <v>-53889</v>
      </c>
      <c r="BV13" s="24">
        <f>IF(BV$8="Bayern",SUMIFS(Erl.Gögn!$H$2:$H$30,Erl.Gögn!$E$2:$E$30,$A13,Erl.Gögn!$A$2:$A$30,BV$207)/1000,IF(BV$8="Allianz",SUMIFS(Erl.Gögn!$H$2:$H$30,Erl.Gögn!$E$2:$E$30,$A13,Erl.Gögn!$A$2:$A$30,BV$207)/1000,SUMIFS(Gögn!$I$2:$I$11876,Gögn!$F$2:$F$11876,$A13,Gögn!$A$2:$A$11876,BV$207)/1000))</f>
        <v>-26185.817999999999</v>
      </c>
      <c r="BW13" s="24">
        <f>IF(BW$8="Bayern",SUMIFS(Erl.Gögn!$H$2:$H$30,Erl.Gögn!$E$2:$E$30,$A13,Erl.Gögn!$A$2:$A$30,BW$207)/1000,IF(BW$8="Allianz",SUMIFS(Erl.Gögn!$H$2:$H$30,Erl.Gögn!$E$2:$E$30,$A13,Erl.Gögn!$A$2:$A$30,BW$207)/1000,SUMIFS(Gögn!$I$2:$I$11876,Gögn!$F$2:$F$11876,$A13,Gögn!$A$2:$A$11876,BW$207)/1000))</f>
        <v>-29992.486000000001</v>
      </c>
      <c r="BX13" s="24">
        <f>IF(BX$8="Bayern",SUMIFS(Erl.Gögn!$H$2:$H$30,Erl.Gögn!$E$2:$E$30,$A13,Erl.Gögn!$A$2:$A$30,BX$207)/1000,IF(BX$8="Allianz",SUMIFS(Erl.Gögn!$H$2:$H$30,Erl.Gögn!$E$2:$E$30,$A13,Erl.Gögn!$A$2:$A$30,BX$207)/1000,SUMIFS(Gögn!$I$2:$I$11876,Gögn!$F$2:$F$11876,$A13,Gögn!$A$2:$A$11876,BX$207)/1000))</f>
        <v>-975.14499999999998</v>
      </c>
      <c r="BY13" s="24">
        <f>IF(BY$8="Bayern",SUMIFS(Erl.Gögn!$H$2:$H$30,Erl.Gögn!$E$2:$E$30,$A13,Erl.Gögn!$A$2:$A$30,BY$207)/1000,IF(BY$8="Allianz",SUMIFS(Erl.Gögn!$H$2:$H$30,Erl.Gögn!$E$2:$E$30,$A13,Erl.Gögn!$A$2:$A$30,BY$207)/1000,SUMIFS(Gögn!$I$2:$I$11876,Gögn!$F$2:$F$11876,$A13,Gögn!$A$2:$A$11876,BY$207)/1000))</f>
        <v>358828.58</v>
      </c>
      <c r="BZ13" s="24">
        <f>IF(BZ$8="Bayern",SUMIFS(Erl.Gögn!$H$2:$H$30,Erl.Gögn!$E$2:$E$30,$A13,Erl.Gögn!$A$2:$A$30,BZ$207)/1000,IF(BZ$8="Allianz",SUMIFS(Erl.Gögn!$H$2:$H$30,Erl.Gögn!$E$2:$E$30,$A13,Erl.Gögn!$A$2:$A$30,BZ$207)/1000,SUMIFS(Gögn!$I$2:$I$11876,Gögn!$F$2:$F$11876,$A13,Gögn!$A$2:$A$11876,BZ$207)/1000))</f>
        <v>-219084.084</v>
      </c>
      <c r="CA13" s="24">
        <f>IF(CA$8="Bayern",SUMIFS(Erl.Gögn!$H$2:$H$30,Erl.Gögn!$E$2:$E$30,$A13,Erl.Gögn!$A$2:$A$30,CA$207)/1000,IF(CA$8="Allianz",SUMIFS(Erl.Gögn!$H$2:$H$30,Erl.Gögn!$E$2:$E$30,$A13,Erl.Gögn!$A$2:$A$30,CA$207)/1000,SUMIFS(Gögn!$I$2:$I$11876,Gögn!$F$2:$F$11876,$A13,Gögn!$A$2:$A$11876,CA$207)/1000))</f>
        <v>-237685.557</v>
      </c>
      <c r="CB13" s="24">
        <f>IF(CB$8="Bayern",SUMIFS(Erl.Gögn!$H$2:$H$30,Erl.Gögn!$E$2:$E$30,$A13,Erl.Gögn!$A$2:$A$30,CB$207)/1000,IF(CB$8="Allianz",SUMIFS(Erl.Gögn!$H$2:$H$30,Erl.Gögn!$E$2:$E$30,$A13,Erl.Gögn!$A$2:$A$30,CB$207)/1000,SUMIFS(Gögn!$I$2:$I$11876,Gögn!$F$2:$F$11876,$A13,Gögn!$A$2:$A$11876,CB$207)/1000))</f>
        <v>-25106.023000000001</v>
      </c>
      <c r="CC13" s="24">
        <f>IF(CC$8="Bayern",SUMIFS(Erl.Gögn!$H$2:$H$30,Erl.Gögn!$E$2:$E$30,$A13,Erl.Gögn!$A$2:$A$30,CC$207)/1000,IF(CC$8="Allianz",SUMIFS(Erl.Gögn!$H$2:$H$30,Erl.Gögn!$E$2:$E$30,$A13,Erl.Gögn!$A$2:$A$30,CC$207)/1000,SUMIFS(Gögn!$I$2:$I$11876,Gögn!$F$2:$F$11876,$A13,Gögn!$A$2:$A$11876,CC$207)/1000))</f>
        <v>0</v>
      </c>
      <c r="CD13" s="24">
        <f>IF(CD$8="Bayern",SUMIFS(Erl.Gögn!$H$2:$H$30,Erl.Gögn!$E$2:$E$30,$A13,Erl.Gögn!$A$2:$A$30,CD$207)/1000,IF(CD$8="Allianz",SUMIFS(Erl.Gögn!$H$2:$H$30,Erl.Gögn!$E$2:$E$30,$A13,Erl.Gögn!$A$2:$A$30,CD$207)/1000,SUMIFS(Gögn!$I$2:$I$11876,Gögn!$F$2:$F$11876,$A13,Gögn!$A$2:$A$11876,CD$207)/1000))</f>
        <v>0</v>
      </c>
    </row>
    <row r="14" spans="1:82" ht="15">
      <c r="A14" s="5" t="s">
        <v>157</v>
      </c>
      <c r="B14" s="5"/>
      <c r="C14" s="25" t="s">
        <v>158</v>
      </c>
      <c r="D14" s="22">
        <f>SUM(E14:CD14)</f>
        <v>0</v>
      </c>
      <c r="E14" s="22">
        <f>IF(E$8="Bayern",SUMIFS(Erl.Gögn!$H$2:$H$30,Erl.Gögn!$E$2:$E$30,$A14,Erl.Gögn!$A$2:$A$30,E$207)/1000,IF(E$8="Allianz",SUMIFS(Erl.Gögn!$H$2:$H$30,Erl.Gögn!$E$2:$E$30,$A14,Erl.Gögn!$A$2:$A$30,E$207)/1000,SUMIFS(Gögn!$I$2:$I$11876,Gögn!$F$2:$F$11876,$A14,Gögn!$A$2:$A$11876,E$207)/1000))</f>
        <v>0</v>
      </c>
      <c r="F14" s="22">
        <f>IF(F$8="Bayern",SUMIFS(Erl.Gögn!$H$2:$H$30,Erl.Gögn!$E$2:$E$30,$A14,Erl.Gögn!$A$2:$A$30,F$207)/1000,IF(F$8="Allianz",SUMIFS(Erl.Gögn!$H$2:$H$30,Erl.Gögn!$E$2:$E$30,$A14,Erl.Gögn!$A$2:$A$30,F$207)/1000,SUMIFS(Gögn!$I$2:$I$11876,Gögn!$F$2:$F$11876,$A14,Gögn!$A$2:$A$11876,F$207)/1000))</f>
        <v>0</v>
      </c>
      <c r="G14" s="22">
        <f>IF(G$8="Bayern",SUMIFS(Erl.Gögn!$H$2:$H$30,Erl.Gögn!$E$2:$E$30,$A14,Erl.Gögn!$A$2:$A$30,G$207)/1000,IF(G$8="Allianz",SUMIFS(Erl.Gögn!$H$2:$H$30,Erl.Gögn!$E$2:$E$30,$A14,Erl.Gögn!$A$2:$A$30,G$207)/1000,SUMIFS(Gögn!$I$2:$I$11876,Gögn!$F$2:$F$11876,$A14,Gögn!$A$2:$A$11876,G$207)/1000))</f>
        <v>0</v>
      </c>
      <c r="H14" s="22">
        <f>IF(H$8="Bayern",SUMIFS(Erl.Gögn!$H$2:$H$30,Erl.Gögn!$E$2:$E$30,$A14,Erl.Gögn!$A$2:$A$30,H$207)/1000,IF(H$8="Allianz",SUMIFS(Erl.Gögn!$H$2:$H$30,Erl.Gögn!$E$2:$E$30,$A14,Erl.Gögn!$A$2:$A$30,H$207)/1000,SUMIFS(Gögn!$I$2:$I$11876,Gögn!$F$2:$F$11876,$A14,Gögn!$A$2:$A$11876,H$207)/1000))</f>
        <v>0</v>
      </c>
      <c r="I14" s="22">
        <f>IF(I$8="Bayern",SUMIFS(Erl.Gögn!$H$2:$H$30,Erl.Gögn!$E$2:$E$30,$A14,Erl.Gögn!$A$2:$A$30,I$207)/1000,IF(I$8="Allianz",SUMIFS(Erl.Gögn!$H$2:$H$30,Erl.Gögn!$E$2:$E$30,$A14,Erl.Gögn!$A$2:$A$30,I$207)/1000,SUMIFS(Gögn!$I$2:$I$11876,Gögn!$F$2:$F$11876,$A14,Gögn!$A$2:$A$11876,I$207)/1000))</f>
        <v>0</v>
      </c>
      <c r="J14" s="22">
        <f>IF(J$8="Bayern",SUMIFS(Erl.Gögn!$H$2:$H$30,Erl.Gögn!$E$2:$E$30,$A14,Erl.Gögn!$A$2:$A$30,J$207)/1000,IF(J$8="Allianz",SUMIFS(Erl.Gögn!$H$2:$H$30,Erl.Gögn!$E$2:$E$30,$A14,Erl.Gögn!$A$2:$A$30,J$207)/1000,SUMIFS(Gögn!$I$2:$I$11876,Gögn!$F$2:$F$11876,$A14,Gögn!$A$2:$A$11876,J$207)/1000))</f>
        <v>0</v>
      </c>
      <c r="K14" s="22">
        <f>IF(K$8="Bayern",SUMIFS(Erl.Gögn!$H$2:$H$30,Erl.Gögn!$E$2:$E$30,$A14,Erl.Gögn!$A$2:$A$30,K$207)/1000,IF(K$8="Allianz",SUMIFS(Erl.Gögn!$H$2:$H$30,Erl.Gögn!$E$2:$E$30,$A14,Erl.Gögn!$A$2:$A$30,K$207)/1000,SUMIFS(Gögn!$I$2:$I$11876,Gögn!$F$2:$F$11876,$A14,Gögn!$A$2:$A$11876,K$207)/1000))</f>
        <v>0</v>
      </c>
      <c r="L14" s="22">
        <f>IF(L$8="Bayern",SUMIFS(Erl.Gögn!$H$2:$H$30,Erl.Gögn!$E$2:$E$30,$A14,Erl.Gögn!$A$2:$A$30,L$207)/1000,IF(L$8="Allianz",SUMIFS(Erl.Gögn!$H$2:$H$30,Erl.Gögn!$E$2:$E$30,$A14,Erl.Gögn!$A$2:$A$30,L$207)/1000,SUMIFS(Gögn!$I$2:$I$11876,Gögn!$F$2:$F$11876,$A14,Gögn!$A$2:$A$11876,L$207)/1000))</f>
        <v>0</v>
      </c>
      <c r="M14" s="22">
        <f>IF(M$8="Bayern",SUMIFS(Erl.Gögn!$H$2:$H$30,Erl.Gögn!$E$2:$E$30,$A14,Erl.Gögn!$A$2:$A$30,M$207)/1000,IF(M$8="Allianz",SUMIFS(Erl.Gögn!$H$2:$H$30,Erl.Gögn!$E$2:$E$30,$A14,Erl.Gögn!$A$2:$A$30,M$207)/1000,SUMIFS(Gögn!$I$2:$I$11876,Gögn!$F$2:$F$11876,$A14,Gögn!$A$2:$A$11876,M$207)/1000))</f>
        <v>0</v>
      </c>
      <c r="N14" s="22">
        <f>IF(N$8="Bayern",SUMIFS(Erl.Gögn!$H$2:$H$30,Erl.Gögn!$E$2:$E$30,$A14,Erl.Gögn!$A$2:$A$30,N$207)/1000,IF(N$8="Allianz",SUMIFS(Erl.Gögn!$H$2:$H$30,Erl.Gögn!$E$2:$E$30,$A14,Erl.Gögn!$A$2:$A$30,N$207)/1000,SUMIFS(Gögn!$I$2:$I$11876,Gögn!$F$2:$F$11876,$A14,Gögn!$A$2:$A$11876,N$207)/1000))</f>
        <v>0</v>
      </c>
      <c r="O14" s="22">
        <f>IF(O$8="Bayern",SUMIFS(Erl.Gögn!$H$2:$H$30,Erl.Gögn!$E$2:$E$30,$A14,Erl.Gögn!$A$2:$A$30,O$207)/1000,IF(O$8="Allianz",SUMIFS(Erl.Gögn!$H$2:$H$30,Erl.Gögn!$E$2:$E$30,$A14,Erl.Gögn!$A$2:$A$30,O$207)/1000,SUMIFS(Gögn!$I$2:$I$11876,Gögn!$F$2:$F$11876,$A14,Gögn!$A$2:$A$11876,O$207)/1000))</f>
        <v>0</v>
      </c>
      <c r="P14" s="22">
        <f>IF(P$8="Bayern",SUMIFS(Erl.Gögn!$H$2:$H$30,Erl.Gögn!$E$2:$E$30,$A14,Erl.Gögn!$A$2:$A$30,P$207)/1000,IF(P$8="Allianz",SUMIFS(Erl.Gögn!$H$2:$H$30,Erl.Gögn!$E$2:$E$30,$A14,Erl.Gögn!$A$2:$A$30,P$207)/1000,SUMIFS(Gögn!$I$2:$I$11876,Gögn!$F$2:$F$11876,$A14,Gögn!$A$2:$A$11876,P$207)/1000))</f>
        <v>0</v>
      </c>
      <c r="Q14" s="22">
        <f>IF(Q$8="Bayern",SUMIFS(Erl.Gögn!$H$2:$H$30,Erl.Gögn!$E$2:$E$30,$A14,Erl.Gögn!$A$2:$A$30,Q$207)/1000,IF(Q$8="Allianz",SUMIFS(Erl.Gögn!$H$2:$H$30,Erl.Gögn!$E$2:$E$30,$A14,Erl.Gögn!$A$2:$A$30,Q$207)/1000,SUMIFS(Gögn!$I$2:$I$11876,Gögn!$F$2:$F$11876,$A14,Gögn!$A$2:$A$11876,Q$207)/1000))</f>
        <v>0</v>
      </c>
      <c r="R14" s="22">
        <f>IF(R$8="Bayern",SUMIFS(Erl.Gögn!$H$2:$H$30,Erl.Gögn!$E$2:$E$30,$A14,Erl.Gögn!$A$2:$A$30,R$207)/1000,IF(R$8="Allianz",SUMIFS(Erl.Gögn!$H$2:$H$30,Erl.Gögn!$E$2:$E$30,$A14,Erl.Gögn!$A$2:$A$30,R$207)/1000,SUMIFS(Gögn!$I$2:$I$11876,Gögn!$F$2:$F$11876,$A14,Gögn!$A$2:$A$11876,R$207)/1000))</f>
        <v>0</v>
      </c>
      <c r="S14" s="22">
        <f>IF(S$8="Bayern",SUMIFS(Erl.Gögn!$H$2:$H$30,Erl.Gögn!$E$2:$E$30,$A14,Erl.Gögn!$A$2:$A$30,S$207)/1000,IF(S$8="Allianz",SUMIFS(Erl.Gögn!$H$2:$H$30,Erl.Gögn!$E$2:$E$30,$A14,Erl.Gögn!$A$2:$A$30,S$207)/1000,SUMIFS(Gögn!$I$2:$I$11876,Gögn!$F$2:$F$11876,$A14,Gögn!$A$2:$A$11876,S$207)/1000))</f>
        <v>0</v>
      </c>
      <c r="T14" s="22">
        <f>IF(T$8="Bayern",SUMIFS(Erl.Gögn!$H$2:$H$30,Erl.Gögn!$E$2:$E$30,$A14,Erl.Gögn!$A$2:$A$30,T$207)/1000,IF(T$8="Allianz",SUMIFS(Erl.Gögn!$H$2:$H$30,Erl.Gögn!$E$2:$E$30,$A14,Erl.Gögn!$A$2:$A$30,T$207)/1000,SUMIFS(Gögn!$I$2:$I$11876,Gögn!$F$2:$F$11876,$A14,Gögn!$A$2:$A$11876,T$207)/1000))</f>
        <v>0</v>
      </c>
      <c r="U14" s="22">
        <f>IF(U$8="Bayern",SUMIFS(Erl.Gögn!$H$2:$H$30,Erl.Gögn!$E$2:$E$30,$A14,Erl.Gögn!$A$2:$A$30,U$207)/1000,IF(U$8="Allianz",SUMIFS(Erl.Gögn!$H$2:$H$30,Erl.Gögn!$E$2:$E$30,$A14,Erl.Gögn!$A$2:$A$30,U$207)/1000,SUMIFS(Gögn!$I$2:$I$11876,Gögn!$F$2:$F$11876,$A14,Gögn!$A$2:$A$11876,U$207)/1000))</f>
        <v>0</v>
      </c>
      <c r="V14" s="22">
        <f>IF(V$8="Bayern",SUMIFS(Erl.Gögn!$H$2:$H$30,Erl.Gögn!$E$2:$E$30,$A14,Erl.Gögn!$A$2:$A$30,V$207)/1000,IF(V$8="Allianz",SUMIFS(Erl.Gögn!$H$2:$H$30,Erl.Gögn!$E$2:$E$30,$A14,Erl.Gögn!$A$2:$A$30,V$207)/1000,SUMIFS(Gögn!$I$2:$I$11876,Gögn!$F$2:$F$11876,$A14,Gögn!$A$2:$A$11876,V$207)/1000))</f>
        <v>0</v>
      </c>
      <c r="W14" s="22">
        <f>IF(W$8="Bayern",SUMIFS(Erl.Gögn!$H$2:$H$30,Erl.Gögn!$E$2:$E$30,$A14,Erl.Gögn!$A$2:$A$30,W$207)/1000,IF(W$8="Allianz",SUMIFS(Erl.Gögn!$H$2:$H$30,Erl.Gögn!$E$2:$E$30,$A14,Erl.Gögn!$A$2:$A$30,W$207)/1000,SUMIFS(Gögn!$I$2:$I$11876,Gögn!$F$2:$F$11876,$A14,Gögn!$A$2:$A$11876,W$207)/1000))</f>
        <v>0</v>
      </c>
      <c r="X14" s="22">
        <f>IF(X$8="Bayern",SUMIFS(Erl.Gögn!$H$2:$H$30,Erl.Gögn!$E$2:$E$30,$A14,Erl.Gögn!$A$2:$A$30,X$207)/1000,IF(X$8="Allianz",SUMIFS(Erl.Gögn!$H$2:$H$30,Erl.Gögn!$E$2:$E$30,$A14,Erl.Gögn!$A$2:$A$30,X$207)/1000,SUMIFS(Gögn!$I$2:$I$11876,Gögn!$F$2:$F$11876,$A14,Gögn!$A$2:$A$11876,X$207)/1000))</f>
        <v>0</v>
      </c>
      <c r="Y14" s="22">
        <f>IF(Y$8="Bayern",SUMIFS(Erl.Gögn!$H$2:$H$30,Erl.Gögn!$E$2:$E$30,$A14,Erl.Gögn!$A$2:$A$30,Y$207)/1000,IF(Y$8="Allianz",SUMIFS(Erl.Gögn!$H$2:$H$30,Erl.Gögn!$E$2:$E$30,$A14,Erl.Gögn!$A$2:$A$30,Y$207)/1000,SUMIFS(Gögn!$I$2:$I$11876,Gögn!$F$2:$F$11876,$A14,Gögn!$A$2:$A$11876,Y$207)/1000))</f>
        <v>0</v>
      </c>
      <c r="Z14" s="22">
        <f>IF(Z$8="Bayern",SUMIFS(Erl.Gögn!$H$2:$H$30,Erl.Gögn!$E$2:$E$30,$A14,Erl.Gögn!$A$2:$A$30,Z$207)/1000,IF(Z$8="Allianz",SUMIFS(Erl.Gögn!$H$2:$H$30,Erl.Gögn!$E$2:$E$30,$A14,Erl.Gögn!$A$2:$A$30,Z$207)/1000,SUMIFS(Gögn!$I$2:$I$11876,Gögn!$F$2:$F$11876,$A14,Gögn!$A$2:$A$11876,Z$207)/1000))</f>
        <v>0</v>
      </c>
      <c r="AA14" s="22">
        <f>IF(AA$8="Bayern",SUMIFS(Erl.Gögn!$H$2:$H$30,Erl.Gögn!$E$2:$E$30,$A14,Erl.Gögn!$A$2:$A$30,AA$207)/1000,IF(AA$8="Allianz",SUMIFS(Erl.Gögn!$H$2:$H$30,Erl.Gögn!$E$2:$E$30,$A14,Erl.Gögn!$A$2:$A$30,AA$207)/1000,SUMIFS(Gögn!$I$2:$I$11876,Gögn!$F$2:$F$11876,$A14,Gögn!$A$2:$A$11876,AA$207)/1000))</f>
        <v>0</v>
      </c>
      <c r="AB14" s="22">
        <f>IF(AB$8="Bayern",SUMIFS(Erl.Gögn!$H$2:$H$30,Erl.Gögn!$E$2:$E$30,$A14,Erl.Gögn!$A$2:$A$30,AB$207)/1000,IF(AB$8="Allianz",SUMIFS(Erl.Gögn!$H$2:$H$30,Erl.Gögn!$E$2:$E$30,$A14,Erl.Gögn!$A$2:$A$30,AB$207)/1000,SUMIFS(Gögn!$I$2:$I$11876,Gögn!$F$2:$F$11876,$A14,Gögn!$A$2:$A$11876,AB$207)/1000))</f>
        <v>0</v>
      </c>
      <c r="AC14" s="22">
        <f>IF(AC$8="Bayern",SUMIFS(Erl.Gögn!$H$2:$H$30,Erl.Gögn!$E$2:$E$30,$A14,Erl.Gögn!$A$2:$A$30,AC$207)/1000,IF(AC$8="Allianz",SUMIFS(Erl.Gögn!$H$2:$H$30,Erl.Gögn!$E$2:$E$30,$A14,Erl.Gögn!$A$2:$A$30,AC$207)/1000,SUMIFS(Gögn!$I$2:$I$11876,Gögn!$F$2:$F$11876,$A14,Gögn!$A$2:$A$11876,AC$207)/1000))</f>
        <v>0</v>
      </c>
      <c r="AD14" s="22">
        <f>IF(AD$8="Bayern",SUMIFS(Erl.Gögn!$H$2:$H$30,Erl.Gögn!$E$2:$E$30,$A14,Erl.Gögn!$A$2:$A$30,AD$207)/1000,IF(AD$8="Allianz",SUMIFS(Erl.Gögn!$H$2:$H$30,Erl.Gögn!$E$2:$E$30,$A14,Erl.Gögn!$A$2:$A$30,AD$207)/1000,SUMIFS(Gögn!$I$2:$I$11876,Gögn!$F$2:$F$11876,$A14,Gögn!$A$2:$A$11876,AD$207)/1000))</f>
        <v>0</v>
      </c>
      <c r="AE14" s="22">
        <f>IF(AE$8="Bayern",SUMIFS(Erl.Gögn!$H$2:$H$30,Erl.Gögn!$E$2:$E$30,$A14,Erl.Gögn!$A$2:$A$30,AE$207)/1000,IF(AE$8="Allianz",SUMIFS(Erl.Gögn!$H$2:$H$30,Erl.Gögn!$E$2:$E$30,$A14,Erl.Gögn!$A$2:$A$30,AE$207)/1000,SUMIFS(Gögn!$I$2:$I$11876,Gögn!$F$2:$F$11876,$A14,Gögn!$A$2:$A$11876,AE$207)/1000))</f>
        <v>0</v>
      </c>
      <c r="AF14" s="22">
        <f>IF(AF$8="Bayern",SUMIFS(Erl.Gögn!$H$2:$H$30,Erl.Gögn!$E$2:$E$30,$A14,Erl.Gögn!$A$2:$A$30,AF$207)/1000,IF(AF$8="Allianz",SUMIFS(Erl.Gögn!$H$2:$H$30,Erl.Gögn!$E$2:$E$30,$A14,Erl.Gögn!$A$2:$A$30,AF$207)/1000,SUMIFS(Gögn!$I$2:$I$11876,Gögn!$F$2:$F$11876,$A14,Gögn!$A$2:$A$11876,AF$207)/1000))</f>
        <v>0</v>
      </c>
      <c r="AG14" s="22">
        <f>IF(AG$8="Bayern",SUMIFS(Erl.Gögn!$H$2:$H$30,Erl.Gögn!$E$2:$E$30,$A14,Erl.Gögn!$A$2:$A$30,AG$207)/1000,IF(AG$8="Allianz",SUMIFS(Erl.Gögn!$H$2:$H$30,Erl.Gögn!$E$2:$E$30,$A14,Erl.Gögn!$A$2:$A$30,AG$207)/1000,SUMIFS(Gögn!$I$2:$I$11876,Gögn!$F$2:$F$11876,$A14,Gögn!$A$2:$A$11876,AG$207)/1000))</f>
        <v>0</v>
      </c>
      <c r="AH14" s="22">
        <f>IF(AH$8="Bayern",SUMIFS(Erl.Gögn!$H$2:$H$30,Erl.Gögn!$E$2:$E$30,$A14,Erl.Gögn!$A$2:$A$30,AH$207)/1000,IF(AH$8="Allianz",SUMIFS(Erl.Gögn!$H$2:$H$30,Erl.Gögn!$E$2:$E$30,$A14,Erl.Gögn!$A$2:$A$30,AH$207)/1000,SUMIFS(Gögn!$I$2:$I$11876,Gögn!$F$2:$F$11876,$A14,Gögn!$A$2:$A$11876,AH$207)/1000))</f>
        <v>0</v>
      </c>
      <c r="AI14" s="22">
        <f>IF(AI$8="Bayern",SUMIFS(Erl.Gögn!$H$2:$H$30,Erl.Gögn!$E$2:$E$30,$A14,Erl.Gögn!$A$2:$A$30,AI$207)/1000,IF(AI$8="Allianz",SUMIFS(Erl.Gögn!$H$2:$H$30,Erl.Gögn!$E$2:$E$30,$A14,Erl.Gögn!$A$2:$A$30,AI$207)/1000,SUMIFS(Gögn!$I$2:$I$11876,Gögn!$F$2:$F$11876,$A14,Gögn!$A$2:$A$11876,AI$207)/1000))</f>
        <v>0</v>
      </c>
      <c r="AJ14" s="22">
        <f>IF(AJ$8="Bayern",SUMIFS(Erl.Gögn!$H$2:$H$30,Erl.Gögn!$E$2:$E$30,$A14,Erl.Gögn!$A$2:$A$30,AJ$207)/1000,IF(AJ$8="Allianz",SUMIFS(Erl.Gögn!$H$2:$H$30,Erl.Gögn!$E$2:$E$30,$A14,Erl.Gögn!$A$2:$A$30,AJ$207)/1000,SUMIFS(Gögn!$I$2:$I$11876,Gögn!$F$2:$F$11876,$A14,Gögn!$A$2:$A$11876,AJ$207)/1000))</f>
        <v>0</v>
      </c>
      <c r="AK14" s="22">
        <f>IF(AK$8="Bayern",SUMIFS(Erl.Gögn!$H$2:$H$30,Erl.Gögn!$E$2:$E$30,$A14,Erl.Gögn!$A$2:$A$30,AK$207)/1000,IF(AK$8="Allianz",SUMIFS(Erl.Gögn!$H$2:$H$30,Erl.Gögn!$E$2:$E$30,$A14,Erl.Gögn!$A$2:$A$30,AK$207)/1000,SUMIFS(Gögn!$I$2:$I$11876,Gögn!$F$2:$F$11876,$A14,Gögn!$A$2:$A$11876,AK$207)/1000))</f>
        <v>0</v>
      </c>
      <c r="AL14" s="22">
        <f>IF(AL$8="Bayern",SUMIFS(Erl.Gögn!$H$2:$H$30,Erl.Gögn!$E$2:$E$30,$A14,Erl.Gögn!$A$2:$A$30,AL$207)/1000,IF(AL$8="Allianz",SUMIFS(Erl.Gögn!$H$2:$H$30,Erl.Gögn!$E$2:$E$30,$A14,Erl.Gögn!$A$2:$A$30,AL$207)/1000,SUMIFS(Gögn!$I$2:$I$11876,Gögn!$F$2:$F$11876,$A14,Gögn!$A$2:$A$11876,AL$207)/1000))</f>
        <v>0</v>
      </c>
      <c r="AM14" s="22">
        <f>IF(AM$8="Bayern",SUMIFS(Erl.Gögn!$H$2:$H$30,Erl.Gögn!$E$2:$E$30,$A14,Erl.Gögn!$A$2:$A$30,AM$207)/1000,IF(AM$8="Allianz",SUMIFS(Erl.Gögn!$H$2:$H$30,Erl.Gögn!$E$2:$E$30,$A14,Erl.Gögn!$A$2:$A$30,AM$207)/1000,SUMIFS(Gögn!$I$2:$I$11876,Gögn!$F$2:$F$11876,$A14,Gögn!$A$2:$A$11876,AM$207)/1000))</f>
        <v>0</v>
      </c>
      <c r="AN14" s="22">
        <f>IF(AN$8="Bayern",SUMIFS(Erl.Gögn!$H$2:$H$30,Erl.Gögn!$E$2:$E$30,$A14,Erl.Gögn!$A$2:$A$30,AN$207)/1000,IF(AN$8="Allianz",SUMIFS(Erl.Gögn!$H$2:$H$30,Erl.Gögn!$E$2:$E$30,$A14,Erl.Gögn!$A$2:$A$30,AN$207)/1000,SUMIFS(Gögn!$I$2:$I$11876,Gögn!$F$2:$F$11876,$A14,Gögn!$A$2:$A$11876,AN$207)/1000))</f>
        <v>0</v>
      </c>
      <c r="AO14" s="22">
        <f>IF(AO$8="Bayern",SUMIFS(Erl.Gögn!$H$2:$H$30,Erl.Gögn!$E$2:$E$30,$A14,Erl.Gögn!$A$2:$A$30,AO$207)/1000,IF(AO$8="Allianz",SUMIFS(Erl.Gögn!$H$2:$H$30,Erl.Gögn!$E$2:$E$30,$A14,Erl.Gögn!$A$2:$A$30,AO$207)/1000,SUMIFS(Gögn!$I$2:$I$11876,Gögn!$F$2:$F$11876,$A14,Gögn!$A$2:$A$11876,AO$207)/1000))</f>
        <v>0</v>
      </c>
      <c r="AP14" s="22">
        <f>IF(AP$8="Bayern",SUMIFS(Erl.Gögn!$H$2:$H$30,Erl.Gögn!$E$2:$E$30,$A14,Erl.Gögn!$A$2:$A$30,AP$207)/1000,IF(AP$8="Allianz",SUMIFS(Erl.Gögn!$H$2:$H$30,Erl.Gögn!$E$2:$E$30,$A14,Erl.Gögn!$A$2:$A$30,AP$207)/1000,SUMIFS(Gögn!$I$2:$I$11876,Gögn!$F$2:$F$11876,$A14,Gögn!$A$2:$A$11876,AP$207)/1000))</f>
        <v>0</v>
      </c>
      <c r="AQ14" s="22">
        <f>IF(AQ$8="Bayern",SUMIFS(Erl.Gögn!$H$2:$H$30,Erl.Gögn!$E$2:$E$30,$A14,Erl.Gögn!$A$2:$A$30,AQ$207)/1000,IF(AQ$8="Allianz",SUMIFS(Erl.Gögn!$H$2:$H$30,Erl.Gögn!$E$2:$E$30,$A14,Erl.Gögn!$A$2:$A$30,AQ$207)/1000,SUMIFS(Gögn!$I$2:$I$11876,Gögn!$F$2:$F$11876,$A14,Gögn!$A$2:$A$11876,AQ$207)/1000))</f>
        <v>0</v>
      </c>
      <c r="AR14" s="22">
        <f>IF(AR$8="Bayern",SUMIFS(Erl.Gögn!$H$2:$H$30,Erl.Gögn!$E$2:$E$30,$A14,Erl.Gögn!$A$2:$A$30,AR$207)/1000,IF(AR$8="Allianz",SUMIFS(Erl.Gögn!$H$2:$H$30,Erl.Gögn!$E$2:$E$30,$A14,Erl.Gögn!$A$2:$A$30,AR$207)/1000,SUMIFS(Gögn!$I$2:$I$11876,Gögn!$F$2:$F$11876,$A14,Gögn!$A$2:$A$11876,AR$207)/1000))</f>
        <v>0</v>
      </c>
      <c r="AS14" s="22">
        <f>IF(AS$8="Bayern",SUMIFS(Erl.Gögn!$H$2:$H$30,Erl.Gögn!$E$2:$E$30,$A14,Erl.Gögn!$A$2:$A$30,AS$207)/1000,IF(AS$8="Allianz",SUMIFS(Erl.Gögn!$H$2:$H$30,Erl.Gögn!$E$2:$E$30,$A14,Erl.Gögn!$A$2:$A$30,AS$207)/1000,SUMIFS(Gögn!$I$2:$I$11876,Gögn!$F$2:$F$11876,$A14,Gögn!$A$2:$A$11876,AS$207)/1000))</f>
        <v>0</v>
      </c>
      <c r="AT14" s="22">
        <f>IF(AT$8="Bayern",SUMIFS(Erl.Gögn!$H$2:$H$30,Erl.Gögn!$E$2:$E$30,$A14,Erl.Gögn!$A$2:$A$30,AT$207)/1000,IF(AT$8="Allianz",SUMIFS(Erl.Gögn!$H$2:$H$30,Erl.Gögn!$E$2:$E$30,$A14,Erl.Gögn!$A$2:$A$30,AT$207)/1000,SUMIFS(Gögn!$I$2:$I$11876,Gögn!$F$2:$F$11876,$A14,Gögn!$A$2:$A$11876,AT$207)/1000))</f>
        <v>0</v>
      </c>
      <c r="AU14" s="22">
        <f>IF(AU$8="Bayern",SUMIFS(Erl.Gögn!$H$2:$H$30,Erl.Gögn!$E$2:$E$30,$A14,Erl.Gögn!$A$2:$A$30,AU$207)/1000,IF(AU$8="Allianz",SUMIFS(Erl.Gögn!$H$2:$H$30,Erl.Gögn!$E$2:$E$30,$A14,Erl.Gögn!$A$2:$A$30,AU$207)/1000,SUMIFS(Gögn!$I$2:$I$11876,Gögn!$F$2:$F$11876,$A14,Gögn!$A$2:$A$11876,AU$207)/1000))</f>
        <v>0</v>
      </c>
      <c r="AV14" s="22">
        <f>IF(AV$8="Bayern",SUMIFS(Erl.Gögn!$H$2:$H$30,Erl.Gögn!$E$2:$E$30,$A14,Erl.Gögn!$A$2:$A$30,AV$207)/1000,IF(AV$8="Allianz",SUMIFS(Erl.Gögn!$H$2:$H$30,Erl.Gögn!$E$2:$E$30,$A14,Erl.Gögn!$A$2:$A$30,AV$207)/1000,SUMIFS(Gögn!$I$2:$I$11876,Gögn!$F$2:$F$11876,$A14,Gögn!$A$2:$A$11876,AV$207)/1000))</f>
        <v>0</v>
      </c>
      <c r="AW14" s="22">
        <f>IF(AW$8="Bayern",SUMIFS(Erl.Gögn!$H$2:$H$30,Erl.Gögn!$E$2:$E$30,$A14,Erl.Gögn!$A$2:$A$30,AW$207)/1000,IF(AW$8="Allianz",SUMIFS(Erl.Gögn!$H$2:$H$30,Erl.Gögn!$E$2:$E$30,$A14,Erl.Gögn!$A$2:$A$30,AW$207)/1000,SUMIFS(Gögn!$I$2:$I$11876,Gögn!$F$2:$F$11876,$A14,Gögn!$A$2:$A$11876,AW$207)/1000))</f>
        <v>0</v>
      </c>
      <c r="AX14" s="22">
        <f>IF(AX$8="Bayern",SUMIFS(Erl.Gögn!$H$2:$H$30,Erl.Gögn!$E$2:$E$30,$A14,Erl.Gögn!$A$2:$A$30,AX$207)/1000,IF(AX$8="Allianz",SUMIFS(Erl.Gögn!$H$2:$H$30,Erl.Gögn!$E$2:$E$30,$A14,Erl.Gögn!$A$2:$A$30,AX$207)/1000,SUMIFS(Gögn!$I$2:$I$11876,Gögn!$F$2:$F$11876,$A14,Gögn!$A$2:$A$11876,AX$207)/1000))</f>
        <v>0</v>
      </c>
      <c r="AY14" s="22">
        <f>IF(AY$8="Bayern",SUMIFS(Erl.Gögn!$H$2:$H$30,Erl.Gögn!$E$2:$E$30,$A14,Erl.Gögn!$A$2:$A$30,AY$207)/1000,IF(AY$8="Allianz",SUMIFS(Erl.Gögn!$H$2:$H$30,Erl.Gögn!$E$2:$E$30,$A14,Erl.Gögn!$A$2:$A$30,AY$207)/1000,SUMIFS(Gögn!$I$2:$I$11876,Gögn!$F$2:$F$11876,$A14,Gögn!$A$2:$A$11876,AY$207)/1000))</f>
        <v>0</v>
      </c>
      <c r="AZ14" s="22">
        <f>IF(AZ$8="Bayern",SUMIFS(Erl.Gögn!$H$2:$H$30,Erl.Gögn!$E$2:$E$30,$A14,Erl.Gögn!$A$2:$A$30,AZ$207)/1000,IF(AZ$8="Allianz",SUMIFS(Erl.Gögn!$H$2:$H$30,Erl.Gögn!$E$2:$E$30,$A14,Erl.Gögn!$A$2:$A$30,AZ$207)/1000,SUMIFS(Gögn!$I$2:$I$11876,Gögn!$F$2:$F$11876,$A14,Gögn!$A$2:$A$11876,AZ$207)/1000))</f>
        <v>0</v>
      </c>
      <c r="BA14" s="22">
        <f>IF(BA$8="Bayern",SUMIFS(Erl.Gögn!$H$2:$H$30,Erl.Gögn!$E$2:$E$30,$A14,Erl.Gögn!$A$2:$A$30,BA$207)/1000,IF(BA$8="Allianz",SUMIFS(Erl.Gögn!$H$2:$H$30,Erl.Gögn!$E$2:$E$30,$A14,Erl.Gögn!$A$2:$A$30,BA$207)/1000,SUMIFS(Gögn!$I$2:$I$11876,Gögn!$F$2:$F$11876,$A14,Gögn!$A$2:$A$11876,BA$207)/1000))</f>
        <v>0</v>
      </c>
      <c r="BB14" s="22">
        <f>IF(BB$8="Bayern",SUMIFS(Erl.Gögn!$H$2:$H$30,Erl.Gögn!$E$2:$E$30,$A14,Erl.Gögn!$A$2:$A$30,BB$207)/1000,IF(BB$8="Allianz",SUMIFS(Erl.Gögn!$H$2:$H$30,Erl.Gögn!$E$2:$E$30,$A14,Erl.Gögn!$A$2:$A$30,BB$207)/1000,SUMIFS(Gögn!$I$2:$I$11876,Gögn!$F$2:$F$11876,$A14,Gögn!$A$2:$A$11876,BB$207)/1000))</f>
        <v>0</v>
      </c>
      <c r="BC14" s="22">
        <f>IF(BC$8="Bayern",SUMIFS(Erl.Gögn!$H$2:$H$30,Erl.Gögn!$E$2:$E$30,$A14,Erl.Gögn!$A$2:$A$30,BC$207)/1000,IF(BC$8="Allianz",SUMIFS(Erl.Gögn!$H$2:$H$30,Erl.Gögn!$E$2:$E$30,$A14,Erl.Gögn!$A$2:$A$30,BC$207)/1000,SUMIFS(Gögn!$I$2:$I$11876,Gögn!$F$2:$F$11876,$A14,Gögn!$A$2:$A$11876,BC$207)/1000))</f>
        <v>0</v>
      </c>
      <c r="BD14" s="22">
        <f>IF(BD$8="Bayern",SUMIFS(Erl.Gögn!$H$2:$H$30,Erl.Gögn!$E$2:$E$30,$A14,Erl.Gögn!$A$2:$A$30,BD$207)/1000,IF(BD$8="Allianz",SUMIFS(Erl.Gögn!$H$2:$H$30,Erl.Gögn!$E$2:$E$30,$A14,Erl.Gögn!$A$2:$A$30,BD$207)/1000,SUMIFS(Gögn!$I$2:$I$11876,Gögn!$F$2:$F$11876,$A14,Gögn!$A$2:$A$11876,BD$207)/1000))</f>
        <v>0</v>
      </c>
      <c r="BE14" s="22">
        <f>IF(BE$8="Bayern",SUMIFS(Erl.Gögn!$H$2:$H$30,Erl.Gögn!$E$2:$E$30,$A14,Erl.Gögn!$A$2:$A$30,BE$207)/1000,IF(BE$8="Allianz",SUMIFS(Erl.Gögn!$H$2:$H$30,Erl.Gögn!$E$2:$E$30,$A14,Erl.Gögn!$A$2:$A$30,BE$207)/1000,SUMIFS(Gögn!$I$2:$I$11876,Gögn!$F$2:$F$11876,$A14,Gögn!$A$2:$A$11876,BE$207)/1000))</f>
        <v>0</v>
      </c>
      <c r="BF14" s="22">
        <f>IF(BF$8="Bayern",SUMIFS(Erl.Gögn!$H$2:$H$30,Erl.Gögn!$E$2:$E$30,$A14,Erl.Gögn!$A$2:$A$30,BF$207)/1000,IF(BF$8="Allianz",SUMIFS(Erl.Gögn!$H$2:$H$30,Erl.Gögn!$E$2:$E$30,$A14,Erl.Gögn!$A$2:$A$30,BF$207)/1000,SUMIFS(Gögn!$I$2:$I$11876,Gögn!$F$2:$F$11876,$A14,Gögn!$A$2:$A$11876,BF$207)/1000))</f>
        <v>0</v>
      </c>
      <c r="BG14" s="22">
        <f>IF(BG$8="Bayern",SUMIFS(Erl.Gögn!$H$2:$H$30,Erl.Gögn!$E$2:$E$30,$A14,Erl.Gögn!$A$2:$A$30,BG$207)/1000,IF(BG$8="Allianz",SUMIFS(Erl.Gögn!$H$2:$H$30,Erl.Gögn!$E$2:$E$30,$A14,Erl.Gögn!$A$2:$A$30,BG$207)/1000,SUMIFS(Gögn!$I$2:$I$11876,Gögn!$F$2:$F$11876,$A14,Gögn!$A$2:$A$11876,BG$207)/1000))</f>
        <v>0</v>
      </c>
      <c r="BH14" s="22">
        <f>IF(BH$8="Bayern",SUMIFS(Erl.Gögn!$H$2:$H$30,Erl.Gögn!$E$2:$E$30,$A14,Erl.Gögn!$A$2:$A$30,BH$207)/1000,IF(BH$8="Allianz",SUMIFS(Erl.Gögn!$H$2:$H$30,Erl.Gögn!$E$2:$E$30,$A14,Erl.Gögn!$A$2:$A$30,BH$207)/1000,SUMIFS(Gögn!$I$2:$I$11876,Gögn!$F$2:$F$11876,$A14,Gögn!$A$2:$A$11876,BH$207)/1000))</f>
        <v>0</v>
      </c>
      <c r="BI14" s="22">
        <f>IF(BI$8="Bayern",SUMIFS(Erl.Gögn!$H$2:$H$30,Erl.Gögn!$E$2:$E$30,$A14,Erl.Gögn!$A$2:$A$30,BI$207)/1000,IF(BI$8="Allianz",SUMIFS(Erl.Gögn!$H$2:$H$30,Erl.Gögn!$E$2:$E$30,$A14,Erl.Gögn!$A$2:$A$30,BI$207)/1000,SUMIFS(Gögn!$I$2:$I$11876,Gögn!$F$2:$F$11876,$A14,Gögn!$A$2:$A$11876,BI$207)/1000))</f>
        <v>0</v>
      </c>
      <c r="BJ14" s="22">
        <f>IF(BJ$8="Bayern",SUMIFS(Erl.Gögn!$H$2:$H$30,Erl.Gögn!$E$2:$E$30,$A14,Erl.Gögn!$A$2:$A$30,BJ$207)/1000,IF(BJ$8="Allianz",SUMIFS(Erl.Gögn!$H$2:$H$30,Erl.Gögn!$E$2:$E$30,$A14,Erl.Gögn!$A$2:$A$30,BJ$207)/1000,SUMIFS(Gögn!$I$2:$I$11876,Gögn!$F$2:$F$11876,$A14,Gögn!$A$2:$A$11876,BJ$207)/1000))</f>
        <v>0</v>
      </c>
      <c r="BK14" s="22">
        <f>IF(BK$8="Bayern",SUMIFS(Erl.Gögn!$H$2:$H$30,Erl.Gögn!$E$2:$E$30,$A14,Erl.Gögn!$A$2:$A$30,BK$207)/1000,IF(BK$8="Allianz",SUMIFS(Erl.Gögn!$H$2:$H$30,Erl.Gögn!$E$2:$E$30,$A14,Erl.Gögn!$A$2:$A$30,BK$207)/1000,SUMIFS(Gögn!$I$2:$I$11876,Gögn!$F$2:$F$11876,$A14,Gögn!$A$2:$A$11876,BK$207)/1000))</f>
        <v>0</v>
      </c>
      <c r="BL14" s="22">
        <f>IF(BL$8="Bayern",SUMIFS(Erl.Gögn!$H$2:$H$30,Erl.Gögn!$E$2:$E$30,$A14,Erl.Gögn!$A$2:$A$30,BL$207)/1000,IF(BL$8="Allianz",SUMIFS(Erl.Gögn!$H$2:$H$30,Erl.Gögn!$E$2:$E$30,$A14,Erl.Gögn!$A$2:$A$30,BL$207)/1000,SUMIFS(Gögn!$I$2:$I$11876,Gögn!$F$2:$F$11876,$A14,Gögn!$A$2:$A$11876,BL$207)/1000))</f>
        <v>0</v>
      </c>
      <c r="BM14" s="22">
        <f>IF(BM$8="Bayern",SUMIFS(Erl.Gögn!$H$2:$H$30,Erl.Gögn!$E$2:$E$30,$A14,Erl.Gögn!$A$2:$A$30,BM$207)/1000,IF(BM$8="Allianz",SUMIFS(Erl.Gögn!$H$2:$H$30,Erl.Gögn!$E$2:$E$30,$A14,Erl.Gögn!$A$2:$A$30,BM$207)/1000,SUMIFS(Gögn!$I$2:$I$11876,Gögn!$F$2:$F$11876,$A14,Gögn!$A$2:$A$11876,BM$207)/1000))</f>
        <v>0</v>
      </c>
      <c r="BN14" s="22">
        <f>IF(BN$8="Bayern",SUMIFS(Erl.Gögn!$H$2:$H$30,Erl.Gögn!$E$2:$E$30,$A14,Erl.Gögn!$A$2:$A$30,BN$207)/1000,IF(BN$8="Allianz",SUMIFS(Erl.Gögn!$H$2:$H$30,Erl.Gögn!$E$2:$E$30,$A14,Erl.Gögn!$A$2:$A$30,BN$207)/1000,SUMIFS(Gögn!$I$2:$I$11876,Gögn!$F$2:$F$11876,$A14,Gögn!$A$2:$A$11876,BN$207)/1000))</f>
        <v>0</v>
      </c>
      <c r="BO14" s="22">
        <f>IF(BO$8="Bayern",SUMIFS(Erl.Gögn!$H$2:$H$30,Erl.Gögn!$E$2:$E$30,$A14,Erl.Gögn!$A$2:$A$30,BO$207)/1000,IF(BO$8="Allianz",SUMIFS(Erl.Gögn!$H$2:$H$30,Erl.Gögn!$E$2:$E$30,$A14,Erl.Gögn!$A$2:$A$30,BO$207)/1000,SUMIFS(Gögn!$I$2:$I$11876,Gögn!$F$2:$F$11876,$A14,Gögn!$A$2:$A$11876,BO$207)/1000))</f>
        <v>0</v>
      </c>
      <c r="BP14" s="22">
        <f>IF(BP$8="Bayern",SUMIFS(Erl.Gögn!$H$2:$H$30,Erl.Gögn!$E$2:$E$30,$A14,Erl.Gögn!$A$2:$A$30,BP$207)/1000,IF(BP$8="Allianz",SUMIFS(Erl.Gögn!$H$2:$H$30,Erl.Gögn!$E$2:$E$30,$A14,Erl.Gögn!$A$2:$A$30,BP$207)/1000,SUMIFS(Gögn!$I$2:$I$11876,Gögn!$F$2:$F$11876,$A14,Gögn!$A$2:$A$11876,BP$207)/1000))</f>
        <v>0</v>
      </c>
      <c r="BQ14" s="22">
        <f>IF(BQ$8="Bayern",SUMIFS(Erl.Gögn!$H$2:$H$30,Erl.Gögn!$E$2:$E$30,$A14,Erl.Gögn!$A$2:$A$30,BQ$207)/1000,IF(BQ$8="Allianz",SUMIFS(Erl.Gögn!$H$2:$H$30,Erl.Gögn!$E$2:$E$30,$A14,Erl.Gögn!$A$2:$A$30,BQ$207)/1000,SUMIFS(Gögn!$I$2:$I$11876,Gögn!$F$2:$F$11876,$A14,Gögn!$A$2:$A$11876,BQ$207)/1000))</f>
        <v>0</v>
      </c>
      <c r="BR14" s="22">
        <f>IF(BR$8="Bayern",SUMIFS(Erl.Gögn!$H$2:$H$30,Erl.Gögn!$E$2:$E$30,$A14,Erl.Gögn!$A$2:$A$30,BR$207)/1000,IF(BR$8="Allianz",SUMIFS(Erl.Gögn!$H$2:$H$30,Erl.Gögn!$E$2:$E$30,$A14,Erl.Gögn!$A$2:$A$30,BR$207)/1000,SUMIFS(Gögn!$I$2:$I$11876,Gögn!$F$2:$F$11876,$A14,Gögn!$A$2:$A$11876,BR$207)/1000))</f>
        <v>0</v>
      </c>
      <c r="BS14" s="22">
        <f>IF(BS$8="Bayern",SUMIFS(Erl.Gögn!$H$2:$H$30,Erl.Gögn!$E$2:$E$30,$A14,Erl.Gögn!$A$2:$A$30,BS$207)/1000,IF(BS$8="Allianz",SUMIFS(Erl.Gögn!$H$2:$H$30,Erl.Gögn!$E$2:$E$30,$A14,Erl.Gögn!$A$2:$A$30,BS$207)/1000,SUMIFS(Gögn!$I$2:$I$11876,Gögn!$F$2:$F$11876,$A14,Gögn!$A$2:$A$11876,BS$207)/1000))</f>
        <v>0</v>
      </c>
      <c r="BT14" s="22">
        <f>IF(BT$8="Bayern",SUMIFS(Erl.Gögn!$H$2:$H$30,Erl.Gögn!$E$2:$E$30,$A14,Erl.Gögn!$A$2:$A$30,BT$207)/1000,IF(BT$8="Allianz",SUMIFS(Erl.Gögn!$H$2:$H$30,Erl.Gögn!$E$2:$E$30,$A14,Erl.Gögn!$A$2:$A$30,BT$207)/1000,SUMIFS(Gögn!$I$2:$I$11876,Gögn!$F$2:$F$11876,$A14,Gögn!$A$2:$A$11876,BT$207)/1000))</f>
        <v>0</v>
      </c>
      <c r="BU14" s="22">
        <f>IF(BU$8="Bayern",SUMIFS(Erl.Gögn!$H$2:$H$30,Erl.Gögn!$E$2:$E$30,$A14,Erl.Gögn!$A$2:$A$30,BU$207)/1000,IF(BU$8="Allianz",SUMIFS(Erl.Gögn!$H$2:$H$30,Erl.Gögn!$E$2:$E$30,$A14,Erl.Gögn!$A$2:$A$30,BU$207)/1000,SUMIFS(Gögn!$I$2:$I$11876,Gögn!$F$2:$F$11876,$A14,Gögn!$A$2:$A$11876,BU$207)/1000))</f>
        <v>0</v>
      </c>
      <c r="BV14" s="22">
        <f>IF(BV$8="Bayern",SUMIFS(Erl.Gögn!$H$2:$H$30,Erl.Gögn!$E$2:$E$30,$A14,Erl.Gögn!$A$2:$A$30,BV$207)/1000,IF(BV$8="Allianz",SUMIFS(Erl.Gögn!$H$2:$H$30,Erl.Gögn!$E$2:$E$30,$A14,Erl.Gögn!$A$2:$A$30,BV$207)/1000,SUMIFS(Gögn!$I$2:$I$11876,Gögn!$F$2:$F$11876,$A14,Gögn!$A$2:$A$11876,BV$207)/1000))</f>
        <v>0</v>
      </c>
      <c r="BW14" s="22">
        <f>IF(BW$8="Bayern",SUMIFS(Erl.Gögn!$H$2:$H$30,Erl.Gögn!$E$2:$E$30,$A14,Erl.Gögn!$A$2:$A$30,BW$207)/1000,IF(BW$8="Allianz",SUMIFS(Erl.Gögn!$H$2:$H$30,Erl.Gögn!$E$2:$E$30,$A14,Erl.Gögn!$A$2:$A$30,BW$207)/1000,SUMIFS(Gögn!$I$2:$I$11876,Gögn!$F$2:$F$11876,$A14,Gögn!$A$2:$A$11876,BW$207)/1000))</f>
        <v>0</v>
      </c>
      <c r="BX14" s="22">
        <f>IF(BX$8="Bayern",SUMIFS(Erl.Gögn!$H$2:$H$30,Erl.Gögn!$E$2:$E$30,$A14,Erl.Gögn!$A$2:$A$30,BX$207)/1000,IF(BX$8="Allianz",SUMIFS(Erl.Gögn!$H$2:$H$30,Erl.Gögn!$E$2:$E$30,$A14,Erl.Gögn!$A$2:$A$30,BX$207)/1000,SUMIFS(Gögn!$I$2:$I$11876,Gögn!$F$2:$F$11876,$A14,Gögn!$A$2:$A$11876,BX$207)/1000))</f>
        <v>0</v>
      </c>
      <c r="BY14" s="22">
        <f>IF(BY$8="Bayern",SUMIFS(Erl.Gögn!$H$2:$H$30,Erl.Gögn!$E$2:$E$30,$A14,Erl.Gögn!$A$2:$A$30,BY$207)/1000,IF(BY$8="Allianz",SUMIFS(Erl.Gögn!$H$2:$H$30,Erl.Gögn!$E$2:$E$30,$A14,Erl.Gögn!$A$2:$A$30,BY$207)/1000,SUMIFS(Gögn!$I$2:$I$11876,Gögn!$F$2:$F$11876,$A14,Gögn!$A$2:$A$11876,BY$207)/1000))</f>
        <v>0</v>
      </c>
      <c r="BZ14" s="22">
        <f>IF(BZ$8="Bayern",SUMIFS(Erl.Gögn!$H$2:$H$30,Erl.Gögn!$E$2:$E$30,$A14,Erl.Gögn!$A$2:$A$30,BZ$207)/1000,IF(BZ$8="Allianz",SUMIFS(Erl.Gögn!$H$2:$H$30,Erl.Gögn!$E$2:$E$30,$A14,Erl.Gögn!$A$2:$A$30,BZ$207)/1000,SUMIFS(Gögn!$I$2:$I$11876,Gögn!$F$2:$F$11876,$A14,Gögn!$A$2:$A$11876,BZ$207)/1000))</f>
        <v>0</v>
      </c>
      <c r="CA14" s="22">
        <f>IF(CA$8="Bayern",SUMIFS(Erl.Gögn!$H$2:$H$30,Erl.Gögn!$E$2:$E$30,$A14,Erl.Gögn!$A$2:$A$30,CA$207)/1000,IF(CA$8="Allianz",SUMIFS(Erl.Gögn!$H$2:$H$30,Erl.Gögn!$E$2:$E$30,$A14,Erl.Gögn!$A$2:$A$30,CA$207)/1000,SUMIFS(Gögn!$I$2:$I$11876,Gögn!$F$2:$F$11876,$A14,Gögn!$A$2:$A$11876,CA$207)/1000))</f>
        <v>0</v>
      </c>
      <c r="CB14" s="22">
        <f>IF(CB$8="Bayern",SUMIFS(Erl.Gögn!$H$2:$H$30,Erl.Gögn!$E$2:$E$30,$A14,Erl.Gögn!$A$2:$A$30,CB$207)/1000,IF(CB$8="Allianz",SUMIFS(Erl.Gögn!$H$2:$H$30,Erl.Gögn!$E$2:$E$30,$A14,Erl.Gögn!$A$2:$A$30,CB$207)/1000,SUMIFS(Gögn!$I$2:$I$11876,Gögn!$F$2:$F$11876,$A14,Gögn!$A$2:$A$11876,CB$207)/1000))</f>
        <v>0</v>
      </c>
      <c r="CC14" s="22">
        <f>IF(CC$8="Bayern",SUMIFS(Erl.Gögn!$H$2:$H$30,Erl.Gögn!$E$2:$E$30,$A14,Erl.Gögn!$A$2:$A$30,CC$207)/1000,IF(CC$8="Allianz",SUMIFS(Erl.Gögn!$H$2:$H$30,Erl.Gögn!$E$2:$E$30,$A14,Erl.Gögn!$A$2:$A$30,CC$207)/1000,SUMIFS(Gögn!$I$2:$I$11876,Gögn!$F$2:$F$11876,$A14,Gögn!$A$2:$A$11876,CC$207)/1000))</f>
        <v>0</v>
      </c>
      <c r="CD14" s="22">
        <f>IF(CD$8="Bayern",SUMIFS(Erl.Gögn!$H$2:$H$30,Erl.Gögn!$E$2:$E$30,$A14,Erl.Gögn!$A$2:$A$30,CD$207)/1000,IF(CD$8="Allianz",SUMIFS(Erl.Gögn!$H$2:$H$30,Erl.Gögn!$E$2:$E$30,$A14,Erl.Gögn!$A$2:$A$30,CD$207)/1000,SUMIFS(Gögn!$I$2:$I$11876,Gögn!$F$2:$F$11876,$A14,Gögn!$A$2:$A$11876,CD$207)/1000))</f>
        <v>0</v>
      </c>
    </row>
    <row r="15" spans="1:82" s="48" customFormat="1" ht="15">
      <c r="A15" s="45" t="s">
        <v>465</v>
      </c>
      <c r="B15" s="45"/>
      <c r="C15" s="26" t="s">
        <v>278</v>
      </c>
      <c r="D15" s="46">
        <f>SUM(E15:CD15)</f>
        <v>89245511.910999969</v>
      </c>
      <c r="E15" s="46">
        <f t="shared" ref="E15:BP15" si="0">SUM(E11:E14)</f>
        <v>3199493.5390000008</v>
      </c>
      <c r="F15" s="46">
        <f t="shared" si="0"/>
        <v>2813699.17</v>
      </c>
      <c r="G15" s="46">
        <f t="shared" si="0"/>
        <v>4926927.3440000005</v>
      </c>
      <c r="H15" s="46">
        <f t="shared" si="0"/>
        <v>166782.60399999996</v>
      </c>
      <c r="I15" s="46">
        <f t="shared" si="0"/>
        <v>387124.3629999999</v>
      </c>
      <c r="J15" s="46">
        <f t="shared" si="0"/>
        <v>-128741.337</v>
      </c>
      <c r="K15" s="46">
        <f t="shared" si="0"/>
        <v>16940.866999999998</v>
      </c>
      <c r="L15" s="46">
        <f t="shared" si="0"/>
        <v>22749</v>
      </c>
      <c r="M15" s="46">
        <f t="shared" si="0"/>
        <v>2875460</v>
      </c>
      <c r="N15" s="46">
        <f t="shared" si="0"/>
        <v>756859</v>
      </c>
      <c r="O15" s="46">
        <f t="shared" si="0"/>
        <v>1498011</v>
      </c>
      <c r="P15" s="46">
        <f t="shared" si="0"/>
        <v>2147330</v>
      </c>
      <c r="Q15" s="46">
        <f t="shared" si="0"/>
        <v>-47458</v>
      </c>
      <c r="R15" s="46">
        <f t="shared" si="0"/>
        <v>3040644</v>
      </c>
      <c r="S15" s="46">
        <f t="shared" si="0"/>
        <v>441688.609</v>
      </c>
      <c r="T15" s="46">
        <f t="shared" si="0"/>
        <v>269230.45199999999</v>
      </c>
      <c r="U15" s="46">
        <f t="shared" si="0"/>
        <v>220486.62599999999</v>
      </c>
      <c r="V15" s="46">
        <f t="shared" si="0"/>
        <v>501288.67500000005</v>
      </c>
      <c r="W15" s="46">
        <f t="shared" si="0"/>
        <v>30830.378000000001</v>
      </c>
      <c r="X15" s="46">
        <f t="shared" si="0"/>
        <v>136443.79300000001</v>
      </c>
      <c r="Y15" s="46">
        <f t="shared" si="0"/>
        <v>9525136</v>
      </c>
      <c r="Z15" s="46">
        <f t="shared" si="0"/>
        <v>3255081</v>
      </c>
      <c r="AA15" s="46">
        <f t="shared" si="0"/>
        <v>2097181</v>
      </c>
      <c r="AB15" s="46">
        <f t="shared" si="0"/>
        <v>1032129</v>
      </c>
      <c r="AC15" s="46">
        <f t="shared" si="0"/>
        <v>0</v>
      </c>
      <c r="AD15" s="46">
        <f t="shared" si="0"/>
        <v>196128.88199999998</v>
      </c>
      <c r="AE15" s="46">
        <f t="shared" si="0"/>
        <v>295642.12099999998</v>
      </c>
      <c r="AF15" s="46">
        <f t="shared" si="0"/>
        <v>138604.88799999998</v>
      </c>
      <c r="AG15" s="46">
        <f t="shared" si="0"/>
        <v>-22616.111999999997</v>
      </c>
      <c r="AH15" s="46">
        <f t="shared" si="0"/>
        <v>1119777.2869999998</v>
      </c>
      <c r="AI15" s="46">
        <f t="shared" si="0"/>
        <v>829092.4310000001</v>
      </c>
      <c r="AJ15" s="46">
        <f t="shared" si="0"/>
        <v>3315281.4789999998</v>
      </c>
      <c r="AK15" s="46">
        <f t="shared" si="0"/>
        <v>35140.705000000002</v>
      </c>
      <c r="AL15" s="46">
        <f t="shared" si="0"/>
        <v>374916.054</v>
      </c>
      <c r="AM15" s="46">
        <f t="shared" si="0"/>
        <v>889233.41800000006</v>
      </c>
      <c r="AN15" s="46">
        <f t="shared" si="0"/>
        <v>634783.63199999998</v>
      </c>
      <c r="AO15" s="46">
        <f t="shared" si="0"/>
        <v>1398792.6540000001</v>
      </c>
      <c r="AP15" s="46">
        <f t="shared" si="0"/>
        <v>82897.47</v>
      </c>
      <c r="AQ15" s="46">
        <f t="shared" si="0"/>
        <v>4239228.6610000003</v>
      </c>
      <c r="AR15" s="46">
        <f t="shared" si="0"/>
        <v>1509085.003</v>
      </c>
      <c r="AS15" s="46">
        <f t="shared" si="0"/>
        <v>3120109.3940000003</v>
      </c>
      <c r="AT15" s="46">
        <f t="shared" si="0"/>
        <v>1917767.5690000001</v>
      </c>
      <c r="AU15" s="46">
        <f t="shared" si="0"/>
        <v>7603.2459999999992</v>
      </c>
      <c r="AV15" s="46">
        <f t="shared" si="0"/>
        <v>289386.19099999999</v>
      </c>
      <c r="AW15" s="46">
        <f t="shared" si="0"/>
        <v>0</v>
      </c>
      <c r="AX15" s="46">
        <f t="shared" si="0"/>
        <v>7571.4190000000017</v>
      </c>
      <c r="AY15" s="46">
        <f t="shared" si="0"/>
        <v>61279.69</v>
      </c>
      <c r="AZ15" s="46">
        <f t="shared" si="0"/>
        <v>8057.1639999999998</v>
      </c>
      <c r="BA15" s="46">
        <f t="shared" si="0"/>
        <v>5375.9309999999996</v>
      </c>
      <c r="BB15" s="46">
        <f t="shared" si="0"/>
        <v>112064.45000000001</v>
      </c>
      <c r="BC15" s="46">
        <f t="shared" si="0"/>
        <v>372816.51599999995</v>
      </c>
      <c r="BD15" s="46">
        <f t="shared" si="0"/>
        <v>6621249.1049999995</v>
      </c>
      <c r="BE15" s="46">
        <f t="shared" si="0"/>
        <v>481567.53799999994</v>
      </c>
      <c r="BF15" s="46">
        <f t="shared" si="0"/>
        <v>392264.00699999998</v>
      </c>
      <c r="BG15" s="46">
        <f t="shared" si="0"/>
        <v>822182.29300000006</v>
      </c>
      <c r="BH15" s="46">
        <f t="shared" si="0"/>
        <v>272759.19200000004</v>
      </c>
      <c r="BI15" s="46">
        <f t="shared" si="0"/>
        <v>735652.59600000002</v>
      </c>
      <c r="BJ15" s="46">
        <f t="shared" si="0"/>
        <v>612858.679</v>
      </c>
      <c r="BK15" s="46">
        <f t="shared" si="0"/>
        <v>271255.35200000001</v>
      </c>
      <c r="BL15" s="46">
        <f t="shared" si="0"/>
        <v>704401.18900000001</v>
      </c>
      <c r="BM15" s="46">
        <f t="shared" si="0"/>
        <v>41879.034999999996</v>
      </c>
      <c r="BN15" s="46">
        <f t="shared" si="0"/>
        <v>20263.129999999994</v>
      </c>
      <c r="BO15" s="46">
        <f t="shared" si="0"/>
        <v>207589.35</v>
      </c>
      <c r="BP15" s="46">
        <f t="shared" si="0"/>
        <v>13996.239</v>
      </c>
      <c r="BQ15" s="46">
        <f t="shared" ref="BQ15:BX15" si="1">SUM(BQ11:BQ14)</f>
        <v>16758.531999999999</v>
      </c>
      <c r="BR15" s="46">
        <f t="shared" si="1"/>
        <v>15238.959000000001</v>
      </c>
      <c r="BS15" s="46">
        <f t="shared" si="1"/>
        <v>550320</v>
      </c>
      <c r="BT15" s="46">
        <f t="shared" si="1"/>
        <v>1969426</v>
      </c>
      <c r="BU15" s="46">
        <f t="shared" si="1"/>
        <v>51218</v>
      </c>
      <c r="BV15" s="46">
        <f t="shared" si="1"/>
        <v>107375.81599999999</v>
      </c>
      <c r="BW15" s="46">
        <f t="shared" si="1"/>
        <v>98546.726999999984</v>
      </c>
      <c r="BX15" s="46">
        <f t="shared" si="1"/>
        <v>23722.431999999997</v>
      </c>
      <c r="BY15" s="46">
        <f t="shared" ref="BY15:CB15" si="2">SUM(BY11:BY14)</f>
        <v>450395.81300000002</v>
      </c>
      <c r="BZ15" s="46">
        <f t="shared" si="2"/>
        <v>42917.231999999989</v>
      </c>
      <c r="CA15" s="46">
        <f t="shared" si="2"/>
        <v>-213296.66700000002</v>
      </c>
      <c r="CB15" s="46">
        <f t="shared" si="2"/>
        <v>112293.13600000001</v>
      </c>
      <c r="CC15" s="46">
        <f t="shared" ref="CC15:CD15" si="3">SUM(CC11:CC14)</f>
        <v>10154458</v>
      </c>
      <c r="CD15" s="46">
        <f t="shared" si="3"/>
        <v>4544883</v>
      </c>
    </row>
    <row r="16" spans="1:82" ht="15">
      <c r="A16" s="5" t="s">
        <v>465</v>
      </c>
      <c r="B16" s="5"/>
      <c r="C16" s="25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</row>
    <row r="17" spans="1:82" ht="15.75">
      <c r="A17" s="5" t="s">
        <v>106</v>
      </c>
      <c r="B17" s="5"/>
      <c r="C17" s="27" t="s">
        <v>107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</row>
    <row r="18" spans="1:82" ht="15">
      <c r="A18" s="5" t="s">
        <v>159</v>
      </c>
      <c r="B18" s="5"/>
      <c r="C18" s="25" t="s">
        <v>160</v>
      </c>
      <c r="D18" s="22">
        <f t="shared" ref="D18:D24" si="4">SUM(E18:CD18)</f>
        <v>22703804.645000007</v>
      </c>
      <c r="E18" s="22">
        <f>IF(E$8="Bayern",SUMIFS(Erl.Gögn!$H$2:$H$30,Erl.Gögn!$E$2:$E$30,$A18,Erl.Gögn!$A$2:$A$30,E$207)/1000,IF(E$8="Allianz",SUMIFS(Erl.Gögn!$H$2:$H$30,Erl.Gögn!$E$2:$E$30,$A18,Erl.Gögn!$A$2:$A$30,E$207)/1000,SUMIFS(Gögn!$I$2:$I$11876,Gögn!$F$2:$F$11876,$A18,Gögn!$A$2:$A$11876,E$207)/1000))</f>
        <v>641257.09699999995</v>
      </c>
      <c r="F18" s="22">
        <f>IF(F$8="Bayern",SUMIFS(Erl.Gögn!$H$2:$H$30,Erl.Gögn!$E$2:$E$30,$A18,Erl.Gögn!$A$2:$A$30,F$207)/1000,IF(F$8="Allianz",SUMIFS(Erl.Gögn!$H$2:$H$30,Erl.Gögn!$E$2:$E$30,$A18,Erl.Gögn!$A$2:$A$30,F$207)/1000,SUMIFS(Gögn!$I$2:$I$11876,Gögn!$F$2:$F$11876,$A18,Gögn!$A$2:$A$11876,F$207)/1000))</f>
        <v>1539034.493</v>
      </c>
      <c r="G18" s="22">
        <f>IF(G$8="Bayern",SUMIFS(Erl.Gögn!$H$2:$H$30,Erl.Gögn!$E$2:$E$30,$A18,Erl.Gögn!$A$2:$A$30,G$207)/1000,IF(G$8="Allianz",SUMIFS(Erl.Gögn!$H$2:$H$30,Erl.Gögn!$E$2:$E$30,$A18,Erl.Gögn!$A$2:$A$30,G$207)/1000,SUMIFS(Gögn!$I$2:$I$11876,Gögn!$F$2:$F$11876,$A18,Gögn!$A$2:$A$11876,G$207)/1000))</f>
        <v>920421.68299999996</v>
      </c>
      <c r="H18" s="22">
        <f>IF(H$8="Bayern",SUMIFS(Erl.Gögn!$H$2:$H$30,Erl.Gögn!$E$2:$E$30,$A18,Erl.Gögn!$A$2:$A$30,H$207)/1000,IF(H$8="Allianz",SUMIFS(Erl.Gögn!$H$2:$H$30,Erl.Gögn!$E$2:$E$30,$A18,Erl.Gögn!$A$2:$A$30,H$207)/1000,SUMIFS(Gögn!$I$2:$I$11876,Gögn!$F$2:$F$11876,$A18,Gögn!$A$2:$A$11876,H$207)/1000))</f>
        <v>18080.096000000001</v>
      </c>
      <c r="I18" s="22">
        <f>IF(I$8="Bayern",SUMIFS(Erl.Gögn!$H$2:$H$30,Erl.Gögn!$E$2:$E$30,$A18,Erl.Gögn!$A$2:$A$30,I$207)/1000,IF(I$8="Allianz",SUMIFS(Erl.Gögn!$H$2:$H$30,Erl.Gögn!$E$2:$E$30,$A18,Erl.Gögn!$A$2:$A$30,I$207)/1000,SUMIFS(Gögn!$I$2:$I$11876,Gögn!$F$2:$F$11876,$A18,Gögn!$A$2:$A$11876,I$207)/1000))</f>
        <v>1031869.724</v>
      </c>
      <c r="J18" s="22">
        <f>IF(J$8="Bayern",SUMIFS(Erl.Gögn!$H$2:$H$30,Erl.Gögn!$E$2:$E$30,$A18,Erl.Gögn!$A$2:$A$30,J$207)/1000,IF(J$8="Allianz",SUMIFS(Erl.Gögn!$H$2:$H$30,Erl.Gögn!$E$2:$E$30,$A18,Erl.Gögn!$A$2:$A$30,J$207)/1000,SUMIFS(Gögn!$I$2:$I$11876,Gögn!$F$2:$F$11876,$A18,Gögn!$A$2:$A$11876,J$207)/1000))</f>
        <v>40105.928999999996</v>
      </c>
      <c r="K18" s="22">
        <f>IF(K$8="Bayern",SUMIFS(Erl.Gögn!$H$2:$H$30,Erl.Gögn!$E$2:$E$30,$A18,Erl.Gögn!$A$2:$A$30,K$207)/1000,IF(K$8="Allianz",SUMIFS(Erl.Gögn!$H$2:$H$30,Erl.Gögn!$E$2:$E$30,$A18,Erl.Gögn!$A$2:$A$30,K$207)/1000,SUMIFS(Gögn!$I$2:$I$11876,Gögn!$F$2:$F$11876,$A18,Gögn!$A$2:$A$11876,K$207)/1000))</f>
        <v>14899.898999999999</v>
      </c>
      <c r="L18" s="22">
        <f>IF(L$8="Bayern",SUMIFS(Erl.Gögn!$H$2:$H$30,Erl.Gögn!$E$2:$E$30,$A18,Erl.Gögn!$A$2:$A$30,L$207)/1000,IF(L$8="Allianz",SUMIFS(Erl.Gögn!$H$2:$H$30,Erl.Gögn!$E$2:$E$30,$A18,Erl.Gögn!$A$2:$A$30,L$207)/1000,SUMIFS(Gögn!$I$2:$I$11876,Gögn!$F$2:$F$11876,$A18,Gögn!$A$2:$A$11876,L$207)/1000))</f>
        <v>10876</v>
      </c>
      <c r="M18" s="22">
        <f>IF(M$8="Bayern",SUMIFS(Erl.Gögn!$H$2:$H$30,Erl.Gögn!$E$2:$E$30,$A18,Erl.Gögn!$A$2:$A$30,M$207)/1000,IF(M$8="Allianz",SUMIFS(Erl.Gögn!$H$2:$H$30,Erl.Gögn!$E$2:$E$30,$A18,Erl.Gögn!$A$2:$A$30,M$207)/1000,SUMIFS(Gögn!$I$2:$I$11876,Gögn!$F$2:$F$11876,$A18,Gögn!$A$2:$A$11876,M$207)/1000))</f>
        <v>44793</v>
      </c>
      <c r="N18" s="22">
        <f>IF(N$8="Bayern",SUMIFS(Erl.Gögn!$H$2:$H$30,Erl.Gögn!$E$2:$E$30,$A18,Erl.Gögn!$A$2:$A$30,N$207)/1000,IF(N$8="Allianz",SUMIFS(Erl.Gögn!$H$2:$H$30,Erl.Gögn!$E$2:$E$30,$A18,Erl.Gögn!$A$2:$A$30,N$207)/1000,SUMIFS(Gögn!$I$2:$I$11876,Gögn!$F$2:$F$11876,$A18,Gögn!$A$2:$A$11876,N$207)/1000))</f>
        <v>34615</v>
      </c>
      <c r="O18" s="22">
        <f>IF(O$8="Bayern",SUMIFS(Erl.Gögn!$H$2:$H$30,Erl.Gögn!$E$2:$E$30,$A18,Erl.Gögn!$A$2:$A$30,O$207)/1000,IF(O$8="Allianz",SUMIFS(Erl.Gögn!$H$2:$H$30,Erl.Gögn!$E$2:$E$30,$A18,Erl.Gögn!$A$2:$A$30,O$207)/1000,SUMIFS(Gögn!$I$2:$I$11876,Gögn!$F$2:$F$11876,$A18,Gögn!$A$2:$A$11876,O$207)/1000))</f>
        <v>92085</v>
      </c>
      <c r="P18" s="22">
        <f>IF(P$8="Bayern",SUMIFS(Erl.Gögn!$H$2:$H$30,Erl.Gögn!$E$2:$E$30,$A18,Erl.Gögn!$A$2:$A$30,P$207)/1000,IF(P$8="Allianz",SUMIFS(Erl.Gögn!$H$2:$H$30,Erl.Gögn!$E$2:$E$30,$A18,Erl.Gögn!$A$2:$A$30,P$207)/1000,SUMIFS(Gögn!$I$2:$I$11876,Gögn!$F$2:$F$11876,$A18,Gögn!$A$2:$A$11876,P$207)/1000))</f>
        <v>129566</v>
      </c>
      <c r="Q18" s="22">
        <f>IF(Q$8="Bayern",SUMIFS(Erl.Gögn!$H$2:$H$30,Erl.Gögn!$E$2:$E$30,$A18,Erl.Gögn!$A$2:$A$30,Q$207)/1000,IF(Q$8="Allianz",SUMIFS(Erl.Gögn!$H$2:$H$30,Erl.Gögn!$E$2:$E$30,$A18,Erl.Gögn!$A$2:$A$30,Q$207)/1000,SUMIFS(Gögn!$I$2:$I$11876,Gögn!$F$2:$F$11876,$A18,Gögn!$A$2:$A$11876,Q$207)/1000))</f>
        <v>388052</v>
      </c>
      <c r="R18" s="22">
        <f>IF(R$8="Bayern",SUMIFS(Erl.Gögn!$H$2:$H$30,Erl.Gögn!$E$2:$E$30,$A18,Erl.Gögn!$A$2:$A$30,R$207)/1000,IF(R$8="Allianz",SUMIFS(Erl.Gögn!$H$2:$H$30,Erl.Gögn!$E$2:$E$30,$A18,Erl.Gögn!$A$2:$A$30,R$207)/1000,SUMIFS(Gögn!$I$2:$I$11876,Gögn!$F$2:$F$11876,$A18,Gögn!$A$2:$A$11876,R$207)/1000))</f>
        <v>933672</v>
      </c>
      <c r="S18" s="22">
        <f>IF(S$8="Bayern",SUMIFS(Erl.Gögn!$H$2:$H$30,Erl.Gögn!$E$2:$E$30,$A18,Erl.Gögn!$A$2:$A$30,S$207)/1000,IF(S$8="Allianz",SUMIFS(Erl.Gögn!$H$2:$H$30,Erl.Gögn!$E$2:$E$30,$A18,Erl.Gögn!$A$2:$A$30,S$207)/1000,SUMIFS(Gögn!$I$2:$I$11876,Gögn!$F$2:$F$11876,$A18,Gögn!$A$2:$A$11876,S$207)/1000))</f>
        <v>139753.58499999999</v>
      </c>
      <c r="T18" s="22">
        <f>IF(T$8="Bayern",SUMIFS(Erl.Gögn!$H$2:$H$30,Erl.Gögn!$E$2:$E$30,$A18,Erl.Gögn!$A$2:$A$30,T$207)/1000,IF(T$8="Allianz",SUMIFS(Erl.Gögn!$H$2:$H$30,Erl.Gögn!$E$2:$E$30,$A18,Erl.Gögn!$A$2:$A$30,T$207)/1000,SUMIFS(Gögn!$I$2:$I$11876,Gögn!$F$2:$F$11876,$A18,Gögn!$A$2:$A$11876,T$207)/1000))</f>
        <v>174324.83600000001</v>
      </c>
      <c r="U18" s="22">
        <f>IF(U$8="Bayern",SUMIFS(Erl.Gögn!$H$2:$H$30,Erl.Gögn!$E$2:$E$30,$A18,Erl.Gögn!$A$2:$A$30,U$207)/1000,IF(U$8="Allianz",SUMIFS(Erl.Gögn!$H$2:$H$30,Erl.Gögn!$E$2:$E$30,$A18,Erl.Gögn!$A$2:$A$30,U$207)/1000,SUMIFS(Gögn!$I$2:$I$11876,Gögn!$F$2:$F$11876,$A18,Gögn!$A$2:$A$11876,U$207)/1000))</f>
        <v>218104.87700000001</v>
      </c>
      <c r="V18" s="22">
        <f>IF(V$8="Bayern",SUMIFS(Erl.Gögn!$H$2:$H$30,Erl.Gögn!$E$2:$E$30,$A18,Erl.Gögn!$A$2:$A$30,V$207)/1000,IF(V$8="Allianz",SUMIFS(Erl.Gögn!$H$2:$H$30,Erl.Gögn!$E$2:$E$30,$A18,Erl.Gögn!$A$2:$A$30,V$207)/1000,SUMIFS(Gögn!$I$2:$I$11876,Gögn!$F$2:$F$11876,$A18,Gögn!$A$2:$A$11876,V$207)/1000))</f>
        <v>36000.222999999998</v>
      </c>
      <c r="W18" s="22">
        <f>IF(W$8="Bayern",SUMIFS(Erl.Gögn!$H$2:$H$30,Erl.Gögn!$E$2:$E$30,$A18,Erl.Gögn!$A$2:$A$30,W$207)/1000,IF(W$8="Allianz",SUMIFS(Erl.Gögn!$H$2:$H$30,Erl.Gögn!$E$2:$E$30,$A18,Erl.Gögn!$A$2:$A$30,W$207)/1000,SUMIFS(Gögn!$I$2:$I$11876,Gögn!$F$2:$F$11876,$A18,Gögn!$A$2:$A$11876,W$207)/1000))</f>
        <v>2063.9690000000001</v>
      </c>
      <c r="X18" s="22">
        <f>IF(X$8="Bayern",SUMIFS(Erl.Gögn!$H$2:$H$30,Erl.Gögn!$E$2:$E$30,$A18,Erl.Gögn!$A$2:$A$30,X$207)/1000,IF(X$8="Allianz",SUMIFS(Erl.Gögn!$H$2:$H$30,Erl.Gögn!$E$2:$E$30,$A18,Erl.Gögn!$A$2:$A$30,X$207)/1000,SUMIFS(Gögn!$I$2:$I$11876,Gögn!$F$2:$F$11876,$A18,Gögn!$A$2:$A$11876,X$207)/1000))</f>
        <v>19363.083999999999</v>
      </c>
      <c r="Y18" s="22">
        <f>IF(Y$8="Bayern",SUMIFS(Erl.Gögn!$H$2:$H$30,Erl.Gögn!$E$2:$E$30,$A18,Erl.Gögn!$A$2:$A$30,Y$207)/1000,IF(Y$8="Allianz",SUMIFS(Erl.Gögn!$H$2:$H$30,Erl.Gögn!$E$2:$E$30,$A18,Erl.Gögn!$A$2:$A$30,Y$207)/1000,SUMIFS(Gögn!$I$2:$I$11876,Gögn!$F$2:$F$11876,$A18,Gögn!$A$2:$A$11876,Y$207)/1000))</f>
        <v>2178012</v>
      </c>
      <c r="Z18" s="22">
        <f>IF(Z$8="Bayern",SUMIFS(Erl.Gögn!$H$2:$H$30,Erl.Gögn!$E$2:$E$30,$A18,Erl.Gögn!$A$2:$A$30,Z$207)/1000,IF(Z$8="Allianz",SUMIFS(Erl.Gögn!$H$2:$H$30,Erl.Gögn!$E$2:$E$30,$A18,Erl.Gögn!$A$2:$A$30,Z$207)/1000,SUMIFS(Gögn!$I$2:$I$11876,Gögn!$F$2:$F$11876,$A18,Gögn!$A$2:$A$11876,Z$207)/1000))</f>
        <v>401735</v>
      </c>
      <c r="AA18" s="22">
        <f>IF(AA$8="Bayern",SUMIFS(Erl.Gögn!$H$2:$H$30,Erl.Gögn!$E$2:$E$30,$A18,Erl.Gögn!$A$2:$A$30,AA$207)/1000,IF(AA$8="Allianz",SUMIFS(Erl.Gögn!$H$2:$H$30,Erl.Gögn!$E$2:$E$30,$A18,Erl.Gögn!$A$2:$A$30,AA$207)/1000,SUMIFS(Gögn!$I$2:$I$11876,Gögn!$F$2:$F$11876,$A18,Gögn!$A$2:$A$11876,AA$207)/1000))</f>
        <v>1456678</v>
      </c>
      <c r="AB18" s="22">
        <f>IF(AB$8="Bayern",SUMIFS(Erl.Gögn!$H$2:$H$30,Erl.Gögn!$E$2:$E$30,$A18,Erl.Gögn!$A$2:$A$30,AB$207)/1000,IF(AB$8="Allianz",SUMIFS(Erl.Gögn!$H$2:$H$30,Erl.Gögn!$E$2:$E$30,$A18,Erl.Gögn!$A$2:$A$30,AB$207)/1000,SUMIFS(Gögn!$I$2:$I$11876,Gögn!$F$2:$F$11876,$A18,Gögn!$A$2:$A$11876,AB$207)/1000))</f>
        <v>1872</v>
      </c>
      <c r="AC18" s="22">
        <f>IF(AC$8="Bayern",SUMIFS(Erl.Gögn!$H$2:$H$30,Erl.Gögn!$E$2:$E$30,$A18,Erl.Gögn!$A$2:$A$30,AC$207)/1000,IF(AC$8="Allianz",SUMIFS(Erl.Gögn!$H$2:$H$30,Erl.Gögn!$E$2:$E$30,$A18,Erl.Gögn!$A$2:$A$30,AC$207)/1000,SUMIFS(Gögn!$I$2:$I$11876,Gögn!$F$2:$F$11876,$A18,Gögn!$A$2:$A$11876,AC$207)/1000))</f>
        <v>0</v>
      </c>
      <c r="AD18" s="22">
        <f>IF(AD$8="Bayern",SUMIFS(Erl.Gögn!$H$2:$H$30,Erl.Gögn!$E$2:$E$30,$A18,Erl.Gögn!$A$2:$A$30,AD$207)/1000,IF(AD$8="Allianz",SUMIFS(Erl.Gögn!$H$2:$H$30,Erl.Gögn!$E$2:$E$30,$A18,Erl.Gögn!$A$2:$A$30,AD$207)/1000,SUMIFS(Gögn!$I$2:$I$11876,Gögn!$F$2:$F$11876,$A18,Gögn!$A$2:$A$11876,AD$207)/1000))</f>
        <v>99697.778999999995</v>
      </c>
      <c r="AE18" s="22">
        <f>IF(AE$8="Bayern",SUMIFS(Erl.Gögn!$H$2:$H$30,Erl.Gögn!$E$2:$E$30,$A18,Erl.Gögn!$A$2:$A$30,AE$207)/1000,IF(AE$8="Allianz",SUMIFS(Erl.Gögn!$H$2:$H$30,Erl.Gögn!$E$2:$E$30,$A18,Erl.Gögn!$A$2:$A$30,AE$207)/1000,SUMIFS(Gögn!$I$2:$I$11876,Gögn!$F$2:$F$11876,$A18,Gögn!$A$2:$A$11876,AE$207)/1000))</f>
        <v>70042.740999999995</v>
      </c>
      <c r="AF18" s="22">
        <f>IF(AF$8="Bayern",SUMIFS(Erl.Gögn!$H$2:$H$30,Erl.Gögn!$E$2:$E$30,$A18,Erl.Gögn!$A$2:$A$30,AF$207)/1000,IF(AF$8="Allianz",SUMIFS(Erl.Gögn!$H$2:$H$30,Erl.Gögn!$E$2:$E$30,$A18,Erl.Gögn!$A$2:$A$30,AF$207)/1000,SUMIFS(Gögn!$I$2:$I$11876,Gögn!$F$2:$F$11876,$A18,Gögn!$A$2:$A$11876,AF$207)/1000))</f>
        <v>61376.635999999999</v>
      </c>
      <c r="AG18" s="22">
        <f>IF(AG$8="Bayern",SUMIFS(Erl.Gögn!$H$2:$H$30,Erl.Gögn!$E$2:$E$30,$A18,Erl.Gögn!$A$2:$A$30,AG$207)/1000,IF(AG$8="Allianz",SUMIFS(Erl.Gögn!$H$2:$H$30,Erl.Gögn!$E$2:$E$30,$A18,Erl.Gögn!$A$2:$A$30,AG$207)/1000,SUMIFS(Gögn!$I$2:$I$11876,Gögn!$F$2:$F$11876,$A18,Gögn!$A$2:$A$11876,AG$207)/1000))</f>
        <v>15279.587</v>
      </c>
      <c r="AH18" s="22">
        <f>IF(AH$8="Bayern",SUMIFS(Erl.Gögn!$H$2:$H$30,Erl.Gögn!$E$2:$E$30,$A18,Erl.Gögn!$A$2:$A$30,AH$207)/1000,IF(AH$8="Allianz",SUMIFS(Erl.Gögn!$H$2:$H$30,Erl.Gögn!$E$2:$E$30,$A18,Erl.Gögn!$A$2:$A$30,AH$207)/1000,SUMIFS(Gögn!$I$2:$I$11876,Gögn!$F$2:$F$11876,$A18,Gögn!$A$2:$A$11876,AH$207)/1000))</f>
        <v>7159.4570000000003</v>
      </c>
      <c r="AI18" s="22">
        <f>IF(AI$8="Bayern",SUMIFS(Erl.Gögn!$H$2:$H$30,Erl.Gögn!$E$2:$E$30,$A18,Erl.Gögn!$A$2:$A$30,AI$207)/1000,IF(AI$8="Allianz",SUMIFS(Erl.Gögn!$H$2:$H$30,Erl.Gögn!$E$2:$E$30,$A18,Erl.Gögn!$A$2:$A$30,AI$207)/1000,SUMIFS(Gögn!$I$2:$I$11876,Gögn!$F$2:$F$11876,$A18,Gögn!$A$2:$A$11876,AI$207)/1000))</f>
        <v>95740.979000000007</v>
      </c>
      <c r="AJ18" s="22">
        <f>IF(AJ$8="Bayern",SUMIFS(Erl.Gögn!$H$2:$H$30,Erl.Gögn!$E$2:$E$30,$A18,Erl.Gögn!$A$2:$A$30,AJ$207)/1000,IF(AJ$8="Allianz",SUMIFS(Erl.Gögn!$H$2:$H$30,Erl.Gögn!$E$2:$E$30,$A18,Erl.Gögn!$A$2:$A$30,AJ$207)/1000,SUMIFS(Gögn!$I$2:$I$11876,Gögn!$F$2:$F$11876,$A18,Gögn!$A$2:$A$11876,AJ$207)/1000))</f>
        <v>973599.89099999995</v>
      </c>
      <c r="AK18" s="22">
        <f>IF(AK$8="Bayern",SUMIFS(Erl.Gögn!$H$2:$H$30,Erl.Gögn!$E$2:$E$30,$A18,Erl.Gögn!$A$2:$A$30,AK$207)/1000,IF(AK$8="Allianz",SUMIFS(Erl.Gögn!$H$2:$H$30,Erl.Gögn!$E$2:$E$30,$A18,Erl.Gögn!$A$2:$A$30,AK$207)/1000,SUMIFS(Gögn!$I$2:$I$11876,Gögn!$F$2:$F$11876,$A18,Gögn!$A$2:$A$11876,AK$207)/1000))</f>
        <v>25520.228999999999</v>
      </c>
      <c r="AL18" s="22">
        <f>IF(AL$8="Bayern",SUMIFS(Erl.Gögn!$H$2:$H$30,Erl.Gögn!$E$2:$E$30,$A18,Erl.Gögn!$A$2:$A$30,AL$207)/1000,IF(AL$8="Allianz",SUMIFS(Erl.Gögn!$H$2:$H$30,Erl.Gögn!$E$2:$E$30,$A18,Erl.Gögn!$A$2:$A$30,AL$207)/1000,SUMIFS(Gögn!$I$2:$I$11876,Gögn!$F$2:$F$11876,$A18,Gögn!$A$2:$A$11876,AL$207)/1000))</f>
        <v>124877.84299999999</v>
      </c>
      <c r="AM18" s="22">
        <f>IF(AM$8="Bayern",SUMIFS(Erl.Gögn!$H$2:$H$30,Erl.Gögn!$E$2:$E$30,$A18,Erl.Gögn!$A$2:$A$30,AM$207)/1000,IF(AM$8="Allianz",SUMIFS(Erl.Gögn!$H$2:$H$30,Erl.Gögn!$E$2:$E$30,$A18,Erl.Gögn!$A$2:$A$30,AM$207)/1000,SUMIFS(Gögn!$I$2:$I$11876,Gögn!$F$2:$F$11876,$A18,Gögn!$A$2:$A$11876,AM$207)/1000))</f>
        <v>77897.125</v>
      </c>
      <c r="AN18" s="22">
        <f>IF(AN$8="Bayern",SUMIFS(Erl.Gögn!$H$2:$H$30,Erl.Gögn!$E$2:$E$30,$A18,Erl.Gögn!$A$2:$A$30,AN$207)/1000,IF(AN$8="Allianz",SUMIFS(Erl.Gögn!$H$2:$H$30,Erl.Gögn!$E$2:$E$30,$A18,Erl.Gögn!$A$2:$A$30,AN$207)/1000,SUMIFS(Gögn!$I$2:$I$11876,Gögn!$F$2:$F$11876,$A18,Gögn!$A$2:$A$11876,AN$207)/1000))</f>
        <v>58531.298000000003</v>
      </c>
      <c r="AO18" s="22">
        <f>IF(AO$8="Bayern",SUMIFS(Erl.Gögn!$H$2:$H$30,Erl.Gögn!$E$2:$E$30,$A18,Erl.Gögn!$A$2:$A$30,AO$207)/1000,IF(AO$8="Allianz",SUMIFS(Erl.Gögn!$H$2:$H$30,Erl.Gögn!$E$2:$E$30,$A18,Erl.Gögn!$A$2:$A$30,AO$207)/1000,SUMIFS(Gögn!$I$2:$I$11876,Gögn!$F$2:$F$11876,$A18,Gögn!$A$2:$A$11876,AO$207)/1000))</f>
        <v>36861.108999999997</v>
      </c>
      <c r="AP18" s="22">
        <f>IF(AP$8="Bayern",SUMIFS(Erl.Gögn!$H$2:$H$30,Erl.Gögn!$E$2:$E$30,$A18,Erl.Gögn!$A$2:$A$30,AP$207)/1000,IF(AP$8="Allianz",SUMIFS(Erl.Gögn!$H$2:$H$30,Erl.Gögn!$E$2:$E$30,$A18,Erl.Gögn!$A$2:$A$30,AP$207)/1000,SUMIFS(Gögn!$I$2:$I$11876,Gögn!$F$2:$F$11876,$A18,Gögn!$A$2:$A$11876,AP$207)/1000))</f>
        <v>670.64700000000005</v>
      </c>
      <c r="AQ18" s="22">
        <f>IF(AQ$8="Bayern",SUMIFS(Erl.Gögn!$H$2:$H$30,Erl.Gögn!$E$2:$E$30,$A18,Erl.Gögn!$A$2:$A$30,AQ$207)/1000,IF(AQ$8="Allianz",SUMIFS(Erl.Gögn!$H$2:$H$30,Erl.Gögn!$E$2:$E$30,$A18,Erl.Gögn!$A$2:$A$30,AQ$207)/1000,SUMIFS(Gögn!$I$2:$I$11876,Gögn!$F$2:$F$11876,$A18,Gögn!$A$2:$A$11876,AQ$207)/1000))</f>
        <v>977930.64800000004</v>
      </c>
      <c r="AR18" s="22">
        <f>IF(AR$8="Bayern",SUMIFS(Erl.Gögn!$H$2:$H$30,Erl.Gögn!$E$2:$E$30,$A18,Erl.Gögn!$A$2:$A$30,AR$207)/1000,IF(AR$8="Allianz",SUMIFS(Erl.Gögn!$H$2:$H$30,Erl.Gögn!$E$2:$E$30,$A18,Erl.Gögn!$A$2:$A$30,AR$207)/1000,SUMIFS(Gögn!$I$2:$I$11876,Gögn!$F$2:$F$11876,$A18,Gögn!$A$2:$A$11876,AR$207)/1000))</f>
        <v>531278.95499999996</v>
      </c>
      <c r="AS18" s="22">
        <f>IF(AS$8="Bayern",SUMIFS(Erl.Gögn!$H$2:$H$30,Erl.Gögn!$E$2:$E$30,$A18,Erl.Gögn!$A$2:$A$30,AS$207)/1000,IF(AS$8="Allianz",SUMIFS(Erl.Gögn!$H$2:$H$30,Erl.Gögn!$E$2:$E$30,$A18,Erl.Gögn!$A$2:$A$30,AS$207)/1000,SUMIFS(Gögn!$I$2:$I$11876,Gögn!$F$2:$F$11876,$A18,Gögn!$A$2:$A$11876,AS$207)/1000))</f>
        <v>474868.47100000002</v>
      </c>
      <c r="AT18" s="22">
        <f>IF(AT$8="Bayern",SUMIFS(Erl.Gögn!$H$2:$H$30,Erl.Gögn!$E$2:$E$30,$A18,Erl.Gögn!$A$2:$A$30,AT$207)/1000,IF(AT$8="Allianz",SUMIFS(Erl.Gögn!$H$2:$H$30,Erl.Gögn!$E$2:$E$30,$A18,Erl.Gögn!$A$2:$A$30,AT$207)/1000,SUMIFS(Gögn!$I$2:$I$11876,Gögn!$F$2:$F$11876,$A18,Gögn!$A$2:$A$11876,AT$207)/1000))</f>
        <v>649721.424</v>
      </c>
      <c r="AU18" s="22">
        <f>IF(AU$8="Bayern",SUMIFS(Erl.Gögn!$H$2:$H$30,Erl.Gögn!$E$2:$E$30,$A18,Erl.Gögn!$A$2:$A$30,AU$207)/1000,IF(AU$8="Allianz",SUMIFS(Erl.Gögn!$H$2:$H$30,Erl.Gögn!$E$2:$E$30,$A18,Erl.Gögn!$A$2:$A$30,AU$207)/1000,SUMIFS(Gögn!$I$2:$I$11876,Gögn!$F$2:$F$11876,$A18,Gögn!$A$2:$A$11876,AU$207)/1000))</f>
        <v>0</v>
      </c>
      <c r="AV18" s="22">
        <f>IF(AV$8="Bayern",SUMIFS(Erl.Gögn!$H$2:$H$30,Erl.Gögn!$E$2:$E$30,$A18,Erl.Gögn!$A$2:$A$30,AV$207)/1000,IF(AV$8="Allianz",SUMIFS(Erl.Gögn!$H$2:$H$30,Erl.Gögn!$E$2:$E$30,$A18,Erl.Gögn!$A$2:$A$30,AV$207)/1000,SUMIFS(Gögn!$I$2:$I$11876,Gögn!$F$2:$F$11876,$A18,Gögn!$A$2:$A$11876,AV$207)/1000))</f>
        <v>10453.565000000001</v>
      </c>
      <c r="AW18" s="22">
        <f>IF(AW$8="Bayern",SUMIFS(Erl.Gögn!$H$2:$H$30,Erl.Gögn!$E$2:$E$30,$A18,Erl.Gögn!$A$2:$A$30,AW$207)/1000,IF(AW$8="Allianz",SUMIFS(Erl.Gögn!$H$2:$H$30,Erl.Gögn!$E$2:$E$30,$A18,Erl.Gögn!$A$2:$A$30,AW$207)/1000,SUMIFS(Gögn!$I$2:$I$11876,Gögn!$F$2:$F$11876,$A18,Gögn!$A$2:$A$11876,AW$207)/1000))</f>
        <v>0</v>
      </c>
      <c r="AX18" s="22">
        <f>IF(AX$8="Bayern",SUMIFS(Erl.Gögn!$H$2:$H$30,Erl.Gögn!$E$2:$E$30,$A18,Erl.Gögn!$A$2:$A$30,AX$207)/1000,IF(AX$8="Allianz",SUMIFS(Erl.Gögn!$H$2:$H$30,Erl.Gögn!$E$2:$E$30,$A18,Erl.Gögn!$A$2:$A$30,AX$207)/1000,SUMIFS(Gögn!$I$2:$I$11876,Gögn!$F$2:$F$11876,$A18,Gögn!$A$2:$A$11876,AX$207)/1000))</f>
        <v>9836.5079999999998</v>
      </c>
      <c r="AY18" s="22">
        <f>IF(AY$8="Bayern",SUMIFS(Erl.Gögn!$H$2:$H$30,Erl.Gögn!$E$2:$E$30,$A18,Erl.Gögn!$A$2:$A$30,AY$207)/1000,IF(AY$8="Allianz",SUMIFS(Erl.Gögn!$H$2:$H$30,Erl.Gögn!$E$2:$E$30,$A18,Erl.Gögn!$A$2:$A$30,AY$207)/1000,SUMIFS(Gögn!$I$2:$I$11876,Gögn!$F$2:$F$11876,$A18,Gögn!$A$2:$A$11876,AY$207)/1000))</f>
        <v>14637.700999999999</v>
      </c>
      <c r="AZ18" s="22">
        <f>IF(AZ$8="Bayern",SUMIFS(Erl.Gögn!$H$2:$H$30,Erl.Gögn!$E$2:$E$30,$A18,Erl.Gögn!$A$2:$A$30,AZ$207)/1000,IF(AZ$8="Allianz",SUMIFS(Erl.Gögn!$H$2:$H$30,Erl.Gögn!$E$2:$E$30,$A18,Erl.Gögn!$A$2:$A$30,AZ$207)/1000,SUMIFS(Gögn!$I$2:$I$11876,Gögn!$F$2:$F$11876,$A18,Gögn!$A$2:$A$11876,AZ$207)/1000))</f>
        <v>0</v>
      </c>
      <c r="BA18" s="22">
        <f>IF(BA$8="Bayern",SUMIFS(Erl.Gögn!$H$2:$H$30,Erl.Gögn!$E$2:$E$30,$A18,Erl.Gögn!$A$2:$A$30,BA$207)/1000,IF(BA$8="Allianz",SUMIFS(Erl.Gögn!$H$2:$H$30,Erl.Gögn!$E$2:$E$30,$A18,Erl.Gögn!$A$2:$A$30,BA$207)/1000,SUMIFS(Gögn!$I$2:$I$11876,Gögn!$F$2:$F$11876,$A18,Gögn!$A$2:$A$11876,BA$207)/1000))</f>
        <v>0</v>
      </c>
      <c r="BB18" s="22">
        <f>IF(BB$8="Bayern",SUMIFS(Erl.Gögn!$H$2:$H$30,Erl.Gögn!$E$2:$E$30,$A18,Erl.Gögn!$A$2:$A$30,BB$207)/1000,IF(BB$8="Allianz",SUMIFS(Erl.Gögn!$H$2:$H$30,Erl.Gögn!$E$2:$E$30,$A18,Erl.Gögn!$A$2:$A$30,BB$207)/1000,SUMIFS(Gögn!$I$2:$I$11876,Gögn!$F$2:$F$11876,$A18,Gögn!$A$2:$A$11876,BB$207)/1000))</f>
        <v>87847.877999999997</v>
      </c>
      <c r="BC18" s="22">
        <f>IF(BC$8="Bayern",SUMIFS(Erl.Gögn!$H$2:$H$30,Erl.Gögn!$E$2:$E$30,$A18,Erl.Gögn!$A$2:$A$30,BC$207)/1000,IF(BC$8="Allianz",SUMIFS(Erl.Gögn!$H$2:$H$30,Erl.Gögn!$E$2:$E$30,$A18,Erl.Gögn!$A$2:$A$30,BC$207)/1000,SUMIFS(Gögn!$I$2:$I$11876,Gögn!$F$2:$F$11876,$A18,Gögn!$A$2:$A$11876,BC$207)/1000))</f>
        <v>298769.90000000002</v>
      </c>
      <c r="BD18" s="22">
        <f>IF(BD$8="Bayern",SUMIFS(Erl.Gögn!$H$2:$H$30,Erl.Gögn!$E$2:$E$30,$A18,Erl.Gögn!$A$2:$A$30,BD$207)/1000,IF(BD$8="Allianz",SUMIFS(Erl.Gögn!$H$2:$H$30,Erl.Gögn!$E$2:$E$30,$A18,Erl.Gögn!$A$2:$A$30,BD$207)/1000,SUMIFS(Gögn!$I$2:$I$11876,Gögn!$F$2:$F$11876,$A18,Gögn!$A$2:$A$11876,BD$207)/1000))</f>
        <v>4680072.9869999997</v>
      </c>
      <c r="BE18" s="22">
        <f>IF(BE$8="Bayern",SUMIFS(Erl.Gögn!$H$2:$H$30,Erl.Gögn!$E$2:$E$30,$A18,Erl.Gögn!$A$2:$A$30,BE$207)/1000,IF(BE$8="Allianz",SUMIFS(Erl.Gögn!$H$2:$H$30,Erl.Gögn!$E$2:$E$30,$A18,Erl.Gögn!$A$2:$A$30,BE$207)/1000,SUMIFS(Gögn!$I$2:$I$11876,Gögn!$F$2:$F$11876,$A18,Gögn!$A$2:$A$11876,BE$207)/1000))</f>
        <v>195323.40299999999</v>
      </c>
      <c r="BF18" s="22">
        <f>IF(BF$8="Bayern",SUMIFS(Erl.Gögn!$H$2:$H$30,Erl.Gögn!$E$2:$E$30,$A18,Erl.Gögn!$A$2:$A$30,BF$207)/1000,IF(BF$8="Allianz",SUMIFS(Erl.Gögn!$H$2:$H$30,Erl.Gögn!$E$2:$E$30,$A18,Erl.Gögn!$A$2:$A$30,BF$207)/1000,SUMIFS(Gögn!$I$2:$I$11876,Gögn!$F$2:$F$11876,$A18,Gögn!$A$2:$A$11876,BF$207)/1000))</f>
        <v>93142.055999999997</v>
      </c>
      <c r="BG18" s="22">
        <f>IF(BG$8="Bayern",SUMIFS(Erl.Gögn!$H$2:$H$30,Erl.Gögn!$E$2:$E$30,$A18,Erl.Gögn!$A$2:$A$30,BG$207)/1000,IF(BG$8="Allianz",SUMIFS(Erl.Gögn!$H$2:$H$30,Erl.Gögn!$E$2:$E$30,$A18,Erl.Gögn!$A$2:$A$30,BG$207)/1000,SUMIFS(Gögn!$I$2:$I$11876,Gögn!$F$2:$F$11876,$A18,Gögn!$A$2:$A$11876,BG$207)/1000))</f>
        <v>349903.83299999998</v>
      </c>
      <c r="BH18" s="22">
        <f>IF(BH$8="Bayern",SUMIFS(Erl.Gögn!$H$2:$H$30,Erl.Gögn!$E$2:$E$30,$A18,Erl.Gögn!$A$2:$A$30,BH$207)/1000,IF(BH$8="Allianz",SUMIFS(Erl.Gögn!$H$2:$H$30,Erl.Gögn!$E$2:$E$30,$A18,Erl.Gögn!$A$2:$A$30,BH$207)/1000,SUMIFS(Gögn!$I$2:$I$11876,Gögn!$F$2:$F$11876,$A18,Gögn!$A$2:$A$11876,BH$207)/1000))</f>
        <v>153838.05799999999</v>
      </c>
      <c r="BI18" s="22">
        <f>IF(BI$8="Bayern",SUMIFS(Erl.Gögn!$H$2:$H$30,Erl.Gögn!$E$2:$E$30,$A18,Erl.Gögn!$A$2:$A$30,BI$207)/1000,IF(BI$8="Allianz",SUMIFS(Erl.Gögn!$H$2:$H$30,Erl.Gögn!$E$2:$E$30,$A18,Erl.Gögn!$A$2:$A$30,BI$207)/1000,SUMIFS(Gögn!$I$2:$I$11876,Gögn!$F$2:$F$11876,$A18,Gögn!$A$2:$A$11876,BI$207)/1000))</f>
        <v>12562.366</v>
      </c>
      <c r="BJ18" s="22">
        <f>IF(BJ$8="Bayern",SUMIFS(Erl.Gögn!$H$2:$H$30,Erl.Gögn!$E$2:$E$30,$A18,Erl.Gögn!$A$2:$A$30,BJ$207)/1000,IF(BJ$8="Allianz",SUMIFS(Erl.Gögn!$H$2:$H$30,Erl.Gögn!$E$2:$E$30,$A18,Erl.Gögn!$A$2:$A$30,BJ$207)/1000,SUMIFS(Gögn!$I$2:$I$11876,Gögn!$F$2:$F$11876,$A18,Gögn!$A$2:$A$11876,BJ$207)/1000))</f>
        <v>32037.994999999999</v>
      </c>
      <c r="BK18" s="22">
        <f>IF(BK$8="Bayern",SUMIFS(Erl.Gögn!$H$2:$H$30,Erl.Gögn!$E$2:$E$30,$A18,Erl.Gögn!$A$2:$A$30,BK$207)/1000,IF(BK$8="Allianz",SUMIFS(Erl.Gögn!$H$2:$H$30,Erl.Gögn!$E$2:$E$30,$A18,Erl.Gögn!$A$2:$A$30,BK$207)/1000,SUMIFS(Gögn!$I$2:$I$11876,Gögn!$F$2:$F$11876,$A18,Gögn!$A$2:$A$11876,BK$207)/1000))</f>
        <v>60283.998</v>
      </c>
      <c r="BL18" s="22">
        <f>IF(BL$8="Bayern",SUMIFS(Erl.Gögn!$H$2:$H$30,Erl.Gögn!$E$2:$E$30,$A18,Erl.Gögn!$A$2:$A$30,BL$207)/1000,IF(BL$8="Allianz",SUMIFS(Erl.Gögn!$H$2:$H$30,Erl.Gögn!$E$2:$E$30,$A18,Erl.Gögn!$A$2:$A$30,BL$207)/1000,SUMIFS(Gögn!$I$2:$I$11876,Gögn!$F$2:$F$11876,$A18,Gögn!$A$2:$A$11876,BL$207)/1000))</f>
        <v>458382.79100000003</v>
      </c>
      <c r="BM18" s="22">
        <f>IF(BM$8="Bayern",SUMIFS(Erl.Gögn!$H$2:$H$30,Erl.Gögn!$E$2:$E$30,$A18,Erl.Gögn!$A$2:$A$30,BM$207)/1000,IF(BM$8="Allianz",SUMIFS(Erl.Gögn!$H$2:$H$30,Erl.Gögn!$E$2:$E$30,$A18,Erl.Gögn!$A$2:$A$30,BM$207)/1000,SUMIFS(Gögn!$I$2:$I$11876,Gögn!$F$2:$F$11876,$A18,Gögn!$A$2:$A$11876,BM$207)/1000))</f>
        <v>13592.96</v>
      </c>
      <c r="BN18" s="22">
        <f>IF(BN$8="Bayern",SUMIFS(Erl.Gögn!$H$2:$H$30,Erl.Gögn!$E$2:$E$30,$A18,Erl.Gögn!$A$2:$A$30,BN$207)/1000,IF(BN$8="Allianz",SUMIFS(Erl.Gögn!$H$2:$H$30,Erl.Gögn!$E$2:$E$30,$A18,Erl.Gögn!$A$2:$A$30,BN$207)/1000,SUMIFS(Gögn!$I$2:$I$11876,Gögn!$F$2:$F$11876,$A18,Gögn!$A$2:$A$11876,BN$207)/1000))</f>
        <v>18659.289000000001</v>
      </c>
      <c r="BO18" s="22">
        <f>IF(BO$8="Bayern",SUMIFS(Erl.Gögn!$H$2:$H$30,Erl.Gögn!$E$2:$E$30,$A18,Erl.Gögn!$A$2:$A$30,BO$207)/1000,IF(BO$8="Allianz",SUMIFS(Erl.Gögn!$H$2:$H$30,Erl.Gögn!$E$2:$E$30,$A18,Erl.Gögn!$A$2:$A$30,BO$207)/1000,SUMIFS(Gögn!$I$2:$I$11876,Gögn!$F$2:$F$11876,$A18,Gögn!$A$2:$A$11876,BO$207)/1000))</f>
        <v>81003.578999999998</v>
      </c>
      <c r="BP18" s="22">
        <f>IF(BP$8="Bayern",SUMIFS(Erl.Gögn!$H$2:$H$30,Erl.Gögn!$E$2:$E$30,$A18,Erl.Gögn!$A$2:$A$30,BP$207)/1000,IF(BP$8="Allianz",SUMIFS(Erl.Gögn!$H$2:$H$30,Erl.Gögn!$E$2:$E$30,$A18,Erl.Gögn!$A$2:$A$30,BP$207)/1000,SUMIFS(Gögn!$I$2:$I$11876,Gögn!$F$2:$F$11876,$A18,Gögn!$A$2:$A$11876,BP$207)/1000))</f>
        <v>2695.3040000000001</v>
      </c>
      <c r="BQ18" s="22">
        <f>IF(BQ$8="Bayern",SUMIFS(Erl.Gögn!$H$2:$H$30,Erl.Gögn!$E$2:$E$30,$A18,Erl.Gögn!$A$2:$A$30,BQ$207)/1000,IF(BQ$8="Allianz",SUMIFS(Erl.Gögn!$H$2:$H$30,Erl.Gögn!$E$2:$E$30,$A18,Erl.Gögn!$A$2:$A$30,BQ$207)/1000,SUMIFS(Gögn!$I$2:$I$11876,Gögn!$F$2:$F$11876,$A18,Gögn!$A$2:$A$11876,BQ$207)/1000))</f>
        <v>3548.1379999999999</v>
      </c>
      <c r="BR18" s="22">
        <f>IF(BR$8="Bayern",SUMIFS(Erl.Gögn!$H$2:$H$30,Erl.Gögn!$E$2:$E$30,$A18,Erl.Gögn!$A$2:$A$30,BR$207)/1000,IF(BR$8="Allianz",SUMIFS(Erl.Gögn!$H$2:$H$30,Erl.Gögn!$E$2:$E$30,$A18,Erl.Gögn!$A$2:$A$30,BR$207)/1000,SUMIFS(Gögn!$I$2:$I$11876,Gögn!$F$2:$F$11876,$A18,Gögn!$A$2:$A$11876,BR$207)/1000))</f>
        <v>2058.9920000000002</v>
      </c>
      <c r="BS18" s="22">
        <f>IF(BS$8="Bayern",SUMIFS(Erl.Gögn!$H$2:$H$30,Erl.Gögn!$E$2:$E$30,$A18,Erl.Gögn!$A$2:$A$30,BS$207)/1000,IF(BS$8="Allianz",SUMIFS(Erl.Gögn!$H$2:$H$30,Erl.Gögn!$E$2:$E$30,$A18,Erl.Gögn!$A$2:$A$30,BS$207)/1000,SUMIFS(Gögn!$I$2:$I$11876,Gögn!$F$2:$F$11876,$A18,Gögn!$A$2:$A$11876,BS$207)/1000))</f>
        <v>22708</v>
      </c>
      <c r="BT18" s="22">
        <f>IF(BT$8="Bayern",SUMIFS(Erl.Gögn!$H$2:$H$30,Erl.Gögn!$E$2:$E$30,$A18,Erl.Gögn!$A$2:$A$30,BT$207)/1000,IF(BT$8="Allianz",SUMIFS(Erl.Gögn!$H$2:$H$30,Erl.Gögn!$E$2:$E$30,$A18,Erl.Gögn!$A$2:$A$30,BT$207)/1000,SUMIFS(Gögn!$I$2:$I$11876,Gögn!$F$2:$F$11876,$A18,Gögn!$A$2:$A$11876,BT$207)/1000))</f>
        <v>249365</v>
      </c>
      <c r="BU18" s="22">
        <f>IF(BU$8="Bayern",SUMIFS(Erl.Gögn!$H$2:$H$30,Erl.Gögn!$E$2:$E$30,$A18,Erl.Gögn!$A$2:$A$30,BU$207)/1000,IF(BU$8="Allianz",SUMIFS(Erl.Gögn!$H$2:$H$30,Erl.Gögn!$E$2:$E$30,$A18,Erl.Gögn!$A$2:$A$30,BU$207)/1000,SUMIFS(Gögn!$I$2:$I$11876,Gögn!$F$2:$F$11876,$A18,Gögn!$A$2:$A$11876,BU$207)/1000))</f>
        <v>2613</v>
      </c>
      <c r="BV18" s="22">
        <f>IF(BV$8="Bayern",SUMIFS(Erl.Gögn!$H$2:$H$30,Erl.Gögn!$E$2:$E$30,$A18,Erl.Gögn!$A$2:$A$30,BV$207)/1000,IF(BV$8="Allianz",SUMIFS(Erl.Gögn!$H$2:$H$30,Erl.Gögn!$E$2:$E$30,$A18,Erl.Gögn!$A$2:$A$30,BV$207)/1000,SUMIFS(Gögn!$I$2:$I$11876,Gögn!$F$2:$F$11876,$A18,Gögn!$A$2:$A$11876,BV$207)/1000))</f>
        <v>44803.565000000002</v>
      </c>
      <c r="BW18" s="22">
        <f>IF(BW$8="Bayern",SUMIFS(Erl.Gögn!$H$2:$H$30,Erl.Gögn!$E$2:$E$30,$A18,Erl.Gögn!$A$2:$A$30,BW$207)/1000,IF(BW$8="Allianz",SUMIFS(Erl.Gögn!$H$2:$H$30,Erl.Gögn!$E$2:$E$30,$A18,Erl.Gögn!$A$2:$A$30,BW$207)/1000,SUMIFS(Gögn!$I$2:$I$11876,Gögn!$F$2:$F$11876,$A18,Gögn!$A$2:$A$11876,BW$207)/1000))</f>
        <v>22846.291000000001</v>
      </c>
      <c r="BX18" s="22">
        <f>IF(BX$8="Bayern",SUMIFS(Erl.Gögn!$H$2:$H$30,Erl.Gögn!$E$2:$E$30,$A18,Erl.Gögn!$A$2:$A$30,BX$207)/1000,IF(BX$8="Allianz",SUMIFS(Erl.Gögn!$H$2:$H$30,Erl.Gögn!$E$2:$E$30,$A18,Erl.Gögn!$A$2:$A$30,BX$207)/1000,SUMIFS(Gögn!$I$2:$I$11876,Gögn!$F$2:$F$11876,$A18,Gögn!$A$2:$A$11876,BX$207)/1000))</f>
        <v>900</v>
      </c>
      <c r="BY18" s="22">
        <f>IF(BY$8="Bayern",SUMIFS(Erl.Gögn!$H$2:$H$30,Erl.Gögn!$E$2:$E$30,$A18,Erl.Gögn!$A$2:$A$30,BY$207)/1000,IF(BY$8="Allianz",SUMIFS(Erl.Gögn!$H$2:$H$30,Erl.Gögn!$E$2:$E$30,$A18,Erl.Gögn!$A$2:$A$30,BY$207)/1000,SUMIFS(Gögn!$I$2:$I$11876,Gögn!$F$2:$F$11876,$A18,Gögn!$A$2:$A$11876,BY$207)/1000))</f>
        <v>110755.602</v>
      </c>
      <c r="BZ18" s="22">
        <f>IF(BZ$8="Bayern",SUMIFS(Erl.Gögn!$H$2:$H$30,Erl.Gögn!$E$2:$E$30,$A18,Erl.Gögn!$A$2:$A$30,BZ$207)/1000,IF(BZ$8="Allianz",SUMIFS(Erl.Gögn!$H$2:$H$30,Erl.Gögn!$E$2:$E$30,$A18,Erl.Gögn!$A$2:$A$30,BZ$207)/1000,SUMIFS(Gögn!$I$2:$I$11876,Gögn!$F$2:$F$11876,$A18,Gögn!$A$2:$A$11876,BZ$207)/1000))</f>
        <v>164209.41</v>
      </c>
      <c r="CA18" s="22">
        <f>IF(CA$8="Bayern",SUMIFS(Erl.Gögn!$H$2:$H$30,Erl.Gögn!$E$2:$E$30,$A18,Erl.Gögn!$A$2:$A$30,CA$207)/1000,IF(CA$8="Allianz",SUMIFS(Erl.Gögn!$H$2:$H$30,Erl.Gögn!$E$2:$E$30,$A18,Erl.Gögn!$A$2:$A$30,CA$207)/1000,SUMIFS(Gögn!$I$2:$I$11876,Gögn!$F$2:$F$11876,$A18,Gögn!$A$2:$A$11876,CA$207)/1000))</f>
        <v>9886.1280000000006</v>
      </c>
      <c r="CB18" s="22">
        <f>IF(CB$8="Bayern",SUMIFS(Erl.Gögn!$H$2:$H$30,Erl.Gögn!$E$2:$E$30,$A18,Erl.Gögn!$A$2:$A$30,CB$207)/1000,IF(CB$8="Allianz",SUMIFS(Erl.Gögn!$H$2:$H$30,Erl.Gögn!$E$2:$E$30,$A18,Erl.Gögn!$A$2:$A$30,CB$207)/1000,SUMIFS(Gögn!$I$2:$I$11876,Gögn!$F$2:$F$11876,$A18,Gögn!$A$2:$A$11876,CB$207)/1000))</f>
        <v>6994.4960000000001</v>
      </c>
      <c r="CC18" s="22">
        <f>IF(CC$8="Bayern",SUMIFS(Erl.Gögn!$H$2:$H$30,Erl.Gögn!$E$2:$E$30,$A18,Erl.Gögn!$A$2:$A$30,CC$207)/1000,IF(CC$8="Allianz",SUMIFS(Erl.Gögn!$H$2:$H$30,Erl.Gögn!$E$2:$E$30,$A18,Erl.Gögn!$A$2:$A$30,CC$207)/1000,SUMIFS(Gögn!$I$2:$I$11876,Gögn!$F$2:$F$11876,$A18,Gögn!$A$2:$A$11876,CC$207)/1000))</f>
        <v>284366</v>
      </c>
      <c r="CD18" s="22">
        <f>IF(CD$8="Bayern",SUMIFS(Erl.Gögn!$H$2:$H$30,Erl.Gögn!$E$2:$E$30,$A18,Erl.Gögn!$A$2:$A$30,CD$207)/1000,IF(CD$8="Allianz",SUMIFS(Erl.Gögn!$H$2:$H$30,Erl.Gögn!$E$2:$E$30,$A18,Erl.Gögn!$A$2:$A$30,CD$207)/1000,SUMIFS(Gögn!$I$2:$I$11876,Gögn!$F$2:$F$11876,$A18,Gögn!$A$2:$A$11876,CD$207)/1000))</f>
        <v>457415.538</v>
      </c>
    </row>
    <row r="19" spans="1:82" ht="15">
      <c r="A19" s="5" t="s">
        <v>161</v>
      </c>
      <c r="B19" s="5"/>
      <c r="C19" s="23" t="s">
        <v>162</v>
      </c>
      <c r="D19" s="24">
        <f t="shared" si="4"/>
        <v>94675.400000000009</v>
      </c>
      <c r="E19" s="24">
        <f>IF(E$8="Bayern",SUMIFS(Erl.Gögn!$H$2:$H$30,Erl.Gögn!$E$2:$E$30,$A19,Erl.Gögn!$A$2:$A$30,E$207)/1000,IF(E$8="Allianz",SUMIFS(Erl.Gögn!$H$2:$H$30,Erl.Gögn!$E$2:$E$30,$A19,Erl.Gögn!$A$2:$A$30,E$207)/1000,SUMIFS(Gögn!$I$2:$I$11876,Gögn!$F$2:$F$11876,$A19,Gögn!$A$2:$A$11876,E$207)/1000))</f>
        <v>0</v>
      </c>
      <c r="F19" s="24">
        <f>IF(F$8="Bayern",SUMIFS(Erl.Gögn!$H$2:$H$30,Erl.Gögn!$E$2:$E$30,$A19,Erl.Gögn!$A$2:$A$30,F$207)/1000,IF(F$8="Allianz",SUMIFS(Erl.Gögn!$H$2:$H$30,Erl.Gögn!$E$2:$E$30,$A19,Erl.Gögn!$A$2:$A$30,F$207)/1000,SUMIFS(Gögn!$I$2:$I$11876,Gögn!$F$2:$F$11876,$A19,Gögn!$A$2:$A$11876,F$207)/1000))</f>
        <v>0</v>
      </c>
      <c r="G19" s="24">
        <f>IF(G$8="Bayern",SUMIFS(Erl.Gögn!$H$2:$H$30,Erl.Gögn!$E$2:$E$30,$A19,Erl.Gögn!$A$2:$A$30,G$207)/1000,IF(G$8="Allianz",SUMIFS(Erl.Gögn!$H$2:$H$30,Erl.Gögn!$E$2:$E$30,$A19,Erl.Gögn!$A$2:$A$30,G$207)/1000,SUMIFS(Gögn!$I$2:$I$11876,Gögn!$F$2:$F$11876,$A19,Gögn!$A$2:$A$11876,G$207)/1000))</f>
        <v>0</v>
      </c>
      <c r="H19" s="24">
        <f>IF(H$8="Bayern",SUMIFS(Erl.Gögn!$H$2:$H$30,Erl.Gögn!$E$2:$E$30,$A19,Erl.Gögn!$A$2:$A$30,H$207)/1000,IF(H$8="Allianz",SUMIFS(Erl.Gögn!$H$2:$H$30,Erl.Gögn!$E$2:$E$30,$A19,Erl.Gögn!$A$2:$A$30,H$207)/1000,SUMIFS(Gögn!$I$2:$I$11876,Gögn!$F$2:$F$11876,$A19,Gögn!$A$2:$A$11876,H$207)/1000))</f>
        <v>0</v>
      </c>
      <c r="I19" s="24">
        <f>IF(I$8="Bayern",SUMIFS(Erl.Gögn!$H$2:$H$30,Erl.Gögn!$E$2:$E$30,$A19,Erl.Gögn!$A$2:$A$30,I$207)/1000,IF(I$8="Allianz",SUMIFS(Erl.Gögn!$H$2:$H$30,Erl.Gögn!$E$2:$E$30,$A19,Erl.Gögn!$A$2:$A$30,I$207)/1000,SUMIFS(Gögn!$I$2:$I$11876,Gögn!$F$2:$F$11876,$A19,Gögn!$A$2:$A$11876,I$207)/1000))</f>
        <v>0</v>
      </c>
      <c r="J19" s="24">
        <f>IF(J$8="Bayern",SUMIFS(Erl.Gögn!$H$2:$H$30,Erl.Gögn!$E$2:$E$30,$A19,Erl.Gögn!$A$2:$A$30,J$207)/1000,IF(J$8="Allianz",SUMIFS(Erl.Gögn!$H$2:$H$30,Erl.Gögn!$E$2:$E$30,$A19,Erl.Gögn!$A$2:$A$30,J$207)/1000,SUMIFS(Gögn!$I$2:$I$11876,Gögn!$F$2:$F$11876,$A19,Gögn!$A$2:$A$11876,J$207)/1000))</f>
        <v>0</v>
      </c>
      <c r="K19" s="24">
        <f>IF(K$8="Bayern",SUMIFS(Erl.Gögn!$H$2:$H$30,Erl.Gögn!$E$2:$E$30,$A19,Erl.Gögn!$A$2:$A$30,K$207)/1000,IF(K$8="Allianz",SUMIFS(Erl.Gögn!$H$2:$H$30,Erl.Gögn!$E$2:$E$30,$A19,Erl.Gögn!$A$2:$A$30,K$207)/1000,SUMIFS(Gögn!$I$2:$I$11876,Gögn!$F$2:$F$11876,$A19,Gögn!$A$2:$A$11876,K$207)/1000))</f>
        <v>0</v>
      </c>
      <c r="L19" s="24">
        <f>IF(L$8="Bayern",SUMIFS(Erl.Gögn!$H$2:$H$30,Erl.Gögn!$E$2:$E$30,$A19,Erl.Gögn!$A$2:$A$30,L$207)/1000,IF(L$8="Allianz",SUMIFS(Erl.Gögn!$H$2:$H$30,Erl.Gögn!$E$2:$E$30,$A19,Erl.Gögn!$A$2:$A$30,L$207)/1000,SUMIFS(Gögn!$I$2:$I$11876,Gögn!$F$2:$F$11876,$A19,Gögn!$A$2:$A$11876,L$207)/1000))</f>
        <v>0</v>
      </c>
      <c r="M19" s="24">
        <f>IF(M$8="Bayern",SUMIFS(Erl.Gögn!$H$2:$H$30,Erl.Gögn!$E$2:$E$30,$A19,Erl.Gögn!$A$2:$A$30,M$207)/1000,IF(M$8="Allianz",SUMIFS(Erl.Gögn!$H$2:$H$30,Erl.Gögn!$E$2:$E$30,$A19,Erl.Gögn!$A$2:$A$30,M$207)/1000,SUMIFS(Gögn!$I$2:$I$11876,Gögn!$F$2:$F$11876,$A19,Gögn!$A$2:$A$11876,M$207)/1000))</f>
        <v>0</v>
      </c>
      <c r="N19" s="24">
        <f>IF(N$8="Bayern",SUMIFS(Erl.Gögn!$H$2:$H$30,Erl.Gögn!$E$2:$E$30,$A19,Erl.Gögn!$A$2:$A$30,N$207)/1000,IF(N$8="Allianz",SUMIFS(Erl.Gögn!$H$2:$H$30,Erl.Gögn!$E$2:$E$30,$A19,Erl.Gögn!$A$2:$A$30,N$207)/1000,SUMIFS(Gögn!$I$2:$I$11876,Gögn!$F$2:$F$11876,$A19,Gögn!$A$2:$A$11876,N$207)/1000))</f>
        <v>0</v>
      </c>
      <c r="O19" s="24">
        <f>IF(O$8="Bayern",SUMIFS(Erl.Gögn!$H$2:$H$30,Erl.Gögn!$E$2:$E$30,$A19,Erl.Gögn!$A$2:$A$30,O$207)/1000,IF(O$8="Allianz",SUMIFS(Erl.Gögn!$H$2:$H$30,Erl.Gögn!$E$2:$E$30,$A19,Erl.Gögn!$A$2:$A$30,O$207)/1000,SUMIFS(Gögn!$I$2:$I$11876,Gögn!$F$2:$F$11876,$A19,Gögn!$A$2:$A$11876,O$207)/1000))</f>
        <v>0</v>
      </c>
      <c r="P19" s="24">
        <f>IF(P$8="Bayern",SUMIFS(Erl.Gögn!$H$2:$H$30,Erl.Gögn!$E$2:$E$30,$A19,Erl.Gögn!$A$2:$A$30,P$207)/1000,IF(P$8="Allianz",SUMIFS(Erl.Gögn!$H$2:$H$30,Erl.Gögn!$E$2:$E$30,$A19,Erl.Gögn!$A$2:$A$30,P$207)/1000,SUMIFS(Gögn!$I$2:$I$11876,Gögn!$F$2:$F$11876,$A19,Gögn!$A$2:$A$11876,P$207)/1000))</f>
        <v>0</v>
      </c>
      <c r="Q19" s="24">
        <f>IF(Q$8="Bayern",SUMIFS(Erl.Gögn!$H$2:$H$30,Erl.Gögn!$E$2:$E$30,$A19,Erl.Gögn!$A$2:$A$30,Q$207)/1000,IF(Q$8="Allianz",SUMIFS(Erl.Gögn!$H$2:$H$30,Erl.Gögn!$E$2:$E$30,$A19,Erl.Gögn!$A$2:$A$30,Q$207)/1000,SUMIFS(Gögn!$I$2:$I$11876,Gögn!$F$2:$F$11876,$A19,Gögn!$A$2:$A$11876,Q$207)/1000))</f>
        <v>0</v>
      </c>
      <c r="R19" s="24">
        <f>IF(R$8="Bayern",SUMIFS(Erl.Gögn!$H$2:$H$30,Erl.Gögn!$E$2:$E$30,$A19,Erl.Gögn!$A$2:$A$30,R$207)/1000,IF(R$8="Allianz",SUMIFS(Erl.Gögn!$H$2:$H$30,Erl.Gögn!$E$2:$E$30,$A19,Erl.Gögn!$A$2:$A$30,R$207)/1000,SUMIFS(Gögn!$I$2:$I$11876,Gögn!$F$2:$F$11876,$A19,Gögn!$A$2:$A$11876,R$207)/1000))</f>
        <v>0</v>
      </c>
      <c r="S19" s="24">
        <f>IF(S$8="Bayern",SUMIFS(Erl.Gögn!$H$2:$H$30,Erl.Gögn!$E$2:$E$30,$A19,Erl.Gögn!$A$2:$A$30,S$207)/1000,IF(S$8="Allianz",SUMIFS(Erl.Gögn!$H$2:$H$30,Erl.Gögn!$E$2:$E$30,$A19,Erl.Gögn!$A$2:$A$30,S$207)/1000,SUMIFS(Gögn!$I$2:$I$11876,Gögn!$F$2:$F$11876,$A19,Gögn!$A$2:$A$11876,S$207)/1000))</f>
        <v>0</v>
      </c>
      <c r="T19" s="24">
        <f>IF(T$8="Bayern",SUMIFS(Erl.Gögn!$H$2:$H$30,Erl.Gögn!$E$2:$E$30,$A19,Erl.Gögn!$A$2:$A$30,T$207)/1000,IF(T$8="Allianz",SUMIFS(Erl.Gögn!$H$2:$H$30,Erl.Gögn!$E$2:$E$30,$A19,Erl.Gögn!$A$2:$A$30,T$207)/1000,SUMIFS(Gögn!$I$2:$I$11876,Gögn!$F$2:$F$11876,$A19,Gögn!$A$2:$A$11876,T$207)/1000))</f>
        <v>0</v>
      </c>
      <c r="U19" s="24">
        <f>IF(U$8="Bayern",SUMIFS(Erl.Gögn!$H$2:$H$30,Erl.Gögn!$E$2:$E$30,$A19,Erl.Gögn!$A$2:$A$30,U$207)/1000,IF(U$8="Allianz",SUMIFS(Erl.Gögn!$H$2:$H$30,Erl.Gögn!$E$2:$E$30,$A19,Erl.Gögn!$A$2:$A$30,U$207)/1000,SUMIFS(Gögn!$I$2:$I$11876,Gögn!$F$2:$F$11876,$A19,Gögn!$A$2:$A$11876,U$207)/1000))</f>
        <v>0</v>
      </c>
      <c r="V19" s="24">
        <f>IF(V$8="Bayern",SUMIFS(Erl.Gögn!$H$2:$H$30,Erl.Gögn!$E$2:$E$30,$A19,Erl.Gögn!$A$2:$A$30,V$207)/1000,IF(V$8="Allianz",SUMIFS(Erl.Gögn!$H$2:$H$30,Erl.Gögn!$E$2:$E$30,$A19,Erl.Gögn!$A$2:$A$30,V$207)/1000,SUMIFS(Gögn!$I$2:$I$11876,Gögn!$F$2:$F$11876,$A19,Gögn!$A$2:$A$11876,V$207)/1000))</f>
        <v>0</v>
      </c>
      <c r="W19" s="24">
        <f>IF(W$8="Bayern",SUMIFS(Erl.Gögn!$H$2:$H$30,Erl.Gögn!$E$2:$E$30,$A19,Erl.Gögn!$A$2:$A$30,W$207)/1000,IF(W$8="Allianz",SUMIFS(Erl.Gögn!$H$2:$H$30,Erl.Gögn!$E$2:$E$30,$A19,Erl.Gögn!$A$2:$A$30,W$207)/1000,SUMIFS(Gögn!$I$2:$I$11876,Gögn!$F$2:$F$11876,$A19,Gögn!$A$2:$A$11876,W$207)/1000))</f>
        <v>0</v>
      </c>
      <c r="X19" s="24">
        <f>IF(X$8="Bayern",SUMIFS(Erl.Gögn!$H$2:$H$30,Erl.Gögn!$E$2:$E$30,$A19,Erl.Gögn!$A$2:$A$30,X$207)/1000,IF(X$8="Allianz",SUMIFS(Erl.Gögn!$H$2:$H$30,Erl.Gögn!$E$2:$E$30,$A19,Erl.Gögn!$A$2:$A$30,X$207)/1000,SUMIFS(Gögn!$I$2:$I$11876,Gögn!$F$2:$F$11876,$A19,Gögn!$A$2:$A$11876,X$207)/1000))</f>
        <v>0</v>
      </c>
      <c r="Y19" s="24">
        <f>IF(Y$8="Bayern",SUMIFS(Erl.Gögn!$H$2:$H$30,Erl.Gögn!$E$2:$E$30,$A19,Erl.Gögn!$A$2:$A$30,Y$207)/1000,IF(Y$8="Allianz",SUMIFS(Erl.Gögn!$H$2:$H$30,Erl.Gögn!$E$2:$E$30,$A19,Erl.Gögn!$A$2:$A$30,Y$207)/1000,SUMIFS(Gögn!$I$2:$I$11876,Gögn!$F$2:$F$11876,$A19,Gögn!$A$2:$A$11876,Y$207)/1000))</f>
        <v>0</v>
      </c>
      <c r="Z19" s="24">
        <f>IF(Z$8="Bayern",SUMIFS(Erl.Gögn!$H$2:$H$30,Erl.Gögn!$E$2:$E$30,$A19,Erl.Gögn!$A$2:$A$30,Z$207)/1000,IF(Z$8="Allianz",SUMIFS(Erl.Gögn!$H$2:$H$30,Erl.Gögn!$E$2:$E$30,$A19,Erl.Gögn!$A$2:$A$30,Z$207)/1000,SUMIFS(Gögn!$I$2:$I$11876,Gögn!$F$2:$F$11876,$A19,Gögn!$A$2:$A$11876,Z$207)/1000))</f>
        <v>0</v>
      </c>
      <c r="AA19" s="24">
        <f>IF(AA$8="Bayern",SUMIFS(Erl.Gögn!$H$2:$H$30,Erl.Gögn!$E$2:$E$30,$A19,Erl.Gögn!$A$2:$A$30,AA$207)/1000,IF(AA$8="Allianz",SUMIFS(Erl.Gögn!$H$2:$H$30,Erl.Gögn!$E$2:$E$30,$A19,Erl.Gögn!$A$2:$A$30,AA$207)/1000,SUMIFS(Gögn!$I$2:$I$11876,Gögn!$F$2:$F$11876,$A19,Gögn!$A$2:$A$11876,AA$207)/1000))</f>
        <v>0</v>
      </c>
      <c r="AB19" s="24">
        <f>IF(AB$8="Bayern",SUMIFS(Erl.Gögn!$H$2:$H$30,Erl.Gögn!$E$2:$E$30,$A19,Erl.Gögn!$A$2:$A$30,AB$207)/1000,IF(AB$8="Allianz",SUMIFS(Erl.Gögn!$H$2:$H$30,Erl.Gögn!$E$2:$E$30,$A19,Erl.Gögn!$A$2:$A$30,AB$207)/1000,SUMIFS(Gögn!$I$2:$I$11876,Gögn!$F$2:$F$11876,$A19,Gögn!$A$2:$A$11876,AB$207)/1000))</f>
        <v>0</v>
      </c>
      <c r="AC19" s="24">
        <f>IF(AC$8="Bayern",SUMIFS(Erl.Gögn!$H$2:$H$30,Erl.Gögn!$E$2:$E$30,$A19,Erl.Gögn!$A$2:$A$30,AC$207)/1000,IF(AC$8="Allianz",SUMIFS(Erl.Gögn!$H$2:$H$30,Erl.Gögn!$E$2:$E$30,$A19,Erl.Gögn!$A$2:$A$30,AC$207)/1000,SUMIFS(Gögn!$I$2:$I$11876,Gögn!$F$2:$F$11876,$A19,Gögn!$A$2:$A$11876,AC$207)/1000))</f>
        <v>0</v>
      </c>
      <c r="AD19" s="24">
        <f>IF(AD$8="Bayern",SUMIFS(Erl.Gögn!$H$2:$H$30,Erl.Gögn!$E$2:$E$30,$A19,Erl.Gögn!$A$2:$A$30,AD$207)/1000,IF(AD$8="Allianz",SUMIFS(Erl.Gögn!$H$2:$H$30,Erl.Gögn!$E$2:$E$30,$A19,Erl.Gögn!$A$2:$A$30,AD$207)/1000,SUMIFS(Gögn!$I$2:$I$11876,Gögn!$F$2:$F$11876,$A19,Gögn!$A$2:$A$11876,AD$207)/1000))</f>
        <v>0</v>
      </c>
      <c r="AE19" s="24">
        <f>IF(AE$8="Bayern",SUMIFS(Erl.Gögn!$H$2:$H$30,Erl.Gögn!$E$2:$E$30,$A19,Erl.Gögn!$A$2:$A$30,AE$207)/1000,IF(AE$8="Allianz",SUMIFS(Erl.Gögn!$H$2:$H$30,Erl.Gögn!$E$2:$E$30,$A19,Erl.Gögn!$A$2:$A$30,AE$207)/1000,SUMIFS(Gögn!$I$2:$I$11876,Gögn!$F$2:$F$11876,$A19,Gögn!$A$2:$A$11876,AE$207)/1000))</f>
        <v>0</v>
      </c>
      <c r="AF19" s="24">
        <f>IF(AF$8="Bayern",SUMIFS(Erl.Gögn!$H$2:$H$30,Erl.Gögn!$E$2:$E$30,$A19,Erl.Gögn!$A$2:$A$30,AF$207)/1000,IF(AF$8="Allianz",SUMIFS(Erl.Gögn!$H$2:$H$30,Erl.Gögn!$E$2:$E$30,$A19,Erl.Gögn!$A$2:$A$30,AF$207)/1000,SUMIFS(Gögn!$I$2:$I$11876,Gögn!$F$2:$F$11876,$A19,Gögn!$A$2:$A$11876,AF$207)/1000))</f>
        <v>0</v>
      </c>
      <c r="AG19" s="24">
        <f>IF(AG$8="Bayern",SUMIFS(Erl.Gögn!$H$2:$H$30,Erl.Gögn!$E$2:$E$30,$A19,Erl.Gögn!$A$2:$A$30,AG$207)/1000,IF(AG$8="Allianz",SUMIFS(Erl.Gögn!$H$2:$H$30,Erl.Gögn!$E$2:$E$30,$A19,Erl.Gögn!$A$2:$A$30,AG$207)/1000,SUMIFS(Gögn!$I$2:$I$11876,Gögn!$F$2:$F$11876,$A19,Gögn!$A$2:$A$11876,AG$207)/1000))</f>
        <v>0</v>
      </c>
      <c r="AH19" s="24">
        <f>IF(AH$8="Bayern",SUMIFS(Erl.Gögn!$H$2:$H$30,Erl.Gögn!$E$2:$E$30,$A19,Erl.Gögn!$A$2:$A$30,AH$207)/1000,IF(AH$8="Allianz",SUMIFS(Erl.Gögn!$H$2:$H$30,Erl.Gögn!$E$2:$E$30,$A19,Erl.Gögn!$A$2:$A$30,AH$207)/1000,SUMIFS(Gögn!$I$2:$I$11876,Gögn!$F$2:$F$11876,$A19,Gögn!$A$2:$A$11876,AH$207)/1000))</f>
        <v>0</v>
      </c>
      <c r="AI19" s="24">
        <f>IF(AI$8="Bayern",SUMIFS(Erl.Gögn!$H$2:$H$30,Erl.Gögn!$E$2:$E$30,$A19,Erl.Gögn!$A$2:$A$30,AI$207)/1000,IF(AI$8="Allianz",SUMIFS(Erl.Gögn!$H$2:$H$30,Erl.Gögn!$E$2:$E$30,$A19,Erl.Gögn!$A$2:$A$30,AI$207)/1000,SUMIFS(Gögn!$I$2:$I$11876,Gögn!$F$2:$F$11876,$A19,Gögn!$A$2:$A$11876,AI$207)/1000))</f>
        <v>0</v>
      </c>
      <c r="AJ19" s="24">
        <f>IF(AJ$8="Bayern",SUMIFS(Erl.Gögn!$H$2:$H$30,Erl.Gögn!$E$2:$E$30,$A19,Erl.Gögn!$A$2:$A$30,AJ$207)/1000,IF(AJ$8="Allianz",SUMIFS(Erl.Gögn!$H$2:$H$30,Erl.Gögn!$E$2:$E$30,$A19,Erl.Gögn!$A$2:$A$30,AJ$207)/1000,SUMIFS(Gögn!$I$2:$I$11876,Gögn!$F$2:$F$11876,$A19,Gögn!$A$2:$A$11876,AJ$207)/1000))</f>
        <v>0</v>
      </c>
      <c r="AK19" s="24">
        <f>IF(AK$8="Bayern",SUMIFS(Erl.Gögn!$H$2:$H$30,Erl.Gögn!$E$2:$E$30,$A19,Erl.Gögn!$A$2:$A$30,AK$207)/1000,IF(AK$8="Allianz",SUMIFS(Erl.Gögn!$H$2:$H$30,Erl.Gögn!$E$2:$E$30,$A19,Erl.Gögn!$A$2:$A$30,AK$207)/1000,SUMIFS(Gögn!$I$2:$I$11876,Gögn!$F$2:$F$11876,$A19,Gögn!$A$2:$A$11876,AK$207)/1000))</f>
        <v>0</v>
      </c>
      <c r="AL19" s="24">
        <f>IF(AL$8="Bayern",SUMIFS(Erl.Gögn!$H$2:$H$30,Erl.Gögn!$E$2:$E$30,$A19,Erl.Gögn!$A$2:$A$30,AL$207)/1000,IF(AL$8="Allianz",SUMIFS(Erl.Gögn!$H$2:$H$30,Erl.Gögn!$E$2:$E$30,$A19,Erl.Gögn!$A$2:$A$30,AL$207)/1000,SUMIFS(Gögn!$I$2:$I$11876,Gögn!$F$2:$F$11876,$A19,Gögn!$A$2:$A$11876,AL$207)/1000))</f>
        <v>0</v>
      </c>
      <c r="AM19" s="24">
        <f>IF(AM$8="Bayern",SUMIFS(Erl.Gögn!$H$2:$H$30,Erl.Gögn!$E$2:$E$30,$A19,Erl.Gögn!$A$2:$A$30,AM$207)/1000,IF(AM$8="Allianz",SUMIFS(Erl.Gögn!$H$2:$H$30,Erl.Gögn!$E$2:$E$30,$A19,Erl.Gögn!$A$2:$A$30,AM$207)/1000,SUMIFS(Gögn!$I$2:$I$11876,Gögn!$F$2:$F$11876,$A19,Gögn!$A$2:$A$11876,AM$207)/1000))</f>
        <v>0</v>
      </c>
      <c r="AN19" s="24">
        <f>IF(AN$8="Bayern",SUMIFS(Erl.Gögn!$H$2:$H$30,Erl.Gögn!$E$2:$E$30,$A19,Erl.Gögn!$A$2:$A$30,AN$207)/1000,IF(AN$8="Allianz",SUMIFS(Erl.Gögn!$H$2:$H$30,Erl.Gögn!$E$2:$E$30,$A19,Erl.Gögn!$A$2:$A$30,AN$207)/1000,SUMIFS(Gögn!$I$2:$I$11876,Gögn!$F$2:$F$11876,$A19,Gögn!$A$2:$A$11876,AN$207)/1000))</f>
        <v>0</v>
      </c>
      <c r="AO19" s="24">
        <f>IF(AO$8="Bayern",SUMIFS(Erl.Gögn!$H$2:$H$30,Erl.Gögn!$E$2:$E$30,$A19,Erl.Gögn!$A$2:$A$30,AO$207)/1000,IF(AO$8="Allianz",SUMIFS(Erl.Gögn!$H$2:$H$30,Erl.Gögn!$E$2:$E$30,$A19,Erl.Gögn!$A$2:$A$30,AO$207)/1000,SUMIFS(Gögn!$I$2:$I$11876,Gögn!$F$2:$F$11876,$A19,Gögn!$A$2:$A$11876,AO$207)/1000))</f>
        <v>0</v>
      </c>
      <c r="AP19" s="24">
        <f>IF(AP$8="Bayern",SUMIFS(Erl.Gögn!$H$2:$H$30,Erl.Gögn!$E$2:$E$30,$A19,Erl.Gögn!$A$2:$A$30,AP$207)/1000,IF(AP$8="Allianz",SUMIFS(Erl.Gögn!$H$2:$H$30,Erl.Gögn!$E$2:$E$30,$A19,Erl.Gögn!$A$2:$A$30,AP$207)/1000,SUMIFS(Gögn!$I$2:$I$11876,Gögn!$F$2:$F$11876,$A19,Gögn!$A$2:$A$11876,AP$207)/1000))</f>
        <v>0</v>
      </c>
      <c r="AQ19" s="24">
        <f>IF(AQ$8="Bayern",SUMIFS(Erl.Gögn!$H$2:$H$30,Erl.Gögn!$E$2:$E$30,$A19,Erl.Gögn!$A$2:$A$30,AQ$207)/1000,IF(AQ$8="Allianz",SUMIFS(Erl.Gögn!$H$2:$H$30,Erl.Gögn!$E$2:$E$30,$A19,Erl.Gögn!$A$2:$A$30,AQ$207)/1000,SUMIFS(Gögn!$I$2:$I$11876,Gögn!$F$2:$F$11876,$A19,Gögn!$A$2:$A$11876,AQ$207)/1000))</f>
        <v>0</v>
      </c>
      <c r="AR19" s="24">
        <f>IF(AR$8="Bayern",SUMIFS(Erl.Gögn!$H$2:$H$30,Erl.Gögn!$E$2:$E$30,$A19,Erl.Gögn!$A$2:$A$30,AR$207)/1000,IF(AR$8="Allianz",SUMIFS(Erl.Gögn!$H$2:$H$30,Erl.Gögn!$E$2:$E$30,$A19,Erl.Gögn!$A$2:$A$30,AR$207)/1000,SUMIFS(Gögn!$I$2:$I$11876,Gögn!$F$2:$F$11876,$A19,Gögn!$A$2:$A$11876,AR$207)/1000))</f>
        <v>0</v>
      </c>
      <c r="AS19" s="24">
        <f>IF(AS$8="Bayern",SUMIFS(Erl.Gögn!$H$2:$H$30,Erl.Gögn!$E$2:$E$30,$A19,Erl.Gögn!$A$2:$A$30,AS$207)/1000,IF(AS$8="Allianz",SUMIFS(Erl.Gögn!$H$2:$H$30,Erl.Gögn!$E$2:$E$30,$A19,Erl.Gögn!$A$2:$A$30,AS$207)/1000,SUMIFS(Gögn!$I$2:$I$11876,Gögn!$F$2:$F$11876,$A19,Gögn!$A$2:$A$11876,AS$207)/1000))</f>
        <v>0</v>
      </c>
      <c r="AT19" s="24">
        <f>IF(AT$8="Bayern",SUMIFS(Erl.Gögn!$H$2:$H$30,Erl.Gögn!$E$2:$E$30,$A19,Erl.Gögn!$A$2:$A$30,AT$207)/1000,IF(AT$8="Allianz",SUMIFS(Erl.Gögn!$H$2:$H$30,Erl.Gögn!$E$2:$E$30,$A19,Erl.Gögn!$A$2:$A$30,AT$207)/1000,SUMIFS(Gögn!$I$2:$I$11876,Gögn!$F$2:$F$11876,$A19,Gögn!$A$2:$A$11876,AT$207)/1000))</f>
        <v>0</v>
      </c>
      <c r="AU19" s="24">
        <f>IF(AU$8="Bayern",SUMIFS(Erl.Gögn!$H$2:$H$30,Erl.Gögn!$E$2:$E$30,$A19,Erl.Gögn!$A$2:$A$30,AU$207)/1000,IF(AU$8="Allianz",SUMIFS(Erl.Gögn!$H$2:$H$30,Erl.Gögn!$E$2:$E$30,$A19,Erl.Gögn!$A$2:$A$30,AU$207)/1000,SUMIFS(Gögn!$I$2:$I$11876,Gögn!$F$2:$F$11876,$A19,Gögn!$A$2:$A$11876,AU$207)/1000))</f>
        <v>553.08900000000006</v>
      </c>
      <c r="AV19" s="24">
        <f>IF(AV$8="Bayern",SUMIFS(Erl.Gögn!$H$2:$H$30,Erl.Gögn!$E$2:$E$30,$A19,Erl.Gögn!$A$2:$A$30,AV$207)/1000,IF(AV$8="Allianz",SUMIFS(Erl.Gögn!$H$2:$H$30,Erl.Gögn!$E$2:$E$30,$A19,Erl.Gögn!$A$2:$A$30,AV$207)/1000,SUMIFS(Gögn!$I$2:$I$11876,Gögn!$F$2:$F$11876,$A19,Gögn!$A$2:$A$11876,AV$207)/1000))</f>
        <v>67474.073000000004</v>
      </c>
      <c r="AW19" s="24">
        <f>IF(AW$8="Bayern",SUMIFS(Erl.Gögn!$H$2:$H$30,Erl.Gögn!$E$2:$E$30,$A19,Erl.Gögn!$A$2:$A$30,AW$207)/1000,IF(AW$8="Allianz",SUMIFS(Erl.Gögn!$H$2:$H$30,Erl.Gögn!$E$2:$E$30,$A19,Erl.Gögn!$A$2:$A$30,AW$207)/1000,SUMIFS(Gögn!$I$2:$I$11876,Gögn!$F$2:$F$11876,$A19,Gögn!$A$2:$A$11876,AW$207)/1000))</f>
        <v>0</v>
      </c>
      <c r="AX19" s="24">
        <f>IF(AX$8="Bayern",SUMIFS(Erl.Gögn!$H$2:$H$30,Erl.Gögn!$E$2:$E$30,$A19,Erl.Gögn!$A$2:$A$30,AX$207)/1000,IF(AX$8="Allianz",SUMIFS(Erl.Gögn!$H$2:$H$30,Erl.Gögn!$E$2:$E$30,$A19,Erl.Gögn!$A$2:$A$30,AX$207)/1000,SUMIFS(Gögn!$I$2:$I$11876,Gögn!$F$2:$F$11876,$A19,Gögn!$A$2:$A$11876,AX$207)/1000))</f>
        <v>18594.850999999999</v>
      </c>
      <c r="AY19" s="24">
        <f>IF(AY$8="Bayern",SUMIFS(Erl.Gögn!$H$2:$H$30,Erl.Gögn!$E$2:$E$30,$A19,Erl.Gögn!$A$2:$A$30,AY$207)/1000,IF(AY$8="Allianz",SUMIFS(Erl.Gögn!$H$2:$H$30,Erl.Gögn!$E$2:$E$30,$A19,Erl.Gögn!$A$2:$A$30,AY$207)/1000,SUMIFS(Gögn!$I$2:$I$11876,Gögn!$F$2:$F$11876,$A19,Gögn!$A$2:$A$11876,AY$207)/1000))</f>
        <v>8053.3869999999997</v>
      </c>
      <c r="AZ19" s="24">
        <f>IF(AZ$8="Bayern",SUMIFS(Erl.Gögn!$H$2:$H$30,Erl.Gögn!$E$2:$E$30,$A19,Erl.Gögn!$A$2:$A$30,AZ$207)/1000,IF(AZ$8="Allianz",SUMIFS(Erl.Gögn!$H$2:$H$30,Erl.Gögn!$E$2:$E$30,$A19,Erl.Gögn!$A$2:$A$30,AZ$207)/1000,SUMIFS(Gögn!$I$2:$I$11876,Gögn!$F$2:$F$11876,$A19,Gögn!$A$2:$A$11876,AZ$207)/1000))</f>
        <v>0</v>
      </c>
      <c r="BA19" s="24">
        <f>IF(BA$8="Bayern",SUMIFS(Erl.Gögn!$H$2:$H$30,Erl.Gögn!$E$2:$E$30,$A19,Erl.Gögn!$A$2:$A$30,BA$207)/1000,IF(BA$8="Allianz",SUMIFS(Erl.Gögn!$H$2:$H$30,Erl.Gögn!$E$2:$E$30,$A19,Erl.Gögn!$A$2:$A$30,BA$207)/1000,SUMIFS(Gögn!$I$2:$I$11876,Gögn!$F$2:$F$11876,$A19,Gögn!$A$2:$A$11876,BA$207)/1000))</f>
        <v>0</v>
      </c>
      <c r="BB19" s="24">
        <f>IF(BB$8="Bayern",SUMIFS(Erl.Gögn!$H$2:$H$30,Erl.Gögn!$E$2:$E$30,$A19,Erl.Gögn!$A$2:$A$30,BB$207)/1000,IF(BB$8="Allianz",SUMIFS(Erl.Gögn!$H$2:$H$30,Erl.Gögn!$E$2:$E$30,$A19,Erl.Gögn!$A$2:$A$30,BB$207)/1000,SUMIFS(Gögn!$I$2:$I$11876,Gögn!$F$2:$F$11876,$A19,Gögn!$A$2:$A$11876,BB$207)/1000))</f>
        <v>0</v>
      </c>
      <c r="BC19" s="24">
        <f>IF(BC$8="Bayern",SUMIFS(Erl.Gögn!$H$2:$H$30,Erl.Gögn!$E$2:$E$30,$A19,Erl.Gögn!$A$2:$A$30,BC$207)/1000,IF(BC$8="Allianz",SUMIFS(Erl.Gögn!$H$2:$H$30,Erl.Gögn!$E$2:$E$30,$A19,Erl.Gögn!$A$2:$A$30,BC$207)/1000,SUMIFS(Gögn!$I$2:$I$11876,Gögn!$F$2:$F$11876,$A19,Gögn!$A$2:$A$11876,BC$207)/1000))</f>
        <v>0</v>
      </c>
      <c r="BD19" s="24">
        <f>IF(BD$8="Bayern",SUMIFS(Erl.Gögn!$H$2:$H$30,Erl.Gögn!$E$2:$E$30,$A19,Erl.Gögn!$A$2:$A$30,BD$207)/1000,IF(BD$8="Allianz",SUMIFS(Erl.Gögn!$H$2:$H$30,Erl.Gögn!$E$2:$E$30,$A19,Erl.Gögn!$A$2:$A$30,BD$207)/1000,SUMIFS(Gögn!$I$2:$I$11876,Gögn!$F$2:$F$11876,$A19,Gögn!$A$2:$A$11876,BD$207)/1000))</f>
        <v>0</v>
      </c>
      <c r="BE19" s="24">
        <f>IF(BE$8="Bayern",SUMIFS(Erl.Gögn!$H$2:$H$30,Erl.Gögn!$E$2:$E$30,$A19,Erl.Gögn!$A$2:$A$30,BE$207)/1000,IF(BE$8="Allianz",SUMIFS(Erl.Gögn!$H$2:$H$30,Erl.Gögn!$E$2:$E$30,$A19,Erl.Gögn!$A$2:$A$30,BE$207)/1000,SUMIFS(Gögn!$I$2:$I$11876,Gögn!$F$2:$F$11876,$A19,Gögn!$A$2:$A$11876,BE$207)/1000))</f>
        <v>0</v>
      </c>
      <c r="BF19" s="24">
        <f>IF(BF$8="Bayern",SUMIFS(Erl.Gögn!$H$2:$H$30,Erl.Gögn!$E$2:$E$30,$A19,Erl.Gögn!$A$2:$A$30,BF$207)/1000,IF(BF$8="Allianz",SUMIFS(Erl.Gögn!$H$2:$H$30,Erl.Gögn!$E$2:$E$30,$A19,Erl.Gögn!$A$2:$A$30,BF$207)/1000,SUMIFS(Gögn!$I$2:$I$11876,Gögn!$F$2:$F$11876,$A19,Gögn!$A$2:$A$11876,BF$207)/1000))</f>
        <v>0</v>
      </c>
      <c r="BG19" s="24">
        <f>IF(BG$8="Bayern",SUMIFS(Erl.Gögn!$H$2:$H$30,Erl.Gögn!$E$2:$E$30,$A19,Erl.Gögn!$A$2:$A$30,BG$207)/1000,IF(BG$8="Allianz",SUMIFS(Erl.Gögn!$H$2:$H$30,Erl.Gögn!$E$2:$E$30,$A19,Erl.Gögn!$A$2:$A$30,BG$207)/1000,SUMIFS(Gögn!$I$2:$I$11876,Gögn!$F$2:$F$11876,$A19,Gögn!$A$2:$A$11876,BG$207)/1000))</f>
        <v>0</v>
      </c>
      <c r="BH19" s="24">
        <f>IF(BH$8="Bayern",SUMIFS(Erl.Gögn!$H$2:$H$30,Erl.Gögn!$E$2:$E$30,$A19,Erl.Gögn!$A$2:$A$30,BH$207)/1000,IF(BH$8="Allianz",SUMIFS(Erl.Gögn!$H$2:$H$30,Erl.Gögn!$E$2:$E$30,$A19,Erl.Gögn!$A$2:$A$30,BH$207)/1000,SUMIFS(Gögn!$I$2:$I$11876,Gögn!$F$2:$F$11876,$A19,Gögn!$A$2:$A$11876,BH$207)/1000))</f>
        <v>0</v>
      </c>
      <c r="BI19" s="24">
        <f>IF(BI$8="Bayern",SUMIFS(Erl.Gögn!$H$2:$H$30,Erl.Gögn!$E$2:$E$30,$A19,Erl.Gögn!$A$2:$A$30,BI$207)/1000,IF(BI$8="Allianz",SUMIFS(Erl.Gögn!$H$2:$H$30,Erl.Gögn!$E$2:$E$30,$A19,Erl.Gögn!$A$2:$A$30,BI$207)/1000,SUMIFS(Gögn!$I$2:$I$11876,Gögn!$F$2:$F$11876,$A19,Gögn!$A$2:$A$11876,BI$207)/1000))</f>
        <v>0</v>
      </c>
      <c r="BJ19" s="24">
        <f>IF(BJ$8="Bayern",SUMIFS(Erl.Gögn!$H$2:$H$30,Erl.Gögn!$E$2:$E$30,$A19,Erl.Gögn!$A$2:$A$30,BJ$207)/1000,IF(BJ$8="Allianz",SUMIFS(Erl.Gögn!$H$2:$H$30,Erl.Gögn!$E$2:$E$30,$A19,Erl.Gögn!$A$2:$A$30,BJ$207)/1000,SUMIFS(Gögn!$I$2:$I$11876,Gögn!$F$2:$F$11876,$A19,Gögn!$A$2:$A$11876,BJ$207)/1000))</f>
        <v>0</v>
      </c>
      <c r="BK19" s="24">
        <f>IF(BK$8="Bayern",SUMIFS(Erl.Gögn!$H$2:$H$30,Erl.Gögn!$E$2:$E$30,$A19,Erl.Gögn!$A$2:$A$30,BK$207)/1000,IF(BK$8="Allianz",SUMIFS(Erl.Gögn!$H$2:$H$30,Erl.Gögn!$E$2:$E$30,$A19,Erl.Gögn!$A$2:$A$30,BK$207)/1000,SUMIFS(Gögn!$I$2:$I$11876,Gögn!$F$2:$F$11876,$A19,Gögn!$A$2:$A$11876,BK$207)/1000))</f>
        <v>0</v>
      </c>
      <c r="BL19" s="24">
        <f>IF(BL$8="Bayern",SUMIFS(Erl.Gögn!$H$2:$H$30,Erl.Gögn!$E$2:$E$30,$A19,Erl.Gögn!$A$2:$A$30,BL$207)/1000,IF(BL$8="Allianz",SUMIFS(Erl.Gögn!$H$2:$H$30,Erl.Gögn!$E$2:$E$30,$A19,Erl.Gögn!$A$2:$A$30,BL$207)/1000,SUMIFS(Gögn!$I$2:$I$11876,Gögn!$F$2:$F$11876,$A19,Gögn!$A$2:$A$11876,BL$207)/1000))</f>
        <v>0</v>
      </c>
      <c r="BM19" s="24">
        <f>IF(BM$8="Bayern",SUMIFS(Erl.Gögn!$H$2:$H$30,Erl.Gögn!$E$2:$E$30,$A19,Erl.Gögn!$A$2:$A$30,BM$207)/1000,IF(BM$8="Allianz",SUMIFS(Erl.Gögn!$H$2:$H$30,Erl.Gögn!$E$2:$E$30,$A19,Erl.Gögn!$A$2:$A$30,BM$207)/1000,SUMIFS(Gögn!$I$2:$I$11876,Gögn!$F$2:$F$11876,$A19,Gögn!$A$2:$A$11876,BM$207)/1000))</f>
        <v>0</v>
      </c>
      <c r="BN19" s="24">
        <f>IF(BN$8="Bayern",SUMIFS(Erl.Gögn!$H$2:$H$30,Erl.Gögn!$E$2:$E$30,$A19,Erl.Gögn!$A$2:$A$30,BN$207)/1000,IF(BN$8="Allianz",SUMIFS(Erl.Gögn!$H$2:$H$30,Erl.Gögn!$E$2:$E$30,$A19,Erl.Gögn!$A$2:$A$30,BN$207)/1000,SUMIFS(Gögn!$I$2:$I$11876,Gögn!$F$2:$F$11876,$A19,Gögn!$A$2:$A$11876,BN$207)/1000))</f>
        <v>0</v>
      </c>
      <c r="BO19" s="24">
        <f>IF(BO$8="Bayern",SUMIFS(Erl.Gögn!$H$2:$H$30,Erl.Gögn!$E$2:$E$30,$A19,Erl.Gögn!$A$2:$A$30,BO$207)/1000,IF(BO$8="Allianz",SUMIFS(Erl.Gögn!$H$2:$H$30,Erl.Gögn!$E$2:$E$30,$A19,Erl.Gögn!$A$2:$A$30,BO$207)/1000,SUMIFS(Gögn!$I$2:$I$11876,Gögn!$F$2:$F$11876,$A19,Gögn!$A$2:$A$11876,BO$207)/1000))</f>
        <v>0</v>
      </c>
      <c r="BP19" s="24">
        <f>IF(BP$8="Bayern",SUMIFS(Erl.Gögn!$H$2:$H$30,Erl.Gögn!$E$2:$E$30,$A19,Erl.Gögn!$A$2:$A$30,BP$207)/1000,IF(BP$8="Allianz",SUMIFS(Erl.Gögn!$H$2:$H$30,Erl.Gögn!$E$2:$E$30,$A19,Erl.Gögn!$A$2:$A$30,BP$207)/1000,SUMIFS(Gögn!$I$2:$I$11876,Gögn!$F$2:$F$11876,$A19,Gögn!$A$2:$A$11876,BP$207)/1000))</f>
        <v>0</v>
      </c>
      <c r="BQ19" s="24">
        <f>IF(BQ$8="Bayern",SUMIFS(Erl.Gögn!$H$2:$H$30,Erl.Gögn!$E$2:$E$30,$A19,Erl.Gögn!$A$2:$A$30,BQ$207)/1000,IF(BQ$8="Allianz",SUMIFS(Erl.Gögn!$H$2:$H$30,Erl.Gögn!$E$2:$E$30,$A19,Erl.Gögn!$A$2:$A$30,BQ$207)/1000,SUMIFS(Gögn!$I$2:$I$11876,Gögn!$F$2:$F$11876,$A19,Gögn!$A$2:$A$11876,BQ$207)/1000))</f>
        <v>0</v>
      </c>
      <c r="BR19" s="24">
        <f>IF(BR$8="Bayern",SUMIFS(Erl.Gögn!$H$2:$H$30,Erl.Gögn!$E$2:$E$30,$A19,Erl.Gögn!$A$2:$A$30,BR$207)/1000,IF(BR$8="Allianz",SUMIFS(Erl.Gögn!$H$2:$H$30,Erl.Gögn!$E$2:$E$30,$A19,Erl.Gögn!$A$2:$A$30,BR$207)/1000,SUMIFS(Gögn!$I$2:$I$11876,Gögn!$F$2:$F$11876,$A19,Gögn!$A$2:$A$11876,BR$207)/1000))</f>
        <v>0</v>
      </c>
      <c r="BS19" s="24">
        <f>IF(BS$8="Bayern",SUMIFS(Erl.Gögn!$H$2:$H$30,Erl.Gögn!$E$2:$E$30,$A19,Erl.Gögn!$A$2:$A$30,BS$207)/1000,IF(BS$8="Allianz",SUMIFS(Erl.Gögn!$H$2:$H$30,Erl.Gögn!$E$2:$E$30,$A19,Erl.Gögn!$A$2:$A$30,BS$207)/1000,SUMIFS(Gögn!$I$2:$I$11876,Gögn!$F$2:$F$11876,$A19,Gögn!$A$2:$A$11876,BS$207)/1000))</f>
        <v>0</v>
      </c>
      <c r="BT19" s="24">
        <f>IF(BT$8="Bayern",SUMIFS(Erl.Gögn!$H$2:$H$30,Erl.Gögn!$E$2:$E$30,$A19,Erl.Gögn!$A$2:$A$30,BT$207)/1000,IF(BT$8="Allianz",SUMIFS(Erl.Gögn!$H$2:$H$30,Erl.Gögn!$E$2:$E$30,$A19,Erl.Gögn!$A$2:$A$30,BT$207)/1000,SUMIFS(Gögn!$I$2:$I$11876,Gögn!$F$2:$F$11876,$A19,Gögn!$A$2:$A$11876,BT$207)/1000))</f>
        <v>0</v>
      </c>
      <c r="BU19" s="24">
        <f>IF(BU$8="Bayern",SUMIFS(Erl.Gögn!$H$2:$H$30,Erl.Gögn!$E$2:$E$30,$A19,Erl.Gögn!$A$2:$A$30,BU$207)/1000,IF(BU$8="Allianz",SUMIFS(Erl.Gögn!$H$2:$H$30,Erl.Gögn!$E$2:$E$30,$A19,Erl.Gögn!$A$2:$A$30,BU$207)/1000,SUMIFS(Gögn!$I$2:$I$11876,Gögn!$F$2:$F$11876,$A19,Gögn!$A$2:$A$11876,BU$207)/1000))</f>
        <v>0</v>
      </c>
      <c r="BV19" s="24">
        <f>IF(BV$8="Bayern",SUMIFS(Erl.Gögn!$H$2:$H$30,Erl.Gögn!$E$2:$E$30,$A19,Erl.Gögn!$A$2:$A$30,BV$207)/1000,IF(BV$8="Allianz",SUMIFS(Erl.Gögn!$H$2:$H$30,Erl.Gögn!$E$2:$E$30,$A19,Erl.Gögn!$A$2:$A$30,BV$207)/1000,SUMIFS(Gögn!$I$2:$I$11876,Gögn!$F$2:$F$11876,$A19,Gögn!$A$2:$A$11876,BV$207)/1000))</f>
        <v>0</v>
      </c>
      <c r="BW19" s="24">
        <f>IF(BW$8="Bayern",SUMIFS(Erl.Gögn!$H$2:$H$30,Erl.Gögn!$E$2:$E$30,$A19,Erl.Gögn!$A$2:$A$30,BW$207)/1000,IF(BW$8="Allianz",SUMIFS(Erl.Gögn!$H$2:$H$30,Erl.Gögn!$E$2:$E$30,$A19,Erl.Gögn!$A$2:$A$30,BW$207)/1000,SUMIFS(Gögn!$I$2:$I$11876,Gögn!$F$2:$F$11876,$A19,Gögn!$A$2:$A$11876,BW$207)/1000))</f>
        <v>0</v>
      </c>
      <c r="BX19" s="24">
        <f>IF(BX$8="Bayern",SUMIFS(Erl.Gögn!$H$2:$H$30,Erl.Gögn!$E$2:$E$30,$A19,Erl.Gögn!$A$2:$A$30,BX$207)/1000,IF(BX$8="Allianz",SUMIFS(Erl.Gögn!$H$2:$H$30,Erl.Gögn!$E$2:$E$30,$A19,Erl.Gögn!$A$2:$A$30,BX$207)/1000,SUMIFS(Gögn!$I$2:$I$11876,Gögn!$F$2:$F$11876,$A19,Gögn!$A$2:$A$11876,BX$207)/1000))</f>
        <v>0</v>
      </c>
      <c r="BY19" s="24">
        <f>IF(BY$8="Bayern",SUMIFS(Erl.Gögn!$H$2:$H$30,Erl.Gögn!$E$2:$E$30,$A19,Erl.Gögn!$A$2:$A$30,BY$207)/1000,IF(BY$8="Allianz",SUMIFS(Erl.Gögn!$H$2:$H$30,Erl.Gögn!$E$2:$E$30,$A19,Erl.Gögn!$A$2:$A$30,BY$207)/1000,SUMIFS(Gögn!$I$2:$I$11876,Gögn!$F$2:$F$11876,$A19,Gögn!$A$2:$A$11876,BY$207)/1000))</f>
        <v>0</v>
      </c>
      <c r="BZ19" s="24">
        <f>IF(BZ$8="Bayern",SUMIFS(Erl.Gögn!$H$2:$H$30,Erl.Gögn!$E$2:$E$30,$A19,Erl.Gögn!$A$2:$A$30,BZ$207)/1000,IF(BZ$8="Allianz",SUMIFS(Erl.Gögn!$H$2:$H$30,Erl.Gögn!$E$2:$E$30,$A19,Erl.Gögn!$A$2:$A$30,BZ$207)/1000,SUMIFS(Gögn!$I$2:$I$11876,Gögn!$F$2:$F$11876,$A19,Gögn!$A$2:$A$11876,BZ$207)/1000))</f>
        <v>0</v>
      </c>
      <c r="CA19" s="24">
        <f>IF(CA$8="Bayern",SUMIFS(Erl.Gögn!$H$2:$H$30,Erl.Gögn!$E$2:$E$30,$A19,Erl.Gögn!$A$2:$A$30,CA$207)/1000,IF(CA$8="Allianz",SUMIFS(Erl.Gögn!$H$2:$H$30,Erl.Gögn!$E$2:$E$30,$A19,Erl.Gögn!$A$2:$A$30,CA$207)/1000,SUMIFS(Gögn!$I$2:$I$11876,Gögn!$F$2:$F$11876,$A19,Gögn!$A$2:$A$11876,CA$207)/1000))</f>
        <v>0</v>
      </c>
      <c r="CB19" s="24">
        <f>IF(CB$8="Bayern",SUMIFS(Erl.Gögn!$H$2:$H$30,Erl.Gögn!$E$2:$E$30,$A19,Erl.Gögn!$A$2:$A$30,CB$207)/1000,IF(CB$8="Allianz",SUMIFS(Erl.Gögn!$H$2:$H$30,Erl.Gögn!$E$2:$E$30,$A19,Erl.Gögn!$A$2:$A$30,CB$207)/1000,SUMIFS(Gögn!$I$2:$I$11876,Gögn!$F$2:$F$11876,$A19,Gögn!$A$2:$A$11876,CB$207)/1000))</f>
        <v>0</v>
      </c>
      <c r="CC19" s="24">
        <f>IF(CC$8="Bayern",SUMIFS(Erl.Gögn!$H$2:$H$30,Erl.Gögn!$E$2:$E$30,$A19,Erl.Gögn!$A$2:$A$30,CC$207)/1000,IF(CC$8="Allianz",SUMIFS(Erl.Gögn!$H$2:$H$30,Erl.Gögn!$E$2:$E$30,$A19,Erl.Gögn!$A$2:$A$30,CC$207)/1000,SUMIFS(Gögn!$I$2:$I$11876,Gögn!$F$2:$F$11876,$A19,Gögn!$A$2:$A$11876,CC$207)/1000))</f>
        <v>0</v>
      </c>
      <c r="CD19" s="24">
        <f>IF(CD$8="Bayern",SUMIFS(Erl.Gögn!$H$2:$H$30,Erl.Gögn!$E$2:$E$30,$A19,Erl.Gögn!$A$2:$A$30,CD$207)/1000,IF(CD$8="Allianz",SUMIFS(Erl.Gögn!$H$2:$H$30,Erl.Gögn!$E$2:$E$30,$A19,Erl.Gögn!$A$2:$A$30,CD$207)/1000,SUMIFS(Gögn!$I$2:$I$11876,Gögn!$F$2:$F$11876,$A19,Gögn!$A$2:$A$11876,CD$207)/1000))</f>
        <v>0</v>
      </c>
    </row>
    <row r="20" spans="1:82" ht="15">
      <c r="A20" s="5" t="s">
        <v>163</v>
      </c>
      <c r="B20" s="5"/>
      <c r="C20" s="25" t="s">
        <v>164</v>
      </c>
      <c r="D20" s="22">
        <f t="shared" si="4"/>
        <v>0</v>
      </c>
      <c r="E20" s="22">
        <f>IF(E$8="Bayern",SUMIFS(Erl.Gögn!$H$2:$H$30,Erl.Gögn!$E$2:$E$30,$A20,Erl.Gögn!$A$2:$A$30,E$207)/1000,IF(E$8="Allianz",SUMIFS(Erl.Gögn!$H$2:$H$30,Erl.Gögn!$E$2:$E$30,$A20,Erl.Gögn!$A$2:$A$30,E$207)/1000,SUMIFS(Gögn!$I$2:$I$11876,Gögn!$F$2:$F$11876,$A20,Gögn!$A$2:$A$11876,E$207)/1000))</f>
        <v>0</v>
      </c>
      <c r="F20" s="22">
        <f>IF(F$8="Bayern",SUMIFS(Erl.Gögn!$H$2:$H$30,Erl.Gögn!$E$2:$E$30,$A20,Erl.Gögn!$A$2:$A$30,F$207)/1000,IF(F$8="Allianz",SUMIFS(Erl.Gögn!$H$2:$H$30,Erl.Gögn!$E$2:$E$30,$A20,Erl.Gögn!$A$2:$A$30,F$207)/1000,SUMIFS(Gögn!$I$2:$I$11876,Gögn!$F$2:$F$11876,$A20,Gögn!$A$2:$A$11876,F$207)/1000))</f>
        <v>0</v>
      </c>
      <c r="G20" s="22">
        <f>IF(G$8="Bayern",SUMIFS(Erl.Gögn!$H$2:$H$30,Erl.Gögn!$E$2:$E$30,$A20,Erl.Gögn!$A$2:$A$30,G$207)/1000,IF(G$8="Allianz",SUMIFS(Erl.Gögn!$H$2:$H$30,Erl.Gögn!$E$2:$E$30,$A20,Erl.Gögn!$A$2:$A$30,G$207)/1000,SUMIFS(Gögn!$I$2:$I$11876,Gögn!$F$2:$F$11876,$A20,Gögn!$A$2:$A$11876,G$207)/1000))</f>
        <v>0</v>
      </c>
      <c r="H20" s="22">
        <f>IF(H$8="Bayern",SUMIFS(Erl.Gögn!$H$2:$H$30,Erl.Gögn!$E$2:$E$30,$A20,Erl.Gögn!$A$2:$A$30,H$207)/1000,IF(H$8="Allianz",SUMIFS(Erl.Gögn!$H$2:$H$30,Erl.Gögn!$E$2:$E$30,$A20,Erl.Gögn!$A$2:$A$30,H$207)/1000,SUMIFS(Gögn!$I$2:$I$11876,Gögn!$F$2:$F$11876,$A20,Gögn!$A$2:$A$11876,H$207)/1000))</f>
        <v>0</v>
      </c>
      <c r="I20" s="22">
        <f>IF(I$8="Bayern",SUMIFS(Erl.Gögn!$H$2:$H$30,Erl.Gögn!$E$2:$E$30,$A20,Erl.Gögn!$A$2:$A$30,I$207)/1000,IF(I$8="Allianz",SUMIFS(Erl.Gögn!$H$2:$H$30,Erl.Gögn!$E$2:$E$30,$A20,Erl.Gögn!$A$2:$A$30,I$207)/1000,SUMIFS(Gögn!$I$2:$I$11876,Gögn!$F$2:$F$11876,$A20,Gögn!$A$2:$A$11876,I$207)/1000))</f>
        <v>0</v>
      </c>
      <c r="J20" s="22">
        <f>IF(J$8="Bayern",SUMIFS(Erl.Gögn!$H$2:$H$30,Erl.Gögn!$E$2:$E$30,$A20,Erl.Gögn!$A$2:$A$30,J$207)/1000,IF(J$8="Allianz",SUMIFS(Erl.Gögn!$H$2:$H$30,Erl.Gögn!$E$2:$E$30,$A20,Erl.Gögn!$A$2:$A$30,J$207)/1000,SUMIFS(Gögn!$I$2:$I$11876,Gögn!$F$2:$F$11876,$A20,Gögn!$A$2:$A$11876,J$207)/1000))</f>
        <v>0</v>
      </c>
      <c r="K20" s="22">
        <f>IF(K$8="Bayern",SUMIFS(Erl.Gögn!$H$2:$H$30,Erl.Gögn!$E$2:$E$30,$A20,Erl.Gögn!$A$2:$A$30,K$207)/1000,IF(K$8="Allianz",SUMIFS(Erl.Gögn!$H$2:$H$30,Erl.Gögn!$E$2:$E$30,$A20,Erl.Gögn!$A$2:$A$30,K$207)/1000,SUMIFS(Gögn!$I$2:$I$11876,Gögn!$F$2:$F$11876,$A20,Gögn!$A$2:$A$11876,K$207)/1000))</f>
        <v>0</v>
      </c>
      <c r="L20" s="22">
        <f>IF(L$8="Bayern",SUMIFS(Erl.Gögn!$H$2:$H$30,Erl.Gögn!$E$2:$E$30,$A20,Erl.Gögn!$A$2:$A$30,L$207)/1000,IF(L$8="Allianz",SUMIFS(Erl.Gögn!$H$2:$H$30,Erl.Gögn!$E$2:$E$30,$A20,Erl.Gögn!$A$2:$A$30,L$207)/1000,SUMIFS(Gögn!$I$2:$I$11876,Gögn!$F$2:$F$11876,$A20,Gögn!$A$2:$A$11876,L$207)/1000))</f>
        <v>0</v>
      </c>
      <c r="M20" s="22">
        <f>IF(M$8="Bayern",SUMIFS(Erl.Gögn!$H$2:$H$30,Erl.Gögn!$E$2:$E$30,$A20,Erl.Gögn!$A$2:$A$30,M$207)/1000,IF(M$8="Allianz",SUMIFS(Erl.Gögn!$H$2:$H$30,Erl.Gögn!$E$2:$E$30,$A20,Erl.Gögn!$A$2:$A$30,M$207)/1000,SUMIFS(Gögn!$I$2:$I$11876,Gögn!$F$2:$F$11876,$A20,Gögn!$A$2:$A$11876,M$207)/1000))</f>
        <v>0</v>
      </c>
      <c r="N20" s="22">
        <f>IF(N$8="Bayern",SUMIFS(Erl.Gögn!$H$2:$H$30,Erl.Gögn!$E$2:$E$30,$A20,Erl.Gögn!$A$2:$A$30,N$207)/1000,IF(N$8="Allianz",SUMIFS(Erl.Gögn!$H$2:$H$30,Erl.Gögn!$E$2:$E$30,$A20,Erl.Gögn!$A$2:$A$30,N$207)/1000,SUMIFS(Gögn!$I$2:$I$11876,Gögn!$F$2:$F$11876,$A20,Gögn!$A$2:$A$11876,N$207)/1000))</f>
        <v>0</v>
      </c>
      <c r="O20" s="22">
        <f>IF(O$8="Bayern",SUMIFS(Erl.Gögn!$H$2:$H$30,Erl.Gögn!$E$2:$E$30,$A20,Erl.Gögn!$A$2:$A$30,O$207)/1000,IF(O$8="Allianz",SUMIFS(Erl.Gögn!$H$2:$H$30,Erl.Gögn!$E$2:$E$30,$A20,Erl.Gögn!$A$2:$A$30,O$207)/1000,SUMIFS(Gögn!$I$2:$I$11876,Gögn!$F$2:$F$11876,$A20,Gögn!$A$2:$A$11876,O$207)/1000))</f>
        <v>0</v>
      </c>
      <c r="P20" s="22">
        <f>IF(P$8="Bayern",SUMIFS(Erl.Gögn!$H$2:$H$30,Erl.Gögn!$E$2:$E$30,$A20,Erl.Gögn!$A$2:$A$30,P$207)/1000,IF(P$8="Allianz",SUMIFS(Erl.Gögn!$H$2:$H$30,Erl.Gögn!$E$2:$E$30,$A20,Erl.Gögn!$A$2:$A$30,P$207)/1000,SUMIFS(Gögn!$I$2:$I$11876,Gögn!$F$2:$F$11876,$A20,Gögn!$A$2:$A$11876,P$207)/1000))</f>
        <v>0</v>
      </c>
      <c r="Q20" s="22">
        <f>IF(Q$8="Bayern",SUMIFS(Erl.Gögn!$H$2:$H$30,Erl.Gögn!$E$2:$E$30,$A20,Erl.Gögn!$A$2:$A$30,Q$207)/1000,IF(Q$8="Allianz",SUMIFS(Erl.Gögn!$H$2:$H$30,Erl.Gögn!$E$2:$E$30,$A20,Erl.Gögn!$A$2:$A$30,Q$207)/1000,SUMIFS(Gögn!$I$2:$I$11876,Gögn!$F$2:$F$11876,$A20,Gögn!$A$2:$A$11876,Q$207)/1000))</f>
        <v>0</v>
      </c>
      <c r="R20" s="22">
        <f>IF(R$8="Bayern",SUMIFS(Erl.Gögn!$H$2:$H$30,Erl.Gögn!$E$2:$E$30,$A20,Erl.Gögn!$A$2:$A$30,R$207)/1000,IF(R$8="Allianz",SUMIFS(Erl.Gögn!$H$2:$H$30,Erl.Gögn!$E$2:$E$30,$A20,Erl.Gögn!$A$2:$A$30,R$207)/1000,SUMIFS(Gögn!$I$2:$I$11876,Gögn!$F$2:$F$11876,$A20,Gögn!$A$2:$A$11876,R$207)/1000))</f>
        <v>0</v>
      </c>
      <c r="S20" s="22">
        <f>IF(S$8="Bayern",SUMIFS(Erl.Gögn!$H$2:$H$30,Erl.Gögn!$E$2:$E$30,$A20,Erl.Gögn!$A$2:$A$30,S$207)/1000,IF(S$8="Allianz",SUMIFS(Erl.Gögn!$H$2:$H$30,Erl.Gögn!$E$2:$E$30,$A20,Erl.Gögn!$A$2:$A$30,S$207)/1000,SUMIFS(Gögn!$I$2:$I$11876,Gögn!$F$2:$F$11876,$A20,Gögn!$A$2:$A$11876,S$207)/1000))</f>
        <v>0</v>
      </c>
      <c r="T20" s="22">
        <f>IF(T$8="Bayern",SUMIFS(Erl.Gögn!$H$2:$H$30,Erl.Gögn!$E$2:$E$30,$A20,Erl.Gögn!$A$2:$A$30,T$207)/1000,IF(T$8="Allianz",SUMIFS(Erl.Gögn!$H$2:$H$30,Erl.Gögn!$E$2:$E$30,$A20,Erl.Gögn!$A$2:$A$30,T$207)/1000,SUMIFS(Gögn!$I$2:$I$11876,Gögn!$F$2:$F$11876,$A20,Gögn!$A$2:$A$11876,T$207)/1000))</f>
        <v>0</v>
      </c>
      <c r="U20" s="22">
        <f>IF(U$8="Bayern",SUMIFS(Erl.Gögn!$H$2:$H$30,Erl.Gögn!$E$2:$E$30,$A20,Erl.Gögn!$A$2:$A$30,U$207)/1000,IF(U$8="Allianz",SUMIFS(Erl.Gögn!$H$2:$H$30,Erl.Gögn!$E$2:$E$30,$A20,Erl.Gögn!$A$2:$A$30,U$207)/1000,SUMIFS(Gögn!$I$2:$I$11876,Gögn!$F$2:$F$11876,$A20,Gögn!$A$2:$A$11876,U$207)/1000))</f>
        <v>0</v>
      </c>
      <c r="V20" s="22">
        <f>IF(V$8="Bayern",SUMIFS(Erl.Gögn!$H$2:$H$30,Erl.Gögn!$E$2:$E$30,$A20,Erl.Gögn!$A$2:$A$30,V$207)/1000,IF(V$8="Allianz",SUMIFS(Erl.Gögn!$H$2:$H$30,Erl.Gögn!$E$2:$E$30,$A20,Erl.Gögn!$A$2:$A$30,V$207)/1000,SUMIFS(Gögn!$I$2:$I$11876,Gögn!$F$2:$F$11876,$A20,Gögn!$A$2:$A$11876,V$207)/1000))</f>
        <v>0</v>
      </c>
      <c r="W20" s="22">
        <f>IF(W$8="Bayern",SUMIFS(Erl.Gögn!$H$2:$H$30,Erl.Gögn!$E$2:$E$30,$A20,Erl.Gögn!$A$2:$A$30,W$207)/1000,IF(W$8="Allianz",SUMIFS(Erl.Gögn!$H$2:$H$30,Erl.Gögn!$E$2:$E$30,$A20,Erl.Gögn!$A$2:$A$30,W$207)/1000,SUMIFS(Gögn!$I$2:$I$11876,Gögn!$F$2:$F$11876,$A20,Gögn!$A$2:$A$11876,W$207)/1000))</f>
        <v>0</v>
      </c>
      <c r="X20" s="22">
        <f>IF(X$8="Bayern",SUMIFS(Erl.Gögn!$H$2:$H$30,Erl.Gögn!$E$2:$E$30,$A20,Erl.Gögn!$A$2:$A$30,X$207)/1000,IF(X$8="Allianz",SUMIFS(Erl.Gögn!$H$2:$H$30,Erl.Gögn!$E$2:$E$30,$A20,Erl.Gögn!$A$2:$A$30,X$207)/1000,SUMIFS(Gögn!$I$2:$I$11876,Gögn!$F$2:$F$11876,$A20,Gögn!$A$2:$A$11876,X$207)/1000))</f>
        <v>0</v>
      </c>
      <c r="Y20" s="22">
        <f>IF(Y$8="Bayern",SUMIFS(Erl.Gögn!$H$2:$H$30,Erl.Gögn!$E$2:$E$30,$A20,Erl.Gögn!$A$2:$A$30,Y$207)/1000,IF(Y$8="Allianz",SUMIFS(Erl.Gögn!$H$2:$H$30,Erl.Gögn!$E$2:$E$30,$A20,Erl.Gögn!$A$2:$A$30,Y$207)/1000,SUMIFS(Gögn!$I$2:$I$11876,Gögn!$F$2:$F$11876,$A20,Gögn!$A$2:$A$11876,Y$207)/1000))</f>
        <v>0</v>
      </c>
      <c r="Z20" s="22">
        <f>IF(Z$8="Bayern",SUMIFS(Erl.Gögn!$H$2:$H$30,Erl.Gögn!$E$2:$E$30,$A20,Erl.Gögn!$A$2:$A$30,Z$207)/1000,IF(Z$8="Allianz",SUMIFS(Erl.Gögn!$H$2:$H$30,Erl.Gögn!$E$2:$E$30,$A20,Erl.Gögn!$A$2:$A$30,Z$207)/1000,SUMIFS(Gögn!$I$2:$I$11876,Gögn!$F$2:$F$11876,$A20,Gögn!$A$2:$A$11876,Z$207)/1000))</f>
        <v>0</v>
      </c>
      <c r="AA20" s="22">
        <f>IF(AA$8="Bayern",SUMIFS(Erl.Gögn!$H$2:$H$30,Erl.Gögn!$E$2:$E$30,$A20,Erl.Gögn!$A$2:$A$30,AA$207)/1000,IF(AA$8="Allianz",SUMIFS(Erl.Gögn!$H$2:$H$30,Erl.Gögn!$E$2:$E$30,$A20,Erl.Gögn!$A$2:$A$30,AA$207)/1000,SUMIFS(Gögn!$I$2:$I$11876,Gögn!$F$2:$F$11876,$A20,Gögn!$A$2:$A$11876,AA$207)/1000))</f>
        <v>0</v>
      </c>
      <c r="AB20" s="22">
        <f>IF(AB$8="Bayern",SUMIFS(Erl.Gögn!$H$2:$H$30,Erl.Gögn!$E$2:$E$30,$A20,Erl.Gögn!$A$2:$A$30,AB$207)/1000,IF(AB$8="Allianz",SUMIFS(Erl.Gögn!$H$2:$H$30,Erl.Gögn!$E$2:$E$30,$A20,Erl.Gögn!$A$2:$A$30,AB$207)/1000,SUMIFS(Gögn!$I$2:$I$11876,Gögn!$F$2:$F$11876,$A20,Gögn!$A$2:$A$11876,AB$207)/1000))</f>
        <v>0</v>
      </c>
      <c r="AC20" s="22">
        <f>IF(AC$8="Bayern",SUMIFS(Erl.Gögn!$H$2:$H$30,Erl.Gögn!$E$2:$E$30,$A20,Erl.Gögn!$A$2:$A$30,AC$207)/1000,IF(AC$8="Allianz",SUMIFS(Erl.Gögn!$H$2:$H$30,Erl.Gögn!$E$2:$E$30,$A20,Erl.Gögn!$A$2:$A$30,AC$207)/1000,SUMIFS(Gögn!$I$2:$I$11876,Gögn!$F$2:$F$11876,$A20,Gögn!$A$2:$A$11876,AC$207)/1000))</f>
        <v>0</v>
      </c>
      <c r="AD20" s="22">
        <f>IF(AD$8="Bayern",SUMIFS(Erl.Gögn!$H$2:$H$30,Erl.Gögn!$E$2:$E$30,$A20,Erl.Gögn!$A$2:$A$30,AD$207)/1000,IF(AD$8="Allianz",SUMIFS(Erl.Gögn!$H$2:$H$30,Erl.Gögn!$E$2:$E$30,$A20,Erl.Gögn!$A$2:$A$30,AD$207)/1000,SUMIFS(Gögn!$I$2:$I$11876,Gögn!$F$2:$F$11876,$A20,Gögn!$A$2:$A$11876,AD$207)/1000))</f>
        <v>0</v>
      </c>
      <c r="AE20" s="22">
        <f>IF(AE$8="Bayern",SUMIFS(Erl.Gögn!$H$2:$H$30,Erl.Gögn!$E$2:$E$30,$A20,Erl.Gögn!$A$2:$A$30,AE$207)/1000,IF(AE$8="Allianz",SUMIFS(Erl.Gögn!$H$2:$H$30,Erl.Gögn!$E$2:$E$30,$A20,Erl.Gögn!$A$2:$A$30,AE$207)/1000,SUMIFS(Gögn!$I$2:$I$11876,Gögn!$F$2:$F$11876,$A20,Gögn!$A$2:$A$11876,AE$207)/1000))</f>
        <v>0</v>
      </c>
      <c r="AF20" s="22">
        <f>IF(AF$8="Bayern",SUMIFS(Erl.Gögn!$H$2:$H$30,Erl.Gögn!$E$2:$E$30,$A20,Erl.Gögn!$A$2:$A$30,AF$207)/1000,IF(AF$8="Allianz",SUMIFS(Erl.Gögn!$H$2:$H$30,Erl.Gögn!$E$2:$E$30,$A20,Erl.Gögn!$A$2:$A$30,AF$207)/1000,SUMIFS(Gögn!$I$2:$I$11876,Gögn!$F$2:$F$11876,$A20,Gögn!$A$2:$A$11876,AF$207)/1000))</f>
        <v>0</v>
      </c>
      <c r="AG20" s="22">
        <f>IF(AG$8="Bayern",SUMIFS(Erl.Gögn!$H$2:$H$30,Erl.Gögn!$E$2:$E$30,$A20,Erl.Gögn!$A$2:$A$30,AG$207)/1000,IF(AG$8="Allianz",SUMIFS(Erl.Gögn!$H$2:$H$30,Erl.Gögn!$E$2:$E$30,$A20,Erl.Gögn!$A$2:$A$30,AG$207)/1000,SUMIFS(Gögn!$I$2:$I$11876,Gögn!$F$2:$F$11876,$A20,Gögn!$A$2:$A$11876,AG$207)/1000))</f>
        <v>0</v>
      </c>
      <c r="AH20" s="22">
        <f>IF(AH$8="Bayern",SUMIFS(Erl.Gögn!$H$2:$H$30,Erl.Gögn!$E$2:$E$30,$A20,Erl.Gögn!$A$2:$A$30,AH$207)/1000,IF(AH$8="Allianz",SUMIFS(Erl.Gögn!$H$2:$H$30,Erl.Gögn!$E$2:$E$30,$A20,Erl.Gögn!$A$2:$A$30,AH$207)/1000,SUMIFS(Gögn!$I$2:$I$11876,Gögn!$F$2:$F$11876,$A20,Gögn!$A$2:$A$11876,AH$207)/1000))</f>
        <v>0</v>
      </c>
      <c r="AI20" s="22">
        <f>IF(AI$8="Bayern",SUMIFS(Erl.Gögn!$H$2:$H$30,Erl.Gögn!$E$2:$E$30,$A20,Erl.Gögn!$A$2:$A$30,AI$207)/1000,IF(AI$8="Allianz",SUMIFS(Erl.Gögn!$H$2:$H$30,Erl.Gögn!$E$2:$E$30,$A20,Erl.Gögn!$A$2:$A$30,AI$207)/1000,SUMIFS(Gögn!$I$2:$I$11876,Gögn!$F$2:$F$11876,$A20,Gögn!$A$2:$A$11876,AI$207)/1000))</f>
        <v>0</v>
      </c>
      <c r="AJ20" s="22">
        <f>IF(AJ$8="Bayern",SUMIFS(Erl.Gögn!$H$2:$H$30,Erl.Gögn!$E$2:$E$30,$A20,Erl.Gögn!$A$2:$A$30,AJ$207)/1000,IF(AJ$8="Allianz",SUMIFS(Erl.Gögn!$H$2:$H$30,Erl.Gögn!$E$2:$E$30,$A20,Erl.Gögn!$A$2:$A$30,AJ$207)/1000,SUMIFS(Gögn!$I$2:$I$11876,Gögn!$F$2:$F$11876,$A20,Gögn!$A$2:$A$11876,AJ$207)/1000))</f>
        <v>0</v>
      </c>
      <c r="AK20" s="22">
        <f>IF(AK$8="Bayern",SUMIFS(Erl.Gögn!$H$2:$H$30,Erl.Gögn!$E$2:$E$30,$A20,Erl.Gögn!$A$2:$A$30,AK$207)/1000,IF(AK$8="Allianz",SUMIFS(Erl.Gögn!$H$2:$H$30,Erl.Gögn!$E$2:$E$30,$A20,Erl.Gögn!$A$2:$A$30,AK$207)/1000,SUMIFS(Gögn!$I$2:$I$11876,Gögn!$F$2:$F$11876,$A20,Gögn!$A$2:$A$11876,AK$207)/1000))</f>
        <v>0</v>
      </c>
      <c r="AL20" s="22">
        <f>IF(AL$8="Bayern",SUMIFS(Erl.Gögn!$H$2:$H$30,Erl.Gögn!$E$2:$E$30,$A20,Erl.Gögn!$A$2:$A$30,AL$207)/1000,IF(AL$8="Allianz",SUMIFS(Erl.Gögn!$H$2:$H$30,Erl.Gögn!$E$2:$E$30,$A20,Erl.Gögn!$A$2:$A$30,AL$207)/1000,SUMIFS(Gögn!$I$2:$I$11876,Gögn!$F$2:$F$11876,$A20,Gögn!$A$2:$A$11876,AL$207)/1000))</f>
        <v>0</v>
      </c>
      <c r="AM20" s="22">
        <f>IF(AM$8="Bayern",SUMIFS(Erl.Gögn!$H$2:$H$30,Erl.Gögn!$E$2:$E$30,$A20,Erl.Gögn!$A$2:$A$30,AM$207)/1000,IF(AM$8="Allianz",SUMIFS(Erl.Gögn!$H$2:$H$30,Erl.Gögn!$E$2:$E$30,$A20,Erl.Gögn!$A$2:$A$30,AM$207)/1000,SUMIFS(Gögn!$I$2:$I$11876,Gögn!$F$2:$F$11876,$A20,Gögn!$A$2:$A$11876,AM$207)/1000))</f>
        <v>0</v>
      </c>
      <c r="AN20" s="22">
        <f>IF(AN$8="Bayern",SUMIFS(Erl.Gögn!$H$2:$H$30,Erl.Gögn!$E$2:$E$30,$A20,Erl.Gögn!$A$2:$A$30,AN$207)/1000,IF(AN$8="Allianz",SUMIFS(Erl.Gögn!$H$2:$H$30,Erl.Gögn!$E$2:$E$30,$A20,Erl.Gögn!$A$2:$A$30,AN$207)/1000,SUMIFS(Gögn!$I$2:$I$11876,Gögn!$F$2:$F$11876,$A20,Gögn!$A$2:$A$11876,AN$207)/1000))</f>
        <v>0</v>
      </c>
      <c r="AO20" s="22">
        <f>IF(AO$8="Bayern",SUMIFS(Erl.Gögn!$H$2:$H$30,Erl.Gögn!$E$2:$E$30,$A20,Erl.Gögn!$A$2:$A$30,AO$207)/1000,IF(AO$8="Allianz",SUMIFS(Erl.Gögn!$H$2:$H$30,Erl.Gögn!$E$2:$E$30,$A20,Erl.Gögn!$A$2:$A$30,AO$207)/1000,SUMIFS(Gögn!$I$2:$I$11876,Gögn!$F$2:$F$11876,$A20,Gögn!$A$2:$A$11876,AO$207)/1000))</f>
        <v>0</v>
      </c>
      <c r="AP20" s="22">
        <f>IF(AP$8="Bayern",SUMIFS(Erl.Gögn!$H$2:$H$30,Erl.Gögn!$E$2:$E$30,$A20,Erl.Gögn!$A$2:$A$30,AP$207)/1000,IF(AP$8="Allianz",SUMIFS(Erl.Gögn!$H$2:$H$30,Erl.Gögn!$E$2:$E$30,$A20,Erl.Gögn!$A$2:$A$30,AP$207)/1000,SUMIFS(Gögn!$I$2:$I$11876,Gögn!$F$2:$F$11876,$A20,Gögn!$A$2:$A$11876,AP$207)/1000))</f>
        <v>0</v>
      </c>
      <c r="AQ20" s="22">
        <f>IF(AQ$8="Bayern",SUMIFS(Erl.Gögn!$H$2:$H$30,Erl.Gögn!$E$2:$E$30,$A20,Erl.Gögn!$A$2:$A$30,AQ$207)/1000,IF(AQ$8="Allianz",SUMIFS(Erl.Gögn!$H$2:$H$30,Erl.Gögn!$E$2:$E$30,$A20,Erl.Gögn!$A$2:$A$30,AQ$207)/1000,SUMIFS(Gögn!$I$2:$I$11876,Gögn!$F$2:$F$11876,$A20,Gögn!$A$2:$A$11876,AQ$207)/1000))</f>
        <v>0</v>
      </c>
      <c r="AR20" s="22">
        <f>IF(AR$8="Bayern",SUMIFS(Erl.Gögn!$H$2:$H$30,Erl.Gögn!$E$2:$E$30,$A20,Erl.Gögn!$A$2:$A$30,AR$207)/1000,IF(AR$8="Allianz",SUMIFS(Erl.Gögn!$H$2:$H$30,Erl.Gögn!$E$2:$E$30,$A20,Erl.Gögn!$A$2:$A$30,AR$207)/1000,SUMIFS(Gögn!$I$2:$I$11876,Gögn!$F$2:$F$11876,$A20,Gögn!$A$2:$A$11876,AR$207)/1000))</f>
        <v>0</v>
      </c>
      <c r="AS20" s="22">
        <f>IF(AS$8="Bayern",SUMIFS(Erl.Gögn!$H$2:$H$30,Erl.Gögn!$E$2:$E$30,$A20,Erl.Gögn!$A$2:$A$30,AS$207)/1000,IF(AS$8="Allianz",SUMIFS(Erl.Gögn!$H$2:$H$30,Erl.Gögn!$E$2:$E$30,$A20,Erl.Gögn!$A$2:$A$30,AS$207)/1000,SUMIFS(Gögn!$I$2:$I$11876,Gögn!$F$2:$F$11876,$A20,Gögn!$A$2:$A$11876,AS$207)/1000))</f>
        <v>0</v>
      </c>
      <c r="AT20" s="22">
        <f>IF(AT$8="Bayern",SUMIFS(Erl.Gögn!$H$2:$H$30,Erl.Gögn!$E$2:$E$30,$A20,Erl.Gögn!$A$2:$A$30,AT$207)/1000,IF(AT$8="Allianz",SUMIFS(Erl.Gögn!$H$2:$H$30,Erl.Gögn!$E$2:$E$30,$A20,Erl.Gögn!$A$2:$A$30,AT$207)/1000,SUMIFS(Gögn!$I$2:$I$11876,Gögn!$F$2:$F$11876,$A20,Gögn!$A$2:$A$11876,AT$207)/1000))</f>
        <v>0</v>
      </c>
      <c r="AU20" s="22">
        <f>IF(AU$8="Bayern",SUMIFS(Erl.Gögn!$H$2:$H$30,Erl.Gögn!$E$2:$E$30,$A20,Erl.Gögn!$A$2:$A$30,AU$207)/1000,IF(AU$8="Allianz",SUMIFS(Erl.Gögn!$H$2:$H$30,Erl.Gögn!$E$2:$E$30,$A20,Erl.Gögn!$A$2:$A$30,AU$207)/1000,SUMIFS(Gögn!$I$2:$I$11876,Gögn!$F$2:$F$11876,$A20,Gögn!$A$2:$A$11876,AU$207)/1000))</f>
        <v>0</v>
      </c>
      <c r="AV20" s="22">
        <f>IF(AV$8="Bayern",SUMIFS(Erl.Gögn!$H$2:$H$30,Erl.Gögn!$E$2:$E$30,$A20,Erl.Gögn!$A$2:$A$30,AV$207)/1000,IF(AV$8="Allianz",SUMIFS(Erl.Gögn!$H$2:$H$30,Erl.Gögn!$E$2:$E$30,$A20,Erl.Gögn!$A$2:$A$30,AV$207)/1000,SUMIFS(Gögn!$I$2:$I$11876,Gögn!$F$2:$F$11876,$A20,Gögn!$A$2:$A$11876,AV$207)/1000))</f>
        <v>0</v>
      </c>
      <c r="AW20" s="22">
        <f>IF(AW$8="Bayern",SUMIFS(Erl.Gögn!$H$2:$H$30,Erl.Gögn!$E$2:$E$30,$A20,Erl.Gögn!$A$2:$A$30,AW$207)/1000,IF(AW$8="Allianz",SUMIFS(Erl.Gögn!$H$2:$H$30,Erl.Gögn!$E$2:$E$30,$A20,Erl.Gögn!$A$2:$A$30,AW$207)/1000,SUMIFS(Gögn!$I$2:$I$11876,Gögn!$F$2:$F$11876,$A20,Gögn!$A$2:$A$11876,AW$207)/1000))</f>
        <v>0</v>
      </c>
      <c r="AX20" s="22">
        <f>IF(AX$8="Bayern",SUMIFS(Erl.Gögn!$H$2:$H$30,Erl.Gögn!$E$2:$E$30,$A20,Erl.Gögn!$A$2:$A$30,AX$207)/1000,IF(AX$8="Allianz",SUMIFS(Erl.Gögn!$H$2:$H$30,Erl.Gögn!$E$2:$E$30,$A20,Erl.Gögn!$A$2:$A$30,AX$207)/1000,SUMIFS(Gögn!$I$2:$I$11876,Gögn!$F$2:$F$11876,$A20,Gögn!$A$2:$A$11876,AX$207)/1000))</f>
        <v>0</v>
      </c>
      <c r="AY20" s="22">
        <f>IF(AY$8="Bayern",SUMIFS(Erl.Gögn!$H$2:$H$30,Erl.Gögn!$E$2:$E$30,$A20,Erl.Gögn!$A$2:$A$30,AY$207)/1000,IF(AY$8="Allianz",SUMIFS(Erl.Gögn!$H$2:$H$30,Erl.Gögn!$E$2:$E$30,$A20,Erl.Gögn!$A$2:$A$30,AY$207)/1000,SUMIFS(Gögn!$I$2:$I$11876,Gögn!$F$2:$F$11876,$A20,Gögn!$A$2:$A$11876,AY$207)/1000))</f>
        <v>0</v>
      </c>
      <c r="AZ20" s="22">
        <f>IF(AZ$8="Bayern",SUMIFS(Erl.Gögn!$H$2:$H$30,Erl.Gögn!$E$2:$E$30,$A20,Erl.Gögn!$A$2:$A$30,AZ$207)/1000,IF(AZ$8="Allianz",SUMIFS(Erl.Gögn!$H$2:$H$30,Erl.Gögn!$E$2:$E$30,$A20,Erl.Gögn!$A$2:$A$30,AZ$207)/1000,SUMIFS(Gögn!$I$2:$I$11876,Gögn!$F$2:$F$11876,$A20,Gögn!$A$2:$A$11876,AZ$207)/1000))</f>
        <v>0</v>
      </c>
      <c r="BA20" s="22">
        <f>IF(BA$8="Bayern",SUMIFS(Erl.Gögn!$H$2:$H$30,Erl.Gögn!$E$2:$E$30,$A20,Erl.Gögn!$A$2:$A$30,BA$207)/1000,IF(BA$8="Allianz",SUMIFS(Erl.Gögn!$H$2:$H$30,Erl.Gögn!$E$2:$E$30,$A20,Erl.Gögn!$A$2:$A$30,BA$207)/1000,SUMIFS(Gögn!$I$2:$I$11876,Gögn!$F$2:$F$11876,$A20,Gögn!$A$2:$A$11876,BA$207)/1000))</f>
        <v>0</v>
      </c>
      <c r="BB20" s="22">
        <f>IF(BB$8="Bayern",SUMIFS(Erl.Gögn!$H$2:$H$30,Erl.Gögn!$E$2:$E$30,$A20,Erl.Gögn!$A$2:$A$30,BB$207)/1000,IF(BB$8="Allianz",SUMIFS(Erl.Gögn!$H$2:$H$30,Erl.Gögn!$E$2:$E$30,$A20,Erl.Gögn!$A$2:$A$30,BB$207)/1000,SUMIFS(Gögn!$I$2:$I$11876,Gögn!$F$2:$F$11876,$A20,Gögn!$A$2:$A$11876,BB$207)/1000))</f>
        <v>0</v>
      </c>
      <c r="BC20" s="22">
        <f>IF(BC$8="Bayern",SUMIFS(Erl.Gögn!$H$2:$H$30,Erl.Gögn!$E$2:$E$30,$A20,Erl.Gögn!$A$2:$A$30,BC$207)/1000,IF(BC$8="Allianz",SUMIFS(Erl.Gögn!$H$2:$H$30,Erl.Gögn!$E$2:$E$30,$A20,Erl.Gögn!$A$2:$A$30,BC$207)/1000,SUMIFS(Gögn!$I$2:$I$11876,Gögn!$F$2:$F$11876,$A20,Gögn!$A$2:$A$11876,BC$207)/1000))</f>
        <v>0</v>
      </c>
      <c r="BD20" s="22">
        <f>IF(BD$8="Bayern",SUMIFS(Erl.Gögn!$H$2:$H$30,Erl.Gögn!$E$2:$E$30,$A20,Erl.Gögn!$A$2:$A$30,BD$207)/1000,IF(BD$8="Allianz",SUMIFS(Erl.Gögn!$H$2:$H$30,Erl.Gögn!$E$2:$E$30,$A20,Erl.Gögn!$A$2:$A$30,BD$207)/1000,SUMIFS(Gögn!$I$2:$I$11876,Gögn!$F$2:$F$11876,$A20,Gögn!$A$2:$A$11876,BD$207)/1000))</f>
        <v>0</v>
      </c>
      <c r="BE20" s="22">
        <f>IF(BE$8="Bayern",SUMIFS(Erl.Gögn!$H$2:$H$30,Erl.Gögn!$E$2:$E$30,$A20,Erl.Gögn!$A$2:$A$30,BE$207)/1000,IF(BE$8="Allianz",SUMIFS(Erl.Gögn!$H$2:$H$30,Erl.Gögn!$E$2:$E$30,$A20,Erl.Gögn!$A$2:$A$30,BE$207)/1000,SUMIFS(Gögn!$I$2:$I$11876,Gögn!$F$2:$F$11876,$A20,Gögn!$A$2:$A$11876,BE$207)/1000))</f>
        <v>0</v>
      </c>
      <c r="BF20" s="22">
        <f>IF(BF$8="Bayern",SUMIFS(Erl.Gögn!$H$2:$H$30,Erl.Gögn!$E$2:$E$30,$A20,Erl.Gögn!$A$2:$A$30,BF$207)/1000,IF(BF$8="Allianz",SUMIFS(Erl.Gögn!$H$2:$H$30,Erl.Gögn!$E$2:$E$30,$A20,Erl.Gögn!$A$2:$A$30,BF$207)/1000,SUMIFS(Gögn!$I$2:$I$11876,Gögn!$F$2:$F$11876,$A20,Gögn!$A$2:$A$11876,BF$207)/1000))</f>
        <v>0</v>
      </c>
      <c r="BG20" s="22">
        <f>IF(BG$8="Bayern",SUMIFS(Erl.Gögn!$H$2:$H$30,Erl.Gögn!$E$2:$E$30,$A20,Erl.Gögn!$A$2:$A$30,BG$207)/1000,IF(BG$8="Allianz",SUMIFS(Erl.Gögn!$H$2:$H$30,Erl.Gögn!$E$2:$E$30,$A20,Erl.Gögn!$A$2:$A$30,BG$207)/1000,SUMIFS(Gögn!$I$2:$I$11876,Gögn!$F$2:$F$11876,$A20,Gögn!$A$2:$A$11876,BG$207)/1000))</f>
        <v>0</v>
      </c>
      <c r="BH20" s="22">
        <f>IF(BH$8="Bayern",SUMIFS(Erl.Gögn!$H$2:$H$30,Erl.Gögn!$E$2:$E$30,$A20,Erl.Gögn!$A$2:$A$30,BH$207)/1000,IF(BH$8="Allianz",SUMIFS(Erl.Gögn!$H$2:$H$30,Erl.Gögn!$E$2:$E$30,$A20,Erl.Gögn!$A$2:$A$30,BH$207)/1000,SUMIFS(Gögn!$I$2:$I$11876,Gögn!$F$2:$F$11876,$A20,Gögn!$A$2:$A$11876,BH$207)/1000))</f>
        <v>0</v>
      </c>
      <c r="BI20" s="22">
        <f>IF(BI$8="Bayern",SUMIFS(Erl.Gögn!$H$2:$H$30,Erl.Gögn!$E$2:$E$30,$A20,Erl.Gögn!$A$2:$A$30,BI$207)/1000,IF(BI$8="Allianz",SUMIFS(Erl.Gögn!$H$2:$H$30,Erl.Gögn!$E$2:$E$30,$A20,Erl.Gögn!$A$2:$A$30,BI$207)/1000,SUMIFS(Gögn!$I$2:$I$11876,Gögn!$F$2:$F$11876,$A20,Gögn!$A$2:$A$11876,BI$207)/1000))</f>
        <v>0</v>
      </c>
      <c r="BJ20" s="22">
        <f>IF(BJ$8="Bayern",SUMIFS(Erl.Gögn!$H$2:$H$30,Erl.Gögn!$E$2:$E$30,$A20,Erl.Gögn!$A$2:$A$30,BJ$207)/1000,IF(BJ$8="Allianz",SUMIFS(Erl.Gögn!$H$2:$H$30,Erl.Gögn!$E$2:$E$30,$A20,Erl.Gögn!$A$2:$A$30,BJ$207)/1000,SUMIFS(Gögn!$I$2:$I$11876,Gögn!$F$2:$F$11876,$A20,Gögn!$A$2:$A$11876,BJ$207)/1000))</f>
        <v>0</v>
      </c>
      <c r="BK20" s="22">
        <f>IF(BK$8="Bayern",SUMIFS(Erl.Gögn!$H$2:$H$30,Erl.Gögn!$E$2:$E$30,$A20,Erl.Gögn!$A$2:$A$30,BK$207)/1000,IF(BK$8="Allianz",SUMIFS(Erl.Gögn!$H$2:$H$30,Erl.Gögn!$E$2:$E$30,$A20,Erl.Gögn!$A$2:$A$30,BK$207)/1000,SUMIFS(Gögn!$I$2:$I$11876,Gögn!$F$2:$F$11876,$A20,Gögn!$A$2:$A$11876,BK$207)/1000))</f>
        <v>0</v>
      </c>
      <c r="BL20" s="22">
        <f>IF(BL$8="Bayern",SUMIFS(Erl.Gögn!$H$2:$H$30,Erl.Gögn!$E$2:$E$30,$A20,Erl.Gögn!$A$2:$A$30,BL$207)/1000,IF(BL$8="Allianz",SUMIFS(Erl.Gögn!$H$2:$H$30,Erl.Gögn!$E$2:$E$30,$A20,Erl.Gögn!$A$2:$A$30,BL$207)/1000,SUMIFS(Gögn!$I$2:$I$11876,Gögn!$F$2:$F$11876,$A20,Gögn!$A$2:$A$11876,BL$207)/1000))</f>
        <v>0</v>
      </c>
      <c r="BM20" s="22">
        <f>IF(BM$8="Bayern",SUMIFS(Erl.Gögn!$H$2:$H$30,Erl.Gögn!$E$2:$E$30,$A20,Erl.Gögn!$A$2:$A$30,BM$207)/1000,IF(BM$8="Allianz",SUMIFS(Erl.Gögn!$H$2:$H$30,Erl.Gögn!$E$2:$E$30,$A20,Erl.Gögn!$A$2:$A$30,BM$207)/1000,SUMIFS(Gögn!$I$2:$I$11876,Gögn!$F$2:$F$11876,$A20,Gögn!$A$2:$A$11876,BM$207)/1000))</f>
        <v>0</v>
      </c>
      <c r="BN20" s="22">
        <f>IF(BN$8="Bayern",SUMIFS(Erl.Gögn!$H$2:$H$30,Erl.Gögn!$E$2:$E$30,$A20,Erl.Gögn!$A$2:$A$30,BN$207)/1000,IF(BN$8="Allianz",SUMIFS(Erl.Gögn!$H$2:$H$30,Erl.Gögn!$E$2:$E$30,$A20,Erl.Gögn!$A$2:$A$30,BN$207)/1000,SUMIFS(Gögn!$I$2:$I$11876,Gögn!$F$2:$F$11876,$A20,Gögn!$A$2:$A$11876,BN$207)/1000))</f>
        <v>0</v>
      </c>
      <c r="BO20" s="22">
        <f>IF(BO$8="Bayern",SUMIFS(Erl.Gögn!$H$2:$H$30,Erl.Gögn!$E$2:$E$30,$A20,Erl.Gögn!$A$2:$A$30,BO$207)/1000,IF(BO$8="Allianz",SUMIFS(Erl.Gögn!$H$2:$H$30,Erl.Gögn!$E$2:$E$30,$A20,Erl.Gögn!$A$2:$A$30,BO$207)/1000,SUMIFS(Gögn!$I$2:$I$11876,Gögn!$F$2:$F$11876,$A20,Gögn!$A$2:$A$11876,BO$207)/1000))</f>
        <v>0</v>
      </c>
      <c r="BP20" s="22">
        <f>IF(BP$8="Bayern",SUMIFS(Erl.Gögn!$H$2:$H$30,Erl.Gögn!$E$2:$E$30,$A20,Erl.Gögn!$A$2:$A$30,BP$207)/1000,IF(BP$8="Allianz",SUMIFS(Erl.Gögn!$H$2:$H$30,Erl.Gögn!$E$2:$E$30,$A20,Erl.Gögn!$A$2:$A$30,BP$207)/1000,SUMIFS(Gögn!$I$2:$I$11876,Gögn!$F$2:$F$11876,$A20,Gögn!$A$2:$A$11876,BP$207)/1000))</f>
        <v>0</v>
      </c>
      <c r="BQ20" s="22">
        <f>IF(BQ$8="Bayern",SUMIFS(Erl.Gögn!$H$2:$H$30,Erl.Gögn!$E$2:$E$30,$A20,Erl.Gögn!$A$2:$A$30,BQ$207)/1000,IF(BQ$8="Allianz",SUMIFS(Erl.Gögn!$H$2:$H$30,Erl.Gögn!$E$2:$E$30,$A20,Erl.Gögn!$A$2:$A$30,BQ$207)/1000,SUMIFS(Gögn!$I$2:$I$11876,Gögn!$F$2:$F$11876,$A20,Gögn!$A$2:$A$11876,BQ$207)/1000))</f>
        <v>0</v>
      </c>
      <c r="BR20" s="22">
        <f>IF(BR$8="Bayern",SUMIFS(Erl.Gögn!$H$2:$H$30,Erl.Gögn!$E$2:$E$30,$A20,Erl.Gögn!$A$2:$A$30,BR$207)/1000,IF(BR$8="Allianz",SUMIFS(Erl.Gögn!$H$2:$H$30,Erl.Gögn!$E$2:$E$30,$A20,Erl.Gögn!$A$2:$A$30,BR$207)/1000,SUMIFS(Gögn!$I$2:$I$11876,Gögn!$F$2:$F$11876,$A20,Gögn!$A$2:$A$11876,BR$207)/1000))</f>
        <v>0</v>
      </c>
      <c r="BS20" s="22">
        <f>IF(BS$8="Bayern",SUMIFS(Erl.Gögn!$H$2:$H$30,Erl.Gögn!$E$2:$E$30,$A20,Erl.Gögn!$A$2:$A$30,BS$207)/1000,IF(BS$8="Allianz",SUMIFS(Erl.Gögn!$H$2:$H$30,Erl.Gögn!$E$2:$E$30,$A20,Erl.Gögn!$A$2:$A$30,BS$207)/1000,SUMIFS(Gögn!$I$2:$I$11876,Gögn!$F$2:$F$11876,$A20,Gögn!$A$2:$A$11876,BS$207)/1000))</f>
        <v>0</v>
      </c>
      <c r="BT20" s="22">
        <f>IF(BT$8="Bayern",SUMIFS(Erl.Gögn!$H$2:$H$30,Erl.Gögn!$E$2:$E$30,$A20,Erl.Gögn!$A$2:$A$30,BT$207)/1000,IF(BT$8="Allianz",SUMIFS(Erl.Gögn!$H$2:$H$30,Erl.Gögn!$E$2:$E$30,$A20,Erl.Gögn!$A$2:$A$30,BT$207)/1000,SUMIFS(Gögn!$I$2:$I$11876,Gögn!$F$2:$F$11876,$A20,Gögn!$A$2:$A$11876,BT$207)/1000))</f>
        <v>0</v>
      </c>
      <c r="BU20" s="22">
        <f>IF(BU$8="Bayern",SUMIFS(Erl.Gögn!$H$2:$H$30,Erl.Gögn!$E$2:$E$30,$A20,Erl.Gögn!$A$2:$A$30,BU$207)/1000,IF(BU$8="Allianz",SUMIFS(Erl.Gögn!$H$2:$H$30,Erl.Gögn!$E$2:$E$30,$A20,Erl.Gögn!$A$2:$A$30,BU$207)/1000,SUMIFS(Gögn!$I$2:$I$11876,Gögn!$F$2:$F$11876,$A20,Gögn!$A$2:$A$11876,BU$207)/1000))</f>
        <v>0</v>
      </c>
      <c r="BV20" s="22">
        <f>IF(BV$8="Bayern",SUMIFS(Erl.Gögn!$H$2:$H$30,Erl.Gögn!$E$2:$E$30,$A20,Erl.Gögn!$A$2:$A$30,BV$207)/1000,IF(BV$8="Allianz",SUMIFS(Erl.Gögn!$H$2:$H$30,Erl.Gögn!$E$2:$E$30,$A20,Erl.Gögn!$A$2:$A$30,BV$207)/1000,SUMIFS(Gögn!$I$2:$I$11876,Gögn!$F$2:$F$11876,$A20,Gögn!$A$2:$A$11876,BV$207)/1000))</f>
        <v>0</v>
      </c>
      <c r="BW20" s="22">
        <f>IF(BW$8="Bayern",SUMIFS(Erl.Gögn!$H$2:$H$30,Erl.Gögn!$E$2:$E$30,$A20,Erl.Gögn!$A$2:$A$30,BW$207)/1000,IF(BW$8="Allianz",SUMIFS(Erl.Gögn!$H$2:$H$30,Erl.Gögn!$E$2:$E$30,$A20,Erl.Gögn!$A$2:$A$30,BW$207)/1000,SUMIFS(Gögn!$I$2:$I$11876,Gögn!$F$2:$F$11876,$A20,Gögn!$A$2:$A$11876,BW$207)/1000))</f>
        <v>0</v>
      </c>
      <c r="BX20" s="22">
        <f>IF(BX$8="Bayern",SUMIFS(Erl.Gögn!$H$2:$H$30,Erl.Gögn!$E$2:$E$30,$A20,Erl.Gögn!$A$2:$A$30,BX$207)/1000,IF(BX$8="Allianz",SUMIFS(Erl.Gögn!$H$2:$H$30,Erl.Gögn!$E$2:$E$30,$A20,Erl.Gögn!$A$2:$A$30,BX$207)/1000,SUMIFS(Gögn!$I$2:$I$11876,Gögn!$F$2:$F$11876,$A20,Gögn!$A$2:$A$11876,BX$207)/1000))</f>
        <v>0</v>
      </c>
      <c r="BY20" s="22">
        <f>IF(BY$8="Bayern",SUMIFS(Erl.Gögn!$H$2:$H$30,Erl.Gögn!$E$2:$E$30,$A20,Erl.Gögn!$A$2:$A$30,BY$207)/1000,IF(BY$8="Allianz",SUMIFS(Erl.Gögn!$H$2:$H$30,Erl.Gögn!$E$2:$E$30,$A20,Erl.Gögn!$A$2:$A$30,BY$207)/1000,SUMIFS(Gögn!$I$2:$I$11876,Gögn!$F$2:$F$11876,$A20,Gögn!$A$2:$A$11876,BY$207)/1000))</f>
        <v>0</v>
      </c>
      <c r="BZ20" s="22">
        <f>IF(BZ$8="Bayern",SUMIFS(Erl.Gögn!$H$2:$H$30,Erl.Gögn!$E$2:$E$30,$A20,Erl.Gögn!$A$2:$A$30,BZ$207)/1000,IF(BZ$8="Allianz",SUMIFS(Erl.Gögn!$H$2:$H$30,Erl.Gögn!$E$2:$E$30,$A20,Erl.Gögn!$A$2:$A$30,BZ$207)/1000,SUMIFS(Gögn!$I$2:$I$11876,Gögn!$F$2:$F$11876,$A20,Gögn!$A$2:$A$11876,BZ$207)/1000))</f>
        <v>0</v>
      </c>
      <c r="CA20" s="22">
        <f>IF(CA$8="Bayern",SUMIFS(Erl.Gögn!$H$2:$H$30,Erl.Gögn!$E$2:$E$30,$A20,Erl.Gögn!$A$2:$A$30,CA$207)/1000,IF(CA$8="Allianz",SUMIFS(Erl.Gögn!$H$2:$H$30,Erl.Gögn!$E$2:$E$30,$A20,Erl.Gögn!$A$2:$A$30,CA$207)/1000,SUMIFS(Gögn!$I$2:$I$11876,Gögn!$F$2:$F$11876,$A20,Gögn!$A$2:$A$11876,CA$207)/1000))</f>
        <v>0</v>
      </c>
      <c r="CB20" s="22">
        <f>IF(CB$8="Bayern",SUMIFS(Erl.Gögn!$H$2:$H$30,Erl.Gögn!$E$2:$E$30,$A20,Erl.Gögn!$A$2:$A$30,CB$207)/1000,IF(CB$8="Allianz",SUMIFS(Erl.Gögn!$H$2:$H$30,Erl.Gögn!$E$2:$E$30,$A20,Erl.Gögn!$A$2:$A$30,CB$207)/1000,SUMIFS(Gögn!$I$2:$I$11876,Gögn!$F$2:$F$11876,$A20,Gögn!$A$2:$A$11876,CB$207)/1000))</f>
        <v>0</v>
      </c>
      <c r="CC20" s="22">
        <f>IF(CC$8="Bayern",SUMIFS(Erl.Gögn!$H$2:$H$30,Erl.Gögn!$E$2:$E$30,$A20,Erl.Gögn!$A$2:$A$30,CC$207)/1000,IF(CC$8="Allianz",SUMIFS(Erl.Gögn!$H$2:$H$30,Erl.Gögn!$E$2:$E$30,$A20,Erl.Gögn!$A$2:$A$30,CC$207)/1000,SUMIFS(Gögn!$I$2:$I$11876,Gögn!$F$2:$F$11876,$A20,Gögn!$A$2:$A$11876,CC$207)/1000))</f>
        <v>0</v>
      </c>
      <c r="CD20" s="22">
        <f>IF(CD$8="Bayern",SUMIFS(Erl.Gögn!$H$2:$H$30,Erl.Gögn!$E$2:$E$30,$A20,Erl.Gögn!$A$2:$A$30,CD$207)/1000,IF(CD$8="Allianz",SUMIFS(Erl.Gögn!$H$2:$H$30,Erl.Gögn!$E$2:$E$30,$A20,Erl.Gögn!$A$2:$A$30,CD$207)/1000,SUMIFS(Gögn!$I$2:$I$11876,Gögn!$F$2:$F$11876,$A20,Gögn!$A$2:$A$11876,CD$207)/1000))</f>
        <v>0</v>
      </c>
    </row>
    <row r="21" spans="1:82" ht="15">
      <c r="A21" s="5" t="s">
        <v>165</v>
      </c>
      <c r="B21" s="5"/>
      <c r="C21" s="23" t="s">
        <v>166</v>
      </c>
      <c r="D21" s="24">
        <f t="shared" si="4"/>
        <v>0</v>
      </c>
      <c r="E21" s="24">
        <f>IF(E$8="Bayern",SUMIFS(Erl.Gögn!$H$2:$H$30,Erl.Gögn!$E$2:$E$30,$A21,Erl.Gögn!$A$2:$A$30,E$207)/1000,IF(E$8="Allianz",SUMIFS(Erl.Gögn!$H$2:$H$30,Erl.Gögn!$E$2:$E$30,$A21,Erl.Gögn!$A$2:$A$30,E$207)/1000,SUMIFS(Gögn!$I$2:$I$11876,Gögn!$F$2:$F$11876,$A21,Gögn!$A$2:$A$11876,E$207)/1000))</f>
        <v>0</v>
      </c>
      <c r="F21" s="24">
        <f>IF(F$8="Bayern",SUMIFS(Erl.Gögn!$H$2:$H$30,Erl.Gögn!$E$2:$E$30,$A21,Erl.Gögn!$A$2:$A$30,F$207)/1000,IF(F$8="Allianz",SUMIFS(Erl.Gögn!$H$2:$H$30,Erl.Gögn!$E$2:$E$30,$A21,Erl.Gögn!$A$2:$A$30,F$207)/1000,SUMIFS(Gögn!$I$2:$I$11876,Gögn!$F$2:$F$11876,$A21,Gögn!$A$2:$A$11876,F$207)/1000))</f>
        <v>0</v>
      </c>
      <c r="G21" s="24">
        <f>IF(G$8="Bayern",SUMIFS(Erl.Gögn!$H$2:$H$30,Erl.Gögn!$E$2:$E$30,$A21,Erl.Gögn!$A$2:$A$30,G$207)/1000,IF(G$8="Allianz",SUMIFS(Erl.Gögn!$H$2:$H$30,Erl.Gögn!$E$2:$E$30,$A21,Erl.Gögn!$A$2:$A$30,G$207)/1000,SUMIFS(Gögn!$I$2:$I$11876,Gögn!$F$2:$F$11876,$A21,Gögn!$A$2:$A$11876,G$207)/1000))</f>
        <v>0</v>
      </c>
      <c r="H21" s="24">
        <f>IF(H$8="Bayern",SUMIFS(Erl.Gögn!$H$2:$H$30,Erl.Gögn!$E$2:$E$30,$A21,Erl.Gögn!$A$2:$A$30,H$207)/1000,IF(H$8="Allianz",SUMIFS(Erl.Gögn!$H$2:$H$30,Erl.Gögn!$E$2:$E$30,$A21,Erl.Gögn!$A$2:$A$30,H$207)/1000,SUMIFS(Gögn!$I$2:$I$11876,Gögn!$F$2:$F$11876,$A21,Gögn!$A$2:$A$11876,H$207)/1000))</f>
        <v>0</v>
      </c>
      <c r="I21" s="24">
        <f>IF(I$8="Bayern",SUMIFS(Erl.Gögn!$H$2:$H$30,Erl.Gögn!$E$2:$E$30,$A21,Erl.Gögn!$A$2:$A$30,I$207)/1000,IF(I$8="Allianz",SUMIFS(Erl.Gögn!$H$2:$H$30,Erl.Gögn!$E$2:$E$30,$A21,Erl.Gögn!$A$2:$A$30,I$207)/1000,SUMIFS(Gögn!$I$2:$I$11876,Gögn!$F$2:$F$11876,$A21,Gögn!$A$2:$A$11876,I$207)/1000))</f>
        <v>0</v>
      </c>
      <c r="J21" s="24">
        <f>IF(J$8="Bayern",SUMIFS(Erl.Gögn!$H$2:$H$30,Erl.Gögn!$E$2:$E$30,$A21,Erl.Gögn!$A$2:$A$30,J$207)/1000,IF(J$8="Allianz",SUMIFS(Erl.Gögn!$H$2:$H$30,Erl.Gögn!$E$2:$E$30,$A21,Erl.Gögn!$A$2:$A$30,J$207)/1000,SUMIFS(Gögn!$I$2:$I$11876,Gögn!$F$2:$F$11876,$A21,Gögn!$A$2:$A$11876,J$207)/1000))</f>
        <v>0</v>
      </c>
      <c r="K21" s="24">
        <f>IF(K$8="Bayern",SUMIFS(Erl.Gögn!$H$2:$H$30,Erl.Gögn!$E$2:$E$30,$A21,Erl.Gögn!$A$2:$A$30,K$207)/1000,IF(K$8="Allianz",SUMIFS(Erl.Gögn!$H$2:$H$30,Erl.Gögn!$E$2:$E$30,$A21,Erl.Gögn!$A$2:$A$30,K$207)/1000,SUMIFS(Gögn!$I$2:$I$11876,Gögn!$F$2:$F$11876,$A21,Gögn!$A$2:$A$11876,K$207)/1000))</f>
        <v>0</v>
      </c>
      <c r="L21" s="24">
        <f>IF(L$8="Bayern",SUMIFS(Erl.Gögn!$H$2:$H$30,Erl.Gögn!$E$2:$E$30,$A21,Erl.Gögn!$A$2:$A$30,L$207)/1000,IF(L$8="Allianz",SUMIFS(Erl.Gögn!$H$2:$H$30,Erl.Gögn!$E$2:$E$30,$A21,Erl.Gögn!$A$2:$A$30,L$207)/1000,SUMIFS(Gögn!$I$2:$I$11876,Gögn!$F$2:$F$11876,$A21,Gögn!$A$2:$A$11876,L$207)/1000))</f>
        <v>0</v>
      </c>
      <c r="M21" s="24">
        <f>IF(M$8="Bayern",SUMIFS(Erl.Gögn!$H$2:$H$30,Erl.Gögn!$E$2:$E$30,$A21,Erl.Gögn!$A$2:$A$30,M$207)/1000,IF(M$8="Allianz",SUMIFS(Erl.Gögn!$H$2:$H$30,Erl.Gögn!$E$2:$E$30,$A21,Erl.Gögn!$A$2:$A$30,M$207)/1000,SUMIFS(Gögn!$I$2:$I$11876,Gögn!$F$2:$F$11876,$A21,Gögn!$A$2:$A$11876,M$207)/1000))</f>
        <v>0</v>
      </c>
      <c r="N21" s="24">
        <f>IF(N$8="Bayern",SUMIFS(Erl.Gögn!$H$2:$H$30,Erl.Gögn!$E$2:$E$30,$A21,Erl.Gögn!$A$2:$A$30,N$207)/1000,IF(N$8="Allianz",SUMIFS(Erl.Gögn!$H$2:$H$30,Erl.Gögn!$E$2:$E$30,$A21,Erl.Gögn!$A$2:$A$30,N$207)/1000,SUMIFS(Gögn!$I$2:$I$11876,Gögn!$F$2:$F$11876,$A21,Gögn!$A$2:$A$11876,N$207)/1000))</f>
        <v>0</v>
      </c>
      <c r="O21" s="24">
        <f>IF(O$8="Bayern",SUMIFS(Erl.Gögn!$H$2:$H$30,Erl.Gögn!$E$2:$E$30,$A21,Erl.Gögn!$A$2:$A$30,O$207)/1000,IF(O$8="Allianz",SUMIFS(Erl.Gögn!$H$2:$H$30,Erl.Gögn!$E$2:$E$30,$A21,Erl.Gögn!$A$2:$A$30,O$207)/1000,SUMIFS(Gögn!$I$2:$I$11876,Gögn!$F$2:$F$11876,$A21,Gögn!$A$2:$A$11876,O$207)/1000))</f>
        <v>0</v>
      </c>
      <c r="P21" s="24">
        <f>IF(P$8="Bayern",SUMIFS(Erl.Gögn!$H$2:$H$30,Erl.Gögn!$E$2:$E$30,$A21,Erl.Gögn!$A$2:$A$30,P$207)/1000,IF(P$8="Allianz",SUMIFS(Erl.Gögn!$H$2:$H$30,Erl.Gögn!$E$2:$E$30,$A21,Erl.Gögn!$A$2:$A$30,P$207)/1000,SUMIFS(Gögn!$I$2:$I$11876,Gögn!$F$2:$F$11876,$A21,Gögn!$A$2:$A$11876,P$207)/1000))</f>
        <v>0</v>
      </c>
      <c r="Q21" s="24">
        <f>IF(Q$8="Bayern",SUMIFS(Erl.Gögn!$H$2:$H$30,Erl.Gögn!$E$2:$E$30,$A21,Erl.Gögn!$A$2:$A$30,Q$207)/1000,IF(Q$8="Allianz",SUMIFS(Erl.Gögn!$H$2:$H$30,Erl.Gögn!$E$2:$E$30,$A21,Erl.Gögn!$A$2:$A$30,Q$207)/1000,SUMIFS(Gögn!$I$2:$I$11876,Gögn!$F$2:$F$11876,$A21,Gögn!$A$2:$A$11876,Q$207)/1000))</f>
        <v>0</v>
      </c>
      <c r="R21" s="24">
        <f>IF(R$8="Bayern",SUMIFS(Erl.Gögn!$H$2:$H$30,Erl.Gögn!$E$2:$E$30,$A21,Erl.Gögn!$A$2:$A$30,R$207)/1000,IF(R$8="Allianz",SUMIFS(Erl.Gögn!$H$2:$H$30,Erl.Gögn!$E$2:$E$30,$A21,Erl.Gögn!$A$2:$A$30,R$207)/1000,SUMIFS(Gögn!$I$2:$I$11876,Gögn!$F$2:$F$11876,$A21,Gögn!$A$2:$A$11876,R$207)/1000))</f>
        <v>0</v>
      </c>
      <c r="S21" s="24">
        <f>IF(S$8="Bayern",SUMIFS(Erl.Gögn!$H$2:$H$30,Erl.Gögn!$E$2:$E$30,$A21,Erl.Gögn!$A$2:$A$30,S$207)/1000,IF(S$8="Allianz",SUMIFS(Erl.Gögn!$H$2:$H$30,Erl.Gögn!$E$2:$E$30,$A21,Erl.Gögn!$A$2:$A$30,S$207)/1000,SUMIFS(Gögn!$I$2:$I$11876,Gögn!$F$2:$F$11876,$A21,Gögn!$A$2:$A$11876,S$207)/1000))</f>
        <v>0</v>
      </c>
      <c r="T21" s="24">
        <f>IF(T$8="Bayern",SUMIFS(Erl.Gögn!$H$2:$H$30,Erl.Gögn!$E$2:$E$30,$A21,Erl.Gögn!$A$2:$A$30,T$207)/1000,IF(T$8="Allianz",SUMIFS(Erl.Gögn!$H$2:$H$30,Erl.Gögn!$E$2:$E$30,$A21,Erl.Gögn!$A$2:$A$30,T$207)/1000,SUMIFS(Gögn!$I$2:$I$11876,Gögn!$F$2:$F$11876,$A21,Gögn!$A$2:$A$11876,T$207)/1000))</f>
        <v>0</v>
      </c>
      <c r="U21" s="24">
        <f>IF(U$8="Bayern",SUMIFS(Erl.Gögn!$H$2:$H$30,Erl.Gögn!$E$2:$E$30,$A21,Erl.Gögn!$A$2:$A$30,U$207)/1000,IF(U$8="Allianz",SUMIFS(Erl.Gögn!$H$2:$H$30,Erl.Gögn!$E$2:$E$30,$A21,Erl.Gögn!$A$2:$A$30,U$207)/1000,SUMIFS(Gögn!$I$2:$I$11876,Gögn!$F$2:$F$11876,$A21,Gögn!$A$2:$A$11876,U$207)/1000))</f>
        <v>0</v>
      </c>
      <c r="V21" s="24">
        <f>IF(V$8="Bayern",SUMIFS(Erl.Gögn!$H$2:$H$30,Erl.Gögn!$E$2:$E$30,$A21,Erl.Gögn!$A$2:$A$30,V$207)/1000,IF(V$8="Allianz",SUMIFS(Erl.Gögn!$H$2:$H$30,Erl.Gögn!$E$2:$E$30,$A21,Erl.Gögn!$A$2:$A$30,V$207)/1000,SUMIFS(Gögn!$I$2:$I$11876,Gögn!$F$2:$F$11876,$A21,Gögn!$A$2:$A$11876,V$207)/1000))</f>
        <v>0</v>
      </c>
      <c r="W21" s="24">
        <f>IF(W$8="Bayern",SUMIFS(Erl.Gögn!$H$2:$H$30,Erl.Gögn!$E$2:$E$30,$A21,Erl.Gögn!$A$2:$A$30,W$207)/1000,IF(W$8="Allianz",SUMIFS(Erl.Gögn!$H$2:$H$30,Erl.Gögn!$E$2:$E$30,$A21,Erl.Gögn!$A$2:$A$30,W$207)/1000,SUMIFS(Gögn!$I$2:$I$11876,Gögn!$F$2:$F$11876,$A21,Gögn!$A$2:$A$11876,W$207)/1000))</f>
        <v>0</v>
      </c>
      <c r="X21" s="24">
        <f>IF(X$8="Bayern",SUMIFS(Erl.Gögn!$H$2:$H$30,Erl.Gögn!$E$2:$E$30,$A21,Erl.Gögn!$A$2:$A$30,X$207)/1000,IF(X$8="Allianz",SUMIFS(Erl.Gögn!$H$2:$H$30,Erl.Gögn!$E$2:$E$30,$A21,Erl.Gögn!$A$2:$A$30,X$207)/1000,SUMIFS(Gögn!$I$2:$I$11876,Gögn!$F$2:$F$11876,$A21,Gögn!$A$2:$A$11876,X$207)/1000))</f>
        <v>0</v>
      </c>
      <c r="Y21" s="24">
        <f>IF(Y$8="Bayern",SUMIFS(Erl.Gögn!$H$2:$H$30,Erl.Gögn!$E$2:$E$30,$A21,Erl.Gögn!$A$2:$A$30,Y$207)/1000,IF(Y$8="Allianz",SUMIFS(Erl.Gögn!$H$2:$H$30,Erl.Gögn!$E$2:$E$30,$A21,Erl.Gögn!$A$2:$A$30,Y$207)/1000,SUMIFS(Gögn!$I$2:$I$11876,Gögn!$F$2:$F$11876,$A21,Gögn!$A$2:$A$11876,Y$207)/1000))</f>
        <v>0</v>
      </c>
      <c r="Z21" s="24">
        <f>IF(Z$8="Bayern",SUMIFS(Erl.Gögn!$H$2:$H$30,Erl.Gögn!$E$2:$E$30,$A21,Erl.Gögn!$A$2:$A$30,Z$207)/1000,IF(Z$8="Allianz",SUMIFS(Erl.Gögn!$H$2:$H$30,Erl.Gögn!$E$2:$E$30,$A21,Erl.Gögn!$A$2:$A$30,Z$207)/1000,SUMIFS(Gögn!$I$2:$I$11876,Gögn!$F$2:$F$11876,$A21,Gögn!$A$2:$A$11876,Z$207)/1000))</f>
        <v>0</v>
      </c>
      <c r="AA21" s="24">
        <f>IF(AA$8="Bayern",SUMIFS(Erl.Gögn!$H$2:$H$30,Erl.Gögn!$E$2:$E$30,$A21,Erl.Gögn!$A$2:$A$30,AA$207)/1000,IF(AA$8="Allianz",SUMIFS(Erl.Gögn!$H$2:$H$30,Erl.Gögn!$E$2:$E$30,$A21,Erl.Gögn!$A$2:$A$30,AA$207)/1000,SUMIFS(Gögn!$I$2:$I$11876,Gögn!$F$2:$F$11876,$A21,Gögn!$A$2:$A$11876,AA$207)/1000))</f>
        <v>0</v>
      </c>
      <c r="AB21" s="24">
        <f>IF(AB$8="Bayern",SUMIFS(Erl.Gögn!$H$2:$H$30,Erl.Gögn!$E$2:$E$30,$A21,Erl.Gögn!$A$2:$A$30,AB$207)/1000,IF(AB$8="Allianz",SUMIFS(Erl.Gögn!$H$2:$H$30,Erl.Gögn!$E$2:$E$30,$A21,Erl.Gögn!$A$2:$A$30,AB$207)/1000,SUMIFS(Gögn!$I$2:$I$11876,Gögn!$F$2:$F$11876,$A21,Gögn!$A$2:$A$11876,AB$207)/1000))</f>
        <v>0</v>
      </c>
      <c r="AC21" s="24">
        <f>IF(AC$8="Bayern",SUMIFS(Erl.Gögn!$H$2:$H$30,Erl.Gögn!$E$2:$E$30,$A21,Erl.Gögn!$A$2:$A$30,AC$207)/1000,IF(AC$8="Allianz",SUMIFS(Erl.Gögn!$H$2:$H$30,Erl.Gögn!$E$2:$E$30,$A21,Erl.Gögn!$A$2:$A$30,AC$207)/1000,SUMIFS(Gögn!$I$2:$I$11876,Gögn!$F$2:$F$11876,$A21,Gögn!$A$2:$A$11876,AC$207)/1000))</f>
        <v>0</v>
      </c>
      <c r="AD21" s="24">
        <f>IF(AD$8="Bayern",SUMIFS(Erl.Gögn!$H$2:$H$30,Erl.Gögn!$E$2:$E$30,$A21,Erl.Gögn!$A$2:$A$30,AD$207)/1000,IF(AD$8="Allianz",SUMIFS(Erl.Gögn!$H$2:$H$30,Erl.Gögn!$E$2:$E$30,$A21,Erl.Gögn!$A$2:$A$30,AD$207)/1000,SUMIFS(Gögn!$I$2:$I$11876,Gögn!$F$2:$F$11876,$A21,Gögn!$A$2:$A$11876,AD$207)/1000))</f>
        <v>0</v>
      </c>
      <c r="AE21" s="24">
        <f>IF(AE$8="Bayern",SUMIFS(Erl.Gögn!$H$2:$H$30,Erl.Gögn!$E$2:$E$30,$A21,Erl.Gögn!$A$2:$A$30,AE$207)/1000,IF(AE$8="Allianz",SUMIFS(Erl.Gögn!$H$2:$H$30,Erl.Gögn!$E$2:$E$30,$A21,Erl.Gögn!$A$2:$A$30,AE$207)/1000,SUMIFS(Gögn!$I$2:$I$11876,Gögn!$F$2:$F$11876,$A21,Gögn!$A$2:$A$11876,AE$207)/1000))</f>
        <v>0</v>
      </c>
      <c r="AF21" s="24">
        <f>IF(AF$8="Bayern",SUMIFS(Erl.Gögn!$H$2:$H$30,Erl.Gögn!$E$2:$E$30,$A21,Erl.Gögn!$A$2:$A$30,AF$207)/1000,IF(AF$8="Allianz",SUMIFS(Erl.Gögn!$H$2:$H$30,Erl.Gögn!$E$2:$E$30,$A21,Erl.Gögn!$A$2:$A$30,AF$207)/1000,SUMIFS(Gögn!$I$2:$I$11876,Gögn!$F$2:$F$11876,$A21,Gögn!$A$2:$A$11876,AF$207)/1000))</f>
        <v>0</v>
      </c>
      <c r="AG21" s="24">
        <f>IF(AG$8="Bayern",SUMIFS(Erl.Gögn!$H$2:$H$30,Erl.Gögn!$E$2:$E$30,$A21,Erl.Gögn!$A$2:$A$30,AG$207)/1000,IF(AG$8="Allianz",SUMIFS(Erl.Gögn!$H$2:$H$30,Erl.Gögn!$E$2:$E$30,$A21,Erl.Gögn!$A$2:$A$30,AG$207)/1000,SUMIFS(Gögn!$I$2:$I$11876,Gögn!$F$2:$F$11876,$A21,Gögn!$A$2:$A$11876,AG$207)/1000))</f>
        <v>0</v>
      </c>
      <c r="AH21" s="24">
        <f>IF(AH$8="Bayern",SUMIFS(Erl.Gögn!$H$2:$H$30,Erl.Gögn!$E$2:$E$30,$A21,Erl.Gögn!$A$2:$A$30,AH$207)/1000,IF(AH$8="Allianz",SUMIFS(Erl.Gögn!$H$2:$H$30,Erl.Gögn!$E$2:$E$30,$A21,Erl.Gögn!$A$2:$A$30,AH$207)/1000,SUMIFS(Gögn!$I$2:$I$11876,Gögn!$F$2:$F$11876,$A21,Gögn!$A$2:$A$11876,AH$207)/1000))</f>
        <v>0</v>
      </c>
      <c r="AI21" s="24">
        <f>IF(AI$8="Bayern",SUMIFS(Erl.Gögn!$H$2:$H$30,Erl.Gögn!$E$2:$E$30,$A21,Erl.Gögn!$A$2:$A$30,AI$207)/1000,IF(AI$8="Allianz",SUMIFS(Erl.Gögn!$H$2:$H$30,Erl.Gögn!$E$2:$E$30,$A21,Erl.Gögn!$A$2:$A$30,AI$207)/1000,SUMIFS(Gögn!$I$2:$I$11876,Gögn!$F$2:$F$11876,$A21,Gögn!$A$2:$A$11876,AI$207)/1000))</f>
        <v>0</v>
      </c>
      <c r="AJ21" s="24">
        <f>IF(AJ$8="Bayern",SUMIFS(Erl.Gögn!$H$2:$H$30,Erl.Gögn!$E$2:$E$30,$A21,Erl.Gögn!$A$2:$A$30,AJ$207)/1000,IF(AJ$8="Allianz",SUMIFS(Erl.Gögn!$H$2:$H$30,Erl.Gögn!$E$2:$E$30,$A21,Erl.Gögn!$A$2:$A$30,AJ$207)/1000,SUMIFS(Gögn!$I$2:$I$11876,Gögn!$F$2:$F$11876,$A21,Gögn!$A$2:$A$11876,AJ$207)/1000))</f>
        <v>0</v>
      </c>
      <c r="AK21" s="24">
        <f>IF(AK$8="Bayern",SUMIFS(Erl.Gögn!$H$2:$H$30,Erl.Gögn!$E$2:$E$30,$A21,Erl.Gögn!$A$2:$A$30,AK$207)/1000,IF(AK$8="Allianz",SUMIFS(Erl.Gögn!$H$2:$H$30,Erl.Gögn!$E$2:$E$30,$A21,Erl.Gögn!$A$2:$A$30,AK$207)/1000,SUMIFS(Gögn!$I$2:$I$11876,Gögn!$F$2:$F$11876,$A21,Gögn!$A$2:$A$11876,AK$207)/1000))</f>
        <v>0</v>
      </c>
      <c r="AL21" s="24">
        <f>IF(AL$8="Bayern",SUMIFS(Erl.Gögn!$H$2:$H$30,Erl.Gögn!$E$2:$E$30,$A21,Erl.Gögn!$A$2:$A$30,AL$207)/1000,IF(AL$8="Allianz",SUMIFS(Erl.Gögn!$H$2:$H$30,Erl.Gögn!$E$2:$E$30,$A21,Erl.Gögn!$A$2:$A$30,AL$207)/1000,SUMIFS(Gögn!$I$2:$I$11876,Gögn!$F$2:$F$11876,$A21,Gögn!$A$2:$A$11876,AL$207)/1000))</f>
        <v>0</v>
      </c>
      <c r="AM21" s="24">
        <f>IF(AM$8="Bayern",SUMIFS(Erl.Gögn!$H$2:$H$30,Erl.Gögn!$E$2:$E$30,$A21,Erl.Gögn!$A$2:$A$30,AM$207)/1000,IF(AM$8="Allianz",SUMIFS(Erl.Gögn!$H$2:$H$30,Erl.Gögn!$E$2:$E$30,$A21,Erl.Gögn!$A$2:$A$30,AM$207)/1000,SUMIFS(Gögn!$I$2:$I$11876,Gögn!$F$2:$F$11876,$A21,Gögn!$A$2:$A$11876,AM$207)/1000))</f>
        <v>0</v>
      </c>
      <c r="AN21" s="24">
        <f>IF(AN$8="Bayern",SUMIFS(Erl.Gögn!$H$2:$H$30,Erl.Gögn!$E$2:$E$30,$A21,Erl.Gögn!$A$2:$A$30,AN$207)/1000,IF(AN$8="Allianz",SUMIFS(Erl.Gögn!$H$2:$H$30,Erl.Gögn!$E$2:$E$30,$A21,Erl.Gögn!$A$2:$A$30,AN$207)/1000,SUMIFS(Gögn!$I$2:$I$11876,Gögn!$F$2:$F$11876,$A21,Gögn!$A$2:$A$11876,AN$207)/1000))</f>
        <v>0</v>
      </c>
      <c r="AO21" s="24">
        <f>IF(AO$8="Bayern",SUMIFS(Erl.Gögn!$H$2:$H$30,Erl.Gögn!$E$2:$E$30,$A21,Erl.Gögn!$A$2:$A$30,AO$207)/1000,IF(AO$8="Allianz",SUMIFS(Erl.Gögn!$H$2:$H$30,Erl.Gögn!$E$2:$E$30,$A21,Erl.Gögn!$A$2:$A$30,AO$207)/1000,SUMIFS(Gögn!$I$2:$I$11876,Gögn!$F$2:$F$11876,$A21,Gögn!$A$2:$A$11876,AO$207)/1000))</f>
        <v>0</v>
      </c>
      <c r="AP21" s="24">
        <f>IF(AP$8="Bayern",SUMIFS(Erl.Gögn!$H$2:$H$30,Erl.Gögn!$E$2:$E$30,$A21,Erl.Gögn!$A$2:$A$30,AP$207)/1000,IF(AP$8="Allianz",SUMIFS(Erl.Gögn!$H$2:$H$30,Erl.Gögn!$E$2:$E$30,$A21,Erl.Gögn!$A$2:$A$30,AP$207)/1000,SUMIFS(Gögn!$I$2:$I$11876,Gögn!$F$2:$F$11876,$A21,Gögn!$A$2:$A$11876,AP$207)/1000))</f>
        <v>0</v>
      </c>
      <c r="AQ21" s="24">
        <f>IF(AQ$8="Bayern",SUMIFS(Erl.Gögn!$H$2:$H$30,Erl.Gögn!$E$2:$E$30,$A21,Erl.Gögn!$A$2:$A$30,AQ$207)/1000,IF(AQ$8="Allianz",SUMIFS(Erl.Gögn!$H$2:$H$30,Erl.Gögn!$E$2:$E$30,$A21,Erl.Gögn!$A$2:$A$30,AQ$207)/1000,SUMIFS(Gögn!$I$2:$I$11876,Gögn!$F$2:$F$11876,$A21,Gögn!$A$2:$A$11876,AQ$207)/1000))</f>
        <v>0</v>
      </c>
      <c r="AR21" s="24">
        <f>IF(AR$8="Bayern",SUMIFS(Erl.Gögn!$H$2:$H$30,Erl.Gögn!$E$2:$E$30,$A21,Erl.Gögn!$A$2:$A$30,AR$207)/1000,IF(AR$8="Allianz",SUMIFS(Erl.Gögn!$H$2:$H$30,Erl.Gögn!$E$2:$E$30,$A21,Erl.Gögn!$A$2:$A$30,AR$207)/1000,SUMIFS(Gögn!$I$2:$I$11876,Gögn!$F$2:$F$11876,$A21,Gögn!$A$2:$A$11876,AR$207)/1000))</f>
        <v>0</v>
      </c>
      <c r="AS21" s="24">
        <f>IF(AS$8="Bayern",SUMIFS(Erl.Gögn!$H$2:$H$30,Erl.Gögn!$E$2:$E$30,$A21,Erl.Gögn!$A$2:$A$30,AS$207)/1000,IF(AS$8="Allianz",SUMIFS(Erl.Gögn!$H$2:$H$30,Erl.Gögn!$E$2:$E$30,$A21,Erl.Gögn!$A$2:$A$30,AS$207)/1000,SUMIFS(Gögn!$I$2:$I$11876,Gögn!$F$2:$F$11876,$A21,Gögn!$A$2:$A$11876,AS$207)/1000))</f>
        <v>0</v>
      </c>
      <c r="AT21" s="24">
        <f>IF(AT$8="Bayern",SUMIFS(Erl.Gögn!$H$2:$H$30,Erl.Gögn!$E$2:$E$30,$A21,Erl.Gögn!$A$2:$A$30,AT$207)/1000,IF(AT$8="Allianz",SUMIFS(Erl.Gögn!$H$2:$H$30,Erl.Gögn!$E$2:$E$30,$A21,Erl.Gögn!$A$2:$A$30,AT$207)/1000,SUMIFS(Gögn!$I$2:$I$11876,Gögn!$F$2:$F$11876,$A21,Gögn!$A$2:$A$11876,AT$207)/1000))</f>
        <v>0</v>
      </c>
      <c r="AU21" s="24">
        <f>IF(AU$8="Bayern",SUMIFS(Erl.Gögn!$H$2:$H$30,Erl.Gögn!$E$2:$E$30,$A21,Erl.Gögn!$A$2:$A$30,AU$207)/1000,IF(AU$8="Allianz",SUMIFS(Erl.Gögn!$H$2:$H$30,Erl.Gögn!$E$2:$E$30,$A21,Erl.Gögn!$A$2:$A$30,AU$207)/1000,SUMIFS(Gögn!$I$2:$I$11876,Gögn!$F$2:$F$11876,$A21,Gögn!$A$2:$A$11876,AU$207)/1000))</f>
        <v>0</v>
      </c>
      <c r="AV21" s="24">
        <f>IF(AV$8="Bayern",SUMIFS(Erl.Gögn!$H$2:$H$30,Erl.Gögn!$E$2:$E$30,$A21,Erl.Gögn!$A$2:$A$30,AV$207)/1000,IF(AV$8="Allianz",SUMIFS(Erl.Gögn!$H$2:$H$30,Erl.Gögn!$E$2:$E$30,$A21,Erl.Gögn!$A$2:$A$30,AV$207)/1000,SUMIFS(Gögn!$I$2:$I$11876,Gögn!$F$2:$F$11876,$A21,Gögn!$A$2:$A$11876,AV$207)/1000))</f>
        <v>0</v>
      </c>
      <c r="AW21" s="24">
        <f>IF(AW$8="Bayern",SUMIFS(Erl.Gögn!$H$2:$H$30,Erl.Gögn!$E$2:$E$30,$A21,Erl.Gögn!$A$2:$A$30,AW$207)/1000,IF(AW$8="Allianz",SUMIFS(Erl.Gögn!$H$2:$H$30,Erl.Gögn!$E$2:$E$30,$A21,Erl.Gögn!$A$2:$A$30,AW$207)/1000,SUMIFS(Gögn!$I$2:$I$11876,Gögn!$F$2:$F$11876,$A21,Gögn!$A$2:$A$11876,AW$207)/1000))</f>
        <v>0</v>
      </c>
      <c r="AX21" s="24">
        <f>IF(AX$8="Bayern",SUMIFS(Erl.Gögn!$H$2:$H$30,Erl.Gögn!$E$2:$E$30,$A21,Erl.Gögn!$A$2:$A$30,AX$207)/1000,IF(AX$8="Allianz",SUMIFS(Erl.Gögn!$H$2:$H$30,Erl.Gögn!$E$2:$E$30,$A21,Erl.Gögn!$A$2:$A$30,AX$207)/1000,SUMIFS(Gögn!$I$2:$I$11876,Gögn!$F$2:$F$11876,$A21,Gögn!$A$2:$A$11876,AX$207)/1000))</f>
        <v>0</v>
      </c>
      <c r="AY21" s="24">
        <f>IF(AY$8="Bayern",SUMIFS(Erl.Gögn!$H$2:$H$30,Erl.Gögn!$E$2:$E$30,$A21,Erl.Gögn!$A$2:$A$30,AY$207)/1000,IF(AY$8="Allianz",SUMIFS(Erl.Gögn!$H$2:$H$30,Erl.Gögn!$E$2:$E$30,$A21,Erl.Gögn!$A$2:$A$30,AY$207)/1000,SUMIFS(Gögn!$I$2:$I$11876,Gögn!$F$2:$F$11876,$A21,Gögn!$A$2:$A$11876,AY$207)/1000))</f>
        <v>0</v>
      </c>
      <c r="AZ21" s="24">
        <f>IF(AZ$8="Bayern",SUMIFS(Erl.Gögn!$H$2:$H$30,Erl.Gögn!$E$2:$E$30,$A21,Erl.Gögn!$A$2:$A$30,AZ$207)/1000,IF(AZ$8="Allianz",SUMIFS(Erl.Gögn!$H$2:$H$30,Erl.Gögn!$E$2:$E$30,$A21,Erl.Gögn!$A$2:$A$30,AZ$207)/1000,SUMIFS(Gögn!$I$2:$I$11876,Gögn!$F$2:$F$11876,$A21,Gögn!$A$2:$A$11876,AZ$207)/1000))</f>
        <v>0</v>
      </c>
      <c r="BA21" s="24">
        <f>IF(BA$8="Bayern",SUMIFS(Erl.Gögn!$H$2:$H$30,Erl.Gögn!$E$2:$E$30,$A21,Erl.Gögn!$A$2:$A$30,BA$207)/1000,IF(BA$8="Allianz",SUMIFS(Erl.Gögn!$H$2:$H$30,Erl.Gögn!$E$2:$E$30,$A21,Erl.Gögn!$A$2:$A$30,BA$207)/1000,SUMIFS(Gögn!$I$2:$I$11876,Gögn!$F$2:$F$11876,$A21,Gögn!$A$2:$A$11876,BA$207)/1000))</f>
        <v>0</v>
      </c>
      <c r="BB21" s="24">
        <f>IF(BB$8="Bayern",SUMIFS(Erl.Gögn!$H$2:$H$30,Erl.Gögn!$E$2:$E$30,$A21,Erl.Gögn!$A$2:$A$30,BB$207)/1000,IF(BB$8="Allianz",SUMIFS(Erl.Gögn!$H$2:$H$30,Erl.Gögn!$E$2:$E$30,$A21,Erl.Gögn!$A$2:$A$30,BB$207)/1000,SUMIFS(Gögn!$I$2:$I$11876,Gögn!$F$2:$F$11876,$A21,Gögn!$A$2:$A$11876,BB$207)/1000))</f>
        <v>0</v>
      </c>
      <c r="BC21" s="24">
        <f>IF(BC$8="Bayern",SUMIFS(Erl.Gögn!$H$2:$H$30,Erl.Gögn!$E$2:$E$30,$A21,Erl.Gögn!$A$2:$A$30,BC$207)/1000,IF(BC$8="Allianz",SUMIFS(Erl.Gögn!$H$2:$H$30,Erl.Gögn!$E$2:$E$30,$A21,Erl.Gögn!$A$2:$A$30,BC$207)/1000,SUMIFS(Gögn!$I$2:$I$11876,Gögn!$F$2:$F$11876,$A21,Gögn!$A$2:$A$11876,BC$207)/1000))</f>
        <v>0</v>
      </c>
      <c r="BD21" s="24">
        <f>IF(BD$8="Bayern",SUMIFS(Erl.Gögn!$H$2:$H$30,Erl.Gögn!$E$2:$E$30,$A21,Erl.Gögn!$A$2:$A$30,BD$207)/1000,IF(BD$8="Allianz",SUMIFS(Erl.Gögn!$H$2:$H$30,Erl.Gögn!$E$2:$E$30,$A21,Erl.Gögn!$A$2:$A$30,BD$207)/1000,SUMIFS(Gögn!$I$2:$I$11876,Gögn!$F$2:$F$11876,$A21,Gögn!$A$2:$A$11876,BD$207)/1000))</f>
        <v>0</v>
      </c>
      <c r="BE21" s="24">
        <f>IF(BE$8="Bayern",SUMIFS(Erl.Gögn!$H$2:$H$30,Erl.Gögn!$E$2:$E$30,$A21,Erl.Gögn!$A$2:$A$30,BE$207)/1000,IF(BE$8="Allianz",SUMIFS(Erl.Gögn!$H$2:$H$30,Erl.Gögn!$E$2:$E$30,$A21,Erl.Gögn!$A$2:$A$30,BE$207)/1000,SUMIFS(Gögn!$I$2:$I$11876,Gögn!$F$2:$F$11876,$A21,Gögn!$A$2:$A$11876,BE$207)/1000))</f>
        <v>0</v>
      </c>
      <c r="BF21" s="24">
        <f>IF(BF$8="Bayern",SUMIFS(Erl.Gögn!$H$2:$H$30,Erl.Gögn!$E$2:$E$30,$A21,Erl.Gögn!$A$2:$A$30,BF$207)/1000,IF(BF$8="Allianz",SUMIFS(Erl.Gögn!$H$2:$H$30,Erl.Gögn!$E$2:$E$30,$A21,Erl.Gögn!$A$2:$A$30,BF$207)/1000,SUMIFS(Gögn!$I$2:$I$11876,Gögn!$F$2:$F$11876,$A21,Gögn!$A$2:$A$11876,BF$207)/1000))</f>
        <v>0</v>
      </c>
      <c r="BG21" s="24">
        <f>IF(BG$8="Bayern",SUMIFS(Erl.Gögn!$H$2:$H$30,Erl.Gögn!$E$2:$E$30,$A21,Erl.Gögn!$A$2:$A$30,BG$207)/1000,IF(BG$8="Allianz",SUMIFS(Erl.Gögn!$H$2:$H$30,Erl.Gögn!$E$2:$E$30,$A21,Erl.Gögn!$A$2:$A$30,BG$207)/1000,SUMIFS(Gögn!$I$2:$I$11876,Gögn!$F$2:$F$11876,$A21,Gögn!$A$2:$A$11876,BG$207)/1000))</f>
        <v>0</v>
      </c>
      <c r="BH21" s="24">
        <f>IF(BH$8="Bayern",SUMIFS(Erl.Gögn!$H$2:$H$30,Erl.Gögn!$E$2:$E$30,$A21,Erl.Gögn!$A$2:$A$30,BH$207)/1000,IF(BH$8="Allianz",SUMIFS(Erl.Gögn!$H$2:$H$30,Erl.Gögn!$E$2:$E$30,$A21,Erl.Gögn!$A$2:$A$30,BH$207)/1000,SUMIFS(Gögn!$I$2:$I$11876,Gögn!$F$2:$F$11876,$A21,Gögn!$A$2:$A$11876,BH$207)/1000))</f>
        <v>0</v>
      </c>
      <c r="BI21" s="24">
        <f>IF(BI$8="Bayern",SUMIFS(Erl.Gögn!$H$2:$H$30,Erl.Gögn!$E$2:$E$30,$A21,Erl.Gögn!$A$2:$A$30,BI$207)/1000,IF(BI$8="Allianz",SUMIFS(Erl.Gögn!$H$2:$H$30,Erl.Gögn!$E$2:$E$30,$A21,Erl.Gögn!$A$2:$A$30,BI$207)/1000,SUMIFS(Gögn!$I$2:$I$11876,Gögn!$F$2:$F$11876,$A21,Gögn!$A$2:$A$11876,BI$207)/1000))</f>
        <v>0</v>
      </c>
      <c r="BJ21" s="24">
        <f>IF(BJ$8="Bayern",SUMIFS(Erl.Gögn!$H$2:$H$30,Erl.Gögn!$E$2:$E$30,$A21,Erl.Gögn!$A$2:$A$30,BJ$207)/1000,IF(BJ$8="Allianz",SUMIFS(Erl.Gögn!$H$2:$H$30,Erl.Gögn!$E$2:$E$30,$A21,Erl.Gögn!$A$2:$A$30,BJ$207)/1000,SUMIFS(Gögn!$I$2:$I$11876,Gögn!$F$2:$F$11876,$A21,Gögn!$A$2:$A$11876,BJ$207)/1000))</f>
        <v>0</v>
      </c>
      <c r="BK21" s="24">
        <f>IF(BK$8="Bayern",SUMIFS(Erl.Gögn!$H$2:$H$30,Erl.Gögn!$E$2:$E$30,$A21,Erl.Gögn!$A$2:$A$30,BK$207)/1000,IF(BK$8="Allianz",SUMIFS(Erl.Gögn!$H$2:$H$30,Erl.Gögn!$E$2:$E$30,$A21,Erl.Gögn!$A$2:$A$30,BK$207)/1000,SUMIFS(Gögn!$I$2:$I$11876,Gögn!$F$2:$F$11876,$A21,Gögn!$A$2:$A$11876,BK$207)/1000))</f>
        <v>0</v>
      </c>
      <c r="BL21" s="24">
        <f>IF(BL$8="Bayern",SUMIFS(Erl.Gögn!$H$2:$H$30,Erl.Gögn!$E$2:$E$30,$A21,Erl.Gögn!$A$2:$A$30,BL$207)/1000,IF(BL$8="Allianz",SUMIFS(Erl.Gögn!$H$2:$H$30,Erl.Gögn!$E$2:$E$30,$A21,Erl.Gögn!$A$2:$A$30,BL$207)/1000,SUMIFS(Gögn!$I$2:$I$11876,Gögn!$F$2:$F$11876,$A21,Gögn!$A$2:$A$11876,BL$207)/1000))</f>
        <v>0</v>
      </c>
      <c r="BM21" s="24">
        <f>IF(BM$8="Bayern",SUMIFS(Erl.Gögn!$H$2:$H$30,Erl.Gögn!$E$2:$E$30,$A21,Erl.Gögn!$A$2:$A$30,BM$207)/1000,IF(BM$8="Allianz",SUMIFS(Erl.Gögn!$H$2:$H$30,Erl.Gögn!$E$2:$E$30,$A21,Erl.Gögn!$A$2:$A$30,BM$207)/1000,SUMIFS(Gögn!$I$2:$I$11876,Gögn!$F$2:$F$11876,$A21,Gögn!$A$2:$A$11876,BM$207)/1000))</f>
        <v>0</v>
      </c>
      <c r="BN21" s="24">
        <f>IF(BN$8="Bayern",SUMIFS(Erl.Gögn!$H$2:$H$30,Erl.Gögn!$E$2:$E$30,$A21,Erl.Gögn!$A$2:$A$30,BN$207)/1000,IF(BN$8="Allianz",SUMIFS(Erl.Gögn!$H$2:$H$30,Erl.Gögn!$E$2:$E$30,$A21,Erl.Gögn!$A$2:$A$30,BN$207)/1000,SUMIFS(Gögn!$I$2:$I$11876,Gögn!$F$2:$F$11876,$A21,Gögn!$A$2:$A$11876,BN$207)/1000))</f>
        <v>0</v>
      </c>
      <c r="BO21" s="24">
        <f>IF(BO$8="Bayern",SUMIFS(Erl.Gögn!$H$2:$H$30,Erl.Gögn!$E$2:$E$30,$A21,Erl.Gögn!$A$2:$A$30,BO$207)/1000,IF(BO$8="Allianz",SUMIFS(Erl.Gögn!$H$2:$H$30,Erl.Gögn!$E$2:$E$30,$A21,Erl.Gögn!$A$2:$A$30,BO$207)/1000,SUMIFS(Gögn!$I$2:$I$11876,Gögn!$F$2:$F$11876,$A21,Gögn!$A$2:$A$11876,BO$207)/1000))</f>
        <v>0</v>
      </c>
      <c r="BP21" s="24">
        <f>IF(BP$8="Bayern",SUMIFS(Erl.Gögn!$H$2:$H$30,Erl.Gögn!$E$2:$E$30,$A21,Erl.Gögn!$A$2:$A$30,BP$207)/1000,IF(BP$8="Allianz",SUMIFS(Erl.Gögn!$H$2:$H$30,Erl.Gögn!$E$2:$E$30,$A21,Erl.Gögn!$A$2:$A$30,BP$207)/1000,SUMIFS(Gögn!$I$2:$I$11876,Gögn!$F$2:$F$11876,$A21,Gögn!$A$2:$A$11876,BP$207)/1000))</f>
        <v>0</v>
      </c>
      <c r="BQ21" s="24">
        <f>IF(BQ$8="Bayern",SUMIFS(Erl.Gögn!$H$2:$H$30,Erl.Gögn!$E$2:$E$30,$A21,Erl.Gögn!$A$2:$A$30,BQ$207)/1000,IF(BQ$8="Allianz",SUMIFS(Erl.Gögn!$H$2:$H$30,Erl.Gögn!$E$2:$E$30,$A21,Erl.Gögn!$A$2:$A$30,BQ$207)/1000,SUMIFS(Gögn!$I$2:$I$11876,Gögn!$F$2:$F$11876,$A21,Gögn!$A$2:$A$11876,BQ$207)/1000))</f>
        <v>0</v>
      </c>
      <c r="BR21" s="24">
        <f>IF(BR$8="Bayern",SUMIFS(Erl.Gögn!$H$2:$H$30,Erl.Gögn!$E$2:$E$30,$A21,Erl.Gögn!$A$2:$A$30,BR$207)/1000,IF(BR$8="Allianz",SUMIFS(Erl.Gögn!$H$2:$H$30,Erl.Gögn!$E$2:$E$30,$A21,Erl.Gögn!$A$2:$A$30,BR$207)/1000,SUMIFS(Gögn!$I$2:$I$11876,Gögn!$F$2:$F$11876,$A21,Gögn!$A$2:$A$11876,BR$207)/1000))</f>
        <v>0</v>
      </c>
      <c r="BS21" s="24">
        <f>IF(BS$8="Bayern",SUMIFS(Erl.Gögn!$H$2:$H$30,Erl.Gögn!$E$2:$E$30,$A21,Erl.Gögn!$A$2:$A$30,BS$207)/1000,IF(BS$8="Allianz",SUMIFS(Erl.Gögn!$H$2:$H$30,Erl.Gögn!$E$2:$E$30,$A21,Erl.Gögn!$A$2:$A$30,BS$207)/1000,SUMIFS(Gögn!$I$2:$I$11876,Gögn!$F$2:$F$11876,$A21,Gögn!$A$2:$A$11876,BS$207)/1000))</f>
        <v>0</v>
      </c>
      <c r="BT21" s="24">
        <f>IF(BT$8="Bayern",SUMIFS(Erl.Gögn!$H$2:$H$30,Erl.Gögn!$E$2:$E$30,$A21,Erl.Gögn!$A$2:$A$30,BT$207)/1000,IF(BT$8="Allianz",SUMIFS(Erl.Gögn!$H$2:$H$30,Erl.Gögn!$E$2:$E$30,$A21,Erl.Gögn!$A$2:$A$30,BT$207)/1000,SUMIFS(Gögn!$I$2:$I$11876,Gögn!$F$2:$F$11876,$A21,Gögn!$A$2:$A$11876,BT$207)/1000))</f>
        <v>0</v>
      </c>
      <c r="BU21" s="24">
        <f>IF(BU$8="Bayern",SUMIFS(Erl.Gögn!$H$2:$H$30,Erl.Gögn!$E$2:$E$30,$A21,Erl.Gögn!$A$2:$A$30,BU$207)/1000,IF(BU$8="Allianz",SUMIFS(Erl.Gögn!$H$2:$H$30,Erl.Gögn!$E$2:$E$30,$A21,Erl.Gögn!$A$2:$A$30,BU$207)/1000,SUMIFS(Gögn!$I$2:$I$11876,Gögn!$F$2:$F$11876,$A21,Gögn!$A$2:$A$11876,BU$207)/1000))</f>
        <v>0</v>
      </c>
      <c r="BV21" s="24">
        <f>IF(BV$8="Bayern",SUMIFS(Erl.Gögn!$H$2:$H$30,Erl.Gögn!$E$2:$E$30,$A21,Erl.Gögn!$A$2:$A$30,BV$207)/1000,IF(BV$8="Allianz",SUMIFS(Erl.Gögn!$H$2:$H$30,Erl.Gögn!$E$2:$E$30,$A21,Erl.Gögn!$A$2:$A$30,BV$207)/1000,SUMIFS(Gögn!$I$2:$I$11876,Gögn!$F$2:$F$11876,$A21,Gögn!$A$2:$A$11876,BV$207)/1000))</f>
        <v>0</v>
      </c>
      <c r="BW21" s="24">
        <f>IF(BW$8="Bayern",SUMIFS(Erl.Gögn!$H$2:$H$30,Erl.Gögn!$E$2:$E$30,$A21,Erl.Gögn!$A$2:$A$30,BW$207)/1000,IF(BW$8="Allianz",SUMIFS(Erl.Gögn!$H$2:$H$30,Erl.Gögn!$E$2:$E$30,$A21,Erl.Gögn!$A$2:$A$30,BW$207)/1000,SUMIFS(Gögn!$I$2:$I$11876,Gögn!$F$2:$F$11876,$A21,Gögn!$A$2:$A$11876,BW$207)/1000))</f>
        <v>0</v>
      </c>
      <c r="BX21" s="24">
        <f>IF(BX$8="Bayern",SUMIFS(Erl.Gögn!$H$2:$H$30,Erl.Gögn!$E$2:$E$30,$A21,Erl.Gögn!$A$2:$A$30,BX$207)/1000,IF(BX$8="Allianz",SUMIFS(Erl.Gögn!$H$2:$H$30,Erl.Gögn!$E$2:$E$30,$A21,Erl.Gögn!$A$2:$A$30,BX$207)/1000,SUMIFS(Gögn!$I$2:$I$11876,Gögn!$F$2:$F$11876,$A21,Gögn!$A$2:$A$11876,BX$207)/1000))</f>
        <v>0</v>
      </c>
      <c r="BY21" s="24">
        <f>IF(BY$8="Bayern",SUMIFS(Erl.Gögn!$H$2:$H$30,Erl.Gögn!$E$2:$E$30,$A21,Erl.Gögn!$A$2:$A$30,BY$207)/1000,IF(BY$8="Allianz",SUMIFS(Erl.Gögn!$H$2:$H$30,Erl.Gögn!$E$2:$E$30,$A21,Erl.Gögn!$A$2:$A$30,BY$207)/1000,SUMIFS(Gögn!$I$2:$I$11876,Gögn!$F$2:$F$11876,$A21,Gögn!$A$2:$A$11876,BY$207)/1000))</f>
        <v>0</v>
      </c>
      <c r="BZ21" s="24">
        <f>IF(BZ$8="Bayern",SUMIFS(Erl.Gögn!$H$2:$H$30,Erl.Gögn!$E$2:$E$30,$A21,Erl.Gögn!$A$2:$A$30,BZ$207)/1000,IF(BZ$8="Allianz",SUMIFS(Erl.Gögn!$H$2:$H$30,Erl.Gögn!$E$2:$E$30,$A21,Erl.Gögn!$A$2:$A$30,BZ$207)/1000,SUMIFS(Gögn!$I$2:$I$11876,Gögn!$F$2:$F$11876,$A21,Gögn!$A$2:$A$11876,BZ$207)/1000))</f>
        <v>0</v>
      </c>
      <c r="CA21" s="24">
        <f>IF(CA$8="Bayern",SUMIFS(Erl.Gögn!$H$2:$H$30,Erl.Gögn!$E$2:$E$30,$A21,Erl.Gögn!$A$2:$A$30,CA$207)/1000,IF(CA$8="Allianz",SUMIFS(Erl.Gögn!$H$2:$H$30,Erl.Gögn!$E$2:$E$30,$A21,Erl.Gögn!$A$2:$A$30,CA$207)/1000,SUMIFS(Gögn!$I$2:$I$11876,Gögn!$F$2:$F$11876,$A21,Gögn!$A$2:$A$11876,CA$207)/1000))</f>
        <v>0</v>
      </c>
      <c r="CB21" s="24">
        <f>IF(CB$8="Bayern",SUMIFS(Erl.Gögn!$H$2:$H$30,Erl.Gögn!$E$2:$E$30,$A21,Erl.Gögn!$A$2:$A$30,CB$207)/1000,IF(CB$8="Allianz",SUMIFS(Erl.Gögn!$H$2:$H$30,Erl.Gögn!$E$2:$E$30,$A21,Erl.Gögn!$A$2:$A$30,CB$207)/1000,SUMIFS(Gögn!$I$2:$I$11876,Gögn!$F$2:$F$11876,$A21,Gögn!$A$2:$A$11876,CB$207)/1000))</f>
        <v>0</v>
      </c>
      <c r="CC21" s="24">
        <f>IF(CC$8="Bayern",SUMIFS(Erl.Gögn!$H$2:$H$30,Erl.Gögn!$E$2:$E$30,$A21,Erl.Gögn!$A$2:$A$30,CC$207)/1000,IF(CC$8="Allianz",SUMIFS(Erl.Gögn!$H$2:$H$30,Erl.Gögn!$E$2:$E$30,$A21,Erl.Gögn!$A$2:$A$30,CC$207)/1000,SUMIFS(Gögn!$I$2:$I$11876,Gögn!$F$2:$F$11876,$A21,Gögn!$A$2:$A$11876,CC$207)/1000))</f>
        <v>0</v>
      </c>
      <c r="CD21" s="24">
        <f>IF(CD$8="Bayern",SUMIFS(Erl.Gögn!$H$2:$H$30,Erl.Gögn!$E$2:$E$30,$A21,Erl.Gögn!$A$2:$A$30,CD$207)/1000,IF(CD$8="Allianz",SUMIFS(Erl.Gögn!$H$2:$H$30,Erl.Gögn!$E$2:$E$30,$A21,Erl.Gögn!$A$2:$A$30,CD$207)/1000,SUMIFS(Gögn!$I$2:$I$11876,Gögn!$F$2:$F$11876,$A21,Gögn!$A$2:$A$11876,CD$207)/1000))</f>
        <v>0</v>
      </c>
    </row>
    <row r="22" spans="1:82" ht="15">
      <c r="A22" s="5" t="s">
        <v>167</v>
      </c>
      <c r="B22" s="5"/>
      <c r="C22" s="25" t="s">
        <v>168</v>
      </c>
      <c r="D22" s="22">
        <f t="shared" si="4"/>
        <v>0</v>
      </c>
      <c r="E22" s="22">
        <f>IF(E$8="Bayern",SUMIFS(Erl.Gögn!$H$2:$H$30,Erl.Gögn!$E$2:$E$30,$A22,Erl.Gögn!$A$2:$A$30,E$207)/1000,IF(E$8="Allianz",SUMIFS(Erl.Gögn!$H$2:$H$30,Erl.Gögn!$E$2:$E$30,$A22,Erl.Gögn!$A$2:$A$30,E$207)/1000,SUMIFS(Gögn!$I$2:$I$11876,Gögn!$F$2:$F$11876,$A22,Gögn!$A$2:$A$11876,E$207)/1000))</f>
        <v>0</v>
      </c>
      <c r="F22" s="22">
        <f>IF(F$8="Bayern",SUMIFS(Erl.Gögn!$H$2:$H$30,Erl.Gögn!$E$2:$E$30,$A22,Erl.Gögn!$A$2:$A$30,F$207)/1000,IF(F$8="Allianz",SUMIFS(Erl.Gögn!$H$2:$H$30,Erl.Gögn!$E$2:$E$30,$A22,Erl.Gögn!$A$2:$A$30,F$207)/1000,SUMIFS(Gögn!$I$2:$I$11876,Gögn!$F$2:$F$11876,$A22,Gögn!$A$2:$A$11876,F$207)/1000))</f>
        <v>0</v>
      </c>
      <c r="G22" s="22">
        <f>IF(G$8="Bayern",SUMIFS(Erl.Gögn!$H$2:$H$30,Erl.Gögn!$E$2:$E$30,$A22,Erl.Gögn!$A$2:$A$30,G$207)/1000,IF(G$8="Allianz",SUMIFS(Erl.Gögn!$H$2:$H$30,Erl.Gögn!$E$2:$E$30,$A22,Erl.Gögn!$A$2:$A$30,G$207)/1000,SUMIFS(Gögn!$I$2:$I$11876,Gögn!$F$2:$F$11876,$A22,Gögn!$A$2:$A$11876,G$207)/1000))</f>
        <v>0</v>
      </c>
      <c r="H22" s="22">
        <f>IF(H$8="Bayern",SUMIFS(Erl.Gögn!$H$2:$H$30,Erl.Gögn!$E$2:$E$30,$A22,Erl.Gögn!$A$2:$A$30,H$207)/1000,IF(H$8="Allianz",SUMIFS(Erl.Gögn!$H$2:$H$30,Erl.Gögn!$E$2:$E$30,$A22,Erl.Gögn!$A$2:$A$30,H$207)/1000,SUMIFS(Gögn!$I$2:$I$11876,Gögn!$F$2:$F$11876,$A22,Gögn!$A$2:$A$11876,H$207)/1000))</f>
        <v>0</v>
      </c>
      <c r="I22" s="22">
        <f>IF(I$8="Bayern",SUMIFS(Erl.Gögn!$H$2:$H$30,Erl.Gögn!$E$2:$E$30,$A22,Erl.Gögn!$A$2:$A$30,I$207)/1000,IF(I$8="Allianz",SUMIFS(Erl.Gögn!$H$2:$H$30,Erl.Gögn!$E$2:$E$30,$A22,Erl.Gögn!$A$2:$A$30,I$207)/1000,SUMIFS(Gögn!$I$2:$I$11876,Gögn!$F$2:$F$11876,$A22,Gögn!$A$2:$A$11876,I$207)/1000))</f>
        <v>0</v>
      </c>
      <c r="J22" s="22">
        <f>IF(J$8="Bayern",SUMIFS(Erl.Gögn!$H$2:$H$30,Erl.Gögn!$E$2:$E$30,$A22,Erl.Gögn!$A$2:$A$30,J$207)/1000,IF(J$8="Allianz",SUMIFS(Erl.Gögn!$H$2:$H$30,Erl.Gögn!$E$2:$E$30,$A22,Erl.Gögn!$A$2:$A$30,J$207)/1000,SUMIFS(Gögn!$I$2:$I$11876,Gögn!$F$2:$F$11876,$A22,Gögn!$A$2:$A$11876,J$207)/1000))</f>
        <v>0</v>
      </c>
      <c r="K22" s="22">
        <f>IF(K$8="Bayern",SUMIFS(Erl.Gögn!$H$2:$H$30,Erl.Gögn!$E$2:$E$30,$A22,Erl.Gögn!$A$2:$A$30,K$207)/1000,IF(K$8="Allianz",SUMIFS(Erl.Gögn!$H$2:$H$30,Erl.Gögn!$E$2:$E$30,$A22,Erl.Gögn!$A$2:$A$30,K$207)/1000,SUMIFS(Gögn!$I$2:$I$11876,Gögn!$F$2:$F$11876,$A22,Gögn!$A$2:$A$11876,K$207)/1000))</f>
        <v>0</v>
      </c>
      <c r="L22" s="22">
        <f>IF(L$8="Bayern",SUMIFS(Erl.Gögn!$H$2:$H$30,Erl.Gögn!$E$2:$E$30,$A22,Erl.Gögn!$A$2:$A$30,L$207)/1000,IF(L$8="Allianz",SUMIFS(Erl.Gögn!$H$2:$H$30,Erl.Gögn!$E$2:$E$30,$A22,Erl.Gögn!$A$2:$A$30,L$207)/1000,SUMIFS(Gögn!$I$2:$I$11876,Gögn!$F$2:$F$11876,$A22,Gögn!$A$2:$A$11876,L$207)/1000))</f>
        <v>0</v>
      </c>
      <c r="M22" s="22">
        <f>IF(M$8="Bayern",SUMIFS(Erl.Gögn!$H$2:$H$30,Erl.Gögn!$E$2:$E$30,$A22,Erl.Gögn!$A$2:$A$30,M$207)/1000,IF(M$8="Allianz",SUMIFS(Erl.Gögn!$H$2:$H$30,Erl.Gögn!$E$2:$E$30,$A22,Erl.Gögn!$A$2:$A$30,M$207)/1000,SUMIFS(Gögn!$I$2:$I$11876,Gögn!$F$2:$F$11876,$A22,Gögn!$A$2:$A$11876,M$207)/1000))</f>
        <v>0</v>
      </c>
      <c r="N22" s="22">
        <f>IF(N$8="Bayern",SUMIFS(Erl.Gögn!$H$2:$H$30,Erl.Gögn!$E$2:$E$30,$A22,Erl.Gögn!$A$2:$A$30,N$207)/1000,IF(N$8="Allianz",SUMIFS(Erl.Gögn!$H$2:$H$30,Erl.Gögn!$E$2:$E$30,$A22,Erl.Gögn!$A$2:$A$30,N$207)/1000,SUMIFS(Gögn!$I$2:$I$11876,Gögn!$F$2:$F$11876,$A22,Gögn!$A$2:$A$11876,N$207)/1000))</f>
        <v>0</v>
      </c>
      <c r="O22" s="22">
        <f>IF(O$8="Bayern",SUMIFS(Erl.Gögn!$H$2:$H$30,Erl.Gögn!$E$2:$E$30,$A22,Erl.Gögn!$A$2:$A$30,O$207)/1000,IF(O$8="Allianz",SUMIFS(Erl.Gögn!$H$2:$H$30,Erl.Gögn!$E$2:$E$30,$A22,Erl.Gögn!$A$2:$A$30,O$207)/1000,SUMIFS(Gögn!$I$2:$I$11876,Gögn!$F$2:$F$11876,$A22,Gögn!$A$2:$A$11876,O$207)/1000))</f>
        <v>0</v>
      </c>
      <c r="P22" s="22">
        <f>IF(P$8="Bayern",SUMIFS(Erl.Gögn!$H$2:$H$30,Erl.Gögn!$E$2:$E$30,$A22,Erl.Gögn!$A$2:$A$30,P$207)/1000,IF(P$8="Allianz",SUMIFS(Erl.Gögn!$H$2:$H$30,Erl.Gögn!$E$2:$E$30,$A22,Erl.Gögn!$A$2:$A$30,P$207)/1000,SUMIFS(Gögn!$I$2:$I$11876,Gögn!$F$2:$F$11876,$A22,Gögn!$A$2:$A$11876,P$207)/1000))</f>
        <v>0</v>
      </c>
      <c r="Q22" s="22">
        <f>IF(Q$8="Bayern",SUMIFS(Erl.Gögn!$H$2:$H$30,Erl.Gögn!$E$2:$E$30,$A22,Erl.Gögn!$A$2:$A$30,Q$207)/1000,IF(Q$8="Allianz",SUMIFS(Erl.Gögn!$H$2:$H$30,Erl.Gögn!$E$2:$E$30,$A22,Erl.Gögn!$A$2:$A$30,Q$207)/1000,SUMIFS(Gögn!$I$2:$I$11876,Gögn!$F$2:$F$11876,$A22,Gögn!$A$2:$A$11876,Q$207)/1000))</f>
        <v>0</v>
      </c>
      <c r="R22" s="22">
        <f>IF(R$8="Bayern",SUMIFS(Erl.Gögn!$H$2:$H$30,Erl.Gögn!$E$2:$E$30,$A22,Erl.Gögn!$A$2:$A$30,R$207)/1000,IF(R$8="Allianz",SUMIFS(Erl.Gögn!$H$2:$H$30,Erl.Gögn!$E$2:$E$30,$A22,Erl.Gögn!$A$2:$A$30,R$207)/1000,SUMIFS(Gögn!$I$2:$I$11876,Gögn!$F$2:$F$11876,$A22,Gögn!$A$2:$A$11876,R$207)/1000))</f>
        <v>0</v>
      </c>
      <c r="S22" s="22">
        <f>IF(S$8="Bayern",SUMIFS(Erl.Gögn!$H$2:$H$30,Erl.Gögn!$E$2:$E$30,$A22,Erl.Gögn!$A$2:$A$30,S$207)/1000,IF(S$8="Allianz",SUMIFS(Erl.Gögn!$H$2:$H$30,Erl.Gögn!$E$2:$E$30,$A22,Erl.Gögn!$A$2:$A$30,S$207)/1000,SUMIFS(Gögn!$I$2:$I$11876,Gögn!$F$2:$F$11876,$A22,Gögn!$A$2:$A$11876,S$207)/1000))</f>
        <v>0</v>
      </c>
      <c r="T22" s="22">
        <f>IF(T$8="Bayern",SUMIFS(Erl.Gögn!$H$2:$H$30,Erl.Gögn!$E$2:$E$30,$A22,Erl.Gögn!$A$2:$A$30,T$207)/1000,IF(T$8="Allianz",SUMIFS(Erl.Gögn!$H$2:$H$30,Erl.Gögn!$E$2:$E$30,$A22,Erl.Gögn!$A$2:$A$30,T$207)/1000,SUMIFS(Gögn!$I$2:$I$11876,Gögn!$F$2:$F$11876,$A22,Gögn!$A$2:$A$11876,T$207)/1000))</f>
        <v>0</v>
      </c>
      <c r="U22" s="22">
        <f>IF(U$8="Bayern",SUMIFS(Erl.Gögn!$H$2:$H$30,Erl.Gögn!$E$2:$E$30,$A22,Erl.Gögn!$A$2:$A$30,U$207)/1000,IF(U$8="Allianz",SUMIFS(Erl.Gögn!$H$2:$H$30,Erl.Gögn!$E$2:$E$30,$A22,Erl.Gögn!$A$2:$A$30,U$207)/1000,SUMIFS(Gögn!$I$2:$I$11876,Gögn!$F$2:$F$11876,$A22,Gögn!$A$2:$A$11876,U$207)/1000))</f>
        <v>0</v>
      </c>
      <c r="V22" s="22">
        <f>IF(V$8="Bayern",SUMIFS(Erl.Gögn!$H$2:$H$30,Erl.Gögn!$E$2:$E$30,$A22,Erl.Gögn!$A$2:$A$30,V$207)/1000,IF(V$8="Allianz",SUMIFS(Erl.Gögn!$H$2:$H$30,Erl.Gögn!$E$2:$E$30,$A22,Erl.Gögn!$A$2:$A$30,V$207)/1000,SUMIFS(Gögn!$I$2:$I$11876,Gögn!$F$2:$F$11876,$A22,Gögn!$A$2:$A$11876,V$207)/1000))</f>
        <v>0</v>
      </c>
      <c r="W22" s="22">
        <f>IF(W$8="Bayern",SUMIFS(Erl.Gögn!$H$2:$H$30,Erl.Gögn!$E$2:$E$30,$A22,Erl.Gögn!$A$2:$A$30,W$207)/1000,IF(W$8="Allianz",SUMIFS(Erl.Gögn!$H$2:$H$30,Erl.Gögn!$E$2:$E$30,$A22,Erl.Gögn!$A$2:$A$30,W$207)/1000,SUMIFS(Gögn!$I$2:$I$11876,Gögn!$F$2:$F$11876,$A22,Gögn!$A$2:$A$11876,W$207)/1000))</f>
        <v>0</v>
      </c>
      <c r="X22" s="22">
        <f>IF(X$8="Bayern",SUMIFS(Erl.Gögn!$H$2:$H$30,Erl.Gögn!$E$2:$E$30,$A22,Erl.Gögn!$A$2:$A$30,X$207)/1000,IF(X$8="Allianz",SUMIFS(Erl.Gögn!$H$2:$H$30,Erl.Gögn!$E$2:$E$30,$A22,Erl.Gögn!$A$2:$A$30,X$207)/1000,SUMIFS(Gögn!$I$2:$I$11876,Gögn!$F$2:$F$11876,$A22,Gögn!$A$2:$A$11876,X$207)/1000))</f>
        <v>0</v>
      </c>
      <c r="Y22" s="22">
        <f>IF(Y$8="Bayern",SUMIFS(Erl.Gögn!$H$2:$H$30,Erl.Gögn!$E$2:$E$30,$A22,Erl.Gögn!$A$2:$A$30,Y$207)/1000,IF(Y$8="Allianz",SUMIFS(Erl.Gögn!$H$2:$H$30,Erl.Gögn!$E$2:$E$30,$A22,Erl.Gögn!$A$2:$A$30,Y$207)/1000,SUMIFS(Gögn!$I$2:$I$11876,Gögn!$F$2:$F$11876,$A22,Gögn!$A$2:$A$11876,Y$207)/1000))</f>
        <v>0</v>
      </c>
      <c r="Z22" s="22">
        <f>IF(Z$8="Bayern",SUMIFS(Erl.Gögn!$H$2:$H$30,Erl.Gögn!$E$2:$E$30,$A22,Erl.Gögn!$A$2:$A$30,Z$207)/1000,IF(Z$8="Allianz",SUMIFS(Erl.Gögn!$H$2:$H$30,Erl.Gögn!$E$2:$E$30,$A22,Erl.Gögn!$A$2:$A$30,Z$207)/1000,SUMIFS(Gögn!$I$2:$I$11876,Gögn!$F$2:$F$11876,$A22,Gögn!$A$2:$A$11876,Z$207)/1000))</f>
        <v>0</v>
      </c>
      <c r="AA22" s="22">
        <f>IF(AA$8="Bayern",SUMIFS(Erl.Gögn!$H$2:$H$30,Erl.Gögn!$E$2:$E$30,$A22,Erl.Gögn!$A$2:$A$30,AA$207)/1000,IF(AA$8="Allianz",SUMIFS(Erl.Gögn!$H$2:$H$30,Erl.Gögn!$E$2:$E$30,$A22,Erl.Gögn!$A$2:$A$30,AA$207)/1000,SUMIFS(Gögn!$I$2:$I$11876,Gögn!$F$2:$F$11876,$A22,Gögn!$A$2:$A$11876,AA$207)/1000))</f>
        <v>0</v>
      </c>
      <c r="AB22" s="22">
        <f>IF(AB$8="Bayern",SUMIFS(Erl.Gögn!$H$2:$H$30,Erl.Gögn!$E$2:$E$30,$A22,Erl.Gögn!$A$2:$A$30,AB$207)/1000,IF(AB$8="Allianz",SUMIFS(Erl.Gögn!$H$2:$H$30,Erl.Gögn!$E$2:$E$30,$A22,Erl.Gögn!$A$2:$A$30,AB$207)/1000,SUMIFS(Gögn!$I$2:$I$11876,Gögn!$F$2:$F$11876,$A22,Gögn!$A$2:$A$11876,AB$207)/1000))</f>
        <v>0</v>
      </c>
      <c r="AC22" s="22">
        <f>IF(AC$8="Bayern",SUMIFS(Erl.Gögn!$H$2:$H$30,Erl.Gögn!$E$2:$E$30,$A22,Erl.Gögn!$A$2:$A$30,AC$207)/1000,IF(AC$8="Allianz",SUMIFS(Erl.Gögn!$H$2:$H$30,Erl.Gögn!$E$2:$E$30,$A22,Erl.Gögn!$A$2:$A$30,AC$207)/1000,SUMIFS(Gögn!$I$2:$I$11876,Gögn!$F$2:$F$11876,$A22,Gögn!$A$2:$A$11876,AC$207)/1000))</f>
        <v>0</v>
      </c>
      <c r="AD22" s="22">
        <f>IF(AD$8="Bayern",SUMIFS(Erl.Gögn!$H$2:$H$30,Erl.Gögn!$E$2:$E$30,$A22,Erl.Gögn!$A$2:$A$30,AD$207)/1000,IF(AD$8="Allianz",SUMIFS(Erl.Gögn!$H$2:$H$30,Erl.Gögn!$E$2:$E$30,$A22,Erl.Gögn!$A$2:$A$30,AD$207)/1000,SUMIFS(Gögn!$I$2:$I$11876,Gögn!$F$2:$F$11876,$A22,Gögn!$A$2:$A$11876,AD$207)/1000))</f>
        <v>0</v>
      </c>
      <c r="AE22" s="22">
        <f>IF(AE$8="Bayern",SUMIFS(Erl.Gögn!$H$2:$H$30,Erl.Gögn!$E$2:$E$30,$A22,Erl.Gögn!$A$2:$A$30,AE$207)/1000,IF(AE$8="Allianz",SUMIFS(Erl.Gögn!$H$2:$H$30,Erl.Gögn!$E$2:$E$30,$A22,Erl.Gögn!$A$2:$A$30,AE$207)/1000,SUMIFS(Gögn!$I$2:$I$11876,Gögn!$F$2:$F$11876,$A22,Gögn!$A$2:$A$11876,AE$207)/1000))</f>
        <v>0</v>
      </c>
      <c r="AF22" s="22">
        <f>IF(AF$8="Bayern",SUMIFS(Erl.Gögn!$H$2:$H$30,Erl.Gögn!$E$2:$E$30,$A22,Erl.Gögn!$A$2:$A$30,AF$207)/1000,IF(AF$8="Allianz",SUMIFS(Erl.Gögn!$H$2:$H$30,Erl.Gögn!$E$2:$E$30,$A22,Erl.Gögn!$A$2:$A$30,AF$207)/1000,SUMIFS(Gögn!$I$2:$I$11876,Gögn!$F$2:$F$11876,$A22,Gögn!$A$2:$A$11876,AF$207)/1000))</f>
        <v>0</v>
      </c>
      <c r="AG22" s="22">
        <f>IF(AG$8="Bayern",SUMIFS(Erl.Gögn!$H$2:$H$30,Erl.Gögn!$E$2:$E$30,$A22,Erl.Gögn!$A$2:$A$30,AG$207)/1000,IF(AG$8="Allianz",SUMIFS(Erl.Gögn!$H$2:$H$30,Erl.Gögn!$E$2:$E$30,$A22,Erl.Gögn!$A$2:$A$30,AG$207)/1000,SUMIFS(Gögn!$I$2:$I$11876,Gögn!$F$2:$F$11876,$A22,Gögn!$A$2:$A$11876,AG$207)/1000))</f>
        <v>0</v>
      </c>
      <c r="AH22" s="22">
        <f>IF(AH$8="Bayern",SUMIFS(Erl.Gögn!$H$2:$H$30,Erl.Gögn!$E$2:$E$30,$A22,Erl.Gögn!$A$2:$A$30,AH$207)/1000,IF(AH$8="Allianz",SUMIFS(Erl.Gögn!$H$2:$H$30,Erl.Gögn!$E$2:$E$30,$A22,Erl.Gögn!$A$2:$A$30,AH$207)/1000,SUMIFS(Gögn!$I$2:$I$11876,Gögn!$F$2:$F$11876,$A22,Gögn!$A$2:$A$11876,AH$207)/1000))</f>
        <v>0</v>
      </c>
      <c r="AI22" s="22">
        <f>IF(AI$8="Bayern",SUMIFS(Erl.Gögn!$H$2:$H$30,Erl.Gögn!$E$2:$E$30,$A22,Erl.Gögn!$A$2:$A$30,AI$207)/1000,IF(AI$8="Allianz",SUMIFS(Erl.Gögn!$H$2:$H$30,Erl.Gögn!$E$2:$E$30,$A22,Erl.Gögn!$A$2:$A$30,AI$207)/1000,SUMIFS(Gögn!$I$2:$I$11876,Gögn!$F$2:$F$11876,$A22,Gögn!$A$2:$A$11876,AI$207)/1000))</f>
        <v>0</v>
      </c>
      <c r="AJ22" s="22">
        <f>IF(AJ$8="Bayern",SUMIFS(Erl.Gögn!$H$2:$H$30,Erl.Gögn!$E$2:$E$30,$A22,Erl.Gögn!$A$2:$A$30,AJ$207)/1000,IF(AJ$8="Allianz",SUMIFS(Erl.Gögn!$H$2:$H$30,Erl.Gögn!$E$2:$E$30,$A22,Erl.Gögn!$A$2:$A$30,AJ$207)/1000,SUMIFS(Gögn!$I$2:$I$11876,Gögn!$F$2:$F$11876,$A22,Gögn!$A$2:$A$11876,AJ$207)/1000))</f>
        <v>0</v>
      </c>
      <c r="AK22" s="22">
        <f>IF(AK$8="Bayern",SUMIFS(Erl.Gögn!$H$2:$H$30,Erl.Gögn!$E$2:$E$30,$A22,Erl.Gögn!$A$2:$A$30,AK$207)/1000,IF(AK$8="Allianz",SUMIFS(Erl.Gögn!$H$2:$H$30,Erl.Gögn!$E$2:$E$30,$A22,Erl.Gögn!$A$2:$A$30,AK$207)/1000,SUMIFS(Gögn!$I$2:$I$11876,Gögn!$F$2:$F$11876,$A22,Gögn!$A$2:$A$11876,AK$207)/1000))</f>
        <v>0</v>
      </c>
      <c r="AL22" s="22">
        <f>IF(AL$8="Bayern",SUMIFS(Erl.Gögn!$H$2:$H$30,Erl.Gögn!$E$2:$E$30,$A22,Erl.Gögn!$A$2:$A$30,AL$207)/1000,IF(AL$8="Allianz",SUMIFS(Erl.Gögn!$H$2:$H$30,Erl.Gögn!$E$2:$E$30,$A22,Erl.Gögn!$A$2:$A$30,AL$207)/1000,SUMIFS(Gögn!$I$2:$I$11876,Gögn!$F$2:$F$11876,$A22,Gögn!$A$2:$A$11876,AL$207)/1000))</f>
        <v>0</v>
      </c>
      <c r="AM22" s="22">
        <f>IF(AM$8="Bayern",SUMIFS(Erl.Gögn!$H$2:$H$30,Erl.Gögn!$E$2:$E$30,$A22,Erl.Gögn!$A$2:$A$30,AM$207)/1000,IF(AM$8="Allianz",SUMIFS(Erl.Gögn!$H$2:$H$30,Erl.Gögn!$E$2:$E$30,$A22,Erl.Gögn!$A$2:$A$30,AM$207)/1000,SUMIFS(Gögn!$I$2:$I$11876,Gögn!$F$2:$F$11876,$A22,Gögn!$A$2:$A$11876,AM$207)/1000))</f>
        <v>0</v>
      </c>
      <c r="AN22" s="22">
        <f>IF(AN$8="Bayern",SUMIFS(Erl.Gögn!$H$2:$H$30,Erl.Gögn!$E$2:$E$30,$A22,Erl.Gögn!$A$2:$A$30,AN$207)/1000,IF(AN$8="Allianz",SUMIFS(Erl.Gögn!$H$2:$H$30,Erl.Gögn!$E$2:$E$30,$A22,Erl.Gögn!$A$2:$A$30,AN$207)/1000,SUMIFS(Gögn!$I$2:$I$11876,Gögn!$F$2:$F$11876,$A22,Gögn!$A$2:$A$11876,AN$207)/1000))</f>
        <v>0</v>
      </c>
      <c r="AO22" s="22">
        <f>IF(AO$8="Bayern",SUMIFS(Erl.Gögn!$H$2:$H$30,Erl.Gögn!$E$2:$E$30,$A22,Erl.Gögn!$A$2:$A$30,AO$207)/1000,IF(AO$8="Allianz",SUMIFS(Erl.Gögn!$H$2:$H$30,Erl.Gögn!$E$2:$E$30,$A22,Erl.Gögn!$A$2:$A$30,AO$207)/1000,SUMIFS(Gögn!$I$2:$I$11876,Gögn!$F$2:$F$11876,$A22,Gögn!$A$2:$A$11876,AO$207)/1000))</f>
        <v>0</v>
      </c>
      <c r="AP22" s="22">
        <f>IF(AP$8="Bayern",SUMIFS(Erl.Gögn!$H$2:$H$30,Erl.Gögn!$E$2:$E$30,$A22,Erl.Gögn!$A$2:$A$30,AP$207)/1000,IF(AP$8="Allianz",SUMIFS(Erl.Gögn!$H$2:$H$30,Erl.Gögn!$E$2:$E$30,$A22,Erl.Gögn!$A$2:$A$30,AP$207)/1000,SUMIFS(Gögn!$I$2:$I$11876,Gögn!$F$2:$F$11876,$A22,Gögn!$A$2:$A$11876,AP$207)/1000))</f>
        <v>0</v>
      </c>
      <c r="AQ22" s="22">
        <f>IF(AQ$8="Bayern",SUMIFS(Erl.Gögn!$H$2:$H$30,Erl.Gögn!$E$2:$E$30,$A22,Erl.Gögn!$A$2:$A$30,AQ$207)/1000,IF(AQ$8="Allianz",SUMIFS(Erl.Gögn!$H$2:$H$30,Erl.Gögn!$E$2:$E$30,$A22,Erl.Gögn!$A$2:$A$30,AQ$207)/1000,SUMIFS(Gögn!$I$2:$I$11876,Gögn!$F$2:$F$11876,$A22,Gögn!$A$2:$A$11876,AQ$207)/1000))</f>
        <v>0</v>
      </c>
      <c r="AR22" s="22">
        <f>IF(AR$8="Bayern",SUMIFS(Erl.Gögn!$H$2:$H$30,Erl.Gögn!$E$2:$E$30,$A22,Erl.Gögn!$A$2:$A$30,AR$207)/1000,IF(AR$8="Allianz",SUMIFS(Erl.Gögn!$H$2:$H$30,Erl.Gögn!$E$2:$E$30,$A22,Erl.Gögn!$A$2:$A$30,AR$207)/1000,SUMIFS(Gögn!$I$2:$I$11876,Gögn!$F$2:$F$11876,$A22,Gögn!$A$2:$A$11876,AR$207)/1000))</f>
        <v>0</v>
      </c>
      <c r="AS22" s="22">
        <f>IF(AS$8="Bayern",SUMIFS(Erl.Gögn!$H$2:$H$30,Erl.Gögn!$E$2:$E$30,$A22,Erl.Gögn!$A$2:$A$30,AS$207)/1000,IF(AS$8="Allianz",SUMIFS(Erl.Gögn!$H$2:$H$30,Erl.Gögn!$E$2:$E$30,$A22,Erl.Gögn!$A$2:$A$30,AS$207)/1000,SUMIFS(Gögn!$I$2:$I$11876,Gögn!$F$2:$F$11876,$A22,Gögn!$A$2:$A$11876,AS$207)/1000))</f>
        <v>0</v>
      </c>
      <c r="AT22" s="22">
        <f>IF(AT$8="Bayern",SUMIFS(Erl.Gögn!$H$2:$H$30,Erl.Gögn!$E$2:$E$30,$A22,Erl.Gögn!$A$2:$A$30,AT$207)/1000,IF(AT$8="Allianz",SUMIFS(Erl.Gögn!$H$2:$H$30,Erl.Gögn!$E$2:$E$30,$A22,Erl.Gögn!$A$2:$A$30,AT$207)/1000,SUMIFS(Gögn!$I$2:$I$11876,Gögn!$F$2:$F$11876,$A22,Gögn!$A$2:$A$11876,AT$207)/1000))</f>
        <v>0</v>
      </c>
      <c r="AU22" s="22">
        <f>IF(AU$8="Bayern",SUMIFS(Erl.Gögn!$H$2:$H$30,Erl.Gögn!$E$2:$E$30,$A22,Erl.Gögn!$A$2:$A$30,AU$207)/1000,IF(AU$8="Allianz",SUMIFS(Erl.Gögn!$H$2:$H$30,Erl.Gögn!$E$2:$E$30,$A22,Erl.Gögn!$A$2:$A$30,AU$207)/1000,SUMIFS(Gögn!$I$2:$I$11876,Gögn!$F$2:$F$11876,$A22,Gögn!$A$2:$A$11876,AU$207)/1000))</f>
        <v>0</v>
      </c>
      <c r="AV22" s="22">
        <f>IF(AV$8="Bayern",SUMIFS(Erl.Gögn!$H$2:$H$30,Erl.Gögn!$E$2:$E$30,$A22,Erl.Gögn!$A$2:$A$30,AV$207)/1000,IF(AV$8="Allianz",SUMIFS(Erl.Gögn!$H$2:$H$30,Erl.Gögn!$E$2:$E$30,$A22,Erl.Gögn!$A$2:$A$30,AV$207)/1000,SUMIFS(Gögn!$I$2:$I$11876,Gögn!$F$2:$F$11876,$A22,Gögn!$A$2:$A$11876,AV$207)/1000))</f>
        <v>0</v>
      </c>
      <c r="AW22" s="22">
        <f>IF(AW$8="Bayern",SUMIFS(Erl.Gögn!$H$2:$H$30,Erl.Gögn!$E$2:$E$30,$A22,Erl.Gögn!$A$2:$A$30,AW$207)/1000,IF(AW$8="Allianz",SUMIFS(Erl.Gögn!$H$2:$H$30,Erl.Gögn!$E$2:$E$30,$A22,Erl.Gögn!$A$2:$A$30,AW$207)/1000,SUMIFS(Gögn!$I$2:$I$11876,Gögn!$F$2:$F$11876,$A22,Gögn!$A$2:$A$11876,AW$207)/1000))</f>
        <v>0</v>
      </c>
      <c r="AX22" s="22">
        <f>IF(AX$8="Bayern",SUMIFS(Erl.Gögn!$H$2:$H$30,Erl.Gögn!$E$2:$E$30,$A22,Erl.Gögn!$A$2:$A$30,AX$207)/1000,IF(AX$8="Allianz",SUMIFS(Erl.Gögn!$H$2:$H$30,Erl.Gögn!$E$2:$E$30,$A22,Erl.Gögn!$A$2:$A$30,AX$207)/1000,SUMIFS(Gögn!$I$2:$I$11876,Gögn!$F$2:$F$11876,$A22,Gögn!$A$2:$A$11876,AX$207)/1000))</f>
        <v>0</v>
      </c>
      <c r="AY22" s="22">
        <f>IF(AY$8="Bayern",SUMIFS(Erl.Gögn!$H$2:$H$30,Erl.Gögn!$E$2:$E$30,$A22,Erl.Gögn!$A$2:$A$30,AY$207)/1000,IF(AY$8="Allianz",SUMIFS(Erl.Gögn!$H$2:$H$30,Erl.Gögn!$E$2:$E$30,$A22,Erl.Gögn!$A$2:$A$30,AY$207)/1000,SUMIFS(Gögn!$I$2:$I$11876,Gögn!$F$2:$F$11876,$A22,Gögn!$A$2:$A$11876,AY$207)/1000))</f>
        <v>0</v>
      </c>
      <c r="AZ22" s="22">
        <f>IF(AZ$8="Bayern",SUMIFS(Erl.Gögn!$H$2:$H$30,Erl.Gögn!$E$2:$E$30,$A22,Erl.Gögn!$A$2:$A$30,AZ$207)/1000,IF(AZ$8="Allianz",SUMIFS(Erl.Gögn!$H$2:$H$30,Erl.Gögn!$E$2:$E$30,$A22,Erl.Gögn!$A$2:$A$30,AZ$207)/1000,SUMIFS(Gögn!$I$2:$I$11876,Gögn!$F$2:$F$11876,$A22,Gögn!$A$2:$A$11876,AZ$207)/1000))</f>
        <v>0</v>
      </c>
      <c r="BA22" s="22">
        <f>IF(BA$8="Bayern",SUMIFS(Erl.Gögn!$H$2:$H$30,Erl.Gögn!$E$2:$E$30,$A22,Erl.Gögn!$A$2:$A$30,BA$207)/1000,IF(BA$8="Allianz",SUMIFS(Erl.Gögn!$H$2:$H$30,Erl.Gögn!$E$2:$E$30,$A22,Erl.Gögn!$A$2:$A$30,BA$207)/1000,SUMIFS(Gögn!$I$2:$I$11876,Gögn!$F$2:$F$11876,$A22,Gögn!$A$2:$A$11876,BA$207)/1000))</f>
        <v>0</v>
      </c>
      <c r="BB22" s="22">
        <f>IF(BB$8="Bayern",SUMIFS(Erl.Gögn!$H$2:$H$30,Erl.Gögn!$E$2:$E$30,$A22,Erl.Gögn!$A$2:$A$30,BB$207)/1000,IF(BB$8="Allianz",SUMIFS(Erl.Gögn!$H$2:$H$30,Erl.Gögn!$E$2:$E$30,$A22,Erl.Gögn!$A$2:$A$30,BB$207)/1000,SUMIFS(Gögn!$I$2:$I$11876,Gögn!$F$2:$F$11876,$A22,Gögn!$A$2:$A$11876,BB$207)/1000))</f>
        <v>0</v>
      </c>
      <c r="BC22" s="22">
        <f>IF(BC$8="Bayern",SUMIFS(Erl.Gögn!$H$2:$H$30,Erl.Gögn!$E$2:$E$30,$A22,Erl.Gögn!$A$2:$A$30,BC$207)/1000,IF(BC$8="Allianz",SUMIFS(Erl.Gögn!$H$2:$H$30,Erl.Gögn!$E$2:$E$30,$A22,Erl.Gögn!$A$2:$A$30,BC$207)/1000,SUMIFS(Gögn!$I$2:$I$11876,Gögn!$F$2:$F$11876,$A22,Gögn!$A$2:$A$11876,BC$207)/1000))</f>
        <v>0</v>
      </c>
      <c r="BD22" s="22">
        <f>IF(BD$8="Bayern",SUMIFS(Erl.Gögn!$H$2:$H$30,Erl.Gögn!$E$2:$E$30,$A22,Erl.Gögn!$A$2:$A$30,BD$207)/1000,IF(BD$8="Allianz",SUMIFS(Erl.Gögn!$H$2:$H$30,Erl.Gögn!$E$2:$E$30,$A22,Erl.Gögn!$A$2:$A$30,BD$207)/1000,SUMIFS(Gögn!$I$2:$I$11876,Gögn!$F$2:$F$11876,$A22,Gögn!$A$2:$A$11876,BD$207)/1000))</f>
        <v>0</v>
      </c>
      <c r="BE22" s="22">
        <f>IF(BE$8="Bayern",SUMIFS(Erl.Gögn!$H$2:$H$30,Erl.Gögn!$E$2:$E$30,$A22,Erl.Gögn!$A$2:$A$30,BE$207)/1000,IF(BE$8="Allianz",SUMIFS(Erl.Gögn!$H$2:$H$30,Erl.Gögn!$E$2:$E$30,$A22,Erl.Gögn!$A$2:$A$30,BE$207)/1000,SUMIFS(Gögn!$I$2:$I$11876,Gögn!$F$2:$F$11876,$A22,Gögn!$A$2:$A$11876,BE$207)/1000))</f>
        <v>0</v>
      </c>
      <c r="BF22" s="22">
        <f>IF(BF$8="Bayern",SUMIFS(Erl.Gögn!$H$2:$H$30,Erl.Gögn!$E$2:$E$30,$A22,Erl.Gögn!$A$2:$A$30,BF$207)/1000,IF(BF$8="Allianz",SUMIFS(Erl.Gögn!$H$2:$H$30,Erl.Gögn!$E$2:$E$30,$A22,Erl.Gögn!$A$2:$A$30,BF$207)/1000,SUMIFS(Gögn!$I$2:$I$11876,Gögn!$F$2:$F$11876,$A22,Gögn!$A$2:$A$11876,BF$207)/1000))</f>
        <v>0</v>
      </c>
      <c r="BG22" s="22">
        <f>IF(BG$8="Bayern",SUMIFS(Erl.Gögn!$H$2:$H$30,Erl.Gögn!$E$2:$E$30,$A22,Erl.Gögn!$A$2:$A$30,BG$207)/1000,IF(BG$8="Allianz",SUMIFS(Erl.Gögn!$H$2:$H$30,Erl.Gögn!$E$2:$E$30,$A22,Erl.Gögn!$A$2:$A$30,BG$207)/1000,SUMIFS(Gögn!$I$2:$I$11876,Gögn!$F$2:$F$11876,$A22,Gögn!$A$2:$A$11876,BG$207)/1000))</f>
        <v>0</v>
      </c>
      <c r="BH22" s="22">
        <f>IF(BH$8="Bayern",SUMIFS(Erl.Gögn!$H$2:$H$30,Erl.Gögn!$E$2:$E$30,$A22,Erl.Gögn!$A$2:$A$30,BH$207)/1000,IF(BH$8="Allianz",SUMIFS(Erl.Gögn!$H$2:$H$30,Erl.Gögn!$E$2:$E$30,$A22,Erl.Gögn!$A$2:$A$30,BH$207)/1000,SUMIFS(Gögn!$I$2:$I$11876,Gögn!$F$2:$F$11876,$A22,Gögn!$A$2:$A$11876,BH$207)/1000))</f>
        <v>0</v>
      </c>
      <c r="BI22" s="22">
        <f>IF(BI$8="Bayern",SUMIFS(Erl.Gögn!$H$2:$H$30,Erl.Gögn!$E$2:$E$30,$A22,Erl.Gögn!$A$2:$A$30,BI$207)/1000,IF(BI$8="Allianz",SUMIFS(Erl.Gögn!$H$2:$H$30,Erl.Gögn!$E$2:$E$30,$A22,Erl.Gögn!$A$2:$A$30,BI$207)/1000,SUMIFS(Gögn!$I$2:$I$11876,Gögn!$F$2:$F$11876,$A22,Gögn!$A$2:$A$11876,BI$207)/1000))</f>
        <v>0</v>
      </c>
      <c r="BJ22" s="22">
        <f>IF(BJ$8="Bayern",SUMIFS(Erl.Gögn!$H$2:$H$30,Erl.Gögn!$E$2:$E$30,$A22,Erl.Gögn!$A$2:$A$30,BJ$207)/1000,IF(BJ$8="Allianz",SUMIFS(Erl.Gögn!$H$2:$H$30,Erl.Gögn!$E$2:$E$30,$A22,Erl.Gögn!$A$2:$A$30,BJ$207)/1000,SUMIFS(Gögn!$I$2:$I$11876,Gögn!$F$2:$F$11876,$A22,Gögn!$A$2:$A$11876,BJ$207)/1000))</f>
        <v>0</v>
      </c>
      <c r="BK22" s="22">
        <f>IF(BK$8="Bayern",SUMIFS(Erl.Gögn!$H$2:$H$30,Erl.Gögn!$E$2:$E$30,$A22,Erl.Gögn!$A$2:$A$30,BK$207)/1000,IF(BK$8="Allianz",SUMIFS(Erl.Gögn!$H$2:$H$30,Erl.Gögn!$E$2:$E$30,$A22,Erl.Gögn!$A$2:$A$30,BK$207)/1000,SUMIFS(Gögn!$I$2:$I$11876,Gögn!$F$2:$F$11876,$A22,Gögn!$A$2:$A$11876,BK$207)/1000))</f>
        <v>0</v>
      </c>
      <c r="BL22" s="22">
        <f>IF(BL$8="Bayern",SUMIFS(Erl.Gögn!$H$2:$H$30,Erl.Gögn!$E$2:$E$30,$A22,Erl.Gögn!$A$2:$A$30,BL$207)/1000,IF(BL$8="Allianz",SUMIFS(Erl.Gögn!$H$2:$H$30,Erl.Gögn!$E$2:$E$30,$A22,Erl.Gögn!$A$2:$A$30,BL$207)/1000,SUMIFS(Gögn!$I$2:$I$11876,Gögn!$F$2:$F$11876,$A22,Gögn!$A$2:$A$11876,BL$207)/1000))</f>
        <v>0</v>
      </c>
      <c r="BM22" s="22">
        <f>IF(BM$8="Bayern",SUMIFS(Erl.Gögn!$H$2:$H$30,Erl.Gögn!$E$2:$E$30,$A22,Erl.Gögn!$A$2:$A$30,BM$207)/1000,IF(BM$8="Allianz",SUMIFS(Erl.Gögn!$H$2:$H$30,Erl.Gögn!$E$2:$E$30,$A22,Erl.Gögn!$A$2:$A$30,BM$207)/1000,SUMIFS(Gögn!$I$2:$I$11876,Gögn!$F$2:$F$11876,$A22,Gögn!$A$2:$A$11876,BM$207)/1000))</f>
        <v>0</v>
      </c>
      <c r="BN22" s="22">
        <f>IF(BN$8="Bayern",SUMIFS(Erl.Gögn!$H$2:$H$30,Erl.Gögn!$E$2:$E$30,$A22,Erl.Gögn!$A$2:$A$30,BN$207)/1000,IF(BN$8="Allianz",SUMIFS(Erl.Gögn!$H$2:$H$30,Erl.Gögn!$E$2:$E$30,$A22,Erl.Gögn!$A$2:$A$30,BN$207)/1000,SUMIFS(Gögn!$I$2:$I$11876,Gögn!$F$2:$F$11876,$A22,Gögn!$A$2:$A$11876,BN$207)/1000))</f>
        <v>0</v>
      </c>
      <c r="BO22" s="22">
        <f>IF(BO$8="Bayern",SUMIFS(Erl.Gögn!$H$2:$H$30,Erl.Gögn!$E$2:$E$30,$A22,Erl.Gögn!$A$2:$A$30,BO$207)/1000,IF(BO$8="Allianz",SUMIFS(Erl.Gögn!$H$2:$H$30,Erl.Gögn!$E$2:$E$30,$A22,Erl.Gögn!$A$2:$A$30,BO$207)/1000,SUMIFS(Gögn!$I$2:$I$11876,Gögn!$F$2:$F$11876,$A22,Gögn!$A$2:$A$11876,BO$207)/1000))</f>
        <v>0</v>
      </c>
      <c r="BP22" s="22">
        <f>IF(BP$8="Bayern",SUMIFS(Erl.Gögn!$H$2:$H$30,Erl.Gögn!$E$2:$E$30,$A22,Erl.Gögn!$A$2:$A$30,BP$207)/1000,IF(BP$8="Allianz",SUMIFS(Erl.Gögn!$H$2:$H$30,Erl.Gögn!$E$2:$E$30,$A22,Erl.Gögn!$A$2:$A$30,BP$207)/1000,SUMIFS(Gögn!$I$2:$I$11876,Gögn!$F$2:$F$11876,$A22,Gögn!$A$2:$A$11876,BP$207)/1000))</f>
        <v>0</v>
      </c>
      <c r="BQ22" s="22">
        <f>IF(BQ$8="Bayern",SUMIFS(Erl.Gögn!$H$2:$H$30,Erl.Gögn!$E$2:$E$30,$A22,Erl.Gögn!$A$2:$A$30,BQ$207)/1000,IF(BQ$8="Allianz",SUMIFS(Erl.Gögn!$H$2:$H$30,Erl.Gögn!$E$2:$E$30,$A22,Erl.Gögn!$A$2:$A$30,BQ$207)/1000,SUMIFS(Gögn!$I$2:$I$11876,Gögn!$F$2:$F$11876,$A22,Gögn!$A$2:$A$11876,BQ$207)/1000))</f>
        <v>0</v>
      </c>
      <c r="BR22" s="22">
        <f>IF(BR$8="Bayern",SUMIFS(Erl.Gögn!$H$2:$H$30,Erl.Gögn!$E$2:$E$30,$A22,Erl.Gögn!$A$2:$A$30,BR$207)/1000,IF(BR$8="Allianz",SUMIFS(Erl.Gögn!$H$2:$H$30,Erl.Gögn!$E$2:$E$30,$A22,Erl.Gögn!$A$2:$A$30,BR$207)/1000,SUMIFS(Gögn!$I$2:$I$11876,Gögn!$F$2:$F$11876,$A22,Gögn!$A$2:$A$11876,BR$207)/1000))</f>
        <v>0</v>
      </c>
      <c r="BS22" s="22">
        <f>IF(BS$8="Bayern",SUMIFS(Erl.Gögn!$H$2:$H$30,Erl.Gögn!$E$2:$E$30,$A22,Erl.Gögn!$A$2:$A$30,BS$207)/1000,IF(BS$8="Allianz",SUMIFS(Erl.Gögn!$H$2:$H$30,Erl.Gögn!$E$2:$E$30,$A22,Erl.Gögn!$A$2:$A$30,BS$207)/1000,SUMIFS(Gögn!$I$2:$I$11876,Gögn!$F$2:$F$11876,$A22,Gögn!$A$2:$A$11876,BS$207)/1000))</f>
        <v>0</v>
      </c>
      <c r="BT22" s="22">
        <f>IF(BT$8="Bayern",SUMIFS(Erl.Gögn!$H$2:$H$30,Erl.Gögn!$E$2:$E$30,$A22,Erl.Gögn!$A$2:$A$30,BT$207)/1000,IF(BT$8="Allianz",SUMIFS(Erl.Gögn!$H$2:$H$30,Erl.Gögn!$E$2:$E$30,$A22,Erl.Gögn!$A$2:$A$30,BT$207)/1000,SUMIFS(Gögn!$I$2:$I$11876,Gögn!$F$2:$F$11876,$A22,Gögn!$A$2:$A$11876,BT$207)/1000))</f>
        <v>0</v>
      </c>
      <c r="BU22" s="22">
        <f>IF(BU$8="Bayern",SUMIFS(Erl.Gögn!$H$2:$H$30,Erl.Gögn!$E$2:$E$30,$A22,Erl.Gögn!$A$2:$A$30,BU$207)/1000,IF(BU$8="Allianz",SUMIFS(Erl.Gögn!$H$2:$H$30,Erl.Gögn!$E$2:$E$30,$A22,Erl.Gögn!$A$2:$A$30,BU$207)/1000,SUMIFS(Gögn!$I$2:$I$11876,Gögn!$F$2:$F$11876,$A22,Gögn!$A$2:$A$11876,BU$207)/1000))</f>
        <v>0</v>
      </c>
      <c r="BV22" s="22">
        <f>IF(BV$8="Bayern",SUMIFS(Erl.Gögn!$H$2:$H$30,Erl.Gögn!$E$2:$E$30,$A22,Erl.Gögn!$A$2:$A$30,BV$207)/1000,IF(BV$8="Allianz",SUMIFS(Erl.Gögn!$H$2:$H$30,Erl.Gögn!$E$2:$E$30,$A22,Erl.Gögn!$A$2:$A$30,BV$207)/1000,SUMIFS(Gögn!$I$2:$I$11876,Gögn!$F$2:$F$11876,$A22,Gögn!$A$2:$A$11876,BV$207)/1000))</f>
        <v>0</v>
      </c>
      <c r="BW22" s="22">
        <f>IF(BW$8="Bayern",SUMIFS(Erl.Gögn!$H$2:$H$30,Erl.Gögn!$E$2:$E$30,$A22,Erl.Gögn!$A$2:$A$30,BW$207)/1000,IF(BW$8="Allianz",SUMIFS(Erl.Gögn!$H$2:$H$30,Erl.Gögn!$E$2:$E$30,$A22,Erl.Gögn!$A$2:$A$30,BW$207)/1000,SUMIFS(Gögn!$I$2:$I$11876,Gögn!$F$2:$F$11876,$A22,Gögn!$A$2:$A$11876,BW$207)/1000))</f>
        <v>0</v>
      </c>
      <c r="BX22" s="22">
        <f>IF(BX$8="Bayern",SUMIFS(Erl.Gögn!$H$2:$H$30,Erl.Gögn!$E$2:$E$30,$A22,Erl.Gögn!$A$2:$A$30,BX$207)/1000,IF(BX$8="Allianz",SUMIFS(Erl.Gögn!$H$2:$H$30,Erl.Gögn!$E$2:$E$30,$A22,Erl.Gögn!$A$2:$A$30,BX$207)/1000,SUMIFS(Gögn!$I$2:$I$11876,Gögn!$F$2:$F$11876,$A22,Gögn!$A$2:$A$11876,BX$207)/1000))</f>
        <v>0</v>
      </c>
      <c r="BY22" s="22">
        <f>IF(BY$8="Bayern",SUMIFS(Erl.Gögn!$H$2:$H$30,Erl.Gögn!$E$2:$E$30,$A22,Erl.Gögn!$A$2:$A$30,BY$207)/1000,IF(BY$8="Allianz",SUMIFS(Erl.Gögn!$H$2:$H$30,Erl.Gögn!$E$2:$E$30,$A22,Erl.Gögn!$A$2:$A$30,BY$207)/1000,SUMIFS(Gögn!$I$2:$I$11876,Gögn!$F$2:$F$11876,$A22,Gögn!$A$2:$A$11876,BY$207)/1000))</f>
        <v>0</v>
      </c>
      <c r="BZ22" s="22">
        <f>IF(BZ$8="Bayern",SUMIFS(Erl.Gögn!$H$2:$H$30,Erl.Gögn!$E$2:$E$30,$A22,Erl.Gögn!$A$2:$A$30,BZ$207)/1000,IF(BZ$8="Allianz",SUMIFS(Erl.Gögn!$H$2:$H$30,Erl.Gögn!$E$2:$E$30,$A22,Erl.Gögn!$A$2:$A$30,BZ$207)/1000,SUMIFS(Gögn!$I$2:$I$11876,Gögn!$F$2:$F$11876,$A22,Gögn!$A$2:$A$11876,BZ$207)/1000))</f>
        <v>0</v>
      </c>
      <c r="CA22" s="22">
        <f>IF(CA$8="Bayern",SUMIFS(Erl.Gögn!$H$2:$H$30,Erl.Gögn!$E$2:$E$30,$A22,Erl.Gögn!$A$2:$A$30,CA$207)/1000,IF(CA$8="Allianz",SUMIFS(Erl.Gögn!$H$2:$H$30,Erl.Gögn!$E$2:$E$30,$A22,Erl.Gögn!$A$2:$A$30,CA$207)/1000,SUMIFS(Gögn!$I$2:$I$11876,Gögn!$F$2:$F$11876,$A22,Gögn!$A$2:$A$11876,CA$207)/1000))</f>
        <v>0</v>
      </c>
      <c r="CB22" s="22">
        <f>IF(CB$8="Bayern",SUMIFS(Erl.Gögn!$H$2:$H$30,Erl.Gögn!$E$2:$E$30,$A22,Erl.Gögn!$A$2:$A$30,CB$207)/1000,IF(CB$8="Allianz",SUMIFS(Erl.Gögn!$H$2:$H$30,Erl.Gögn!$E$2:$E$30,$A22,Erl.Gögn!$A$2:$A$30,CB$207)/1000,SUMIFS(Gögn!$I$2:$I$11876,Gögn!$F$2:$F$11876,$A22,Gögn!$A$2:$A$11876,CB$207)/1000))</f>
        <v>0</v>
      </c>
      <c r="CC22" s="22">
        <f>IF(CC$8="Bayern",SUMIFS(Erl.Gögn!$H$2:$H$30,Erl.Gögn!$E$2:$E$30,$A22,Erl.Gögn!$A$2:$A$30,CC$207)/1000,IF(CC$8="Allianz",SUMIFS(Erl.Gögn!$H$2:$H$30,Erl.Gögn!$E$2:$E$30,$A22,Erl.Gögn!$A$2:$A$30,CC$207)/1000,SUMIFS(Gögn!$I$2:$I$11876,Gögn!$F$2:$F$11876,$A22,Gögn!$A$2:$A$11876,CC$207)/1000))</f>
        <v>0</v>
      </c>
      <c r="CD22" s="22">
        <f>IF(CD$8="Bayern",SUMIFS(Erl.Gögn!$H$2:$H$30,Erl.Gögn!$E$2:$E$30,$A22,Erl.Gögn!$A$2:$A$30,CD$207)/1000,IF(CD$8="Allianz",SUMIFS(Erl.Gögn!$H$2:$H$30,Erl.Gögn!$E$2:$E$30,$A22,Erl.Gögn!$A$2:$A$30,CD$207)/1000,SUMIFS(Gögn!$I$2:$I$11876,Gögn!$F$2:$F$11876,$A22,Gögn!$A$2:$A$11876,CD$207)/1000))</f>
        <v>0</v>
      </c>
    </row>
    <row r="23" spans="1:82" ht="15">
      <c r="A23" s="5" t="s">
        <v>169</v>
      </c>
      <c r="B23" s="5"/>
      <c r="C23" s="23" t="s">
        <v>170</v>
      </c>
      <c r="D23" s="24">
        <f t="shared" si="4"/>
        <v>20787343.057999998</v>
      </c>
      <c r="E23" s="24">
        <f>IF(E$8="Bayern",SUMIFS(Erl.Gögn!$H$2:$H$30,Erl.Gögn!$E$2:$E$30,$A23,Erl.Gögn!$A$2:$A$30,E$207)/1000,IF(E$8="Allianz",SUMIFS(Erl.Gögn!$H$2:$H$30,Erl.Gögn!$E$2:$E$30,$A23,Erl.Gögn!$A$2:$A$30,E$207)/1000,SUMIFS(Gögn!$I$2:$I$11876,Gögn!$F$2:$F$11876,$A23,Gögn!$A$2:$A$11876,E$207)/1000))</f>
        <v>414028.13900000002</v>
      </c>
      <c r="F23" s="24">
        <f>IF(F$8="Bayern",SUMIFS(Erl.Gögn!$H$2:$H$30,Erl.Gögn!$E$2:$E$30,$A23,Erl.Gögn!$A$2:$A$30,F$207)/1000,IF(F$8="Allianz",SUMIFS(Erl.Gögn!$H$2:$H$30,Erl.Gögn!$E$2:$E$30,$A23,Erl.Gögn!$A$2:$A$30,F$207)/1000,SUMIFS(Gögn!$I$2:$I$11876,Gögn!$F$2:$F$11876,$A23,Gögn!$A$2:$A$11876,F$207)/1000))</f>
        <v>304269.25799999997</v>
      </c>
      <c r="G23" s="24">
        <f>IF(G$8="Bayern",SUMIFS(Erl.Gögn!$H$2:$H$30,Erl.Gögn!$E$2:$E$30,$A23,Erl.Gögn!$A$2:$A$30,G$207)/1000,IF(G$8="Allianz",SUMIFS(Erl.Gögn!$H$2:$H$30,Erl.Gögn!$E$2:$E$30,$A23,Erl.Gögn!$A$2:$A$30,G$207)/1000,SUMIFS(Gögn!$I$2:$I$11876,Gögn!$F$2:$F$11876,$A23,Gögn!$A$2:$A$11876,G$207)/1000))</f>
        <v>124068.94899999999</v>
      </c>
      <c r="H23" s="24">
        <f>IF(H$8="Bayern",SUMIFS(Erl.Gögn!$H$2:$H$30,Erl.Gögn!$E$2:$E$30,$A23,Erl.Gögn!$A$2:$A$30,H$207)/1000,IF(H$8="Allianz",SUMIFS(Erl.Gögn!$H$2:$H$30,Erl.Gögn!$E$2:$E$30,$A23,Erl.Gögn!$A$2:$A$30,H$207)/1000,SUMIFS(Gögn!$I$2:$I$11876,Gögn!$F$2:$F$11876,$A23,Gögn!$A$2:$A$11876,H$207)/1000))</f>
        <v>75475.157000000007</v>
      </c>
      <c r="I23" s="24">
        <f>IF(I$8="Bayern",SUMIFS(Erl.Gögn!$H$2:$H$30,Erl.Gögn!$E$2:$E$30,$A23,Erl.Gögn!$A$2:$A$30,I$207)/1000,IF(I$8="Allianz",SUMIFS(Erl.Gögn!$H$2:$H$30,Erl.Gögn!$E$2:$E$30,$A23,Erl.Gögn!$A$2:$A$30,I$207)/1000,SUMIFS(Gögn!$I$2:$I$11876,Gögn!$F$2:$F$11876,$A23,Gögn!$A$2:$A$11876,I$207)/1000))</f>
        <v>203802.52900000001</v>
      </c>
      <c r="J23" s="24">
        <f>IF(J$8="Bayern",SUMIFS(Erl.Gögn!$H$2:$H$30,Erl.Gögn!$E$2:$E$30,$A23,Erl.Gögn!$A$2:$A$30,J$207)/1000,IF(J$8="Allianz",SUMIFS(Erl.Gögn!$H$2:$H$30,Erl.Gögn!$E$2:$E$30,$A23,Erl.Gögn!$A$2:$A$30,J$207)/1000,SUMIFS(Gögn!$I$2:$I$11876,Gögn!$F$2:$F$11876,$A23,Gögn!$A$2:$A$11876,J$207)/1000))</f>
        <v>9623.9590000000007</v>
      </c>
      <c r="K23" s="24">
        <f>IF(K$8="Bayern",SUMIFS(Erl.Gögn!$H$2:$H$30,Erl.Gögn!$E$2:$E$30,$A23,Erl.Gögn!$A$2:$A$30,K$207)/1000,IF(K$8="Allianz",SUMIFS(Erl.Gögn!$H$2:$H$30,Erl.Gögn!$E$2:$E$30,$A23,Erl.Gögn!$A$2:$A$30,K$207)/1000,SUMIFS(Gögn!$I$2:$I$11876,Gögn!$F$2:$F$11876,$A23,Gögn!$A$2:$A$11876,K$207)/1000))</f>
        <v>4459.7839999999997</v>
      </c>
      <c r="L23" s="24">
        <f>IF(L$8="Bayern",SUMIFS(Erl.Gögn!$H$2:$H$30,Erl.Gögn!$E$2:$E$30,$A23,Erl.Gögn!$A$2:$A$30,L$207)/1000,IF(L$8="Allianz",SUMIFS(Erl.Gögn!$H$2:$H$30,Erl.Gögn!$E$2:$E$30,$A23,Erl.Gögn!$A$2:$A$30,L$207)/1000,SUMIFS(Gögn!$I$2:$I$11876,Gögn!$F$2:$F$11876,$A23,Gögn!$A$2:$A$11876,L$207)/1000))</f>
        <v>29796</v>
      </c>
      <c r="M23" s="24">
        <f>IF(M$8="Bayern",SUMIFS(Erl.Gögn!$H$2:$H$30,Erl.Gögn!$E$2:$E$30,$A23,Erl.Gögn!$A$2:$A$30,M$207)/1000,IF(M$8="Allianz",SUMIFS(Erl.Gögn!$H$2:$H$30,Erl.Gögn!$E$2:$E$30,$A23,Erl.Gögn!$A$2:$A$30,M$207)/1000,SUMIFS(Gögn!$I$2:$I$11876,Gögn!$F$2:$F$11876,$A23,Gögn!$A$2:$A$11876,M$207)/1000))</f>
        <v>173132</v>
      </c>
      <c r="N23" s="24">
        <f>IF(N$8="Bayern",SUMIFS(Erl.Gögn!$H$2:$H$30,Erl.Gögn!$E$2:$E$30,$A23,Erl.Gögn!$A$2:$A$30,N$207)/1000,IF(N$8="Allianz",SUMIFS(Erl.Gögn!$H$2:$H$30,Erl.Gögn!$E$2:$E$30,$A23,Erl.Gögn!$A$2:$A$30,N$207)/1000,SUMIFS(Gögn!$I$2:$I$11876,Gögn!$F$2:$F$11876,$A23,Gögn!$A$2:$A$11876,N$207)/1000))</f>
        <v>676758</v>
      </c>
      <c r="O23" s="24">
        <f>IF(O$8="Bayern",SUMIFS(Erl.Gögn!$H$2:$H$30,Erl.Gögn!$E$2:$E$30,$A23,Erl.Gögn!$A$2:$A$30,O$207)/1000,IF(O$8="Allianz",SUMIFS(Erl.Gögn!$H$2:$H$30,Erl.Gögn!$E$2:$E$30,$A23,Erl.Gögn!$A$2:$A$30,O$207)/1000,SUMIFS(Gögn!$I$2:$I$11876,Gögn!$F$2:$F$11876,$A23,Gögn!$A$2:$A$11876,O$207)/1000))</f>
        <v>1251105</v>
      </c>
      <c r="P23" s="24">
        <f>IF(P$8="Bayern",SUMIFS(Erl.Gögn!$H$2:$H$30,Erl.Gögn!$E$2:$E$30,$A23,Erl.Gögn!$A$2:$A$30,P$207)/1000,IF(P$8="Allianz",SUMIFS(Erl.Gögn!$H$2:$H$30,Erl.Gögn!$E$2:$E$30,$A23,Erl.Gögn!$A$2:$A$30,P$207)/1000,SUMIFS(Gögn!$I$2:$I$11876,Gögn!$F$2:$F$11876,$A23,Gögn!$A$2:$A$11876,P$207)/1000))</f>
        <v>1195320</v>
      </c>
      <c r="Q23" s="24">
        <f>IF(Q$8="Bayern",SUMIFS(Erl.Gögn!$H$2:$H$30,Erl.Gögn!$E$2:$E$30,$A23,Erl.Gögn!$A$2:$A$30,Q$207)/1000,IF(Q$8="Allianz",SUMIFS(Erl.Gögn!$H$2:$H$30,Erl.Gögn!$E$2:$E$30,$A23,Erl.Gögn!$A$2:$A$30,Q$207)/1000,SUMIFS(Gögn!$I$2:$I$11876,Gögn!$F$2:$F$11876,$A23,Gögn!$A$2:$A$11876,Q$207)/1000))</f>
        <v>606886</v>
      </c>
      <c r="R23" s="24">
        <f>IF(R$8="Bayern",SUMIFS(Erl.Gögn!$H$2:$H$30,Erl.Gögn!$E$2:$E$30,$A23,Erl.Gögn!$A$2:$A$30,R$207)/1000,IF(R$8="Allianz",SUMIFS(Erl.Gögn!$H$2:$H$30,Erl.Gögn!$E$2:$E$30,$A23,Erl.Gögn!$A$2:$A$30,R$207)/1000,SUMIFS(Gögn!$I$2:$I$11876,Gögn!$F$2:$F$11876,$A23,Gögn!$A$2:$A$11876,R$207)/1000))</f>
        <v>2389743</v>
      </c>
      <c r="S23" s="24">
        <f>IF(S$8="Bayern",SUMIFS(Erl.Gögn!$H$2:$H$30,Erl.Gögn!$E$2:$E$30,$A23,Erl.Gögn!$A$2:$A$30,S$207)/1000,IF(S$8="Allianz",SUMIFS(Erl.Gögn!$H$2:$H$30,Erl.Gögn!$E$2:$E$30,$A23,Erl.Gögn!$A$2:$A$30,S$207)/1000,SUMIFS(Gögn!$I$2:$I$11876,Gögn!$F$2:$F$11876,$A23,Gögn!$A$2:$A$11876,S$207)/1000))</f>
        <v>81214.001000000004</v>
      </c>
      <c r="T23" s="24">
        <f>IF(T$8="Bayern",SUMIFS(Erl.Gögn!$H$2:$H$30,Erl.Gögn!$E$2:$E$30,$A23,Erl.Gögn!$A$2:$A$30,T$207)/1000,IF(T$8="Allianz",SUMIFS(Erl.Gögn!$H$2:$H$30,Erl.Gögn!$E$2:$E$30,$A23,Erl.Gögn!$A$2:$A$30,T$207)/1000,SUMIFS(Gögn!$I$2:$I$11876,Gögn!$F$2:$F$11876,$A23,Gögn!$A$2:$A$11876,T$207)/1000))</f>
        <v>84263.368000000002</v>
      </c>
      <c r="U23" s="24">
        <f>IF(U$8="Bayern",SUMIFS(Erl.Gögn!$H$2:$H$30,Erl.Gögn!$E$2:$E$30,$A23,Erl.Gögn!$A$2:$A$30,U$207)/1000,IF(U$8="Allianz",SUMIFS(Erl.Gögn!$H$2:$H$30,Erl.Gögn!$E$2:$E$30,$A23,Erl.Gögn!$A$2:$A$30,U$207)/1000,SUMIFS(Gögn!$I$2:$I$11876,Gögn!$F$2:$F$11876,$A23,Gögn!$A$2:$A$11876,U$207)/1000))</f>
        <v>81685.894</v>
      </c>
      <c r="V23" s="24">
        <f>IF(V$8="Bayern",SUMIFS(Erl.Gögn!$H$2:$H$30,Erl.Gögn!$E$2:$E$30,$A23,Erl.Gögn!$A$2:$A$30,V$207)/1000,IF(V$8="Allianz",SUMIFS(Erl.Gögn!$H$2:$H$30,Erl.Gögn!$E$2:$E$30,$A23,Erl.Gögn!$A$2:$A$30,V$207)/1000,SUMIFS(Gögn!$I$2:$I$11876,Gögn!$F$2:$F$11876,$A23,Gögn!$A$2:$A$11876,V$207)/1000))</f>
        <v>0</v>
      </c>
      <c r="W23" s="24">
        <f>IF(W$8="Bayern",SUMIFS(Erl.Gögn!$H$2:$H$30,Erl.Gögn!$E$2:$E$30,$A23,Erl.Gögn!$A$2:$A$30,W$207)/1000,IF(W$8="Allianz",SUMIFS(Erl.Gögn!$H$2:$H$30,Erl.Gögn!$E$2:$E$30,$A23,Erl.Gögn!$A$2:$A$30,W$207)/1000,SUMIFS(Gögn!$I$2:$I$11876,Gögn!$F$2:$F$11876,$A23,Gögn!$A$2:$A$11876,W$207)/1000))</f>
        <v>4855.0379999999996</v>
      </c>
      <c r="X23" s="24">
        <f>IF(X$8="Bayern",SUMIFS(Erl.Gögn!$H$2:$H$30,Erl.Gögn!$E$2:$E$30,$A23,Erl.Gögn!$A$2:$A$30,X$207)/1000,IF(X$8="Allianz",SUMIFS(Erl.Gögn!$H$2:$H$30,Erl.Gögn!$E$2:$E$30,$A23,Erl.Gögn!$A$2:$A$30,X$207)/1000,SUMIFS(Gögn!$I$2:$I$11876,Gögn!$F$2:$F$11876,$A23,Gögn!$A$2:$A$11876,X$207)/1000))</f>
        <v>8363.6309999999994</v>
      </c>
      <c r="Y23" s="24">
        <f>IF(Y$8="Bayern",SUMIFS(Erl.Gögn!$H$2:$H$30,Erl.Gögn!$E$2:$E$30,$A23,Erl.Gögn!$A$2:$A$30,Y$207)/1000,IF(Y$8="Allianz",SUMIFS(Erl.Gögn!$H$2:$H$30,Erl.Gögn!$E$2:$E$30,$A23,Erl.Gögn!$A$2:$A$30,Y$207)/1000,SUMIFS(Gögn!$I$2:$I$11876,Gögn!$F$2:$F$11876,$A23,Gögn!$A$2:$A$11876,Y$207)/1000))</f>
        <v>1634246</v>
      </c>
      <c r="Z23" s="24">
        <f>IF(Z$8="Bayern",SUMIFS(Erl.Gögn!$H$2:$H$30,Erl.Gögn!$E$2:$E$30,$A23,Erl.Gögn!$A$2:$A$30,Z$207)/1000,IF(Z$8="Allianz",SUMIFS(Erl.Gögn!$H$2:$H$30,Erl.Gögn!$E$2:$E$30,$A23,Erl.Gögn!$A$2:$A$30,Z$207)/1000,SUMIFS(Gögn!$I$2:$I$11876,Gögn!$F$2:$F$11876,$A23,Gögn!$A$2:$A$11876,Z$207)/1000))</f>
        <v>165381</v>
      </c>
      <c r="AA23" s="24">
        <f>IF(AA$8="Bayern",SUMIFS(Erl.Gögn!$H$2:$H$30,Erl.Gögn!$E$2:$E$30,$A23,Erl.Gögn!$A$2:$A$30,AA$207)/1000,IF(AA$8="Allianz",SUMIFS(Erl.Gögn!$H$2:$H$30,Erl.Gögn!$E$2:$E$30,$A23,Erl.Gögn!$A$2:$A$30,AA$207)/1000,SUMIFS(Gögn!$I$2:$I$11876,Gögn!$F$2:$F$11876,$A23,Gögn!$A$2:$A$11876,AA$207)/1000))</f>
        <v>277317</v>
      </c>
      <c r="AB23" s="24">
        <f>IF(AB$8="Bayern",SUMIFS(Erl.Gögn!$H$2:$H$30,Erl.Gögn!$E$2:$E$30,$A23,Erl.Gögn!$A$2:$A$30,AB$207)/1000,IF(AB$8="Allianz",SUMIFS(Erl.Gögn!$H$2:$H$30,Erl.Gögn!$E$2:$E$30,$A23,Erl.Gögn!$A$2:$A$30,AB$207)/1000,SUMIFS(Gögn!$I$2:$I$11876,Gögn!$F$2:$F$11876,$A23,Gögn!$A$2:$A$11876,AB$207)/1000))</f>
        <v>75279</v>
      </c>
      <c r="AC23" s="24">
        <f>IF(AC$8="Bayern",SUMIFS(Erl.Gögn!$H$2:$H$30,Erl.Gögn!$E$2:$E$30,$A23,Erl.Gögn!$A$2:$A$30,AC$207)/1000,IF(AC$8="Allianz",SUMIFS(Erl.Gögn!$H$2:$H$30,Erl.Gögn!$E$2:$E$30,$A23,Erl.Gögn!$A$2:$A$30,AC$207)/1000,SUMIFS(Gögn!$I$2:$I$11876,Gögn!$F$2:$F$11876,$A23,Gögn!$A$2:$A$11876,AC$207)/1000))</f>
        <v>0</v>
      </c>
      <c r="AD23" s="24">
        <f>IF(AD$8="Bayern",SUMIFS(Erl.Gögn!$H$2:$H$30,Erl.Gögn!$E$2:$E$30,$A23,Erl.Gögn!$A$2:$A$30,AD$207)/1000,IF(AD$8="Allianz",SUMIFS(Erl.Gögn!$H$2:$H$30,Erl.Gögn!$E$2:$E$30,$A23,Erl.Gögn!$A$2:$A$30,AD$207)/1000,SUMIFS(Gögn!$I$2:$I$11876,Gögn!$F$2:$F$11876,$A23,Gögn!$A$2:$A$11876,AD$207)/1000))</f>
        <v>43271</v>
      </c>
      <c r="AE23" s="24">
        <f>IF(AE$8="Bayern",SUMIFS(Erl.Gögn!$H$2:$H$30,Erl.Gögn!$E$2:$E$30,$A23,Erl.Gögn!$A$2:$A$30,AE$207)/1000,IF(AE$8="Allianz",SUMIFS(Erl.Gögn!$H$2:$H$30,Erl.Gögn!$E$2:$E$30,$A23,Erl.Gögn!$A$2:$A$30,AE$207)/1000,SUMIFS(Gögn!$I$2:$I$11876,Gögn!$F$2:$F$11876,$A23,Gögn!$A$2:$A$11876,AE$207)/1000))</f>
        <v>50032.589</v>
      </c>
      <c r="AF23" s="24">
        <f>IF(AF$8="Bayern",SUMIFS(Erl.Gögn!$H$2:$H$30,Erl.Gögn!$E$2:$E$30,$A23,Erl.Gögn!$A$2:$A$30,AF$207)/1000,IF(AF$8="Allianz",SUMIFS(Erl.Gögn!$H$2:$H$30,Erl.Gögn!$E$2:$E$30,$A23,Erl.Gögn!$A$2:$A$30,AF$207)/1000,SUMIFS(Gögn!$I$2:$I$11876,Gögn!$F$2:$F$11876,$A23,Gögn!$A$2:$A$11876,AF$207)/1000))</f>
        <v>36768.677000000003</v>
      </c>
      <c r="AG23" s="24">
        <f>IF(AG$8="Bayern",SUMIFS(Erl.Gögn!$H$2:$H$30,Erl.Gögn!$E$2:$E$30,$A23,Erl.Gögn!$A$2:$A$30,AG$207)/1000,IF(AG$8="Allianz",SUMIFS(Erl.Gögn!$H$2:$H$30,Erl.Gögn!$E$2:$E$30,$A23,Erl.Gögn!$A$2:$A$30,AG$207)/1000,SUMIFS(Gögn!$I$2:$I$11876,Gögn!$F$2:$F$11876,$A23,Gögn!$A$2:$A$11876,AG$207)/1000))</f>
        <v>16274.851000000001</v>
      </c>
      <c r="AH23" s="24">
        <f>IF(AH$8="Bayern",SUMIFS(Erl.Gögn!$H$2:$H$30,Erl.Gögn!$E$2:$E$30,$A23,Erl.Gögn!$A$2:$A$30,AH$207)/1000,IF(AH$8="Allianz",SUMIFS(Erl.Gögn!$H$2:$H$30,Erl.Gögn!$E$2:$E$30,$A23,Erl.Gögn!$A$2:$A$30,AH$207)/1000,SUMIFS(Gögn!$I$2:$I$11876,Gögn!$F$2:$F$11876,$A23,Gögn!$A$2:$A$11876,AH$207)/1000))</f>
        <v>675095.77899999998</v>
      </c>
      <c r="AI23" s="24">
        <f>IF(AI$8="Bayern",SUMIFS(Erl.Gögn!$H$2:$H$30,Erl.Gögn!$E$2:$E$30,$A23,Erl.Gögn!$A$2:$A$30,AI$207)/1000,IF(AI$8="Allianz",SUMIFS(Erl.Gögn!$H$2:$H$30,Erl.Gögn!$E$2:$E$30,$A23,Erl.Gögn!$A$2:$A$30,AI$207)/1000,SUMIFS(Gögn!$I$2:$I$11876,Gögn!$F$2:$F$11876,$A23,Gögn!$A$2:$A$11876,AI$207)/1000))</f>
        <v>514513.652</v>
      </c>
      <c r="AJ23" s="24">
        <f>IF(AJ$8="Bayern",SUMIFS(Erl.Gögn!$H$2:$H$30,Erl.Gögn!$E$2:$E$30,$A23,Erl.Gögn!$A$2:$A$30,AJ$207)/1000,IF(AJ$8="Allianz",SUMIFS(Erl.Gögn!$H$2:$H$30,Erl.Gögn!$E$2:$E$30,$A23,Erl.Gögn!$A$2:$A$30,AJ$207)/1000,SUMIFS(Gögn!$I$2:$I$11876,Gögn!$F$2:$F$11876,$A23,Gögn!$A$2:$A$11876,AJ$207)/1000))</f>
        <v>2042151.7890000001</v>
      </c>
      <c r="AK23" s="24">
        <f>IF(AK$8="Bayern",SUMIFS(Erl.Gögn!$H$2:$H$30,Erl.Gögn!$E$2:$E$30,$A23,Erl.Gögn!$A$2:$A$30,AK$207)/1000,IF(AK$8="Allianz",SUMIFS(Erl.Gögn!$H$2:$H$30,Erl.Gögn!$E$2:$E$30,$A23,Erl.Gögn!$A$2:$A$30,AK$207)/1000,SUMIFS(Gögn!$I$2:$I$11876,Gögn!$F$2:$F$11876,$A23,Gögn!$A$2:$A$11876,AK$207)/1000))</f>
        <v>24290.476999999999</v>
      </c>
      <c r="AL23" s="24">
        <f>IF(AL$8="Bayern",SUMIFS(Erl.Gögn!$H$2:$H$30,Erl.Gögn!$E$2:$E$30,$A23,Erl.Gögn!$A$2:$A$30,AL$207)/1000,IF(AL$8="Allianz",SUMIFS(Erl.Gögn!$H$2:$H$30,Erl.Gögn!$E$2:$E$30,$A23,Erl.Gögn!$A$2:$A$30,AL$207)/1000,SUMIFS(Gögn!$I$2:$I$11876,Gögn!$F$2:$F$11876,$A23,Gögn!$A$2:$A$11876,AL$207)/1000))</f>
        <v>105569.871</v>
      </c>
      <c r="AM23" s="24">
        <f>IF(AM$8="Bayern",SUMIFS(Erl.Gögn!$H$2:$H$30,Erl.Gögn!$E$2:$E$30,$A23,Erl.Gögn!$A$2:$A$30,AM$207)/1000,IF(AM$8="Allianz",SUMIFS(Erl.Gögn!$H$2:$H$30,Erl.Gögn!$E$2:$E$30,$A23,Erl.Gögn!$A$2:$A$30,AM$207)/1000,SUMIFS(Gögn!$I$2:$I$11876,Gögn!$F$2:$F$11876,$A23,Gögn!$A$2:$A$11876,AM$207)/1000))</f>
        <v>174512.26300000001</v>
      </c>
      <c r="AN23" s="24">
        <f>IF(AN$8="Bayern",SUMIFS(Erl.Gögn!$H$2:$H$30,Erl.Gögn!$E$2:$E$30,$A23,Erl.Gögn!$A$2:$A$30,AN$207)/1000,IF(AN$8="Allianz",SUMIFS(Erl.Gögn!$H$2:$H$30,Erl.Gögn!$E$2:$E$30,$A23,Erl.Gögn!$A$2:$A$30,AN$207)/1000,SUMIFS(Gögn!$I$2:$I$11876,Gögn!$F$2:$F$11876,$A23,Gögn!$A$2:$A$11876,AN$207)/1000))</f>
        <v>403237.5</v>
      </c>
      <c r="AO23" s="24">
        <f>IF(AO$8="Bayern",SUMIFS(Erl.Gögn!$H$2:$H$30,Erl.Gögn!$E$2:$E$30,$A23,Erl.Gögn!$A$2:$A$30,AO$207)/1000,IF(AO$8="Allianz",SUMIFS(Erl.Gögn!$H$2:$H$30,Erl.Gögn!$E$2:$E$30,$A23,Erl.Gögn!$A$2:$A$30,AO$207)/1000,SUMIFS(Gögn!$I$2:$I$11876,Gögn!$F$2:$F$11876,$A23,Gögn!$A$2:$A$11876,AO$207)/1000))</f>
        <v>638269.74600000004</v>
      </c>
      <c r="AP23" s="24">
        <f>IF(AP$8="Bayern",SUMIFS(Erl.Gögn!$H$2:$H$30,Erl.Gögn!$E$2:$E$30,$A23,Erl.Gögn!$A$2:$A$30,AP$207)/1000,IF(AP$8="Allianz",SUMIFS(Erl.Gögn!$H$2:$H$30,Erl.Gögn!$E$2:$E$30,$A23,Erl.Gögn!$A$2:$A$30,AP$207)/1000,SUMIFS(Gögn!$I$2:$I$11876,Gögn!$F$2:$F$11876,$A23,Gögn!$A$2:$A$11876,AP$207)/1000))</f>
        <v>1787.598</v>
      </c>
      <c r="AQ23" s="24">
        <f>IF(AQ$8="Bayern",SUMIFS(Erl.Gögn!$H$2:$H$30,Erl.Gögn!$E$2:$E$30,$A23,Erl.Gögn!$A$2:$A$30,AQ$207)/1000,IF(AQ$8="Allianz",SUMIFS(Erl.Gögn!$H$2:$H$30,Erl.Gögn!$E$2:$E$30,$A23,Erl.Gögn!$A$2:$A$30,AQ$207)/1000,SUMIFS(Gögn!$I$2:$I$11876,Gögn!$F$2:$F$11876,$A23,Gögn!$A$2:$A$11876,AQ$207)/1000))</f>
        <v>1823351.662</v>
      </c>
      <c r="AR23" s="24">
        <f>IF(AR$8="Bayern",SUMIFS(Erl.Gögn!$H$2:$H$30,Erl.Gögn!$E$2:$E$30,$A23,Erl.Gögn!$A$2:$A$30,AR$207)/1000,IF(AR$8="Allianz",SUMIFS(Erl.Gögn!$H$2:$H$30,Erl.Gögn!$E$2:$E$30,$A23,Erl.Gögn!$A$2:$A$30,AR$207)/1000,SUMIFS(Gögn!$I$2:$I$11876,Gögn!$F$2:$F$11876,$A23,Gögn!$A$2:$A$11876,AR$207)/1000))</f>
        <v>354766.37599999999</v>
      </c>
      <c r="AS23" s="24">
        <f>IF(AS$8="Bayern",SUMIFS(Erl.Gögn!$H$2:$H$30,Erl.Gögn!$E$2:$E$30,$A23,Erl.Gögn!$A$2:$A$30,AS$207)/1000,IF(AS$8="Allianz",SUMIFS(Erl.Gögn!$H$2:$H$30,Erl.Gögn!$E$2:$E$30,$A23,Erl.Gögn!$A$2:$A$30,AS$207)/1000,SUMIFS(Gögn!$I$2:$I$11876,Gögn!$F$2:$F$11876,$A23,Gögn!$A$2:$A$11876,AS$207)/1000))</f>
        <v>166500.65599999999</v>
      </c>
      <c r="AT23" s="24">
        <f>IF(AT$8="Bayern",SUMIFS(Erl.Gögn!$H$2:$H$30,Erl.Gögn!$E$2:$E$30,$A23,Erl.Gögn!$A$2:$A$30,AT$207)/1000,IF(AT$8="Allianz",SUMIFS(Erl.Gögn!$H$2:$H$30,Erl.Gögn!$E$2:$E$30,$A23,Erl.Gögn!$A$2:$A$30,AT$207)/1000,SUMIFS(Gögn!$I$2:$I$11876,Gögn!$F$2:$F$11876,$A23,Gögn!$A$2:$A$11876,AT$207)/1000))</f>
        <v>86762.131999999998</v>
      </c>
      <c r="AU23" s="24">
        <f>IF(AU$8="Bayern",SUMIFS(Erl.Gögn!$H$2:$H$30,Erl.Gögn!$E$2:$E$30,$A23,Erl.Gögn!$A$2:$A$30,AU$207)/1000,IF(AU$8="Allianz",SUMIFS(Erl.Gögn!$H$2:$H$30,Erl.Gögn!$E$2:$E$30,$A23,Erl.Gögn!$A$2:$A$30,AU$207)/1000,SUMIFS(Gögn!$I$2:$I$11876,Gögn!$F$2:$F$11876,$A23,Gögn!$A$2:$A$11876,AU$207)/1000))</f>
        <v>6372.4610000000002</v>
      </c>
      <c r="AV23" s="24">
        <f>IF(AV$8="Bayern",SUMIFS(Erl.Gögn!$H$2:$H$30,Erl.Gögn!$E$2:$E$30,$A23,Erl.Gögn!$A$2:$A$30,AV$207)/1000,IF(AV$8="Allianz",SUMIFS(Erl.Gögn!$H$2:$H$30,Erl.Gögn!$E$2:$E$30,$A23,Erl.Gögn!$A$2:$A$30,AV$207)/1000,SUMIFS(Gögn!$I$2:$I$11876,Gögn!$F$2:$F$11876,$A23,Gögn!$A$2:$A$11876,AV$207)/1000))</f>
        <v>178156.93799999999</v>
      </c>
      <c r="AW23" s="24">
        <f>IF(AW$8="Bayern",SUMIFS(Erl.Gögn!$H$2:$H$30,Erl.Gögn!$E$2:$E$30,$A23,Erl.Gögn!$A$2:$A$30,AW$207)/1000,IF(AW$8="Allianz",SUMIFS(Erl.Gögn!$H$2:$H$30,Erl.Gögn!$E$2:$E$30,$A23,Erl.Gögn!$A$2:$A$30,AW$207)/1000,SUMIFS(Gögn!$I$2:$I$11876,Gögn!$F$2:$F$11876,$A23,Gögn!$A$2:$A$11876,AW$207)/1000))</f>
        <v>0</v>
      </c>
      <c r="AX23" s="24">
        <f>IF(AX$8="Bayern",SUMIFS(Erl.Gögn!$H$2:$H$30,Erl.Gögn!$E$2:$E$30,$A23,Erl.Gögn!$A$2:$A$30,AX$207)/1000,IF(AX$8="Allianz",SUMIFS(Erl.Gögn!$H$2:$H$30,Erl.Gögn!$E$2:$E$30,$A23,Erl.Gögn!$A$2:$A$30,AX$207)/1000,SUMIFS(Gögn!$I$2:$I$11876,Gögn!$F$2:$F$11876,$A23,Gögn!$A$2:$A$11876,AX$207)/1000))</f>
        <v>9741.3970000000008</v>
      </c>
      <c r="AY23" s="24">
        <f>IF(AY$8="Bayern",SUMIFS(Erl.Gögn!$H$2:$H$30,Erl.Gögn!$E$2:$E$30,$A23,Erl.Gögn!$A$2:$A$30,AY$207)/1000,IF(AY$8="Allianz",SUMIFS(Erl.Gögn!$H$2:$H$30,Erl.Gögn!$E$2:$E$30,$A23,Erl.Gögn!$A$2:$A$30,AY$207)/1000,SUMIFS(Gögn!$I$2:$I$11876,Gögn!$F$2:$F$11876,$A23,Gögn!$A$2:$A$11876,AY$207)/1000))</f>
        <v>8603.5759999999991</v>
      </c>
      <c r="AZ23" s="24">
        <f>IF(AZ$8="Bayern",SUMIFS(Erl.Gögn!$H$2:$H$30,Erl.Gögn!$E$2:$E$30,$A23,Erl.Gögn!$A$2:$A$30,AZ$207)/1000,IF(AZ$8="Allianz",SUMIFS(Erl.Gögn!$H$2:$H$30,Erl.Gögn!$E$2:$E$30,$A23,Erl.Gögn!$A$2:$A$30,AZ$207)/1000,SUMIFS(Gögn!$I$2:$I$11876,Gögn!$F$2:$F$11876,$A23,Gögn!$A$2:$A$11876,AZ$207)/1000))</f>
        <v>1577.6420000000001</v>
      </c>
      <c r="BA23" s="24">
        <f>IF(BA$8="Bayern",SUMIFS(Erl.Gögn!$H$2:$H$30,Erl.Gögn!$E$2:$E$30,$A23,Erl.Gögn!$A$2:$A$30,BA$207)/1000,IF(BA$8="Allianz",SUMIFS(Erl.Gögn!$H$2:$H$30,Erl.Gögn!$E$2:$E$30,$A23,Erl.Gögn!$A$2:$A$30,BA$207)/1000,SUMIFS(Gögn!$I$2:$I$11876,Gögn!$F$2:$F$11876,$A23,Gögn!$A$2:$A$11876,BA$207)/1000))</f>
        <v>757.553</v>
      </c>
      <c r="BB23" s="24">
        <f>IF(BB$8="Bayern",SUMIFS(Erl.Gögn!$H$2:$H$30,Erl.Gögn!$E$2:$E$30,$A23,Erl.Gögn!$A$2:$A$30,BB$207)/1000,IF(BB$8="Allianz",SUMIFS(Erl.Gögn!$H$2:$H$30,Erl.Gögn!$E$2:$E$30,$A23,Erl.Gögn!$A$2:$A$30,BB$207)/1000,SUMIFS(Gögn!$I$2:$I$11876,Gögn!$F$2:$F$11876,$A23,Gögn!$A$2:$A$11876,BB$207)/1000))</f>
        <v>23011.933000000001</v>
      </c>
      <c r="BC23" s="24">
        <f>IF(BC$8="Bayern",SUMIFS(Erl.Gögn!$H$2:$H$30,Erl.Gögn!$E$2:$E$30,$A23,Erl.Gögn!$A$2:$A$30,BC$207)/1000,IF(BC$8="Allianz",SUMIFS(Erl.Gögn!$H$2:$H$30,Erl.Gögn!$E$2:$E$30,$A23,Erl.Gögn!$A$2:$A$30,BC$207)/1000,SUMIFS(Gögn!$I$2:$I$11876,Gögn!$F$2:$F$11876,$A23,Gögn!$A$2:$A$11876,BC$207)/1000))</f>
        <v>36966.856</v>
      </c>
      <c r="BD23" s="24">
        <f>IF(BD$8="Bayern",SUMIFS(Erl.Gögn!$H$2:$H$30,Erl.Gögn!$E$2:$E$30,$A23,Erl.Gögn!$A$2:$A$30,BD$207)/1000,IF(BD$8="Allianz",SUMIFS(Erl.Gögn!$H$2:$H$30,Erl.Gögn!$E$2:$E$30,$A23,Erl.Gögn!$A$2:$A$30,BD$207)/1000,SUMIFS(Gögn!$I$2:$I$11876,Gögn!$F$2:$F$11876,$A23,Gögn!$A$2:$A$11876,BD$207)/1000))</f>
        <v>468386.00300000003</v>
      </c>
      <c r="BE23" s="24">
        <f>IF(BE$8="Bayern",SUMIFS(Erl.Gögn!$H$2:$H$30,Erl.Gögn!$E$2:$E$30,$A23,Erl.Gögn!$A$2:$A$30,BE$207)/1000,IF(BE$8="Allianz",SUMIFS(Erl.Gögn!$H$2:$H$30,Erl.Gögn!$E$2:$E$30,$A23,Erl.Gögn!$A$2:$A$30,BE$207)/1000,SUMIFS(Gögn!$I$2:$I$11876,Gögn!$F$2:$F$11876,$A23,Gögn!$A$2:$A$11876,BE$207)/1000))</f>
        <v>165244.15100000001</v>
      </c>
      <c r="BF23" s="24">
        <f>IF(BF$8="Bayern",SUMIFS(Erl.Gögn!$H$2:$H$30,Erl.Gögn!$E$2:$E$30,$A23,Erl.Gögn!$A$2:$A$30,BF$207)/1000,IF(BF$8="Allianz",SUMIFS(Erl.Gögn!$H$2:$H$30,Erl.Gögn!$E$2:$E$30,$A23,Erl.Gögn!$A$2:$A$30,BF$207)/1000,SUMIFS(Gögn!$I$2:$I$11876,Gögn!$F$2:$F$11876,$A23,Gögn!$A$2:$A$11876,BF$207)/1000))</f>
        <v>120691.712</v>
      </c>
      <c r="BG23" s="24">
        <f>IF(BG$8="Bayern",SUMIFS(Erl.Gögn!$H$2:$H$30,Erl.Gögn!$E$2:$E$30,$A23,Erl.Gögn!$A$2:$A$30,BG$207)/1000,IF(BG$8="Allianz",SUMIFS(Erl.Gögn!$H$2:$H$30,Erl.Gögn!$E$2:$E$30,$A23,Erl.Gögn!$A$2:$A$30,BG$207)/1000,SUMIFS(Gögn!$I$2:$I$11876,Gögn!$F$2:$F$11876,$A23,Gögn!$A$2:$A$11876,BG$207)/1000))</f>
        <v>171715.85800000001</v>
      </c>
      <c r="BH23" s="24">
        <f>IF(BH$8="Bayern",SUMIFS(Erl.Gögn!$H$2:$H$30,Erl.Gögn!$E$2:$E$30,$A23,Erl.Gögn!$A$2:$A$30,BH$207)/1000,IF(BH$8="Allianz",SUMIFS(Erl.Gögn!$H$2:$H$30,Erl.Gögn!$E$2:$E$30,$A23,Erl.Gögn!$A$2:$A$30,BH$207)/1000,SUMIFS(Gögn!$I$2:$I$11876,Gögn!$F$2:$F$11876,$A23,Gögn!$A$2:$A$11876,BH$207)/1000))</f>
        <v>7313.2730000000001</v>
      </c>
      <c r="BI23" s="24">
        <f>IF(BI$8="Bayern",SUMIFS(Erl.Gögn!$H$2:$H$30,Erl.Gögn!$E$2:$E$30,$A23,Erl.Gögn!$A$2:$A$30,BI$207)/1000,IF(BI$8="Allianz",SUMIFS(Erl.Gögn!$H$2:$H$30,Erl.Gögn!$E$2:$E$30,$A23,Erl.Gögn!$A$2:$A$30,BI$207)/1000,SUMIFS(Gögn!$I$2:$I$11876,Gögn!$F$2:$F$11876,$A23,Gögn!$A$2:$A$11876,BI$207)/1000))</f>
        <v>106332.083</v>
      </c>
      <c r="BJ23" s="24">
        <f>IF(BJ$8="Bayern",SUMIFS(Erl.Gögn!$H$2:$H$30,Erl.Gögn!$E$2:$E$30,$A23,Erl.Gögn!$A$2:$A$30,BJ$207)/1000,IF(BJ$8="Allianz",SUMIFS(Erl.Gögn!$H$2:$H$30,Erl.Gögn!$E$2:$E$30,$A23,Erl.Gögn!$A$2:$A$30,BJ$207)/1000,SUMIFS(Gögn!$I$2:$I$11876,Gögn!$F$2:$F$11876,$A23,Gögn!$A$2:$A$11876,BJ$207)/1000))</f>
        <v>20825.441999999999</v>
      </c>
      <c r="BK23" s="24">
        <f>IF(BK$8="Bayern",SUMIFS(Erl.Gögn!$H$2:$H$30,Erl.Gögn!$E$2:$E$30,$A23,Erl.Gögn!$A$2:$A$30,BK$207)/1000,IF(BK$8="Allianz",SUMIFS(Erl.Gögn!$H$2:$H$30,Erl.Gögn!$E$2:$E$30,$A23,Erl.Gögn!$A$2:$A$30,BK$207)/1000,SUMIFS(Gögn!$I$2:$I$11876,Gögn!$F$2:$F$11876,$A23,Gögn!$A$2:$A$11876,BK$207)/1000))</f>
        <v>57115.428999999996</v>
      </c>
      <c r="BL23" s="24">
        <f>IF(BL$8="Bayern",SUMIFS(Erl.Gögn!$H$2:$H$30,Erl.Gögn!$E$2:$E$30,$A23,Erl.Gögn!$A$2:$A$30,BL$207)/1000,IF(BL$8="Allianz",SUMIFS(Erl.Gögn!$H$2:$H$30,Erl.Gögn!$E$2:$E$30,$A23,Erl.Gögn!$A$2:$A$30,BL$207)/1000,SUMIFS(Gögn!$I$2:$I$11876,Gögn!$F$2:$F$11876,$A23,Gögn!$A$2:$A$11876,BL$207)/1000))</f>
        <v>196532.49400000001</v>
      </c>
      <c r="BM23" s="24">
        <f>IF(BM$8="Bayern",SUMIFS(Erl.Gögn!$H$2:$H$30,Erl.Gögn!$E$2:$E$30,$A23,Erl.Gögn!$A$2:$A$30,BM$207)/1000,IF(BM$8="Allianz",SUMIFS(Erl.Gögn!$H$2:$H$30,Erl.Gögn!$E$2:$E$30,$A23,Erl.Gögn!$A$2:$A$30,BM$207)/1000,SUMIFS(Gögn!$I$2:$I$11876,Gögn!$F$2:$F$11876,$A23,Gögn!$A$2:$A$11876,BM$207)/1000))</f>
        <v>0</v>
      </c>
      <c r="BN23" s="24">
        <f>IF(BN$8="Bayern",SUMIFS(Erl.Gögn!$H$2:$H$30,Erl.Gögn!$E$2:$E$30,$A23,Erl.Gögn!$A$2:$A$30,BN$207)/1000,IF(BN$8="Allianz",SUMIFS(Erl.Gögn!$H$2:$H$30,Erl.Gögn!$E$2:$E$30,$A23,Erl.Gögn!$A$2:$A$30,BN$207)/1000,SUMIFS(Gögn!$I$2:$I$11876,Gögn!$F$2:$F$11876,$A23,Gögn!$A$2:$A$11876,BN$207)/1000))</f>
        <v>0</v>
      </c>
      <c r="BO23" s="24">
        <f>IF(BO$8="Bayern",SUMIFS(Erl.Gögn!$H$2:$H$30,Erl.Gögn!$E$2:$E$30,$A23,Erl.Gögn!$A$2:$A$30,BO$207)/1000,IF(BO$8="Allianz",SUMIFS(Erl.Gögn!$H$2:$H$30,Erl.Gögn!$E$2:$E$30,$A23,Erl.Gögn!$A$2:$A$30,BO$207)/1000,SUMIFS(Gögn!$I$2:$I$11876,Gögn!$F$2:$F$11876,$A23,Gögn!$A$2:$A$11876,BO$207)/1000))</f>
        <v>69115.373999999996</v>
      </c>
      <c r="BP23" s="24">
        <f>IF(BP$8="Bayern",SUMIFS(Erl.Gögn!$H$2:$H$30,Erl.Gögn!$E$2:$E$30,$A23,Erl.Gögn!$A$2:$A$30,BP$207)/1000,IF(BP$8="Allianz",SUMIFS(Erl.Gögn!$H$2:$H$30,Erl.Gögn!$E$2:$E$30,$A23,Erl.Gögn!$A$2:$A$30,BP$207)/1000,SUMIFS(Gögn!$I$2:$I$11876,Gögn!$F$2:$F$11876,$A23,Gögn!$A$2:$A$11876,BP$207)/1000))</f>
        <v>2884.855</v>
      </c>
      <c r="BQ23" s="24">
        <f>IF(BQ$8="Bayern",SUMIFS(Erl.Gögn!$H$2:$H$30,Erl.Gögn!$E$2:$E$30,$A23,Erl.Gögn!$A$2:$A$30,BQ$207)/1000,IF(BQ$8="Allianz",SUMIFS(Erl.Gögn!$H$2:$H$30,Erl.Gögn!$E$2:$E$30,$A23,Erl.Gögn!$A$2:$A$30,BQ$207)/1000,SUMIFS(Gögn!$I$2:$I$11876,Gögn!$F$2:$F$11876,$A23,Gögn!$A$2:$A$11876,BQ$207)/1000))</f>
        <v>7294.18</v>
      </c>
      <c r="BR23" s="24">
        <f>IF(BR$8="Bayern",SUMIFS(Erl.Gögn!$H$2:$H$30,Erl.Gögn!$E$2:$E$30,$A23,Erl.Gögn!$A$2:$A$30,BR$207)/1000,IF(BR$8="Allianz",SUMIFS(Erl.Gögn!$H$2:$H$30,Erl.Gögn!$E$2:$E$30,$A23,Erl.Gögn!$A$2:$A$30,BR$207)/1000,SUMIFS(Gögn!$I$2:$I$11876,Gögn!$F$2:$F$11876,$A23,Gögn!$A$2:$A$11876,BR$207)/1000))</f>
        <v>7149.5230000000001</v>
      </c>
      <c r="BS23" s="24">
        <f>IF(BS$8="Bayern",SUMIFS(Erl.Gögn!$H$2:$H$30,Erl.Gögn!$E$2:$E$30,$A23,Erl.Gögn!$A$2:$A$30,BS$207)/1000,IF(BS$8="Allianz",SUMIFS(Erl.Gögn!$H$2:$H$30,Erl.Gögn!$E$2:$E$30,$A23,Erl.Gögn!$A$2:$A$30,BS$207)/1000,SUMIFS(Gögn!$I$2:$I$11876,Gögn!$F$2:$F$11876,$A23,Gögn!$A$2:$A$11876,BS$207)/1000))</f>
        <v>0</v>
      </c>
      <c r="BT23" s="24">
        <f>IF(BT$8="Bayern",SUMIFS(Erl.Gögn!$H$2:$H$30,Erl.Gögn!$E$2:$E$30,$A23,Erl.Gögn!$A$2:$A$30,BT$207)/1000,IF(BT$8="Allianz",SUMIFS(Erl.Gögn!$H$2:$H$30,Erl.Gögn!$E$2:$E$30,$A23,Erl.Gögn!$A$2:$A$30,BT$207)/1000,SUMIFS(Gögn!$I$2:$I$11876,Gögn!$F$2:$F$11876,$A23,Gögn!$A$2:$A$11876,BT$207)/1000))</f>
        <v>0</v>
      </c>
      <c r="BU23" s="24">
        <f>IF(BU$8="Bayern",SUMIFS(Erl.Gögn!$H$2:$H$30,Erl.Gögn!$E$2:$E$30,$A23,Erl.Gögn!$A$2:$A$30,BU$207)/1000,IF(BU$8="Allianz",SUMIFS(Erl.Gögn!$H$2:$H$30,Erl.Gögn!$E$2:$E$30,$A23,Erl.Gögn!$A$2:$A$30,BU$207)/1000,SUMIFS(Gögn!$I$2:$I$11876,Gögn!$F$2:$F$11876,$A23,Gögn!$A$2:$A$11876,BU$207)/1000))</f>
        <v>0</v>
      </c>
      <c r="BV23" s="24">
        <f>IF(BV$8="Bayern",SUMIFS(Erl.Gögn!$H$2:$H$30,Erl.Gögn!$E$2:$E$30,$A23,Erl.Gögn!$A$2:$A$30,BV$207)/1000,IF(BV$8="Allianz",SUMIFS(Erl.Gögn!$H$2:$H$30,Erl.Gögn!$E$2:$E$30,$A23,Erl.Gögn!$A$2:$A$30,BV$207)/1000,SUMIFS(Gögn!$I$2:$I$11876,Gögn!$F$2:$F$11876,$A23,Gögn!$A$2:$A$11876,BV$207)/1000))</f>
        <v>0</v>
      </c>
      <c r="BW23" s="24">
        <f>IF(BW$8="Bayern",SUMIFS(Erl.Gögn!$H$2:$H$30,Erl.Gögn!$E$2:$E$30,$A23,Erl.Gögn!$A$2:$A$30,BW$207)/1000,IF(BW$8="Allianz",SUMIFS(Erl.Gögn!$H$2:$H$30,Erl.Gögn!$E$2:$E$30,$A23,Erl.Gögn!$A$2:$A$30,BW$207)/1000,SUMIFS(Gögn!$I$2:$I$11876,Gögn!$F$2:$F$11876,$A23,Gögn!$A$2:$A$11876,BW$207)/1000))</f>
        <v>0</v>
      </c>
      <c r="BX23" s="24">
        <f>IF(BX$8="Bayern",SUMIFS(Erl.Gögn!$H$2:$H$30,Erl.Gögn!$E$2:$E$30,$A23,Erl.Gögn!$A$2:$A$30,BX$207)/1000,IF(BX$8="Allianz",SUMIFS(Erl.Gögn!$H$2:$H$30,Erl.Gögn!$E$2:$E$30,$A23,Erl.Gögn!$A$2:$A$30,BX$207)/1000,SUMIFS(Gögn!$I$2:$I$11876,Gögn!$F$2:$F$11876,$A23,Gögn!$A$2:$A$11876,BX$207)/1000))</f>
        <v>0</v>
      </c>
      <c r="BY23" s="24">
        <f>IF(BY$8="Bayern",SUMIFS(Erl.Gögn!$H$2:$H$30,Erl.Gögn!$E$2:$E$30,$A23,Erl.Gögn!$A$2:$A$30,BY$207)/1000,IF(BY$8="Allianz",SUMIFS(Erl.Gögn!$H$2:$H$30,Erl.Gögn!$E$2:$E$30,$A23,Erl.Gögn!$A$2:$A$30,BY$207)/1000,SUMIFS(Gögn!$I$2:$I$11876,Gögn!$F$2:$F$11876,$A23,Gögn!$A$2:$A$11876,BY$207)/1000))</f>
        <v>0</v>
      </c>
      <c r="BZ23" s="24">
        <f>IF(BZ$8="Bayern",SUMIFS(Erl.Gögn!$H$2:$H$30,Erl.Gögn!$E$2:$E$30,$A23,Erl.Gögn!$A$2:$A$30,BZ$207)/1000,IF(BZ$8="Allianz",SUMIFS(Erl.Gögn!$H$2:$H$30,Erl.Gögn!$E$2:$E$30,$A23,Erl.Gögn!$A$2:$A$30,BZ$207)/1000,SUMIFS(Gögn!$I$2:$I$11876,Gögn!$F$2:$F$11876,$A23,Gögn!$A$2:$A$11876,BZ$207)/1000))</f>
        <v>0</v>
      </c>
      <c r="CA23" s="24">
        <f>IF(CA$8="Bayern",SUMIFS(Erl.Gögn!$H$2:$H$30,Erl.Gögn!$E$2:$E$30,$A23,Erl.Gögn!$A$2:$A$30,CA$207)/1000,IF(CA$8="Allianz",SUMIFS(Erl.Gögn!$H$2:$H$30,Erl.Gögn!$E$2:$E$30,$A23,Erl.Gögn!$A$2:$A$30,CA$207)/1000,SUMIFS(Gögn!$I$2:$I$11876,Gögn!$F$2:$F$11876,$A23,Gögn!$A$2:$A$11876,CA$207)/1000))</f>
        <v>0</v>
      </c>
      <c r="CB23" s="24">
        <f>IF(CB$8="Bayern",SUMIFS(Erl.Gögn!$H$2:$H$30,Erl.Gögn!$E$2:$E$30,$A23,Erl.Gögn!$A$2:$A$30,CB$207)/1000,IF(CB$8="Allianz",SUMIFS(Erl.Gögn!$H$2:$H$30,Erl.Gögn!$E$2:$E$30,$A23,Erl.Gögn!$A$2:$A$30,CB$207)/1000,SUMIFS(Gögn!$I$2:$I$11876,Gögn!$F$2:$F$11876,$A23,Gögn!$A$2:$A$11876,CB$207)/1000))</f>
        <v>0</v>
      </c>
      <c r="CC23" s="24">
        <f>IF(CC$8="Bayern",SUMIFS(Erl.Gögn!$H$2:$H$30,Erl.Gögn!$E$2:$E$30,$A23,Erl.Gögn!$A$2:$A$30,CC$207)/1000,IF(CC$8="Allianz",SUMIFS(Erl.Gögn!$H$2:$H$30,Erl.Gögn!$E$2:$E$30,$A23,Erl.Gögn!$A$2:$A$30,CC$207)/1000,SUMIFS(Gögn!$I$2:$I$11876,Gögn!$F$2:$F$11876,$A23,Gögn!$A$2:$A$11876,CC$207)/1000))</f>
        <v>1556556</v>
      </c>
      <c r="CD23" s="24">
        <f>IF(CD$8="Bayern",SUMIFS(Erl.Gögn!$H$2:$H$30,Erl.Gögn!$E$2:$E$30,$A23,Erl.Gögn!$A$2:$A$30,CD$207)/1000,IF(CD$8="Allianz",SUMIFS(Erl.Gögn!$H$2:$H$30,Erl.Gögn!$E$2:$E$30,$A23,Erl.Gögn!$A$2:$A$30,CD$207)/1000,SUMIFS(Gögn!$I$2:$I$11876,Gögn!$F$2:$F$11876,$A23,Gögn!$A$2:$A$11876,CD$207)/1000))</f>
        <v>536769</v>
      </c>
    </row>
    <row r="24" spans="1:82" s="48" customFormat="1" ht="15">
      <c r="A24" s="45" t="s">
        <v>465</v>
      </c>
      <c r="B24" s="45"/>
      <c r="C24" s="28" t="s">
        <v>279</v>
      </c>
      <c r="D24" s="49">
        <f t="shared" si="4"/>
        <v>43585823.103000008</v>
      </c>
      <c r="E24" s="49">
        <f t="shared" ref="E24:BP24" si="5">SUM(E18:E23)</f>
        <v>1055285.236</v>
      </c>
      <c r="F24" s="49">
        <f t="shared" si="5"/>
        <v>1843303.7509999999</v>
      </c>
      <c r="G24" s="49">
        <f t="shared" si="5"/>
        <v>1044490.632</v>
      </c>
      <c r="H24" s="49">
        <f t="shared" si="5"/>
        <v>93555.253000000012</v>
      </c>
      <c r="I24" s="49">
        <f t="shared" si="5"/>
        <v>1235672.253</v>
      </c>
      <c r="J24" s="49">
        <f t="shared" si="5"/>
        <v>49729.887999999999</v>
      </c>
      <c r="K24" s="49">
        <f t="shared" si="5"/>
        <v>19359.682999999997</v>
      </c>
      <c r="L24" s="49">
        <f t="shared" si="5"/>
        <v>40672</v>
      </c>
      <c r="M24" s="49">
        <f t="shared" si="5"/>
        <v>217925</v>
      </c>
      <c r="N24" s="49">
        <f t="shared" si="5"/>
        <v>711373</v>
      </c>
      <c r="O24" s="49">
        <f t="shared" si="5"/>
        <v>1343190</v>
      </c>
      <c r="P24" s="49">
        <f t="shared" si="5"/>
        <v>1324886</v>
      </c>
      <c r="Q24" s="49">
        <f t="shared" si="5"/>
        <v>994938</v>
      </c>
      <c r="R24" s="49">
        <f t="shared" si="5"/>
        <v>3323415</v>
      </c>
      <c r="S24" s="49">
        <f t="shared" si="5"/>
        <v>220967.58600000001</v>
      </c>
      <c r="T24" s="49">
        <f t="shared" si="5"/>
        <v>258588.20400000003</v>
      </c>
      <c r="U24" s="49">
        <f t="shared" si="5"/>
        <v>299790.77100000001</v>
      </c>
      <c r="V24" s="49">
        <f t="shared" si="5"/>
        <v>36000.222999999998</v>
      </c>
      <c r="W24" s="49">
        <f t="shared" si="5"/>
        <v>6919.0069999999996</v>
      </c>
      <c r="X24" s="49">
        <f t="shared" si="5"/>
        <v>27726.714999999997</v>
      </c>
      <c r="Y24" s="49">
        <f t="shared" si="5"/>
        <v>3812258</v>
      </c>
      <c r="Z24" s="49">
        <f t="shared" si="5"/>
        <v>567116</v>
      </c>
      <c r="AA24" s="49">
        <f t="shared" si="5"/>
        <v>1733995</v>
      </c>
      <c r="AB24" s="49">
        <f t="shared" si="5"/>
        <v>77151</v>
      </c>
      <c r="AC24" s="49">
        <f t="shared" si="5"/>
        <v>0</v>
      </c>
      <c r="AD24" s="49">
        <f t="shared" si="5"/>
        <v>142968.77899999998</v>
      </c>
      <c r="AE24" s="49">
        <f t="shared" si="5"/>
        <v>120075.32999999999</v>
      </c>
      <c r="AF24" s="49">
        <f t="shared" si="5"/>
        <v>98145.312999999995</v>
      </c>
      <c r="AG24" s="49">
        <f t="shared" si="5"/>
        <v>31554.438000000002</v>
      </c>
      <c r="AH24" s="49">
        <f t="shared" si="5"/>
        <v>682255.23600000003</v>
      </c>
      <c r="AI24" s="49">
        <f t="shared" si="5"/>
        <v>610254.63100000005</v>
      </c>
      <c r="AJ24" s="49">
        <f t="shared" si="5"/>
        <v>3015751.6800000002</v>
      </c>
      <c r="AK24" s="49">
        <f t="shared" si="5"/>
        <v>49810.705999999998</v>
      </c>
      <c r="AL24" s="49">
        <f t="shared" si="5"/>
        <v>230447.71399999998</v>
      </c>
      <c r="AM24" s="49">
        <f t="shared" si="5"/>
        <v>252409.38800000001</v>
      </c>
      <c r="AN24" s="49">
        <f t="shared" si="5"/>
        <v>461768.79800000001</v>
      </c>
      <c r="AO24" s="49">
        <f t="shared" si="5"/>
        <v>675130.85499999998</v>
      </c>
      <c r="AP24" s="49">
        <f t="shared" si="5"/>
        <v>2458.2449999999999</v>
      </c>
      <c r="AQ24" s="49">
        <f t="shared" si="5"/>
        <v>2801282.31</v>
      </c>
      <c r="AR24" s="49">
        <f t="shared" si="5"/>
        <v>886045.33100000001</v>
      </c>
      <c r="AS24" s="49">
        <f t="shared" si="5"/>
        <v>641369.12699999998</v>
      </c>
      <c r="AT24" s="49">
        <f t="shared" si="5"/>
        <v>736483.55599999998</v>
      </c>
      <c r="AU24" s="49">
        <f t="shared" si="5"/>
        <v>6925.55</v>
      </c>
      <c r="AV24" s="49">
        <f t="shared" si="5"/>
        <v>256084.576</v>
      </c>
      <c r="AW24" s="49">
        <f t="shared" si="5"/>
        <v>0</v>
      </c>
      <c r="AX24" s="49">
        <f t="shared" si="5"/>
        <v>38172.755999999994</v>
      </c>
      <c r="AY24" s="49">
        <f t="shared" si="5"/>
        <v>31294.663999999997</v>
      </c>
      <c r="AZ24" s="49">
        <f t="shared" si="5"/>
        <v>1577.6420000000001</v>
      </c>
      <c r="BA24" s="49">
        <f t="shared" si="5"/>
        <v>757.553</v>
      </c>
      <c r="BB24" s="49">
        <f t="shared" si="5"/>
        <v>110859.811</v>
      </c>
      <c r="BC24" s="49">
        <f t="shared" si="5"/>
        <v>335736.75600000005</v>
      </c>
      <c r="BD24" s="49">
        <f t="shared" si="5"/>
        <v>5148458.99</v>
      </c>
      <c r="BE24" s="49">
        <f t="shared" si="5"/>
        <v>360567.554</v>
      </c>
      <c r="BF24" s="49">
        <f t="shared" si="5"/>
        <v>213833.76799999998</v>
      </c>
      <c r="BG24" s="49">
        <f t="shared" si="5"/>
        <v>521619.69099999999</v>
      </c>
      <c r="BH24" s="49">
        <f t="shared" si="5"/>
        <v>161151.33099999998</v>
      </c>
      <c r="BI24" s="49">
        <f t="shared" si="5"/>
        <v>118894.44899999999</v>
      </c>
      <c r="BJ24" s="49">
        <f t="shared" si="5"/>
        <v>52863.436999999998</v>
      </c>
      <c r="BK24" s="49">
        <f t="shared" si="5"/>
        <v>117399.427</v>
      </c>
      <c r="BL24" s="49">
        <f t="shared" si="5"/>
        <v>654915.28500000003</v>
      </c>
      <c r="BM24" s="49">
        <f t="shared" si="5"/>
        <v>13592.96</v>
      </c>
      <c r="BN24" s="49">
        <f t="shared" si="5"/>
        <v>18659.289000000001</v>
      </c>
      <c r="BO24" s="49">
        <f t="shared" si="5"/>
        <v>150118.95299999998</v>
      </c>
      <c r="BP24" s="49">
        <f t="shared" si="5"/>
        <v>5580.1589999999997</v>
      </c>
      <c r="BQ24" s="49">
        <f t="shared" ref="BQ24:BX24" si="6">SUM(BQ18:BQ23)</f>
        <v>10842.317999999999</v>
      </c>
      <c r="BR24" s="49">
        <f t="shared" si="6"/>
        <v>9208.5149999999994</v>
      </c>
      <c r="BS24" s="49">
        <f t="shared" si="6"/>
        <v>22708</v>
      </c>
      <c r="BT24" s="49">
        <f t="shared" si="6"/>
        <v>249365</v>
      </c>
      <c r="BU24" s="49">
        <f t="shared" si="6"/>
        <v>2613</v>
      </c>
      <c r="BV24" s="49">
        <f t="shared" si="6"/>
        <v>44803.565000000002</v>
      </c>
      <c r="BW24" s="49">
        <f t="shared" si="6"/>
        <v>22846.291000000001</v>
      </c>
      <c r="BX24" s="49">
        <f t="shared" si="6"/>
        <v>900</v>
      </c>
      <c r="BY24" s="49">
        <f t="shared" ref="BY24:CB24" si="7">SUM(BY18:BY23)</f>
        <v>110755.602</v>
      </c>
      <c r="BZ24" s="49">
        <f t="shared" si="7"/>
        <v>164209.41</v>
      </c>
      <c r="CA24" s="49">
        <f t="shared" si="7"/>
        <v>9886.1280000000006</v>
      </c>
      <c r="CB24" s="49">
        <f t="shared" si="7"/>
        <v>6994.4960000000001</v>
      </c>
      <c r="CC24" s="49">
        <f t="shared" ref="CC24:CD24" si="8">SUM(CC18:CC23)</f>
        <v>1840922</v>
      </c>
      <c r="CD24" s="49">
        <f t="shared" si="8"/>
        <v>994184.53799999994</v>
      </c>
    </row>
    <row r="25" spans="1:82" ht="15">
      <c r="A25" s="5" t="s">
        <v>465</v>
      </c>
      <c r="B25" s="5"/>
      <c r="C25" s="23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</row>
    <row r="26" spans="1:82" ht="15.75">
      <c r="A26" s="5" t="s">
        <v>465</v>
      </c>
      <c r="B26" s="5"/>
      <c r="C26" s="21" t="s">
        <v>300</v>
      </c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</row>
    <row r="27" spans="1:82" ht="15">
      <c r="A27" s="5" t="s">
        <v>172</v>
      </c>
      <c r="B27" s="5"/>
      <c r="C27" s="23" t="s">
        <v>173</v>
      </c>
      <c r="D27" s="24">
        <f>SUM(E27:CD27)</f>
        <v>76020965.897999957</v>
      </c>
      <c r="E27" s="24">
        <f>IF(E$8="Bayern",SUMIFS(Erl.Gögn!$H$2:$H$30,Erl.Gögn!$E$2:$E$30,$A27,Erl.Gögn!$A$2:$A$30,E$207)/1000,IF(E$8="Allianz",SUMIFS(Erl.Gögn!$H$2:$H$30,Erl.Gögn!$E$2:$E$30,$A27,Erl.Gögn!$A$2:$A$30,E$207)/1000,SUMIFS(Gögn!$I$2:$I$11876,Gögn!$F$2:$F$11876,$A27,Gögn!$A$2:$A$11876,E$207)/1000))</f>
        <v>6705578.2589999996</v>
      </c>
      <c r="F27" s="24">
        <f>IF(F$8="Bayern",SUMIFS(Erl.Gögn!$H$2:$H$30,Erl.Gögn!$E$2:$E$30,$A27,Erl.Gögn!$A$2:$A$30,F$207)/1000,IF(F$8="Allianz",SUMIFS(Erl.Gögn!$H$2:$H$30,Erl.Gögn!$E$2:$E$30,$A27,Erl.Gögn!$A$2:$A$30,F$207)/1000,SUMIFS(Gögn!$I$2:$I$11876,Gögn!$F$2:$F$11876,$A27,Gögn!$A$2:$A$11876,F$207)/1000))</f>
        <v>10375817.545</v>
      </c>
      <c r="G27" s="24">
        <f>IF(G$8="Bayern",SUMIFS(Erl.Gögn!$H$2:$H$30,Erl.Gögn!$E$2:$E$30,$A27,Erl.Gögn!$A$2:$A$30,G$207)/1000,IF(G$8="Allianz",SUMIFS(Erl.Gögn!$H$2:$H$30,Erl.Gögn!$E$2:$E$30,$A27,Erl.Gögn!$A$2:$A$30,G$207)/1000,SUMIFS(Gögn!$I$2:$I$11876,Gögn!$F$2:$F$11876,$A27,Gögn!$A$2:$A$11876,G$207)/1000))</f>
        <v>2045850.5619999999</v>
      </c>
      <c r="H27" s="24">
        <f>IF(H$8="Bayern",SUMIFS(Erl.Gögn!$H$2:$H$30,Erl.Gögn!$E$2:$E$30,$A27,Erl.Gögn!$A$2:$A$30,H$207)/1000,IF(H$8="Allianz",SUMIFS(Erl.Gögn!$H$2:$H$30,Erl.Gögn!$E$2:$E$30,$A27,Erl.Gögn!$A$2:$A$30,H$207)/1000,SUMIFS(Gögn!$I$2:$I$11876,Gögn!$F$2:$F$11876,$A27,Gögn!$A$2:$A$11876,H$207)/1000))</f>
        <v>0</v>
      </c>
      <c r="I27" s="24">
        <f>IF(I$8="Bayern",SUMIFS(Erl.Gögn!$H$2:$H$30,Erl.Gögn!$E$2:$E$30,$A27,Erl.Gögn!$A$2:$A$30,I$207)/1000,IF(I$8="Allianz",SUMIFS(Erl.Gögn!$H$2:$H$30,Erl.Gögn!$E$2:$E$30,$A27,Erl.Gögn!$A$2:$A$30,I$207)/1000,SUMIFS(Gögn!$I$2:$I$11876,Gögn!$F$2:$F$11876,$A27,Gögn!$A$2:$A$11876,I$207)/1000))</f>
        <v>0</v>
      </c>
      <c r="J27" s="24">
        <f>IF(J$8="Bayern",SUMIFS(Erl.Gögn!$H$2:$H$30,Erl.Gögn!$E$2:$E$30,$A27,Erl.Gögn!$A$2:$A$30,J$207)/1000,IF(J$8="Allianz",SUMIFS(Erl.Gögn!$H$2:$H$30,Erl.Gögn!$E$2:$E$30,$A27,Erl.Gögn!$A$2:$A$30,J$207)/1000,SUMIFS(Gögn!$I$2:$I$11876,Gögn!$F$2:$F$11876,$A27,Gögn!$A$2:$A$11876,J$207)/1000))</f>
        <v>6461.28</v>
      </c>
      <c r="K27" s="24">
        <f>IF(K$8="Bayern",SUMIFS(Erl.Gögn!$H$2:$H$30,Erl.Gögn!$E$2:$E$30,$A27,Erl.Gögn!$A$2:$A$30,K$207)/1000,IF(K$8="Allianz",SUMIFS(Erl.Gögn!$H$2:$H$30,Erl.Gögn!$E$2:$E$30,$A27,Erl.Gögn!$A$2:$A$30,K$207)/1000,SUMIFS(Gögn!$I$2:$I$11876,Gögn!$F$2:$F$11876,$A27,Gögn!$A$2:$A$11876,K$207)/1000))</f>
        <v>946.46400000000006</v>
      </c>
      <c r="L27" s="24">
        <f>IF(L$8="Bayern",SUMIFS(Erl.Gögn!$H$2:$H$30,Erl.Gögn!$E$2:$E$30,$A27,Erl.Gögn!$A$2:$A$30,L$207)/1000,IF(L$8="Allianz",SUMIFS(Erl.Gögn!$H$2:$H$30,Erl.Gögn!$E$2:$E$30,$A27,Erl.Gögn!$A$2:$A$30,L$207)/1000,SUMIFS(Gögn!$I$2:$I$11876,Gögn!$F$2:$F$11876,$A27,Gögn!$A$2:$A$11876,L$207)/1000))</f>
        <v>149551</v>
      </c>
      <c r="M27" s="24">
        <f>IF(M$8="Bayern",SUMIFS(Erl.Gögn!$H$2:$H$30,Erl.Gögn!$E$2:$E$30,$A27,Erl.Gögn!$A$2:$A$30,M$207)/1000,IF(M$8="Allianz",SUMIFS(Erl.Gögn!$H$2:$H$30,Erl.Gögn!$E$2:$E$30,$A27,Erl.Gögn!$A$2:$A$30,M$207)/1000,SUMIFS(Gögn!$I$2:$I$11876,Gögn!$F$2:$F$11876,$A27,Gögn!$A$2:$A$11876,M$207)/1000))</f>
        <v>949</v>
      </c>
      <c r="N27" s="24">
        <f>IF(N$8="Bayern",SUMIFS(Erl.Gögn!$H$2:$H$30,Erl.Gögn!$E$2:$E$30,$A27,Erl.Gögn!$A$2:$A$30,N$207)/1000,IF(N$8="Allianz",SUMIFS(Erl.Gögn!$H$2:$H$30,Erl.Gögn!$E$2:$E$30,$A27,Erl.Gögn!$A$2:$A$30,N$207)/1000,SUMIFS(Gögn!$I$2:$I$11876,Gögn!$F$2:$F$11876,$A27,Gögn!$A$2:$A$11876,N$207)/1000))</f>
        <v>961551</v>
      </c>
      <c r="O27" s="24">
        <f>IF(O$8="Bayern",SUMIFS(Erl.Gögn!$H$2:$H$30,Erl.Gögn!$E$2:$E$30,$A27,Erl.Gögn!$A$2:$A$30,O$207)/1000,IF(O$8="Allianz",SUMIFS(Erl.Gögn!$H$2:$H$30,Erl.Gögn!$E$2:$E$30,$A27,Erl.Gögn!$A$2:$A$30,O$207)/1000,SUMIFS(Gögn!$I$2:$I$11876,Gögn!$F$2:$F$11876,$A27,Gögn!$A$2:$A$11876,O$207)/1000))</f>
        <v>3011685</v>
      </c>
      <c r="P27" s="24">
        <f>IF(P$8="Bayern",SUMIFS(Erl.Gögn!$H$2:$H$30,Erl.Gögn!$E$2:$E$30,$A27,Erl.Gögn!$A$2:$A$30,P$207)/1000,IF(P$8="Allianz",SUMIFS(Erl.Gögn!$H$2:$H$30,Erl.Gögn!$E$2:$E$30,$A27,Erl.Gögn!$A$2:$A$30,P$207)/1000,SUMIFS(Gögn!$I$2:$I$11876,Gögn!$F$2:$F$11876,$A27,Gögn!$A$2:$A$11876,P$207)/1000))</f>
        <v>2558780</v>
      </c>
      <c r="Q27" s="24">
        <f>IF(Q$8="Bayern",SUMIFS(Erl.Gögn!$H$2:$H$30,Erl.Gögn!$E$2:$E$30,$A27,Erl.Gögn!$A$2:$A$30,Q$207)/1000,IF(Q$8="Allianz",SUMIFS(Erl.Gögn!$H$2:$H$30,Erl.Gögn!$E$2:$E$30,$A27,Erl.Gögn!$A$2:$A$30,Q$207)/1000,SUMIFS(Gögn!$I$2:$I$11876,Gögn!$F$2:$F$11876,$A27,Gögn!$A$2:$A$11876,Q$207)/1000))</f>
        <v>880217</v>
      </c>
      <c r="R27" s="24">
        <f>IF(R$8="Bayern",SUMIFS(Erl.Gögn!$H$2:$H$30,Erl.Gögn!$E$2:$E$30,$A27,Erl.Gögn!$A$2:$A$30,R$207)/1000,IF(R$8="Allianz",SUMIFS(Erl.Gögn!$H$2:$H$30,Erl.Gögn!$E$2:$E$30,$A27,Erl.Gögn!$A$2:$A$30,R$207)/1000,SUMIFS(Gögn!$I$2:$I$11876,Gögn!$F$2:$F$11876,$A27,Gögn!$A$2:$A$11876,R$207)/1000))</f>
        <v>0</v>
      </c>
      <c r="S27" s="24">
        <f>IF(S$8="Bayern",SUMIFS(Erl.Gögn!$H$2:$H$30,Erl.Gögn!$E$2:$E$30,$A27,Erl.Gögn!$A$2:$A$30,S$207)/1000,IF(S$8="Allianz",SUMIFS(Erl.Gögn!$H$2:$H$30,Erl.Gögn!$E$2:$E$30,$A27,Erl.Gögn!$A$2:$A$30,S$207)/1000,SUMIFS(Gögn!$I$2:$I$11876,Gögn!$F$2:$F$11876,$A27,Gögn!$A$2:$A$11876,S$207)/1000))</f>
        <v>939076.08799999999</v>
      </c>
      <c r="T27" s="24">
        <f>IF(T$8="Bayern",SUMIFS(Erl.Gögn!$H$2:$H$30,Erl.Gögn!$E$2:$E$30,$A27,Erl.Gögn!$A$2:$A$30,T$207)/1000,IF(T$8="Allianz",SUMIFS(Erl.Gögn!$H$2:$H$30,Erl.Gögn!$E$2:$E$30,$A27,Erl.Gögn!$A$2:$A$30,T$207)/1000,SUMIFS(Gögn!$I$2:$I$11876,Gögn!$F$2:$F$11876,$A27,Gögn!$A$2:$A$11876,T$207)/1000))</f>
        <v>0</v>
      </c>
      <c r="U27" s="24">
        <f>IF(U$8="Bayern",SUMIFS(Erl.Gögn!$H$2:$H$30,Erl.Gögn!$E$2:$E$30,$A27,Erl.Gögn!$A$2:$A$30,U$207)/1000,IF(U$8="Allianz",SUMIFS(Erl.Gögn!$H$2:$H$30,Erl.Gögn!$E$2:$E$30,$A27,Erl.Gögn!$A$2:$A$30,U$207)/1000,SUMIFS(Gögn!$I$2:$I$11876,Gögn!$F$2:$F$11876,$A27,Gögn!$A$2:$A$11876,U$207)/1000))</f>
        <v>14142.474</v>
      </c>
      <c r="V27" s="24">
        <f>IF(V$8="Bayern",SUMIFS(Erl.Gögn!$H$2:$H$30,Erl.Gögn!$E$2:$E$30,$A27,Erl.Gögn!$A$2:$A$30,V$207)/1000,IF(V$8="Allianz",SUMIFS(Erl.Gögn!$H$2:$H$30,Erl.Gögn!$E$2:$E$30,$A27,Erl.Gögn!$A$2:$A$30,V$207)/1000,SUMIFS(Gögn!$I$2:$I$11876,Gögn!$F$2:$F$11876,$A27,Gögn!$A$2:$A$11876,V$207)/1000))</f>
        <v>211465.674</v>
      </c>
      <c r="W27" s="24">
        <f>IF(W$8="Bayern",SUMIFS(Erl.Gögn!$H$2:$H$30,Erl.Gögn!$E$2:$E$30,$A27,Erl.Gögn!$A$2:$A$30,W$207)/1000,IF(W$8="Allianz",SUMIFS(Erl.Gögn!$H$2:$H$30,Erl.Gögn!$E$2:$E$30,$A27,Erl.Gögn!$A$2:$A$30,W$207)/1000,SUMIFS(Gögn!$I$2:$I$11876,Gögn!$F$2:$F$11876,$A27,Gögn!$A$2:$A$11876,W$207)/1000))</f>
        <v>639.68600000000004</v>
      </c>
      <c r="X27" s="24">
        <f>IF(X$8="Bayern",SUMIFS(Erl.Gögn!$H$2:$H$30,Erl.Gögn!$E$2:$E$30,$A27,Erl.Gögn!$A$2:$A$30,X$207)/1000,IF(X$8="Allianz",SUMIFS(Erl.Gögn!$H$2:$H$30,Erl.Gögn!$E$2:$E$30,$A27,Erl.Gögn!$A$2:$A$30,X$207)/1000,SUMIFS(Gögn!$I$2:$I$11876,Gögn!$F$2:$F$11876,$A27,Gögn!$A$2:$A$11876,X$207)/1000))</f>
        <v>113216.014</v>
      </c>
      <c r="Y27" s="24">
        <f>IF(Y$8="Bayern",SUMIFS(Erl.Gögn!$H$2:$H$30,Erl.Gögn!$E$2:$E$30,$A27,Erl.Gögn!$A$2:$A$30,Y$207)/1000,IF(Y$8="Allianz",SUMIFS(Erl.Gögn!$H$2:$H$30,Erl.Gögn!$E$2:$E$30,$A27,Erl.Gögn!$A$2:$A$30,Y$207)/1000,SUMIFS(Gögn!$I$2:$I$11876,Gögn!$F$2:$F$11876,$A27,Gögn!$A$2:$A$11876,Y$207)/1000))</f>
        <v>24424432</v>
      </c>
      <c r="Z27" s="24">
        <f>IF(Z$8="Bayern",SUMIFS(Erl.Gögn!$H$2:$H$30,Erl.Gögn!$E$2:$E$30,$A27,Erl.Gögn!$A$2:$A$30,Z$207)/1000,IF(Z$8="Allianz",SUMIFS(Erl.Gögn!$H$2:$H$30,Erl.Gögn!$E$2:$E$30,$A27,Erl.Gögn!$A$2:$A$30,Z$207)/1000,SUMIFS(Gögn!$I$2:$I$11876,Gögn!$F$2:$F$11876,$A27,Gögn!$A$2:$A$11876,Z$207)/1000))</f>
        <v>1717403</v>
      </c>
      <c r="AA27" s="24">
        <f>IF(AA$8="Bayern",SUMIFS(Erl.Gögn!$H$2:$H$30,Erl.Gögn!$E$2:$E$30,$A27,Erl.Gögn!$A$2:$A$30,AA$207)/1000,IF(AA$8="Allianz",SUMIFS(Erl.Gögn!$H$2:$H$30,Erl.Gögn!$E$2:$E$30,$A27,Erl.Gögn!$A$2:$A$30,AA$207)/1000,SUMIFS(Gögn!$I$2:$I$11876,Gögn!$F$2:$F$11876,$A27,Gögn!$A$2:$A$11876,AA$207)/1000))</f>
        <v>29431</v>
      </c>
      <c r="AB27" s="24">
        <f>IF(AB$8="Bayern",SUMIFS(Erl.Gögn!$H$2:$H$30,Erl.Gögn!$E$2:$E$30,$A27,Erl.Gögn!$A$2:$A$30,AB$207)/1000,IF(AB$8="Allianz",SUMIFS(Erl.Gögn!$H$2:$H$30,Erl.Gögn!$E$2:$E$30,$A27,Erl.Gögn!$A$2:$A$30,AB$207)/1000,SUMIFS(Gögn!$I$2:$I$11876,Gögn!$F$2:$F$11876,$A27,Gögn!$A$2:$A$11876,AB$207)/1000))</f>
        <v>358956</v>
      </c>
      <c r="AC27" s="24">
        <f>IF(AC$8="Bayern",SUMIFS(Erl.Gögn!$H$2:$H$30,Erl.Gögn!$E$2:$E$30,$A27,Erl.Gögn!$A$2:$A$30,AC$207)/1000,IF(AC$8="Allianz",SUMIFS(Erl.Gögn!$H$2:$H$30,Erl.Gögn!$E$2:$E$30,$A27,Erl.Gögn!$A$2:$A$30,AC$207)/1000,SUMIFS(Gögn!$I$2:$I$11876,Gögn!$F$2:$F$11876,$A27,Gögn!$A$2:$A$11876,AC$207)/1000))</f>
        <v>0</v>
      </c>
      <c r="AD27" s="24">
        <f>IF(AD$8="Bayern",SUMIFS(Erl.Gögn!$H$2:$H$30,Erl.Gögn!$E$2:$E$30,$A27,Erl.Gögn!$A$2:$A$30,AD$207)/1000,IF(AD$8="Allianz",SUMIFS(Erl.Gögn!$H$2:$H$30,Erl.Gögn!$E$2:$E$30,$A27,Erl.Gögn!$A$2:$A$30,AD$207)/1000,SUMIFS(Gögn!$I$2:$I$11876,Gögn!$F$2:$F$11876,$A27,Gögn!$A$2:$A$11876,AD$207)/1000))</f>
        <v>385778.989</v>
      </c>
      <c r="AE27" s="24">
        <f>IF(AE$8="Bayern",SUMIFS(Erl.Gögn!$H$2:$H$30,Erl.Gögn!$E$2:$E$30,$A27,Erl.Gögn!$A$2:$A$30,AE$207)/1000,IF(AE$8="Allianz",SUMIFS(Erl.Gögn!$H$2:$H$30,Erl.Gögn!$E$2:$E$30,$A27,Erl.Gögn!$A$2:$A$30,AE$207)/1000,SUMIFS(Gögn!$I$2:$I$11876,Gögn!$F$2:$F$11876,$A27,Gögn!$A$2:$A$11876,AE$207)/1000))</f>
        <v>227504.46599999999</v>
      </c>
      <c r="AF27" s="24">
        <f>IF(AF$8="Bayern",SUMIFS(Erl.Gögn!$H$2:$H$30,Erl.Gögn!$E$2:$E$30,$A27,Erl.Gögn!$A$2:$A$30,AF$207)/1000,IF(AF$8="Allianz",SUMIFS(Erl.Gögn!$H$2:$H$30,Erl.Gögn!$E$2:$E$30,$A27,Erl.Gögn!$A$2:$A$30,AF$207)/1000,SUMIFS(Gögn!$I$2:$I$11876,Gögn!$F$2:$F$11876,$A27,Gögn!$A$2:$A$11876,AF$207)/1000))</f>
        <v>0</v>
      </c>
      <c r="AG27" s="24">
        <f>IF(AG$8="Bayern",SUMIFS(Erl.Gögn!$H$2:$H$30,Erl.Gögn!$E$2:$E$30,$A27,Erl.Gögn!$A$2:$A$30,AG$207)/1000,IF(AG$8="Allianz",SUMIFS(Erl.Gögn!$H$2:$H$30,Erl.Gögn!$E$2:$E$30,$A27,Erl.Gögn!$A$2:$A$30,AG$207)/1000,SUMIFS(Gögn!$I$2:$I$11876,Gögn!$F$2:$F$11876,$A27,Gögn!$A$2:$A$11876,AG$207)/1000))</f>
        <v>218837.63</v>
      </c>
      <c r="AH27" s="24">
        <f>IF(AH$8="Bayern",SUMIFS(Erl.Gögn!$H$2:$H$30,Erl.Gögn!$E$2:$E$30,$A27,Erl.Gögn!$A$2:$A$30,AH$207)/1000,IF(AH$8="Allianz",SUMIFS(Erl.Gögn!$H$2:$H$30,Erl.Gögn!$E$2:$E$30,$A27,Erl.Gögn!$A$2:$A$30,AH$207)/1000,SUMIFS(Gögn!$I$2:$I$11876,Gögn!$F$2:$F$11876,$A27,Gögn!$A$2:$A$11876,AH$207)/1000))</f>
        <v>21742.895</v>
      </c>
      <c r="AI27" s="24">
        <f>IF(AI$8="Bayern",SUMIFS(Erl.Gögn!$H$2:$H$30,Erl.Gögn!$E$2:$E$30,$A27,Erl.Gögn!$A$2:$A$30,AI$207)/1000,IF(AI$8="Allianz",SUMIFS(Erl.Gögn!$H$2:$H$30,Erl.Gögn!$E$2:$E$30,$A27,Erl.Gögn!$A$2:$A$30,AI$207)/1000,SUMIFS(Gögn!$I$2:$I$11876,Gögn!$F$2:$F$11876,$A27,Gögn!$A$2:$A$11876,AI$207)/1000))</f>
        <v>0</v>
      </c>
      <c r="AJ27" s="24">
        <f>IF(AJ$8="Bayern",SUMIFS(Erl.Gögn!$H$2:$H$30,Erl.Gögn!$E$2:$E$30,$A27,Erl.Gögn!$A$2:$A$30,AJ$207)/1000,IF(AJ$8="Allianz",SUMIFS(Erl.Gögn!$H$2:$H$30,Erl.Gögn!$E$2:$E$30,$A27,Erl.Gögn!$A$2:$A$30,AJ$207)/1000,SUMIFS(Gögn!$I$2:$I$11876,Gögn!$F$2:$F$11876,$A27,Gögn!$A$2:$A$11876,AJ$207)/1000))</f>
        <v>0</v>
      </c>
      <c r="AK27" s="24">
        <f>IF(AK$8="Bayern",SUMIFS(Erl.Gögn!$H$2:$H$30,Erl.Gögn!$E$2:$E$30,$A27,Erl.Gögn!$A$2:$A$30,AK$207)/1000,IF(AK$8="Allianz",SUMIFS(Erl.Gögn!$H$2:$H$30,Erl.Gögn!$E$2:$E$30,$A27,Erl.Gögn!$A$2:$A$30,AK$207)/1000,SUMIFS(Gögn!$I$2:$I$11876,Gögn!$F$2:$F$11876,$A27,Gögn!$A$2:$A$11876,AK$207)/1000))</f>
        <v>5781.7049999999999</v>
      </c>
      <c r="AL27" s="24">
        <f>IF(AL$8="Bayern",SUMIFS(Erl.Gögn!$H$2:$H$30,Erl.Gögn!$E$2:$E$30,$A27,Erl.Gögn!$A$2:$A$30,AL$207)/1000,IF(AL$8="Allianz",SUMIFS(Erl.Gögn!$H$2:$H$30,Erl.Gögn!$E$2:$E$30,$A27,Erl.Gögn!$A$2:$A$30,AL$207)/1000,SUMIFS(Gögn!$I$2:$I$11876,Gögn!$F$2:$F$11876,$A27,Gögn!$A$2:$A$11876,AL$207)/1000))</f>
        <v>28060.946</v>
      </c>
      <c r="AM27" s="24">
        <f>IF(AM$8="Bayern",SUMIFS(Erl.Gögn!$H$2:$H$30,Erl.Gögn!$E$2:$E$30,$A27,Erl.Gögn!$A$2:$A$30,AM$207)/1000,IF(AM$8="Allianz",SUMIFS(Erl.Gögn!$H$2:$H$30,Erl.Gögn!$E$2:$E$30,$A27,Erl.Gögn!$A$2:$A$30,AM$207)/1000,SUMIFS(Gögn!$I$2:$I$11876,Gögn!$F$2:$F$11876,$A27,Gögn!$A$2:$A$11876,AM$207)/1000))</f>
        <v>230093.46400000001</v>
      </c>
      <c r="AN27" s="24">
        <f>IF(AN$8="Bayern",SUMIFS(Erl.Gögn!$H$2:$H$30,Erl.Gögn!$E$2:$E$30,$A27,Erl.Gögn!$A$2:$A$30,AN$207)/1000,IF(AN$8="Allianz",SUMIFS(Erl.Gögn!$H$2:$H$30,Erl.Gögn!$E$2:$E$30,$A27,Erl.Gögn!$A$2:$A$30,AN$207)/1000,SUMIFS(Gögn!$I$2:$I$11876,Gögn!$F$2:$F$11876,$A27,Gögn!$A$2:$A$11876,AN$207)/1000))</f>
        <v>592413.77899999998</v>
      </c>
      <c r="AO27" s="24">
        <f>IF(AO$8="Bayern",SUMIFS(Erl.Gögn!$H$2:$H$30,Erl.Gögn!$E$2:$E$30,$A27,Erl.Gögn!$A$2:$A$30,AO$207)/1000,IF(AO$8="Allianz",SUMIFS(Erl.Gögn!$H$2:$H$30,Erl.Gögn!$E$2:$E$30,$A27,Erl.Gögn!$A$2:$A$30,AO$207)/1000,SUMIFS(Gögn!$I$2:$I$11876,Gögn!$F$2:$F$11876,$A27,Gögn!$A$2:$A$11876,AO$207)/1000))</f>
        <v>609589.84699999995</v>
      </c>
      <c r="AP27" s="24">
        <f>IF(AP$8="Bayern",SUMIFS(Erl.Gögn!$H$2:$H$30,Erl.Gögn!$E$2:$E$30,$A27,Erl.Gögn!$A$2:$A$30,AP$207)/1000,IF(AP$8="Allianz",SUMIFS(Erl.Gögn!$H$2:$H$30,Erl.Gögn!$E$2:$E$30,$A27,Erl.Gögn!$A$2:$A$30,AP$207)/1000,SUMIFS(Gögn!$I$2:$I$11876,Gögn!$F$2:$F$11876,$A27,Gögn!$A$2:$A$11876,AP$207)/1000))</f>
        <v>7942.1310000000003</v>
      </c>
      <c r="AQ27" s="24">
        <f>IF(AQ$8="Bayern",SUMIFS(Erl.Gögn!$H$2:$H$30,Erl.Gögn!$E$2:$E$30,$A27,Erl.Gögn!$A$2:$A$30,AQ$207)/1000,IF(AQ$8="Allianz",SUMIFS(Erl.Gögn!$H$2:$H$30,Erl.Gögn!$E$2:$E$30,$A27,Erl.Gögn!$A$2:$A$30,AQ$207)/1000,SUMIFS(Gögn!$I$2:$I$11876,Gögn!$F$2:$F$11876,$A27,Gögn!$A$2:$A$11876,AQ$207)/1000))</f>
        <v>4019105.2080000001</v>
      </c>
      <c r="AR27" s="24">
        <f>IF(AR$8="Bayern",SUMIFS(Erl.Gögn!$H$2:$H$30,Erl.Gögn!$E$2:$E$30,$A27,Erl.Gögn!$A$2:$A$30,AR$207)/1000,IF(AR$8="Allianz",SUMIFS(Erl.Gögn!$H$2:$H$30,Erl.Gögn!$E$2:$E$30,$A27,Erl.Gögn!$A$2:$A$30,AR$207)/1000,SUMIFS(Gögn!$I$2:$I$11876,Gögn!$F$2:$F$11876,$A27,Gögn!$A$2:$A$11876,AR$207)/1000))</f>
        <v>2985485.622</v>
      </c>
      <c r="AS27" s="24">
        <f>IF(AS$8="Bayern",SUMIFS(Erl.Gögn!$H$2:$H$30,Erl.Gögn!$E$2:$E$30,$A27,Erl.Gögn!$A$2:$A$30,AS$207)/1000,IF(AS$8="Allianz",SUMIFS(Erl.Gögn!$H$2:$H$30,Erl.Gögn!$E$2:$E$30,$A27,Erl.Gögn!$A$2:$A$30,AS$207)/1000,SUMIFS(Gögn!$I$2:$I$11876,Gögn!$F$2:$F$11876,$A27,Gögn!$A$2:$A$11876,AS$207)/1000))</f>
        <v>1794324.7479999999</v>
      </c>
      <c r="AT27" s="24">
        <f>IF(AT$8="Bayern",SUMIFS(Erl.Gögn!$H$2:$H$30,Erl.Gögn!$E$2:$E$30,$A27,Erl.Gögn!$A$2:$A$30,AT$207)/1000,IF(AT$8="Allianz",SUMIFS(Erl.Gögn!$H$2:$H$30,Erl.Gögn!$E$2:$E$30,$A27,Erl.Gögn!$A$2:$A$30,AT$207)/1000,SUMIFS(Gögn!$I$2:$I$11876,Gögn!$F$2:$F$11876,$A27,Gögn!$A$2:$A$11876,AT$207)/1000))</f>
        <v>0</v>
      </c>
      <c r="AU27" s="24">
        <f>IF(AU$8="Bayern",SUMIFS(Erl.Gögn!$H$2:$H$30,Erl.Gögn!$E$2:$E$30,$A27,Erl.Gögn!$A$2:$A$30,AU$207)/1000,IF(AU$8="Allianz",SUMIFS(Erl.Gögn!$H$2:$H$30,Erl.Gögn!$E$2:$E$30,$A27,Erl.Gögn!$A$2:$A$30,AU$207)/1000,SUMIFS(Gögn!$I$2:$I$11876,Gögn!$F$2:$F$11876,$A27,Gögn!$A$2:$A$11876,AU$207)/1000))</f>
        <v>13619.742</v>
      </c>
      <c r="AV27" s="24">
        <f>IF(AV$8="Bayern",SUMIFS(Erl.Gögn!$H$2:$H$30,Erl.Gögn!$E$2:$E$30,$A27,Erl.Gögn!$A$2:$A$30,AV$207)/1000,IF(AV$8="Allianz",SUMIFS(Erl.Gögn!$H$2:$H$30,Erl.Gögn!$E$2:$E$30,$A27,Erl.Gögn!$A$2:$A$30,AV$207)/1000,SUMIFS(Gögn!$I$2:$I$11876,Gögn!$F$2:$F$11876,$A27,Gögn!$A$2:$A$11876,AV$207)/1000))</f>
        <v>0</v>
      </c>
      <c r="AW27" s="24">
        <f>IF(AW$8="Bayern",SUMIFS(Erl.Gögn!$H$2:$H$30,Erl.Gögn!$E$2:$E$30,$A27,Erl.Gögn!$A$2:$A$30,AW$207)/1000,IF(AW$8="Allianz",SUMIFS(Erl.Gögn!$H$2:$H$30,Erl.Gögn!$E$2:$E$30,$A27,Erl.Gögn!$A$2:$A$30,AW$207)/1000,SUMIFS(Gögn!$I$2:$I$11876,Gögn!$F$2:$F$11876,$A27,Gögn!$A$2:$A$11876,AW$207)/1000))</f>
        <v>86315.604999999996</v>
      </c>
      <c r="AX27" s="24">
        <f>IF(AX$8="Bayern",SUMIFS(Erl.Gögn!$H$2:$H$30,Erl.Gögn!$E$2:$E$30,$A27,Erl.Gögn!$A$2:$A$30,AX$207)/1000,IF(AX$8="Allianz",SUMIFS(Erl.Gögn!$H$2:$H$30,Erl.Gögn!$E$2:$E$30,$A27,Erl.Gögn!$A$2:$A$30,AX$207)/1000,SUMIFS(Gögn!$I$2:$I$11876,Gögn!$F$2:$F$11876,$A27,Gögn!$A$2:$A$11876,AX$207)/1000))</f>
        <v>0</v>
      </c>
      <c r="AY27" s="24">
        <f>IF(AY$8="Bayern",SUMIFS(Erl.Gögn!$H$2:$H$30,Erl.Gögn!$E$2:$E$30,$A27,Erl.Gögn!$A$2:$A$30,AY$207)/1000,IF(AY$8="Allianz",SUMIFS(Erl.Gögn!$H$2:$H$30,Erl.Gögn!$E$2:$E$30,$A27,Erl.Gögn!$A$2:$A$30,AY$207)/1000,SUMIFS(Gögn!$I$2:$I$11876,Gögn!$F$2:$F$11876,$A27,Gögn!$A$2:$A$11876,AY$207)/1000))</f>
        <v>66353.929999999993</v>
      </c>
      <c r="AZ27" s="24">
        <f>IF(AZ$8="Bayern",SUMIFS(Erl.Gögn!$H$2:$H$30,Erl.Gögn!$E$2:$E$30,$A27,Erl.Gögn!$A$2:$A$30,AZ$207)/1000,IF(AZ$8="Allianz",SUMIFS(Erl.Gögn!$H$2:$H$30,Erl.Gögn!$E$2:$E$30,$A27,Erl.Gögn!$A$2:$A$30,AZ$207)/1000,SUMIFS(Gögn!$I$2:$I$11876,Gögn!$F$2:$F$11876,$A27,Gögn!$A$2:$A$11876,AZ$207)/1000))</f>
        <v>17737.305</v>
      </c>
      <c r="BA27" s="24">
        <f>IF(BA$8="Bayern",SUMIFS(Erl.Gögn!$H$2:$H$30,Erl.Gögn!$E$2:$E$30,$A27,Erl.Gögn!$A$2:$A$30,BA$207)/1000,IF(BA$8="Allianz",SUMIFS(Erl.Gögn!$H$2:$H$30,Erl.Gögn!$E$2:$E$30,$A27,Erl.Gögn!$A$2:$A$30,BA$207)/1000,SUMIFS(Gögn!$I$2:$I$11876,Gögn!$F$2:$F$11876,$A27,Gögn!$A$2:$A$11876,BA$207)/1000))</f>
        <v>9911.2209999999995</v>
      </c>
      <c r="BB27" s="24">
        <f>IF(BB$8="Bayern",SUMIFS(Erl.Gögn!$H$2:$H$30,Erl.Gögn!$E$2:$E$30,$A27,Erl.Gögn!$A$2:$A$30,BB$207)/1000,IF(BB$8="Allianz",SUMIFS(Erl.Gögn!$H$2:$H$30,Erl.Gögn!$E$2:$E$30,$A27,Erl.Gögn!$A$2:$A$30,BB$207)/1000,SUMIFS(Gögn!$I$2:$I$11876,Gögn!$F$2:$F$11876,$A27,Gögn!$A$2:$A$11876,BB$207)/1000))</f>
        <v>455757.51799999998</v>
      </c>
      <c r="BC27" s="24">
        <f>IF(BC$8="Bayern",SUMIFS(Erl.Gögn!$H$2:$H$30,Erl.Gögn!$E$2:$E$30,$A27,Erl.Gögn!$A$2:$A$30,BC$207)/1000,IF(BC$8="Allianz",SUMIFS(Erl.Gögn!$H$2:$H$30,Erl.Gögn!$E$2:$E$30,$A27,Erl.Gögn!$A$2:$A$30,BC$207)/1000,SUMIFS(Gögn!$I$2:$I$11876,Gögn!$F$2:$F$11876,$A27,Gögn!$A$2:$A$11876,BC$207)/1000))</f>
        <v>0</v>
      </c>
      <c r="BD27" s="24">
        <f>IF(BD$8="Bayern",SUMIFS(Erl.Gögn!$H$2:$H$30,Erl.Gögn!$E$2:$E$30,$A27,Erl.Gögn!$A$2:$A$30,BD$207)/1000,IF(BD$8="Allianz",SUMIFS(Erl.Gögn!$H$2:$H$30,Erl.Gögn!$E$2:$E$30,$A27,Erl.Gögn!$A$2:$A$30,BD$207)/1000,SUMIFS(Gögn!$I$2:$I$11876,Gögn!$F$2:$F$11876,$A27,Gögn!$A$2:$A$11876,BD$207)/1000))</f>
        <v>0</v>
      </c>
      <c r="BE27" s="24">
        <f>IF(BE$8="Bayern",SUMIFS(Erl.Gögn!$H$2:$H$30,Erl.Gögn!$E$2:$E$30,$A27,Erl.Gögn!$A$2:$A$30,BE$207)/1000,IF(BE$8="Allianz",SUMIFS(Erl.Gögn!$H$2:$H$30,Erl.Gögn!$E$2:$E$30,$A27,Erl.Gögn!$A$2:$A$30,BE$207)/1000,SUMIFS(Gögn!$I$2:$I$11876,Gögn!$F$2:$F$11876,$A27,Gögn!$A$2:$A$11876,BE$207)/1000))</f>
        <v>1545699.4890000001</v>
      </c>
      <c r="BF27" s="24">
        <f>IF(BF$8="Bayern",SUMIFS(Erl.Gögn!$H$2:$H$30,Erl.Gögn!$E$2:$E$30,$A27,Erl.Gögn!$A$2:$A$30,BF$207)/1000,IF(BF$8="Allianz",SUMIFS(Erl.Gögn!$H$2:$H$30,Erl.Gögn!$E$2:$E$30,$A27,Erl.Gögn!$A$2:$A$30,BF$207)/1000,SUMIFS(Gögn!$I$2:$I$11876,Gögn!$F$2:$F$11876,$A27,Gögn!$A$2:$A$11876,BF$207)/1000))</f>
        <v>286085.58799999999</v>
      </c>
      <c r="BG27" s="24">
        <f>IF(BG$8="Bayern",SUMIFS(Erl.Gögn!$H$2:$H$30,Erl.Gögn!$E$2:$E$30,$A27,Erl.Gögn!$A$2:$A$30,BG$207)/1000,IF(BG$8="Allianz",SUMIFS(Erl.Gögn!$H$2:$H$30,Erl.Gögn!$E$2:$E$30,$A27,Erl.Gögn!$A$2:$A$30,BG$207)/1000,SUMIFS(Gögn!$I$2:$I$11876,Gögn!$F$2:$F$11876,$A27,Gögn!$A$2:$A$11876,BG$207)/1000))</f>
        <v>0</v>
      </c>
      <c r="BH27" s="24">
        <f>IF(BH$8="Bayern",SUMIFS(Erl.Gögn!$H$2:$H$30,Erl.Gögn!$E$2:$E$30,$A27,Erl.Gögn!$A$2:$A$30,BH$207)/1000,IF(BH$8="Allianz",SUMIFS(Erl.Gögn!$H$2:$H$30,Erl.Gögn!$E$2:$E$30,$A27,Erl.Gögn!$A$2:$A$30,BH$207)/1000,SUMIFS(Gögn!$I$2:$I$11876,Gögn!$F$2:$F$11876,$A27,Gögn!$A$2:$A$11876,BH$207)/1000))</f>
        <v>555976.17099999997</v>
      </c>
      <c r="BI27" s="24">
        <f>IF(BI$8="Bayern",SUMIFS(Erl.Gögn!$H$2:$H$30,Erl.Gögn!$E$2:$E$30,$A27,Erl.Gögn!$A$2:$A$30,BI$207)/1000,IF(BI$8="Allianz",SUMIFS(Erl.Gögn!$H$2:$H$30,Erl.Gögn!$E$2:$E$30,$A27,Erl.Gögn!$A$2:$A$30,BI$207)/1000,SUMIFS(Gögn!$I$2:$I$11876,Gögn!$F$2:$F$11876,$A27,Gögn!$A$2:$A$11876,BI$207)/1000))</f>
        <v>335481.95199999999</v>
      </c>
      <c r="BJ27" s="24">
        <f>IF(BJ$8="Bayern",SUMIFS(Erl.Gögn!$H$2:$H$30,Erl.Gögn!$E$2:$E$30,$A27,Erl.Gögn!$A$2:$A$30,BJ$207)/1000,IF(BJ$8="Allianz",SUMIFS(Erl.Gögn!$H$2:$H$30,Erl.Gögn!$E$2:$E$30,$A27,Erl.Gögn!$A$2:$A$30,BJ$207)/1000,SUMIFS(Gögn!$I$2:$I$11876,Gögn!$F$2:$F$11876,$A27,Gögn!$A$2:$A$11876,BJ$207)/1000))</f>
        <v>155914.617</v>
      </c>
      <c r="BK27" s="24">
        <f>IF(BK$8="Bayern",SUMIFS(Erl.Gögn!$H$2:$H$30,Erl.Gögn!$E$2:$E$30,$A27,Erl.Gögn!$A$2:$A$30,BK$207)/1000,IF(BK$8="Allianz",SUMIFS(Erl.Gögn!$H$2:$H$30,Erl.Gögn!$E$2:$E$30,$A27,Erl.Gögn!$A$2:$A$30,BK$207)/1000,SUMIFS(Gögn!$I$2:$I$11876,Gögn!$F$2:$F$11876,$A27,Gögn!$A$2:$A$11876,BK$207)/1000))</f>
        <v>7829.3770000000004</v>
      </c>
      <c r="BL27" s="24">
        <f>IF(BL$8="Bayern",SUMIFS(Erl.Gögn!$H$2:$H$30,Erl.Gögn!$E$2:$E$30,$A27,Erl.Gögn!$A$2:$A$30,BL$207)/1000,IF(BL$8="Allianz",SUMIFS(Erl.Gögn!$H$2:$H$30,Erl.Gögn!$E$2:$E$30,$A27,Erl.Gögn!$A$2:$A$30,BL$207)/1000,SUMIFS(Gögn!$I$2:$I$11876,Gögn!$F$2:$F$11876,$A27,Gögn!$A$2:$A$11876,BL$207)/1000))</f>
        <v>2490704.3420000002</v>
      </c>
      <c r="BM27" s="24">
        <f>IF(BM$8="Bayern",SUMIFS(Erl.Gögn!$H$2:$H$30,Erl.Gögn!$E$2:$E$30,$A27,Erl.Gögn!$A$2:$A$30,BM$207)/1000,IF(BM$8="Allianz",SUMIFS(Erl.Gögn!$H$2:$H$30,Erl.Gögn!$E$2:$E$30,$A27,Erl.Gögn!$A$2:$A$30,BM$207)/1000,SUMIFS(Gögn!$I$2:$I$11876,Gögn!$F$2:$F$11876,$A27,Gögn!$A$2:$A$11876,BM$207)/1000))</f>
        <v>23046.460999999999</v>
      </c>
      <c r="BN27" s="24">
        <f>IF(BN$8="Bayern",SUMIFS(Erl.Gögn!$H$2:$H$30,Erl.Gögn!$E$2:$E$30,$A27,Erl.Gögn!$A$2:$A$30,BN$207)/1000,IF(BN$8="Allianz",SUMIFS(Erl.Gögn!$H$2:$H$30,Erl.Gögn!$E$2:$E$30,$A27,Erl.Gögn!$A$2:$A$30,BN$207)/1000,SUMIFS(Gögn!$I$2:$I$11876,Gögn!$F$2:$F$11876,$A27,Gögn!$A$2:$A$11876,BN$207)/1000))</f>
        <v>54381.216999999997</v>
      </c>
      <c r="BO27" s="24">
        <f>IF(BO$8="Bayern",SUMIFS(Erl.Gögn!$H$2:$H$30,Erl.Gögn!$E$2:$E$30,$A27,Erl.Gögn!$A$2:$A$30,BO$207)/1000,IF(BO$8="Allianz",SUMIFS(Erl.Gögn!$H$2:$H$30,Erl.Gögn!$E$2:$E$30,$A27,Erl.Gögn!$A$2:$A$30,BO$207)/1000,SUMIFS(Gögn!$I$2:$I$11876,Gögn!$F$2:$F$11876,$A27,Gögn!$A$2:$A$11876,BO$207)/1000))</f>
        <v>0</v>
      </c>
      <c r="BP27" s="24">
        <f>IF(BP$8="Bayern",SUMIFS(Erl.Gögn!$H$2:$H$30,Erl.Gögn!$E$2:$E$30,$A27,Erl.Gögn!$A$2:$A$30,BP$207)/1000,IF(BP$8="Allianz",SUMIFS(Erl.Gögn!$H$2:$H$30,Erl.Gögn!$E$2:$E$30,$A27,Erl.Gögn!$A$2:$A$30,BP$207)/1000,SUMIFS(Gögn!$I$2:$I$11876,Gögn!$F$2:$F$11876,$A27,Gögn!$A$2:$A$11876,BP$207)/1000))</f>
        <v>6330.9679999999998</v>
      </c>
      <c r="BQ27" s="24">
        <f>IF(BQ$8="Bayern",SUMIFS(Erl.Gögn!$H$2:$H$30,Erl.Gögn!$E$2:$E$30,$A27,Erl.Gögn!$A$2:$A$30,BQ$207)/1000,IF(BQ$8="Allianz",SUMIFS(Erl.Gögn!$H$2:$H$30,Erl.Gögn!$E$2:$E$30,$A27,Erl.Gögn!$A$2:$A$30,BQ$207)/1000,SUMIFS(Gögn!$I$2:$I$11876,Gögn!$F$2:$F$11876,$A27,Gögn!$A$2:$A$11876,BQ$207)/1000))</f>
        <v>17296.778999999999</v>
      </c>
      <c r="BR27" s="24">
        <f>IF(BR$8="Bayern",SUMIFS(Erl.Gögn!$H$2:$H$30,Erl.Gögn!$E$2:$E$30,$A27,Erl.Gögn!$A$2:$A$30,BR$207)/1000,IF(BR$8="Allianz",SUMIFS(Erl.Gögn!$H$2:$H$30,Erl.Gögn!$E$2:$E$30,$A27,Erl.Gögn!$A$2:$A$30,BR$207)/1000,SUMIFS(Gögn!$I$2:$I$11876,Gögn!$F$2:$F$11876,$A27,Gögn!$A$2:$A$11876,BR$207)/1000))</f>
        <v>11546.831</v>
      </c>
      <c r="BS27" s="24">
        <f>IF(BS$8="Bayern",SUMIFS(Erl.Gögn!$H$2:$H$30,Erl.Gögn!$E$2:$E$30,$A27,Erl.Gögn!$A$2:$A$30,BS$207)/1000,IF(BS$8="Allianz",SUMIFS(Erl.Gögn!$H$2:$H$30,Erl.Gögn!$E$2:$E$30,$A27,Erl.Gögn!$A$2:$A$30,BS$207)/1000,SUMIFS(Gögn!$I$2:$I$11876,Gögn!$F$2:$F$11876,$A27,Gögn!$A$2:$A$11876,BS$207)/1000))</f>
        <v>729205</v>
      </c>
      <c r="BT27" s="24">
        <f>IF(BT$8="Bayern",SUMIFS(Erl.Gögn!$H$2:$H$30,Erl.Gögn!$E$2:$E$30,$A27,Erl.Gögn!$A$2:$A$30,BT$207)/1000,IF(BT$8="Allianz",SUMIFS(Erl.Gögn!$H$2:$H$30,Erl.Gögn!$E$2:$E$30,$A27,Erl.Gögn!$A$2:$A$30,BT$207)/1000,SUMIFS(Gögn!$I$2:$I$11876,Gögn!$F$2:$F$11876,$A27,Gögn!$A$2:$A$11876,BT$207)/1000))</f>
        <v>2292296</v>
      </c>
      <c r="BU27" s="24">
        <f>IF(BU$8="Bayern",SUMIFS(Erl.Gögn!$H$2:$H$30,Erl.Gögn!$E$2:$E$30,$A27,Erl.Gögn!$A$2:$A$30,BU$207)/1000,IF(BU$8="Allianz",SUMIFS(Erl.Gögn!$H$2:$H$30,Erl.Gögn!$E$2:$E$30,$A27,Erl.Gögn!$A$2:$A$30,BU$207)/1000,SUMIFS(Gögn!$I$2:$I$11876,Gögn!$F$2:$F$11876,$A27,Gögn!$A$2:$A$11876,BU$207)/1000))</f>
        <v>10584</v>
      </c>
      <c r="BV27" s="24">
        <f>IF(BV$8="Bayern",SUMIFS(Erl.Gögn!$H$2:$H$30,Erl.Gögn!$E$2:$E$30,$A27,Erl.Gögn!$A$2:$A$30,BV$207)/1000,IF(BV$8="Allianz",SUMIFS(Erl.Gögn!$H$2:$H$30,Erl.Gögn!$E$2:$E$30,$A27,Erl.Gögn!$A$2:$A$30,BV$207)/1000,SUMIFS(Gögn!$I$2:$I$11876,Gögn!$F$2:$F$11876,$A27,Gögn!$A$2:$A$11876,BV$207)/1000))</f>
        <v>0</v>
      </c>
      <c r="BW27" s="24">
        <f>IF(BW$8="Bayern",SUMIFS(Erl.Gögn!$H$2:$H$30,Erl.Gögn!$E$2:$E$30,$A27,Erl.Gögn!$A$2:$A$30,BW$207)/1000,IF(BW$8="Allianz",SUMIFS(Erl.Gögn!$H$2:$H$30,Erl.Gögn!$E$2:$E$30,$A27,Erl.Gögn!$A$2:$A$30,BW$207)/1000,SUMIFS(Gögn!$I$2:$I$11876,Gögn!$F$2:$F$11876,$A27,Gögn!$A$2:$A$11876,BW$207)/1000))</f>
        <v>81263.717000000004</v>
      </c>
      <c r="BX27" s="24">
        <f>IF(BX$8="Bayern",SUMIFS(Erl.Gögn!$H$2:$H$30,Erl.Gögn!$E$2:$E$30,$A27,Erl.Gögn!$A$2:$A$30,BX$207)/1000,IF(BX$8="Allianz",SUMIFS(Erl.Gögn!$H$2:$H$30,Erl.Gögn!$E$2:$E$30,$A27,Erl.Gögn!$A$2:$A$30,BX$207)/1000,SUMIFS(Gögn!$I$2:$I$11876,Gögn!$F$2:$F$11876,$A27,Gögn!$A$2:$A$11876,BX$207)/1000))</f>
        <v>1687.0920000000001</v>
      </c>
      <c r="BY27" s="24">
        <f>IF(BY$8="Bayern",SUMIFS(Erl.Gögn!$H$2:$H$30,Erl.Gögn!$E$2:$E$30,$A27,Erl.Gögn!$A$2:$A$30,BY$207)/1000,IF(BY$8="Allianz",SUMIFS(Erl.Gögn!$H$2:$H$30,Erl.Gögn!$E$2:$E$30,$A27,Erl.Gögn!$A$2:$A$30,BY$207)/1000,SUMIFS(Gögn!$I$2:$I$11876,Gögn!$F$2:$F$11876,$A27,Gögn!$A$2:$A$11876,BY$207)/1000))</f>
        <v>249768.45300000001</v>
      </c>
      <c r="BZ27" s="24">
        <f>IF(BZ$8="Bayern",SUMIFS(Erl.Gögn!$H$2:$H$30,Erl.Gögn!$E$2:$E$30,$A27,Erl.Gögn!$A$2:$A$30,BZ$207)/1000,IF(BZ$8="Allianz",SUMIFS(Erl.Gögn!$H$2:$H$30,Erl.Gögn!$E$2:$E$30,$A27,Erl.Gögn!$A$2:$A$30,BZ$207)/1000,SUMIFS(Gögn!$I$2:$I$11876,Gögn!$F$2:$F$11876,$A27,Gögn!$A$2:$A$11876,BZ$207)/1000))</f>
        <v>842249.18099999998</v>
      </c>
      <c r="CA27" s="24">
        <f>IF(CA$8="Bayern",SUMIFS(Erl.Gögn!$H$2:$H$30,Erl.Gögn!$E$2:$E$30,$A27,Erl.Gögn!$A$2:$A$30,CA$207)/1000,IF(CA$8="Allianz",SUMIFS(Erl.Gögn!$H$2:$H$30,Erl.Gögn!$E$2:$E$30,$A27,Erl.Gögn!$A$2:$A$30,CA$207)/1000,SUMIFS(Gögn!$I$2:$I$11876,Gögn!$F$2:$F$11876,$A27,Gögn!$A$2:$A$11876,CA$207)/1000))</f>
        <v>0</v>
      </c>
      <c r="CB27" s="24">
        <f>IF(CB$8="Bayern",SUMIFS(Erl.Gögn!$H$2:$H$30,Erl.Gögn!$E$2:$E$30,$A27,Erl.Gögn!$A$2:$A$30,CB$207)/1000,IF(CB$8="Allianz",SUMIFS(Erl.Gögn!$H$2:$H$30,Erl.Gögn!$E$2:$E$30,$A27,Erl.Gögn!$A$2:$A$30,CB$207)/1000,SUMIFS(Gögn!$I$2:$I$11876,Gögn!$F$2:$F$11876,$A27,Gögn!$A$2:$A$11876,CB$207)/1000))</f>
        <v>41112.866000000002</v>
      </c>
      <c r="CC27" s="24">
        <f>IF(CC$8="Bayern",SUMIFS(Erl.Gögn!$H$2:$H$30,Erl.Gögn!$E$2:$E$30,$A27,Erl.Gögn!$A$2:$A$30,CC$207)/1000,IF(CC$8="Allianz",SUMIFS(Erl.Gögn!$H$2:$H$30,Erl.Gögn!$E$2:$E$30,$A27,Erl.Gögn!$A$2:$A$30,CC$207)/1000,SUMIFS(Gögn!$I$2:$I$11876,Gögn!$F$2:$F$11876,$A27,Gögn!$A$2:$A$11876,CC$207)/1000))</f>
        <v>0</v>
      </c>
      <c r="CD27" s="24">
        <f>IF(CD$8="Bayern",SUMIFS(Erl.Gögn!$H$2:$H$30,Erl.Gögn!$E$2:$E$30,$A27,Erl.Gögn!$A$2:$A$30,CD$207)/1000,IF(CD$8="Allianz",SUMIFS(Erl.Gögn!$H$2:$H$30,Erl.Gögn!$E$2:$E$30,$A27,Erl.Gögn!$A$2:$A$30,CD$207)/1000,SUMIFS(Gögn!$I$2:$I$11876,Gögn!$F$2:$F$11876,$A27,Gögn!$A$2:$A$11876,CD$207)/1000))</f>
        <v>0</v>
      </c>
    </row>
    <row r="28" spans="1:82" ht="15">
      <c r="A28" s="5" t="s">
        <v>174</v>
      </c>
      <c r="B28" s="5"/>
      <c r="C28" s="25" t="s">
        <v>175</v>
      </c>
      <c r="D28" s="22">
        <f>SUM(E28:CD28)</f>
        <v>22715394.396000002</v>
      </c>
      <c r="E28" s="22">
        <f>IF(E$8="Bayern",SUMIFS(Erl.Gögn!$H$2:$H$30,Erl.Gögn!$E$2:$E$30,$A28,Erl.Gögn!$A$2:$A$30,E$207)/1000,IF(E$8="Allianz",SUMIFS(Erl.Gögn!$H$2:$H$30,Erl.Gögn!$E$2:$E$30,$A28,Erl.Gögn!$A$2:$A$30,E$207)/1000,SUMIFS(Gögn!$I$2:$I$11876,Gögn!$F$2:$F$11876,$A28,Gögn!$A$2:$A$11876,E$207)/1000))</f>
        <v>591850.63899999997</v>
      </c>
      <c r="F28" s="22">
        <f>IF(F$8="Bayern",SUMIFS(Erl.Gögn!$H$2:$H$30,Erl.Gögn!$E$2:$E$30,$A28,Erl.Gögn!$A$2:$A$30,F$207)/1000,IF(F$8="Allianz",SUMIFS(Erl.Gögn!$H$2:$H$30,Erl.Gögn!$E$2:$E$30,$A28,Erl.Gögn!$A$2:$A$30,F$207)/1000,SUMIFS(Gögn!$I$2:$I$11876,Gögn!$F$2:$F$11876,$A28,Gögn!$A$2:$A$11876,F$207)/1000))</f>
        <v>2109366.406</v>
      </c>
      <c r="G28" s="22">
        <f>IF(G$8="Bayern",SUMIFS(Erl.Gögn!$H$2:$H$30,Erl.Gögn!$E$2:$E$30,$A28,Erl.Gögn!$A$2:$A$30,G$207)/1000,IF(G$8="Allianz",SUMIFS(Erl.Gögn!$H$2:$H$30,Erl.Gögn!$E$2:$E$30,$A28,Erl.Gögn!$A$2:$A$30,G$207)/1000,SUMIFS(Gögn!$I$2:$I$11876,Gögn!$F$2:$F$11876,$A28,Gögn!$A$2:$A$11876,G$207)/1000))</f>
        <v>791866.16200000001</v>
      </c>
      <c r="H28" s="22">
        <f>IF(H$8="Bayern",SUMIFS(Erl.Gögn!$H$2:$H$30,Erl.Gögn!$E$2:$E$30,$A28,Erl.Gögn!$A$2:$A$30,H$207)/1000,IF(H$8="Allianz",SUMIFS(Erl.Gögn!$H$2:$H$30,Erl.Gögn!$E$2:$E$30,$A28,Erl.Gögn!$A$2:$A$30,H$207)/1000,SUMIFS(Gögn!$I$2:$I$11876,Gögn!$F$2:$F$11876,$A28,Gögn!$A$2:$A$11876,H$207)/1000))</f>
        <v>22896.120999999999</v>
      </c>
      <c r="I28" s="22">
        <f>IF(I$8="Bayern",SUMIFS(Erl.Gögn!$H$2:$H$30,Erl.Gögn!$E$2:$E$30,$A28,Erl.Gögn!$A$2:$A$30,I$207)/1000,IF(I$8="Allianz",SUMIFS(Erl.Gögn!$H$2:$H$30,Erl.Gögn!$E$2:$E$30,$A28,Erl.Gögn!$A$2:$A$30,I$207)/1000,SUMIFS(Gögn!$I$2:$I$11876,Gögn!$F$2:$F$11876,$A28,Gögn!$A$2:$A$11876,I$207)/1000))</f>
        <v>0</v>
      </c>
      <c r="J28" s="22">
        <f>IF(J$8="Bayern",SUMIFS(Erl.Gögn!$H$2:$H$30,Erl.Gögn!$E$2:$E$30,$A28,Erl.Gögn!$A$2:$A$30,J$207)/1000,IF(J$8="Allianz",SUMIFS(Erl.Gögn!$H$2:$H$30,Erl.Gögn!$E$2:$E$30,$A28,Erl.Gögn!$A$2:$A$30,J$207)/1000,SUMIFS(Gögn!$I$2:$I$11876,Gögn!$F$2:$F$11876,$A28,Gögn!$A$2:$A$11876,J$207)/1000))</f>
        <v>69498.994000000006</v>
      </c>
      <c r="K28" s="22">
        <f>IF(K$8="Bayern",SUMIFS(Erl.Gögn!$H$2:$H$30,Erl.Gögn!$E$2:$E$30,$A28,Erl.Gögn!$A$2:$A$30,K$207)/1000,IF(K$8="Allianz",SUMIFS(Erl.Gögn!$H$2:$H$30,Erl.Gögn!$E$2:$E$30,$A28,Erl.Gögn!$A$2:$A$30,K$207)/1000,SUMIFS(Gögn!$I$2:$I$11876,Gögn!$F$2:$F$11876,$A28,Gögn!$A$2:$A$11876,K$207)/1000))</f>
        <v>1714.55</v>
      </c>
      <c r="L28" s="22">
        <f>IF(L$8="Bayern",SUMIFS(Erl.Gögn!$H$2:$H$30,Erl.Gögn!$E$2:$E$30,$A28,Erl.Gögn!$A$2:$A$30,L$207)/1000,IF(L$8="Allianz",SUMIFS(Erl.Gögn!$H$2:$H$30,Erl.Gögn!$E$2:$E$30,$A28,Erl.Gögn!$A$2:$A$30,L$207)/1000,SUMIFS(Gögn!$I$2:$I$11876,Gögn!$F$2:$F$11876,$A28,Gögn!$A$2:$A$11876,L$207)/1000))</f>
        <v>1200</v>
      </c>
      <c r="M28" s="22">
        <f>IF(M$8="Bayern",SUMIFS(Erl.Gögn!$H$2:$H$30,Erl.Gögn!$E$2:$E$30,$A28,Erl.Gögn!$A$2:$A$30,M$207)/1000,IF(M$8="Allianz",SUMIFS(Erl.Gögn!$H$2:$H$30,Erl.Gögn!$E$2:$E$30,$A28,Erl.Gögn!$A$2:$A$30,M$207)/1000,SUMIFS(Gögn!$I$2:$I$11876,Gögn!$F$2:$F$11876,$A28,Gögn!$A$2:$A$11876,M$207)/1000))</f>
        <v>210838</v>
      </c>
      <c r="N28" s="22">
        <f>IF(N$8="Bayern",SUMIFS(Erl.Gögn!$H$2:$H$30,Erl.Gögn!$E$2:$E$30,$A28,Erl.Gögn!$A$2:$A$30,N$207)/1000,IF(N$8="Allianz",SUMIFS(Erl.Gögn!$H$2:$H$30,Erl.Gögn!$E$2:$E$30,$A28,Erl.Gögn!$A$2:$A$30,N$207)/1000,SUMIFS(Gögn!$I$2:$I$11876,Gögn!$F$2:$F$11876,$A28,Gögn!$A$2:$A$11876,N$207)/1000))</f>
        <v>95769</v>
      </c>
      <c r="O28" s="22">
        <f>IF(O$8="Bayern",SUMIFS(Erl.Gögn!$H$2:$H$30,Erl.Gögn!$E$2:$E$30,$A28,Erl.Gögn!$A$2:$A$30,O$207)/1000,IF(O$8="Allianz",SUMIFS(Erl.Gögn!$H$2:$H$30,Erl.Gögn!$E$2:$E$30,$A28,Erl.Gögn!$A$2:$A$30,O$207)/1000,SUMIFS(Gögn!$I$2:$I$11876,Gögn!$F$2:$F$11876,$A28,Gögn!$A$2:$A$11876,O$207)/1000))</f>
        <v>598942</v>
      </c>
      <c r="P28" s="22">
        <f>IF(P$8="Bayern",SUMIFS(Erl.Gögn!$H$2:$H$30,Erl.Gögn!$E$2:$E$30,$A28,Erl.Gögn!$A$2:$A$30,P$207)/1000,IF(P$8="Allianz",SUMIFS(Erl.Gögn!$H$2:$H$30,Erl.Gögn!$E$2:$E$30,$A28,Erl.Gögn!$A$2:$A$30,P$207)/1000,SUMIFS(Gögn!$I$2:$I$11876,Gögn!$F$2:$F$11876,$A28,Gögn!$A$2:$A$11876,P$207)/1000))</f>
        <v>1290157</v>
      </c>
      <c r="Q28" s="22">
        <f>IF(Q$8="Bayern",SUMIFS(Erl.Gögn!$H$2:$H$30,Erl.Gögn!$E$2:$E$30,$A28,Erl.Gögn!$A$2:$A$30,Q$207)/1000,IF(Q$8="Allianz",SUMIFS(Erl.Gögn!$H$2:$H$30,Erl.Gögn!$E$2:$E$30,$A28,Erl.Gögn!$A$2:$A$30,Q$207)/1000,SUMIFS(Gögn!$I$2:$I$11876,Gögn!$F$2:$F$11876,$A28,Gögn!$A$2:$A$11876,Q$207)/1000))</f>
        <v>1183031</v>
      </c>
      <c r="R28" s="22">
        <f>IF(R$8="Bayern",SUMIFS(Erl.Gögn!$H$2:$H$30,Erl.Gögn!$E$2:$E$30,$A28,Erl.Gögn!$A$2:$A$30,R$207)/1000,IF(R$8="Allianz",SUMIFS(Erl.Gögn!$H$2:$H$30,Erl.Gögn!$E$2:$E$30,$A28,Erl.Gögn!$A$2:$A$30,R$207)/1000,SUMIFS(Gögn!$I$2:$I$11876,Gögn!$F$2:$F$11876,$A28,Gögn!$A$2:$A$11876,R$207)/1000))</f>
        <v>0</v>
      </c>
      <c r="S28" s="22">
        <f>IF(S$8="Bayern",SUMIFS(Erl.Gögn!$H$2:$H$30,Erl.Gögn!$E$2:$E$30,$A28,Erl.Gögn!$A$2:$A$30,S$207)/1000,IF(S$8="Allianz",SUMIFS(Erl.Gögn!$H$2:$H$30,Erl.Gögn!$E$2:$E$30,$A28,Erl.Gögn!$A$2:$A$30,S$207)/1000,SUMIFS(Gögn!$I$2:$I$11876,Gögn!$F$2:$F$11876,$A28,Gögn!$A$2:$A$11876,S$207)/1000))</f>
        <v>117487.651</v>
      </c>
      <c r="T28" s="22">
        <f>IF(T$8="Bayern",SUMIFS(Erl.Gögn!$H$2:$H$30,Erl.Gögn!$E$2:$E$30,$A28,Erl.Gögn!$A$2:$A$30,T$207)/1000,IF(T$8="Allianz",SUMIFS(Erl.Gögn!$H$2:$H$30,Erl.Gögn!$E$2:$E$30,$A28,Erl.Gögn!$A$2:$A$30,T$207)/1000,SUMIFS(Gögn!$I$2:$I$11876,Gögn!$F$2:$F$11876,$A28,Gögn!$A$2:$A$11876,T$207)/1000))</f>
        <v>0</v>
      </c>
      <c r="U28" s="22">
        <f>IF(U$8="Bayern",SUMIFS(Erl.Gögn!$H$2:$H$30,Erl.Gögn!$E$2:$E$30,$A28,Erl.Gögn!$A$2:$A$30,U$207)/1000,IF(U$8="Allianz",SUMIFS(Erl.Gögn!$H$2:$H$30,Erl.Gögn!$E$2:$E$30,$A28,Erl.Gögn!$A$2:$A$30,U$207)/1000,SUMIFS(Gögn!$I$2:$I$11876,Gögn!$F$2:$F$11876,$A28,Gögn!$A$2:$A$11876,U$207)/1000))</f>
        <v>450700.46399999998</v>
      </c>
      <c r="V28" s="22">
        <f>IF(V$8="Bayern",SUMIFS(Erl.Gögn!$H$2:$H$30,Erl.Gögn!$E$2:$E$30,$A28,Erl.Gögn!$A$2:$A$30,V$207)/1000,IF(V$8="Allianz",SUMIFS(Erl.Gögn!$H$2:$H$30,Erl.Gögn!$E$2:$E$30,$A28,Erl.Gögn!$A$2:$A$30,V$207)/1000,SUMIFS(Gögn!$I$2:$I$11876,Gögn!$F$2:$F$11876,$A28,Gögn!$A$2:$A$11876,V$207)/1000))</f>
        <v>0</v>
      </c>
      <c r="W28" s="22">
        <f>IF(W$8="Bayern",SUMIFS(Erl.Gögn!$H$2:$H$30,Erl.Gögn!$E$2:$E$30,$A28,Erl.Gögn!$A$2:$A$30,W$207)/1000,IF(W$8="Allianz",SUMIFS(Erl.Gögn!$H$2:$H$30,Erl.Gögn!$E$2:$E$30,$A28,Erl.Gögn!$A$2:$A$30,W$207)/1000,SUMIFS(Gögn!$I$2:$I$11876,Gögn!$F$2:$F$11876,$A28,Gögn!$A$2:$A$11876,W$207)/1000))</f>
        <v>1601.2670000000001</v>
      </c>
      <c r="X28" s="22">
        <f>IF(X$8="Bayern",SUMIFS(Erl.Gögn!$H$2:$H$30,Erl.Gögn!$E$2:$E$30,$A28,Erl.Gögn!$A$2:$A$30,X$207)/1000,IF(X$8="Allianz",SUMIFS(Erl.Gögn!$H$2:$H$30,Erl.Gögn!$E$2:$E$30,$A28,Erl.Gögn!$A$2:$A$30,X$207)/1000,SUMIFS(Gögn!$I$2:$I$11876,Gögn!$F$2:$F$11876,$A28,Gögn!$A$2:$A$11876,X$207)/1000))</f>
        <v>25020.062999999998</v>
      </c>
      <c r="Y28" s="22">
        <f>IF(Y$8="Bayern",SUMIFS(Erl.Gögn!$H$2:$H$30,Erl.Gögn!$E$2:$E$30,$A28,Erl.Gögn!$A$2:$A$30,Y$207)/1000,IF(Y$8="Allianz",SUMIFS(Erl.Gögn!$H$2:$H$30,Erl.Gögn!$E$2:$E$30,$A28,Erl.Gögn!$A$2:$A$30,Y$207)/1000,SUMIFS(Gögn!$I$2:$I$11876,Gögn!$F$2:$F$11876,$A28,Gögn!$A$2:$A$11876,Y$207)/1000))</f>
        <v>5512684</v>
      </c>
      <c r="Z28" s="22">
        <f>IF(Z$8="Bayern",SUMIFS(Erl.Gögn!$H$2:$H$30,Erl.Gögn!$E$2:$E$30,$A28,Erl.Gögn!$A$2:$A$30,Z$207)/1000,IF(Z$8="Allianz",SUMIFS(Erl.Gögn!$H$2:$H$30,Erl.Gögn!$E$2:$E$30,$A28,Erl.Gögn!$A$2:$A$30,Z$207)/1000,SUMIFS(Gögn!$I$2:$I$11876,Gögn!$F$2:$F$11876,$A28,Gögn!$A$2:$A$11876,Z$207)/1000))</f>
        <v>1428700</v>
      </c>
      <c r="AA28" s="22">
        <f>IF(AA$8="Bayern",SUMIFS(Erl.Gögn!$H$2:$H$30,Erl.Gögn!$E$2:$E$30,$A28,Erl.Gögn!$A$2:$A$30,AA$207)/1000,IF(AA$8="Allianz",SUMIFS(Erl.Gögn!$H$2:$H$30,Erl.Gögn!$E$2:$E$30,$A28,Erl.Gögn!$A$2:$A$30,AA$207)/1000,SUMIFS(Gögn!$I$2:$I$11876,Gögn!$F$2:$F$11876,$A28,Gögn!$A$2:$A$11876,AA$207)/1000))</f>
        <v>3057304</v>
      </c>
      <c r="AB28" s="22">
        <f>IF(AB$8="Bayern",SUMIFS(Erl.Gögn!$H$2:$H$30,Erl.Gögn!$E$2:$E$30,$A28,Erl.Gögn!$A$2:$A$30,AB$207)/1000,IF(AB$8="Allianz",SUMIFS(Erl.Gögn!$H$2:$H$30,Erl.Gögn!$E$2:$E$30,$A28,Erl.Gögn!$A$2:$A$30,AB$207)/1000,SUMIFS(Gögn!$I$2:$I$11876,Gögn!$F$2:$F$11876,$A28,Gögn!$A$2:$A$11876,AB$207)/1000))</f>
        <v>42355</v>
      </c>
      <c r="AC28" s="22">
        <f>IF(AC$8="Bayern",SUMIFS(Erl.Gögn!$H$2:$H$30,Erl.Gögn!$E$2:$E$30,$A28,Erl.Gögn!$A$2:$A$30,AC$207)/1000,IF(AC$8="Allianz",SUMIFS(Erl.Gögn!$H$2:$H$30,Erl.Gögn!$E$2:$E$30,$A28,Erl.Gögn!$A$2:$A$30,AC$207)/1000,SUMIFS(Gögn!$I$2:$I$11876,Gögn!$F$2:$F$11876,$A28,Gögn!$A$2:$A$11876,AC$207)/1000))</f>
        <v>0</v>
      </c>
      <c r="AD28" s="22">
        <f>IF(AD$8="Bayern",SUMIFS(Erl.Gögn!$H$2:$H$30,Erl.Gögn!$E$2:$E$30,$A28,Erl.Gögn!$A$2:$A$30,AD$207)/1000,IF(AD$8="Allianz",SUMIFS(Erl.Gögn!$H$2:$H$30,Erl.Gögn!$E$2:$E$30,$A28,Erl.Gögn!$A$2:$A$30,AD$207)/1000,SUMIFS(Gögn!$I$2:$I$11876,Gögn!$F$2:$F$11876,$A28,Gögn!$A$2:$A$11876,AD$207)/1000))</f>
        <v>84492.678</v>
      </c>
      <c r="AE28" s="22">
        <f>IF(AE$8="Bayern",SUMIFS(Erl.Gögn!$H$2:$H$30,Erl.Gögn!$E$2:$E$30,$A28,Erl.Gögn!$A$2:$A$30,AE$207)/1000,IF(AE$8="Allianz",SUMIFS(Erl.Gögn!$H$2:$H$30,Erl.Gögn!$E$2:$E$30,$A28,Erl.Gögn!$A$2:$A$30,AE$207)/1000,SUMIFS(Gögn!$I$2:$I$11876,Gögn!$F$2:$F$11876,$A28,Gögn!$A$2:$A$11876,AE$207)/1000))</f>
        <v>108940.33900000001</v>
      </c>
      <c r="AF28" s="22">
        <f>IF(AF$8="Bayern",SUMIFS(Erl.Gögn!$H$2:$H$30,Erl.Gögn!$E$2:$E$30,$A28,Erl.Gögn!$A$2:$A$30,AF$207)/1000,IF(AF$8="Allianz",SUMIFS(Erl.Gögn!$H$2:$H$30,Erl.Gögn!$E$2:$E$30,$A28,Erl.Gögn!$A$2:$A$30,AF$207)/1000,SUMIFS(Gögn!$I$2:$I$11876,Gögn!$F$2:$F$11876,$A28,Gögn!$A$2:$A$11876,AF$207)/1000))</f>
        <v>0</v>
      </c>
      <c r="AG28" s="22">
        <f>IF(AG$8="Bayern",SUMIFS(Erl.Gögn!$H$2:$H$30,Erl.Gögn!$E$2:$E$30,$A28,Erl.Gögn!$A$2:$A$30,AG$207)/1000,IF(AG$8="Allianz",SUMIFS(Erl.Gögn!$H$2:$H$30,Erl.Gögn!$E$2:$E$30,$A28,Erl.Gögn!$A$2:$A$30,AG$207)/1000,SUMIFS(Gögn!$I$2:$I$11876,Gögn!$F$2:$F$11876,$A28,Gögn!$A$2:$A$11876,AG$207)/1000))</f>
        <v>-5794.8310000000001</v>
      </c>
      <c r="AH28" s="22">
        <f>IF(AH$8="Bayern",SUMIFS(Erl.Gögn!$H$2:$H$30,Erl.Gögn!$E$2:$E$30,$A28,Erl.Gögn!$A$2:$A$30,AH$207)/1000,IF(AH$8="Allianz",SUMIFS(Erl.Gögn!$H$2:$H$30,Erl.Gögn!$E$2:$E$30,$A28,Erl.Gögn!$A$2:$A$30,AH$207)/1000,SUMIFS(Gögn!$I$2:$I$11876,Gögn!$F$2:$F$11876,$A28,Gögn!$A$2:$A$11876,AH$207)/1000))</f>
        <v>14218.995999999999</v>
      </c>
      <c r="AI28" s="22">
        <f>IF(AI$8="Bayern",SUMIFS(Erl.Gögn!$H$2:$H$30,Erl.Gögn!$E$2:$E$30,$A28,Erl.Gögn!$A$2:$A$30,AI$207)/1000,IF(AI$8="Allianz",SUMIFS(Erl.Gögn!$H$2:$H$30,Erl.Gögn!$E$2:$E$30,$A28,Erl.Gögn!$A$2:$A$30,AI$207)/1000,SUMIFS(Gögn!$I$2:$I$11876,Gögn!$F$2:$F$11876,$A28,Gögn!$A$2:$A$11876,AI$207)/1000))</f>
        <v>0</v>
      </c>
      <c r="AJ28" s="22">
        <f>IF(AJ$8="Bayern",SUMIFS(Erl.Gögn!$H$2:$H$30,Erl.Gögn!$E$2:$E$30,$A28,Erl.Gögn!$A$2:$A$30,AJ$207)/1000,IF(AJ$8="Allianz",SUMIFS(Erl.Gögn!$H$2:$H$30,Erl.Gögn!$E$2:$E$30,$A28,Erl.Gögn!$A$2:$A$30,AJ$207)/1000,SUMIFS(Gögn!$I$2:$I$11876,Gögn!$F$2:$F$11876,$A28,Gögn!$A$2:$A$11876,AJ$207)/1000))</f>
        <v>0</v>
      </c>
      <c r="AK28" s="22">
        <f>IF(AK$8="Bayern",SUMIFS(Erl.Gögn!$H$2:$H$30,Erl.Gögn!$E$2:$E$30,$A28,Erl.Gögn!$A$2:$A$30,AK$207)/1000,IF(AK$8="Allianz",SUMIFS(Erl.Gögn!$H$2:$H$30,Erl.Gögn!$E$2:$E$30,$A28,Erl.Gögn!$A$2:$A$30,AK$207)/1000,SUMIFS(Gögn!$I$2:$I$11876,Gögn!$F$2:$F$11876,$A28,Gögn!$A$2:$A$11876,AK$207)/1000))</f>
        <v>22361.09</v>
      </c>
      <c r="AL28" s="22">
        <f>IF(AL$8="Bayern",SUMIFS(Erl.Gögn!$H$2:$H$30,Erl.Gögn!$E$2:$E$30,$A28,Erl.Gögn!$A$2:$A$30,AL$207)/1000,IF(AL$8="Allianz",SUMIFS(Erl.Gögn!$H$2:$H$30,Erl.Gögn!$E$2:$E$30,$A28,Erl.Gögn!$A$2:$A$30,AL$207)/1000,SUMIFS(Gögn!$I$2:$I$11876,Gögn!$F$2:$F$11876,$A28,Gögn!$A$2:$A$11876,AL$207)/1000))</f>
        <v>135432.49400000001</v>
      </c>
      <c r="AM28" s="22">
        <f>IF(AM$8="Bayern",SUMIFS(Erl.Gögn!$H$2:$H$30,Erl.Gögn!$E$2:$E$30,$A28,Erl.Gögn!$A$2:$A$30,AM$207)/1000,IF(AM$8="Allianz",SUMIFS(Erl.Gögn!$H$2:$H$30,Erl.Gögn!$E$2:$E$30,$A28,Erl.Gögn!$A$2:$A$30,AM$207)/1000,SUMIFS(Gögn!$I$2:$I$11876,Gögn!$F$2:$F$11876,$A28,Gögn!$A$2:$A$11876,AM$207)/1000))</f>
        <v>148676.19099999999</v>
      </c>
      <c r="AN28" s="22">
        <f>IF(AN$8="Bayern",SUMIFS(Erl.Gögn!$H$2:$H$30,Erl.Gögn!$E$2:$E$30,$A28,Erl.Gögn!$A$2:$A$30,AN$207)/1000,IF(AN$8="Allianz",SUMIFS(Erl.Gögn!$H$2:$H$30,Erl.Gögn!$E$2:$E$30,$A28,Erl.Gögn!$A$2:$A$30,AN$207)/1000,SUMIFS(Gögn!$I$2:$I$11876,Gögn!$F$2:$F$11876,$A28,Gögn!$A$2:$A$11876,AN$207)/1000))</f>
        <v>189161.30600000001</v>
      </c>
      <c r="AO28" s="22">
        <f>IF(AO$8="Bayern",SUMIFS(Erl.Gögn!$H$2:$H$30,Erl.Gögn!$E$2:$E$30,$A28,Erl.Gögn!$A$2:$A$30,AO$207)/1000,IF(AO$8="Allianz",SUMIFS(Erl.Gögn!$H$2:$H$30,Erl.Gögn!$E$2:$E$30,$A28,Erl.Gögn!$A$2:$A$30,AO$207)/1000,SUMIFS(Gögn!$I$2:$I$11876,Gögn!$F$2:$F$11876,$A28,Gögn!$A$2:$A$11876,AO$207)/1000))</f>
        <v>106029.63400000001</v>
      </c>
      <c r="AP28" s="22">
        <f>IF(AP$8="Bayern",SUMIFS(Erl.Gögn!$H$2:$H$30,Erl.Gögn!$E$2:$E$30,$A28,Erl.Gögn!$A$2:$A$30,AP$207)/1000,IF(AP$8="Allianz",SUMIFS(Erl.Gögn!$H$2:$H$30,Erl.Gögn!$E$2:$E$30,$A28,Erl.Gögn!$A$2:$A$30,AP$207)/1000,SUMIFS(Gögn!$I$2:$I$11876,Gögn!$F$2:$F$11876,$A28,Gögn!$A$2:$A$11876,AP$207)/1000))</f>
        <v>748.14099999999996</v>
      </c>
      <c r="AQ28" s="22">
        <f>IF(AQ$8="Bayern",SUMIFS(Erl.Gögn!$H$2:$H$30,Erl.Gögn!$E$2:$E$30,$A28,Erl.Gögn!$A$2:$A$30,AQ$207)/1000,IF(AQ$8="Allianz",SUMIFS(Erl.Gögn!$H$2:$H$30,Erl.Gögn!$E$2:$E$30,$A28,Erl.Gögn!$A$2:$A$30,AQ$207)/1000,SUMIFS(Gögn!$I$2:$I$11876,Gögn!$F$2:$F$11876,$A28,Gögn!$A$2:$A$11876,AQ$207)/1000))</f>
        <v>618223.68700000003</v>
      </c>
      <c r="AR28" s="22">
        <f>IF(AR$8="Bayern",SUMIFS(Erl.Gögn!$H$2:$H$30,Erl.Gögn!$E$2:$E$30,$A28,Erl.Gögn!$A$2:$A$30,AR$207)/1000,IF(AR$8="Allianz",SUMIFS(Erl.Gögn!$H$2:$H$30,Erl.Gögn!$E$2:$E$30,$A28,Erl.Gögn!$A$2:$A$30,AR$207)/1000,SUMIFS(Gögn!$I$2:$I$11876,Gögn!$F$2:$F$11876,$A28,Gögn!$A$2:$A$11876,AR$207)/1000))</f>
        <v>687073.15099999995</v>
      </c>
      <c r="AS28" s="22">
        <f>IF(AS$8="Bayern",SUMIFS(Erl.Gögn!$H$2:$H$30,Erl.Gögn!$E$2:$E$30,$A28,Erl.Gögn!$A$2:$A$30,AS$207)/1000,IF(AS$8="Allianz",SUMIFS(Erl.Gögn!$H$2:$H$30,Erl.Gögn!$E$2:$E$30,$A28,Erl.Gögn!$A$2:$A$30,AS$207)/1000,SUMIFS(Gögn!$I$2:$I$11876,Gögn!$F$2:$F$11876,$A28,Gögn!$A$2:$A$11876,AS$207)/1000))</f>
        <v>679870.40700000001</v>
      </c>
      <c r="AT28" s="22">
        <f>IF(AT$8="Bayern",SUMIFS(Erl.Gögn!$H$2:$H$30,Erl.Gögn!$E$2:$E$30,$A28,Erl.Gögn!$A$2:$A$30,AT$207)/1000,IF(AT$8="Allianz",SUMIFS(Erl.Gögn!$H$2:$H$30,Erl.Gögn!$E$2:$E$30,$A28,Erl.Gögn!$A$2:$A$30,AT$207)/1000,SUMIFS(Gögn!$I$2:$I$11876,Gögn!$F$2:$F$11876,$A28,Gögn!$A$2:$A$11876,AT$207)/1000))</f>
        <v>314257.24099999998</v>
      </c>
      <c r="AU28" s="22">
        <f>IF(AU$8="Bayern",SUMIFS(Erl.Gögn!$H$2:$H$30,Erl.Gögn!$E$2:$E$30,$A28,Erl.Gögn!$A$2:$A$30,AU$207)/1000,IF(AU$8="Allianz",SUMIFS(Erl.Gögn!$H$2:$H$30,Erl.Gögn!$E$2:$E$30,$A28,Erl.Gögn!$A$2:$A$30,AU$207)/1000,SUMIFS(Gögn!$I$2:$I$11876,Gögn!$F$2:$F$11876,$A28,Gögn!$A$2:$A$11876,AU$207)/1000))</f>
        <v>1673.19</v>
      </c>
      <c r="AV28" s="22">
        <f>IF(AV$8="Bayern",SUMIFS(Erl.Gögn!$H$2:$H$30,Erl.Gögn!$E$2:$E$30,$A28,Erl.Gögn!$A$2:$A$30,AV$207)/1000,IF(AV$8="Allianz",SUMIFS(Erl.Gögn!$H$2:$H$30,Erl.Gögn!$E$2:$E$30,$A28,Erl.Gögn!$A$2:$A$30,AV$207)/1000,SUMIFS(Gögn!$I$2:$I$11876,Gögn!$F$2:$F$11876,$A28,Gögn!$A$2:$A$11876,AV$207)/1000))</f>
        <v>0</v>
      </c>
      <c r="AW28" s="22">
        <f>IF(AW$8="Bayern",SUMIFS(Erl.Gögn!$H$2:$H$30,Erl.Gögn!$E$2:$E$30,$A28,Erl.Gögn!$A$2:$A$30,AW$207)/1000,IF(AW$8="Allianz",SUMIFS(Erl.Gögn!$H$2:$H$30,Erl.Gögn!$E$2:$E$30,$A28,Erl.Gögn!$A$2:$A$30,AW$207)/1000,SUMIFS(Gögn!$I$2:$I$11876,Gögn!$F$2:$F$11876,$A28,Gögn!$A$2:$A$11876,AW$207)/1000))</f>
        <v>46534.548000000003</v>
      </c>
      <c r="AX28" s="22">
        <f>IF(AX$8="Bayern",SUMIFS(Erl.Gögn!$H$2:$H$30,Erl.Gögn!$E$2:$E$30,$A28,Erl.Gögn!$A$2:$A$30,AX$207)/1000,IF(AX$8="Allianz",SUMIFS(Erl.Gögn!$H$2:$H$30,Erl.Gögn!$E$2:$E$30,$A28,Erl.Gögn!$A$2:$A$30,AX$207)/1000,SUMIFS(Gögn!$I$2:$I$11876,Gögn!$F$2:$F$11876,$A28,Gögn!$A$2:$A$11876,AX$207)/1000))</f>
        <v>0</v>
      </c>
      <c r="AY28" s="22">
        <f>IF(AY$8="Bayern",SUMIFS(Erl.Gögn!$H$2:$H$30,Erl.Gögn!$E$2:$E$30,$A28,Erl.Gögn!$A$2:$A$30,AY$207)/1000,IF(AY$8="Allianz",SUMIFS(Erl.Gögn!$H$2:$H$30,Erl.Gögn!$E$2:$E$30,$A28,Erl.Gögn!$A$2:$A$30,AY$207)/1000,SUMIFS(Gögn!$I$2:$I$11876,Gögn!$F$2:$F$11876,$A28,Gögn!$A$2:$A$11876,AY$207)/1000))</f>
        <v>34759.533000000003</v>
      </c>
      <c r="AZ28" s="22">
        <f>IF(AZ$8="Bayern",SUMIFS(Erl.Gögn!$H$2:$H$30,Erl.Gögn!$E$2:$E$30,$A28,Erl.Gögn!$A$2:$A$30,AZ$207)/1000,IF(AZ$8="Allianz",SUMIFS(Erl.Gögn!$H$2:$H$30,Erl.Gögn!$E$2:$E$30,$A28,Erl.Gögn!$A$2:$A$30,AZ$207)/1000,SUMIFS(Gögn!$I$2:$I$11876,Gögn!$F$2:$F$11876,$A28,Gögn!$A$2:$A$11876,AZ$207)/1000))</f>
        <v>3884.2759999999998</v>
      </c>
      <c r="BA28" s="22">
        <f>IF(BA$8="Bayern",SUMIFS(Erl.Gögn!$H$2:$H$30,Erl.Gögn!$E$2:$E$30,$A28,Erl.Gögn!$A$2:$A$30,BA$207)/1000,IF(BA$8="Allianz",SUMIFS(Erl.Gögn!$H$2:$H$30,Erl.Gögn!$E$2:$E$30,$A28,Erl.Gögn!$A$2:$A$30,BA$207)/1000,SUMIFS(Gögn!$I$2:$I$11876,Gögn!$F$2:$F$11876,$A28,Gögn!$A$2:$A$11876,BA$207)/1000))</f>
        <v>489.18700000000001</v>
      </c>
      <c r="BB28" s="22">
        <f>IF(BB$8="Bayern",SUMIFS(Erl.Gögn!$H$2:$H$30,Erl.Gögn!$E$2:$E$30,$A28,Erl.Gögn!$A$2:$A$30,BB$207)/1000,IF(BB$8="Allianz",SUMIFS(Erl.Gögn!$H$2:$H$30,Erl.Gögn!$E$2:$E$30,$A28,Erl.Gögn!$A$2:$A$30,BB$207)/1000,SUMIFS(Gögn!$I$2:$I$11876,Gögn!$F$2:$F$11876,$A28,Gögn!$A$2:$A$11876,BB$207)/1000))</f>
        <v>13560.47</v>
      </c>
      <c r="BC28" s="22">
        <f>IF(BC$8="Bayern",SUMIFS(Erl.Gögn!$H$2:$H$30,Erl.Gögn!$E$2:$E$30,$A28,Erl.Gögn!$A$2:$A$30,BC$207)/1000,IF(BC$8="Allianz",SUMIFS(Erl.Gögn!$H$2:$H$30,Erl.Gögn!$E$2:$E$30,$A28,Erl.Gögn!$A$2:$A$30,BC$207)/1000,SUMIFS(Gögn!$I$2:$I$11876,Gögn!$F$2:$F$11876,$A28,Gögn!$A$2:$A$11876,BC$207)/1000))</f>
        <v>0</v>
      </c>
      <c r="BD28" s="22">
        <f>IF(BD$8="Bayern",SUMIFS(Erl.Gögn!$H$2:$H$30,Erl.Gögn!$E$2:$E$30,$A28,Erl.Gögn!$A$2:$A$30,BD$207)/1000,IF(BD$8="Allianz",SUMIFS(Erl.Gögn!$H$2:$H$30,Erl.Gögn!$E$2:$E$30,$A28,Erl.Gögn!$A$2:$A$30,BD$207)/1000,SUMIFS(Gögn!$I$2:$I$11876,Gögn!$F$2:$F$11876,$A28,Gögn!$A$2:$A$11876,BD$207)/1000))</f>
        <v>0</v>
      </c>
      <c r="BE28" s="22">
        <f>IF(BE$8="Bayern",SUMIFS(Erl.Gögn!$H$2:$H$30,Erl.Gögn!$E$2:$E$30,$A28,Erl.Gögn!$A$2:$A$30,BE$207)/1000,IF(BE$8="Allianz",SUMIFS(Erl.Gögn!$H$2:$H$30,Erl.Gögn!$E$2:$E$30,$A28,Erl.Gögn!$A$2:$A$30,BE$207)/1000,SUMIFS(Gögn!$I$2:$I$11876,Gögn!$F$2:$F$11876,$A28,Gögn!$A$2:$A$11876,BE$207)/1000))</f>
        <v>45443.277999999998</v>
      </c>
      <c r="BF28" s="22">
        <f>IF(BF$8="Bayern",SUMIFS(Erl.Gögn!$H$2:$H$30,Erl.Gögn!$E$2:$E$30,$A28,Erl.Gögn!$A$2:$A$30,BF$207)/1000,IF(BF$8="Allianz",SUMIFS(Erl.Gögn!$H$2:$H$30,Erl.Gögn!$E$2:$E$30,$A28,Erl.Gögn!$A$2:$A$30,BF$207)/1000,SUMIFS(Gögn!$I$2:$I$11876,Gögn!$F$2:$F$11876,$A28,Gögn!$A$2:$A$11876,BF$207)/1000))</f>
        <v>39284.457999999999</v>
      </c>
      <c r="BG28" s="22">
        <f>IF(BG$8="Bayern",SUMIFS(Erl.Gögn!$H$2:$H$30,Erl.Gögn!$E$2:$E$30,$A28,Erl.Gögn!$A$2:$A$30,BG$207)/1000,IF(BG$8="Allianz",SUMIFS(Erl.Gögn!$H$2:$H$30,Erl.Gögn!$E$2:$E$30,$A28,Erl.Gögn!$A$2:$A$30,BG$207)/1000,SUMIFS(Gögn!$I$2:$I$11876,Gögn!$F$2:$F$11876,$A28,Gögn!$A$2:$A$11876,BG$207)/1000))</f>
        <v>0</v>
      </c>
      <c r="BH28" s="22">
        <f>IF(BH$8="Bayern",SUMIFS(Erl.Gögn!$H$2:$H$30,Erl.Gögn!$E$2:$E$30,$A28,Erl.Gögn!$A$2:$A$30,BH$207)/1000,IF(BH$8="Allianz",SUMIFS(Erl.Gögn!$H$2:$H$30,Erl.Gögn!$E$2:$E$30,$A28,Erl.Gögn!$A$2:$A$30,BH$207)/1000,SUMIFS(Gögn!$I$2:$I$11876,Gögn!$F$2:$F$11876,$A28,Gögn!$A$2:$A$11876,BH$207)/1000))</f>
        <v>169141.97700000001</v>
      </c>
      <c r="BI28" s="22">
        <f>IF(BI$8="Bayern",SUMIFS(Erl.Gögn!$H$2:$H$30,Erl.Gögn!$E$2:$E$30,$A28,Erl.Gögn!$A$2:$A$30,BI$207)/1000,IF(BI$8="Allianz",SUMIFS(Erl.Gögn!$H$2:$H$30,Erl.Gögn!$E$2:$E$30,$A28,Erl.Gögn!$A$2:$A$30,BI$207)/1000,SUMIFS(Gögn!$I$2:$I$11876,Gögn!$F$2:$F$11876,$A28,Gögn!$A$2:$A$11876,BI$207)/1000))</f>
        <v>48085.697</v>
      </c>
      <c r="BJ28" s="22">
        <f>IF(BJ$8="Bayern",SUMIFS(Erl.Gögn!$H$2:$H$30,Erl.Gögn!$E$2:$E$30,$A28,Erl.Gögn!$A$2:$A$30,BJ$207)/1000,IF(BJ$8="Allianz",SUMIFS(Erl.Gögn!$H$2:$H$30,Erl.Gögn!$E$2:$E$30,$A28,Erl.Gögn!$A$2:$A$30,BJ$207)/1000,SUMIFS(Gögn!$I$2:$I$11876,Gögn!$F$2:$F$11876,$A28,Gögn!$A$2:$A$11876,BJ$207)/1000))</f>
        <v>47081.923000000003</v>
      </c>
      <c r="BK28" s="22">
        <f>IF(BK$8="Bayern",SUMIFS(Erl.Gögn!$H$2:$H$30,Erl.Gögn!$E$2:$E$30,$A28,Erl.Gögn!$A$2:$A$30,BK$207)/1000,IF(BK$8="Allianz",SUMIFS(Erl.Gögn!$H$2:$H$30,Erl.Gögn!$E$2:$E$30,$A28,Erl.Gögn!$A$2:$A$30,BK$207)/1000,SUMIFS(Gögn!$I$2:$I$11876,Gögn!$F$2:$F$11876,$A28,Gögn!$A$2:$A$11876,BK$207)/1000))</f>
        <v>19070.487000000001</v>
      </c>
      <c r="BL28" s="22">
        <f>IF(BL$8="Bayern",SUMIFS(Erl.Gögn!$H$2:$H$30,Erl.Gögn!$E$2:$E$30,$A28,Erl.Gögn!$A$2:$A$30,BL$207)/1000,IF(BL$8="Allianz",SUMIFS(Erl.Gögn!$H$2:$H$30,Erl.Gögn!$E$2:$E$30,$A28,Erl.Gögn!$A$2:$A$30,BL$207)/1000,SUMIFS(Gögn!$I$2:$I$11876,Gögn!$F$2:$F$11876,$A28,Gögn!$A$2:$A$11876,BL$207)/1000))</f>
        <v>419560.62300000002</v>
      </c>
      <c r="BM28" s="22">
        <f>IF(BM$8="Bayern",SUMIFS(Erl.Gögn!$H$2:$H$30,Erl.Gögn!$E$2:$E$30,$A28,Erl.Gögn!$A$2:$A$30,BM$207)/1000,IF(BM$8="Allianz",SUMIFS(Erl.Gögn!$H$2:$H$30,Erl.Gögn!$E$2:$E$30,$A28,Erl.Gögn!$A$2:$A$30,BM$207)/1000,SUMIFS(Gögn!$I$2:$I$11876,Gögn!$F$2:$F$11876,$A28,Gögn!$A$2:$A$11876,BM$207)/1000))</f>
        <v>11412.704</v>
      </c>
      <c r="BN28" s="22">
        <f>IF(BN$8="Bayern",SUMIFS(Erl.Gögn!$H$2:$H$30,Erl.Gögn!$E$2:$E$30,$A28,Erl.Gögn!$A$2:$A$30,BN$207)/1000,IF(BN$8="Allianz",SUMIFS(Erl.Gögn!$H$2:$H$30,Erl.Gögn!$E$2:$E$30,$A28,Erl.Gögn!$A$2:$A$30,BN$207)/1000,SUMIFS(Gögn!$I$2:$I$11876,Gögn!$F$2:$F$11876,$A28,Gögn!$A$2:$A$11876,BN$207)/1000))</f>
        <v>17113.365000000002</v>
      </c>
      <c r="BO28" s="22">
        <f>IF(BO$8="Bayern",SUMIFS(Erl.Gögn!$H$2:$H$30,Erl.Gögn!$E$2:$E$30,$A28,Erl.Gögn!$A$2:$A$30,BO$207)/1000,IF(BO$8="Allianz",SUMIFS(Erl.Gögn!$H$2:$H$30,Erl.Gögn!$E$2:$E$30,$A28,Erl.Gögn!$A$2:$A$30,BO$207)/1000,SUMIFS(Gögn!$I$2:$I$11876,Gögn!$F$2:$F$11876,$A28,Gögn!$A$2:$A$11876,BO$207)/1000))</f>
        <v>0</v>
      </c>
      <c r="BP28" s="22">
        <f>IF(BP$8="Bayern",SUMIFS(Erl.Gögn!$H$2:$H$30,Erl.Gögn!$E$2:$E$30,$A28,Erl.Gögn!$A$2:$A$30,BP$207)/1000,IF(BP$8="Allianz",SUMIFS(Erl.Gögn!$H$2:$H$30,Erl.Gögn!$E$2:$E$30,$A28,Erl.Gögn!$A$2:$A$30,BP$207)/1000,SUMIFS(Gögn!$I$2:$I$11876,Gögn!$F$2:$F$11876,$A28,Gögn!$A$2:$A$11876,BP$207)/1000))</f>
        <v>1479.7619999999999</v>
      </c>
      <c r="BQ28" s="22">
        <f>IF(BQ$8="Bayern",SUMIFS(Erl.Gögn!$H$2:$H$30,Erl.Gögn!$E$2:$E$30,$A28,Erl.Gögn!$A$2:$A$30,BQ$207)/1000,IF(BQ$8="Allianz",SUMIFS(Erl.Gögn!$H$2:$H$30,Erl.Gögn!$E$2:$E$30,$A28,Erl.Gögn!$A$2:$A$30,BQ$207)/1000,SUMIFS(Gögn!$I$2:$I$11876,Gögn!$F$2:$F$11876,$A28,Gögn!$A$2:$A$11876,BQ$207)/1000))</f>
        <v>1813.2280000000001</v>
      </c>
      <c r="BR28" s="22">
        <f>IF(BR$8="Bayern",SUMIFS(Erl.Gögn!$H$2:$H$30,Erl.Gögn!$E$2:$E$30,$A28,Erl.Gögn!$A$2:$A$30,BR$207)/1000,IF(BR$8="Allianz",SUMIFS(Erl.Gögn!$H$2:$H$30,Erl.Gögn!$E$2:$E$30,$A28,Erl.Gögn!$A$2:$A$30,BR$207)/1000,SUMIFS(Gögn!$I$2:$I$11876,Gögn!$F$2:$F$11876,$A28,Gögn!$A$2:$A$11876,BR$207)/1000))</f>
        <v>475.00700000000001</v>
      </c>
      <c r="BS28" s="22">
        <f>IF(BS$8="Bayern",SUMIFS(Erl.Gögn!$H$2:$H$30,Erl.Gögn!$E$2:$E$30,$A28,Erl.Gögn!$A$2:$A$30,BS$207)/1000,IF(BS$8="Allianz",SUMIFS(Erl.Gögn!$H$2:$H$30,Erl.Gögn!$E$2:$E$30,$A28,Erl.Gögn!$A$2:$A$30,BS$207)/1000,SUMIFS(Gögn!$I$2:$I$11876,Gögn!$F$2:$F$11876,$A28,Gögn!$A$2:$A$11876,BS$207)/1000))</f>
        <v>68560</v>
      </c>
      <c r="BT28" s="22">
        <f>IF(BT$8="Bayern",SUMIFS(Erl.Gögn!$H$2:$H$30,Erl.Gögn!$E$2:$E$30,$A28,Erl.Gögn!$A$2:$A$30,BT$207)/1000,IF(BT$8="Allianz",SUMIFS(Erl.Gögn!$H$2:$H$30,Erl.Gögn!$E$2:$E$30,$A28,Erl.Gögn!$A$2:$A$30,BT$207)/1000,SUMIFS(Gögn!$I$2:$I$11876,Gögn!$F$2:$F$11876,$A28,Gögn!$A$2:$A$11876,BT$207)/1000))</f>
        <v>690401</v>
      </c>
      <c r="BU28" s="22">
        <f>IF(BU$8="Bayern",SUMIFS(Erl.Gögn!$H$2:$H$30,Erl.Gögn!$E$2:$E$30,$A28,Erl.Gögn!$A$2:$A$30,BU$207)/1000,IF(BU$8="Allianz",SUMIFS(Erl.Gögn!$H$2:$H$30,Erl.Gögn!$E$2:$E$30,$A28,Erl.Gögn!$A$2:$A$30,BU$207)/1000,SUMIFS(Gögn!$I$2:$I$11876,Gögn!$F$2:$F$11876,$A28,Gögn!$A$2:$A$11876,BU$207)/1000))</f>
        <v>7167</v>
      </c>
      <c r="BV28" s="22">
        <f>IF(BV$8="Bayern",SUMIFS(Erl.Gögn!$H$2:$H$30,Erl.Gögn!$E$2:$E$30,$A28,Erl.Gögn!$A$2:$A$30,BV$207)/1000,IF(BV$8="Allianz",SUMIFS(Erl.Gögn!$H$2:$H$30,Erl.Gögn!$E$2:$E$30,$A28,Erl.Gögn!$A$2:$A$30,BV$207)/1000,SUMIFS(Gögn!$I$2:$I$11876,Gögn!$F$2:$F$11876,$A28,Gögn!$A$2:$A$11876,BV$207)/1000))</f>
        <v>73802.592000000004</v>
      </c>
      <c r="BW28" s="22">
        <f>IF(BW$8="Bayern",SUMIFS(Erl.Gögn!$H$2:$H$30,Erl.Gögn!$E$2:$E$30,$A28,Erl.Gögn!$A$2:$A$30,BW$207)/1000,IF(BW$8="Allianz",SUMIFS(Erl.Gögn!$H$2:$H$30,Erl.Gögn!$E$2:$E$30,$A28,Erl.Gögn!$A$2:$A$30,BW$207)/1000,SUMIFS(Gögn!$I$2:$I$11876,Gögn!$F$2:$F$11876,$A28,Gögn!$A$2:$A$11876,BW$207)/1000))</f>
        <v>74381.233999999997</v>
      </c>
      <c r="BX28" s="22">
        <f>IF(BX$8="Bayern",SUMIFS(Erl.Gögn!$H$2:$H$30,Erl.Gögn!$E$2:$E$30,$A28,Erl.Gögn!$A$2:$A$30,BX$207)/1000,IF(BX$8="Allianz",SUMIFS(Erl.Gögn!$H$2:$H$30,Erl.Gögn!$E$2:$E$30,$A28,Erl.Gögn!$A$2:$A$30,BX$207)/1000,SUMIFS(Gögn!$I$2:$I$11876,Gögn!$F$2:$F$11876,$A28,Gögn!$A$2:$A$11876,BX$207)/1000))</f>
        <v>0</v>
      </c>
      <c r="BY28" s="22">
        <f>IF(BY$8="Bayern",SUMIFS(Erl.Gögn!$H$2:$H$30,Erl.Gögn!$E$2:$E$30,$A28,Erl.Gögn!$A$2:$A$30,BY$207)/1000,IF(BY$8="Allianz",SUMIFS(Erl.Gögn!$H$2:$H$30,Erl.Gögn!$E$2:$E$30,$A28,Erl.Gögn!$A$2:$A$30,BY$207)/1000,SUMIFS(Gögn!$I$2:$I$11876,Gögn!$F$2:$F$11876,$A28,Gögn!$A$2:$A$11876,BY$207)/1000))</f>
        <v>56625.677000000003</v>
      </c>
      <c r="BZ28" s="22">
        <f>IF(BZ$8="Bayern",SUMIFS(Erl.Gögn!$H$2:$H$30,Erl.Gögn!$E$2:$E$30,$A28,Erl.Gögn!$A$2:$A$30,BZ$207)/1000,IF(BZ$8="Allianz",SUMIFS(Erl.Gögn!$H$2:$H$30,Erl.Gögn!$E$2:$E$30,$A28,Erl.Gögn!$A$2:$A$30,BZ$207)/1000,SUMIFS(Gögn!$I$2:$I$11876,Gögn!$F$2:$F$11876,$A28,Gögn!$A$2:$A$11876,BZ$207)/1000))</f>
        <v>108297.515</v>
      </c>
      <c r="CA28" s="22">
        <f>IF(CA$8="Bayern",SUMIFS(Erl.Gögn!$H$2:$H$30,Erl.Gögn!$E$2:$E$30,$A28,Erl.Gögn!$A$2:$A$30,CA$207)/1000,IF(CA$8="Allianz",SUMIFS(Erl.Gögn!$H$2:$H$30,Erl.Gögn!$E$2:$E$30,$A28,Erl.Gögn!$A$2:$A$30,CA$207)/1000,SUMIFS(Gögn!$I$2:$I$11876,Gögn!$F$2:$F$11876,$A28,Gögn!$A$2:$A$11876,CA$207)/1000))</f>
        <v>0</v>
      </c>
      <c r="CB28" s="22">
        <f>IF(CB$8="Bayern",SUMIFS(Erl.Gögn!$H$2:$H$30,Erl.Gögn!$E$2:$E$30,$A28,Erl.Gögn!$A$2:$A$30,CB$207)/1000,IF(CB$8="Allianz",SUMIFS(Erl.Gögn!$H$2:$H$30,Erl.Gögn!$E$2:$E$30,$A28,Erl.Gögn!$A$2:$A$30,CB$207)/1000,SUMIFS(Gögn!$I$2:$I$11876,Gögn!$F$2:$F$11876,$A28,Gögn!$A$2:$A$11876,CB$207)/1000))</f>
        <v>8622.8240000000005</v>
      </c>
      <c r="CC28" s="22">
        <f>IF(CC$8="Bayern",SUMIFS(Erl.Gögn!$H$2:$H$30,Erl.Gögn!$E$2:$E$30,$A28,Erl.Gögn!$A$2:$A$30,CC$207)/1000,IF(CC$8="Allianz",SUMIFS(Erl.Gögn!$H$2:$H$30,Erl.Gögn!$E$2:$E$30,$A28,Erl.Gögn!$A$2:$A$30,CC$207)/1000,SUMIFS(Gögn!$I$2:$I$11876,Gögn!$F$2:$F$11876,$A28,Gögn!$A$2:$A$11876,CC$207)/1000))</f>
        <v>0</v>
      </c>
      <c r="CD28" s="22">
        <f>IF(CD$8="Bayern",SUMIFS(Erl.Gögn!$H$2:$H$30,Erl.Gögn!$E$2:$E$30,$A28,Erl.Gögn!$A$2:$A$30,CD$207)/1000,IF(CD$8="Allianz",SUMIFS(Erl.Gögn!$H$2:$H$30,Erl.Gögn!$E$2:$E$30,$A28,Erl.Gögn!$A$2:$A$30,CD$207)/1000,SUMIFS(Gögn!$I$2:$I$11876,Gögn!$F$2:$F$11876,$A28,Gögn!$A$2:$A$11876,CD$207)/1000))</f>
        <v>0</v>
      </c>
    </row>
    <row r="29" spans="1:82" ht="15">
      <c r="A29" s="5" t="s">
        <v>176</v>
      </c>
      <c r="B29" s="5"/>
      <c r="C29" s="23" t="s">
        <v>177</v>
      </c>
      <c r="D29" s="24">
        <f>SUM(E29:CD29)</f>
        <v>8520.9139999999989</v>
      </c>
      <c r="E29" s="24">
        <f>IF(E$8="Bayern",SUMIFS(Erl.Gögn!$H$2:$H$30,Erl.Gögn!$E$2:$E$30,$A29,Erl.Gögn!$A$2:$A$30,E$207)/1000,IF(E$8="Allianz",SUMIFS(Erl.Gögn!$H$2:$H$30,Erl.Gögn!$E$2:$E$30,$A29,Erl.Gögn!$A$2:$A$30,E$207)/1000,SUMIFS(Gögn!$I$2:$I$11876,Gögn!$F$2:$F$11876,$A29,Gögn!$A$2:$A$11876,E$207)/1000))</f>
        <v>0</v>
      </c>
      <c r="F29" s="24">
        <f>IF(F$8="Bayern",SUMIFS(Erl.Gögn!$H$2:$H$30,Erl.Gögn!$E$2:$E$30,$A29,Erl.Gögn!$A$2:$A$30,F$207)/1000,IF(F$8="Allianz",SUMIFS(Erl.Gögn!$H$2:$H$30,Erl.Gögn!$E$2:$E$30,$A29,Erl.Gögn!$A$2:$A$30,F$207)/1000,SUMIFS(Gögn!$I$2:$I$11876,Gögn!$F$2:$F$11876,$A29,Gögn!$A$2:$A$11876,F$207)/1000))</f>
        <v>0</v>
      </c>
      <c r="G29" s="24">
        <f>IF(G$8="Bayern",SUMIFS(Erl.Gögn!$H$2:$H$30,Erl.Gögn!$E$2:$E$30,$A29,Erl.Gögn!$A$2:$A$30,G$207)/1000,IF(G$8="Allianz",SUMIFS(Erl.Gögn!$H$2:$H$30,Erl.Gögn!$E$2:$E$30,$A29,Erl.Gögn!$A$2:$A$30,G$207)/1000,SUMIFS(Gögn!$I$2:$I$11876,Gögn!$F$2:$F$11876,$A29,Gögn!$A$2:$A$11876,G$207)/1000))</f>
        <v>0</v>
      </c>
      <c r="H29" s="24">
        <f>IF(H$8="Bayern",SUMIFS(Erl.Gögn!$H$2:$H$30,Erl.Gögn!$E$2:$E$30,$A29,Erl.Gögn!$A$2:$A$30,H$207)/1000,IF(H$8="Allianz",SUMIFS(Erl.Gögn!$H$2:$H$30,Erl.Gögn!$E$2:$E$30,$A29,Erl.Gögn!$A$2:$A$30,H$207)/1000,SUMIFS(Gögn!$I$2:$I$11876,Gögn!$F$2:$F$11876,$A29,Gögn!$A$2:$A$11876,H$207)/1000))</f>
        <v>0</v>
      </c>
      <c r="I29" s="24">
        <f>IF(I$8="Bayern",SUMIFS(Erl.Gögn!$H$2:$H$30,Erl.Gögn!$E$2:$E$30,$A29,Erl.Gögn!$A$2:$A$30,I$207)/1000,IF(I$8="Allianz",SUMIFS(Erl.Gögn!$H$2:$H$30,Erl.Gögn!$E$2:$E$30,$A29,Erl.Gögn!$A$2:$A$30,I$207)/1000,SUMIFS(Gögn!$I$2:$I$11876,Gögn!$F$2:$F$11876,$A29,Gögn!$A$2:$A$11876,I$207)/1000))</f>
        <v>0</v>
      </c>
      <c r="J29" s="24">
        <f>IF(J$8="Bayern",SUMIFS(Erl.Gögn!$H$2:$H$30,Erl.Gögn!$E$2:$E$30,$A29,Erl.Gögn!$A$2:$A$30,J$207)/1000,IF(J$8="Allianz",SUMIFS(Erl.Gögn!$H$2:$H$30,Erl.Gögn!$E$2:$E$30,$A29,Erl.Gögn!$A$2:$A$30,J$207)/1000,SUMIFS(Gögn!$I$2:$I$11876,Gögn!$F$2:$F$11876,$A29,Gögn!$A$2:$A$11876,J$207)/1000))</f>
        <v>0</v>
      </c>
      <c r="K29" s="24">
        <f>IF(K$8="Bayern",SUMIFS(Erl.Gögn!$H$2:$H$30,Erl.Gögn!$E$2:$E$30,$A29,Erl.Gögn!$A$2:$A$30,K$207)/1000,IF(K$8="Allianz",SUMIFS(Erl.Gögn!$H$2:$H$30,Erl.Gögn!$E$2:$E$30,$A29,Erl.Gögn!$A$2:$A$30,K$207)/1000,SUMIFS(Gögn!$I$2:$I$11876,Gögn!$F$2:$F$11876,$A29,Gögn!$A$2:$A$11876,K$207)/1000))</f>
        <v>0</v>
      </c>
      <c r="L29" s="24">
        <f>IF(L$8="Bayern",SUMIFS(Erl.Gögn!$H$2:$H$30,Erl.Gögn!$E$2:$E$30,$A29,Erl.Gögn!$A$2:$A$30,L$207)/1000,IF(L$8="Allianz",SUMIFS(Erl.Gögn!$H$2:$H$30,Erl.Gögn!$E$2:$E$30,$A29,Erl.Gögn!$A$2:$A$30,L$207)/1000,SUMIFS(Gögn!$I$2:$I$11876,Gögn!$F$2:$F$11876,$A29,Gögn!$A$2:$A$11876,L$207)/1000))</f>
        <v>0</v>
      </c>
      <c r="M29" s="24">
        <f>IF(M$8="Bayern",SUMIFS(Erl.Gögn!$H$2:$H$30,Erl.Gögn!$E$2:$E$30,$A29,Erl.Gögn!$A$2:$A$30,M$207)/1000,IF(M$8="Allianz",SUMIFS(Erl.Gögn!$H$2:$H$30,Erl.Gögn!$E$2:$E$30,$A29,Erl.Gögn!$A$2:$A$30,M$207)/1000,SUMIFS(Gögn!$I$2:$I$11876,Gögn!$F$2:$F$11876,$A29,Gögn!$A$2:$A$11876,M$207)/1000))</f>
        <v>0</v>
      </c>
      <c r="N29" s="24">
        <f>IF(N$8="Bayern",SUMIFS(Erl.Gögn!$H$2:$H$30,Erl.Gögn!$E$2:$E$30,$A29,Erl.Gögn!$A$2:$A$30,N$207)/1000,IF(N$8="Allianz",SUMIFS(Erl.Gögn!$H$2:$H$30,Erl.Gögn!$E$2:$E$30,$A29,Erl.Gögn!$A$2:$A$30,N$207)/1000,SUMIFS(Gögn!$I$2:$I$11876,Gögn!$F$2:$F$11876,$A29,Gögn!$A$2:$A$11876,N$207)/1000))</f>
        <v>0</v>
      </c>
      <c r="O29" s="24">
        <f>IF(O$8="Bayern",SUMIFS(Erl.Gögn!$H$2:$H$30,Erl.Gögn!$E$2:$E$30,$A29,Erl.Gögn!$A$2:$A$30,O$207)/1000,IF(O$8="Allianz",SUMIFS(Erl.Gögn!$H$2:$H$30,Erl.Gögn!$E$2:$E$30,$A29,Erl.Gögn!$A$2:$A$30,O$207)/1000,SUMIFS(Gögn!$I$2:$I$11876,Gögn!$F$2:$F$11876,$A29,Gögn!$A$2:$A$11876,O$207)/1000))</f>
        <v>0</v>
      </c>
      <c r="P29" s="24">
        <f>IF(P$8="Bayern",SUMIFS(Erl.Gögn!$H$2:$H$30,Erl.Gögn!$E$2:$E$30,$A29,Erl.Gögn!$A$2:$A$30,P$207)/1000,IF(P$8="Allianz",SUMIFS(Erl.Gögn!$H$2:$H$30,Erl.Gögn!$E$2:$E$30,$A29,Erl.Gögn!$A$2:$A$30,P$207)/1000,SUMIFS(Gögn!$I$2:$I$11876,Gögn!$F$2:$F$11876,$A29,Gögn!$A$2:$A$11876,P$207)/1000))</f>
        <v>0</v>
      </c>
      <c r="Q29" s="24">
        <f>IF(Q$8="Bayern",SUMIFS(Erl.Gögn!$H$2:$H$30,Erl.Gögn!$E$2:$E$30,$A29,Erl.Gögn!$A$2:$A$30,Q$207)/1000,IF(Q$8="Allianz",SUMIFS(Erl.Gögn!$H$2:$H$30,Erl.Gögn!$E$2:$E$30,$A29,Erl.Gögn!$A$2:$A$30,Q$207)/1000,SUMIFS(Gögn!$I$2:$I$11876,Gögn!$F$2:$F$11876,$A29,Gögn!$A$2:$A$11876,Q$207)/1000))</f>
        <v>0</v>
      </c>
      <c r="R29" s="24">
        <f>IF(R$8="Bayern",SUMIFS(Erl.Gögn!$H$2:$H$30,Erl.Gögn!$E$2:$E$30,$A29,Erl.Gögn!$A$2:$A$30,R$207)/1000,IF(R$8="Allianz",SUMIFS(Erl.Gögn!$H$2:$H$30,Erl.Gögn!$E$2:$E$30,$A29,Erl.Gögn!$A$2:$A$30,R$207)/1000,SUMIFS(Gögn!$I$2:$I$11876,Gögn!$F$2:$F$11876,$A29,Gögn!$A$2:$A$11876,R$207)/1000))</f>
        <v>0</v>
      </c>
      <c r="S29" s="24">
        <f>IF(S$8="Bayern",SUMIFS(Erl.Gögn!$H$2:$H$30,Erl.Gögn!$E$2:$E$30,$A29,Erl.Gögn!$A$2:$A$30,S$207)/1000,IF(S$8="Allianz",SUMIFS(Erl.Gögn!$H$2:$H$30,Erl.Gögn!$E$2:$E$30,$A29,Erl.Gögn!$A$2:$A$30,S$207)/1000,SUMIFS(Gögn!$I$2:$I$11876,Gögn!$F$2:$F$11876,$A29,Gögn!$A$2:$A$11876,S$207)/1000))</f>
        <v>0</v>
      </c>
      <c r="T29" s="24">
        <f>IF(T$8="Bayern",SUMIFS(Erl.Gögn!$H$2:$H$30,Erl.Gögn!$E$2:$E$30,$A29,Erl.Gögn!$A$2:$A$30,T$207)/1000,IF(T$8="Allianz",SUMIFS(Erl.Gögn!$H$2:$H$30,Erl.Gögn!$E$2:$E$30,$A29,Erl.Gögn!$A$2:$A$30,T$207)/1000,SUMIFS(Gögn!$I$2:$I$11876,Gögn!$F$2:$F$11876,$A29,Gögn!$A$2:$A$11876,T$207)/1000))</f>
        <v>0</v>
      </c>
      <c r="U29" s="24">
        <f>IF(U$8="Bayern",SUMIFS(Erl.Gögn!$H$2:$H$30,Erl.Gögn!$E$2:$E$30,$A29,Erl.Gögn!$A$2:$A$30,U$207)/1000,IF(U$8="Allianz",SUMIFS(Erl.Gögn!$H$2:$H$30,Erl.Gögn!$E$2:$E$30,$A29,Erl.Gögn!$A$2:$A$30,U$207)/1000,SUMIFS(Gögn!$I$2:$I$11876,Gögn!$F$2:$F$11876,$A29,Gögn!$A$2:$A$11876,U$207)/1000))</f>
        <v>0</v>
      </c>
      <c r="V29" s="24">
        <f>IF(V$8="Bayern",SUMIFS(Erl.Gögn!$H$2:$H$30,Erl.Gögn!$E$2:$E$30,$A29,Erl.Gögn!$A$2:$A$30,V$207)/1000,IF(V$8="Allianz",SUMIFS(Erl.Gögn!$H$2:$H$30,Erl.Gögn!$E$2:$E$30,$A29,Erl.Gögn!$A$2:$A$30,V$207)/1000,SUMIFS(Gögn!$I$2:$I$11876,Gögn!$F$2:$F$11876,$A29,Gögn!$A$2:$A$11876,V$207)/1000))</f>
        <v>0</v>
      </c>
      <c r="W29" s="24">
        <f>IF(W$8="Bayern",SUMIFS(Erl.Gögn!$H$2:$H$30,Erl.Gögn!$E$2:$E$30,$A29,Erl.Gögn!$A$2:$A$30,W$207)/1000,IF(W$8="Allianz",SUMIFS(Erl.Gögn!$H$2:$H$30,Erl.Gögn!$E$2:$E$30,$A29,Erl.Gögn!$A$2:$A$30,W$207)/1000,SUMIFS(Gögn!$I$2:$I$11876,Gögn!$F$2:$F$11876,$A29,Gögn!$A$2:$A$11876,W$207)/1000))</f>
        <v>0</v>
      </c>
      <c r="X29" s="24">
        <f>IF(X$8="Bayern",SUMIFS(Erl.Gögn!$H$2:$H$30,Erl.Gögn!$E$2:$E$30,$A29,Erl.Gögn!$A$2:$A$30,X$207)/1000,IF(X$8="Allianz",SUMIFS(Erl.Gögn!$H$2:$H$30,Erl.Gögn!$E$2:$E$30,$A29,Erl.Gögn!$A$2:$A$30,X$207)/1000,SUMIFS(Gögn!$I$2:$I$11876,Gögn!$F$2:$F$11876,$A29,Gögn!$A$2:$A$11876,X$207)/1000))</f>
        <v>0</v>
      </c>
      <c r="Y29" s="24">
        <f>IF(Y$8="Bayern",SUMIFS(Erl.Gögn!$H$2:$H$30,Erl.Gögn!$E$2:$E$30,$A29,Erl.Gögn!$A$2:$A$30,Y$207)/1000,IF(Y$8="Allianz",SUMIFS(Erl.Gögn!$H$2:$H$30,Erl.Gögn!$E$2:$E$30,$A29,Erl.Gögn!$A$2:$A$30,Y$207)/1000,SUMIFS(Gögn!$I$2:$I$11876,Gögn!$F$2:$F$11876,$A29,Gögn!$A$2:$A$11876,Y$207)/1000))</f>
        <v>0</v>
      </c>
      <c r="Z29" s="24">
        <f>IF(Z$8="Bayern",SUMIFS(Erl.Gögn!$H$2:$H$30,Erl.Gögn!$E$2:$E$30,$A29,Erl.Gögn!$A$2:$A$30,Z$207)/1000,IF(Z$8="Allianz",SUMIFS(Erl.Gögn!$H$2:$H$30,Erl.Gögn!$E$2:$E$30,$A29,Erl.Gögn!$A$2:$A$30,Z$207)/1000,SUMIFS(Gögn!$I$2:$I$11876,Gögn!$F$2:$F$11876,$A29,Gögn!$A$2:$A$11876,Z$207)/1000))</f>
        <v>0</v>
      </c>
      <c r="AA29" s="24">
        <f>IF(AA$8="Bayern",SUMIFS(Erl.Gögn!$H$2:$H$30,Erl.Gögn!$E$2:$E$30,$A29,Erl.Gögn!$A$2:$A$30,AA$207)/1000,IF(AA$8="Allianz",SUMIFS(Erl.Gögn!$H$2:$H$30,Erl.Gögn!$E$2:$E$30,$A29,Erl.Gögn!$A$2:$A$30,AA$207)/1000,SUMIFS(Gögn!$I$2:$I$11876,Gögn!$F$2:$F$11876,$A29,Gögn!$A$2:$A$11876,AA$207)/1000))</f>
        <v>10904</v>
      </c>
      <c r="AB29" s="24">
        <f>IF(AB$8="Bayern",SUMIFS(Erl.Gögn!$H$2:$H$30,Erl.Gögn!$E$2:$E$30,$A29,Erl.Gögn!$A$2:$A$30,AB$207)/1000,IF(AB$8="Allianz",SUMIFS(Erl.Gögn!$H$2:$H$30,Erl.Gögn!$E$2:$E$30,$A29,Erl.Gögn!$A$2:$A$30,AB$207)/1000,SUMIFS(Gögn!$I$2:$I$11876,Gögn!$F$2:$F$11876,$A29,Gögn!$A$2:$A$11876,AB$207)/1000))</f>
        <v>0</v>
      </c>
      <c r="AC29" s="24">
        <f>IF(AC$8="Bayern",SUMIFS(Erl.Gögn!$H$2:$H$30,Erl.Gögn!$E$2:$E$30,$A29,Erl.Gögn!$A$2:$A$30,AC$207)/1000,IF(AC$8="Allianz",SUMIFS(Erl.Gögn!$H$2:$H$30,Erl.Gögn!$E$2:$E$30,$A29,Erl.Gögn!$A$2:$A$30,AC$207)/1000,SUMIFS(Gögn!$I$2:$I$11876,Gögn!$F$2:$F$11876,$A29,Gögn!$A$2:$A$11876,AC$207)/1000))</f>
        <v>0</v>
      </c>
      <c r="AD29" s="24">
        <f>IF(AD$8="Bayern",SUMIFS(Erl.Gögn!$H$2:$H$30,Erl.Gögn!$E$2:$E$30,$A29,Erl.Gögn!$A$2:$A$30,AD$207)/1000,IF(AD$8="Allianz",SUMIFS(Erl.Gögn!$H$2:$H$30,Erl.Gögn!$E$2:$E$30,$A29,Erl.Gögn!$A$2:$A$30,AD$207)/1000,SUMIFS(Gögn!$I$2:$I$11876,Gögn!$F$2:$F$11876,$A29,Gögn!$A$2:$A$11876,AD$207)/1000))</f>
        <v>-515.51300000000003</v>
      </c>
      <c r="AE29" s="24">
        <f>IF(AE$8="Bayern",SUMIFS(Erl.Gögn!$H$2:$H$30,Erl.Gögn!$E$2:$E$30,$A29,Erl.Gögn!$A$2:$A$30,AE$207)/1000,IF(AE$8="Allianz",SUMIFS(Erl.Gögn!$H$2:$H$30,Erl.Gögn!$E$2:$E$30,$A29,Erl.Gögn!$A$2:$A$30,AE$207)/1000,SUMIFS(Gögn!$I$2:$I$11876,Gögn!$F$2:$F$11876,$A29,Gögn!$A$2:$A$11876,AE$207)/1000))</f>
        <v>-298.45499999999998</v>
      </c>
      <c r="AF29" s="24">
        <f>IF(AF$8="Bayern",SUMIFS(Erl.Gögn!$H$2:$H$30,Erl.Gögn!$E$2:$E$30,$A29,Erl.Gögn!$A$2:$A$30,AF$207)/1000,IF(AF$8="Allianz",SUMIFS(Erl.Gögn!$H$2:$H$30,Erl.Gögn!$E$2:$E$30,$A29,Erl.Gögn!$A$2:$A$30,AF$207)/1000,SUMIFS(Gögn!$I$2:$I$11876,Gögn!$F$2:$F$11876,$A29,Gögn!$A$2:$A$11876,AF$207)/1000))</f>
        <v>0</v>
      </c>
      <c r="AG29" s="24">
        <f>IF(AG$8="Bayern",SUMIFS(Erl.Gögn!$H$2:$H$30,Erl.Gögn!$E$2:$E$30,$A29,Erl.Gögn!$A$2:$A$30,AG$207)/1000,IF(AG$8="Allianz",SUMIFS(Erl.Gögn!$H$2:$H$30,Erl.Gögn!$E$2:$E$30,$A29,Erl.Gögn!$A$2:$A$30,AG$207)/1000,SUMIFS(Gögn!$I$2:$I$11876,Gögn!$F$2:$F$11876,$A29,Gögn!$A$2:$A$11876,AG$207)/1000))</f>
        <v>0</v>
      </c>
      <c r="AH29" s="24">
        <f>IF(AH$8="Bayern",SUMIFS(Erl.Gögn!$H$2:$H$30,Erl.Gögn!$E$2:$E$30,$A29,Erl.Gögn!$A$2:$A$30,AH$207)/1000,IF(AH$8="Allianz",SUMIFS(Erl.Gögn!$H$2:$H$30,Erl.Gögn!$E$2:$E$30,$A29,Erl.Gögn!$A$2:$A$30,AH$207)/1000,SUMIFS(Gögn!$I$2:$I$11876,Gögn!$F$2:$F$11876,$A29,Gögn!$A$2:$A$11876,AH$207)/1000))</f>
        <v>0</v>
      </c>
      <c r="AI29" s="24">
        <f>IF(AI$8="Bayern",SUMIFS(Erl.Gögn!$H$2:$H$30,Erl.Gögn!$E$2:$E$30,$A29,Erl.Gögn!$A$2:$A$30,AI$207)/1000,IF(AI$8="Allianz",SUMIFS(Erl.Gögn!$H$2:$H$30,Erl.Gögn!$E$2:$E$30,$A29,Erl.Gögn!$A$2:$A$30,AI$207)/1000,SUMIFS(Gögn!$I$2:$I$11876,Gögn!$F$2:$F$11876,$A29,Gögn!$A$2:$A$11876,AI$207)/1000))</f>
        <v>0</v>
      </c>
      <c r="AJ29" s="24">
        <f>IF(AJ$8="Bayern",SUMIFS(Erl.Gögn!$H$2:$H$30,Erl.Gögn!$E$2:$E$30,$A29,Erl.Gögn!$A$2:$A$30,AJ$207)/1000,IF(AJ$8="Allianz",SUMIFS(Erl.Gögn!$H$2:$H$30,Erl.Gögn!$E$2:$E$30,$A29,Erl.Gögn!$A$2:$A$30,AJ$207)/1000,SUMIFS(Gögn!$I$2:$I$11876,Gögn!$F$2:$F$11876,$A29,Gögn!$A$2:$A$11876,AJ$207)/1000))</f>
        <v>0</v>
      </c>
      <c r="AK29" s="24">
        <f>IF(AK$8="Bayern",SUMIFS(Erl.Gögn!$H$2:$H$30,Erl.Gögn!$E$2:$E$30,$A29,Erl.Gögn!$A$2:$A$30,AK$207)/1000,IF(AK$8="Allianz",SUMIFS(Erl.Gögn!$H$2:$H$30,Erl.Gögn!$E$2:$E$30,$A29,Erl.Gögn!$A$2:$A$30,AK$207)/1000,SUMIFS(Gögn!$I$2:$I$11876,Gögn!$F$2:$F$11876,$A29,Gögn!$A$2:$A$11876,AK$207)/1000))</f>
        <v>0</v>
      </c>
      <c r="AL29" s="24">
        <f>IF(AL$8="Bayern",SUMIFS(Erl.Gögn!$H$2:$H$30,Erl.Gögn!$E$2:$E$30,$A29,Erl.Gögn!$A$2:$A$30,AL$207)/1000,IF(AL$8="Allianz",SUMIFS(Erl.Gögn!$H$2:$H$30,Erl.Gögn!$E$2:$E$30,$A29,Erl.Gögn!$A$2:$A$30,AL$207)/1000,SUMIFS(Gögn!$I$2:$I$11876,Gögn!$F$2:$F$11876,$A29,Gögn!$A$2:$A$11876,AL$207)/1000))</f>
        <v>0</v>
      </c>
      <c r="AM29" s="24">
        <f>IF(AM$8="Bayern",SUMIFS(Erl.Gögn!$H$2:$H$30,Erl.Gögn!$E$2:$E$30,$A29,Erl.Gögn!$A$2:$A$30,AM$207)/1000,IF(AM$8="Allianz",SUMIFS(Erl.Gögn!$H$2:$H$30,Erl.Gögn!$E$2:$E$30,$A29,Erl.Gögn!$A$2:$A$30,AM$207)/1000,SUMIFS(Gögn!$I$2:$I$11876,Gögn!$F$2:$F$11876,$A29,Gögn!$A$2:$A$11876,AM$207)/1000))</f>
        <v>-218.15700000000001</v>
      </c>
      <c r="AN29" s="24">
        <f>IF(AN$8="Bayern",SUMIFS(Erl.Gögn!$H$2:$H$30,Erl.Gögn!$E$2:$E$30,$A29,Erl.Gögn!$A$2:$A$30,AN$207)/1000,IF(AN$8="Allianz",SUMIFS(Erl.Gögn!$H$2:$H$30,Erl.Gögn!$E$2:$E$30,$A29,Erl.Gögn!$A$2:$A$30,AN$207)/1000,SUMIFS(Gögn!$I$2:$I$11876,Gögn!$F$2:$F$11876,$A29,Gögn!$A$2:$A$11876,AN$207)/1000))</f>
        <v>-652.95500000000004</v>
      </c>
      <c r="AO29" s="24">
        <f>IF(AO$8="Bayern",SUMIFS(Erl.Gögn!$H$2:$H$30,Erl.Gögn!$E$2:$E$30,$A29,Erl.Gögn!$A$2:$A$30,AO$207)/1000,IF(AO$8="Allianz",SUMIFS(Erl.Gögn!$H$2:$H$30,Erl.Gögn!$E$2:$E$30,$A29,Erl.Gögn!$A$2:$A$30,AO$207)/1000,SUMIFS(Gögn!$I$2:$I$11876,Gögn!$F$2:$F$11876,$A29,Gögn!$A$2:$A$11876,AO$207)/1000))</f>
        <v>-687.89599999999996</v>
      </c>
      <c r="AP29" s="24">
        <f>IF(AP$8="Bayern",SUMIFS(Erl.Gögn!$H$2:$H$30,Erl.Gögn!$E$2:$E$30,$A29,Erl.Gögn!$A$2:$A$30,AP$207)/1000,IF(AP$8="Allianz",SUMIFS(Erl.Gögn!$H$2:$H$30,Erl.Gögn!$E$2:$E$30,$A29,Erl.Gögn!$A$2:$A$30,AP$207)/1000,SUMIFS(Gögn!$I$2:$I$11876,Gögn!$F$2:$F$11876,$A29,Gögn!$A$2:$A$11876,AP$207)/1000))</f>
        <v>-10.11</v>
      </c>
      <c r="AQ29" s="24">
        <f>IF(AQ$8="Bayern",SUMIFS(Erl.Gögn!$H$2:$H$30,Erl.Gögn!$E$2:$E$30,$A29,Erl.Gögn!$A$2:$A$30,AQ$207)/1000,IF(AQ$8="Allianz",SUMIFS(Erl.Gögn!$H$2:$H$30,Erl.Gögn!$E$2:$E$30,$A29,Erl.Gögn!$A$2:$A$30,AQ$207)/1000,SUMIFS(Gögn!$I$2:$I$11876,Gögn!$F$2:$F$11876,$A29,Gögn!$A$2:$A$11876,AQ$207)/1000))</f>
        <v>0</v>
      </c>
      <c r="AR29" s="24">
        <f>IF(AR$8="Bayern",SUMIFS(Erl.Gögn!$H$2:$H$30,Erl.Gögn!$E$2:$E$30,$A29,Erl.Gögn!$A$2:$A$30,AR$207)/1000,IF(AR$8="Allianz",SUMIFS(Erl.Gögn!$H$2:$H$30,Erl.Gögn!$E$2:$E$30,$A29,Erl.Gögn!$A$2:$A$30,AR$207)/1000,SUMIFS(Gögn!$I$2:$I$11876,Gögn!$F$2:$F$11876,$A29,Gögn!$A$2:$A$11876,AR$207)/1000))</f>
        <v>0</v>
      </c>
      <c r="AS29" s="24">
        <f>IF(AS$8="Bayern",SUMIFS(Erl.Gögn!$H$2:$H$30,Erl.Gögn!$E$2:$E$30,$A29,Erl.Gögn!$A$2:$A$30,AS$207)/1000,IF(AS$8="Allianz",SUMIFS(Erl.Gögn!$H$2:$H$30,Erl.Gögn!$E$2:$E$30,$A29,Erl.Gögn!$A$2:$A$30,AS$207)/1000,SUMIFS(Gögn!$I$2:$I$11876,Gögn!$F$2:$F$11876,$A29,Gögn!$A$2:$A$11876,AS$207)/1000))</f>
        <v>0</v>
      </c>
      <c r="AT29" s="24">
        <f>IF(AT$8="Bayern",SUMIFS(Erl.Gögn!$H$2:$H$30,Erl.Gögn!$E$2:$E$30,$A29,Erl.Gögn!$A$2:$A$30,AT$207)/1000,IF(AT$8="Allianz",SUMIFS(Erl.Gögn!$H$2:$H$30,Erl.Gögn!$E$2:$E$30,$A29,Erl.Gögn!$A$2:$A$30,AT$207)/1000,SUMIFS(Gögn!$I$2:$I$11876,Gögn!$F$2:$F$11876,$A29,Gögn!$A$2:$A$11876,AT$207)/1000))</f>
        <v>0</v>
      </c>
      <c r="AU29" s="24">
        <f>IF(AU$8="Bayern",SUMIFS(Erl.Gögn!$H$2:$H$30,Erl.Gögn!$E$2:$E$30,$A29,Erl.Gögn!$A$2:$A$30,AU$207)/1000,IF(AU$8="Allianz",SUMIFS(Erl.Gögn!$H$2:$H$30,Erl.Gögn!$E$2:$E$30,$A29,Erl.Gögn!$A$2:$A$30,AU$207)/1000,SUMIFS(Gögn!$I$2:$I$11876,Gögn!$F$2:$F$11876,$A29,Gögn!$A$2:$A$11876,AU$207)/1000))</f>
        <v>0</v>
      </c>
      <c r="AV29" s="24">
        <f>IF(AV$8="Bayern",SUMIFS(Erl.Gögn!$H$2:$H$30,Erl.Gögn!$E$2:$E$30,$A29,Erl.Gögn!$A$2:$A$30,AV$207)/1000,IF(AV$8="Allianz",SUMIFS(Erl.Gögn!$H$2:$H$30,Erl.Gögn!$E$2:$E$30,$A29,Erl.Gögn!$A$2:$A$30,AV$207)/1000,SUMIFS(Gögn!$I$2:$I$11876,Gögn!$F$2:$F$11876,$A29,Gögn!$A$2:$A$11876,AV$207)/1000))</f>
        <v>0</v>
      </c>
      <c r="AW29" s="24">
        <f>IF(AW$8="Bayern",SUMIFS(Erl.Gögn!$H$2:$H$30,Erl.Gögn!$E$2:$E$30,$A29,Erl.Gögn!$A$2:$A$30,AW$207)/1000,IF(AW$8="Allianz",SUMIFS(Erl.Gögn!$H$2:$H$30,Erl.Gögn!$E$2:$E$30,$A29,Erl.Gögn!$A$2:$A$30,AW$207)/1000,SUMIFS(Gögn!$I$2:$I$11876,Gögn!$F$2:$F$11876,$A29,Gögn!$A$2:$A$11876,AW$207)/1000))</f>
        <v>0</v>
      </c>
      <c r="AX29" s="24">
        <f>IF(AX$8="Bayern",SUMIFS(Erl.Gögn!$H$2:$H$30,Erl.Gögn!$E$2:$E$30,$A29,Erl.Gögn!$A$2:$A$30,AX$207)/1000,IF(AX$8="Allianz",SUMIFS(Erl.Gögn!$H$2:$H$30,Erl.Gögn!$E$2:$E$30,$A29,Erl.Gögn!$A$2:$A$30,AX$207)/1000,SUMIFS(Gögn!$I$2:$I$11876,Gögn!$F$2:$F$11876,$A29,Gögn!$A$2:$A$11876,AX$207)/1000))</f>
        <v>0</v>
      </c>
      <c r="AY29" s="24">
        <f>IF(AY$8="Bayern",SUMIFS(Erl.Gögn!$H$2:$H$30,Erl.Gögn!$E$2:$E$30,$A29,Erl.Gögn!$A$2:$A$30,AY$207)/1000,IF(AY$8="Allianz",SUMIFS(Erl.Gögn!$H$2:$H$30,Erl.Gögn!$E$2:$E$30,$A29,Erl.Gögn!$A$2:$A$30,AY$207)/1000,SUMIFS(Gögn!$I$2:$I$11876,Gögn!$F$2:$F$11876,$A29,Gögn!$A$2:$A$11876,AY$207)/1000))</f>
        <v>0</v>
      </c>
      <c r="AZ29" s="24">
        <f>IF(AZ$8="Bayern",SUMIFS(Erl.Gögn!$H$2:$H$30,Erl.Gögn!$E$2:$E$30,$A29,Erl.Gögn!$A$2:$A$30,AZ$207)/1000,IF(AZ$8="Allianz",SUMIFS(Erl.Gögn!$H$2:$H$30,Erl.Gögn!$E$2:$E$30,$A29,Erl.Gögn!$A$2:$A$30,AZ$207)/1000,SUMIFS(Gögn!$I$2:$I$11876,Gögn!$F$2:$F$11876,$A29,Gögn!$A$2:$A$11876,AZ$207)/1000))</f>
        <v>0</v>
      </c>
      <c r="BA29" s="24">
        <f>IF(BA$8="Bayern",SUMIFS(Erl.Gögn!$H$2:$H$30,Erl.Gögn!$E$2:$E$30,$A29,Erl.Gögn!$A$2:$A$30,BA$207)/1000,IF(BA$8="Allianz",SUMIFS(Erl.Gögn!$H$2:$H$30,Erl.Gögn!$E$2:$E$30,$A29,Erl.Gögn!$A$2:$A$30,BA$207)/1000,SUMIFS(Gögn!$I$2:$I$11876,Gögn!$F$2:$F$11876,$A29,Gögn!$A$2:$A$11876,BA$207)/1000))</f>
        <v>0</v>
      </c>
      <c r="BB29" s="24">
        <f>IF(BB$8="Bayern",SUMIFS(Erl.Gögn!$H$2:$H$30,Erl.Gögn!$E$2:$E$30,$A29,Erl.Gögn!$A$2:$A$30,BB$207)/1000,IF(BB$8="Allianz",SUMIFS(Erl.Gögn!$H$2:$H$30,Erl.Gögn!$E$2:$E$30,$A29,Erl.Gögn!$A$2:$A$30,BB$207)/1000,SUMIFS(Gögn!$I$2:$I$11876,Gögn!$F$2:$F$11876,$A29,Gögn!$A$2:$A$11876,BB$207)/1000))</f>
        <v>0</v>
      </c>
      <c r="BC29" s="24">
        <f>IF(BC$8="Bayern",SUMIFS(Erl.Gögn!$H$2:$H$30,Erl.Gögn!$E$2:$E$30,$A29,Erl.Gögn!$A$2:$A$30,BC$207)/1000,IF(BC$8="Allianz",SUMIFS(Erl.Gögn!$H$2:$H$30,Erl.Gögn!$E$2:$E$30,$A29,Erl.Gögn!$A$2:$A$30,BC$207)/1000,SUMIFS(Gögn!$I$2:$I$11876,Gögn!$F$2:$F$11876,$A29,Gögn!$A$2:$A$11876,BC$207)/1000))</f>
        <v>0</v>
      </c>
      <c r="BD29" s="24">
        <f>IF(BD$8="Bayern",SUMIFS(Erl.Gögn!$H$2:$H$30,Erl.Gögn!$E$2:$E$30,$A29,Erl.Gögn!$A$2:$A$30,BD$207)/1000,IF(BD$8="Allianz",SUMIFS(Erl.Gögn!$H$2:$H$30,Erl.Gögn!$E$2:$E$30,$A29,Erl.Gögn!$A$2:$A$30,BD$207)/1000,SUMIFS(Gögn!$I$2:$I$11876,Gögn!$F$2:$F$11876,$A29,Gögn!$A$2:$A$11876,BD$207)/1000))</f>
        <v>0</v>
      </c>
      <c r="BE29" s="24">
        <f>IF(BE$8="Bayern",SUMIFS(Erl.Gögn!$H$2:$H$30,Erl.Gögn!$E$2:$E$30,$A29,Erl.Gögn!$A$2:$A$30,BE$207)/1000,IF(BE$8="Allianz",SUMIFS(Erl.Gögn!$H$2:$H$30,Erl.Gögn!$E$2:$E$30,$A29,Erl.Gögn!$A$2:$A$30,BE$207)/1000,SUMIFS(Gögn!$I$2:$I$11876,Gögn!$F$2:$F$11876,$A29,Gögn!$A$2:$A$11876,BE$207)/1000))</f>
        <v>0</v>
      </c>
      <c r="BF29" s="24">
        <f>IF(BF$8="Bayern",SUMIFS(Erl.Gögn!$H$2:$H$30,Erl.Gögn!$E$2:$E$30,$A29,Erl.Gögn!$A$2:$A$30,BF$207)/1000,IF(BF$8="Allianz",SUMIFS(Erl.Gögn!$H$2:$H$30,Erl.Gögn!$E$2:$E$30,$A29,Erl.Gögn!$A$2:$A$30,BF$207)/1000,SUMIFS(Gögn!$I$2:$I$11876,Gögn!$F$2:$F$11876,$A29,Gögn!$A$2:$A$11876,BF$207)/1000))</f>
        <v>0</v>
      </c>
      <c r="BG29" s="24">
        <f>IF(BG$8="Bayern",SUMIFS(Erl.Gögn!$H$2:$H$30,Erl.Gögn!$E$2:$E$30,$A29,Erl.Gögn!$A$2:$A$30,BG$207)/1000,IF(BG$8="Allianz",SUMIFS(Erl.Gögn!$H$2:$H$30,Erl.Gögn!$E$2:$E$30,$A29,Erl.Gögn!$A$2:$A$30,BG$207)/1000,SUMIFS(Gögn!$I$2:$I$11876,Gögn!$F$2:$F$11876,$A29,Gögn!$A$2:$A$11876,BG$207)/1000))</f>
        <v>0</v>
      </c>
      <c r="BH29" s="24">
        <f>IF(BH$8="Bayern",SUMIFS(Erl.Gögn!$H$2:$H$30,Erl.Gögn!$E$2:$E$30,$A29,Erl.Gögn!$A$2:$A$30,BH$207)/1000,IF(BH$8="Allianz",SUMIFS(Erl.Gögn!$H$2:$H$30,Erl.Gögn!$E$2:$E$30,$A29,Erl.Gögn!$A$2:$A$30,BH$207)/1000,SUMIFS(Gögn!$I$2:$I$11876,Gögn!$F$2:$F$11876,$A29,Gögn!$A$2:$A$11876,BH$207)/1000))</f>
        <v>0</v>
      </c>
      <c r="BI29" s="24">
        <f>IF(BI$8="Bayern",SUMIFS(Erl.Gögn!$H$2:$H$30,Erl.Gögn!$E$2:$E$30,$A29,Erl.Gögn!$A$2:$A$30,BI$207)/1000,IF(BI$8="Allianz",SUMIFS(Erl.Gögn!$H$2:$H$30,Erl.Gögn!$E$2:$E$30,$A29,Erl.Gögn!$A$2:$A$30,BI$207)/1000,SUMIFS(Gögn!$I$2:$I$11876,Gögn!$F$2:$F$11876,$A29,Gögn!$A$2:$A$11876,BI$207)/1000))</f>
        <v>0</v>
      </c>
      <c r="BJ29" s="24">
        <f>IF(BJ$8="Bayern",SUMIFS(Erl.Gögn!$H$2:$H$30,Erl.Gögn!$E$2:$E$30,$A29,Erl.Gögn!$A$2:$A$30,BJ$207)/1000,IF(BJ$8="Allianz",SUMIFS(Erl.Gögn!$H$2:$H$30,Erl.Gögn!$E$2:$E$30,$A29,Erl.Gögn!$A$2:$A$30,BJ$207)/1000,SUMIFS(Gögn!$I$2:$I$11876,Gögn!$F$2:$F$11876,$A29,Gögn!$A$2:$A$11876,BJ$207)/1000))</f>
        <v>0</v>
      </c>
      <c r="BK29" s="24">
        <f>IF(BK$8="Bayern",SUMIFS(Erl.Gögn!$H$2:$H$30,Erl.Gögn!$E$2:$E$30,$A29,Erl.Gögn!$A$2:$A$30,BK$207)/1000,IF(BK$8="Allianz",SUMIFS(Erl.Gögn!$H$2:$H$30,Erl.Gögn!$E$2:$E$30,$A29,Erl.Gögn!$A$2:$A$30,BK$207)/1000,SUMIFS(Gögn!$I$2:$I$11876,Gögn!$F$2:$F$11876,$A29,Gögn!$A$2:$A$11876,BK$207)/1000))</f>
        <v>0</v>
      </c>
      <c r="BL29" s="24">
        <f>IF(BL$8="Bayern",SUMIFS(Erl.Gögn!$H$2:$H$30,Erl.Gögn!$E$2:$E$30,$A29,Erl.Gögn!$A$2:$A$30,BL$207)/1000,IF(BL$8="Allianz",SUMIFS(Erl.Gögn!$H$2:$H$30,Erl.Gögn!$E$2:$E$30,$A29,Erl.Gögn!$A$2:$A$30,BL$207)/1000,SUMIFS(Gögn!$I$2:$I$11876,Gögn!$F$2:$F$11876,$A29,Gögn!$A$2:$A$11876,BL$207)/1000))</f>
        <v>0</v>
      </c>
      <c r="BM29" s="24">
        <f>IF(BM$8="Bayern",SUMIFS(Erl.Gögn!$H$2:$H$30,Erl.Gögn!$E$2:$E$30,$A29,Erl.Gögn!$A$2:$A$30,BM$207)/1000,IF(BM$8="Allianz",SUMIFS(Erl.Gögn!$H$2:$H$30,Erl.Gögn!$E$2:$E$30,$A29,Erl.Gögn!$A$2:$A$30,BM$207)/1000,SUMIFS(Gögn!$I$2:$I$11876,Gögn!$F$2:$F$11876,$A29,Gögn!$A$2:$A$11876,BM$207)/1000))</f>
        <v>0</v>
      </c>
      <c r="BN29" s="24">
        <f>IF(BN$8="Bayern",SUMIFS(Erl.Gögn!$H$2:$H$30,Erl.Gögn!$E$2:$E$30,$A29,Erl.Gögn!$A$2:$A$30,BN$207)/1000,IF(BN$8="Allianz",SUMIFS(Erl.Gögn!$H$2:$H$30,Erl.Gögn!$E$2:$E$30,$A29,Erl.Gögn!$A$2:$A$30,BN$207)/1000,SUMIFS(Gögn!$I$2:$I$11876,Gögn!$F$2:$F$11876,$A29,Gögn!$A$2:$A$11876,BN$207)/1000))</f>
        <v>0</v>
      </c>
      <c r="BO29" s="24">
        <f>IF(BO$8="Bayern",SUMIFS(Erl.Gögn!$H$2:$H$30,Erl.Gögn!$E$2:$E$30,$A29,Erl.Gögn!$A$2:$A$30,BO$207)/1000,IF(BO$8="Allianz",SUMIFS(Erl.Gögn!$H$2:$H$30,Erl.Gögn!$E$2:$E$30,$A29,Erl.Gögn!$A$2:$A$30,BO$207)/1000,SUMIFS(Gögn!$I$2:$I$11876,Gögn!$F$2:$F$11876,$A29,Gögn!$A$2:$A$11876,BO$207)/1000))</f>
        <v>0</v>
      </c>
      <c r="BP29" s="24">
        <f>IF(BP$8="Bayern",SUMIFS(Erl.Gögn!$H$2:$H$30,Erl.Gögn!$E$2:$E$30,$A29,Erl.Gögn!$A$2:$A$30,BP$207)/1000,IF(BP$8="Allianz",SUMIFS(Erl.Gögn!$H$2:$H$30,Erl.Gögn!$E$2:$E$30,$A29,Erl.Gögn!$A$2:$A$30,BP$207)/1000,SUMIFS(Gögn!$I$2:$I$11876,Gögn!$F$2:$F$11876,$A29,Gögn!$A$2:$A$11876,BP$207)/1000))</f>
        <v>0</v>
      </c>
      <c r="BQ29" s="24">
        <f>IF(BQ$8="Bayern",SUMIFS(Erl.Gögn!$H$2:$H$30,Erl.Gögn!$E$2:$E$30,$A29,Erl.Gögn!$A$2:$A$30,BQ$207)/1000,IF(BQ$8="Allianz",SUMIFS(Erl.Gögn!$H$2:$H$30,Erl.Gögn!$E$2:$E$30,$A29,Erl.Gögn!$A$2:$A$30,BQ$207)/1000,SUMIFS(Gögn!$I$2:$I$11876,Gögn!$F$2:$F$11876,$A29,Gögn!$A$2:$A$11876,BQ$207)/1000))</f>
        <v>0</v>
      </c>
      <c r="BR29" s="24">
        <f>IF(BR$8="Bayern",SUMIFS(Erl.Gögn!$H$2:$H$30,Erl.Gögn!$E$2:$E$30,$A29,Erl.Gögn!$A$2:$A$30,BR$207)/1000,IF(BR$8="Allianz",SUMIFS(Erl.Gögn!$H$2:$H$30,Erl.Gögn!$E$2:$E$30,$A29,Erl.Gögn!$A$2:$A$30,BR$207)/1000,SUMIFS(Gögn!$I$2:$I$11876,Gögn!$F$2:$F$11876,$A29,Gögn!$A$2:$A$11876,BR$207)/1000))</f>
        <v>0</v>
      </c>
      <c r="BS29" s="24">
        <f>IF(BS$8="Bayern",SUMIFS(Erl.Gögn!$H$2:$H$30,Erl.Gögn!$E$2:$E$30,$A29,Erl.Gögn!$A$2:$A$30,BS$207)/1000,IF(BS$8="Allianz",SUMIFS(Erl.Gögn!$H$2:$H$30,Erl.Gögn!$E$2:$E$30,$A29,Erl.Gögn!$A$2:$A$30,BS$207)/1000,SUMIFS(Gögn!$I$2:$I$11876,Gögn!$F$2:$F$11876,$A29,Gögn!$A$2:$A$11876,BS$207)/1000))</f>
        <v>0</v>
      </c>
      <c r="BT29" s="24">
        <f>IF(BT$8="Bayern",SUMIFS(Erl.Gögn!$H$2:$H$30,Erl.Gögn!$E$2:$E$30,$A29,Erl.Gögn!$A$2:$A$30,BT$207)/1000,IF(BT$8="Allianz",SUMIFS(Erl.Gögn!$H$2:$H$30,Erl.Gögn!$E$2:$E$30,$A29,Erl.Gögn!$A$2:$A$30,BT$207)/1000,SUMIFS(Gögn!$I$2:$I$11876,Gögn!$F$2:$F$11876,$A29,Gögn!$A$2:$A$11876,BT$207)/1000))</f>
        <v>0</v>
      </c>
      <c r="BU29" s="24">
        <f>IF(BU$8="Bayern",SUMIFS(Erl.Gögn!$H$2:$H$30,Erl.Gögn!$E$2:$E$30,$A29,Erl.Gögn!$A$2:$A$30,BU$207)/1000,IF(BU$8="Allianz",SUMIFS(Erl.Gögn!$H$2:$H$30,Erl.Gögn!$E$2:$E$30,$A29,Erl.Gögn!$A$2:$A$30,BU$207)/1000,SUMIFS(Gögn!$I$2:$I$11876,Gögn!$F$2:$F$11876,$A29,Gögn!$A$2:$A$11876,BU$207)/1000))</f>
        <v>0</v>
      </c>
      <c r="BV29" s="24">
        <f>IF(BV$8="Bayern",SUMIFS(Erl.Gögn!$H$2:$H$30,Erl.Gögn!$E$2:$E$30,$A29,Erl.Gögn!$A$2:$A$30,BV$207)/1000,IF(BV$8="Allianz",SUMIFS(Erl.Gögn!$H$2:$H$30,Erl.Gögn!$E$2:$E$30,$A29,Erl.Gögn!$A$2:$A$30,BV$207)/1000,SUMIFS(Gögn!$I$2:$I$11876,Gögn!$F$2:$F$11876,$A29,Gögn!$A$2:$A$11876,BV$207)/1000))</f>
        <v>0</v>
      </c>
      <c r="BW29" s="24">
        <f>IF(BW$8="Bayern",SUMIFS(Erl.Gögn!$H$2:$H$30,Erl.Gögn!$E$2:$E$30,$A29,Erl.Gögn!$A$2:$A$30,BW$207)/1000,IF(BW$8="Allianz",SUMIFS(Erl.Gögn!$H$2:$H$30,Erl.Gögn!$E$2:$E$30,$A29,Erl.Gögn!$A$2:$A$30,BW$207)/1000,SUMIFS(Gögn!$I$2:$I$11876,Gögn!$F$2:$F$11876,$A29,Gögn!$A$2:$A$11876,BW$207)/1000))</f>
        <v>0</v>
      </c>
      <c r="BX29" s="24">
        <f>IF(BX$8="Bayern",SUMIFS(Erl.Gögn!$H$2:$H$30,Erl.Gögn!$E$2:$E$30,$A29,Erl.Gögn!$A$2:$A$30,BX$207)/1000,IF(BX$8="Allianz",SUMIFS(Erl.Gögn!$H$2:$H$30,Erl.Gögn!$E$2:$E$30,$A29,Erl.Gögn!$A$2:$A$30,BX$207)/1000,SUMIFS(Gögn!$I$2:$I$11876,Gögn!$F$2:$F$11876,$A29,Gögn!$A$2:$A$11876,BX$207)/1000))</f>
        <v>0</v>
      </c>
      <c r="BY29" s="24">
        <f>IF(BY$8="Bayern",SUMIFS(Erl.Gögn!$H$2:$H$30,Erl.Gögn!$E$2:$E$30,$A29,Erl.Gögn!$A$2:$A$30,BY$207)/1000,IF(BY$8="Allianz",SUMIFS(Erl.Gögn!$H$2:$H$30,Erl.Gögn!$E$2:$E$30,$A29,Erl.Gögn!$A$2:$A$30,BY$207)/1000,SUMIFS(Gögn!$I$2:$I$11876,Gögn!$F$2:$F$11876,$A29,Gögn!$A$2:$A$11876,BY$207)/1000))</f>
        <v>0</v>
      </c>
      <c r="BZ29" s="24">
        <f>IF(BZ$8="Bayern",SUMIFS(Erl.Gögn!$H$2:$H$30,Erl.Gögn!$E$2:$E$30,$A29,Erl.Gögn!$A$2:$A$30,BZ$207)/1000,IF(BZ$8="Allianz",SUMIFS(Erl.Gögn!$H$2:$H$30,Erl.Gögn!$E$2:$E$30,$A29,Erl.Gögn!$A$2:$A$30,BZ$207)/1000,SUMIFS(Gögn!$I$2:$I$11876,Gögn!$F$2:$F$11876,$A29,Gögn!$A$2:$A$11876,BZ$207)/1000))</f>
        <v>0</v>
      </c>
      <c r="CA29" s="24">
        <f>IF(CA$8="Bayern",SUMIFS(Erl.Gögn!$H$2:$H$30,Erl.Gögn!$E$2:$E$30,$A29,Erl.Gögn!$A$2:$A$30,CA$207)/1000,IF(CA$8="Allianz",SUMIFS(Erl.Gögn!$H$2:$H$30,Erl.Gögn!$E$2:$E$30,$A29,Erl.Gögn!$A$2:$A$30,CA$207)/1000,SUMIFS(Gögn!$I$2:$I$11876,Gögn!$F$2:$F$11876,$A29,Gögn!$A$2:$A$11876,CA$207)/1000))</f>
        <v>0</v>
      </c>
      <c r="CB29" s="24">
        <f>IF(CB$8="Bayern",SUMIFS(Erl.Gögn!$H$2:$H$30,Erl.Gögn!$E$2:$E$30,$A29,Erl.Gögn!$A$2:$A$30,CB$207)/1000,IF(CB$8="Allianz",SUMIFS(Erl.Gögn!$H$2:$H$30,Erl.Gögn!$E$2:$E$30,$A29,Erl.Gögn!$A$2:$A$30,CB$207)/1000,SUMIFS(Gögn!$I$2:$I$11876,Gögn!$F$2:$F$11876,$A29,Gögn!$A$2:$A$11876,CB$207)/1000))</f>
        <v>0</v>
      </c>
      <c r="CC29" s="24">
        <f>IF(CC$8="Bayern",SUMIFS(Erl.Gögn!$H$2:$H$30,Erl.Gögn!$E$2:$E$30,$A29,Erl.Gögn!$A$2:$A$30,CC$207)/1000,IF(CC$8="Allianz",SUMIFS(Erl.Gögn!$H$2:$H$30,Erl.Gögn!$E$2:$E$30,$A29,Erl.Gögn!$A$2:$A$30,CC$207)/1000,SUMIFS(Gögn!$I$2:$I$11876,Gögn!$F$2:$F$11876,$A29,Gögn!$A$2:$A$11876,CC$207)/1000))</f>
        <v>0</v>
      </c>
      <c r="CD29" s="24">
        <f>IF(CD$8="Bayern",SUMIFS(Erl.Gögn!$H$2:$H$30,Erl.Gögn!$E$2:$E$30,$A29,Erl.Gögn!$A$2:$A$30,CD$207)/1000,IF(CD$8="Allianz",SUMIFS(Erl.Gögn!$H$2:$H$30,Erl.Gögn!$E$2:$E$30,$A29,Erl.Gögn!$A$2:$A$30,CD$207)/1000,SUMIFS(Gögn!$I$2:$I$11876,Gögn!$F$2:$F$11876,$A29,Gögn!$A$2:$A$11876,CD$207)/1000))</f>
        <v>0</v>
      </c>
    </row>
    <row r="30" spans="1:82" ht="15">
      <c r="A30" s="5" t="s">
        <v>178</v>
      </c>
      <c r="B30" s="5"/>
      <c r="C30" s="25" t="s">
        <v>179</v>
      </c>
      <c r="D30" s="22">
        <f>SUM(E30:CD30)</f>
        <v>9769314.7029999997</v>
      </c>
      <c r="E30" s="22">
        <f>IF(E$8="Bayern",SUMIFS(Erl.Gögn!$H$2:$H$30,Erl.Gögn!$E$2:$E$30,$A30,Erl.Gögn!$A$2:$A$30,E$207)/1000,IF(E$8="Allianz",SUMIFS(Erl.Gögn!$H$2:$H$30,Erl.Gögn!$E$2:$E$30,$A30,Erl.Gögn!$A$2:$A$30,E$207)/1000,SUMIFS(Gögn!$I$2:$I$11876,Gögn!$F$2:$F$11876,$A30,Gögn!$A$2:$A$11876,E$207)/1000))</f>
        <v>0</v>
      </c>
      <c r="F30" s="22">
        <f>IF(F$8="Bayern",SUMIFS(Erl.Gögn!$H$2:$H$30,Erl.Gögn!$E$2:$E$30,$A30,Erl.Gögn!$A$2:$A$30,F$207)/1000,IF(F$8="Allianz",SUMIFS(Erl.Gögn!$H$2:$H$30,Erl.Gögn!$E$2:$E$30,$A30,Erl.Gögn!$A$2:$A$30,F$207)/1000,SUMIFS(Gögn!$I$2:$I$11876,Gögn!$F$2:$F$11876,$A30,Gögn!$A$2:$A$11876,F$207)/1000))</f>
        <v>0</v>
      </c>
      <c r="G30" s="22">
        <f>IF(G$8="Bayern",SUMIFS(Erl.Gögn!$H$2:$H$30,Erl.Gögn!$E$2:$E$30,$A30,Erl.Gögn!$A$2:$A$30,G$207)/1000,IF(G$8="Allianz",SUMIFS(Erl.Gögn!$H$2:$H$30,Erl.Gögn!$E$2:$E$30,$A30,Erl.Gögn!$A$2:$A$30,G$207)/1000,SUMIFS(Gögn!$I$2:$I$11876,Gögn!$F$2:$F$11876,$A30,Gögn!$A$2:$A$11876,G$207)/1000))</f>
        <v>211204.53200000001</v>
      </c>
      <c r="H30" s="22">
        <f>IF(H$8="Bayern",SUMIFS(Erl.Gögn!$H$2:$H$30,Erl.Gögn!$E$2:$E$30,$A30,Erl.Gögn!$A$2:$A$30,H$207)/1000,IF(H$8="Allianz",SUMIFS(Erl.Gögn!$H$2:$H$30,Erl.Gögn!$E$2:$E$30,$A30,Erl.Gögn!$A$2:$A$30,H$207)/1000,SUMIFS(Gögn!$I$2:$I$11876,Gögn!$F$2:$F$11876,$A30,Gögn!$A$2:$A$11876,H$207)/1000))</f>
        <v>0</v>
      </c>
      <c r="I30" s="22">
        <f>IF(I$8="Bayern",SUMIFS(Erl.Gögn!$H$2:$H$30,Erl.Gögn!$E$2:$E$30,$A30,Erl.Gögn!$A$2:$A$30,I$207)/1000,IF(I$8="Allianz",SUMIFS(Erl.Gögn!$H$2:$H$30,Erl.Gögn!$E$2:$E$30,$A30,Erl.Gögn!$A$2:$A$30,I$207)/1000,SUMIFS(Gögn!$I$2:$I$11876,Gögn!$F$2:$F$11876,$A30,Gögn!$A$2:$A$11876,I$207)/1000))</f>
        <v>1294297.8799999999</v>
      </c>
      <c r="J30" s="22">
        <f>IF(J$8="Bayern",SUMIFS(Erl.Gögn!$H$2:$H$30,Erl.Gögn!$E$2:$E$30,$A30,Erl.Gögn!$A$2:$A$30,J$207)/1000,IF(J$8="Allianz",SUMIFS(Erl.Gögn!$H$2:$H$30,Erl.Gögn!$E$2:$E$30,$A30,Erl.Gögn!$A$2:$A$30,J$207)/1000,SUMIFS(Gögn!$I$2:$I$11876,Gögn!$F$2:$F$11876,$A30,Gögn!$A$2:$A$11876,J$207)/1000))</f>
        <v>0</v>
      </c>
      <c r="K30" s="22">
        <f>IF(K$8="Bayern",SUMIFS(Erl.Gögn!$H$2:$H$30,Erl.Gögn!$E$2:$E$30,$A30,Erl.Gögn!$A$2:$A$30,K$207)/1000,IF(K$8="Allianz",SUMIFS(Erl.Gögn!$H$2:$H$30,Erl.Gögn!$E$2:$E$30,$A30,Erl.Gögn!$A$2:$A$30,K$207)/1000,SUMIFS(Gögn!$I$2:$I$11876,Gögn!$F$2:$F$11876,$A30,Gögn!$A$2:$A$11876,K$207)/1000))</f>
        <v>0</v>
      </c>
      <c r="L30" s="22">
        <f>IF(L$8="Bayern",SUMIFS(Erl.Gögn!$H$2:$H$30,Erl.Gögn!$E$2:$E$30,$A30,Erl.Gögn!$A$2:$A$30,L$207)/1000,IF(L$8="Allianz",SUMIFS(Erl.Gögn!$H$2:$H$30,Erl.Gögn!$E$2:$E$30,$A30,Erl.Gögn!$A$2:$A$30,L$207)/1000,SUMIFS(Gögn!$I$2:$I$11876,Gögn!$F$2:$F$11876,$A30,Gögn!$A$2:$A$11876,L$207)/1000))</f>
        <v>0</v>
      </c>
      <c r="M30" s="22">
        <f>IF(M$8="Bayern",SUMIFS(Erl.Gögn!$H$2:$H$30,Erl.Gögn!$E$2:$E$30,$A30,Erl.Gögn!$A$2:$A$30,M$207)/1000,IF(M$8="Allianz",SUMIFS(Erl.Gögn!$H$2:$H$30,Erl.Gögn!$E$2:$E$30,$A30,Erl.Gögn!$A$2:$A$30,M$207)/1000,SUMIFS(Gögn!$I$2:$I$11876,Gögn!$F$2:$F$11876,$A30,Gögn!$A$2:$A$11876,M$207)/1000))</f>
        <v>0</v>
      </c>
      <c r="N30" s="22">
        <f>IF(N$8="Bayern",SUMIFS(Erl.Gögn!$H$2:$H$30,Erl.Gögn!$E$2:$E$30,$A30,Erl.Gögn!$A$2:$A$30,N$207)/1000,IF(N$8="Allianz",SUMIFS(Erl.Gögn!$H$2:$H$30,Erl.Gögn!$E$2:$E$30,$A30,Erl.Gögn!$A$2:$A$30,N$207)/1000,SUMIFS(Gögn!$I$2:$I$11876,Gögn!$F$2:$F$11876,$A30,Gögn!$A$2:$A$11876,N$207)/1000))</f>
        <v>0</v>
      </c>
      <c r="O30" s="22">
        <f>IF(O$8="Bayern",SUMIFS(Erl.Gögn!$H$2:$H$30,Erl.Gögn!$E$2:$E$30,$A30,Erl.Gögn!$A$2:$A$30,O$207)/1000,IF(O$8="Allianz",SUMIFS(Erl.Gögn!$H$2:$H$30,Erl.Gögn!$E$2:$E$30,$A30,Erl.Gögn!$A$2:$A$30,O$207)/1000,SUMIFS(Gögn!$I$2:$I$11876,Gögn!$F$2:$F$11876,$A30,Gögn!$A$2:$A$11876,O$207)/1000))</f>
        <v>0</v>
      </c>
      <c r="P30" s="22">
        <f>IF(P$8="Bayern",SUMIFS(Erl.Gögn!$H$2:$H$30,Erl.Gögn!$E$2:$E$30,$A30,Erl.Gögn!$A$2:$A$30,P$207)/1000,IF(P$8="Allianz",SUMIFS(Erl.Gögn!$H$2:$H$30,Erl.Gögn!$E$2:$E$30,$A30,Erl.Gögn!$A$2:$A$30,P$207)/1000,SUMIFS(Gögn!$I$2:$I$11876,Gögn!$F$2:$F$11876,$A30,Gögn!$A$2:$A$11876,P$207)/1000))</f>
        <v>0</v>
      </c>
      <c r="Q30" s="22">
        <f>IF(Q$8="Bayern",SUMIFS(Erl.Gögn!$H$2:$H$30,Erl.Gögn!$E$2:$E$30,$A30,Erl.Gögn!$A$2:$A$30,Q$207)/1000,IF(Q$8="Allianz",SUMIFS(Erl.Gögn!$H$2:$H$30,Erl.Gögn!$E$2:$E$30,$A30,Erl.Gögn!$A$2:$A$30,Q$207)/1000,SUMIFS(Gögn!$I$2:$I$11876,Gögn!$F$2:$F$11876,$A30,Gögn!$A$2:$A$11876,Q$207)/1000))</f>
        <v>0</v>
      </c>
      <c r="R30" s="22">
        <f>IF(R$8="Bayern",SUMIFS(Erl.Gögn!$H$2:$H$30,Erl.Gögn!$E$2:$E$30,$A30,Erl.Gögn!$A$2:$A$30,R$207)/1000,IF(R$8="Allianz",SUMIFS(Erl.Gögn!$H$2:$H$30,Erl.Gögn!$E$2:$E$30,$A30,Erl.Gögn!$A$2:$A$30,R$207)/1000,SUMIFS(Gögn!$I$2:$I$11876,Gögn!$F$2:$F$11876,$A30,Gögn!$A$2:$A$11876,R$207)/1000))</f>
        <v>2184607</v>
      </c>
      <c r="S30" s="22">
        <f>IF(S$8="Bayern",SUMIFS(Erl.Gögn!$H$2:$H$30,Erl.Gögn!$E$2:$E$30,$A30,Erl.Gögn!$A$2:$A$30,S$207)/1000,IF(S$8="Allianz",SUMIFS(Erl.Gögn!$H$2:$H$30,Erl.Gögn!$E$2:$E$30,$A30,Erl.Gögn!$A$2:$A$30,S$207)/1000,SUMIFS(Gögn!$I$2:$I$11876,Gögn!$F$2:$F$11876,$A30,Gögn!$A$2:$A$11876,S$207)/1000))</f>
        <v>0</v>
      </c>
      <c r="T30" s="22">
        <f>IF(T$8="Bayern",SUMIFS(Erl.Gögn!$H$2:$H$30,Erl.Gögn!$E$2:$E$30,$A30,Erl.Gögn!$A$2:$A$30,T$207)/1000,IF(T$8="Allianz",SUMIFS(Erl.Gögn!$H$2:$H$30,Erl.Gögn!$E$2:$E$30,$A30,Erl.Gögn!$A$2:$A$30,T$207)/1000,SUMIFS(Gögn!$I$2:$I$11876,Gögn!$F$2:$F$11876,$A30,Gögn!$A$2:$A$11876,T$207)/1000))</f>
        <v>199156.68100000001</v>
      </c>
      <c r="U30" s="22">
        <f>IF(U$8="Bayern",SUMIFS(Erl.Gögn!$H$2:$H$30,Erl.Gögn!$E$2:$E$30,$A30,Erl.Gögn!$A$2:$A$30,U$207)/1000,IF(U$8="Allianz",SUMIFS(Erl.Gögn!$H$2:$H$30,Erl.Gögn!$E$2:$E$30,$A30,Erl.Gögn!$A$2:$A$30,U$207)/1000,SUMIFS(Gögn!$I$2:$I$11876,Gögn!$F$2:$F$11876,$A30,Gögn!$A$2:$A$11876,U$207)/1000))</f>
        <v>0</v>
      </c>
      <c r="V30" s="22">
        <f>IF(V$8="Bayern",SUMIFS(Erl.Gögn!$H$2:$H$30,Erl.Gögn!$E$2:$E$30,$A30,Erl.Gögn!$A$2:$A$30,V$207)/1000,IF(V$8="Allianz",SUMIFS(Erl.Gögn!$H$2:$H$30,Erl.Gögn!$E$2:$E$30,$A30,Erl.Gögn!$A$2:$A$30,V$207)/1000,SUMIFS(Gögn!$I$2:$I$11876,Gögn!$F$2:$F$11876,$A30,Gögn!$A$2:$A$11876,V$207)/1000))</f>
        <v>0</v>
      </c>
      <c r="W30" s="22">
        <f>IF(W$8="Bayern",SUMIFS(Erl.Gögn!$H$2:$H$30,Erl.Gögn!$E$2:$E$30,$A30,Erl.Gögn!$A$2:$A$30,W$207)/1000,IF(W$8="Allianz",SUMIFS(Erl.Gögn!$H$2:$H$30,Erl.Gögn!$E$2:$E$30,$A30,Erl.Gögn!$A$2:$A$30,W$207)/1000,SUMIFS(Gögn!$I$2:$I$11876,Gögn!$F$2:$F$11876,$A30,Gögn!$A$2:$A$11876,W$207)/1000))</f>
        <v>0</v>
      </c>
      <c r="X30" s="22">
        <f>IF(X$8="Bayern",SUMIFS(Erl.Gögn!$H$2:$H$30,Erl.Gögn!$E$2:$E$30,$A30,Erl.Gögn!$A$2:$A$30,X$207)/1000,IF(X$8="Allianz",SUMIFS(Erl.Gögn!$H$2:$H$30,Erl.Gögn!$E$2:$E$30,$A30,Erl.Gögn!$A$2:$A$30,X$207)/1000,SUMIFS(Gögn!$I$2:$I$11876,Gögn!$F$2:$F$11876,$A30,Gögn!$A$2:$A$11876,X$207)/1000))</f>
        <v>0</v>
      </c>
      <c r="Y30" s="22">
        <f>IF(Y$8="Bayern",SUMIFS(Erl.Gögn!$H$2:$H$30,Erl.Gögn!$E$2:$E$30,$A30,Erl.Gögn!$A$2:$A$30,Y$207)/1000,IF(Y$8="Allianz",SUMIFS(Erl.Gögn!$H$2:$H$30,Erl.Gögn!$E$2:$E$30,$A30,Erl.Gögn!$A$2:$A$30,Y$207)/1000,SUMIFS(Gögn!$I$2:$I$11876,Gögn!$F$2:$F$11876,$A30,Gögn!$A$2:$A$11876,Y$207)/1000))</f>
        <v>0</v>
      </c>
      <c r="Z30" s="22">
        <f>IF(Z$8="Bayern",SUMIFS(Erl.Gögn!$H$2:$H$30,Erl.Gögn!$E$2:$E$30,$A30,Erl.Gögn!$A$2:$A$30,Z$207)/1000,IF(Z$8="Allianz",SUMIFS(Erl.Gögn!$H$2:$H$30,Erl.Gögn!$E$2:$E$30,$A30,Erl.Gögn!$A$2:$A$30,Z$207)/1000,SUMIFS(Gögn!$I$2:$I$11876,Gögn!$F$2:$F$11876,$A30,Gögn!$A$2:$A$11876,Z$207)/1000))</f>
        <v>0</v>
      </c>
      <c r="AA30" s="22">
        <f>IF(AA$8="Bayern",SUMIFS(Erl.Gögn!$H$2:$H$30,Erl.Gögn!$E$2:$E$30,$A30,Erl.Gögn!$A$2:$A$30,AA$207)/1000,IF(AA$8="Allianz",SUMIFS(Erl.Gögn!$H$2:$H$30,Erl.Gögn!$E$2:$E$30,$A30,Erl.Gögn!$A$2:$A$30,AA$207)/1000,SUMIFS(Gögn!$I$2:$I$11876,Gögn!$F$2:$F$11876,$A30,Gögn!$A$2:$A$11876,AA$207)/1000))</f>
        <v>0</v>
      </c>
      <c r="AB30" s="22">
        <f>IF(AB$8="Bayern",SUMIFS(Erl.Gögn!$H$2:$H$30,Erl.Gögn!$E$2:$E$30,$A30,Erl.Gögn!$A$2:$A$30,AB$207)/1000,IF(AB$8="Allianz",SUMIFS(Erl.Gögn!$H$2:$H$30,Erl.Gögn!$E$2:$E$30,$A30,Erl.Gögn!$A$2:$A$30,AB$207)/1000,SUMIFS(Gögn!$I$2:$I$11876,Gögn!$F$2:$F$11876,$A30,Gögn!$A$2:$A$11876,AB$207)/1000))</f>
        <v>0</v>
      </c>
      <c r="AC30" s="22">
        <f>IF(AC$8="Bayern",SUMIFS(Erl.Gögn!$H$2:$H$30,Erl.Gögn!$E$2:$E$30,$A30,Erl.Gögn!$A$2:$A$30,AC$207)/1000,IF(AC$8="Allianz",SUMIFS(Erl.Gögn!$H$2:$H$30,Erl.Gögn!$E$2:$E$30,$A30,Erl.Gögn!$A$2:$A$30,AC$207)/1000,SUMIFS(Gögn!$I$2:$I$11876,Gögn!$F$2:$F$11876,$A30,Gögn!$A$2:$A$11876,AC$207)/1000))</f>
        <v>0</v>
      </c>
      <c r="AD30" s="22">
        <f>IF(AD$8="Bayern",SUMIFS(Erl.Gögn!$H$2:$H$30,Erl.Gögn!$E$2:$E$30,$A30,Erl.Gögn!$A$2:$A$30,AD$207)/1000,IF(AD$8="Allianz",SUMIFS(Erl.Gögn!$H$2:$H$30,Erl.Gögn!$E$2:$E$30,$A30,Erl.Gögn!$A$2:$A$30,AD$207)/1000,SUMIFS(Gögn!$I$2:$I$11876,Gögn!$F$2:$F$11876,$A30,Gögn!$A$2:$A$11876,AD$207)/1000))</f>
        <v>0</v>
      </c>
      <c r="AE30" s="22">
        <f>IF(AE$8="Bayern",SUMIFS(Erl.Gögn!$H$2:$H$30,Erl.Gögn!$E$2:$E$30,$A30,Erl.Gögn!$A$2:$A$30,AE$207)/1000,IF(AE$8="Allianz",SUMIFS(Erl.Gögn!$H$2:$H$30,Erl.Gögn!$E$2:$E$30,$A30,Erl.Gögn!$A$2:$A$30,AE$207)/1000,SUMIFS(Gögn!$I$2:$I$11876,Gögn!$F$2:$F$11876,$A30,Gögn!$A$2:$A$11876,AE$207)/1000))</f>
        <v>0</v>
      </c>
      <c r="AF30" s="22">
        <f>IF(AF$8="Bayern",SUMIFS(Erl.Gögn!$H$2:$H$30,Erl.Gögn!$E$2:$E$30,$A30,Erl.Gögn!$A$2:$A$30,AF$207)/1000,IF(AF$8="Allianz",SUMIFS(Erl.Gögn!$H$2:$H$30,Erl.Gögn!$E$2:$E$30,$A30,Erl.Gögn!$A$2:$A$30,AF$207)/1000,SUMIFS(Gögn!$I$2:$I$11876,Gögn!$F$2:$F$11876,$A30,Gögn!$A$2:$A$11876,AF$207)/1000))</f>
        <v>59661.788999999997</v>
      </c>
      <c r="AG30" s="22">
        <f>IF(AG$8="Bayern",SUMIFS(Erl.Gögn!$H$2:$H$30,Erl.Gögn!$E$2:$E$30,$A30,Erl.Gögn!$A$2:$A$30,AG$207)/1000,IF(AG$8="Allianz",SUMIFS(Erl.Gögn!$H$2:$H$30,Erl.Gögn!$E$2:$E$30,$A30,Erl.Gögn!$A$2:$A$30,AG$207)/1000,SUMIFS(Gögn!$I$2:$I$11876,Gögn!$F$2:$F$11876,$A30,Gögn!$A$2:$A$11876,AG$207)/1000))</f>
        <v>0</v>
      </c>
      <c r="AH30" s="22">
        <f>IF(AH$8="Bayern",SUMIFS(Erl.Gögn!$H$2:$H$30,Erl.Gögn!$E$2:$E$30,$A30,Erl.Gögn!$A$2:$A$30,AH$207)/1000,IF(AH$8="Allianz",SUMIFS(Erl.Gögn!$H$2:$H$30,Erl.Gögn!$E$2:$E$30,$A30,Erl.Gögn!$A$2:$A$30,AH$207)/1000,SUMIFS(Gögn!$I$2:$I$11876,Gögn!$F$2:$F$11876,$A30,Gögn!$A$2:$A$11876,AH$207)/1000))</f>
        <v>0</v>
      </c>
      <c r="AI30" s="22">
        <f>IF(AI$8="Bayern",SUMIFS(Erl.Gögn!$H$2:$H$30,Erl.Gögn!$E$2:$E$30,$A30,Erl.Gögn!$A$2:$A$30,AI$207)/1000,IF(AI$8="Allianz",SUMIFS(Erl.Gögn!$H$2:$H$30,Erl.Gögn!$E$2:$E$30,$A30,Erl.Gögn!$A$2:$A$30,AI$207)/1000,SUMIFS(Gögn!$I$2:$I$11876,Gögn!$F$2:$F$11876,$A30,Gögn!$A$2:$A$11876,AI$207)/1000))</f>
        <v>35472.281999999999</v>
      </c>
      <c r="AJ30" s="22">
        <f>IF(AJ$8="Bayern",SUMIFS(Erl.Gögn!$H$2:$H$30,Erl.Gögn!$E$2:$E$30,$A30,Erl.Gögn!$A$2:$A$30,AJ$207)/1000,IF(AJ$8="Allianz",SUMIFS(Erl.Gögn!$H$2:$H$30,Erl.Gögn!$E$2:$E$30,$A30,Erl.Gögn!$A$2:$A$30,AJ$207)/1000,SUMIFS(Gögn!$I$2:$I$11876,Gögn!$F$2:$F$11876,$A30,Gögn!$A$2:$A$11876,AJ$207)/1000))</f>
        <v>1779278.787</v>
      </c>
      <c r="AK30" s="22">
        <f>IF(AK$8="Bayern",SUMIFS(Erl.Gögn!$H$2:$H$30,Erl.Gögn!$E$2:$E$30,$A30,Erl.Gögn!$A$2:$A$30,AK$207)/1000,IF(AK$8="Allianz",SUMIFS(Erl.Gögn!$H$2:$H$30,Erl.Gögn!$E$2:$E$30,$A30,Erl.Gögn!$A$2:$A$30,AK$207)/1000,SUMIFS(Gögn!$I$2:$I$11876,Gögn!$F$2:$F$11876,$A30,Gögn!$A$2:$A$11876,AK$207)/1000))</f>
        <v>0</v>
      </c>
      <c r="AL30" s="22">
        <f>IF(AL$8="Bayern",SUMIFS(Erl.Gögn!$H$2:$H$30,Erl.Gögn!$E$2:$E$30,$A30,Erl.Gögn!$A$2:$A$30,AL$207)/1000,IF(AL$8="Allianz",SUMIFS(Erl.Gögn!$H$2:$H$30,Erl.Gögn!$E$2:$E$30,$A30,Erl.Gögn!$A$2:$A$30,AL$207)/1000,SUMIFS(Gögn!$I$2:$I$11876,Gögn!$F$2:$F$11876,$A30,Gögn!$A$2:$A$11876,AL$207)/1000))</f>
        <v>0</v>
      </c>
      <c r="AM30" s="22">
        <f>IF(AM$8="Bayern",SUMIFS(Erl.Gögn!$H$2:$H$30,Erl.Gögn!$E$2:$E$30,$A30,Erl.Gögn!$A$2:$A$30,AM$207)/1000,IF(AM$8="Allianz",SUMIFS(Erl.Gögn!$H$2:$H$30,Erl.Gögn!$E$2:$E$30,$A30,Erl.Gögn!$A$2:$A$30,AM$207)/1000,SUMIFS(Gögn!$I$2:$I$11876,Gögn!$F$2:$F$11876,$A30,Gögn!$A$2:$A$11876,AM$207)/1000))</f>
        <v>0</v>
      </c>
      <c r="AN30" s="22">
        <f>IF(AN$8="Bayern",SUMIFS(Erl.Gögn!$H$2:$H$30,Erl.Gögn!$E$2:$E$30,$A30,Erl.Gögn!$A$2:$A$30,AN$207)/1000,IF(AN$8="Allianz",SUMIFS(Erl.Gögn!$H$2:$H$30,Erl.Gögn!$E$2:$E$30,$A30,Erl.Gögn!$A$2:$A$30,AN$207)/1000,SUMIFS(Gögn!$I$2:$I$11876,Gögn!$F$2:$F$11876,$A30,Gögn!$A$2:$A$11876,AN$207)/1000))</f>
        <v>0</v>
      </c>
      <c r="AO30" s="22">
        <f>IF(AO$8="Bayern",SUMIFS(Erl.Gögn!$H$2:$H$30,Erl.Gögn!$E$2:$E$30,$A30,Erl.Gögn!$A$2:$A$30,AO$207)/1000,IF(AO$8="Allianz",SUMIFS(Erl.Gögn!$H$2:$H$30,Erl.Gögn!$E$2:$E$30,$A30,Erl.Gögn!$A$2:$A$30,AO$207)/1000,SUMIFS(Gögn!$I$2:$I$11876,Gögn!$F$2:$F$11876,$A30,Gögn!$A$2:$A$11876,AO$207)/1000))</f>
        <v>0</v>
      </c>
      <c r="AP30" s="22">
        <f>IF(AP$8="Bayern",SUMIFS(Erl.Gögn!$H$2:$H$30,Erl.Gögn!$E$2:$E$30,$A30,Erl.Gögn!$A$2:$A$30,AP$207)/1000,IF(AP$8="Allianz",SUMIFS(Erl.Gögn!$H$2:$H$30,Erl.Gögn!$E$2:$E$30,$A30,Erl.Gögn!$A$2:$A$30,AP$207)/1000,SUMIFS(Gögn!$I$2:$I$11876,Gögn!$F$2:$F$11876,$A30,Gögn!$A$2:$A$11876,AP$207)/1000))</f>
        <v>0</v>
      </c>
      <c r="AQ30" s="22">
        <f>IF(AQ$8="Bayern",SUMIFS(Erl.Gögn!$H$2:$H$30,Erl.Gögn!$E$2:$E$30,$A30,Erl.Gögn!$A$2:$A$30,AQ$207)/1000,IF(AQ$8="Allianz",SUMIFS(Erl.Gögn!$H$2:$H$30,Erl.Gögn!$E$2:$E$30,$A30,Erl.Gögn!$A$2:$A$30,AQ$207)/1000,SUMIFS(Gögn!$I$2:$I$11876,Gögn!$F$2:$F$11876,$A30,Gögn!$A$2:$A$11876,AQ$207)/1000))</f>
        <v>33.75</v>
      </c>
      <c r="AR30" s="22">
        <f>IF(AR$8="Bayern",SUMIFS(Erl.Gögn!$H$2:$H$30,Erl.Gögn!$E$2:$E$30,$A30,Erl.Gögn!$A$2:$A$30,AR$207)/1000,IF(AR$8="Allianz",SUMIFS(Erl.Gögn!$H$2:$H$30,Erl.Gögn!$E$2:$E$30,$A30,Erl.Gögn!$A$2:$A$30,AR$207)/1000,SUMIFS(Gögn!$I$2:$I$11876,Gögn!$F$2:$F$11876,$A30,Gögn!$A$2:$A$11876,AR$207)/1000))</f>
        <v>21.875</v>
      </c>
      <c r="AS30" s="22">
        <f>IF(AS$8="Bayern",SUMIFS(Erl.Gögn!$H$2:$H$30,Erl.Gögn!$E$2:$E$30,$A30,Erl.Gögn!$A$2:$A$30,AS$207)/1000,IF(AS$8="Allianz",SUMIFS(Erl.Gögn!$H$2:$H$30,Erl.Gögn!$E$2:$E$30,$A30,Erl.Gögn!$A$2:$A$30,AS$207)/1000,SUMIFS(Gögn!$I$2:$I$11876,Gögn!$F$2:$F$11876,$A30,Gögn!$A$2:$A$11876,AS$207)/1000))</f>
        <v>35.625</v>
      </c>
      <c r="AT30" s="22">
        <f>IF(AT$8="Bayern",SUMIFS(Erl.Gögn!$H$2:$H$30,Erl.Gögn!$E$2:$E$30,$A30,Erl.Gögn!$A$2:$A$30,AT$207)/1000,IF(AT$8="Allianz",SUMIFS(Erl.Gögn!$H$2:$H$30,Erl.Gögn!$E$2:$E$30,$A30,Erl.Gögn!$A$2:$A$30,AT$207)/1000,SUMIFS(Gögn!$I$2:$I$11876,Gögn!$F$2:$F$11876,$A30,Gögn!$A$2:$A$11876,AT$207)/1000))</f>
        <v>0</v>
      </c>
      <c r="AU30" s="22">
        <f>IF(AU$8="Bayern",SUMIFS(Erl.Gögn!$H$2:$H$30,Erl.Gögn!$E$2:$E$30,$A30,Erl.Gögn!$A$2:$A$30,AU$207)/1000,IF(AU$8="Allianz",SUMIFS(Erl.Gögn!$H$2:$H$30,Erl.Gögn!$E$2:$E$30,$A30,Erl.Gögn!$A$2:$A$30,AU$207)/1000,SUMIFS(Gögn!$I$2:$I$11876,Gögn!$F$2:$F$11876,$A30,Gögn!$A$2:$A$11876,AU$207)/1000))</f>
        <v>0</v>
      </c>
      <c r="AV30" s="22">
        <f>IF(AV$8="Bayern",SUMIFS(Erl.Gögn!$H$2:$H$30,Erl.Gögn!$E$2:$E$30,$A30,Erl.Gögn!$A$2:$A$30,AV$207)/1000,IF(AV$8="Allianz",SUMIFS(Erl.Gögn!$H$2:$H$30,Erl.Gögn!$E$2:$E$30,$A30,Erl.Gögn!$A$2:$A$30,AV$207)/1000,SUMIFS(Gögn!$I$2:$I$11876,Gögn!$F$2:$F$11876,$A30,Gögn!$A$2:$A$11876,AV$207)/1000))</f>
        <v>99036.486000000004</v>
      </c>
      <c r="AW30" s="22">
        <f>IF(AW$8="Bayern",SUMIFS(Erl.Gögn!$H$2:$H$30,Erl.Gögn!$E$2:$E$30,$A30,Erl.Gögn!$A$2:$A$30,AW$207)/1000,IF(AW$8="Allianz",SUMIFS(Erl.Gögn!$H$2:$H$30,Erl.Gögn!$E$2:$E$30,$A30,Erl.Gögn!$A$2:$A$30,AW$207)/1000,SUMIFS(Gögn!$I$2:$I$11876,Gögn!$F$2:$F$11876,$A30,Gögn!$A$2:$A$11876,AW$207)/1000))</f>
        <v>0</v>
      </c>
      <c r="AX30" s="22">
        <f>IF(AX$8="Bayern",SUMIFS(Erl.Gögn!$H$2:$H$30,Erl.Gögn!$E$2:$E$30,$A30,Erl.Gögn!$A$2:$A$30,AX$207)/1000,IF(AX$8="Allianz",SUMIFS(Erl.Gögn!$H$2:$H$30,Erl.Gögn!$E$2:$E$30,$A30,Erl.Gögn!$A$2:$A$30,AX$207)/1000,SUMIFS(Gögn!$I$2:$I$11876,Gögn!$F$2:$F$11876,$A30,Gögn!$A$2:$A$11876,AX$207)/1000))</f>
        <v>33764.881000000001</v>
      </c>
      <c r="AY30" s="22">
        <f>IF(AY$8="Bayern",SUMIFS(Erl.Gögn!$H$2:$H$30,Erl.Gögn!$E$2:$E$30,$A30,Erl.Gögn!$A$2:$A$30,AY$207)/1000,IF(AY$8="Allianz",SUMIFS(Erl.Gögn!$H$2:$H$30,Erl.Gögn!$E$2:$E$30,$A30,Erl.Gögn!$A$2:$A$30,AY$207)/1000,SUMIFS(Gögn!$I$2:$I$11876,Gögn!$F$2:$F$11876,$A30,Gögn!$A$2:$A$11876,AY$207)/1000))</f>
        <v>0</v>
      </c>
      <c r="AZ30" s="22">
        <f>IF(AZ$8="Bayern",SUMIFS(Erl.Gögn!$H$2:$H$30,Erl.Gögn!$E$2:$E$30,$A30,Erl.Gögn!$A$2:$A$30,AZ$207)/1000,IF(AZ$8="Allianz",SUMIFS(Erl.Gögn!$H$2:$H$30,Erl.Gögn!$E$2:$E$30,$A30,Erl.Gögn!$A$2:$A$30,AZ$207)/1000,SUMIFS(Gögn!$I$2:$I$11876,Gögn!$F$2:$F$11876,$A30,Gögn!$A$2:$A$11876,AZ$207)/1000))</f>
        <v>0</v>
      </c>
      <c r="BA30" s="22">
        <f>IF(BA$8="Bayern",SUMIFS(Erl.Gögn!$H$2:$H$30,Erl.Gögn!$E$2:$E$30,$A30,Erl.Gögn!$A$2:$A$30,BA$207)/1000,IF(BA$8="Allianz",SUMIFS(Erl.Gögn!$H$2:$H$30,Erl.Gögn!$E$2:$E$30,$A30,Erl.Gögn!$A$2:$A$30,BA$207)/1000,SUMIFS(Gögn!$I$2:$I$11876,Gögn!$F$2:$F$11876,$A30,Gögn!$A$2:$A$11876,BA$207)/1000))</f>
        <v>0</v>
      </c>
      <c r="BB30" s="22">
        <f>IF(BB$8="Bayern",SUMIFS(Erl.Gögn!$H$2:$H$30,Erl.Gögn!$E$2:$E$30,$A30,Erl.Gögn!$A$2:$A$30,BB$207)/1000,IF(BB$8="Allianz",SUMIFS(Erl.Gögn!$H$2:$H$30,Erl.Gögn!$E$2:$E$30,$A30,Erl.Gögn!$A$2:$A$30,BB$207)/1000,SUMIFS(Gögn!$I$2:$I$11876,Gögn!$F$2:$F$11876,$A30,Gögn!$A$2:$A$11876,BB$207)/1000))</f>
        <v>0</v>
      </c>
      <c r="BC30" s="22">
        <f>IF(BC$8="Bayern",SUMIFS(Erl.Gögn!$H$2:$H$30,Erl.Gögn!$E$2:$E$30,$A30,Erl.Gögn!$A$2:$A$30,BC$207)/1000,IF(BC$8="Allianz",SUMIFS(Erl.Gögn!$H$2:$H$30,Erl.Gögn!$E$2:$E$30,$A30,Erl.Gögn!$A$2:$A$30,BC$207)/1000,SUMIFS(Gögn!$I$2:$I$11876,Gögn!$F$2:$F$11876,$A30,Gögn!$A$2:$A$11876,BC$207)/1000))</f>
        <v>59469.116999999998</v>
      </c>
      <c r="BD30" s="22">
        <f>IF(BD$8="Bayern",SUMIFS(Erl.Gögn!$H$2:$H$30,Erl.Gögn!$E$2:$E$30,$A30,Erl.Gögn!$A$2:$A$30,BD$207)/1000,IF(BD$8="Allianz",SUMIFS(Erl.Gögn!$H$2:$H$30,Erl.Gögn!$E$2:$E$30,$A30,Erl.Gögn!$A$2:$A$30,BD$207)/1000,SUMIFS(Gögn!$I$2:$I$11876,Gögn!$F$2:$F$11876,$A30,Gögn!$A$2:$A$11876,BD$207)/1000))</f>
        <v>3236381.102</v>
      </c>
      <c r="BE30" s="22">
        <f>IF(BE$8="Bayern",SUMIFS(Erl.Gögn!$H$2:$H$30,Erl.Gögn!$E$2:$E$30,$A30,Erl.Gögn!$A$2:$A$30,BE$207)/1000,IF(BE$8="Allianz",SUMIFS(Erl.Gögn!$H$2:$H$30,Erl.Gögn!$E$2:$E$30,$A30,Erl.Gögn!$A$2:$A$30,BE$207)/1000,SUMIFS(Gögn!$I$2:$I$11876,Gögn!$F$2:$F$11876,$A30,Gögn!$A$2:$A$11876,BE$207)/1000))</f>
        <v>0</v>
      </c>
      <c r="BF30" s="22">
        <f>IF(BF$8="Bayern",SUMIFS(Erl.Gögn!$H$2:$H$30,Erl.Gögn!$E$2:$E$30,$A30,Erl.Gögn!$A$2:$A$30,BF$207)/1000,IF(BF$8="Allianz",SUMIFS(Erl.Gögn!$H$2:$H$30,Erl.Gögn!$E$2:$E$30,$A30,Erl.Gögn!$A$2:$A$30,BF$207)/1000,SUMIFS(Gögn!$I$2:$I$11876,Gögn!$F$2:$F$11876,$A30,Gögn!$A$2:$A$11876,BF$207)/1000))</f>
        <v>0</v>
      </c>
      <c r="BG30" s="22">
        <f>IF(BG$8="Bayern",SUMIFS(Erl.Gögn!$H$2:$H$30,Erl.Gögn!$E$2:$E$30,$A30,Erl.Gögn!$A$2:$A$30,BG$207)/1000,IF(BG$8="Allianz",SUMIFS(Erl.Gögn!$H$2:$H$30,Erl.Gögn!$E$2:$E$30,$A30,Erl.Gögn!$A$2:$A$30,BG$207)/1000,SUMIFS(Gögn!$I$2:$I$11876,Gögn!$F$2:$F$11876,$A30,Gögn!$A$2:$A$11876,BG$207)/1000))</f>
        <v>451733.67099999997</v>
      </c>
      <c r="BH30" s="22">
        <f>IF(BH$8="Bayern",SUMIFS(Erl.Gögn!$H$2:$H$30,Erl.Gögn!$E$2:$E$30,$A30,Erl.Gögn!$A$2:$A$30,BH$207)/1000,IF(BH$8="Allianz",SUMIFS(Erl.Gögn!$H$2:$H$30,Erl.Gögn!$E$2:$E$30,$A30,Erl.Gögn!$A$2:$A$30,BH$207)/1000,SUMIFS(Gögn!$I$2:$I$11876,Gögn!$F$2:$F$11876,$A30,Gögn!$A$2:$A$11876,BH$207)/1000))</f>
        <v>8.125</v>
      </c>
      <c r="BI30" s="22">
        <f>IF(BI$8="Bayern",SUMIFS(Erl.Gögn!$H$2:$H$30,Erl.Gögn!$E$2:$E$30,$A30,Erl.Gögn!$A$2:$A$30,BI$207)/1000,IF(BI$8="Allianz",SUMIFS(Erl.Gögn!$H$2:$H$30,Erl.Gögn!$E$2:$E$30,$A30,Erl.Gögn!$A$2:$A$30,BI$207)/1000,SUMIFS(Gögn!$I$2:$I$11876,Gögn!$F$2:$F$11876,$A30,Gögn!$A$2:$A$11876,BI$207)/1000))</f>
        <v>0</v>
      </c>
      <c r="BJ30" s="22">
        <f>IF(BJ$8="Bayern",SUMIFS(Erl.Gögn!$H$2:$H$30,Erl.Gögn!$E$2:$E$30,$A30,Erl.Gögn!$A$2:$A$30,BJ$207)/1000,IF(BJ$8="Allianz",SUMIFS(Erl.Gögn!$H$2:$H$30,Erl.Gögn!$E$2:$E$30,$A30,Erl.Gögn!$A$2:$A$30,BJ$207)/1000,SUMIFS(Gögn!$I$2:$I$11876,Gögn!$F$2:$F$11876,$A30,Gögn!$A$2:$A$11876,BJ$207)/1000))</f>
        <v>0</v>
      </c>
      <c r="BK30" s="22">
        <f>IF(BK$8="Bayern",SUMIFS(Erl.Gögn!$H$2:$H$30,Erl.Gögn!$E$2:$E$30,$A30,Erl.Gögn!$A$2:$A$30,BK$207)/1000,IF(BK$8="Allianz",SUMIFS(Erl.Gögn!$H$2:$H$30,Erl.Gögn!$E$2:$E$30,$A30,Erl.Gögn!$A$2:$A$30,BK$207)/1000,SUMIFS(Gögn!$I$2:$I$11876,Gögn!$F$2:$F$11876,$A30,Gögn!$A$2:$A$11876,BK$207)/1000))</f>
        <v>0</v>
      </c>
      <c r="BL30" s="22">
        <f>IF(BL$8="Bayern",SUMIFS(Erl.Gögn!$H$2:$H$30,Erl.Gögn!$E$2:$E$30,$A30,Erl.Gögn!$A$2:$A$30,BL$207)/1000,IF(BL$8="Allianz",SUMIFS(Erl.Gögn!$H$2:$H$30,Erl.Gögn!$E$2:$E$30,$A30,Erl.Gögn!$A$2:$A$30,BL$207)/1000,SUMIFS(Gögn!$I$2:$I$11876,Gögn!$F$2:$F$11876,$A30,Gögn!$A$2:$A$11876,BL$207)/1000))</f>
        <v>0</v>
      </c>
      <c r="BM30" s="22">
        <f>IF(BM$8="Bayern",SUMIFS(Erl.Gögn!$H$2:$H$30,Erl.Gögn!$E$2:$E$30,$A30,Erl.Gögn!$A$2:$A$30,BM$207)/1000,IF(BM$8="Allianz",SUMIFS(Erl.Gögn!$H$2:$H$30,Erl.Gögn!$E$2:$E$30,$A30,Erl.Gögn!$A$2:$A$30,BM$207)/1000,SUMIFS(Gögn!$I$2:$I$11876,Gögn!$F$2:$F$11876,$A30,Gögn!$A$2:$A$11876,BM$207)/1000))</f>
        <v>0</v>
      </c>
      <c r="BN30" s="22">
        <f>IF(BN$8="Bayern",SUMIFS(Erl.Gögn!$H$2:$H$30,Erl.Gögn!$E$2:$E$30,$A30,Erl.Gögn!$A$2:$A$30,BN$207)/1000,IF(BN$8="Allianz",SUMIFS(Erl.Gögn!$H$2:$H$30,Erl.Gögn!$E$2:$E$30,$A30,Erl.Gögn!$A$2:$A$30,BN$207)/1000,SUMIFS(Gögn!$I$2:$I$11876,Gögn!$F$2:$F$11876,$A30,Gögn!$A$2:$A$11876,BN$207)/1000))</f>
        <v>0</v>
      </c>
      <c r="BO30" s="22">
        <f>IF(BO$8="Bayern",SUMIFS(Erl.Gögn!$H$2:$H$30,Erl.Gögn!$E$2:$E$30,$A30,Erl.Gögn!$A$2:$A$30,BO$207)/1000,IF(BO$8="Allianz",SUMIFS(Erl.Gögn!$H$2:$H$30,Erl.Gögn!$E$2:$E$30,$A30,Erl.Gögn!$A$2:$A$30,BO$207)/1000,SUMIFS(Gögn!$I$2:$I$11876,Gögn!$F$2:$F$11876,$A30,Gögn!$A$2:$A$11876,BO$207)/1000))</f>
        <v>87275.255999999994</v>
      </c>
      <c r="BP30" s="22">
        <f>IF(BP$8="Bayern",SUMIFS(Erl.Gögn!$H$2:$H$30,Erl.Gögn!$E$2:$E$30,$A30,Erl.Gögn!$A$2:$A$30,BP$207)/1000,IF(BP$8="Allianz",SUMIFS(Erl.Gögn!$H$2:$H$30,Erl.Gögn!$E$2:$E$30,$A30,Erl.Gögn!$A$2:$A$30,BP$207)/1000,SUMIFS(Gögn!$I$2:$I$11876,Gögn!$F$2:$F$11876,$A30,Gögn!$A$2:$A$11876,BP$207)/1000))</f>
        <v>331.471</v>
      </c>
      <c r="BQ30" s="22">
        <f>IF(BQ$8="Bayern",SUMIFS(Erl.Gögn!$H$2:$H$30,Erl.Gögn!$E$2:$E$30,$A30,Erl.Gögn!$A$2:$A$30,BQ$207)/1000,IF(BQ$8="Allianz",SUMIFS(Erl.Gögn!$H$2:$H$30,Erl.Gögn!$E$2:$E$30,$A30,Erl.Gögn!$A$2:$A$30,BQ$207)/1000,SUMIFS(Gögn!$I$2:$I$11876,Gögn!$F$2:$F$11876,$A30,Gögn!$A$2:$A$11876,BQ$207)/1000))</f>
        <v>276.93599999999998</v>
      </c>
      <c r="BR30" s="22">
        <f>IF(BR$8="Bayern",SUMIFS(Erl.Gögn!$H$2:$H$30,Erl.Gögn!$E$2:$E$30,$A30,Erl.Gögn!$A$2:$A$30,BR$207)/1000,IF(BR$8="Allianz",SUMIFS(Erl.Gögn!$H$2:$H$30,Erl.Gögn!$E$2:$E$30,$A30,Erl.Gögn!$A$2:$A$30,BR$207)/1000,SUMIFS(Gögn!$I$2:$I$11876,Gögn!$F$2:$F$11876,$A30,Gögn!$A$2:$A$11876,BR$207)/1000))</f>
        <v>144.90299999999999</v>
      </c>
      <c r="BS30" s="22">
        <f>IF(BS$8="Bayern",SUMIFS(Erl.Gögn!$H$2:$H$30,Erl.Gögn!$E$2:$E$30,$A30,Erl.Gögn!$A$2:$A$30,BS$207)/1000,IF(BS$8="Allianz",SUMIFS(Erl.Gögn!$H$2:$H$30,Erl.Gögn!$E$2:$E$30,$A30,Erl.Gögn!$A$2:$A$30,BS$207)/1000,SUMIFS(Gögn!$I$2:$I$11876,Gögn!$F$2:$F$11876,$A30,Gögn!$A$2:$A$11876,BS$207)/1000))</f>
        <v>0</v>
      </c>
      <c r="BT30" s="22">
        <f>IF(BT$8="Bayern",SUMIFS(Erl.Gögn!$H$2:$H$30,Erl.Gögn!$E$2:$E$30,$A30,Erl.Gögn!$A$2:$A$30,BT$207)/1000,IF(BT$8="Allianz",SUMIFS(Erl.Gögn!$H$2:$H$30,Erl.Gögn!$E$2:$E$30,$A30,Erl.Gögn!$A$2:$A$30,BT$207)/1000,SUMIFS(Gögn!$I$2:$I$11876,Gögn!$F$2:$F$11876,$A30,Gögn!$A$2:$A$11876,BT$207)/1000))</f>
        <v>211</v>
      </c>
      <c r="BU30" s="22">
        <f>IF(BU$8="Bayern",SUMIFS(Erl.Gögn!$H$2:$H$30,Erl.Gögn!$E$2:$E$30,$A30,Erl.Gögn!$A$2:$A$30,BU$207)/1000,IF(BU$8="Allianz",SUMIFS(Erl.Gögn!$H$2:$H$30,Erl.Gögn!$E$2:$E$30,$A30,Erl.Gögn!$A$2:$A$30,BU$207)/1000,SUMIFS(Gögn!$I$2:$I$11876,Gögn!$F$2:$F$11876,$A30,Gögn!$A$2:$A$11876,BU$207)/1000))</f>
        <v>1834</v>
      </c>
      <c r="BV30" s="22">
        <f>IF(BV$8="Bayern",SUMIFS(Erl.Gögn!$H$2:$H$30,Erl.Gögn!$E$2:$E$30,$A30,Erl.Gögn!$A$2:$A$30,BV$207)/1000,IF(BV$8="Allianz",SUMIFS(Erl.Gögn!$H$2:$H$30,Erl.Gögn!$E$2:$E$30,$A30,Erl.Gögn!$A$2:$A$30,BV$207)/1000,SUMIFS(Gögn!$I$2:$I$11876,Gögn!$F$2:$F$11876,$A30,Gögn!$A$2:$A$11876,BV$207)/1000))</f>
        <v>35077.553999999996</v>
      </c>
      <c r="BW30" s="22">
        <f>IF(BW$8="Bayern",SUMIFS(Erl.Gögn!$H$2:$H$30,Erl.Gögn!$E$2:$E$30,$A30,Erl.Gögn!$A$2:$A$30,BW$207)/1000,IF(BW$8="Allianz",SUMIFS(Erl.Gögn!$H$2:$H$30,Erl.Gögn!$E$2:$E$30,$A30,Erl.Gögn!$A$2:$A$30,BW$207)/1000,SUMIFS(Gögn!$I$2:$I$11876,Gögn!$F$2:$F$11876,$A30,Gögn!$A$2:$A$11876,BW$207)/1000))</f>
        <v>0</v>
      </c>
      <c r="BX30" s="22">
        <f>IF(BX$8="Bayern",SUMIFS(Erl.Gögn!$H$2:$H$30,Erl.Gögn!$E$2:$E$30,$A30,Erl.Gögn!$A$2:$A$30,BX$207)/1000,IF(BX$8="Allianz",SUMIFS(Erl.Gögn!$H$2:$H$30,Erl.Gögn!$E$2:$E$30,$A30,Erl.Gögn!$A$2:$A$30,BX$207)/1000,SUMIFS(Gögn!$I$2:$I$11876,Gögn!$F$2:$F$11876,$A30,Gögn!$A$2:$A$11876,BX$207)/1000))</f>
        <v>0</v>
      </c>
      <c r="BY30" s="22">
        <f>IF(BY$8="Bayern",SUMIFS(Erl.Gögn!$H$2:$H$30,Erl.Gögn!$E$2:$E$30,$A30,Erl.Gögn!$A$2:$A$30,BY$207)/1000,IF(BY$8="Allianz",SUMIFS(Erl.Gögn!$H$2:$H$30,Erl.Gögn!$E$2:$E$30,$A30,Erl.Gögn!$A$2:$A$30,BY$207)/1000,SUMIFS(Gögn!$I$2:$I$11876,Gögn!$F$2:$F$11876,$A30,Gögn!$A$2:$A$11876,BY$207)/1000))</f>
        <v>0</v>
      </c>
      <c r="BZ30" s="22">
        <f>IF(BZ$8="Bayern",SUMIFS(Erl.Gögn!$H$2:$H$30,Erl.Gögn!$E$2:$E$30,$A30,Erl.Gögn!$A$2:$A$30,BZ$207)/1000,IF(BZ$8="Allianz",SUMIFS(Erl.Gögn!$H$2:$H$30,Erl.Gögn!$E$2:$E$30,$A30,Erl.Gögn!$A$2:$A$30,BZ$207)/1000,SUMIFS(Gögn!$I$2:$I$11876,Gögn!$F$2:$F$11876,$A30,Gögn!$A$2:$A$11876,BZ$207)/1000))</f>
        <v>0</v>
      </c>
      <c r="CA30" s="22">
        <f>IF(CA$8="Bayern",SUMIFS(Erl.Gögn!$H$2:$H$30,Erl.Gögn!$E$2:$E$30,$A30,Erl.Gögn!$A$2:$A$30,CA$207)/1000,IF(CA$8="Allianz",SUMIFS(Erl.Gögn!$H$2:$H$30,Erl.Gögn!$E$2:$E$30,$A30,Erl.Gögn!$A$2:$A$30,CA$207)/1000,SUMIFS(Gögn!$I$2:$I$11876,Gögn!$F$2:$F$11876,$A30,Gögn!$A$2:$A$11876,CA$207)/1000))</f>
        <v>0</v>
      </c>
      <c r="CB30" s="22">
        <f>IF(CB$8="Bayern",SUMIFS(Erl.Gögn!$H$2:$H$30,Erl.Gögn!$E$2:$E$30,$A30,Erl.Gögn!$A$2:$A$30,CB$207)/1000,IF(CB$8="Allianz",SUMIFS(Erl.Gögn!$H$2:$H$30,Erl.Gögn!$E$2:$E$30,$A30,Erl.Gögn!$A$2:$A$30,CB$207)/1000,SUMIFS(Gögn!$I$2:$I$11876,Gögn!$F$2:$F$11876,$A30,Gögn!$A$2:$A$11876,CB$207)/1000))</f>
        <v>0</v>
      </c>
      <c r="CC30" s="22">
        <f>IF(CC$8="Bayern",SUMIFS(Erl.Gögn!$H$2:$H$30,Erl.Gögn!$E$2:$E$30,$A30,Erl.Gögn!$A$2:$A$30,CC$207)/1000,IF(CC$8="Allianz",SUMIFS(Erl.Gögn!$H$2:$H$30,Erl.Gögn!$E$2:$E$30,$A30,Erl.Gögn!$A$2:$A$30,CC$207)/1000,SUMIFS(Gögn!$I$2:$I$11876,Gögn!$F$2:$F$11876,$A30,Gögn!$A$2:$A$11876,CC$207)/1000))</f>
        <v>0</v>
      </c>
      <c r="CD30" s="22">
        <f>IF(CD$8="Bayern",SUMIFS(Erl.Gögn!$H$2:$H$30,Erl.Gögn!$E$2:$E$30,$A30,Erl.Gögn!$A$2:$A$30,CD$207)/1000,IF(CD$8="Allianz",SUMIFS(Erl.Gögn!$H$2:$H$30,Erl.Gögn!$E$2:$E$30,$A30,Erl.Gögn!$A$2:$A$30,CD$207)/1000,SUMIFS(Gögn!$I$2:$I$11876,Gögn!$F$2:$F$11876,$A30,Gögn!$A$2:$A$11876,CD$207)/1000))</f>
        <v>0</v>
      </c>
    </row>
    <row r="31" spans="1:82" ht="15">
      <c r="A31" s="5" t="s">
        <v>180</v>
      </c>
      <c r="B31" s="5"/>
      <c r="C31" s="23" t="s">
        <v>181</v>
      </c>
      <c r="D31" s="24">
        <f>SUM(E31:CD31)</f>
        <v>0</v>
      </c>
      <c r="E31" s="24">
        <f>IF(E$8="Bayern",SUMIFS(Erl.Gögn!$H$2:$H$30,Erl.Gögn!$E$2:$E$30,$A31,Erl.Gögn!$A$2:$A$30,E$207)/1000,IF(E$8="Allianz",SUMIFS(Erl.Gögn!$H$2:$H$30,Erl.Gögn!$E$2:$E$30,$A31,Erl.Gögn!$A$2:$A$30,E$207)/1000,SUMIFS(Gögn!$I$2:$I$11876,Gögn!$F$2:$F$11876,$A31,Gögn!$A$2:$A$11876,E$207)/1000))</f>
        <v>0</v>
      </c>
      <c r="F31" s="24">
        <f>IF(F$8="Bayern",SUMIFS(Erl.Gögn!$H$2:$H$30,Erl.Gögn!$E$2:$E$30,$A31,Erl.Gögn!$A$2:$A$30,F$207)/1000,IF(F$8="Allianz",SUMIFS(Erl.Gögn!$H$2:$H$30,Erl.Gögn!$E$2:$E$30,$A31,Erl.Gögn!$A$2:$A$30,F$207)/1000,SUMIFS(Gögn!$I$2:$I$11876,Gögn!$F$2:$F$11876,$A31,Gögn!$A$2:$A$11876,F$207)/1000))</f>
        <v>0</v>
      </c>
      <c r="G31" s="24">
        <f>IF(G$8="Bayern",SUMIFS(Erl.Gögn!$H$2:$H$30,Erl.Gögn!$E$2:$E$30,$A31,Erl.Gögn!$A$2:$A$30,G$207)/1000,IF(G$8="Allianz",SUMIFS(Erl.Gögn!$H$2:$H$30,Erl.Gögn!$E$2:$E$30,$A31,Erl.Gögn!$A$2:$A$30,G$207)/1000,SUMIFS(Gögn!$I$2:$I$11876,Gögn!$F$2:$F$11876,$A31,Gögn!$A$2:$A$11876,G$207)/1000))</f>
        <v>0</v>
      </c>
      <c r="H31" s="24">
        <f>IF(H$8="Bayern",SUMIFS(Erl.Gögn!$H$2:$H$30,Erl.Gögn!$E$2:$E$30,$A31,Erl.Gögn!$A$2:$A$30,H$207)/1000,IF(H$8="Allianz",SUMIFS(Erl.Gögn!$H$2:$H$30,Erl.Gögn!$E$2:$E$30,$A31,Erl.Gögn!$A$2:$A$30,H$207)/1000,SUMIFS(Gögn!$I$2:$I$11876,Gögn!$F$2:$F$11876,$A31,Gögn!$A$2:$A$11876,H$207)/1000))</f>
        <v>0</v>
      </c>
      <c r="I31" s="24">
        <f>IF(I$8="Bayern",SUMIFS(Erl.Gögn!$H$2:$H$30,Erl.Gögn!$E$2:$E$30,$A31,Erl.Gögn!$A$2:$A$30,I$207)/1000,IF(I$8="Allianz",SUMIFS(Erl.Gögn!$H$2:$H$30,Erl.Gögn!$E$2:$E$30,$A31,Erl.Gögn!$A$2:$A$30,I$207)/1000,SUMIFS(Gögn!$I$2:$I$11876,Gögn!$F$2:$F$11876,$A31,Gögn!$A$2:$A$11876,I$207)/1000))</f>
        <v>0</v>
      </c>
      <c r="J31" s="24">
        <f>IF(J$8="Bayern",SUMIFS(Erl.Gögn!$H$2:$H$30,Erl.Gögn!$E$2:$E$30,$A31,Erl.Gögn!$A$2:$A$30,J$207)/1000,IF(J$8="Allianz",SUMIFS(Erl.Gögn!$H$2:$H$30,Erl.Gögn!$E$2:$E$30,$A31,Erl.Gögn!$A$2:$A$30,J$207)/1000,SUMIFS(Gögn!$I$2:$I$11876,Gögn!$F$2:$F$11876,$A31,Gögn!$A$2:$A$11876,J$207)/1000))</f>
        <v>0</v>
      </c>
      <c r="K31" s="24">
        <f>IF(K$8="Bayern",SUMIFS(Erl.Gögn!$H$2:$H$30,Erl.Gögn!$E$2:$E$30,$A31,Erl.Gögn!$A$2:$A$30,K$207)/1000,IF(K$8="Allianz",SUMIFS(Erl.Gögn!$H$2:$H$30,Erl.Gögn!$E$2:$E$30,$A31,Erl.Gögn!$A$2:$A$30,K$207)/1000,SUMIFS(Gögn!$I$2:$I$11876,Gögn!$F$2:$F$11876,$A31,Gögn!$A$2:$A$11876,K$207)/1000))</f>
        <v>0</v>
      </c>
      <c r="L31" s="24">
        <f>IF(L$8="Bayern",SUMIFS(Erl.Gögn!$H$2:$H$30,Erl.Gögn!$E$2:$E$30,$A31,Erl.Gögn!$A$2:$A$30,L$207)/1000,IF(L$8="Allianz",SUMIFS(Erl.Gögn!$H$2:$H$30,Erl.Gögn!$E$2:$E$30,$A31,Erl.Gögn!$A$2:$A$30,L$207)/1000,SUMIFS(Gögn!$I$2:$I$11876,Gögn!$F$2:$F$11876,$A31,Gögn!$A$2:$A$11876,L$207)/1000))</f>
        <v>0</v>
      </c>
      <c r="M31" s="24">
        <f>IF(M$8="Bayern",SUMIFS(Erl.Gögn!$H$2:$H$30,Erl.Gögn!$E$2:$E$30,$A31,Erl.Gögn!$A$2:$A$30,M$207)/1000,IF(M$8="Allianz",SUMIFS(Erl.Gögn!$H$2:$H$30,Erl.Gögn!$E$2:$E$30,$A31,Erl.Gögn!$A$2:$A$30,M$207)/1000,SUMIFS(Gögn!$I$2:$I$11876,Gögn!$F$2:$F$11876,$A31,Gögn!$A$2:$A$11876,M$207)/1000))</f>
        <v>0</v>
      </c>
      <c r="N31" s="24">
        <f>IF(N$8="Bayern",SUMIFS(Erl.Gögn!$H$2:$H$30,Erl.Gögn!$E$2:$E$30,$A31,Erl.Gögn!$A$2:$A$30,N$207)/1000,IF(N$8="Allianz",SUMIFS(Erl.Gögn!$H$2:$H$30,Erl.Gögn!$E$2:$E$30,$A31,Erl.Gögn!$A$2:$A$30,N$207)/1000,SUMIFS(Gögn!$I$2:$I$11876,Gögn!$F$2:$F$11876,$A31,Gögn!$A$2:$A$11876,N$207)/1000))</f>
        <v>0</v>
      </c>
      <c r="O31" s="24">
        <f>IF(O$8="Bayern",SUMIFS(Erl.Gögn!$H$2:$H$30,Erl.Gögn!$E$2:$E$30,$A31,Erl.Gögn!$A$2:$A$30,O$207)/1000,IF(O$8="Allianz",SUMIFS(Erl.Gögn!$H$2:$H$30,Erl.Gögn!$E$2:$E$30,$A31,Erl.Gögn!$A$2:$A$30,O$207)/1000,SUMIFS(Gögn!$I$2:$I$11876,Gögn!$F$2:$F$11876,$A31,Gögn!$A$2:$A$11876,O$207)/1000))</f>
        <v>0</v>
      </c>
      <c r="P31" s="24">
        <f>IF(P$8="Bayern",SUMIFS(Erl.Gögn!$H$2:$H$30,Erl.Gögn!$E$2:$E$30,$A31,Erl.Gögn!$A$2:$A$30,P$207)/1000,IF(P$8="Allianz",SUMIFS(Erl.Gögn!$H$2:$H$30,Erl.Gögn!$E$2:$E$30,$A31,Erl.Gögn!$A$2:$A$30,P$207)/1000,SUMIFS(Gögn!$I$2:$I$11876,Gögn!$F$2:$F$11876,$A31,Gögn!$A$2:$A$11876,P$207)/1000))</f>
        <v>0</v>
      </c>
      <c r="Q31" s="24">
        <f>IF(Q$8="Bayern",SUMIFS(Erl.Gögn!$H$2:$H$30,Erl.Gögn!$E$2:$E$30,$A31,Erl.Gögn!$A$2:$A$30,Q$207)/1000,IF(Q$8="Allianz",SUMIFS(Erl.Gögn!$H$2:$H$30,Erl.Gögn!$E$2:$E$30,$A31,Erl.Gögn!$A$2:$A$30,Q$207)/1000,SUMIFS(Gögn!$I$2:$I$11876,Gögn!$F$2:$F$11876,$A31,Gögn!$A$2:$A$11876,Q$207)/1000))</f>
        <v>0</v>
      </c>
      <c r="R31" s="24">
        <f>IF(R$8="Bayern",SUMIFS(Erl.Gögn!$H$2:$H$30,Erl.Gögn!$E$2:$E$30,$A31,Erl.Gögn!$A$2:$A$30,R$207)/1000,IF(R$8="Allianz",SUMIFS(Erl.Gögn!$H$2:$H$30,Erl.Gögn!$E$2:$E$30,$A31,Erl.Gögn!$A$2:$A$30,R$207)/1000,SUMIFS(Gögn!$I$2:$I$11876,Gögn!$F$2:$F$11876,$A31,Gögn!$A$2:$A$11876,R$207)/1000))</f>
        <v>0</v>
      </c>
      <c r="S31" s="24">
        <f>IF(S$8="Bayern",SUMIFS(Erl.Gögn!$H$2:$H$30,Erl.Gögn!$E$2:$E$30,$A31,Erl.Gögn!$A$2:$A$30,S$207)/1000,IF(S$8="Allianz",SUMIFS(Erl.Gögn!$H$2:$H$30,Erl.Gögn!$E$2:$E$30,$A31,Erl.Gögn!$A$2:$A$30,S$207)/1000,SUMIFS(Gögn!$I$2:$I$11876,Gögn!$F$2:$F$11876,$A31,Gögn!$A$2:$A$11876,S$207)/1000))</f>
        <v>0</v>
      </c>
      <c r="T31" s="24">
        <f>IF(T$8="Bayern",SUMIFS(Erl.Gögn!$H$2:$H$30,Erl.Gögn!$E$2:$E$30,$A31,Erl.Gögn!$A$2:$A$30,T$207)/1000,IF(T$8="Allianz",SUMIFS(Erl.Gögn!$H$2:$H$30,Erl.Gögn!$E$2:$E$30,$A31,Erl.Gögn!$A$2:$A$30,T$207)/1000,SUMIFS(Gögn!$I$2:$I$11876,Gögn!$F$2:$F$11876,$A31,Gögn!$A$2:$A$11876,T$207)/1000))</f>
        <v>0</v>
      </c>
      <c r="U31" s="24">
        <f>IF(U$8="Bayern",SUMIFS(Erl.Gögn!$H$2:$H$30,Erl.Gögn!$E$2:$E$30,$A31,Erl.Gögn!$A$2:$A$30,U$207)/1000,IF(U$8="Allianz",SUMIFS(Erl.Gögn!$H$2:$H$30,Erl.Gögn!$E$2:$E$30,$A31,Erl.Gögn!$A$2:$A$30,U$207)/1000,SUMIFS(Gögn!$I$2:$I$11876,Gögn!$F$2:$F$11876,$A31,Gögn!$A$2:$A$11876,U$207)/1000))</f>
        <v>0</v>
      </c>
      <c r="V31" s="24">
        <f>IF(V$8="Bayern",SUMIFS(Erl.Gögn!$H$2:$H$30,Erl.Gögn!$E$2:$E$30,$A31,Erl.Gögn!$A$2:$A$30,V$207)/1000,IF(V$8="Allianz",SUMIFS(Erl.Gögn!$H$2:$H$30,Erl.Gögn!$E$2:$E$30,$A31,Erl.Gögn!$A$2:$A$30,V$207)/1000,SUMIFS(Gögn!$I$2:$I$11876,Gögn!$F$2:$F$11876,$A31,Gögn!$A$2:$A$11876,V$207)/1000))</f>
        <v>0</v>
      </c>
      <c r="W31" s="24">
        <f>IF(W$8="Bayern",SUMIFS(Erl.Gögn!$H$2:$H$30,Erl.Gögn!$E$2:$E$30,$A31,Erl.Gögn!$A$2:$A$30,W$207)/1000,IF(W$8="Allianz",SUMIFS(Erl.Gögn!$H$2:$H$30,Erl.Gögn!$E$2:$E$30,$A31,Erl.Gögn!$A$2:$A$30,W$207)/1000,SUMIFS(Gögn!$I$2:$I$11876,Gögn!$F$2:$F$11876,$A31,Gögn!$A$2:$A$11876,W$207)/1000))</f>
        <v>0</v>
      </c>
      <c r="X31" s="24">
        <f>IF(X$8="Bayern",SUMIFS(Erl.Gögn!$H$2:$H$30,Erl.Gögn!$E$2:$E$30,$A31,Erl.Gögn!$A$2:$A$30,X$207)/1000,IF(X$8="Allianz",SUMIFS(Erl.Gögn!$H$2:$H$30,Erl.Gögn!$E$2:$E$30,$A31,Erl.Gögn!$A$2:$A$30,X$207)/1000,SUMIFS(Gögn!$I$2:$I$11876,Gögn!$F$2:$F$11876,$A31,Gögn!$A$2:$A$11876,X$207)/1000))</f>
        <v>0</v>
      </c>
      <c r="Y31" s="24">
        <f>IF(Y$8="Bayern",SUMIFS(Erl.Gögn!$H$2:$H$30,Erl.Gögn!$E$2:$E$30,$A31,Erl.Gögn!$A$2:$A$30,Y$207)/1000,IF(Y$8="Allianz",SUMIFS(Erl.Gögn!$H$2:$H$30,Erl.Gögn!$E$2:$E$30,$A31,Erl.Gögn!$A$2:$A$30,Y$207)/1000,SUMIFS(Gögn!$I$2:$I$11876,Gögn!$F$2:$F$11876,$A31,Gögn!$A$2:$A$11876,Y$207)/1000))</f>
        <v>0</v>
      </c>
      <c r="Z31" s="24">
        <f>IF(Z$8="Bayern",SUMIFS(Erl.Gögn!$H$2:$H$30,Erl.Gögn!$E$2:$E$30,$A31,Erl.Gögn!$A$2:$A$30,Z$207)/1000,IF(Z$8="Allianz",SUMIFS(Erl.Gögn!$H$2:$H$30,Erl.Gögn!$E$2:$E$30,$A31,Erl.Gögn!$A$2:$A$30,Z$207)/1000,SUMIFS(Gögn!$I$2:$I$11876,Gögn!$F$2:$F$11876,$A31,Gögn!$A$2:$A$11876,Z$207)/1000))</f>
        <v>0</v>
      </c>
      <c r="AA31" s="24">
        <f>IF(AA$8="Bayern",SUMIFS(Erl.Gögn!$H$2:$H$30,Erl.Gögn!$E$2:$E$30,$A31,Erl.Gögn!$A$2:$A$30,AA$207)/1000,IF(AA$8="Allianz",SUMIFS(Erl.Gögn!$H$2:$H$30,Erl.Gögn!$E$2:$E$30,$A31,Erl.Gögn!$A$2:$A$30,AA$207)/1000,SUMIFS(Gögn!$I$2:$I$11876,Gögn!$F$2:$F$11876,$A31,Gögn!$A$2:$A$11876,AA$207)/1000))</f>
        <v>0</v>
      </c>
      <c r="AB31" s="24">
        <f>IF(AB$8="Bayern",SUMIFS(Erl.Gögn!$H$2:$H$30,Erl.Gögn!$E$2:$E$30,$A31,Erl.Gögn!$A$2:$A$30,AB$207)/1000,IF(AB$8="Allianz",SUMIFS(Erl.Gögn!$H$2:$H$30,Erl.Gögn!$E$2:$E$30,$A31,Erl.Gögn!$A$2:$A$30,AB$207)/1000,SUMIFS(Gögn!$I$2:$I$11876,Gögn!$F$2:$F$11876,$A31,Gögn!$A$2:$A$11876,AB$207)/1000))</f>
        <v>0</v>
      </c>
      <c r="AC31" s="24">
        <f>IF(AC$8="Bayern",SUMIFS(Erl.Gögn!$H$2:$H$30,Erl.Gögn!$E$2:$E$30,$A31,Erl.Gögn!$A$2:$A$30,AC$207)/1000,IF(AC$8="Allianz",SUMIFS(Erl.Gögn!$H$2:$H$30,Erl.Gögn!$E$2:$E$30,$A31,Erl.Gögn!$A$2:$A$30,AC$207)/1000,SUMIFS(Gögn!$I$2:$I$11876,Gögn!$F$2:$F$11876,$A31,Gögn!$A$2:$A$11876,AC$207)/1000))</f>
        <v>0</v>
      </c>
      <c r="AD31" s="24">
        <f>IF(AD$8="Bayern",SUMIFS(Erl.Gögn!$H$2:$H$30,Erl.Gögn!$E$2:$E$30,$A31,Erl.Gögn!$A$2:$A$30,AD$207)/1000,IF(AD$8="Allianz",SUMIFS(Erl.Gögn!$H$2:$H$30,Erl.Gögn!$E$2:$E$30,$A31,Erl.Gögn!$A$2:$A$30,AD$207)/1000,SUMIFS(Gögn!$I$2:$I$11876,Gögn!$F$2:$F$11876,$A31,Gögn!$A$2:$A$11876,AD$207)/1000))</f>
        <v>0</v>
      </c>
      <c r="AE31" s="24">
        <f>IF(AE$8="Bayern",SUMIFS(Erl.Gögn!$H$2:$H$30,Erl.Gögn!$E$2:$E$30,$A31,Erl.Gögn!$A$2:$A$30,AE$207)/1000,IF(AE$8="Allianz",SUMIFS(Erl.Gögn!$H$2:$H$30,Erl.Gögn!$E$2:$E$30,$A31,Erl.Gögn!$A$2:$A$30,AE$207)/1000,SUMIFS(Gögn!$I$2:$I$11876,Gögn!$F$2:$F$11876,$A31,Gögn!$A$2:$A$11876,AE$207)/1000))</f>
        <v>0</v>
      </c>
      <c r="AF31" s="24">
        <f>IF(AF$8="Bayern",SUMIFS(Erl.Gögn!$H$2:$H$30,Erl.Gögn!$E$2:$E$30,$A31,Erl.Gögn!$A$2:$A$30,AF$207)/1000,IF(AF$8="Allianz",SUMIFS(Erl.Gögn!$H$2:$H$30,Erl.Gögn!$E$2:$E$30,$A31,Erl.Gögn!$A$2:$A$30,AF$207)/1000,SUMIFS(Gögn!$I$2:$I$11876,Gögn!$F$2:$F$11876,$A31,Gögn!$A$2:$A$11876,AF$207)/1000))</f>
        <v>0</v>
      </c>
      <c r="AG31" s="24">
        <f>IF(AG$8="Bayern",SUMIFS(Erl.Gögn!$H$2:$H$30,Erl.Gögn!$E$2:$E$30,$A31,Erl.Gögn!$A$2:$A$30,AG$207)/1000,IF(AG$8="Allianz",SUMIFS(Erl.Gögn!$H$2:$H$30,Erl.Gögn!$E$2:$E$30,$A31,Erl.Gögn!$A$2:$A$30,AG$207)/1000,SUMIFS(Gögn!$I$2:$I$11876,Gögn!$F$2:$F$11876,$A31,Gögn!$A$2:$A$11876,AG$207)/1000))</f>
        <v>0</v>
      </c>
      <c r="AH31" s="24">
        <f>IF(AH$8="Bayern",SUMIFS(Erl.Gögn!$H$2:$H$30,Erl.Gögn!$E$2:$E$30,$A31,Erl.Gögn!$A$2:$A$30,AH$207)/1000,IF(AH$8="Allianz",SUMIFS(Erl.Gögn!$H$2:$H$30,Erl.Gögn!$E$2:$E$30,$A31,Erl.Gögn!$A$2:$A$30,AH$207)/1000,SUMIFS(Gögn!$I$2:$I$11876,Gögn!$F$2:$F$11876,$A31,Gögn!$A$2:$A$11876,AH$207)/1000))</f>
        <v>0</v>
      </c>
      <c r="AI31" s="24">
        <f>IF(AI$8="Bayern",SUMIFS(Erl.Gögn!$H$2:$H$30,Erl.Gögn!$E$2:$E$30,$A31,Erl.Gögn!$A$2:$A$30,AI$207)/1000,IF(AI$8="Allianz",SUMIFS(Erl.Gögn!$H$2:$H$30,Erl.Gögn!$E$2:$E$30,$A31,Erl.Gögn!$A$2:$A$30,AI$207)/1000,SUMIFS(Gögn!$I$2:$I$11876,Gögn!$F$2:$F$11876,$A31,Gögn!$A$2:$A$11876,AI$207)/1000))</f>
        <v>0</v>
      </c>
      <c r="AJ31" s="24">
        <f>IF(AJ$8="Bayern",SUMIFS(Erl.Gögn!$H$2:$H$30,Erl.Gögn!$E$2:$E$30,$A31,Erl.Gögn!$A$2:$A$30,AJ$207)/1000,IF(AJ$8="Allianz",SUMIFS(Erl.Gögn!$H$2:$H$30,Erl.Gögn!$E$2:$E$30,$A31,Erl.Gögn!$A$2:$A$30,AJ$207)/1000,SUMIFS(Gögn!$I$2:$I$11876,Gögn!$F$2:$F$11876,$A31,Gögn!$A$2:$A$11876,AJ$207)/1000))</f>
        <v>0</v>
      </c>
      <c r="AK31" s="24">
        <f>IF(AK$8="Bayern",SUMIFS(Erl.Gögn!$H$2:$H$30,Erl.Gögn!$E$2:$E$30,$A31,Erl.Gögn!$A$2:$A$30,AK$207)/1000,IF(AK$8="Allianz",SUMIFS(Erl.Gögn!$H$2:$H$30,Erl.Gögn!$E$2:$E$30,$A31,Erl.Gögn!$A$2:$A$30,AK$207)/1000,SUMIFS(Gögn!$I$2:$I$11876,Gögn!$F$2:$F$11876,$A31,Gögn!$A$2:$A$11876,AK$207)/1000))</f>
        <v>0</v>
      </c>
      <c r="AL31" s="24">
        <f>IF(AL$8="Bayern",SUMIFS(Erl.Gögn!$H$2:$H$30,Erl.Gögn!$E$2:$E$30,$A31,Erl.Gögn!$A$2:$A$30,AL$207)/1000,IF(AL$8="Allianz",SUMIFS(Erl.Gögn!$H$2:$H$30,Erl.Gögn!$E$2:$E$30,$A31,Erl.Gögn!$A$2:$A$30,AL$207)/1000,SUMIFS(Gögn!$I$2:$I$11876,Gögn!$F$2:$F$11876,$A31,Gögn!$A$2:$A$11876,AL$207)/1000))</f>
        <v>0</v>
      </c>
      <c r="AM31" s="24">
        <f>IF(AM$8="Bayern",SUMIFS(Erl.Gögn!$H$2:$H$30,Erl.Gögn!$E$2:$E$30,$A31,Erl.Gögn!$A$2:$A$30,AM$207)/1000,IF(AM$8="Allianz",SUMIFS(Erl.Gögn!$H$2:$H$30,Erl.Gögn!$E$2:$E$30,$A31,Erl.Gögn!$A$2:$A$30,AM$207)/1000,SUMIFS(Gögn!$I$2:$I$11876,Gögn!$F$2:$F$11876,$A31,Gögn!$A$2:$A$11876,AM$207)/1000))</f>
        <v>0</v>
      </c>
      <c r="AN31" s="24">
        <f>IF(AN$8="Bayern",SUMIFS(Erl.Gögn!$H$2:$H$30,Erl.Gögn!$E$2:$E$30,$A31,Erl.Gögn!$A$2:$A$30,AN$207)/1000,IF(AN$8="Allianz",SUMIFS(Erl.Gögn!$H$2:$H$30,Erl.Gögn!$E$2:$E$30,$A31,Erl.Gögn!$A$2:$A$30,AN$207)/1000,SUMIFS(Gögn!$I$2:$I$11876,Gögn!$F$2:$F$11876,$A31,Gögn!$A$2:$A$11876,AN$207)/1000))</f>
        <v>0</v>
      </c>
      <c r="AO31" s="24">
        <f>IF(AO$8="Bayern",SUMIFS(Erl.Gögn!$H$2:$H$30,Erl.Gögn!$E$2:$E$30,$A31,Erl.Gögn!$A$2:$A$30,AO$207)/1000,IF(AO$8="Allianz",SUMIFS(Erl.Gögn!$H$2:$H$30,Erl.Gögn!$E$2:$E$30,$A31,Erl.Gögn!$A$2:$A$30,AO$207)/1000,SUMIFS(Gögn!$I$2:$I$11876,Gögn!$F$2:$F$11876,$A31,Gögn!$A$2:$A$11876,AO$207)/1000))</f>
        <v>0</v>
      </c>
      <c r="AP31" s="24">
        <f>IF(AP$8="Bayern",SUMIFS(Erl.Gögn!$H$2:$H$30,Erl.Gögn!$E$2:$E$30,$A31,Erl.Gögn!$A$2:$A$30,AP$207)/1000,IF(AP$8="Allianz",SUMIFS(Erl.Gögn!$H$2:$H$30,Erl.Gögn!$E$2:$E$30,$A31,Erl.Gögn!$A$2:$A$30,AP$207)/1000,SUMIFS(Gögn!$I$2:$I$11876,Gögn!$F$2:$F$11876,$A31,Gögn!$A$2:$A$11876,AP$207)/1000))</f>
        <v>0</v>
      </c>
      <c r="AQ31" s="24">
        <f>IF(AQ$8="Bayern",SUMIFS(Erl.Gögn!$H$2:$H$30,Erl.Gögn!$E$2:$E$30,$A31,Erl.Gögn!$A$2:$A$30,AQ$207)/1000,IF(AQ$8="Allianz",SUMIFS(Erl.Gögn!$H$2:$H$30,Erl.Gögn!$E$2:$E$30,$A31,Erl.Gögn!$A$2:$A$30,AQ$207)/1000,SUMIFS(Gögn!$I$2:$I$11876,Gögn!$F$2:$F$11876,$A31,Gögn!$A$2:$A$11876,AQ$207)/1000))</f>
        <v>0</v>
      </c>
      <c r="AR31" s="24">
        <f>IF(AR$8="Bayern",SUMIFS(Erl.Gögn!$H$2:$H$30,Erl.Gögn!$E$2:$E$30,$A31,Erl.Gögn!$A$2:$A$30,AR$207)/1000,IF(AR$8="Allianz",SUMIFS(Erl.Gögn!$H$2:$H$30,Erl.Gögn!$E$2:$E$30,$A31,Erl.Gögn!$A$2:$A$30,AR$207)/1000,SUMIFS(Gögn!$I$2:$I$11876,Gögn!$F$2:$F$11876,$A31,Gögn!$A$2:$A$11876,AR$207)/1000))</f>
        <v>0</v>
      </c>
      <c r="AS31" s="24">
        <f>IF(AS$8="Bayern",SUMIFS(Erl.Gögn!$H$2:$H$30,Erl.Gögn!$E$2:$E$30,$A31,Erl.Gögn!$A$2:$A$30,AS$207)/1000,IF(AS$8="Allianz",SUMIFS(Erl.Gögn!$H$2:$H$30,Erl.Gögn!$E$2:$E$30,$A31,Erl.Gögn!$A$2:$A$30,AS$207)/1000,SUMIFS(Gögn!$I$2:$I$11876,Gögn!$F$2:$F$11876,$A31,Gögn!$A$2:$A$11876,AS$207)/1000))</f>
        <v>0</v>
      </c>
      <c r="AT31" s="24">
        <f>IF(AT$8="Bayern",SUMIFS(Erl.Gögn!$H$2:$H$30,Erl.Gögn!$E$2:$E$30,$A31,Erl.Gögn!$A$2:$A$30,AT$207)/1000,IF(AT$8="Allianz",SUMIFS(Erl.Gögn!$H$2:$H$30,Erl.Gögn!$E$2:$E$30,$A31,Erl.Gögn!$A$2:$A$30,AT$207)/1000,SUMIFS(Gögn!$I$2:$I$11876,Gögn!$F$2:$F$11876,$A31,Gögn!$A$2:$A$11876,AT$207)/1000))</f>
        <v>0</v>
      </c>
      <c r="AU31" s="24">
        <f>IF(AU$8="Bayern",SUMIFS(Erl.Gögn!$H$2:$H$30,Erl.Gögn!$E$2:$E$30,$A31,Erl.Gögn!$A$2:$A$30,AU$207)/1000,IF(AU$8="Allianz",SUMIFS(Erl.Gögn!$H$2:$H$30,Erl.Gögn!$E$2:$E$30,$A31,Erl.Gögn!$A$2:$A$30,AU$207)/1000,SUMIFS(Gögn!$I$2:$I$11876,Gögn!$F$2:$F$11876,$A31,Gögn!$A$2:$A$11876,AU$207)/1000))</f>
        <v>0</v>
      </c>
      <c r="AV31" s="24">
        <f>IF(AV$8="Bayern",SUMIFS(Erl.Gögn!$H$2:$H$30,Erl.Gögn!$E$2:$E$30,$A31,Erl.Gögn!$A$2:$A$30,AV$207)/1000,IF(AV$8="Allianz",SUMIFS(Erl.Gögn!$H$2:$H$30,Erl.Gögn!$E$2:$E$30,$A31,Erl.Gögn!$A$2:$A$30,AV$207)/1000,SUMIFS(Gögn!$I$2:$I$11876,Gögn!$F$2:$F$11876,$A31,Gögn!$A$2:$A$11876,AV$207)/1000))</f>
        <v>0</v>
      </c>
      <c r="AW31" s="24">
        <f>IF(AW$8="Bayern",SUMIFS(Erl.Gögn!$H$2:$H$30,Erl.Gögn!$E$2:$E$30,$A31,Erl.Gögn!$A$2:$A$30,AW$207)/1000,IF(AW$8="Allianz",SUMIFS(Erl.Gögn!$H$2:$H$30,Erl.Gögn!$E$2:$E$30,$A31,Erl.Gögn!$A$2:$A$30,AW$207)/1000,SUMIFS(Gögn!$I$2:$I$11876,Gögn!$F$2:$F$11876,$A31,Gögn!$A$2:$A$11876,AW$207)/1000))</f>
        <v>0</v>
      </c>
      <c r="AX31" s="24">
        <f>IF(AX$8="Bayern",SUMIFS(Erl.Gögn!$H$2:$H$30,Erl.Gögn!$E$2:$E$30,$A31,Erl.Gögn!$A$2:$A$30,AX$207)/1000,IF(AX$8="Allianz",SUMIFS(Erl.Gögn!$H$2:$H$30,Erl.Gögn!$E$2:$E$30,$A31,Erl.Gögn!$A$2:$A$30,AX$207)/1000,SUMIFS(Gögn!$I$2:$I$11876,Gögn!$F$2:$F$11876,$A31,Gögn!$A$2:$A$11876,AX$207)/1000))</f>
        <v>0</v>
      </c>
      <c r="AY31" s="24">
        <f>IF(AY$8="Bayern",SUMIFS(Erl.Gögn!$H$2:$H$30,Erl.Gögn!$E$2:$E$30,$A31,Erl.Gögn!$A$2:$A$30,AY$207)/1000,IF(AY$8="Allianz",SUMIFS(Erl.Gögn!$H$2:$H$30,Erl.Gögn!$E$2:$E$30,$A31,Erl.Gögn!$A$2:$A$30,AY$207)/1000,SUMIFS(Gögn!$I$2:$I$11876,Gögn!$F$2:$F$11876,$A31,Gögn!$A$2:$A$11876,AY$207)/1000))</f>
        <v>0</v>
      </c>
      <c r="AZ31" s="24">
        <f>IF(AZ$8="Bayern",SUMIFS(Erl.Gögn!$H$2:$H$30,Erl.Gögn!$E$2:$E$30,$A31,Erl.Gögn!$A$2:$A$30,AZ$207)/1000,IF(AZ$8="Allianz",SUMIFS(Erl.Gögn!$H$2:$H$30,Erl.Gögn!$E$2:$E$30,$A31,Erl.Gögn!$A$2:$A$30,AZ$207)/1000,SUMIFS(Gögn!$I$2:$I$11876,Gögn!$F$2:$F$11876,$A31,Gögn!$A$2:$A$11876,AZ$207)/1000))</f>
        <v>0</v>
      </c>
      <c r="BA31" s="24">
        <f>IF(BA$8="Bayern",SUMIFS(Erl.Gögn!$H$2:$H$30,Erl.Gögn!$E$2:$E$30,$A31,Erl.Gögn!$A$2:$A$30,BA$207)/1000,IF(BA$8="Allianz",SUMIFS(Erl.Gögn!$H$2:$H$30,Erl.Gögn!$E$2:$E$30,$A31,Erl.Gögn!$A$2:$A$30,BA$207)/1000,SUMIFS(Gögn!$I$2:$I$11876,Gögn!$F$2:$F$11876,$A31,Gögn!$A$2:$A$11876,BA$207)/1000))</f>
        <v>0</v>
      </c>
      <c r="BB31" s="24">
        <f>IF(BB$8="Bayern",SUMIFS(Erl.Gögn!$H$2:$H$30,Erl.Gögn!$E$2:$E$30,$A31,Erl.Gögn!$A$2:$A$30,BB$207)/1000,IF(BB$8="Allianz",SUMIFS(Erl.Gögn!$H$2:$H$30,Erl.Gögn!$E$2:$E$30,$A31,Erl.Gögn!$A$2:$A$30,BB$207)/1000,SUMIFS(Gögn!$I$2:$I$11876,Gögn!$F$2:$F$11876,$A31,Gögn!$A$2:$A$11876,BB$207)/1000))</f>
        <v>0</v>
      </c>
      <c r="BC31" s="24">
        <f>IF(BC$8="Bayern",SUMIFS(Erl.Gögn!$H$2:$H$30,Erl.Gögn!$E$2:$E$30,$A31,Erl.Gögn!$A$2:$A$30,BC$207)/1000,IF(BC$8="Allianz",SUMIFS(Erl.Gögn!$H$2:$H$30,Erl.Gögn!$E$2:$E$30,$A31,Erl.Gögn!$A$2:$A$30,BC$207)/1000,SUMIFS(Gögn!$I$2:$I$11876,Gögn!$F$2:$F$11876,$A31,Gögn!$A$2:$A$11876,BC$207)/1000))</f>
        <v>0</v>
      </c>
      <c r="BD31" s="24">
        <f>IF(BD$8="Bayern",SUMIFS(Erl.Gögn!$H$2:$H$30,Erl.Gögn!$E$2:$E$30,$A31,Erl.Gögn!$A$2:$A$30,BD$207)/1000,IF(BD$8="Allianz",SUMIFS(Erl.Gögn!$H$2:$H$30,Erl.Gögn!$E$2:$E$30,$A31,Erl.Gögn!$A$2:$A$30,BD$207)/1000,SUMIFS(Gögn!$I$2:$I$11876,Gögn!$F$2:$F$11876,$A31,Gögn!$A$2:$A$11876,BD$207)/1000))</f>
        <v>0</v>
      </c>
      <c r="BE31" s="24">
        <f>IF(BE$8="Bayern",SUMIFS(Erl.Gögn!$H$2:$H$30,Erl.Gögn!$E$2:$E$30,$A31,Erl.Gögn!$A$2:$A$30,BE$207)/1000,IF(BE$8="Allianz",SUMIFS(Erl.Gögn!$H$2:$H$30,Erl.Gögn!$E$2:$E$30,$A31,Erl.Gögn!$A$2:$A$30,BE$207)/1000,SUMIFS(Gögn!$I$2:$I$11876,Gögn!$F$2:$F$11876,$A31,Gögn!$A$2:$A$11876,BE$207)/1000))</f>
        <v>0</v>
      </c>
      <c r="BF31" s="24">
        <f>IF(BF$8="Bayern",SUMIFS(Erl.Gögn!$H$2:$H$30,Erl.Gögn!$E$2:$E$30,$A31,Erl.Gögn!$A$2:$A$30,BF$207)/1000,IF(BF$8="Allianz",SUMIFS(Erl.Gögn!$H$2:$H$30,Erl.Gögn!$E$2:$E$30,$A31,Erl.Gögn!$A$2:$A$30,BF$207)/1000,SUMIFS(Gögn!$I$2:$I$11876,Gögn!$F$2:$F$11876,$A31,Gögn!$A$2:$A$11876,BF$207)/1000))</f>
        <v>0</v>
      </c>
      <c r="BG31" s="24">
        <f>IF(BG$8="Bayern",SUMIFS(Erl.Gögn!$H$2:$H$30,Erl.Gögn!$E$2:$E$30,$A31,Erl.Gögn!$A$2:$A$30,BG$207)/1000,IF(BG$8="Allianz",SUMIFS(Erl.Gögn!$H$2:$H$30,Erl.Gögn!$E$2:$E$30,$A31,Erl.Gögn!$A$2:$A$30,BG$207)/1000,SUMIFS(Gögn!$I$2:$I$11876,Gögn!$F$2:$F$11876,$A31,Gögn!$A$2:$A$11876,BG$207)/1000))</f>
        <v>0</v>
      </c>
      <c r="BH31" s="24">
        <f>IF(BH$8="Bayern",SUMIFS(Erl.Gögn!$H$2:$H$30,Erl.Gögn!$E$2:$E$30,$A31,Erl.Gögn!$A$2:$A$30,BH$207)/1000,IF(BH$8="Allianz",SUMIFS(Erl.Gögn!$H$2:$H$30,Erl.Gögn!$E$2:$E$30,$A31,Erl.Gögn!$A$2:$A$30,BH$207)/1000,SUMIFS(Gögn!$I$2:$I$11876,Gögn!$F$2:$F$11876,$A31,Gögn!$A$2:$A$11876,BH$207)/1000))</f>
        <v>0</v>
      </c>
      <c r="BI31" s="24">
        <f>IF(BI$8="Bayern",SUMIFS(Erl.Gögn!$H$2:$H$30,Erl.Gögn!$E$2:$E$30,$A31,Erl.Gögn!$A$2:$A$30,BI$207)/1000,IF(BI$8="Allianz",SUMIFS(Erl.Gögn!$H$2:$H$30,Erl.Gögn!$E$2:$E$30,$A31,Erl.Gögn!$A$2:$A$30,BI$207)/1000,SUMIFS(Gögn!$I$2:$I$11876,Gögn!$F$2:$F$11876,$A31,Gögn!$A$2:$A$11876,BI$207)/1000))</f>
        <v>0</v>
      </c>
      <c r="BJ31" s="24">
        <f>IF(BJ$8="Bayern",SUMIFS(Erl.Gögn!$H$2:$H$30,Erl.Gögn!$E$2:$E$30,$A31,Erl.Gögn!$A$2:$A$30,BJ$207)/1000,IF(BJ$8="Allianz",SUMIFS(Erl.Gögn!$H$2:$H$30,Erl.Gögn!$E$2:$E$30,$A31,Erl.Gögn!$A$2:$A$30,BJ$207)/1000,SUMIFS(Gögn!$I$2:$I$11876,Gögn!$F$2:$F$11876,$A31,Gögn!$A$2:$A$11876,BJ$207)/1000))</f>
        <v>0</v>
      </c>
      <c r="BK31" s="24">
        <f>IF(BK$8="Bayern",SUMIFS(Erl.Gögn!$H$2:$H$30,Erl.Gögn!$E$2:$E$30,$A31,Erl.Gögn!$A$2:$A$30,BK$207)/1000,IF(BK$8="Allianz",SUMIFS(Erl.Gögn!$H$2:$H$30,Erl.Gögn!$E$2:$E$30,$A31,Erl.Gögn!$A$2:$A$30,BK$207)/1000,SUMIFS(Gögn!$I$2:$I$11876,Gögn!$F$2:$F$11876,$A31,Gögn!$A$2:$A$11876,BK$207)/1000))</f>
        <v>0</v>
      </c>
      <c r="BL31" s="24">
        <f>IF(BL$8="Bayern",SUMIFS(Erl.Gögn!$H$2:$H$30,Erl.Gögn!$E$2:$E$30,$A31,Erl.Gögn!$A$2:$A$30,BL$207)/1000,IF(BL$8="Allianz",SUMIFS(Erl.Gögn!$H$2:$H$30,Erl.Gögn!$E$2:$E$30,$A31,Erl.Gögn!$A$2:$A$30,BL$207)/1000,SUMIFS(Gögn!$I$2:$I$11876,Gögn!$F$2:$F$11876,$A31,Gögn!$A$2:$A$11876,BL$207)/1000))</f>
        <v>0</v>
      </c>
      <c r="BM31" s="24">
        <f>IF(BM$8="Bayern",SUMIFS(Erl.Gögn!$H$2:$H$30,Erl.Gögn!$E$2:$E$30,$A31,Erl.Gögn!$A$2:$A$30,BM$207)/1000,IF(BM$8="Allianz",SUMIFS(Erl.Gögn!$H$2:$H$30,Erl.Gögn!$E$2:$E$30,$A31,Erl.Gögn!$A$2:$A$30,BM$207)/1000,SUMIFS(Gögn!$I$2:$I$11876,Gögn!$F$2:$F$11876,$A31,Gögn!$A$2:$A$11876,BM$207)/1000))</f>
        <v>0</v>
      </c>
      <c r="BN31" s="24">
        <f>IF(BN$8="Bayern",SUMIFS(Erl.Gögn!$H$2:$H$30,Erl.Gögn!$E$2:$E$30,$A31,Erl.Gögn!$A$2:$A$30,BN$207)/1000,IF(BN$8="Allianz",SUMIFS(Erl.Gögn!$H$2:$H$30,Erl.Gögn!$E$2:$E$30,$A31,Erl.Gögn!$A$2:$A$30,BN$207)/1000,SUMIFS(Gögn!$I$2:$I$11876,Gögn!$F$2:$F$11876,$A31,Gögn!$A$2:$A$11876,BN$207)/1000))</f>
        <v>0</v>
      </c>
      <c r="BO31" s="24">
        <f>IF(BO$8="Bayern",SUMIFS(Erl.Gögn!$H$2:$H$30,Erl.Gögn!$E$2:$E$30,$A31,Erl.Gögn!$A$2:$A$30,BO$207)/1000,IF(BO$8="Allianz",SUMIFS(Erl.Gögn!$H$2:$H$30,Erl.Gögn!$E$2:$E$30,$A31,Erl.Gögn!$A$2:$A$30,BO$207)/1000,SUMIFS(Gögn!$I$2:$I$11876,Gögn!$F$2:$F$11876,$A31,Gögn!$A$2:$A$11876,BO$207)/1000))</f>
        <v>0</v>
      </c>
      <c r="BP31" s="24">
        <f>IF(BP$8="Bayern",SUMIFS(Erl.Gögn!$H$2:$H$30,Erl.Gögn!$E$2:$E$30,$A31,Erl.Gögn!$A$2:$A$30,BP$207)/1000,IF(BP$8="Allianz",SUMIFS(Erl.Gögn!$H$2:$H$30,Erl.Gögn!$E$2:$E$30,$A31,Erl.Gögn!$A$2:$A$30,BP$207)/1000,SUMIFS(Gögn!$I$2:$I$11876,Gögn!$F$2:$F$11876,$A31,Gögn!$A$2:$A$11876,BP$207)/1000))</f>
        <v>0</v>
      </c>
      <c r="BQ31" s="24">
        <f>IF(BQ$8="Bayern",SUMIFS(Erl.Gögn!$H$2:$H$30,Erl.Gögn!$E$2:$E$30,$A31,Erl.Gögn!$A$2:$A$30,BQ$207)/1000,IF(BQ$8="Allianz",SUMIFS(Erl.Gögn!$H$2:$H$30,Erl.Gögn!$E$2:$E$30,$A31,Erl.Gögn!$A$2:$A$30,BQ$207)/1000,SUMIFS(Gögn!$I$2:$I$11876,Gögn!$F$2:$F$11876,$A31,Gögn!$A$2:$A$11876,BQ$207)/1000))</f>
        <v>0</v>
      </c>
      <c r="BR31" s="24">
        <f>IF(BR$8="Bayern",SUMIFS(Erl.Gögn!$H$2:$H$30,Erl.Gögn!$E$2:$E$30,$A31,Erl.Gögn!$A$2:$A$30,BR$207)/1000,IF(BR$8="Allianz",SUMIFS(Erl.Gögn!$H$2:$H$30,Erl.Gögn!$E$2:$E$30,$A31,Erl.Gögn!$A$2:$A$30,BR$207)/1000,SUMIFS(Gögn!$I$2:$I$11876,Gögn!$F$2:$F$11876,$A31,Gögn!$A$2:$A$11876,BR$207)/1000))</f>
        <v>0</v>
      </c>
      <c r="BS31" s="24">
        <f>IF(BS$8="Bayern",SUMIFS(Erl.Gögn!$H$2:$H$30,Erl.Gögn!$E$2:$E$30,$A31,Erl.Gögn!$A$2:$A$30,BS$207)/1000,IF(BS$8="Allianz",SUMIFS(Erl.Gögn!$H$2:$H$30,Erl.Gögn!$E$2:$E$30,$A31,Erl.Gögn!$A$2:$A$30,BS$207)/1000,SUMIFS(Gögn!$I$2:$I$11876,Gögn!$F$2:$F$11876,$A31,Gögn!$A$2:$A$11876,BS$207)/1000))</f>
        <v>0</v>
      </c>
      <c r="BT31" s="24">
        <f>IF(BT$8="Bayern",SUMIFS(Erl.Gögn!$H$2:$H$30,Erl.Gögn!$E$2:$E$30,$A31,Erl.Gögn!$A$2:$A$30,BT$207)/1000,IF(BT$8="Allianz",SUMIFS(Erl.Gögn!$H$2:$H$30,Erl.Gögn!$E$2:$E$30,$A31,Erl.Gögn!$A$2:$A$30,BT$207)/1000,SUMIFS(Gögn!$I$2:$I$11876,Gögn!$F$2:$F$11876,$A31,Gögn!$A$2:$A$11876,BT$207)/1000))</f>
        <v>0</v>
      </c>
      <c r="BU31" s="24">
        <f>IF(BU$8="Bayern",SUMIFS(Erl.Gögn!$H$2:$H$30,Erl.Gögn!$E$2:$E$30,$A31,Erl.Gögn!$A$2:$A$30,BU$207)/1000,IF(BU$8="Allianz",SUMIFS(Erl.Gögn!$H$2:$H$30,Erl.Gögn!$E$2:$E$30,$A31,Erl.Gögn!$A$2:$A$30,BU$207)/1000,SUMIFS(Gögn!$I$2:$I$11876,Gögn!$F$2:$F$11876,$A31,Gögn!$A$2:$A$11876,BU$207)/1000))</f>
        <v>0</v>
      </c>
      <c r="BV31" s="24">
        <f>IF(BV$8="Bayern",SUMIFS(Erl.Gögn!$H$2:$H$30,Erl.Gögn!$E$2:$E$30,$A31,Erl.Gögn!$A$2:$A$30,BV$207)/1000,IF(BV$8="Allianz",SUMIFS(Erl.Gögn!$H$2:$H$30,Erl.Gögn!$E$2:$E$30,$A31,Erl.Gögn!$A$2:$A$30,BV$207)/1000,SUMIFS(Gögn!$I$2:$I$11876,Gögn!$F$2:$F$11876,$A31,Gögn!$A$2:$A$11876,BV$207)/1000))</f>
        <v>0</v>
      </c>
      <c r="BW31" s="24">
        <f>IF(BW$8="Bayern",SUMIFS(Erl.Gögn!$H$2:$H$30,Erl.Gögn!$E$2:$E$30,$A31,Erl.Gögn!$A$2:$A$30,BW$207)/1000,IF(BW$8="Allianz",SUMIFS(Erl.Gögn!$H$2:$H$30,Erl.Gögn!$E$2:$E$30,$A31,Erl.Gögn!$A$2:$A$30,BW$207)/1000,SUMIFS(Gögn!$I$2:$I$11876,Gögn!$F$2:$F$11876,$A31,Gögn!$A$2:$A$11876,BW$207)/1000))</f>
        <v>0</v>
      </c>
      <c r="BX31" s="24">
        <f>IF(BX$8="Bayern",SUMIFS(Erl.Gögn!$H$2:$H$30,Erl.Gögn!$E$2:$E$30,$A31,Erl.Gögn!$A$2:$A$30,BX$207)/1000,IF(BX$8="Allianz",SUMIFS(Erl.Gögn!$H$2:$H$30,Erl.Gögn!$E$2:$E$30,$A31,Erl.Gögn!$A$2:$A$30,BX$207)/1000,SUMIFS(Gögn!$I$2:$I$11876,Gögn!$F$2:$F$11876,$A31,Gögn!$A$2:$A$11876,BX$207)/1000))</f>
        <v>0</v>
      </c>
      <c r="BY31" s="24">
        <f>IF(BY$8="Bayern",SUMIFS(Erl.Gögn!$H$2:$H$30,Erl.Gögn!$E$2:$E$30,$A31,Erl.Gögn!$A$2:$A$30,BY$207)/1000,IF(BY$8="Allianz",SUMIFS(Erl.Gögn!$H$2:$H$30,Erl.Gögn!$E$2:$E$30,$A31,Erl.Gögn!$A$2:$A$30,BY$207)/1000,SUMIFS(Gögn!$I$2:$I$11876,Gögn!$F$2:$F$11876,$A31,Gögn!$A$2:$A$11876,BY$207)/1000))</f>
        <v>0</v>
      </c>
      <c r="BZ31" s="24">
        <f>IF(BZ$8="Bayern",SUMIFS(Erl.Gögn!$H$2:$H$30,Erl.Gögn!$E$2:$E$30,$A31,Erl.Gögn!$A$2:$A$30,BZ$207)/1000,IF(BZ$8="Allianz",SUMIFS(Erl.Gögn!$H$2:$H$30,Erl.Gögn!$E$2:$E$30,$A31,Erl.Gögn!$A$2:$A$30,BZ$207)/1000,SUMIFS(Gögn!$I$2:$I$11876,Gögn!$F$2:$F$11876,$A31,Gögn!$A$2:$A$11876,BZ$207)/1000))</f>
        <v>0</v>
      </c>
      <c r="CA31" s="24">
        <f>IF(CA$8="Bayern",SUMIFS(Erl.Gögn!$H$2:$H$30,Erl.Gögn!$E$2:$E$30,$A31,Erl.Gögn!$A$2:$A$30,CA$207)/1000,IF(CA$8="Allianz",SUMIFS(Erl.Gögn!$H$2:$H$30,Erl.Gögn!$E$2:$E$30,$A31,Erl.Gögn!$A$2:$A$30,CA$207)/1000,SUMIFS(Gögn!$I$2:$I$11876,Gögn!$F$2:$F$11876,$A31,Gögn!$A$2:$A$11876,CA$207)/1000))</f>
        <v>0</v>
      </c>
      <c r="CB31" s="24">
        <f>IF(CB$8="Bayern",SUMIFS(Erl.Gögn!$H$2:$H$30,Erl.Gögn!$E$2:$E$30,$A31,Erl.Gögn!$A$2:$A$30,CB$207)/1000,IF(CB$8="Allianz",SUMIFS(Erl.Gögn!$H$2:$H$30,Erl.Gögn!$E$2:$E$30,$A31,Erl.Gögn!$A$2:$A$30,CB$207)/1000,SUMIFS(Gögn!$I$2:$I$11876,Gögn!$F$2:$F$11876,$A31,Gögn!$A$2:$A$11876,CB$207)/1000))</f>
        <v>0</v>
      </c>
      <c r="CC31" s="24">
        <f>IF(CC$8="Bayern",SUMIFS(Erl.Gögn!$H$2:$H$30,Erl.Gögn!$E$2:$E$30,$A31,Erl.Gögn!$A$2:$A$30,CC$207)/1000,IF(CC$8="Allianz",SUMIFS(Erl.Gögn!$H$2:$H$30,Erl.Gögn!$E$2:$E$30,$A31,Erl.Gögn!$A$2:$A$30,CC$207)/1000,SUMIFS(Gögn!$I$2:$I$11876,Gögn!$F$2:$F$11876,$A31,Gögn!$A$2:$A$11876,CC$207)/1000))</f>
        <v>0</v>
      </c>
      <c r="CD31" s="24">
        <f>IF(CD$8="Bayern",SUMIFS(Erl.Gögn!$H$2:$H$30,Erl.Gögn!$E$2:$E$30,$A31,Erl.Gögn!$A$2:$A$30,CD$207)/1000,IF(CD$8="Allianz",SUMIFS(Erl.Gögn!$H$2:$H$30,Erl.Gögn!$E$2:$E$30,$A31,Erl.Gögn!$A$2:$A$30,CD$207)/1000,SUMIFS(Gögn!$I$2:$I$11876,Gögn!$F$2:$F$11876,$A31,Gögn!$A$2:$A$11876,CD$207)/1000))</f>
        <v>0</v>
      </c>
    </row>
    <row r="32" spans="1:82" ht="15">
      <c r="A32" s="5" t="s">
        <v>465</v>
      </c>
      <c r="B32" s="5"/>
      <c r="C32" s="25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</row>
    <row r="33" spans="1:82" s="48" customFormat="1" ht="15">
      <c r="A33" s="45" t="s">
        <v>465</v>
      </c>
      <c r="B33" s="45"/>
      <c r="C33" s="26" t="s">
        <v>569</v>
      </c>
      <c r="D33" s="46">
        <f>SUM(E33:CD33)</f>
        <v>93677.264000000039</v>
      </c>
      <c r="E33" s="46">
        <f t="shared" ref="E33:BP33" si="9">+E34+E35+E36</f>
        <v>17262.671999999999</v>
      </c>
      <c r="F33" s="46">
        <f t="shared" si="9"/>
        <v>29073.912</v>
      </c>
      <c r="G33" s="46">
        <f t="shared" si="9"/>
        <v>16442.687000000002</v>
      </c>
      <c r="H33" s="46">
        <f t="shared" si="9"/>
        <v>209.07</v>
      </c>
      <c r="I33" s="46">
        <f t="shared" si="9"/>
        <v>8741.1710000000003</v>
      </c>
      <c r="J33" s="46">
        <f t="shared" si="9"/>
        <v>281.82400000000001</v>
      </c>
      <c r="K33" s="46">
        <f t="shared" si="9"/>
        <v>252.84899999999999</v>
      </c>
      <c r="L33" s="46">
        <f t="shared" si="9"/>
        <v>239</v>
      </c>
      <c r="M33" s="46">
        <f t="shared" si="9"/>
        <v>65</v>
      </c>
      <c r="N33" s="46">
        <f t="shared" si="9"/>
        <v>194</v>
      </c>
      <c r="O33" s="46">
        <f t="shared" si="9"/>
        <v>-5088</v>
      </c>
      <c r="P33" s="46">
        <f t="shared" si="9"/>
        <v>-2787</v>
      </c>
      <c r="Q33" s="46">
        <f t="shared" si="9"/>
        <v>2090</v>
      </c>
      <c r="R33" s="46">
        <f t="shared" si="9"/>
        <v>0</v>
      </c>
      <c r="S33" s="46">
        <f t="shared" si="9"/>
        <v>1548.5</v>
      </c>
      <c r="T33" s="46">
        <f t="shared" si="9"/>
        <v>0</v>
      </c>
      <c r="U33" s="46">
        <f t="shared" si="9"/>
        <v>1492.7919999999999</v>
      </c>
      <c r="V33" s="46">
        <f t="shared" si="9"/>
        <v>1101.5050000000001</v>
      </c>
      <c r="W33" s="46">
        <f t="shared" si="9"/>
        <v>-115.523</v>
      </c>
      <c r="X33" s="46">
        <f t="shared" si="9"/>
        <v>-1057.2529999999999</v>
      </c>
      <c r="Y33" s="46">
        <f t="shared" si="9"/>
        <v>15732</v>
      </c>
      <c r="Z33" s="46">
        <f t="shared" si="9"/>
        <v>-1181</v>
      </c>
      <c r="AA33" s="46">
        <f t="shared" si="9"/>
        <v>949</v>
      </c>
      <c r="AB33" s="46">
        <f t="shared" si="9"/>
        <v>814</v>
      </c>
      <c r="AC33" s="46">
        <f t="shared" si="9"/>
        <v>0</v>
      </c>
      <c r="AD33" s="46">
        <f t="shared" si="9"/>
        <v>802.86199999999997</v>
      </c>
      <c r="AE33" s="46">
        <f t="shared" si="9"/>
        <v>569.005</v>
      </c>
      <c r="AF33" s="46">
        <f t="shared" si="9"/>
        <v>304.90199999999999</v>
      </c>
      <c r="AG33" s="46">
        <f t="shared" si="9"/>
        <v>2088.547</v>
      </c>
      <c r="AH33" s="46">
        <f t="shared" si="9"/>
        <v>923.125</v>
      </c>
      <c r="AI33" s="46">
        <f t="shared" si="9"/>
        <v>0</v>
      </c>
      <c r="AJ33" s="46">
        <f t="shared" si="9"/>
        <v>0</v>
      </c>
      <c r="AK33" s="46">
        <f t="shared" si="9"/>
        <v>9.1150000000000002</v>
      </c>
      <c r="AL33" s="46">
        <f t="shared" si="9"/>
        <v>65.808000000000007</v>
      </c>
      <c r="AM33" s="46">
        <f t="shared" si="9"/>
        <v>366.63299999999998</v>
      </c>
      <c r="AN33" s="46">
        <f t="shared" si="9"/>
        <v>773.79300000000001</v>
      </c>
      <c r="AO33" s="46">
        <f t="shared" si="9"/>
        <v>833.59900000000005</v>
      </c>
      <c r="AP33" s="46">
        <f t="shared" si="9"/>
        <v>9.5719999999999992</v>
      </c>
      <c r="AQ33" s="46">
        <f t="shared" si="9"/>
        <v>-78.082999999999998</v>
      </c>
      <c r="AR33" s="46">
        <f t="shared" si="9"/>
        <v>5489.1670000000004</v>
      </c>
      <c r="AS33" s="46">
        <f t="shared" si="9"/>
        <v>4690.0290000000005</v>
      </c>
      <c r="AT33" s="46">
        <f t="shared" si="9"/>
        <v>1128.4639999999999</v>
      </c>
      <c r="AU33" s="46">
        <f t="shared" si="9"/>
        <v>4.5890000000000004</v>
      </c>
      <c r="AV33" s="46">
        <f t="shared" si="9"/>
        <v>0</v>
      </c>
      <c r="AW33" s="46">
        <f t="shared" si="9"/>
        <v>8.3919999999999995</v>
      </c>
      <c r="AX33" s="46">
        <f t="shared" si="9"/>
        <v>0</v>
      </c>
      <c r="AY33" s="46">
        <f t="shared" si="9"/>
        <v>8.4860000000000007</v>
      </c>
      <c r="AZ33" s="46">
        <f t="shared" si="9"/>
        <v>4.0030000000000001</v>
      </c>
      <c r="BA33" s="46">
        <f t="shared" si="9"/>
        <v>3.57</v>
      </c>
      <c r="BB33" s="46">
        <f t="shared" si="9"/>
        <v>-6004.7380000000003</v>
      </c>
      <c r="BC33" s="46">
        <f t="shared" si="9"/>
        <v>0</v>
      </c>
      <c r="BD33" s="46">
        <f t="shared" si="9"/>
        <v>0</v>
      </c>
      <c r="BE33" s="46">
        <f t="shared" si="9"/>
        <v>964.10799999999995</v>
      </c>
      <c r="BF33" s="46">
        <f t="shared" si="9"/>
        <v>371.35300000000001</v>
      </c>
      <c r="BG33" s="46">
        <f t="shared" si="9"/>
        <v>447.959</v>
      </c>
      <c r="BH33" s="46">
        <f t="shared" si="9"/>
        <v>1216.2070000000001</v>
      </c>
      <c r="BI33" s="46">
        <f t="shared" si="9"/>
        <v>756.71299999999997</v>
      </c>
      <c r="BJ33" s="46">
        <f t="shared" si="9"/>
        <v>20.862000000000023</v>
      </c>
      <c r="BK33" s="46">
        <f t="shared" si="9"/>
        <v>538.17499999999995</v>
      </c>
      <c r="BL33" s="46">
        <f t="shared" si="9"/>
        <v>-12053.937</v>
      </c>
      <c r="BM33" s="46">
        <f t="shared" si="9"/>
        <v>56.838000000000001</v>
      </c>
      <c r="BN33" s="46">
        <f t="shared" si="9"/>
        <v>-7.8440000000000003</v>
      </c>
      <c r="BO33" s="46">
        <f t="shared" si="9"/>
        <v>59.350999999999999</v>
      </c>
      <c r="BP33" s="46">
        <f t="shared" si="9"/>
        <v>0.245</v>
      </c>
      <c r="BQ33" s="46">
        <f t="shared" ref="BQ33:BX33" si="10">+BQ34+BQ35+BQ36</f>
        <v>3.5270000000000001</v>
      </c>
      <c r="BR33" s="46">
        <f t="shared" si="10"/>
        <v>17.989000000000001</v>
      </c>
      <c r="BS33" s="46">
        <f t="shared" si="10"/>
        <v>165</v>
      </c>
      <c r="BT33" s="46">
        <f t="shared" si="10"/>
        <v>1395</v>
      </c>
      <c r="BU33" s="46">
        <f t="shared" si="10"/>
        <v>61</v>
      </c>
      <c r="BV33" s="46">
        <f t="shared" si="10"/>
        <v>80.123999999999995</v>
      </c>
      <c r="BW33" s="46">
        <f t="shared" si="10"/>
        <v>314.09800000000001</v>
      </c>
      <c r="BX33" s="46">
        <f t="shared" si="10"/>
        <v>17.009999999999998</v>
      </c>
      <c r="BY33" s="46">
        <f t="shared" ref="BY33:CB33" si="11">+BY34+BY35+BY36</f>
        <v>240.482</v>
      </c>
      <c r="BZ33" s="46">
        <f t="shared" si="11"/>
        <v>65.034000000000006</v>
      </c>
      <c r="CA33" s="46">
        <f t="shared" si="11"/>
        <v>714.78300000000002</v>
      </c>
      <c r="CB33" s="46">
        <f t="shared" si="11"/>
        <v>-28.859000000000009</v>
      </c>
      <c r="CC33" s="46">
        <f t="shared" ref="CC33:CD33" si="12">+CC34+CC35+CC36</f>
        <v>0</v>
      </c>
      <c r="CD33" s="46">
        <f t="shared" si="12"/>
        <v>0</v>
      </c>
    </row>
    <row r="34" spans="1:82" ht="15">
      <c r="A34" s="5" t="s">
        <v>182</v>
      </c>
      <c r="B34" s="5"/>
      <c r="C34" s="25" t="s">
        <v>183</v>
      </c>
      <c r="D34" s="22">
        <f>SUM(E34:CD34)</f>
        <v>74118.695999999996</v>
      </c>
      <c r="E34" s="22">
        <f>IF(E$8="Bayern",SUMIFS(Erl.Gögn!$H$2:$H$30,Erl.Gögn!$E$2:$E$30,$A34,Erl.Gögn!$A$2:$A$30,E$207)/1000,IF(E$8="Allianz",SUMIFS(Erl.Gögn!$H$2:$H$30,Erl.Gögn!$E$2:$E$30,$A34,Erl.Gögn!$A$2:$A$30,E$207)/1000,SUMIFS(Gögn!$I$2:$I$11876,Gögn!$F$2:$F$11876,$A34,Gögn!$A$2:$A$11876,E$207)/1000))</f>
        <v>10866.804</v>
      </c>
      <c r="F34" s="22">
        <f>IF(F$8="Bayern",SUMIFS(Erl.Gögn!$H$2:$H$30,Erl.Gögn!$E$2:$E$30,$A34,Erl.Gögn!$A$2:$A$30,F$207)/1000,IF(F$8="Allianz",SUMIFS(Erl.Gögn!$H$2:$H$30,Erl.Gögn!$E$2:$E$30,$A34,Erl.Gögn!$A$2:$A$30,F$207)/1000,SUMIFS(Gögn!$I$2:$I$11876,Gögn!$F$2:$F$11876,$A34,Gögn!$A$2:$A$11876,F$207)/1000))</f>
        <v>24357.923999999999</v>
      </c>
      <c r="G34" s="22">
        <f>IF(G$8="Bayern",SUMIFS(Erl.Gögn!$H$2:$H$30,Erl.Gögn!$E$2:$E$30,$A34,Erl.Gögn!$A$2:$A$30,G$207)/1000,IF(G$8="Allianz",SUMIFS(Erl.Gögn!$H$2:$H$30,Erl.Gögn!$E$2:$E$30,$A34,Erl.Gögn!$A$2:$A$30,G$207)/1000,SUMIFS(Gögn!$I$2:$I$11876,Gögn!$F$2:$F$11876,$A34,Gögn!$A$2:$A$11876,G$207)/1000))</f>
        <v>14281.263000000001</v>
      </c>
      <c r="H34" s="22">
        <f>IF(H$8="Bayern",SUMIFS(Erl.Gögn!$H$2:$H$30,Erl.Gögn!$E$2:$E$30,$A34,Erl.Gögn!$A$2:$A$30,H$207)/1000,IF(H$8="Allianz",SUMIFS(Erl.Gögn!$H$2:$H$30,Erl.Gögn!$E$2:$E$30,$A34,Erl.Gögn!$A$2:$A$30,H$207)/1000,SUMIFS(Gögn!$I$2:$I$11876,Gögn!$F$2:$F$11876,$A34,Gögn!$A$2:$A$11876,H$207)/1000))</f>
        <v>138.76499999999999</v>
      </c>
      <c r="I34" s="22">
        <f>IF(I$8="Bayern",SUMIFS(Erl.Gögn!$H$2:$H$30,Erl.Gögn!$E$2:$E$30,$A34,Erl.Gögn!$A$2:$A$30,I$207)/1000,IF(I$8="Allianz",SUMIFS(Erl.Gögn!$H$2:$H$30,Erl.Gögn!$E$2:$E$30,$A34,Erl.Gögn!$A$2:$A$30,I$207)/1000,SUMIFS(Gögn!$I$2:$I$11876,Gögn!$F$2:$F$11876,$A34,Gögn!$A$2:$A$11876,I$207)/1000))</f>
        <v>8070.6639999999998</v>
      </c>
      <c r="J34" s="22">
        <f>IF(J$8="Bayern",SUMIFS(Erl.Gögn!$H$2:$H$30,Erl.Gögn!$E$2:$E$30,$A34,Erl.Gögn!$A$2:$A$30,J$207)/1000,IF(J$8="Allianz",SUMIFS(Erl.Gögn!$H$2:$H$30,Erl.Gögn!$E$2:$E$30,$A34,Erl.Gögn!$A$2:$A$30,J$207)/1000,SUMIFS(Gögn!$I$2:$I$11876,Gögn!$F$2:$F$11876,$A34,Gögn!$A$2:$A$11876,J$207)/1000))</f>
        <v>229.36199999999999</v>
      </c>
      <c r="K34" s="22">
        <f>IF(K$8="Bayern",SUMIFS(Erl.Gögn!$H$2:$H$30,Erl.Gögn!$E$2:$E$30,$A34,Erl.Gögn!$A$2:$A$30,K$207)/1000,IF(K$8="Allianz",SUMIFS(Erl.Gögn!$H$2:$H$30,Erl.Gögn!$E$2:$E$30,$A34,Erl.Gögn!$A$2:$A$30,K$207)/1000,SUMIFS(Gögn!$I$2:$I$11876,Gögn!$F$2:$F$11876,$A34,Gögn!$A$2:$A$11876,K$207)/1000))</f>
        <v>229.756</v>
      </c>
      <c r="L34" s="22">
        <f>IF(L$8="Bayern",SUMIFS(Erl.Gögn!$H$2:$H$30,Erl.Gögn!$E$2:$E$30,$A34,Erl.Gögn!$A$2:$A$30,L$207)/1000,IF(L$8="Allianz",SUMIFS(Erl.Gögn!$H$2:$H$30,Erl.Gögn!$E$2:$E$30,$A34,Erl.Gögn!$A$2:$A$30,L$207)/1000,SUMIFS(Gögn!$I$2:$I$11876,Gögn!$F$2:$F$11876,$A34,Gögn!$A$2:$A$11876,L$207)/1000))</f>
        <v>239</v>
      </c>
      <c r="M34" s="22">
        <f>IF(M$8="Bayern",SUMIFS(Erl.Gögn!$H$2:$H$30,Erl.Gögn!$E$2:$E$30,$A34,Erl.Gögn!$A$2:$A$30,M$207)/1000,IF(M$8="Allianz",SUMIFS(Erl.Gögn!$H$2:$H$30,Erl.Gögn!$E$2:$E$30,$A34,Erl.Gögn!$A$2:$A$30,M$207)/1000,SUMIFS(Gögn!$I$2:$I$11876,Gögn!$F$2:$F$11876,$A34,Gögn!$A$2:$A$11876,M$207)/1000))</f>
        <v>65</v>
      </c>
      <c r="N34" s="22">
        <f>IF(N$8="Bayern",SUMIFS(Erl.Gögn!$H$2:$H$30,Erl.Gögn!$E$2:$E$30,$A34,Erl.Gögn!$A$2:$A$30,N$207)/1000,IF(N$8="Allianz",SUMIFS(Erl.Gögn!$H$2:$H$30,Erl.Gögn!$E$2:$E$30,$A34,Erl.Gögn!$A$2:$A$30,N$207)/1000,SUMIFS(Gögn!$I$2:$I$11876,Gögn!$F$2:$F$11876,$A34,Gögn!$A$2:$A$11876,N$207)/1000))</f>
        <v>194</v>
      </c>
      <c r="O34" s="22">
        <f>IF(O$8="Bayern",SUMIFS(Erl.Gögn!$H$2:$H$30,Erl.Gögn!$E$2:$E$30,$A34,Erl.Gögn!$A$2:$A$30,O$207)/1000,IF(O$8="Allianz",SUMIFS(Erl.Gögn!$H$2:$H$30,Erl.Gögn!$E$2:$E$30,$A34,Erl.Gögn!$A$2:$A$30,O$207)/1000,SUMIFS(Gögn!$I$2:$I$11876,Gögn!$F$2:$F$11876,$A34,Gögn!$A$2:$A$11876,O$207)/1000))</f>
        <v>-5088</v>
      </c>
      <c r="P34" s="22">
        <f>IF(P$8="Bayern",SUMIFS(Erl.Gögn!$H$2:$H$30,Erl.Gögn!$E$2:$E$30,$A34,Erl.Gögn!$A$2:$A$30,P$207)/1000,IF(P$8="Allianz",SUMIFS(Erl.Gögn!$H$2:$H$30,Erl.Gögn!$E$2:$E$30,$A34,Erl.Gögn!$A$2:$A$30,P$207)/1000,SUMIFS(Gögn!$I$2:$I$11876,Gögn!$F$2:$F$11876,$A34,Gögn!$A$2:$A$11876,P$207)/1000))</f>
        <v>-2787</v>
      </c>
      <c r="Q34" s="22">
        <f>IF(Q$8="Bayern",SUMIFS(Erl.Gögn!$H$2:$H$30,Erl.Gögn!$E$2:$E$30,$A34,Erl.Gögn!$A$2:$A$30,Q$207)/1000,IF(Q$8="Allianz",SUMIFS(Erl.Gögn!$H$2:$H$30,Erl.Gögn!$E$2:$E$30,$A34,Erl.Gögn!$A$2:$A$30,Q$207)/1000,SUMIFS(Gögn!$I$2:$I$11876,Gögn!$F$2:$F$11876,$A34,Gögn!$A$2:$A$11876,Q$207)/1000))</f>
        <v>2090</v>
      </c>
      <c r="R34" s="22">
        <f>IF(R$8="Bayern",SUMIFS(Erl.Gögn!$H$2:$H$30,Erl.Gögn!$E$2:$E$30,$A34,Erl.Gögn!$A$2:$A$30,R$207)/1000,IF(R$8="Allianz",SUMIFS(Erl.Gögn!$H$2:$H$30,Erl.Gögn!$E$2:$E$30,$A34,Erl.Gögn!$A$2:$A$30,R$207)/1000,SUMIFS(Gögn!$I$2:$I$11876,Gögn!$F$2:$F$11876,$A34,Gögn!$A$2:$A$11876,R$207)/1000))</f>
        <v>0</v>
      </c>
      <c r="S34" s="22">
        <f>IF(S$8="Bayern",SUMIFS(Erl.Gögn!$H$2:$H$30,Erl.Gögn!$E$2:$E$30,$A34,Erl.Gögn!$A$2:$A$30,S$207)/1000,IF(S$8="Allianz",SUMIFS(Erl.Gögn!$H$2:$H$30,Erl.Gögn!$E$2:$E$30,$A34,Erl.Gögn!$A$2:$A$30,S$207)/1000,SUMIFS(Gögn!$I$2:$I$11876,Gögn!$F$2:$F$11876,$A34,Gögn!$A$2:$A$11876,S$207)/1000))</f>
        <v>1548.5</v>
      </c>
      <c r="T34" s="22">
        <f>IF(T$8="Bayern",SUMIFS(Erl.Gögn!$H$2:$H$30,Erl.Gögn!$E$2:$E$30,$A34,Erl.Gögn!$A$2:$A$30,T$207)/1000,IF(T$8="Allianz",SUMIFS(Erl.Gögn!$H$2:$H$30,Erl.Gögn!$E$2:$E$30,$A34,Erl.Gögn!$A$2:$A$30,T$207)/1000,SUMIFS(Gögn!$I$2:$I$11876,Gögn!$F$2:$F$11876,$A34,Gögn!$A$2:$A$11876,T$207)/1000))</f>
        <v>0</v>
      </c>
      <c r="U34" s="22">
        <f>IF(U$8="Bayern",SUMIFS(Erl.Gögn!$H$2:$H$30,Erl.Gögn!$E$2:$E$30,$A34,Erl.Gögn!$A$2:$A$30,U$207)/1000,IF(U$8="Allianz",SUMIFS(Erl.Gögn!$H$2:$H$30,Erl.Gögn!$E$2:$E$30,$A34,Erl.Gögn!$A$2:$A$30,U$207)/1000,SUMIFS(Gögn!$I$2:$I$11876,Gögn!$F$2:$F$11876,$A34,Gögn!$A$2:$A$11876,U$207)/1000))</f>
        <v>1492.7919999999999</v>
      </c>
      <c r="V34" s="22">
        <f>IF(V$8="Bayern",SUMIFS(Erl.Gögn!$H$2:$H$30,Erl.Gögn!$E$2:$E$30,$A34,Erl.Gögn!$A$2:$A$30,V$207)/1000,IF(V$8="Allianz",SUMIFS(Erl.Gögn!$H$2:$H$30,Erl.Gögn!$E$2:$E$30,$A34,Erl.Gögn!$A$2:$A$30,V$207)/1000,SUMIFS(Gögn!$I$2:$I$11876,Gögn!$F$2:$F$11876,$A34,Gögn!$A$2:$A$11876,V$207)/1000))</f>
        <v>1101.5050000000001</v>
      </c>
      <c r="W34" s="22">
        <f>IF(W$8="Bayern",SUMIFS(Erl.Gögn!$H$2:$H$30,Erl.Gögn!$E$2:$E$30,$A34,Erl.Gögn!$A$2:$A$30,W$207)/1000,IF(W$8="Allianz",SUMIFS(Erl.Gögn!$H$2:$H$30,Erl.Gögn!$E$2:$E$30,$A34,Erl.Gögn!$A$2:$A$30,W$207)/1000,SUMIFS(Gögn!$I$2:$I$11876,Gögn!$F$2:$F$11876,$A34,Gögn!$A$2:$A$11876,W$207)/1000))</f>
        <v>-202.47399999999999</v>
      </c>
      <c r="X34" s="22">
        <f>IF(X$8="Bayern",SUMIFS(Erl.Gögn!$H$2:$H$30,Erl.Gögn!$E$2:$E$30,$A34,Erl.Gögn!$A$2:$A$30,X$207)/1000,IF(X$8="Allianz",SUMIFS(Erl.Gögn!$H$2:$H$30,Erl.Gögn!$E$2:$E$30,$A34,Erl.Gögn!$A$2:$A$30,X$207)/1000,SUMIFS(Gögn!$I$2:$I$11876,Gögn!$F$2:$F$11876,$A34,Gögn!$A$2:$A$11876,X$207)/1000))</f>
        <v>-1051.4169999999999</v>
      </c>
      <c r="Y34" s="22">
        <f>IF(Y$8="Bayern",SUMIFS(Erl.Gögn!$H$2:$H$30,Erl.Gögn!$E$2:$E$30,$A34,Erl.Gögn!$A$2:$A$30,Y$207)/1000,IF(Y$8="Allianz",SUMIFS(Erl.Gögn!$H$2:$H$30,Erl.Gögn!$E$2:$E$30,$A34,Erl.Gögn!$A$2:$A$30,Y$207)/1000,SUMIFS(Gögn!$I$2:$I$11876,Gögn!$F$2:$F$11876,$A34,Gögn!$A$2:$A$11876,Y$207)/1000))</f>
        <v>15690</v>
      </c>
      <c r="Z34" s="22">
        <f>IF(Z$8="Bayern",SUMIFS(Erl.Gögn!$H$2:$H$30,Erl.Gögn!$E$2:$E$30,$A34,Erl.Gögn!$A$2:$A$30,Z$207)/1000,IF(Z$8="Allianz",SUMIFS(Erl.Gögn!$H$2:$H$30,Erl.Gögn!$E$2:$E$30,$A34,Erl.Gögn!$A$2:$A$30,Z$207)/1000,SUMIFS(Gögn!$I$2:$I$11876,Gögn!$F$2:$F$11876,$A34,Gögn!$A$2:$A$11876,Z$207)/1000))</f>
        <v>-1188</v>
      </c>
      <c r="AA34" s="22">
        <f>IF(AA$8="Bayern",SUMIFS(Erl.Gögn!$H$2:$H$30,Erl.Gögn!$E$2:$E$30,$A34,Erl.Gögn!$A$2:$A$30,AA$207)/1000,IF(AA$8="Allianz",SUMIFS(Erl.Gögn!$H$2:$H$30,Erl.Gögn!$E$2:$E$30,$A34,Erl.Gögn!$A$2:$A$30,AA$207)/1000,SUMIFS(Gögn!$I$2:$I$11876,Gögn!$F$2:$F$11876,$A34,Gögn!$A$2:$A$11876,AA$207)/1000))</f>
        <v>935</v>
      </c>
      <c r="AB34" s="22">
        <f>IF(AB$8="Bayern",SUMIFS(Erl.Gögn!$H$2:$H$30,Erl.Gögn!$E$2:$E$30,$A34,Erl.Gögn!$A$2:$A$30,AB$207)/1000,IF(AB$8="Allianz",SUMIFS(Erl.Gögn!$H$2:$H$30,Erl.Gögn!$E$2:$E$30,$A34,Erl.Gögn!$A$2:$A$30,AB$207)/1000,SUMIFS(Gögn!$I$2:$I$11876,Gögn!$F$2:$F$11876,$A34,Gögn!$A$2:$A$11876,AB$207)/1000))</f>
        <v>814</v>
      </c>
      <c r="AC34" s="22">
        <f>IF(AC$8="Bayern",SUMIFS(Erl.Gögn!$H$2:$H$30,Erl.Gögn!$E$2:$E$30,$A34,Erl.Gögn!$A$2:$A$30,AC$207)/1000,IF(AC$8="Allianz",SUMIFS(Erl.Gögn!$H$2:$H$30,Erl.Gögn!$E$2:$E$30,$A34,Erl.Gögn!$A$2:$A$30,AC$207)/1000,SUMIFS(Gögn!$I$2:$I$11876,Gögn!$F$2:$F$11876,$A34,Gögn!$A$2:$A$11876,AC$207)/1000))</f>
        <v>0</v>
      </c>
      <c r="AD34" s="22">
        <f>IF(AD$8="Bayern",SUMIFS(Erl.Gögn!$H$2:$H$30,Erl.Gögn!$E$2:$E$30,$A34,Erl.Gögn!$A$2:$A$30,AD$207)/1000,IF(AD$8="Allianz",SUMIFS(Erl.Gögn!$H$2:$H$30,Erl.Gögn!$E$2:$E$30,$A34,Erl.Gögn!$A$2:$A$30,AD$207)/1000,SUMIFS(Gögn!$I$2:$I$11876,Gögn!$F$2:$F$11876,$A34,Gögn!$A$2:$A$11876,AD$207)/1000))</f>
        <v>465.29599999999999</v>
      </c>
      <c r="AE34" s="22">
        <f>IF(AE$8="Bayern",SUMIFS(Erl.Gögn!$H$2:$H$30,Erl.Gögn!$E$2:$E$30,$A34,Erl.Gögn!$A$2:$A$30,AE$207)/1000,IF(AE$8="Allianz",SUMIFS(Erl.Gögn!$H$2:$H$30,Erl.Gögn!$E$2:$E$30,$A34,Erl.Gögn!$A$2:$A$30,AE$207)/1000,SUMIFS(Gögn!$I$2:$I$11876,Gögn!$F$2:$F$11876,$A34,Gögn!$A$2:$A$11876,AE$207)/1000))</f>
        <v>236.203</v>
      </c>
      <c r="AF34" s="22">
        <f>IF(AF$8="Bayern",SUMIFS(Erl.Gögn!$H$2:$H$30,Erl.Gögn!$E$2:$E$30,$A34,Erl.Gögn!$A$2:$A$30,AF$207)/1000,IF(AF$8="Allianz",SUMIFS(Erl.Gögn!$H$2:$H$30,Erl.Gögn!$E$2:$E$30,$A34,Erl.Gögn!$A$2:$A$30,AF$207)/1000,SUMIFS(Gögn!$I$2:$I$11876,Gögn!$F$2:$F$11876,$A34,Gögn!$A$2:$A$11876,AF$207)/1000))</f>
        <v>0</v>
      </c>
      <c r="AG34" s="22">
        <f>IF(AG$8="Bayern",SUMIFS(Erl.Gögn!$H$2:$H$30,Erl.Gögn!$E$2:$E$30,$A34,Erl.Gögn!$A$2:$A$30,AG$207)/1000,IF(AG$8="Allianz",SUMIFS(Erl.Gögn!$H$2:$H$30,Erl.Gögn!$E$2:$E$30,$A34,Erl.Gögn!$A$2:$A$30,AG$207)/1000,SUMIFS(Gögn!$I$2:$I$11876,Gögn!$F$2:$F$11876,$A34,Gögn!$A$2:$A$11876,AG$207)/1000))</f>
        <v>2088.547</v>
      </c>
      <c r="AH34" s="22">
        <f>IF(AH$8="Bayern",SUMIFS(Erl.Gögn!$H$2:$H$30,Erl.Gögn!$E$2:$E$30,$A34,Erl.Gögn!$A$2:$A$30,AH$207)/1000,IF(AH$8="Allianz",SUMIFS(Erl.Gögn!$H$2:$H$30,Erl.Gögn!$E$2:$E$30,$A34,Erl.Gögn!$A$2:$A$30,AH$207)/1000,SUMIFS(Gögn!$I$2:$I$11876,Gögn!$F$2:$F$11876,$A34,Gögn!$A$2:$A$11876,AH$207)/1000))</f>
        <v>923.125</v>
      </c>
      <c r="AI34" s="22">
        <f>IF(AI$8="Bayern",SUMIFS(Erl.Gögn!$H$2:$H$30,Erl.Gögn!$E$2:$E$30,$A34,Erl.Gögn!$A$2:$A$30,AI$207)/1000,IF(AI$8="Allianz",SUMIFS(Erl.Gögn!$H$2:$H$30,Erl.Gögn!$E$2:$E$30,$A34,Erl.Gögn!$A$2:$A$30,AI$207)/1000,SUMIFS(Gögn!$I$2:$I$11876,Gögn!$F$2:$F$11876,$A34,Gögn!$A$2:$A$11876,AI$207)/1000))</f>
        <v>0</v>
      </c>
      <c r="AJ34" s="22">
        <f>IF(AJ$8="Bayern",SUMIFS(Erl.Gögn!$H$2:$H$30,Erl.Gögn!$E$2:$E$30,$A34,Erl.Gögn!$A$2:$A$30,AJ$207)/1000,IF(AJ$8="Allianz",SUMIFS(Erl.Gögn!$H$2:$H$30,Erl.Gögn!$E$2:$E$30,$A34,Erl.Gögn!$A$2:$A$30,AJ$207)/1000,SUMIFS(Gögn!$I$2:$I$11876,Gögn!$F$2:$F$11876,$A34,Gögn!$A$2:$A$11876,AJ$207)/1000))</f>
        <v>0</v>
      </c>
      <c r="AK34" s="22">
        <f>IF(AK$8="Bayern",SUMIFS(Erl.Gögn!$H$2:$H$30,Erl.Gögn!$E$2:$E$30,$A34,Erl.Gögn!$A$2:$A$30,AK$207)/1000,IF(AK$8="Allianz",SUMIFS(Erl.Gögn!$H$2:$H$30,Erl.Gögn!$E$2:$E$30,$A34,Erl.Gögn!$A$2:$A$30,AK$207)/1000,SUMIFS(Gögn!$I$2:$I$11876,Gögn!$F$2:$F$11876,$A34,Gögn!$A$2:$A$11876,AK$207)/1000))</f>
        <v>9.1150000000000002</v>
      </c>
      <c r="AL34" s="22">
        <f>IF(AL$8="Bayern",SUMIFS(Erl.Gögn!$H$2:$H$30,Erl.Gögn!$E$2:$E$30,$A34,Erl.Gögn!$A$2:$A$30,AL$207)/1000,IF(AL$8="Allianz",SUMIFS(Erl.Gögn!$H$2:$H$30,Erl.Gögn!$E$2:$E$30,$A34,Erl.Gögn!$A$2:$A$30,AL$207)/1000,SUMIFS(Gögn!$I$2:$I$11876,Gögn!$F$2:$F$11876,$A34,Gögn!$A$2:$A$11876,AL$207)/1000))</f>
        <v>65.808000000000007</v>
      </c>
      <c r="AM34" s="22">
        <f>IF(AM$8="Bayern",SUMIFS(Erl.Gögn!$H$2:$H$30,Erl.Gögn!$E$2:$E$30,$A34,Erl.Gögn!$A$2:$A$30,AM$207)/1000,IF(AM$8="Allianz",SUMIFS(Erl.Gögn!$H$2:$H$30,Erl.Gögn!$E$2:$E$30,$A34,Erl.Gögn!$A$2:$A$30,AM$207)/1000,SUMIFS(Gögn!$I$2:$I$11876,Gögn!$F$2:$F$11876,$A34,Gögn!$A$2:$A$11876,AM$207)/1000))</f>
        <v>366.63299999999998</v>
      </c>
      <c r="AN34" s="22">
        <f>IF(AN$8="Bayern",SUMIFS(Erl.Gögn!$H$2:$H$30,Erl.Gögn!$E$2:$E$30,$A34,Erl.Gögn!$A$2:$A$30,AN$207)/1000,IF(AN$8="Allianz",SUMIFS(Erl.Gögn!$H$2:$H$30,Erl.Gögn!$E$2:$E$30,$A34,Erl.Gögn!$A$2:$A$30,AN$207)/1000,SUMIFS(Gögn!$I$2:$I$11876,Gögn!$F$2:$F$11876,$A34,Gögn!$A$2:$A$11876,AN$207)/1000))</f>
        <v>773.79300000000001</v>
      </c>
      <c r="AO34" s="22">
        <f>IF(AO$8="Bayern",SUMIFS(Erl.Gögn!$H$2:$H$30,Erl.Gögn!$E$2:$E$30,$A34,Erl.Gögn!$A$2:$A$30,AO$207)/1000,IF(AO$8="Allianz",SUMIFS(Erl.Gögn!$H$2:$H$30,Erl.Gögn!$E$2:$E$30,$A34,Erl.Gögn!$A$2:$A$30,AO$207)/1000,SUMIFS(Gögn!$I$2:$I$11876,Gögn!$F$2:$F$11876,$A34,Gögn!$A$2:$A$11876,AO$207)/1000))</f>
        <v>833.59900000000005</v>
      </c>
      <c r="AP34" s="22">
        <f>IF(AP$8="Bayern",SUMIFS(Erl.Gögn!$H$2:$H$30,Erl.Gögn!$E$2:$E$30,$A34,Erl.Gögn!$A$2:$A$30,AP$207)/1000,IF(AP$8="Allianz",SUMIFS(Erl.Gögn!$H$2:$H$30,Erl.Gögn!$E$2:$E$30,$A34,Erl.Gögn!$A$2:$A$30,AP$207)/1000,SUMIFS(Gögn!$I$2:$I$11876,Gögn!$F$2:$F$11876,$A34,Gögn!$A$2:$A$11876,AP$207)/1000))</f>
        <v>9.5719999999999992</v>
      </c>
      <c r="AQ34" s="22">
        <f>IF(AQ$8="Bayern",SUMIFS(Erl.Gögn!$H$2:$H$30,Erl.Gögn!$E$2:$E$30,$A34,Erl.Gögn!$A$2:$A$30,AQ$207)/1000,IF(AQ$8="Allianz",SUMIFS(Erl.Gögn!$H$2:$H$30,Erl.Gögn!$E$2:$E$30,$A34,Erl.Gögn!$A$2:$A$30,AQ$207)/1000,SUMIFS(Gögn!$I$2:$I$11876,Gögn!$F$2:$F$11876,$A34,Gögn!$A$2:$A$11876,AQ$207)/1000))</f>
        <v>-78.082999999999998</v>
      </c>
      <c r="AR34" s="22">
        <f>IF(AR$8="Bayern",SUMIFS(Erl.Gögn!$H$2:$H$30,Erl.Gögn!$E$2:$E$30,$A34,Erl.Gögn!$A$2:$A$30,AR$207)/1000,IF(AR$8="Allianz",SUMIFS(Erl.Gögn!$H$2:$H$30,Erl.Gögn!$E$2:$E$30,$A34,Erl.Gögn!$A$2:$A$30,AR$207)/1000,SUMIFS(Gögn!$I$2:$I$11876,Gögn!$F$2:$F$11876,$A34,Gögn!$A$2:$A$11876,AR$207)/1000))</f>
        <v>5489.1670000000004</v>
      </c>
      <c r="AS34" s="22">
        <f>IF(AS$8="Bayern",SUMIFS(Erl.Gögn!$H$2:$H$30,Erl.Gögn!$E$2:$E$30,$A34,Erl.Gögn!$A$2:$A$30,AS$207)/1000,IF(AS$8="Allianz",SUMIFS(Erl.Gögn!$H$2:$H$30,Erl.Gögn!$E$2:$E$30,$A34,Erl.Gögn!$A$2:$A$30,AS$207)/1000,SUMIFS(Gögn!$I$2:$I$11876,Gögn!$F$2:$F$11876,$A34,Gögn!$A$2:$A$11876,AS$207)/1000))</f>
        <v>4690.0290000000005</v>
      </c>
      <c r="AT34" s="22">
        <f>IF(AT$8="Bayern",SUMIFS(Erl.Gögn!$H$2:$H$30,Erl.Gögn!$E$2:$E$30,$A34,Erl.Gögn!$A$2:$A$30,AT$207)/1000,IF(AT$8="Allianz",SUMIFS(Erl.Gögn!$H$2:$H$30,Erl.Gögn!$E$2:$E$30,$A34,Erl.Gögn!$A$2:$A$30,AT$207)/1000,SUMIFS(Gögn!$I$2:$I$11876,Gögn!$F$2:$F$11876,$A34,Gögn!$A$2:$A$11876,AT$207)/1000))</f>
        <v>1128.4639999999999</v>
      </c>
      <c r="AU34" s="22">
        <f>IF(AU$8="Bayern",SUMIFS(Erl.Gögn!$H$2:$H$30,Erl.Gögn!$E$2:$E$30,$A34,Erl.Gögn!$A$2:$A$30,AU$207)/1000,IF(AU$8="Allianz",SUMIFS(Erl.Gögn!$H$2:$H$30,Erl.Gögn!$E$2:$E$30,$A34,Erl.Gögn!$A$2:$A$30,AU$207)/1000,SUMIFS(Gögn!$I$2:$I$11876,Gögn!$F$2:$F$11876,$A34,Gögn!$A$2:$A$11876,AU$207)/1000))</f>
        <v>0</v>
      </c>
      <c r="AV34" s="22">
        <f>IF(AV$8="Bayern",SUMIFS(Erl.Gögn!$H$2:$H$30,Erl.Gögn!$E$2:$E$30,$A34,Erl.Gögn!$A$2:$A$30,AV$207)/1000,IF(AV$8="Allianz",SUMIFS(Erl.Gögn!$H$2:$H$30,Erl.Gögn!$E$2:$E$30,$A34,Erl.Gögn!$A$2:$A$30,AV$207)/1000,SUMIFS(Gögn!$I$2:$I$11876,Gögn!$F$2:$F$11876,$A34,Gögn!$A$2:$A$11876,AV$207)/1000))</f>
        <v>0</v>
      </c>
      <c r="AW34" s="22">
        <f>IF(AW$8="Bayern",SUMIFS(Erl.Gögn!$H$2:$H$30,Erl.Gögn!$E$2:$E$30,$A34,Erl.Gögn!$A$2:$A$30,AW$207)/1000,IF(AW$8="Allianz",SUMIFS(Erl.Gögn!$H$2:$H$30,Erl.Gögn!$E$2:$E$30,$A34,Erl.Gögn!$A$2:$A$30,AW$207)/1000,SUMIFS(Gögn!$I$2:$I$11876,Gögn!$F$2:$F$11876,$A34,Gögn!$A$2:$A$11876,AW$207)/1000))</f>
        <v>0</v>
      </c>
      <c r="AX34" s="22">
        <f>IF(AX$8="Bayern",SUMIFS(Erl.Gögn!$H$2:$H$30,Erl.Gögn!$E$2:$E$30,$A34,Erl.Gögn!$A$2:$A$30,AX$207)/1000,IF(AX$8="Allianz",SUMIFS(Erl.Gögn!$H$2:$H$30,Erl.Gögn!$E$2:$E$30,$A34,Erl.Gögn!$A$2:$A$30,AX$207)/1000,SUMIFS(Gögn!$I$2:$I$11876,Gögn!$F$2:$F$11876,$A34,Gögn!$A$2:$A$11876,AX$207)/1000))</f>
        <v>0</v>
      </c>
      <c r="AY34" s="22">
        <f>IF(AY$8="Bayern",SUMIFS(Erl.Gögn!$H$2:$H$30,Erl.Gögn!$E$2:$E$30,$A34,Erl.Gögn!$A$2:$A$30,AY$207)/1000,IF(AY$8="Allianz",SUMIFS(Erl.Gögn!$H$2:$H$30,Erl.Gögn!$E$2:$E$30,$A34,Erl.Gögn!$A$2:$A$30,AY$207)/1000,SUMIFS(Gögn!$I$2:$I$11876,Gögn!$F$2:$F$11876,$A34,Gögn!$A$2:$A$11876,AY$207)/1000))</f>
        <v>0</v>
      </c>
      <c r="AZ34" s="22">
        <f>IF(AZ$8="Bayern",SUMIFS(Erl.Gögn!$H$2:$H$30,Erl.Gögn!$E$2:$E$30,$A34,Erl.Gögn!$A$2:$A$30,AZ$207)/1000,IF(AZ$8="Allianz",SUMIFS(Erl.Gögn!$H$2:$H$30,Erl.Gögn!$E$2:$E$30,$A34,Erl.Gögn!$A$2:$A$30,AZ$207)/1000,SUMIFS(Gögn!$I$2:$I$11876,Gögn!$F$2:$F$11876,$A34,Gögn!$A$2:$A$11876,AZ$207)/1000))</f>
        <v>0</v>
      </c>
      <c r="BA34" s="22">
        <f>IF(BA$8="Bayern",SUMIFS(Erl.Gögn!$H$2:$H$30,Erl.Gögn!$E$2:$E$30,$A34,Erl.Gögn!$A$2:$A$30,BA$207)/1000,IF(BA$8="Allianz",SUMIFS(Erl.Gögn!$H$2:$H$30,Erl.Gögn!$E$2:$E$30,$A34,Erl.Gögn!$A$2:$A$30,BA$207)/1000,SUMIFS(Gögn!$I$2:$I$11876,Gögn!$F$2:$F$11876,$A34,Gögn!$A$2:$A$11876,BA$207)/1000))</f>
        <v>0</v>
      </c>
      <c r="BB34" s="22">
        <f>IF(BB$8="Bayern",SUMIFS(Erl.Gögn!$H$2:$H$30,Erl.Gögn!$E$2:$E$30,$A34,Erl.Gögn!$A$2:$A$30,BB$207)/1000,IF(BB$8="Allianz",SUMIFS(Erl.Gögn!$H$2:$H$30,Erl.Gögn!$E$2:$E$30,$A34,Erl.Gögn!$A$2:$A$30,BB$207)/1000,SUMIFS(Gögn!$I$2:$I$11876,Gögn!$F$2:$F$11876,$A34,Gögn!$A$2:$A$11876,BB$207)/1000))</f>
        <v>-6004.7380000000003</v>
      </c>
      <c r="BC34" s="22">
        <f>IF(BC$8="Bayern",SUMIFS(Erl.Gögn!$H$2:$H$30,Erl.Gögn!$E$2:$E$30,$A34,Erl.Gögn!$A$2:$A$30,BC$207)/1000,IF(BC$8="Allianz",SUMIFS(Erl.Gögn!$H$2:$H$30,Erl.Gögn!$E$2:$E$30,$A34,Erl.Gögn!$A$2:$A$30,BC$207)/1000,SUMIFS(Gögn!$I$2:$I$11876,Gögn!$F$2:$F$11876,$A34,Gögn!$A$2:$A$11876,BC$207)/1000))</f>
        <v>0</v>
      </c>
      <c r="BD34" s="22">
        <f>IF(BD$8="Bayern",SUMIFS(Erl.Gögn!$H$2:$H$30,Erl.Gögn!$E$2:$E$30,$A34,Erl.Gögn!$A$2:$A$30,BD$207)/1000,IF(BD$8="Allianz",SUMIFS(Erl.Gögn!$H$2:$H$30,Erl.Gögn!$E$2:$E$30,$A34,Erl.Gögn!$A$2:$A$30,BD$207)/1000,SUMIFS(Gögn!$I$2:$I$11876,Gögn!$F$2:$F$11876,$A34,Gögn!$A$2:$A$11876,BD$207)/1000))</f>
        <v>0</v>
      </c>
      <c r="BE34" s="22">
        <f>IF(BE$8="Bayern",SUMIFS(Erl.Gögn!$H$2:$H$30,Erl.Gögn!$E$2:$E$30,$A34,Erl.Gögn!$A$2:$A$30,BE$207)/1000,IF(BE$8="Allianz",SUMIFS(Erl.Gögn!$H$2:$H$30,Erl.Gögn!$E$2:$E$30,$A34,Erl.Gögn!$A$2:$A$30,BE$207)/1000,SUMIFS(Gögn!$I$2:$I$11876,Gögn!$F$2:$F$11876,$A34,Gögn!$A$2:$A$11876,BE$207)/1000))</f>
        <v>964.10799999999995</v>
      </c>
      <c r="BF34" s="22">
        <f>IF(BF$8="Bayern",SUMIFS(Erl.Gögn!$H$2:$H$30,Erl.Gögn!$E$2:$E$30,$A34,Erl.Gögn!$A$2:$A$30,BF$207)/1000,IF(BF$8="Allianz",SUMIFS(Erl.Gögn!$H$2:$H$30,Erl.Gögn!$E$2:$E$30,$A34,Erl.Gögn!$A$2:$A$30,BF$207)/1000,SUMIFS(Gögn!$I$2:$I$11876,Gögn!$F$2:$F$11876,$A34,Gögn!$A$2:$A$11876,BF$207)/1000))</f>
        <v>371.35300000000001</v>
      </c>
      <c r="BG34" s="22">
        <f>IF(BG$8="Bayern",SUMIFS(Erl.Gögn!$H$2:$H$30,Erl.Gögn!$E$2:$E$30,$A34,Erl.Gögn!$A$2:$A$30,BG$207)/1000,IF(BG$8="Allianz",SUMIFS(Erl.Gögn!$H$2:$H$30,Erl.Gögn!$E$2:$E$30,$A34,Erl.Gögn!$A$2:$A$30,BG$207)/1000,SUMIFS(Gögn!$I$2:$I$11876,Gögn!$F$2:$F$11876,$A34,Gögn!$A$2:$A$11876,BG$207)/1000))</f>
        <v>447.959</v>
      </c>
      <c r="BH34" s="22">
        <f>IF(BH$8="Bayern",SUMIFS(Erl.Gögn!$H$2:$H$30,Erl.Gögn!$E$2:$E$30,$A34,Erl.Gögn!$A$2:$A$30,BH$207)/1000,IF(BH$8="Allianz",SUMIFS(Erl.Gögn!$H$2:$H$30,Erl.Gögn!$E$2:$E$30,$A34,Erl.Gögn!$A$2:$A$30,BH$207)/1000,SUMIFS(Gögn!$I$2:$I$11876,Gögn!$F$2:$F$11876,$A34,Gögn!$A$2:$A$11876,BH$207)/1000))</f>
        <v>1216.2070000000001</v>
      </c>
      <c r="BI34" s="22">
        <f>IF(BI$8="Bayern",SUMIFS(Erl.Gögn!$H$2:$H$30,Erl.Gögn!$E$2:$E$30,$A34,Erl.Gögn!$A$2:$A$30,BI$207)/1000,IF(BI$8="Allianz",SUMIFS(Erl.Gögn!$H$2:$H$30,Erl.Gögn!$E$2:$E$30,$A34,Erl.Gögn!$A$2:$A$30,BI$207)/1000,SUMIFS(Gögn!$I$2:$I$11876,Gögn!$F$2:$F$11876,$A34,Gögn!$A$2:$A$11876,BI$207)/1000))</f>
        <v>-205.976</v>
      </c>
      <c r="BJ34" s="22">
        <f>IF(BJ$8="Bayern",SUMIFS(Erl.Gögn!$H$2:$H$30,Erl.Gögn!$E$2:$E$30,$A34,Erl.Gögn!$A$2:$A$30,BJ$207)/1000,IF(BJ$8="Allianz",SUMIFS(Erl.Gögn!$H$2:$H$30,Erl.Gögn!$E$2:$E$30,$A34,Erl.Gögn!$A$2:$A$30,BJ$207)/1000,SUMIFS(Gögn!$I$2:$I$11876,Gögn!$F$2:$F$11876,$A34,Gögn!$A$2:$A$11876,BJ$207)/1000))</f>
        <v>-416.81599999999997</v>
      </c>
      <c r="BK34" s="22">
        <f>IF(BK$8="Bayern",SUMIFS(Erl.Gögn!$H$2:$H$30,Erl.Gögn!$E$2:$E$30,$A34,Erl.Gögn!$A$2:$A$30,BK$207)/1000,IF(BK$8="Allianz",SUMIFS(Erl.Gögn!$H$2:$H$30,Erl.Gögn!$E$2:$E$30,$A34,Erl.Gögn!$A$2:$A$30,BK$207)/1000,SUMIFS(Gögn!$I$2:$I$11876,Gögn!$F$2:$F$11876,$A34,Gögn!$A$2:$A$11876,BK$207)/1000))</f>
        <v>139.87700000000001</v>
      </c>
      <c r="BL34" s="22">
        <f>IF(BL$8="Bayern",SUMIFS(Erl.Gögn!$H$2:$H$30,Erl.Gögn!$E$2:$E$30,$A34,Erl.Gögn!$A$2:$A$30,BL$207)/1000,IF(BL$8="Allianz",SUMIFS(Erl.Gögn!$H$2:$H$30,Erl.Gögn!$E$2:$E$30,$A34,Erl.Gögn!$A$2:$A$30,BL$207)/1000,SUMIFS(Gögn!$I$2:$I$11876,Gögn!$F$2:$F$11876,$A34,Gögn!$A$2:$A$11876,BL$207)/1000))</f>
        <v>-12788.25</v>
      </c>
      <c r="BM34" s="22">
        <f>IF(BM$8="Bayern",SUMIFS(Erl.Gögn!$H$2:$H$30,Erl.Gögn!$E$2:$E$30,$A34,Erl.Gögn!$A$2:$A$30,BM$207)/1000,IF(BM$8="Allianz",SUMIFS(Erl.Gögn!$H$2:$H$30,Erl.Gögn!$E$2:$E$30,$A34,Erl.Gögn!$A$2:$A$30,BM$207)/1000,SUMIFS(Gögn!$I$2:$I$11876,Gögn!$F$2:$F$11876,$A34,Gögn!$A$2:$A$11876,BM$207)/1000))</f>
        <v>0</v>
      </c>
      <c r="BN34" s="22">
        <f>IF(BN$8="Bayern",SUMIFS(Erl.Gögn!$H$2:$H$30,Erl.Gögn!$E$2:$E$30,$A34,Erl.Gögn!$A$2:$A$30,BN$207)/1000,IF(BN$8="Allianz",SUMIFS(Erl.Gögn!$H$2:$H$30,Erl.Gögn!$E$2:$E$30,$A34,Erl.Gögn!$A$2:$A$30,BN$207)/1000,SUMIFS(Gögn!$I$2:$I$11876,Gögn!$F$2:$F$11876,$A34,Gögn!$A$2:$A$11876,BN$207)/1000))</f>
        <v>0</v>
      </c>
      <c r="BO34" s="22">
        <f>IF(BO$8="Bayern",SUMIFS(Erl.Gögn!$H$2:$H$30,Erl.Gögn!$E$2:$E$30,$A34,Erl.Gögn!$A$2:$A$30,BO$207)/1000,IF(BO$8="Allianz",SUMIFS(Erl.Gögn!$H$2:$H$30,Erl.Gögn!$E$2:$E$30,$A34,Erl.Gögn!$A$2:$A$30,BO$207)/1000,SUMIFS(Gögn!$I$2:$I$11876,Gögn!$F$2:$F$11876,$A34,Gögn!$A$2:$A$11876,BO$207)/1000))</f>
        <v>0</v>
      </c>
      <c r="BP34" s="22">
        <f>IF(BP$8="Bayern",SUMIFS(Erl.Gögn!$H$2:$H$30,Erl.Gögn!$E$2:$E$30,$A34,Erl.Gögn!$A$2:$A$30,BP$207)/1000,IF(BP$8="Allianz",SUMIFS(Erl.Gögn!$H$2:$H$30,Erl.Gögn!$E$2:$E$30,$A34,Erl.Gögn!$A$2:$A$30,BP$207)/1000,SUMIFS(Gögn!$I$2:$I$11876,Gögn!$F$2:$F$11876,$A34,Gögn!$A$2:$A$11876,BP$207)/1000))</f>
        <v>0</v>
      </c>
      <c r="BQ34" s="22">
        <f>IF(BQ$8="Bayern",SUMIFS(Erl.Gögn!$H$2:$H$30,Erl.Gögn!$E$2:$E$30,$A34,Erl.Gögn!$A$2:$A$30,BQ$207)/1000,IF(BQ$8="Allianz",SUMIFS(Erl.Gögn!$H$2:$H$30,Erl.Gögn!$E$2:$E$30,$A34,Erl.Gögn!$A$2:$A$30,BQ$207)/1000,SUMIFS(Gögn!$I$2:$I$11876,Gögn!$F$2:$F$11876,$A34,Gögn!$A$2:$A$11876,BQ$207)/1000))</f>
        <v>0</v>
      </c>
      <c r="BR34" s="22">
        <f>IF(BR$8="Bayern",SUMIFS(Erl.Gögn!$H$2:$H$30,Erl.Gögn!$E$2:$E$30,$A34,Erl.Gögn!$A$2:$A$30,BR$207)/1000,IF(BR$8="Allianz",SUMIFS(Erl.Gögn!$H$2:$H$30,Erl.Gögn!$E$2:$E$30,$A34,Erl.Gögn!$A$2:$A$30,BR$207)/1000,SUMIFS(Gögn!$I$2:$I$11876,Gögn!$F$2:$F$11876,$A34,Gögn!$A$2:$A$11876,BR$207)/1000))</f>
        <v>0</v>
      </c>
      <c r="BS34" s="22">
        <f>IF(BS$8="Bayern",SUMIFS(Erl.Gögn!$H$2:$H$30,Erl.Gögn!$E$2:$E$30,$A34,Erl.Gögn!$A$2:$A$30,BS$207)/1000,IF(BS$8="Allianz",SUMIFS(Erl.Gögn!$H$2:$H$30,Erl.Gögn!$E$2:$E$30,$A34,Erl.Gögn!$A$2:$A$30,BS$207)/1000,SUMIFS(Gögn!$I$2:$I$11876,Gögn!$F$2:$F$11876,$A34,Gögn!$A$2:$A$11876,BS$207)/1000))</f>
        <v>96</v>
      </c>
      <c r="BT34" s="22">
        <f>IF(BT$8="Bayern",SUMIFS(Erl.Gögn!$H$2:$H$30,Erl.Gögn!$E$2:$E$30,$A34,Erl.Gögn!$A$2:$A$30,BT$207)/1000,IF(BT$8="Allianz",SUMIFS(Erl.Gögn!$H$2:$H$30,Erl.Gögn!$E$2:$E$30,$A34,Erl.Gögn!$A$2:$A$30,BT$207)/1000,SUMIFS(Gögn!$I$2:$I$11876,Gögn!$F$2:$F$11876,$A34,Gögn!$A$2:$A$11876,BT$207)/1000))</f>
        <v>240</v>
      </c>
      <c r="BU34" s="22">
        <f>IF(BU$8="Bayern",SUMIFS(Erl.Gögn!$H$2:$H$30,Erl.Gögn!$E$2:$E$30,$A34,Erl.Gögn!$A$2:$A$30,BU$207)/1000,IF(BU$8="Allianz",SUMIFS(Erl.Gögn!$H$2:$H$30,Erl.Gögn!$E$2:$E$30,$A34,Erl.Gögn!$A$2:$A$30,BU$207)/1000,SUMIFS(Gögn!$I$2:$I$11876,Gögn!$F$2:$F$11876,$A34,Gögn!$A$2:$A$11876,BU$207)/1000))</f>
        <v>26</v>
      </c>
      <c r="BV34" s="22">
        <f>IF(BV$8="Bayern",SUMIFS(Erl.Gögn!$H$2:$H$30,Erl.Gögn!$E$2:$E$30,$A34,Erl.Gögn!$A$2:$A$30,BV$207)/1000,IF(BV$8="Allianz",SUMIFS(Erl.Gögn!$H$2:$H$30,Erl.Gögn!$E$2:$E$30,$A34,Erl.Gögn!$A$2:$A$30,BV$207)/1000,SUMIFS(Gögn!$I$2:$I$11876,Gögn!$F$2:$F$11876,$A34,Gögn!$A$2:$A$11876,BV$207)/1000))</f>
        <v>0</v>
      </c>
      <c r="BW34" s="22">
        <f>IF(BW$8="Bayern",SUMIFS(Erl.Gögn!$H$2:$H$30,Erl.Gögn!$E$2:$E$30,$A34,Erl.Gögn!$A$2:$A$30,BW$207)/1000,IF(BW$8="Allianz",SUMIFS(Erl.Gögn!$H$2:$H$30,Erl.Gögn!$E$2:$E$30,$A34,Erl.Gögn!$A$2:$A$30,BW$207)/1000,SUMIFS(Gögn!$I$2:$I$11876,Gögn!$F$2:$F$11876,$A34,Gögn!$A$2:$A$11876,BW$207)/1000))</f>
        <v>192.38800000000001</v>
      </c>
      <c r="BX34" s="22">
        <f>IF(BX$8="Bayern",SUMIFS(Erl.Gögn!$H$2:$H$30,Erl.Gögn!$E$2:$E$30,$A34,Erl.Gögn!$A$2:$A$30,BX$207)/1000,IF(BX$8="Allianz",SUMIFS(Erl.Gögn!$H$2:$H$30,Erl.Gögn!$E$2:$E$30,$A34,Erl.Gögn!$A$2:$A$30,BX$207)/1000,SUMIFS(Gögn!$I$2:$I$11876,Gögn!$F$2:$F$11876,$A34,Gögn!$A$2:$A$11876,BX$207)/1000))</f>
        <v>3.6669999999999998</v>
      </c>
      <c r="BY34" s="22">
        <f>IF(BY$8="Bayern",SUMIFS(Erl.Gögn!$H$2:$H$30,Erl.Gögn!$E$2:$E$30,$A34,Erl.Gögn!$A$2:$A$30,BY$207)/1000,IF(BY$8="Allianz",SUMIFS(Erl.Gögn!$H$2:$H$30,Erl.Gögn!$E$2:$E$30,$A34,Erl.Gögn!$A$2:$A$30,BY$207)/1000,SUMIFS(Gögn!$I$2:$I$11876,Gögn!$F$2:$F$11876,$A34,Gögn!$A$2:$A$11876,BY$207)/1000))</f>
        <v>201.00800000000001</v>
      </c>
      <c r="BZ34" s="22">
        <f>IF(BZ$8="Bayern",SUMIFS(Erl.Gögn!$H$2:$H$30,Erl.Gögn!$E$2:$E$30,$A34,Erl.Gögn!$A$2:$A$30,BZ$207)/1000,IF(BZ$8="Allianz",SUMIFS(Erl.Gögn!$H$2:$H$30,Erl.Gögn!$E$2:$E$30,$A34,Erl.Gögn!$A$2:$A$30,BZ$207)/1000,SUMIFS(Gögn!$I$2:$I$11876,Gögn!$F$2:$F$11876,$A34,Gögn!$A$2:$A$11876,BZ$207)/1000))</f>
        <v>-14.430999999999999</v>
      </c>
      <c r="CA34" s="22">
        <f>IF(CA$8="Bayern",SUMIFS(Erl.Gögn!$H$2:$H$30,Erl.Gögn!$E$2:$E$30,$A34,Erl.Gögn!$A$2:$A$30,CA$207)/1000,IF(CA$8="Allianz",SUMIFS(Erl.Gögn!$H$2:$H$30,Erl.Gögn!$E$2:$E$30,$A34,Erl.Gögn!$A$2:$A$30,CA$207)/1000,SUMIFS(Gögn!$I$2:$I$11876,Gögn!$F$2:$F$11876,$A34,Gögn!$A$2:$A$11876,CA$207)/1000))</f>
        <v>725.24199999999996</v>
      </c>
      <c r="CB34" s="22">
        <f>IF(CB$8="Bayern",SUMIFS(Erl.Gögn!$H$2:$H$30,Erl.Gögn!$E$2:$E$30,$A34,Erl.Gögn!$A$2:$A$30,CB$207)/1000,IF(CB$8="Allianz",SUMIFS(Erl.Gögn!$H$2:$H$30,Erl.Gögn!$E$2:$E$30,$A34,Erl.Gögn!$A$2:$A$30,CB$207)/1000,SUMIFS(Gögn!$I$2:$I$11876,Gögn!$F$2:$F$11876,$A34,Gögn!$A$2:$A$11876,CB$207)/1000))</f>
        <v>-103.614</v>
      </c>
      <c r="CC34" s="22">
        <f>IF(CC$8="Bayern",SUMIFS(Erl.Gögn!$H$2:$H$30,Erl.Gögn!$E$2:$E$30,$A34,Erl.Gögn!$A$2:$A$30,CC$207)/1000,IF(CC$8="Allianz",SUMIFS(Erl.Gögn!$H$2:$H$30,Erl.Gögn!$E$2:$E$30,$A34,Erl.Gögn!$A$2:$A$30,CC$207)/1000,SUMIFS(Gögn!$I$2:$I$11876,Gögn!$F$2:$F$11876,$A34,Gögn!$A$2:$A$11876,CC$207)/1000))</f>
        <v>0</v>
      </c>
      <c r="CD34" s="22">
        <f>IF(CD$8="Bayern",SUMIFS(Erl.Gögn!$H$2:$H$30,Erl.Gögn!$E$2:$E$30,$A34,Erl.Gögn!$A$2:$A$30,CD$207)/1000,IF(CD$8="Allianz",SUMIFS(Erl.Gögn!$H$2:$H$30,Erl.Gögn!$E$2:$E$30,$A34,Erl.Gögn!$A$2:$A$30,CD$207)/1000,SUMIFS(Gögn!$I$2:$I$11876,Gögn!$F$2:$F$11876,$A34,Gögn!$A$2:$A$11876,CD$207)/1000))</f>
        <v>0</v>
      </c>
    </row>
    <row r="35" spans="1:82" ht="15">
      <c r="A35" s="5" t="s">
        <v>184</v>
      </c>
      <c r="B35" s="5"/>
      <c r="C35" s="23" t="s">
        <v>185</v>
      </c>
      <c r="D35" s="24">
        <f>SUM(E35:CD35)</f>
        <v>19663.317999999996</v>
      </c>
      <c r="E35" s="24">
        <f>IF(E$8="Bayern",SUMIFS(Erl.Gögn!$H$2:$H$30,Erl.Gögn!$E$2:$E$30,$A35,Erl.Gögn!$A$2:$A$30,E$207)/1000,IF(E$8="Allianz",SUMIFS(Erl.Gögn!$H$2:$H$30,Erl.Gögn!$E$2:$E$30,$A35,Erl.Gögn!$A$2:$A$30,E$207)/1000,SUMIFS(Gögn!$I$2:$I$11876,Gögn!$F$2:$F$11876,$A35,Gögn!$A$2:$A$11876,E$207)/1000))</f>
        <v>6395.8680000000004</v>
      </c>
      <c r="F35" s="24">
        <f>IF(F$8="Bayern",SUMIFS(Erl.Gögn!$H$2:$H$30,Erl.Gögn!$E$2:$E$30,$A35,Erl.Gögn!$A$2:$A$30,F$207)/1000,IF(F$8="Allianz",SUMIFS(Erl.Gögn!$H$2:$H$30,Erl.Gögn!$E$2:$E$30,$A35,Erl.Gögn!$A$2:$A$30,F$207)/1000,SUMIFS(Gögn!$I$2:$I$11876,Gögn!$F$2:$F$11876,$A35,Gögn!$A$2:$A$11876,F$207)/1000))</f>
        <v>4715.9880000000003</v>
      </c>
      <c r="G35" s="24">
        <f>IF(G$8="Bayern",SUMIFS(Erl.Gögn!$H$2:$H$30,Erl.Gögn!$E$2:$E$30,$A35,Erl.Gögn!$A$2:$A$30,G$207)/1000,IF(G$8="Allianz",SUMIFS(Erl.Gögn!$H$2:$H$30,Erl.Gögn!$E$2:$E$30,$A35,Erl.Gögn!$A$2:$A$30,G$207)/1000,SUMIFS(Gögn!$I$2:$I$11876,Gögn!$F$2:$F$11876,$A35,Gögn!$A$2:$A$11876,G$207)/1000))</f>
        <v>2161.424</v>
      </c>
      <c r="H35" s="24">
        <f>IF(H$8="Bayern",SUMIFS(Erl.Gögn!$H$2:$H$30,Erl.Gögn!$E$2:$E$30,$A35,Erl.Gögn!$A$2:$A$30,H$207)/1000,IF(H$8="Allianz",SUMIFS(Erl.Gögn!$H$2:$H$30,Erl.Gögn!$E$2:$E$30,$A35,Erl.Gögn!$A$2:$A$30,H$207)/1000,SUMIFS(Gögn!$I$2:$I$11876,Gögn!$F$2:$F$11876,$A35,Gögn!$A$2:$A$11876,H$207)/1000))</f>
        <v>70.305000000000007</v>
      </c>
      <c r="I35" s="24">
        <f>IF(I$8="Bayern",SUMIFS(Erl.Gögn!$H$2:$H$30,Erl.Gögn!$E$2:$E$30,$A35,Erl.Gögn!$A$2:$A$30,I$207)/1000,IF(I$8="Allianz",SUMIFS(Erl.Gögn!$H$2:$H$30,Erl.Gögn!$E$2:$E$30,$A35,Erl.Gögn!$A$2:$A$30,I$207)/1000,SUMIFS(Gögn!$I$2:$I$11876,Gögn!$F$2:$F$11876,$A35,Gögn!$A$2:$A$11876,I$207)/1000))</f>
        <v>670.50699999999995</v>
      </c>
      <c r="J35" s="24">
        <f>IF(J$8="Bayern",SUMIFS(Erl.Gögn!$H$2:$H$30,Erl.Gögn!$E$2:$E$30,$A35,Erl.Gögn!$A$2:$A$30,J$207)/1000,IF(J$8="Allianz",SUMIFS(Erl.Gögn!$H$2:$H$30,Erl.Gögn!$E$2:$E$30,$A35,Erl.Gögn!$A$2:$A$30,J$207)/1000,SUMIFS(Gögn!$I$2:$I$11876,Gögn!$F$2:$F$11876,$A35,Gögn!$A$2:$A$11876,J$207)/1000))</f>
        <v>52.462000000000003</v>
      </c>
      <c r="K35" s="24">
        <f>IF(K$8="Bayern",SUMIFS(Erl.Gögn!$H$2:$H$30,Erl.Gögn!$E$2:$E$30,$A35,Erl.Gögn!$A$2:$A$30,K$207)/1000,IF(K$8="Allianz",SUMIFS(Erl.Gögn!$H$2:$H$30,Erl.Gögn!$E$2:$E$30,$A35,Erl.Gögn!$A$2:$A$30,K$207)/1000,SUMIFS(Gögn!$I$2:$I$11876,Gögn!$F$2:$F$11876,$A35,Gögn!$A$2:$A$11876,K$207)/1000))</f>
        <v>23.093</v>
      </c>
      <c r="L35" s="24">
        <f>IF(L$8="Bayern",SUMIFS(Erl.Gögn!$H$2:$H$30,Erl.Gögn!$E$2:$E$30,$A35,Erl.Gögn!$A$2:$A$30,L$207)/1000,IF(L$8="Allianz",SUMIFS(Erl.Gögn!$H$2:$H$30,Erl.Gögn!$E$2:$E$30,$A35,Erl.Gögn!$A$2:$A$30,L$207)/1000,SUMIFS(Gögn!$I$2:$I$11876,Gögn!$F$2:$F$11876,$A35,Gögn!$A$2:$A$11876,L$207)/1000))</f>
        <v>0</v>
      </c>
      <c r="M35" s="24">
        <f>IF(M$8="Bayern",SUMIFS(Erl.Gögn!$H$2:$H$30,Erl.Gögn!$E$2:$E$30,$A35,Erl.Gögn!$A$2:$A$30,M$207)/1000,IF(M$8="Allianz",SUMIFS(Erl.Gögn!$H$2:$H$30,Erl.Gögn!$E$2:$E$30,$A35,Erl.Gögn!$A$2:$A$30,M$207)/1000,SUMIFS(Gögn!$I$2:$I$11876,Gögn!$F$2:$F$11876,$A35,Gögn!$A$2:$A$11876,M$207)/1000))</f>
        <v>0</v>
      </c>
      <c r="N35" s="24">
        <f>IF(N$8="Bayern",SUMIFS(Erl.Gögn!$H$2:$H$30,Erl.Gögn!$E$2:$E$30,$A35,Erl.Gögn!$A$2:$A$30,N$207)/1000,IF(N$8="Allianz",SUMIFS(Erl.Gögn!$H$2:$H$30,Erl.Gögn!$E$2:$E$30,$A35,Erl.Gögn!$A$2:$A$30,N$207)/1000,SUMIFS(Gögn!$I$2:$I$11876,Gögn!$F$2:$F$11876,$A35,Gögn!$A$2:$A$11876,N$207)/1000))</f>
        <v>0</v>
      </c>
      <c r="O35" s="24">
        <f>IF(O$8="Bayern",SUMIFS(Erl.Gögn!$H$2:$H$30,Erl.Gögn!$E$2:$E$30,$A35,Erl.Gögn!$A$2:$A$30,O$207)/1000,IF(O$8="Allianz",SUMIFS(Erl.Gögn!$H$2:$H$30,Erl.Gögn!$E$2:$E$30,$A35,Erl.Gögn!$A$2:$A$30,O$207)/1000,SUMIFS(Gögn!$I$2:$I$11876,Gögn!$F$2:$F$11876,$A35,Gögn!$A$2:$A$11876,O$207)/1000))</f>
        <v>0</v>
      </c>
      <c r="P35" s="24">
        <f>IF(P$8="Bayern",SUMIFS(Erl.Gögn!$H$2:$H$30,Erl.Gögn!$E$2:$E$30,$A35,Erl.Gögn!$A$2:$A$30,P$207)/1000,IF(P$8="Allianz",SUMIFS(Erl.Gögn!$H$2:$H$30,Erl.Gögn!$E$2:$E$30,$A35,Erl.Gögn!$A$2:$A$30,P$207)/1000,SUMIFS(Gögn!$I$2:$I$11876,Gögn!$F$2:$F$11876,$A35,Gögn!$A$2:$A$11876,P$207)/1000))</f>
        <v>0</v>
      </c>
      <c r="Q35" s="24">
        <f>IF(Q$8="Bayern",SUMIFS(Erl.Gögn!$H$2:$H$30,Erl.Gögn!$E$2:$E$30,$A35,Erl.Gögn!$A$2:$A$30,Q$207)/1000,IF(Q$8="Allianz",SUMIFS(Erl.Gögn!$H$2:$H$30,Erl.Gögn!$E$2:$E$30,$A35,Erl.Gögn!$A$2:$A$30,Q$207)/1000,SUMIFS(Gögn!$I$2:$I$11876,Gögn!$F$2:$F$11876,$A35,Gögn!$A$2:$A$11876,Q$207)/1000))</f>
        <v>0</v>
      </c>
      <c r="R35" s="24">
        <f>IF(R$8="Bayern",SUMIFS(Erl.Gögn!$H$2:$H$30,Erl.Gögn!$E$2:$E$30,$A35,Erl.Gögn!$A$2:$A$30,R$207)/1000,IF(R$8="Allianz",SUMIFS(Erl.Gögn!$H$2:$H$30,Erl.Gögn!$E$2:$E$30,$A35,Erl.Gögn!$A$2:$A$30,R$207)/1000,SUMIFS(Gögn!$I$2:$I$11876,Gögn!$F$2:$F$11876,$A35,Gögn!$A$2:$A$11876,R$207)/1000))</f>
        <v>0</v>
      </c>
      <c r="S35" s="24">
        <f>IF(S$8="Bayern",SUMIFS(Erl.Gögn!$H$2:$H$30,Erl.Gögn!$E$2:$E$30,$A35,Erl.Gögn!$A$2:$A$30,S$207)/1000,IF(S$8="Allianz",SUMIFS(Erl.Gögn!$H$2:$H$30,Erl.Gögn!$E$2:$E$30,$A35,Erl.Gögn!$A$2:$A$30,S$207)/1000,SUMIFS(Gögn!$I$2:$I$11876,Gögn!$F$2:$F$11876,$A35,Gögn!$A$2:$A$11876,S$207)/1000))</f>
        <v>0</v>
      </c>
      <c r="T35" s="24">
        <f>IF(T$8="Bayern",SUMIFS(Erl.Gögn!$H$2:$H$30,Erl.Gögn!$E$2:$E$30,$A35,Erl.Gögn!$A$2:$A$30,T$207)/1000,IF(T$8="Allianz",SUMIFS(Erl.Gögn!$H$2:$H$30,Erl.Gögn!$E$2:$E$30,$A35,Erl.Gögn!$A$2:$A$30,T$207)/1000,SUMIFS(Gögn!$I$2:$I$11876,Gögn!$F$2:$F$11876,$A35,Gögn!$A$2:$A$11876,T$207)/1000))</f>
        <v>0</v>
      </c>
      <c r="U35" s="24">
        <f>IF(U$8="Bayern",SUMIFS(Erl.Gögn!$H$2:$H$30,Erl.Gögn!$E$2:$E$30,$A35,Erl.Gögn!$A$2:$A$30,U$207)/1000,IF(U$8="Allianz",SUMIFS(Erl.Gögn!$H$2:$H$30,Erl.Gögn!$E$2:$E$30,$A35,Erl.Gögn!$A$2:$A$30,U$207)/1000,SUMIFS(Gögn!$I$2:$I$11876,Gögn!$F$2:$F$11876,$A35,Gögn!$A$2:$A$11876,U$207)/1000))</f>
        <v>0</v>
      </c>
      <c r="V35" s="24">
        <f>IF(V$8="Bayern",SUMIFS(Erl.Gögn!$H$2:$H$30,Erl.Gögn!$E$2:$E$30,$A35,Erl.Gögn!$A$2:$A$30,V$207)/1000,IF(V$8="Allianz",SUMIFS(Erl.Gögn!$H$2:$H$30,Erl.Gögn!$E$2:$E$30,$A35,Erl.Gögn!$A$2:$A$30,V$207)/1000,SUMIFS(Gögn!$I$2:$I$11876,Gögn!$F$2:$F$11876,$A35,Gögn!$A$2:$A$11876,V$207)/1000))</f>
        <v>0</v>
      </c>
      <c r="W35" s="24">
        <f>IF(W$8="Bayern",SUMIFS(Erl.Gögn!$H$2:$H$30,Erl.Gögn!$E$2:$E$30,$A35,Erl.Gögn!$A$2:$A$30,W$207)/1000,IF(W$8="Allianz",SUMIFS(Erl.Gögn!$H$2:$H$30,Erl.Gögn!$E$2:$E$30,$A35,Erl.Gögn!$A$2:$A$30,W$207)/1000,SUMIFS(Gögn!$I$2:$I$11876,Gögn!$F$2:$F$11876,$A35,Gögn!$A$2:$A$11876,W$207)/1000))</f>
        <v>86.950999999999993</v>
      </c>
      <c r="X35" s="24">
        <f>IF(X$8="Bayern",SUMIFS(Erl.Gögn!$H$2:$H$30,Erl.Gögn!$E$2:$E$30,$A35,Erl.Gögn!$A$2:$A$30,X$207)/1000,IF(X$8="Allianz",SUMIFS(Erl.Gögn!$H$2:$H$30,Erl.Gögn!$E$2:$E$30,$A35,Erl.Gögn!$A$2:$A$30,X$207)/1000,SUMIFS(Gögn!$I$2:$I$11876,Gögn!$F$2:$F$11876,$A35,Gögn!$A$2:$A$11876,X$207)/1000))</f>
        <v>-5.8360000000000003</v>
      </c>
      <c r="Y35" s="24">
        <f>IF(Y$8="Bayern",SUMIFS(Erl.Gögn!$H$2:$H$30,Erl.Gögn!$E$2:$E$30,$A35,Erl.Gögn!$A$2:$A$30,Y$207)/1000,IF(Y$8="Allianz",SUMIFS(Erl.Gögn!$H$2:$H$30,Erl.Gögn!$E$2:$E$30,$A35,Erl.Gögn!$A$2:$A$30,Y$207)/1000,SUMIFS(Gögn!$I$2:$I$11876,Gögn!$F$2:$F$11876,$A35,Gögn!$A$2:$A$11876,Y$207)/1000))</f>
        <v>0</v>
      </c>
      <c r="Z35" s="24">
        <f>IF(Z$8="Bayern",SUMIFS(Erl.Gögn!$H$2:$H$30,Erl.Gögn!$E$2:$E$30,$A35,Erl.Gögn!$A$2:$A$30,Z$207)/1000,IF(Z$8="Allianz",SUMIFS(Erl.Gögn!$H$2:$H$30,Erl.Gögn!$E$2:$E$30,$A35,Erl.Gögn!$A$2:$A$30,Z$207)/1000,SUMIFS(Gögn!$I$2:$I$11876,Gögn!$F$2:$F$11876,$A35,Gögn!$A$2:$A$11876,Z$207)/1000))</f>
        <v>0</v>
      </c>
      <c r="AA35" s="24">
        <f>IF(AA$8="Bayern",SUMIFS(Erl.Gögn!$H$2:$H$30,Erl.Gögn!$E$2:$E$30,$A35,Erl.Gögn!$A$2:$A$30,AA$207)/1000,IF(AA$8="Allianz",SUMIFS(Erl.Gögn!$H$2:$H$30,Erl.Gögn!$E$2:$E$30,$A35,Erl.Gögn!$A$2:$A$30,AA$207)/1000,SUMIFS(Gögn!$I$2:$I$11876,Gögn!$F$2:$F$11876,$A35,Gögn!$A$2:$A$11876,AA$207)/1000))</f>
        <v>0</v>
      </c>
      <c r="AB35" s="24">
        <f>IF(AB$8="Bayern",SUMIFS(Erl.Gögn!$H$2:$H$30,Erl.Gögn!$E$2:$E$30,$A35,Erl.Gögn!$A$2:$A$30,AB$207)/1000,IF(AB$8="Allianz",SUMIFS(Erl.Gögn!$H$2:$H$30,Erl.Gögn!$E$2:$E$30,$A35,Erl.Gögn!$A$2:$A$30,AB$207)/1000,SUMIFS(Gögn!$I$2:$I$11876,Gögn!$F$2:$F$11876,$A35,Gögn!$A$2:$A$11876,AB$207)/1000))</f>
        <v>0</v>
      </c>
      <c r="AC35" s="24">
        <f>IF(AC$8="Bayern",SUMIFS(Erl.Gögn!$H$2:$H$30,Erl.Gögn!$E$2:$E$30,$A35,Erl.Gögn!$A$2:$A$30,AC$207)/1000,IF(AC$8="Allianz",SUMIFS(Erl.Gögn!$H$2:$H$30,Erl.Gögn!$E$2:$E$30,$A35,Erl.Gögn!$A$2:$A$30,AC$207)/1000,SUMIFS(Gögn!$I$2:$I$11876,Gögn!$F$2:$F$11876,$A35,Gögn!$A$2:$A$11876,AC$207)/1000))</f>
        <v>0</v>
      </c>
      <c r="AD35" s="24">
        <f>IF(AD$8="Bayern",SUMIFS(Erl.Gögn!$H$2:$H$30,Erl.Gögn!$E$2:$E$30,$A35,Erl.Gögn!$A$2:$A$30,AD$207)/1000,IF(AD$8="Allianz",SUMIFS(Erl.Gögn!$H$2:$H$30,Erl.Gögn!$E$2:$E$30,$A35,Erl.Gögn!$A$2:$A$30,AD$207)/1000,SUMIFS(Gögn!$I$2:$I$11876,Gögn!$F$2:$F$11876,$A35,Gögn!$A$2:$A$11876,AD$207)/1000))</f>
        <v>337.56599999999997</v>
      </c>
      <c r="AE35" s="24">
        <f>IF(AE$8="Bayern",SUMIFS(Erl.Gögn!$H$2:$H$30,Erl.Gögn!$E$2:$E$30,$A35,Erl.Gögn!$A$2:$A$30,AE$207)/1000,IF(AE$8="Allianz",SUMIFS(Erl.Gögn!$H$2:$H$30,Erl.Gögn!$E$2:$E$30,$A35,Erl.Gögn!$A$2:$A$30,AE$207)/1000,SUMIFS(Gögn!$I$2:$I$11876,Gögn!$F$2:$F$11876,$A35,Gögn!$A$2:$A$11876,AE$207)/1000))</f>
        <v>332.80200000000002</v>
      </c>
      <c r="AF35" s="24">
        <f>IF(AF$8="Bayern",SUMIFS(Erl.Gögn!$H$2:$H$30,Erl.Gögn!$E$2:$E$30,$A35,Erl.Gögn!$A$2:$A$30,AF$207)/1000,IF(AF$8="Allianz",SUMIFS(Erl.Gögn!$H$2:$H$30,Erl.Gögn!$E$2:$E$30,$A35,Erl.Gögn!$A$2:$A$30,AF$207)/1000,SUMIFS(Gögn!$I$2:$I$11876,Gögn!$F$2:$F$11876,$A35,Gögn!$A$2:$A$11876,AF$207)/1000))</f>
        <v>304.90199999999999</v>
      </c>
      <c r="AG35" s="24">
        <f>IF(AG$8="Bayern",SUMIFS(Erl.Gögn!$H$2:$H$30,Erl.Gögn!$E$2:$E$30,$A35,Erl.Gögn!$A$2:$A$30,AG$207)/1000,IF(AG$8="Allianz",SUMIFS(Erl.Gögn!$H$2:$H$30,Erl.Gögn!$E$2:$E$30,$A35,Erl.Gögn!$A$2:$A$30,AG$207)/1000,SUMIFS(Gögn!$I$2:$I$11876,Gögn!$F$2:$F$11876,$A35,Gögn!$A$2:$A$11876,AG$207)/1000))</f>
        <v>0</v>
      </c>
      <c r="AH35" s="24">
        <f>IF(AH$8="Bayern",SUMIFS(Erl.Gögn!$H$2:$H$30,Erl.Gögn!$E$2:$E$30,$A35,Erl.Gögn!$A$2:$A$30,AH$207)/1000,IF(AH$8="Allianz",SUMIFS(Erl.Gögn!$H$2:$H$30,Erl.Gögn!$E$2:$E$30,$A35,Erl.Gögn!$A$2:$A$30,AH$207)/1000,SUMIFS(Gögn!$I$2:$I$11876,Gögn!$F$2:$F$11876,$A35,Gögn!$A$2:$A$11876,AH$207)/1000))</f>
        <v>0</v>
      </c>
      <c r="AI35" s="24">
        <f>IF(AI$8="Bayern",SUMIFS(Erl.Gögn!$H$2:$H$30,Erl.Gögn!$E$2:$E$30,$A35,Erl.Gögn!$A$2:$A$30,AI$207)/1000,IF(AI$8="Allianz",SUMIFS(Erl.Gögn!$H$2:$H$30,Erl.Gögn!$E$2:$E$30,$A35,Erl.Gögn!$A$2:$A$30,AI$207)/1000,SUMIFS(Gögn!$I$2:$I$11876,Gögn!$F$2:$F$11876,$A35,Gögn!$A$2:$A$11876,AI$207)/1000))</f>
        <v>0</v>
      </c>
      <c r="AJ35" s="24">
        <f>IF(AJ$8="Bayern",SUMIFS(Erl.Gögn!$H$2:$H$30,Erl.Gögn!$E$2:$E$30,$A35,Erl.Gögn!$A$2:$A$30,AJ$207)/1000,IF(AJ$8="Allianz",SUMIFS(Erl.Gögn!$H$2:$H$30,Erl.Gögn!$E$2:$E$30,$A35,Erl.Gögn!$A$2:$A$30,AJ$207)/1000,SUMIFS(Gögn!$I$2:$I$11876,Gögn!$F$2:$F$11876,$A35,Gögn!$A$2:$A$11876,AJ$207)/1000))</f>
        <v>0</v>
      </c>
      <c r="AK35" s="24">
        <f>IF(AK$8="Bayern",SUMIFS(Erl.Gögn!$H$2:$H$30,Erl.Gögn!$E$2:$E$30,$A35,Erl.Gögn!$A$2:$A$30,AK$207)/1000,IF(AK$8="Allianz",SUMIFS(Erl.Gögn!$H$2:$H$30,Erl.Gögn!$E$2:$E$30,$A35,Erl.Gögn!$A$2:$A$30,AK$207)/1000,SUMIFS(Gögn!$I$2:$I$11876,Gögn!$F$2:$F$11876,$A35,Gögn!$A$2:$A$11876,AK$207)/1000))</f>
        <v>0</v>
      </c>
      <c r="AL35" s="24">
        <f>IF(AL$8="Bayern",SUMIFS(Erl.Gögn!$H$2:$H$30,Erl.Gögn!$E$2:$E$30,$A35,Erl.Gögn!$A$2:$A$30,AL$207)/1000,IF(AL$8="Allianz",SUMIFS(Erl.Gögn!$H$2:$H$30,Erl.Gögn!$E$2:$E$30,$A35,Erl.Gögn!$A$2:$A$30,AL$207)/1000,SUMIFS(Gögn!$I$2:$I$11876,Gögn!$F$2:$F$11876,$A35,Gögn!$A$2:$A$11876,AL$207)/1000))</f>
        <v>0</v>
      </c>
      <c r="AM35" s="24">
        <f>IF(AM$8="Bayern",SUMIFS(Erl.Gögn!$H$2:$H$30,Erl.Gögn!$E$2:$E$30,$A35,Erl.Gögn!$A$2:$A$30,AM$207)/1000,IF(AM$8="Allianz",SUMIFS(Erl.Gögn!$H$2:$H$30,Erl.Gögn!$E$2:$E$30,$A35,Erl.Gögn!$A$2:$A$30,AM$207)/1000,SUMIFS(Gögn!$I$2:$I$11876,Gögn!$F$2:$F$11876,$A35,Gögn!$A$2:$A$11876,AM$207)/1000))</f>
        <v>0</v>
      </c>
      <c r="AN35" s="24">
        <f>IF(AN$8="Bayern",SUMIFS(Erl.Gögn!$H$2:$H$30,Erl.Gögn!$E$2:$E$30,$A35,Erl.Gögn!$A$2:$A$30,AN$207)/1000,IF(AN$8="Allianz",SUMIFS(Erl.Gögn!$H$2:$H$30,Erl.Gögn!$E$2:$E$30,$A35,Erl.Gögn!$A$2:$A$30,AN$207)/1000,SUMIFS(Gögn!$I$2:$I$11876,Gögn!$F$2:$F$11876,$A35,Gögn!$A$2:$A$11876,AN$207)/1000))</f>
        <v>0</v>
      </c>
      <c r="AO35" s="24">
        <f>IF(AO$8="Bayern",SUMIFS(Erl.Gögn!$H$2:$H$30,Erl.Gögn!$E$2:$E$30,$A35,Erl.Gögn!$A$2:$A$30,AO$207)/1000,IF(AO$8="Allianz",SUMIFS(Erl.Gögn!$H$2:$H$30,Erl.Gögn!$E$2:$E$30,$A35,Erl.Gögn!$A$2:$A$30,AO$207)/1000,SUMIFS(Gögn!$I$2:$I$11876,Gögn!$F$2:$F$11876,$A35,Gögn!$A$2:$A$11876,AO$207)/1000))</f>
        <v>0</v>
      </c>
      <c r="AP35" s="24">
        <f>IF(AP$8="Bayern",SUMIFS(Erl.Gögn!$H$2:$H$30,Erl.Gögn!$E$2:$E$30,$A35,Erl.Gögn!$A$2:$A$30,AP$207)/1000,IF(AP$8="Allianz",SUMIFS(Erl.Gögn!$H$2:$H$30,Erl.Gögn!$E$2:$E$30,$A35,Erl.Gögn!$A$2:$A$30,AP$207)/1000,SUMIFS(Gögn!$I$2:$I$11876,Gögn!$F$2:$F$11876,$A35,Gögn!$A$2:$A$11876,AP$207)/1000))</f>
        <v>0</v>
      </c>
      <c r="AQ35" s="24">
        <f>IF(AQ$8="Bayern",SUMIFS(Erl.Gögn!$H$2:$H$30,Erl.Gögn!$E$2:$E$30,$A35,Erl.Gögn!$A$2:$A$30,AQ$207)/1000,IF(AQ$8="Allianz",SUMIFS(Erl.Gögn!$H$2:$H$30,Erl.Gögn!$E$2:$E$30,$A35,Erl.Gögn!$A$2:$A$30,AQ$207)/1000,SUMIFS(Gögn!$I$2:$I$11876,Gögn!$F$2:$F$11876,$A35,Gögn!$A$2:$A$11876,AQ$207)/1000))</f>
        <v>0</v>
      </c>
      <c r="AR35" s="24">
        <f>IF(AR$8="Bayern",SUMIFS(Erl.Gögn!$H$2:$H$30,Erl.Gögn!$E$2:$E$30,$A35,Erl.Gögn!$A$2:$A$30,AR$207)/1000,IF(AR$8="Allianz",SUMIFS(Erl.Gögn!$H$2:$H$30,Erl.Gögn!$E$2:$E$30,$A35,Erl.Gögn!$A$2:$A$30,AR$207)/1000,SUMIFS(Gögn!$I$2:$I$11876,Gögn!$F$2:$F$11876,$A35,Gögn!$A$2:$A$11876,AR$207)/1000))</f>
        <v>0</v>
      </c>
      <c r="AS35" s="24">
        <f>IF(AS$8="Bayern",SUMIFS(Erl.Gögn!$H$2:$H$30,Erl.Gögn!$E$2:$E$30,$A35,Erl.Gögn!$A$2:$A$30,AS$207)/1000,IF(AS$8="Allianz",SUMIFS(Erl.Gögn!$H$2:$H$30,Erl.Gögn!$E$2:$E$30,$A35,Erl.Gögn!$A$2:$A$30,AS$207)/1000,SUMIFS(Gögn!$I$2:$I$11876,Gögn!$F$2:$F$11876,$A35,Gögn!$A$2:$A$11876,AS$207)/1000))</f>
        <v>0</v>
      </c>
      <c r="AT35" s="24">
        <f>IF(AT$8="Bayern",SUMIFS(Erl.Gögn!$H$2:$H$30,Erl.Gögn!$E$2:$E$30,$A35,Erl.Gögn!$A$2:$A$30,AT$207)/1000,IF(AT$8="Allianz",SUMIFS(Erl.Gögn!$H$2:$H$30,Erl.Gögn!$E$2:$E$30,$A35,Erl.Gögn!$A$2:$A$30,AT$207)/1000,SUMIFS(Gögn!$I$2:$I$11876,Gögn!$F$2:$F$11876,$A35,Gögn!$A$2:$A$11876,AT$207)/1000))</f>
        <v>0</v>
      </c>
      <c r="AU35" s="24">
        <f>IF(AU$8="Bayern",SUMIFS(Erl.Gögn!$H$2:$H$30,Erl.Gögn!$E$2:$E$30,$A35,Erl.Gögn!$A$2:$A$30,AU$207)/1000,IF(AU$8="Allianz",SUMIFS(Erl.Gögn!$H$2:$H$30,Erl.Gögn!$E$2:$E$30,$A35,Erl.Gögn!$A$2:$A$30,AU$207)/1000,SUMIFS(Gögn!$I$2:$I$11876,Gögn!$F$2:$F$11876,$A35,Gögn!$A$2:$A$11876,AU$207)/1000))</f>
        <v>4.5890000000000004</v>
      </c>
      <c r="AV35" s="24">
        <f>IF(AV$8="Bayern",SUMIFS(Erl.Gögn!$H$2:$H$30,Erl.Gögn!$E$2:$E$30,$A35,Erl.Gögn!$A$2:$A$30,AV$207)/1000,IF(AV$8="Allianz",SUMIFS(Erl.Gögn!$H$2:$H$30,Erl.Gögn!$E$2:$E$30,$A35,Erl.Gögn!$A$2:$A$30,AV$207)/1000,SUMIFS(Gögn!$I$2:$I$11876,Gögn!$F$2:$F$11876,$A35,Gögn!$A$2:$A$11876,AV$207)/1000))</f>
        <v>0</v>
      </c>
      <c r="AW35" s="24">
        <f>IF(AW$8="Bayern",SUMIFS(Erl.Gögn!$H$2:$H$30,Erl.Gögn!$E$2:$E$30,$A35,Erl.Gögn!$A$2:$A$30,AW$207)/1000,IF(AW$8="Allianz",SUMIFS(Erl.Gögn!$H$2:$H$30,Erl.Gögn!$E$2:$E$30,$A35,Erl.Gögn!$A$2:$A$30,AW$207)/1000,SUMIFS(Gögn!$I$2:$I$11876,Gögn!$F$2:$F$11876,$A35,Gögn!$A$2:$A$11876,AW$207)/1000))</f>
        <v>8.3919999999999995</v>
      </c>
      <c r="AX35" s="24">
        <f>IF(AX$8="Bayern",SUMIFS(Erl.Gögn!$H$2:$H$30,Erl.Gögn!$E$2:$E$30,$A35,Erl.Gögn!$A$2:$A$30,AX$207)/1000,IF(AX$8="Allianz",SUMIFS(Erl.Gögn!$H$2:$H$30,Erl.Gögn!$E$2:$E$30,$A35,Erl.Gögn!$A$2:$A$30,AX$207)/1000,SUMIFS(Gögn!$I$2:$I$11876,Gögn!$F$2:$F$11876,$A35,Gögn!$A$2:$A$11876,AX$207)/1000))</f>
        <v>0</v>
      </c>
      <c r="AY35" s="24">
        <f>IF(AY$8="Bayern",SUMIFS(Erl.Gögn!$H$2:$H$30,Erl.Gögn!$E$2:$E$30,$A35,Erl.Gögn!$A$2:$A$30,AY$207)/1000,IF(AY$8="Allianz",SUMIFS(Erl.Gögn!$H$2:$H$30,Erl.Gögn!$E$2:$E$30,$A35,Erl.Gögn!$A$2:$A$30,AY$207)/1000,SUMIFS(Gögn!$I$2:$I$11876,Gögn!$F$2:$F$11876,$A35,Gögn!$A$2:$A$11876,AY$207)/1000))</f>
        <v>8.4860000000000007</v>
      </c>
      <c r="AZ35" s="24">
        <f>IF(AZ$8="Bayern",SUMIFS(Erl.Gögn!$H$2:$H$30,Erl.Gögn!$E$2:$E$30,$A35,Erl.Gögn!$A$2:$A$30,AZ$207)/1000,IF(AZ$8="Allianz",SUMIFS(Erl.Gögn!$H$2:$H$30,Erl.Gögn!$E$2:$E$30,$A35,Erl.Gögn!$A$2:$A$30,AZ$207)/1000,SUMIFS(Gögn!$I$2:$I$11876,Gögn!$F$2:$F$11876,$A35,Gögn!$A$2:$A$11876,AZ$207)/1000))</f>
        <v>4.0030000000000001</v>
      </c>
      <c r="BA35" s="24">
        <f>IF(BA$8="Bayern",SUMIFS(Erl.Gögn!$H$2:$H$30,Erl.Gögn!$E$2:$E$30,$A35,Erl.Gögn!$A$2:$A$30,BA$207)/1000,IF(BA$8="Allianz",SUMIFS(Erl.Gögn!$H$2:$H$30,Erl.Gögn!$E$2:$E$30,$A35,Erl.Gögn!$A$2:$A$30,BA$207)/1000,SUMIFS(Gögn!$I$2:$I$11876,Gögn!$F$2:$F$11876,$A35,Gögn!$A$2:$A$11876,BA$207)/1000))</f>
        <v>3.57</v>
      </c>
      <c r="BB35" s="24">
        <f>IF(BB$8="Bayern",SUMIFS(Erl.Gögn!$H$2:$H$30,Erl.Gögn!$E$2:$E$30,$A35,Erl.Gögn!$A$2:$A$30,BB$207)/1000,IF(BB$8="Allianz",SUMIFS(Erl.Gögn!$H$2:$H$30,Erl.Gögn!$E$2:$E$30,$A35,Erl.Gögn!$A$2:$A$30,BB$207)/1000,SUMIFS(Gögn!$I$2:$I$11876,Gögn!$F$2:$F$11876,$A35,Gögn!$A$2:$A$11876,BB$207)/1000))</f>
        <v>0</v>
      </c>
      <c r="BC35" s="24">
        <f>IF(BC$8="Bayern",SUMIFS(Erl.Gögn!$H$2:$H$30,Erl.Gögn!$E$2:$E$30,$A35,Erl.Gögn!$A$2:$A$30,BC$207)/1000,IF(BC$8="Allianz",SUMIFS(Erl.Gögn!$H$2:$H$30,Erl.Gögn!$E$2:$E$30,$A35,Erl.Gögn!$A$2:$A$30,BC$207)/1000,SUMIFS(Gögn!$I$2:$I$11876,Gögn!$F$2:$F$11876,$A35,Gögn!$A$2:$A$11876,BC$207)/1000))</f>
        <v>0</v>
      </c>
      <c r="BD35" s="24">
        <f>IF(BD$8="Bayern",SUMIFS(Erl.Gögn!$H$2:$H$30,Erl.Gögn!$E$2:$E$30,$A35,Erl.Gögn!$A$2:$A$30,BD$207)/1000,IF(BD$8="Allianz",SUMIFS(Erl.Gögn!$H$2:$H$30,Erl.Gögn!$E$2:$E$30,$A35,Erl.Gögn!$A$2:$A$30,BD$207)/1000,SUMIFS(Gögn!$I$2:$I$11876,Gögn!$F$2:$F$11876,$A35,Gögn!$A$2:$A$11876,BD$207)/1000))</f>
        <v>0</v>
      </c>
      <c r="BE35" s="24">
        <f>IF(BE$8="Bayern",SUMIFS(Erl.Gögn!$H$2:$H$30,Erl.Gögn!$E$2:$E$30,$A35,Erl.Gögn!$A$2:$A$30,BE$207)/1000,IF(BE$8="Allianz",SUMIFS(Erl.Gögn!$H$2:$H$30,Erl.Gögn!$E$2:$E$30,$A35,Erl.Gögn!$A$2:$A$30,BE$207)/1000,SUMIFS(Gögn!$I$2:$I$11876,Gögn!$F$2:$F$11876,$A35,Gögn!$A$2:$A$11876,BE$207)/1000))</f>
        <v>0</v>
      </c>
      <c r="BF35" s="24">
        <f>IF(BF$8="Bayern",SUMIFS(Erl.Gögn!$H$2:$H$30,Erl.Gögn!$E$2:$E$30,$A35,Erl.Gögn!$A$2:$A$30,BF$207)/1000,IF(BF$8="Allianz",SUMIFS(Erl.Gögn!$H$2:$H$30,Erl.Gögn!$E$2:$E$30,$A35,Erl.Gögn!$A$2:$A$30,BF$207)/1000,SUMIFS(Gögn!$I$2:$I$11876,Gögn!$F$2:$F$11876,$A35,Gögn!$A$2:$A$11876,BF$207)/1000))</f>
        <v>0</v>
      </c>
      <c r="BG35" s="24">
        <f>IF(BG$8="Bayern",SUMIFS(Erl.Gögn!$H$2:$H$30,Erl.Gögn!$E$2:$E$30,$A35,Erl.Gögn!$A$2:$A$30,BG$207)/1000,IF(BG$8="Allianz",SUMIFS(Erl.Gögn!$H$2:$H$30,Erl.Gögn!$E$2:$E$30,$A35,Erl.Gögn!$A$2:$A$30,BG$207)/1000,SUMIFS(Gögn!$I$2:$I$11876,Gögn!$F$2:$F$11876,$A35,Gögn!$A$2:$A$11876,BG$207)/1000))</f>
        <v>0</v>
      </c>
      <c r="BH35" s="24">
        <f>IF(BH$8="Bayern",SUMIFS(Erl.Gögn!$H$2:$H$30,Erl.Gögn!$E$2:$E$30,$A35,Erl.Gögn!$A$2:$A$30,BH$207)/1000,IF(BH$8="Allianz",SUMIFS(Erl.Gögn!$H$2:$H$30,Erl.Gögn!$E$2:$E$30,$A35,Erl.Gögn!$A$2:$A$30,BH$207)/1000,SUMIFS(Gögn!$I$2:$I$11876,Gögn!$F$2:$F$11876,$A35,Gögn!$A$2:$A$11876,BH$207)/1000))</f>
        <v>0</v>
      </c>
      <c r="BI35" s="24">
        <f>IF(BI$8="Bayern",SUMIFS(Erl.Gögn!$H$2:$H$30,Erl.Gögn!$E$2:$E$30,$A35,Erl.Gögn!$A$2:$A$30,BI$207)/1000,IF(BI$8="Allianz",SUMIFS(Erl.Gögn!$H$2:$H$30,Erl.Gögn!$E$2:$E$30,$A35,Erl.Gögn!$A$2:$A$30,BI$207)/1000,SUMIFS(Gögn!$I$2:$I$11876,Gögn!$F$2:$F$11876,$A35,Gögn!$A$2:$A$11876,BI$207)/1000))</f>
        <v>962.68899999999996</v>
      </c>
      <c r="BJ35" s="24">
        <f>IF(BJ$8="Bayern",SUMIFS(Erl.Gögn!$H$2:$H$30,Erl.Gögn!$E$2:$E$30,$A35,Erl.Gögn!$A$2:$A$30,BJ$207)/1000,IF(BJ$8="Allianz",SUMIFS(Erl.Gögn!$H$2:$H$30,Erl.Gögn!$E$2:$E$30,$A35,Erl.Gögn!$A$2:$A$30,BJ$207)/1000,SUMIFS(Gögn!$I$2:$I$11876,Gögn!$F$2:$F$11876,$A35,Gögn!$A$2:$A$11876,BJ$207)/1000))</f>
        <v>437.678</v>
      </c>
      <c r="BK35" s="24">
        <f>IF(BK$8="Bayern",SUMIFS(Erl.Gögn!$H$2:$H$30,Erl.Gögn!$E$2:$E$30,$A35,Erl.Gögn!$A$2:$A$30,BK$207)/1000,IF(BK$8="Allianz",SUMIFS(Erl.Gögn!$H$2:$H$30,Erl.Gögn!$E$2:$E$30,$A35,Erl.Gögn!$A$2:$A$30,BK$207)/1000,SUMIFS(Gögn!$I$2:$I$11876,Gögn!$F$2:$F$11876,$A35,Gögn!$A$2:$A$11876,BK$207)/1000))</f>
        <v>398.298</v>
      </c>
      <c r="BL35" s="24">
        <f>IF(BL$8="Bayern",SUMIFS(Erl.Gögn!$H$2:$H$30,Erl.Gögn!$E$2:$E$30,$A35,Erl.Gögn!$A$2:$A$30,BL$207)/1000,IF(BL$8="Allianz",SUMIFS(Erl.Gögn!$H$2:$H$30,Erl.Gögn!$E$2:$E$30,$A35,Erl.Gögn!$A$2:$A$30,BL$207)/1000,SUMIFS(Gögn!$I$2:$I$11876,Gögn!$F$2:$F$11876,$A35,Gögn!$A$2:$A$11876,BL$207)/1000))</f>
        <v>902.06299999999999</v>
      </c>
      <c r="BM35" s="24">
        <f>IF(BM$8="Bayern",SUMIFS(Erl.Gögn!$H$2:$H$30,Erl.Gögn!$E$2:$E$30,$A35,Erl.Gögn!$A$2:$A$30,BM$207)/1000,IF(BM$8="Allianz",SUMIFS(Erl.Gögn!$H$2:$H$30,Erl.Gögn!$E$2:$E$30,$A35,Erl.Gögn!$A$2:$A$30,BM$207)/1000,SUMIFS(Gögn!$I$2:$I$11876,Gögn!$F$2:$F$11876,$A35,Gögn!$A$2:$A$11876,BM$207)/1000))</f>
        <v>56.838000000000001</v>
      </c>
      <c r="BN35" s="24">
        <f>IF(BN$8="Bayern",SUMIFS(Erl.Gögn!$H$2:$H$30,Erl.Gögn!$E$2:$E$30,$A35,Erl.Gögn!$A$2:$A$30,BN$207)/1000,IF(BN$8="Allianz",SUMIFS(Erl.Gögn!$H$2:$H$30,Erl.Gögn!$E$2:$E$30,$A35,Erl.Gögn!$A$2:$A$30,BN$207)/1000,SUMIFS(Gögn!$I$2:$I$11876,Gögn!$F$2:$F$11876,$A35,Gögn!$A$2:$A$11876,BN$207)/1000))</f>
        <v>-7.8440000000000003</v>
      </c>
      <c r="BO35" s="24">
        <f>IF(BO$8="Bayern",SUMIFS(Erl.Gögn!$H$2:$H$30,Erl.Gögn!$E$2:$E$30,$A35,Erl.Gögn!$A$2:$A$30,BO$207)/1000,IF(BO$8="Allianz",SUMIFS(Erl.Gögn!$H$2:$H$30,Erl.Gögn!$E$2:$E$30,$A35,Erl.Gögn!$A$2:$A$30,BO$207)/1000,SUMIFS(Gögn!$I$2:$I$11876,Gögn!$F$2:$F$11876,$A35,Gögn!$A$2:$A$11876,BO$207)/1000))</f>
        <v>59.350999999999999</v>
      </c>
      <c r="BP35" s="24">
        <f>IF(BP$8="Bayern",SUMIFS(Erl.Gögn!$H$2:$H$30,Erl.Gögn!$E$2:$E$30,$A35,Erl.Gögn!$A$2:$A$30,BP$207)/1000,IF(BP$8="Allianz",SUMIFS(Erl.Gögn!$H$2:$H$30,Erl.Gögn!$E$2:$E$30,$A35,Erl.Gögn!$A$2:$A$30,BP$207)/1000,SUMIFS(Gögn!$I$2:$I$11876,Gögn!$F$2:$F$11876,$A35,Gögn!$A$2:$A$11876,BP$207)/1000))</f>
        <v>0.245</v>
      </c>
      <c r="BQ35" s="24">
        <f>IF(BQ$8="Bayern",SUMIFS(Erl.Gögn!$H$2:$H$30,Erl.Gögn!$E$2:$E$30,$A35,Erl.Gögn!$A$2:$A$30,BQ$207)/1000,IF(BQ$8="Allianz",SUMIFS(Erl.Gögn!$H$2:$H$30,Erl.Gögn!$E$2:$E$30,$A35,Erl.Gögn!$A$2:$A$30,BQ$207)/1000,SUMIFS(Gögn!$I$2:$I$11876,Gögn!$F$2:$F$11876,$A35,Gögn!$A$2:$A$11876,BQ$207)/1000))</f>
        <v>3.5270000000000001</v>
      </c>
      <c r="BR35" s="24">
        <f>IF(BR$8="Bayern",SUMIFS(Erl.Gögn!$H$2:$H$30,Erl.Gögn!$E$2:$E$30,$A35,Erl.Gögn!$A$2:$A$30,BR$207)/1000,IF(BR$8="Allianz",SUMIFS(Erl.Gögn!$H$2:$H$30,Erl.Gögn!$E$2:$E$30,$A35,Erl.Gögn!$A$2:$A$30,BR$207)/1000,SUMIFS(Gögn!$I$2:$I$11876,Gögn!$F$2:$F$11876,$A35,Gögn!$A$2:$A$11876,BR$207)/1000))</f>
        <v>17.989000000000001</v>
      </c>
      <c r="BS35" s="24">
        <f>IF(BS$8="Bayern",SUMIFS(Erl.Gögn!$H$2:$H$30,Erl.Gögn!$E$2:$E$30,$A35,Erl.Gögn!$A$2:$A$30,BS$207)/1000,IF(BS$8="Allianz",SUMIFS(Erl.Gögn!$H$2:$H$30,Erl.Gögn!$E$2:$E$30,$A35,Erl.Gögn!$A$2:$A$30,BS$207)/1000,SUMIFS(Gögn!$I$2:$I$11876,Gögn!$F$2:$F$11876,$A35,Gögn!$A$2:$A$11876,BS$207)/1000))</f>
        <v>69</v>
      </c>
      <c r="BT35" s="24">
        <f>IF(BT$8="Bayern",SUMIFS(Erl.Gögn!$H$2:$H$30,Erl.Gögn!$E$2:$E$30,$A35,Erl.Gögn!$A$2:$A$30,BT$207)/1000,IF(BT$8="Allianz",SUMIFS(Erl.Gögn!$H$2:$H$30,Erl.Gögn!$E$2:$E$30,$A35,Erl.Gögn!$A$2:$A$30,BT$207)/1000,SUMIFS(Gögn!$I$2:$I$11876,Gögn!$F$2:$F$11876,$A35,Gögn!$A$2:$A$11876,BT$207)/1000))</f>
        <v>1155</v>
      </c>
      <c r="BU35" s="24">
        <f>IF(BU$8="Bayern",SUMIFS(Erl.Gögn!$H$2:$H$30,Erl.Gögn!$E$2:$E$30,$A35,Erl.Gögn!$A$2:$A$30,BU$207)/1000,IF(BU$8="Allianz",SUMIFS(Erl.Gögn!$H$2:$H$30,Erl.Gögn!$E$2:$E$30,$A35,Erl.Gögn!$A$2:$A$30,BU$207)/1000,SUMIFS(Gögn!$I$2:$I$11876,Gögn!$F$2:$F$11876,$A35,Gögn!$A$2:$A$11876,BU$207)/1000))</f>
        <v>35</v>
      </c>
      <c r="BV35" s="24">
        <f>IF(BV$8="Bayern",SUMIFS(Erl.Gögn!$H$2:$H$30,Erl.Gögn!$E$2:$E$30,$A35,Erl.Gögn!$A$2:$A$30,BV$207)/1000,IF(BV$8="Allianz",SUMIFS(Erl.Gögn!$H$2:$H$30,Erl.Gögn!$E$2:$E$30,$A35,Erl.Gögn!$A$2:$A$30,BV$207)/1000,SUMIFS(Gögn!$I$2:$I$11876,Gögn!$F$2:$F$11876,$A35,Gögn!$A$2:$A$11876,BV$207)/1000))</f>
        <v>80.123999999999995</v>
      </c>
      <c r="BW35" s="24">
        <f>IF(BW$8="Bayern",SUMIFS(Erl.Gögn!$H$2:$H$30,Erl.Gögn!$E$2:$E$30,$A35,Erl.Gögn!$A$2:$A$30,BW$207)/1000,IF(BW$8="Allianz",SUMIFS(Erl.Gögn!$H$2:$H$30,Erl.Gögn!$E$2:$E$30,$A35,Erl.Gögn!$A$2:$A$30,BW$207)/1000,SUMIFS(Gögn!$I$2:$I$11876,Gögn!$F$2:$F$11876,$A35,Gögn!$A$2:$A$11876,BW$207)/1000))</f>
        <v>121.71</v>
      </c>
      <c r="BX35" s="24">
        <f>IF(BX$8="Bayern",SUMIFS(Erl.Gögn!$H$2:$H$30,Erl.Gögn!$E$2:$E$30,$A35,Erl.Gögn!$A$2:$A$30,BX$207)/1000,IF(BX$8="Allianz",SUMIFS(Erl.Gögn!$H$2:$H$30,Erl.Gögn!$E$2:$E$30,$A35,Erl.Gögn!$A$2:$A$30,BX$207)/1000,SUMIFS(Gögn!$I$2:$I$11876,Gögn!$F$2:$F$11876,$A35,Gögn!$A$2:$A$11876,BX$207)/1000))</f>
        <v>13.343</v>
      </c>
      <c r="BY35" s="24">
        <f>IF(BY$8="Bayern",SUMIFS(Erl.Gögn!$H$2:$H$30,Erl.Gögn!$E$2:$E$30,$A35,Erl.Gögn!$A$2:$A$30,BY$207)/1000,IF(BY$8="Allianz",SUMIFS(Erl.Gögn!$H$2:$H$30,Erl.Gögn!$E$2:$E$30,$A35,Erl.Gögn!$A$2:$A$30,BY$207)/1000,SUMIFS(Gögn!$I$2:$I$11876,Gögn!$F$2:$F$11876,$A35,Gögn!$A$2:$A$11876,BY$207)/1000))</f>
        <v>39.473999999999997</v>
      </c>
      <c r="BZ35" s="24">
        <f>IF(BZ$8="Bayern",SUMIFS(Erl.Gögn!$H$2:$H$30,Erl.Gögn!$E$2:$E$30,$A35,Erl.Gögn!$A$2:$A$30,BZ$207)/1000,IF(BZ$8="Allianz",SUMIFS(Erl.Gögn!$H$2:$H$30,Erl.Gögn!$E$2:$E$30,$A35,Erl.Gögn!$A$2:$A$30,BZ$207)/1000,SUMIFS(Gögn!$I$2:$I$11876,Gögn!$F$2:$F$11876,$A35,Gögn!$A$2:$A$11876,BZ$207)/1000))</f>
        <v>79.465000000000003</v>
      </c>
      <c r="CA35" s="24">
        <f>IF(CA$8="Bayern",SUMIFS(Erl.Gögn!$H$2:$H$30,Erl.Gögn!$E$2:$E$30,$A35,Erl.Gögn!$A$2:$A$30,CA$207)/1000,IF(CA$8="Allianz",SUMIFS(Erl.Gögn!$H$2:$H$30,Erl.Gögn!$E$2:$E$30,$A35,Erl.Gögn!$A$2:$A$30,CA$207)/1000,SUMIFS(Gögn!$I$2:$I$11876,Gögn!$F$2:$F$11876,$A35,Gögn!$A$2:$A$11876,CA$207)/1000))</f>
        <v>-10.459</v>
      </c>
      <c r="CB35" s="24">
        <f>IF(CB$8="Bayern",SUMIFS(Erl.Gögn!$H$2:$H$30,Erl.Gögn!$E$2:$E$30,$A35,Erl.Gögn!$A$2:$A$30,CB$207)/1000,IF(CB$8="Allianz",SUMIFS(Erl.Gögn!$H$2:$H$30,Erl.Gögn!$E$2:$E$30,$A35,Erl.Gögn!$A$2:$A$30,CB$207)/1000,SUMIFS(Gögn!$I$2:$I$11876,Gögn!$F$2:$F$11876,$A35,Gögn!$A$2:$A$11876,CB$207)/1000))</f>
        <v>74.754999999999995</v>
      </c>
      <c r="CC35" s="24">
        <f>IF(CC$8="Bayern",SUMIFS(Erl.Gögn!$H$2:$H$30,Erl.Gögn!$E$2:$E$30,$A35,Erl.Gögn!$A$2:$A$30,CC$207)/1000,IF(CC$8="Allianz",SUMIFS(Erl.Gögn!$H$2:$H$30,Erl.Gögn!$E$2:$E$30,$A35,Erl.Gögn!$A$2:$A$30,CC$207)/1000,SUMIFS(Gögn!$I$2:$I$11876,Gögn!$F$2:$F$11876,$A35,Gögn!$A$2:$A$11876,CC$207)/1000))</f>
        <v>0</v>
      </c>
      <c r="CD35" s="24">
        <f>IF(CD$8="Bayern",SUMIFS(Erl.Gögn!$H$2:$H$30,Erl.Gögn!$E$2:$E$30,$A35,Erl.Gögn!$A$2:$A$30,CD$207)/1000,IF(CD$8="Allianz",SUMIFS(Erl.Gögn!$H$2:$H$30,Erl.Gögn!$E$2:$E$30,$A35,Erl.Gögn!$A$2:$A$30,CD$207)/1000,SUMIFS(Gögn!$I$2:$I$11876,Gögn!$F$2:$F$11876,$A35,Gögn!$A$2:$A$11876,CD$207)/1000))</f>
        <v>0</v>
      </c>
    </row>
    <row r="36" spans="1:82" ht="15">
      <c r="A36" s="5" t="s">
        <v>186</v>
      </c>
      <c r="B36" s="5"/>
      <c r="C36" s="25" t="s">
        <v>187</v>
      </c>
      <c r="D36" s="22">
        <f>SUM(E36:CD36)</f>
        <v>-104.75</v>
      </c>
      <c r="E36" s="22">
        <f>IF(E$8="Bayern",SUMIFS(Erl.Gögn!$H$2:$H$30,Erl.Gögn!$E$2:$E$30,$A36,Erl.Gögn!$A$2:$A$30,E$207)/1000,IF(E$8="Allianz",SUMIFS(Erl.Gögn!$H$2:$H$30,Erl.Gögn!$E$2:$E$30,$A36,Erl.Gögn!$A$2:$A$30,E$207)/1000,SUMIFS(Gögn!$I$2:$I$11876,Gögn!$F$2:$F$11876,$A36,Gögn!$A$2:$A$11876,E$207)/1000))</f>
        <v>0</v>
      </c>
      <c r="F36" s="22">
        <f>IF(F$8="Bayern",SUMIFS(Erl.Gögn!$H$2:$H$30,Erl.Gögn!$E$2:$E$30,$A36,Erl.Gögn!$A$2:$A$30,F$207)/1000,IF(F$8="Allianz",SUMIFS(Erl.Gögn!$H$2:$H$30,Erl.Gögn!$E$2:$E$30,$A36,Erl.Gögn!$A$2:$A$30,F$207)/1000,SUMIFS(Gögn!$I$2:$I$11876,Gögn!$F$2:$F$11876,$A36,Gögn!$A$2:$A$11876,F$207)/1000))</f>
        <v>0</v>
      </c>
      <c r="G36" s="22">
        <f>IF(G$8="Bayern",SUMIFS(Erl.Gögn!$H$2:$H$30,Erl.Gögn!$E$2:$E$30,$A36,Erl.Gögn!$A$2:$A$30,G$207)/1000,IF(G$8="Allianz",SUMIFS(Erl.Gögn!$H$2:$H$30,Erl.Gögn!$E$2:$E$30,$A36,Erl.Gögn!$A$2:$A$30,G$207)/1000,SUMIFS(Gögn!$I$2:$I$11876,Gögn!$F$2:$F$11876,$A36,Gögn!$A$2:$A$11876,G$207)/1000))</f>
        <v>0</v>
      </c>
      <c r="H36" s="22">
        <f>IF(H$8="Bayern",SUMIFS(Erl.Gögn!$H$2:$H$30,Erl.Gögn!$E$2:$E$30,$A36,Erl.Gögn!$A$2:$A$30,H$207)/1000,IF(H$8="Allianz",SUMIFS(Erl.Gögn!$H$2:$H$30,Erl.Gögn!$E$2:$E$30,$A36,Erl.Gögn!$A$2:$A$30,H$207)/1000,SUMIFS(Gögn!$I$2:$I$11876,Gögn!$F$2:$F$11876,$A36,Gögn!$A$2:$A$11876,H$207)/1000))</f>
        <v>0</v>
      </c>
      <c r="I36" s="22">
        <f>IF(I$8="Bayern",SUMIFS(Erl.Gögn!$H$2:$H$30,Erl.Gögn!$E$2:$E$30,$A36,Erl.Gögn!$A$2:$A$30,I$207)/1000,IF(I$8="Allianz",SUMIFS(Erl.Gögn!$H$2:$H$30,Erl.Gögn!$E$2:$E$30,$A36,Erl.Gögn!$A$2:$A$30,I$207)/1000,SUMIFS(Gögn!$I$2:$I$11876,Gögn!$F$2:$F$11876,$A36,Gögn!$A$2:$A$11876,I$207)/1000))</f>
        <v>0</v>
      </c>
      <c r="J36" s="22">
        <f>IF(J$8="Bayern",SUMIFS(Erl.Gögn!$H$2:$H$30,Erl.Gögn!$E$2:$E$30,$A36,Erl.Gögn!$A$2:$A$30,J$207)/1000,IF(J$8="Allianz",SUMIFS(Erl.Gögn!$H$2:$H$30,Erl.Gögn!$E$2:$E$30,$A36,Erl.Gögn!$A$2:$A$30,J$207)/1000,SUMIFS(Gögn!$I$2:$I$11876,Gögn!$F$2:$F$11876,$A36,Gögn!$A$2:$A$11876,J$207)/1000))</f>
        <v>0</v>
      </c>
      <c r="K36" s="22">
        <f>IF(K$8="Bayern",SUMIFS(Erl.Gögn!$H$2:$H$30,Erl.Gögn!$E$2:$E$30,$A36,Erl.Gögn!$A$2:$A$30,K$207)/1000,IF(K$8="Allianz",SUMIFS(Erl.Gögn!$H$2:$H$30,Erl.Gögn!$E$2:$E$30,$A36,Erl.Gögn!$A$2:$A$30,K$207)/1000,SUMIFS(Gögn!$I$2:$I$11876,Gögn!$F$2:$F$11876,$A36,Gögn!$A$2:$A$11876,K$207)/1000))</f>
        <v>0</v>
      </c>
      <c r="L36" s="22">
        <f>IF(L$8="Bayern",SUMIFS(Erl.Gögn!$H$2:$H$30,Erl.Gögn!$E$2:$E$30,$A36,Erl.Gögn!$A$2:$A$30,L$207)/1000,IF(L$8="Allianz",SUMIFS(Erl.Gögn!$H$2:$H$30,Erl.Gögn!$E$2:$E$30,$A36,Erl.Gögn!$A$2:$A$30,L$207)/1000,SUMIFS(Gögn!$I$2:$I$11876,Gögn!$F$2:$F$11876,$A36,Gögn!$A$2:$A$11876,L$207)/1000))</f>
        <v>0</v>
      </c>
      <c r="M36" s="22">
        <f>IF(M$8="Bayern",SUMIFS(Erl.Gögn!$H$2:$H$30,Erl.Gögn!$E$2:$E$30,$A36,Erl.Gögn!$A$2:$A$30,M$207)/1000,IF(M$8="Allianz",SUMIFS(Erl.Gögn!$H$2:$H$30,Erl.Gögn!$E$2:$E$30,$A36,Erl.Gögn!$A$2:$A$30,M$207)/1000,SUMIFS(Gögn!$I$2:$I$11876,Gögn!$F$2:$F$11876,$A36,Gögn!$A$2:$A$11876,M$207)/1000))</f>
        <v>0</v>
      </c>
      <c r="N36" s="22">
        <f>IF(N$8="Bayern",SUMIFS(Erl.Gögn!$H$2:$H$30,Erl.Gögn!$E$2:$E$30,$A36,Erl.Gögn!$A$2:$A$30,N$207)/1000,IF(N$8="Allianz",SUMIFS(Erl.Gögn!$H$2:$H$30,Erl.Gögn!$E$2:$E$30,$A36,Erl.Gögn!$A$2:$A$30,N$207)/1000,SUMIFS(Gögn!$I$2:$I$11876,Gögn!$F$2:$F$11876,$A36,Gögn!$A$2:$A$11876,N$207)/1000))</f>
        <v>0</v>
      </c>
      <c r="O36" s="22">
        <f>IF(O$8="Bayern",SUMIFS(Erl.Gögn!$H$2:$H$30,Erl.Gögn!$E$2:$E$30,$A36,Erl.Gögn!$A$2:$A$30,O$207)/1000,IF(O$8="Allianz",SUMIFS(Erl.Gögn!$H$2:$H$30,Erl.Gögn!$E$2:$E$30,$A36,Erl.Gögn!$A$2:$A$30,O$207)/1000,SUMIFS(Gögn!$I$2:$I$11876,Gögn!$F$2:$F$11876,$A36,Gögn!$A$2:$A$11876,O$207)/1000))</f>
        <v>0</v>
      </c>
      <c r="P36" s="22">
        <f>IF(P$8="Bayern",SUMIFS(Erl.Gögn!$H$2:$H$30,Erl.Gögn!$E$2:$E$30,$A36,Erl.Gögn!$A$2:$A$30,P$207)/1000,IF(P$8="Allianz",SUMIFS(Erl.Gögn!$H$2:$H$30,Erl.Gögn!$E$2:$E$30,$A36,Erl.Gögn!$A$2:$A$30,P$207)/1000,SUMIFS(Gögn!$I$2:$I$11876,Gögn!$F$2:$F$11876,$A36,Gögn!$A$2:$A$11876,P$207)/1000))</f>
        <v>0</v>
      </c>
      <c r="Q36" s="22">
        <f>IF(Q$8="Bayern",SUMIFS(Erl.Gögn!$H$2:$H$30,Erl.Gögn!$E$2:$E$30,$A36,Erl.Gögn!$A$2:$A$30,Q$207)/1000,IF(Q$8="Allianz",SUMIFS(Erl.Gögn!$H$2:$H$30,Erl.Gögn!$E$2:$E$30,$A36,Erl.Gögn!$A$2:$A$30,Q$207)/1000,SUMIFS(Gögn!$I$2:$I$11876,Gögn!$F$2:$F$11876,$A36,Gögn!$A$2:$A$11876,Q$207)/1000))</f>
        <v>0</v>
      </c>
      <c r="R36" s="22">
        <f>IF(R$8="Bayern",SUMIFS(Erl.Gögn!$H$2:$H$30,Erl.Gögn!$E$2:$E$30,$A36,Erl.Gögn!$A$2:$A$30,R$207)/1000,IF(R$8="Allianz",SUMIFS(Erl.Gögn!$H$2:$H$30,Erl.Gögn!$E$2:$E$30,$A36,Erl.Gögn!$A$2:$A$30,R$207)/1000,SUMIFS(Gögn!$I$2:$I$11876,Gögn!$F$2:$F$11876,$A36,Gögn!$A$2:$A$11876,R$207)/1000))</f>
        <v>0</v>
      </c>
      <c r="S36" s="22">
        <f>IF(S$8="Bayern",SUMIFS(Erl.Gögn!$H$2:$H$30,Erl.Gögn!$E$2:$E$30,$A36,Erl.Gögn!$A$2:$A$30,S$207)/1000,IF(S$8="Allianz",SUMIFS(Erl.Gögn!$H$2:$H$30,Erl.Gögn!$E$2:$E$30,$A36,Erl.Gögn!$A$2:$A$30,S$207)/1000,SUMIFS(Gögn!$I$2:$I$11876,Gögn!$F$2:$F$11876,$A36,Gögn!$A$2:$A$11876,S$207)/1000))</f>
        <v>0</v>
      </c>
      <c r="T36" s="22">
        <f>IF(T$8="Bayern",SUMIFS(Erl.Gögn!$H$2:$H$30,Erl.Gögn!$E$2:$E$30,$A36,Erl.Gögn!$A$2:$A$30,T$207)/1000,IF(T$8="Allianz",SUMIFS(Erl.Gögn!$H$2:$H$30,Erl.Gögn!$E$2:$E$30,$A36,Erl.Gögn!$A$2:$A$30,T$207)/1000,SUMIFS(Gögn!$I$2:$I$11876,Gögn!$F$2:$F$11876,$A36,Gögn!$A$2:$A$11876,T$207)/1000))</f>
        <v>0</v>
      </c>
      <c r="U36" s="22">
        <f>IF(U$8="Bayern",SUMIFS(Erl.Gögn!$H$2:$H$30,Erl.Gögn!$E$2:$E$30,$A36,Erl.Gögn!$A$2:$A$30,U$207)/1000,IF(U$8="Allianz",SUMIFS(Erl.Gögn!$H$2:$H$30,Erl.Gögn!$E$2:$E$30,$A36,Erl.Gögn!$A$2:$A$30,U$207)/1000,SUMIFS(Gögn!$I$2:$I$11876,Gögn!$F$2:$F$11876,$A36,Gögn!$A$2:$A$11876,U$207)/1000))</f>
        <v>0</v>
      </c>
      <c r="V36" s="22">
        <f>IF(V$8="Bayern",SUMIFS(Erl.Gögn!$H$2:$H$30,Erl.Gögn!$E$2:$E$30,$A36,Erl.Gögn!$A$2:$A$30,V$207)/1000,IF(V$8="Allianz",SUMIFS(Erl.Gögn!$H$2:$H$30,Erl.Gögn!$E$2:$E$30,$A36,Erl.Gögn!$A$2:$A$30,V$207)/1000,SUMIFS(Gögn!$I$2:$I$11876,Gögn!$F$2:$F$11876,$A36,Gögn!$A$2:$A$11876,V$207)/1000))</f>
        <v>0</v>
      </c>
      <c r="W36" s="22">
        <f>IF(W$8="Bayern",SUMIFS(Erl.Gögn!$H$2:$H$30,Erl.Gögn!$E$2:$E$30,$A36,Erl.Gögn!$A$2:$A$30,W$207)/1000,IF(W$8="Allianz",SUMIFS(Erl.Gögn!$H$2:$H$30,Erl.Gögn!$E$2:$E$30,$A36,Erl.Gögn!$A$2:$A$30,W$207)/1000,SUMIFS(Gögn!$I$2:$I$11876,Gögn!$F$2:$F$11876,$A36,Gögn!$A$2:$A$11876,W$207)/1000))</f>
        <v>0</v>
      </c>
      <c r="X36" s="22">
        <f>IF(X$8="Bayern",SUMIFS(Erl.Gögn!$H$2:$H$30,Erl.Gögn!$E$2:$E$30,$A36,Erl.Gögn!$A$2:$A$30,X$207)/1000,IF(X$8="Allianz",SUMIFS(Erl.Gögn!$H$2:$H$30,Erl.Gögn!$E$2:$E$30,$A36,Erl.Gögn!$A$2:$A$30,X$207)/1000,SUMIFS(Gögn!$I$2:$I$11876,Gögn!$F$2:$F$11876,$A36,Gögn!$A$2:$A$11876,X$207)/1000))</f>
        <v>0</v>
      </c>
      <c r="Y36" s="22">
        <f>IF(Y$8="Bayern",SUMIFS(Erl.Gögn!$H$2:$H$30,Erl.Gögn!$E$2:$E$30,$A36,Erl.Gögn!$A$2:$A$30,Y$207)/1000,IF(Y$8="Allianz",SUMIFS(Erl.Gögn!$H$2:$H$30,Erl.Gögn!$E$2:$E$30,$A36,Erl.Gögn!$A$2:$A$30,Y$207)/1000,SUMIFS(Gögn!$I$2:$I$11876,Gögn!$F$2:$F$11876,$A36,Gögn!$A$2:$A$11876,Y$207)/1000))</f>
        <v>42</v>
      </c>
      <c r="Z36" s="22">
        <f>IF(Z$8="Bayern",SUMIFS(Erl.Gögn!$H$2:$H$30,Erl.Gögn!$E$2:$E$30,$A36,Erl.Gögn!$A$2:$A$30,Z$207)/1000,IF(Z$8="Allianz",SUMIFS(Erl.Gögn!$H$2:$H$30,Erl.Gögn!$E$2:$E$30,$A36,Erl.Gögn!$A$2:$A$30,Z$207)/1000,SUMIFS(Gögn!$I$2:$I$11876,Gögn!$F$2:$F$11876,$A36,Gögn!$A$2:$A$11876,Z$207)/1000))</f>
        <v>7</v>
      </c>
      <c r="AA36" s="22">
        <f>IF(AA$8="Bayern",SUMIFS(Erl.Gögn!$H$2:$H$30,Erl.Gögn!$E$2:$E$30,$A36,Erl.Gögn!$A$2:$A$30,AA$207)/1000,IF(AA$8="Allianz",SUMIFS(Erl.Gögn!$H$2:$H$30,Erl.Gögn!$E$2:$E$30,$A36,Erl.Gögn!$A$2:$A$30,AA$207)/1000,SUMIFS(Gögn!$I$2:$I$11876,Gögn!$F$2:$F$11876,$A36,Gögn!$A$2:$A$11876,AA$207)/1000))</f>
        <v>14</v>
      </c>
      <c r="AB36" s="22">
        <f>IF(AB$8="Bayern",SUMIFS(Erl.Gögn!$H$2:$H$30,Erl.Gögn!$E$2:$E$30,$A36,Erl.Gögn!$A$2:$A$30,AB$207)/1000,IF(AB$8="Allianz",SUMIFS(Erl.Gögn!$H$2:$H$30,Erl.Gögn!$E$2:$E$30,$A36,Erl.Gögn!$A$2:$A$30,AB$207)/1000,SUMIFS(Gögn!$I$2:$I$11876,Gögn!$F$2:$F$11876,$A36,Gögn!$A$2:$A$11876,AB$207)/1000))</f>
        <v>0</v>
      </c>
      <c r="AC36" s="22">
        <f>IF(AC$8="Bayern",SUMIFS(Erl.Gögn!$H$2:$H$30,Erl.Gögn!$E$2:$E$30,$A36,Erl.Gögn!$A$2:$A$30,AC$207)/1000,IF(AC$8="Allianz",SUMIFS(Erl.Gögn!$H$2:$H$30,Erl.Gögn!$E$2:$E$30,$A36,Erl.Gögn!$A$2:$A$30,AC$207)/1000,SUMIFS(Gögn!$I$2:$I$11876,Gögn!$F$2:$F$11876,$A36,Gögn!$A$2:$A$11876,AC$207)/1000))</f>
        <v>0</v>
      </c>
      <c r="AD36" s="22">
        <f>IF(AD$8="Bayern",SUMIFS(Erl.Gögn!$H$2:$H$30,Erl.Gögn!$E$2:$E$30,$A36,Erl.Gögn!$A$2:$A$30,AD$207)/1000,IF(AD$8="Allianz",SUMIFS(Erl.Gögn!$H$2:$H$30,Erl.Gögn!$E$2:$E$30,$A36,Erl.Gögn!$A$2:$A$30,AD$207)/1000,SUMIFS(Gögn!$I$2:$I$11876,Gögn!$F$2:$F$11876,$A36,Gögn!$A$2:$A$11876,AD$207)/1000))</f>
        <v>0</v>
      </c>
      <c r="AE36" s="22">
        <f>IF(AE$8="Bayern",SUMIFS(Erl.Gögn!$H$2:$H$30,Erl.Gögn!$E$2:$E$30,$A36,Erl.Gögn!$A$2:$A$30,AE$207)/1000,IF(AE$8="Allianz",SUMIFS(Erl.Gögn!$H$2:$H$30,Erl.Gögn!$E$2:$E$30,$A36,Erl.Gögn!$A$2:$A$30,AE$207)/1000,SUMIFS(Gögn!$I$2:$I$11876,Gögn!$F$2:$F$11876,$A36,Gögn!$A$2:$A$11876,AE$207)/1000))</f>
        <v>0</v>
      </c>
      <c r="AF36" s="22">
        <f>IF(AF$8="Bayern",SUMIFS(Erl.Gögn!$H$2:$H$30,Erl.Gögn!$E$2:$E$30,$A36,Erl.Gögn!$A$2:$A$30,AF$207)/1000,IF(AF$8="Allianz",SUMIFS(Erl.Gögn!$H$2:$H$30,Erl.Gögn!$E$2:$E$30,$A36,Erl.Gögn!$A$2:$A$30,AF$207)/1000,SUMIFS(Gögn!$I$2:$I$11876,Gögn!$F$2:$F$11876,$A36,Gögn!$A$2:$A$11876,AF$207)/1000))</f>
        <v>0</v>
      </c>
      <c r="AG36" s="22">
        <f>IF(AG$8="Bayern",SUMIFS(Erl.Gögn!$H$2:$H$30,Erl.Gögn!$E$2:$E$30,$A36,Erl.Gögn!$A$2:$A$30,AG$207)/1000,IF(AG$8="Allianz",SUMIFS(Erl.Gögn!$H$2:$H$30,Erl.Gögn!$E$2:$E$30,$A36,Erl.Gögn!$A$2:$A$30,AG$207)/1000,SUMIFS(Gögn!$I$2:$I$11876,Gögn!$F$2:$F$11876,$A36,Gögn!$A$2:$A$11876,AG$207)/1000))</f>
        <v>0</v>
      </c>
      <c r="AH36" s="22">
        <f>IF(AH$8="Bayern",SUMIFS(Erl.Gögn!$H$2:$H$30,Erl.Gögn!$E$2:$E$30,$A36,Erl.Gögn!$A$2:$A$30,AH$207)/1000,IF(AH$8="Allianz",SUMIFS(Erl.Gögn!$H$2:$H$30,Erl.Gögn!$E$2:$E$30,$A36,Erl.Gögn!$A$2:$A$30,AH$207)/1000,SUMIFS(Gögn!$I$2:$I$11876,Gögn!$F$2:$F$11876,$A36,Gögn!$A$2:$A$11876,AH$207)/1000))</f>
        <v>0</v>
      </c>
      <c r="AI36" s="22">
        <f>IF(AI$8="Bayern",SUMIFS(Erl.Gögn!$H$2:$H$30,Erl.Gögn!$E$2:$E$30,$A36,Erl.Gögn!$A$2:$A$30,AI$207)/1000,IF(AI$8="Allianz",SUMIFS(Erl.Gögn!$H$2:$H$30,Erl.Gögn!$E$2:$E$30,$A36,Erl.Gögn!$A$2:$A$30,AI$207)/1000,SUMIFS(Gögn!$I$2:$I$11876,Gögn!$F$2:$F$11876,$A36,Gögn!$A$2:$A$11876,AI$207)/1000))</f>
        <v>0</v>
      </c>
      <c r="AJ36" s="22">
        <f>IF(AJ$8="Bayern",SUMIFS(Erl.Gögn!$H$2:$H$30,Erl.Gögn!$E$2:$E$30,$A36,Erl.Gögn!$A$2:$A$30,AJ$207)/1000,IF(AJ$8="Allianz",SUMIFS(Erl.Gögn!$H$2:$H$30,Erl.Gögn!$E$2:$E$30,$A36,Erl.Gögn!$A$2:$A$30,AJ$207)/1000,SUMIFS(Gögn!$I$2:$I$11876,Gögn!$F$2:$F$11876,$A36,Gögn!$A$2:$A$11876,AJ$207)/1000))</f>
        <v>0</v>
      </c>
      <c r="AK36" s="22">
        <f>IF(AK$8="Bayern",SUMIFS(Erl.Gögn!$H$2:$H$30,Erl.Gögn!$E$2:$E$30,$A36,Erl.Gögn!$A$2:$A$30,AK$207)/1000,IF(AK$8="Allianz",SUMIFS(Erl.Gögn!$H$2:$H$30,Erl.Gögn!$E$2:$E$30,$A36,Erl.Gögn!$A$2:$A$30,AK$207)/1000,SUMIFS(Gögn!$I$2:$I$11876,Gögn!$F$2:$F$11876,$A36,Gögn!$A$2:$A$11876,AK$207)/1000))</f>
        <v>0</v>
      </c>
      <c r="AL36" s="22">
        <f>IF(AL$8="Bayern",SUMIFS(Erl.Gögn!$H$2:$H$30,Erl.Gögn!$E$2:$E$30,$A36,Erl.Gögn!$A$2:$A$30,AL$207)/1000,IF(AL$8="Allianz",SUMIFS(Erl.Gögn!$H$2:$H$30,Erl.Gögn!$E$2:$E$30,$A36,Erl.Gögn!$A$2:$A$30,AL$207)/1000,SUMIFS(Gögn!$I$2:$I$11876,Gögn!$F$2:$F$11876,$A36,Gögn!$A$2:$A$11876,AL$207)/1000))</f>
        <v>0</v>
      </c>
      <c r="AM36" s="22">
        <f>IF(AM$8="Bayern",SUMIFS(Erl.Gögn!$H$2:$H$30,Erl.Gögn!$E$2:$E$30,$A36,Erl.Gögn!$A$2:$A$30,AM$207)/1000,IF(AM$8="Allianz",SUMIFS(Erl.Gögn!$H$2:$H$30,Erl.Gögn!$E$2:$E$30,$A36,Erl.Gögn!$A$2:$A$30,AM$207)/1000,SUMIFS(Gögn!$I$2:$I$11876,Gögn!$F$2:$F$11876,$A36,Gögn!$A$2:$A$11876,AM$207)/1000))</f>
        <v>0</v>
      </c>
      <c r="AN36" s="22">
        <f>IF(AN$8="Bayern",SUMIFS(Erl.Gögn!$H$2:$H$30,Erl.Gögn!$E$2:$E$30,$A36,Erl.Gögn!$A$2:$A$30,AN$207)/1000,IF(AN$8="Allianz",SUMIFS(Erl.Gögn!$H$2:$H$30,Erl.Gögn!$E$2:$E$30,$A36,Erl.Gögn!$A$2:$A$30,AN$207)/1000,SUMIFS(Gögn!$I$2:$I$11876,Gögn!$F$2:$F$11876,$A36,Gögn!$A$2:$A$11876,AN$207)/1000))</f>
        <v>0</v>
      </c>
      <c r="AO36" s="22">
        <f>IF(AO$8="Bayern",SUMIFS(Erl.Gögn!$H$2:$H$30,Erl.Gögn!$E$2:$E$30,$A36,Erl.Gögn!$A$2:$A$30,AO$207)/1000,IF(AO$8="Allianz",SUMIFS(Erl.Gögn!$H$2:$H$30,Erl.Gögn!$E$2:$E$30,$A36,Erl.Gögn!$A$2:$A$30,AO$207)/1000,SUMIFS(Gögn!$I$2:$I$11876,Gögn!$F$2:$F$11876,$A36,Gögn!$A$2:$A$11876,AO$207)/1000))</f>
        <v>0</v>
      </c>
      <c r="AP36" s="22">
        <f>IF(AP$8="Bayern",SUMIFS(Erl.Gögn!$H$2:$H$30,Erl.Gögn!$E$2:$E$30,$A36,Erl.Gögn!$A$2:$A$30,AP$207)/1000,IF(AP$8="Allianz",SUMIFS(Erl.Gögn!$H$2:$H$30,Erl.Gögn!$E$2:$E$30,$A36,Erl.Gögn!$A$2:$A$30,AP$207)/1000,SUMIFS(Gögn!$I$2:$I$11876,Gögn!$F$2:$F$11876,$A36,Gögn!$A$2:$A$11876,AP$207)/1000))</f>
        <v>0</v>
      </c>
      <c r="AQ36" s="22">
        <f>IF(AQ$8="Bayern",SUMIFS(Erl.Gögn!$H$2:$H$30,Erl.Gögn!$E$2:$E$30,$A36,Erl.Gögn!$A$2:$A$30,AQ$207)/1000,IF(AQ$8="Allianz",SUMIFS(Erl.Gögn!$H$2:$H$30,Erl.Gögn!$E$2:$E$30,$A36,Erl.Gögn!$A$2:$A$30,AQ$207)/1000,SUMIFS(Gögn!$I$2:$I$11876,Gögn!$F$2:$F$11876,$A36,Gögn!$A$2:$A$11876,AQ$207)/1000))</f>
        <v>0</v>
      </c>
      <c r="AR36" s="22">
        <f>IF(AR$8="Bayern",SUMIFS(Erl.Gögn!$H$2:$H$30,Erl.Gögn!$E$2:$E$30,$A36,Erl.Gögn!$A$2:$A$30,AR$207)/1000,IF(AR$8="Allianz",SUMIFS(Erl.Gögn!$H$2:$H$30,Erl.Gögn!$E$2:$E$30,$A36,Erl.Gögn!$A$2:$A$30,AR$207)/1000,SUMIFS(Gögn!$I$2:$I$11876,Gögn!$F$2:$F$11876,$A36,Gögn!$A$2:$A$11876,AR$207)/1000))</f>
        <v>0</v>
      </c>
      <c r="AS36" s="22">
        <f>IF(AS$8="Bayern",SUMIFS(Erl.Gögn!$H$2:$H$30,Erl.Gögn!$E$2:$E$30,$A36,Erl.Gögn!$A$2:$A$30,AS$207)/1000,IF(AS$8="Allianz",SUMIFS(Erl.Gögn!$H$2:$H$30,Erl.Gögn!$E$2:$E$30,$A36,Erl.Gögn!$A$2:$A$30,AS$207)/1000,SUMIFS(Gögn!$I$2:$I$11876,Gögn!$F$2:$F$11876,$A36,Gögn!$A$2:$A$11876,AS$207)/1000))</f>
        <v>0</v>
      </c>
      <c r="AT36" s="22">
        <f>IF(AT$8="Bayern",SUMIFS(Erl.Gögn!$H$2:$H$30,Erl.Gögn!$E$2:$E$30,$A36,Erl.Gögn!$A$2:$A$30,AT$207)/1000,IF(AT$8="Allianz",SUMIFS(Erl.Gögn!$H$2:$H$30,Erl.Gögn!$E$2:$E$30,$A36,Erl.Gögn!$A$2:$A$30,AT$207)/1000,SUMIFS(Gögn!$I$2:$I$11876,Gögn!$F$2:$F$11876,$A36,Gögn!$A$2:$A$11876,AT$207)/1000))</f>
        <v>0</v>
      </c>
      <c r="AU36" s="22">
        <f>IF(AU$8="Bayern",SUMIFS(Erl.Gögn!$H$2:$H$30,Erl.Gögn!$E$2:$E$30,$A36,Erl.Gögn!$A$2:$A$30,AU$207)/1000,IF(AU$8="Allianz",SUMIFS(Erl.Gögn!$H$2:$H$30,Erl.Gögn!$E$2:$E$30,$A36,Erl.Gögn!$A$2:$A$30,AU$207)/1000,SUMIFS(Gögn!$I$2:$I$11876,Gögn!$F$2:$F$11876,$A36,Gögn!$A$2:$A$11876,AU$207)/1000))</f>
        <v>0</v>
      </c>
      <c r="AV36" s="22">
        <f>IF(AV$8="Bayern",SUMIFS(Erl.Gögn!$H$2:$H$30,Erl.Gögn!$E$2:$E$30,$A36,Erl.Gögn!$A$2:$A$30,AV$207)/1000,IF(AV$8="Allianz",SUMIFS(Erl.Gögn!$H$2:$H$30,Erl.Gögn!$E$2:$E$30,$A36,Erl.Gögn!$A$2:$A$30,AV$207)/1000,SUMIFS(Gögn!$I$2:$I$11876,Gögn!$F$2:$F$11876,$A36,Gögn!$A$2:$A$11876,AV$207)/1000))</f>
        <v>0</v>
      </c>
      <c r="AW36" s="22">
        <f>IF(AW$8="Bayern",SUMIFS(Erl.Gögn!$H$2:$H$30,Erl.Gögn!$E$2:$E$30,$A36,Erl.Gögn!$A$2:$A$30,AW$207)/1000,IF(AW$8="Allianz",SUMIFS(Erl.Gögn!$H$2:$H$30,Erl.Gögn!$E$2:$E$30,$A36,Erl.Gögn!$A$2:$A$30,AW$207)/1000,SUMIFS(Gögn!$I$2:$I$11876,Gögn!$F$2:$F$11876,$A36,Gögn!$A$2:$A$11876,AW$207)/1000))</f>
        <v>0</v>
      </c>
      <c r="AX36" s="22">
        <f>IF(AX$8="Bayern",SUMIFS(Erl.Gögn!$H$2:$H$30,Erl.Gögn!$E$2:$E$30,$A36,Erl.Gögn!$A$2:$A$30,AX$207)/1000,IF(AX$8="Allianz",SUMIFS(Erl.Gögn!$H$2:$H$30,Erl.Gögn!$E$2:$E$30,$A36,Erl.Gögn!$A$2:$A$30,AX$207)/1000,SUMIFS(Gögn!$I$2:$I$11876,Gögn!$F$2:$F$11876,$A36,Gögn!$A$2:$A$11876,AX$207)/1000))</f>
        <v>0</v>
      </c>
      <c r="AY36" s="22">
        <f>IF(AY$8="Bayern",SUMIFS(Erl.Gögn!$H$2:$H$30,Erl.Gögn!$E$2:$E$30,$A36,Erl.Gögn!$A$2:$A$30,AY$207)/1000,IF(AY$8="Allianz",SUMIFS(Erl.Gögn!$H$2:$H$30,Erl.Gögn!$E$2:$E$30,$A36,Erl.Gögn!$A$2:$A$30,AY$207)/1000,SUMIFS(Gögn!$I$2:$I$11876,Gögn!$F$2:$F$11876,$A36,Gögn!$A$2:$A$11876,AY$207)/1000))</f>
        <v>0</v>
      </c>
      <c r="AZ36" s="22">
        <f>IF(AZ$8="Bayern",SUMIFS(Erl.Gögn!$H$2:$H$30,Erl.Gögn!$E$2:$E$30,$A36,Erl.Gögn!$A$2:$A$30,AZ$207)/1000,IF(AZ$8="Allianz",SUMIFS(Erl.Gögn!$H$2:$H$30,Erl.Gögn!$E$2:$E$30,$A36,Erl.Gögn!$A$2:$A$30,AZ$207)/1000,SUMIFS(Gögn!$I$2:$I$11876,Gögn!$F$2:$F$11876,$A36,Gögn!$A$2:$A$11876,AZ$207)/1000))</f>
        <v>0</v>
      </c>
      <c r="BA36" s="22">
        <f>IF(BA$8="Bayern",SUMIFS(Erl.Gögn!$H$2:$H$30,Erl.Gögn!$E$2:$E$30,$A36,Erl.Gögn!$A$2:$A$30,BA$207)/1000,IF(BA$8="Allianz",SUMIFS(Erl.Gögn!$H$2:$H$30,Erl.Gögn!$E$2:$E$30,$A36,Erl.Gögn!$A$2:$A$30,BA$207)/1000,SUMIFS(Gögn!$I$2:$I$11876,Gögn!$F$2:$F$11876,$A36,Gögn!$A$2:$A$11876,BA$207)/1000))</f>
        <v>0</v>
      </c>
      <c r="BB36" s="22">
        <f>IF(BB$8="Bayern",SUMIFS(Erl.Gögn!$H$2:$H$30,Erl.Gögn!$E$2:$E$30,$A36,Erl.Gögn!$A$2:$A$30,BB$207)/1000,IF(BB$8="Allianz",SUMIFS(Erl.Gögn!$H$2:$H$30,Erl.Gögn!$E$2:$E$30,$A36,Erl.Gögn!$A$2:$A$30,BB$207)/1000,SUMIFS(Gögn!$I$2:$I$11876,Gögn!$F$2:$F$11876,$A36,Gögn!$A$2:$A$11876,BB$207)/1000))</f>
        <v>0</v>
      </c>
      <c r="BC36" s="22">
        <f>IF(BC$8="Bayern",SUMIFS(Erl.Gögn!$H$2:$H$30,Erl.Gögn!$E$2:$E$30,$A36,Erl.Gögn!$A$2:$A$30,BC$207)/1000,IF(BC$8="Allianz",SUMIFS(Erl.Gögn!$H$2:$H$30,Erl.Gögn!$E$2:$E$30,$A36,Erl.Gögn!$A$2:$A$30,BC$207)/1000,SUMIFS(Gögn!$I$2:$I$11876,Gögn!$F$2:$F$11876,$A36,Gögn!$A$2:$A$11876,BC$207)/1000))</f>
        <v>0</v>
      </c>
      <c r="BD36" s="22">
        <f>IF(BD$8="Bayern",SUMIFS(Erl.Gögn!$H$2:$H$30,Erl.Gögn!$E$2:$E$30,$A36,Erl.Gögn!$A$2:$A$30,BD$207)/1000,IF(BD$8="Allianz",SUMIFS(Erl.Gögn!$H$2:$H$30,Erl.Gögn!$E$2:$E$30,$A36,Erl.Gögn!$A$2:$A$30,BD$207)/1000,SUMIFS(Gögn!$I$2:$I$11876,Gögn!$F$2:$F$11876,$A36,Gögn!$A$2:$A$11876,BD$207)/1000))</f>
        <v>0</v>
      </c>
      <c r="BE36" s="22">
        <f>IF(BE$8="Bayern",SUMIFS(Erl.Gögn!$H$2:$H$30,Erl.Gögn!$E$2:$E$30,$A36,Erl.Gögn!$A$2:$A$30,BE$207)/1000,IF(BE$8="Allianz",SUMIFS(Erl.Gögn!$H$2:$H$30,Erl.Gögn!$E$2:$E$30,$A36,Erl.Gögn!$A$2:$A$30,BE$207)/1000,SUMIFS(Gögn!$I$2:$I$11876,Gögn!$F$2:$F$11876,$A36,Gögn!$A$2:$A$11876,BE$207)/1000))</f>
        <v>0</v>
      </c>
      <c r="BF36" s="22">
        <f>IF(BF$8="Bayern",SUMIFS(Erl.Gögn!$H$2:$H$30,Erl.Gögn!$E$2:$E$30,$A36,Erl.Gögn!$A$2:$A$30,BF$207)/1000,IF(BF$8="Allianz",SUMIFS(Erl.Gögn!$H$2:$H$30,Erl.Gögn!$E$2:$E$30,$A36,Erl.Gögn!$A$2:$A$30,BF$207)/1000,SUMIFS(Gögn!$I$2:$I$11876,Gögn!$F$2:$F$11876,$A36,Gögn!$A$2:$A$11876,BF$207)/1000))</f>
        <v>0</v>
      </c>
      <c r="BG36" s="22">
        <f>IF(BG$8="Bayern",SUMIFS(Erl.Gögn!$H$2:$H$30,Erl.Gögn!$E$2:$E$30,$A36,Erl.Gögn!$A$2:$A$30,BG$207)/1000,IF(BG$8="Allianz",SUMIFS(Erl.Gögn!$H$2:$H$30,Erl.Gögn!$E$2:$E$30,$A36,Erl.Gögn!$A$2:$A$30,BG$207)/1000,SUMIFS(Gögn!$I$2:$I$11876,Gögn!$F$2:$F$11876,$A36,Gögn!$A$2:$A$11876,BG$207)/1000))</f>
        <v>0</v>
      </c>
      <c r="BH36" s="22">
        <f>IF(BH$8="Bayern",SUMIFS(Erl.Gögn!$H$2:$H$30,Erl.Gögn!$E$2:$E$30,$A36,Erl.Gögn!$A$2:$A$30,BH$207)/1000,IF(BH$8="Allianz",SUMIFS(Erl.Gögn!$H$2:$H$30,Erl.Gögn!$E$2:$E$30,$A36,Erl.Gögn!$A$2:$A$30,BH$207)/1000,SUMIFS(Gögn!$I$2:$I$11876,Gögn!$F$2:$F$11876,$A36,Gögn!$A$2:$A$11876,BH$207)/1000))</f>
        <v>0</v>
      </c>
      <c r="BI36" s="22">
        <f>IF(BI$8="Bayern",SUMIFS(Erl.Gögn!$H$2:$H$30,Erl.Gögn!$E$2:$E$30,$A36,Erl.Gögn!$A$2:$A$30,BI$207)/1000,IF(BI$8="Allianz",SUMIFS(Erl.Gögn!$H$2:$H$30,Erl.Gögn!$E$2:$E$30,$A36,Erl.Gögn!$A$2:$A$30,BI$207)/1000,SUMIFS(Gögn!$I$2:$I$11876,Gögn!$F$2:$F$11876,$A36,Gögn!$A$2:$A$11876,BI$207)/1000))</f>
        <v>0</v>
      </c>
      <c r="BJ36" s="22">
        <f>IF(BJ$8="Bayern",SUMIFS(Erl.Gögn!$H$2:$H$30,Erl.Gögn!$E$2:$E$30,$A36,Erl.Gögn!$A$2:$A$30,BJ$207)/1000,IF(BJ$8="Allianz",SUMIFS(Erl.Gögn!$H$2:$H$30,Erl.Gögn!$E$2:$E$30,$A36,Erl.Gögn!$A$2:$A$30,BJ$207)/1000,SUMIFS(Gögn!$I$2:$I$11876,Gögn!$F$2:$F$11876,$A36,Gögn!$A$2:$A$11876,BJ$207)/1000))</f>
        <v>0</v>
      </c>
      <c r="BK36" s="22">
        <f>IF(BK$8="Bayern",SUMIFS(Erl.Gögn!$H$2:$H$30,Erl.Gögn!$E$2:$E$30,$A36,Erl.Gögn!$A$2:$A$30,BK$207)/1000,IF(BK$8="Allianz",SUMIFS(Erl.Gögn!$H$2:$H$30,Erl.Gögn!$E$2:$E$30,$A36,Erl.Gögn!$A$2:$A$30,BK$207)/1000,SUMIFS(Gögn!$I$2:$I$11876,Gögn!$F$2:$F$11876,$A36,Gögn!$A$2:$A$11876,BK$207)/1000))</f>
        <v>0</v>
      </c>
      <c r="BL36" s="22">
        <f>IF(BL$8="Bayern",SUMIFS(Erl.Gögn!$H$2:$H$30,Erl.Gögn!$E$2:$E$30,$A36,Erl.Gögn!$A$2:$A$30,BL$207)/1000,IF(BL$8="Allianz",SUMIFS(Erl.Gögn!$H$2:$H$30,Erl.Gögn!$E$2:$E$30,$A36,Erl.Gögn!$A$2:$A$30,BL$207)/1000,SUMIFS(Gögn!$I$2:$I$11876,Gögn!$F$2:$F$11876,$A36,Gögn!$A$2:$A$11876,BL$207)/1000))</f>
        <v>-167.75</v>
      </c>
      <c r="BM36" s="22">
        <f>IF(BM$8="Bayern",SUMIFS(Erl.Gögn!$H$2:$H$30,Erl.Gögn!$E$2:$E$30,$A36,Erl.Gögn!$A$2:$A$30,BM$207)/1000,IF(BM$8="Allianz",SUMIFS(Erl.Gögn!$H$2:$H$30,Erl.Gögn!$E$2:$E$30,$A36,Erl.Gögn!$A$2:$A$30,BM$207)/1000,SUMIFS(Gögn!$I$2:$I$11876,Gögn!$F$2:$F$11876,$A36,Gögn!$A$2:$A$11876,BM$207)/1000))</f>
        <v>0</v>
      </c>
      <c r="BN36" s="22">
        <f>IF(BN$8="Bayern",SUMIFS(Erl.Gögn!$H$2:$H$30,Erl.Gögn!$E$2:$E$30,$A36,Erl.Gögn!$A$2:$A$30,BN$207)/1000,IF(BN$8="Allianz",SUMIFS(Erl.Gögn!$H$2:$H$30,Erl.Gögn!$E$2:$E$30,$A36,Erl.Gögn!$A$2:$A$30,BN$207)/1000,SUMIFS(Gögn!$I$2:$I$11876,Gögn!$F$2:$F$11876,$A36,Gögn!$A$2:$A$11876,BN$207)/1000))</f>
        <v>0</v>
      </c>
      <c r="BO36" s="22">
        <f>IF(BO$8="Bayern",SUMIFS(Erl.Gögn!$H$2:$H$30,Erl.Gögn!$E$2:$E$30,$A36,Erl.Gögn!$A$2:$A$30,BO$207)/1000,IF(BO$8="Allianz",SUMIFS(Erl.Gögn!$H$2:$H$30,Erl.Gögn!$E$2:$E$30,$A36,Erl.Gögn!$A$2:$A$30,BO$207)/1000,SUMIFS(Gögn!$I$2:$I$11876,Gögn!$F$2:$F$11876,$A36,Gögn!$A$2:$A$11876,BO$207)/1000))</f>
        <v>0</v>
      </c>
      <c r="BP36" s="22">
        <f>IF(BP$8="Bayern",SUMIFS(Erl.Gögn!$H$2:$H$30,Erl.Gögn!$E$2:$E$30,$A36,Erl.Gögn!$A$2:$A$30,BP$207)/1000,IF(BP$8="Allianz",SUMIFS(Erl.Gögn!$H$2:$H$30,Erl.Gögn!$E$2:$E$30,$A36,Erl.Gögn!$A$2:$A$30,BP$207)/1000,SUMIFS(Gögn!$I$2:$I$11876,Gögn!$F$2:$F$11876,$A36,Gögn!$A$2:$A$11876,BP$207)/1000))</f>
        <v>0</v>
      </c>
      <c r="BQ36" s="22">
        <f>IF(BQ$8="Bayern",SUMIFS(Erl.Gögn!$H$2:$H$30,Erl.Gögn!$E$2:$E$30,$A36,Erl.Gögn!$A$2:$A$30,BQ$207)/1000,IF(BQ$8="Allianz",SUMIFS(Erl.Gögn!$H$2:$H$30,Erl.Gögn!$E$2:$E$30,$A36,Erl.Gögn!$A$2:$A$30,BQ$207)/1000,SUMIFS(Gögn!$I$2:$I$11876,Gögn!$F$2:$F$11876,$A36,Gögn!$A$2:$A$11876,BQ$207)/1000))</f>
        <v>0</v>
      </c>
      <c r="BR36" s="22">
        <f>IF(BR$8="Bayern",SUMIFS(Erl.Gögn!$H$2:$H$30,Erl.Gögn!$E$2:$E$30,$A36,Erl.Gögn!$A$2:$A$30,BR$207)/1000,IF(BR$8="Allianz",SUMIFS(Erl.Gögn!$H$2:$H$30,Erl.Gögn!$E$2:$E$30,$A36,Erl.Gögn!$A$2:$A$30,BR$207)/1000,SUMIFS(Gögn!$I$2:$I$11876,Gögn!$F$2:$F$11876,$A36,Gögn!$A$2:$A$11876,BR$207)/1000))</f>
        <v>0</v>
      </c>
      <c r="BS36" s="22">
        <f>IF(BS$8="Bayern",SUMIFS(Erl.Gögn!$H$2:$H$30,Erl.Gögn!$E$2:$E$30,$A36,Erl.Gögn!$A$2:$A$30,BS$207)/1000,IF(BS$8="Allianz",SUMIFS(Erl.Gögn!$H$2:$H$30,Erl.Gögn!$E$2:$E$30,$A36,Erl.Gögn!$A$2:$A$30,BS$207)/1000,SUMIFS(Gögn!$I$2:$I$11876,Gögn!$F$2:$F$11876,$A36,Gögn!$A$2:$A$11876,BS$207)/1000))</f>
        <v>0</v>
      </c>
      <c r="BT36" s="22">
        <f>IF(BT$8="Bayern",SUMIFS(Erl.Gögn!$H$2:$H$30,Erl.Gögn!$E$2:$E$30,$A36,Erl.Gögn!$A$2:$A$30,BT$207)/1000,IF(BT$8="Allianz",SUMIFS(Erl.Gögn!$H$2:$H$30,Erl.Gögn!$E$2:$E$30,$A36,Erl.Gögn!$A$2:$A$30,BT$207)/1000,SUMIFS(Gögn!$I$2:$I$11876,Gögn!$F$2:$F$11876,$A36,Gögn!$A$2:$A$11876,BT$207)/1000))</f>
        <v>0</v>
      </c>
      <c r="BU36" s="22">
        <f>IF(BU$8="Bayern",SUMIFS(Erl.Gögn!$H$2:$H$30,Erl.Gögn!$E$2:$E$30,$A36,Erl.Gögn!$A$2:$A$30,BU$207)/1000,IF(BU$8="Allianz",SUMIFS(Erl.Gögn!$H$2:$H$30,Erl.Gögn!$E$2:$E$30,$A36,Erl.Gögn!$A$2:$A$30,BU$207)/1000,SUMIFS(Gögn!$I$2:$I$11876,Gögn!$F$2:$F$11876,$A36,Gögn!$A$2:$A$11876,BU$207)/1000))</f>
        <v>0</v>
      </c>
      <c r="BV36" s="22">
        <f>IF(BV$8="Bayern",SUMIFS(Erl.Gögn!$H$2:$H$30,Erl.Gögn!$E$2:$E$30,$A36,Erl.Gögn!$A$2:$A$30,BV$207)/1000,IF(BV$8="Allianz",SUMIFS(Erl.Gögn!$H$2:$H$30,Erl.Gögn!$E$2:$E$30,$A36,Erl.Gögn!$A$2:$A$30,BV$207)/1000,SUMIFS(Gögn!$I$2:$I$11876,Gögn!$F$2:$F$11876,$A36,Gögn!$A$2:$A$11876,BV$207)/1000))</f>
        <v>0</v>
      </c>
      <c r="BW36" s="22">
        <f>IF(BW$8="Bayern",SUMIFS(Erl.Gögn!$H$2:$H$30,Erl.Gögn!$E$2:$E$30,$A36,Erl.Gögn!$A$2:$A$30,BW$207)/1000,IF(BW$8="Allianz",SUMIFS(Erl.Gögn!$H$2:$H$30,Erl.Gögn!$E$2:$E$30,$A36,Erl.Gögn!$A$2:$A$30,BW$207)/1000,SUMIFS(Gögn!$I$2:$I$11876,Gögn!$F$2:$F$11876,$A36,Gögn!$A$2:$A$11876,BW$207)/1000))</f>
        <v>0</v>
      </c>
      <c r="BX36" s="22">
        <f>IF(BX$8="Bayern",SUMIFS(Erl.Gögn!$H$2:$H$30,Erl.Gögn!$E$2:$E$30,$A36,Erl.Gögn!$A$2:$A$30,BX$207)/1000,IF(BX$8="Allianz",SUMIFS(Erl.Gögn!$H$2:$H$30,Erl.Gögn!$E$2:$E$30,$A36,Erl.Gögn!$A$2:$A$30,BX$207)/1000,SUMIFS(Gögn!$I$2:$I$11876,Gögn!$F$2:$F$11876,$A36,Gögn!$A$2:$A$11876,BX$207)/1000))</f>
        <v>0</v>
      </c>
      <c r="BY36" s="22">
        <f>IF(BY$8="Bayern",SUMIFS(Erl.Gögn!$H$2:$H$30,Erl.Gögn!$E$2:$E$30,$A36,Erl.Gögn!$A$2:$A$30,BY$207)/1000,IF(BY$8="Allianz",SUMIFS(Erl.Gögn!$H$2:$H$30,Erl.Gögn!$E$2:$E$30,$A36,Erl.Gögn!$A$2:$A$30,BY$207)/1000,SUMIFS(Gögn!$I$2:$I$11876,Gögn!$F$2:$F$11876,$A36,Gögn!$A$2:$A$11876,BY$207)/1000))</f>
        <v>0</v>
      </c>
      <c r="BZ36" s="22">
        <f>IF(BZ$8="Bayern",SUMIFS(Erl.Gögn!$H$2:$H$30,Erl.Gögn!$E$2:$E$30,$A36,Erl.Gögn!$A$2:$A$30,BZ$207)/1000,IF(BZ$8="Allianz",SUMIFS(Erl.Gögn!$H$2:$H$30,Erl.Gögn!$E$2:$E$30,$A36,Erl.Gögn!$A$2:$A$30,BZ$207)/1000,SUMIFS(Gögn!$I$2:$I$11876,Gögn!$F$2:$F$11876,$A36,Gögn!$A$2:$A$11876,BZ$207)/1000))</f>
        <v>0</v>
      </c>
      <c r="CA36" s="22">
        <f>IF(CA$8="Bayern",SUMIFS(Erl.Gögn!$H$2:$H$30,Erl.Gögn!$E$2:$E$30,$A36,Erl.Gögn!$A$2:$A$30,CA$207)/1000,IF(CA$8="Allianz",SUMIFS(Erl.Gögn!$H$2:$H$30,Erl.Gögn!$E$2:$E$30,$A36,Erl.Gögn!$A$2:$A$30,CA$207)/1000,SUMIFS(Gögn!$I$2:$I$11876,Gögn!$F$2:$F$11876,$A36,Gögn!$A$2:$A$11876,CA$207)/1000))</f>
        <v>0</v>
      </c>
      <c r="CB36" s="22">
        <f>IF(CB$8="Bayern",SUMIFS(Erl.Gögn!$H$2:$H$30,Erl.Gögn!$E$2:$E$30,$A36,Erl.Gögn!$A$2:$A$30,CB$207)/1000,IF(CB$8="Allianz",SUMIFS(Erl.Gögn!$H$2:$H$30,Erl.Gögn!$E$2:$E$30,$A36,Erl.Gögn!$A$2:$A$30,CB$207)/1000,SUMIFS(Gögn!$I$2:$I$11876,Gögn!$F$2:$F$11876,$A36,Gögn!$A$2:$A$11876,CB$207)/1000))</f>
        <v>0</v>
      </c>
      <c r="CC36" s="22">
        <f>IF(CC$8="Bayern",SUMIFS(Erl.Gögn!$H$2:$H$30,Erl.Gögn!$E$2:$E$30,$A36,Erl.Gögn!$A$2:$A$30,CC$207)/1000,IF(CC$8="Allianz",SUMIFS(Erl.Gögn!$H$2:$H$30,Erl.Gögn!$E$2:$E$30,$A36,Erl.Gögn!$A$2:$A$30,CC$207)/1000,SUMIFS(Gögn!$I$2:$I$11876,Gögn!$F$2:$F$11876,$A36,Gögn!$A$2:$A$11876,CC$207)/1000))</f>
        <v>0</v>
      </c>
      <c r="CD36" s="22">
        <f>IF(CD$8="Bayern",SUMIFS(Erl.Gögn!$H$2:$H$30,Erl.Gögn!$E$2:$E$30,$A36,Erl.Gögn!$A$2:$A$30,CD$207)/1000,IF(CD$8="Allianz",SUMIFS(Erl.Gögn!$H$2:$H$30,Erl.Gögn!$E$2:$E$30,$A36,Erl.Gögn!$A$2:$A$30,CD$207)/1000,SUMIFS(Gögn!$I$2:$I$11876,Gögn!$F$2:$F$11876,$A36,Gögn!$A$2:$A$11876,CD$207)/1000))</f>
        <v>0</v>
      </c>
    </row>
    <row r="37" spans="1:82" ht="15">
      <c r="A37" s="5" t="s">
        <v>465</v>
      </c>
      <c r="B37" s="5"/>
      <c r="C37" s="23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</row>
    <row r="38" spans="1:82" ht="15">
      <c r="A38" s="5" t="s">
        <v>188</v>
      </c>
      <c r="B38" s="5"/>
      <c r="C38" s="25" t="s">
        <v>280</v>
      </c>
      <c r="D38" s="22">
        <f>SUM(E38:CD38)</f>
        <v>797521.15600000008</v>
      </c>
      <c r="E38" s="22">
        <f>IF(E$8="Bayern",SUMIFS(Erl.Gögn!$H$2:$H$30,Erl.Gögn!$E$2:$E$30,$A38,Erl.Gögn!$A$2:$A$30,E$207)/1000,IF(E$8="Allianz",SUMIFS(Erl.Gögn!$H$2:$H$30,Erl.Gögn!$E$2:$E$30,$A38,Erl.Gögn!$A$2:$A$30,E$207)/1000,SUMIFS(Gögn!$I$2:$I$11876,Gögn!$F$2:$F$11876,$A38,Gögn!$A$2:$A$11876,E$207)/1000))</f>
        <v>3011.4259999999999</v>
      </c>
      <c r="F38" s="22">
        <f>IF(F$8="Bayern",SUMIFS(Erl.Gögn!$H$2:$H$30,Erl.Gögn!$E$2:$E$30,$A38,Erl.Gögn!$A$2:$A$30,F$207)/1000,IF(F$8="Allianz",SUMIFS(Erl.Gögn!$H$2:$H$30,Erl.Gögn!$E$2:$E$30,$A38,Erl.Gögn!$A$2:$A$30,F$207)/1000,SUMIFS(Gögn!$I$2:$I$11876,Gögn!$F$2:$F$11876,$A38,Gögn!$A$2:$A$11876,F$207)/1000))</f>
        <v>6640.2830000000004</v>
      </c>
      <c r="G38" s="22">
        <f>IF(G$8="Bayern",SUMIFS(Erl.Gögn!$H$2:$H$30,Erl.Gögn!$E$2:$E$30,$A38,Erl.Gögn!$A$2:$A$30,G$207)/1000,IF(G$8="Allianz",SUMIFS(Erl.Gögn!$H$2:$H$30,Erl.Gögn!$E$2:$E$30,$A38,Erl.Gögn!$A$2:$A$30,G$207)/1000,SUMIFS(Gögn!$I$2:$I$11876,Gögn!$F$2:$F$11876,$A38,Gögn!$A$2:$A$11876,G$207)/1000))</f>
        <v>2873.3890000000001</v>
      </c>
      <c r="H38" s="22">
        <f>IF(H$8="Bayern",SUMIFS(Erl.Gögn!$H$2:$H$30,Erl.Gögn!$E$2:$E$30,$A38,Erl.Gögn!$A$2:$A$30,H$207)/1000,IF(H$8="Allianz",SUMIFS(Erl.Gögn!$H$2:$H$30,Erl.Gögn!$E$2:$E$30,$A38,Erl.Gögn!$A$2:$A$30,H$207)/1000,SUMIFS(Gögn!$I$2:$I$11876,Gögn!$F$2:$F$11876,$A38,Gögn!$A$2:$A$11876,H$207)/1000))</f>
        <v>23.672999999999998</v>
      </c>
      <c r="I38" s="22">
        <f>IF(I$8="Bayern",SUMIFS(Erl.Gögn!$H$2:$H$30,Erl.Gögn!$E$2:$E$30,$A38,Erl.Gögn!$A$2:$A$30,I$207)/1000,IF(I$8="Allianz",SUMIFS(Erl.Gögn!$H$2:$H$30,Erl.Gögn!$E$2:$E$30,$A38,Erl.Gögn!$A$2:$A$30,I$207)/1000,SUMIFS(Gögn!$I$2:$I$11876,Gögn!$F$2:$F$11876,$A38,Gögn!$A$2:$A$11876,I$207)/1000))</f>
        <v>0</v>
      </c>
      <c r="J38" s="22">
        <f>IF(J$8="Bayern",SUMIFS(Erl.Gögn!$H$2:$H$30,Erl.Gögn!$E$2:$E$30,$A38,Erl.Gögn!$A$2:$A$30,J$207)/1000,IF(J$8="Allianz",SUMIFS(Erl.Gögn!$H$2:$H$30,Erl.Gögn!$E$2:$E$30,$A38,Erl.Gögn!$A$2:$A$30,J$207)/1000,SUMIFS(Gögn!$I$2:$I$11876,Gögn!$F$2:$F$11876,$A38,Gögn!$A$2:$A$11876,J$207)/1000))</f>
        <v>146.66200000000001</v>
      </c>
      <c r="K38" s="22">
        <f>IF(K$8="Bayern",SUMIFS(Erl.Gögn!$H$2:$H$30,Erl.Gögn!$E$2:$E$30,$A38,Erl.Gögn!$A$2:$A$30,K$207)/1000,IF(K$8="Allianz",SUMIFS(Erl.Gögn!$H$2:$H$30,Erl.Gögn!$E$2:$E$30,$A38,Erl.Gögn!$A$2:$A$30,K$207)/1000,SUMIFS(Gögn!$I$2:$I$11876,Gögn!$F$2:$F$11876,$A38,Gögn!$A$2:$A$11876,K$207)/1000))</f>
        <v>35.515000000000001</v>
      </c>
      <c r="L38" s="22">
        <f>IF(L$8="Bayern",SUMIFS(Erl.Gögn!$H$2:$H$30,Erl.Gögn!$E$2:$E$30,$A38,Erl.Gögn!$A$2:$A$30,L$207)/1000,IF(L$8="Allianz",SUMIFS(Erl.Gögn!$H$2:$H$30,Erl.Gögn!$E$2:$E$30,$A38,Erl.Gögn!$A$2:$A$30,L$207)/1000,SUMIFS(Gögn!$I$2:$I$11876,Gögn!$F$2:$F$11876,$A38,Gögn!$A$2:$A$11876,L$207)/1000))</f>
        <v>4044</v>
      </c>
      <c r="M38" s="22">
        <f>IF(M$8="Bayern",SUMIFS(Erl.Gögn!$H$2:$H$30,Erl.Gögn!$E$2:$E$30,$A38,Erl.Gögn!$A$2:$A$30,M$207)/1000,IF(M$8="Allianz",SUMIFS(Erl.Gögn!$H$2:$H$30,Erl.Gögn!$E$2:$E$30,$A38,Erl.Gögn!$A$2:$A$30,M$207)/1000,SUMIFS(Gögn!$I$2:$I$11876,Gögn!$F$2:$F$11876,$A38,Gögn!$A$2:$A$11876,M$207)/1000))</f>
        <v>12775</v>
      </c>
      <c r="N38" s="22">
        <f>IF(N$8="Bayern",SUMIFS(Erl.Gögn!$H$2:$H$30,Erl.Gögn!$E$2:$E$30,$A38,Erl.Gögn!$A$2:$A$30,N$207)/1000,IF(N$8="Allianz",SUMIFS(Erl.Gögn!$H$2:$H$30,Erl.Gögn!$E$2:$E$30,$A38,Erl.Gögn!$A$2:$A$30,N$207)/1000,SUMIFS(Gögn!$I$2:$I$11876,Gögn!$F$2:$F$11876,$A38,Gögn!$A$2:$A$11876,N$207)/1000))</f>
        <v>20158</v>
      </c>
      <c r="O38" s="22">
        <f>IF(O$8="Bayern",SUMIFS(Erl.Gögn!$H$2:$H$30,Erl.Gögn!$E$2:$E$30,$A38,Erl.Gögn!$A$2:$A$30,O$207)/1000,IF(O$8="Allianz",SUMIFS(Erl.Gögn!$H$2:$H$30,Erl.Gögn!$E$2:$E$30,$A38,Erl.Gögn!$A$2:$A$30,O$207)/1000,SUMIFS(Gögn!$I$2:$I$11876,Gögn!$F$2:$F$11876,$A38,Gögn!$A$2:$A$11876,O$207)/1000))</f>
        <v>74743</v>
      </c>
      <c r="P38" s="22">
        <f>IF(P$8="Bayern",SUMIFS(Erl.Gögn!$H$2:$H$30,Erl.Gögn!$E$2:$E$30,$A38,Erl.Gögn!$A$2:$A$30,P$207)/1000,IF(P$8="Allianz",SUMIFS(Erl.Gögn!$H$2:$H$30,Erl.Gögn!$E$2:$E$30,$A38,Erl.Gögn!$A$2:$A$30,P$207)/1000,SUMIFS(Gögn!$I$2:$I$11876,Gögn!$F$2:$F$11876,$A38,Gögn!$A$2:$A$11876,P$207)/1000))</f>
        <v>106207</v>
      </c>
      <c r="Q38" s="22">
        <f>IF(Q$8="Bayern",SUMIFS(Erl.Gögn!$H$2:$H$30,Erl.Gögn!$E$2:$E$30,$A38,Erl.Gögn!$A$2:$A$30,Q$207)/1000,IF(Q$8="Allianz",SUMIFS(Erl.Gögn!$H$2:$H$30,Erl.Gögn!$E$2:$E$30,$A38,Erl.Gögn!$A$2:$A$30,Q$207)/1000,SUMIFS(Gögn!$I$2:$I$11876,Gögn!$F$2:$F$11876,$A38,Gögn!$A$2:$A$11876,Q$207)/1000))</f>
        <v>73775</v>
      </c>
      <c r="R38" s="22">
        <f>IF(R$8="Bayern",SUMIFS(Erl.Gögn!$H$2:$H$30,Erl.Gögn!$E$2:$E$30,$A38,Erl.Gögn!$A$2:$A$30,R$207)/1000,IF(R$8="Allianz",SUMIFS(Erl.Gögn!$H$2:$H$30,Erl.Gögn!$E$2:$E$30,$A38,Erl.Gögn!$A$2:$A$30,R$207)/1000,SUMIFS(Gögn!$I$2:$I$11876,Gögn!$F$2:$F$11876,$A38,Gögn!$A$2:$A$11876,R$207)/1000))</f>
        <v>0</v>
      </c>
      <c r="S38" s="22">
        <f>IF(S$8="Bayern",SUMIFS(Erl.Gögn!$H$2:$H$30,Erl.Gögn!$E$2:$E$30,$A38,Erl.Gögn!$A$2:$A$30,S$207)/1000,IF(S$8="Allianz",SUMIFS(Erl.Gögn!$H$2:$H$30,Erl.Gögn!$E$2:$E$30,$A38,Erl.Gögn!$A$2:$A$30,S$207)/1000,SUMIFS(Gögn!$I$2:$I$11876,Gögn!$F$2:$F$11876,$A38,Gögn!$A$2:$A$11876,S$207)/1000))</f>
        <v>249.73699999999999</v>
      </c>
      <c r="T38" s="22">
        <f>IF(T$8="Bayern",SUMIFS(Erl.Gögn!$H$2:$H$30,Erl.Gögn!$E$2:$E$30,$A38,Erl.Gögn!$A$2:$A$30,T$207)/1000,IF(T$8="Allianz",SUMIFS(Erl.Gögn!$H$2:$H$30,Erl.Gögn!$E$2:$E$30,$A38,Erl.Gögn!$A$2:$A$30,T$207)/1000,SUMIFS(Gögn!$I$2:$I$11876,Gögn!$F$2:$F$11876,$A38,Gögn!$A$2:$A$11876,T$207)/1000))</f>
        <v>0</v>
      </c>
      <c r="U38" s="22">
        <f>IF(U$8="Bayern",SUMIFS(Erl.Gögn!$H$2:$H$30,Erl.Gögn!$E$2:$E$30,$A38,Erl.Gögn!$A$2:$A$30,U$207)/1000,IF(U$8="Allianz",SUMIFS(Erl.Gögn!$H$2:$H$30,Erl.Gögn!$E$2:$E$30,$A38,Erl.Gögn!$A$2:$A$30,U$207)/1000,SUMIFS(Gögn!$I$2:$I$11876,Gögn!$F$2:$F$11876,$A38,Gögn!$A$2:$A$11876,U$207)/1000))</f>
        <v>555.62400000000002</v>
      </c>
      <c r="V38" s="22">
        <f>IF(V$8="Bayern",SUMIFS(Erl.Gögn!$H$2:$H$30,Erl.Gögn!$E$2:$E$30,$A38,Erl.Gögn!$A$2:$A$30,V$207)/1000,IF(V$8="Allianz",SUMIFS(Erl.Gögn!$H$2:$H$30,Erl.Gögn!$E$2:$E$30,$A38,Erl.Gögn!$A$2:$A$30,V$207)/1000,SUMIFS(Gögn!$I$2:$I$11876,Gögn!$F$2:$F$11876,$A38,Gögn!$A$2:$A$11876,V$207)/1000))</f>
        <v>9.5</v>
      </c>
      <c r="W38" s="22">
        <f>IF(W$8="Bayern",SUMIFS(Erl.Gögn!$H$2:$H$30,Erl.Gögn!$E$2:$E$30,$A38,Erl.Gögn!$A$2:$A$30,W$207)/1000,IF(W$8="Allianz",SUMIFS(Erl.Gögn!$H$2:$H$30,Erl.Gögn!$E$2:$E$30,$A38,Erl.Gögn!$A$2:$A$30,W$207)/1000,SUMIFS(Gögn!$I$2:$I$11876,Gögn!$F$2:$F$11876,$A38,Gögn!$A$2:$A$11876,W$207)/1000))</f>
        <v>118.602</v>
      </c>
      <c r="X38" s="22">
        <f>IF(X$8="Bayern",SUMIFS(Erl.Gögn!$H$2:$H$30,Erl.Gögn!$E$2:$E$30,$A38,Erl.Gögn!$A$2:$A$30,X$207)/1000,IF(X$8="Allianz",SUMIFS(Erl.Gögn!$H$2:$H$30,Erl.Gögn!$E$2:$E$30,$A38,Erl.Gögn!$A$2:$A$30,X$207)/1000,SUMIFS(Gögn!$I$2:$I$11876,Gögn!$F$2:$F$11876,$A38,Gögn!$A$2:$A$11876,X$207)/1000))</f>
        <v>3663.8760000000002</v>
      </c>
      <c r="Y38" s="22">
        <f>IF(Y$8="Bayern",SUMIFS(Erl.Gögn!$H$2:$H$30,Erl.Gögn!$E$2:$E$30,$A38,Erl.Gögn!$A$2:$A$30,Y$207)/1000,IF(Y$8="Allianz",SUMIFS(Erl.Gögn!$H$2:$H$30,Erl.Gögn!$E$2:$E$30,$A38,Erl.Gögn!$A$2:$A$30,Y$207)/1000,SUMIFS(Gögn!$I$2:$I$11876,Gögn!$F$2:$F$11876,$A38,Gögn!$A$2:$A$11876,Y$207)/1000))</f>
        <v>174597</v>
      </c>
      <c r="Z38" s="22">
        <f>IF(Z$8="Bayern",SUMIFS(Erl.Gögn!$H$2:$H$30,Erl.Gögn!$E$2:$E$30,$A38,Erl.Gögn!$A$2:$A$30,Z$207)/1000,IF(Z$8="Allianz",SUMIFS(Erl.Gögn!$H$2:$H$30,Erl.Gögn!$E$2:$E$30,$A38,Erl.Gögn!$A$2:$A$30,Z$207)/1000,SUMIFS(Gögn!$I$2:$I$11876,Gögn!$F$2:$F$11876,$A38,Gögn!$A$2:$A$11876,Z$207)/1000))</f>
        <v>26566</v>
      </c>
      <c r="AA38" s="22">
        <f>IF(AA$8="Bayern",SUMIFS(Erl.Gögn!$H$2:$H$30,Erl.Gögn!$E$2:$E$30,$A38,Erl.Gögn!$A$2:$A$30,AA$207)/1000,IF(AA$8="Allianz",SUMIFS(Erl.Gögn!$H$2:$H$30,Erl.Gögn!$E$2:$E$30,$A38,Erl.Gögn!$A$2:$A$30,AA$207)/1000,SUMIFS(Gögn!$I$2:$I$11876,Gögn!$F$2:$F$11876,$A38,Gögn!$A$2:$A$11876,AA$207)/1000))</f>
        <v>40917</v>
      </c>
      <c r="AB38" s="22">
        <f>IF(AB$8="Bayern",SUMIFS(Erl.Gögn!$H$2:$H$30,Erl.Gögn!$E$2:$E$30,$A38,Erl.Gögn!$A$2:$A$30,AB$207)/1000,IF(AB$8="Allianz",SUMIFS(Erl.Gögn!$H$2:$H$30,Erl.Gögn!$E$2:$E$30,$A38,Erl.Gögn!$A$2:$A$30,AB$207)/1000,SUMIFS(Gögn!$I$2:$I$11876,Gögn!$F$2:$F$11876,$A38,Gögn!$A$2:$A$11876,AB$207)/1000))</f>
        <v>2680</v>
      </c>
      <c r="AC38" s="22">
        <f>IF(AC$8="Bayern",SUMIFS(Erl.Gögn!$H$2:$H$30,Erl.Gögn!$E$2:$E$30,$A38,Erl.Gögn!$A$2:$A$30,AC$207)/1000,IF(AC$8="Allianz",SUMIFS(Erl.Gögn!$H$2:$H$30,Erl.Gögn!$E$2:$E$30,$A38,Erl.Gögn!$A$2:$A$30,AC$207)/1000,SUMIFS(Gögn!$I$2:$I$11876,Gögn!$F$2:$F$11876,$A38,Gögn!$A$2:$A$11876,AC$207)/1000))</f>
        <v>0</v>
      </c>
      <c r="AD38" s="22">
        <f>IF(AD$8="Bayern",SUMIFS(Erl.Gögn!$H$2:$H$30,Erl.Gögn!$E$2:$E$30,$A38,Erl.Gögn!$A$2:$A$30,AD$207)/1000,IF(AD$8="Allianz",SUMIFS(Erl.Gögn!$H$2:$H$30,Erl.Gögn!$E$2:$E$30,$A38,Erl.Gögn!$A$2:$A$30,AD$207)/1000,SUMIFS(Gögn!$I$2:$I$11876,Gögn!$F$2:$F$11876,$A38,Gögn!$A$2:$A$11876,AD$207)/1000))</f>
        <v>66.144999999999996</v>
      </c>
      <c r="AE38" s="22">
        <f>IF(AE$8="Bayern",SUMIFS(Erl.Gögn!$H$2:$H$30,Erl.Gögn!$E$2:$E$30,$A38,Erl.Gögn!$A$2:$A$30,AE$207)/1000,IF(AE$8="Allianz",SUMIFS(Erl.Gögn!$H$2:$H$30,Erl.Gögn!$E$2:$E$30,$A38,Erl.Gögn!$A$2:$A$30,AE$207)/1000,SUMIFS(Gögn!$I$2:$I$11876,Gögn!$F$2:$F$11876,$A38,Gögn!$A$2:$A$11876,AE$207)/1000))</f>
        <v>71.328000000000003</v>
      </c>
      <c r="AF38" s="22">
        <f>IF(AF$8="Bayern",SUMIFS(Erl.Gögn!$H$2:$H$30,Erl.Gögn!$E$2:$E$30,$A38,Erl.Gögn!$A$2:$A$30,AF$207)/1000,IF(AF$8="Allianz",SUMIFS(Erl.Gögn!$H$2:$H$30,Erl.Gögn!$E$2:$E$30,$A38,Erl.Gögn!$A$2:$A$30,AF$207)/1000,SUMIFS(Gögn!$I$2:$I$11876,Gögn!$F$2:$F$11876,$A38,Gögn!$A$2:$A$11876,AF$207)/1000))</f>
        <v>0</v>
      </c>
      <c r="AG38" s="22">
        <f>IF(AG$8="Bayern",SUMIFS(Erl.Gögn!$H$2:$H$30,Erl.Gögn!$E$2:$E$30,$A38,Erl.Gögn!$A$2:$A$30,AG$207)/1000,IF(AG$8="Allianz",SUMIFS(Erl.Gögn!$H$2:$H$30,Erl.Gögn!$E$2:$E$30,$A38,Erl.Gögn!$A$2:$A$30,AG$207)/1000,SUMIFS(Gögn!$I$2:$I$11876,Gögn!$F$2:$F$11876,$A38,Gögn!$A$2:$A$11876,AG$207)/1000))</f>
        <v>981.46199999999999</v>
      </c>
      <c r="AH38" s="22">
        <f>IF(AH$8="Bayern",SUMIFS(Erl.Gögn!$H$2:$H$30,Erl.Gögn!$E$2:$E$30,$A38,Erl.Gögn!$A$2:$A$30,AH$207)/1000,IF(AH$8="Allianz",SUMIFS(Erl.Gögn!$H$2:$H$30,Erl.Gögn!$E$2:$E$30,$A38,Erl.Gögn!$A$2:$A$30,AH$207)/1000,SUMIFS(Gögn!$I$2:$I$11876,Gögn!$F$2:$F$11876,$A38,Gögn!$A$2:$A$11876,AH$207)/1000))</f>
        <v>1149.529</v>
      </c>
      <c r="AI38" s="22">
        <f>IF(AI$8="Bayern",SUMIFS(Erl.Gögn!$H$2:$H$30,Erl.Gögn!$E$2:$E$30,$A38,Erl.Gögn!$A$2:$A$30,AI$207)/1000,IF(AI$8="Allianz",SUMIFS(Erl.Gögn!$H$2:$H$30,Erl.Gögn!$E$2:$E$30,$A38,Erl.Gögn!$A$2:$A$30,AI$207)/1000,SUMIFS(Gögn!$I$2:$I$11876,Gögn!$F$2:$F$11876,$A38,Gögn!$A$2:$A$11876,AI$207)/1000))</f>
        <v>0</v>
      </c>
      <c r="AJ38" s="22">
        <f>IF(AJ$8="Bayern",SUMIFS(Erl.Gögn!$H$2:$H$30,Erl.Gögn!$E$2:$E$30,$A38,Erl.Gögn!$A$2:$A$30,AJ$207)/1000,IF(AJ$8="Allianz",SUMIFS(Erl.Gögn!$H$2:$H$30,Erl.Gögn!$E$2:$E$30,$A38,Erl.Gögn!$A$2:$A$30,AJ$207)/1000,SUMIFS(Gögn!$I$2:$I$11876,Gögn!$F$2:$F$11876,$A38,Gögn!$A$2:$A$11876,AJ$207)/1000))</f>
        <v>0</v>
      </c>
      <c r="AK38" s="22">
        <f>IF(AK$8="Bayern",SUMIFS(Erl.Gögn!$H$2:$H$30,Erl.Gögn!$E$2:$E$30,$A38,Erl.Gögn!$A$2:$A$30,AK$207)/1000,IF(AK$8="Allianz",SUMIFS(Erl.Gögn!$H$2:$H$30,Erl.Gögn!$E$2:$E$30,$A38,Erl.Gögn!$A$2:$A$30,AK$207)/1000,SUMIFS(Gögn!$I$2:$I$11876,Gögn!$F$2:$F$11876,$A38,Gögn!$A$2:$A$11876,AK$207)/1000))</f>
        <v>231.07900000000001</v>
      </c>
      <c r="AL38" s="22">
        <f>IF(AL$8="Bayern",SUMIFS(Erl.Gögn!$H$2:$H$30,Erl.Gögn!$E$2:$E$30,$A38,Erl.Gögn!$A$2:$A$30,AL$207)/1000,IF(AL$8="Allianz",SUMIFS(Erl.Gögn!$H$2:$H$30,Erl.Gögn!$E$2:$E$30,$A38,Erl.Gögn!$A$2:$A$30,AL$207)/1000,SUMIFS(Gögn!$I$2:$I$11876,Gögn!$F$2:$F$11876,$A38,Gögn!$A$2:$A$11876,AL$207)/1000))</f>
        <v>2102.2730000000001</v>
      </c>
      <c r="AM38" s="22">
        <f>IF(AM$8="Bayern",SUMIFS(Erl.Gögn!$H$2:$H$30,Erl.Gögn!$E$2:$E$30,$A38,Erl.Gögn!$A$2:$A$30,AM$207)/1000,IF(AM$8="Allianz",SUMIFS(Erl.Gögn!$H$2:$H$30,Erl.Gögn!$E$2:$E$30,$A38,Erl.Gögn!$A$2:$A$30,AM$207)/1000,SUMIFS(Gögn!$I$2:$I$11876,Gögn!$F$2:$F$11876,$A38,Gögn!$A$2:$A$11876,AM$207)/1000))</f>
        <v>3130.3220000000001</v>
      </c>
      <c r="AN38" s="22">
        <f>IF(AN$8="Bayern",SUMIFS(Erl.Gögn!$H$2:$H$30,Erl.Gögn!$E$2:$E$30,$A38,Erl.Gögn!$A$2:$A$30,AN$207)/1000,IF(AN$8="Allianz",SUMIFS(Erl.Gögn!$H$2:$H$30,Erl.Gögn!$E$2:$E$30,$A38,Erl.Gögn!$A$2:$A$30,AN$207)/1000,SUMIFS(Gögn!$I$2:$I$11876,Gögn!$F$2:$F$11876,$A38,Gögn!$A$2:$A$11876,AN$207)/1000))</f>
        <v>4626.6469999999999</v>
      </c>
      <c r="AO38" s="22">
        <f>IF(AO$8="Bayern",SUMIFS(Erl.Gögn!$H$2:$H$30,Erl.Gögn!$E$2:$E$30,$A38,Erl.Gögn!$A$2:$A$30,AO$207)/1000,IF(AO$8="Allianz",SUMIFS(Erl.Gögn!$H$2:$H$30,Erl.Gögn!$E$2:$E$30,$A38,Erl.Gögn!$A$2:$A$30,AO$207)/1000,SUMIFS(Gögn!$I$2:$I$11876,Gögn!$F$2:$F$11876,$A38,Gögn!$A$2:$A$11876,AO$207)/1000))</f>
        <v>3224.2959999999998</v>
      </c>
      <c r="AP38" s="22">
        <f>IF(AP$8="Bayern",SUMIFS(Erl.Gögn!$H$2:$H$30,Erl.Gögn!$E$2:$E$30,$A38,Erl.Gögn!$A$2:$A$30,AP$207)/1000,IF(AP$8="Allianz",SUMIFS(Erl.Gögn!$H$2:$H$30,Erl.Gögn!$E$2:$E$30,$A38,Erl.Gögn!$A$2:$A$30,AP$207)/1000,SUMIFS(Gögn!$I$2:$I$11876,Gögn!$F$2:$F$11876,$A38,Gögn!$A$2:$A$11876,AP$207)/1000))</f>
        <v>106.03400000000001</v>
      </c>
      <c r="AQ38" s="22">
        <f>IF(AQ$8="Bayern",SUMIFS(Erl.Gögn!$H$2:$H$30,Erl.Gögn!$E$2:$E$30,$A38,Erl.Gögn!$A$2:$A$30,AQ$207)/1000,IF(AQ$8="Allianz",SUMIFS(Erl.Gögn!$H$2:$H$30,Erl.Gögn!$E$2:$E$30,$A38,Erl.Gögn!$A$2:$A$30,AQ$207)/1000,SUMIFS(Gögn!$I$2:$I$11876,Gögn!$F$2:$F$11876,$A38,Gögn!$A$2:$A$11876,AQ$207)/1000))</f>
        <v>40001.472999999998</v>
      </c>
      <c r="AR38" s="22">
        <f>IF(AR$8="Bayern",SUMIFS(Erl.Gögn!$H$2:$H$30,Erl.Gögn!$E$2:$E$30,$A38,Erl.Gögn!$A$2:$A$30,AR$207)/1000,IF(AR$8="Allianz",SUMIFS(Erl.Gögn!$H$2:$H$30,Erl.Gögn!$E$2:$E$30,$A38,Erl.Gögn!$A$2:$A$30,AR$207)/1000,SUMIFS(Gögn!$I$2:$I$11876,Gögn!$F$2:$F$11876,$A38,Gögn!$A$2:$A$11876,AR$207)/1000))</f>
        <v>36959.544000000002</v>
      </c>
      <c r="AS38" s="22">
        <f>IF(AS$8="Bayern",SUMIFS(Erl.Gögn!$H$2:$H$30,Erl.Gögn!$E$2:$E$30,$A38,Erl.Gögn!$A$2:$A$30,AS$207)/1000,IF(AS$8="Allianz",SUMIFS(Erl.Gögn!$H$2:$H$30,Erl.Gögn!$E$2:$E$30,$A38,Erl.Gögn!$A$2:$A$30,AS$207)/1000,SUMIFS(Gögn!$I$2:$I$11876,Gögn!$F$2:$F$11876,$A38,Gögn!$A$2:$A$11876,AS$207)/1000))</f>
        <v>28317.449000000001</v>
      </c>
      <c r="AT38" s="22">
        <f>IF(AT$8="Bayern",SUMIFS(Erl.Gögn!$H$2:$H$30,Erl.Gögn!$E$2:$E$30,$A38,Erl.Gögn!$A$2:$A$30,AT$207)/1000,IF(AT$8="Allianz",SUMIFS(Erl.Gögn!$H$2:$H$30,Erl.Gögn!$E$2:$E$30,$A38,Erl.Gögn!$A$2:$A$30,AT$207)/1000,SUMIFS(Gögn!$I$2:$I$11876,Gögn!$F$2:$F$11876,$A38,Gögn!$A$2:$A$11876,AT$207)/1000))</f>
        <v>17859.481</v>
      </c>
      <c r="AU38" s="22">
        <f>IF(AU$8="Bayern",SUMIFS(Erl.Gögn!$H$2:$H$30,Erl.Gögn!$E$2:$E$30,$A38,Erl.Gögn!$A$2:$A$30,AU$207)/1000,IF(AU$8="Allianz",SUMIFS(Erl.Gögn!$H$2:$H$30,Erl.Gögn!$E$2:$E$30,$A38,Erl.Gögn!$A$2:$A$30,AU$207)/1000,SUMIFS(Gögn!$I$2:$I$11876,Gögn!$F$2:$F$11876,$A38,Gögn!$A$2:$A$11876,AU$207)/1000))</f>
        <v>913.60500000000002</v>
      </c>
      <c r="AV38" s="22">
        <f>IF(AV$8="Bayern",SUMIFS(Erl.Gögn!$H$2:$H$30,Erl.Gögn!$E$2:$E$30,$A38,Erl.Gögn!$A$2:$A$30,AV$207)/1000,IF(AV$8="Allianz",SUMIFS(Erl.Gögn!$H$2:$H$30,Erl.Gögn!$E$2:$E$30,$A38,Erl.Gögn!$A$2:$A$30,AV$207)/1000,SUMIFS(Gögn!$I$2:$I$11876,Gögn!$F$2:$F$11876,$A38,Gögn!$A$2:$A$11876,AV$207)/1000))</f>
        <v>9466.9240000000009</v>
      </c>
      <c r="AW38" s="22">
        <f>IF(AW$8="Bayern",SUMIFS(Erl.Gögn!$H$2:$H$30,Erl.Gögn!$E$2:$E$30,$A38,Erl.Gögn!$A$2:$A$30,AW$207)/1000,IF(AW$8="Allianz",SUMIFS(Erl.Gögn!$H$2:$H$30,Erl.Gögn!$E$2:$E$30,$A38,Erl.Gögn!$A$2:$A$30,AW$207)/1000,SUMIFS(Gögn!$I$2:$I$11876,Gögn!$F$2:$F$11876,$A38,Gögn!$A$2:$A$11876,AW$207)/1000))</f>
        <v>11015.64</v>
      </c>
      <c r="AX38" s="22">
        <f>IF(AX$8="Bayern",SUMIFS(Erl.Gögn!$H$2:$H$30,Erl.Gögn!$E$2:$E$30,$A38,Erl.Gögn!$A$2:$A$30,AX$207)/1000,IF(AX$8="Allianz",SUMIFS(Erl.Gögn!$H$2:$H$30,Erl.Gögn!$E$2:$E$30,$A38,Erl.Gögn!$A$2:$A$30,AX$207)/1000,SUMIFS(Gögn!$I$2:$I$11876,Gögn!$F$2:$F$11876,$A38,Gögn!$A$2:$A$11876,AX$207)/1000))</f>
        <v>3619.9749999999999</v>
      </c>
      <c r="AY38" s="22">
        <f>IF(AY$8="Bayern",SUMIFS(Erl.Gögn!$H$2:$H$30,Erl.Gögn!$E$2:$E$30,$A38,Erl.Gögn!$A$2:$A$30,AY$207)/1000,IF(AY$8="Allianz",SUMIFS(Erl.Gögn!$H$2:$H$30,Erl.Gögn!$E$2:$E$30,$A38,Erl.Gögn!$A$2:$A$30,AY$207)/1000,SUMIFS(Gögn!$I$2:$I$11876,Gögn!$F$2:$F$11876,$A38,Gögn!$A$2:$A$11876,AY$207)/1000))</f>
        <v>8518.5830000000005</v>
      </c>
      <c r="AZ38" s="22">
        <f>IF(AZ$8="Bayern",SUMIFS(Erl.Gögn!$H$2:$H$30,Erl.Gögn!$E$2:$E$30,$A38,Erl.Gögn!$A$2:$A$30,AZ$207)/1000,IF(AZ$8="Allianz",SUMIFS(Erl.Gögn!$H$2:$H$30,Erl.Gögn!$E$2:$E$30,$A38,Erl.Gögn!$A$2:$A$30,AZ$207)/1000,SUMIFS(Gögn!$I$2:$I$11876,Gögn!$F$2:$F$11876,$A38,Gögn!$A$2:$A$11876,AZ$207)/1000))</f>
        <v>1276.4580000000001</v>
      </c>
      <c r="BA38" s="22">
        <f>IF(BA$8="Bayern",SUMIFS(Erl.Gögn!$H$2:$H$30,Erl.Gögn!$E$2:$E$30,$A38,Erl.Gögn!$A$2:$A$30,BA$207)/1000,IF(BA$8="Allianz",SUMIFS(Erl.Gögn!$H$2:$H$30,Erl.Gögn!$E$2:$E$30,$A38,Erl.Gögn!$A$2:$A$30,BA$207)/1000,SUMIFS(Gögn!$I$2:$I$11876,Gögn!$F$2:$F$11876,$A38,Gögn!$A$2:$A$11876,BA$207)/1000))</f>
        <v>567.94500000000005</v>
      </c>
      <c r="BB38" s="22">
        <f>IF(BB$8="Bayern",SUMIFS(Erl.Gögn!$H$2:$H$30,Erl.Gögn!$E$2:$E$30,$A38,Erl.Gögn!$A$2:$A$30,BB$207)/1000,IF(BB$8="Allianz",SUMIFS(Erl.Gögn!$H$2:$H$30,Erl.Gögn!$E$2:$E$30,$A38,Erl.Gögn!$A$2:$A$30,BB$207)/1000,SUMIFS(Gögn!$I$2:$I$11876,Gögn!$F$2:$F$11876,$A38,Gögn!$A$2:$A$11876,BB$207)/1000))</f>
        <v>6965.2529999999997</v>
      </c>
      <c r="BC38" s="22">
        <f>IF(BC$8="Bayern",SUMIFS(Erl.Gögn!$H$2:$H$30,Erl.Gögn!$E$2:$E$30,$A38,Erl.Gögn!$A$2:$A$30,BC$207)/1000,IF(BC$8="Allianz",SUMIFS(Erl.Gögn!$H$2:$H$30,Erl.Gögn!$E$2:$E$30,$A38,Erl.Gögn!$A$2:$A$30,BC$207)/1000,SUMIFS(Gögn!$I$2:$I$11876,Gögn!$F$2:$F$11876,$A38,Gögn!$A$2:$A$11876,BC$207)/1000))</f>
        <v>0</v>
      </c>
      <c r="BD38" s="22">
        <f>IF(BD$8="Bayern",SUMIFS(Erl.Gögn!$H$2:$H$30,Erl.Gögn!$E$2:$E$30,$A38,Erl.Gögn!$A$2:$A$30,BD$207)/1000,IF(BD$8="Allianz",SUMIFS(Erl.Gögn!$H$2:$H$30,Erl.Gögn!$E$2:$E$30,$A38,Erl.Gögn!$A$2:$A$30,BD$207)/1000,SUMIFS(Gögn!$I$2:$I$11876,Gögn!$F$2:$F$11876,$A38,Gögn!$A$2:$A$11876,BD$207)/1000))</f>
        <v>0</v>
      </c>
      <c r="BE38" s="22">
        <f>IF(BE$8="Bayern",SUMIFS(Erl.Gögn!$H$2:$H$30,Erl.Gögn!$E$2:$E$30,$A38,Erl.Gögn!$A$2:$A$30,BE$207)/1000,IF(BE$8="Allianz",SUMIFS(Erl.Gögn!$H$2:$H$30,Erl.Gögn!$E$2:$E$30,$A38,Erl.Gögn!$A$2:$A$30,BE$207)/1000,SUMIFS(Gögn!$I$2:$I$11876,Gögn!$F$2:$F$11876,$A38,Gögn!$A$2:$A$11876,BE$207)/1000))</f>
        <v>1442.2660000000001</v>
      </c>
      <c r="BF38" s="22">
        <f>IF(BF$8="Bayern",SUMIFS(Erl.Gögn!$H$2:$H$30,Erl.Gögn!$E$2:$E$30,$A38,Erl.Gögn!$A$2:$A$30,BF$207)/1000,IF(BF$8="Allianz",SUMIFS(Erl.Gögn!$H$2:$H$30,Erl.Gögn!$E$2:$E$30,$A38,Erl.Gögn!$A$2:$A$30,BF$207)/1000,SUMIFS(Gögn!$I$2:$I$11876,Gögn!$F$2:$F$11876,$A38,Gögn!$A$2:$A$11876,BF$207)/1000))</f>
        <v>560.63800000000003</v>
      </c>
      <c r="BG38" s="22">
        <f>IF(BG$8="Bayern",SUMIFS(Erl.Gögn!$H$2:$H$30,Erl.Gögn!$E$2:$E$30,$A38,Erl.Gögn!$A$2:$A$30,BG$207)/1000,IF(BG$8="Allianz",SUMIFS(Erl.Gögn!$H$2:$H$30,Erl.Gögn!$E$2:$E$30,$A38,Erl.Gögn!$A$2:$A$30,BG$207)/1000,SUMIFS(Gögn!$I$2:$I$11876,Gögn!$F$2:$F$11876,$A38,Gögn!$A$2:$A$11876,BG$207)/1000))</f>
        <v>-8.5730000000000004</v>
      </c>
      <c r="BH38" s="22">
        <f>IF(BH$8="Bayern",SUMIFS(Erl.Gögn!$H$2:$H$30,Erl.Gögn!$E$2:$E$30,$A38,Erl.Gögn!$A$2:$A$30,BH$207)/1000,IF(BH$8="Allianz",SUMIFS(Erl.Gögn!$H$2:$H$30,Erl.Gögn!$E$2:$E$30,$A38,Erl.Gögn!$A$2:$A$30,BH$207)/1000,SUMIFS(Gögn!$I$2:$I$11876,Gögn!$F$2:$F$11876,$A38,Gögn!$A$2:$A$11876,BH$207)/1000))</f>
        <v>3967.998</v>
      </c>
      <c r="BI38" s="22">
        <f>IF(BI$8="Bayern",SUMIFS(Erl.Gögn!$H$2:$H$30,Erl.Gögn!$E$2:$E$30,$A38,Erl.Gögn!$A$2:$A$30,BI$207)/1000,IF(BI$8="Allianz",SUMIFS(Erl.Gögn!$H$2:$H$30,Erl.Gögn!$E$2:$E$30,$A38,Erl.Gögn!$A$2:$A$30,BI$207)/1000,SUMIFS(Gögn!$I$2:$I$11876,Gögn!$F$2:$F$11876,$A38,Gögn!$A$2:$A$11876,BI$207)/1000))</f>
        <v>985.09900000000005</v>
      </c>
      <c r="BJ38" s="22">
        <f>IF(BJ$8="Bayern",SUMIFS(Erl.Gögn!$H$2:$H$30,Erl.Gögn!$E$2:$E$30,$A38,Erl.Gögn!$A$2:$A$30,BJ$207)/1000,IF(BJ$8="Allianz",SUMIFS(Erl.Gögn!$H$2:$H$30,Erl.Gögn!$E$2:$E$30,$A38,Erl.Gögn!$A$2:$A$30,BJ$207)/1000,SUMIFS(Gögn!$I$2:$I$11876,Gögn!$F$2:$F$11876,$A38,Gögn!$A$2:$A$11876,BJ$207)/1000))</f>
        <v>639.30499999999995</v>
      </c>
      <c r="BK38" s="22">
        <f>IF(BK$8="Bayern",SUMIFS(Erl.Gögn!$H$2:$H$30,Erl.Gögn!$E$2:$E$30,$A38,Erl.Gögn!$A$2:$A$30,BK$207)/1000,IF(BK$8="Allianz",SUMIFS(Erl.Gögn!$H$2:$H$30,Erl.Gögn!$E$2:$E$30,$A38,Erl.Gögn!$A$2:$A$30,BK$207)/1000,SUMIFS(Gögn!$I$2:$I$11876,Gögn!$F$2:$F$11876,$A38,Gögn!$A$2:$A$11876,BK$207)/1000))</f>
        <v>51.307000000000002</v>
      </c>
      <c r="BL38" s="22">
        <f>IF(BL$8="Bayern",SUMIFS(Erl.Gögn!$H$2:$H$30,Erl.Gögn!$E$2:$E$30,$A38,Erl.Gögn!$A$2:$A$30,BL$207)/1000,IF(BL$8="Allianz",SUMIFS(Erl.Gögn!$H$2:$H$30,Erl.Gögn!$E$2:$E$30,$A38,Erl.Gögn!$A$2:$A$30,BL$207)/1000,SUMIFS(Gögn!$I$2:$I$11876,Gögn!$F$2:$F$11876,$A38,Gögn!$A$2:$A$11876,BL$207)/1000))</f>
        <v>8160.7129999999997</v>
      </c>
      <c r="BM38" s="22">
        <f>IF(BM$8="Bayern",SUMIFS(Erl.Gögn!$H$2:$H$30,Erl.Gögn!$E$2:$E$30,$A38,Erl.Gögn!$A$2:$A$30,BM$207)/1000,IF(BM$8="Allianz",SUMIFS(Erl.Gögn!$H$2:$H$30,Erl.Gögn!$E$2:$E$30,$A38,Erl.Gögn!$A$2:$A$30,BM$207)/1000,SUMIFS(Gögn!$I$2:$I$11876,Gögn!$F$2:$F$11876,$A38,Gögn!$A$2:$A$11876,BM$207)/1000))</f>
        <v>0</v>
      </c>
      <c r="BN38" s="22">
        <f>IF(BN$8="Bayern",SUMIFS(Erl.Gögn!$H$2:$H$30,Erl.Gögn!$E$2:$E$30,$A38,Erl.Gögn!$A$2:$A$30,BN$207)/1000,IF(BN$8="Allianz",SUMIFS(Erl.Gögn!$H$2:$H$30,Erl.Gögn!$E$2:$E$30,$A38,Erl.Gögn!$A$2:$A$30,BN$207)/1000,SUMIFS(Gögn!$I$2:$I$11876,Gögn!$F$2:$F$11876,$A38,Gögn!$A$2:$A$11876,BN$207)/1000))</f>
        <v>0</v>
      </c>
      <c r="BO38" s="22">
        <f>IF(BO$8="Bayern",SUMIFS(Erl.Gögn!$H$2:$H$30,Erl.Gögn!$E$2:$E$30,$A38,Erl.Gögn!$A$2:$A$30,BO$207)/1000,IF(BO$8="Allianz",SUMIFS(Erl.Gögn!$H$2:$H$30,Erl.Gögn!$E$2:$E$30,$A38,Erl.Gögn!$A$2:$A$30,BO$207)/1000,SUMIFS(Gögn!$I$2:$I$11876,Gögn!$F$2:$F$11876,$A38,Gögn!$A$2:$A$11876,BO$207)/1000))</f>
        <v>0</v>
      </c>
      <c r="BP38" s="22">
        <f>IF(BP$8="Bayern",SUMIFS(Erl.Gögn!$H$2:$H$30,Erl.Gögn!$E$2:$E$30,$A38,Erl.Gögn!$A$2:$A$30,BP$207)/1000,IF(BP$8="Allianz",SUMIFS(Erl.Gögn!$H$2:$H$30,Erl.Gögn!$E$2:$E$30,$A38,Erl.Gögn!$A$2:$A$30,BP$207)/1000,SUMIFS(Gögn!$I$2:$I$11876,Gögn!$F$2:$F$11876,$A38,Gögn!$A$2:$A$11876,BP$207)/1000))</f>
        <v>14.644</v>
      </c>
      <c r="BQ38" s="22">
        <f>IF(BQ$8="Bayern",SUMIFS(Erl.Gögn!$H$2:$H$30,Erl.Gögn!$E$2:$E$30,$A38,Erl.Gögn!$A$2:$A$30,BQ$207)/1000,IF(BQ$8="Allianz",SUMIFS(Erl.Gögn!$H$2:$H$30,Erl.Gögn!$E$2:$E$30,$A38,Erl.Gögn!$A$2:$A$30,BQ$207)/1000,SUMIFS(Gögn!$I$2:$I$11876,Gögn!$F$2:$F$11876,$A38,Gögn!$A$2:$A$11876,BQ$207)/1000))</f>
        <v>12.148999999999999</v>
      </c>
      <c r="BR38" s="22">
        <f>IF(BR$8="Bayern",SUMIFS(Erl.Gögn!$H$2:$H$30,Erl.Gögn!$E$2:$E$30,$A38,Erl.Gögn!$A$2:$A$30,BR$207)/1000,IF(BR$8="Allianz",SUMIFS(Erl.Gögn!$H$2:$H$30,Erl.Gögn!$E$2:$E$30,$A38,Erl.Gögn!$A$2:$A$30,BR$207)/1000,SUMIFS(Gögn!$I$2:$I$11876,Gögn!$F$2:$F$11876,$A38,Gögn!$A$2:$A$11876,BR$207)/1000))</f>
        <v>18.891999999999999</v>
      </c>
      <c r="BS38" s="22">
        <f>IF(BS$8="Bayern",SUMIFS(Erl.Gögn!$H$2:$H$30,Erl.Gögn!$E$2:$E$30,$A38,Erl.Gögn!$A$2:$A$30,BS$207)/1000,IF(BS$8="Allianz",SUMIFS(Erl.Gögn!$H$2:$H$30,Erl.Gögn!$E$2:$E$30,$A38,Erl.Gögn!$A$2:$A$30,BS$207)/1000,SUMIFS(Gögn!$I$2:$I$11876,Gögn!$F$2:$F$11876,$A38,Gögn!$A$2:$A$11876,BS$207)/1000))</f>
        <v>7060</v>
      </c>
      <c r="BT38" s="22">
        <f>IF(BT$8="Bayern",SUMIFS(Erl.Gögn!$H$2:$H$30,Erl.Gögn!$E$2:$E$30,$A38,Erl.Gögn!$A$2:$A$30,BT$207)/1000,IF(BT$8="Allianz",SUMIFS(Erl.Gögn!$H$2:$H$30,Erl.Gögn!$E$2:$E$30,$A38,Erl.Gögn!$A$2:$A$30,BT$207)/1000,SUMIFS(Gögn!$I$2:$I$11876,Gögn!$F$2:$F$11876,$A38,Gögn!$A$2:$A$11876,BT$207)/1000))</f>
        <v>38790</v>
      </c>
      <c r="BU38" s="22">
        <f>IF(BU$8="Bayern",SUMIFS(Erl.Gögn!$H$2:$H$30,Erl.Gögn!$E$2:$E$30,$A38,Erl.Gögn!$A$2:$A$30,BU$207)/1000,IF(BU$8="Allianz",SUMIFS(Erl.Gögn!$H$2:$H$30,Erl.Gögn!$E$2:$E$30,$A38,Erl.Gögn!$A$2:$A$30,BU$207)/1000,SUMIFS(Gögn!$I$2:$I$11876,Gögn!$F$2:$F$11876,$A38,Gögn!$A$2:$A$11876,BU$207)/1000))</f>
        <v>890</v>
      </c>
      <c r="BV38" s="22">
        <f>IF(BV$8="Bayern",SUMIFS(Erl.Gögn!$H$2:$H$30,Erl.Gögn!$E$2:$E$30,$A38,Erl.Gögn!$A$2:$A$30,BV$207)/1000,IF(BV$8="Allianz",SUMIFS(Erl.Gögn!$H$2:$H$30,Erl.Gögn!$E$2:$E$30,$A38,Erl.Gögn!$A$2:$A$30,BV$207)/1000,SUMIFS(Gögn!$I$2:$I$11876,Gögn!$F$2:$F$11876,$A38,Gögn!$A$2:$A$11876,BV$207)/1000))</f>
        <v>252.7</v>
      </c>
      <c r="BW38" s="22">
        <f>IF(BW$8="Bayern",SUMIFS(Erl.Gögn!$H$2:$H$30,Erl.Gögn!$E$2:$E$30,$A38,Erl.Gögn!$A$2:$A$30,BW$207)/1000,IF(BW$8="Allianz",SUMIFS(Erl.Gögn!$H$2:$H$30,Erl.Gögn!$E$2:$E$30,$A38,Erl.Gögn!$A$2:$A$30,BW$207)/1000,SUMIFS(Gögn!$I$2:$I$11876,Gögn!$F$2:$F$11876,$A38,Gögn!$A$2:$A$11876,BW$207)/1000))</f>
        <v>36.274000000000001</v>
      </c>
      <c r="BX38" s="22">
        <f>IF(BX$8="Bayern",SUMIFS(Erl.Gögn!$H$2:$H$30,Erl.Gögn!$E$2:$E$30,$A38,Erl.Gögn!$A$2:$A$30,BX$207)/1000,IF(BX$8="Allianz",SUMIFS(Erl.Gögn!$H$2:$H$30,Erl.Gögn!$E$2:$E$30,$A38,Erl.Gögn!$A$2:$A$30,BX$207)/1000,SUMIFS(Gögn!$I$2:$I$11876,Gögn!$F$2:$F$11876,$A38,Gögn!$A$2:$A$11876,BX$207)/1000))</f>
        <v>16.774999999999999</v>
      </c>
      <c r="BY38" s="22">
        <f>IF(BY$8="Bayern",SUMIFS(Erl.Gögn!$H$2:$H$30,Erl.Gögn!$E$2:$E$30,$A38,Erl.Gögn!$A$2:$A$30,BY$207)/1000,IF(BY$8="Allianz",SUMIFS(Erl.Gögn!$H$2:$H$30,Erl.Gögn!$E$2:$E$30,$A38,Erl.Gögn!$A$2:$A$30,BY$207)/1000,SUMIFS(Gögn!$I$2:$I$11876,Gögn!$F$2:$F$11876,$A38,Gögn!$A$2:$A$11876,BY$207)/1000))</f>
        <v>110.383</v>
      </c>
      <c r="BZ38" s="22">
        <f>IF(BZ$8="Bayern",SUMIFS(Erl.Gögn!$H$2:$H$30,Erl.Gögn!$E$2:$E$30,$A38,Erl.Gögn!$A$2:$A$30,BZ$207)/1000,IF(BZ$8="Allianz",SUMIFS(Erl.Gögn!$H$2:$H$30,Erl.Gögn!$E$2:$E$30,$A38,Erl.Gögn!$A$2:$A$30,BZ$207)/1000,SUMIFS(Gögn!$I$2:$I$11876,Gögn!$F$2:$F$11876,$A38,Gögn!$A$2:$A$11876,BZ$207)/1000))</f>
        <v>-217.613</v>
      </c>
      <c r="CA38" s="22">
        <f>IF(CA$8="Bayern",SUMIFS(Erl.Gögn!$H$2:$H$30,Erl.Gögn!$E$2:$E$30,$A38,Erl.Gögn!$A$2:$A$30,CA$207)/1000,IF(CA$8="Allianz",SUMIFS(Erl.Gögn!$H$2:$H$30,Erl.Gögn!$E$2:$E$30,$A38,Erl.Gögn!$A$2:$A$30,CA$207)/1000,SUMIFS(Gögn!$I$2:$I$11876,Gögn!$F$2:$F$11876,$A38,Gögn!$A$2:$A$11876,CA$207)/1000))</f>
        <v>0</v>
      </c>
      <c r="CB38" s="22">
        <f>IF(CB$8="Bayern",SUMIFS(Erl.Gögn!$H$2:$H$30,Erl.Gögn!$E$2:$E$30,$A38,Erl.Gögn!$A$2:$A$30,CB$207)/1000,IF(CB$8="Allianz",SUMIFS(Erl.Gögn!$H$2:$H$30,Erl.Gögn!$E$2:$E$30,$A38,Erl.Gögn!$A$2:$A$30,CB$207)/1000,SUMIFS(Gögn!$I$2:$I$11876,Gögn!$F$2:$F$11876,$A38,Gögn!$A$2:$A$11876,CB$207)/1000))</f>
        <v>-223.53299999999999</v>
      </c>
      <c r="CC38" s="22">
        <f>IF(CC$8="Bayern",SUMIFS(Erl.Gögn!$H$2:$H$30,Erl.Gögn!$E$2:$E$30,$A38,Erl.Gögn!$A$2:$A$30,CC$207)/1000,IF(CC$8="Allianz",SUMIFS(Erl.Gögn!$H$2:$H$30,Erl.Gögn!$E$2:$E$30,$A38,Erl.Gögn!$A$2:$A$30,CC$207)/1000,SUMIFS(Gögn!$I$2:$I$11876,Gögn!$F$2:$F$11876,$A38,Gögn!$A$2:$A$11876,CC$207)/1000))</f>
        <v>0</v>
      </c>
      <c r="CD38" s="22">
        <f>IF(CD$8="Bayern",SUMIFS(Erl.Gögn!$H$2:$H$30,Erl.Gögn!$E$2:$E$30,$A38,Erl.Gögn!$A$2:$A$30,CD$207)/1000,IF(CD$8="Allianz",SUMIFS(Erl.Gögn!$H$2:$H$30,Erl.Gögn!$E$2:$E$30,$A38,Erl.Gögn!$A$2:$A$30,CD$207)/1000,SUMIFS(Gögn!$I$2:$I$11876,Gögn!$F$2:$F$11876,$A38,Gögn!$A$2:$A$11876,CD$207)/1000))</f>
        <v>0</v>
      </c>
    </row>
    <row r="39" spans="1:82" s="48" customFormat="1" ht="15">
      <c r="A39" s="45" t="s">
        <v>465</v>
      </c>
      <c r="B39" s="45"/>
      <c r="C39" s="26" t="s">
        <v>171</v>
      </c>
      <c r="D39" s="46">
        <f>SUM(E39:CD39)</f>
        <v>107810352.01899999</v>
      </c>
      <c r="E39" s="46">
        <f t="shared" ref="E39:BP39" si="13">SUM(E27:E31)+E33-E38</f>
        <v>7311680.1440000003</v>
      </c>
      <c r="F39" s="46">
        <f t="shared" si="13"/>
        <v>12507617.58</v>
      </c>
      <c r="G39" s="46">
        <f t="shared" si="13"/>
        <v>3062490.554</v>
      </c>
      <c r="H39" s="46">
        <f t="shared" si="13"/>
        <v>23081.518</v>
      </c>
      <c r="I39" s="46">
        <f t="shared" si="13"/>
        <v>1303039.051</v>
      </c>
      <c r="J39" s="46">
        <f t="shared" si="13"/>
        <v>76095.436000000002</v>
      </c>
      <c r="K39" s="46">
        <f t="shared" si="13"/>
        <v>2878.3480000000004</v>
      </c>
      <c r="L39" s="46">
        <f t="shared" si="13"/>
        <v>146946</v>
      </c>
      <c r="M39" s="46">
        <f t="shared" si="13"/>
        <v>199077</v>
      </c>
      <c r="N39" s="46">
        <f t="shared" si="13"/>
        <v>1037356</v>
      </c>
      <c r="O39" s="46">
        <f t="shared" si="13"/>
        <v>3530796</v>
      </c>
      <c r="P39" s="46">
        <f t="shared" si="13"/>
        <v>3739943</v>
      </c>
      <c r="Q39" s="46">
        <f t="shared" si="13"/>
        <v>1991563</v>
      </c>
      <c r="R39" s="46">
        <f t="shared" si="13"/>
        <v>2184607</v>
      </c>
      <c r="S39" s="46">
        <f t="shared" si="13"/>
        <v>1057862.5020000001</v>
      </c>
      <c r="T39" s="46">
        <f t="shared" si="13"/>
        <v>199156.68100000001</v>
      </c>
      <c r="U39" s="46">
        <f t="shared" si="13"/>
        <v>465780.10599999997</v>
      </c>
      <c r="V39" s="46">
        <f t="shared" si="13"/>
        <v>212557.679</v>
      </c>
      <c r="W39" s="46">
        <f t="shared" si="13"/>
        <v>2006.8279999999997</v>
      </c>
      <c r="X39" s="46">
        <f t="shared" si="13"/>
        <v>133514.948</v>
      </c>
      <c r="Y39" s="46">
        <f t="shared" si="13"/>
        <v>29778251</v>
      </c>
      <c r="Z39" s="46">
        <f t="shared" si="13"/>
        <v>3118356</v>
      </c>
      <c r="AA39" s="46">
        <f t="shared" si="13"/>
        <v>3057671</v>
      </c>
      <c r="AB39" s="46">
        <f t="shared" si="13"/>
        <v>399445</v>
      </c>
      <c r="AC39" s="46">
        <f t="shared" si="13"/>
        <v>0</v>
      </c>
      <c r="AD39" s="46">
        <f t="shared" si="13"/>
        <v>470492.87100000004</v>
      </c>
      <c r="AE39" s="46">
        <f t="shared" si="13"/>
        <v>336644.027</v>
      </c>
      <c r="AF39" s="46">
        <f t="shared" si="13"/>
        <v>59966.690999999999</v>
      </c>
      <c r="AG39" s="46">
        <f t="shared" si="13"/>
        <v>214149.88399999999</v>
      </c>
      <c r="AH39" s="46">
        <f t="shared" si="13"/>
        <v>35735.487000000001</v>
      </c>
      <c r="AI39" s="46">
        <f t="shared" si="13"/>
        <v>35472.281999999999</v>
      </c>
      <c r="AJ39" s="46">
        <f t="shared" si="13"/>
        <v>1779278.787</v>
      </c>
      <c r="AK39" s="46">
        <f t="shared" si="13"/>
        <v>27920.830999999998</v>
      </c>
      <c r="AL39" s="46">
        <f t="shared" si="13"/>
        <v>161456.97500000001</v>
      </c>
      <c r="AM39" s="46">
        <f t="shared" si="13"/>
        <v>375787.80900000001</v>
      </c>
      <c r="AN39" s="46">
        <f t="shared" si="13"/>
        <v>777069.27599999995</v>
      </c>
      <c r="AO39" s="46">
        <f t="shared" si="13"/>
        <v>712540.88800000004</v>
      </c>
      <c r="AP39" s="46">
        <f t="shared" si="13"/>
        <v>8583.7000000000007</v>
      </c>
      <c r="AQ39" s="46">
        <f t="shared" si="13"/>
        <v>4597283.0890000006</v>
      </c>
      <c r="AR39" s="46">
        <f t="shared" si="13"/>
        <v>3641110.2709999997</v>
      </c>
      <c r="AS39" s="46">
        <f t="shared" si="13"/>
        <v>2450603.36</v>
      </c>
      <c r="AT39" s="46">
        <f t="shared" si="13"/>
        <v>297526.22399999993</v>
      </c>
      <c r="AU39" s="46">
        <f t="shared" si="13"/>
        <v>14383.916000000001</v>
      </c>
      <c r="AV39" s="46">
        <f t="shared" si="13"/>
        <v>89569.562000000005</v>
      </c>
      <c r="AW39" s="46">
        <f t="shared" si="13"/>
        <v>121842.90499999998</v>
      </c>
      <c r="AX39" s="46">
        <f t="shared" si="13"/>
        <v>30144.906000000003</v>
      </c>
      <c r="AY39" s="46">
        <f t="shared" si="13"/>
        <v>92603.365999999995</v>
      </c>
      <c r="AZ39" s="46">
        <f t="shared" si="13"/>
        <v>20349.126</v>
      </c>
      <c r="BA39" s="46">
        <f t="shared" si="13"/>
        <v>9836.0329999999994</v>
      </c>
      <c r="BB39" s="46">
        <f t="shared" si="13"/>
        <v>456347.99699999992</v>
      </c>
      <c r="BC39" s="46">
        <f t="shared" si="13"/>
        <v>59469.116999999998</v>
      </c>
      <c r="BD39" s="46">
        <f t="shared" si="13"/>
        <v>3236381.102</v>
      </c>
      <c r="BE39" s="46">
        <f t="shared" si="13"/>
        <v>1590664.6089999999</v>
      </c>
      <c r="BF39" s="46">
        <f t="shared" si="13"/>
        <v>325180.761</v>
      </c>
      <c r="BG39" s="46">
        <f t="shared" si="13"/>
        <v>452190.20299999992</v>
      </c>
      <c r="BH39" s="46">
        <f t="shared" si="13"/>
        <v>722374.48200000008</v>
      </c>
      <c r="BI39" s="46">
        <f t="shared" si="13"/>
        <v>383339.26299999998</v>
      </c>
      <c r="BJ39" s="46">
        <f t="shared" si="13"/>
        <v>202378.09700000001</v>
      </c>
      <c r="BK39" s="46">
        <f t="shared" si="13"/>
        <v>27386.732</v>
      </c>
      <c r="BL39" s="46">
        <f t="shared" si="13"/>
        <v>2890050.3150000004</v>
      </c>
      <c r="BM39" s="46">
        <f t="shared" si="13"/>
        <v>34516.003000000004</v>
      </c>
      <c r="BN39" s="46">
        <f t="shared" si="13"/>
        <v>71486.737999999998</v>
      </c>
      <c r="BO39" s="46">
        <f t="shared" si="13"/>
        <v>87334.606999999989</v>
      </c>
      <c r="BP39" s="46">
        <f t="shared" si="13"/>
        <v>8127.8019999999988</v>
      </c>
      <c r="BQ39" s="46">
        <f t="shared" ref="BQ39:BX39" si="14">SUM(BQ27:BQ31)+BQ33-BQ38</f>
        <v>19378.320999999996</v>
      </c>
      <c r="BR39" s="46">
        <f t="shared" si="14"/>
        <v>12165.838</v>
      </c>
      <c r="BS39" s="46">
        <f t="shared" si="14"/>
        <v>790870</v>
      </c>
      <c r="BT39" s="46">
        <f t="shared" si="14"/>
        <v>2945513</v>
      </c>
      <c r="BU39" s="46">
        <f t="shared" si="14"/>
        <v>18756</v>
      </c>
      <c r="BV39" s="46">
        <f t="shared" si="14"/>
        <v>108707.57</v>
      </c>
      <c r="BW39" s="46">
        <f t="shared" si="14"/>
        <v>155922.77499999999</v>
      </c>
      <c r="BX39" s="46">
        <f t="shared" si="14"/>
        <v>1687.327</v>
      </c>
      <c r="BY39" s="46">
        <f t="shared" ref="BY39:CB39" si="15">SUM(BY27:BY31)+BY33-BY38</f>
        <v>306524.22900000005</v>
      </c>
      <c r="BZ39" s="46">
        <f t="shared" si="15"/>
        <v>950829.34299999999</v>
      </c>
      <c r="CA39" s="46">
        <f t="shared" si="15"/>
        <v>714.78300000000002</v>
      </c>
      <c r="CB39" s="46">
        <f t="shared" si="15"/>
        <v>49930.364000000009</v>
      </c>
      <c r="CC39" s="46">
        <f t="shared" ref="CC39:CD39" si="16">SUM(CC27:CC31)+CC33-CC38</f>
        <v>0</v>
      </c>
      <c r="CD39" s="46">
        <f t="shared" si="16"/>
        <v>0</v>
      </c>
    </row>
    <row r="40" spans="1:82" ht="15">
      <c r="A40" s="5" t="s">
        <v>465</v>
      </c>
      <c r="B40" s="5"/>
      <c r="C40" s="25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</row>
    <row r="41" spans="1:82" ht="15">
      <c r="A41" s="5" t="s">
        <v>465</v>
      </c>
      <c r="B41" s="5"/>
      <c r="C41" s="23" t="s">
        <v>282</v>
      </c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</row>
    <row r="42" spans="1:82" ht="15">
      <c r="A42" s="5" t="s">
        <v>190</v>
      </c>
      <c r="B42" s="5"/>
      <c r="C42" s="25" t="s">
        <v>281</v>
      </c>
      <c r="D42" s="22">
        <f>SUM(E42:CD42)</f>
        <v>1831903.9770000007</v>
      </c>
      <c r="E42" s="22">
        <f>IF(E$8="Bayern",SUMIFS(Erl.Gögn!$H$2:$H$30,Erl.Gögn!$E$2:$E$30,$A42,Erl.Gögn!$A$2:$A$30,E$207)/1000,IF(E$8="Allianz",SUMIFS(Erl.Gögn!$H$2:$H$30,Erl.Gögn!$E$2:$E$30,$A42,Erl.Gögn!$A$2:$A$30,E$207)/1000,SUMIFS(Gögn!$I$2:$I$11876,Gögn!$F$2:$F$11876,$A42,Gögn!$A$2:$A$11876,E$207)/1000))</f>
        <v>93367.232000000004</v>
      </c>
      <c r="F42" s="22">
        <f>IF(F$8="Bayern",SUMIFS(Erl.Gögn!$H$2:$H$30,Erl.Gögn!$E$2:$E$30,$A42,Erl.Gögn!$A$2:$A$30,F$207)/1000,IF(F$8="Allianz",SUMIFS(Erl.Gögn!$H$2:$H$30,Erl.Gögn!$E$2:$E$30,$A42,Erl.Gögn!$A$2:$A$30,F$207)/1000,SUMIFS(Gögn!$I$2:$I$11876,Gögn!$F$2:$F$11876,$A42,Gögn!$A$2:$A$11876,F$207)/1000))</f>
        <v>194414.54699999999</v>
      </c>
      <c r="G42" s="22">
        <f>IF(G$8="Bayern",SUMIFS(Erl.Gögn!$H$2:$H$30,Erl.Gögn!$E$2:$E$30,$A42,Erl.Gögn!$A$2:$A$30,G$207)/1000,IF(G$8="Allianz",SUMIFS(Erl.Gögn!$H$2:$H$30,Erl.Gögn!$E$2:$E$30,$A42,Erl.Gögn!$A$2:$A$30,G$207)/1000,SUMIFS(Gögn!$I$2:$I$11876,Gögn!$F$2:$F$11876,$A42,Gögn!$A$2:$A$11876,G$207)/1000))</f>
        <v>73797.481</v>
      </c>
      <c r="H42" s="22">
        <f>IF(H$8="Bayern",SUMIFS(Erl.Gögn!$H$2:$H$30,Erl.Gögn!$E$2:$E$30,$A42,Erl.Gögn!$A$2:$A$30,H$207)/1000,IF(H$8="Allianz",SUMIFS(Erl.Gögn!$H$2:$H$30,Erl.Gögn!$E$2:$E$30,$A42,Erl.Gögn!$A$2:$A$30,H$207)/1000,SUMIFS(Gögn!$I$2:$I$11876,Gögn!$F$2:$F$11876,$A42,Gögn!$A$2:$A$11876,H$207)/1000))</f>
        <v>1069.587</v>
      </c>
      <c r="I42" s="22">
        <f>IF(I$8="Bayern",SUMIFS(Erl.Gögn!$H$2:$H$30,Erl.Gögn!$E$2:$E$30,$A42,Erl.Gögn!$A$2:$A$30,I$207)/1000,IF(I$8="Allianz",SUMIFS(Erl.Gögn!$H$2:$H$30,Erl.Gögn!$E$2:$E$30,$A42,Erl.Gögn!$A$2:$A$30,I$207)/1000,SUMIFS(Gögn!$I$2:$I$11876,Gögn!$F$2:$F$11876,$A42,Gögn!$A$2:$A$11876,I$207)/1000))</f>
        <v>65184.366000000002</v>
      </c>
      <c r="J42" s="22">
        <f>IF(J$8="Bayern",SUMIFS(Erl.Gögn!$H$2:$H$30,Erl.Gögn!$E$2:$E$30,$A42,Erl.Gögn!$A$2:$A$30,J$207)/1000,IF(J$8="Allianz",SUMIFS(Erl.Gögn!$H$2:$H$30,Erl.Gögn!$E$2:$E$30,$A42,Erl.Gögn!$A$2:$A$30,J$207)/1000,SUMIFS(Gögn!$I$2:$I$11876,Gögn!$F$2:$F$11876,$A42,Gögn!$A$2:$A$11876,J$207)/1000))</f>
        <v>3053.1689999999999</v>
      </c>
      <c r="K42" s="22">
        <f>IF(K$8="Bayern",SUMIFS(Erl.Gögn!$H$2:$H$30,Erl.Gögn!$E$2:$E$30,$A42,Erl.Gögn!$A$2:$A$30,K$207)/1000,IF(K$8="Allianz",SUMIFS(Erl.Gögn!$H$2:$H$30,Erl.Gögn!$E$2:$E$30,$A42,Erl.Gögn!$A$2:$A$30,K$207)/1000,SUMIFS(Gögn!$I$2:$I$11876,Gögn!$F$2:$F$11876,$A42,Gögn!$A$2:$A$11876,K$207)/1000))</f>
        <v>1342.9549999999999</v>
      </c>
      <c r="L42" s="22">
        <f>IF(L$8="Bayern",SUMIFS(Erl.Gögn!$H$2:$H$30,Erl.Gögn!$E$2:$E$30,$A42,Erl.Gögn!$A$2:$A$30,L$207)/1000,IF(L$8="Allianz",SUMIFS(Erl.Gögn!$H$2:$H$30,Erl.Gögn!$E$2:$E$30,$A42,Erl.Gögn!$A$2:$A$30,L$207)/1000,SUMIFS(Gögn!$I$2:$I$11876,Gögn!$F$2:$F$11876,$A42,Gögn!$A$2:$A$11876,L$207)/1000))</f>
        <v>3206</v>
      </c>
      <c r="M42" s="22">
        <f>IF(M$8="Bayern",SUMIFS(Erl.Gögn!$H$2:$H$30,Erl.Gögn!$E$2:$E$30,$A42,Erl.Gögn!$A$2:$A$30,M$207)/1000,IF(M$8="Allianz",SUMIFS(Erl.Gögn!$H$2:$H$30,Erl.Gögn!$E$2:$E$30,$A42,Erl.Gögn!$A$2:$A$30,M$207)/1000,SUMIFS(Gögn!$I$2:$I$11876,Gögn!$F$2:$F$11876,$A42,Gögn!$A$2:$A$11876,M$207)/1000))</f>
        <v>9116</v>
      </c>
      <c r="N42" s="22">
        <f>IF(N$8="Bayern",SUMIFS(Erl.Gögn!$H$2:$H$30,Erl.Gögn!$E$2:$E$30,$A42,Erl.Gögn!$A$2:$A$30,N$207)/1000,IF(N$8="Allianz",SUMIFS(Erl.Gögn!$H$2:$H$30,Erl.Gögn!$E$2:$E$30,$A42,Erl.Gögn!$A$2:$A$30,N$207)/1000,SUMIFS(Gögn!$I$2:$I$11876,Gögn!$F$2:$F$11876,$A42,Gögn!$A$2:$A$11876,N$207)/1000))</f>
        <v>15883</v>
      </c>
      <c r="O42" s="22">
        <f>IF(O$8="Bayern",SUMIFS(Erl.Gögn!$H$2:$H$30,Erl.Gögn!$E$2:$E$30,$A42,Erl.Gögn!$A$2:$A$30,O$207)/1000,IF(O$8="Allianz",SUMIFS(Erl.Gögn!$H$2:$H$30,Erl.Gögn!$E$2:$E$30,$A42,Erl.Gögn!$A$2:$A$30,O$207)/1000,SUMIFS(Gögn!$I$2:$I$11876,Gögn!$F$2:$F$11876,$A42,Gögn!$A$2:$A$11876,O$207)/1000))</f>
        <v>58946</v>
      </c>
      <c r="P42" s="22">
        <f>IF(P$8="Bayern",SUMIFS(Erl.Gögn!$H$2:$H$30,Erl.Gögn!$E$2:$E$30,$A42,Erl.Gögn!$A$2:$A$30,P$207)/1000,IF(P$8="Allianz",SUMIFS(Erl.Gögn!$H$2:$H$30,Erl.Gögn!$E$2:$E$30,$A42,Erl.Gögn!$A$2:$A$30,P$207)/1000,SUMIFS(Gögn!$I$2:$I$11876,Gögn!$F$2:$F$11876,$A42,Gögn!$A$2:$A$11876,P$207)/1000))</f>
        <v>82733</v>
      </c>
      <c r="Q42" s="22">
        <f>IF(Q$8="Bayern",SUMIFS(Erl.Gögn!$H$2:$H$30,Erl.Gögn!$E$2:$E$30,$A42,Erl.Gögn!$A$2:$A$30,Q$207)/1000,IF(Q$8="Allianz",SUMIFS(Erl.Gögn!$H$2:$H$30,Erl.Gögn!$E$2:$E$30,$A42,Erl.Gögn!$A$2:$A$30,Q$207)/1000,SUMIFS(Gögn!$I$2:$I$11876,Gögn!$F$2:$F$11876,$A42,Gögn!$A$2:$A$11876,Q$207)/1000))</f>
        <v>56801</v>
      </c>
      <c r="R42" s="22">
        <f>IF(R$8="Bayern",SUMIFS(Erl.Gögn!$H$2:$H$30,Erl.Gögn!$E$2:$E$30,$A42,Erl.Gögn!$A$2:$A$30,R$207)/1000,IF(R$8="Allianz",SUMIFS(Erl.Gögn!$H$2:$H$30,Erl.Gögn!$E$2:$E$30,$A42,Erl.Gögn!$A$2:$A$30,R$207)/1000,SUMIFS(Gögn!$I$2:$I$11876,Gögn!$F$2:$F$11876,$A42,Gögn!$A$2:$A$11876,R$207)/1000))</f>
        <v>131581</v>
      </c>
      <c r="S42" s="22">
        <f>IF(S$8="Bayern",SUMIFS(Erl.Gögn!$H$2:$H$30,Erl.Gögn!$E$2:$E$30,$A42,Erl.Gögn!$A$2:$A$30,S$207)/1000,IF(S$8="Allianz",SUMIFS(Erl.Gögn!$H$2:$H$30,Erl.Gögn!$E$2:$E$30,$A42,Erl.Gögn!$A$2:$A$30,S$207)/1000,SUMIFS(Gögn!$I$2:$I$11876,Gögn!$F$2:$F$11876,$A42,Gögn!$A$2:$A$11876,S$207)/1000))</f>
        <v>18997</v>
      </c>
      <c r="T42" s="22">
        <f>IF(T$8="Bayern",SUMIFS(Erl.Gögn!$H$2:$H$30,Erl.Gögn!$E$2:$E$30,$A42,Erl.Gögn!$A$2:$A$30,T$207)/1000,IF(T$8="Allianz",SUMIFS(Erl.Gögn!$H$2:$H$30,Erl.Gögn!$E$2:$E$30,$A42,Erl.Gögn!$A$2:$A$30,T$207)/1000,SUMIFS(Gögn!$I$2:$I$11876,Gögn!$F$2:$F$11876,$A42,Gögn!$A$2:$A$11876,T$207)/1000))</f>
        <v>11931.857</v>
      </c>
      <c r="U42" s="22">
        <f>IF(U$8="Bayern",SUMIFS(Erl.Gögn!$H$2:$H$30,Erl.Gögn!$E$2:$E$30,$A42,Erl.Gögn!$A$2:$A$30,U$207)/1000,IF(U$8="Allianz",SUMIFS(Erl.Gögn!$H$2:$H$30,Erl.Gögn!$E$2:$E$30,$A42,Erl.Gögn!$A$2:$A$30,U$207)/1000,SUMIFS(Gögn!$I$2:$I$11876,Gögn!$F$2:$F$11876,$A42,Gögn!$A$2:$A$11876,U$207)/1000))</f>
        <v>25010.337</v>
      </c>
      <c r="V42" s="22">
        <f>IF(V$8="Bayern",SUMIFS(Erl.Gögn!$H$2:$H$30,Erl.Gögn!$E$2:$E$30,$A42,Erl.Gögn!$A$2:$A$30,V$207)/1000,IF(V$8="Allianz",SUMIFS(Erl.Gögn!$H$2:$H$30,Erl.Gögn!$E$2:$E$30,$A42,Erl.Gögn!$A$2:$A$30,V$207)/1000,SUMIFS(Gögn!$I$2:$I$11876,Gögn!$F$2:$F$11876,$A42,Gögn!$A$2:$A$11876,V$207)/1000))</f>
        <v>5761.8559999999998</v>
      </c>
      <c r="W42" s="22">
        <f>IF(W$8="Bayern",SUMIFS(Erl.Gögn!$H$2:$H$30,Erl.Gögn!$E$2:$E$30,$A42,Erl.Gögn!$A$2:$A$30,W$207)/1000,IF(W$8="Allianz",SUMIFS(Erl.Gögn!$H$2:$H$30,Erl.Gögn!$E$2:$E$30,$A42,Erl.Gögn!$A$2:$A$30,W$207)/1000,SUMIFS(Gögn!$I$2:$I$11876,Gögn!$F$2:$F$11876,$A42,Gögn!$A$2:$A$11876,W$207)/1000))</f>
        <v>45.491999999999997</v>
      </c>
      <c r="X42" s="22">
        <f>IF(X$8="Bayern",SUMIFS(Erl.Gögn!$H$2:$H$30,Erl.Gögn!$E$2:$E$30,$A42,Erl.Gögn!$A$2:$A$30,X$207)/1000,IF(X$8="Allianz",SUMIFS(Erl.Gögn!$H$2:$H$30,Erl.Gögn!$E$2:$E$30,$A42,Erl.Gögn!$A$2:$A$30,X$207)/1000,SUMIFS(Gögn!$I$2:$I$11876,Gögn!$F$2:$F$11876,$A42,Gögn!$A$2:$A$11876,X$207)/1000))</f>
        <v>799.71600000000001</v>
      </c>
      <c r="Y42" s="22">
        <f>IF(Y$8="Bayern",SUMIFS(Erl.Gögn!$H$2:$H$30,Erl.Gögn!$E$2:$E$30,$A42,Erl.Gögn!$A$2:$A$30,Y$207)/1000,IF(Y$8="Allianz",SUMIFS(Erl.Gögn!$H$2:$H$30,Erl.Gögn!$E$2:$E$30,$A42,Erl.Gögn!$A$2:$A$30,Y$207)/1000,SUMIFS(Gögn!$I$2:$I$11876,Gögn!$F$2:$F$11876,$A42,Gögn!$A$2:$A$11876,Y$207)/1000))</f>
        <v>264125</v>
      </c>
      <c r="Z42" s="22">
        <f>IF(Z$8="Bayern",SUMIFS(Erl.Gögn!$H$2:$H$30,Erl.Gögn!$E$2:$E$30,$A42,Erl.Gögn!$A$2:$A$30,Z$207)/1000,IF(Z$8="Allianz",SUMIFS(Erl.Gögn!$H$2:$H$30,Erl.Gögn!$E$2:$E$30,$A42,Erl.Gögn!$A$2:$A$30,Z$207)/1000,SUMIFS(Gögn!$I$2:$I$11876,Gögn!$F$2:$F$11876,$A42,Gögn!$A$2:$A$11876,Z$207)/1000))</f>
        <v>38963</v>
      </c>
      <c r="AA42" s="22">
        <f>IF(AA$8="Bayern",SUMIFS(Erl.Gögn!$H$2:$H$30,Erl.Gögn!$E$2:$E$30,$A42,Erl.Gögn!$A$2:$A$30,AA$207)/1000,IF(AA$8="Allianz",SUMIFS(Erl.Gögn!$H$2:$H$30,Erl.Gögn!$E$2:$E$30,$A42,Erl.Gögn!$A$2:$A$30,AA$207)/1000,SUMIFS(Gögn!$I$2:$I$11876,Gögn!$F$2:$F$11876,$A42,Gögn!$A$2:$A$11876,AA$207)/1000))</f>
        <v>60465</v>
      </c>
      <c r="AB42" s="22">
        <f>IF(AB$8="Bayern",SUMIFS(Erl.Gögn!$H$2:$H$30,Erl.Gögn!$E$2:$E$30,$A42,Erl.Gögn!$A$2:$A$30,AB$207)/1000,IF(AB$8="Allianz",SUMIFS(Erl.Gögn!$H$2:$H$30,Erl.Gögn!$E$2:$E$30,$A42,Erl.Gögn!$A$2:$A$30,AB$207)/1000,SUMIFS(Gögn!$I$2:$I$11876,Gögn!$F$2:$F$11876,$A42,Gögn!$A$2:$A$11876,AB$207)/1000))</f>
        <v>3006</v>
      </c>
      <c r="AC42" s="22">
        <f>IF(AC$8="Bayern",SUMIFS(Erl.Gögn!$H$2:$H$30,Erl.Gögn!$E$2:$E$30,$A42,Erl.Gögn!$A$2:$A$30,AC$207)/1000,IF(AC$8="Allianz",SUMIFS(Erl.Gögn!$H$2:$H$30,Erl.Gögn!$E$2:$E$30,$A42,Erl.Gögn!$A$2:$A$30,AC$207)/1000,SUMIFS(Gögn!$I$2:$I$11876,Gögn!$F$2:$F$11876,$A42,Gögn!$A$2:$A$11876,AC$207)/1000))</f>
        <v>0</v>
      </c>
      <c r="AD42" s="22">
        <f>IF(AD$8="Bayern",SUMIFS(Erl.Gögn!$H$2:$H$30,Erl.Gögn!$E$2:$E$30,$A42,Erl.Gögn!$A$2:$A$30,AD$207)/1000,IF(AD$8="Allianz",SUMIFS(Erl.Gögn!$H$2:$H$30,Erl.Gögn!$E$2:$E$30,$A42,Erl.Gögn!$A$2:$A$30,AD$207)/1000,SUMIFS(Gögn!$I$2:$I$11876,Gögn!$F$2:$F$11876,$A42,Gögn!$A$2:$A$11876,AD$207)/1000))</f>
        <v>11322.916999999999</v>
      </c>
      <c r="AE42" s="22">
        <f>IF(AE$8="Bayern",SUMIFS(Erl.Gögn!$H$2:$H$30,Erl.Gögn!$E$2:$E$30,$A42,Erl.Gögn!$A$2:$A$30,AE$207)/1000,IF(AE$8="Allianz",SUMIFS(Erl.Gögn!$H$2:$H$30,Erl.Gögn!$E$2:$E$30,$A42,Erl.Gögn!$A$2:$A$30,AE$207)/1000,SUMIFS(Gögn!$I$2:$I$11876,Gögn!$F$2:$F$11876,$A42,Gögn!$A$2:$A$11876,AE$207)/1000))</f>
        <v>10969.605</v>
      </c>
      <c r="AF42" s="22">
        <f>IF(AF$8="Bayern",SUMIFS(Erl.Gögn!$H$2:$H$30,Erl.Gögn!$E$2:$E$30,$A42,Erl.Gögn!$A$2:$A$30,AF$207)/1000,IF(AF$8="Allianz",SUMIFS(Erl.Gögn!$H$2:$H$30,Erl.Gögn!$E$2:$E$30,$A42,Erl.Gögn!$A$2:$A$30,AF$207)/1000,SUMIFS(Gögn!$I$2:$I$11876,Gögn!$F$2:$F$11876,$A42,Gögn!$A$2:$A$11876,AF$207)/1000))</f>
        <v>4004.35</v>
      </c>
      <c r="AG42" s="22">
        <f>IF(AG$8="Bayern",SUMIFS(Erl.Gögn!$H$2:$H$30,Erl.Gögn!$E$2:$E$30,$A42,Erl.Gögn!$A$2:$A$30,AG$207)/1000,IF(AG$8="Allianz",SUMIFS(Erl.Gögn!$H$2:$H$30,Erl.Gögn!$E$2:$E$30,$A42,Erl.Gögn!$A$2:$A$30,AG$207)/1000,SUMIFS(Gögn!$I$2:$I$11876,Gögn!$F$2:$F$11876,$A42,Gögn!$A$2:$A$11876,AG$207)/1000))</f>
        <v>7462.2979999999998</v>
      </c>
      <c r="AH42" s="22">
        <f>IF(AH$8="Bayern",SUMIFS(Erl.Gögn!$H$2:$H$30,Erl.Gögn!$E$2:$E$30,$A42,Erl.Gögn!$A$2:$A$30,AH$207)/1000,IF(AH$8="Allianz",SUMIFS(Erl.Gögn!$H$2:$H$30,Erl.Gögn!$E$2:$E$30,$A42,Erl.Gögn!$A$2:$A$30,AH$207)/1000,SUMIFS(Gögn!$I$2:$I$11876,Gögn!$F$2:$F$11876,$A42,Gögn!$A$2:$A$11876,AH$207)/1000))</f>
        <v>10502.404</v>
      </c>
      <c r="AI42" s="22">
        <f>IF(AI$8="Bayern",SUMIFS(Erl.Gögn!$H$2:$H$30,Erl.Gögn!$E$2:$E$30,$A42,Erl.Gögn!$A$2:$A$30,AI$207)/1000,IF(AI$8="Allianz",SUMIFS(Erl.Gögn!$H$2:$H$30,Erl.Gögn!$E$2:$E$30,$A42,Erl.Gögn!$A$2:$A$30,AI$207)/1000,SUMIFS(Gögn!$I$2:$I$11876,Gögn!$F$2:$F$11876,$A42,Gögn!$A$2:$A$11876,AI$207)/1000))</f>
        <v>0</v>
      </c>
      <c r="AJ42" s="22">
        <f>IF(AJ$8="Bayern",SUMIFS(Erl.Gögn!$H$2:$H$30,Erl.Gögn!$E$2:$E$30,$A42,Erl.Gögn!$A$2:$A$30,AJ$207)/1000,IF(AJ$8="Allianz",SUMIFS(Erl.Gögn!$H$2:$H$30,Erl.Gögn!$E$2:$E$30,$A42,Erl.Gögn!$A$2:$A$30,AJ$207)/1000,SUMIFS(Gögn!$I$2:$I$11876,Gögn!$F$2:$F$11876,$A42,Gögn!$A$2:$A$11876,AJ$207)/1000))</f>
        <v>0</v>
      </c>
      <c r="AK42" s="22">
        <f>IF(AK$8="Bayern",SUMIFS(Erl.Gögn!$H$2:$H$30,Erl.Gögn!$E$2:$E$30,$A42,Erl.Gögn!$A$2:$A$30,AK$207)/1000,IF(AK$8="Allianz",SUMIFS(Erl.Gögn!$H$2:$H$30,Erl.Gögn!$E$2:$E$30,$A42,Erl.Gögn!$A$2:$A$30,AK$207)/1000,SUMIFS(Gögn!$I$2:$I$11876,Gögn!$F$2:$F$11876,$A42,Gögn!$A$2:$A$11876,AK$207)/1000))</f>
        <v>3691.7759999999998</v>
      </c>
      <c r="AL42" s="22">
        <f>IF(AL$8="Bayern",SUMIFS(Erl.Gögn!$H$2:$H$30,Erl.Gögn!$E$2:$E$30,$A42,Erl.Gögn!$A$2:$A$30,AL$207)/1000,IF(AL$8="Allianz",SUMIFS(Erl.Gögn!$H$2:$H$30,Erl.Gögn!$E$2:$E$30,$A42,Erl.Gögn!$A$2:$A$30,AL$207)/1000,SUMIFS(Gögn!$I$2:$I$11876,Gögn!$F$2:$F$11876,$A42,Gögn!$A$2:$A$11876,AL$207)/1000))</f>
        <v>19660.861000000001</v>
      </c>
      <c r="AM42" s="22">
        <f>IF(AM$8="Bayern",SUMIFS(Erl.Gögn!$H$2:$H$30,Erl.Gögn!$E$2:$E$30,$A42,Erl.Gögn!$A$2:$A$30,AM$207)/1000,IF(AM$8="Allianz",SUMIFS(Erl.Gögn!$H$2:$H$30,Erl.Gögn!$E$2:$E$30,$A42,Erl.Gögn!$A$2:$A$30,AM$207)/1000,SUMIFS(Gögn!$I$2:$I$11876,Gögn!$F$2:$F$11876,$A42,Gögn!$A$2:$A$11876,AM$207)/1000))</f>
        <v>26627.309000000001</v>
      </c>
      <c r="AN42" s="22">
        <f>IF(AN$8="Bayern",SUMIFS(Erl.Gögn!$H$2:$H$30,Erl.Gögn!$E$2:$E$30,$A42,Erl.Gögn!$A$2:$A$30,AN$207)/1000,IF(AN$8="Allianz",SUMIFS(Erl.Gögn!$H$2:$H$30,Erl.Gögn!$E$2:$E$30,$A42,Erl.Gögn!$A$2:$A$30,AN$207)/1000,SUMIFS(Gögn!$I$2:$I$11876,Gögn!$F$2:$F$11876,$A42,Gögn!$A$2:$A$11876,AN$207)/1000))</f>
        <v>37813.285000000003</v>
      </c>
      <c r="AO42" s="22">
        <f>IF(AO$8="Bayern",SUMIFS(Erl.Gögn!$H$2:$H$30,Erl.Gögn!$E$2:$E$30,$A42,Erl.Gögn!$A$2:$A$30,AO$207)/1000,IF(AO$8="Allianz",SUMIFS(Erl.Gögn!$H$2:$H$30,Erl.Gögn!$E$2:$E$30,$A42,Erl.Gögn!$A$2:$A$30,AO$207)/1000,SUMIFS(Gögn!$I$2:$I$11876,Gögn!$F$2:$F$11876,$A42,Gögn!$A$2:$A$11876,AO$207)/1000))</f>
        <v>25305.017</v>
      </c>
      <c r="AP42" s="22">
        <f>IF(AP$8="Bayern",SUMIFS(Erl.Gögn!$H$2:$H$30,Erl.Gögn!$E$2:$E$30,$A42,Erl.Gögn!$A$2:$A$30,AP$207)/1000,IF(AP$8="Allianz",SUMIFS(Erl.Gögn!$H$2:$H$30,Erl.Gögn!$E$2:$E$30,$A42,Erl.Gögn!$A$2:$A$30,AP$207)/1000,SUMIFS(Gögn!$I$2:$I$11876,Gögn!$F$2:$F$11876,$A42,Gögn!$A$2:$A$11876,AP$207)/1000))</f>
        <v>276.928</v>
      </c>
      <c r="AQ42" s="22">
        <f>IF(AQ$8="Bayern",SUMIFS(Erl.Gögn!$H$2:$H$30,Erl.Gögn!$E$2:$E$30,$A42,Erl.Gögn!$A$2:$A$30,AQ$207)/1000,IF(AQ$8="Allianz",SUMIFS(Erl.Gögn!$H$2:$H$30,Erl.Gögn!$E$2:$E$30,$A42,Erl.Gögn!$A$2:$A$30,AQ$207)/1000,SUMIFS(Gögn!$I$2:$I$11876,Gögn!$F$2:$F$11876,$A42,Gögn!$A$2:$A$11876,AQ$207)/1000))</f>
        <v>90929.793999999994</v>
      </c>
      <c r="AR42" s="22">
        <f>IF(AR$8="Bayern",SUMIFS(Erl.Gögn!$H$2:$H$30,Erl.Gögn!$E$2:$E$30,$A42,Erl.Gögn!$A$2:$A$30,AR$207)/1000,IF(AR$8="Allianz",SUMIFS(Erl.Gögn!$H$2:$H$30,Erl.Gögn!$E$2:$E$30,$A42,Erl.Gögn!$A$2:$A$30,AR$207)/1000,SUMIFS(Gögn!$I$2:$I$11876,Gögn!$F$2:$F$11876,$A42,Gögn!$A$2:$A$11876,AR$207)/1000))</f>
        <v>83036.570000000007</v>
      </c>
      <c r="AS42" s="22">
        <f>IF(AS$8="Bayern",SUMIFS(Erl.Gögn!$H$2:$H$30,Erl.Gögn!$E$2:$E$30,$A42,Erl.Gögn!$A$2:$A$30,AS$207)/1000,IF(AS$8="Allianz",SUMIFS(Erl.Gögn!$H$2:$H$30,Erl.Gögn!$E$2:$E$30,$A42,Erl.Gögn!$A$2:$A$30,AS$207)/1000,SUMIFS(Gögn!$I$2:$I$11876,Gögn!$F$2:$F$11876,$A42,Gögn!$A$2:$A$11876,AS$207)/1000))</f>
        <v>62367.034</v>
      </c>
      <c r="AT42" s="22">
        <f>IF(AT$8="Bayern",SUMIFS(Erl.Gögn!$H$2:$H$30,Erl.Gögn!$E$2:$E$30,$A42,Erl.Gögn!$A$2:$A$30,AT$207)/1000,IF(AT$8="Allianz",SUMIFS(Erl.Gögn!$H$2:$H$30,Erl.Gögn!$E$2:$E$30,$A42,Erl.Gögn!$A$2:$A$30,AT$207)/1000,SUMIFS(Gögn!$I$2:$I$11876,Gögn!$F$2:$F$11876,$A42,Gögn!$A$2:$A$11876,AT$207)/1000))</f>
        <v>37025.14</v>
      </c>
      <c r="AU42" s="22">
        <f>IF(AU$8="Bayern",SUMIFS(Erl.Gögn!$H$2:$H$30,Erl.Gögn!$E$2:$E$30,$A42,Erl.Gögn!$A$2:$A$30,AU$207)/1000,IF(AU$8="Allianz",SUMIFS(Erl.Gögn!$H$2:$H$30,Erl.Gögn!$E$2:$E$30,$A42,Erl.Gögn!$A$2:$A$30,AU$207)/1000,SUMIFS(Gögn!$I$2:$I$11876,Gögn!$F$2:$F$11876,$A42,Gögn!$A$2:$A$11876,AU$207)/1000))</f>
        <v>0</v>
      </c>
      <c r="AV42" s="22">
        <f>IF(AV$8="Bayern",SUMIFS(Erl.Gögn!$H$2:$H$30,Erl.Gögn!$E$2:$E$30,$A42,Erl.Gögn!$A$2:$A$30,AV$207)/1000,IF(AV$8="Allianz",SUMIFS(Erl.Gögn!$H$2:$H$30,Erl.Gögn!$E$2:$E$30,$A42,Erl.Gögn!$A$2:$A$30,AV$207)/1000,SUMIFS(Gögn!$I$2:$I$11876,Gögn!$F$2:$F$11876,$A42,Gögn!$A$2:$A$11876,AV$207)/1000))</f>
        <v>0</v>
      </c>
      <c r="AW42" s="22">
        <f>IF(AW$8="Bayern",SUMIFS(Erl.Gögn!$H$2:$H$30,Erl.Gögn!$E$2:$E$30,$A42,Erl.Gögn!$A$2:$A$30,AW$207)/1000,IF(AW$8="Allianz",SUMIFS(Erl.Gögn!$H$2:$H$30,Erl.Gögn!$E$2:$E$30,$A42,Erl.Gögn!$A$2:$A$30,AW$207)/1000,SUMIFS(Gögn!$I$2:$I$11876,Gögn!$F$2:$F$11876,$A42,Gögn!$A$2:$A$11876,AW$207)/1000))</f>
        <v>0</v>
      </c>
      <c r="AX42" s="22">
        <f>IF(AX$8="Bayern",SUMIFS(Erl.Gögn!$H$2:$H$30,Erl.Gögn!$E$2:$E$30,$A42,Erl.Gögn!$A$2:$A$30,AX$207)/1000,IF(AX$8="Allianz",SUMIFS(Erl.Gögn!$H$2:$H$30,Erl.Gögn!$E$2:$E$30,$A42,Erl.Gögn!$A$2:$A$30,AX$207)/1000,SUMIFS(Gögn!$I$2:$I$11876,Gögn!$F$2:$F$11876,$A42,Gögn!$A$2:$A$11876,AX$207)/1000))</f>
        <v>0</v>
      </c>
      <c r="AY42" s="22">
        <f>IF(AY$8="Bayern",SUMIFS(Erl.Gögn!$H$2:$H$30,Erl.Gögn!$E$2:$E$30,$A42,Erl.Gögn!$A$2:$A$30,AY$207)/1000,IF(AY$8="Allianz",SUMIFS(Erl.Gögn!$H$2:$H$30,Erl.Gögn!$E$2:$E$30,$A42,Erl.Gögn!$A$2:$A$30,AY$207)/1000,SUMIFS(Gögn!$I$2:$I$11876,Gögn!$F$2:$F$11876,$A42,Gögn!$A$2:$A$11876,AY$207)/1000))</f>
        <v>0</v>
      </c>
      <c r="AZ42" s="22">
        <f>IF(AZ$8="Bayern",SUMIFS(Erl.Gögn!$H$2:$H$30,Erl.Gögn!$E$2:$E$30,$A42,Erl.Gögn!$A$2:$A$30,AZ$207)/1000,IF(AZ$8="Allianz",SUMIFS(Erl.Gögn!$H$2:$H$30,Erl.Gögn!$E$2:$E$30,$A42,Erl.Gögn!$A$2:$A$30,AZ$207)/1000,SUMIFS(Gögn!$I$2:$I$11876,Gögn!$F$2:$F$11876,$A42,Gögn!$A$2:$A$11876,AZ$207)/1000))</f>
        <v>0</v>
      </c>
      <c r="BA42" s="22">
        <f>IF(BA$8="Bayern",SUMIFS(Erl.Gögn!$H$2:$H$30,Erl.Gögn!$E$2:$E$30,$A42,Erl.Gögn!$A$2:$A$30,BA$207)/1000,IF(BA$8="Allianz",SUMIFS(Erl.Gögn!$H$2:$H$30,Erl.Gögn!$E$2:$E$30,$A42,Erl.Gögn!$A$2:$A$30,BA$207)/1000,SUMIFS(Gögn!$I$2:$I$11876,Gögn!$F$2:$F$11876,$A42,Gögn!$A$2:$A$11876,BA$207)/1000))</f>
        <v>0</v>
      </c>
      <c r="BB42" s="22">
        <f>IF(BB$8="Bayern",SUMIFS(Erl.Gögn!$H$2:$H$30,Erl.Gögn!$E$2:$E$30,$A42,Erl.Gögn!$A$2:$A$30,BB$207)/1000,IF(BB$8="Allianz",SUMIFS(Erl.Gögn!$H$2:$H$30,Erl.Gögn!$E$2:$E$30,$A42,Erl.Gögn!$A$2:$A$30,BB$207)/1000,SUMIFS(Gögn!$I$2:$I$11876,Gögn!$F$2:$F$11876,$A42,Gögn!$A$2:$A$11876,BB$207)/1000))</f>
        <v>13690.235000000001</v>
      </c>
      <c r="BC42" s="22">
        <f>IF(BC$8="Bayern",SUMIFS(Erl.Gögn!$H$2:$H$30,Erl.Gögn!$E$2:$E$30,$A42,Erl.Gögn!$A$2:$A$30,BC$207)/1000,IF(BC$8="Allianz",SUMIFS(Erl.Gögn!$H$2:$H$30,Erl.Gögn!$E$2:$E$30,$A42,Erl.Gögn!$A$2:$A$30,BC$207)/1000,SUMIFS(Gögn!$I$2:$I$11876,Gögn!$F$2:$F$11876,$A42,Gögn!$A$2:$A$11876,BC$207)/1000))</f>
        <v>0</v>
      </c>
      <c r="BD42" s="22">
        <f>IF(BD$8="Bayern",SUMIFS(Erl.Gögn!$H$2:$H$30,Erl.Gögn!$E$2:$E$30,$A42,Erl.Gögn!$A$2:$A$30,BD$207)/1000,IF(BD$8="Allianz",SUMIFS(Erl.Gögn!$H$2:$H$30,Erl.Gögn!$E$2:$E$30,$A42,Erl.Gögn!$A$2:$A$30,BD$207)/1000,SUMIFS(Gögn!$I$2:$I$11876,Gögn!$F$2:$F$11876,$A42,Gögn!$A$2:$A$11876,BD$207)/1000))</f>
        <v>0</v>
      </c>
      <c r="BE42" s="22">
        <f>IF(BE$8="Bayern",SUMIFS(Erl.Gögn!$H$2:$H$30,Erl.Gögn!$E$2:$E$30,$A42,Erl.Gögn!$A$2:$A$30,BE$207)/1000,IF(BE$8="Allianz",SUMIFS(Erl.Gögn!$H$2:$H$30,Erl.Gögn!$E$2:$E$30,$A42,Erl.Gögn!$A$2:$A$30,BE$207)/1000,SUMIFS(Gögn!$I$2:$I$11876,Gögn!$F$2:$F$11876,$A42,Gögn!$A$2:$A$11876,BE$207)/1000))</f>
        <v>8208.4789999999994</v>
      </c>
      <c r="BF42" s="22">
        <f>IF(BF$8="Bayern",SUMIFS(Erl.Gögn!$H$2:$H$30,Erl.Gögn!$E$2:$E$30,$A42,Erl.Gögn!$A$2:$A$30,BF$207)/1000,IF(BF$8="Allianz",SUMIFS(Erl.Gögn!$H$2:$H$30,Erl.Gögn!$E$2:$E$30,$A42,Erl.Gögn!$A$2:$A$30,BF$207)/1000,SUMIFS(Gögn!$I$2:$I$11876,Gögn!$F$2:$F$11876,$A42,Gögn!$A$2:$A$11876,BF$207)/1000))</f>
        <v>2355.5700000000002</v>
      </c>
      <c r="BG42" s="22">
        <f>IF(BG$8="Bayern",SUMIFS(Erl.Gögn!$H$2:$H$30,Erl.Gögn!$E$2:$E$30,$A42,Erl.Gögn!$A$2:$A$30,BG$207)/1000,IF(BG$8="Allianz",SUMIFS(Erl.Gögn!$H$2:$H$30,Erl.Gögn!$E$2:$E$30,$A42,Erl.Gögn!$A$2:$A$30,BG$207)/1000,SUMIFS(Gögn!$I$2:$I$11876,Gögn!$F$2:$F$11876,$A42,Gögn!$A$2:$A$11876,BG$207)/1000))</f>
        <v>5768.2950000000001</v>
      </c>
      <c r="BH42" s="22">
        <f>IF(BH$8="Bayern",SUMIFS(Erl.Gögn!$H$2:$H$30,Erl.Gögn!$E$2:$E$30,$A42,Erl.Gögn!$A$2:$A$30,BH$207)/1000,IF(BH$8="Allianz",SUMIFS(Erl.Gögn!$H$2:$H$30,Erl.Gögn!$E$2:$E$30,$A42,Erl.Gögn!$A$2:$A$30,BH$207)/1000,SUMIFS(Gögn!$I$2:$I$11876,Gögn!$F$2:$F$11876,$A42,Gögn!$A$2:$A$11876,BH$207)/1000))</f>
        <v>14375.216</v>
      </c>
      <c r="BI42" s="22">
        <f>IF(BI$8="Bayern",SUMIFS(Erl.Gögn!$H$2:$H$30,Erl.Gögn!$E$2:$E$30,$A42,Erl.Gögn!$A$2:$A$30,BI$207)/1000,IF(BI$8="Allianz",SUMIFS(Erl.Gögn!$H$2:$H$30,Erl.Gögn!$E$2:$E$30,$A42,Erl.Gögn!$A$2:$A$30,BI$207)/1000,SUMIFS(Gögn!$I$2:$I$11876,Gögn!$F$2:$F$11876,$A42,Gögn!$A$2:$A$11876,BI$207)/1000))</f>
        <v>4699.6080000000002</v>
      </c>
      <c r="BJ42" s="22">
        <f>IF(BJ$8="Bayern",SUMIFS(Erl.Gögn!$H$2:$H$30,Erl.Gögn!$E$2:$E$30,$A42,Erl.Gögn!$A$2:$A$30,BJ$207)/1000,IF(BJ$8="Allianz",SUMIFS(Erl.Gögn!$H$2:$H$30,Erl.Gögn!$E$2:$E$30,$A42,Erl.Gögn!$A$2:$A$30,BJ$207)/1000,SUMIFS(Gögn!$I$2:$I$11876,Gögn!$F$2:$F$11876,$A42,Gögn!$A$2:$A$11876,BJ$207)/1000))</f>
        <v>3874.855</v>
      </c>
      <c r="BK42" s="22">
        <f>IF(BK$8="Bayern",SUMIFS(Erl.Gögn!$H$2:$H$30,Erl.Gögn!$E$2:$E$30,$A42,Erl.Gögn!$A$2:$A$30,BK$207)/1000,IF(BK$8="Allianz",SUMIFS(Erl.Gögn!$H$2:$H$30,Erl.Gögn!$E$2:$E$30,$A42,Erl.Gögn!$A$2:$A$30,BK$207)/1000,SUMIFS(Gögn!$I$2:$I$11876,Gögn!$F$2:$F$11876,$A42,Gögn!$A$2:$A$11876,BK$207)/1000))</f>
        <v>2936.6109999999999</v>
      </c>
      <c r="BL42" s="22">
        <f>IF(BL$8="Bayern",SUMIFS(Erl.Gögn!$H$2:$H$30,Erl.Gögn!$E$2:$E$30,$A42,Erl.Gögn!$A$2:$A$30,BL$207)/1000,IF(BL$8="Allianz",SUMIFS(Erl.Gögn!$H$2:$H$30,Erl.Gögn!$E$2:$E$30,$A42,Erl.Gögn!$A$2:$A$30,BL$207)/1000,SUMIFS(Gögn!$I$2:$I$11876,Gögn!$F$2:$F$11876,$A42,Gögn!$A$2:$A$11876,BL$207)/1000))</f>
        <v>21428.815999999999</v>
      </c>
      <c r="BM42" s="22">
        <f>IF(BM$8="Bayern",SUMIFS(Erl.Gögn!$H$2:$H$30,Erl.Gögn!$E$2:$E$30,$A42,Erl.Gögn!$A$2:$A$30,BM$207)/1000,IF(BM$8="Allianz",SUMIFS(Erl.Gögn!$H$2:$H$30,Erl.Gögn!$E$2:$E$30,$A42,Erl.Gögn!$A$2:$A$30,BM$207)/1000,SUMIFS(Gögn!$I$2:$I$11876,Gögn!$F$2:$F$11876,$A42,Gögn!$A$2:$A$11876,BM$207)/1000))</f>
        <v>2125.8209999999999</v>
      </c>
      <c r="BN42" s="22">
        <f>IF(BN$8="Bayern",SUMIFS(Erl.Gögn!$H$2:$H$30,Erl.Gögn!$E$2:$E$30,$A42,Erl.Gögn!$A$2:$A$30,BN$207)/1000,IF(BN$8="Allianz",SUMIFS(Erl.Gögn!$H$2:$H$30,Erl.Gögn!$E$2:$E$30,$A42,Erl.Gögn!$A$2:$A$30,BN$207)/1000,SUMIFS(Gögn!$I$2:$I$11876,Gögn!$F$2:$F$11876,$A42,Gögn!$A$2:$A$11876,BN$207)/1000))</f>
        <v>3190.2289999999998</v>
      </c>
      <c r="BO42" s="22">
        <f>IF(BO$8="Bayern",SUMIFS(Erl.Gögn!$H$2:$H$30,Erl.Gögn!$E$2:$E$30,$A42,Erl.Gögn!$A$2:$A$30,BO$207)/1000,IF(BO$8="Allianz",SUMIFS(Erl.Gögn!$H$2:$H$30,Erl.Gögn!$E$2:$E$30,$A42,Erl.Gögn!$A$2:$A$30,BO$207)/1000,SUMIFS(Gögn!$I$2:$I$11876,Gögn!$F$2:$F$11876,$A42,Gögn!$A$2:$A$11876,BO$207)/1000))</f>
        <v>0</v>
      </c>
      <c r="BP42" s="22">
        <f>IF(BP$8="Bayern",SUMIFS(Erl.Gögn!$H$2:$H$30,Erl.Gögn!$E$2:$E$30,$A42,Erl.Gögn!$A$2:$A$30,BP$207)/1000,IF(BP$8="Allianz",SUMIFS(Erl.Gögn!$H$2:$H$30,Erl.Gögn!$E$2:$E$30,$A42,Erl.Gögn!$A$2:$A$30,BP$207)/1000,SUMIFS(Gögn!$I$2:$I$11876,Gögn!$F$2:$F$11876,$A42,Gögn!$A$2:$A$11876,BP$207)/1000))</f>
        <v>387.38400000000001</v>
      </c>
      <c r="BQ42" s="22">
        <f>IF(BQ$8="Bayern",SUMIFS(Erl.Gögn!$H$2:$H$30,Erl.Gögn!$E$2:$E$30,$A42,Erl.Gögn!$A$2:$A$30,BQ$207)/1000,IF(BQ$8="Allianz",SUMIFS(Erl.Gögn!$H$2:$H$30,Erl.Gögn!$E$2:$E$30,$A42,Erl.Gögn!$A$2:$A$30,BQ$207)/1000,SUMIFS(Gögn!$I$2:$I$11876,Gögn!$F$2:$F$11876,$A42,Gögn!$A$2:$A$11876,BQ$207)/1000))</f>
        <v>664.197</v>
      </c>
      <c r="BR42" s="22">
        <f>IF(BR$8="Bayern",SUMIFS(Erl.Gögn!$H$2:$H$30,Erl.Gögn!$E$2:$E$30,$A42,Erl.Gögn!$A$2:$A$30,BR$207)/1000,IF(BR$8="Allianz",SUMIFS(Erl.Gögn!$H$2:$H$30,Erl.Gögn!$E$2:$E$30,$A42,Erl.Gögn!$A$2:$A$30,BR$207)/1000,SUMIFS(Gögn!$I$2:$I$11876,Gögn!$F$2:$F$11876,$A42,Gögn!$A$2:$A$11876,BR$207)/1000))</f>
        <v>348.476</v>
      </c>
      <c r="BS42" s="22">
        <f>IF(BS$8="Bayern",SUMIFS(Erl.Gögn!$H$2:$H$30,Erl.Gögn!$E$2:$E$30,$A42,Erl.Gögn!$A$2:$A$30,BS$207)/1000,IF(BS$8="Allianz",SUMIFS(Erl.Gögn!$H$2:$H$30,Erl.Gögn!$E$2:$E$30,$A42,Erl.Gögn!$A$2:$A$30,BS$207)/1000,SUMIFS(Gögn!$I$2:$I$11876,Gögn!$F$2:$F$11876,$A42,Gögn!$A$2:$A$11876,BS$207)/1000))</f>
        <v>6558</v>
      </c>
      <c r="BT42" s="22">
        <f>IF(BT$8="Bayern",SUMIFS(Erl.Gögn!$H$2:$H$30,Erl.Gögn!$E$2:$E$30,$A42,Erl.Gögn!$A$2:$A$30,BT$207)/1000,IF(BT$8="Allianz",SUMIFS(Erl.Gögn!$H$2:$H$30,Erl.Gögn!$E$2:$E$30,$A42,Erl.Gögn!$A$2:$A$30,BT$207)/1000,SUMIFS(Gögn!$I$2:$I$11876,Gögn!$F$2:$F$11876,$A42,Gögn!$A$2:$A$11876,BT$207)/1000))</f>
        <v>35845</v>
      </c>
      <c r="BU42" s="22">
        <f>IF(BU$8="Bayern",SUMIFS(Erl.Gögn!$H$2:$H$30,Erl.Gögn!$E$2:$E$30,$A42,Erl.Gögn!$A$2:$A$30,BU$207)/1000,IF(BU$8="Allianz",SUMIFS(Erl.Gögn!$H$2:$H$30,Erl.Gögn!$E$2:$E$30,$A42,Erl.Gögn!$A$2:$A$30,BU$207)/1000,SUMIFS(Gögn!$I$2:$I$11876,Gögn!$F$2:$F$11876,$A42,Gögn!$A$2:$A$11876,BU$207)/1000))</f>
        <v>714</v>
      </c>
      <c r="BV42" s="22">
        <f>IF(BV$8="Bayern",SUMIFS(Erl.Gögn!$H$2:$H$30,Erl.Gögn!$E$2:$E$30,$A42,Erl.Gögn!$A$2:$A$30,BV$207)/1000,IF(BV$8="Allianz",SUMIFS(Erl.Gögn!$H$2:$H$30,Erl.Gögn!$E$2:$E$30,$A42,Erl.Gögn!$A$2:$A$30,BV$207)/1000,SUMIFS(Gögn!$I$2:$I$11876,Gögn!$F$2:$F$11876,$A42,Gögn!$A$2:$A$11876,BV$207)/1000))</f>
        <v>7909.9849999999997</v>
      </c>
      <c r="BW42" s="22">
        <f>IF(BW$8="Bayern",SUMIFS(Erl.Gögn!$H$2:$H$30,Erl.Gögn!$E$2:$E$30,$A42,Erl.Gögn!$A$2:$A$30,BW$207)/1000,IF(BW$8="Allianz",SUMIFS(Erl.Gögn!$H$2:$H$30,Erl.Gögn!$E$2:$E$30,$A42,Erl.Gögn!$A$2:$A$30,BW$207)/1000,SUMIFS(Gögn!$I$2:$I$11876,Gögn!$F$2:$F$11876,$A42,Gögn!$A$2:$A$11876,BW$207)/1000))</f>
        <v>6569.3540000000003</v>
      </c>
      <c r="BX42" s="22">
        <f>IF(BX$8="Bayern",SUMIFS(Erl.Gögn!$H$2:$H$30,Erl.Gögn!$E$2:$E$30,$A42,Erl.Gögn!$A$2:$A$30,BX$207)/1000,IF(BX$8="Allianz",SUMIFS(Erl.Gögn!$H$2:$H$30,Erl.Gögn!$E$2:$E$30,$A42,Erl.Gögn!$A$2:$A$30,BX$207)/1000,SUMIFS(Gögn!$I$2:$I$11876,Gögn!$F$2:$F$11876,$A42,Gögn!$A$2:$A$11876,BX$207)/1000))</f>
        <v>96.674000000000007</v>
      </c>
      <c r="BY42" s="22">
        <f>IF(BY$8="Bayern",SUMIFS(Erl.Gögn!$H$2:$H$30,Erl.Gögn!$E$2:$E$30,$A42,Erl.Gögn!$A$2:$A$30,BY$207)/1000,IF(BY$8="Allianz",SUMIFS(Erl.Gögn!$H$2:$H$30,Erl.Gögn!$E$2:$E$30,$A42,Erl.Gögn!$A$2:$A$30,BY$207)/1000,SUMIFS(Gögn!$I$2:$I$11876,Gögn!$F$2:$F$11876,$A42,Gögn!$A$2:$A$11876,BY$207)/1000))</f>
        <v>10744.887000000001</v>
      </c>
      <c r="BZ42" s="22">
        <f>IF(BZ$8="Bayern",SUMIFS(Erl.Gögn!$H$2:$H$30,Erl.Gögn!$E$2:$E$30,$A42,Erl.Gögn!$A$2:$A$30,BZ$207)/1000,IF(BZ$8="Allianz",SUMIFS(Erl.Gögn!$H$2:$H$30,Erl.Gögn!$E$2:$E$30,$A42,Erl.Gögn!$A$2:$A$30,BZ$207)/1000,SUMIFS(Gögn!$I$2:$I$11876,Gögn!$F$2:$F$11876,$A42,Gögn!$A$2:$A$11876,BZ$207)/1000))</f>
        <v>26375.685000000001</v>
      </c>
      <c r="CA42" s="22">
        <f>IF(CA$8="Bayern",SUMIFS(Erl.Gögn!$H$2:$H$30,Erl.Gögn!$E$2:$E$30,$A42,Erl.Gögn!$A$2:$A$30,CA$207)/1000,IF(CA$8="Allianz",SUMIFS(Erl.Gögn!$H$2:$H$30,Erl.Gögn!$E$2:$E$30,$A42,Erl.Gögn!$A$2:$A$30,CA$207)/1000,SUMIFS(Gögn!$I$2:$I$11876,Gögn!$F$2:$F$11876,$A42,Gögn!$A$2:$A$11876,CA$207)/1000))</f>
        <v>566.976</v>
      </c>
      <c r="CB42" s="22">
        <f>IF(CB$8="Bayern",SUMIFS(Erl.Gögn!$H$2:$H$30,Erl.Gögn!$E$2:$E$30,$A42,Erl.Gögn!$A$2:$A$30,CB$207)/1000,IF(CB$8="Allianz",SUMIFS(Erl.Gögn!$H$2:$H$30,Erl.Gögn!$E$2:$E$30,$A42,Erl.Gögn!$A$2:$A$30,CB$207)/1000,SUMIFS(Gögn!$I$2:$I$11876,Gögn!$F$2:$F$11876,$A42,Gögn!$A$2:$A$11876,CB$207)/1000))</f>
        <v>1873.741</v>
      </c>
      <c r="CC42" s="22">
        <f>IF(CC$8="Bayern",SUMIFS(Erl.Gögn!$H$2:$H$30,Erl.Gögn!$E$2:$E$30,$A42,Erl.Gögn!$A$2:$A$30,CC$207)/1000,IF(CC$8="Allianz",SUMIFS(Erl.Gögn!$H$2:$H$30,Erl.Gögn!$E$2:$E$30,$A42,Erl.Gögn!$A$2:$A$30,CC$207)/1000,SUMIFS(Gögn!$I$2:$I$11876,Gögn!$F$2:$F$11876,$A42,Gögn!$A$2:$A$11876,CC$207)/1000))</f>
        <v>0</v>
      </c>
      <c r="CD42" s="22">
        <f>IF(CD$8="Bayern",SUMIFS(Erl.Gögn!$H$2:$H$30,Erl.Gögn!$E$2:$E$30,$A42,Erl.Gögn!$A$2:$A$30,CD$207)/1000,IF(CD$8="Allianz",SUMIFS(Erl.Gögn!$H$2:$H$30,Erl.Gögn!$E$2:$E$30,$A42,Erl.Gögn!$A$2:$A$30,CD$207)/1000,SUMIFS(Gögn!$I$2:$I$11876,Gögn!$F$2:$F$11876,$A42,Gögn!$A$2:$A$11876,CD$207)/1000))</f>
        <v>0</v>
      </c>
    </row>
    <row r="43" spans="1:82" s="48" customFormat="1" ht="15">
      <c r="A43" s="45" t="s">
        <v>465</v>
      </c>
      <c r="B43" s="45"/>
      <c r="C43" s="26" t="s">
        <v>283</v>
      </c>
      <c r="D43" s="46">
        <f>SUM(E43:CD43)</f>
        <v>1831903.9770000007</v>
      </c>
      <c r="E43" s="46">
        <f t="shared" ref="E43:BP43" si="17">SUM(E42)</f>
        <v>93367.232000000004</v>
      </c>
      <c r="F43" s="46">
        <f t="shared" si="17"/>
        <v>194414.54699999999</v>
      </c>
      <c r="G43" s="46">
        <f t="shared" si="17"/>
        <v>73797.481</v>
      </c>
      <c r="H43" s="46">
        <f t="shared" si="17"/>
        <v>1069.587</v>
      </c>
      <c r="I43" s="46">
        <f t="shared" si="17"/>
        <v>65184.366000000002</v>
      </c>
      <c r="J43" s="46">
        <f t="shared" si="17"/>
        <v>3053.1689999999999</v>
      </c>
      <c r="K43" s="46">
        <f t="shared" si="17"/>
        <v>1342.9549999999999</v>
      </c>
      <c r="L43" s="46">
        <f t="shared" si="17"/>
        <v>3206</v>
      </c>
      <c r="M43" s="46">
        <f t="shared" si="17"/>
        <v>9116</v>
      </c>
      <c r="N43" s="46">
        <f t="shared" si="17"/>
        <v>15883</v>
      </c>
      <c r="O43" s="46">
        <f t="shared" si="17"/>
        <v>58946</v>
      </c>
      <c r="P43" s="46">
        <f t="shared" si="17"/>
        <v>82733</v>
      </c>
      <c r="Q43" s="46">
        <f t="shared" si="17"/>
        <v>56801</v>
      </c>
      <c r="R43" s="46">
        <f t="shared" si="17"/>
        <v>131581</v>
      </c>
      <c r="S43" s="46">
        <f t="shared" si="17"/>
        <v>18997</v>
      </c>
      <c r="T43" s="46">
        <f t="shared" si="17"/>
        <v>11931.857</v>
      </c>
      <c r="U43" s="46">
        <f t="shared" si="17"/>
        <v>25010.337</v>
      </c>
      <c r="V43" s="46">
        <f t="shared" si="17"/>
        <v>5761.8559999999998</v>
      </c>
      <c r="W43" s="46">
        <f t="shared" si="17"/>
        <v>45.491999999999997</v>
      </c>
      <c r="X43" s="46">
        <f t="shared" si="17"/>
        <v>799.71600000000001</v>
      </c>
      <c r="Y43" s="46">
        <f t="shared" si="17"/>
        <v>264125</v>
      </c>
      <c r="Z43" s="46">
        <f t="shared" si="17"/>
        <v>38963</v>
      </c>
      <c r="AA43" s="46">
        <f t="shared" si="17"/>
        <v>60465</v>
      </c>
      <c r="AB43" s="46">
        <f t="shared" si="17"/>
        <v>3006</v>
      </c>
      <c r="AC43" s="46">
        <f t="shared" si="17"/>
        <v>0</v>
      </c>
      <c r="AD43" s="46">
        <f t="shared" si="17"/>
        <v>11322.916999999999</v>
      </c>
      <c r="AE43" s="46">
        <f t="shared" si="17"/>
        <v>10969.605</v>
      </c>
      <c r="AF43" s="46">
        <f t="shared" si="17"/>
        <v>4004.35</v>
      </c>
      <c r="AG43" s="46">
        <f t="shared" si="17"/>
        <v>7462.2979999999998</v>
      </c>
      <c r="AH43" s="46">
        <f t="shared" si="17"/>
        <v>10502.404</v>
      </c>
      <c r="AI43" s="46">
        <f t="shared" si="17"/>
        <v>0</v>
      </c>
      <c r="AJ43" s="46">
        <f t="shared" si="17"/>
        <v>0</v>
      </c>
      <c r="AK43" s="46">
        <f t="shared" si="17"/>
        <v>3691.7759999999998</v>
      </c>
      <c r="AL43" s="46">
        <f t="shared" si="17"/>
        <v>19660.861000000001</v>
      </c>
      <c r="AM43" s="46">
        <f t="shared" si="17"/>
        <v>26627.309000000001</v>
      </c>
      <c r="AN43" s="46">
        <f t="shared" si="17"/>
        <v>37813.285000000003</v>
      </c>
      <c r="AO43" s="46">
        <f t="shared" si="17"/>
        <v>25305.017</v>
      </c>
      <c r="AP43" s="46">
        <f t="shared" si="17"/>
        <v>276.928</v>
      </c>
      <c r="AQ43" s="46">
        <f t="shared" si="17"/>
        <v>90929.793999999994</v>
      </c>
      <c r="AR43" s="46">
        <f t="shared" si="17"/>
        <v>83036.570000000007</v>
      </c>
      <c r="AS43" s="46">
        <f t="shared" si="17"/>
        <v>62367.034</v>
      </c>
      <c r="AT43" s="46">
        <f t="shared" si="17"/>
        <v>37025.14</v>
      </c>
      <c r="AU43" s="46">
        <f t="shared" si="17"/>
        <v>0</v>
      </c>
      <c r="AV43" s="46">
        <f t="shared" si="17"/>
        <v>0</v>
      </c>
      <c r="AW43" s="46">
        <f t="shared" si="17"/>
        <v>0</v>
      </c>
      <c r="AX43" s="46">
        <f t="shared" si="17"/>
        <v>0</v>
      </c>
      <c r="AY43" s="46">
        <f t="shared" si="17"/>
        <v>0</v>
      </c>
      <c r="AZ43" s="46">
        <f t="shared" si="17"/>
        <v>0</v>
      </c>
      <c r="BA43" s="46">
        <f t="shared" si="17"/>
        <v>0</v>
      </c>
      <c r="BB43" s="46">
        <f t="shared" si="17"/>
        <v>13690.235000000001</v>
      </c>
      <c r="BC43" s="46">
        <f t="shared" si="17"/>
        <v>0</v>
      </c>
      <c r="BD43" s="46">
        <f t="shared" si="17"/>
        <v>0</v>
      </c>
      <c r="BE43" s="46">
        <f t="shared" si="17"/>
        <v>8208.4789999999994</v>
      </c>
      <c r="BF43" s="46">
        <f t="shared" si="17"/>
        <v>2355.5700000000002</v>
      </c>
      <c r="BG43" s="46">
        <f t="shared" si="17"/>
        <v>5768.2950000000001</v>
      </c>
      <c r="BH43" s="46">
        <f t="shared" si="17"/>
        <v>14375.216</v>
      </c>
      <c r="BI43" s="46">
        <f t="shared" si="17"/>
        <v>4699.6080000000002</v>
      </c>
      <c r="BJ43" s="46">
        <f t="shared" si="17"/>
        <v>3874.855</v>
      </c>
      <c r="BK43" s="46">
        <f t="shared" si="17"/>
        <v>2936.6109999999999</v>
      </c>
      <c r="BL43" s="46">
        <f t="shared" si="17"/>
        <v>21428.815999999999</v>
      </c>
      <c r="BM43" s="46">
        <f t="shared" si="17"/>
        <v>2125.8209999999999</v>
      </c>
      <c r="BN43" s="46">
        <f t="shared" si="17"/>
        <v>3190.2289999999998</v>
      </c>
      <c r="BO43" s="46">
        <f t="shared" si="17"/>
        <v>0</v>
      </c>
      <c r="BP43" s="46">
        <f t="shared" si="17"/>
        <v>387.38400000000001</v>
      </c>
      <c r="BQ43" s="46">
        <f t="shared" ref="BQ43:BX43" si="18">SUM(BQ42)</f>
        <v>664.197</v>
      </c>
      <c r="BR43" s="46">
        <f t="shared" si="18"/>
        <v>348.476</v>
      </c>
      <c r="BS43" s="46">
        <f t="shared" si="18"/>
        <v>6558</v>
      </c>
      <c r="BT43" s="46">
        <f t="shared" si="18"/>
        <v>35845</v>
      </c>
      <c r="BU43" s="46">
        <f t="shared" si="18"/>
        <v>714</v>
      </c>
      <c r="BV43" s="46">
        <f t="shared" si="18"/>
        <v>7909.9849999999997</v>
      </c>
      <c r="BW43" s="46">
        <f t="shared" si="18"/>
        <v>6569.3540000000003</v>
      </c>
      <c r="BX43" s="46">
        <f t="shared" si="18"/>
        <v>96.674000000000007</v>
      </c>
      <c r="BY43" s="46">
        <f t="shared" ref="BY43:CB43" si="19">SUM(BY42)</f>
        <v>10744.887000000001</v>
      </c>
      <c r="BZ43" s="46">
        <f t="shared" si="19"/>
        <v>26375.685000000001</v>
      </c>
      <c r="CA43" s="46">
        <f t="shared" si="19"/>
        <v>566.976</v>
      </c>
      <c r="CB43" s="46">
        <f t="shared" si="19"/>
        <v>1873.741</v>
      </c>
      <c r="CC43" s="46">
        <f t="shared" ref="CC43:CD43" si="20">SUM(CC42)</f>
        <v>0</v>
      </c>
      <c r="CD43" s="46">
        <f t="shared" si="20"/>
        <v>0</v>
      </c>
    </row>
    <row r="44" spans="1:82" ht="15">
      <c r="A44" s="5" t="s">
        <v>465</v>
      </c>
      <c r="B44" s="5"/>
      <c r="C44" s="25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</row>
    <row r="45" spans="1:82" ht="15.75">
      <c r="A45" s="5" t="s">
        <v>192</v>
      </c>
      <c r="B45" s="5"/>
      <c r="C45" s="27" t="s">
        <v>193</v>
      </c>
      <c r="D45" s="24">
        <f>SUM(E45:CD45)</f>
        <v>2508.5229999999997</v>
      </c>
      <c r="E45" s="24">
        <f>IF(E$8="Bayern",SUMIFS(Erl.Gögn!$H$2:$H$30,Erl.Gögn!$E$2:$E$30,$A45,Erl.Gögn!$A$2:$A$30,E$207)/1000,IF(E$8="Allianz",SUMIFS(Erl.Gögn!$H$2:$H$30,Erl.Gögn!$E$2:$E$30,$A45,Erl.Gögn!$A$2:$A$30,E$207)/1000,SUMIFS(Gögn!$I$2:$I$11876,Gögn!$F$2:$F$11876,$A45,Gögn!$A$2:$A$11876,E$207)/1000))</f>
        <v>539.44200000000001</v>
      </c>
      <c r="F45" s="24">
        <f>IF(F$8="Bayern",SUMIFS(Erl.Gögn!$H$2:$H$30,Erl.Gögn!$E$2:$E$30,$A45,Erl.Gögn!$A$2:$A$30,F$207)/1000,IF(F$8="Allianz",SUMIFS(Erl.Gögn!$H$2:$H$30,Erl.Gögn!$E$2:$E$30,$A45,Erl.Gögn!$A$2:$A$30,F$207)/1000,SUMIFS(Gögn!$I$2:$I$11876,Gögn!$F$2:$F$11876,$A45,Gögn!$A$2:$A$11876,F$207)/1000))</f>
        <v>1128.2239999999999</v>
      </c>
      <c r="G45" s="24">
        <f>IF(G$8="Bayern",SUMIFS(Erl.Gögn!$H$2:$H$30,Erl.Gögn!$E$2:$E$30,$A45,Erl.Gögn!$A$2:$A$30,G$207)/1000,IF(G$8="Allianz",SUMIFS(Erl.Gögn!$H$2:$H$30,Erl.Gögn!$E$2:$E$30,$A45,Erl.Gögn!$A$2:$A$30,G$207)/1000,SUMIFS(Gögn!$I$2:$I$11876,Gögn!$F$2:$F$11876,$A45,Gögn!$A$2:$A$11876,G$207)/1000))</f>
        <v>426.50599999999997</v>
      </c>
      <c r="H45" s="24">
        <f>IF(H$8="Bayern",SUMIFS(Erl.Gögn!$H$2:$H$30,Erl.Gögn!$E$2:$E$30,$A45,Erl.Gögn!$A$2:$A$30,H$207)/1000,IF(H$8="Allianz",SUMIFS(Erl.Gögn!$H$2:$H$30,Erl.Gögn!$E$2:$E$30,$A45,Erl.Gögn!$A$2:$A$30,H$207)/1000,SUMIFS(Gögn!$I$2:$I$11876,Gögn!$F$2:$F$11876,$A45,Gögn!$A$2:$A$11876,H$207)/1000))</f>
        <v>6.2359999999999998</v>
      </c>
      <c r="I45" s="24">
        <f>IF(I$8="Bayern",SUMIFS(Erl.Gögn!$H$2:$H$30,Erl.Gögn!$E$2:$E$30,$A45,Erl.Gögn!$A$2:$A$30,I$207)/1000,IF(I$8="Allianz",SUMIFS(Erl.Gögn!$H$2:$H$30,Erl.Gögn!$E$2:$E$30,$A45,Erl.Gögn!$A$2:$A$30,I$207)/1000,SUMIFS(Gögn!$I$2:$I$11876,Gögn!$F$2:$F$11876,$A45,Gögn!$A$2:$A$11876,I$207)/1000))</f>
        <v>382.28699999999998</v>
      </c>
      <c r="J45" s="24">
        <f>IF(J$8="Bayern",SUMIFS(Erl.Gögn!$H$2:$H$30,Erl.Gögn!$E$2:$E$30,$A45,Erl.Gögn!$A$2:$A$30,J$207)/1000,IF(J$8="Allianz",SUMIFS(Erl.Gögn!$H$2:$H$30,Erl.Gögn!$E$2:$E$30,$A45,Erl.Gögn!$A$2:$A$30,J$207)/1000,SUMIFS(Gögn!$I$2:$I$11876,Gögn!$F$2:$F$11876,$A45,Gögn!$A$2:$A$11876,J$207)/1000))</f>
        <v>17.960999999999999</v>
      </c>
      <c r="K45" s="24">
        <f>IF(K$8="Bayern",SUMIFS(Erl.Gögn!$H$2:$H$30,Erl.Gögn!$E$2:$E$30,$A45,Erl.Gögn!$A$2:$A$30,K$207)/1000,IF(K$8="Allianz",SUMIFS(Erl.Gögn!$H$2:$H$30,Erl.Gögn!$E$2:$E$30,$A45,Erl.Gögn!$A$2:$A$30,K$207)/1000,SUMIFS(Gögn!$I$2:$I$11876,Gögn!$F$2:$F$11876,$A45,Gögn!$A$2:$A$11876,K$207)/1000))</f>
        <v>7.867</v>
      </c>
      <c r="L45" s="24">
        <f>IF(L$8="Bayern",SUMIFS(Erl.Gögn!$H$2:$H$30,Erl.Gögn!$E$2:$E$30,$A45,Erl.Gögn!$A$2:$A$30,L$207)/1000,IF(L$8="Allianz",SUMIFS(Erl.Gögn!$H$2:$H$30,Erl.Gögn!$E$2:$E$30,$A45,Erl.Gögn!$A$2:$A$30,L$207)/1000,SUMIFS(Gögn!$I$2:$I$11876,Gögn!$F$2:$F$11876,$A45,Gögn!$A$2:$A$11876,L$207)/1000))</f>
        <v>0</v>
      </c>
      <c r="M45" s="24">
        <f>IF(M$8="Bayern",SUMIFS(Erl.Gögn!$H$2:$H$30,Erl.Gögn!$E$2:$E$30,$A45,Erl.Gögn!$A$2:$A$30,M$207)/1000,IF(M$8="Allianz",SUMIFS(Erl.Gögn!$H$2:$H$30,Erl.Gögn!$E$2:$E$30,$A45,Erl.Gögn!$A$2:$A$30,M$207)/1000,SUMIFS(Gögn!$I$2:$I$11876,Gögn!$F$2:$F$11876,$A45,Gögn!$A$2:$A$11876,M$207)/1000))</f>
        <v>0</v>
      </c>
      <c r="N45" s="24">
        <f>IF(N$8="Bayern",SUMIFS(Erl.Gögn!$H$2:$H$30,Erl.Gögn!$E$2:$E$30,$A45,Erl.Gögn!$A$2:$A$30,N$207)/1000,IF(N$8="Allianz",SUMIFS(Erl.Gögn!$H$2:$H$30,Erl.Gögn!$E$2:$E$30,$A45,Erl.Gögn!$A$2:$A$30,N$207)/1000,SUMIFS(Gögn!$I$2:$I$11876,Gögn!$F$2:$F$11876,$A45,Gögn!$A$2:$A$11876,N$207)/1000))</f>
        <v>0</v>
      </c>
      <c r="O45" s="24">
        <f>IF(O$8="Bayern",SUMIFS(Erl.Gögn!$H$2:$H$30,Erl.Gögn!$E$2:$E$30,$A45,Erl.Gögn!$A$2:$A$30,O$207)/1000,IF(O$8="Allianz",SUMIFS(Erl.Gögn!$H$2:$H$30,Erl.Gögn!$E$2:$E$30,$A45,Erl.Gögn!$A$2:$A$30,O$207)/1000,SUMIFS(Gögn!$I$2:$I$11876,Gögn!$F$2:$F$11876,$A45,Gögn!$A$2:$A$11876,O$207)/1000))</f>
        <v>0</v>
      </c>
      <c r="P45" s="24">
        <f>IF(P$8="Bayern",SUMIFS(Erl.Gögn!$H$2:$H$30,Erl.Gögn!$E$2:$E$30,$A45,Erl.Gögn!$A$2:$A$30,P$207)/1000,IF(P$8="Allianz",SUMIFS(Erl.Gögn!$H$2:$H$30,Erl.Gögn!$E$2:$E$30,$A45,Erl.Gögn!$A$2:$A$30,P$207)/1000,SUMIFS(Gögn!$I$2:$I$11876,Gögn!$F$2:$F$11876,$A45,Gögn!$A$2:$A$11876,P$207)/1000))</f>
        <v>0</v>
      </c>
      <c r="Q45" s="24">
        <f>IF(Q$8="Bayern",SUMIFS(Erl.Gögn!$H$2:$H$30,Erl.Gögn!$E$2:$E$30,$A45,Erl.Gögn!$A$2:$A$30,Q$207)/1000,IF(Q$8="Allianz",SUMIFS(Erl.Gögn!$H$2:$H$30,Erl.Gögn!$E$2:$E$30,$A45,Erl.Gögn!$A$2:$A$30,Q$207)/1000,SUMIFS(Gögn!$I$2:$I$11876,Gögn!$F$2:$F$11876,$A45,Gögn!$A$2:$A$11876,Q$207)/1000))</f>
        <v>0</v>
      </c>
      <c r="R45" s="24">
        <f>IF(R$8="Bayern",SUMIFS(Erl.Gögn!$H$2:$H$30,Erl.Gögn!$E$2:$E$30,$A45,Erl.Gögn!$A$2:$A$30,R$207)/1000,IF(R$8="Allianz",SUMIFS(Erl.Gögn!$H$2:$H$30,Erl.Gögn!$E$2:$E$30,$A45,Erl.Gögn!$A$2:$A$30,R$207)/1000,SUMIFS(Gögn!$I$2:$I$11876,Gögn!$F$2:$F$11876,$A45,Gögn!$A$2:$A$11876,R$207)/1000))</f>
        <v>0</v>
      </c>
      <c r="S45" s="24">
        <f>IF(S$8="Bayern",SUMIFS(Erl.Gögn!$H$2:$H$30,Erl.Gögn!$E$2:$E$30,$A45,Erl.Gögn!$A$2:$A$30,S$207)/1000,IF(S$8="Allianz",SUMIFS(Erl.Gögn!$H$2:$H$30,Erl.Gögn!$E$2:$E$30,$A45,Erl.Gögn!$A$2:$A$30,S$207)/1000,SUMIFS(Gögn!$I$2:$I$11876,Gögn!$F$2:$F$11876,$A45,Gögn!$A$2:$A$11876,S$207)/1000))</f>
        <v>0</v>
      </c>
      <c r="T45" s="24">
        <f>IF(T$8="Bayern",SUMIFS(Erl.Gögn!$H$2:$H$30,Erl.Gögn!$E$2:$E$30,$A45,Erl.Gögn!$A$2:$A$30,T$207)/1000,IF(T$8="Allianz",SUMIFS(Erl.Gögn!$H$2:$H$30,Erl.Gögn!$E$2:$E$30,$A45,Erl.Gögn!$A$2:$A$30,T$207)/1000,SUMIFS(Gögn!$I$2:$I$11876,Gögn!$F$2:$F$11876,$A45,Gögn!$A$2:$A$11876,T$207)/1000))</f>
        <v>0</v>
      </c>
      <c r="U45" s="24">
        <f>IF(U$8="Bayern",SUMIFS(Erl.Gögn!$H$2:$H$30,Erl.Gögn!$E$2:$E$30,$A45,Erl.Gögn!$A$2:$A$30,U$207)/1000,IF(U$8="Allianz",SUMIFS(Erl.Gögn!$H$2:$H$30,Erl.Gögn!$E$2:$E$30,$A45,Erl.Gögn!$A$2:$A$30,U$207)/1000,SUMIFS(Gögn!$I$2:$I$11876,Gögn!$F$2:$F$11876,$A45,Gögn!$A$2:$A$11876,U$207)/1000))</f>
        <v>0</v>
      </c>
      <c r="V45" s="24">
        <f>IF(V$8="Bayern",SUMIFS(Erl.Gögn!$H$2:$H$30,Erl.Gögn!$E$2:$E$30,$A45,Erl.Gögn!$A$2:$A$30,V$207)/1000,IF(V$8="Allianz",SUMIFS(Erl.Gögn!$H$2:$H$30,Erl.Gögn!$E$2:$E$30,$A45,Erl.Gögn!$A$2:$A$30,V$207)/1000,SUMIFS(Gögn!$I$2:$I$11876,Gögn!$F$2:$F$11876,$A45,Gögn!$A$2:$A$11876,V$207)/1000))</f>
        <v>0</v>
      </c>
      <c r="W45" s="24">
        <f>IF(W$8="Bayern",SUMIFS(Erl.Gögn!$H$2:$H$30,Erl.Gögn!$E$2:$E$30,$A45,Erl.Gögn!$A$2:$A$30,W$207)/1000,IF(W$8="Allianz",SUMIFS(Erl.Gögn!$H$2:$H$30,Erl.Gögn!$E$2:$E$30,$A45,Erl.Gögn!$A$2:$A$30,W$207)/1000,SUMIFS(Gögn!$I$2:$I$11876,Gögn!$F$2:$F$11876,$A45,Gögn!$A$2:$A$11876,W$207)/1000))</f>
        <v>0</v>
      </c>
      <c r="X45" s="24">
        <f>IF(X$8="Bayern",SUMIFS(Erl.Gögn!$H$2:$H$30,Erl.Gögn!$E$2:$E$30,$A45,Erl.Gögn!$A$2:$A$30,X$207)/1000,IF(X$8="Allianz",SUMIFS(Erl.Gögn!$H$2:$H$30,Erl.Gögn!$E$2:$E$30,$A45,Erl.Gögn!$A$2:$A$30,X$207)/1000,SUMIFS(Gögn!$I$2:$I$11876,Gögn!$F$2:$F$11876,$A45,Gögn!$A$2:$A$11876,X$207)/1000))</f>
        <v>0</v>
      </c>
      <c r="Y45" s="24">
        <f>IF(Y$8="Bayern",SUMIFS(Erl.Gögn!$H$2:$H$30,Erl.Gögn!$E$2:$E$30,$A45,Erl.Gögn!$A$2:$A$30,Y$207)/1000,IF(Y$8="Allianz",SUMIFS(Erl.Gögn!$H$2:$H$30,Erl.Gögn!$E$2:$E$30,$A45,Erl.Gögn!$A$2:$A$30,Y$207)/1000,SUMIFS(Gögn!$I$2:$I$11876,Gögn!$F$2:$F$11876,$A45,Gögn!$A$2:$A$11876,Y$207)/1000))</f>
        <v>0</v>
      </c>
      <c r="Z45" s="24">
        <f>IF(Z$8="Bayern",SUMIFS(Erl.Gögn!$H$2:$H$30,Erl.Gögn!$E$2:$E$30,$A45,Erl.Gögn!$A$2:$A$30,Z$207)/1000,IF(Z$8="Allianz",SUMIFS(Erl.Gögn!$H$2:$H$30,Erl.Gögn!$E$2:$E$30,$A45,Erl.Gögn!$A$2:$A$30,Z$207)/1000,SUMIFS(Gögn!$I$2:$I$11876,Gögn!$F$2:$F$11876,$A45,Gögn!$A$2:$A$11876,Z$207)/1000))</f>
        <v>0</v>
      </c>
      <c r="AA45" s="24">
        <f>IF(AA$8="Bayern",SUMIFS(Erl.Gögn!$H$2:$H$30,Erl.Gögn!$E$2:$E$30,$A45,Erl.Gögn!$A$2:$A$30,AA$207)/1000,IF(AA$8="Allianz",SUMIFS(Erl.Gögn!$H$2:$H$30,Erl.Gögn!$E$2:$E$30,$A45,Erl.Gögn!$A$2:$A$30,AA$207)/1000,SUMIFS(Gögn!$I$2:$I$11876,Gögn!$F$2:$F$11876,$A45,Gögn!$A$2:$A$11876,AA$207)/1000))</f>
        <v>0</v>
      </c>
      <c r="AB45" s="24">
        <f>IF(AB$8="Bayern",SUMIFS(Erl.Gögn!$H$2:$H$30,Erl.Gögn!$E$2:$E$30,$A45,Erl.Gögn!$A$2:$A$30,AB$207)/1000,IF(AB$8="Allianz",SUMIFS(Erl.Gögn!$H$2:$H$30,Erl.Gögn!$E$2:$E$30,$A45,Erl.Gögn!$A$2:$A$30,AB$207)/1000,SUMIFS(Gögn!$I$2:$I$11876,Gögn!$F$2:$F$11876,$A45,Gögn!$A$2:$A$11876,AB$207)/1000))</f>
        <v>0</v>
      </c>
      <c r="AC45" s="24">
        <f>IF(AC$8="Bayern",SUMIFS(Erl.Gögn!$H$2:$H$30,Erl.Gögn!$E$2:$E$30,$A45,Erl.Gögn!$A$2:$A$30,AC$207)/1000,IF(AC$8="Allianz",SUMIFS(Erl.Gögn!$H$2:$H$30,Erl.Gögn!$E$2:$E$30,$A45,Erl.Gögn!$A$2:$A$30,AC$207)/1000,SUMIFS(Gögn!$I$2:$I$11876,Gögn!$F$2:$F$11876,$A45,Gögn!$A$2:$A$11876,AC$207)/1000))</f>
        <v>0</v>
      </c>
      <c r="AD45" s="24">
        <f>IF(AD$8="Bayern",SUMIFS(Erl.Gögn!$H$2:$H$30,Erl.Gögn!$E$2:$E$30,$A45,Erl.Gögn!$A$2:$A$30,AD$207)/1000,IF(AD$8="Allianz",SUMIFS(Erl.Gögn!$H$2:$H$30,Erl.Gögn!$E$2:$E$30,$A45,Erl.Gögn!$A$2:$A$30,AD$207)/1000,SUMIFS(Gögn!$I$2:$I$11876,Gögn!$F$2:$F$11876,$A45,Gögn!$A$2:$A$11876,AD$207)/1000))</f>
        <v>0</v>
      </c>
      <c r="AE45" s="24">
        <f>IF(AE$8="Bayern",SUMIFS(Erl.Gögn!$H$2:$H$30,Erl.Gögn!$E$2:$E$30,$A45,Erl.Gögn!$A$2:$A$30,AE$207)/1000,IF(AE$8="Allianz",SUMIFS(Erl.Gögn!$H$2:$H$30,Erl.Gögn!$E$2:$E$30,$A45,Erl.Gögn!$A$2:$A$30,AE$207)/1000,SUMIFS(Gögn!$I$2:$I$11876,Gögn!$F$2:$F$11876,$A45,Gögn!$A$2:$A$11876,AE$207)/1000))</f>
        <v>0</v>
      </c>
      <c r="AF45" s="24">
        <f>IF(AF$8="Bayern",SUMIFS(Erl.Gögn!$H$2:$H$30,Erl.Gögn!$E$2:$E$30,$A45,Erl.Gögn!$A$2:$A$30,AF$207)/1000,IF(AF$8="Allianz",SUMIFS(Erl.Gögn!$H$2:$H$30,Erl.Gögn!$E$2:$E$30,$A45,Erl.Gögn!$A$2:$A$30,AF$207)/1000,SUMIFS(Gögn!$I$2:$I$11876,Gögn!$F$2:$F$11876,$A45,Gögn!$A$2:$A$11876,AF$207)/1000))</f>
        <v>0</v>
      </c>
      <c r="AG45" s="24">
        <f>IF(AG$8="Bayern",SUMIFS(Erl.Gögn!$H$2:$H$30,Erl.Gögn!$E$2:$E$30,$A45,Erl.Gögn!$A$2:$A$30,AG$207)/1000,IF(AG$8="Allianz",SUMIFS(Erl.Gögn!$H$2:$H$30,Erl.Gögn!$E$2:$E$30,$A45,Erl.Gögn!$A$2:$A$30,AG$207)/1000,SUMIFS(Gögn!$I$2:$I$11876,Gögn!$F$2:$F$11876,$A45,Gögn!$A$2:$A$11876,AG$207)/1000))</f>
        <v>0</v>
      </c>
      <c r="AH45" s="24">
        <f>IF(AH$8="Bayern",SUMIFS(Erl.Gögn!$H$2:$H$30,Erl.Gögn!$E$2:$E$30,$A45,Erl.Gögn!$A$2:$A$30,AH$207)/1000,IF(AH$8="Allianz",SUMIFS(Erl.Gögn!$H$2:$H$30,Erl.Gögn!$E$2:$E$30,$A45,Erl.Gögn!$A$2:$A$30,AH$207)/1000,SUMIFS(Gögn!$I$2:$I$11876,Gögn!$F$2:$F$11876,$A45,Gögn!$A$2:$A$11876,AH$207)/1000))</f>
        <v>0</v>
      </c>
      <c r="AI45" s="24">
        <f>IF(AI$8="Bayern",SUMIFS(Erl.Gögn!$H$2:$H$30,Erl.Gögn!$E$2:$E$30,$A45,Erl.Gögn!$A$2:$A$30,AI$207)/1000,IF(AI$8="Allianz",SUMIFS(Erl.Gögn!$H$2:$H$30,Erl.Gögn!$E$2:$E$30,$A45,Erl.Gögn!$A$2:$A$30,AI$207)/1000,SUMIFS(Gögn!$I$2:$I$11876,Gögn!$F$2:$F$11876,$A45,Gögn!$A$2:$A$11876,AI$207)/1000))</f>
        <v>0</v>
      </c>
      <c r="AJ45" s="24">
        <f>IF(AJ$8="Bayern",SUMIFS(Erl.Gögn!$H$2:$H$30,Erl.Gögn!$E$2:$E$30,$A45,Erl.Gögn!$A$2:$A$30,AJ$207)/1000,IF(AJ$8="Allianz",SUMIFS(Erl.Gögn!$H$2:$H$30,Erl.Gögn!$E$2:$E$30,$A45,Erl.Gögn!$A$2:$A$30,AJ$207)/1000,SUMIFS(Gögn!$I$2:$I$11876,Gögn!$F$2:$F$11876,$A45,Gögn!$A$2:$A$11876,AJ$207)/1000))</f>
        <v>0</v>
      </c>
      <c r="AK45" s="24">
        <f>IF(AK$8="Bayern",SUMIFS(Erl.Gögn!$H$2:$H$30,Erl.Gögn!$E$2:$E$30,$A45,Erl.Gögn!$A$2:$A$30,AK$207)/1000,IF(AK$8="Allianz",SUMIFS(Erl.Gögn!$H$2:$H$30,Erl.Gögn!$E$2:$E$30,$A45,Erl.Gögn!$A$2:$A$30,AK$207)/1000,SUMIFS(Gögn!$I$2:$I$11876,Gögn!$F$2:$F$11876,$A45,Gögn!$A$2:$A$11876,AK$207)/1000))</f>
        <v>0</v>
      </c>
      <c r="AL45" s="24">
        <f>IF(AL$8="Bayern",SUMIFS(Erl.Gögn!$H$2:$H$30,Erl.Gögn!$E$2:$E$30,$A45,Erl.Gögn!$A$2:$A$30,AL$207)/1000,IF(AL$8="Allianz",SUMIFS(Erl.Gögn!$H$2:$H$30,Erl.Gögn!$E$2:$E$30,$A45,Erl.Gögn!$A$2:$A$30,AL$207)/1000,SUMIFS(Gögn!$I$2:$I$11876,Gögn!$F$2:$F$11876,$A45,Gögn!$A$2:$A$11876,AL$207)/1000))</f>
        <v>0</v>
      </c>
      <c r="AM45" s="24">
        <f>IF(AM$8="Bayern",SUMIFS(Erl.Gögn!$H$2:$H$30,Erl.Gögn!$E$2:$E$30,$A45,Erl.Gögn!$A$2:$A$30,AM$207)/1000,IF(AM$8="Allianz",SUMIFS(Erl.Gögn!$H$2:$H$30,Erl.Gögn!$E$2:$E$30,$A45,Erl.Gögn!$A$2:$A$30,AM$207)/1000,SUMIFS(Gögn!$I$2:$I$11876,Gögn!$F$2:$F$11876,$A45,Gögn!$A$2:$A$11876,AM$207)/1000))</f>
        <v>0</v>
      </c>
      <c r="AN45" s="24">
        <f>IF(AN$8="Bayern",SUMIFS(Erl.Gögn!$H$2:$H$30,Erl.Gögn!$E$2:$E$30,$A45,Erl.Gögn!$A$2:$A$30,AN$207)/1000,IF(AN$8="Allianz",SUMIFS(Erl.Gögn!$H$2:$H$30,Erl.Gögn!$E$2:$E$30,$A45,Erl.Gögn!$A$2:$A$30,AN$207)/1000,SUMIFS(Gögn!$I$2:$I$11876,Gögn!$F$2:$F$11876,$A45,Gögn!$A$2:$A$11876,AN$207)/1000))</f>
        <v>0</v>
      </c>
      <c r="AO45" s="24">
        <f>IF(AO$8="Bayern",SUMIFS(Erl.Gögn!$H$2:$H$30,Erl.Gögn!$E$2:$E$30,$A45,Erl.Gögn!$A$2:$A$30,AO$207)/1000,IF(AO$8="Allianz",SUMIFS(Erl.Gögn!$H$2:$H$30,Erl.Gögn!$E$2:$E$30,$A45,Erl.Gögn!$A$2:$A$30,AO$207)/1000,SUMIFS(Gögn!$I$2:$I$11876,Gögn!$F$2:$F$11876,$A45,Gögn!$A$2:$A$11876,AO$207)/1000))</f>
        <v>0</v>
      </c>
      <c r="AP45" s="24">
        <f>IF(AP$8="Bayern",SUMIFS(Erl.Gögn!$H$2:$H$30,Erl.Gögn!$E$2:$E$30,$A45,Erl.Gögn!$A$2:$A$30,AP$207)/1000,IF(AP$8="Allianz",SUMIFS(Erl.Gögn!$H$2:$H$30,Erl.Gögn!$E$2:$E$30,$A45,Erl.Gögn!$A$2:$A$30,AP$207)/1000,SUMIFS(Gögn!$I$2:$I$11876,Gögn!$F$2:$F$11876,$A45,Gögn!$A$2:$A$11876,AP$207)/1000))</f>
        <v>0</v>
      </c>
      <c r="AQ45" s="24">
        <f>IF(AQ$8="Bayern",SUMIFS(Erl.Gögn!$H$2:$H$30,Erl.Gögn!$E$2:$E$30,$A45,Erl.Gögn!$A$2:$A$30,AQ$207)/1000,IF(AQ$8="Allianz",SUMIFS(Erl.Gögn!$H$2:$H$30,Erl.Gögn!$E$2:$E$30,$A45,Erl.Gögn!$A$2:$A$30,AQ$207)/1000,SUMIFS(Gögn!$I$2:$I$11876,Gögn!$F$2:$F$11876,$A45,Gögn!$A$2:$A$11876,AQ$207)/1000))</f>
        <v>0</v>
      </c>
      <c r="AR45" s="24">
        <f>IF(AR$8="Bayern",SUMIFS(Erl.Gögn!$H$2:$H$30,Erl.Gögn!$E$2:$E$30,$A45,Erl.Gögn!$A$2:$A$30,AR$207)/1000,IF(AR$8="Allianz",SUMIFS(Erl.Gögn!$H$2:$H$30,Erl.Gögn!$E$2:$E$30,$A45,Erl.Gögn!$A$2:$A$30,AR$207)/1000,SUMIFS(Gögn!$I$2:$I$11876,Gögn!$F$2:$F$11876,$A45,Gögn!$A$2:$A$11876,AR$207)/1000))</f>
        <v>0</v>
      </c>
      <c r="AS45" s="24">
        <f>IF(AS$8="Bayern",SUMIFS(Erl.Gögn!$H$2:$H$30,Erl.Gögn!$E$2:$E$30,$A45,Erl.Gögn!$A$2:$A$30,AS$207)/1000,IF(AS$8="Allianz",SUMIFS(Erl.Gögn!$H$2:$H$30,Erl.Gögn!$E$2:$E$30,$A45,Erl.Gögn!$A$2:$A$30,AS$207)/1000,SUMIFS(Gögn!$I$2:$I$11876,Gögn!$F$2:$F$11876,$A45,Gögn!$A$2:$A$11876,AS$207)/1000))</f>
        <v>0</v>
      </c>
      <c r="AT45" s="24">
        <f>IF(AT$8="Bayern",SUMIFS(Erl.Gögn!$H$2:$H$30,Erl.Gögn!$E$2:$E$30,$A45,Erl.Gögn!$A$2:$A$30,AT$207)/1000,IF(AT$8="Allianz",SUMIFS(Erl.Gögn!$H$2:$H$30,Erl.Gögn!$E$2:$E$30,$A45,Erl.Gögn!$A$2:$A$30,AT$207)/1000,SUMIFS(Gögn!$I$2:$I$11876,Gögn!$F$2:$F$11876,$A45,Gögn!$A$2:$A$11876,AT$207)/1000))</f>
        <v>0</v>
      </c>
      <c r="AU45" s="24">
        <f>IF(AU$8="Bayern",SUMIFS(Erl.Gögn!$H$2:$H$30,Erl.Gögn!$E$2:$E$30,$A45,Erl.Gögn!$A$2:$A$30,AU$207)/1000,IF(AU$8="Allianz",SUMIFS(Erl.Gögn!$H$2:$H$30,Erl.Gögn!$E$2:$E$30,$A45,Erl.Gögn!$A$2:$A$30,AU$207)/1000,SUMIFS(Gögn!$I$2:$I$11876,Gögn!$F$2:$F$11876,$A45,Gögn!$A$2:$A$11876,AU$207)/1000))</f>
        <v>0</v>
      </c>
      <c r="AV45" s="24">
        <f>IF(AV$8="Bayern",SUMIFS(Erl.Gögn!$H$2:$H$30,Erl.Gögn!$E$2:$E$30,$A45,Erl.Gögn!$A$2:$A$30,AV$207)/1000,IF(AV$8="Allianz",SUMIFS(Erl.Gögn!$H$2:$H$30,Erl.Gögn!$E$2:$E$30,$A45,Erl.Gögn!$A$2:$A$30,AV$207)/1000,SUMIFS(Gögn!$I$2:$I$11876,Gögn!$F$2:$F$11876,$A45,Gögn!$A$2:$A$11876,AV$207)/1000))</f>
        <v>0</v>
      </c>
      <c r="AW45" s="24">
        <f>IF(AW$8="Bayern",SUMIFS(Erl.Gögn!$H$2:$H$30,Erl.Gögn!$E$2:$E$30,$A45,Erl.Gögn!$A$2:$A$30,AW$207)/1000,IF(AW$8="Allianz",SUMIFS(Erl.Gögn!$H$2:$H$30,Erl.Gögn!$E$2:$E$30,$A45,Erl.Gögn!$A$2:$A$30,AW$207)/1000,SUMIFS(Gögn!$I$2:$I$11876,Gögn!$F$2:$F$11876,$A45,Gögn!$A$2:$A$11876,AW$207)/1000))</f>
        <v>0</v>
      </c>
      <c r="AX45" s="24">
        <f>IF(AX$8="Bayern",SUMIFS(Erl.Gögn!$H$2:$H$30,Erl.Gögn!$E$2:$E$30,$A45,Erl.Gögn!$A$2:$A$30,AX$207)/1000,IF(AX$8="Allianz",SUMIFS(Erl.Gögn!$H$2:$H$30,Erl.Gögn!$E$2:$E$30,$A45,Erl.Gögn!$A$2:$A$30,AX$207)/1000,SUMIFS(Gögn!$I$2:$I$11876,Gögn!$F$2:$F$11876,$A45,Gögn!$A$2:$A$11876,AX$207)/1000))</f>
        <v>0</v>
      </c>
      <c r="AY45" s="24">
        <f>IF(AY$8="Bayern",SUMIFS(Erl.Gögn!$H$2:$H$30,Erl.Gögn!$E$2:$E$30,$A45,Erl.Gögn!$A$2:$A$30,AY$207)/1000,IF(AY$8="Allianz",SUMIFS(Erl.Gögn!$H$2:$H$30,Erl.Gögn!$E$2:$E$30,$A45,Erl.Gögn!$A$2:$A$30,AY$207)/1000,SUMIFS(Gögn!$I$2:$I$11876,Gögn!$F$2:$F$11876,$A45,Gögn!$A$2:$A$11876,AY$207)/1000))</f>
        <v>0</v>
      </c>
      <c r="AZ45" s="24">
        <f>IF(AZ$8="Bayern",SUMIFS(Erl.Gögn!$H$2:$H$30,Erl.Gögn!$E$2:$E$30,$A45,Erl.Gögn!$A$2:$A$30,AZ$207)/1000,IF(AZ$8="Allianz",SUMIFS(Erl.Gögn!$H$2:$H$30,Erl.Gögn!$E$2:$E$30,$A45,Erl.Gögn!$A$2:$A$30,AZ$207)/1000,SUMIFS(Gögn!$I$2:$I$11876,Gögn!$F$2:$F$11876,$A45,Gögn!$A$2:$A$11876,AZ$207)/1000))</f>
        <v>0</v>
      </c>
      <c r="BA45" s="24">
        <f>IF(BA$8="Bayern",SUMIFS(Erl.Gögn!$H$2:$H$30,Erl.Gögn!$E$2:$E$30,$A45,Erl.Gögn!$A$2:$A$30,BA$207)/1000,IF(BA$8="Allianz",SUMIFS(Erl.Gögn!$H$2:$H$30,Erl.Gögn!$E$2:$E$30,$A45,Erl.Gögn!$A$2:$A$30,BA$207)/1000,SUMIFS(Gögn!$I$2:$I$11876,Gögn!$F$2:$F$11876,$A45,Gögn!$A$2:$A$11876,BA$207)/1000))</f>
        <v>0</v>
      </c>
      <c r="BB45" s="24">
        <f>IF(BB$8="Bayern",SUMIFS(Erl.Gögn!$H$2:$H$30,Erl.Gögn!$E$2:$E$30,$A45,Erl.Gögn!$A$2:$A$30,BB$207)/1000,IF(BB$8="Allianz",SUMIFS(Erl.Gögn!$H$2:$H$30,Erl.Gögn!$E$2:$E$30,$A45,Erl.Gögn!$A$2:$A$30,BB$207)/1000,SUMIFS(Gögn!$I$2:$I$11876,Gögn!$F$2:$F$11876,$A45,Gögn!$A$2:$A$11876,BB$207)/1000))</f>
        <v>0</v>
      </c>
      <c r="BC45" s="24">
        <f>IF(BC$8="Bayern",SUMIFS(Erl.Gögn!$H$2:$H$30,Erl.Gögn!$E$2:$E$30,$A45,Erl.Gögn!$A$2:$A$30,BC$207)/1000,IF(BC$8="Allianz",SUMIFS(Erl.Gögn!$H$2:$H$30,Erl.Gögn!$E$2:$E$30,$A45,Erl.Gögn!$A$2:$A$30,BC$207)/1000,SUMIFS(Gögn!$I$2:$I$11876,Gögn!$F$2:$F$11876,$A45,Gögn!$A$2:$A$11876,BC$207)/1000))</f>
        <v>0</v>
      </c>
      <c r="BD45" s="24">
        <f>IF(BD$8="Bayern",SUMIFS(Erl.Gögn!$H$2:$H$30,Erl.Gögn!$E$2:$E$30,$A45,Erl.Gögn!$A$2:$A$30,BD$207)/1000,IF(BD$8="Allianz",SUMIFS(Erl.Gögn!$H$2:$H$30,Erl.Gögn!$E$2:$E$30,$A45,Erl.Gögn!$A$2:$A$30,BD$207)/1000,SUMIFS(Gögn!$I$2:$I$11876,Gögn!$F$2:$F$11876,$A45,Gögn!$A$2:$A$11876,BD$207)/1000))</f>
        <v>0</v>
      </c>
      <c r="BE45" s="24">
        <f>IF(BE$8="Bayern",SUMIFS(Erl.Gögn!$H$2:$H$30,Erl.Gögn!$E$2:$E$30,$A45,Erl.Gögn!$A$2:$A$30,BE$207)/1000,IF(BE$8="Allianz",SUMIFS(Erl.Gögn!$H$2:$H$30,Erl.Gögn!$E$2:$E$30,$A45,Erl.Gögn!$A$2:$A$30,BE$207)/1000,SUMIFS(Gögn!$I$2:$I$11876,Gögn!$F$2:$F$11876,$A45,Gögn!$A$2:$A$11876,BE$207)/1000))</f>
        <v>0</v>
      </c>
      <c r="BF45" s="24">
        <f>IF(BF$8="Bayern",SUMIFS(Erl.Gögn!$H$2:$H$30,Erl.Gögn!$E$2:$E$30,$A45,Erl.Gögn!$A$2:$A$30,BF$207)/1000,IF(BF$8="Allianz",SUMIFS(Erl.Gögn!$H$2:$H$30,Erl.Gögn!$E$2:$E$30,$A45,Erl.Gögn!$A$2:$A$30,BF$207)/1000,SUMIFS(Gögn!$I$2:$I$11876,Gögn!$F$2:$F$11876,$A45,Gögn!$A$2:$A$11876,BF$207)/1000))</f>
        <v>0</v>
      </c>
      <c r="BG45" s="24">
        <f>IF(BG$8="Bayern",SUMIFS(Erl.Gögn!$H$2:$H$30,Erl.Gögn!$E$2:$E$30,$A45,Erl.Gögn!$A$2:$A$30,BG$207)/1000,IF(BG$8="Allianz",SUMIFS(Erl.Gögn!$H$2:$H$30,Erl.Gögn!$E$2:$E$30,$A45,Erl.Gögn!$A$2:$A$30,BG$207)/1000,SUMIFS(Gögn!$I$2:$I$11876,Gögn!$F$2:$F$11876,$A45,Gögn!$A$2:$A$11876,BG$207)/1000))</f>
        <v>0</v>
      </c>
      <c r="BH45" s="24">
        <f>IF(BH$8="Bayern",SUMIFS(Erl.Gögn!$H$2:$H$30,Erl.Gögn!$E$2:$E$30,$A45,Erl.Gögn!$A$2:$A$30,BH$207)/1000,IF(BH$8="Allianz",SUMIFS(Erl.Gögn!$H$2:$H$30,Erl.Gögn!$E$2:$E$30,$A45,Erl.Gögn!$A$2:$A$30,BH$207)/1000,SUMIFS(Gögn!$I$2:$I$11876,Gögn!$F$2:$F$11876,$A45,Gögn!$A$2:$A$11876,BH$207)/1000))</f>
        <v>0</v>
      </c>
      <c r="BI45" s="24">
        <f>IF(BI$8="Bayern",SUMIFS(Erl.Gögn!$H$2:$H$30,Erl.Gögn!$E$2:$E$30,$A45,Erl.Gögn!$A$2:$A$30,BI$207)/1000,IF(BI$8="Allianz",SUMIFS(Erl.Gögn!$H$2:$H$30,Erl.Gögn!$E$2:$E$30,$A45,Erl.Gögn!$A$2:$A$30,BI$207)/1000,SUMIFS(Gögn!$I$2:$I$11876,Gögn!$F$2:$F$11876,$A45,Gögn!$A$2:$A$11876,BI$207)/1000))</f>
        <v>0</v>
      </c>
      <c r="BJ45" s="24">
        <f>IF(BJ$8="Bayern",SUMIFS(Erl.Gögn!$H$2:$H$30,Erl.Gögn!$E$2:$E$30,$A45,Erl.Gögn!$A$2:$A$30,BJ$207)/1000,IF(BJ$8="Allianz",SUMIFS(Erl.Gögn!$H$2:$H$30,Erl.Gögn!$E$2:$E$30,$A45,Erl.Gögn!$A$2:$A$30,BJ$207)/1000,SUMIFS(Gögn!$I$2:$I$11876,Gögn!$F$2:$F$11876,$A45,Gögn!$A$2:$A$11876,BJ$207)/1000))</f>
        <v>0</v>
      </c>
      <c r="BK45" s="24">
        <f>IF(BK$8="Bayern",SUMIFS(Erl.Gögn!$H$2:$H$30,Erl.Gögn!$E$2:$E$30,$A45,Erl.Gögn!$A$2:$A$30,BK$207)/1000,IF(BK$8="Allianz",SUMIFS(Erl.Gögn!$H$2:$H$30,Erl.Gögn!$E$2:$E$30,$A45,Erl.Gögn!$A$2:$A$30,BK$207)/1000,SUMIFS(Gögn!$I$2:$I$11876,Gögn!$F$2:$F$11876,$A45,Gögn!$A$2:$A$11876,BK$207)/1000))</f>
        <v>0</v>
      </c>
      <c r="BL45" s="24">
        <f>IF(BL$8="Bayern",SUMIFS(Erl.Gögn!$H$2:$H$30,Erl.Gögn!$E$2:$E$30,$A45,Erl.Gögn!$A$2:$A$30,BL$207)/1000,IF(BL$8="Allianz",SUMIFS(Erl.Gögn!$H$2:$H$30,Erl.Gögn!$E$2:$E$30,$A45,Erl.Gögn!$A$2:$A$30,BL$207)/1000,SUMIFS(Gögn!$I$2:$I$11876,Gögn!$F$2:$F$11876,$A45,Gögn!$A$2:$A$11876,BL$207)/1000))</f>
        <v>0</v>
      </c>
      <c r="BM45" s="24">
        <f>IF(BM$8="Bayern",SUMIFS(Erl.Gögn!$H$2:$H$30,Erl.Gögn!$E$2:$E$30,$A45,Erl.Gögn!$A$2:$A$30,BM$207)/1000,IF(BM$8="Allianz",SUMIFS(Erl.Gögn!$H$2:$H$30,Erl.Gögn!$E$2:$E$30,$A45,Erl.Gögn!$A$2:$A$30,BM$207)/1000,SUMIFS(Gögn!$I$2:$I$11876,Gögn!$F$2:$F$11876,$A45,Gögn!$A$2:$A$11876,BM$207)/1000))</f>
        <v>0</v>
      </c>
      <c r="BN45" s="24">
        <f>IF(BN$8="Bayern",SUMIFS(Erl.Gögn!$H$2:$H$30,Erl.Gögn!$E$2:$E$30,$A45,Erl.Gögn!$A$2:$A$30,BN$207)/1000,IF(BN$8="Allianz",SUMIFS(Erl.Gögn!$H$2:$H$30,Erl.Gögn!$E$2:$E$30,$A45,Erl.Gögn!$A$2:$A$30,BN$207)/1000,SUMIFS(Gögn!$I$2:$I$11876,Gögn!$F$2:$F$11876,$A45,Gögn!$A$2:$A$11876,BN$207)/1000))</f>
        <v>0</v>
      </c>
      <c r="BO45" s="24">
        <f>IF(BO$8="Bayern",SUMIFS(Erl.Gögn!$H$2:$H$30,Erl.Gögn!$E$2:$E$30,$A45,Erl.Gögn!$A$2:$A$30,BO$207)/1000,IF(BO$8="Allianz",SUMIFS(Erl.Gögn!$H$2:$H$30,Erl.Gögn!$E$2:$E$30,$A45,Erl.Gögn!$A$2:$A$30,BO$207)/1000,SUMIFS(Gögn!$I$2:$I$11876,Gögn!$F$2:$F$11876,$A45,Gögn!$A$2:$A$11876,BO$207)/1000))</f>
        <v>0</v>
      </c>
      <c r="BP45" s="24">
        <f>IF(BP$8="Bayern",SUMIFS(Erl.Gögn!$H$2:$H$30,Erl.Gögn!$E$2:$E$30,$A45,Erl.Gögn!$A$2:$A$30,BP$207)/1000,IF(BP$8="Allianz",SUMIFS(Erl.Gögn!$H$2:$H$30,Erl.Gögn!$E$2:$E$30,$A45,Erl.Gögn!$A$2:$A$30,BP$207)/1000,SUMIFS(Gögn!$I$2:$I$11876,Gögn!$F$2:$F$11876,$A45,Gögn!$A$2:$A$11876,BP$207)/1000))</f>
        <v>0</v>
      </c>
      <c r="BQ45" s="24">
        <f>IF(BQ$8="Bayern",SUMIFS(Erl.Gögn!$H$2:$H$30,Erl.Gögn!$E$2:$E$30,$A45,Erl.Gögn!$A$2:$A$30,BQ$207)/1000,IF(BQ$8="Allianz",SUMIFS(Erl.Gögn!$H$2:$H$30,Erl.Gögn!$E$2:$E$30,$A45,Erl.Gögn!$A$2:$A$30,BQ$207)/1000,SUMIFS(Gögn!$I$2:$I$11876,Gögn!$F$2:$F$11876,$A45,Gögn!$A$2:$A$11876,BQ$207)/1000))</f>
        <v>0</v>
      </c>
      <c r="BR45" s="24">
        <f>IF(BR$8="Bayern",SUMIFS(Erl.Gögn!$H$2:$H$30,Erl.Gögn!$E$2:$E$30,$A45,Erl.Gögn!$A$2:$A$30,BR$207)/1000,IF(BR$8="Allianz",SUMIFS(Erl.Gögn!$H$2:$H$30,Erl.Gögn!$E$2:$E$30,$A45,Erl.Gögn!$A$2:$A$30,BR$207)/1000,SUMIFS(Gögn!$I$2:$I$11876,Gögn!$F$2:$F$11876,$A45,Gögn!$A$2:$A$11876,BR$207)/1000))</f>
        <v>0</v>
      </c>
      <c r="BS45" s="24">
        <f>IF(BS$8="Bayern",SUMIFS(Erl.Gögn!$H$2:$H$30,Erl.Gögn!$E$2:$E$30,$A45,Erl.Gögn!$A$2:$A$30,BS$207)/1000,IF(BS$8="Allianz",SUMIFS(Erl.Gögn!$H$2:$H$30,Erl.Gögn!$E$2:$E$30,$A45,Erl.Gögn!$A$2:$A$30,BS$207)/1000,SUMIFS(Gögn!$I$2:$I$11876,Gögn!$F$2:$F$11876,$A45,Gögn!$A$2:$A$11876,BS$207)/1000))</f>
        <v>0</v>
      </c>
      <c r="BT45" s="24">
        <f>IF(BT$8="Bayern",SUMIFS(Erl.Gögn!$H$2:$H$30,Erl.Gögn!$E$2:$E$30,$A45,Erl.Gögn!$A$2:$A$30,BT$207)/1000,IF(BT$8="Allianz",SUMIFS(Erl.Gögn!$H$2:$H$30,Erl.Gögn!$E$2:$E$30,$A45,Erl.Gögn!$A$2:$A$30,BT$207)/1000,SUMIFS(Gögn!$I$2:$I$11876,Gögn!$F$2:$F$11876,$A45,Gögn!$A$2:$A$11876,BT$207)/1000))</f>
        <v>0</v>
      </c>
      <c r="BU45" s="24">
        <f>IF(BU$8="Bayern",SUMIFS(Erl.Gögn!$H$2:$H$30,Erl.Gögn!$E$2:$E$30,$A45,Erl.Gögn!$A$2:$A$30,BU$207)/1000,IF(BU$8="Allianz",SUMIFS(Erl.Gögn!$H$2:$H$30,Erl.Gögn!$E$2:$E$30,$A45,Erl.Gögn!$A$2:$A$30,BU$207)/1000,SUMIFS(Gögn!$I$2:$I$11876,Gögn!$F$2:$F$11876,$A45,Gögn!$A$2:$A$11876,BU$207)/1000))</f>
        <v>0</v>
      </c>
      <c r="BV45" s="24">
        <f>IF(BV$8="Bayern",SUMIFS(Erl.Gögn!$H$2:$H$30,Erl.Gögn!$E$2:$E$30,$A45,Erl.Gögn!$A$2:$A$30,BV$207)/1000,IF(BV$8="Allianz",SUMIFS(Erl.Gögn!$H$2:$H$30,Erl.Gögn!$E$2:$E$30,$A45,Erl.Gögn!$A$2:$A$30,BV$207)/1000,SUMIFS(Gögn!$I$2:$I$11876,Gögn!$F$2:$F$11876,$A45,Gögn!$A$2:$A$11876,BV$207)/1000))</f>
        <v>0</v>
      </c>
      <c r="BW45" s="24">
        <f>IF(BW$8="Bayern",SUMIFS(Erl.Gögn!$H$2:$H$30,Erl.Gögn!$E$2:$E$30,$A45,Erl.Gögn!$A$2:$A$30,BW$207)/1000,IF(BW$8="Allianz",SUMIFS(Erl.Gögn!$H$2:$H$30,Erl.Gögn!$E$2:$E$30,$A45,Erl.Gögn!$A$2:$A$30,BW$207)/1000,SUMIFS(Gögn!$I$2:$I$11876,Gögn!$F$2:$F$11876,$A45,Gögn!$A$2:$A$11876,BW$207)/1000))</f>
        <v>0</v>
      </c>
      <c r="BX45" s="24">
        <f>IF(BX$8="Bayern",SUMIFS(Erl.Gögn!$H$2:$H$30,Erl.Gögn!$E$2:$E$30,$A45,Erl.Gögn!$A$2:$A$30,BX$207)/1000,IF(BX$8="Allianz",SUMIFS(Erl.Gögn!$H$2:$H$30,Erl.Gögn!$E$2:$E$30,$A45,Erl.Gögn!$A$2:$A$30,BX$207)/1000,SUMIFS(Gögn!$I$2:$I$11876,Gögn!$F$2:$F$11876,$A45,Gögn!$A$2:$A$11876,BX$207)/1000))</f>
        <v>0</v>
      </c>
      <c r="BY45" s="24">
        <f>IF(BY$8="Bayern",SUMIFS(Erl.Gögn!$H$2:$H$30,Erl.Gögn!$E$2:$E$30,$A45,Erl.Gögn!$A$2:$A$30,BY$207)/1000,IF(BY$8="Allianz",SUMIFS(Erl.Gögn!$H$2:$H$30,Erl.Gögn!$E$2:$E$30,$A45,Erl.Gögn!$A$2:$A$30,BY$207)/1000,SUMIFS(Gögn!$I$2:$I$11876,Gögn!$F$2:$F$11876,$A45,Gögn!$A$2:$A$11876,BY$207)/1000))</f>
        <v>0</v>
      </c>
      <c r="BZ45" s="24">
        <f>IF(BZ$8="Bayern",SUMIFS(Erl.Gögn!$H$2:$H$30,Erl.Gögn!$E$2:$E$30,$A45,Erl.Gögn!$A$2:$A$30,BZ$207)/1000,IF(BZ$8="Allianz",SUMIFS(Erl.Gögn!$H$2:$H$30,Erl.Gögn!$E$2:$E$30,$A45,Erl.Gögn!$A$2:$A$30,BZ$207)/1000,SUMIFS(Gögn!$I$2:$I$11876,Gögn!$F$2:$F$11876,$A45,Gögn!$A$2:$A$11876,BZ$207)/1000))</f>
        <v>0</v>
      </c>
      <c r="CA45" s="24">
        <f>IF(CA$8="Bayern",SUMIFS(Erl.Gögn!$H$2:$H$30,Erl.Gögn!$E$2:$E$30,$A45,Erl.Gögn!$A$2:$A$30,CA$207)/1000,IF(CA$8="Allianz",SUMIFS(Erl.Gögn!$H$2:$H$30,Erl.Gögn!$E$2:$E$30,$A45,Erl.Gögn!$A$2:$A$30,CA$207)/1000,SUMIFS(Gögn!$I$2:$I$11876,Gögn!$F$2:$F$11876,$A45,Gögn!$A$2:$A$11876,CA$207)/1000))</f>
        <v>0</v>
      </c>
      <c r="CB45" s="24">
        <f>IF(CB$8="Bayern",SUMIFS(Erl.Gögn!$H$2:$H$30,Erl.Gögn!$E$2:$E$30,$A45,Erl.Gögn!$A$2:$A$30,CB$207)/1000,IF(CB$8="Allianz",SUMIFS(Erl.Gögn!$H$2:$H$30,Erl.Gögn!$E$2:$E$30,$A45,Erl.Gögn!$A$2:$A$30,CB$207)/1000,SUMIFS(Gögn!$I$2:$I$11876,Gögn!$F$2:$F$11876,$A45,Gögn!$A$2:$A$11876,CB$207)/1000))</f>
        <v>0</v>
      </c>
      <c r="CC45" s="24">
        <f>IF(CC$8="Bayern",SUMIFS(Erl.Gögn!$H$2:$H$30,Erl.Gögn!$E$2:$E$30,$A45,Erl.Gögn!$A$2:$A$30,CC$207)/1000,IF(CC$8="Allianz",SUMIFS(Erl.Gögn!$H$2:$H$30,Erl.Gögn!$E$2:$E$30,$A45,Erl.Gögn!$A$2:$A$30,CC$207)/1000,SUMIFS(Gögn!$I$2:$I$11876,Gögn!$F$2:$F$11876,$A45,Gögn!$A$2:$A$11876,CC$207)/1000))</f>
        <v>0</v>
      </c>
      <c r="CD45" s="24">
        <f>IF(CD$8="Bayern",SUMIFS(Erl.Gögn!$H$2:$H$30,Erl.Gögn!$E$2:$E$30,$A45,Erl.Gögn!$A$2:$A$30,CD$207)/1000,IF(CD$8="Allianz",SUMIFS(Erl.Gögn!$H$2:$H$30,Erl.Gögn!$E$2:$E$30,$A45,Erl.Gögn!$A$2:$A$30,CD$207)/1000,SUMIFS(Gögn!$I$2:$I$11876,Gögn!$F$2:$F$11876,$A45,Gögn!$A$2:$A$11876,CD$207)/1000))</f>
        <v>0</v>
      </c>
    </row>
    <row r="46" spans="1:82" ht="15">
      <c r="A46" s="5" t="s">
        <v>465</v>
      </c>
      <c r="B46" s="5"/>
      <c r="C46" s="25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</row>
    <row r="47" spans="1:82" ht="15.75">
      <c r="A47" s="5" t="s">
        <v>194</v>
      </c>
      <c r="B47" s="5"/>
      <c r="C47" s="27" t="s">
        <v>284</v>
      </c>
      <c r="D47" s="24">
        <f>SUM(E47:CD47)</f>
        <v>0</v>
      </c>
      <c r="E47" s="24">
        <f>IF(E$8="Bayern",SUMIFS(Erl.Gögn!$H$2:$H$30,Erl.Gögn!$E$2:$E$30,$A47,Erl.Gögn!$A$2:$A$30,E$207)/1000,IF(E$8="Allianz",SUMIFS(Erl.Gögn!$H$2:$H$30,Erl.Gögn!$E$2:$E$30,$A47,Erl.Gögn!$A$2:$A$30,E$207)/1000,SUMIFS(Gögn!$I$2:$I$11876,Gögn!$F$2:$F$11876,$A47,Gögn!$A$2:$A$11876,E$207)/1000))</f>
        <v>0</v>
      </c>
      <c r="F47" s="24">
        <f>IF(F$8="Bayern",SUMIFS(Erl.Gögn!$H$2:$H$30,Erl.Gögn!$E$2:$E$30,$A47,Erl.Gögn!$A$2:$A$30,F$207)/1000,IF(F$8="Allianz",SUMIFS(Erl.Gögn!$H$2:$H$30,Erl.Gögn!$E$2:$E$30,$A47,Erl.Gögn!$A$2:$A$30,F$207)/1000,SUMIFS(Gögn!$I$2:$I$11876,Gögn!$F$2:$F$11876,$A47,Gögn!$A$2:$A$11876,F$207)/1000))</f>
        <v>0</v>
      </c>
      <c r="G47" s="24">
        <f>IF(G$8="Bayern",SUMIFS(Erl.Gögn!$H$2:$H$30,Erl.Gögn!$E$2:$E$30,$A47,Erl.Gögn!$A$2:$A$30,G$207)/1000,IF(G$8="Allianz",SUMIFS(Erl.Gögn!$H$2:$H$30,Erl.Gögn!$E$2:$E$30,$A47,Erl.Gögn!$A$2:$A$30,G$207)/1000,SUMIFS(Gögn!$I$2:$I$11876,Gögn!$F$2:$F$11876,$A47,Gögn!$A$2:$A$11876,G$207)/1000))</f>
        <v>0</v>
      </c>
      <c r="H47" s="24">
        <f>IF(H$8="Bayern",SUMIFS(Erl.Gögn!$H$2:$H$30,Erl.Gögn!$E$2:$E$30,$A47,Erl.Gögn!$A$2:$A$30,H$207)/1000,IF(H$8="Allianz",SUMIFS(Erl.Gögn!$H$2:$H$30,Erl.Gögn!$E$2:$E$30,$A47,Erl.Gögn!$A$2:$A$30,H$207)/1000,SUMIFS(Gögn!$I$2:$I$11876,Gögn!$F$2:$F$11876,$A47,Gögn!$A$2:$A$11876,H$207)/1000))</f>
        <v>0</v>
      </c>
      <c r="I47" s="24">
        <f>IF(I$8="Bayern",SUMIFS(Erl.Gögn!$H$2:$H$30,Erl.Gögn!$E$2:$E$30,$A47,Erl.Gögn!$A$2:$A$30,I$207)/1000,IF(I$8="Allianz",SUMIFS(Erl.Gögn!$H$2:$H$30,Erl.Gögn!$E$2:$E$30,$A47,Erl.Gögn!$A$2:$A$30,I$207)/1000,SUMIFS(Gögn!$I$2:$I$11876,Gögn!$F$2:$F$11876,$A47,Gögn!$A$2:$A$11876,I$207)/1000))</f>
        <v>0</v>
      </c>
      <c r="J47" s="24">
        <f>IF(J$8="Bayern",SUMIFS(Erl.Gögn!$H$2:$H$30,Erl.Gögn!$E$2:$E$30,$A47,Erl.Gögn!$A$2:$A$30,J$207)/1000,IF(J$8="Allianz",SUMIFS(Erl.Gögn!$H$2:$H$30,Erl.Gögn!$E$2:$E$30,$A47,Erl.Gögn!$A$2:$A$30,J$207)/1000,SUMIFS(Gögn!$I$2:$I$11876,Gögn!$F$2:$F$11876,$A47,Gögn!$A$2:$A$11876,J$207)/1000))</f>
        <v>0</v>
      </c>
      <c r="K47" s="24">
        <f>IF(K$8="Bayern",SUMIFS(Erl.Gögn!$H$2:$H$30,Erl.Gögn!$E$2:$E$30,$A47,Erl.Gögn!$A$2:$A$30,K$207)/1000,IF(K$8="Allianz",SUMIFS(Erl.Gögn!$H$2:$H$30,Erl.Gögn!$E$2:$E$30,$A47,Erl.Gögn!$A$2:$A$30,K$207)/1000,SUMIFS(Gögn!$I$2:$I$11876,Gögn!$F$2:$F$11876,$A47,Gögn!$A$2:$A$11876,K$207)/1000))</f>
        <v>0</v>
      </c>
      <c r="L47" s="24">
        <f>IF(L$8="Bayern",SUMIFS(Erl.Gögn!$H$2:$H$30,Erl.Gögn!$E$2:$E$30,$A47,Erl.Gögn!$A$2:$A$30,L$207)/1000,IF(L$8="Allianz",SUMIFS(Erl.Gögn!$H$2:$H$30,Erl.Gögn!$E$2:$E$30,$A47,Erl.Gögn!$A$2:$A$30,L$207)/1000,SUMIFS(Gögn!$I$2:$I$11876,Gögn!$F$2:$F$11876,$A47,Gögn!$A$2:$A$11876,L$207)/1000))</f>
        <v>0</v>
      </c>
      <c r="M47" s="24">
        <f>IF(M$8="Bayern",SUMIFS(Erl.Gögn!$H$2:$H$30,Erl.Gögn!$E$2:$E$30,$A47,Erl.Gögn!$A$2:$A$30,M$207)/1000,IF(M$8="Allianz",SUMIFS(Erl.Gögn!$H$2:$H$30,Erl.Gögn!$E$2:$E$30,$A47,Erl.Gögn!$A$2:$A$30,M$207)/1000,SUMIFS(Gögn!$I$2:$I$11876,Gögn!$F$2:$F$11876,$A47,Gögn!$A$2:$A$11876,M$207)/1000))</f>
        <v>0</v>
      </c>
      <c r="N47" s="24">
        <f>IF(N$8="Bayern",SUMIFS(Erl.Gögn!$H$2:$H$30,Erl.Gögn!$E$2:$E$30,$A47,Erl.Gögn!$A$2:$A$30,N$207)/1000,IF(N$8="Allianz",SUMIFS(Erl.Gögn!$H$2:$H$30,Erl.Gögn!$E$2:$E$30,$A47,Erl.Gögn!$A$2:$A$30,N$207)/1000,SUMIFS(Gögn!$I$2:$I$11876,Gögn!$F$2:$F$11876,$A47,Gögn!$A$2:$A$11876,N$207)/1000))</f>
        <v>0</v>
      </c>
      <c r="O47" s="24">
        <f>IF(O$8="Bayern",SUMIFS(Erl.Gögn!$H$2:$H$30,Erl.Gögn!$E$2:$E$30,$A47,Erl.Gögn!$A$2:$A$30,O$207)/1000,IF(O$8="Allianz",SUMIFS(Erl.Gögn!$H$2:$H$30,Erl.Gögn!$E$2:$E$30,$A47,Erl.Gögn!$A$2:$A$30,O$207)/1000,SUMIFS(Gögn!$I$2:$I$11876,Gögn!$F$2:$F$11876,$A47,Gögn!$A$2:$A$11876,O$207)/1000))</f>
        <v>0</v>
      </c>
      <c r="P47" s="24">
        <f>IF(P$8="Bayern",SUMIFS(Erl.Gögn!$H$2:$H$30,Erl.Gögn!$E$2:$E$30,$A47,Erl.Gögn!$A$2:$A$30,P$207)/1000,IF(P$8="Allianz",SUMIFS(Erl.Gögn!$H$2:$H$30,Erl.Gögn!$E$2:$E$30,$A47,Erl.Gögn!$A$2:$A$30,P$207)/1000,SUMIFS(Gögn!$I$2:$I$11876,Gögn!$F$2:$F$11876,$A47,Gögn!$A$2:$A$11876,P$207)/1000))</f>
        <v>0</v>
      </c>
      <c r="Q47" s="24">
        <f>IF(Q$8="Bayern",SUMIFS(Erl.Gögn!$H$2:$H$30,Erl.Gögn!$E$2:$E$30,$A47,Erl.Gögn!$A$2:$A$30,Q$207)/1000,IF(Q$8="Allianz",SUMIFS(Erl.Gögn!$H$2:$H$30,Erl.Gögn!$E$2:$E$30,$A47,Erl.Gögn!$A$2:$A$30,Q$207)/1000,SUMIFS(Gögn!$I$2:$I$11876,Gögn!$F$2:$F$11876,$A47,Gögn!$A$2:$A$11876,Q$207)/1000))</f>
        <v>0</v>
      </c>
      <c r="R47" s="24">
        <f>IF(R$8="Bayern",SUMIFS(Erl.Gögn!$H$2:$H$30,Erl.Gögn!$E$2:$E$30,$A47,Erl.Gögn!$A$2:$A$30,R$207)/1000,IF(R$8="Allianz",SUMIFS(Erl.Gögn!$H$2:$H$30,Erl.Gögn!$E$2:$E$30,$A47,Erl.Gögn!$A$2:$A$30,R$207)/1000,SUMIFS(Gögn!$I$2:$I$11876,Gögn!$F$2:$F$11876,$A47,Gögn!$A$2:$A$11876,R$207)/1000))</f>
        <v>0</v>
      </c>
      <c r="S47" s="24">
        <f>IF(S$8="Bayern",SUMIFS(Erl.Gögn!$H$2:$H$30,Erl.Gögn!$E$2:$E$30,$A47,Erl.Gögn!$A$2:$A$30,S$207)/1000,IF(S$8="Allianz",SUMIFS(Erl.Gögn!$H$2:$H$30,Erl.Gögn!$E$2:$E$30,$A47,Erl.Gögn!$A$2:$A$30,S$207)/1000,SUMIFS(Gögn!$I$2:$I$11876,Gögn!$F$2:$F$11876,$A47,Gögn!$A$2:$A$11876,S$207)/1000))</f>
        <v>0</v>
      </c>
      <c r="T47" s="24">
        <f>IF(T$8="Bayern",SUMIFS(Erl.Gögn!$H$2:$H$30,Erl.Gögn!$E$2:$E$30,$A47,Erl.Gögn!$A$2:$A$30,T$207)/1000,IF(T$8="Allianz",SUMIFS(Erl.Gögn!$H$2:$H$30,Erl.Gögn!$E$2:$E$30,$A47,Erl.Gögn!$A$2:$A$30,T$207)/1000,SUMIFS(Gögn!$I$2:$I$11876,Gögn!$F$2:$F$11876,$A47,Gögn!$A$2:$A$11876,T$207)/1000))</f>
        <v>0</v>
      </c>
      <c r="U47" s="24">
        <f>IF(U$8="Bayern",SUMIFS(Erl.Gögn!$H$2:$H$30,Erl.Gögn!$E$2:$E$30,$A47,Erl.Gögn!$A$2:$A$30,U$207)/1000,IF(U$8="Allianz",SUMIFS(Erl.Gögn!$H$2:$H$30,Erl.Gögn!$E$2:$E$30,$A47,Erl.Gögn!$A$2:$A$30,U$207)/1000,SUMIFS(Gögn!$I$2:$I$11876,Gögn!$F$2:$F$11876,$A47,Gögn!$A$2:$A$11876,U$207)/1000))</f>
        <v>0</v>
      </c>
      <c r="V47" s="24">
        <f>IF(V$8="Bayern",SUMIFS(Erl.Gögn!$H$2:$H$30,Erl.Gögn!$E$2:$E$30,$A47,Erl.Gögn!$A$2:$A$30,V$207)/1000,IF(V$8="Allianz",SUMIFS(Erl.Gögn!$H$2:$H$30,Erl.Gögn!$E$2:$E$30,$A47,Erl.Gögn!$A$2:$A$30,V$207)/1000,SUMIFS(Gögn!$I$2:$I$11876,Gögn!$F$2:$F$11876,$A47,Gögn!$A$2:$A$11876,V$207)/1000))</f>
        <v>0</v>
      </c>
      <c r="W47" s="24">
        <f>IF(W$8="Bayern",SUMIFS(Erl.Gögn!$H$2:$H$30,Erl.Gögn!$E$2:$E$30,$A47,Erl.Gögn!$A$2:$A$30,W$207)/1000,IF(W$8="Allianz",SUMIFS(Erl.Gögn!$H$2:$H$30,Erl.Gögn!$E$2:$E$30,$A47,Erl.Gögn!$A$2:$A$30,W$207)/1000,SUMIFS(Gögn!$I$2:$I$11876,Gögn!$F$2:$F$11876,$A47,Gögn!$A$2:$A$11876,W$207)/1000))</f>
        <v>0</v>
      </c>
      <c r="X47" s="24">
        <f>IF(X$8="Bayern",SUMIFS(Erl.Gögn!$H$2:$H$30,Erl.Gögn!$E$2:$E$30,$A47,Erl.Gögn!$A$2:$A$30,X$207)/1000,IF(X$8="Allianz",SUMIFS(Erl.Gögn!$H$2:$H$30,Erl.Gögn!$E$2:$E$30,$A47,Erl.Gögn!$A$2:$A$30,X$207)/1000,SUMIFS(Gögn!$I$2:$I$11876,Gögn!$F$2:$F$11876,$A47,Gögn!$A$2:$A$11876,X$207)/1000))</f>
        <v>0</v>
      </c>
      <c r="Y47" s="24">
        <f>IF(Y$8="Bayern",SUMIFS(Erl.Gögn!$H$2:$H$30,Erl.Gögn!$E$2:$E$30,$A47,Erl.Gögn!$A$2:$A$30,Y$207)/1000,IF(Y$8="Allianz",SUMIFS(Erl.Gögn!$H$2:$H$30,Erl.Gögn!$E$2:$E$30,$A47,Erl.Gögn!$A$2:$A$30,Y$207)/1000,SUMIFS(Gögn!$I$2:$I$11876,Gögn!$F$2:$F$11876,$A47,Gögn!$A$2:$A$11876,Y$207)/1000))</f>
        <v>0</v>
      </c>
      <c r="Z47" s="24">
        <f>IF(Z$8="Bayern",SUMIFS(Erl.Gögn!$H$2:$H$30,Erl.Gögn!$E$2:$E$30,$A47,Erl.Gögn!$A$2:$A$30,Z$207)/1000,IF(Z$8="Allianz",SUMIFS(Erl.Gögn!$H$2:$H$30,Erl.Gögn!$E$2:$E$30,$A47,Erl.Gögn!$A$2:$A$30,Z$207)/1000,SUMIFS(Gögn!$I$2:$I$11876,Gögn!$F$2:$F$11876,$A47,Gögn!$A$2:$A$11876,Z$207)/1000))</f>
        <v>0</v>
      </c>
      <c r="AA47" s="24">
        <f>IF(AA$8="Bayern",SUMIFS(Erl.Gögn!$H$2:$H$30,Erl.Gögn!$E$2:$E$30,$A47,Erl.Gögn!$A$2:$A$30,AA$207)/1000,IF(AA$8="Allianz",SUMIFS(Erl.Gögn!$H$2:$H$30,Erl.Gögn!$E$2:$E$30,$A47,Erl.Gögn!$A$2:$A$30,AA$207)/1000,SUMIFS(Gögn!$I$2:$I$11876,Gögn!$F$2:$F$11876,$A47,Gögn!$A$2:$A$11876,AA$207)/1000))</f>
        <v>0</v>
      </c>
      <c r="AB47" s="24">
        <f>IF(AB$8="Bayern",SUMIFS(Erl.Gögn!$H$2:$H$30,Erl.Gögn!$E$2:$E$30,$A47,Erl.Gögn!$A$2:$A$30,AB$207)/1000,IF(AB$8="Allianz",SUMIFS(Erl.Gögn!$H$2:$H$30,Erl.Gögn!$E$2:$E$30,$A47,Erl.Gögn!$A$2:$A$30,AB$207)/1000,SUMIFS(Gögn!$I$2:$I$11876,Gögn!$F$2:$F$11876,$A47,Gögn!$A$2:$A$11876,AB$207)/1000))</f>
        <v>0</v>
      </c>
      <c r="AC47" s="24">
        <f>IF(AC$8="Bayern",SUMIFS(Erl.Gögn!$H$2:$H$30,Erl.Gögn!$E$2:$E$30,$A47,Erl.Gögn!$A$2:$A$30,AC$207)/1000,IF(AC$8="Allianz",SUMIFS(Erl.Gögn!$H$2:$H$30,Erl.Gögn!$E$2:$E$30,$A47,Erl.Gögn!$A$2:$A$30,AC$207)/1000,SUMIFS(Gögn!$I$2:$I$11876,Gögn!$F$2:$F$11876,$A47,Gögn!$A$2:$A$11876,AC$207)/1000))</f>
        <v>0</v>
      </c>
      <c r="AD47" s="24">
        <f>IF(AD$8="Bayern",SUMIFS(Erl.Gögn!$H$2:$H$30,Erl.Gögn!$E$2:$E$30,$A47,Erl.Gögn!$A$2:$A$30,AD$207)/1000,IF(AD$8="Allianz",SUMIFS(Erl.Gögn!$H$2:$H$30,Erl.Gögn!$E$2:$E$30,$A47,Erl.Gögn!$A$2:$A$30,AD$207)/1000,SUMIFS(Gögn!$I$2:$I$11876,Gögn!$F$2:$F$11876,$A47,Gögn!$A$2:$A$11876,AD$207)/1000))</f>
        <v>0</v>
      </c>
      <c r="AE47" s="24">
        <f>IF(AE$8="Bayern",SUMIFS(Erl.Gögn!$H$2:$H$30,Erl.Gögn!$E$2:$E$30,$A47,Erl.Gögn!$A$2:$A$30,AE$207)/1000,IF(AE$8="Allianz",SUMIFS(Erl.Gögn!$H$2:$H$30,Erl.Gögn!$E$2:$E$30,$A47,Erl.Gögn!$A$2:$A$30,AE$207)/1000,SUMIFS(Gögn!$I$2:$I$11876,Gögn!$F$2:$F$11876,$A47,Gögn!$A$2:$A$11876,AE$207)/1000))</f>
        <v>0</v>
      </c>
      <c r="AF47" s="24">
        <f>IF(AF$8="Bayern",SUMIFS(Erl.Gögn!$H$2:$H$30,Erl.Gögn!$E$2:$E$30,$A47,Erl.Gögn!$A$2:$A$30,AF$207)/1000,IF(AF$8="Allianz",SUMIFS(Erl.Gögn!$H$2:$H$30,Erl.Gögn!$E$2:$E$30,$A47,Erl.Gögn!$A$2:$A$30,AF$207)/1000,SUMIFS(Gögn!$I$2:$I$11876,Gögn!$F$2:$F$11876,$A47,Gögn!$A$2:$A$11876,AF$207)/1000))</f>
        <v>0</v>
      </c>
      <c r="AG47" s="24">
        <f>IF(AG$8="Bayern",SUMIFS(Erl.Gögn!$H$2:$H$30,Erl.Gögn!$E$2:$E$30,$A47,Erl.Gögn!$A$2:$A$30,AG$207)/1000,IF(AG$8="Allianz",SUMIFS(Erl.Gögn!$H$2:$H$30,Erl.Gögn!$E$2:$E$30,$A47,Erl.Gögn!$A$2:$A$30,AG$207)/1000,SUMIFS(Gögn!$I$2:$I$11876,Gögn!$F$2:$F$11876,$A47,Gögn!$A$2:$A$11876,AG$207)/1000))</f>
        <v>0</v>
      </c>
      <c r="AH47" s="24">
        <f>IF(AH$8="Bayern",SUMIFS(Erl.Gögn!$H$2:$H$30,Erl.Gögn!$E$2:$E$30,$A47,Erl.Gögn!$A$2:$A$30,AH$207)/1000,IF(AH$8="Allianz",SUMIFS(Erl.Gögn!$H$2:$H$30,Erl.Gögn!$E$2:$E$30,$A47,Erl.Gögn!$A$2:$A$30,AH$207)/1000,SUMIFS(Gögn!$I$2:$I$11876,Gögn!$F$2:$F$11876,$A47,Gögn!$A$2:$A$11876,AH$207)/1000))</f>
        <v>0</v>
      </c>
      <c r="AI47" s="24">
        <f>IF(AI$8="Bayern",SUMIFS(Erl.Gögn!$H$2:$H$30,Erl.Gögn!$E$2:$E$30,$A47,Erl.Gögn!$A$2:$A$30,AI$207)/1000,IF(AI$8="Allianz",SUMIFS(Erl.Gögn!$H$2:$H$30,Erl.Gögn!$E$2:$E$30,$A47,Erl.Gögn!$A$2:$A$30,AI$207)/1000,SUMIFS(Gögn!$I$2:$I$11876,Gögn!$F$2:$F$11876,$A47,Gögn!$A$2:$A$11876,AI$207)/1000))</f>
        <v>0</v>
      </c>
      <c r="AJ47" s="24">
        <f>IF(AJ$8="Bayern",SUMIFS(Erl.Gögn!$H$2:$H$30,Erl.Gögn!$E$2:$E$30,$A47,Erl.Gögn!$A$2:$A$30,AJ$207)/1000,IF(AJ$8="Allianz",SUMIFS(Erl.Gögn!$H$2:$H$30,Erl.Gögn!$E$2:$E$30,$A47,Erl.Gögn!$A$2:$A$30,AJ$207)/1000,SUMIFS(Gögn!$I$2:$I$11876,Gögn!$F$2:$F$11876,$A47,Gögn!$A$2:$A$11876,AJ$207)/1000))</f>
        <v>0</v>
      </c>
      <c r="AK47" s="24">
        <f>IF(AK$8="Bayern",SUMIFS(Erl.Gögn!$H$2:$H$30,Erl.Gögn!$E$2:$E$30,$A47,Erl.Gögn!$A$2:$A$30,AK$207)/1000,IF(AK$8="Allianz",SUMIFS(Erl.Gögn!$H$2:$H$30,Erl.Gögn!$E$2:$E$30,$A47,Erl.Gögn!$A$2:$A$30,AK$207)/1000,SUMIFS(Gögn!$I$2:$I$11876,Gögn!$F$2:$F$11876,$A47,Gögn!$A$2:$A$11876,AK$207)/1000))</f>
        <v>0</v>
      </c>
      <c r="AL47" s="24">
        <f>IF(AL$8="Bayern",SUMIFS(Erl.Gögn!$H$2:$H$30,Erl.Gögn!$E$2:$E$30,$A47,Erl.Gögn!$A$2:$A$30,AL$207)/1000,IF(AL$8="Allianz",SUMIFS(Erl.Gögn!$H$2:$H$30,Erl.Gögn!$E$2:$E$30,$A47,Erl.Gögn!$A$2:$A$30,AL$207)/1000,SUMIFS(Gögn!$I$2:$I$11876,Gögn!$F$2:$F$11876,$A47,Gögn!$A$2:$A$11876,AL$207)/1000))</f>
        <v>0</v>
      </c>
      <c r="AM47" s="24">
        <f>IF(AM$8="Bayern",SUMIFS(Erl.Gögn!$H$2:$H$30,Erl.Gögn!$E$2:$E$30,$A47,Erl.Gögn!$A$2:$A$30,AM$207)/1000,IF(AM$8="Allianz",SUMIFS(Erl.Gögn!$H$2:$H$30,Erl.Gögn!$E$2:$E$30,$A47,Erl.Gögn!$A$2:$A$30,AM$207)/1000,SUMIFS(Gögn!$I$2:$I$11876,Gögn!$F$2:$F$11876,$A47,Gögn!$A$2:$A$11876,AM$207)/1000))</f>
        <v>0</v>
      </c>
      <c r="AN47" s="24">
        <f>IF(AN$8="Bayern",SUMIFS(Erl.Gögn!$H$2:$H$30,Erl.Gögn!$E$2:$E$30,$A47,Erl.Gögn!$A$2:$A$30,AN$207)/1000,IF(AN$8="Allianz",SUMIFS(Erl.Gögn!$H$2:$H$30,Erl.Gögn!$E$2:$E$30,$A47,Erl.Gögn!$A$2:$A$30,AN$207)/1000,SUMIFS(Gögn!$I$2:$I$11876,Gögn!$F$2:$F$11876,$A47,Gögn!$A$2:$A$11876,AN$207)/1000))</f>
        <v>0</v>
      </c>
      <c r="AO47" s="24">
        <f>IF(AO$8="Bayern",SUMIFS(Erl.Gögn!$H$2:$H$30,Erl.Gögn!$E$2:$E$30,$A47,Erl.Gögn!$A$2:$A$30,AO$207)/1000,IF(AO$8="Allianz",SUMIFS(Erl.Gögn!$H$2:$H$30,Erl.Gögn!$E$2:$E$30,$A47,Erl.Gögn!$A$2:$A$30,AO$207)/1000,SUMIFS(Gögn!$I$2:$I$11876,Gögn!$F$2:$F$11876,$A47,Gögn!$A$2:$A$11876,AO$207)/1000))</f>
        <v>0</v>
      </c>
      <c r="AP47" s="24">
        <f>IF(AP$8="Bayern",SUMIFS(Erl.Gögn!$H$2:$H$30,Erl.Gögn!$E$2:$E$30,$A47,Erl.Gögn!$A$2:$A$30,AP$207)/1000,IF(AP$8="Allianz",SUMIFS(Erl.Gögn!$H$2:$H$30,Erl.Gögn!$E$2:$E$30,$A47,Erl.Gögn!$A$2:$A$30,AP$207)/1000,SUMIFS(Gögn!$I$2:$I$11876,Gögn!$F$2:$F$11876,$A47,Gögn!$A$2:$A$11876,AP$207)/1000))</f>
        <v>0</v>
      </c>
      <c r="AQ47" s="24">
        <f>IF(AQ$8="Bayern",SUMIFS(Erl.Gögn!$H$2:$H$30,Erl.Gögn!$E$2:$E$30,$A47,Erl.Gögn!$A$2:$A$30,AQ$207)/1000,IF(AQ$8="Allianz",SUMIFS(Erl.Gögn!$H$2:$H$30,Erl.Gögn!$E$2:$E$30,$A47,Erl.Gögn!$A$2:$A$30,AQ$207)/1000,SUMIFS(Gögn!$I$2:$I$11876,Gögn!$F$2:$F$11876,$A47,Gögn!$A$2:$A$11876,AQ$207)/1000))</f>
        <v>0</v>
      </c>
      <c r="AR47" s="24">
        <f>IF(AR$8="Bayern",SUMIFS(Erl.Gögn!$H$2:$H$30,Erl.Gögn!$E$2:$E$30,$A47,Erl.Gögn!$A$2:$A$30,AR$207)/1000,IF(AR$8="Allianz",SUMIFS(Erl.Gögn!$H$2:$H$30,Erl.Gögn!$E$2:$E$30,$A47,Erl.Gögn!$A$2:$A$30,AR$207)/1000,SUMIFS(Gögn!$I$2:$I$11876,Gögn!$F$2:$F$11876,$A47,Gögn!$A$2:$A$11876,AR$207)/1000))</f>
        <v>0</v>
      </c>
      <c r="AS47" s="24">
        <f>IF(AS$8="Bayern",SUMIFS(Erl.Gögn!$H$2:$H$30,Erl.Gögn!$E$2:$E$30,$A47,Erl.Gögn!$A$2:$A$30,AS$207)/1000,IF(AS$8="Allianz",SUMIFS(Erl.Gögn!$H$2:$H$30,Erl.Gögn!$E$2:$E$30,$A47,Erl.Gögn!$A$2:$A$30,AS$207)/1000,SUMIFS(Gögn!$I$2:$I$11876,Gögn!$F$2:$F$11876,$A47,Gögn!$A$2:$A$11876,AS$207)/1000))</f>
        <v>0</v>
      </c>
      <c r="AT47" s="24">
        <f>IF(AT$8="Bayern",SUMIFS(Erl.Gögn!$H$2:$H$30,Erl.Gögn!$E$2:$E$30,$A47,Erl.Gögn!$A$2:$A$30,AT$207)/1000,IF(AT$8="Allianz",SUMIFS(Erl.Gögn!$H$2:$H$30,Erl.Gögn!$E$2:$E$30,$A47,Erl.Gögn!$A$2:$A$30,AT$207)/1000,SUMIFS(Gögn!$I$2:$I$11876,Gögn!$F$2:$F$11876,$A47,Gögn!$A$2:$A$11876,AT$207)/1000))</f>
        <v>0</v>
      </c>
      <c r="AU47" s="24">
        <f>IF(AU$8="Bayern",SUMIFS(Erl.Gögn!$H$2:$H$30,Erl.Gögn!$E$2:$E$30,$A47,Erl.Gögn!$A$2:$A$30,AU$207)/1000,IF(AU$8="Allianz",SUMIFS(Erl.Gögn!$H$2:$H$30,Erl.Gögn!$E$2:$E$30,$A47,Erl.Gögn!$A$2:$A$30,AU$207)/1000,SUMIFS(Gögn!$I$2:$I$11876,Gögn!$F$2:$F$11876,$A47,Gögn!$A$2:$A$11876,AU$207)/1000))</f>
        <v>0</v>
      </c>
      <c r="AV47" s="24">
        <f>IF(AV$8="Bayern",SUMIFS(Erl.Gögn!$H$2:$H$30,Erl.Gögn!$E$2:$E$30,$A47,Erl.Gögn!$A$2:$A$30,AV$207)/1000,IF(AV$8="Allianz",SUMIFS(Erl.Gögn!$H$2:$H$30,Erl.Gögn!$E$2:$E$30,$A47,Erl.Gögn!$A$2:$A$30,AV$207)/1000,SUMIFS(Gögn!$I$2:$I$11876,Gögn!$F$2:$F$11876,$A47,Gögn!$A$2:$A$11876,AV$207)/1000))</f>
        <v>0</v>
      </c>
      <c r="AW47" s="24">
        <f>IF(AW$8="Bayern",SUMIFS(Erl.Gögn!$H$2:$H$30,Erl.Gögn!$E$2:$E$30,$A47,Erl.Gögn!$A$2:$A$30,AW$207)/1000,IF(AW$8="Allianz",SUMIFS(Erl.Gögn!$H$2:$H$30,Erl.Gögn!$E$2:$E$30,$A47,Erl.Gögn!$A$2:$A$30,AW$207)/1000,SUMIFS(Gögn!$I$2:$I$11876,Gögn!$F$2:$F$11876,$A47,Gögn!$A$2:$A$11876,AW$207)/1000))</f>
        <v>0</v>
      </c>
      <c r="AX47" s="24">
        <f>IF(AX$8="Bayern",SUMIFS(Erl.Gögn!$H$2:$H$30,Erl.Gögn!$E$2:$E$30,$A47,Erl.Gögn!$A$2:$A$30,AX$207)/1000,IF(AX$8="Allianz",SUMIFS(Erl.Gögn!$H$2:$H$30,Erl.Gögn!$E$2:$E$30,$A47,Erl.Gögn!$A$2:$A$30,AX$207)/1000,SUMIFS(Gögn!$I$2:$I$11876,Gögn!$F$2:$F$11876,$A47,Gögn!$A$2:$A$11876,AX$207)/1000))</f>
        <v>0</v>
      </c>
      <c r="AY47" s="24">
        <f>IF(AY$8="Bayern",SUMIFS(Erl.Gögn!$H$2:$H$30,Erl.Gögn!$E$2:$E$30,$A47,Erl.Gögn!$A$2:$A$30,AY$207)/1000,IF(AY$8="Allianz",SUMIFS(Erl.Gögn!$H$2:$H$30,Erl.Gögn!$E$2:$E$30,$A47,Erl.Gögn!$A$2:$A$30,AY$207)/1000,SUMIFS(Gögn!$I$2:$I$11876,Gögn!$F$2:$F$11876,$A47,Gögn!$A$2:$A$11876,AY$207)/1000))</f>
        <v>0</v>
      </c>
      <c r="AZ47" s="24">
        <f>IF(AZ$8="Bayern",SUMIFS(Erl.Gögn!$H$2:$H$30,Erl.Gögn!$E$2:$E$30,$A47,Erl.Gögn!$A$2:$A$30,AZ$207)/1000,IF(AZ$8="Allianz",SUMIFS(Erl.Gögn!$H$2:$H$30,Erl.Gögn!$E$2:$E$30,$A47,Erl.Gögn!$A$2:$A$30,AZ$207)/1000,SUMIFS(Gögn!$I$2:$I$11876,Gögn!$F$2:$F$11876,$A47,Gögn!$A$2:$A$11876,AZ$207)/1000))</f>
        <v>0</v>
      </c>
      <c r="BA47" s="24">
        <f>IF(BA$8="Bayern",SUMIFS(Erl.Gögn!$H$2:$H$30,Erl.Gögn!$E$2:$E$30,$A47,Erl.Gögn!$A$2:$A$30,BA$207)/1000,IF(BA$8="Allianz",SUMIFS(Erl.Gögn!$H$2:$H$30,Erl.Gögn!$E$2:$E$30,$A47,Erl.Gögn!$A$2:$A$30,BA$207)/1000,SUMIFS(Gögn!$I$2:$I$11876,Gögn!$F$2:$F$11876,$A47,Gögn!$A$2:$A$11876,BA$207)/1000))</f>
        <v>0</v>
      </c>
      <c r="BB47" s="24">
        <f>IF(BB$8="Bayern",SUMIFS(Erl.Gögn!$H$2:$H$30,Erl.Gögn!$E$2:$E$30,$A47,Erl.Gögn!$A$2:$A$30,BB$207)/1000,IF(BB$8="Allianz",SUMIFS(Erl.Gögn!$H$2:$H$30,Erl.Gögn!$E$2:$E$30,$A47,Erl.Gögn!$A$2:$A$30,BB$207)/1000,SUMIFS(Gögn!$I$2:$I$11876,Gögn!$F$2:$F$11876,$A47,Gögn!$A$2:$A$11876,BB$207)/1000))</f>
        <v>0</v>
      </c>
      <c r="BC47" s="24">
        <f>IF(BC$8="Bayern",SUMIFS(Erl.Gögn!$H$2:$H$30,Erl.Gögn!$E$2:$E$30,$A47,Erl.Gögn!$A$2:$A$30,BC$207)/1000,IF(BC$8="Allianz",SUMIFS(Erl.Gögn!$H$2:$H$30,Erl.Gögn!$E$2:$E$30,$A47,Erl.Gögn!$A$2:$A$30,BC$207)/1000,SUMIFS(Gögn!$I$2:$I$11876,Gögn!$F$2:$F$11876,$A47,Gögn!$A$2:$A$11876,BC$207)/1000))</f>
        <v>0</v>
      </c>
      <c r="BD47" s="24">
        <f>IF(BD$8="Bayern",SUMIFS(Erl.Gögn!$H$2:$H$30,Erl.Gögn!$E$2:$E$30,$A47,Erl.Gögn!$A$2:$A$30,BD$207)/1000,IF(BD$8="Allianz",SUMIFS(Erl.Gögn!$H$2:$H$30,Erl.Gögn!$E$2:$E$30,$A47,Erl.Gögn!$A$2:$A$30,BD$207)/1000,SUMIFS(Gögn!$I$2:$I$11876,Gögn!$F$2:$F$11876,$A47,Gögn!$A$2:$A$11876,BD$207)/1000))</f>
        <v>0</v>
      </c>
      <c r="BE47" s="24">
        <f>IF(BE$8="Bayern",SUMIFS(Erl.Gögn!$H$2:$H$30,Erl.Gögn!$E$2:$E$30,$A47,Erl.Gögn!$A$2:$A$30,BE$207)/1000,IF(BE$8="Allianz",SUMIFS(Erl.Gögn!$H$2:$H$30,Erl.Gögn!$E$2:$E$30,$A47,Erl.Gögn!$A$2:$A$30,BE$207)/1000,SUMIFS(Gögn!$I$2:$I$11876,Gögn!$F$2:$F$11876,$A47,Gögn!$A$2:$A$11876,BE$207)/1000))</f>
        <v>0</v>
      </c>
      <c r="BF47" s="24">
        <f>IF(BF$8="Bayern",SUMIFS(Erl.Gögn!$H$2:$H$30,Erl.Gögn!$E$2:$E$30,$A47,Erl.Gögn!$A$2:$A$30,BF$207)/1000,IF(BF$8="Allianz",SUMIFS(Erl.Gögn!$H$2:$H$30,Erl.Gögn!$E$2:$E$30,$A47,Erl.Gögn!$A$2:$A$30,BF$207)/1000,SUMIFS(Gögn!$I$2:$I$11876,Gögn!$F$2:$F$11876,$A47,Gögn!$A$2:$A$11876,BF$207)/1000))</f>
        <v>0</v>
      </c>
      <c r="BG47" s="24">
        <f>IF(BG$8="Bayern",SUMIFS(Erl.Gögn!$H$2:$H$30,Erl.Gögn!$E$2:$E$30,$A47,Erl.Gögn!$A$2:$A$30,BG$207)/1000,IF(BG$8="Allianz",SUMIFS(Erl.Gögn!$H$2:$H$30,Erl.Gögn!$E$2:$E$30,$A47,Erl.Gögn!$A$2:$A$30,BG$207)/1000,SUMIFS(Gögn!$I$2:$I$11876,Gögn!$F$2:$F$11876,$A47,Gögn!$A$2:$A$11876,BG$207)/1000))</f>
        <v>0</v>
      </c>
      <c r="BH47" s="24">
        <f>IF(BH$8="Bayern",SUMIFS(Erl.Gögn!$H$2:$H$30,Erl.Gögn!$E$2:$E$30,$A47,Erl.Gögn!$A$2:$A$30,BH$207)/1000,IF(BH$8="Allianz",SUMIFS(Erl.Gögn!$H$2:$H$30,Erl.Gögn!$E$2:$E$30,$A47,Erl.Gögn!$A$2:$A$30,BH$207)/1000,SUMIFS(Gögn!$I$2:$I$11876,Gögn!$F$2:$F$11876,$A47,Gögn!$A$2:$A$11876,BH$207)/1000))</f>
        <v>0</v>
      </c>
      <c r="BI47" s="24">
        <f>IF(BI$8="Bayern",SUMIFS(Erl.Gögn!$H$2:$H$30,Erl.Gögn!$E$2:$E$30,$A47,Erl.Gögn!$A$2:$A$30,BI$207)/1000,IF(BI$8="Allianz",SUMIFS(Erl.Gögn!$H$2:$H$30,Erl.Gögn!$E$2:$E$30,$A47,Erl.Gögn!$A$2:$A$30,BI$207)/1000,SUMIFS(Gögn!$I$2:$I$11876,Gögn!$F$2:$F$11876,$A47,Gögn!$A$2:$A$11876,BI$207)/1000))</f>
        <v>0</v>
      </c>
      <c r="BJ47" s="24">
        <f>IF(BJ$8="Bayern",SUMIFS(Erl.Gögn!$H$2:$H$30,Erl.Gögn!$E$2:$E$30,$A47,Erl.Gögn!$A$2:$A$30,BJ$207)/1000,IF(BJ$8="Allianz",SUMIFS(Erl.Gögn!$H$2:$H$30,Erl.Gögn!$E$2:$E$30,$A47,Erl.Gögn!$A$2:$A$30,BJ$207)/1000,SUMIFS(Gögn!$I$2:$I$11876,Gögn!$F$2:$F$11876,$A47,Gögn!$A$2:$A$11876,BJ$207)/1000))</f>
        <v>0</v>
      </c>
      <c r="BK47" s="24">
        <f>IF(BK$8="Bayern",SUMIFS(Erl.Gögn!$H$2:$H$30,Erl.Gögn!$E$2:$E$30,$A47,Erl.Gögn!$A$2:$A$30,BK$207)/1000,IF(BK$8="Allianz",SUMIFS(Erl.Gögn!$H$2:$H$30,Erl.Gögn!$E$2:$E$30,$A47,Erl.Gögn!$A$2:$A$30,BK$207)/1000,SUMIFS(Gögn!$I$2:$I$11876,Gögn!$F$2:$F$11876,$A47,Gögn!$A$2:$A$11876,BK$207)/1000))</f>
        <v>0</v>
      </c>
      <c r="BL47" s="24">
        <f>IF(BL$8="Bayern",SUMIFS(Erl.Gögn!$H$2:$H$30,Erl.Gögn!$E$2:$E$30,$A47,Erl.Gögn!$A$2:$A$30,BL$207)/1000,IF(BL$8="Allianz",SUMIFS(Erl.Gögn!$H$2:$H$30,Erl.Gögn!$E$2:$E$30,$A47,Erl.Gögn!$A$2:$A$30,BL$207)/1000,SUMIFS(Gögn!$I$2:$I$11876,Gögn!$F$2:$F$11876,$A47,Gögn!$A$2:$A$11876,BL$207)/1000))</f>
        <v>0</v>
      </c>
      <c r="BM47" s="24">
        <f>IF(BM$8="Bayern",SUMIFS(Erl.Gögn!$H$2:$H$30,Erl.Gögn!$E$2:$E$30,$A47,Erl.Gögn!$A$2:$A$30,BM$207)/1000,IF(BM$8="Allianz",SUMIFS(Erl.Gögn!$H$2:$H$30,Erl.Gögn!$E$2:$E$30,$A47,Erl.Gögn!$A$2:$A$30,BM$207)/1000,SUMIFS(Gögn!$I$2:$I$11876,Gögn!$F$2:$F$11876,$A47,Gögn!$A$2:$A$11876,BM$207)/1000))</f>
        <v>0</v>
      </c>
      <c r="BN47" s="24">
        <f>IF(BN$8="Bayern",SUMIFS(Erl.Gögn!$H$2:$H$30,Erl.Gögn!$E$2:$E$30,$A47,Erl.Gögn!$A$2:$A$30,BN$207)/1000,IF(BN$8="Allianz",SUMIFS(Erl.Gögn!$H$2:$H$30,Erl.Gögn!$E$2:$E$30,$A47,Erl.Gögn!$A$2:$A$30,BN$207)/1000,SUMIFS(Gögn!$I$2:$I$11876,Gögn!$F$2:$F$11876,$A47,Gögn!$A$2:$A$11876,BN$207)/1000))</f>
        <v>0</v>
      </c>
      <c r="BO47" s="24">
        <f>IF(BO$8="Bayern",SUMIFS(Erl.Gögn!$H$2:$H$30,Erl.Gögn!$E$2:$E$30,$A47,Erl.Gögn!$A$2:$A$30,BO$207)/1000,IF(BO$8="Allianz",SUMIFS(Erl.Gögn!$H$2:$H$30,Erl.Gögn!$E$2:$E$30,$A47,Erl.Gögn!$A$2:$A$30,BO$207)/1000,SUMIFS(Gögn!$I$2:$I$11876,Gögn!$F$2:$F$11876,$A47,Gögn!$A$2:$A$11876,BO$207)/1000))</f>
        <v>0</v>
      </c>
      <c r="BP47" s="24">
        <f>IF(BP$8="Bayern",SUMIFS(Erl.Gögn!$H$2:$H$30,Erl.Gögn!$E$2:$E$30,$A47,Erl.Gögn!$A$2:$A$30,BP$207)/1000,IF(BP$8="Allianz",SUMIFS(Erl.Gögn!$H$2:$H$30,Erl.Gögn!$E$2:$E$30,$A47,Erl.Gögn!$A$2:$A$30,BP$207)/1000,SUMIFS(Gögn!$I$2:$I$11876,Gögn!$F$2:$F$11876,$A47,Gögn!$A$2:$A$11876,BP$207)/1000))</f>
        <v>0</v>
      </c>
      <c r="BQ47" s="24">
        <f>IF(BQ$8="Bayern",SUMIFS(Erl.Gögn!$H$2:$H$30,Erl.Gögn!$E$2:$E$30,$A47,Erl.Gögn!$A$2:$A$30,BQ$207)/1000,IF(BQ$8="Allianz",SUMIFS(Erl.Gögn!$H$2:$H$30,Erl.Gögn!$E$2:$E$30,$A47,Erl.Gögn!$A$2:$A$30,BQ$207)/1000,SUMIFS(Gögn!$I$2:$I$11876,Gögn!$F$2:$F$11876,$A47,Gögn!$A$2:$A$11876,BQ$207)/1000))</f>
        <v>0</v>
      </c>
      <c r="BR47" s="24">
        <f>IF(BR$8="Bayern",SUMIFS(Erl.Gögn!$H$2:$H$30,Erl.Gögn!$E$2:$E$30,$A47,Erl.Gögn!$A$2:$A$30,BR$207)/1000,IF(BR$8="Allianz",SUMIFS(Erl.Gögn!$H$2:$H$30,Erl.Gögn!$E$2:$E$30,$A47,Erl.Gögn!$A$2:$A$30,BR$207)/1000,SUMIFS(Gögn!$I$2:$I$11876,Gögn!$F$2:$F$11876,$A47,Gögn!$A$2:$A$11876,BR$207)/1000))</f>
        <v>0</v>
      </c>
      <c r="BS47" s="24">
        <f>IF(BS$8="Bayern",SUMIFS(Erl.Gögn!$H$2:$H$30,Erl.Gögn!$E$2:$E$30,$A47,Erl.Gögn!$A$2:$A$30,BS$207)/1000,IF(BS$8="Allianz",SUMIFS(Erl.Gögn!$H$2:$H$30,Erl.Gögn!$E$2:$E$30,$A47,Erl.Gögn!$A$2:$A$30,BS$207)/1000,SUMIFS(Gögn!$I$2:$I$11876,Gögn!$F$2:$F$11876,$A47,Gögn!$A$2:$A$11876,BS$207)/1000))</f>
        <v>0</v>
      </c>
      <c r="BT47" s="24">
        <f>IF(BT$8="Bayern",SUMIFS(Erl.Gögn!$H$2:$H$30,Erl.Gögn!$E$2:$E$30,$A47,Erl.Gögn!$A$2:$A$30,BT$207)/1000,IF(BT$8="Allianz",SUMIFS(Erl.Gögn!$H$2:$H$30,Erl.Gögn!$E$2:$E$30,$A47,Erl.Gögn!$A$2:$A$30,BT$207)/1000,SUMIFS(Gögn!$I$2:$I$11876,Gögn!$F$2:$F$11876,$A47,Gögn!$A$2:$A$11876,BT$207)/1000))</f>
        <v>0</v>
      </c>
      <c r="BU47" s="24">
        <f>IF(BU$8="Bayern",SUMIFS(Erl.Gögn!$H$2:$H$30,Erl.Gögn!$E$2:$E$30,$A47,Erl.Gögn!$A$2:$A$30,BU$207)/1000,IF(BU$8="Allianz",SUMIFS(Erl.Gögn!$H$2:$H$30,Erl.Gögn!$E$2:$E$30,$A47,Erl.Gögn!$A$2:$A$30,BU$207)/1000,SUMIFS(Gögn!$I$2:$I$11876,Gögn!$F$2:$F$11876,$A47,Gögn!$A$2:$A$11876,BU$207)/1000))</f>
        <v>0</v>
      </c>
      <c r="BV47" s="24">
        <f>IF(BV$8="Bayern",SUMIFS(Erl.Gögn!$H$2:$H$30,Erl.Gögn!$E$2:$E$30,$A47,Erl.Gögn!$A$2:$A$30,BV$207)/1000,IF(BV$8="Allianz",SUMIFS(Erl.Gögn!$H$2:$H$30,Erl.Gögn!$E$2:$E$30,$A47,Erl.Gögn!$A$2:$A$30,BV$207)/1000,SUMIFS(Gögn!$I$2:$I$11876,Gögn!$F$2:$F$11876,$A47,Gögn!$A$2:$A$11876,BV$207)/1000))</f>
        <v>0</v>
      </c>
      <c r="BW47" s="24">
        <f>IF(BW$8="Bayern",SUMIFS(Erl.Gögn!$H$2:$H$30,Erl.Gögn!$E$2:$E$30,$A47,Erl.Gögn!$A$2:$A$30,BW$207)/1000,IF(BW$8="Allianz",SUMIFS(Erl.Gögn!$H$2:$H$30,Erl.Gögn!$E$2:$E$30,$A47,Erl.Gögn!$A$2:$A$30,BW$207)/1000,SUMIFS(Gögn!$I$2:$I$11876,Gögn!$F$2:$F$11876,$A47,Gögn!$A$2:$A$11876,BW$207)/1000))</f>
        <v>0</v>
      </c>
      <c r="BX47" s="24">
        <f>IF(BX$8="Bayern",SUMIFS(Erl.Gögn!$H$2:$H$30,Erl.Gögn!$E$2:$E$30,$A47,Erl.Gögn!$A$2:$A$30,BX$207)/1000,IF(BX$8="Allianz",SUMIFS(Erl.Gögn!$H$2:$H$30,Erl.Gögn!$E$2:$E$30,$A47,Erl.Gögn!$A$2:$A$30,BX$207)/1000,SUMIFS(Gögn!$I$2:$I$11876,Gögn!$F$2:$F$11876,$A47,Gögn!$A$2:$A$11876,BX$207)/1000))</f>
        <v>0</v>
      </c>
      <c r="BY47" s="24">
        <f>IF(BY$8="Bayern",SUMIFS(Erl.Gögn!$H$2:$H$30,Erl.Gögn!$E$2:$E$30,$A47,Erl.Gögn!$A$2:$A$30,BY$207)/1000,IF(BY$8="Allianz",SUMIFS(Erl.Gögn!$H$2:$H$30,Erl.Gögn!$E$2:$E$30,$A47,Erl.Gögn!$A$2:$A$30,BY$207)/1000,SUMIFS(Gögn!$I$2:$I$11876,Gögn!$F$2:$F$11876,$A47,Gögn!$A$2:$A$11876,BY$207)/1000))</f>
        <v>0</v>
      </c>
      <c r="BZ47" s="24">
        <f>IF(BZ$8="Bayern",SUMIFS(Erl.Gögn!$H$2:$H$30,Erl.Gögn!$E$2:$E$30,$A47,Erl.Gögn!$A$2:$A$30,BZ$207)/1000,IF(BZ$8="Allianz",SUMIFS(Erl.Gögn!$H$2:$H$30,Erl.Gögn!$E$2:$E$30,$A47,Erl.Gögn!$A$2:$A$30,BZ$207)/1000,SUMIFS(Gögn!$I$2:$I$11876,Gögn!$F$2:$F$11876,$A47,Gögn!$A$2:$A$11876,BZ$207)/1000))</f>
        <v>0</v>
      </c>
      <c r="CA47" s="24">
        <f>IF(CA$8="Bayern",SUMIFS(Erl.Gögn!$H$2:$H$30,Erl.Gögn!$E$2:$E$30,$A47,Erl.Gögn!$A$2:$A$30,CA$207)/1000,IF(CA$8="Allianz",SUMIFS(Erl.Gögn!$H$2:$H$30,Erl.Gögn!$E$2:$E$30,$A47,Erl.Gögn!$A$2:$A$30,CA$207)/1000,SUMIFS(Gögn!$I$2:$I$11876,Gögn!$F$2:$F$11876,$A47,Gögn!$A$2:$A$11876,CA$207)/1000))</f>
        <v>0</v>
      </c>
      <c r="CB47" s="24">
        <f>IF(CB$8="Bayern",SUMIFS(Erl.Gögn!$H$2:$H$30,Erl.Gögn!$E$2:$E$30,$A47,Erl.Gögn!$A$2:$A$30,CB$207)/1000,IF(CB$8="Allianz",SUMIFS(Erl.Gögn!$H$2:$H$30,Erl.Gögn!$E$2:$E$30,$A47,Erl.Gögn!$A$2:$A$30,CB$207)/1000,SUMIFS(Gögn!$I$2:$I$11876,Gögn!$F$2:$F$11876,$A47,Gögn!$A$2:$A$11876,CB$207)/1000))</f>
        <v>0</v>
      </c>
      <c r="CC47" s="24">
        <f>IF(CC$8="Bayern",SUMIFS(Erl.Gögn!$H$2:$H$30,Erl.Gögn!$E$2:$E$30,$A47,Erl.Gögn!$A$2:$A$30,CC$207)/1000,IF(CC$8="Allianz",SUMIFS(Erl.Gögn!$H$2:$H$30,Erl.Gögn!$E$2:$E$30,$A47,Erl.Gögn!$A$2:$A$30,CC$207)/1000,SUMIFS(Gögn!$I$2:$I$11876,Gögn!$F$2:$F$11876,$A47,Gögn!$A$2:$A$11876,CC$207)/1000))</f>
        <v>0</v>
      </c>
      <c r="CD47" s="24">
        <f>IF(CD$8="Bayern",SUMIFS(Erl.Gögn!$H$2:$H$30,Erl.Gögn!$E$2:$E$30,$A47,Erl.Gögn!$A$2:$A$30,CD$207)/1000,IF(CD$8="Allianz",SUMIFS(Erl.Gögn!$H$2:$H$30,Erl.Gögn!$E$2:$E$30,$A47,Erl.Gögn!$A$2:$A$30,CD$207)/1000,SUMIFS(Gögn!$I$2:$I$11876,Gögn!$F$2:$F$11876,$A47,Gögn!$A$2:$A$11876,CD$207)/1000))</f>
        <v>0</v>
      </c>
    </row>
    <row r="48" spans="1:82" ht="15">
      <c r="A48" s="5" t="s">
        <v>465</v>
      </c>
      <c r="B48" s="5"/>
      <c r="C48" s="25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</row>
    <row r="49" spans="1:82" ht="15.75">
      <c r="A49" s="5" t="s">
        <v>465</v>
      </c>
      <c r="B49" s="5"/>
      <c r="C49" s="27" t="s">
        <v>196</v>
      </c>
      <c r="D49" s="24">
        <f>SUM(E49:CD49)</f>
        <v>151640645.37299997</v>
      </c>
      <c r="E49" s="24">
        <f t="shared" ref="E49:BP49" si="21">+E15-E24+E39-E43+E45-E47</f>
        <v>9363060.6569999997</v>
      </c>
      <c r="F49" s="24">
        <f t="shared" si="21"/>
        <v>13284726.675999999</v>
      </c>
      <c r="G49" s="24">
        <f t="shared" si="21"/>
        <v>6871556.2910000011</v>
      </c>
      <c r="H49" s="24">
        <f t="shared" si="21"/>
        <v>95245.517999999953</v>
      </c>
      <c r="I49" s="24">
        <f t="shared" si="21"/>
        <v>389689.08199999988</v>
      </c>
      <c r="J49" s="24">
        <f t="shared" si="21"/>
        <v>-105410.997</v>
      </c>
      <c r="K49" s="24">
        <f t="shared" si="21"/>
        <v>-875.55599999999845</v>
      </c>
      <c r="L49" s="24">
        <f t="shared" si="21"/>
        <v>125817</v>
      </c>
      <c r="M49" s="24">
        <f t="shared" si="21"/>
        <v>2847496</v>
      </c>
      <c r="N49" s="24">
        <f t="shared" si="21"/>
        <v>1066959</v>
      </c>
      <c r="O49" s="24">
        <f t="shared" si="21"/>
        <v>3626671</v>
      </c>
      <c r="P49" s="24">
        <f t="shared" si="21"/>
        <v>4479654</v>
      </c>
      <c r="Q49" s="24">
        <f t="shared" si="21"/>
        <v>892366</v>
      </c>
      <c r="R49" s="24">
        <f t="shared" si="21"/>
        <v>1770255</v>
      </c>
      <c r="S49" s="24">
        <f t="shared" si="21"/>
        <v>1259586.5250000001</v>
      </c>
      <c r="T49" s="24">
        <f t="shared" si="21"/>
        <v>197867.07199999999</v>
      </c>
      <c r="U49" s="24">
        <f t="shared" si="21"/>
        <v>361465.62399999995</v>
      </c>
      <c r="V49" s="24">
        <f t="shared" si="21"/>
        <v>672084.27500000002</v>
      </c>
      <c r="W49" s="24">
        <f t="shared" si="21"/>
        <v>25872.707000000002</v>
      </c>
      <c r="X49" s="24">
        <f t="shared" si="21"/>
        <v>241432.31000000003</v>
      </c>
      <c r="Y49" s="24">
        <f t="shared" si="21"/>
        <v>35227004</v>
      </c>
      <c r="Z49" s="24">
        <f t="shared" si="21"/>
        <v>5767358</v>
      </c>
      <c r="AA49" s="24">
        <f t="shared" si="21"/>
        <v>3360392</v>
      </c>
      <c r="AB49" s="24">
        <f t="shared" si="21"/>
        <v>1351417</v>
      </c>
      <c r="AC49" s="24">
        <f t="shared" si="21"/>
        <v>0</v>
      </c>
      <c r="AD49" s="24">
        <f t="shared" si="21"/>
        <v>512330.05700000003</v>
      </c>
      <c r="AE49" s="24">
        <f t="shared" si="21"/>
        <v>501241.21299999999</v>
      </c>
      <c r="AF49" s="24">
        <f t="shared" si="21"/>
        <v>96421.915999999968</v>
      </c>
      <c r="AG49" s="24">
        <f t="shared" si="21"/>
        <v>152517.03599999996</v>
      </c>
      <c r="AH49" s="24">
        <f t="shared" si="21"/>
        <v>462755.13399999979</v>
      </c>
      <c r="AI49" s="24">
        <f t="shared" si="21"/>
        <v>254310.08200000005</v>
      </c>
      <c r="AJ49" s="24">
        <f t="shared" si="21"/>
        <v>2078808.5859999997</v>
      </c>
      <c r="AK49" s="24">
        <f t="shared" si="21"/>
        <v>9559.0540000000019</v>
      </c>
      <c r="AL49" s="24">
        <f t="shared" si="21"/>
        <v>286264.45400000009</v>
      </c>
      <c r="AM49" s="24">
        <f t="shared" si="21"/>
        <v>985984.53</v>
      </c>
      <c r="AN49" s="24">
        <f t="shared" si="21"/>
        <v>912270.82499999984</v>
      </c>
      <c r="AO49" s="24">
        <f t="shared" si="21"/>
        <v>1410897.6700000002</v>
      </c>
      <c r="AP49" s="24">
        <f t="shared" si="21"/>
        <v>88745.997000000003</v>
      </c>
      <c r="AQ49" s="24">
        <f t="shared" si="21"/>
        <v>5944299.6460000016</v>
      </c>
      <c r="AR49" s="24">
        <f t="shared" si="21"/>
        <v>4181113.3730000001</v>
      </c>
      <c r="AS49" s="24">
        <f t="shared" si="21"/>
        <v>4866976.5930000003</v>
      </c>
      <c r="AT49" s="24">
        <f t="shared" si="21"/>
        <v>1441785.0970000003</v>
      </c>
      <c r="AU49" s="24">
        <f t="shared" si="21"/>
        <v>15061.612000000001</v>
      </c>
      <c r="AV49" s="24">
        <f t="shared" si="21"/>
        <v>122871.177</v>
      </c>
      <c r="AW49" s="24">
        <f t="shared" si="21"/>
        <v>121842.90499999998</v>
      </c>
      <c r="AX49" s="24">
        <f t="shared" si="21"/>
        <v>-456.43099999998958</v>
      </c>
      <c r="AY49" s="24">
        <f t="shared" si="21"/>
        <v>122588.39199999999</v>
      </c>
      <c r="AZ49" s="24">
        <f t="shared" si="21"/>
        <v>26828.648000000001</v>
      </c>
      <c r="BA49" s="24">
        <f t="shared" si="21"/>
        <v>14454.411</v>
      </c>
      <c r="BB49" s="24">
        <f t="shared" si="21"/>
        <v>443862.40099999995</v>
      </c>
      <c r="BC49" s="24">
        <f t="shared" si="21"/>
        <v>96548.876999999891</v>
      </c>
      <c r="BD49" s="24">
        <f t="shared" si="21"/>
        <v>4709171.2169999992</v>
      </c>
      <c r="BE49" s="24">
        <f t="shared" si="21"/>
        <v>1703456.1139999998</v>
      </c>
      <c r="BF49" s="24">
        <f t="shared" si="21"/>
        <v>501255.43</v>
      </c>
      <c r="BG49" s="24">
        <f t="shared" si="21"/>
        <v>746984.50999999989</v>
      </c>
      <c r="BH49" s="24">
        <f t="shared" si="21"/>
        <v>819607.12700000009</v>
      </c>
      <c r="BI49" s="24">
        <f t="shared" si="21"/>
        <v>995397.80199999991</v>
      </c>
      <c r="BJ49" s="24">
        <f t="shared" si="21"/>
        <v>758498.48399999994</v>
      </c>
      <c r="BK49" s="24">
        <f t="shared" si="21"/>
        <v>178306.046</v>
      </c>
      <c r="BL49" s="24">
        <f t="shared" si="21"/>
        <v>2918107.4030000004</v>
      </c>
      <c r="BM49" s="24">
        <f t="shared" si="21"/>
        <v>60676.256999999998</v>
      </c>
      <c r="BN49" s="24">
        <f t="shared" si="21"/>
        <v>69900.349999999991</v>
      </c>
      <c r="BO49" s="24">
        <f t="shared" si="21"/>
        <v>144805.00400000002</v>
      </c>
      <c r="BP49" s="24">
        <f t="shared" si="21"/>
        <v>16156.497999999998</v>
      </c>
      <c r="BQ49" s="24">
        <f t="shared" ref="BQ49:BX49" si="22">+BQ15-BQ24+BQ39-BQ43+BQ45-BQ47</f>
        <v>24630.337999999996</v>
      </c>
      <c r="BR49" s="24">
        <f t="shared" si="22"/>
        <v>17847.806</v>
      </c>
      <c r="BS49" s="24">
        <f t="shared" si="22"/>
        <v>1311924</v>
      </c>
      <c r="BT49" s="24">
        <f t="shared" si="22"/>
        <v>4629729</v>
      </c>
      <c r="BU49" s="24">
        <f t="shared" si="22"/>
        <v>66647</v>
      </c>
      <c r="BV49" s="24">
        <f t="shared" si="22"/>
        <v>163369.83600000001</v>
      </c>
      <c r="BW49" s="24">
        <f t="shared" si="22"/>
        <v>225053.85699999999</v>
      </c>
      <c r="BX49" s="24">
        <f t="shared" si="22"/>
        <v>24413.084999999999</v>
      </c>
      <c r="BY49" s="24">
        <f t="shared" ref="BY49:CB49" si="23">+BY15-BY24+BY39-BY43+BY45-BY47</f>
        <v>635419.55300000007</v>
      </c>
      <c r="BZ49" s="24">
        <f t="shared" si="23"/>
        <v>803161.48</v>
      </c>
      <c r="CA49" s="24">
        <f t="shared" si="23"/>
        <v>-223034.98800000001</v>
      </c>
      <c r="CB49" s="24">
        <f t="shared" si="23"/>
        <v>153355.26300000001</v>
      </c>
      <c r="CC49" s="24">
        <f t="shared" ref="CC49:CD49" si="24">+CC15-CC24+CC39-CC43+CC45-CC47</f>
        <v>8313536</v>
      </c>
      <c r="CD49" s="24">
        <f t="shared" si="24"/>
        <v>3550698.4620000003</v>
      </c>
    </row>
    <row r="50" spans="1:82" ht="15">
      <c r="A50" s="5" t="s">
        <v>465</v>
      </c>
      <c r="B50" s="5"/>
      <c r="C50" s="25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</row>
    <row r="51" spans="1:82" ht="15.75">
      <c r="A51" s="5" t="s">
        <v>197</v>
      </c>
      <c r="B51" s="5"/>
      <c r="C51" s="27" t="s">
        <v>198</v>
      </c>
      <c r="D51" s="24">
        <f>SUM(E51:CD51)</f>
        <v>907332613.09499991</v>
      </c>
      <c r="E51" s="24">
        <f>IF(E$8="Bayern",SUMIFS(Erl.Gögn!$H$2:$H$30,Erl.Gögn!$E$2:$E$30,$A51,Erl.Gögn!$A$2:$A$30,E$207)/1000,IF(E$8="Allianz",SUMIFS(Erl.Gögn!$H$2:$H$30,Erl.Gögn!$E$2:$E$30,$A51,Erl.Gögn!$A$2:$A$30,E$207)/1000,SUMIFS(Gögn!$I$2:$I$11876,Gögn!$F$2:$F$11876,$A51,Gögn!$A$2:$A$11876,E$207)/1000))</f>
        <v>33705213.166000001</v>
      </c>
      <c r="F51" s="24">
        <f>IF(F$8="Bayern",SUMIFS(Erl.Gögn!$H$2:$H$30,Erl.Gögn!$E$2:$E$30,$A51,Erl.Gögn!$A$2:$A$30,F$207)/1000,IF(F$8="Allianz",SUMIFS(Erl.Gögn!$H$2:$H$30,Erl.Gögn!$E$2:$E$30,$A51,Erl.Gögn!$A$2:$A$30,F$207)/1000,SUMIFS(Gögn!$I$2:$I$11876,Gögn!$F$2:$F$11876,$A51,Gögn!$A$2:$A$11876,F$207)/1000))</f>
        <v>73175509.130999997</v>
      </c>
      <c r="G51" s="24">
        <f>IF(G$8="Bayern",SUMIFS(Erl.Gögn!$H$2:$H$30,Erl.Gögn!$E$2:$E$30,$A51,Erl.Gögn!$A$2:$A$30,G$207)/1000,IF(G$8="Allianz",SUMIFS(Erl.Gögn!$H$2:$H$30,Erl.Gögn!$E$2:$E$30,$A51,Erl.Gögn!$A$2:$A$30,G$207)/1000,SUMIFS(Gögn!$I$2:$I$11876,Gögn!$F$2:$F$11876,$A51,Gögn!$A$2:$A$11876,G$207)/1000))</f>
        <v>27018624.408</v>
      </c>
      <c r="H51" s="24">
        <f>IF(H$8="Bayern",SUMIFS(Erl.Gögn!$H$2:$H$30,Erl.Gögn!$E$2:$E$30,$A51,Erl.Gögn!$A$2:$A$30,H$207)/1000,IF(H$8="Allianz",SUMIFS(Erl.Gögn!$H$2:$H$30,Erl.Gögn!$E$2:$E$30,$A51,Erl.Gögn!$A$2:$A$30,H$207)/1000,SUMIFS(Gögn!$I$2:$I$11876,Gögn!$F$2:$F$11876,$A51,Gögn!$A$2:$A$11876,H$207)/1000))</f>
        <v>392650.36099999998</v>
      </c>
      <c r="I51" s="24">
        <f>IF(I$8="Bayern",SUMIFS(Erl.Gögn!$H$2:$H$30,Erl.Gögn!$E$2:$E$30,$A51,Erl.Gögn!$A$2:$A$30,I$207)/1000,IF(I$8="Allianz",SUMIFS(Erl.Gögn!$H$2:$H$30,Erl.Gögn!$E$2:$E$30,$A51,Erl.Gögn!$A$2:$A$30,I$207)/1000,SUMIFS(Gögn!$I$2:$I$11876,Gögn!$F$2:$F$11876,$A51,Gögn!$A$2:$A$11876,I$207)/1000))</f>
        <v>26198255.296999998</v>
      </c>
      <c r="J51" s="24">
        <f>IF(J$8="Bayern",SUMIFS(Erl.Gögn!$H$2:$H$30,Erl.Gögn!$E$2:$E$30,$A51,Erl.Gögn!$A$2:$A$30,J$207)/1000,IF(J$8="Allianz",SUMIFS(Erl.Gögn!$H$2:$H$30,Erl.Gögn!$E$2:$E$30,$A51,Erl.Gögn!$A$2:$A$30,J$207)/1000,SUMIFS(Gögn!$I$2:$I$11876,Gögn!$F$2:$F$11876,$A51,Gögn!$A$2:$A$11876,J$207)/1000))</f>
        <v>1299091.1680000001</v>
      </c>
      <c r="K51" s="24">
        <f>IF(K$8="Bayern",SUMIFS(Erl.Gögn!$H$2:$H$30,Erl.Gögn!$E$2:$E$30,$A51,Erl.Gögn!$A$2:$A$30,K$207)/1000,IF(K$8="Allianz",SUMIFS(Erl.Gögn!$H$2:$H$30,Erl.Gögn!$E$2:$E$30,$A51,Erl.Gögn!$A$2:$A$30,K$207)/1000,SUMIFS(Gögn!$I$2:$I$11876,Gögn!$F$2:$F$11876,$A51,Gögn!$A$2:$A$11876,K$207)/1000))</f>
        <v>542769.18299999996</v>
      </c>
      <c r="L51" s="24">
        <f>IF(L$8="Bayern",SUMIFS(Erl.Gögn!$H$2:$H$30,Erl.Gögn!$E$2:$E$30,$A51,Erl.Gögn!$A$2:$A$30,L$207)/1000,IF(L$8="Allianz",SUMIFS(Erl.Gögn!$H$2:$H$30,Erl.Gögn!$E$2:$E$30,$A51,Erl.Gögn!$A$2:$A$30,L$207)/1000,SUMIFS(Gögn!$I$2:$I$11876,Gögn!$F$2:$F$11876,$A51,Gögn!$A$2:$A$11876,L$207)/1000))</f>
        <v>1023868</v>
      </c>
      <c r="M51" s="24">
        <f>IF(M$8="Bayern",SUMIFS(Erl.Gögn!$H$2:$H$30,Erl.Gögn!$E$2:$E$30,$A51,Erl.Gögn!$A$2:$A$30,M$207)/1000,IF(M$8="Allianz",SUMIFS(Erl.Gögn!$H$2:$H$30,Erl.Gögn!$E$2:$E$30,$A51,Erl.Gögn!$A$2:$A$30,M$207)/1000,SUMIFS(Gögn!$I$2:$I$11876,Gögn!$F$2:$F$11876,$A51,Gögn!$A$2:$A$11876,M$207)/1000))</f>
        <v>1598938</v>
      </c>
      <c r="N51" s="24">
        <f>IF(N$8="Bayern",SUMIFS(Erl.Gögn!$H$2:$H$30,Erl.Gögn!$E$2:$E$30,$A51,Erl.Gögn!$A$2:$A$30,N$207)/1000,IF(N$8="Allianz",SUMIFS(Erl.Gögn!$H$2:$H$30,Erl.Gögn!$E$2:$E$30,$A51,Erl.Gögn!$A$2:$A$30,N$207)/1000,SUMIFS(Gögn!$I$2:$I$11876,Gögn!$F$2:$F$11876,$A51,Gögn!$A$2:$A$11876,N$207)/1000))</f>
        <v>4820983</v>
      </c>
      <c r="O51" s="24">
        <f>IF(O$8="Bayern",SUMIFS(Erl.Gögn!$H$2:$H$30,Erl.Gögn!$E$2:$E$30,$A51,Erl.Gögn!$A$2:$A$30,O$207)/1000,IF(O$8="Allianz",SUMIFS(Erl.Gögn!$H$2:$H$30,Erl.Gögn!$E$2:$E$30,$A51,Erl.Gögn!$A$2:$A$30,O$207)/1000,SUMIFS(Gögn!$I$2:$I$11876,Gögn!$F$2:$F$11876,$A51,Gögn!$A$2:$A$11876,O$207)/1000))</f>
        <v>17739709</v>
      </c>
      <c r="P51" s="24">
        <f>IF(P$8="Bayern",SUMIFS(Erl.Gögn!$H$2:$H$30,Erl.Gögn!$E$2:$E$30,$A51,Erl.Gögn!$A$2:$A$30,P$207)/1000,IF(P$8="Allianz",SUMIFS(Erl.Gögn!$H$2:$H$30,Erl.Gögn!$E$2:$E$30,$A51,Erl.Gögn!$A$2:$A$30,P$207)/1000,SUMIFS(Gögn!$I$2:$I$11876,Gögn!$F$2:$F$11876,$A51,Gögn!$A$2:$A$11876,P$207)/1000))</f>
        <v>25235194</v>
      </c>
      <c r="Q51" s="24">
        <f>IF(Q$8="Bayern",SUMIFS(Erl.Gögn!$H$2:$H$30,Erl.Gögn!$E$2:$E$30,$A51,Erl.Gögn!$A$2:$A$30,Q$207)/1000,IF(Q$8="Allianz",SUMIFS(Erl.Gögn!$H$2:$H$30,Erl.Gögn!$E$2:$E$30,$A51,Erl.Gögn!$A$2:$A$30,Q$207)/1000,SUMIFS(Gögn!$I$2:$I$11876,Gögn!$F$2:$F$11876,$A51,Gögn!$A$2:$A$11876,Q$207)/1000))</f>
        <v>18413876</v>
      </c>
      <c r="R51" s="24">
        <f>IF(R$8="Bayern",SUMIFS(Erl.Gögn!$H$2:$H$30,Erl.Gögn!$E$2:$E$30,$A51,Erl.Gögn!$A$2:$A$30,R$207)/1000,IF(R$8="Allianz",SUMIFS(Erl.Gögn!$H$2:$H$30,Erl.Gögn!$E$2:$E$30,$A51,Erl.Gögn!$A$2:$A$30,R$207)/1000,SUMIFS(Gögn!$I$2:$I$11876,Gögn!$F$2:$F$11876,$A51,Gögn!$A$2:$A$11876,R$207)/1000))</f>
        <v>43088299</v>
      </c>
      <c r="S51" s="24">
        <f>IF(S$8="Bayern",SUMIFS(Erl.Gögn!$H$2:$H$30,Erl.Gögn!$E$2:$E$30,$A51,Erl.Gögn!$A$2:$A$30,S$207)/1000,IF(S$8="Allianz",SUMIFS(Erl.Gögn!$H$2:$H$30,Erl.Gögn!$E$2:$E$30,$A51,Erl.Gögn!$A$2:$A$30,S$207)/1000,SUMIFS(Gögn!$I$2:$I$11876,Gögn!$F$2:$F$11876,$A51,Gögn!$A$2:$A$11876,S$207)/1000))</f>
        <v>5670129.676</v>
      </c>
      <c r="T51" s="24">
        <f>IF(T$8="Bayern",SUMIFS(Erl.Gögn!$H$2:$H$30,Erl.Gögn!$E$2:$E$30,$A51,Erl.Gögn!$A$2:$A$30,T$207)/1000,IF(T$8="Allianz",SUMIFS(Erl.Gögn!$H$2:$H$30,Erl.Gögn!$E$2:$E$30,$A51,Erl.Gögn!$A$2:$A$30,T$207)/1000,SUMIFS(Gögn!$I$2:$I$11876,Gögn!$F$2:$F$11876,$A51,Gögn!$A$2:$A$11876,T$207)/1000))</f>
        <v>3911104.26</v>
      </c>
      <c r="U51" s="24">
        <f>IF(U$8="Bayern",SUMIFS(Erl.Gögn!$H$2:$H$30,Erl.Gögn!$E$2:$E$30,$A51,Erl.Gögn!$A$2:$A$30,U$207)/1000,IF(U$8="Allianz",SUMIFS(Erl.Gögn!$H$2:$H$30,Erl.Gögn!$E$2:$E$30,$A51,Erl.Gögn!$A$2:$A$30,U$207)/1000,SUMIFS(Gögn!$I$2:$I$11876,Gögn!$F$2:$F$11876,$A51,Gögn!$A$2:$A$11876,U$207)/1000))</f>
        <v>8160908.8540000003</v>
      </c>
      <c r="V51" s="24">
        <f>IF(V$8="Bayern",SUMIFS(Erl.Gögn!$H$2:$H$30,Erl.Gögn!$E$2:$E$30,$A51,Erl.Gögn!$A$2:$A$30,V$207)/1000,IF(V$8="Allianz",SUMIFS(Erl.Gögn!$H$2:$H$30,Erl.Gögn!$E$2:$E$30,$A51,Erl.Gögn!$A$2:$A$30,V$207)/1000,SUMIFS(Gögn!$I$2:$I$11876,Gögn!$F$2:$F$11876,$A51,Gögn!$A$2:$A$11876,V$207)/1000))</f>
        <v>1562336.0220000001</v>
      </c>
      <c r="W51" s="24">
        <f>IF(W$8="Bayern",SUMIFS(Erl.Gögn!$H$2:$H$30,Erl.Gögn!$E$2:$E$30,$A51,Erl.Gögn!$A$2:$A$30,W$207)/1000,IF(W$8="Allianz",SUMIFS(Erl.Gögn!$H$2:$H$30,Erl.Gögn!$E$2:$E$30,$A51,Erl.Gögn!$A$2:$A$30,W$207)/1000,SUMIFS(Gögn!$I$2:$I$11876,Gögn!$F$2:$F$11876,$A51,Gögn!$A$2:$A$11876,W$207)/1000))</f>
        <v>49712.612000000001</v>
      </c>
      <c r="X51" s="24">
        <f>IF(X$8="Bayern",SUMIFS(Erl.Gögn!$H$2:$H$30,Erl.Gögn!$E$2:$E$30,$A51,Erl.Gögn!$A$2:$A$30,X$207)/1000,IF(X$8="Allianz",SUMIFS(Erl.Gögn!$H$2:$H$30,Erl.Gögn!$E$2:$E$30,$A51,Erl.Gögn!$A$2:$A$30,X$207)/1000,SUMIFS(Gögn!$I$2:$I$11876,Gögn!$F$2:$F$11876,$A51,Gögn!$A$2:$A$11876,X$207)/1000))</f>
        <v>871748.38300000003</v>
      </c>
      <c r="Y51" s="24">
        <f>IF(Y$8="Bayern",SUMIFS(Erl.Gögn!$H$2:$H$30,Erl.Gögn!$E$2:$E$30,$A51,Erl.Gögn!$A$2:$A$30,Y$207)/1000,IF(Y$8="Allianz",SUMIFS(Erl.Gögn!$H$2:$H$30,Erl.Gögn!$E$2:$E$30,$A51,Erl.Gögn!$A$2:$A$30,Y$207)/1000,SUMIFS(Gögn!$I$2:$I$11876,Gögn!$F$2:$F$11876,$A51,Gögn!$A$2:$A$11876,Y$207)/1000))</f>
        <v>164051726</v>
      </c>
      <c r="Z51" s="24">
        <f>IF(Z$8="Bayern",SUMIFS(Erl.Gögn!$H$2:$H$30,Erl.Gögn!$E$2:$E$30,$A51,Erl.Gögn!$A$2:$A$30,Z$207)/1000,IF(Z$8="Allianz",SUMIFS(Erl.Gögn!$H$2:$H$30,Erl.Gögn!$E$2:$E$30,$A51,Erl.Gögn!$A$2:$A$30,Z$207)/1000,SUMIFS(Gögn!$I$2:$I$11876,Gögn!$F$2:$F$11876,$A51,Gögn!$A$2:$A$11876,Z$207)/1000))</f>
        <v>23914012</v>
      </c>
      <c r="AA51" s="24">
        <f>IF(AA$8="Bayern",SUMIFS(Erl.Gögn!$H$2:$H$30,Erl.Gögn!$E$2:$E$30,$A51,Erl.Gögn!$A$2:$A$30,AA$207)/1000,IF(AA$8="Allianz",SUMIFS(Erl.Gögn!$H$2:$H$30,Erl.Gögn!$E$2:$E$30,$A51,Erl.Gögn!$A$2:$A$30,AA$207)/1000,SUMIFS(Gögn!$I$2:$I$11876,Gögn!$F$2:$F$11876,$A51,Gögn!$A$2:$A$11876,AA$207)/1000))</f>
        <v>40194405</v>
      </c>
      <c r="AB51" s="24">
        <f>IF(AB$8="Bayern",SUMIFS(Erl.Gögn!$H$2:$H$30,Erl.Gögn!$E$2:$E$30,$A51,Erl.Gögn!$A$2:$A$30,AB$207)/1000,IF(AB$8="Allianz",SUMIFS(Erl.Gögn!$H$2:$H$30,Erl.Gögn!$E$2:$E$30,$A51,Erl.Gögn!$A$2:$A$30,AB$207)/1000,SUMIFS(Gögn!$I$2:$I$11876,Gögn!$F$2:$F$11876,$A51,Gögn!$A$2:$A$11876,AB$207)/1000))</f>
        <v>1356198</v>
      </c>
      <c r="AC51" s="24">
        <f>IF(AC$8="Bayern",SUMIFS(Erl.Gögn!$H$2:$H$30,Erl.Gögn!$E$2:$E$30,$A51,Erl.Gögn!$A$2:$A$30,AC$207)/1000,IF(AC$8="Allianz",SUMIFS(Erl.Gögn!$H$2:$H$30,Erl.Gögn!$E$2:$E$30,$A51,Erl.Gögn!$A$2:$A$30,AC$207)/1000,SUMIFS(Gögn!$I$2:$I$11876,Gögn!$F$2:$F$11876,$A51,Gögn!$A$2:$A$11876,AC$207)/1000))</f>
        <v>0</v>
      </c>
      <c r="AD51" s="24">
        <f>IF(AD$8="Bayern",SUMIFS(Erl.Gögn!$H$2:$H$30,Erl.Gögn!$E$2:$E$30,$A51,Erl.Gögn!$A$2:$A$30,AD$207)/1000,IF(AD$8="Allianz",SUMIFS(Erl.Gögn!$H$2:$H$30,Erl.Gögn!$E$2:$E$30,$A51,Erl.Gögn!$A$2:$A$30,AD$207)/1000,SUMIFS(Gögn!$I$2:$I$11876,Gögn!$F$2:$F$11876,$A51,Gögn!$A$2:$A$11876,AD$207)/1000))</f>
        <v>2711629.4339999999</v>
      </c>
      <c r="AE51" s="24">
        <f>IF(AE$8="Bayern",SUMIFS(Erl.Gögn!$H$2:$H$30,Erl.Gögn!$E$2:$E$30,$A51,Erl.Gögn!$A$2:$A$30,AE$207)/1000,IF(AE$8="Allianz",SUMIFS(Erl.Gögn!$H$2:$H$30,Erl.Gögn!$E$2:$E$30,$A51,Erl.Gögn!$A$2:$A$30,AE$207)/1000,SUMIFS(Gögn!$I$2:$I$11876,Gögn!$F$2:$F$11876,$A51,Gögn!$A$2:$A$11876,AE$207)/1000))</f>
        <v>2671114.5970000001</v>
      </c>
      <c r="AF51" s="24">
        <f>IF(AF$8="Bayern",SUMIFS(Erl.Gögn!$H$2:$H$30,Erl.Gögn!$E$2:$E$30,$A51,Erl.Gögn!$A$2:$A$30,AF$207)/1000,IF(AF$8="Allianz",SUMIFS(Erl.Gögn!$H$2:$H$30,Erl.Gögn!$E$2:$E$30,$A51,Erl.Gögn!$A$2:$A$30,AF$207)/1000,SUMIFS(Gögn!$I$2:$I$11876,Gögn!$F$2:$F$11876,$A51,Gögn!$A$2:$A$11876,AF$207)/1000))</f>
        <v>1124245.777</v>
      </c>
      <c r="AG51" s="24">
        <f>IF(AG$8="Bayern",SUMIFS(Erl.Gögn!$H$2:$H$30,Erl.Gögn!$E$2:$E$30,$A51,Erl.Gögn!$A$2:$A$30,AG$207)/1000,IF(AG$8="Allianz",SUMIFS(Erl.Gögn!$H$2:$H$30,Erl.Gögn!$E$2:$E$30,$A51,Erl.Gögn!$A$2:$A$30,AG$207)/1000,SUMIFS(Gögn!$I$2:$I$11876,Gögn!$F$2:$F$11876,$A51,Gögn!$A$2:$A$11876,AG$207)/1000))</f>
        <v>1450039.078</v>
      </c>
      <c r="AH51" s="24">
        <f>IF(AH$8="Bayern",SUMIFS(Erl.Gögn!$H$2:$H$30,Erl.Gögn!$E$2:$E$30,$A51,Erl.Gögn!$A$2:$A$30,AH$207)/1000,IF(AH$8="Allianz",SUMIFS(Erl.Gögn!$H$2:$H$30,Erl.Gögn!$E$2:$E$30,$A51,Erl.Gögn!$A$2:$A$30,AH$207)/1000,SUMIFS(Gögn!$I$2:$I$11876,Gögn!$F$2:$F$11876,$A51,Gögn!$A$2:$A$11876,AH$207)/1000))</f>
        <v>1872053.075</v>
      </c>
      <c r="AI51" s="24">
        <f>IF(AI$8="Bayern",SUMIFS(Erl.Gögn!$H$2:$H$30,Erl.Gögn!$E$2:$E$30,$A51,Erl.Gögn!$A$2:$A$30,AI$207)/1000,IF(AI$8="Allianz",SUMIFS(Erl.Gögn!$H$2:$H$30,Erl.Gögn!$E$2:$E$30,$A51,Erl.Gögn!$A$2:$A$30,AI$207)/1000,SUMIFS(Gögn!$I$2:$I$11876,Gögn!$F$2:$F$11876,$A51,Gögn!$A$2:$A$11876,AI$207)/1000))</f>
        <v>2252001.6540000001</v>
      </c>
      <c r="AJ51" s="24">
        <f>IF(AJ$8="Bayern",SUMIFS(Erl.Gögn!$H$2:$H$30,Erl.Gögn!$E$2:$E$30,$A51,Erl.Gögn!$A$2:$A$30,AJ$207)/1000,IF(AJ$8="Allianz",SUMIFS(Erl.Gögn!$H$2:$H$30,Erl.Gögn!$E$2:$E$30,$A51,Erl.Gögn!$A$2:$A$30,AJ$207)/1000,SUMIFS(Gögn!$I$2:$I$11876,Gögn!$F$2:$F$11876,$A51,Gögn!$A$2:$A$11876,AJ$207)/1000))</f>
        <v>33855135.585000001</v>
      </c>
      <c r="AK51" s="24">
        <f>IF(AK$8="Bayern",SUMIFS(Erl.Gögn!$H$2:$H$30,Erl.Gögn!$E$2:$E$30,$A51,Erl.Gögn!$A$2:$A$30,AK$207)/1000,IF(AK$8="Allianz",SUMIFS(Erl.Gögn!$H$2:$H$30,Erl.Gögn!$E$2:$E$30,$A51,Erl.Gögn!$A$2:$A$30,AK$207)/1000,SUMIFS(Gögn!$I$2:$I$11876,Gögn!$F$2:$F$11876,$A51,Gögn!$A$2:$A$11876,AK$207)/1000))</f>
        <v>743673.54799999995</v>
      </c>
      <c r="AL51" s="24">
        <f>IF(AL$8="Bayern",SUMIFS(Erl.Gögn!$H$2:$H$30,Erl.Gögn!$E$2:$E$30,$A51,Erl.Gögn!$A$2:$A$30,AL$207)/1000,IF(AL$8="Allianz",SUMIFS(Erl.Gögn!$H$2:$H$30,Erl.Gögn!$E$2:$E$30,$A51,Erl.Gögn!$A$2:$A$30,AL$207)/1000,SUMIFS(Gögn!$I$2:$I$11876,Gögn!$F$2:$F$11876,$A51,Gögn!$A$2:$A$11876,AL$207)/1000))</f>
        <v>3847459.3429999999</v>
      </c>
      <c r="AM51" s="24">
        <f>IF(AM$8="Bayern",SUMIFS(Erl.Gögn!$H$2:$H$30,Erl.Gögn!$E$2:$E$30,$A51,Erl.Gögn!$A$2:$A$30,AM$207)/1000,IF(AM$8="Allianz",SUMIFS(Erl.Gögn!$H$2:$H$30,Erl.Gögn!$E$2:$E$30,$A51,Erl.Gögn!$A$2:$A$30,AM$207)/1000,SUMIFS(Gögn!$I$2:$I$11876,Gögn!$F$2:$F$11876,$A51,Gögn!$A$2:$A$11876,AM$207)/1000))</f>
        <v>4874262.8629999999</v>
      </c>
      <c r="AN51" s="24">
        <f>IF(AN$8="Bayern",SUMIFS(Erl.Gögn!$H$2:$H$30,Erl.Gögn!$E$2:$E$30,$A51,Erl.Gögn!$A$2:$A$30,AN$207)/1000,IF(AN$8="Allianz",SUMIFS(Erl.Gögn!$H$2:$H$30,Erl.Gögn!$E$2:$E$30,$A51,Erl.Gögn!$A$2:$A$30,AN$207)/1000,SUMIFS(Gögn!$I$2:$I$11876,Gögn!$F$2:$F$11876,$A51,Gögn!$A$2:$A$11876,AN$207)/1000))</f>
        <v>7102157.074</v>
      </c>
      <c r="AO51" s="24">
        <f>IF(AO$8="Bayern",SUMIFS(Erl.Gögn!$H$2:$H$30,Erl.Gögn!$E$2:$E$30,$A51,Erl.Gögn!$A$2:$A$30,AO$207)/1000,IF(AO$8="Allianz",SUMIFS(Erl.Gögn!$H$2:$H$30,Erl.Gögn!$E$2:$E$30,$A51,Erl.Gögn!$A$2:$A$30,AO$207)/1000,SUMIFS(Gögn!$I$2:$I$11876,Gögn!$F$2:$F$11876,$A51,Gögn!$A$2:$A$11876,AO$207)/1000))</f>
        <v>4415716.7529999996</v>
      </c>
      <c r="AP51" s="24">
        <f>IF(AP$8="Bayern",SUMIFS(Erl.Gögn!$H$2:$H$30,Erl.Gögn!$E$2:$E$30,$A51,Erl.Gögn!$A$2:$A$30,AP$207)/1000,IF(AP$8="Allianz",SUMIFS(Erl.Gögn!$H$2:$H$30,Erl.Gögn!$E$2:$E$30,$A51,Erl.Gögn!$A$2:$A$30,AP$207)/1000,SUMIFS(Gögn!$I$2:$I$11876,Gögn!$F$2:$F$11876,$A51,Gögn!$A$2:$A$11876,AP$207)/1000))</f>
        <v>10821.25</v>
      </c>
      <c r="AQ51" s="24">
        <f>IF(AQ$8="Bayern",SUMIFS(Erl.Gögn!$H$2:$H$30,Erl.Gögn!$E$2:$E$30,$A51,Erl.Gögn!$A$2:$A$30,AQ$207)/1000,IF(AQ$8="Allianz",SUMIFS(Erl.Gögn!$H$2:$H$30,Erl.Gögn!$E$2:$E$30,$A51,Erl.Gögn!$A$2:$A$30,AQ$207)/1000,SUMIFS(Gögn!$I$2:$I$11876,Gögn!$F$2:$F$11876,$A51,Gögn!$A$2:$A$11876,AQ$207)/1000))</f>
        <v>28700888.686000001</v>
      </c>
      <c r="AR51" s="24">
        <f>IF(AR$8="Bayern",SUMIFS(Erl.Gögn!$H$2:$H$30,Erl.Gögn!$E$2:$E$30,$A51,Erl.Gögn!$A$2:$A$30,AR$207)/1000,IF(AR$8="Allianz",SUMIFS(Erl.Gögn!$H$2:$H$30,Erl.Gögn!$E$2:$E$30,$A51,Erl.Gögn!$A$2:$A$30,AR$207)/1000,SUMIFS(Gögn!$I$2:$I$11876,Gögn!$F$2:$F$11876,$A51,Gögn!$A$2:$A$11876,AR$207)/1000))</f>
        <v>26848016.072000001</v>
      </c>
      <c r="AS51" s="24">
        <f>IF(AS$8="Bayern",SUMIFS(Erl.Gögn!$H$2:$H$30,Erl.Gögn!$E$2:$E$30,$A51,Erl.Gögn!$A$2:$A$30,AS$207)/1000,IF(AS$8="Allianz",SUMIFS(Erl.Gögn!$H$2:$H$30,Erl.Gögn!$E$2:$E$30,$A51,Erl.Gögn!$A$2:$A$30,AS$207)/1000,SUMIFS(Gögn!$I$2:$I$11876,Gögn!$F$2:$F$11876,$A51,Gögn!$A$2:$A$11876,AS$207)/1000))</f>
        <v>21685321.862</v>
      </c>
      <c r="AT51" s="24">
        <f>IF(AT$8="Bayern",SUMIFS(Erl.Gögn!$H$2:$H$30,Erl.Gögn!$E$2:$E$30,$A51,Erl.Gögn!$A$2:$A$30,AT$207)/1000,IF(AT$8="Allianz",SUMIFS(Erl.Gögn!$H$2:$H$30,Erl.Gögn!$E$2:$E$30,$A51,Erl.Gögn!$A$2:$A$30,AT$207)/1000,SUMIFS(Gögn!$I$2:$I$11876,Gögn!$F$2:$F$11876,$A51,Gögn!$A$2:$A$11876,AT$207)/1000))</f>
        <v>13881683.1</v>
      </c>
      <c r="AU51" s="24">
        <f>IF(AU$8="Bayern",SUMIFS(Erl.Gögn!$H$2:$H$30,Erl.Gögn!$E$2:$E$30,$A51,Erl.Gögn!$A$2:$A$30,AU$207)/1000,IF(AU$8="Allianz",SUMIFS(Erl.Gögn!$H$2:$H$30,Erl.Gögn!$E$2:$E$30,$A51,Erl.Gögn!$A$2:$A$30,AU$207)/1000,SUMIFS(Gögn!$I$2:$I$11876,Gögn!$F$2:$F$11876,$A51,Gögn!$A$2:$A$11876,AU$207)/1000))</f>
        <v>68928.55</v>
      </c>
      <c r="AV51" s="24">
        <f>IF(AV$8="Bayern",SUMIFS(Erl.Gögn!$H$2:$H$30,Erl.Gögn!$E$2:$E$30,$A51,Erl.Gögn!$A$2:$A$30,AV$207)/1000,IF(AV$8="Allianz",SUMIFS(Erl.Gögn!$H$2:$H$30,Erl.Gögn!$E$2:$E$30,$A51,Erl.Gögn!$A$2:$A$30,AV$207)/1000,SUMIFS(Gögn!$I$2:$I$11876,Gögn!$F$2:$F$11876,$A51,Gögn!$A$2:$A$11876,AV$207)/1000))</f>
        <v>1923054.652</v>
      </c>
      <c r="AW51" s="24">
        <f>IF(AW$8="Bayern",SUMIFS(Erl.Gögn!$H$2:$H$30,Erl.Gögn!$E$2:$E$30,$A51,Erl.Gögn!$A$2:$A$30,AW$207)/1000,IF(AW$8="Allianz",SUMIFS(Erl.Gögn!$H$2:$H$30,Erl.Gögn!$E$2:$E$30,$A51,Erl.Gögn!$A$2:$A$30,AW$207)/1000,SUMIFS(Gögn!$I$2:$I$11876,Gögn!$F$2:$F$11876,$A51,Gögn!$A$2:$A$11876,AW$207)/1000))</f>
        <v>1025043.493</v>
      </c>
      <c r="AX51" s="24">
        <f>IF(AX$8="Bayern",SUMIFS(Erl.Gögn!$H$2:$H$30,Erl.Gögn!$E$2:$E$30,$A51,Erl.Gögn!$A$2:$A$30,AX$207)/1000,IF(AX$8="Allianz",SUMIFS(Erl.Gögn!$H$2:$H$30,Erl.Gögn!$E$2:$E$30,$A51,Erl.Gögn!$A$2:$A$30,AX$207)/1000,SUMIFS(Gögn!$I$2:$I$11876,Gögn!$F$2:$F$11876,$A51,Gögn!$A$2:$A$11876,AX$207)/1000))</f>
        <v>707284.19400000002</v>
      </c>
      <c r="AY51" s="24">
        <f>IF(AY$8="Bayern",SUMIFS(Erl.Gögn!$H$2:$H$30,Erl.Gögn!$E$2:$E$30,$A51,Erl.Gögn!$A$2:$A$30,AY$207)/1000,IF(AY$8="Allianz",SUMIFS(Erl.Gögn!$H$2:$H$30,Erl.Gögn!$E$2:$E$30,$A51,Erl.Gögn!$A$2:$A$30,AY$207)/1000,SUMIFS(Gögn!$I$2:$I$11876,Gögn!$F$2:$F$11876,$A51,Gögn!$A$2:$A$11876,AY$207)/1000))</f>
        <v>731400.78899999999</v>
      </c>
      <c r="AZ51" s="24">
        <f>IF(AZ$8="Bayern",SUMIFS(Erl.Gögn!$H$2:$H$30,Erl.Gögn!$E$2:$E$30,$A51,Erl.Gögn!$A$2:$A$30,AZ$207)/1000,IF(AZ$8="Allianz",SUMIFS(Erl.Gögn!$H$2:$H$30,Erl.Gögn!$E$2:$E$30,$A51,Erl.Gögn!$A$2:$A$30,AZ$207)/1000,SUMIFS(Gögn!$I$2:$I$11876,Gögn!$F$2:$F$11876,$A51,Gögn!$A$2:$A$11876,AZ$207)/1000))</f>
        <v>114345.21</v>
      </c>
      <c r="BA51" s="24">
        <f>IF(BA$8="Bayern",SUMIFS(Erl.Gögn!$H$2:$H$30,Erl.Gögn!$E$2:$E$30,$A51,Erl.Gögn!$A$2:$A$30,BA$207)/1000,IF(BA$8="Allianz",SUMIFS(Erl.Gögn!$H$2:$H$30,Erl.Gögn!$E$2:$E$30,$A51,Erl.Gögn!$A$2:$A$30,BA$207)/1000,SUMIFS(Gögn!$I$2:$I$11876,Gögn!$F$2:$F$11876,$A51,Gögn!$A$2:$A$11876,BA$207)/1000))</f>
        <v>41432.273000000001</v>
      </c>
      <c r="BB51" s="24">
        <f>IF(BB$8="Bayern",SUMIFS(Erl.Gögn!$H$2:$H$30,Erl.Gögn!$E$2:$E$30,$A51,Erl.Gögn!$A$2:$A$30,BB$207)/1000,IF(BB$8="Allianz",SUMIFS(Erl.Gögn!$H$2:$H$30,Erl.Gögn!$E$2:$E$30,$A51,Erl.Gögn!$A$2:$A$30,BB$207)/1000,SUMIFS(Gögn!$I$2:$I$11876,Gögn!$F$2:$F$11876,$A51,Gögn!$A$2:$A$11876,BB$207)/1000))</f>
        <v>3261322.7280000001</v>
      </c>
      <c r="BC51" s="24">
        <f>IF(BC$8="Bayern",SUMIFS(Erl.Gögn!$H$2:$H$30,Erl.Gögn!$E$2:$E$30,$A51,Erl.Gögn!$A$2:$A$30,BC$207)/1000,IF(BC$8="Allianz",SUMIFS(Erl.Gögn!$H$2:$H$30,Erl.Gögn!$E$2:$E$30,$A51,Erl.Gögn!$A$2:$A$30,BC$207)/1000,SUMIFS(Gögn!$I$2:$I$11876,Gögn!$F$2:$F$11876,$A51,Gögn!$A$2:$A$11876,BC$207)/1000))</f>
        <v>2919664.55</v>
      </c>
      <c r="BD51" s="24">
        <f>IF(BD$8="Bayern",SUMIFS(Erl.Gögn!$H$2:$H$30,Erl.Gögn!$E$2:$E$30,$A51,Erl.Gögn!$A$2:$A$30,BD$207)/1000,IF(BD$8="Allianz",SUMIFS(Erl.Gögn!$H$2:$H$30,Erl.Gögn!$E$2:$E$30,$A51,Erl.Gögn!$A$2:$A$30,BD$207)/1000,SUMIFS(Gögn!$I$2:$I$11876,Gögn!$F$2:$F$11876,$A51,Gögn!$A$2:$A$11876,BD$207)/1000))</f>
        <v>62186881.920000002</v>
      </c>
      <c r="BE51" s="24">
        <f>IF(BE$8="Bayern",SUMIFS(Erl.Gögn!$H$2:$H$30,Erl.Gögn!$E$2:$E$30,$A51,Erl.Gögn!$A$2:$A$30,BE$207)/1000,IF(BE$8="Allianz",SUMIFS(Erl.Gögn!$H$2:$H$30,Erl.Gögn!$E$2:$E$30,$A51,Erl.Gögn!$A$2:$A$30,BE$207)/1000,SUMIFS(Gögn!$I$2:$I$11876,Gögn!$F$2:$F$11876,$A51,Gögn!$A$2:$A$11876,BE$207)/1000))</f>
        <v>10000758.824999999</v>
      </c>
      <c r="BF51" s="24">
        <f>IF(BF$8="Bayern",SUMIFS(Erl.Gögn!$H$2:$H$30,Erl.Gögn!$E$2:$E$30,$A51,Erl.Gögn!$A$2:$A$30,BF$207)/1000,IF(BF$8="Allianz",SUMIFS(Erl.Gögn!$H$2:$H$30,Erl.Gögn!$E$2:$E$30,$A51,Erl.Gögn!$A$2:$A$30,BF$207)/1000,SUMIFS(Gögn!$I$2:$I$11876,Gögn!$F$2:$F$11876,$A51,Gögn!$A$2:$A$11876,BF$207)/1000))</f>
        <v>2863909.1639999999</v>
      </c>
      <c r="BG51" s="24">
        <f>IF(BG$8="Bayern",SUMIFS(Erl.Gögn!$H$2:$H$30,Erl.Gögn!$E$2:$E$30,$A51,Erl.Gögn!$A$2:$A$30,BG$207)/1000,IF(BG$8="Allianz",SUMIFS(Erl.Gögn!$H$2:$H$30,Erl.Gögn!$E$2:$E$30,$A51,Erl.Gögn!$A$2:$A$30,BG$207)/1000,SUMIFS(Gögn!$I$2:$I$11876,Gögn!$F$2:$F$11876,$A51,Gögn!$A$2:$A$11876,BG$207)/1000))</f>
        <v>9212310.1109999996</v>
      </c>
      <c r="BH51" s="24">
        <f>IF(BH$8="Bayern",SUMIFS(Erl.Gögn!$H$2:$H$30,Erl.Gögn!$E$2:$E$30,$A51,Erl.Gögn!$A$2:$A$30,BH$207)/1000,IF(BH$8="Allianz",SUMIFS(Erl.Gögn!$H$2:$H$30,Erl.Gögn!$E$2:$E$30,$A51,Erl.Gögn!$A$2:$A$30,BH$207)/1000,SUMIFS(Gögn!$I$2:$I$11876,Gögn!$F$2:$F$11876,$A51,Gögn!$A$2:$A$11876,BH$207)/1000))</f>
        <v>5948801.3609999996</v>
      </c>
      <c r="BI51" s="24">
        <f>IF(BI$8="Bayern",SUMIFS(Erl.Gögn!$H$2:$H$30,Erl.Gögn!$E$2:$E$30,$A51,Erl.Gögn!$A$2:$A$30,BI$207)/1000,IF(BI$8="Allianz",SUMIFS(Erl.Gögn!$H$2:$H$30,Erl.Gögn!$E$2:$E$30,$A51,Erl.Gögn!$A$2:$A$30,BI$207)/1000,SUMIFS(Gögn!$I$2:$I$11876,Gögn!$F$2:$F$11876,$A51,Gögn!$A$2:$A$11876,BI$207)/1000))</f>
        <v>1865081.76</v>
      </c>
      <c r="BJ51" s="24">
        <f>IF(BJ$8="Bayern",SUMIFS(Erl.Gögn!$H$2:$H$30,Erl.Gögn!$E$2:$E$30,$A51,Erl.Gögn!$A$2:$A$30,BJ$207)/1000,IF(BJ$8="Allianz",SUMIFS(Erl.Gögn!$H$2:$H$30,Erl.Gögn!$E$2:$E$30,$A51,Erl.Gögn!$A$2:$A$30,BJ$207)/1000,SUMIFS(Gögn!$I$2:$I$11876,Gögn!$F$2:$F$11876,$A51,Gögn!$A$2:$A$11876,BJ$207)/1000))</f>
        <v>1566565.675</v>
      </c>
      <c r="BK51" s="24">
        <f>IF(BK$8="Bayern",SUMIFS(Erl.Gögn!$H$2:$H$30,Erl.Gögn!$E$2:$E$30,$A51,Erl.Gögn!$A$2:$A$30,BK$207)/1000,IF(BK$8="Allianz",SUMIFS(Erl.Gögn!$H$2:$H$30,Erl.Gögn!$E$2:$E$30,$A51,Erl.Gögn!$A$2:$A$30,BK$207)/1000,SUMIFS(Gögn!$I$2:$I$11876,Gögn!$F$2:$F$11876,$A51,Gögn!$A$2:$A$11876,BK$207)/1000))</f>
        <v>1389096.273</v>
      </c>
      <c r="BL51" s="24">
        <f>IF(BL$8="Bayern",SUMIFS(Erl.Gögn!$H$2:$H$30,Erl.Gögn!$E$2:$E$30,$A51,Erl.Gögn!$A$2:$A$30,BL$207)/1000,IF(BL$8="Allianz",SUMIFS(Erl.Gögn!$H$2:$H$30,Erl.Gögn!$E$2:$E$30,$A51,Erl.Gögn!$A$2:$A$30,BL$207)/1000,SUMIFS(Gögn!$I$2:$I$11876,Gögn!$F$2:$F$11876,$A51,Gögn!$A$2:$A$11876,BL$207)/1000))</f>
        <v>16867616.995999999</v>
      </c>
      <c r="BM51" s="24">
        <f>IF(BM$8="Bayern",SUMIFS(Erl.Gögn!$H$2:$H$30,Erl.Gögn!$E$2:$E$30,$A51,Erl.Gögn!$A$2:$A$30,BM$207)/1000,IF(BM$8="Allianz",SUMIFS(Erl.Gögn!$H$2:$H$30,Erl.Gögn!$E$2:$E$30,$A51,Erl.Gögn!$A$2:$A$30,BM$207)/1000,SUMIFS(Gögn!$I$2:$I$11876,Gögn!$F$2:$F$11876,$A51,Gögn!$A$2:$A$11876,BM$207)/1000))</f>
        <v>320634.96399999998</v>
      </c>
      <c r="BN51" s="24">
        <f>IF(BN$8="Bayern",SUMIFS(Erl.Gögn!$H$2:$H$30,Erl.Gögn!$E$2:$E$30,$A51,Erl.Gögn!$A$2:$A$30,BN$207)/1000,IF(BN$8="Allianz",SUMIFS(Erl.Gögn!$H$2:$H$30,Erl.Gögn!$E$2:$E$30,$A51,Erl.Gögn!$A$2:$A$30,BN$207)/1000,SUMIFS(Gögn!$I$2:$I$11876,Gögn!$F$2:$F$11876,$A51,Gögn!$A$2:$A$11876,BN$207)/1000))</f>
        <v>501539.84100000001</v>
      </c>
      <c r="BO51" s="24">
        <f>IF(BO$8="Bayern",SUMIFS(Erl.Gögn!$H$2:$H$30,Erl.Gögn!$E$2:$E$30,$A51,Erl.Gögn!$A$2:$A$30,BO$207)/1000,IF(BO$8="Allianz",SUMIFS(Erl.Gögn!$H$2:$H$30,Erl.Gögn!$E$2:$E$30,$A51,Erl.Gögn!$A$2:$A$30,BO$207)/1000,SUMIFS(Gögn!$I$2:$I$11876,Gögn!$F$2:$F$11876,$A51,Gögn!$A$2:$A$11876,BO$207)/1000))</f>
        <v>1648186.2420000001</v>
      </c>
      <c r="BP51" s="24">
        <f>IF(BP$8="Bayern",SUMIFS(Erl.Gögn!$H$2:$H$30,Erl.Gögn!$E$2:$E$30,$A51,Erl.Gögn!$A$2:$A$30,BP$207)/1000,IF(BP$8="Allianz",SUMIFS(Erl.Gögn!$H$2:$H$30,Erl.Gögn!$E$2:$E$30,$A51,Erl.Gögn!$A$2:$A$30,BP$207)/1000,SUMIFS(Gögn!$I$2:$I$11876,Gögn!$F$2:$F$11876,$A51,Gögn!$A$2:$A$11876,BP$207)/1000))</f>
        <v>63503.841999999997</v>
      </c>
      <c r="BQ51" s="24">
        <f>IF(BQ$8="Bayern",SUMIFS(Erl.Gögn!$H$2:$H$30,Erl.Gögn!$E$2:$E$30,$A51,Erl.Gögn!$A$2:$A$30,BQ$207)/1000,IF(BQ$8="Allianz",SUMIFS(Erl.Gögn!$H$2:$H$30,Erl.Gögn!$E$2:$E$30,$A51,Erl.Gögn!$A$2:$A$30,BQ$207)/1000,SUMIFS(Gögn!$I$2:$I$11876,Gögn!$F$2:$F$11876,$A51,Gögn!$A$2:$A$11876,BQ$207)/1000))</f>
        <v>106609.436</v>
      </c>
      <c r="BR51" s="24">
        <f>IF(BR$8="Bayern",SUMIFS(Erl.Gögn!$H$2:$H$30,Erl.Gögn!$E$2:$E$30,$A51,Erl.Gögn!$A$2:$A$30,BR$207)/1000,IF(BR$8="Allianz",SUMIFS(Erl.Gögn!$H$2:$H$30,Erl.Gögn!$E$2:$E$30,$A51,Erl.Gögn!$A$2:$A$30,BR$207)/1000,SUMIFS(Gögn!$I$2:$I$11876,Gögn!$F$2:$F$11876,$A51,Gögn!$A$2:$A$11876,BR$207)/1000))</f>
        <v>53904.258000000002</v>
      </c>
      <c r="BS51" s="24">
        <f>IF(BS$8="Bayern",SUMIFS(Erl.Gögn!$H$2:$H$30,Erl.Gögn!$E$2:$E$30,$A51,Erl.Gögn!$A$2:$A$30,BS$207)/1000,IF(BS$8="Allianz",SUMIFS(Erl.Gögn!$H$2:$H$30,Erl.Gögn!$E$2:$E$30,$A51,Erl.Gögn!$A$2:$A$30,BS$207)/1000,SUMIFS(Gögn!$I$2:$I$11876,Gögn!$F$2:$F$11876,$A51,Gögn!$A$2:$A$11876,BS$207)/1000))</f>
        <v>3271033</v>
      </c>
      <c r="BT51" s="24">
        <f>IF(BT$8="Bayern",SUMIFS(Erl.Gögn!$H$2:$H$30,Erl.Gögn!$E$2:$E$30,$A51,Erl.Gögn!$A$2:$A$30,BT$207)/1000,IF(BT$8="Allianz",SUMIFS(Erl.Gögn!$H$2:$H$30,Erl.Gögn!$E$2:$E$30,$A51,Erl.Gögn!$A$2:$A$30,BT$207)/1000,SUMIFS(Gögn!$I$2:$I$11876,Gögn!$F$2:$F$11876,$A51,Gögn!$A$2:$A$11876,BT$207)/1000))</f>
        <v>19105344</v>
      </c>
      <c r="BU51" s="24">
        <f>IF(BU$8="Bayern",SUMIFS(Erl.Gögn!$H$2:$H$30,Erl.Gögn!$E$2:$E$30,$A51,Erl.Gögn!$A$2:$A$30,BU$207)/1000,IF(BU$8="Allianz",SUMIFS(Erl.Gögn!$H$2:$H$30,Erl.Gögn!$E$2:$E$30,$A51,Erl.Gögn!$A$2:$A$30,BU$207)/1000,SUMIFS(Gögn!$I$2:$I$11876,Gögn!$F$2:$F$11876,$A51,Gögn!$A$2:$A$11876,BU$207)/1000))</f>
        <v>587167</v>
      </c>
      <c r="BV51" s="24">
        <f>IF(BV$8="Bayern",SUMIFS(Erl.Gögn!$H$2:$H$30,Erl.Gögn!$E$2:$E$30,$A51,Erl.Gögn!$A$2:$A$30,BV$207)/1000,IF(BV$8="Allianz",SUMIFS(Erl.Gögn!$H$2:$H$30,Erl.Gögn!$E$2:$E$30,$A51,Erl.Gögn!$A$2:$A$30,BV$207)/1000,SUMIFS(Gögn!$I$2:$I$11876,Gögn!$F$2:$F$11876,$A51,Gögn!$A$2:$A$11876,BV$207)/1000))</f>
        <v>1838362.078</v>
      </c>
      <c r="BW51" s="24">
        <f>IF(BW$8="Bayern",SUMIFS(Erl.Gögn!$H$2:$H$30,Erl.Gögn!$E$2:$E$30,$A51,Erl.Gögn!$A$2:$A$30,BW$207)/1000,IF(BW$8="Allianz",SUMIFS(Erl.Gögn!$H$2:$H$30,Erl.Gögn!$E$2:$E$30,$A51,Erl.Gögn!$A$2:$A$30,BW$207)/1000,SUMIFS(Gögn!$I$2:$I$11876,Gögn!$F$2:$F$11876,$A51,Gögn!$A$2:$A$11876,BW$207)/1000))</f>
        <v>1429562.62</v>
      </c>
      <c r="BX51" s="24">
        <f>IF(BX$8="Bayern",SUMIFS(Erl.Gögn!$H$2:$H$30,Erl.Gögn!$E$2:$E$30,$A51,Erl.Gögn!$A$2:$A$30,BX$207)/1000,IF(BX$8="Allianz",SUMIFS(Erl.Gögn!$H$2:$H$30,Erl.Gögn!$E$2:$E$30,$A51,Erl.Gögn!$A$2:$A$30,BX$207)/1000,SUMIFS(Gögn!$I$2:$I$11876,Gögn!$F$2:$F$11876,$A51,Gögn!$A$2:$A$11876,BX$207)/1000))</f>
        <v>0</v>
      </c>
      <c r="BY51" s="24">
        <f>IF(BY$8="Bayern",SUMIFS(Erl.Gögn!$H$2:$H$30,Erl.Gögn!$E$2:$E$30,$A51,Erl.Gögn!$A$2:$A$30,BY$207)/1000,IF(BY$8="Allianz",SUMIFS(Erl.Gögn!$H$2:$H$30,Erl.Gögn!$E$2:$E$30,$A51,Erl.Gögn!$A$2:$A$30,BY$207)/1000,SUMIFS(Gögn!$I$2:$I$11876,Gögn!$F$2:$F$11876,$A51,Gögn!$A$2:$A$11876,BY$207)/1000))</f>
        <v>1805409.372</v>
      </c>
      <c r="BZ51" s="24">
        <f>IF(BZ$8="Bayern",SUMIFS(Erl.Gögn!$H$2:$H$30,Erl.Gögn!$E$2:$E$30,$A51,Erl.Gögn!$A$2:$A$30,BZ$207)/1000,IF(BZ$8="Allianz",SUMIFS(Erl.Gögn!$H$2:$H$30,Erl.Gögn!$E$2:$E$30,$A51,Erl.Gögn!$A$2:$A$30,BZ$207)/1000,SUMIFS(Gögn!$I$2:$I$11876,Gögn!$F$2:$F$11876,$A51,Gögn!$A$2:$A$11876,BZ$207)/1000))</f>
        <v>4907728.7929999996</v>
      </c>
      <c r="CA51" s="24">
        <f>IF(CA$8="Bayern",SUMIFS(Erl.Gögn!$H$2:$H$30,Erl.Gögn!$E$2:$E$30,$A51,Erl.Gögn!$A$2:$A$30,CA$207)/1000,IF(CA$8="Allianz",SUMIFS(Erl.Gögn!$H$2:$H$30,Erl.Gögn!$E$2:$E$30,$A51,Erl.Gögn!$A$2:$A$30,CA$207)/1000,SUMIFS(Gögn!$I$2:$I$11876,Gögn!$F$2:$F$11876,$A51,Gögn!$A$2:$A$11876,CA$207)/1000))</f>
        <v>491135.07199999999</v>
      </c>
      <c r="CB51" s="24">
        <f>IF(CB$8="Bayern",SUMIFS(Erl.Gögn!$H$2:$H$30,Erl.Gögn!$E$2:$E$30,$A51,Erl.Gögn!$A$2:$A$30,CB$207)/1000,IF(CB$8="Allianz",SUMIFS(Erl.Gögn!$H$2:$H$30,Erl.Gögn!$E$2:$E$30,$A51,Erl.Gögn!$A$2:$A$30,CB$207)/1000,SUMIFS(Gögn!$I$2:$I$11876,Gögn!$F$2:$F$11876,$A51,Gögn!$A$2:$A$11876,CB$207)/1000))</f>
        <v>318630.78100000002</v>
      </c>
      <c r="CC51" s="24">
        <f>IF(CC$8="Bayern",SUMIFS(Erl.Gögn!$H$2:$H$30,Erl.Gögn!$E$2:$E$30,$A51,Erl.Gögn!$A$2:$A$30,CC$207)/1000,IF(CC$8="Allianz",SUMIFS(Erl.Gögn!$H$2:$H$30,Erl.Gögn!$E$2:$E$30,$A51,Erl.Gögn!$A$2:$A$30,CC$207)/1000,SUMIFS(Gögn!$I$2:$I$11876,Gögn!$F$2:$F$11876,$A51,Gögn!$A$2:$A$11876,CC$207)/1000))</f>
        <v>61804419</v>
      </c>
      <c r="CD51" s="24">
        <f>IF(CD$8="Bayern",SUMIFS(Erl.Gögn!$H$2:$H$30,Erl.Gögn!$E$2:$E$30,$A51,Erl.Gögn!$A$2:$A$30,CD$207)/1000,IF(CD$8="Allianz",SUMIFS(Erl.Gögn!$H$2:$H$30,Erl.Gögn!$E$2:$E$30,$A51,Erl.Gögn!$A$2:$A$30,CD$207)/1000,SUMIFS(Gögn!$I$2:$I$11876,Gögn!$F$2:$F$11876,$A51,Gögn!$A$2:$A$11876,CD$207)/1000))</f>
        <v>4344464</v>
      </c>
    </row>
    <row r="52" spans="1:82" ht="15">
      <c r="A52" s="5" t="s">
        <v>465</v>
      </c>
      <c r="B52" s="5"/>
      <c r="C52" s="25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</row>
    <row r="53" spans="1:82" ht="15.75">
      <c r="A53" s="5" t="s">
        <v>465</v>
      </c>
      <c r="B53" s="5"/>
      <c r="C53" s="27" t="s">
        <v>285</v>
      </c>
      <c r="D53" s="24">
        <f>SUM(E53:CD53)</f>
        <v>1051325399.0060003</v>
      </c>
      <c r="E53" s="24">
        <f>IF(E$8="Bayern",SUMIFS(Erl.Gögn!$H$2:$H$30,Erl.Gögn!$E$2:$E$30,"LANY0299999999999",Erl.Gögn!$A$2:$A$30,E$207)/1000,IF(E$8="Allianz",SUMIFS(Erl.Gögn!$H$2:$H$30,Erl.Gögn!$E$2:$E$30,"LANY0299999999999",Erl.Gögn!$A$2:$A$30,E$207)/1000,SUM(E49:E51)))</f>
        <v>43068273.822999999</v>
      </c>
      <c r="F53" s="24">
        <f>IF(F$8="Bayern",SUMIFS(Erl.Gögn!$H$2:$H$30,Erl.Gögn!$E$2:$E$30,"LANY0299999999999",Erl.Gögn!$A$2:$A$30,F$207)/1000,IF(F$8="Allianz",SUMIFS(Erl.Gögn!$H$2:$H$30,Erl.Gögn!$E$2:$E$30,"LANY0299999999999",Erl.Gögn!$A$2:$A$30,F$207)/1000,SUM(F49:F51)))</f>
        <v>86460235.806999996</v>
      </c>
      <c r="G53" s="24">
        <f>IF(G$8="Bayern",SUMIFS(Erl.Gögn!$H$2:$H$30,Erl.Gögn!$E$2:$E$30,"LANY0299999999999",Erl.Gögn!$A$2:$A$30,G$207)/1000,IF(G$8="Allianz",SUMIFS(Erl.Gögn!$H$2:$H$30,Erl.Gögn!$E$2:$E$30,"LANY0299999999999",Erl.Gögn!$A$2:$A$30,G$207)/1000,SUM(G49:G51)))</f>
        <v>33890180.699000001</v>
      </c>
      <c r="H53" s="24">
        <f>IF(H$8="Bayern",SUMIFS(Erl.Gögn!$H$2:$H$30,Erl.Gögn!$E$2:$E$30,"LANY0299999999999",Erl.Gögn!$A$2:$A$30,H$207)/1000,IF(H$8="Allianz",SUMIFS(Erl.Gögn!$H$2:$H$30,Erl.Gögn!$E$2:$E$30,"LANY0299999999999",Erl.Gögn!$A$2:$A$30,H$207)/1000,SUM(H49:H51)))</f>
        <v>487895.87899999996</v>
      </c>
      <c r="I53" s="24">
        <f>IF(I$8="Bayern",SUMIFS(Erl.Gögn!$H$2:$H$30,Erl.Gögn!$E$2:$E$30,"LANY0299999999999",Erl.Gögn!$A$2:$A$30,I$207)/1000,IF(I$8="Allianz",SUMIFS(Erl.Gögn!$H$2:$H$30,Erl.Gögn!$E$2:$E$30,"LANY0299999999999",Erl.Gögn!$A$2:$A$30,I$207)/1000,SUM(I49:I51)))</f>
        <v>26587944.378999997</v>
      </c>
      <c r="J53" s="24">
        <f>IF(J$8="Bayern",SUMIFS(Erl.Gögn!$H$2:$H$30,Erl.Gögn!$E$2:$E$30,"LANY0299999999999",Erl.Gögn!$A$2:$A$30,J$207)/1000,IF(J$8="Allianz",SUMIFS(Erl.Gögn!$H$2:$H$30,Erl.Gögn!$E$2:$E$30,"LANY0299999999999",Erl.Gögn!$A$2:$A$30,J$207)/1000,SUM(J49:J51)))</f>
        <v>1193680.1710000001</v>
      </c>
      <c r="K53" s="24">
        <f>IF(K$8="Bayern",SUMIFS(Erl.Gögn!$H$2:$H$30,Erl.Gögn!$E$2:$E$30,"LANY0299999999999",Erl.Gögn!$A$2:$A$30,K$207)/1000,IF(K$8="Allianz",SUMIFS(Erl.Gögn!$H$2:$H$30,Erl.Gögn!$E$2:$E$30,"LANY0299999999999",Erl.Gögn!$A$2:$A$30,K$207)/1000,SUM(K49:K51)))</f>
        <v>541893.62699999998</v>
      </c>
      <c r="L53" s="24">
        <f>IF(L$8="Bayern",SUMIFS(Erl.Gögn!$H$2:$H$30,Erl.Gögn!$E$2:$E$30,"LANY0299999999999",Erl.Gögn!$A$2:$A$30,L$207)/1000,IF(L$8="Allianz",SUMIFS(Erl.Gögn!$H$2:$H$30,Erl.Gögn!$E$2:$E$30,"LANY0299999999999",Erl.Gögn!$A$2:$A$30,L$207)/1000,SUM(L49:L51)))</f>
        <v>1149685</v>
      </c>
      <c r="M53" s="24">
        <f>IF(M$8="Bayern",SUMIFS(Erl.Gögn!$H$2:$H$30,Erl.Gögn!$E$2:$E$30,"LANY0299999999999",Erl.Gögn!$A$2:$A$30,M$207)/1000,IF(M$8="Allianz",SUMIFS(Erl.Gögn!$H$2:$H$30,Erl.Gögn!$E$2:$E$30,"LANY0299999999999",Erl.Gögn!$A$2:$A$30,M$207)/1000,SUM(M49:M51)))</f>
        <v>4446434</v>
      </c>
      <c r="N53" s="24">
        <f>IF(N$8="Bayern",SUMIFS(Erl.Gögn!$H$2:$H$30,Erl.Gögn!$E$2:$E$30,"LANY0299999999999",Erl.Gögn!$A$2:$A$30,N$207)/1000,IF(N$8="Allianz",SUMIFS(Erl.Gögn!$H$2:$H$30,Erl.Gögn!$E$2:$E$30,"LANY0299999999999",Erl.Gögn!$A$2:$A$30,N$207)/1000,SUM(N49:N51)))</f>
        <v>5887942</v>
      </c>
      <c r="O53" s="24">
        <f>IF(O$8="Bayern",SUMIFS(Erl.Gögn!$H$2:$H$30,Erl.Gögn!$E$2:$E$30,"LANY0299999999999",Erl.Gögn!$A$2:$A$30,O$207)/1000,IF(O$8="Allianz",SUMIFS(Erl.Gögn!$H$2:$H$30,Erl.Gögn!$E$2:$E$30,"LANY0299999999999",Erl.Gögn!$A$2:$A$30,O$207)/1000,SUM(O49:O51)))</f>
        <v>21366380</v>
      </c>
      <c r="P53" s="24">
        <f>IF(P$8="Bayern",SUMIFS(Erl.Gögn!$H$2:$H$30,Erl.Gögn!$E$2:$E$30,"LANY0299999999999",Erl.Gögn!$A$2:$A$30,P$207)/1000,IF(P$8="Allianz",SUMIFS(Erl.Gögn!$H$2:$H$30,Erl.Gögn!$E$2:$E$30,"LANY0299999999999",Erl.Gögn!$A$2:$A$30,P$207)/1000,SUM(P49:P51)))</f>
        <v>29714848</v>
      </c>
      <c r="Q53" s="24">
        <f>IF(Q$8="Bayern",SUMIFS(Erl.Gögn!$H$2:$H$30,Erl.Gögn!$E$2:$E$30,"LANY0299999999999",Erl.Gögn!$A$2:$A$30,Q$207)/1000,IF(Q$8="Allianz",SUMIFS(Erl.Gögn!$H$2:$H$30,Erl.Gögn!$E$2:$E$30,"LANY0299999999999",Erl.Gögn!$A$2:$A$30,Q$207)/1000,SUM(Q49:Q51)))</f>
        <v>19306242</v>
      </c>
      <c r="R53" s="24">
        <f>IF(R$8="Bayern",SUMIFS(Erl.Gögn!$H$2:$H$30,Erl.Gögn!$E$2:$E$30,"LANY0299999999999",Erl.Gögn!$A$2:$A$30,R$207)/1000,IF(R$8="Allianz",SUMIFS(Erl.Gögn!$H$2:$H$30,Erl.Gögn!$E$2:$E$30,"LANY0299999999999",Erl.Gögn!$A$2:$A$30,R$207)/1000,SUM(R49:R51)))</f>
        <v>44858554</v>
      </c>
      <c r="S53" s="24">
        <f>IF(S$8="Bayern",SUMIFS(Erl.Gögn!$H$2:$H$30,Erl.Gögn!$E$2:$E$30,"LANY0299999999999",Erl.Gögn!$A$2:$A$30,S$207)/1000,IF(S$8="Allianz",SUMIFS(Erl.Gögn!$H$2:$H$30,Erl.Gögn!$E$2:$E$30,"LANY0299999999999",Erl.Gögn!$A$2:$A$30,S$207)/1000,SUM(S49:S51)))</f>
        <v>6929716.2010000004</v>
      </c>
      <c r="T53" s="24">
        <f>IF(T$8="Bayern",SUMIFS(Erl.Gögn!$H$2:$H$30,Erl.Gögn!$E$2:$E$30,"LANY0299999999999",Erl.Gögn!$A$2:$A$30,T$207)/1000,IF(T$8="Allianz",SUMIFS(Erl.Gögn!$H$2:$H$30,Erl.Gögn!$E$2:$E$30,"LANY0299999999999",Erl.Gögn!$A$2:$A$30,T$207)/1000,SUM(T49:T51)))</f>
        <v>4108971.3319999999</v>
      </c>
      <c r="U53" s="24">
        <f>IF(U$8="Bayern",SUMIFS(Erl.Gögn!$H$2:$H$30,Erl.Gögn!$E$2:$E$30,"LANY0299999999999",Erl.Gögn!$A$2:$A$30,U$207)/1000,IF(U$8="Allianz",SUMIFS(Erl.Gögn!$H$2:$H$30,Erl.Gögn!$E$2:$E$30,"LANY0299999999999",Erl.Gögn!$A$2:$A$30,U$207)/1000,SUM(U49:U51)))</f>
        <v>8522374.4780000001</v>
      </c>
      <c r="V53" s="24">
        <f>IF(V$8="Bayern",SUMIFS(Erl.Gögn!$H$2:$H$30,Erl.Gögn!$E$2:$E$30,"LANY0299999999999",Erl.Gögn!$A$2:$A$30,V$207)/1000,IF(V$8="Allianz",SUMIFS(Erl.Gögn!$H$2:$H$30,Erl.Gögn!$E$2:$E$30,"LANY0299999999999",Erl.Gögn!$A$2:$A$30,V$207)/1000,SUM(V49:V51)))</f>
        <v>2234420.2970000003</v>
      </c>
      <c r="W53" s="24">
        <f>IF(W$8="Bayern",SUMIFS(Erl.Gögn!$H$2:$H$30,Erl.Gögn!$E$2:$E$30,"LANY0299999999999",Erl.Gögn!$A$2:$A$30,W$207)/1000,IF(W$8="Allianz",SUMIFS(Erl.Gögn!$H$2:$H$30,Erl.Gögn!$E$2:$E$30,"LANY0299999999999",Erl.Gögn!$A$2:$A$30,W$207)/1000,SUM(W49:W51)))</f>
        <v>75585.319000000003</v>
      </c>
      <c r="X53" s="24">
        <f>IF(X$8="Bayern",SUMIFS(Erl.Gögn!$H$2:$H$30,Erl.Gögn!$E$2:$E$30,"LANY0299999999999",Erl.Gögn!$A$2:$A$30,X$207)/1000,IF(X$8="Allianz",SUMIFS(Erl.Gögn!$H$2:$H$30,Erl.Gögn!$E$2:$E$30,"LANY0299999999999",Erl.Gögn!$A$2:$A$30,X$207)/1000,SUM(X49:X51)))</f>
        <v>1113180.693</v>
      </c>
      <c r="Y53" s="24">
        <f>IF(Y$8="Bayern",SUMIFS(Erl.Gögn!$H$2:$H$30,Erl.Gögn!$E$2:$E$30,"LANY0299999999999",Erl.Gögn!$A$2:$A$30,Y$207)/1000,IF(Y$8="Allianz",SUMIFS(Erl.Gögn!$H$2:$H$30,Erl.Gögn!$E$2:$E$30,"LANY0299999999999",Erl.Gögn!$A$2:$A$30,Y$207)/1000,SUM(Y49:Y51)))</f>
        <v>199278730</v>
      </c>
      <c r="Z53" s="24">
        <f>IF(Z$8="Bayern",SUMIFS(Erl.Gögn!$H$2:$H$30,Erl.Gögn!$E$2:$E$30,"LANY0299999999999",Erl.Gögn!$A$2:$A$30,Z$207)/1000,IF(Z$8="Allianz",SUMIFS(Erl.Gögn!$H$2:$H$30,Erl.Gögn!$E$2:$E$30,"LANY0299999999999",Erl.Gögn!$A$2:$A$30,Z$207)/1000,SUM(Z49:Z51)))</f>
        <v>29681370</v>
      </c>
      <c r="AA53" s="24">
        <f>IF(AA$8="Bayern",SUMIFS(Erl.Gögn!$H$2:$H$30,Erl.Gögn!$E$2:$E$30,"LANY0299999999999",Erl.Gögn!$A$2:$A$30,AA$207)/1000,IF(AA$8="Allianz",SUMIFS(Erl.Gögn!$H$2:$H$30,Erl.Gögn!$E$2:$E$30,"LANY0299999999999",Erl.Gögn!$A$2:$A$30,AA$207)/1000,SUM(AA49:AA51)))</f>
        <v>43554797</v>
      </c>
      <c r="AB53" s="24">
        <f>IF(AB$8="Bayern",SUMIFS(Erl.Gögn!$H$2:$H$30,Erl.Gögn!$E$2:$E$30,"LANY0299999999999",Erl.Gögn!$A$2:$A$30,AB$207)/1000,IF(AB$8="Allianz",SUMIFS(Erl.Gögn!$H$2:$H$30,Erl.Gögn!$E$2:$E$30,"LANY0299999999999",Erl.Gögn!$A$2:$A$30,AB$207)/1000,SUM(AB49:AB51)))</f>
        <v>2707615</v>
      </c>
      <c r="AC53" s="24">
        <f>IF(AC$8="Bayern",SUMIFS(Erl.Gögn!$H$2:$H$30,Erl.Gögn!$E$2:$E$30,"LANY0299999999999",Erl.Gögn!$A$2:$A$30,AC$207)/1000,IF(AC$8="Allianz",SUMIFS(Erl.Gögn!$H$2:$H$30,Erl.Gögn!$E$2:$E$30,"LANY0299999999999",Erl.Gögn!$A$2:$A$30,AC$207)/1000,SUM(AC49:AC51)))</f>
        <v>0</v>
      </c>
      <c r="AD53" s="24">
        <f>IF(AD$8="Bayern",SUMIFS(Erl.Gögn!$H$2:$H$30,Erl.Gögn!$E$2:$E$30,"LANY0299999999999",Erl.Gögn!$A$2:$A$30,AD$207)/1000,IF(AD$8="Allianz",SUMIFS(Erl.Gögn!$H$2:$H$30,Erl.Gögn!$E$2:$E$30,"LANY0299999999999",Erl.Gögn!$A$2:$A$30,AD$207)/1000,SUM(AD49:AD51)))</f>
        <v>3223959.4909999999</v>
      </c>
      <c r="AE53" s="24">
        <f>IF(AE$8="Bayern",SUMIFS(Erl.Gögn!$H$2:$H$30,Erl.Gögn!$E$2:$E$30,"LANY0299999999999",Erl.Gögn!$A$2:$A$30,AE$207)/1000,IF(AE$8="Allianz",SUMIFS(Erl.Gögn!$H$2:$H$30,Erl.Gögn!$E$2:$E$30,"LANY0299999999999",Erl.Gögn!$A$2:$A$30,AE$207)/1000,SUM(AE49:AE51)))</f>
        <v>3172355.81</v>
      </c>
      <c r="AF53" s="24">
        <f>IF(AF$8="Bayern",SUMIFS(Erl.Gögn!$H$2:$H$30,Erl.Gögn!$E$2:$E$30,"LANY0299999999999",Erl.Gögn!$A$2:$A$30,AF$207)/1000,IF(AF$8="Allianz",SUMIFS(Erl.Gögn!$H$2:$H$30,Erl.Gögn!$E$2:$E$30,"LANY0299999999999",Erl.Gögn!$A$2:$A$30,AF$207)/1000,SUM(AF49:AF51)))</f>
        <v>1220667.693</v>
      </c>
      <c r="AG53" s="24">
        <f>IF(AG$8="Bayern",SUMIFS(Erl.Gögn!$H$2:$H$30,Erl.Gögn!$E$2:$E$30,"LANY0299999999999",Erl.Gögn!$A$2:$A$30,AG$207)/1000,IF(AG$8="Allianz",SUMIFS(Erl.Gögn!$H$2:$H$30,Erl.Gögn!$E$2:$E$30,"LANY0299999999999",Erl.Gögn!$A$2:$A$30,AG$207)/1000,SUM(AG49:AG51)))</f>
        <v>1602556.1140000001</v>
      </c>
      <c r="AH53" s="24">
        <f>IF(AH$8="Bayern",SUMIFS(Erl.Gögn!$H$2:$H$30,Erl.Gögn!$E$2:$E$30,"LANY0299999999999",Erl.Gögn!$A$2:$A$30,AH$207)/1000,IF(AH$8="Allianz",SUMIFS(Erl.Gögn!$H$2:$H$30,Erl.Gögn!$E$2:$E$30,"LANY0299999999999",Erl.Gögn!$A$2:$A$30,AH$207)/1000,SUM(AH49:AH51)))</f>
        <v>2334808.2089999998</v>
      </c>
      <c r="AI53" s="24">
        <f>IF(AI$8="Bayern",SUMIFS(Erl.Gögn!$H$2:$H$30,Erl.Gögn!$E$2:$E$30,"LANY0299999999999",Erl.Gögn!$A$2:$A$30,AI$207)/1000,IF(AI$8="Allianz",SUMIFS(Erl.Gögn!$H$2:$H$30,Erl.Gögn!$E$2:$E$30,"LANY0299999999999",Erl.Gögn!$A$2:$A$30,AI$207)/1000,SUM(AI49:AI51)))</f>
        <v>2506311.736</v>
      </c>
      <c r="AJ53" s="24">
        <f>IF(AJ$8="Bayern",SUMIFS(Erl.Gögn!$H$2:$H$30,Erl.Gögn!$E$2:$E$30,"LANY0299999999999",Erl.Gögn!$A$2:$A$30,AJ$207)/1000,IF(AJ$8="Allianz",SUMIFS(Erl.Gögn!$H$2:$H$30,Erl.Gögn!$E$2:$E$30,"LANY0299999999999",Erl.Gögn!$A$2:$A$30,AJ$207)/1000,SUM(AJ49:AJ51)))</f>
        <v>35933944.171000004</v>
      </c>
      <c r="AK53" s="24">
        <f>IF(AK$8="Bayern",SUMIFS(Erl.Gögn!$H$2:$H$30,Erl.Gögn!$E$2:$E$30,"LANY0299999999999",Erl.Gögn!$A$2:$A$30,AK$207)/1000,IF(AK$8="Allianz",SUMIFS(Erl.Gögn!$H$2:$H$30,Erl.Gögn!$E$2:$E$30,"LANY0299999999999",Erl.Gögn!$A$2:$A$30,AK$207)/1000,SUM(AK49:AK51)))</f>
        <v>753232.60199999996</v>
      </c>
      <c r="AL53" s="24">
        <f>IF(AL$8="Bayern",SUMIFS(Erl.Gögn!$H$2:$H$30,Erl.Gögn!$E$2:$E$30,"LANY0299999999999",Erl.Gögn!$A$2:$A$30,AL$207)/1000,IF(AL$8="Allianz",SUMIFS(Erl.Gögn!$H$2:$H$30,Erl.Gögn!$E$2:$E$30,"LANY0299999999999",Erl.Gögn!$A$2:$A$30,AL$207)/1000,SUM(AL49:AL51)))</f>
        <v>4133723.7969999998</v>
      </c>
      <c r="AM53" s="24">
        <f>IF(AM$8="Bayern",SUMIFS(Erl.Gögn!$H$2:$H$30,Erl.Gögn!$E$2:$E$30,"LANY0299999999999",Erl.Gögn!$A$2:$A$30,AM$207)/1000,IF(AM$8="Allianz",SUMIFS(Erl.Gögn!$H$2:$H$30,Erl.Gögn!$E$2:$E$30,"LANY0299999999999",Erl.Gögn!$A$2:$A$30,AM$207)/1000,SUM(AM49:AM51)))</f>
        <v>5860247.3930000002</v>
      </c>
      <c r="AN53" s="24">
        <f>IF(AN$8="Bayern",SUMIFS(Erl.Gögn!$H$2:$H$30,Erl.Gögn!$E$2:$E$30,"LANY0299999999999",Erl.Gögn!$A$2:$A$30,AN$207)/1000,IF(AN$8="Allianz",SUMIFS(Erl.Gögn!$H$2:$H$30,Erl.Gögn!$E$2:$E$30,"LANY0299999999999",Erl.Gögn!$A$2:$A$30,AN$207)/1000,SUM(AN49:AN51)))</f>
        <v>8014427.8990000002</v>
      </c>
      <c r="AO53" s="24">
        <f>IF(AO$8="Bayern",SUMIFS(Erl.Gögn!$H$2:$H$30,Erl.Gögn!$E$2:$E$30,"LANY0299999999999",Erl.Gögn!$A$2:$A$30,AO$207)/1000,IF(AO$8="Allianz",SUMIFS(Erl.Gögn!$H$2:$H$30,Erl.Gögn!$E$2:$E$30,"LANY0299999999999",Erl.Gögn!$A$2:$A$30,AO$207)/1000,SUM(AO49:AO51)))</f>
        <v>5826614.4229999995</v>
      </c>
      <c r="AP53" s="24">
        <f>IF(AP$8="Bayern",SUMIFS(Erl.Gögn!$H$2:$H$30,Erl.Gögn!$E$2:$E$30,"LANY0299999999999",Erl.Gögn!$A$2:$A$30,AP$207)/1000,IF(AP$8="Allianz",SUMIFS(Erl.Gögn!$H$2:$H$30,Erl.Gögn!$E$2:$E$30,"LANY0299999999999",Erl.Gögn!$A$2:$A$30,AP$207)/1000,SUM(AP49:AP51)))</f>
        <v>99567.247000000003</v>
      </c>
      <c r="AQ53" s="24">
        <f>IF(AQ$8="Bayern",SUMIFS(Erl.Gögn!$H$2:$H$30,Erl.Gögn!$E$2:$E$30,"LANY0299999999999",Erl.Gögn!$A$2:$A$30,AQ$207)/1000,IF(AQ$8="Allianz",SUMIFS(Erl.Gögn!$H$2:$H$30,Erl.Gögn!$E$2:$E$30,"LANY0299999999999",Erl.Gögn!$A$2:$A$30,AQ$207)/1000,SUM(AQ49:AQ51)))</f>
        <v>34645188.332000002</v>
      </c>
      <c r="AR53" s="24">
        <f>IF(AR$8="Bayern",SUMIFS(Erl.Gögn!$H$2:$H$30,Erl.Gögn!$E$2:$E$30,"LANY0299999999999",Erl.Gögn!$A$2:$A$30,AR$207)/1000,IF(AR$8="Allianz",SUMIFS(Erl.Gögn!$H$2:$H$30,Erl.Gögn!$E$2:$E$30,"LANY0299999999999",Erl.Gögn!$A$2:$A$30,AR$207)/1000,SUM(AR49:AR51)))</f>
        <v>31029129.445</v>
      </c>
      <c r="AS53" s="24">
        <f>IF(AS$8="Bayern",SUMIFS(Erl.Gögn!$H$2:$H$30,Erl.Gögn!$E$2:$E$30,"LANY0299999999999",Erl.Gögn!$A$2:$A$30,AS$207)/1000,IF(AS$8="Allianz",SUMIFS(Erl.Gögn!$H$2:$H$30,Erl.Gögn!$E$2:$E$30,"LANY0299999999999",Erl.Gögn!$A$2:$A$30,AS$207)/1000,SUM(AS49:AS51)))</f>
        <v>26552298.454999998</v>
      </c>
      <c r="AT53" s="24">
        <f>IF(AT$8="Bayern",SUMIFS(Erl.Gögn!$H$2:$H$30,Erl.Gögn!$E$2:$E$30,"LANY0299999999999",Erl.Gögn!$A$2:$A$30,AT$207)/1000,IF(AT$8="Allianz",SUMIFS(Erl.Gögn!$H$2:$H$30,Erl.Gögn!$E$2:$E$30,"LANY0299999999999",Erl.Gögn!$A$2:$A$30,AT$207)/1000,SUM(AT49:AT51)))</f>
        <v>15323468.197000001</v>
      </c>
      <c r="AU53" s="24">
        <f>IF(AU$8="Bayern",SUMIFS(Erl.Gögn!$H$2:$H$30,Erl.Gögn!$E$2:$E$30,"LANY0299999999999",Erl.Gögn!$A$2:$A$30,AU$207)/1000,IF(AU$8="Allianz",SUMIFS(Erl.Gögn!$H$2:$H$30,Erl.Gögn!$E$2:$E$30,"LANY0299999999999",Erl.Gögn!$A$2:$A$30,AU$207)/1000,SUM(AU49:AU51)))</f>
        <v>83990.162000000011</v>
      </c>
      <c r="AV53" s="24">
        <f>IF(AV$8="Bayern",SUMIFS(Erl.Gögn!$H$2:$H$30,Erl.Gögn!$E$2:$E$30,"LANY0299999999999",Erl.Gögn!$A$2:$A$30,AV$207)/1000,IF(AV$8="Allianz",SUMIFS(Erl.Gögn!$H$2:$H$30,Erl.Gögn!$E$2:$E$30,"LANY0299999999999",Erl.Gögn!$A$2:$A$30,AV$207)/1000,SUM(AV49:AV51)))</f>
        <v>2045925.8289999999</v>
      </c>
      <c r="AW53" s="24">
        <f>IF(AW$8="Bayern",SUMIFS(Erl.Gögn!$H$2:$H$30,Erl.Gögn!$E$2:$E$30,"LANY0299999999999",Erl.Gögn!$A$2:$A$30,AW$207)/1000,IF(AW$8="Allianz",SUMIFS(Erl.Gögn!$H$2:$H$30,Erl.Gögn!$E$2:$E$30,"LANY0299999999999",Erl.Gögn!$A$2:$A$30,AW$207)/1000,SUM(AW49:AW51)))</f>
        <v>1146886.398</v>
      </c>
      <c r="AX53" s="24">
        <f>IF(AX$8="Bayern",SUMIFS(Erl.Gögn!$H$2:$H$30,Erl.Gögn!$E$2:$E$30,"LANY0299999999999",Erl.Gögn!$A$2:$A$30,AX$207)/1000,IF(AX$8="Allianz",SUMIFS(Erl.Gögn!$H$2:$H$30,Erl.Gögn!$E$2:$E$30,"LANY0299999999999",Erl.Gögn!$A$2:$A$30,AX$207)/1000,SUM(AX49:AX51)))</f>
        <v>706827.76300000004</v>
      </c>
      <c r="AY53" s="24">
        <f>IF(AY$8="Bayern",SUMIFS(Erl.Gögn!$H$2:$H$30,Erl.Gögn!$E$2:$E$30,"LANY0299999999999",Erl.Gögn!$A$2:$A$30,AY$207)/1000,IF(AY$8="Allianz",SUMIFS(Erl.Gögn!$H$2:$H$30,Erl.Gögn!$E$2:$E$30,"LANY0299999999999",Erl.Gögn!$A$2:$A$30,AY$207)/1000,SUM(AY49:AY51)))</f>
        <v>853989.18099999998</v>
      </c>
      <c r="AZ53" s="24">
        <f>IF(AZ$8="Bayern",SUMIFS(Erl.Gögn!$H$2:$H$30,Erl.Gögn!$E$2:$E$30,"LANY0299999999999",Erl.Gögn!$A$2:$A$30,AZ$207)/1000,IF(AZ$8="Allianz",SUMIFS(Erl.Gögn!$H$2:$H$30,Erl.Gögn!$E$2:$E$30,"LANY0299999999999",Erl.Gögn!$A$2:$A$30,AZ$207)/1000,SUM(AZ49:AZ51)))</f>
        <v>141173.85800000001</v>
      </c>
      <c r="BA53" s="24">
        <f>IF(BA$8="Bayern",SUMIFS(Erl.Gögn!$H$2:$H$30,Erl.Gögn!$E$2:$E$30,"LANY0299999999999",Erl.Gögn!$A$2:$A$30,BA$207)/1000,IF(BA$8="Allianz",SUMIFS(Erl.Gögn!$H$2:$H$30,Erl.Gögn!$E$2:$E$30,"LANY0299999999999",Erl.Gögn!$A$2:$A$30,BA$207)/1000,SUM(BA49:BA51)))</f>
        <v>55886.684000000001</v>
      </c>
      <c r="BB53" s="24">
        <f>IF(BB$8="Bayern",SUMIFS(Erl.Gögn!$H$2:$H$30,Erl.Gögn!$E$2:$E$30,"LANY0299999999999",Erl.Gögn!$A$2:$A$30,BB$207)/1000,IF(BB$8="Allianz",SUMIFS(Erl.Gögn!$H$2:$H$30,Erl.Gögn!$E$2:$E$30,"LANY0299999999999",Erl.Gögn!$A$2:$A$30,BB$207)/1000,SUM(BB49:BB51)))</f>
        <v>3705185.1290000002</v>
      </c>
      <c r="BC53" s="24">
        <f>IF(BC$8="Bayern",SUMIFS(Erl.Gögn!$H$2:$H$30,Erl.Gögn!$E$2:$E$30,"LANY0299999999999",Erl.Gögn!$A$2:$A$30,BC$207)/1000,IF(BC$8="Allianz",SUMIFS(Erl.Gögn!$H$2:$H$30,Erl.Gögn!$E$2:$E$30,"LANY0299999999999",Erl.Gögn!$A$2:$A$30,BC$207)/1000,SUM(BC49:BC51)))</f>
        <v>3016213.4269999997</v>
      </c>
      <c r="BD53" s="24">
        <f>IF(BD$8="Bayern",SUMIFS(Erl.Gögn!$H$2:$H$30,Erl.Gögn!$E$2:$E$30,"LANY0299999999999",Erl.Gögn!$A$2:$A$30,BD$207)/1000,IF(BD$8="Allianz",SUMIFS(Erl.Gögn!$H$2:$H$30,Erl.Gögn!$E$2:$E$30,"LANY0299999999999",Erl.Gögn!$A$2:$A$30,BD$207)/1000,SUM(BD49:BD51)))</f>
        <v>66896053.137000002</v>
      </c>
      <c r="BE53" s="24">
        <f>IF(BE$8="Bayern",SUMIFS(Erl.Gögn!$H$2:$H$30,Erl.Gögn!$E$2:$E$30,"LANY0299999999999",Erl.Gögn!$A$2:$A$30,BE$207)/1000,IF(BE$8="Allianz",SUMIFS(Erl.Gögn!$H$2:$H$30,Erl.Gögn!$E$2:$E$30,"LANY0299999999999",Erl.Gögn!$A$2:$A$30,BE$207)/1000,SUM(BE49:BE51)))</f>
        <v>11704214.938999999</v>
      </c>
      <c r="BF53" s="24">
        <f>IF(BF$8="Bayern",SUMIFS(Erl.Gögn!$H$2:$H$30,Erl.Gögn!$E$2:$E$30,"LANY0299999999999",Erl.Gögn!$A$2:$A$30,BF$207)/1000,IF(BF$8="Allianz",SUMIFS(Erl.Gögn!$H$2:$H$30,Erl.Gögn!$E$2:$E$30,"LANY0299999999999",Erl.Gögn!$A$2:$A$30,BF$207)/1000,SUM(BF49:BF51)))</f>
        <v>3365164.594</v>
      </c>
      <c r="BG53" s="24">
        <f>IF(BG$8="Bayern",SUMIFS(Erl.Gögn!$H$2:$H$30,Erl.Gögn!$E$2:$E$30,"LANY0299999999999",Erl.Gögn!$A$2:$A$30,BG$207)/1000,IF(BG$8="Allianz",SUMIFS(Erl.Gögn!$H$2:$H$30,Erl.Gögn!$E$2:$E$30,"LANY0299999999999",Erl.Gögn!$A$2:$A$30,BG$207)/1000,SUM(BG49:BG51)))</f>
        <v>9959294.6209999993</v>
      </c>
      <c r="BH53" s="24">
        <f>IF(BH$8="Bayern",SUMIFS(Erl.Gögn!$H$2:$H$30,Erl.Gögn!$E$2:$E$30,"LANY0299999999999",Erl.Gögn!$A$2:$A$30,BH$207)/1000,IF(BH$8="Allianz",SUMIFS(Erl.Gögn!$H$2:$H$30,Erl.Gögn!$E$2:$E$30,"LANY0299999999999",Erl.Gögn!$A$2:$A$30,BH$207)/1000,SUM(BH49:BH51)))</f>
        <v>6768408.4879999999</v>
      </c>
      <c r="BI53" s="24">
        <f>IF(BI$8="Bayern",SUMIFS(Erl.Gögn!$H$2:$H$30,Erl.Gögn!$E$2:$E$30,"LANY0299999999999",Erl.Gögn!$A$2:$A$30,BI$207)/1000,IF(BI$8="Allianz",SUMIFS(Erl.Gögn!$H$2:$H$30,Erl.Gögn!$E$2:$E$30,"LANY0299999999999",Erl.Gögn!$A$2:$A$30,BI$207)/1000,SUM(BI49:BI51)))</f>
        <v>2860479.5619999999</v>
      </c>
      <c r="BJ53" s="24">
        <f>IF(BJ$8="Bayern",SUMIFS(Erl.Gögn!$H$2:$H$30,Erl.Gögn!$E$2:$E$30,"LANY0299999999999",Erl.Gögn!$A$2:$A$30,BJ$207)/1000,IF(BJ$8="Allianz",SUMIFS(Erl.Gögn!$H$2:$H$30,Erl.Gögn!$E$2:$E$30,"LANY0299999999999",Erl.Gögn!$A$2:$A$30,BJ$207)/1000,SUM(BJ49:BJ51)))</f>
        <v>2325064.159</v>
      </c>
      <c r="BK53" s="24">
        <f>IF(BK$8="Bayern",SUMIFS(Erl.Gögn!$H$2:$H$30,Erl.Gögn!$E$2:$E$30,"LANY0299999999999",Erl.Gögn!$A$2:$A$30,BK$207)/1000,IF(BK$8="Allianz",SUMIFS(Erl.Gögn!$H$2:$H$30,Erl.Gögn!$E$2:$E$30,"LANY0299999999999",Erl.Gögn!$A$2:$A$30,BK$207)/1000,SUM(BK49:BK51)))</f>
        <v>1567402.3190000001</v>
      </c>
      <c r="BL53" s="24">
        <f>IF(BL$8="Bayern",SUMIFS(Erl.Gögn!$H$2:$H$30,Erl.Gögn!$E$2:$E$30,"LANY0299999999999",Erl.Gögn!$A$2:$A$30,BL$207)/1000,IF(BL$8="Allianz",SUMIFS(Erl.Gögn!$H$2:$H$30,Erl.Gögn!$E$2:$E$30,"LANY0299999999999",Erl.Gögn!$A$2:$A$30,BL$207)/1000,SUM(BL49:BL51)))</f>
        <v>19785724.399</v>
      </c>
      <c r="BM53" s="24">
        <f>IF(BM$8="Bayern",SUMIFS(Erl.Gögn!$H$2:$H$30,Erl.Gögn!$E$2:$E$30,"LANY0299999999999",Erl.Gögn!$A$2:$A$30,BM$207)/1000,IF(BM$8="Allianz",SUMIFS(Erl.Gögn!$H$2:$H$30,Erl.Gögn!$E$2:$E$30,"LANY0299999999999",Erl.Gögn!$A$2:$A$30,BM$207)/1000,SUM(BM49:BM51)))</f>
        <v>381311.22099999996</v>
      </c>
      <c r="BN53" s="24">
        <f>IF(BN$8="Bayern",SUMIFS(Erl.Gögn!$H$2:$H$30,Erl.Gögn!$E$2:$E$30,"LANY0299999999999",Erl.Gögn!$A$2:$A$30,BN$207)/1000,IF(BN$8="Allianz",SUMIFS(Erl.Gögn!$H$2:$H$30,Erl.Gögn!$E$2:$E$30,"LANY0299999999999",Erl.Gögn!$A$2:$A$30,BN$207)/1000,SUM(BN49:BN51)))</f>
        <v>571440.19099999999</v>
      </c>
      <c r="BO53" s="24">
        <f>IF(BO$8="Bayern",SUMIFS(Erl.Gögn!$H$2:$H$30,Erl.Gögn!$E$2:$E$30,"LANY0299999999999",Erl.Gögn!$A$2:$A$30,BO$207)/1000,IF(BO$8="Allianz",SUMIFS(Erl.Gögn!$H$2:$H$30,Erl.Gögn!$E$2:$E$30,"LANY0299999999999",Erl.Gögn!$A$2:$A$30,BO$207)/1000,SUM(BO49:BO51)))</f>
        <v>1792991.246</v>
      </c>
      <c r="BP53" s="24">
        <f>IF(BP$8="Bayern",SUMIFS(Erl.Gögn!$H$2:$H$30,Erl.Gögn!$E$2:$E$30,"LANY0299999999999",Erl.Gögn!$A$2:$A$30,BP$207)/1000,IF(BP$8="Allianz",SUMIFS(Erl.Gögn!$H$2:$H$30,Erl.Gögn!$E$2:$E$30,"LANY0299999999999",Erl.Gögn!$A$2:$A$30,BP$207)/1000,SUM(BP49:BP51)))</f>
        <v>79660.34</v>
      </c>
      <c r="BQ53" s="24">
        <f>IF(BQ$8="Bayern",SUMIFS(Erl.Gögn!$H$2:$H$30,Erl.Gögn!$E$2:$E$30,"LANY0299999999999",Erl.Gögn!$A$2:$A$30,BQ$207)/1000,IF(BQ$8="Allianz",SUMIFS(Erl.Gögn!$H$2:$H$30,Erl.Gögn!$E$2:$E$30,"LANY0299999999999",Erl.Gögn!$A$2:$A$30,BQ$207)/1000,SUM(BQ49:BQ51)))</f>
        <v>131239.774</v>
      </c>
      <c r="BR53" s="24">
        <f>IF(BR$8="Bayern",SUMIFS(Erl.Gögn!$H$2:$H$30,Erl.Gögn!$E$2:$E$30,"LANY0299999999999",Erl.Gögn!$A$2:$A$30,BR$207)/1000,IF(BR$8="Allianz",SUMIFS(Erl.Gögn!$H$2:$H$30,Erl.Gögn!$E$2:$E$30,"LANY0299999999999",Erl.Gögn!$A$2:$A$30,BR$207)/1000,SUM(BR49:BR51)))</f>
        <v>71752.063999999998</v>
      </c>
      <c r="BS53" s="24">
        <f>IF(BS$8="Bayern",SUMIFS(Erl.Gögn!$H$2:$H$30,Erl.Gögn!$E$2:$E$30,"LANY0299999999999",Erl.Gögn!$A$2:$A$30,BS$207)/1000,IF(BS$8="Allianz",SUMIFS(Erl.Gögn!$H$2:$H$30,Erl.Gögn!$E$2:$E$30,"LANY0299999999999",Erl.Gögn!$A$2:$A$30,BS$207)/1000,SUM(BS49:BS51)))</f>
        <v>4582957</v>
      </c>
      <c r="BT53" s="24">
        <f>IF(BT$8="Bayern",SUMIFS(Erl.Gögn!$H$2:$H$30,Erl.Gögn!$E$2:$E$30,"LANY0299999999999",Erl.Gögn!$A$2:$A$30,BT$207)/1000,IF(BT$8="Allianz",SUMIFS(Erl.Gögn!$H$2:$H$30,Erl.Gögn!$E$2:$E$30,"LANY0299999999999",Erl.Gögn!$A$2:$A$30,BT$207)/1000,SUM(BT49:BT51)))</f>
        <v>23735073</v>
      </c>
      <c r="BU53" s="24">
        <f>IF(BU$8="Bayern",SUMIFS(Erl.Gögn!$H$2:$H$30,Erl.Gögn!$E$2:$E$30,"LANY0299999999999",Erl.Gögn!$A$2:$A$30,BU$207)/1000,IF(BU$8="Allianz",SUMIFS(Erl.Gögn!$H$2:$H$30,Erl.Gögn!$E$2:$E$30,"LANY0299999999999",Erl.Gögn!$A$2:$A$30,BU$207)/1000,SUM(BU49:BU51)))</f>
        <v>653814</v>
      </c>
      <c r="BV53" s="24">
        <f>IF(BV$8="Bayern",SUMIFS(Erl.Gögn!$H$2:$H$30,Erl.Gögn!$E$2:$E$30,"LANY0299999999999",Erl.Gögn!$A$2:$A$30,BV$207)/1000,IF(BV$8="Allianz",SUMIFS(Erl.Gögn!$H$2:$H$30,Erl.Gögn!$E$2:$E$30,"LANY0299999999999",Erl.Gögn!$A$2:$A$30,BV$207)/1000,SUM(BV49:BV51)))</f>
        <v>2001731.9139999999</v>
      </c>
      <c r="BW53" s="24">
        <f>IF(BW$8="Bayern",SUMIFS(Erl.Gögn!$H$2:$H$30,Erl.Gögn!$E$2:$E$30,"LANY0299999999999",Erl.Gögn!$A$2:$A$30,BW$207)/1000,IF(BW$8="Allianz",SUMIFS(Erl.Gögn!$H$2:$H$30,Erl.Gögn!$E$2:$E$30,"LANY0299999999999",Erl.Gögn!$A$2:$A$30,BW$207)/1000,SUM(BW49:BW51)))</f>
        <v>1654616.4770000002</v>
      </c>
      <c r="BX53" s="24">
        <f>IF(BX$8="Bayern",SUMIFS(Erl.Gögn!$H$2:$H$30,Erl.Gögn!$E$2:$E$30,"LANY0299999999999",Erl.Gögn!$A$2:$A$30,BX$207)/1000,IF(BX$8="Allianz",SUMIFS(Erl.Gögn!$H$2:$H$30,Erl.Gögn!$E$2:$E$30,"LANY0299999999999",Erl.Gögn!$A$2:$A$30,BX$207)/1000,SUM(BX49:BX51)))</f>
        <v>24413.084999999999</v>
      </c>
      <c r="BY53" s="24">
        <f>IF(BY$8="Bayern",SUMIFS(Erl.Gögn!$H$2:$H$30,Erl.Gögn!$E$2:$E$30,"LANY0299999999999",Erl.Gögn!$A$2:$A$30,BY$207)/1000,IF(BY$8="Allianz",SUMIFS(Erl.Gögn!$H$2:$H$30,Erl.Gögn!$E$2:$E$30,"LANY0299999999999",Erl.Gögn!$A$2:$A$30,BY$207)/1000,SUM(BY49:BY51)))</f>
        <v>2440828.9249999998</v>
      </c>
      <c r="BZ53" s="24">
        <f>IF(BZ$8="Bayern",SUMIFS(Erl.Gögn!$H$2:$H$30,Erl.Gögn!$E$2:$E$30,"LANY0299999999999",Erl.Gögn!$A$2:$A$30,BZ$207)/1000,IF(BZ$8="Allianz",SUMIFS(Erl.Gögn!$H$2:$H$30,Erl.Gögn!$E$2:$E$30,"LANY0299999999999",Erl.Gögn!$A$2:$A$30,BZ$207)/1000,SUM(BZ49:BZ51)))</f>
        <v>5710890.273</v>
      </c>
      <c r="CA53" s="24">
        <f>IF(CA$8="Bayern",SUMIFS(Erl.Gögn!$H$2:$H$30,Erl.Gögn!$E$2:$E$30,"LANY0299999999999",Erl.Gögn!$A$2:$A$30,CA$207)/1000,IF(CA$8="Allianz",SUMIFS(Erl.Gögn!$H$2:$H$30,Erl.Gögn!$E$2:$E$30,"LANY0299999999999",Erl.Gögn!$A$2:$A$30,CA$207)/1000,SUM(CA49:CA51)))</f>
        <v>268100.08399999997</v>
      </c>
      <c r="CB53" s="24">
        <f>IF(CB$8="Bayern",SUMIFS(Erl.Gögn!$H$2:$H$30,Erl.Gögn!$E$2:$E$30,"LANY0299999999999",Erl.Gögn!$A$2:$A$30,CB$207)/1000,IF(CB$8="Allianz",SUMIFS(Erl.Gögn!$H$2:$H$30,Erl.Gögn!$E$2:$E$30,"LANY0299999999999",Erl.Gögn!$A$2:$A$30,CB$207)/1000,SUM(CB49:CB51)))</f>
        <v>471986.04399999999</v>
      </c>
      <c r="CC53" s="24">
        <f>IF(CC$8="Bayern",SUMIFS(Erl.Gögn!$H$2:$H$30,Erl.Gögn!$E$2:$E$30,"LANY0299999999999",Erl.Gögn!$A$2:$A$30,CC$207)/1000,IF(CC$8="Allianz",SUMIFS(Erl.Gögn!$H$2:$H$30,Erl.Gögn!$E$2:$E$30,"LANY0299999999999",Erl.Gögn!$A$2:$A$30,CC$207)/1000,SUM(CC49:CC51)))</f>
        <v>65977419</v>
      </c>
      <c r="CD53" s="24">
        <f>IF(CD$8="Bayern",SUMIFS(Erl.Gögn!$H$2:$H$30,Erl.Gögn!$E$2:$E$30,"LANY0299999999999",Erl.Gögn!$A$2:$A$30,CD$207)/1000,IF(CD$8="Allianz",SUMIFS(Erl.Gögn!$H$2:$H$30,Erl.Gögn!$E$2:$E$30,"LANY0299999999999",Erl.Gögn!$A$2:$A$30,CD$207)/1000,SUM(CD49:CD51)))</f>
        <v>4387839</v>
      </c>
    </row>
    <row r="54" spans="1:82" ht="15.75" thickBot="1">
      <c r="A54" s="5" t="s">
        <v>465</v>
      </c>
      <c r="B54" s="5"/>
      <c r="C54" s="25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</row>
    <row r="55" spans="1:82" ht="18">
      <c r="A55" s="5" t="s">
        <v>465</v>
      </c>
      <c r="B55" s="5"/>
      <c r="C55" s="35" t="s">
        <v>286</v>
      </c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</row>
    <row r="56" spans="1:82" ht="15">
      <c r="A56" s="5" t="s">
        <v>465</v>
      </c>
      <c r="B56" s="5"/>
      <c r="C56" s="25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</row>
    <row r="57" spans="1:82" ht="15.75">
      <c r="A57" s="5" t="s">
        <v>465</v>
      </c>
      <c r="B57" s="5"/>
      <c r="C57" s="27" t="s">
        <v>2</v>
      </c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</row>
    <row r="58" spans="1:82" ht="15">
      <c r="A58" s="5" t="s">
        <v>465</v>
      </c>
      <c r="B58" s="5"/>
      <c r="C58" s="25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</row>
    <row r="59" spans="1:82" ht="15.75">
      <c r="A59" s="5" t="s">
        <v>465</v>
      </c>
      <c r="B59" s="5"/>
      <c r="C59" s="27" t="s">
        <v>3</v>
      </c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</row>
    <row r="60" spans="1:82" ht="15">
      <c r="A60" s="5" t="s">
        <v>4</v>
      </c>
      <c r="B60" s="5"/>
      <c r="C60" s="25" t="s">
        <v>5</v>
      </c>
      <c r="D60" s="22">
        <f t="shared" ref="D60:D66" si="25">SUM(E60:CD60)</f>
        <v>391148426.62099993</v>
      </c>
      <c r="E60" s="22">
        <f>SUMIFS(Gögn!$I$2:$I$11876,Gögn!$F$2:$F$11876,$A60,Gögn!$A$2:$A$11876,E$207)/1000</f>
        <v>33061491.715999998</v>
      </c>
      <c r="F60" s="22">
        <f>SUMIFS(Gögn!$I$2:$I$11876,Gögn!$F$2:$F$11876,$A60,Gögn!$A$2:$A$11876,F$207)/1000</f>
        <v>52122777.700000003</v>
      </c>
      <c r="G60" s="22">
        <f>SUMIFS(Gögn!$I$2:$I$11876,Gögn!$F$2:$F$11876,$A60,Gögn!$A$2:$A$11876,G$207)/1000</f>
        <v>13275518.539000001</v>
      </c>
      <c r="H60" s="22">
        <f>SUMIFS(Gögn!$I$2:$I$11876,Gögn!$F$2:$F$11876,$A60,Gögn!$A$2:$A$11876,H$207)/1000</f>
        <v>0</v>
      </c>
      <c r="I60" s="22">
        <f>SUMIFS(Gögn!$I$2:$I$11876,Gögn!$F$2:$F$11876,$A60,Gögn!$A$2:$A$11876,I$207)/1000</f>
        <v>0</v>
      </c>
      <c r="J60" s="22">
        <f>SUMIFS(Gögn!$I$2:$I$11876,Gögn!$F$2:$F$11876,$A60,Gögn!$A$2:$A$11876,J$207)/1000</f>
        <v>154366.59099999999</v>
      </c>
      <c r="K60" s="22">
        <f>SUMIFS(Gögn!$I$2:$I$11876,Gögn!$F$2:$F$11876,$A60,Gögn!$A$2:$A$11876,K$207)/1000</f>
        <v>45052.449000000001</v>
      </c>
      <c r="L60" s="22">
        <f>SUMIFS(Gögn!$I$2:$I$11876,Gögn!$F$2:$F$11876,$A60,Gögn!$A$2:$A$11876,L$207)/1000</f>
        <v>970682</v>
      </c>
      <c r="M60" s="22">
        <f>SUMIFS(Gögn!$I$2:$I$11876,Gögn!$F$2:$F$11876,$A60,Gögn!$A$2:$A$11876,M$207)/1000</f>
        <v>58604</v>
      </c>
      <c r="N60" s="22">
        <f>SUMIFS(Gögn!$I$2:$I$11876,Gögn!$F$2:$F$11876,$A60,Gögn!$A$2:$A$11876,N$207)/1000</f>
        <v>4219008</v>
      </c>
      <c r="O60" s="22">
        <f>SUMIFS(Gögn!$I$2:$I$11876,Gögn!$F$2:$F$11876,$A60,Gögn!$A$2:$A$11876,O$207)/1000</f>
        <v>12820534</v>
      </c>
      <c r="P60" s="22">
        <f>SUMIFS(Gögn!$I$2:$I$11876,Gögn!$F$2:$F$11876,$A60,Gögn!$A$2:$A$11876,P$207)/1000</f>
        <v>12203532</v>
      </c>
      <c r="Q60" s="22">
        <f>SUMIFS(Gögn!$I$2:$I$11876,Gögn!$F$2:$F$11876,$A60,Gögn!$A$2:$A$11876,Q$207)/1000</f>
        <v>4804014</v>
      </c>
      <c r="R60" s="22">
        <f>SUMIFS(Gögn!$I$2:$I$11876,Gögn!$F$2:$F$11876,$A60,Gögn!$A$2:$A$11876,R$207)/1000</f>
        <v>0</v>
      </c>
      <c r="S60" s="22">
        <f>SUMIFS(Gögn!$I$2:$I$11876,Gögn!$F$2:$F$11876,$A60,Gögn!$A$2:$A$11876,S$207)/1000</f>
        <v>4145772.557</v>
      </c>
      <c r="T60" s="22">
        <f>SUMIFS(Gögn!$I$2:$I$11876,Gögn!$F$2:$F$11876,$A60,Gögn!$A$2:$A$11876,T$207)/1000</f>
        <v>0</v>
      </c>
      <c r="U60" s="22">
        <f>SUMIFS(Gögn!$I$2:$I$11876,Gögn!$F$2:$F$11876,$A60,Gögn!$A$2:$A$11876,U$207)/1000</f>
        <v>325854.614</v>
      </c>
      <c r="V60" s="22">
        <f>SUMIFS(Gögn!$I$2:$I$11876,Gögn!$F$2:$F$11876,$A60,Gögn!$A$2:$A$11876,V$207)/1000</f>
        <v>1590555.9410000001</v>
      </c>
      <c r="W60" s="22">
        <f>SUMIFS(Gögn!$I$2:$I$11876,Gögn!$F$2:$F$11876,$A60,Gögn!$A$2:$A$11876,W$207)/1000</f>
        <v>32199.940999999999</v>
      </c>
      <c r="X60" s="22">
        <f>SUMIFS(Gögn!$I$2:$I$11876,Gögn!$F$2:$F$11876,$A60,Gögn!$A$2:$A$11876,X$207)/1000</f>
        <v>612907.07400000002</v>
      </c>
      <c r="Y60" s="22">
        <f>SUMIFS(Gögn!$I$2:$I$11876,Gögn!$F$2:$F$11876,$A60,Gögn!$A$2:$A$11876,Y$207)/1000</f>
        <v>121519987</v>
      </c>
      <c r="Z60" s="22">
        <f>SUMIFS(Gögn!$I$2:$I$11876,Gögn!$F$2:$F$11876,$A60,Gögn!$A$2:$A$11876,Z$207)/1000</f>
        <v>9405028</v>
      </c>
      <c r="AA60" s="22">
        <f>SUMIFS(Gögn!$I$2:$I$11876,Gögn!$F$2:$F$11876,$A60,Gögn!$A$2:$A$11876,AA$207)/1000</f>
        <v>1144608</v>
      </c>
      <c r="AB60" s="22">
        <f>SUMIFS(Gögn!$I$2:$I$11876,Gögn!$F$2:$F$11876,$A60,Gögn!$A$2:$A$11876,AB$207)/1000</f>
        <v>1945025</v>
      </c>
      <c r="AC60" s="22">
        <f>SUMIFS(Gögn!$I$2:$I$11876,Gögn!$F$2:$F$11876,$A60,Gögn!$A$2:$A$11876,AC$207)/1000</f>
        <v>0</v>
      </c>
      <c r="AD60" s="22">
        <f>SUMIFS(Gögn!$I$2:$I$11876,Gögn!$F$2:$F$11876,$A60,Gögn!$A$2:$A$11876,AD$207)/1000</f>
        <v>1400123.3840000001</v>
      </c>
      <c r="AE60" s="22">
        <f>SUMIFS(Gögn!$I$2:$I$11876,Gögn!$F$2:$F$11876,$A60,Gögn!$A$2:$A$11876,AE$207)/1000</f>
        <v>887974.00199999998</v>
      </c>
      <c r="AF60" s="22">
        <f>SUMIFS(Gögn!$I$2:$I$11876,Gögn!$F$2:$F$11876,$A60,Gögn!$A$2:$A$11876,AF$207)/1000</f>
        <v>0</v>
      </c>
      <c r="AG60" s="22">
        <f>SUMIFS(Gögn!$I$2:$I$11876,Gögn!$F$2:$F$11876,$A60,Gögn!$A$2:$A$11876,AG$207)/1000</f>
        <v>1330063.341</v>
      </c>
      <c r="AH60" s="22">
        <f>SUMIFS(Gögn!$I$2:$I$11876,Gögn!$F$2:$F$11876,$A60,Gögn!$A$2:$A$11876,AH$207)/1000</f>
        <v>691195.79799999995</v>
      </c>
      <c r="AI60" s="22">
        <f>SUMIFS(Gögn!$I$2:$I$11876,Gögn!$F$2:$F$11876,$A60,Gögn!$A$2:$A$11876,AI$207)/1000</f>
        <v>0</v>
      </c>
      <c r="AJ60" s="22">
        <f>SUMIFS(Gögn!$I$2:$I$11876,Gögn!$F$2:$F$11876,$A60,Gögn!$A$2:$A$11876,AJ$207)/1000</f>
        <v>0</v>
      </c>
      <c r="AK60" s="22">
        <f>SUMIFS(Gögn!$I$2:$I$11876,Gögn!$F$2:$F$11876,$A60,Gögn!$A$2:$A$11876,AK$207)/1000</f>
        <v>122687.96</v>
      </c>
      <c r="AL60" s="22">
        <f>SUMIFS(Gögn!$I$2:$I$11876,Gögn!$F$2:$F$11876,$A60,Gögn!$A$2:$A$11876,AL$207)/1000</f>
        <v>810531.16099999996</v>
      </c>
      <c r="AM60" s="22">
        <f>SUMIFS(Gögn!$I$2:$I$11876,Gögn!$F$2:$F$11876,$A60,Gögn!$A$2:$A$11876,AM$207)/1000</f>
        <v>1965479.4739999999</v>
      </c>
      <c r="AN60" s="22">
        <f>SUMIFS(Gögn!$I$2:$I$11876,Gögn!$F$2:$F$11876,$A60,Gögn!$A$2:$A$11876,AN$207)/1000</f>
        <v>3603435.8560000001</v>
      </c>
      <c r="AO60" s="22">
        <f>SUMIFS(Gögn!$I$2:$I$11876,Gögn!$F$2:$F$11876,$A60,Gögn!$A$2:$A$11876,AO$207)/1000</f>
        <v>3407938.7110000001</v>
      </c>
      <c r="AP60" s="22">
        <f>SUMIFS(Gögn!$I$2:$I$11876,Gögn!$F$2:$F$11876,$A60,Gögn!$A$2:$A$11876,AP$207)/1000</f>
        <v>72035.535999999993</v>
      </c>
      <c r="AQ60" s="22">
        <f>SUMIFS(Gögn!$I$2:$I$11876,Gögn!$F$2:$F$11876,$A60,Gögn!$A$2:$A$11876,AQ$207)/1000</f>
        <v>21615899.329</v>
      </c>
      <c r="AR60" s="22">
        <f>SUMIFS(Gögn!$I$2:$I$11876,Gögn!$F$2:$F$11876,$A60,Gögn!$A$2:$A$11876,AR$207)/1000</f>
        <v>15969877.193</v>
      </c>
      <c r="AS60" s="22">
        <f>SUMIFS(Gögn!$I$2:$I$11876,Gögn!$F$2:$F$11876,$A60,Gögn!$A$2:$A$11876,AS$207)/1000</f>
        <v>10056137.117000001</v>
      </c>
      <c r="AT60" s="22">
        <f>SUMIFS(Gögn!$I$2:$I$11876,Gögn!$F$2:$F$11876,$A60,Gögn!$A$2:$A$11876,AT$207)/1000</f>
        <v>0</v>
      </c>
      <c r="AU60" s="22">
        <f>SUMIFS(Gögn!$I$2:$I$11876,Gögn!$F$2:$F$11876,$A60,Gögn!$A$2:$A$11876,AU$207)/1000</f>
        <v>35341.368999999999</v>
      </c>
      <c r="AV60" s="22">
        <f>SUMIFS(Gögn!$I$2:$I$11876,Gögn!$F$2:$F$11876,$A60,Gögn!$A$2:$A$11876,AV$207)/1000</f>
        <v>0</v>
      </c>
      <c r="AW60" s="22">
        <f>SUMIFS(Gögn!$I$2:$I$11876,Gögn!$F$2:$F$11876,$A60,Gögn!$A$2:$A$11876,AW$207)/1000</f>
        <v>449680.44099999999</v>
      </c>
      <c r="AX60" s="22">
        <f>SUMIFS(Gögn!$I$2:$I$11876,Gögn!$F$2:$F$11876,$A60,Gögn!$A$2:$A$11876,AX$207)/1000</f>
        <v>0</v>
      </c>
      <c r="AY60" s="22">
        <f>SUMIFS(Gögn!$I$2:$I$11876,Gögn!$F$2:$F$11876,$A60,Gögn!$A$2:$A$11876,AY$207)/1000</f>
        <v>438324.701</v>
      </c>
      <c r="AZ60" s="22">
        <f>SUMIFS(Gögn!$I$2:$I$11876,Gögn!$F$2:$F$11876,$A60,Gögn!$A$2:$A$11876,AZ$207)/1000</f>
        <v>84672.274000000005</v>
      </c>
      <c r="BA60" s="22">
        <f>SUMIFS(Gögn!$I$2:$I$11876,Gögn!$F$2:$F$11876,$A60,Gögn!$A$2:$A$11876,BA$207)/1000</f>
        <v>44410.917999999998</v>
      </c>
      <c r="BB60" s="22">
        <f>SUMIFS(Gögn!$I$2:$I$11876,Gögn!$F$2:$F$11876,$A60,Gögn!$A$2:$A$11876,BB$207)/1000</f>
        <v>3033300.1770000001</v>
      </c>
      <c r="BC60" s="22">
        <f>SUMIFS(Gögn!$I$2:$I$11876,Gögn!$F$2:$F$11876,$A60,Gögn!$A$2:$A$11876,BC$207)/1000</f>
        <v>0</v>
      </c>
      <c r="BD60" s="22">
        <f>SUMIFS(Gögn!$I$2:$I$11876,Gögn!$F$2:$F$11876,$A60,Gögn!$A$2:$A$11876,BD$207)/1000</f>
        <v>0</v>
      </c>
      <c r="BE60" s="22">
        <f>SUMIFS(Gögn!$I$2:$I$11876,Gögn!$F$2:$F$11876,$A60,Gögn!$A$2:$A$11876,BE$207)/1000</f>
        <v>10805840.738</v>
      </c>
      <c r="BF60" s="22">
        <f>SUMIFS(Gögn!$I$2:$I$11876,Gögn!$F$2:$F$11876,$A60,Gögn!$A$2:$A$11876,BF$207)/1000</f>
        <v>2673957.4649999999</v>
      </c>
      <c r="BG60" s="22">
        <f>SUMIFS(Gögn!$I$2:$I$11876,Gögn!$F$2:$F$11876,$A60,Gögn!$A$2:$A$11876,BG$207)/1000</f>
        <v>0</v>
      </c>
      <c r="BH60" s="22">
        <f>SUMIFS(Gögn!$I$2:$I$11876,Gögn!$F$2:$F$11876,$A60,Gögn!$A$2:$A$11876,BH$207)/1000</f>
        <v>3271825.3369999998</v>
      </c>
      <c r="BI60" s="22">
        <f>SUMIFS(Gögn!$I$2:$I$11876,Gögn!$F$2:$F$11876,$A60,Gögn!$A$2:$A$11876,BI$207)/1000</f>
        <v>1617820.8289999999</v>
      </c>
      <c r="BJ60" s="22">
        <f>SUMIFS(Gögn!$I$2:$I$11876,Gögn!$F$2:$F$11876,$A60,Gögn!$A$2:$A$11876,BJ$207)/1000</f>
        <v>810372.87199999997</v>
      </c>
      <c r="BK60" s="22">
        <f>SUMIFS(Gögn!$I$2:$I$11876,Gögn!$F$2:$F$11876,$A60,Gögn!$A$2:$A$11876,BK$207)/1000</f>
        <v>306801.06800000003</v>
      </c>
      <c r="BL60" s="22">
        <f>SUMIFS(Gögn!$I$2:$I$11876,Gögn!$F$2:$F$11876,$A60,Gögn!$A$2:$A$11876,BL$207)/1000</f>
        <v>12638676.344000001</v>
      </c>
      <c r="BM60" s="22">
        <f>SUMIFS(Gögn!$I$2:$I$11876,Gögn!$F$2:$F$11876,$A60,Gögn!$A$2:$A$11876,BM$207)/1000</f>
        <v>145351.55900000001</v>
      </c>
      <c r="BN60" s="22">
        <f>SUMIFS(Gögn!$I$2:$I$11876,Gögn!$F$2:$F$11876,$A60,Gögn!$A$2:$A$11876,BN$207)/1000</f>
        <v>306907.462</v>
      </c>
      <c r="BO60" s="22">
        <f>SUMIFS(Gögn!$I$2:$I$11876,Gögn!$F$2:$F$11876,$A60,Gögn!$A$2:$A$11876,BO$207)/1000</f>
        <v>0</v>
      </c>
      <c r="BP60" s="22">
        <f>SUMIFS(Gögn!$I$2:$I$11876,Gögn!$F$2:$F$11876,$A60,Gögn!$A$2:$A$11876,BP$207)/1000</f>
        <v>40080.137999999999</v>
      </c>
      <c r="BQ60" s="22">
        <f>SUMIFS(Gögn!$I$2:$I$11876,Gögn!$F$2:$F$11876,$A60,Gögn!$A$2:$A$11876,BQ$207)/1000</f>
        <v>89274.823999999993</v>
      </c>
      <c r="BR60" s="22">
        <f>SUMIFS(Gögn!$I$2:$I$11876,Gögn!$F$2:$F$11876,$A60,Gögn!$A$2:$A$11876,BR$207)/1000</f>
        <v>59836.097000000002</v>
      </c>
      <c r="BS60" s="22">
        <f>SUMIFS(Gögn!$I$2:$I$11876,Gögn!$F$2:$F$11876,$A60,Gögn!$A$2:$A$11876,BS$207)/1000</f>
        <v>2696790</v>
      </c>
      <c r="BT60" s="22">
        <f>SUMIFS(Gögn!$I$2:$I$11876,Gögn!$F$2:$F$11876,$A60,Gögn!$A$2:$A$11876,BT$207)/1000</f>
        <v>9695819</v>
      </c>
      <c r="BU60" s="22">
        <f>SUMIFS(Gögn!$I$2:$I$11876,Gögn!$F$2:$F$11876,$A60,Gögn!$A$2:$A$11876,BU$207)/1000</f>
        <v>200563</v>
      </c>
      <c r="BV60" s="22">
        <f>SUMIFS(Gögn!$I$2:$I$11876,Gögn!$F$2:$F$11876,$A60,Gögn!$A$2:$A$11876,BV$207)/1000</f>
        <v>0</v>
      </c>
      <c r="BW60" s="22">
        <f>SUMIFS(Gögn!$I$2:$I$11876,Gögn!$F$2:$F$11876,$A60,Gögn!$A$2:$A$11876,BW$207)/1000</f>
        <v>498813.875</v>
      </c>
      <c r="BX60" s="22">
        <f>SUMIFS(Gögn!$I$2:$I$11876,Gögn!$F$2:$F$11876,$A60,Gögn!$A$2:$A$11876,BX$207)/1000</f>
        <v>20268.625</v>
      </c>
      <c r="BY60" s="22">
        <f>SUMIFS(Gögn!$I$2:$I$11876,Gögn!$F$2:$F$11876,$A60,Gögn!$A$2:$A$11876,BY$207)/1000</f>
        <v>1078785.216</v>
      </c>
      <c r="BZ60" s="22">
        <f>SUMIFS(Gögn!$I$2:$I$11876,Gögn!$F$2:$F$11876,$A60,Gögn!$A$2:$A$11876,BZ$207)/1000</f>
        <v>3449986.594</v>
      </c>
      <c r="CA60" s="22">
        <f>SUMIFS(Gögn!$I$2:$I$11876,Gögn!$F$2:$F$11876,$A60,Gögn!$A$2:$A$11876,CA$207)/1000</f>
        <v>0</v>
      </c>
      <c r="CB60" s="22">
        <f>SUMIFS(Gögn!$I$2:$I$11876,Gögn!$F$2:$F$11876,$A60,Gögn!$A$2:$A$11876,CB$207)/1000</f>
        <v>264027.71399999998</v>
      </c>
      <c r="CC60" s="22">
        <f>SUMIFS(Gögn!$I$2:$I$11876,Gögn!$F$2:$F$11876,$A60,Gögn!$A$2:$A$11876,CC$207)/1000</f>
        <v>0</v>
      </c>
      <c r="CD60" s="22">
        <f>SUMIFS(Gögn!$I$2:$I$11876,Gögn!$F$2:$F$11876,$A60,Gögn!$A$2:$A$11876,CD$207)/1000</f>
        <v>0</v>
      </c>
    </row>
    <row r="61" spans="1:82" ht="15">
      <c r="A61" s="5" t="s">
        <v>6</v>
      </c>
      <c r="B61" s="5"/>
      <c r="C61" s="23" t="s">
        <v>7</v>
      </c>
      <c r="D61" s="24">
        <f t="shared" si="25"/>
        <v>368152469.66100025</v>
      </c>
      <c r="E61" s="24">
        <f>SUMIFS(Gögn!$I$2:$I$11876,Gögn!$F$2:$F$11876,$A61,Gögn!$A$2:$A$11876,E$207)/1000</f>
        <v>9038928.9940000009</v>
      </c>
      <c r="F61" s="24">
        <f>SUMIFS(Gögn!$I$2:$I$11876,Gögn!$F$2:$F$11876,$A61,Gögn!$A$2:$A$11876,F$207)/1000</f>
        <v>32359355.638999999</v>
      </c>
      <c r="G61" s="24">
        <f>SUMIFS(Gögn!$I$2:$I$11876,Gögn!$F$2:$F$11876,$A61,Gögn!$A$2:$A$11876,G$207)/1000</f>
        <v>15131196.710000001</v>
      </c>
      <c r="H61" s="24">
        <f>SUMIFS(Gögn!$I$2:$I$11876,Gögn!$F$2:$F$11876,$A61,Gögn!$A$2:$A$11876,H$207)/1000</f>
        <v>451637.46299999999</v>
      </c>
      <c r="I61" s="24">
        <f>SUMIFS(Gögn!$I$2:$I$11876,Gögn!$F$2:$F$11876,$A61,Gögn!$A$2:$A$11876,I$207)/1000</f>
        <v>0</v>
      </c>
      <c r="J61" s="24">
        <f>SUMIFS(Gögn!$I$2:$I$11876,Gögn!$F$2:$F$11876,$A61,Gögn!$A$2:$A$11876,J$207)/1000</f>
        <v>987613.46200000006</v>
      </c>
      <c r="K61" s="24">
        <f>SUMIFS(Gögn!$I$2:$I$11876,Gögn!$F$2:$F$11876,$A61,Gögn!$A$2:$A$11876,K$207)/1000</f>
        <v>414590.65899999999</v>
      </c>
      <c r="L61" s="24">
        <f>SUMIFS(Gögn!$I$2:$I$11876,Gögn!$F$2:$F$11876,$A61,Gögn!$A$2:$A$11876,L$207)/1000</f>
        <v>132148</v>
      </c>
      <c r="M61" s="24">
        <f>SUMIFS(Gögn!$I$2:$I$11876,Gögn!$F$2:$F$11876,$A61,Gögn!$A$2:$A$11876,M$207)/1000</f>
        <v>4307105</v>
      </c>
      <c r="N61" s="24">
        <f>SUMIFS(Gögn!$I$2:$I$11876,Gögn!$F$2:$F$11876,$A61,Gögn!$A$2:$A$11876,N$207)/1000</f>
        <v>1500179</v>
      </c>
      <c r="O61" s="24">
        <f>SUMIFS(Gögn!$I$2:$I$11876,Gögn!$F$2:$F$11876,$A61,Gögn!$A$2:$A$11876,O$207)/1000</f>
        <v>8114799</v>
      </c>
      <c r="P61" s="24">
        <f>SUMIFS(Gögn!$I$2:$I$11876,Gögn!$F$2:$F$11876,$A61,Gögn!$A$2:$A$11876,P$207)/1000</f>
        <v>17219541</v>
      </c>
      <c r="Q61" s="24">
        <f>SUMIFS(Gögn!$I$2:$I$11876,Gögn!$F$2:$F$11876,$A61,Gögn!$A$2:$A$11876,Q$207)/1000</f>
        <v>14272105</v>
      </c>
      <c r="R61" s="24">
        <f>SUMIFS(Gögn!$I$2:$I$11876,Gögn!$F$2:$F$11876,$A61,Gögn!$A$2:$A$11876,R$207)/1000</f>
        <v>0</v>
      </c>
      <c r="S61" s="24">
        <f>SUMIFS(Gögn!$I$2:$I$11876,Gögn!$F$2:$F$11876,$A61,Gögn!$A$2:$A$11876,S$207)/1000</f>
        <v>2450074.9410000001</v>
      </c>
      <c r="T61" s="24">
        <f>SUMIFS(Gögn!$I$2:$I$11876,Gögn!$F$2:$F$11876,$A61,Gögn!$A$2:$A$11876,T$207)/1000</f>
        <v>0</v>
      </c>
      <c r="U61" s="24">
        <f>SUMIFS(Gögn!$I$2:$I$11876,Gögn!$F$2:$F$11876,$A61,Gögn!$A$2:$A$11876,U$207)/1000</f>
        <v>7911417.8629999999</v>
      </c>
      <c r="V61" s="24">
        <f>SUMIFS(Gögn!$I$2:$I$11876,Gögn!$F$2:$F$11876,$A61,Gögn!$A$2:$A$11876,V$207)/1000</f>
        <v>0</v>
      </c>
      <c r="W61" s="24">
        <f>SUMIFS(Gögn!$I$2:$I$11876,Gögn!$F$2:$F$11876,$A61,Gögn!$A$2:$A$11876,W$207)/1000</f>
        <v>39132.012000000002</v>
      </c>
      <c r="X61" s="24">
        <f>SUMIFS(Gögn!$I$2:$I$11876,Gögn!$F$2:$F$11876,$A61,Gögn!$A$2:$A$11876,X$207)/1000</f>
        <v>482707.82699999999</v>
      </c>
      <c r="Y61" s="24">
        <f>SUMIFS(Gögn!$I$2:$I$11876,Gögn!$F$2:$F$11876,$A61,Gögn!$A$2:$A$11876,Y$207)/1000</f>
        <v>73527060</v>
      </c>
      <c r="Z61" s="24">
        <f>SUMIFS(Gögn!$I$2:$I$11876,Gögn!$F$2:$F$11876,$A61,Gögn!$A$2:$A$11876,Z$207)/1000</f>
        <v>19821079</v>
      </c>
      <c r="AA61" s="24">
        <f>SUMIFS(Gögn!$I$2:$I$11876,Gögn!$F$2:$F$11876,$A61,Gögn!$A$2:$A$11876,AA$207)/1000</f>
        <v>42229666</v>
      </c>
      <c r="AB61" s="24">
        <f>SUMIFS(Gögn!$I$2:$I$11876,Gögn!$F$2:$F$11876,$A61,Gögn!$A$2:$A$11876,AB$207)/1000</f>
        <v>672478</v>
      </c>
      <c r="AC61" s="24">
        <f>SUMIFS(Gögn!$I$2:$I$11876,Gögn!$F$2:$F$11876,$A61,Gögn!$A$2:$A$11876,AC$207)/1000</f>
        <v>0</v>
      </c>
      <c r="AD61" s="24">
        <f>SUMIFS(Gögn!$I$2:$I$11876,Gögn!$F$2:$F$11876,$A61,Gögn!$A$2:$A$11876,AD$207)/1000</f>
        <v>1793965.507</v>
      </c>
      <c r="AE61" s="24">
        <f>SUMIFS(Gögn!$I$2:$I$11876,Gögn!$F$2:$F$11876,$A61,Gögn!$A$2:$A$11876,AE$207)/1000</f>
        <v>2244516.5210000002</v>
      </c>
      <c r="AF61" s="24">
        <f>SUMIFS(Gögn!$I$2:$I$11876,Gögn!$F$2:$F$11876,$A61,Gögn!$A$2:$A$11876,AF$207)/1000</f>
        <v>0</v>
      </c>
      <c r="AG61" s="24">
        <f>SUMIFS(Gögn!$I$2:$I$11876,Gögn!$F$2:$F$11876,$A61,Gögn!$A$2:$A$11876,AG$207)/1000</f>
        <v>255152.74</v>
      </c>
      <c r="AH61" s="24">
        <f>SUMIFS(Gögn!$I$2:$I$11876,Gögn!$F$2:$F$11876,$A61,Gögn!$A$2:$A$11876,AH$207)/1000</f>
        <v>1136856.0430000001</v>
      </c>
      <c r="AI61" s="24">
        <f>SUMIFS(Gögn!$I$2:$I$11876,Gögn!$F$2:$F$11876,$A61,Gögn!$A$2:$A$11876,AI$207)/1000</f>
        <v>0</v>
      </c>
      <c r="AJ61" s="24">
        <f>SUMIFS(Gögn!$I$2:$I$11876,Gögn!$F$2:$F$11876,$A61,Gögn!$A$2:$A$11876,AJ$207)/1000</f>
        <v>0</v>
      </c>
      <c r="AK61" s="24">
        <f>SUMIFS(Gögn!$I$2:$I$11876,Gögn!$F$2:$F$11876,$A61,Gögn!$A$2:$A$11876,AK$207)/1000</f>
        <v>612849.43900000001</v>
      </c>
      <c r="AL61" s="24">
        <f>SUMIFS(Gögn!$I$2:$I$11876,Gögn!$F$2:$F$11876,$A61,Gögn!$A$2:$A$11876,AL$207)/1000</f>
        <v>3210679.11</v>
      </c>
      <c r="AM61" s="24">
        <f>SUMIFS(Gögn!$I$2:$I$11876,Gögn!$F$2:$F$11876,$A61,Gögn!$A$2:$A$11876,AM$207)/1000</f>
        <v>3710248.98</v>
      </c>
      <c r="AN61" s="24">
        <f>SUMIFS(Gögn!$I$2:$I$11876,Gögn!$F$2:$F$11876,$A61,Gögn!$A$2:$A$11876,AN$207)/1000</f>
        <v>4263334.1789999995</v>
      </c>
      <c r="AO61" s="24">
        <f>SUMIFS(Gögn!$I$2:$I$11876,Gögn!$F$2:$F$11876,$A61,Gögn!$A$2:$A$11876,AO$207)/1000</f>
        <v>2201513.1159999999</v>
      </c>
      <c r="AP61" s="24">
        <f>SUMIFS(Gögn!$I$2:$I$11876,Gögn!$F$2:$F$11876,$A61,Gögn!$A$2:$A$11876,AP$207)/1000</f>
        <v>25160.915000000001</v>
      </c>
      <c r="AQ61" s="24">
        <f>SUMIFS(Gögn!$I$2:$I$11876,Gögn!$F$2:$F$11876,$A61,Gögn!$A$2:$A$11876,AQ$207)/1000</f>
        <v>12564533.636</v>
      </c>
      <c r="AR61" s="24">
        <f>SUMIFS(Gögn!$I$2:$I$11876,Gögn!$F$2:$F$11876,$A61,Gögn!$A$2:$A$11876,AR$207)/1000</f>
        <v>14712877.846999999</v>
      </c>
      <c r="AS61" s="24">
        <f>SUMIFS(Gögn!$I$2:$I$11876,Gögn!$F$2:$F$11876,$A61,Gögn!$A$2:$A$11876,AS$207)/1000</f>
        <v>16210416.328</v>
      </c>
      <c r="AT61" s="24">
        <f>SUMIFS(Gögn!$I$2:$I$11876,Gögn!$F$2:$F$11876,$A61,Gögn!$A$2:$A$11876,AT$207)/1000</f>
        <v>15081085.966</v>
      </c>
      <c r="AU61" s="24">
        <f>SUMIFS(Gögn!$I$2:$I$11876,Gögn!$F$2:$F$11876,$A61,Gögn!$A$2:$A$11876,AU$207)/1000</f>
        <v>46664.701999999997</v>
      </c>
      <c r="AV61" s="24">
        <f>SUMIFS(Gögn!$I$2:$I$11876,Gögn!$F$2:$F$11876,$A61,Gögn!$A$2:$A$11876,AV$207)/1000</f>
        <v>0</v>
      </c>
      <c r="AW61" s="24">
        <f>SUMIFS(Gögn!$I$2:$I$11876,Gögn!$F$2:$F$11876,$A61,Gögn!$A$2:$A$11876,AW$207)/1000</f>
        <v>697560.58200000005</v>
      </c>
      <c r="AX61" s="24">
        <f>SUMIFS(Gögn!$I$2:$I$11876,Gögn!$F$2:$F$11876,$A61,Gögn!$A$2:$A$11876,AX$207)/1000</f>
        <v>0</v>
      </c>
      <c r="AY61" s="24">
        <f>SUMIFS(Gögn!$I$2:$I$11876,Gögn!$F$2:$F$11876,$A61,Gögn!$A$2:$A$11876,AY$207)/1000</f>
        <v>371097.717</v>
      </c>
      <c r="AZ61" s="24">
        <f>SUMIFS(Gögn!$I$2:$I$11876,Gögn!$F$2:$F$11876,$A61,Gögn!$A$2:$A$11876,AZ$207)/1000</f>
        <v>50380.313000000002</v>
      </c>
      <c r="BA61" s="24">
        <f>SUMIFS(Gögn!$I$2:$I$11876,Gögn!$F$2:$F$11876,$A61,Gögn!$A$2:$A$11876,BA$207)/1000</f>
        <v>8789.3780000000006</v>
      </c>
      <c r="BB61" s="24">
        <f>SUMIFS(Gögn!$I$2:$I$11876,Gögn!$F$2:$F$11876,$A61,Gögn!$A$2:$A$11876,BB$207)/1000</f>
        <v>622788.52800000005</v>
      </c>
      <c r="BC61" s="24">
        <f>SUMIFS(Gögn!$I$2:$I$11876,Gögn!$F$2:$F$11876,$A61,Gögn!$A$2:$A$11876,BC$207)/1000</f>
        <v>0</v>
      </c>
      <c r="BD61" s="24">
        <f>SUMIFS(Gögn!$I$2:$I$11876,Gögn!$F$2:$F$11876,$A61,Gögn!$A$2:$A$11876,BD$207)/1000</f>
        <v>0</v>
      </c>
      <c r="BE61" s="24">
        <f>SUMIFS(Gögn!$I$2:$I$11876,Gögn!$F$2:$F$11876,$A61,Gögn!$A$2:$A$11876,BE$207)/1000</f>
        <v>668420.94799999997</v>
      </c>
      <c r="BF61" s="24">
        <f>SUMIFS(Gögn!$I$2:$I$11876,Gögn!$F$2:$F$11876,$A61,Gögn!$A$2:$A$11876,BF$207)/1000</f>
        <v>546616.06299999997</v>
      </c>
      <c r="BG61" s="24">
        <f>SUMIFS(Gögn!$I$2:$I$11876,Gögn!$F$2:$F$11876,$A61,Gögn!$A$2:$A$11876,BG$207)/1000</f>
        <v>0</v>
      </c>
      <c r="BH61" s="24">
        <f>SUMIFS(Gögn!$I$2:$I$11876,Gögn!$F$2:$F$11876,$A61,Gögn!$A$2:$A$11876,BH$207)/1000</f>
        <v>3351812.466</v>
      </c>
      <c r="BI61" s="24">
        <f>SUMIFS(Gögn!$I$2:$I$11876,Gögn!$F$2:$F$11876,$A61,Gögn!$A$2:$A$11876,BI$207)/1000</f>
        <v>1135110.5889999999</v>
      </c>
      <c r="BJ61" s="24">
        <f>SUMIFS(Gögn!$I$2:$I$11876,Gögn!$F$2:$F$11876,$A61,Gögn!$A$2:$A$11876,BJ$207)/1000</f>
        <v>1453040.642</v>
      </c>
      <c r="BK61" s="24">
        <f>SUMIFS(Gögn!$I$2:$I$11876,Gögn!$F$2:$F$11876,$A61,Gögn!$A$2:$A$11876,BK$207)/1000</f>
        <v>1082409.48</v>
      </c>
      <c r="BL61" s="24">
        <f>SUMIFS(Gögn!$I$2:$I$11876,Gögn!$F$2:$F$11876,$A61,Gögn!$A$2:$A$11876,BL$207)/1000</f>
        <v>6879483.8650000002</v>
      </c>
      <c r="BM61" s="24">
        <f>SUMIFS(Gögn!$I$2:$I$11876,Gögn!$F$2:$F$11876,$A61,Gögn!$A$2:$A$11876,BM$207)/1000</f>
        <v>230850.508</v>
      </c>
      <c r="BN61" s="24">
        <f>SUMIFS(Gögn!$I$2:$I$11876,Gögn!$F$2:$F$11876,$A61,Gögn!$A$2:$A$11876,BN$207)/1000</f>
        <v>259238.37899999999</v>
      </c>
      <c r="BO61" s="24">
        <f>SUMIFS(Gögn!$I$2:$I$11876,Gögn!$F$2:$F$11876,$A61,Gögn!$A$2:$A$11876,BO$207)/1000</f>
        <v>0</v>
      </c>
      <c r="BP61" s="24">
        <f>SUMIFS(Gögn!$I$2:$I$11876,Gögn!$F$2:$F$11876,$A61,Gögn!$A$2:$A$11876,BP$207)/1000</f>
        <v>34527.834000000003</v>
      </c>
      <c r="BQ61" s="24">
        <f>SUMIFS(Gögn!$I$2:$I$11876,Gögn!$F$2:$F$11876,$A61,Gögn!$A$2:$A$11876,BQ$207)/1000</f>
        <v>32199.784</v>
      </c>
      <c r="BR61" s="24">
        <f>SUMIFS(Gögn!$I$2:$I$11876,Gögn!$F$2:$F$11876,$A61,Gögn!$A$2:$A$11876,BR$207)/1000</f>
        <v>9586.7240000000002</v>
      </c>
      <c r="BS61" s="24">
        <f>SUMIFS(Gögn!$I$2:$I$11876,Gögn!$F$2:$F$11876,$A61,Gögn!$A$2:$A$11876,BS$207)/1000</f>
        <v>1738633</v>
      </c>
      <c r="BT61" s="24">
        <f>SUMIFS(Gögn!$I$2:$I$11876,Gögn!$F$2:$F$11876,$A61,Gögn!$A$2:$A$11876,BT$207)/1000</f>
        <v>13528227</v>
      </c>
      <c r="BU61" s="24">
        <f>SUMIFS(Gögn!$I$2:$I$11876,Gögn!$F$2:$F$11876,$A61,Gögn!$A$2:$A$11876,BU$207)/1000</f>
        <v>394023</v>
      </c>
      <c r="BV61" s="24">
        <f>SUMIFS(Gögn!$I$2:$I$11876,Gögn!$F$2:$F$11876,$A61,Gögn!$A$2:$A$11876,BV$207)/1000</f>
        <v>1261374.8799999999</v>
      </c>
      <c r="BW61" s="24">
        <f>SUMIFS(Gögn!$I$2:$I$11876,Gögn!$F$2:$F$11876,$A61,Gögn!$A$2:$A$11876,BW$207)/1000</f>
        <v>1084282.831</v>
      </c>
      <c r="BX61" s="24">
        <f>SUMIFS(Gögn!$I$2:$I$11876,Gögn!$F$2:$F$11876,$A61,Gögn!$A$2:$A$11876,BX$207)/1000</f>
        <v>0</v>
      </c>
      <c r="BY61" s="24">
        <f>SUMIFS(Gögn!$I$2:$I$11876,Gögn!$F$2:$F$11876,$A61,Gögn!$A$2:$A$11876,BY$207)/1000</f>
        <v>1244505.9890000001</v>
      </c>
      <c r="BZ61" s="24">
        <f>SUMIFS(Gögn!$I$2:$I$11876,Gögn!$F$2:$F$11876,$A61,Gögn!$A$2:$A$11876,BZ$207)/1000</f>
        <v>2161028.7719999999</v>
      </c>
      <c r="CA61" s="24">
        <f>SUMIFS(Gögn!$I$2:$I$11876,Gögn!$F$2:$F$11876,$A61,Gögn!$A$2:$A$11876,CA$207)/1000</f>
        <v>0</v>
      </c>
      <c r="CB61" s="24">
        <f>SUMIFS(Gögn!$I$2:$I$11876,Gögn!$F$2:$F$11876,$A61,Gögn!$A$2:$A$11876,CB$207)/1000</f>
        <v>173809.79</v>
      </c>
      <c r="CC61" s="24">
        <f>SUMIFS(Gögn!$I$2:$I$11876,Gögn!$F$2:$F$11876,$A61,Gögn!$A$2:$A$11876,CC$207)/1000</f>
        <v>0</v>
      </c>
      <c r="CD61" s="24">
        <f>SUMIFS(Gögn!$I$2:$I$11876,Gögn!$F$2:$F$11876,$A61,Gögn!$A$2:$A$11876,CD$207)/1000</f>
        <v>0</v>
      </c>
    </row>
    <row r="62" spans="1:82" ht="15">
      <c r="A62" s="5" t="s">
        <v>8</v>
      </c>
      <c r="B62" s="5"/>
      <c r="C62" s="25" t="s">
        <v>9</v>
      </c>
      <c r="D62" s="22">
        <f t="shared" si="25"/>
        <v>2803.07</v>
      </c>
      <c r="E62" s="22">
        <f>SUMIFS(Gögn!$I$2:$I$11876,Gögn!$F$2:$F$11876,$A62,Gögn!$A$2:$A$11876,E$207)/1000</f>
        <v>0</v>
      </c>
      <c r="F62" s="22">
        <f>SUMIFS(Gögn!$I$2:$I$11876,Gögn!$F$2:$F$11876,$A62,Gögn!$A$2:$A$11876,F$207)/1000</f>
        <v>0</v>
      </c>
      <c r="G62" s="22">
        <f>SUMIFS(Gögn!$I$2:$I$11876,Gögn!$F$2:$F$11876,$A62,Gögn!$A$2:$A$11876,G$207)/1000</f>
        <v>0</v>
      </c>
      <c r="H62" s="22">
        <f>SUMIFS(Gögn!$I$2:$I$11876,Gögn!$F$2:$F$11876,$A62,Gögn!$A$2:$A$11876,H$207)/1000</f>
        <v>0</v>
      </c>
      <c r="I62" s="22">
        <f>SUMIFS(Gögn!$I$2:$I$11876,Gögn!$F$2:$F$11876,$A62,Gögn!$A$2:$A$11876,I$207)/1000</f>
        <v>0</v>
      </c>
      <c r="J62" s="22">
        <f>SUMIFS(Gögn!$I$2:$I$11876,Gögn!$F$2:$F$11876,$A62,Gögn!$A$2:$A$11876,J$207)/1000</f>
        <v>0</v>
      </c>
      <c r="K62" s="22">
        <f>SUMIFS(Gögn!$I$2:$I$11876,Gögn!$F$2:$F$11876,$A62,Gögn!$A$2:$A$11876,K$207)/1000</f>
        <v>0</v>
      </c>
      <c r="L62" s="22">
        <f>SUMIFS(Gögn!$I$2:$I$11876,Gögn!$F$2:$F$11876,$A62,Gögn!$A$2:$A$11876,L$207)/1000</f>
        <v>0</v>
      </c>
      <c r="M62" s="22">
        <f>SUMIFS(Gögn!$I$2:$I$11876,Gögn!$F$2:$F$11876,$A62,Gögn!$A$2:$A$11876,M$207)/1000</f>
        <v>0</v>
      </c>
      <c r="N62" s="22">
        <f>SUMIFS(Gögn!$I$2:$I$11876,Gögn!$F$2:$F$11876,$A62,Gögn!$A$2:$A$11876,N$207)/1000</f>
        <v>0</v>
      </c>
      <c r="O62" s="22">
        <f>SUMIFS(Gögn!$I$2:$I$11876,Gögn!$F$2:$F$11876,$A62,Gögn!$A$2:$A$11876,O$207)/1000</f>
        <v>0</v>
      </c>
      <c r="P62" s="22">
        <f>SUMIFS(Gögn!$I$2:$I$11876,Gögn!$F$2:$F$11876,$A62,Gögn!$A$2:$A$11876,P$207)/1000</f>
        <v>0</v>
      </c>
      <c r="Q62" s="22">
        <f>SUMIFS(Gögn!$I$2:$I$11876,Gögn!$F$2:$F$11876,$A62,Gögn!$A$2:$A$11876,Q$207)/1000</f>
        <v>0</v>
      </c>
      <c r="R62" s="22">
        <f>SUMIFS(Gögn!$I$2:$I$11876,Gögn!$F$2:$F$11876,$A62,Gögn!$A$2:$A$11876,R$207)/1000</f>
        <v>0</v>
      </c>
      <c r="S62" s="22">
        <f>SUMIFS(Gögn!$I$2:$I$11876,Gögn!$F$2:$F$11876,$A62,Gögn!$A$2:$A$11876,S$207)/1000</f>
        <v>0</v>
      </c>
      <c r="T62" s="22">
        <f>SUMIFS(Gögn!$I$2:$I$11876,Gögn!$F$2:$F$11876,$A62,Gögn!$A$2:$A$11876,T$207)/1000</f>
        <v>0</v>
      </c>
      <c r="U62" s="22">
        <f>SUMIFS(Gögn!$I$2:$I$11876,Gögn!$F$2:$F$11876,$A62,Gögn!$A$2:$A$11876,U$207)/1000</f>
        <v>0</v>
      </c>
      <c r="V62" s="22">
        <f>SUMIFS(Gögn!$I$2:$I$11876,Gögn!$F$2:$F$11876,$A62,Gögn!$A$2:$A$11876,V$207)/1000</f>
        <v>0</v>
      </c>
      <c r="W62" s="22">
        <f>SUMIFS(Gögn!$I$2:$I$11876,Gögn!$F$2:$F$11876,$A62,Gögn!$A$2:$A$11876,W$207)/1000</f>
        <v>0</v>
      </c>
      <c r="X62" s="22">
        <f>SUMIFS(Gögn!$I$2:$I$11876,Gögn!$F$2:$F$11876,$A62,Gögn!$A$2:$A$11876,X$207)/1000</f>
        <v>0</v>
      </c>
      <c r="Y62" s="22">
        <f>SUMIFS(Gögn!$I$2:$I$11876,Gögn!$F$2:$F$11876,$A62,Gögn!$A$2:$A$11876,Y$207)/1000</f>
        <v>0</v>
      </c>
      <c r="Z62" s="22">
        <f>SUMIFS(Gögn!$I$2:$I$11876,Gögn!$F$2:$F$11876,$A62,Gögn!$A$2:$A$11876,Z$207)/1000</f>
        <v>0</v>
      </c>
      <c r="AA62" s="22">
        <f>SUMIFS(Gögn!$I$2:$I$11876,Gögn!$F$2:$F$11876,$A62,Gögn!$A$2:$A$11876,AA$207)/1000</f>
        <v>0</v>
      </c>
      <c r="AB62" s="22">
        <f>SUMIFS(Gögn!$I$2:$I$11876,Gögn!$F$2:$F$11876,$A62,Gögn!$A$2:$A$11876,AB$207)/1000</f>
        <v>0</v>
      </c>
      <c r="AC62" s="22">
        <f>SUMIFS(Gögn!$I$2:$I$11876,Gögn!$F$2:$F$11876,$A62,Gögn!$A$2:$A$11876,AC$207)/1000</f>
        <v>0</v>
      </c>
      <c r="AD62" s="22">
        <f>SUMIFS(Gögn!$I$2:$I$11876,Gögn!$F$2:$F$11876,$A62,Gögn!$A$2:$A$11876,AD$207)/1000</f>
        <v>604.73699999999997</v>
      </c>
      <c r="AE62" s="22">
        <f>SUMIFS(Gögn!$I$2:$I$11876,Gögn!$F$2:$F$11876,$A62,Gögn!$A$2:$A$11876,AE$207)/1000</f>
        <v>350.11099999999999</v>
      </c>
      <c r="AF62" s="22">
        <f>SUMIFS(Gögn!$I$2:$I$11876,Gögn!$F$2:$F$11876,$A62,Gögn!$A$2:$A$11876,AF$207)/1000</f>
        <v>0</v>
      </c>
      <c r="AG62" s="22">
        <f>SUMIFS(Gögn!$I$2:$I$11876,Gögn!$F$2:$F$11876,$A62,Gögn!$A$2:$A$11876,AG$207)/1000</f>
        <v>0</v>
      </c>
      <c r="AH62" s="22">
        <f>SUMIFS(Gögn!$I$2:$I$11876,Gögn!$F$2:$F$11876,$A62,Gögn!$A$2:$A$11876,AH$207)/1000</f>
        <v>0</v>
      </c>
      <c r="AI62" s="22">
        <f>SUMIFS(Gögn!$I$2:$I$11876,Gögn!$F$2:$F$11876,$A62,Gögn!$A$2:$A$11876,AI$207)/1000</f>
        <v>0</v>
      </c>
      <c r="AJ62" s="22">
        <f>SUMIFS(Gögn!$I$2:$I$11876,Gögn!$F$2:$F$11876,$A62,Gögn!$A$2:$A$11876,AJ$207)/1000</f>
        <v>0</v>
      </c>
      <c r="AK62" s="22">
        <f>SUMIFS(Gögn!$I$2:$I$11876,Gögn!$F$2:$F$11876,$A62,Gögn!$A$2:$A$11876,AK$207)/1000</f>
        <v>0</v>
      </c>
      <c r="AL62" s="22">
        <f>SUMIFS(Gögn!$I$2:$I$11876,Gögn!$F$2:$F$11876,$A62,Gögn!$A$2:$A$11876,AL$207)/1000</f>
        <v>0</v>
      </c>
      <c r="AM62" s="22">
        <f>SUMIFS(Gögn!$I$2:$I$11876,Gögn!$F$2:$F$11876,$A62,Gögn!$A$2:$A$11876,AM$207)/1000</f>
        <v>275.07799999999997</v>
      </c>
      <c r="AN62" s="22">
        <f>SUMIFS(Gögn!$I$2:$I$11876,Gögn!$F$2:$F$11876,$A62,Gögn!$A$2:$A$11876,AN$207)/1000</f>
        <v>710.34900000000005</v>
      </c>
      <c r="AO62" s="22">
        <f>SUMIFS(Gögn!$I$2:$I$11876,Gögn!$F$2:$F$11876,$A62,Gögn!$A$2:$A$11876,AO$207)/1000</f>
        <v>840.46600000000001</v>
      </c>
      <c r="AP62" s="22">
        <f>SUMIFS(Gögn!$I$2:$I$11876,Gögn!$F$2:$F$11876,$A62,Gögn!$A$2:$A$11876,AP$207)/1000</f>
        <v>22.329000000000001</v>
      </c>
      <c r="AQ62" s="22">
        <f>SUMIFS(Gögn!$I$2:$I$11876,Gögn!$F$2:$F$11876,$A62,Gögn!$A$2:$A$11876,AQ$207)/1000</f>
        <v>0</v>
      </c>
      <c r="AR62" s="22">
        <f>SUMIFS(Gögn!$I$2:$I$11876,Gögn!$F$2:$F$11876,$A62,Gögn!$A$2:$A$11876,AR$207)/1000</f>
        <v>0</v>
      </c>
      <c r="AS62" s="22">
        <f>SUMIFS(Gögn!$I$2:$I$11876,Gögn!$F$2:$F$11876,$A62,Gögn!$A$2:$A$11876,AS$207)/1000</f>
        <v>0</v>
      </c>
      <c r="AT62" s="22">
        <f>SUMIFS(Gögn!$I$2:$I$11876,Gögn!$F$2:$F$11876,$A62,Gögn!$A$2:$A$11876,AT$207)/1000</f>
        <v>0</v>
      </c>
      <c r="AU62" s="22">
        <f>SUMIFS(Gögn!$I$2:$I$11876,Gögn!$F$2:$F$11876,$A62,Gögn!$A$2:$A$11876,AU$207)/1000</f>
        <v>0</v>
      </c>
      <c r="AV62" s="22">
        <f>SUMIFS(Gögn!$I$2:$I$11876,Gögn!$F$2:$F$11876,$A62,Gögn!$A$2:$A$11876,AV$207)/1000</f>
        <v>0</v>
      </c>
      <c r="AW62" s="22">
        <f>SUMIFS(Gögn!$I$2:$I$11876,Gögn!$F$2:$F$11876,$A62,Gögn!$A$2:$A$11876,AW$207)/1000</f>
        <v>0</v>
      </c>
      <c r="AX62" s="22">
        <f>SUMIFS(Gögn!$I$2:$I$11876,Gögn!$F$2:$F$11876,$A62,Gögn!$A$2:$A$11876,AX$207)/1000</f>
        <v>0</v>
      </c>
      <c r="AY62" s="22">
        <f>SUMIFS(Gögn!$I$2:$I$11876,Gögn!$F$2:$F$11876,$A62,Gögn!$A$2:$A$11876,AY$207)/1000</f>
        <v>0</v>
      </c>
      <c r="AZ62" s="22">
        <f>SUMIFS(Gögn!$I$2:$I$11876,Gögn!$F$2:$F$11876,$A62,Gögn!$A$2:$A$11876,AZ$207)/1000</f>
        <v>0</v>
      </c>
      <c r="BA62" s="22">
        <f>SUMIFS(Gögn!$I$2:$I$11876,Gögn!$F$2:$F$11876,$A62,Gögn!$A$2:$A$11876,BA$207)/1000</f>
        <v>0</v>
      </c>
      <c r="BB62" s="22">
        <f>SUMIFS(Gögn!$I$2:$I$11876,Gögn!$F$2:$F$11876,$A62,Gögn!$A$2:$A$11876,BB$207)/1000</f>
        <v>0</v>
      </c>
      <c r="BC62" s="22">
        <f>SUMIFS(Gögn!$I$2:$I$11876,Gögn!$F$2:$F$11876,$A62,Gögn!$A$2:$A$11876,BC$207)/1000</f>
        <v>0</v>
      </c>
      <c r="BD62" s="22">
        <f>SUMIFS(Gögn!$I$2:$I$11876,Gögn!$F$2:$F$11876,$A62,Gögn!$A$2:$A$11876,BD$207)/1000</f>
        <v>0</v>
      </c>
      <c r="BE62" s="22">
        <f>SUMIFS(Gögn!$I$2:$I$11876,Gögn!$F$2:$F$11876,$A62,Gögn!$A$2:$A$11876,BE$207)/1000</f>
        <v>0</v>
      </c>
      <c r="BF62" s="22">
        <f>SUMIFS(Gögn!$I$2:$I$11876,Gögn!$F$2:$F$11876,$A62,Gögn!$A$2:$A$11876,BF$207)/1000</f>
        <v>0</v>
      </c>
      <c r="BG62" s="22">
        <f>SUMIFS(Gögn!$I$2:$I$11876,Gögn!$F$2:$F$11876,$A62,Gögn!$A$2:$A$11876,BG$207)/1000</f>
        <v>0</v>
      </c>
      <c r="BH62" s="22">
        <f>SUMIFS(Gögn!$I$2:$I$11876,Gögn!$F$2:$F$11876,$A62,Gögn!$A$2:$A$11876,BH$207)/1000</f>
        <v>0</v>
      </c>
      <c r="BI62" s="22">
        <f>SUMIFS(Gögn!$I$2:$I$11876,Gögn!$F$2:$F$11876,$A62,Gögn!$A$2:$A$11876,BI$207)/1000</f>
        <v>0</v>
      </c>
      <c r="BJ62" s="22">
        <f>SUMIFS(Gögn!$I$2:$I$11876,Gögn!$F$2:$F$11876,$A62,Gögn!$A$2:$A$11876,BJ$207)/1000</f>
        <v>0</v>
      </c>
      <c r="BK62" s="22">
        <f>SUMIFS(Gögn!$I$2:$I$11876,Gögn!$F$2:$F$11876,$A62,Gögn!$A$2:$A$11876,BK$207)/1000</f>
        <v>0</v>
      </c>
      <c r="BL62" s="22">
        <f>SUMIFS(Gögn!$I$2:$I$11876,Gögn!$F$2:$F$11876,$A62,Gögn!$A$2:$A$11876,BL$207)/1000</f>
        <v>0</v>
      </c>
      <c r="BM62" s="22">
        <f>SUMIFS(Gögn!$I$2:$I$11876,Gögn!$F$2:$F$11876,$A62,Gögn!$A$2:$A$11876,BM$207)/1000</f>
        <v>0</v>
      </c>
      <c r="BN62" s="22">
        <f>SUMIFS(Gögn!$I$2:$I$11876,Gögn!$F$2:$F$11876,$A62,Gögn!$A$2:$A$11876,BN$207)/1000</f>
        <v>0</v>
      </c>
      <c r="BO62" s="22">
        <f>SUMIFS(Gögn!$I$2:$I$11876,Gögn!$F$2:$F$11876,$A62,Gögn!$A$2:$A$11876,BO$207)/1000</f>
        <v>0</v>
      </c>
      <c r="BP62" s="22">
        <f>SUMIFS(Gögn!$I$2:$I$11876,Gögn!$F$2:$F$11876,$A62,Gögn!$A$2:$A$11876,BP$207)/1000</f>
        <v>0</v>
      </c>
      <c r="BQ62" s="22">
        <f>SUMIFS(Gögn!$I$2:$I$11876,Gögn!$F$2:$F$11876,$A62,Gögn!$A$2:$A$11876,BQ$207)/1000</f>
        <v>0</v>
      </c>
      <c r="BR62" s="22">
        <f>SUMIFS(Gögn!$I$2:$I$11876,Gögn!$F$2:$F$11876,$A62,Gögn!$A$2:$A$11876,BR$207)/1000</f>
        <v>0</v>
      </c>
      <c r="BS62" s="22">
        <f>SUMIFS(Gögn!$I$2:$I$11876,Gögn!$F$2:$F$11876,$A62,Gögn!$A$2:$A$11876,BS$207)/1000</f>
        <v>0</v>
      </c>
      <c r="BT62" s="22">
        <f>SUMIFS(Gögn!$I$2:$I$11876,Gögn!$F$2:$F$11876,$A62,Gögn!$A$2:$A$11876,BT$207)/1000</f>
        <v>0</v>
      </c>
      <c r="BU62" s="22">
        <f>SUMIFS(Gögn!$I$2:$I$11876,Gögn!$F$2:$F$11876,$A62,Gögn!$A$2:$A$11876,BU$207)/1000</f>
        <v>0</v>
      </c>
      <c r="BV62" s="22">
        <f>SUMIFS(Gögn!$I$2:$I$11876,Gögn!$F$2:$F$11876,$A62,Gögn!$A$2:$A$11876,BV$207)/1000</f>
        <v>0</v>
      </c>
      <c r="BW62" s="22">
        <f>SUMIFS(Gögn!$I$2:$I$11876,Gögn!$F$2:$F$11876,$A62,Gögn!$A$2:$A$11876,BW$207)/1000</f>
        <v>0</v>
      </c>
      <c r="BX62" s="22">
        <f>SUMIFS(Gögn!$I$2:$I$11876,Gögn!$F$2:$F$11876,$A62,Gögn!$A$2:$A$11876,BX$207)/1000</f>
        <v>0</v>
      </c>
      <c r="BY62" s="22">
        <f>SUMIFS(Gögn!$I$2:$I$11876,Gögn!$F$2:$F$11876,$A62,Gögn!$A$2:$A$11876,BY$207)/1000</f>
        <v>0</v>
      </c>
      <c r="BZ62" s="22">
        <f>SUMIFS(Gögn!$I$2:$I$11876,Gögn!$F$2:$F$11876,$A62,Gögn!$A$2:$A$11876,BZ$207)/1000</f>
        <v>0</v>
      </c>
      <c r="CA62" s="22">
        <f>SUMIFS(Gögn!$I$2:$I$11876,Gögn!$F$2:$F$11876,$A62,Gögn!$A$2:$A$11876,CA$207)/1000</f>
        <v>0</v>
      </c>
      <c r="CB62" s="22">
        <f>SUMIFS(Gögn!$I$2:$I$11876,Gögn!$F$2:$F$11876,$A62,Gögn!$A$2:$A$11876,CB$207)/1000</f>
        <v>0</v>
      </c>
      <c r="CC62" s="22">
        <f>SUMIFS(Gögn!$I$2:$I$11876,Gögn!$F$2:$F$11876,$A62,Gögn!$A$2:$A$11876,CC$207)/1000</f>
        <v>0</v>
      </c>
      <c r="CD62" s="22">
        <f>SUMIFS(Gögn!$I$2:$I$11876,Gögn!$F$2:$F$11876,$A62,Gögn!$A$2:$A$11876,CD$207)/1000</f>
        <v>0</v>
      </c>
    </row>
    <row r="63" spans="1:82" ht="15">
      <c r="A63" s="5" t="s">
        <v>10</v>
      </c>
      <c r="B63" s="5"/>
      <c r="C63" s="23" t="s">
        <v>11</v>
      </c>
      <c r="D63" s="24">
        <f t="shared" si="25"/>
        <v>203618003.17399997</v>
      </c>
      <c r="E63" s="24">
        <f>SUMIFS(Gögn!$I$2:$I$11876,Gögn!$F$2:$F$11876,$A63,Gögn!$A$2:$A$11876,E$207)/1000</f>
        <v>0</v>
      </c>
      <c r="F63" s="24">
        <f>SUMIFS(Gögn!$I$2:$I$11876,Gögn!$F$2:$F$11876,$A63,Gögn!$A$2:$A$11876,F$207)/1000</f>
        <v>0</v>
      </c>
      <c r="G63" s="24">
        <f>SUMIFS(Gögn!$I$2:$I$11876,Gögn!$F$2:$F$11876,$A63,Gögn!$A$2:$A$11876,G$207)/1000</f>
        <v>4201590.2390000001</v>
      </c>
      <c r="H63" s="24">
        <f>SUMIFS(Gögn!$I$2:$I$11876,Gögn!$F$2:$F$11876,$A63,Gögn!$A$2:$A$11876,H$207)/1000</f>
        <v>0</v>
      </c>
      <c r="I63" s="24">
        <f>SUMIFS(Gögn!$I$2:$I$11876,Gögn!$F$2:$F$11876,$A63,Gögn!$A$2:$A$11876,I$207)/1000</f>
        <v>25666118.817000002</v>
      </c>
      <c r="J63" s="24">
        <f>SUMIFS(Gögn!$I$2:$I$11876,Gögn!$F$2:$F$11876,$A63,Gögn!$A$2:$A$11876,J$207)/1000</f>
        <v>0</v>
      </c>
      <c r="K63" s="24">
        <f>SUMIFS(Gögn!$I$2:$I$11876,Gögn!$F$2:$F$11876,$A63,Gögn!$A$2:$A$11876,K$207)/1000</f>
        <v>0</v>
      </c>
      <c r="L63" s="24">
        <f>SUMIFS(Gögn!$I$2:$I$11876,Gögn!$F$2:$F$11876,$A63,Gögn!$A$2:$A$11876,L$207)/1000</f>
        <v>0</v>
      </c>
      <c r="M63" s="24">
        <f>SUMIFS(Gögn!$I$2:$I$11876,Gögn!$F$2:$F$11876,$A63,Gögn!$A$2:$A$11876,M$207)/1000</f>
        <v>0</v>
      </c>
      <c r="N63" s="24">
        <f>SUMIFS(Gögn!$I$2:$I$11876,Gögn!$F$2:$F$11876,$A63,Gögn!$A$2:$A$11876,N$207)/1000</f>
        <v>0</v>
      </c>
      <c r="O63" s="24">
        <f>SUMIFS(Gögn!$I$2:$I$11876,Gögn!$F$2:$F$11876,$A63,Gögn!$A$2:$A$11876,O$207)/1000</f>
        <v>0</v>
      </c>
      <c r="P63" s="24">
        <f>SUMIFS(Gögn!$I$2:$I$11876,Gögn!$F$2:$F$11876,$A63,Gögn!$A$2:$A$11876,P$207)/1000</f>
        <v>0</v>
      </c>
      <c r="Q63" s="24">
        <f>SUMIFS(Gögn!$I$2:$I$11876,Gögn!$F$2:$F$11876,$A63,Gögn!$A$2:$A$11876,Q$207)/1000</f>
        <v>0</v>
      </c>
      <c r="R63" s="24">
        <f>SUMIFS(Gögn!$I$2:$I$11876,Gögn!$F$2:$F$11876,$A63,Gögn!$A$2:$A$11876,R$207)/1000</f>
        <v>44911197</v>
      </c>
      <c r="S63" s="24">
        <f>SUMIFS(Gögn!$I$2:$I$11876,Gögn!$F$2:$F$11876,$A63,Gögn!$A$2:$A$11876,S$207)/1000</f>
        <v>0</v>
      </c>
      <c r="T63" s="24">
        <f>SUMIFS(Gögn!$I$2:$I$11876,Gögn!$F$2:$F$11876,$A63,Gögn!$A$2:$A$11876,T$207)/1000</f>
        <v>4078853.16</v>
      </c>
      <c r="U63" s="24">
        <f>SUMIFS(Gögn!$I$2:$I$11876,Gögn!$F$2:$F$11876,$A63,Gögn!$A$2:$A$11876,U$207)/1000</f>
        <v>0</v>
      </c>
      <c r="V63" s="24">
        <f>SUMIFS(Gögn!$I$2:$I$11876,Gögn!$F$2:$F$11876,$A63,Gögn!$A$2:$A$11876,V$207)/1000</f>
        <v>0</v>
      </c>
      <c r="W63" s="24">
        <f>SUMIFS(Gögn!$I$2:$I$11876,Gögn!$F$2:$F$11876,$A63,Gögn!$A$2:$A$11876,W$207)/1000</f>
        <v>0</v>
      </c>
      <c r="X63" s="24">
        <f>SUMIFS(Gögn!$I$2:$I$11876,Gögn!$F$2:$F$11876,$A63,Gögn!$A$2:$A$11876,X$207)/1000</f>
        <v>0</v>
      </c>
      <c r="Y63" s="24">
        <f>SUMIFS(Gögn!$I$2:$I$11876,Gögn!$F$2:$F$11876,$A63,Gögn!$A$2:$A$11876,Y$207)/1000</f>
        <v>0</v>
      </c>
      <c r="Z63" s="24">
        <f>SUMIFS(Gögn!$I$2:$I$11876,Gögn!$F$2:$F$11876,$A63,Gögn!$A$2:$A$11876,Z$207)/1000</f>
        <v>0</v>
      </c>
      <c r="AA63" s="24">
        <f>SUMIFS(Gögn!$I$2:$I$11876,Gögn!$F$2:$F$11876,$A63,Gögn!$A$2:$A$11876,AA$207)/1000</f>
        <v>11445</v>
      </c>
      <c r="AB63" s="24">
        <f>SUMIFS(Gögn!$I$2:$I$11876,Gögn!$F$2:$F$11876,$A63,Gögn!$A$2:$A$11876,AB$207)/1000</f>
        <v>0</v>
      </c>
      <c r="AC63" s="24">
        <f>SUMIFS(Gögn!$I$2:$I$11876,Gögn!$F$2:$F$11876,$A63,Gögn!$A$2:$A$11876,AC$207)/1000</f>
        <v>0</v>
      </c>
      <c r="AD63" s="24">
        <f>SUMIFS(Gögn!$I$2:$I$11876,Gögn!$F$2:$F$11876,$A63,Gögn!$A$2:$A$11876,AD$207)/1000</f>
        <v>0</v>
      </c>
      <c r="AE63" s="24">
        <f>SUMIFS(Gögn!$I$2:$I$11876,Gögn!$F$2:$F$11876,$A63,Gögn!$A$2:$A$11876,AE$207)/1000</f>
        <v>0</v>
      </c>
      <c r="AF63" s="24">
        <f>SUMIFS(Gögn!$I$2:$I$11876,Gögn!$F$2:$F$11876,$A63,Gögn!$A$2:$A$11876,AF$207)/1000</f>
        <v>1205953.1399999999</v>
      </c>
      <c r="AG63" s="24">
        <f>SUMIFS(Gögn!$I$2:$I$11876,Gögn!$F$2:$F$11876,$A63,Gögn!$A$2:$A$11876,AG$207)/1000</f>
        <v>0</v>
      </c>
      <c r="AH63" s="24">
        <f>SUMIFS(Gögn!$I$2:$I$11876,Gögn!$F$2:$F$11876,$A63,Gögn!$A$2:$A$11876,AH$207)/1000</f>
        <v>0</v>
      </c>
      <c r="AI63" s="24">
        <f>SUMIFS(Gögn!$I$2:$I$11876,Gögn!$F$2:$F$11876,$A63,Gögn!$A$2:$A$11876,AI$207)/1000</f>
        <v>2506311.736</v>
      </c>
      <c r="AJ63" s="24">
        <f>SUMIFS(Gögn!$I$2:$I$11876,Gögn!$F$2:$F$11876,$A63,Gögn!$A$2:$A$11876,AJ$207)/1000</f>
        <v>35933944.170999996</v>
      </c>
      <c r="AK63" s="24">
        <f>SUMIFS(Gögn!$I$2:$I$11876,Gögn!$F$2:$F$11876,$A63,Gögn!$A$2:$A$11876,AK$207)/1000</f>
        <v>0</v>
      </c>
      <c r="AL63" s="24">
        <f>SUMIFS(Gögn!$I$2:$I$11876,Gögn!$F$2:$F$11876,$A63,Gögn!$A$2:$A$11876,AL$207)/1000</f>
        <v>0</v>
      </c>
      <c r="AM63" s="24">
        <f>SUMIFS(Gögn!$I$2:$I$11876,Gögn!$F$2:$F$11876,$A63,Gögn!$A$2:$A$11876,AM$207)/1000</f>
        <v>0</v>
      </c>
      <c r="AN63" s="24">
        <f>SUMIFS(Gögn!$I$2:$I$11876,Gögn!$F$2:$F$11876,$A63,Gögn!$A$2:$A$11876,AN$207)/1000</f>
        <v>0</v>
      </c>
      <c r="AO63" s="24">
        <f>SUMIFS(Gögn!$I$2:$I$11876,Gögn!$F$2:$F$11876,$A63,Gögn!$A$2:$A$11876,AO$207)/1000</f>
        <v>0</v>
      </c>
      <c r="AP63" s="24">
        <f>SUMIFS(Gögn!$I$2:$I$11876,Gögn!$F$2:$F$11876,$A63,Gögn!$A$2:$A$11876,AP$207)/1000</f>
        <v>0</v>
      </c>
      <c r="AQ63" s="24">
        <f>SUMIFS(Gögn!$I$2:$I$11876,Gögn!$F$2:$F$11876,$A63,Gögn!$A$2:$A$11876,AQ$207)/1000</f>
        <v>0</v>
      </c>
      <c r="AR63" s="24">
        <f>SUMIFS(Gögn!$I$2:$I$11876,Gögn!$F$2:$F$11876,$A63,Gögn!$A$2:$A$11876,AR$207)/1000</f>
        <v>0</v>
      </c>
      <c r="AS63" s="24">
        <f>SUMIFS(Gögn!$I$2:$I$11876,Gögn!$F$2:$F$11876,$A63,Gögn!$A$2:$A$11876,AS$207)/1000</f>
        <v>0</v>
      </c>
      <c r="AT63" s="24">
        <f>SUMIFS(Gögn!$I$2:$I$11876,Gögn!$F$2:$F$11876,$A63,Gögn!$A$2:$A$11876,AT$207)/1000</f>
        <v>0</v>
      </c>
      <c r="AU63" s="24">
        <f>SUMIFS(Gögn!$I$2:$I$11876,Gögn!$F$2:$F$11876,$A63,Gögn!$A$2:$A$11876,AU$207)/1000</f>
        <v>0</v>
      </c>
      <c r="AV63" s="24">
        <f>SUMIFS(Gögn!$I$2:$I$11876,Gögn!$F$2:$F$11876,$A63,Gögn!$A$2:$A$11876,AV$207)/1000</f>
        <v>2045925.8289999999</v>
      </c>
      <c r="AW63" s="24">
        <f>SUMIFS(Gögn!$I$2:$I$11876,Gögn!$F$2:$F$11876,$A63,Gögn!$A$2:$A$11876,AW$207)/1000</f>
        <v>0</v>
      </c>
      <c r="AX63" s="24">
        <f>SUMIFS(Gögn!$I$2:$I$11876,Gögn!$F$2:$F$11876,$A63,Gögn!$A$2:$A$11876,AX$207)/1000</f>
        <v>706827.76300000004</v>
      </c>
      <c r="AY63" s="24">
        <f>SUMIFS(Gögn!$I$2:$I$11876,Gögn!$F$2:$F$11876,$A63,Gögn!$A$2:$A$11876,AY$207)/1000</f>
        <v>0</v>
      </c>
      <c r="AZ63" s="24">
        <f>SUMIFS(Gögn!$I$2:$I$11876,Gögn!$F$2:$F$11876,$A63,Gögn!$A$2:$A$11876,AZ$207)/1000</f>
        <v>0</v>
      </c>
      <c r="BA63" s="24">
        <f>SUMIFS(Gögn!$I$2:$I$11876,Gögn!$F$2:$F$11876,$A63,Gögn!$A$2:$A$11876,BA$207)/1000</f>
        <v>0</v>
      </c>
      <c r="BB63" s="24">
        <f>SUMIFS(Gögn!$I$2:$I$11876,Gögn!$F$2:$F$11876,$A63,Gögn!$A$2:$A$11876,BB$207)/1000</f>
        <v>0</v>
      </c>
      <c r="BC63" s="24">
        <f>SUMIFS(Gögn!$I$2:$I$11876,Gögn!$F$2:$F$11876,$A63,Gögn!$A$2:$A$11876,BC$207)/1000</f>
        <v>3016213.4270000001</v>
      </c>
      <c r="BD63" s="24">
        <f>SUMIFS(Gögn!$I$2:$I$11876,Gögn!$F$2:$F$11876,$A63,Gögn!$A$2:$A$11876,BD$207)/1000</f>
        <v>66896053.137000002</v>
      </c>
      <c r="BE63" s="24">
        <f>SUMIFS(Gögn!$I$2:$I$11876,Gögn!$F$2:$F$11876,$A63,Gögn!$A$2:$A$11876,BE$207)/1000</f>
        <v>0</v>
      </c>
      <c r="BF63" s="24">
        <f>SUMIFS(Gögn!$I$2:$I$11876,Gögn!$F$2:$F$11876,$A63,Gögn!$A$2:$A$11876,BF$207)/1000</f>
        <v>0</v>
      </c>
      <c r="BG63" s="24">
        <f>SUMIFS(Gögn!$I$2:$I$11876,Gögn!$F$2:$F$11876,$A63,Gögn!$A$2:$A$11876,BG$207)/1000</f>
        <v>9875379.2019999996</v>
      </c>
      <c r="BH63" s="24">
        <f>SUMIFS(Gögn!$I$2:$I$11876,Gögn!$F$2:$F$11876,$A63,Gögn!$A$2:$A$11876,BH$207)/1000</f>
        <v>0</v>
      </c>
      <c r="BI63" s="24">
        <f>SUMIFS(Gögn!$I$2:$I$11876,Gögn!$F$2:$F$11876,$A63,Gögn!$A$2:$A$11876,BI$207)/1000</f>
        <v>0</v>
      </c>
      <c r="BJ63" s="24">
        <f>SUMIFS(Gögn!$I$2:$I$11876,Gögn!$F$2:$F$11876,$A63,Gögn!$A$2:$A$11876,BJ$207)/1000</f>
        <v>0</v>
      </c>
      <c r="BK63" s="24">
        <f>SUMIFS(Gögn!$I$2:$I$11876,Gögn!$F$2:$F$11876,$A63,Gögn!$A$2:$A$11876,BK$207)/1000</f>
        <v>0</v>
      </c>
      <c r="BL63" s="24">
        <f>SUMIFS(Gögn!$I$2:$I$11876,Gögn!$F$2:$F$11876,$A63,Gögn!$A$2:$A$11876,BL$207)/1000</f>
        <v>0</v>
      </c>
      <c r="BM63" s="24">
        <f>SUMIFS(Gögn!$I$2:$I$11876,Gögn!$F$2:$F$11876,$A63,Gögn!$A$2:$A$11876,BM$207)/1000</f>
        <v>0</v>
      </c>
      <c r="BN63" s="24">
        <f>SUMIFS(Gögn!$I$2:$I$11876,Gögn!$F$2:$F$11876,$A63,Gögn!$A$2:$A$11876,BN$207)/1000</f>
        <v>0</v>
      </c>
      <c r="BO63" s="24">
        <f>SUMIFS(Gögn!$I$2:$I$11876,Gögn!$F$2:$F$11876,$A63,Gögn!$A$2:$A$11876,BO$207)/1000</f>
        <v>1792991.246</v>
      </c>
      <c r="BP63" s="24">
        <f>SUMIFS(Gögn!$I$2:$I$11876,Gögn!$F$2:$F$11876,$A63,Gögn!$A$2:$A$11876,BP$207)/1000</f>
        <v>5439.7520000000004</v>
      </c>
      <c r="BQ63" s="24">
        <f>SUMIFS(Gögn!$I$2:$I$11876,Gögn!$F$2:$F$11876,$A63,Gögn!$A$2:$A$11876,BQ$207)/1000</f>
        <v>10429.362999999999</v>
      </c>
      <c r="BR63" s="24">
        <f>SUMIFS(Gögn!$I$2:$I$11876,Gögn!$F$2:$F$11876,$A63,Gögn!$A$2:$A$11876,BR$207)/1000</f>
        <v>2677.7190000000001</v>
      </c>
      <c r="BS63" s="24">
        <f>SUMIFS(Gögn!$I$2:$I$11876,Gögn!$F$2:$F$11876,$A63,Gögn!$A$2:$A$11876,BS$207)/1000</f>
        <v>0</v>
      </c>
      <c r="BT63" s="24">
        <f>SUMIFS(Gögn!$I$2:$I$11876,Gögn!$F$2:$F$11876,$A63,Gögn!$A$2:$A$11876,BT$207)/1000</f>
        <v>4124</v>
      </c>
      <c r="BU63" s="24">
        <f>SUMIFS(Gögn!$I$2:$I$11876,Gögn!$F$2:$F$11876,$A63,Gögn!$A$2:$A$11876,BU$207)/1000</f>
        <v>35913</v>
      </c>
      <c r="BV63" s="24">
        <f>SUMIFS(Gögn!$I$2:$I$11876,Gögn!$F$2:$F$11876,$A63,Gögn!$A$2:$A$11876,BV$207)/1000</f>
        <v>710615.473</v>
      </c>
      <c r="BW63" s="24">
        <f>SUMIFS(Gögn!$I$2:$I$11876,Gögn!$F$2:$F$11876,$A63,Gögn!$A$2:$A$11876,BW$207)/1000</f>
        <v>0</v>
      </c>
      <c r="BX63" s="24">
        <f>SUMIFS(Gögn!$I$2:$I$11876,Gögn!$F$2:$F$11876,$A63,Gögn!$A$2:$A$11876,BX$207)/1000</f>
        <v>0</v>
      </c>
      <c r="BY63" s="24">
        <f>SUMIFS(Gögn!$I$2:$I$11876,Gögn!$F$2:$F$11876,$A63,Gögn!$A$2:$A$11876,BY$207)/1000</f>
        <v>0</v>
      </c>
      <c r="BZ63" s="24">
        <f>SUMIFS(Gögn!$I$2:$I$11876,Gögn!$F$2:$F$11876,$A63,Gögn!$A$2:$A$11876,BZ$207)/1000</f>
        <v>0</v>
      </c>
      <c r="CA63" s="24">
        <f>SUMIFS(Gögn!$I$2:$I$11876,Gögn!$F$2:$F$11876,$A63,Gögn!$A$2:$A$11876,CA$207)/1000</f>
        <v>0</v>
      </c>
      <c r="CB63" s="24">
        <f>SUMIFS(Gögn!$I$2:$I$11876,Gögn!$F$2:$F$11876,$A63,Gögn!$A$2:$A$11876,CB$207)/1000</f>
        <v>0</v>
      </c>
      <c r="CC63" s="24">
        <f>SUMIFS(Gögn!$I$2:$I$11876,Gögn!$F$2:$F$11876,$A63,Gögn!$A$2:$A$11876,CC$207)/1000</f>
        <v>0</v>
      </c>
      <c r="CD63" s="24">
        <f>SUMIFS(Gögn!$I$2:$I$11876,Gögn!$F$2:$F$11876,$A63,Gögn!$A$2:$A$11876,CD$207)/1000</f>
        <v>0</v>
      </c>
    </row>
    <row r="64" spans="1:82" ht="15">
      <c r="A64" s="5" t="s">
        <v>12</v>
      </c>
      <c r="B64" s="5"/>
      <c r="C64" s="25" t="s">
        <v>13</v>
      </c>
      <c r="D64" s="22">
        <f t="shared" si="25"/>
        <v>0</v>
      </c>
      <c r="E64" s="22">
        <f>SUMIFS(Gögn!$I$2:$I$11876,Gögn!$F$2:$F$11876,$A64,Gögn!$A$2:$A$11876,E$207)/1000</f>
        <v>0</v>
      </c>
      <c r="F64" s="22">
        <f>SUMIFS(Gögn!$I$2:$I$11876,Gögn!$F$2:$F$11876,$A64,Gögn!$A$2:$A$11876,F$207)/1000</f>
        <v>0</v>
      </c>
      <c r="G64" s="22">
        <f>SUMIFS(Gögn!$I$2:$I$11876,Gögn!$F$2:$F$11876,$A64,Gögn!$A$2:$A$11876,G$207)/1000</f>
        <v>0</v>
      </c>
      <c r="H64" s="22">
        <f>SUMIFS(Gögn!$I$2:$I$11876,Gögn!$F$2:$F$11876,$A64,Gögn!$A$2:$A$11876,H$207)/1000</f>
        <v>0</v>
      </c>
      <c r="I64" s="22">
        <f>SUMIFS(Gögn!$I$2:$I$11876,Gögn!$F$2:$F$11876,$A64,Gögn!$A$2:$A$11876,I$207)/1000</f>
        <v>0</v>
      </c>
      <c r="J64" s="22">
        <f>SUMIFS(Gögn!$I$2:$I$11876,Gögn!$F$2:$F$11876,$A64,Gögn!$A$2:$A$11876,J$207)/1000</f>
        <v>0</v>
      </c>
      <c r="K64" s="22">
        <f>SUMIFS(Gögn!$I$2:$I$11876,Gögn!$F$2:$F$11876,$A64,Gögn!$A$2:$A$11876,K$207)/1000</f>
        <v>0</v>
      </c>
      <c r="L64" s="22">
        <f>SUMIFS(Gögn!$I$2:$I$11876,Gögn!$F$2:$F$11876,$A64,Gögn!$A$2:$A$11876,L$207)/1000</f>
        <v>0</v>
      </c>
      <c r="M64" s="22">
        <f>SUMIFS(Gögn!$I$2:$I$11876,Gögn!$F$2:$F$11876,$A64,Gögn!$A$2:$A$11876,M$207)/1000</f>
        <v>0</v>
      </c>
      <c r="N64" s="22">
        <f>SUMIFS(Gögn!$I$2:$I$11876,Gögn!$F$2:$F$11876,$A64,Gögn!$A$2:$A$11876,N$207)/1000</f>
        <v>0</v>
      </c>
      <c r="O64" s="22">
        <f>SUMIFS(Gögn!$I$2:$I$11876,Gögn!$F$2:$F$11876,$A64,Gögn!$A$2:$A$11876,O$207)/1000</f>
        <v>0</v>
      </c>
      <c r="P64" s="22">
        <f>SUMIFS(Gögn!$I$2:$I$11876,Gögn!$F$2:$F$11876,$A64,Gögn!$A$2:$A$11876,P$207)/1000</f>
        <v>0</v>
      </c>
      <c r="Q64" s="22">
        <f>SUMIFS(Gögn!$I$2:$I$11876,Gögn!$F$2:$F$11876,$A64,Gögn!$A$2:$A$11876,Q$207)/1000</f>
        <v>0</v>
      </c>
      <c r="R64" s="22">
        <f>SUMIFS(Gögn!$I$2:$I$11876,Gögn!$F$2:$F$11876,$A64,Gögn!$A$2:$A$11876,R$207)/1000</f>
        <v>0</v>
      </c>
      <c r="S64" s="22">
        <f>SUMIFS(Gögn!$I$2:$I$11876,Gögn!$F$2:$F$11876,$A64,Gögn!$A$2:$A$11876,S$207)/1000</f>
        <v>0</v>
      </c>
      <c r="T64" s="22">
        <f>SUMIFS(Gögn!$I$2:$I$11876,Gögn!$F$2:$F$11876,$A64,Gögn!$A$2:$A$11876,T$207)/1000</f>
        <v>0</v>
      </c>
      <c r="U64" s="22">
        <f>SUMIFS(Gögn!$I$2:$I$11876,Gögn!$F$2:$F$11876,$A64,Gögn!$A$2:$A$11876,U$207)/1000</f>
        <v>0</v>
      </c>
      <c r="V64" s="22">
        <f>SUMIFS(Gögn!$I$2:$I$11876,Gögn!$F$2:$F$11876,$A64,Gögn!$A$2:$A$11876,V$207)/1000</f>
        <v>0</v>
      </c>
      <c r="W64" s="22">
        <f>SUMIFS(Gögn!$I$2:$I$11876,Gögn!$F$2:$F$11876,$A64,Gögn!$A$2:$A$11876,W$207)/1000</f>
        <v>0</v>
      </c>
      <c r="X64" s="22">
        <f>SUMIFS(Gögn!$I$2:$I$11876,Gögn!$F$2:$F$11876,$A64,Gögn!$A$2:$A$11876,X$207)/1000</f>
        <v>0</v>
      </c>
      <c r="Y64" s="22">
        <f>SUMIFS(Gögn!$I$2:$I$11876,Gögn!$F$2:$F$11876,$A64,Gögn!$A$2:$A$11876,Y$207)/1000</f>
        <v>0</v>
      </c>
      <c r="Z64" s="22">
        <f>SUMIFS(Gögn!$I$2:$I$11876,Gögn!$F$2:$F$11876,$A64,Gögn!$A$2:$A$11876,Z$207)/1000</f>
        <v>0</v>
      </c>
      <c r="AA64" s="22">
        <f>SUMIFS(Gögn!$I$2:$I$11876,Gögn!$F$2:$F$11876,$A64,Gögn!$A$2:$A$11876,AA$207)/1000</f>
        <v>0</v>
      </c>
      <c r="AB64" s="22">
        <f>SUMIFS(Gögn!$I$2:$I$11876,Gögn!$F$2:$F$11876,$A64,Gögn!$A$2:$A$11876,AB$207)/1000</f>
        <v>0</v>
      </c>
      <c r="AC64" s="22">
        <f>SUMIFS(Gögn!$I$2:$I$11876,Gögn!$F$2:$F$11876,$A64,Gögn!$A$2:$A$11876,AC$207)/1000</f>
        <v>0</v>
      </c>
      <c r="AD64" s="22">
        <f>SUMIFS(Gögn!$I$2:$I$11876,Gögn!$F$2:$F$11876,$A64,Gögn!$A$2:$A$11876,AD$207)/1000</f>
        <v>0</v>
      </c>
      <c r="AE64" s="22">
        <f>SUMIFS(Gögn!$I$2:$I$11876,Gögn!$F$2:$F$11876,$A64,Gögn!$A$2:$A$11876,AE$207)/1000</f>
        <v>0</v>
      </c>
      <c r="AF64" s="22">
        <f>SUMIFS(Gögn!$I$2:$I$11876,Gögn!$F$2:$F$11876,$A64,Gögn!$A$2:$A$11876,AF$207)/1000</f>
        <v>0</v>
      </c>
      <c r="AG64" s="22">
        <f>SUMIFS(Gögn!$I$2:$I$11876,Gögn!$F$2:$F$11876,$A64,Gögn!$A$2:$A$11876,AG$207)/1000</f>
        <v>0</v>
      </c>
      <c r="AH64" s="22">
        <f>SUMIFS(Gögn!$I$2:$I$11876,Gögn!$F$2:$F$11876,$A64,Gögn!$A$2:$A$11876,AH$207)/1000</f>
        <v>0</v>
      </c>
      <c r="AI64" s="22">
        <f>SUMIFS(Gögn!$I$2:$I$11876,Gögn!$F$2:$F$11876,$A64,Gögn!$A$2:$A$11876,AI$207)/1000</f>
        <v>0</v>
      </c>
      <c r="AJ64" s="22">
        <f>SUMIFS(Gögn!$I$2:$I$11876,Gögn!$F$2:$F$11876,$A64,Gögn!$A$2:$A$11876,AJ$207)/1000</f>
        <v>0</v>
      </c>
      <c r="AK64" s="22">
        <f>SUMIFS(Gögn!$I$2:$I$11876,Gögn!$F$2:$F$11876,$A64,Gögn!$A$2:$A$11876,AK$207)/1000</f>
        <v>0</v>
      </c>
      <c r="AL64" s="22">
        <f>SUMIFS(Gögn!$I$2:$I$11876,Gögn!$F$2:$F$11876,$A64,Gögn!$A$2:$A$11876,AL$207)/1000</f>
        <v>0</v>
      </c>
      <c r="AM64" s="22">
        <f>SUMIFS(Gögn!$I$2:$I$11876,Gögn!$F$2:$F$11876,$A64,Gögn!$A$2:$A$11876,AM$207)/1000</f>
        <v>0</v>
      </c>
      <c r="AN64" s="22">
        <f>SUMIFS(Gögn!$I$2:$I$11876,Gögn!$F$2:$F$11876,$A64,Gögn!$A$2:$A$11876,AN$207)/1000</f>
        <v>0</v>
      </c>
      <c r="AO64" s="22">
        <f>SUMIFS(Gögn!$I$2:$I$11876,Gögn!$F$2:$F$11876,$A64,Gögn!$A$2:$A$11876,AO$207)/1000</f>
        <v>0</v>
      </c>
      <c r="AP64" s="22">
        <f>SUMIFS(Gögn!$I$2:$I$11876,Gögn!$F$2:$F$11876,$A64,Gögn!$A$2:$A$11876,AP$207)/1000</f>
        <v>0</v>
      </c>
      <c r="AQ64" s="22">
        <f>SUMIFS(Gögn!$I$2:$I$11876,Gögn!$F$2:$F$11876,$A64,Gögn!$A$2:$A$11876,AQ$207)/1000</f>
        <v>0</v>
      </c>
      <c r="AR64" s="22">
        <f>SUMIFS(Gögn!$I$2:$I$11876,Gögn!$F$2:$F$11876,$A64,Gögn!$A$2:$A$11876,AR$207)/1000</f>
        <v>0</v>
      </c>
      <c r="AS64" s="22">
        <f>SUMIFS(Gögn!$I$2:$I$11876,Gögn!$F$2:$F$11876,$A64,Gögn!$A$2:$A$11876,AS$207)/1000</f>
        <v>0</v>
      </c>
      <c r="AT64" s="22">
        <f>SUMIFS(Gögn!$I$2:$I$11876,Gögn!$F$2:$F$11876,$A64,Gögn!$A$2:$A$11876,AT$207)/1000</f>
        <v>0</v>
      </c>
      <c r="AU64" s="22">
        <f>SUMIFS(Gögn!$I$2:$I$11876,Gögn!$F$2:$F$11876,$A64,Gögn!$A$2:$A$11876,AU$207)/1000</f>
        <v>0</v>
      </c>
      <c r="AV64" s="22">
        <f>SUMIFS(Gögn!$I$2:$I$11876,Gögn!$F$2:$F$11876,$A64,Gögn!$A$2:$A$11876,AV$207)/1000</f>
        <v>0</v>
      </c>
      <c r="AW64" s="22">
        <f>SUMIFS(Gögn!$I$2:$I$11876,Gögn!$F$2:$F$11876,$A64,Gögn!$A$2:$A$11876,AW$207)/1000</f>
        <v>0</v>
      </c>
      <c r="AX64" s="22">
        <f>SUMIFS(Gögn!$I$2:$I$11876,Gögn!$F$2:$F$11876,$A64,Gögn!$A$2:$A$11876,AX$207)/1000</f>
        <v>0</v>
      </c>
      <c r="AY64" s="22">
        <f>SUMIFS(Gögn!$I$2:$I$11876,Gögn!$F$2:$F$11876,$A64,Gögn!$A$2:$A$11876,AY$207)/1000</f>
        <v>0</v>
      </c>
      <c r="AZ64" s="22">
        <f>SUMIFS(Gögn!$I$2:$I$11876,Gögn!$F$2:$F$11876,$A64,Gögn!$A$2:$A$11876,AZ$207)/1000</f>
        <v>0</v>
      </c>
      <c r="BA64" s="22">
        <f>SUMIFS(Gögn!$I$2:$I$11876,Gögn!$F$2:$F$11876,$A64,Gögn!$A$2:$A$11876,BA$207)/1000</f>
        <v>0</v>
      </c>
      <c r="BB64" s="22">
        <f>SUMIFS(Gögn!$I$2:$I$11876,Gögn!$F$2:$F$11876,$A64,Gögn!$A$2:$A$11876,BB$207)/1000</f>
        <v>0</v>
      </c>
      <c r="BC64" s="22">
        <f>SUMIFS(Gögn!$I$2:$I$11876,Gögn!$F$2:$F$11876,$A64,Gögn!$A$2:$A$11876,BC$207)/1000</f>
        <v>0</v>
      </c>
      <c r="BD64" s="22">
        <f>SUMIFS(Gögn!$I$2:$I$11876,Gögn!$F$2:$F$11876,$A64,Gögn!$A$2:$A$11876,BD$207)/1000</f>
        <v>0</v>
      </c>
      <c r="BE64" s="22">
        <f>SUMIFS(Gögn!$I$2:$I$11876,Gögn!$F$2:$F$11876,$A64,Gögn!$A$2:$A$11876,BE$207)/1000</f>
        <v>0</v>
      </c>
      <c r="BF64" s="22">
        <f>SUMIFS(Gögn!$I$2:$I$11876,Gögn!$F$2:$F$11876,$A64,Gögn!$A$2:$A$11876,BF$207)/1000</f>
        <v>0</v>
      </c>
      <c r="BG64" s="22">
        <f>SUMIFS(Gögn!$I$2:$I$11876,Gögn!$F$2:$F$11876,$A64,Gögn!$A$2:$A$11876,BG$207)/1000</f>
        <v>0</v>
      </c>
      <c r="BH64" s="22">
        <f>SUMIFS(Gögn!$I$2:$I$11876,Gögn!$F$2:$F$11876,$A64,Gögn!$A$2:$A$11876,BH$207)/1000</f>
        <v>0</v>
      </c>
      <c r="BI64" s="22">
        <f>SUMIFS(Gögn!$I$2:$I$11876,Gögn!$F$2:$F$11876,$A64,Gögn!$A$2:$A$11876,BI$207)/1000</f>
        <v>0</v>
      </c>
      <c r="BJ64" s="22">
        <f>SUMIFS(Gögn!$I$2:$I$11876,Gögn!$F$2:$F$11876,$A64,Gögn!$A$2:$A$11876,BJ$207)/1000</f>
        <v>0</v>
      </c>
      <c r="BK64" s="22">
        <f>SUMIFS(Gögn!$I$2:$I$11876,Gögn!$F$2:$F$11876,$A64,Gögn!$A$2:$A$11876,BK$207)/1000</f>
        <v>0</v>
      </c>
      <c r="BL64" s="22">
        <f>SUMIFS(Gögn!$I$2:$I$11876,Gögn!$F$2:$F$11876,$A64,Gögn!$A$2:$A$11876,BL$207)/1000</f>
        <v>0</v>
      </c>
      <c r="BM64" s="22">
        <f>SUMIFS(Gögn!$I$2:$I$11876,Gögn!$F$2:$F$11876,$A64,Gögn!$A$2:$A$11876,BM$207)/1000</f>
        <v>0</v>
      </c>
      <c r="BN64" s="22">
        <f>SUMIFS(Gögn!$I$2:$I$11876,Gögn!$F$2:$F$11876,$A64,Gögn!$A$2:$A$11876,BN$207)/1000</f>
        <v>0</v>
      </c>
      <c r="BO64" s="22">
        <f>SUMIFS(Gögn!$I$2:$I$11876,Gögn!$F$2:$F$11876,$A64,Gögn!$A$2:$A$11876,BO$207)/1000</f>
        <v>0</v>
      </c>
      <c r="BP64" s="22">
        <f>SUMIFS(Gögn!$I$2:$I$11876,Gögn!$F$2:$F$11876,$A64,Gögn!$A$2:$A$11876,BP$207)/1000</f>
        <v>0</v>
      </c>
      <c r="BQ64" s="22">
        <f>SUMIFS(Gögn!$I$2:$I$11876,Gögn!$F$2:$F$11876,$A64,Gögn!$A$2:$A$11876,BQ$207)/1000</f>
        <v>0</v>
      </c>
      <c r="BR64" s="22">
        <f>SUMIFS(Gögn!$I$2:$I$11876,Gögn!$F$2:$F$11876,$A64,Gögn!$A$2:$A$11876,BR$207)/1000</f>
        <v>0</v>
      </c>
      <c r="BS64" s="22">
        <f>SUMIFS(Gögn!$I$2:$I$11876,Gögn!$F$2:$F$11876,$A64,Gögn!$A$2:$A$11876,BS$207)/1000</f>
        <v>0</v>
      </c>
      <c r="BT64" s="22">
        <f>SUMIFS(Gögn!$I$2:$I$11876,Gögn!$F$2:$F$11876,$A64,Gögn!$A$2:$A$11876,BT$207)/1000</f>
        <v>0</v>
      </c>
      <c r="BU64" s="22">
        <f>SUMIFS(Gögn!$I$2:$I$11876,Gögn!$F$2:$F$11876,$A64,Gögn!$A$2:$A$11876,BU$207)/1000</f>
        <v>0</v>
      </c>
      <c r="BV64" s="22">
        <f>SUMIFS(Gögn!$I$2:$I$11876,Gögn!$F$2:$F$11876,$A64,Gögn!$A$2:$A$11876,BV$207)/1000</f>
        <v>0</v>
      </c>
      <c r="BW64" s="22">
        <f>SUMIFS(Gögn!$I$2:$I$11876,Gögn!$F$2:$F$11876,$A64,Gögn!$A$2:$A$11876,BW$207)/1000</f>
        <v>0</v>
      </c>
      <c r="BX64" s="22">
        <f>SUMIFS(Gögn!$I$2:$I$11876,Gögn!$F$2:$F$11876,$A64,Gögn!$A$2:$A$11876,BX$207)/1000</f>
        <v>0</v>
      </c>
      <c r="BY64" s="22">
        <f>SUMIFS(Gögn!$I$2:$I$11876,Gögn!$F$2:$F$11876,$A64,Gögn!$A$2:$A$11876,BY$207)/1000</f>
        <v>0</v>
      </c>
      <c r="BZ64" s="22">
        <f>SUMIFS(Gögn!$I$2:$I$11876,Gögn!$F$2:$F$11876,$A64,Gögn!$A$2:$A$11876,BZ$207)/1000</f>
        <v>0</v>
      </c>
      <c r="CA64" s="22">
        <f>SUMIFS(Gögn!$I$2:$I$11876,Gögn!$F$2:$F$11876,$A64,Gögn!$A$2:$A$11876,CA$207)/1000</f>
        <v>0</v>
      </c>
      <c r="CB64" s="22">
        <f>SUMIFS(Gögn!$I$2:$I$11876,Gögn!$F$2:$F$11876,$A64,Gögn!$A$2:$A$11876,CB$207)/1000</f>
        <v>0</v>
      </c>
      <c r="CC64" s="22">
        <f>SUMIFS(Gögn!$I$2:$I$11876,Gögn!$F$2:$F$11876,$A64,Gögn!$A$2:$A$11876,CC$207)/1000</f>
        <v>0</v>
      </c>
      <c r="CD64" s="22">
        <f>SUMIFS(Gögn!$I$2:$I$11876,Gögn!$F$2:$F$11876,$A64,Gögn!$A$2:$A$11876,CD$207)/1000</f>
        <v>0</v>
      </c>
    </row>
    <row r="65" spans="1:82" ht="15">
      <c r="A65" s="5" t="s">
        <v>14</v>
      </c>
      <c r="B65" s="5"/>
      <c r="C65" s="23" t="s">
        <v>15</v>
      </c>
      <c r="D65" s="24">
        <f t="shared" si="25"/>
        <v>407.51600000000002</v>
      </c>
      <c r="E65" s="24">
        <f>SUMIFS(Gögn!$I$2:$I$11876,Gögn!$F$2:$F$11876,$A65,Gögn!$A$2:$A$11876,E$207)/1000</f>
        <v>0</v>
      </c>
      <c r="F65" s="24">
        <f>SUMIFS(Gögn!$I$2:$I$11876,Gögn!$F$2:$F$11876,$A65,Gögn!$A$2:$A$11876,F$207)/1000</f>
        <v>0</v>
      </c>
      <c r="G65" s="24">
        <f>SUMIFS(Gögn!$I$2:$I$11876,Gögn!$F$2:$F$11876,$A65,Gögn!$A$2:$A$11876,G$207)/1000</f>
        <v>0</v>
      </c>
      <c r="H65" s="24">
        <f>SUMIFS(Gögn!$I$2:$I$11876,Gögn!$F$2:$F$11876,$A65,Gögn!$A$2:$A$11876,H$207)/1000</f>
        <v>0</v>
      </c>
      <c r="I65" s="24">
        <f>SUMIFS(Gögn!$I$2:$I$11876,Gögn!$F$2:$F$11876,$A65,Gögn!$A$2:$A$11876,I$207)/1000</f>
        <v>0</v>
      </c>
      <c r="J65" s="24">
        <f>SUMIFS(Gögn!$I$2:$I$11876,Gögn!$F$2:$F$11876,$A65,Gögn!$A$2:$A$11876,J$207)/1000</f>
        <v>0</v>
      </c>
      <c r="K65" s="24">
        <f>SUMIFS(Gögn!$I$2:$I$11876,Gögn!$F$2:$F$11876,$A65,Gögn!$A$2:$A$11876,K$207)/1000</f>
        <v>0</v>
      </c>
      <c r="L65" s="24">
        <f>SUMIFS(Gögn!$I$2:$I$11876,Gögn!$F$2:$F$11876,$A65,Gögn!$A$2:$A$11876,L$207)/1000</f>
        <v>0</v>
      </c>
      <c r="M65" s="24">
        <f>SUMIFS(Gögn!$I$2:$I$11876,Gögn!$F$2:$F$11876,$A65,Gögn!$A$2:$A$11876,M$207)/1000</f>
        <v>0</v>
      </c>
      <c r="N65" s="24">
        <f>SUMIFS(Gögn!$I$2:$I$11876,Gögn!$F$2:$F$11876,$A65,Gögn!$A$2:$A$11876,N$207)/1000</f>
        <v>0</v>
      </c>
      <c r="O65" s="24">
        <f>SUMIFS(Gögn!$I$2:$I$11876,Gögn!$F$2:$F$11876,$A65,Gögn!$A$2:$A$11876,O$207)/1000</f>
        <v>0</v>
      </c>
      <c r="P65" s="24">
        <f>SUMIFS(Gögn!$I$2:$I$11876,Gögn!$F$2:$F$11876,$A65,Gögn!$A$2:$A$11876,P$207)/1000</f>
        <v>0</v>
      </c>
      <c r="Q65" s="24">
        <f>SUMIFS(Gögn!$I$2:$I$11876,Gögn!$F$2:$F$11876,$A65,Gögn!$A$2:$A$11876,Q$207)/1000</f>
        <v>0</v>
      </c>
      <c r="R65" s="24">
        <f>SUMIFS(Gögn!$I$2:$I$11876,Gögn!$F$2:$F$11876,$A65,Gögn!$A$2:$A$11876,R$207)/1000</f>
        <v>0</v>
      </c>
      <c r="S65" s="24">
        <f>SUMIFS(Gögn!$I$2:$I$11876,Gögn!$F$2:$F$11876,$A65,Gögn!$A$2:$A$11876,S$207)/1000</f>
        <v>0</v>
      </c>
      <c r="T65" s="24">
        <f>SUMIFS(Gögn!$I$2:$I$11876,Gögn!$F$2:$F$11876,$A65,Gögn!$A$2:$A$11876,T$207)/1000</f>
        <v>0</v>
      </c>
      <c r="U65" s="24">
        <f>SUMIFS(Gögn!$I$2:$I$11876,Gögn!$F$2:$F$11876,$A65,Gögn!$A$2:$A$11876,U$207)/1000</f>
        <v>0</v>
      </c>
      <c r="V65" s="24">
        <f>SUMIFS(Gögn!$I$2:$I$11876,Gögn!$F$2:$F$11876,$A65,Gögn!$A$2:$A$11876,V$207)/1000</f>
        <v>0</v>
      </c>
      <c r="W65" s="24">
        <f>SUMIFS(Gögn!$I$2:$I$11876,Gögn!$F$2:$F$11876,$A65,Gögn!$A$2:$A$11876,W$207)/1000</f>
        <v>0</v>
      </c>
      <c r="X65" s="24">
        <f>SUMIFS(Gögn!$I$2:$I$11876,Gögn!$F$2:$F$11876,$A65,Gögn!$A$2:$A$11876,X$207)/1000</f>
        <v>0</v>
      </c>
      <c r="Y65" s="24">
        <f>SUMIFS(Gögn!$I$2:$I$11876,Gögn!$F$2:$F$11876,$A65,Gögn!$A$2:$A$11876,Y$207)/1000</f>
        <v>0</v>
      </c>
      <c r="Z65" s="24">
        <f>SUMIFS(Gögn!$I$2:$I$11876,Gögn!$F$2:$F$11876,$A65,Gögn!$A$2:$A$11876,Z$207)/1000</f>
        <v>0</v>
      </c>
      <c r="AA65" s="24">
        <f>SUMIFS(Gögn!$I$2:$I$11876,Gögn!$F$2:$F$11876,$A65,Gögn!$A$2:$A$11876,AA$207)/1000</f>
        <v>0</v>
      </c>
      <c r="AB65" s="24">
        <f>SUMIFS(Gögn!$I$2:$I$11876,Gögn!$F$2:$F$11876,$A65,Gögn!$A$2:$A$11876,AB$207)/1000</f>
        <v>0</v>
      </c>
      <c r="AC65" s="24">
        <f>SUMIFS(Gögn!$I$2:$I$11876,Gögn!$F$2:$F$11876,$A65,Gögn!$A$2:$A$11876,AC$207)/1000</f>
        <v>0</v>
      </c>
      <c r="AD65" s="24">
        <f>SUMIFS(Gögn!$I$2:$I$11876,Gögn!$F$2:$F$11876,$A65,Gögn!$A$2:$A$11876,AD$207)/1000</f>
        <v>0</v>
      </c>
      <c r="AE65" s="24">
        <f>SUMIFS(Gögn!$I$2:$I$11876,Gögn!$F$2:$F$11876,$A65,Gögn!$A$2:$A$11876,AE$207)/1000</f>
        <v>0</v>
      </c>
      <c r="AF65" s="24">
        <f>SUMIFS(Gögn!$I$2:$I$11876,Gögn!$F$2:$F$11876,$A65,Gögn!$A$2:$A$11876,AF$207)/1000</f>
        <v>0</v>
      </c>
      <c r="AG65" s="24">
        <f>SUMIFS(Gögn!$I$2:$I$11876,Gögn!$F$2:$F$11876,$A65,Gögn!$A$2:$A$11876,AG$207)/1000</f>
        <v>0</v>
      </c>
      <c r="AH65" s="24">
        <f>SUMIFS(Gögn!$I$2:$I$11876,Gögn!$F$2:$F$11876,$A65,Gögn!$A$2:$A$11876,AH$207)/1000</f>
        <v>0</v>
      </c>
      <c r="AI65" s="24">
        <f>SUMIFS(Gögn!$I$2:$I$11876,Gögn!$F$2:$F$11876,$A65,Gögn!$A$2:$A$11876,AI$207)/1000</f>
        <v>0</v>
      </c>
      <c r="AJ65" s="24">
        <f>SUMIFS(Gögn!$I$2:$I$11876,Gögn!$F$2:$F$11876,$A65,Gögn!$A$2:$A$11876,AJ$207)/1000</f>
        <v>0</v>
      </c>
      <c r="AK65" s="24">
        <f>SUMIFS(Gögn!$I$2:$I$11876,Gögn!$F$2:$F$11876,$A65,Gögn!$A$2:$A$11876,AK$207)/1000</f>
        <v>0</v>
      </c>
      <c r="AL65" s="24">
        <f>SUMIFS(Gögn!$I$2:$I$11876,Gögn!$F$2:$F$11876,$A65,Gögn!$A$2:$A$11876,AL$207)/1000</f>
        <v>0</v>
      </c>
      <c r="AM65" s="24">
        <f>SUMIFS(Gögn!$I$2:$I$11876,Gögn!$F$2:$F$11876,$A65,Gögn!$A$2:$A$11876,AM$207)/1000</f>
        <v>0</v>
      </c>
      <c r="AN65" s="24">
        <f>SUMIFS(Gögn!$I$2:$I$11876,Gögn!$F$2:$F$11876,$A65,Gögn!$A$2:$A$11876,AN$207)/1000</f>
        <v>0</v>
      </c>
      <c r="AO65" s="24">
        <f>SUMIFS(Gögn!$I$2:$I$11876,Gögn!$F$2:$F$11876,$A65,Gögn!$A$2:$A$11876,AO$207)/1000</f>
        <v>0</v>
      </c>
      <c r="AP65" s="24">
        <f>SUMIFS(Gögn!$I$2:$I$11876,Gögn!$F$2:$F$11876,$A65,Gögn!$A$2:$A$11876,AP$207)/1000</f>
        <v>0</v>
      </c>
      <c r="AQ65" s="24">
        <f>SUMIFS(Gögn!$I$2:$I$11876,Gögn!$F$2:$F$11876,$A65,Gögn!$A$2:$A$11876,AQ$207)/1000</f>
        <v>0</v>
      </c>
      <c r="AR65" s="24">
        <f>SUMIFS(Gögn!$I$2:$I$11876,Gögn!$F$2:$F$11876,$A65,Gögn!$A$2:$A$11876,AR$207)/1000</f>
        <v>0</v>
      </c>
      <c r="AS65" s="24">
        <f>SUMIFS(Gögn!$I$2:$I$11876,Gögn!$F$2:$F$11876,$A65,Gögn!$A$2:$A$11876,AS$207)/1000</f>
        <v>0</v>
      </c>
      <c r="AT65" s="24">
        <f>SUMIFS(Gögn!$I$2:$I$11876,Gögn!$F$2:$F$11876,$A65,Gögn!$A$2:$A$11876,AT$207)/1000</f>
        <v>0</v>
      </c>
      <c r="AU65" s="24">
        <f>SUMIFS(Gögn!$I$2:$I$11876,Gögn!$F$2:$F$11876,$A65,Gögn!$A$2:$A$11876,AU$207)/1000</f>
        <v>0</v>
      </c>
      <c r="AV65" s="24">
        <f>SUMIFS(Gögn!$I$2:$I$11876,Gögn!$F$2:$F$11876,$A65,Gögn!$A$2:$A$11876,AV$207)/1000</f>
        <v>0</v>
      </c>
      <c r="AW65" s="24">
        <f>SUMIFS(Gögn!$I$2:$I$11876,Gögn!$F$2:$F$11876,$A65,Gögn!$A$2:$A$11876,AW$207)/1000</f>
        <v>0</v>
      </c>
      <c r="AX65" s="24">
        <f>SUMIFS(Gögn!$I$2:$I$11876,Gögn!$F$2:$F$11876,$A65,Gögn!$A$2:$A$11876,AX$207)/1000</f>
        <v>0</v>
      </c>
      <c r="AY65" s="24">
        <f>SUMIFS(Gögn!$I$2:$I$11876,Gögn!$F$2:$F$11876,$A65,Gögn!$A$2:$A$11876,AY$207)/1000</f>
        <v>0</v>
      </c>
      <c r="AZ65" s="24">
        <f>SUMIFS(Gögn!$I$2:$I$11876,Gögn!$F$2:$F$11876,$A65,Gögn!$A$2:$A$11876,AZ$207)/1000</f>
        <v>0</v>
      </c>
      <c r="BA65" s="24">
        <f>SUMIFS(Gögn!$I$2:$I$11876,Gögn!$F$2:$F$11876,$A65,Gögn!$A$2:$A$11876,BA$207)/1000</f>
        <v>0</v>
      </c>
      <c r="BB65" s="24">
        <f>SUMIFS(Gögn!$I$2:$I$11876,Gögn!$F$2:$F$11876,$A65,Gögn!$A$2:$A$11876,BB$207)/1000</f>
        <v>0</v>
      </c>
      <c r="BC65" s="24">
        <f>SUMIFS(Gögn!$I$2:$I$11876,Gögn!$F$2:$F$11876,$A65,Gögn!$A$2:$A$11876,BC$207)/1000</f>
        <v>0</v>
      </c>
      <c r="BD65" s="24">
        <f>SUMIFS(Gögn!$I$2:$I$11876,Gögn!$F$2:$F$11876,$A65,Gögn!$A$2:$A$11876,BD$207)/1000</f>
        <v>0</v>
      </c>
      <c r="BE65" s="24">
        <f>SUMIFS(Gögn!$I$2:$I$11876,Gögn!$F$2:$F$11876,$A65,Gögn!$A$2:$A$11876,BE$207)/1000</f>
        <v>0</v>
      </c>
      <c r="BF65" s="24">
        <f>SUMIFS(Gögn!$I$2:$I$11876,Gögn!$F$2:$F$11876,$A65,Gögn!$A$2:$A$11876,BF$207)/1000</f>
        <v>0</v>
      </c>
      <c r="BG65" s="24">
        <f>SUMIFS(Gögn!$I$2:$I$11876,Gögn!$F$2:$F$11876,$A65,Gögn!$A$2:$A$11876,BG$207)/1000</f>
        <v>0</v>
      </c>
      <c r="BH65" s="24">
        <f>SUMIFS(Gögn!$I$2:$I$11876,Gögn!$F$2:$F$11876,$A65,Gögn!$A$2:$A$11876,BH$207)/1000</f>
        <v>0</v>
      </c>
      <c r="BI65" s="24">
        <f>SUMIFS(Gögn!$I$2:$I$11876,Gögn!$F$2:$F$11876,$A65,Gögn!$A$2:$A$11876,BI$207)/1000</f>
        <v>0</v>
      </c>
      <c r="BJ65" s="24">
        <f>SUMIFS(Gögn!$I$2:$I$11876,Gögn!$F$2:$F$11876,$A65,Gögn!$A$2:$A$11876,BJ$207)/1000</f>
        <v>0</v>
      </c>
      <c r="BK65" s="24">
        <f>SUMIFS(Gögn!$I$2:$I$11876,Gögn!$F$2:$F$11876,$A65,Gögn!$A$2:$A$11876,BK$207)/1000</f>
        <v>0</v>
      </c>
      <c r="BL65" s="24">
        <f>SUMIFS(Gögn!$I$2:$I$11876,Gögn!$F$2:$F$11876,$A65,Gögn!$A$2:$A$11876,BL$207)/1000</f>
        <v>407.51600000000002</v>
      </c>
      <c r="BM65" s="24">
        <f>SUMIFS(Gögn!$I$2:$I$11876,Gögn!$F$2:$F$11876,$A65,Gögn!$A$2:$A$11876,BM$207)/1000</f>
        <v>0</v>
      </c>
      <c r="BN65" s="24">
        <f>SUMIFS(Gögn!$I$2:$I$11876,Gögn!$F$2:$F$11876,$A65,Gögn!$A$2:$A$11876,BN$207)/1000</f>
        <v>0</v>
      </c>
      <c r="BO65" s="24">
        <f>SUMIFS(Gögn!$I$2:$I$11876,Gögn!$F$2:$F$11876,$A65,Gögn!$A$2:$A$11876,BO$207)/1000</f>
        <v>0</v>
      </c>
      <c r="BP65" s="24">
        <f>SUMIFS(Gögn!$I$2:$I$11876,Gögn!$F$2:$F$11876,$A65,Gögn!$A$2:$A$11876,BP$207)/1000</f>
        <v>0</v>
      </c>
      <c r="BQ65" s="24">
        <f>SUMIFS(Gögn!$I$2:$I$11876,Gögn!$F$2:$F$11876,$A65,Gögn!$A$2:$A$11876,BQ$207)/1000</f>
        <v>0</v>
      </c>
      <c r="BR65" s="24">
        <f>SUMIFS(Gögn!$I$2:$I$11876,Gögn!$F$2:$F$11876,$A65,Gögn!$A$2:$A$11876,BR$207)/1000</f>
        <v>0</v>
      </c>
      <c r="BS65" s="24">
        <f>SUMIFS(Gögn!$I$2:$I$11876,Gögn!$F$2:$F$11876,$A65,Gögn!$A$2:$A$11876,BS$207)/1000</f>
        <v>0</v>
      </c>
      <c r="BT65" s="24">
        <f>SUMIFS(Gögn!$I$2:$I$11876,Gögn!$F$2:$F$11876,$A65,Gögn!$A$2:$A$11876,BT$207)/1000</f>
        <v>0</v>
      </c>
      <c r="BU65" s="24">
        <f>SUMIFS(Gögn!$I$2:$I$11876,Gögn!$F$2:$F$11876,$A65,Gögn!$A$2:$A$11876,BU$207)/1000</f>
        <v>0</v>
      </c>
      <c r="BV65" s="24">
        <f>SUMIFS(Gögn!$I$2:$I$11876,Gögn!$F$2:$F$11876,$A65,Gögn!$A$2:$A$11876,BV$207)/1000</f>
        <v>0</v>
      </c>
      <c r="BW65" s="24">
        <f>SUMIFS(Gögn!$I$2:$I$11876,Gögn!$F$2:$F$11876,$A65,Gögn!$A$2:$A$11876,BW$207)/1000</f>
        <v>0</v>
      </c>
      <c r="BX65" s="24">
        <f>SUMIFS(Gögn!$I$2:$I$11876,Gögn!$F$2:$F$11876,$A65,Gögn!$A$2:$A$11876,BX$207)/1000</f>
        <v>0</v>
      </c>
      <c r="BY65" s="24">
        <f>SUMIFS(Gögn!$I$2:$I$11876,Gögn!$F$2:$F$11876,$A65,Gögn!$A$2:$A$11876,BY$207)/1000</f>
        <v>0</v>
      </c>
      <c r="BZ65" s="24">
        <f>SUMIFS(Gögn!$I$2:$I$11876,Gögn!$F$2:$F$11876,$A65,Gögn!$A$2:$A$11876,BZ$207)/1000</f>
        <v>0</v>
      </c>
      <c r="CA65" s="24">
        <f>SUMIFS(Gögn!$I$2:$I$11876,Gögn!$F$2:$F$11876,$A65,Gögn!$A$2:$A$11876,CA$207)/1000</f>
        <v>0</v>
      </c>
      <c r="CB65" s="24">
        <f>SUMIFS(Gögn!$I$2:$I$11876,Gögn!$F$2:$F$11876,$A65,Gögn!$A$2:$A$11876,CB$207)/1000</f>
        <v>0</v>
      </c>
      <c r="CC65" s="24">
        <f>SUMIFS(Gögn!$I$2:$I$11876,Gögn!$F$2:$F$11876,$A65,Gögn!$A$2:$A$11876,CC$207)/1000</f>
        <v>0</v>
      </c>
      <c r="CD65" s="24">
        <f>SUMIFS(Gögn!$I$2:$I$11876,Gögn!$F$2:$F$11876,$A65,Gögn!$A$2:$A$11876,CD$207)/1000</f>
        <v>0</v>
      </c>
    </row>
    <row r="66" spans="1:82" s="48" customFormat="1" ht="15">
      <c r="A66" s="45" t="s">
        <v>465</v>
      </c>
      <c r="B66" s="45"/>
      <c r="C66" s="28" t="s">
        <v>3</v>
      </c>
      <c r="D66" s="49">
        <f t="shared" si="25"/>
        <v>962922110.04199994</v>
      </c>
      <c r="E66" s="49">
        <f t="shared" ref="E66:BP66" si="26">SUM(E60:E65)</f>
        <v>42100420.710000001</v>
      </c>
      <c r="F66" s="49">
        <f t="shared" si="26"/>
        <v>84482133.339000002</v>
      </c>
      <c r="G66" s="49">
        <f t="shared" si="26"/>
        <v>32608305.488000002</v>
      </c>
      <c r="H66" s="49">
        <f t="shared" si="26"/>
        <v>451637.46299999999</v>
      </c>
      <c r="I66" s="49">
        <f t="shared" si="26"/>
        <v>25666118.817000002</v>
      </c>
      <c r="J66" s="49">
        <f t="shared" si="26"/>
        <v>1141980.0530000001</v>
      </c>
      <c r="K66" s="49">
        <f t="shared" si="26"/>
        <v>459643.10800000001</v>
      </c>
      <c r="L66" s="49">
        <f t="shared" si="26"/>
        <v>1102830</v>
      </c>
      <c r="M66" s="49">
        <f t="shared" si="26"/>
        <v>4365709</v>
      </c>
      <c r="N66" s="49">
        <f t="shared" si="26"/>
        <v>5719187</v>
      </c>
      <c r="O66" s="49">
        <f t="shared" si="26"/>
        <v>20935333</v>
      </c>
      <c r="P66" s="49">
        <f t="shared" si="26"/>
        <v>29423073</v>
      </c>
      <c r="Q66" s="49">
        <f t="shared" si="26"/>
        <v>19076119</v>
      </c>
      <c r="R66" s="49">
        <f t="shared" si="26"/>
        <v>44911197</v>
      </c>
      <c r="S66" s="49">
        <f t="shared" si="26"/>
        <v>6595847.4979999997</v>
      </c>
      <c r="T66" s="49">
        <f t="shared" si="26"/>
        <v>4078853.16</v>
      </c>
      <c r="U66" s="49">
        <f t="shared" si="26"/>
        <v>8237272.477</v>
      </c>
      <c r="V66" s="49">
        <f t="shared" si="26"/>
        <v>1590555.9410000001</v>
      </c>
      <c r="W66" s="49">
        <f t="shared" si="26"/>
        <v>71331.953000000009</v>
      </c>
      <c r="X66" s="49">
        <f t="shared" si="26"/>
        <v>1095614.9010000001</v>
      </c>
      <c r="Y66" s="49">
        <f t="shared" si="26"/>
        <v>195047047</v>
      </c>
      <c r="Z66" s="49">
        <f t="shared" si="26"/>
        <v>29226107</v>
      </c>
      <c r="AA66" s="49">
        <f t="shared" si="26"/>
        <v>43385719</v>
      </c>
      <c r="AB66" s="49">
        <f t="shared" si="26"/>
        <v>2617503</v>
      </c>
      <c r="AC66" s="49">
        <f t="shared" si="26"/>
        <v>0</v>
      </c>
      <c r="AD66" s="49">
        <f t="shared" si="26"/>
        <v>3194693.628</v>
      </c>
      <c r="AE66" s="49">
        <f t="shared" si="26"/>
        <v>3132840.6340000001</v>
      </c>
      <c r="AF66" s="49">
        <f t="shared" si="26"/>
        <v>1205953.1399999999</v>
      </c>
      <c r="AG66" s="49">
        <f t="shared" si="26"/>
        <v>1585216.081</v>
      </c>
      <c r="AH66" s="49">
        <f t="shared" si="26"/>
        <v>1828051.841</v>
      </c>
      <c r="AI66" s="49">
        <f t="shared" si="26"/>
        <v>2506311.736</v>
      </c>
      <c r="AJ66" s="49">
        <f t="shared" si="26"/>
        <v>35933944.170999996</v>
      </c>
      <c r="AK66" s="49">
        <f t="shared" si="26"/>
        <v>735537.39899999998</v>
      </c>
      <c r="AL66" s="49">
        <f t="shared" si="26"/>
        <v>4021210.2709999997</v>
      </c>
      <c r="AM66" s="49">
        <f t="shared" si="26"/>
        <v>5676003.5319999997</v>
      </c>
      <c r="AN66" s="49">
        <f t="shared" si="26"/>
        <v>7867480.3840000005</v>
      </c>
      <c r="AO66" s="49">
        <f t="shared" si="26"/>
        <v>5610292.2929999996</v>
      </c>
      <c r="AP66" s="49">
        <f t="shared" si="26"/>
        <v>97218.78</v>
      </c>
      <c r="AQ66" s="49">
        <f t="shared" si="26"/>
        <v>34180432.965000004</v>
      </c>
      <c r="AR66" s="49">
        <f t="shared" si="26"/>
        <v>30682755.039999999</v>
      </c>
      <c r="AS66" s="49">
        <f t="shared" si="26"/>
        <v>26266553.445</v>
      </c>
      <c r="AT66" s="49">
        <f t="shared" si="26"/>
        <v>15081085.966</v>
      </c>
      <c r="AU66" s="49">
        <f t="shared" si="26"/>
        <v>82006.070999999996</v>
      </c>
      <c r="AV66" s="49">
        <f t="shared" si="26"/>
        <v>2045925.8289999999</v>
      </c>
      <c r="AW66" s="49">
        <f t="shared" si="26"/>
        <v>1147241.023</v>
      </c>
      <c r="AX66" s="49">
        <f t="shared" si="26"/>
        <v>706827.76300000004</v>
      </c>
      <c r="AY66" s="49">
        <f t="shared" si="26"/>
        <v>809422.41800000006</v>
      </c>
      <c r="AZ66" s="49">
        <f t="shared" si="26"/>
        <v>135052.587</v>
      </c>
      <c r="BA66" s="49">
        <f t="shared" si="26"/>
        <v>53200.296000000002</v>
      </c>
      <c r="BB66" s="49">
        <f t="shared" si="26"/>
        <v>3656088.7050000001</v>
      </c>
      <c r="BC66" s="49">
        <f t="shared" si="26"/>
        <v>3016213.4270000001</v>
      </c>
      <c r="BD66" s="49">
        <f t="shared" si="26"/>
        <v>66896053.137000002</v>
      </c>
      <c r="BE66" s="49">
        <f t="shared" si="26"/>
        <v>11474261.686000001</v>
      </c>
      <c r="BF66" s="49">
        <f t="shared" si="26"/>
        <v>3220573.5279999999</v>
      </c>
      <c r="BG66" s="49">
        <f t="shared" si="26"/>
        <v>9875379.2019999996</v>
      </c>
      <c r="BH66" s="49">
        <f t="shared" si="26"/>
        <v>6623637.8029999994</v>
      </c>
      <c r="BI66" s="49">
        <f t="shared" si="26"/>
        <v>2752931.4179999996</v>
      </c>
      <c r="BJ66" s="49">
        <f t="shared" si="26"/>
        <v>2263413.514</v>
      </c>
      <c r="BK66" s="49">
        <f t="shared" si="26"/>
        <v>1389210.548</v>
      </c>
      <c r="BL66" s="49">
        <f t="shared" si="26"/>
        <v>19518567.724999998</v>
      </c>
      <c r="BM66" s="49">
        <f t="shared" si="26"/>
        <v>376202.06700000004</v>
      </c>
      <c r="BN66" s="49">
        <f t="shared" si="26"/>
        <v>566145.84100000001</v>
      </c>
      <c r="BO66" s="49">
        <f t="shared" si="26"/>
        <v>1792991.246</v>
      </c>
      <c r="BP66" s="49">
        <f t="shared" si="26"/>
        <v>80047.724000000017</v>
      </c>
      <c r="BQ66" s="49">
        <f t="shared" ref="BQ66:BX66" si="27">SUM(BQ60:BQ65)</f>
        <v>131903.97099999999</v>
      </c>
      <c r="BR66" s="49">
        <f t="shared" si="27"/>
        <v>72100.539999999994</v>
      </c>
      <c r="BS66" s="49">
        <f t="shared" si="27"/>
        <v>4435423</v>
      </c>
      <c r="BT66" s="49">
        <f t="shared" si="27"/>
        <v>23228170</v>
      </c>
      <c r="BU66" s="49">
        <f t="shared" si="27"/>
        <v>630499</v>
      </c>
      <c r="BV66" s="49">
        <f t="shared" si="27"/>
        <v>1971990.3529999999</v>
      </c>
      <c r="BW66" s="49">
        <f t="shared" si="27"/>
        <v>1583096.706</v>
      </c>
      <c r="BX66" s="49">
        <f t="shared" si="27"/>
        <v>20268.625</v>
      </c>
      <c r="BY66" s="49">
        <f t="shared" ref="BY66:CB66" si="28">SUM(BY60:BY65)</f>
        <v>2323291.2050000001</v>
      </c>
      <c r="BZ66" s="49">
        <f t="shared" si="28"/>
        <v>5611015.3660000004</v>
      </c>
      <c r="CA66" s="49">
        <f t="shared" si="28"/>
        <v>0</v>
      </c>
      <c r="CB66" s="49">
        <f t="shared" si="28"/>
        <v>437837.50399999996</v>
      </c>
      <c r="CC66" s="49">
        <f t="shared" ref="CC66:CD66" si="29">SUM(CC60:CC65)</f>
        <v>0</v>
      </c>
      <c r="CD66" s="49">
        <f t="shared" si="29"/>
        <v>0</v>
      </c>
    </row>
    <row r="67" spans="1:82" ht="15">
      <c r="A67" s="5" t="s">
        <v>465</v>
      </c>
      <c r="B67" s="5"/>
      <c r="C67" s="23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</row>
    <row r="68" spans="1:82" ht="15.75">
      <c r="A68" s="5" t="s">
        <v>465</v>
      </c>
      <c r="B68" s="5"/>
      <c r="C68" s="21" t="s">
        <v>16</v>
      </c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</row>
    <row r="69" spans="1:82" ht="15">
      <c r="A69" s="5" t="s">
        <v>17</v>
      </c>
      <c r="B69" s="5"/>
      <c r="C69" s="23" t="s">
        <v>18</v>
      </c>
      <c r="D69" s="24">
        <f>SUM(E69:CD69)</f>
        <v>0</v>
      </c>
      <c r="E69" s="24">
        <f>SUMIFS(Gögn!$I$2:$I$11876,Gögn!$F$2:$F$11876,$A69,Gögn!$A$2:$A$11876,E$207)/1000</f>
        <v>0</v>
      </c>
      <c r="F69" s="24">
        <f>SUMIFS(Gögn!$I$2:$I$11876,Gögn!$F$2:$F$11876,$A69,Gögn!$A$2:$A$11876,F$207)/1000</f>
        <v>0</v>
      </c>
      <c r="G69" s="24">
        <f>SUMIFS(Gögn!$I$2:$I$11876,Gögn!$F$2:$F$11876,$A69,Gögn!$A$2:$A$11876,G$207)/1000</f>
        <v>0</v>
      </c>
      <c r="H69" s="24">
        <f>SUMIFS(Gögn!$I$2:$I$11876,Gögn!$F$2:$F$11876,$A69,Gögn!$A$2:$A$11876,H$207)/1000</f>
        <v>0</v>
      </c>
      <c r="I69" s="24">
        <f>SUMIFS(Gögn!$I$2:$I$11876,Gögn!$F$2:$F$11876,$A69,Gögn!$A$2:$A$11876,I$207)/1000</f>
        <v>0</v>
      </c>
      <c r="J69" s="24">
        <f>SUMIFS(Gögn!$I$2:$I$11876,Gögn!$F$2:$F$11876,$A69,Gögn!$A$2:$A$11876,J$207)/1000</f>
        <v>0</v>
      </c>
      <c r="K69" s="24">
        <f>SUMIFS(Gögn!$I$2:$I$11876,Gögn!$F$2:$F$11876,$A69,Gögn!$A$2:$A$11876,K$207)/1000</f>
        <v>0</v>
      </c>
      <c r="L69" s="24">
        <f>SUMIFS(Gögn!$I$2:$I$11876,Gögn!$F$2:$F$11876,$A69,Gögn!$A$2:$A$11876,L$207)/1000</f>
        <v>0</v>
      </c>
      <c r="M69" s="24">
        <f>SUMIFS(Gögn!$I$2:$I$11876,Gögn!$F$2:$F$11876,$A69,Gögn!$A$2:$A$11876,M$207)/1000</f>
        <v>0</v>
      </c>
      <c r="N69" s="24">
        <f>SUMIFS(Gögn!$I$2:$I$11876,Gögn!$F$2:$F$11876,$A69,Gögn!$A$2:$A$11876,N$207)/1000</f>
        <v>0</v>
      </c>
      <c r="O69" s="24">
        <f>SUMIFS(Gögn!$I$2:$I$11876,Gögn!$F$2:$F$11876,$A69,Gögn!$A$2:$A$11876,O$207)/1000</f>
        <v>0</v>
      </c>
      <c r="P69" s="24">
        <f>SUMIFS(Gögn!$I$2:$I$11876,Gögn!$F$2:$F$11876,$A69,Gögn!$A$2:$A$11876,P$207)/1000</f>
        <v>0</v>
      </c>
      <c r="Q69" s="24">
        <f>SUMIFS(Gögn!$I$2:$I$11876,Gögn!$F$2:$F$11876,$A69,Gögn!$A$2:$A$11876,Q$207)/1000</f>
        <v>0</v>
      </c>
      <c r="R69" s="24">
        <f>SUMIFS(Gögn!$I$2:$I$11876,Gögn!$F$2:$F$11876,$A69,Gögn!$A$2:$A$11876,R$207)/1000</f>
        <v>0</v>
      </c>
      <c r="S69" s="24">
        <f>SUMIFS(Gögn!$I$2:$I$11876,Gögn!$F$2:$F$11876,$A69,Gögn!$A$2:$A$11876,S$207)/1000</f>
        <v>0</v>
      </c>
      <c r="T69" s="24">
        <f>SUMIFS(Gögn!$I$2:$I$11876,Gögn!$F$2:$F$11876,$A69,Gögn!$A$2:$A$11876,T$207)/1000</f>
        <v>0</v>
      </c>
      <c r="U69" s="24">
        <f>SUMIFS(Gögn!$I$2:$I$11876,Gögn!$F$2:$F$11876,$A69,Gögn!$A$2:$A$11876,U$207)/1000</f>
        <v>0</v>
      </c>
      <c r="V69" s="24">
        <f>SUMIFS(Gögn!$I$2:$I$11876,Gögn!$F$2:$F$11876,$A69,Gögn!$A$2:$A$11876,V$207)/1000</f>
        <v>0</v>
      </c>
      <c r="W69" s="24">
        <f>SUMIFS(Gögn!$I$2:$I$11876,Gögn!$F$2:$F$11876,$A69,Gögn!$A$2:$A$11876,W$207)/1000</f>
        <v>0</v>
      </c>
      <c r="X69" s="24">
        <f>SUMIFS(Gögn!$I$2:$I$11876,Gögn!$F$2:$F$11876,$A69,Gögn!$A$2:$A$11876,X$207)/1000</f>
        <v>0</v>
      </c>
      <c r="Y69" s="24">
        <f>SUMIFS(Gögn!$I$2:$I$11876,Gögn!$F$2:$F$11876,$A69,Gögn!$A$2:$A$11876,Y$207)/1000</f>
        <v>0</v>
      </c>
      <c r="Z69" s="24">
        <f>SUMIFS(Gögn!$I$2:$I$11876,Gögn!$F$2:$F$11876,$A69,Gögn!$A$2:$A$11876,Z$207)/1000</f>
        <v>0</v>
      </c>
      <c r="AA69" s="24">
        <f>SUMIFS(Gögn!$I$2:$I$11876,Gögn!$F$2:$F$11876,$A69,Gögn!$A$2:$A$11876,AA$207)/1000</f>
        <v>0</v>
      </c>
      <c r="AB69" s="24">
        <f>SUMIFS(Gögn!$I$2:$I$11876,Gögn!$F$2:$F$11876,$A69,Gögn!$A$2:$A$11876,AB$207)/1000</f>
        <v>0</v>
      </c>
      <c r="AC69" s="24">
        <f>SUMIFS(Gögn!$I$2:$I$11876,Gögn!$F$2:$F$11876,$A69,Gögn!$A$2:$A$11876,AC$207)/1000</f>
        <v>0</v>
      </c>
      <c r="AD69" s="24">
        <f>SUMIFS(Gögn!$I$2:$I$11876,Gögn!$F$2:$F$11876,$A69,Gögn!$A$2:$A$11876,AD$207)/1000</f>
        <v>0</v>
      </c>
      <c r="AE69" s="24">
        <f>SUMIFS(Gögn!$I$2:$I$11876,Gögn!$F$2:$F$11876,$A69,Gögn!$A$2:$A$11876,AE$207)/1000</f>
        <v>0</v>
      </c>
      <c r="AF69" s="24">
        <f>SUMIFS(Gögn!$I$2:$I$11876,Gögn!$F$2:$F$11876,$A69,Gögn!$A$2:$A$11876,AF$207)/1000</f>
        <v>0</v>
      </c>
      <c r="AG69" s="24">
        <f>SUMIFS(Gögn!$I$2:$I$11876,Gögn!$F$2:$F$11876,$A69,Gögn!$A$2:$A$11876,AG$207)/1000</f>
        <v>0</v>
      </c>
      <c r="AH69" s="24">
        <f>SUMIFS(Gögn!$I$2:$I$11876,Gögn!$F$2:$F$11876,$A69,Gögn!$A$2:$A$11876,AH$207)/1000</f>
        <v>0</v>
      </c>
      <c r="AI69" s="24">
        <f>SUMIFS(Gögn!$I$2:$I$11876,Gögn!$F$2:$F$11876,$A69,Gögn!$A$2:$A$11876,AI$207)/1000</f>
        <v>0</v>
      </c>
      <c r="AJ69" s="24">
        <f>SUMIFS(Gögn!$I$2:$I$11876,Gögn!$F$2:$F$11876,$A69,Gögn!$A$2:$A$11876,AJ$207)/1000</f>
        <v>0</v>
      </c>
      <c r="AK69" s="24">
        <f>SUMIFS(Gögn!$I$2:$I$11876,Gögn!$F$2:$F$11876,$A69,Gögn!$A$2:$A$11876,AK$207)/1000</f>
        <v>0</v>
      </c>
      <c r="AL69" s="24">
        <f>SUMIFS(Gögn!$I$2:$I$11876,Gögn!$F$2:$F$11876,$A69,Gögn!$A$2:$A$11876,AL$207)/1000</f>
        <v>0</v>
      </c>
      <c r="AM69" s="24">
        <f>SUMIFS(Gögn!$I$2:$I$11876,Gögn!$F$2:$F$11876,$A69,Gögn!$A$2:$A$11876,AM$207)/1000</f>
        <v>0</v>
      </c>
      <c r="AN69" s="24">
        <f>SUMIFS(Gögn!$I$2:$I$11876,Gögn!$F$2:$F$11876,$A69,Gögn!$A$2:$A$11876,AN$207)/1000</f>
        <v>0</v>
      </c>
      <c r="AO69" s="24">
        <f>SUMIFS(Gögn!$I$2:$I$11876,Gögn!$F$2:$F$11876,$A69,Gögn!$A$2:$A$11876,AO$207)/1000</f>
        <v>0</v>
      </c>
      <c r="AP69" s="24">
        <f>SUMIFS(Gögn!$I$2:$I$11876,Gögn!$F$2:$F$11876,$A69,Gögn!$A$2:$A$11876,AP$207)/1000</f>
        <v>0</v>
      </c>
      <c r="AQ69" s="24">
        <f>SUMIFS(Gögn!$I$2:$I$11876,Gögn!$F$2:$F$11876,$A69,Gögn!$A$2:$A$11876,AQ$207)/1000</f>
        <v>0</v>
      </c>
      <c r="AR69" s="24">
        <f>SUMIFS(Gögn!$I$2:$I$11876,Gögn!$F$2:$F$11876,$A69,Gögn!$A$2:$A$11876,AR$207)/1000</f>
        <v>0</v>
      </c>
      <c r="AS69" s="24">
        <f>SUMIFS(Gögn!$I$2:$I$11876,Gögn!$F$2:$F$11876,$A69,Gögn!$A$2:$A$11876,AS$207)/1000</f>
        <v>0</v>
      </c>
      <c r="AT69" s="24">
        <f>SUMIFS(Gögn!$I$2:$I$11876,Gögn!$F$2:$F$11876,$A69,Gögn!$A$2:$A$11876,AT$207)/1000</f>
        <v>0</v>
      </c>
      <c r="AU69" s="24">
        <f>SUMIFS(Gögn!$I$2:$I$11876,Gögn!$F$2:$F$11876,$A69,Gögn!$A$2:$A$11876,AU$207)/1000</f>
        <v>0</v>
      </c>
      <c r="AV69" s="24">
        <f>SUMIFS(Gögn!$I$2:$I$11876,Gögn!$F$2:$F$11876,$A69,Gögn!$A$2:$A$11876,AV$207)/1000</f>
        <v>0</v>
      </c>
      <c r="AW69" s="24">
        <f>SUMIFS(Gögn!$I$2:$I$11876,Gögn!$F$2:$F$11876,$A69,Gögn!$A$2:$A$11876,AW$207)/1000</f>
        <v>0</v>
      </c>
      <c r="AX69" s="24">
        <f>SUMIFS(Gögn!$I$2:$I$11876,Gögn!$F$2:$F$11876,$A69,Gögn!$A$2:$A$11876,AX$207)/1000</f>
        <v>0</v>
      </c>
      <c r="AY69" s="24">
        <f>SUMIFS(Gögn!$I$2:$I$11876,Gögn!$F$2:$F$11876,$A69,Gögn!$A$2:$A$11876,AY$207)/1000</f>
        <v>0</v>
      </c>
      <c r="AZ69" s="24">
        <f>SUMIFS(Gögn!$I$2:$I$11876,Gögn!$F$2:$F$11876,$A69,Gögn!$A$2:$A$11876,AZ$207)/1000</f>
        <v>0</v>
      </c>
      <c r="BA69" s="24">
        <f>SUMIFS(Gögn!$I$2:$I$11876,Gögn!$F$2:$F$11876,$A69,Gögn!$A$2:$A$11876,BA$207)/1000</f>
        <v>0</v>
      </c>
      <c r="BB69" s="24">
        <f>SUMIFS(Gögn!$I$2:$I$11876,Gögn!$F$2:$F$11876,$A69,Gögn!$A$2:$A$11876,BB$207)/1000</f>
        <v>0</v>
      </c>
      <c r="BC69" s="24">
        <f>SUMIFS(Gögn!$I$2:$I$11876,Gögn!$F$2:$F$11876,$A69,Gögn!$A$2:$A$11876,BC$207)/1000</f>
        <v>0</v>
      </c>
      <c r="BD69" s="24">
        <f>SUMIFS(Gögn!$I$2:$I$11876,Gögn!$F$2:$F$11876,$A69,Gögn!$A$2:$A$11876,BD$207)/1000</f>
        <v>0</v>
      </c>
      <c r="BE69" s="24">
        <f>SUMIFS(Gögn!$I$2:$I$11876,Gögn!$F$2:$F$11876,$A69,Gögn!$A$2:$A$11876,BE$207)/1000</f>
        <v>0</v>
      </c>
      <c r="BF69" s="24">
        <f>SUMIFS(Gögn!$I$2:$I$11876,Gögn!$F$2:$F$11876,$A69,Gögn!$A$2:$A$11876,BF$207)/1000</f>
        <v>0</v>
      </c>
      <c r="BG69" s="24">
        <f>SUMIFS(Gögn!$I$2:$I$11876,Gögn!$F$2:$F$11876,$A69,Gögn!$A$2:$A$11876,BG$207)/1000</f>
        <v>0</v>
      </c>
      <c r="BH69" s="24">
        <f>SUMIFS(Gögn!$I$2:$I$11876,Gögn!$F$2:$F$11876,$A69,Gögn!$A$2:$A$11876,BH$207)/1000</f>
        <v>0</v>
      </c>
      <c r="BI69" s="24">
        <f>SUMIFS(Gögn!$I$2:$I$11876,Gögn!$F$2:$F$11876,$A69,Gögn!$A$2:$A$11876,BI$207)/1000</f>
        <v>0</v>
      </c>
      <c r="BJ69" s="24">
        <f>SUMIFS(Gögn!$I$2:$I$11876,Gögn!$F$2:$F$11876,$A69,Gögn!$A$2:$A$11876,BJ$207)/1000</f>
        <v>0</v>
      </c>
      <c r="BK69" s="24">
        <f>SUMIFS(Gögn!$I$2:$I$11876,Gögn!$F$2:$F$11876,$A69,Gögn!$A$2:$A$11876,BK$207)/1000</f>
        <v>0</v>
      </c>
      <c r="BL69" s="24">
        <f>SUMIFS(Gögn!$I$2:$I$11876,Gögn!$F$2:$F$11876,$A69,Gögn!$A$2:$A$11876,BL$207)/1000</f>
        <v>0</v>
      </c>
      <c r="BM69" s="24">
        <f>SUMIFS(Gögn!$I$2:$I$11876,Gögn!$F$2:$F$11876,$A69,Gögn!$A$2:$A$11876,BM$207)/1000</f>
        <v>0</v>
      </c>
      <c r="BN69" s="24">
        <f>SUMIFS(Gögn!$I$2:$I$11876,Gögn!$F$2:$F$11876,$A69,Gögn!$A$2:$A$11876,BN$207)/1000</f>
        <v>0</v>
      </c>
      <c r="BO69" s="24">
        <f>SUMIFS(Gögn!$I$2:$I$11876,Gögn!$F$2:$F$11876,$A69,Gögn!$A$2:$A$11876,BO$207)/1000</f>
        <v>0</v>
      </c>
      <c r="BP69" s="24">
        <f>SUMIFS(Gögn!$I$2:$I$11876,Gögn!$F$2:$F$11876,$A69,Gögn!$A$2:$A$11876,BP$207)/1000</f>
        <v>0</v>
      </c>
      <c r="BQ69" s="24">
        <f>SUMIFS(Gögn!$I$2:$I$11876,Gögn!$F$2:$F$11876,$A69,Gögn!$A$2:$A$11876,BQ$207)/1000</f>
        <v>0</v>
      </c>
      <c r="BR69" s="24">
        <f>SUMIFS(Gögn!$I$2:$I$11876,Gögn!$F$2:$F$11876,$A69,Gögn!$A$2:$A$11876,BR$207)/1000</f>
        <v>0</v>
      </c>
      <c r="BS69" s="24">
        <f>SUMIFS(Gögn!$I$2:$I$11876,Gögn!$F$2:$F$11876,$A69,Gögn!$A$2:$A$11876,BS$207)/1000</f>
        <v>0</v>
      </c>
      <c r="BT69" s="24">
        <f>SUMIFS(Gögn!$I$2:$I$11876,Gögn!$F$2:$F$11876,$A69,Gögn!$A$2:$A$11876,BT$207)/1000</f>
        <v>0</v>
      </c>
      <c r="BU69" s="24">
        <f>SUMIFS(Gögn!$I$2:$I$11876,Gögn!$F$2:$F$11876,$A69,Gögn!$A$2:$A$11876,BU$207)/1000</f>
        <v>0</v>
      </c>
      <c r="BV69" s="24">
        <f>SUMIFS(Gögn!$I$2:$I$11876,Gögn!$F$2:$F$11876,$A69,Gögn!$A$2:$A$11876,BV$207)/1000</f>
        <v>0</v>
      </c>
      <c r="BW69" s="24">
        <f>SUMIFS(Gögn!$I$2:$I$11876,Gögn!$F$2:$F$11876,$A69,Gögn!$A$2:$A$11876,BW$207)/1000</f>
        <v>0</v>
      </c>
      <c r="BX69" s="24">
        <f>SUMIFS(Gögn!$I$2:$I$11876,Gögn!$F$2:$F$11876,$A69,Gögn!$A$2:$A$11876,BX$207)/1000</f>
        <v>0</v>
      </c>
      <c r="BY69" s="24">
        <f>SUMIFS(Gögn!$I$2:$I$11876,Gögn!$F$2:$F$11876,$A69,Gögn!$A$2:$A$11876,BY$207)/1000</f>
        <v>0</v>
      </c>
      <c r="BZ69" s="24">
        <f>SUMIFS(Gögn!$I$2:$I$11876,Gögn!$F$2:$F$11876,$A69,Gögn!$A$2:$A$11876,BZ$207)/1000</f>
        <v>0</v>
      </c>
      <c r="CA69" s="24">
        <f>SUMIFS(Gögn!$I$2:$I$11876,Gögn!$F$2:$F$11876,$A69,Gögn!$A$2:$A$11876,CA$207)/1000</f>
        <v>0</v>
      </c>
      <c r="CB69" s="24">
        <f>SUMIFS(Gögn!$I$2:$I$11876,Gögn!$F$2:$F$11876,$A69,Gögn!$A$2:$A$11876,CB$207)/1000</f>
        <v>0</v>
      </c>
      <c r="CC69" s="24">
        <f>SUMIFS(Gögn!$I$2:$I$11876,Gögn!$F$2:$F$11876,$A69,Gögn!$A$2:$A$11876,CC$207)/1000</f>
        <v>0</v>
      </c>
      <c r="CD69" s="24">
        <f>SUMIFS(Gögn!$I$2:$I$11876,Gögn!$F$2:$F$11876,$A69,Gögn!$A$2:$A$11876,CD$207)/1000</f>
        <v>0</v>
      </c>
    </row>
    <row r="70" spans="1:82" ht="15">
      <c r="A70" s="5" t="s">
        <v>19</v>
      </c>
      <c r="B70" s="5"/>
      <c r="C70" s="25" t="s">
        <v>20</v>
      </c>
      <c r="D70" s="22">
        <f>SUM(E70:CD70)</f>
        <v>419180.58500000002</v>
      </c>
      <c r="E70" s="22">
        <f>SUMIFS(Gögn!$I$2:$I$11876,Gögn!$F$2:$F$11876,$A70,Gögn!$A$2:$A$11876,E$207)/1000</f>
        <v>0</v>
      </c>
      <c r="F70" s="22">
        <f>SUMIFS(Gögn!$I$2:$I$11876,Gögn!$F$2:$F$11876,$A70,Gögn!$A$2:$A$11876,F$207)/1000</f>
        <v>0</v>
      </c>
      <c r="G70" s="22">
        <f>SUMIFS(Gögn!$I$2:$I$11876,Gögn!$F$2:$F$11876,$A70,Gögn!$A$2:$A$11876,G$207)/1000</f>
        <v>0</v>
      </c>
      <c r="H70" s="22">
        <f>SUMIFS(Gögn!$I$2:$I$11876,Gögn!$F$2:$F$11876,$A70,Gögn!$A$2:$A$11876,H$207)/1000</f>
        <v>0</v>
      </c>
      <c r="I70" s="22">
        <f>SUMIFS(Gögn!$I$2:$I$11876,Gögn!$F$2:$F$11876,$A70,Gögn!$A$2:$A$11876,I$207)/1000</f>
        <v>0</v>
      </c>
      <c r="J70" s="22">
        <f>SUMIFS(Gögn!$I$2:$I$11876,Gögn!$F$2:$F$11876,$A70,Gögn!$A$2:$A$11876,J$207)/1000</f>
        <v>0</v>
      </c>
      <c r="K70" s="22">
        <f>SUMIFS(Gögn!$I$2:$I$11876,Gögn!$F$2:$F$11876,$A70,Gögn!$A$2:$A$11876,K$207)/1000</f>
        <v>0</v>
      </c>
      <c r="L70" s="22">
        <f>SUMIFS(Gögn!$I$2:$I$11876,Gögn!$F$2:$F$11876,$A70,Gögn!$A$2:$A$11876,L$207)/1000</f>
        <v>0</v>
      </c>
      <c r="M70" s="22">
        <f>SUMIFS(Gögn!$I$2:$I$11876,Gögn!$F$2:$F$11876,$A70,Gögn!$A$2:$A$11876,M$207)/1000</f>
        <v>0</v>
      </c>
      <c r="N70" s="22">
        <f>SUMIFS(Gögn!$I$2:$I$11876,Gögn!$F$2:$F$11876,$A70,Gögn!$A$2:$A$11876,N$207)/1000</f>
        <v>0</v>
      </c>
      <c r="O70" s="22">
        <f>SUMIFS(Gögn!$I$2:$I$11876,Gögn!$F$2:$F$11876,$A70,Gögn!$A$2:$A$11876,O$207)/1000</f>
        <v>0</v>
      </c>
      <c r="P70" s="22">
        <f>SUMIFS(Gögn!$I$2:$I$11876,Gögn!$F$2:$F$11876,$A70,Gögn!$A$2:$A$11876,P$207)/1000</f>
        <v>0</v>
      </c>
      <c r="Q70" s="22">
        <f>SUMIFS(Gögn!$I$2:$I$11876,Gögn!$F$2:$F$11876,$A70,Gögn!$A$2:$A$11876,Q$207)/1000</f>
        <v>0</v>
      </c>
      <c r="R70" s="22">
        <f>SUMIFS(Gögn!$I$2:$I$11876,Gögn!$F$2:$F$11876,$A70,Gögn!$A$2:$A$11876,R$207)/1000</f>
        <v>0</v>
      </c>
      <c r="S70" s="22">
        <f>SUMIFS(Gögn!$I$2:$I$11876,Gögn!$F$2:$F$11876,$A70,Gögn!$A$2:$A$11876,S$207)/1000</f>
        <v>0</v>
      </c>
      <c r="T70" s="22">
        <f>SUMIFS(Gögn!$I$2:$I$11876,Gögn!$F$2:$F$11876,$A70,Gögn!$A$2:$A$11876,T$207)/1000</f>
        <v>0</v>
      </c>
      <c r="U70" s="22">
        <f>SUMIFS(Gögn!$I$2:$I$11876,Gögn!$F$2:$F$11876,$A70,Gögn!$A$2:$A$11876,U$207)/1000</f>
        <v>0</v>
      </c>
      <c r="V70" s="22">
        <f>SUMIFS(Gögn!$I$2:$I$11876,Gögn!$F$2:$F$11876,$A70,Gögn!$A$2:$A$11876,V$207)/1000</f>
        <v>0</v>
      </c>
      <c r="W70" s="22">
        <f>SUMIFS(Gögn!$I$2:$I$11876,Gögn!$F$2:$F$11876,$A70,Gögn!$A$2:$A$11876,W$207)/1000</f>
        <v>1430.165</v>
      </c>
      <c r="X70" s="22">
        <f>SUMIFS(Gögn!$I$2:$I$11876,Gögn!$F$2:$F$11876,$A70,Gögn!$A$2:$A$11876,X$207)/1000</f>
        <v>6115.9040000000005</v>
      </c>
      <c r="Y70" s="22">
        <f>SUMIFS(Gögn!$I$2:$I$11876,Gögn!$F$2:$F$11876,$A70,Gögn!$A$2:$A$11876,Y$207)/1000</f>
        <v>0</v>
      </c>
      <c r="Z70" s="22">
        <f>SUMIFS(Gögn!$I$2:$I$11876,Gögn!$F$2:$F$11876,$A70,Gögn!$A$2:$A$11876,Z$207)/1000</f>
        <v>0</v>
      </c>
      <c r="AA70" s="22">
        <f>SUMIFS(Gögn!$I$2:$I$11876,Gögn!$F$2:$F$11876,$A70,Gögn!$A$2:$A$11876,AA$207)/1000</f>
        <v>0</v>
      </c>
      <c r="AB70" s="22">
        <f>SUMIFS(Gögn!$I$2:$I$11876,Gögn!$F$2:$F$11876,$A70,Gögn!$A$2:$A$11876,AB$207)/1000</f>
        <v>0</v>
      </c>
      <c r="AC70" s="22">
        <f>SUMIFS(Gögn!$I$2:$I$11876,Gögn!$F$2:$F$11876,$A70,Gögn!$A$2:$A$11876,AC$207)/1000</f>
        <v>0</v>
      </c>
      <c r="AD70" s="22">
        <f>SUMIFS(Gögn!$I$2:$I$11876,Gögn!$F$2:$F$11876,$A70,Gögn!$A$2:$A$11876,AD$207)/1000</f>
        <v>10075.563</v>
      </c>
      <c r="AE70" s="22">
        <f>SUMIFS(Gögn!$I$2:$I$11876,Gögn!$F$2:$F$11876,$A70,Gögn!$A$2:$A$11876,AE$207)/1000</f>
        <v>15173.963</v>
      </c>
      <c r="AF70" s="22">
        <f>SUMIFS(Gögn!$I$2:$I$11876,Gögn!$F$2:$F$11876,$A70,Gögn!$A$2:$A$11876,AF$207)/1000</f>
        <v>14714.553</v>
      </c>
      <c r="AG70" s="22">
        <f>SUMIFS(Gögn!$I$2:$I$11876,Gögn!$F$2:$F$11876,$A70,Gögn!$A$2:$A$11876,AG$207)/1000</f>
        <v>0</v>
      </c>
      <c r="AH70" s="22">
        <f>SUMIFS(Gögn!$I$2:$I$11876,Gögn!$F$2:$F$11876,$A70,Gögn!$A$2:$A$11876,AH$207)/1000</f>
        <v>0</v>
      </c>
      <c r="AI70" s="22">
        <f>SUMIFS(Gögn!$I$2:$I$11876,Gögn!$F$2:$F$11876,$A70,Gögn!$A$2:$A$11876,AI$207)/1000</f>
        <v>0</v>
      </c>
      <c r="AJ70" s="22">
        <f>SUMIFS(Gögn!$I$2:$I$11876,Gögn!$F$2:$F$11876,$A70,Gögn!$A$2:$A$11876,AJ$207)/1000</f>
        <v>0</v>
      </c>
      <c r="AK70" s="22">
        <f>SUMIFS(Gögn!$I$2:$I$11876,Gögn!$F$2:$F$11876,$A70,Gögn!$A$2:$A$11876,AK$207)/1000</f>
        <v>0</v>
      </c>
      <c r="AL70" s="22">
        <f>SUMIFS(Gögn!$I$2:$I$11876,Gögn!$F$2:$F$11876,$A70,Gögn!$A$2:$A$11876,AL$207)/1000</f>
        <v>0</v>
      </c>
      <c r="AM70" s="22">
        <f>SUMIFS(Gögn!$I$2:$I$11876,Gögn!$F$2:$F$11876,$A70,Gögn!$A$2:$A$11876,AM$207)/1000</f>
        <v>0</v>
      </c>
      <c r="AN70" s="22">
        <f>SUMIFS(Gögn!$I$2:$I$11876,Gögn!$F$2:$F$11876,$A70,Gögn!$A$2:$A$11876,AN$207)/1000</f>
        <v>0</v>
      </c>
      <c r="AO70" s="22">
        <f>SUMIFS(Gögn!$I$2:$I$11876,Gögn!$F$2:$F$11876,$A70,Gögn!$A$2:$A$11876,AO$207)/1000</f>
        <v>0</v>
      </c>
      <c r="AP70" s="22">
        <f>SUMIFS(Gögn!$I$2:$I$11876,Gögn!$F$2:$F$11876,$A70,Gögn!$A$2:$A$11876,AP$207)/1000</f>
        <v>0</v>
      </c>
      <c r="AQ70" s="22">
        <f>SUMIFS(Gögn!$I$2:$I$11876,Gögn!$F$2:$F$11876,$A70,Gögn!$A$2:$A$11876,AQ$207)/1000</f>
        <v>0</v>
      </c>
      <c r="AR70" s="22">
        <f>SUMIFS(Gögn!$I$2:$I$11876,Gögn!$F$2:$F$11876,$A70,Gögn!$A$2:$A$11876,AR$207)/1000</f>
        <v>0</v>
      </c>
      <c r="AS70" s="22">
        <f>SUMIFS(Gögn!$I$2:$I$11876,Gögn!$F$2:$F$11876,$A70,Gögn!$A$2:$A$11876,AS$207)/1000</f>
        <v>0</v>
      </c>
      <c r="AT70" s="22">
        <f>SUMIFS(Gögn!$I$2:$I$11876,Gögn!$F$2:$F$11876,$A70,Gögn!$A$2:$A$11876,AT$207)/1000</f>
        <v>0</v>
      </c>
      <c r="AU70" s="22">
        <f>SUMIFS(Gögn!$I$2:$I$11876,Gögn!$F$2:$F$11876,$A70,Gögn!$A$2:$A$11876,AU$207)/1000</f>
        <v>0</v>
      </c>
      <c r="AV70" s="22">
        <f>SUMIFS(Gögn!$I$2:$I$11876,Gögn!$F$2:$F$11876,$A70,Gögn!$A$2:$A$11876,AV$207)/1000</f>
        <v>0</v>
      </c>
      <c r="AW70" s="22">
        <f>SUMIFS(Gögn!$I$2:$I$11876,Gögn!$F$2:$F$11876,$A70,Gögn!$A$2:$A$11876,AW$207)/1000</f>
        <v>0</v>
      </c>
      <c r="AX70" s="22">
        <f>SUMIFS(Gögn!$I$2:$I$11876,Gögn!$F$2:$F$11876,$A70,Gögn!$A$2:$A$11876,AX$207)/1000</f>
        <v>0</v>
      </c>
      <c r="AY70" s="22">
        <f>SUMIFS(Gögn!$I$2:$I$11876,Gögn!$F$2:$F$11876,$A70,Gögn!$A$2:$A$11876,AY$207)/1000</f>
        <v>0</v>
      </c>
      <c r="AZ70" s="22">
        <f>SUMIFS(Gögn!$I$2:$I$11876,Gögn!$F$2:$F$11876,$A70,Gögn!$A$2:$A$11876,AZ$207)/1000</f>
        <v>0</v>
      </c>
      <c r="BA70" s="22">
        <f>SUMIFS(Gögn!$I$2:$I$11876,Gögn!$F$2:$F$11876,$A70,Gögn!$A$2:$A$11876,BA$207)/1000</f>
        <v>0</v>
      </c>
      <c r="BB70" s="22">
        <f>SUMIFS(Gögn!$I$2:$I$11876,Gögn!$F$2:$F$11876,$A70,Gögn!$A$2:$A$11876,BB$207)/1000</f>
        <v>0</v>
      </c>
      <c r="BC70" s="22">
        <f>SUMIFS(Gögn!$I$2:$I$11876,Gögn!$F$2:$F$11876,$A70,Gögn!$A$2:$A$11876,BC$207)/1000</f>
        <v>0</v>
      </c>
      <c r="BD70" s="22">
        <f>SUMIFS(Gögn!$I$2:$I$11876,Gögn!$F$2:$F$11876,$A70,Gögn!$A$2:$A$11876,BD$207)/1000</f>
        <v>0</v>
      </c>
      <c r="BE70" s="22">
        <f>SUMIFS(Gögn!$I$2:$I$11876,Gögn!$F$2:$F$11876,$A70,Gögn!$A$2:$A$11876,BE$207)/1000</f>
        <v>767.27499999999998</v>
      </c>
      <c r="BF70" s="22">
        <f>SUMIFS(Gögn!$I$2:$I$11876,Gögn!$F$2:$F$11876,$A70,Gögn!$A$2:$A$11876,BF$207)/1000</f>
        <v>102.982</v>
      </c>
      <c r="BG70" s="22">
        <f>SUMIFS(Gögn!$I$2:$I$11876,Gögn!$F$2:$F$11876,$A70,Gögn!$A$2:$A$11876,BG$207)/1000</f>
        <v>1488.9559999999999</v>
      </c>
      <c r="BH70" s="22">
        <f>SUMIFS(Gögn!$I$2:$I$11876,Gögn!$F$2:$F$11876,$A70,Gögn!$A$2:$A$11876,BH$207)/1000</f>
        <v>0</v>
      </c>
      <c r="BI70" s="22">
        <f>SUMIFS(Gögn!$I$2:$I$11876,Gögn!$F$2:$F$11876,$A70,Gögn!$A$2:$A$11876,BI$207)/1000</f>
        <v>0</v>
      </c>
      <c r="BJ70" s="22">
        <f>SUMIFS(Gögn!$I$2:$I$11876,Gögn!$F$2:$F$11876,$A70,Gögn!$A$2:$A$11876,BJ$207)/1000</f>
        <v>0</v>
      </c>
      <c r="BK70" s="22">
        <f>SUMIFS(Gögn!$I$2:$I$11876,Gögn!$F$2:$F$11876,$A70,Gögn!$A$2:$A$11876,BK$207)/1000</f>
        <v>0</v>
      </c>
      <c r="BL70" s="22">
        <f>SUMIFS(Gögn!$I$2:$I$11876,Gögn!$F$2:$F$11876,$A70,Gögn!$A$2:$A$11876,BL$207)/1000</f>
        <v>56596.025999999998</v>
      </c>
      <c r="BM70" s="22">
        <f>SUMIFS(Gögn!$I$2:$I$11876,Gögn!$F$2:$F$11876,$A70,Gögn!$A$2:$A$11876,BM$207)/1000</f>
        <v>288.40600000000001</v>
      </c>
      <c r="BN70" s="22">
        <f>SUMIFS(Gögn!$I$2:$I$11876,Gögn!$F$2:$F$11876,$A70,Gögn!$A$2:$A$11876,BN$207)/1000</f>
        <v>685.70299999999997</v>
      </c>
      <c r="BO70" s="22">
        <f>SUMIFS(Gögn!$I$2:$I$11876,Gögn!$F$2:$F$11876,$A70,Gögn!$A$2:$A$11876,BO$207)/1000</f>
        <v>0</v>
      </c>
      <c r="BP70" s="22">
        <f>SUMIFS(Gögn!$I$2:$I$11876,Gögn!$F$2:$F$11876,$A70,Gögn!$A$2:$A$11876,BP$207)/1000</f>
        <v>0</v>
      </c>
      <c r="BQ70" s="22">
        <f>SUMIFS(Gögn!$I$2:$I$11876,Gögn!$F$2:$F$11876,$A70,Gögn!$A$2:$A$11876,BQ$207)/1000</f>
        <v>0</v>
      </c>
      <c r="BR70" s="22">
        <f>SUMIFS(Gögn!$I$2:$I$11876,Gögn!$F$2:$F$11876,$A70,Gögn!$A$2:$A$11876,BR$207)/1000</f>
        <v>0</v>
      </c>
      <c r="BS70" s="22">
        <f>SUMIFS(Gögn!$I$2:$I$11876,Gögn!$F$2:$F$11876,$A70,Gögn!$A$2:$A$11876,BS$207)/1000</f>
        <v>46476</v>
      </c>
      <c r="BT70" s="22">
        <f>SUMIFS(Gögn!$I$2:$I$11876,Gögn!$F$2:$F$11876,$A70,Gögn!$A$2:$A$11876,BT$207)/1000</f>
        <v>194860</v>
      </c>
      <c r="BU70" s="22">
        <f>SUMIFS(Gögn!$I$2:$I$11876,Gögn!$F$2:$F$11876,$A70,Gögn!$A$2:$A$11876,BU$207)/1000</f>
        <v>8815</v>
      </c>
      <c r="BV70" s="22">
        <f>SUMIFS(Gögn!$I$2:$I$11876,Gögn!$F$2:$F$11876,$A70,Gögn!$A$2:$A$11876,BV$207)/1000</f>
        <v>272.66699999999997</v>
      </c>
      <c r="BW70" s="22">
        <f>SUMIFS(Gögn!$I$2:$I$11876,Gögn!$F$2:$F$11876,$A70,Gögn!$A$2:$A$11876,BW$207)/1000</f>
        <v>0</v>
      </c>
      <c r="BX70" s="22">
        <f>SUMIFS(Gögn!$I$2:$I$11876,Gögn!$F$2:$F$11876,$A70,Gögn!$A$2:$A$11876,BX$207)/1000</f>
        <v>2022.4359999999999</v>
      </c>
      <c r="BY70" s="22">
        <f>SUMIFS(Gögn!$I$2:$I$11876,Gögn!$F$2:$F$11876,$A70,Gögn!$A$2:$A$11876,BY$207)/1000</f>
        <v>31338.47</v>
      </c>
      <c r="BZ70" s="22">
        <f>SUMIFS(Gögn!$I$2:$I$11876,Gögn!$F$2:$F$11876,$A70,Gögn!$A$2:$A$11876,BZ$207)/1000</f>
        <v>52187.474999999999</v>
      </c>
      <c r="CA70" s="22">
        <f>SUMIFS(Gögn!$I$2:$I$11876,Gögn!$F$2:$F$11876,$A70,Gögn!$A$2:$A$11876,CA$207)/1000</f>
        <v>-48939.79</v>
      </c>
      <c r="CB70" s="22">
        <f>SUMIFS(Gögn!$I$2:$I$11876,Gögn!$F$2:$F$11876,$A70,Gögn!$A$2:$A$11876,CB$207)/1000</f>
        <v>24708.830999999998</v>
      </c>
      <c r="CC70" s="22">
        <f>SUMIFS(Gögn!$I$2:$I$11876,Gögn!$F$2:$F$11876,$A70,Gögn!$A$2:$A$11876,CC$207)/1000</f>
        <v>0</v>
      </c>
      <c r="CD70" s="22">
        <f>SUMIFS(Gögn!$I$2:$I$11876,Gögn!$F$2:$F$11876,$A70,Gögn!$A$2:$A$11876,CD$207)/1000</f>
        <v>0</v>
      </c>
    </row>
    <row r="71" spans="1:82" ht="15">
      <c r="A71" s="5" t="s">
        <v>21</v>
      </c>
      <c r="B71" s="5"/>
      <c r="C71" s="23" t="s">
        <v>22</v>
      </c>
      <c r="D71" s="24">
        <f>SUM(E71:CD71)</f>
        <v>152135.584</v>
      </c>
      <c r="E71" s="24">
        <f>SUMIFS(Gögn!$I$2:$I$11876,Gögn!$F$2:$F$11876,$A71,Gögn!$A$2:$A$11876,E$207)/1000</f>
        <v>0</v>
      </c>
      <c r="F71" s="24">
        <f>SUMIFS(Gögn!$I$2:$I$11876,Gögn!$F$2:$F$11876,$A71,Gögn!$A$2:$A$11876,F$207)/1000</f>
        <v>0</v>
      </c>
      <c r="G71" s="24">
        <f>SUMIFS(Gögn!$I$2:$I$11876,Gögn!$F$2:$F$11876,$A71,Gögn!$A$2:$A$11876,G$207)/1000</f>
        <v>0</v>
      </c>
      <c r="H71" s="24">
        <f>SUMIFS(Gögn!$I$2:$I$11876,Gögn!$F$2:$F$11876,$A71,Gögn!$A$2:$A$11876,H$207)/1000</f>
        <v>0</v>
      </c>
      <c r="I71" s="24">
        <f>SUMIFS(Gögn!$I$2:$I$11876,Gögn!$F$2:$F$11876,$A71,Gögn!$A$2:$A$11876,I$207)/1000</f>
        <v>0</v>
      </c>
      <c r="J71" s="24">
        <f>SUMIFS(Gögn!$I$2:$I$11876,Gögn!$F$2:$F$11876,$A71,Gögn!$A$2:$A$11876,J$207)/1000</f>
        <v>0</v>
      </c>
      <c r="K71" s="24">
        <f>SUMIFS(Gögn!$I$2:$I$11876,Gögn!$F$2:$F$11876,$A71,Gögn!$A$2:$A$11876,K$207)/1000</f>
        <v>0</v>
      </c>
      <c r="L71" s="24">
        <f>SUMIFS(Gögn!$I$2:$I$11876,Gögn!$F$2:$F$11876,$A71,Gögn!$A$2:$A$11876,L$207)/1000</f>
        <v>183</v>
      </c>
      <c r="M71" s="24">
        <f>SUMIFS(Gögn!$I$2:$I$11876,Gögn!$F$2:$F$11876,$A71,Gögn!$A$2:$A$11876,M$207)/1000</f>
        <v>675</v>
      </c>
      <c r="N71" s="24">
        <f>SUMIFS(Gögn!$I$2:$I$11876,Gögn!$F$2:$F$11876,$A71,Gögn!$A$2:$A$11876,N$207)/1000</f>
        <v>1353</v>
      </c>
      <c r="O71" s="24">
        <f>SUMIFS(Gögn!$I$2:$I$11876,Gögn!$F$2:$F$11876,$A71,Gögn!$A$2:$A$11876,O$207)/1000</f>
        <v>7486</v>
      </c>
      <c r="P71" s="24">
        <f>SUMIFS(Gögn!$I$2:$I$11876,Gögn!$F$2:$F$11876,$A71,Gögn!$A$2:$A$11876,P$207)/1000</f>
        <v>10591</v>
      </c>
      <c r="Q71" s="24">
        <f>SUMIFS(Gögn!$I$2:$I$11876,Gögn!$F$2:$F$11876,$A71,Gögn!$A$2:$A$11876,Q$207)/1000</f>
        <v>6788</v>
      </c>
      <c r="R71" s="24">
        <f>SUMIFS(Gögn!$I$2:$I$11876,Gögn!$F$2:$F$11876,$A71,Gögn!$A$2:$A$11876,R$207)/1000</f>
        <v>0</v>
      </c>
      <c r="S71" s="24">
        <f>SUMIFS(Gögn!$I$2:$I$11876,Gögn!$F$2:$F$11876,$A71,Gögn!$A$2:$A$11876,S$207)/1000</f>
        <v>0</v>
      </c>
      <c r="T71" s="24">
        <f>SUMIFS(Gögn!$I$2:$I$11876,Gögn!$F$2:$F$11876,$A71,Gögn!$A$2:$A$11876,T$207)/1000</f>
        <v>0</v>
      </c>
      <c r="U71" s="24">
        <f>SUMIFS(Gögn!$I$2:$I$11876,Gögn!$F$2:$F$11876,$A71,Gögn!$A$2:$A$11876,U$207)/1000</f>
        <v>0</v>
      </c>
      <c r="V71" s="24">
        <f>SUMIFS(Gögn!$I$2:$I$11876,Gögn!$F$2:$F$11876,$A71,Gögn!$A$2:$A$11876,V$207)/1000</f>
        <v>0</v>
      </c>
      <c r="W71" s="24">
        <f>SUMIFS(Gögn!$I$2:$I$11876,Gögn!$F$2:$F$11876,$A71,Gögn!$A$2:$A$11876,W$207)/1000</f>
        <v>0</v>
      </c>
      <c r="X71" s="24">
        <f>SUMIFS(Gögn!$I$2:$I$11876,Gögn!$F$2:$F$11876,$A71,Gögn!$A$2:$A$11876,X$207)/1000</f>
        <v>0</v>
      </c>
      <c r="Y71" s="24">
        <f>SUMIFS(Gögn!$I$2:$I$11876,Gögn!$F$2:$F$11876,$A71,Gögn!$A$2:$A$11876,Y$207)/1000</f>
        <v>115640</v>
      </c>
      <c r="Z71" s="24">
        <f>SUMIFS(Gögn!$I$2:$I$11876,Gögn!$F$2:$F$11876,$A71,Gögn!$A$2:$A$11876,Z$207)/1000</f>
        <v>7501</v>
      </c>
      <c r="AA71" s="24">
        <f>SUMIFS(Gögn!$I$2:$I$11876,Gögn!$F$2:$F$11876,$A71,Gögn!$A$2:$A$11876,AA$207)/1000</f>
        <v>1330</v>
      </c>
      <c r="AB71" s="24">
        <f>SUMIFS(Gögn!$I$2:$I$11876,Gögn!$F$2:$F$11876,$A71,Gögn!$A$2:$A$11876,AB$207)/1000</f>
        <v>1550</v>
      </c>
      <c r="AC71" s="24">
        <f>SUMIFS(Gögn!$I$2:$I$11876,Gögn!$F$2:$F$11876,$A71,Gögn!$A$2:$A$11876,AC$207)/1000</f>
        <v>0</v>
      </c>
      <c r="AD71" s="24">
        <f>SUMIFS(Gögn!$I$2:$I$11876,Gögn!$F$2:$F$11876,$A71,Gögn!$A$2:$A$11876,AD$207)/1000</f>
        <v>0</v>
      </c>
      <c r="AE71" s="24">
        <f>SUMIFS(Gögn!$I$2:$I$11876,Gögn!$F$2:$F$11876,$A71,Gögn!$A$2:$A$11876,AE$207)/1000</f>
        <v>0</v>
      </c>
      <c r="AF71" s="24">
        <f>SUMIFS(Gögn!$I$2:$I$11876,Gögn!$F$2:$F$11876,$A71,Gögn!$A$2:$A$11876,AF$207)/1000</f>
        <v>0</v>
      </c>
      <c r="AG71" s="24">
        <f>SUMIFS(Gögn!$I$2:$I$11876,Gögn!$F$2:$F$11876,$A71,Gögn!$A$2:$A$11876,AG$207)/1000</f>
        <v>0</v>
      </c>
      <c r="AH71" s="24">
        <f>SUMIFS(Gögn!$I$2:$I$11876,Gögn!$F$2:$F$11876,$A71,Gögn!$A$2:$A$11876,AH$207)/1000</f>
        <v>0</v>
      </c>
      <c r="AI71" s="24">
        <f>SUMIFS(Gögn!$I$2:$I$11876,Gögn!$F$2:$F$11876,$A71,Gögn!$A$2:$A$11876,AI$207)/1000</f>
        <v>0</v>
      </c>
      <c r="AJ71" s="24">
        <f>SUMIFS(Gögn!$I$2:$I$11876,Gögn!$F$2:$F$11876,$A71,Gögn!$A$2:$A$11876,AJ$207)/1000</f>
        <v>0</v>
      </c>
      <c r="AK71" s="24">
        <f>SUMIFS(Gögn!$I$2:$I$11876,Gögn!$F$2:$F$11876,$A71,Gögn!$A$2:$A$11876,AK$207)/1000</f>
        <v>0</v>
      </c>
      <c r="AL71" s="24">
        <f>SUMIFS(Gögn!$I$2:$I$11876,Gögn!$F$2:$F$11876,$A71,Gögn!$A$2:$A$11876,AL$207)/1000</f>
        <v>0</v>
      </c>
      <c r="AM71" s="24">
        <f>SUMIFS(Gögn!$I$2:$I$11876,Gögn!$F$2:$F$11876,$A71,Gögn!$A$2:$A$11876,AM$207)/1000</f>
        <v>0</v>
      </c>
      <c r="AN71" s="24">
        <f>SUMIFS(Gögn!$I$2:$I$11876,Gögn!$F$2:$F$11876,$A71,Gögn!$A$2:$A$11876,AN$207)/1000</f>
        <v>0</v>
      </c>
      <c r="AO71" s="24">
        <f>SUMIFS(Gögn!$I$2:$I$11876,Gögn!$F$2:$F$11876,$A71,Gögn!$A$2:$A$11876,AO$207)/1000</f>
        <v>0</v>
      </c>
      <c r="AP71" s="24">
        <f>SUMIFS(Gögn!$I$2:$I$11876,Gögn!$F$2:$F$11876,$A71,Gögn!$A$2:$A$11876,AP$207)/1000</f>
        <v>0</v>
      </c>
      <c r="AQ71" s="24">
        <f>SUMIFS(Gögn!$I$2:$I$11876,Gögn!$F$2:$F$11876,$A71,Gögn!$A$2:$A$11876,AQ$207)/1000</f>
        <v>0</v>
      </c>
      <c r="AR71" s="24">
        <f>SUMIFS(Gögn!$I$2:$I$11876,Gögn!$F$2:$F$11876,$A71,Gögn!$A$2:$A$11876,AR$207)/1000</f>
        <v>0</v>
      </c>
      <c r="AS71" s="24">
        <f>SUMIFS(Gögn!$I$2:$I$11876,Gögn!$F$2:$F$11876,$A71,Gögn!$A$2:$A$11876,AS$207)/1000</f>
        <v>0</v>
      </c>
      <c r="AT71" s="24">
        <f>SUMIFS(Gögn!$I$2:$I$11876,Gögn!$F$2:$F$11876,$A71,Gögn!$A$2:$A$11876,AT$207)/1000</f>
        <v>0</v>
      </c>
      <c r="AU71" s="24">
        <f>SUMIFS(Gögn!$I$2:$I$11876,Gögn!$F$2:$F$11876,$A71,Gögn!$A$2:$A$11876,AU$207)/1000</f>
        <v>0</v>
      </c>
      <c r="AV71" s="24">
        <f>SUMIFS(Gögn!$I$2:$I$11876,Gögn!$F$2:$F$11876,$A71,Gögn!$A$2:$A$11876,AV$207)/1000</f>
        <v>0</v>
      </c>
      <c r="AW71" s="24">
        <f>SUMIFS(Gögn!$I$2:$I$11876,Gögn!$F$2:$F$11876,$A71,Gögn!$A$2:$A$11876,AW$207)/1000</f>
        <v>0</v>
      </c>
      <c r="AX71" s="24">
        <f>SUMIFS(Gögn!$I$2:$I$11876,Gögn!$F$2:$F$11876,$A71,Gögn!$A$2:$A$11876,AX$207)/1000</f>
        <v>0</v>
      </c>
      <c r="AY71" s="24">
        <f>SUMIFS(Gögn!$I$2:$I$11876,Gögn!$F$2:$F$11876,$A71,Gögn!$A$2:$A$11876,AY$207)/1000</f>
        <v>0</v>
      </c>
      <c r="AZ71" s="24">
        <f>SUMIFS(Gögn!$I$2:$I$11876,Gögn!$F$2:$F$11876,$A71,Gögn!$A$2:$A$11876,AZ$207)/1000</f>
        <v>0</v>
      </c>
      <c r="BA71" s="24">
        <f>SUMIFS(Gögn!$I$2:$I$11876,Gögn!$F$2:$F$11876,$A71,Gögn!$A$2:$A$11876,BA$207)/1000</f>
        <v>0</v>
      </c>
      <c r="BB71" s="24">
        <f>SUMIFS(Gögn!$I$2:$I$11876,Gögn!$F$2:$F$11876,$A71,Gögn!$A$2:$A$11876,BB$207)/1000</f>
        <v>-961.41600000000005</v>
      </c>
      <c r="BC71" s="24">
        <f>SUMIFS(Gögn!$I$2:$I$11876,Gögn!$F$2:$F$11876,$A71,Gögn!$A$2:$A$11876,BC$207)/1000</f>
        <v>0</v>
      </c>
      <c r="BD71" s="24">
        <f>SUMIFS(Gögn!$I$2:$I$11876,Gögn!$F$2:$F$11876,$A71,Gögn!$A$2:$A$11876,BD$207)/1000</f>
        <v>0</v>
      </c>
      <c r="BE71" s="24">
        <f>SUMIFS(Gögn!$I$2:$I$11876,Gögn!$F$2:$F$11876,$A71,Gögn!$A$2:$A$11876,BE$207)/1000</f>
        <v>0</v>
      </c>
      <c r="BF71" s="24">
        <f>SUMIFS(Gögn!$I$2:$I$11876,Gögn!$F$2:$F$11876,$A71,Gögn!$A$2:$A$11876,BF$207)/1000</f>
        <v>0</v>
      </c>
      <c r="BG71" s="24">
        <f>SUMIFS(Gögn!$I$2:$I$11876,Gögn!$F$2:$F$11876,$A71,Gögn!$A$2:$A$11876,BG$207)/1000</f>
        <v>0</v>
      </c>
      <c r="BH71" s="24">
        <f>SUMIFS(Gögn!$I$2:$I$11876,Gögn!$F$2:$F$11876,$A71,Gögn!$A$2:$A$11876,BH$207)/1000</f>
        <v>0</v>
      </c>
      <c r="BI71" s="24">
        <f>SUMIFS(Gögn!$I$2:$I$11876,Gögn!$F$2:$F$11876,$A71,Gögn!$A$2:$A$11876,BI$207)/1000</f>
        <v>0</v>
      </c>
      <c r="BJ71" s="24">
        <f>SUMIFS(Gögn!$I$2:$I$11876,Gögn!$F$2:$F$11876,$A71,Gögn!$A$2:$A$11876,BJ$207)/1000</f>
        <v>0</v>
      </c>
      <c r="BK71" s="24">
        <f>SUMIFS(Gögn!$I$2:$I$11876,Gögn!$F$2:$F$11876,$A71,Gögn!$A$2:$A$11876,BK$207)/1000</f>
        <v>0</v>
      </c>
      <c r="BL71" s="24">
        <f>SUMIFS(Gögn!$I$2:$I$11876,Gögn!$F$2:$F$11876,$A71,Gögn!$A$2:$A$11876,BL$207)/1000</f>
        <v>0</v>
      </c>
      <c r="BM71" s="24">
        <f>SUMIFS(Gögn!$I$2:$I$11876,Gögn!$F$2:$F$11876,$A71,Gögn!$A$2:$A$11876,BM$207)/1000</f>
        <v>0</v>
      </c>
      <c r="BN71" s="24">
        <f>SUMIFS(Gögn!$I$2:$I$11876,Gögn!$F$2:$F$11876,$A71,Gögn!$A$2:$A$11876,BN$207)/1000</f>
        <v>0</v>
      </c>
      <c r="BO71" s="24">
        <f>SUMIFS(Gögn!$I$2:$I$11876,Gögn!$F$2:$F$11876,$A71,Gögn!$A$2:$A$11876,BO$207)/1000</f>
        <v>0</v>
      </c>
      <c r="BP71" s="24">
        <f>SUMIFS(Gögn!$I$2:$I$11876,Gögn!$F$2:$F$11876,$A71,Gögn!$A$2:$A$11876,BP$207)/1000</f>
        <v>0</v>
      </c>
      <c r="BQ71" s="24">
        <f>SUMIFS(Gögn!$I$2:$I$11876,Gögn!$F$2:$F$11876,$A71,Gögn!$A$2:$A$11876,BQ$207)/1000</f>
        <v>0</v>
      </c>
      <c r="BR71" s="24">
        <f>SUMIFS(Gögn!$I$2:$I$11876,Gögn!$F$2:$F$11876,$A71,Gögn!$A$2:$A$11876,BR$207)/1000</f>
        <v>0</v>
      </c>
      <c r="BS71" s="24">
        <f>SUMIFS(Gögn!$I$2:$I$11876,Gögn!$F$2:$F$11876,$A71,Gögn!$A$2:$A$11876,BS$207)/1000</f>
        <v>0</v>
      </c>
      <c r="BT71" s="24">
        <f>SUMIFS(Gögn!$I$2:$I$11876,Gögn!$F$2:$F$11876,$A71,Gögn!$A$2:$A$11876,BT$207)/1000</f>
        <v>0</v>
      </c>
      <c r="BU71" s="24">
        <f>SUMIFS(Gögn!$I$2:$I$11876,Gögn!$F$2:$F$11876,$A71,Gögn!$A$2:$A$11876,BU$207)/1000</f>
        <v>0</v>
      </c>
      <c r="BV71" s="24">
        <f>SUMIFS(Gögn!$I$2:$I$11876,Gögn!$F$2:$F$11876,$A71,Gögn!$A$2:$A$11876,BV$207)/1000</f>
        <v>0</v>
      </c>
      <c r="BW71" s="24">
        <f>SUMIFS(Gögn!$I$2:$I$11876,Gögn!$F$2:$F$11876,$A71,Gögn!$A$2:$A$11876,BW$207)/1000</f>
        <v>0</v>
      </c>
      <c r="BX71" s="24">
        <f>SUMIFS(Gögn!$I$2:$I$11876,Gögn!$F$2:$F$11876,$A71,Gögn!$A$2:$A$11876,BX$207)/1000</f>
        <v>0</v>
      </c>
      <c r="BY71" s="24">
        <f>SUMIFS(Gögn!$I$2:$I$11876,Gögn!$F$2:$F$11876,$A71,Gögn!$A$2:$A$11876,BY$207)/1000</f>
        <v>0</v>
      </c>
      <c r="BZ71" s="24">
        <f>SUMIFS(Gögn!$I$2:$I$11876,Gögn!$F$2:$F$11876,$A71,Gögn!$A$2:$A$11876,BZ$207)/1000</f>
        <v>0</v>
      </c>
      <c r="CA71" s="24">
        <f>SUMIFS(Gögn!$I$2:$I$11876,Gögn!$F$2:$F$11876,$A71,Gögn!$A$2:$A$11876,CA$207)/1000</f>
        <v>0</v>
      </c>
      <c r="CB71" s="24">
        <f>SUMIFS(Gögn!$I$2:$I$11876,Gögn!$F$2:$F$11876,$A71,Gögn!$A$2:$A$11876,CB$207)/1000</f>
        <v>0</v>
      </c>
      <c r="CC71" s="24">
        <f>SUMIFS(Gögn!$I$2:$I$11876,Gögn!$F$2:$F$11876,$A71,Gögn!$A$2:$A$11876,CC$207)/1000</f>
        <v>0</v>
      </c>
      <c r="CD71" s="24">
        <f>SUMIFS(Gögn!$I$2:$I$11876,Gögn!$F$2:$F$11876,$A71,Gögn!$A$2:$A$11876,CD$207)/1000</f>
        <v>0</v>
      </c>
    </row>
    <row r="72" spans="1:82" ht="15">
      <c r="A72" s="5" t="s">
        <v>23</v>
      </c>
      <c r="B72" s="5"/>
      <c r="C72" s="25" t="s">
        <v>24</v>
      </c>
      <c r="D72" s="22">
        <f>SUM(E72:CD72)</f>
        <v>144807.72200000001</v>
      </c>
      <c r="E72" s="22">
        <f>SUMIFS(Gögn!$I$2:$I$11876,Gögn!$F$2:$F$11876,$A72,Gögn!$A$2:$A$11876,E$207)/1000</f>
        <v>16659.721000000001</v>
      </c>
      <c r="F72" s="22">
        <f>SUMIFS(Gögn!$I$2:$I$11876,Gögn!$F$2:$F$11876,$A72,Gögn!$A$2:$A$11876,F$207)/1000</f>
        <v>25630.530999999999</v>
      </c>
      <c r="G72" s="22">
        <f>SUMIFS(Gögn!$I$2:$I$11876,Gögn!$F$2:$F$11876,$A72,Gögn!$A$2:$A$11876,G$207)/1000</f>
        <v>6456.3419999999996</v>
      </c>
      <c r="H72" s="22">
        <f>SUMIFS(Gögn!$I$2:$I$11876,Gögn!$F$2:$F$11876,$A72,Gögn!$A$2:$A$11876,H$207)/1000</f>
        <v>21.138999999999999</v>
      </c>
      <c r="I72" s="22">
        <f>SUMIFS(Gögn!$I$2:$I$11876,Gögn!$F$2:$F$11876,$A72,Gögn!$A$2:$A$11876,I$207)/1000</f>
        <v>1162.442</v>
      </c>
      <c r="J72" s="22">
        <f>SUMIFS(Gögn!$I$2:$I$11876,Gögn!$F$2:$F$11876,$A72,Gögn!$A$2:$A$11876,J$207)/1000</f>
        <v>148.88</v>
      </c>
      <c r="K72" s="22">
        <f>SUMIFS(Gögn!$I$2:$I$11876,Gögn!$F$2:$F$11876,$A72,Gögn!$A$2:$A$11876,K$207)/1000</f>
        <v>44.65</v>
      </c>
      <c r="L72" s="22">
        <f>SUMIFS(Gögn!$I$2:$I$11876,Gögn!$F$2:$F$11876,$A72,Gögn!$A$2:$A$11876,L$207)/1000</f>
        <v>0</v>
      </c>
      <c r="M72" s="22">
        <f>SUMIFS(Gögn!$I$2:$I$11876,Gögn!$F$2:$F$11876,$A72,Gögn!$A$2:$A$11876,M$207)/1000</f>
        <v>0</v>
      </c>
      <c r="N72" s="22">
        <f>SUMIFS(Gögn!$I$2:$I$11876,Gögn!$F$2:$F$11876,$A72,Gögn!$A$2:$A$11876,N$207)/1000</f>
        <v>0</v>
      </c>
      <c r="O72" s="22">
        <f>SUMIFS(Gögn!$I$2:$I$11876,Gögn!$F$2:$F$11876,$A72,Gögn!$A$2:$A$11876,O$207)/1000</f>
        <v>0</v>
      </c>
      <c r="P72" s="22">
        <f>SUMIFS(Gögn!$I$2:$I$11876,Gögn!$F$2:$F$11876,$A72,Gögn!$A$2:$A$11876,P$207)/1000</f>
        <v>0</v>
      </c>
      <c r="Q72" s="22">
        <f>SUMIFS(Gögn!$I$2:$I$11876,Gögn!$F$2:$F$11876,$A72,Gögn!$A$2:$A$11876,Q$207)/1000</f>
        <v>0</v>
      </c>
      <c r="R72" s="22">
        <f>SUMIFS(Gögn!$I$2:$I$11876,Gögn!$F$2:$F$11876,$A72,Gögn!$A$2:$A$11876,R$207)/1000</f>
        <v>0</v>
      </c>
      <c r="S72" s="22">
        <f>SUMIFS(Gögn!$I$2:$I$11876,Gögn!$F$2:$F$11876,$A72,Gögn!$A$2:$A$11876,S$207)/1000</f>
        <v>0</v>
      </c>
      <c r="T72" s="22">
        <f>SUMIFS(Gögn!$I$2:$I$11876,Gögn!$F$2:$F$11876,$A72,Gögn!$A$2:$A$11876,T$207)/1000</f>
        <v>0</v>
      </c>
      <c r="U72" s="22">
        <f>SUMIFS(Gögn!$I$2:$I$11876,Gögn!$F$2:$F$11876,$A72,Gögn!$A$2:$A$11876,U$207)/1000</f>
        <v>0</v>
      </c>
      <c r="V72" s="22">
        <f>SUMIFS(Gögn!$I$2:$I$11876,Gögn!$F$2:$F$11876,$A72,Gögn!$A$2:$A$11876,V$207)/1000</f>
        <v>0</v>
      </c>
      <c r="W72" s="22">
        <f>SUMIFS(Gögn!$I$2:$I$11876,Gögn!$F$2:$F$11876,$A72,Gögn!$A$2:$A$11876,W$207)/1000</f>
        <v>2808.777</v>
      </c>
      <c r="X72" s="22">
        <f>SUMIFS(Gögn!$I$2:$I$11876,Gögn!$F$2:$F$11876,$A72,Gögn!$A$2:$A$11876,X$207)/1000</f>
        <v>8168.308</v>
      </c>
      <c r="Y72" s="22">
        <f>SUMIFS(Gögn!$I$2:$I$11876,Gögn!$F$2:$F$11876,$A72,Gögn!$A$2:$A$11876,Y$207)/1000</f>
        <v>27794</v>
      </c>
      <c r="Z72" s="22">
        <f>SUMIFS(Gögn!$I$2:$I$11876,Gögn!$F$2:$F$11876,$A72,Gögn!$A$2:$A$11876,Z$207)/1000</f>
        <v>5748</v>
      </c>
      <c r="AA72" s="22">
        <f>SUMIFS(Gögn!$I$2:$I$11876,Gögn!$F$2:$F$11876,$A72,Gögn!$A$2:$A$11876,AA$207)/1000</f>
        <v>13416</v>
      </c>
      <c r="AB72" s="22">
        <f>SUMIFS(Gögn!$I$2:$I$11876,Gögn!$F$2:$F$11876,$A72,Gögn!$A$2:$A$11876,AB$207)/1000</f>
        <v>20</v>
      </c>
      <c r="AC72" s="22">
        <f>SUMIFS(Gögn!$I$2:$I$11876,Gögn!$F$2:$F$11876,$A72,Gögn!$A$2:$A$11876,AC$207)/1000</f>
        <v>0</v>
      </c>
      <c r="AD72" s="22">
        <f>SUMIFS(Gögn!$I$2:$I$11876,Gögn!$F$2:$F$11876,$A72,Gögn!$A$2:$A$11876,AD$207)/1000</f>
        <v>0</v>
      </c>
      <c r="AE72" s="22">
        <f>SUMIFS(Gögn!$I$2:$I$11876,Gögn!$F$2:$F$11876,$A72,Gögn!$A$2:$A$11876,AE$207)/1000</f>
        <v>0</v>
      </c>
      <c r="AF72" s="22">
        <f>SUMIFS(Gögn!$I$2:$I$11876,Gögn!$F$2:$F$11876,$A72,Gögn!$A$2:$A$11876,AF$207)/1000</f>
        <v>0</v>
      </c>
      <c r="AG72" s="22">
        <f>SUMIFS(Gögn!$I$2:$I$11876,Gögn!$F$2:$F$11876,$A72,Gögn!$A$2:$A$11876,AG$207)/1000</f>
        <v>0</v>
      </c>
      <c r="AH72" s="22">
        <f>SUMIFS(Gögn!$I$2:$I$11876,Gögn!$F$2:$F$11876,$A72,Gögn!$A$2:$A$11876,AH$207)/1000</f>
        <v>0</v>
      </c>
      <c r="AI72" s="22">
        <f>SUMIFS(Gögn!$I$2:$I$11876,Gögn!$F$2:$F$11876,$A72,Gögn!$A$2:$A$11876,AI$207)/1000</f>
        <v>0</v>
      </c>
      <c r="AJ72" s="22">
        <f>SUMIFS(Gögn!$I$2:$I$11876,Gögn!$F$2:$F$11876,$A72,Gögn!$A$2:$A$11876,AJ$207)/1000</f>
        <v>0</v>
      </c>
      <c r="AK72" s="22">
        <f>SUMIFS(Gögn!$I$2:$I$11876,Gögn!$F$2:$F$11876,$A72,Gögn!$A$2:$A$11876,AK$207)/1000</f>
        <v>0</v>
      </c>
      <c r="AL72" s="22">
        <f>SUMIFS(Gögn!$I$2:$I$11876,Gögn!$F$2:$F$11876,$A72,Gögn!$A$2:$A$11876,AL$207)/1000</f>
        <v>0</v>
      </c>
      <c r="AM72" s="22">
        <f>SUMIFS(Gögn!$I$2:$I$11876,Gögn!$F$2:$F$11876,$A72,Gögn!$A$2:$A$11876,AM$207)/1000</f>
        <v>0</v>
      </c>
      <c r="AN72" s="22">
        <f>SUMIFS(Gögn!$I$2:$I$11876,Gögn!$F$2:$F$11876,$A72,Gögn!$A$2:$A$11876,AN$207)/1000</f>
        <v>0</v>
      </c>
      <c r="AO72" s="22">
        <f>SUMIFS(Gögn!$I$2:$I$11876,Gögn!$F$2:$F$11876,$A72,Gögn!$A$2:$A$11876,AO$207)/1000</f>
        <v>0</v>
      </c>
      <c r="AP72" s="22">
        <f>SUMIFS(Gögn!$I$2:$I$11876,Gögn!$F$2:$F$11876,$A72,Gögn!$A$2:$A$11876,AP$207)/1000</f>
        <v>0</v>
      </c>
      <c r="AQ72" s="22">
        <f>SUMIFS(Gögn!$I$2:$I$11876,Gögn!$F$2:$F$11876,$A72,Gögn!$A$2:$A$11876,AQ$207)/1000</f>
        <v>0</v>
      </c>
      <c r="AR72" s="22">
        <f>SUMIFS(Gögn!$I$2:$I$11876,Gögn!$F$2:$F$11876,$A72,Gögn!$A$2:$A$11876,AR$207)/1000</f>
        <v>0</v>
      </c>
      <c r="AS72" s="22">
        <f>SUMIFS(Gögn!$I$2:$I$11876,Gögn!$F$2:$F$11876,$A72,Gögn!$A$2:$A$11876,AS$207)/1000</f>
        <v>0</v>
      </c>
      <c r="AT72" s="22">
        <f>SUMIFS(Gögn!$I$2:$I$11876,Gögn!$F$2:$F$11876,$A72,Gögn!$A$2:$A$11876,AT$207)/1000</f>
        <v>0</v>
      </c>
      <c r="AU72" s="22">
        <f>SUMIFS(Gögn!$I$2:$I$11876,Gögn!$F$2:$F$11876,$A72,Gögn!$A$2:$A$11876,AU$207)/1000</f>
        <v>0</v>
      </c>
      <c r="AV72" s="22">
        <f>SUMIFS(Gögn!$I$2:$I$11876,Gögn!$F$2:$F$11876,$A72,Gögn!$A$2:$A$11876,AV$207)/1000</f>
        <v>0</v>
      </c>
      <c r="AW72" s="22">
        <f>SUMIFS(Gögn!$I$2:$I$11876,Gögn!$F$2:$F$11876,$A72,Gögn!$A$2:$A$11876,AW$207)/1000</f>
        <v>0</v>
      </c>
      <c r="AX72" s="22">
        <f>SUMIFS(Gögn!$I$2:$I$11876,Gögn!$F$2:$F$11876,$A72,Gögn!$A$2:$A$11876,AX$207)/1000</f>
        <v>0</v>
      </c>
      <c r="AY72" s="22">
        <f>SUMIFS(Gögn!$I$2:$I$11876,Gögn!$F$2:$F$11876,$A72,Gögn!$A$2:$A$11876,AY$207)/1000</f>
        <v>0</v>
      </c>
      <c r="AZ72" s="22">
        <f>SUMIFS(Gögn!$I$2:$I$11876,Gögn!$F$2:$F$11876,$A72,Gögn!$A$2:$A$11876,AZ$207)/1000</f>
        <v>0</v>
      </c>
      <c r="BA72" s="22">
        <f>SUMIFS(Gögn!$I$2:$I$11876,Gögn!$F$2:$F$11876,$A72,Gögn!$A$2:$A$11876,BA$207)/1000</f>
        <v>0</v>
      </c>
      <c r="BB72" s="22">
        <f>SUMIFS(Gögn!$I$2:$I$11876,Gögn!$F$2:$F$11876,$A72,Gögn!$A$2:$A$11876,BB$207)/1000</f>
        <v>0</v>
      </c>
      <c r="BC72" s="22">
        <f>SUMIFS(Gögn!$I$2:$I$11876,Gögn!$F$2:$F$11876,$A72,Gögn!$A$2:$A$11876,BC$207)/1000</f>
        <v>0</v>
      </c>
      <c r="BD72" s="22">
        <f>SUMIFS(Gögn!$I$2:$I$11876,Gögn!$F$2:$F$11876,$A72,Gögn!$A$2:$A$11876,BD$207)/1000</f>
        <v>0</v>
      </c>
      <c r="BE72" s="22">
        <f>SUMIFS(Gögn!$I$2:$I$11876,Gögn!$F$2:$F$11876,$A72,Gögn!$A$2:$A$11876,BE$207)/1000</f>
        <v>14307.536</v>
      </c>
      <c r="BF72" s="22">
        <f>SUMIFS(Gögn!$I$2:$I$11876,Gögn!$F$2:$F$11876,$A72,Gögn!$A$2:$A$11876,BF$207)/1000</f>
        <v>3769.3229999999999</v>
      </c>
      <c r="BG72" s="22">
        <f>SUMIFS(Gögn!$I$2:$I$11876,Gögn!$F$2:$F$11876,$A72,Gögn!$A$2:$A$11876,BG$207)/1000</f>
        <v>6679.3419999999996</v>
      </c>
      <c r="BH72" s="22">
        <f>SUMIFS(Gögn!$I$2:$I$11876,Gögn!$F$2:$F$11876,$A72,Gögn!$A$2:$A$11876,BH$207)/1000</f>
        <v>1629.0740000000001</v>
      </c>
      <c r="BI72" s="22">
        <f>SUMIFS(Gögn!$I$2:$I$11876,Gögn!$F$2:$F$11876,$A72,Gögn!$A$2:$A$11876,BI$207)/1000</f>
        <v>0</v>
      </c>
      <c r="BJ72" s="22">
        <f>SUMIFS(Gögn!$I$2:$I$11876,Gögn!$F$2:$F$11876,$A72,Gögn!$A$2:$A$11876,BJ$207)/1000</f>
        <v>0</v>
      </c>
      <c r="BK72" s="22">
        <f>SUMIFS(Gögn!$I$2:$I$11876,Gögn!$F$2:$F$11876,$A72,Gögn!$A$2:$A$11876,BK$207)/1000</f>
        <v>0</v>
      </c>
      <c r="BL72" s="22">
        <f>SUMIFS(Gögn!$I$2:$I$11876,Gögn!$F$2:$F$11876,$A72,Gögn!$A$2:$A$11876,BL$207)/1000</f>
        <v>86.97</v>
      </c>
      <c r="BM72" s="22">
        <f>SUMIFS(Gögn!$I$2:$I$11876,Gögn!$F$2:$F$11876,$A72,Gögn!$A$2:$A$11876,BM$207)/1000</f>
        <v>4820.7489999999998</v>
      </c>
      <c r="BN72" s="22">
        <f>SUMIFS(Gögn!$I$2:$I$11876,Gögn!$F$2:$F$11876,$A72,Gögn!$A$2:$A$11876,BN$207)/1000</f>
        <v>4608.6490000000003</v>
      </c>
      <c r="BO72" s="22">
        <f>SUMIFS(Gögn!$I$2:$I$11876,Gögn!$F$2:$F$11876,$A72,Gögn!$A$2:$A$11876,BO$207)/1000</f>
        <v>0</v>
      </c>
      <c r="BP72" s="22">
        <f>SUMIFS(Gögn!$I$2:$I$11876,Gögn!$F$2:$F$11876,$A72,Gögn!$A$2:$A$11876,BP$207)/1000</f>
        <v>0</v>
      </c>
      <c r="BQ72" s="22">
        <f>SUMIFS(Gögn!$I$2:$I$11876,Gögn!$F$2:$F$11876,$A72,Gögn!$A$2:$A$11876,BQ$207)/1000</f>
        <v>0</v>
      </c>
      <c r="BR72" s="22">
        <f>SUMIFS(Gögn!$I$2:$I$11876,Gögn!$F$2:$F$11876,$A72,Gögn!$A$2:$A$11876,BR$207)/1000</f>
        <v>0</v>
      </c>
      <c r="BS72" s="22">
        <f>SUMIFS(Gögn!$I$2:$I$11876,Gögn!$F$2:$F$11876,$A72,Gögn!$A$2:$A$11876,BS$207)/1000</f>
        <v>0</v>
      </c>
      <c r="BT72" s="22">
        <f>SUMIFS(Gögn!$I$2:$I$11876,Gögn!$F$2:$F$11876,$A72,Gögn!$A$2:$A$11876,BT$207)/1000</f>
        <v>0</v>
      </c>
      <c r="BU72" s="22">
        <f>SUMIFS(Gögn!$I$2:$I$11876,Gögn!$F$2:$F$11876,$A72,Gögn!$A$2:$A$11876,BU$207)/1000</f>
        <v>0</v>
      </c>
      <c r="BV72" s="22">
        <f>SUMIFS(Gögn!$I$2:$I$11876,Gögn!$F$2:$F$11876,$A72,Gögn!$A$2:$A$11876,BV$207)/1000</f>
        <v>0</v>
      </c>
      <c r="BW72" s="22">
        <f>SUMIFS(Gögn!$I$2:$I$11876,Gögn!$F$2:$F$11876,$A72,Gögn!$A$2:$A$11876,BW$207)/1000</f>
        <v>0</v>
      </c>
      <c r="BX72" s="22">
        <f>SUMIFS(Gögn!$I$2:$I$11876,Gögn!$F$2:$F$11876,$A72,Gögn!$A$2:$A$11876,BX$207)/1000</f>
        <v>0</v>
      </c>
      <c r="BY72" s="22">
        <f>SUMIFS(Gögn!$I$2:$I$11876,Gögn!$F$2:$F$11876,$A72,Gögn!$A$2:$A$11876,BY$207)/1000</f>
        <v>141.036</v>
      </c>
      <c r="BZ72" s="22">
        <f>SUMIFS(Gögn!$I$2:$I$11876,Gögn!$F$2:$F$11876,$A72,Gögn!$A$2:$A$11876,BZ$207)/1000</f>
        <v>530.26400000000001</v>
      </c>
      <c r="CA72" s="22">
        <f>SUMIFS(Gögn!$I$2:$I$11876,Gögn!$F$2:$F$11876,$A72,Gögn!$A$2:$A$11876,CA$207)/1000</f>
        <v>0</v>
      </c>
      <c r="CB72" s="22">
        <f>SUMIFS(Gögn!$I$2:$I$11876,Gögn!$F$2:$F$11876,$A72,Gögn!$A$2:$A$11876,CB$207)/1000</f>
        <v>155.989</v>
      </c>
      <c r="CC72" s="22">
        <f>SUMIFS(Gögn!$I$2:$I$11876,Gögn!$F$2:$F$11876,$A72,Gögn!$A$2:$A$11876,CC$207)/1000</f>
        <v>0</v>
      </c>
      <c r="CD72" s="22">
        <f>SUMIFS(Gögn!$I$2:$I$11876,Gögn!$F$2:$F$11876,$A72,Gögn!$A$2:$A$11876,CD$207)/1000</f>
        <v>0</v>
      </c>
    </row>
    <row r="73" spans="1:82" s="48" customFormat="1" ht="15">
      <c r="A73" s="45" t="s">
        <v>465</v>
      </c>
      <c r="B73" s="45"/>
      <c r="C73" s="26" t="s">
        <v>16</v>
      </c>
      <c r="D73" s="46">
        <f>SUM(E73:CD73)</f>
        <v>716123.89099999995</v>
      </c>
      <c r="E73" s="46">
        <f t="shared" ref="E73:BP73" si="30">SUM(E69:E72)</f>
        <v>16659.721000000001</v>
      </c>
      <c r="F73" s="46">
        <f t="shared" si="30"/>
        <v>25630.530999999999</v>
      </c>
      <c r="G73" s="46">
        <f t="shared" si="30"/>
        <v>6456.3419999999996</v>
      </c>
      <c r="H73" s="46">
        <f t="shared" si="30"/>
        <v>21.138999999999999</v>
      </c>
      <c r="I73" s="46">
        <f t="shared" si="30"/>
        <v>1162.442</v>
      </c>
      <c r="J73" s="46">
        <f t="shared" si="30"/>
        <v>148.88</v>
      </c>
      <c r="K73" s="46">
        <f t="shared" si="30"/>
        <v>44.65</v>
      </c>
      <c r="L73" s="46">
        <f t="shared" si="30"/>
        <v>183</v>
      </c>
      <c r="M73" s="46">
        <f t="shared" si="30"/>
        <v>675</v>
      </c>
      <c r="N73" s="46">
        <f t="shared" si="30"/>
        <v>1353</v>
      </c>
      <c r="O73" s="46">
        <f t="shared" si="30"/>
        <v>7486</v>
      </c>
      <c r="P73" s="46">
        <f t="shared" si="30"/>
        <v>10591</v>
      </c>
      <c r="Q73" s="46">
        <f t="shared" si="30"/>
        <v>6788</v>
      </c>
      <c r="R73" s="46">
        <f t="shared" si="30"/>
        <v>0</v>
      </c>
      <c r="S73" s="46">
        <f t="shared" si="30"/>
        <v>0</v>
      </c>
      <c r="T73" s="46">
        <f t="shared" si="30"/>
        <v>0</v>
      </c>
      <c r="U73" s="46">
        <f t="shared" si="30"/>
        <v>0</v>
      </c>
      <c r="V73" s="46">
        <f t="shared" si="30"/>
        <v>0</v>
      </c>
      <c r="W73" s="46">
        <f t="shared" si="30"/>
        <v>4238.942</v>
      </c>
      <c r="X73" s="46">
        <f t="shared" si="30"/>
        <v>14284.212</v>
      </c>
      <c r="Y73" s="46">
        <f t="shared" si="30"/>
        <v>143434</v>
      </c>
      <c r="Z73" s="46">
        <f t="shared" si="30"/>
        <v>13249</v>
      </c>
      <c r="AA73" s="46">
        <f t="shared" si="30"/>
        <v>14746</v>
      </c>
      <c r="AB73" s="46">
        <f t="shared" si="30"/>
        <v>1570</v>
      </c>
      <c r="AC73" s="46">
        <f t="shared" si="30"/>
        <v>0</v>
      </c>
      <c r="AD73" s="46">
        <f t="shared" si="30"/>
        <v>10075.563</v>
      </c>
      <c r="AE73" s="46">
        <f t="shared" si="30"/>
        <v>15173.963</v>
      </c>
      <c r="AF73" s="46">
        <f t="shared" si="30"/>
        <v>14714.553</v>
      </c>
      <c r="AG73" s="46">
        <f t="shared" si="30"/>
        <v>0</v>
      </c>
      <c r="AH73" s="46">
        <f t="shared" si="30"/>
        <v>0</v>
      </c>
      <c r="AI73" s="46">
        <f t="shared" si="30"/>
        <v>0</v>
      </c>
      <c r="AJ73" s="46">
        <f t="shared" si="30"/>
        <v>0</v>
      </c>
      <c r="AK73" s="46">
        <f t="shared" si="30"/>
        <v>0</v>
      </c>
      <c r="AL73" s="46">
        <f t="shared" si="30"/>
        <v>0</v>
      </c>
      <c r="AM73" s="46">
        <f t="shared" si="30"/>
        <v>0</v>
      </c>
      <c r="AN73" s="46">
        <f t="shared" si="30"/>
        <v>0</v>
      </c>
      <c r="AO73" s="46">
        <f t="shared" si="30"/>
        <v>0</v>
      </c>
      <c r="AP73" s="46">
        <f t="shared" si="30"/>
        <v>0</v>
      </c>
      <c r="AQ73" s="46">
        <f t="shared" si="30"/>
        <v>0</v>
      </c>
      <c r="AR73" s="46">
        <f t="shared" si="30"/>
        <v>0</v>
      </c>
      <c r="AS73" s="46">
        <f t="shared" si="30"/>
        <v>0</v>
      </c>
      <c r="AT73" s="46">
        <f t="shared" si="30"/>
        <v>0</v>
      </c>
      <c r="AU73" s="46">
        <f t="shared" si="30"/>
        <v>0</v>
      </c>
      <c r="AV73" s="46">
        <f t="shared" si="30"/>
        <v>0</v>
      </c>
      <c r="AW73" s="46">
        <f t="shared" si="30"/>
        <v>0</v>
      </c>
      <c r="AX73" s="46">
        <f t="shared" si="30"/>
        <v>0</v>
      </c>
      <c r="AY73" s="46">
        <f t="shared" si="30"/>
        <v>0</v>
      </c>
      <c r="AZ73" s="46">
        <f t="shared" si="30"/>
        <v>0</v>
      </c>
      <c r="BA73" s="46">
        <f t="shared" si="30"/>
        <v>0</v>
      </c>
      <c r="BB73" s="46">
        <f t="shared" si="30"/>
        <v>-961.41600000000005</v>
      </c>
      <c r="BC73" s="46">
        <f t="shared" si="30"/>
        <v>0</v>
      </c>
      <c r="BD73" s="46">
        <f t="shared" si="30"/>
        <v>0</v>
      </c>
      <c r="BE73" s="46">
        <f t="shared" si="30"/>
        <v>15074.811</v>
      </c>
      <c r="BF73" s="46">
        <f t="shared" si="30"/>
        <v>3872.3049999999998</v>
      </c>
      <c r="BG73" s="46">
        <f t="shared" si="30"/>
        <v>8168.2979999999998</v>
      </c>
      <c r="BH73" s="46">
        <f t="shared" si="30"/>
        <v>1629.0740000000001</v>
      </c>
      <c r="BI73" s="46">
        <f t="shared" si="30"/>
        <v>0</v>
      </c>
      <c r="BJ73" s="46">
        <f t="shared" si="30"/>
        <v>0</v>
      </c>
      <c r="BK73" s="46">
        <f t="shared" si="30"/>
        <v>0</v>
      </c>
      <c r="BL73" s="46">
        <f t="shared" si="30"/>
        <v>56682.995999999999</v>
      </c>
      <c r="BM73" s="46">
        <f t="shared" si="30"/>
        <v>5109.1549999999997</v>
      </c>
      <c r="BN73" s="46">
        <f t="shared" si="30"/>
        <v>5294.3520000000008</v>
      </c>
      <c r="BO73" s="46">
        <f t="shared" si="30"/>
        <v>0</v>
      </c>
      <c r="BP73" s="46">
        <f t="shared" si="30"/>
        <v>0</v>
      </c>
      <c r="BQ73" s="46">
        <f t="shared" ref="BQ73:BX73" si="31">SUM(BQ69:BQ72)</f>
        <v>0</v>
      </c>
      <c r="BR73" s="46">
        <f t="shared" si="31"/>
        <v>0</v>
      </c>
      <c r="BS73" s="46">
        <f t="shared" si="31"/>
        <v>46476</v>
      </c>
      <c r="BT73" s="46">
        <f t="shared" si="31"/>
        <v>194860</v>
      </c>
      <c r="BU73" s="46">
        <f t="shared" si="31"/>
        <v>8815</v>
      </c>
      <c r="BV73" s="46">
        <f t="shared" si="31"/>
        <v>272.66699999999997</v>
      </c>
      <c r="BW73" s="46">
        <f t="shared" si="31"/>
        <v>0</v>
      </c>
      <c r="BX73" s="46">
        <f t="shared" si="31"/>
        <v>2022.4359999999999</v>
      </c>
      <c r="BY73" s="46">
        <f t="shared" ref="BY73:CB73" si="32">SUM(BY69:BY72)</f>
        <v>31479.506000000001</v>
      </c>
      <c r="BZ73" s="46">
        <f t="shared" si="32"/>
        <v>52717.739000000001</v>
      </c>
      <c r="CA73" s="46">
        <f t="shared" si="32"/>
        <v>-48939.79</v>
      </c>
      <c r="CB73" s="46">
        <f t="shared" si="32"/>
        <v>24864.82</v>
      </c>
      <c r="CC73" s="46">
        <f t="shared" ref="CC73:CD73" si="33">SUM(CC69:CC72)</f>
        <v>0</v>
      </c>
      <c r="CD73" s="46">
        <f t="shared" si="33"/>
        <v>0</v>
      </c>
    </row>
    <row r="74" spans="1:82" ht="15">
      <c r="A74" s="5" t="s">
        <v>465</v>
      </c>
      <c r="B74" s="5"/>
      <c r="C74" s="25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</row>
    <row r="75" spans="1:82" ht="15.75">
      <c r="A75" s="5" t="s">
        <v>465</v>
      </c>
      <c r="B75" s="5"/>
      <c r="C75" s="27" t="s">
        <v>25</v>
      </c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</row>
    <row r="76" spans="1:82" ht="15">
      <c r="A76" s="5" t="s">
        <v>26</v>
      </c>
      <c r="B76" s="5"/>
      <c r="C76" s="25" t="s">
        <v>27</v>
      </c>
      <c r="D76" s="22">
        <f>SUM(E76:CD76)</f>
        <v>0</v>
      </c>
      <c r="E76" s="22">
        <f>SUMIFS(Gögn!$I$2:$I$11876,Gögn!$F$2:$F$11876,$A76,Gögn!$A$2:$A$11876,E$207)/1000</f>
        <v>0</v>
      </c>
      <c r="F76" s="22">
        <f>SUMIFS(Gögn!$I$2:$I$11876,Gögn!$F$2:$F$11876,$A76,Gögn!$A$2:$A$11876,F$207)/1000</f>
        <v>0</v>
      </c>
      <c r="G76" s="22">
        <f>SUMIFS(Gögn!$I$2:$I$11876,Gögn!$F$2:$F$11876,$A76,Gögn!$A$2:$A$11876,G$207)/1000</f>
        <v>0</v>
      </c>
      <c r="H76" s="22">
        <f>SUMIFS(Gögn!$I$2:$I$11876,Gögn!$F$2:$F$11876,$A76,Gögn!$A$2:$A$11876,H$207)/1000</f>
        <v>0</v>
      </c>
      <c r="I76" s="22">
        <f>SUMIFS(Gögn!$I$2:$I$11876,Gögn!$F$2:$F$11876,$A76,Gögn!$A$2:$A$11876,I$207)/1000</f>
        <v>0</v>
      </c>
      <c r="J76" s="22">
        <f>SUMIFS(Gögn!$I$2:$I$11876,Gögn!$F$2:$F$11876,$A76,Gögn!$A$2:$A$11876,J$207)/1000</f>
        <v>0</v>
      </c>
      <c r="K76" s="22">
        <f>SUMIFS(Gögn!$I$2:$I$11876,Gögn!$F$2:$F$11876,$A76,Gögn!$A$2:$A$11876,K$207)/1000</f>
        <v>0</v>
      </c>
      <c r="L76" s="22">
        <f>SUMIFS(Gögn!$I$2:$I$11876,Gögn!$F$2:$F$11876,$A76,Gögn!$A$2:$A$11876,L$207)/1000</f>
        <v>0</v>
      </c>
      <c r="M76" s="22">
        <f>SUMIFS(Gögn!$I$2:$I$11876,Gögn!$F$2:$F$11876,$A76,Gögn!$A$2:$A$11876,M$207)/1000</f>
        <v>0</v>
      </c>
      <c r="N76" s="22">
        <f>SUMIFS(Gögn!$I$2:$I$11876,Gögn!$F$2:$F$11876,$A76,Gögn!$A$2:$A$11876,N$207)/1000</f>
        <v>0</v>
      </c>
      <c r="O76" s="22">
        <f>SUMIFS(Gögn!$I$2:$I$11876,Gögn!$F$2:$F$11876,$A76,Gögn!$A$2:$A$11876,O$207)/1000</f>
        <v>0</v>
      </c>
      <c r="P76" s="22">
        <f>SUMIFS(Gögn!$I$2:$I$11876,Gögn!$F$2:$F$11876,$A76,Gögn!$A$2:$A$11876,P$207)/1000</f>
        <v>0</v>
      </c>
      <c r="Q76" s="22">
        <f>SUMIFS(Gögn!$I$2:$I$11876,Gögn!$F$2:$F$11876,$A76,Gögn!$A$2:$A$11876,Q$207)/1000</f>
        <v>0</v>
      </c>
      <c r="R76" s="22">
        <f>SUMIFS(Gögn!$I$2:$I$11876,Gögn!$F$2:$F$11876,$A76,Gögn!$A$2:$A$11876,R$207)/1000</f>
        <v>0</v>
      </c>
      <c r="S76" s="22">
        <f>SUMIFS(Gögn!$I$2:$I$11876,Gögn!$F$2:$F$11876,$A76,Gögn!$A$2:$A$11876,S$207)/1000</f>
        <v>0</v>
      </c>
      <c r="T76" s="22">
        <f>SUMIFS(Gögn!$I$2:$I$11876,Gögn!$F$2:$F$11876,$A76,Gögn!$A$2:$A$11876,T$207)/1000</f>
        <v>0</v>
      </c>
      <c r="U76" s="22">
        <f>SUMIFS(Gögn!$I$2:$I$11876,Gögn!$F$2:$F$11876,$A76,Gögn!$A$2:$A$11876,U$207)/1000</f>
        <v>0</v>
      </c>
      <c r="V76" s="22">
        <f>SUMIFS(Gögn!$I$2:$I$11876,Gögn!$F$2:$F$11876,$A76,Gögn!$A$2:$A$11876,V$207)/1000</f>
        <v>0</v>
      </c>
      <c r="W76" s="22">
        <f>SUMIFS(Gögn!$I$2:$I$11876,Gögn!$F$2:$F$11876,$A76,Gögn!$A$2:$A$11876,W$207)/1000</f>
        <v>0</v>
      </c>
      <c r="X76" s="22">
        <f>SUMIFS(Gögn!$I$2:$I$11876,Gögn!$F$2:$F$11876,$A76,Gögn!$A$2:$A$11876,X$207)/1000</f>
        <v>0</v>
      </c>
      <c r="Y76" s="22">
        <f>SUMIFS(Gögn!$I$2:$I$11876,Gögn!$F$2:$F$11876,$A76,Gögn!$A$2:$A$11876,Y$207)/1000</f>
        <v>0</v>
      </c>
      <c r="Z76" s="22">
        <f>SUMIFS(Gögn!$I$2:$I$11876,Gögn!$F$2:$F$11876,$A76,Gögn!$A$2:$A$11876,Z$207)/1000</f>
        <v>0</v>
      </c>
      <c r="AA76" s="22">
        <f>SUMIFS(Gögn!$I$2:$I$11876,Gögn!$F$2:$F$11876,$A76,Gögn!$A$2:$A$11876,AA$207)/1000</f>
        <v>0</v>
      </c>
      <c r="AB76" s="22">
        <f>SUMIFS(Gögn!$I$2:$I$11876,Gögn!$F$2:$F$11876,$A76,Gögn!$A$2:$A$11876,AB$207)/1000</f>
        <v>0</v>
      </c>
      <c r="AC76" s="22">
        <f>SUMIFS(Gögn!$I$2:$I$11876,Gögn!$F$2:$F$11876,$A76,Gögn!$A$2:$A$11876,AC$207)/1000</f>
        <v>0</v>
      </c>
      <c r="AD76" s="22">
        <f>SUMIFS(Gögn!$I$2:$I$11876,Gögn!$F$2:$F$11876,$A76,Gögn!$A$2:$A$11876,AD$207)/1000</f>
        <v>0</v>
      </c>
      <c r="AE76" s="22">
        <f>SUMIFS(Gögn!$I$2:$I$11876,Gögn!$F$2:$F$11876,$A76,Gögn!$A$2:$A$11876,AE$207)/1000</f>
        <v>0</v>
      </c>
      <c r="AF76" s="22">
        <f>SUMIFS(Gögn!$I$2:$I$11876,Gögn!$F$2:$F$11876,$A76,Gögn!$A$2:$A$11876,AF$207)/1000</f>
        <v>0</v>
      </c>
      <c r="AG76" s="22">
        <f>SUMIFS(Gögn!$I$2:$I$11876,Gögn!$F$2:$F$11876,$A76,Gögn!$A$2:$A$11876,AG$207)/1000</f>
        <v>0</v>
      </c>
      <c r="AH76" s="22">
        <f>SUMIFS(Gögn!$I$2:$I$11876,Gögn!$F$2:$F$11876,$A76,Gögn!$A$2:$A$11876,AH$207)/1000</f>
        <v>0</v>
      </c>
      <c r="AI76" s="22">
        <f>SUMIFS(Gögn!$I$2:$I$11876,Gögn!$F$2:$F$11876,$A76,Gögn!$A$2:$A$11876,AI$207)/1000</f>
        <v>0</v>
      </c>
      <c r="AJ76" s="22">
        <f>SUMIFS(Gögn!$I$2:$I$11876,Gögn!$F$2:$F$11876,$A76,Gögn!$A$2:$A$11876,AJ$207)/1000</f>
        <v>0</v>
      </c>
      <c r="AK76" s="22">
        <f>SUMIFS(Gögn!$I$2:$I$11876,Gögn!$F$2:$F$11876,$A76,Gögn!$A$2:$A$11876,AK$207)/1000</f>
        <v>0</v>
      </c>
      <c r="AL76" s="22">
        <f>SUMIFS(Gögn!$I$2:$I$11876,Gögn!$F$2:$F$11876,$A76,Gögn!$A$2:$A$11876,AL$207)/1000</f>
        <v>0</v>
      </c>
      <c r="AM76" s="22">
        <f>SUMIFS(Gögn!$I$2:$I$11876,Gögn!$F$2:$F$11876,$A76,Gögn!$A$2:$A$11876,AM$207)/1000</f>
        <v>0</v>
      </c>
      <c r="AN76" s="22">
        <f>SUMIFS(Gögn!$I$2:$I$11876,Gögn!$F$2:$F$11876,$A76,Gögn!$A$2:$A$11876,AN$207)/1000</f>
        <v>0</v>
      </c>
      <c r="AO76" s="22">
        <f>SUMIFS(Gögn!$I$2:$I$11876,Gögn!$F$2:$F$11876,$A76,Gögn!$A$2:$A$11876,AO$207)/1000</f>
        <v>0</v>
      </c>
      <c r="AP76" s="22">
        <f>SUMIFS(Gögn!$I$2:$I$11876,Gögn!$F$2:$F$11876,$A76,Gögn!$A$2:$A$11876,AP$207)/1000</f>
        <v>0</v>
      </c>
      <c r="AQ76" s="22">
        <f>SUMIFS(Gögn!$I$2:$I$11876,Gögn!$F$2:$F$11876,$A76,Gögn!$A$2:$A$11876,AQ$207)/1000</f>
        <v>0</v>
      </c>
      <c r="AR76" s="22">
        <f>SUMIFS(Gögn!$I$2:$I$11876,Gögn!$F$2:$F$11876,$A76,Gögn!$A$2:$A$11876,AR$207)/1000</f>
        <v>0</v>
      </c>
      <c r="AS76" s="22">
        <f>SUMIFS(Gögn!$I$2:$I$11876,Gögn!$F$2:$F$11876,$A76,Gögn!$A$2:$A$11876,AS$207)/1000</f>
        <v>0</v>
      </c>
      <c r="AT76" s="22">
        <f>SUMIFS(Gögn!$I$2:$I$11876,Gögn!$F$2:$F$11876,$A76,Gögn!$A$2:$A$11876,AT$207)/1000</f>
        <v>0</v>
      </c>
      <c r="AU76" s="22">
        <f>SUMIFS(Gögn!$I$2:$I$11876,Gögn!$F$2:$F$11876,$A76,Gögn!$A$2:$A$11876,AU$207)/1000</f>
        <v>0</v>
      </c>
      <c r="AV76" s="22">
        <f>SUMIFS(Gögn!$I$2:$I$11876,Gögn!$F$2:$F$11876,$A76,Gögn!$A$2:$A$11876,AV$207)/1000</f>
        <v>0</v>
      </c>
      <c r="AW76" s="22">
        <f>SUMIFS(Gögn!$I$2:$I$11876,Gögn!$F$2:$F$11876,$A76,Gögn!$A$2:$A$11876,AW$207)/1000</f>
        <v>0</v>
      </c>
      <c r="AX76" s="22">
        <f>SUMIFS(Gögn!$I$2:$I$11876,Gögn!$F$2:$F$11876,$A76,Gögn!$A$2:$A$11876,AX$207)/1000</f>
        <v>0</v>
      </c>
      <c r="AY76" s="22">
        <f>SUMIFS(Gögn!$I$2:$I$11876,Gögn!$F$2:$F$11876,$A76,Gögn!$A$2:$A$11876,AY$207)/1000</f>
        <v>0</v>
      </c>
      <c r="AZ76" s="22">
        <f>SUMIFS(Gögn!$I$2:$I$11876,Gögn!$F$2:$F$11876,$A76,Gögn!$A$2:$A$11876,AZ$207)/1000</f>
        <v>0</v>
      </c>
      <c r="BA76" s="22">
        <f>SUMIFS(Gögn!$I$2:$I$11876,Gögn!$F$2:$F$11876,$A76,Gögn!$A$2:$A$11876,BA$207)/1000</f>
        <v>0</v>
      </c>
      <c r="BB76" s="22">
        <f>SUMIFS(Gögn!$I$2:$I$11876,Gögn!$F$2:$F$11876,$A76,Gögn!$A$2:$A$11876,BB$207)/1000</f>
        <v>0</v>
      </c>
      <c r="BC76" s="22">
        <f>SUMIFS(Gögn!$I$2:$I$11876,Gögn!$F$2:$F$11876,$A76,Gögn!$A$2:$A$11876,BC$207)/1000</f>
        <v>0</v>
      </c>
      <c r="BD76" s="22">
        <f>SUMIFS(Gögn!$I$2:$I$11876,Gögn!$F$2:$F$11876,$A76,Gögn!$A$2:$A$11876,BD$207)/1000</f>
        <v>0</v>
      </c>
      <c r="BE76" s="22">
        <f>SUMIFS(Gögn!$I$2:$I$11876,Gögn!$F$2:$F$11876,$A76,Gögn!$A$2:$A$11876,BE$207)/1000</f>
        <v>0</v>
      </c>
      <c r="BF76" s="22">
        <f>SUMIFS(Gögn!$I$2:$I$11876,Gögn!$F$2:$F$11876,$A76,Gögn!$A$2:$A$11876,BF$207)/1000</f>
        <v>0</v>
      </c>
      <c r="BG76" s="22">
        <f>SUMIFS(Gögn!$I$2:$I$11876,Gögn!$F$2:$F$11876,$A76,Gögn!$A$2:$A$11876,BG$207)/1000</f>
        <v>0</v>
      </c>
      <c r="BH76" s="22">
        <f>SUMIFS(Gögn!$I$2:$I$11876,Gögn!$F$2:$F$11876,$A76,Gögn!$A$2:$A$11876,BH$207)/1000</f>
        <v>0</v>
      </c>
      <c r="BI76" s="22">
        <f>SUMIFS(Gögn!$I$2:$I$11876,Gögn!$F$2:$F$11876,$A76,Gögn!$A$2:$A$11876,BI$207)/1000</f>
        <v>0</v>
      </c>
      <c r="BJ76" s="22">
        <f>SUMIFS(Gögn!$I$2:$I$11876,Gögn!$F$2:$F$11876,$A76,Gögn!$A$2:$A$11876,BJ$207)/1000</f>
        <v>0</v>
      </c>
      <c r="BK76" s="22">
        <f>SUMIFS(Gögn!$I$2:$I$11876,Gögn!$F$2:$F$11876,$A76,Gögn!$A$2:$A$11876,BK$207)/1000</f>
        <v>0</v>
      </c>
      <c r="BL76" s="22">
        <f>SUMIFS(Gögn!$I$2:$I$11876,Gögn!$F$2:$F$11876,$A76,Gögn!$A$2:$A$11876,BL$207)/1000</f>
        <v>0</v>
      </c>
      <c r="BM76" s="22">
        <f>SUMIFS(Gögn!$I$2:$I$11876,Gögn!$F$2:$F$11876,$A76,Gögn!$A$2:$A$11876,BM$207)/1000</f>
        <v>0</v>
      </c>
      <c r="BN76" s="22">
        <f>SUMIFS(Gögn!$I$2:$I$11876,Gögn!$F$2:$F$11876,$A76,Gögn!$A$2:$A$11876,BN$207)/1000</f>
        <v>0</v>
      </c>
      <c r="BO76" s="22">
        <f>SUMIFS(Gögn!$I$2:$I$11876,Gögn!$F$2:$F$11876,$A76,Gögn!$A$2:$A$11876,BO$207)/1000</f>
        <v>0</v>
      </c>
      <c r="BP76" s="22">
        <f>SUMIFS(Gögn!$I$2:$I$11876,Gögn!$F$2:$F$11876,$A76,Gögn!$A$2:$A$11876,BP$207)/1000</f>
        <v>0</v>
      </c>
      <c r="BQ76" s="22">
        <f>SUMIFS(Gögn!$I$2:$I$11876,Gögn!$F$2:$F$11876,$A76,Gögn!$A$2:$A$11876,BQ$207)/1000</f>
        <v>0</v>
      </c>
      <c r="BR76" s="22">
        <f>SUMIFS(Gögn!$I$2:$I$11876,Gögn!$F$2:$F$11876,$A76,Gögn!$A$2:$A$11876,BR$207)/1000</f>
        <v>0</v>
      </c>
      <c r="BS76" s="22">
        <f>SUMIFS(Gögn!$I$2:$I$11876,Gögn!$F$2:$F$11876,$A76,Gögn!$A$2:$A$11876,BS$207)/1000</f>
        <v>0</v>
      </c>
      <c r="BT76" s="22">
        <f>SUMIFS(Gögn!$I$2:$I$11876,Gögn!$F$2:$F$11876,$A76,Gögn!$A$2:$A$11876,BT$207)/1000</f>
        <v>0</v>
      </c>
      <c r="BU76" s="22">
        <f>SUMIFS(Gögn!$I$2:$I$11876,Gögn!$F$2:$F$11876,$A76,Gögn!$A$2:$A$11876,BU$207)/1000</f>
        <v>0</v>
      </c>
      <c r="BV76" s="22">
        <f>SUMIFS(Gögn!$I$2:$I$11876,Gögn!$F$2:$F$11876,$A76,Gögn!$A$2:$A$11876,BV$207)/1000</f>
        <v>0</v>
      </c>
      <c r="BW76" s="22">
        <f>SUMIFS(Gögn!$I$2:$I$11876,Gögn!$F$2:$F$11876,$A76,Gögn!$A$2:$A$11876,BW$207)/1000</f>
        <v>0</v>
      </c>
      <c r="BX76" s="22">
        <f>SUMIFS(Gögn!$I$2:$I$11876,Gögn!$F$2:$F$11876,$A76,Gögn!$A$2:$A$11876,BX$207)/1000</f>
        <v>0</v>
      </c>
      <c r="BY76" s="22">
        <f>SUMIFS(Gögn!$I$2:$I$11876,Gögn!$F$2:$F$11876,$A76,Gögn!$A$2:$A$11876,BY$207)/1000</f>
        <v>0</v>
      </c>
      <c r="BZ76" s="22">
        <f>SUMIFS(Gögn!$I$2:$I$11876,Gögn!$F$2:$F$11876,$A76,Gögn!$A$2:$A$11876,BZ$207)/1000</f>
        <v>0</v>
      </c>
      <c r="CA76" s="22">
        <f>SUMIFS(Gögn!$I$2:$I$11876,Gögn!$F$2:$F$11876,$A76,Gögn!$A$2:$A$11876,CA$207)/1000</f>
        <v>0</v>
      </c>
      <c r="CB76" s="22">
        <f>SUMIFS(Gögn!$I$2:$I$11876,Gögn!$F$2:$F$11876,$A76,Gögn!$A$2:$A$11876,CB$207)/1000</f>
        <v>0</v>
      </c>
      <c r="CC76" s="22">
        <f>SUMIFS(Gögn!$I$2:$I$11876,Gögn!$F$2:$F$11876,$A76,Gögn!$A$2:$A$11876,CC$207)/1000</f>
        <v>0</v>
      </c>
      <c r="CD76" s="22">
        <f>SUMIFS(Gögn!$I$2:$I$11876,Gögn!$F$2:$F$11876,$A76,Gögn!$A$2:$A$11876,CD$207)/1000</f>
        <v>0</v>
      </c>
    </row>
    <row r="77" spans="1:82" ht="15">
      <c r="A77" s="5" t="s">
        <v>28</v>
      </c>
      <c r="B77" s="5"/>
      <c r="C77" s="23" t="s">
        <v>29</v>
      </c>
      <c r="D77" s="24">
        <f>SUM(E77:CD77)</f>
        <v>4604.4960000000001</v>
      </c>
      <c r="E77" s="24">
        <f>SUMIFS(Gögn!$I$2:$I$11876,Gögn!$F$2:$F$11876,$A77,Gögn!$A$2:$A$11876,E$207)/1000</f>
        <v>0</v>
      </c>
      <c r="F77" s="24">
        <f>SUMIFS(Gögn!$I$2:$I$11876,Gögn!$F$2:$F$11876,$A77,Gögn!$A$2:$A$11876,F$207)/1000</f>
        <v>0</v>
      </c>
      <c r="G77" s="24">
        <f>SUMIFS(Gögn!$I$2:$I$11876,Gögn!$F$2:$F$11876,$A77,Gögn!$A$2:$A$11876,G$207)/1000</f>
        <v>0</v>
      </c>
      <c r="H77" s="24">
        <f>SUMIFS(Gögn!$I$2:$I$11876,Gögn!$F$2:$F$11876,$A77,Gögn!$A$2:$A$11876,H$207)/1000</f>
        <v>0</v>
      </c>
      <c r="I77" s="24">
        <f>SUMIFS(Gögn!$I$2:$I$11876,Gögn!$F$2:$F$11876,$A77,Gögn!$A$2:$A$11876,I$207)/1000</f>
        <v>0</v>
      </c>
      <c r="J77" s="24">
        <f>SUMIFS(Gögn!$I$2:$I$11876,Gögn!$F$2:$F$11876,$A77,Gögn!$A$2:$A$11876,J$207)/1000</f>
        <v>0</v>
      </c>
      <c r="K77" s="24">
        <f>SUMIFS(Gögn!$I$2:$I$11876,Gögn!$F$2:$F$11876,$A77,Gögn!$A$2:$A$11876,K$207)/1000</f>
        <v>0</v>
      </c>
      <c r="L77" s="24">
        <f>SUMIFS(Gögn!$I$2:$I$11876,Gögn!$F$2:$F$11876,$A77,Gögn!$A$2:$A$11876,L$207)/1000</f>
        <v>0</v>
      </c>
      <c r="M77" s="24">
        <f>SUMIFS(Gögn!$I$2:$I$11876,Gögn!$F$2:$F$11876,$A77,Gögn!$A$2:$A$11876,M$207)/1000</f>
        <v>0</v>
      </c>
      <c r="N77" s="24">
        <f>SUMIFS(Gögn!$I$2:$I$11876,Gögn!$F$2:$F$11876,$A77,Gögn!$A$2:$A$11876,N$207)/1000</f>
        <v>0</v>
      </c>
      <c r="O77" s="24">
        <f>SUMIFS(Gögn!$I$2:$I$11876,Gögn!$F$2:$F$11876,$A77,Gögn!$A$2:$A$11876,O$207)/1000</f>
        <v>0</v>
      </c>
      <c r="P77" s="24">
        <f>SUMIFS(Gögn!$I$2:$I$11876,Gögn!$F$2:$F$11876,$A77,Gögn!$A$2:$A$11876,P$207)/1000</f>
        <v>0</v>
      </c>
      <c r="Q77" s="24">
        <f>SUMIFS(Gögn!$I$2:$I$11876,Gögn!$F$2:$F$11876,$A77,Gögn!$A$2:$A$11876,Q$207)/1000</f>
        <v>0</v>
      </c>
      <c r="R77" s="24">
        <f>SUMIFS(Gögn!$I$2:$I$11876,Gögn!$F$2:$F$11876,$A77,Gögn!$A$2:$A$11876,R$207)/1000</f>
        <v>0</v>
      </c>
      <c r="S77" s="24">
        <f>SUMIFS(Gögn!$I$2:$I$11876,Gögn!$F$2:$F$11876,$A77,Gögn!$A$2:$A$11876,S$207)/1000</f>
        <v>0</v>
      </c>
      <c r="T77" s="24">
        <f>SUMIFS(Gögn!$I$2:$I$11876,Gögn!$F$2:$F$11876,$A77,Gögn!$A$2:$A$11876,T$207)/1000</f>
        <v>0</v>
      </c>
      <c r="U77" s="24">
        <f>SUMIFS(Gögn!$I$2:$I$11876,Gögn!$F$2:$F$11876,$A77,Gögn!$A$2:$A$11876,U$207)/1000</f>
        <v>0</v>
      </c>
      <c r="V77" s="24">
        <f>SUMIFS(Gögn!$I$2:$I$11876,Gögn!$F$2:$F$11876,$A77,Gögn!$A$2:$A$11876,V$207)/1000</f>
        <v>0</v>
      </c>
      <c r="W77" s="24">
        <f>SUMIFS(Gögn!$I$2:$I$11876,Gögn!$F$2:$F$11876,$A77,Gögn!$A$2:$A$11876,W$207)/1000</f>
        <v>0</v>
      </c>
      <c r="X77" s="24">
        <f>SUMIFS(Gögn!$I$2:$I$11876,Gögn!$F$2:$F$11876,$A77,Gögn!$A$2:$A$11876,X$207)/1000</f>
        <v>0</v>
      </c>
      <c r="Y77" s="24">
        <f>SUMIFS(Gögn!$I$2:$I$11876,Gögn!$F$2:$F$11876,$A77,Gögn!$A$2:$A$11876,Y$207)/1000</f>
        <v>0</v>
      </c>
      <c r="Z77" s="24">
        <f>SUMIFS(Gögn!$I$2:$I$11876,Gögn!$F$2:$F$11876,$A77,Gögn!$A$2:$A$11876,Z$207)/1000</f>
        <v>0</v>
      </c>
      <c r="AA77" s="24">
        <f>SUMIFS(Gögn!$I$2:$I$11876,Gögn!$F$2:$F$11876,$A77,Gögn!$A$2:$A$11876,AA$207)/1000</f>
        <v>0</v>
      </c>
      <c r="AB77" s="24">
        <f>SUMIFS(Gögn!$I$2:$I$11876,Gögn!$F$2:$F$11876,$A77,Gögn!$A$2:$A$11876,AB$207)/1000</f>
        <v>0</v>
      </c>
      <c r="AC77" s="24">
        <f>SUMIFS(Gögn!$I$2:$I$11876,Gögn!$F$2:$F$11876,$A77,Gögn!$A$2:$A$11876,AC$207)/1000</f>
        <v>0</v>
      </c>
      <c r="AD77" s="24">
        <f>SUMIFS(Gögn!$I$2:$I$11876,Gögn!$F$2:$F$11876,$A77,Gögn!$A$2:$A$11876,AD$207)/1000</f>
        <v>0</v>
      </c>
      <c r="AE77" s="24">
        <f>SUMIFS(Gögn!$I$2:$I$11876,Gögn!$F$2:$F$11876,$A77,Gögn!$A$2:$A$11876,AE$207)/1000</f>
        <v>0</v>
      </c>
      <c r="AF77" s="24">
        <f>SUMIFS(Gögn!$I$2:$I$11876,Gögn!$F$2:$F$11876,$A77,Gögn!$A$2:$A$11876,AF$207)/1000</f>
        <v>0</v>
      </c>
      <c r="AG77" s="24">
        <f>SUMIFS(Gögn!$I$2:$I$11876,Gögn!$F$2:$F$11876,$A77,Gögn!$A$2:$A$11876,AG$207)/1000</f>
        <v>0</v>
      </c>
      <c r="AH77" s="24">
        <f>SUMIFS(Gögn!$I$2:$I$11876,Gögn!$F$2:$F$11876,$A77,Gögn!$A$2:$A$11876,AH$207)/1000</f>
        <v>0</v>
      </c>
      <c r="AI77" s="24">
        <f>SUMIFS(Gögn!$I$2:$I$11876,Gögn!$F$2:$F$11876,$A77,Gögn!$A$2:$A$11876,AI$207)/1000</f>
        <v>0</v>
      </c>
      <c r="AJ77" s="24">
        <f>SUMIFS(Gögn!$I$2:$I$11876,Gögn!$F$2:$F$11876,$A77,Gögn!$A$2:$A$11876,AJ$207)/1000</f>
        <v>0</v>
      </c>
      <c r="AK77" s="24">
        <f>SUMIFS(Gögn!$I$2:$I$11876,Gögn!$F$2:$F$11876,$A77,Gögn!$A$2:$A$11876,AK$207)/1000</f>
        <v>0</v>
      </c>
      <c r="AL77" s="24">
        <f>SUMIFS(Gögn!$I$2:$I$11876,Gögn!$F$2:$F$11876,$A77,Gögn!$A$2:$A$11876,AL$207)/1000</f>
        <v>0</v>
      </c>
      <c r="AM77" s="24">
        <f>SUMIFS(Gögn!$I$2:$I$11876,Gögn!$F$2:$F$11876,$A77,Gögn!$A$2:$A$11876,AM$207)/1000</f>
        <v>0</v>
      </c>
      <c r="AN77" s="24">
        <f>SUMIFS(Gögn!$I$2:$I$11876,Gögn!$F$2:$F$11876,$A77,Gögn!$A$2:$A$11876,AN$207)/1000</f>
        <v>0</v>
      </c>
      <c r="AO77" s="24">
        <f>SUMIFS(Gögn!$I$2:$I$11876,Gögn!$F$2:$F$11876,$A77,Gögn!$A$2:$A$11876,AO$207)/1000</f>
        <v>0</v>
      </c>
      <c r="AP77" s="24">
        <f>SUMIFS(Gögn!$I$2:$I$11876,Gögn!$F$2:$F$11876,$A77,Gögn!$A$2:$A$11876,AP$207)/1000</f>
        <v>0</v>
      </c>
      <c r="AQ77" s="24">
        <f>SUMIFS(Gögn!$I$2:$I$11876,Gögn!$F$2:$F$11876,$A77,Gögn!$A$2:$A$11876,AQ$207)/1000</f>
        <v>0</v>
      </c>
      <c r="AR77" s="24">
        <f>SUMIFS(Gögn!$I$2:$I$11876,Gögn!$F$2:$F$11876,$A77,Gögn!$A$2:$A$11876,AR$207)/1000</f>
        <v>0</v>
      </c>
      <c r="AS77" s="24">
        <f>SUMIFS(Gögn!$I$2:$I$11876,Gögn!$F$2:$F$11876,$A77,Gögn!$A$2:$A$11876,AS$207)/1000</f>
        <v>0</v>
      </c>
      <c r="AT77" s="24">
        <f>SUMIFS(Gögn!$I$2:$I$11876,Gögn!$F$2:$F$11876,$A77,Gögn!$A$2:$A$11876,AT$207)/1000</f>
        <v>0</v>
      </c>
      <c r="AU77" s="24">
        <f>SUMIFS(Gögn!$I$2:$I$11876,Gögn!$F$2:$F$11876,$A77,Gögn!$A$2:$A$11876,AU$207)/1000</f>
        <v>0</v>
      </c>
      <c r="AV77" s="24">
        <f>SUMIFS(Gögn!$I$2:$I$11876,Gögn!$F$2:$F$11876,$A77,Gögn!$A$2:$A$11876,AV$207)/1000</f>
        <v>0</v>
      </c>
      <c r="AW77" s="24">
        <f>SUMIFS(Gögn!$I$2:$I$11876,Gögn!$F$2:$F$11876,$A77,Gögn!$A$2:$A$11876,AW$207)/1000</f>
        <v>0</v>
      </c>
      <c r="AX77" s="24">
        <f>SUMIFS(Gögn!$I$2:$I$11876,Gögn!$F$2:$F$11876,$A77,Gögn!$A$2:$A$11876,AX$207)/1000</f>
        <v>0</v>
      </c>
      <c r="AY77" s="24">
        <f>SUMIFS(Gögn!$I$2:$I$11876,Gögn!$F$2:$F$11876,$A77,Gögn!$A$2:$A$11876,AY$207)/1000</f>
        <v>0</v>
      </c>
      <c r="AZ77" s="24">
        <f>SUMIFS(Gögn!$I$2:$I$11876,Gögn!$F$2:$F$11876,$A77,Gögn!$A$2:$A$11876,AZ$207)/1000</f>
        <v>0</v>
      </c>
      <c r="BA77" s="24">
        <f>SUMIFS(Gögn!$I$2:$I$11876,Gögn!$F$2:$F$11876,$A77,Gögn!$A$2:$A$11876,BA$207)/1000</f>
        <v>0</v>
      </c>
      <c r="BB77" s="24">
        <f>SUMIFS(Gögn!$I$2:$I$11876,Gögn!$F$2:$F$11876,$A77,Gögn!$A$2:$A$11876,BB$207)/1000</f>
        <v>0</v>
      </c>
      <c r="BC77" s="24">
        <f>SUMIFS(Gögn!$I$2:$I$11876,Gögn!$F$2:$F$11876,$A77,Gögn!$A$2:$A$11876,BC$207)/1000</f>
        <v>0</v>
      </c>
      <c r="BD77" s="24">
        <f>SUMIFS(Gögn!$I$2:$I$11876,Gögn!$F$2:$F$11876,$A77,Gögn!$A$2:$A$11876,BD$207)/1000</f>
        <v>0</v>
      </c>
      <c r="BE77" s="24">
        <f>SUMIFS(Gögn!$I$2:$I$11876,Gögn!$F$2:$F$11876,$A77,Gögn!$A$2:$A$11876,BE$207)/1000</f>
        <v>0</v>
      </c>
      <c r="BF77" s="24">
        <f>SUMIFS(Gögn!$I$2:$I$11876,Gögn!$F$2:$F$11876,$A77,Gögn!$A$2:$A$11876,BF$207)/1000</f>
        <v>0</v>
      </c>
      <c r="BG77" s="24">
        <f>SUMIFS(Gögn!$I$2:$I$11876,Gögn!$F$2:$F$11876,$A77,Gögn!$A$2:$A$11876,BG$207)/1000</f>
        <v>0</v>
      </c>
      <c r="BH77" s="24">
        <f>SUMIFS(Gögn!$I$2:$I$11876,Gögn!$F$2:$F$11876,$A77,Gögn!$A$2:$A$11876,BH$207)/1000</f>
        <v>0</v>
      </c>
      <c r="BI77" s="24">
        <f>SUMIFS(Gögn!$I$2:$I$11876,Gögn!$F$2:$F$11876,$A77,Gögn!$A$2:$A$11876,BI$207)/1000</f>
        <v>0</v>
      </c>
      <c r="BJ77" s="24">
        <f>SUMIFS(Gögn!$I$2:$I$11876,Gögn!$F$2:$F$11876,$A77,Gögn!$A$2:$A$11876,BJ$207)/1000</f>
        <v>0</v>
      </c>
      <c r="BK77" s="24">
        <f>SUMIFS(Gögn!$I$2:$I$11876,Gögn!$F$2:$F$11876,$A77,Gögn!$A$2:$A$11876,BK$207)/1000</f>
        <v>0</v>
      </c>
      <c r="BL77" s="24">
        <f>SUMIFS(Gögn!$I$2:$I$11876,Gögn!$F$2:$F$11876,$A77,Gögn!$A$2:$A$11876,BL$207)/1000</f>
        <v>4604.4960000000001</v>
      </c>
      <c r="BM77" s="24">
        <f>SUMIFS(Gögn!$I$2:$I$11876,Gögn!$F$2:$F$11876,$A77,Gögn!$A$2:$A$11876,BM$207)/1000</f>
        <v>0</v>
      </c>
      <c r="BN77" s="24">
        <f>SUMIFS(Gögn!$I$2:$I$11876,Gögn!$F$2:$F$11876,$A77,Gögn!$A$2:$A$11876,BN$207)/1000</f>
        <v>0</v>
      </c>
      <c r="BO77" s="24">
        <f>SUMIFS(Gögn!$I$2:$I$11876,Gögn!$F$2:$F$11876,$A77,Gögn!$A$2:$A$11876,BO$207)/1000</f>
        <v>0</v>
      </c>
      <c r="BP77" s="24">
        <f>SUMIFS(Gögn!$I$2:$I$11876,Gögn!$F$2:$F$11876,$A77,Gögn!$A$2:$A$11876,BP$207)/1000</f>
        <v>0</v>
      </c>
      <c r="BQ77" s="24">
        <f>SUMIFS(Gögn!$I$2:$I$11876,Gögn!$F$2:$F$11876,$A77,Gögn!$A$2:$A$11876,BQ$207)/1000</f>
        <v>0</v>
      </c>
      <c r="BR77" s="24">
        <f>SUMIFS(Gögn!$I$2:$I$11876,Gögn!$F$2:$F$11876,$A77,Gögn!$A$2:$A$11876,BR$207)/1000</f>
        <v>0</v>
      </c>
      <c r="BS77" s="24">
        <f>SUMIFS(Gögn!$I$2:$I$11876,Gögn!$F$2:$F$11876,$A77,Gögn!$A$2:$A$11876,BS$207)/1000</f>
        <v>0</v>
      </c>
      <c r="BT77" s="24">
        <f>SUMIFS(Gögn!$I$2:$I$11876,Gögn!$F$2:$F$11876,$A77,Gögn!$A$2:$A$11876,BT$207)/1000</f>
        <v>0</v>
      </c>
      <c r="BU77" s="24">
        <f>SUMIFS(Gögn!$I$2:$I$11876,Gögn!$F$2:$F$11876,$A77,Gögn!$A$2:$A$11876,BU$207)/1000</f>
        <v>0</v>
      </c>
      <c r="BV77" s="24">
        <f>SUMIFS(Gögn!$I$2:$I$11876,Gögn!$F$2:$F$11876,$A77,Gögn!$A$2:$A$11876,BV$207)/1000</f>
        <v>0</v>
      </c>
      <c r="BW77" s="24">
        <f>SUMIFS(Gögn!$I$2:$I$11876,Gögn!$F$2:$F$11876,$A77,Gögn!$A$2:$A$11876,BW$207)/1000</f>
        <v>0</v>
      </c>
      <c r="BX77" s="24">
        <f>SUMIFS(Gögn!$I$2:$I$11876,Gögn!$F$2:$F$11876,$A77,Gögn!$A$2:$A$11876,BX$207)/1000</f>
        <v>0</v>
      </c>
      <c r="BY77" s="24">
        <f>SUMIFS(Gögn!$I$2:$I$11876,Gögn!$F$2:$F$11876,$A77,Gögn!$A$2:$A$11876,BY$207)/1000</f>
        <v>0</v>
      </c>
      <c r="BZ77" s="24">
        <f>SUMIFS(Gögn!$I$2:$I$11876,Gögn!$F$2:$F$11876,$A77,Gögn!$A$2:$A$11876,BZ$207)/1000</f>
        <v>0</v>
      </c>
      <c r="CA77" s="24">
        <f>SUMIFS(Gögn!$I$2:$I$11876,Gögn!$F$2:$F$11876,$A77,Gögn!$A$2:$A$11876,CA$207)/1000</f>
        <v>0</v>
      </c>
      <c r="CB77" s="24">
        <f>SUMIFS(Gögn!$I$2:$I$11876,Gögn!$F$2:$F$11876,$A77,Gögn!$A$2:$A$11876,CB$207)/1000</f>
        <v>0</v>
      </c>
      <c r="CC77" s="24">
        <f>SUMIFS(Gögn!$I$2:$I$11876,Gögn!$F$2:$F$11876,$A77,Gögn!$A$2:$A$11876,CC$207)/1000</f>
        <v>0</v>
      </c>
      <c r="CD77" s="24">
        <f>SUMIFS(Gögn!$I$2:$I$11876,Gögn!$F$2:$F$11876,$A77,Gögn!$A$2:$A$11876,CD$207)/1000</f>
        <v>0</v>
      </c>
    </row>
    <row r="78" spans="1:82" ht="15">
      <c r="A78" s="5" t="s">
        <v>30</v>
      </c>
      <c r="B78" s="5"/>
      <c r="C78" s="25" t="s">
        <v>31</v>
      </c>
      <c r="D78" s="22">
        <f>SUM(E78:CD78)</f>
        <v>3717.741</v>
      </c>
      <c r="E78" s="22">
        <f>SUMIFS(Gögn!$I$2:$I$11876,Gögn!$F$2:$F$11876,$A78,Gögn!$A$2:$A$11876,E$207)/1000</f>
        <v>0</v>
      </c>
      <c r="F78" s="22">
        <f>SUMIFS(Gögn!$I$2:$I$11876,Gögn!$F$2:$F$11876,$A78,Gögn!$A$2:$A$11876,F$207)/1000</f>
        <v>0</v>
      </c>
      <c r="G78" s="22">
        <f>SUMIFS(Gögn!$I$2:$I$11876,Gögn!$F$2:$F$11876,$A78,Gögn!$A$2:$A$11876,G$207)/1000</f>
        <v>0</v>
      </c>
      <c r="H78" s="22">
        <f>SUMIFS(Gögn!$I$2:$I$11876,Gögn!$F$2:$F$11876,$A78,Gögn!$A$2:$A$11876,H$207)/1000</f>
        <v>0</v>
      </c>
      <c r="I78" s="22">
        <f>SUMIFS(Gögn!$I$2:$I$11876,Gögn!$F$2:$F$11876,$A78,Gögn!$A$2:$A$11876,I$207)/1000</f>
        <v>0</v>
      </c>
      <c r="J78" s="22">
        <f>SUMIFS(Gögn!$I$2:$I$11876,Gögn!$F$2:$F$11876,$A78,Gögn!$A$2:$A$11876,J$207)/1000</f>
        <v>0</v>
      </c>
      <c r="K78" s="22">
        <f>SUMIFS(Gögn!$I$2:$I$11876,Gögn!$F$2:$F$11876,$A78,Gögn!$A$2:$A$11876,K$207)/1000</f>
        <v>0</v>
      </c>
      <c r="L78" s="22">
        <f>SUMIFS(Gögn!$I$2:$I$11876,Gögn!$F$2:$F$11876,$A78,Gögn!$A$2:$A$11876,L$207)/1000</f>
        <v>0</v>
      </c>
      <c r="M78" s="22">
        <f>SUMIFS(Gögn!$I$2:$I$11876,Gögn!$F$2:$F$11876,$A78,Gögn!$A$2:$A$11876,M$207)/1000</f>
        <v>0</v>
      </c>
      <c r="N78" s="22">
        <f>SUMIFS(Gögn!$I$2:$I$11876,Gögn!$F$2:$F$11876,$A78,Gögn!$A$2:$A$11876,N$207)/1000</f>
        <v>0</v>
      </c>
      <c r="O78" s="22">
        <f>SUMIFS(Gögn!$I$2:$I$11876,Gögn!$F$2:$F$11876,$A78,Gögn!$A$2:$A$11876,O$207)/1000</f>
        <v>0</v>
      </c>
      <c r="P78" s="22">
        <f>SUMIFS(Gögn!$I$2:$I$11876,Gögn!$F$2:$F$11876,$A78,Gögn!$A$2:$A$11876,P$207)/1000</f>
        <v>0</v>
      </c>
      <c r="Q78" s="22">
        <f>SUMIFS(Gögn!$I$2:$I$11876,Gögn!$F$2:$F$11876,$A78,Gögn!$A$2:$A$11876,Q$207)/1000</f>
        <v>0</v>
      </c>
      <c r="R78" s="22">
        <f>SUMIFS(Gögn!$I$2:$I$11876,Gögn!$F$2:$F$11876,$A78,Gögn!$A$2:$A$11876,R$207)/1000</f>
        <v>0</v>
      </c>
      <c r="S78" s="22">
        <f>SUMIFS(Gögn!$I$2:$I$11876,Gögn!$F$2:$F$11876,$A78,Gögn!$A$2:$A$11876,S$207)/1000</f>
        <v>0</v>
      </c>
      <c r="T78" s="22">
        <f>SUMIFS(Gögn!$I$2:$I$11876,Gögn!$F$2:$F$11876,$A78,Gögn!$A$2:$A$11876,T$207)/1000</f>
        <v>0</v>
      </c>
      <c r="U78" s="22">
        <f>SUMIFS(Gögn!$I$2:$I$11876,Gögn!$F$2:$F$11876,$A78,Gögn!$A$2:$A$11876,U$207)/1000</f>
        <v>0</v>
      </c>
      <c r="V78" s="22">
        <f>SUMIFS(Gögn!$I$2:$I$11876,Gögn!$F$2:$F$11876,$A78,Gögn!$A$2:$A$11876,V$207)/1000</f>
        <v>0</v>
      </c>
      <c r="W78" s="22">
        <f>SUMIFS(Gögn!$I$2:$I$11876,Gögn!$F$2:$F$11876,$A78,Gögn!$A$2:$A$11876,W$207)/1000</f>
        <v>0</v>
      </c>
      <c r="X78" s="22">
        <f>SUMIFS(Gögn!$I$2:$I$11876,Gögn!$F$2:$F$11876,$A78,Gögn!$A$2:$A$11876,X$207)/1000</f>
        <v>0</v>
      </c>
      <c r="Y78" s="22">
        <f>SUMIFS(Gögn!$I$2:$I$11876,Gögn!$F$2:$F$11876,$A78,Gögn!$A$2:$A$11876,Y$207)/1000</f>
        <v>0</v>
      </c>
      <c r="Z78" s="22">
        <f>SUMIFS(Gögn!$I$2:$I$11876,Gögn!$F$2:$F$11876,$A78,Gögn!$A$2:$A$11876,Z$207)/1000</f>
        <v>0</v>
      </c>
      <c r="AA78" s="22">
        <f>SUMIFS(Gögn!$I$2:$I$11876,Gögn!$F$2:$F$11876,$A78,Gögn!$A$2:$A$11876,AA$207)/1000</f>
        <v>0</v>
      </c>
      <c r="AB78" s="22">
        <f>SUMIFS(Gögn!$I$2:$I$11876,Gögn!$F$2:$F$11876,$A78,Gögn!$A$2:$A$11876,AB$207)/1000</f>
        <v>0</v>
      </c>
      <c r="AC78" s="22">
        <f>SUMIFS(Gögn!$I$2:$I$11876,Gögn!$F$2:$F$11876,$A78,Gögn!$A$2:$A$11876,AC$207)/1000</f>
        <v>0</v>
      </c>
      <c r="AD78" s="22">
        <f>SUMIFS(Gögn!$I$2:$I$11876,Gögn!$F$2:$F$11876,$A78,Gögn!$A$2:$A$11876,AD$207)/1000</f>
        <v>0</v>
      </c>
      <c r="AE78" s="22">
        <f>SUMIFS(Gögn!$I$2:$I$11876,Gögn!$F$2:$F$11876,$A78,Gögn!$A$2:$A$11876,AE$207)/1000</f>
        <v>0</v>
      </c>
      <c r="AF78" s="22">
        <f>SUMIFS(Gögn!$I$2:$I$11876,Gögn!$F$2:$F$11876,$A78,Gögn!$A$2:$A$11876,AF$207)/1000</f>
        <v>0</v>
      </c>
      <c r="AG78" s="22">
        <f>SUMIFS(Gögn!$I$2:$I$11876,Gögn!$F$2:$F$11876,$A78,Gögn!$A$2:$A$11876,AG$207)/1000</f>
        <v>0</v>
      </c>
      <c r="AH78" s="22">
        <f>SUMIFS(Gögn!$I$2:$I$11876,Gögn!$F$2:$F$11876,$A78,Gögn!$A$2:$A$11876,AH$207)/1000</f>
        <v>0</v>
      </c>
      <c r="AI78" s="22">
        <f>SUMIFS(Gögn!$I$2:$I$11876,Gögn!$F$2:$F$11876,$A78,Gögn!$A$2:$A$11876,AI$207)/1000</f>
        <v>0</v>
      </c>
      <c r="AJ78" s="22">
        <f>SUMIFS(Gögn!$I$2:$I$11876,Gögn!$F$2:$F$11876,$A78,Gögn!$A$2:$A$11876,AJ$207)/1000</f>
        <v>0</v>
      </c>
      <c r="AK78" s="22">
        <f>SUMIFS(Gögn!$I$2:$I$11876,Gögn!$F$2:$F$11876,$A78,Gögn!$A$2:$A$11876,AK$207)/1000</f>
        <v>0</v>
      </c>
      <c r="AL78" s="22">
        <f>SUMIFS(Gögn!$I$2:$I$11876,Gögn!$F$2:$F$11876,$A78,Gögn!$A$2:$A$11876,AL$207)/1000</f>
        <v>0</v>
      </c>
      <c r="AM78" s="22">
        <f>SUMIFS(Gögn!$I$2:$I$11876,Gögn!$F$2:$F$11876,$A78,Gögn!$A$2:$A$11876,AM$207)/1000</f>
        <v>0</v>
      </c>
      <c r="AN78" s="22">
        <f>SUMIFS(Gögn!$I$2:$I$11876,Gögn!$F$2:$F$11876,$A78,Gögn!$A$2:$A$11876,AN$207)/1000</f>
        <v>0</v>
      </c>
      <c r="AO78" s="22">
        <f>SUMIFS(Gögn!$I$2:$I$11876,Gögn!$F$2:$F$11876,$A78,Gögn!$A$2:$A$11876,AO$207)/1000</f>
        <v>0</v>
      </c>
      <c r="AP78" s="22">
        <f>SUMIFS(Gögn!$I$2:$I$11876,Gögn!$F$2:$F$11876,$A78,Gögn!$A$2:$A$11876,AP$207)/1000</f>
        <v>0</v>
      </c>
      <c r="AQ78" s="22">
        <f>SUMIFS(Gögn!$I$2:$I$11876,Gögn!$F$2:$F$11876,$A78,Gögn!$A$2:$A$11876,AQ$207)/1000</f>
        <v>0</v>
      </c>
      <c r="AR78" s="22">
        <f>SUMIFS(Gögn!$I$2:$I$11876,Gögn!$F$2:$F$11876,$A78,Gögn!$A$2:$A$11876,AR$207)/1000</f>
        <v>0</v>
      </c>
      <c r="AS78" s="22">
        <f>SUMIFS(Gögn!$I$2:$I$11876,Gögn!$F$2:$F$11876,$A78,Gögn!$A$2:$A$11876,AS$207)/1000</f>
        <v>0</v>
      </c>
      <c r="AT78" s="22">
        <f>SUMIFS(Gögn!$I$2:$I$11876,Gögn!$F$2:$F$11876,$A78,Gögn!$A$2:$A$11876,AT$207)/1000</f>
        <v>0</v>
      </c>
      <c r="AU78" s="22">
        <f>SUMIFS(Gögn!$I$2:$I$11876,Gögn!$F$2:$F$11876,$A78,Gögn!$A$2:$A$11876,AU$207)/1000</f>
        <v>0</v>
      </c>
      <c r="AV78" s="22">
        <f>SUMIFS(Gögn!$I$2:$I$11876,Gögn!$F$2:$F$11876,$A78,Gögn!$A$2:$A$11876,AV$207)/1000</f>
        <v>0</v>
      </c>
      <c r="AW78" s="22">
        <f>SUMIFS(Gögn!$I$2:$I$11876,Gögn!$F$2:$F$11876,$A78,Gögn!$A$2:$A$11876,AW$207)/1000</f>
        <v>0</v>
      </c>
      <c r="AX78" s="22">
        <f>SUMIFS(Gögn!$I$2:$I$11876,Gögn!$F$2:$F$11876,$A78,Gögn!$A$2:$A$11876,AX$207)/1000</f>
        <v>0</v>
      </c>
      <c r="AY78" s="22">
        <f>SUMIFS(Gögn!$I$2:$I$11876,Gögn!$F$2:$F$11876,$A78,Gögn!$A$2:$A$11876,AY$207)/1000</f>
        <v>0</v>
      </c>
      <c r="AZ78" s="22">
        <f>SUMIFS(Gögn!$I$2:$I$11876,Gögn!$F$2:$F$11876,$A78,Gögn!$A$2:$A$11876,AZ$207)/1000</f>
        <v>0</v>
      </c>
      <c r="BA78" s="22">
        <f>SUMIFS(Gögn!$I$2:$I$11876,Gögn!$F$2:$F$11876,$A78,Gögn!$A$2:$A$11876,BA$207)/1000</f>
        <v>0</v>
      </c>
      <c r="BB78" s="22">
        <f>SUMIFS(Gögn!$I$2:$I$11876,Gögn!$F$2:$F$11876,$A78,Gögn!$A$2:$A$11876,BB$207)/1000</f>
        <v>0</v>
      </c>
      <c r="BC78" s="22">
        <f>SUMIFS(Gögn!$I$2:$I$11876,Gögn!$F$2:$F$11876,$A78,Gögn!$A$2:$A$11876,BC$207)/1000</f>
        <v>0</v>
      </c>
      <c r="BD78" s="22">
        <f>SUMIFS(Gögn!$I$2:$I$11876,Gögn!$F$2:$F$11876,$A78,Gögn!$A$2:$A$11876,BD$207)/1000</f>
        <v>0</v>
      </c>
      <c r="BE78" s="22">
        <f>SUMIFS(Gögn!$I$2:$I$11876,Gögn!$F$2:$F$11876,$A78,Gögn!$A$2:$A$11876,BE$207)/1000</f>
        <v>0</v>
      </c>
      <c r="BF78" s="22">
        <f>SUMIFS(Gögn!$I$2:$I$11876,Gögn!$F$2:$F$11876,$A78,Gögn!$A$2:$A$11876,BF$207)/1000</f>
        <v>0</v>
      </c>
      <c r="BG78" s="22">
        <f>SUMIFS(Gögn!$I$2:$I$11876,Gögn!$F$2:$F$11876,$A78,Gögn!$A$2:$A$11876,BG$207)/1000</f>
        <v>0</v>
      </c>
      <c r="BH78" s="22">
        <f>SUMIFS(Gögn!$I$2:$I$11876,Gögn!$F$2:$F$11876,$A78,Gögn!$A$2:$A$11876,BH$207)/1000</f>
        <v>0</v>
      </c>
      <c r="BI78" s="22">
        <f>SUMIFS(Gögn!$I$2:$I$11876,Gögn!$F$2:$F$11876,$A78,Gögn!$A$2:$A$11876,BI$207)/1000</f>
        <v>0</v>
      </c>
      <c r="BJ78" s="22">
        <f>SUMIFS(Gögn!$I$2:$I$11876,Gögn!$F$2:$F$11876,$A78,Gögn!$A$2:$A$11876,BJ$207)/1000</f>
        <v>0</v>
      </c>
      <c r="BK78" s="22">
        <f>SUMIFS(Gögn!$I$2:$I$11876,Gögn!$F$2:$F$11876,$A78,Gögn!$A$2:$A$11876,BK$207)/1000</f>
        <v>0</v>
      </c>
      <c r="BL78" s="22">
        <f>SUMIFS(Gögn!$I$2:$I$11876,Gögn!$F$2:$F$11876,$A78,Gögn!$A$2:$A$11876,BL$207)/1000</f>
        <v>0</v>
      </c>
      <c r="BM78" s="22">
        <f>SUMIFS(Gögn!$I$2:$I$11876,Gögn!$F$2:$F$11876,$A78,Gögn!$A$2:$A$11876,BM$207)/1000</f>
        <v>0</v>
      </c>
      <c r="BN78" s="22">
        <f>SUMIFS(Gögn!$I$2:$I$11876,Gögn!$F$2:$F$11876,$A78,Gögn!$A$2:$A$11876,BN$207)/1000</f>
        <v>0</v>
      </c>
      <c r="BO78" s="22">
        <f>SUMIFS(Gögn!$I$2:$I$11876,Gögn!$F$2:$F$11876,$A78,Gögn!$A$2:$A$11876,BO$207)/1000</f>
        <v>0</v>
      </c>
      <c r="BP78" s="22">
        <f>SUMIFS(Gögn!$I$2:$I$11876,Gögn!$F$2:$F$11876,$A78,Gögn!$A$2:$A$11876,BP$207)/1000</f>
        <v>0</v>
      </c>
      <c r="BQ78" s="22">
        <f>SUMIFS(Gögn!$I$2:$I$11876,Gögn!$F$2:$F$11876,$A78,Gögn!$A$2:$A$11876,BQ$207)/1000</f>
        <v>0</v>
      </c>
      <c r="BR78" s="22">
        <f>SUMIFS(Gögn!$I$2:$I$11876,Gögn!$F$2:$F$11876,$A78,Gögn!$A$2:$A$11876,BR$207)/1000</f>
        <v>0</v>
      </c>
      <c r="BS78" s="22">
        <f>SUMIFS(Gögn!$I$2:$I$11876,Gögn!$F$2:$F$11876,$A78,Gögn!$A$2:$A$11876,BS$207)/1000</f>
        <v>0</v>
      </c>
      <c r="BT78" s="22">
        <f>SUMIFS(Gögn!$I$2:$I$11876,Gögn!$F$2:$F$11876,$A78,Gögn!$A$2:$A$11876,BT$207)/1000</f>
        <v>0</v>
      </c>
      <c r="BU78" s="22">
        <f>SUMIFS(Gögn!$I$2:$I$11876,Gögn!$F$2:$F$11876,$A78,Gögn!$A$2:$A$11876,BU$207)/1000</f>
        <v>0</v>
      </c>
      <c r="BV78" s="22">
        <f>SUMIFS(Gögn!$I$2:$I$11876,Gögn!$F$2:$F$11876,$A78,Gögn!$A$2:$A$11876,BV$207)/1000</f>
        <v>3717.741</v>
      </c>
      <c r="BW78" s="22">
        <f>SUMIFS(Gögn!$I$2:$I$11876,Gögn!$F$2:$F$11876,$A78,Gögn!$A$2:$A$11876,BW$207)/1000</f>
        <v>0</v>
      </c>
      <c r="BX78" s="22">
        <f>SUMIFS(Gögn!$I$2:$I$11876,Gögn!$F$2:$F$11876,$A78,Gögn!$A$2:$A$11876,BX$207)/1000</f>
        <v>0</v>
      </c>
      <c r="BY78" s="22">
        <f>SUMIFS(Gögn!$I$2:$I$11876,Gögn!$F$2:$F$11876,$A78,Gögn!$A$2:$A$11876,BY$207)/1000</f>
        <v>0</v>
      </c>
      <c r="BZ78" s="22">
        <f>SUMIFS(Gögn!$I$2:$I$11876,Gögn!$F$2:$F$11876,$A78,Gögn!$A$2:$A$11876,BZ$207)/1000</f>
        <v>0</v>
      </c>
      <c r="CA78" s="22">
        <f>SUMIFS(Gögn!$I$2:$I$11876,Gögn!$F$2:$F$11876,$A78,Gögn!$A$2:$A$11876,CA$207)/1000</f>
        <v>0</v>
      </c>
      <c r="CB78" s="22">
        <f>SUMIFS(Gögn!$I$2:$I$11876,Gögn!$F$2:$F$11876,$A78,Gögn!$A$2:$A$11876,CB$207)/1000</f>
        <v>0</v>
      </c>
      <c r="CC78" s="22">
        <f>SUMIFS(Gögn!$I$2:$I$11876,Gögn!$F$2:$F$11876,$A78,Gögn!$A$2:$A$11876,CC$207)/1000</f>
        <v>0</v>
      </c>
      <c r="CD78" s="22">
        <f>SUMIFS(Gögn!$I$2:$I$11876,Gögn!$F$2:$F$11876,$A78,Gögn!$A$2:$A$11876,CD$207)/1000</f>
        <v>0</v>
      </c>
    </row>
    <row r="79" spans="1:82" s="48" customFormat="1" ht="15">
      <c r="A79" s="45" t="s">
        <v>465</v>
      </c>
      <c r="B79" s="45"/>
      <c r="C79" s="26" t="s">
        <v>301</v>
      </c>
      <c r="D79" s="46">
        <f>SUM(E79:CD79)</f>
        <v>8322.237000000001</v>
      </c>
      <c r="E79" s="46">
        <f t="shared" ref="E79:BP79" si="34">SUM(E76:E78)</f>
        <v>0</v>
      </c>
      <c r="F79" s="46">
        <f t="shared" si="34"/>
        <v>0</v>
      </c>
      <c r="G79" s="46">
        <f t="shared" si="34"/>
        <v>0</v>
      </c>
      <c r="H79" s="46">
        <f t="shared" si="34"/>
        <v>0</v>
      </c>
      <c r="I79" s="46">
        <f t="shared" si="34"/>
        <v>0</v>
      </c>
      <c r="J79" s="46">
        <f t="shared" si="34"/>
        <v>0</v>
      </c>
      <c r="K79" s="46">
        <f t="shared" si="34"/>
        <v>0</v>
      </c>
      <c r="L79" s="46">
        <f t="shared" si="34"/>
        <v>0</v>
      </c>
      <c r="M79" s="46">
        <f t="shared" si="34"/>
        <v>0</v>
      </c>
      <c r="N79" s="46">
        <f t="shared" si="34"/>
        <v>0</v>
      </c>
      <c r="O79" s="46">
        <f t="shared" si="34"/>
        <v>0</v>
      </c>
      <c r="P79" s="46">
        <f t="shared" si="34"/>
        <v>0</v>
      </c>
      <c r="Q79" s="46">
        <f t="shared" si="34"/>
        <v>0</v>
      </c>
      <c r="R79" s="46">
        <f t="shared" si="34"/>
        <v>0</v>
      </c>
      <c r="S79" s="46">
        <f t="shared" si="34"/>
        <v>0</v>
      </c>
      <c r="T79" s="46">
        <f t="shared" si="34"/>
        <v>0</v>
      </c>
      <c r="U79" s="46">
        <f t="shared" si="34"/>
        <v>0</v>
      </c>
      <c r="V79" s="46">
        <f t="shared" si="34"/>
        <v>0</v>
      </c>
      <c r="W79" s="46">
        <f t="shared" si="34"/>
        <v>0</v>
      </c>
      <c r="X79" s="46">
        <f t="shared" si="34"/>
        <v>0</v>
      </c>
      <c r="Y79" s="46">
        <f t="shared" si="34"/>
        <v>0</v>
      </c>
      <c r="Z79" s="46">
        <f t="shared" si="34"/>
        <v>0</v>
      </c>
      <c r="AA79" s="46">
        <f t="shared" si="34"/>
        <v>0</v>
      </c>
      <c r="AB79" s="46">
        <f t="shared" si="34"/>
        <v>0</v>
      </c>
      <c r="AC79" s="46">
        <f t="shared" si="34"/>
        <v>0</v>
      </c>
      <c r="AD79" s="46">
        <f t="shared" si="34"/>
        <v>0</v>
      </c>
      <c r="AE79" s="46">
        <f t="shared" si="34"/>
        <v>0</v>
      </c>
      <c r="AF79" s="46">
        <f t="shared" si="34"/>
        <v>0</v>
      </c>
      <c r="AG79" s="46">
        <f t="shared" si="34"/>
        <v>0</v>
      </c>
      <c r="AH79" s="46">
        <f t="shared" si="34"/>
        <v>0</v>
      </c>
      <c r="AI79" s="46">
        <f t="shared" si="34"/>
        <v>0</v>
      </c>
      <c r="AJ79" s="46">
        <f t="shared" si="34"/>
        <v>0</v>
      </c>
      <c r="AK79" s="46">
        <f t="shared" si="34"/>
        <v>0</v>
      </c>
      <c r="AL79" s="46">
        <f t="shared" si="34"/>
        <v>0</v>
      </c>
      <c r="AM79" s="46">
        <f t="shared" si="34"/>
        <v>0</v>
      </c>
      <c r="AN79" s="46">
        <f t="shared" si="34"/>
        <v>0</v>
      </c>
      <c r="AO79" s="46">
        <f t="shared" si="34"/>
        <v>0</v>
      </c>
      <c r="AP79" s="46">
        <f t="shared" si="34"/>
        <v>0</v>
      </c>
      <c r="AQ79" s="46">
        <f t="shared" si="34"/>
        <v>0</v>
      </c>
      <c r="AR79" s="46">
        <f t="shared" si="34"/>
        <v>0</v>
      </c>
      <c r="AS79" s="46">
        <f t="shared" si="34"/>
        <v>0</v>
      </c>
      <c r="AT79" s="46">
        <f t="shared" si="34"/>
        <v>0</v>
      </c>
      <c r="AU79" s="46">
        <f t="shared" si="34"/>
        <v>0</v>
      </c>
      <c r="AV79" s="46">
        <f t="shared" si="34"/>
        <v>0</v>
      </c>
      <c r="AW79" s="46">
        <f t="shared" si="34"/>
        <v>0</v>
      </c>
      <c r="AX79" s="46">
        <f t="shared" si="34"/>
        <v>0</v>
      </c>
      <c r="AY79" s="46">
        <f t="shared" si="34"/>
        <v>0</v>
      </c>
      <c r="AZ79" s="46">
        <f t="shared" si="34"/>
        <v>0</v>
      </c>
      <c r="BA79" s="46">
        <f t="shared" si="34"/>
        <v>0</v>
      </c>
      <c r="BB79" s="46">
        <f t="shared" si="34"/>
        <v>0</v>
      </c>
      <c r="BC79" s="46">
        <f t="shared" si="34"/>
        <v>0</v>
      </c>
      <c r="BD79" s="46">
        <f t="shared" si="34"/>
        <v>0</v>
      </c>
      <c r="BE79" s="46">
        <f t="shared" si="34"/>
        <v>0</v>
      </c>
      <c r="BF79" s="46">
        <f t="shared" si="34"/>
        <v>0</v>
      </c>
      <c r="BG79" s="46">
        <f t="shared" si="34"/>
        <v>0</v>
      </c>
      <c r="BH79" s="46">
        <f t="shared" si="34"/>
        <v>0</v>
      </c>
      <c r="BI79" s="46">
        <f t="shared" si="34"/>
        <v>0</v>
      </c>
      <c r="BJ79" s="46">
        <f t="shared" si="34"/>
        <v>0</v>
      </c>
      <c r="BK79" s="46">
        <f t="shared" si="34"/>
        <v>0</v>
      </c>
      <c r="BL79" s="46">
        <f t="shared" si="34"/>
        <v>4604.4960000000001</v>
      </c>
      <c r="BM79" s="46">
        <f t="shared" si="34"/>
        <v>0</v>
      </c>
      <c r="BN79" s="46">
        <f t="shared" si="34"/>
        <v>0</v>
      </c>
      <c r="BO79" s="46">
        <f t="shared" si="34"/>
        <v>0</v>
      </c>
      <c r="BP79" s="46">
        <f t="shared" si="34"/>
        <v>0</v>
      </c>
      <c r="BQ79" s="46">
        <f t="shared" ref="BQ79:BX79" si="35">SUM(BQ76:BQ78)</f>
        <v>0</v>
      </c>
      <c r="BR79" s="46">
        <f t="shared" si="35"/>
        <v>0</v>
      </c>
      <c r="BS79" s="46">
        <f t="shared" si="35"/>
        <v>0</v>
      </c>
      <c r="BT79" s="46">
        <f t="shared" si="35"/>
        <v>0</v>
      </c>
      <c r="BU79" s="46">
        <f t="shared" si="35"/>
        <v>0</v>
      </c>
      <c r="BV79" s="46">
        <f t="shared" si="35"/>
        <v>3717.741</v>
      </c>
      <c r="BW79" s="46">
        <f t="shared" si="35"/>
        <v>0</v>
      </c>
      <c r="BX79" s="46">
        <f t="shared" si="35"/>
        <v>0</v>
      </c>
      <c r="BY79" s="46">
        <f t="shared" ref="BY79:CB79" si="36">SUM(BY76:BY78)</f>
        <v>0</v>
      </c>
      <c r="BZ79" s="46">
        <f t="shared" si="36"/>
        <v>0</v>
      </c>
      <c r="CA79" s="46">
        <f t="shared" si="36"/>
        <v>0</v>
      </c>
      <c r="CB79" s="46">
        <f t="shared" si="36"/>
        <v>0</v>
      </c>
      <c r="CC79" s="46">
        <f t="shared" ref="CC79:CD79" si="37">SUM(CC76:CC78)</f>
        <v>0</v>
      </c>
      <c r="CD79" s="46">
        <f t="shared" si="37"/>
        <v>0</v>
      </c>
    </row>
    <row r="80" spans="1:82" ht="15">
      <c r="A80" s="5" t="s">
        <v>465</v>
      </c>
      <c r="B80" s="5"/>
      <c r="C80" s="25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</row>
    <row r="81" spans="1:82" ht="15.75">
      <c r="A81" s="5" t="s">
        <v>32</v>
      </c>
      <c r="B81" s="5"/>
      <c r="C81" s="27" t="s">
        <v>33</v>
      </c>
      <c r="D81" s="24">
        <f>SUM(E81:CD81)</f>
        <v>18767764.081999999</v>
      </c>
      <c r="E81" s="24">
        <f>SUMIFS(Gögn!$I$2:$I$11876,Gögn!$F$2:$F$11876,$A81,Gögn!$A$2:$A$11876,E$207)/1000</f>
        <v>1088426.477</v>
      </c>
      <c r="F81" s="24">
        <f>SUMIFS(Gögn!$I$2:$I$11876,Gögn!$F$2:$F$11876,$A81,Gögn!$A$2:$A$11876,F$207)/1000</f>
        <v>2181870.7480000001</v>
      </c>
      <c r="G81" s="24">
        <f>SUMIFS(Gögn!$I$2:$I$11876,Gögn!$F$2:$F$11876,$A81,Gögn!$A$2:$A$11876,G$207)/1000</f>
        <v>1356095.382</v>
      </c>
      <c r="H81" s="24">
        <f>SUMIFS(Gögn!$I$2:$I$11876,Gögn!$F$2:$F$11876,$A81,Gögn!$A$2:$A$11876,H$207)/1000</f>
        <v>40580.188999999998</v>
      </c>
      <c r="I81" s="24">
        <f>SUMIFS(Gögn!$I$2:$I$11876,Gögn!$F$2:$F$11876,$A81,Gögn!$A$2:$A$11876,I$207)/1000</f>
        <v>976458.17</v>
      </c>
      <c r="J81" s="24">
        <f>SUMIFS(Gögn!$I$2:$I$11876,Gögn!$F$2:$F$11876,$A81,Gögn!$A$2:$A$11876,J$207)/1000</f>
        <v>52555.281000000003</v>
      </c>
      <c r="K81" s="24">
        <f>SUMIFS(Gögn!$I$2:$I$11876,Gögn!$F$2:$F$11876,$A81,Gögn!$A$2:$A$11876,K$207)/1000</f>
        <v>82835.001999999993</v>
      </c>
      <c r="L81" s="24">
        <f>SUMIFS(Gögn!$I$2:$I$11876,Gögn!$F$2:$F$11876,$A81,Gögn!$A$2:$A$11876,L$207)/1000</f>
        <v>47504</v>
      </c>
      <c r="M81" s="24">
        <f>SUMIFS(Gögn!$I$2:$I$11876,Gögn!$F$2:$F$11876,$A81,Gögn!$A$2:$A$11876,M$207)/1000</f>
        <v>85492</v>
      </c>
      <c r="N81" s="24">
        <f>SUMIFS(Gögn!$I$2:$I$11876,Gögn!$F$2:$F$11876,$A81,Gögn!$A$2:$A$11876,N$207)/1000</f>
        <v>191096</v>
      </c>
      <c r="O81" s="24">
        <f>SUMIFS(Gögn!$I$2:$I$11876,Gögn!$F$2:$F$11876,$A81,Gögn!$A$2:$A$11876,O$207)/1000</f>
        <v>456552</v>
      </c>
      <c r="P81" s="24">
        <f>SUMIFS(Gögn!$I$2:$I$11876,Gögn!$F$2:$F$11876,$A81,Gögn!$A$2:$A$11876,P$207)/1000</f>
        <v>313021</v>
      </c>
      <c r="Q81" s="24">
        <f>SUMIFS(Gögn!$I$2:$I$11876,Gögn!$F$2:$F$11876,$A81,Gögn!$A$2:$A$11876,Q$207)/1000</f>
        <v>244000</v>
      </c>
      <c r="R81" s="24">
        <f>SUMIFS(Gögn!$I$2:$I$11876,Gögn!$F$2:$F$11876,$A81,Gögn!$A$2:$A$11876,R$207)/1000</f>
        <v>0</v>
      </c>
      <c r="S81" s="24">
        <f>SUMIFS(Gögn!$I$2:$I$11876,Gögn!$F$2:$F$11876,$A81,Gögn!$A$2:$A$11876,S$207)/1000</f>
        <v>345494.174</v>
      </c>
      <c r="T81" s="24">
        <f>SUMIFS(Gögn!$I$2:$I$11876,Gögn!$F$2:$F$11876,$A81,Gögn!$A$2:$A$11876,T$207)/1000</f>
        <v>0</v>
      </c>
      <c r="U81" s="24">
        <f>SUMIFS(Gögn!$I$2:$I$11876,Gögn!$F$2:$F$11876,$A81,Gögn!$A$2:$A$11876,U$207)/1000</f>
        <v>272823.272</v>
      </c>
      <c r="V81" s="24">
        <f>SUMIFS(Gögn!$I$2:$I$11876,Gögn!$F$2:$F$11876,$A81,Gögn!$A$2:$A$11876,V$207)/1000</f>
        <v>600171.52899999998</v>
      </c>
      <c r="W81" s="24">
        <f>SUMIFS(Gögn!$I$2:$I$11876,Gögn!$F$2:$F$11876,$A81,Gögn!$A$2:$A$11876,W$207)/1000</f>
        <v>14.423999999999999</v>
      </c>
      <c r="X81" s="24">
        <f>SUMIFS(Gögn!$I$2:$I$11876,Gögn!$F$2:$F$11876,$A81,Gögn!$A$2:$A$11876,X$207)/1000</f>
        <v>3281.5740000000001</v>
      </c>
      <c r="Y81" s="24">
        <f>SUMIFS(Gögn!$I$2:$I$11876,Gögn!$F$2:$F$11876,$A81,Gögn!$A$2:$A$11876,Y$207)/1000</f>
        <v>4151566</v>
      </c>
      <c r="Z81" s="24">
        <f>SUMIFS(Gögn!$I$2:$I$11876,Gögn!$F$2:$F$11876,$A81,Gögn!$A$2:$A$11876,Z$207)/1000</f>
        <v>450718</v>
      </c>
      <c r="AA81" s="24">
        <f>SUMIFS(Gögn!$I$2:$I$11876,Gögn!$F$2:$F$11876,$A81,Gögn!$A$2:$A$11876,AA$207)/1000</f>
        <v>165693</v>
      </c>
      <c r="AB81" s="24">
        <f>SUMIFS(Gögn!$I$2:$I$11876,Gögn!$F$2:$F$11876,$A81,Gögn!$A$2:$A$11876,AB$207)/1000</f>
        <v>90674</v>
      </c>
      <c r="AC81" s="24">
        <f>SUMIFS(Gögn!$I$2:$I$11876,Gögn!$F$2:$F$11876,$A81,Gögn!$A$2:$A$11876,AC$207)/1000</f>
        <v>496218</v>
      </c>
      <c r="AD81" s="24">
        <f>SUMIFS(Gögn!$I$2:$I$11876,Gögn!$F$2:$F$11876,$A81,Gögn!$A$2:$A$11876,AD$207)/1000</f>
        <v>19190.3</v>
      </c>
      <c r="AE81" s="24">
        <f>SUMIFS(Gögn!$I$2:$I$11876,Gögn!$F$2:$F$11876,$A81,Gögn!$A$2:$A$11876,AE$207)/1000</f>
        <v>24341.213</v>
      </c>
      <c r="AF81" s="24">
        <f>SUMIFS(Gögn!$I$2:$I$11876,Gögn!$F$2:$F$11876,$A81,Gögn!$A$2:$A$11876,AF$207)/1000</f>
        <v>0</v>
      </c>
      <c r="AG81" s="24">
        <f>SUMIFS(Gögn!$I$2:$I$11876,Gögn!$F$2:$F$11876,$A81,Gögn!$A$2:$A$11876,AG$207)/1000</f>
        <v>18019.484</v>
      </c>
      <c r="AH81" s="24">
        <f>SUMIFS(Gögn!$I$2:$I$11876,Gögn!$F$2:$F$11876,$A81,Gögn!$A$2:$A$11876,AH$207)/1000</f>
        <v>507657.83299999998</v>
      </c>
      <c r="AI81" s="24">
        <f>SUMIFS(Gögn!$I$2:$I$11876,Gögn!$F$2:$F$11876,$A81,Gögn!$A$2:$A$11876,AI$207)/1000</f>
        <v>0</v>
      </c>
      <c r="AJ81" s="24">
        <f>SUMIFS(Gögn!$I$2:$I$11876,Gögn!$F$2:$F$11876,$A81,Gögn!$A$2:$A$11876,AJ$207)/1000</f>
        <v>0</v>
      </c>
      <c r="AK81" s="24">
        <f>SUMIFS(Gögn!$I$2:$I$11876,Gögn!$F$2:$F$11876,$A81,Gögn!$A$2:$A$11876,AK$207)/1000</f>
        <v>18033.597000000002</v>
      </c>
      <c r="AL81" s="24">
        <f>SUMIFS(Gögn!$I$2:$I$11876,Gögn!$F$2:$F$11876,$A81,Gögn!$A$2:$A$11876,AL$207)/1000</f>
        <v>114366.655</v>
      </c>
      <c r="AM81" s="24">
        <f>SUMIFS(Gögn!$I$2:$I$11876,Gögn!$F$2:$F$11876,$A81,Gögn!$A$2:$A$11876,AM$207)/1000</f>
        <v>186839.51199999999</v>
      </c>
      <c r="AN81" s="24">
        <f>SUMIFS(Gögn!$I$2:$I$11876,Gögn!$F$2:$F$11876,$A81,Gögn!$A$2:$A$11876,AN$207)/1000</f>
        <v>150477.109</v>
      </c>
      <c r="AO81" s="24">
        <f>SUMIFS(Gögn!$I$2:$I$11876,Gögn!$F$2:$F$11876,$A81,Gögn!$A$2:$A$11876,AO$207)/1000</f>
        <v>218843.114</v>
      </c>
      <c r="AP81" s="24">
        <f>SUMIFS(Gögn!$I$2:$I$11876,Gögn!$F$2:$F$11876,$A81,Gögn!$A$2:$A$11876,AP$207)/1000</f>
        <v>2397.319</v>
      </c>
      <c r="AQ81" s="24">
        <f>SUMIFS(Gögn!$I$2:$I$11876,Gögn!$F$2:$F$11876,$A81,Gögn!$A$2:$A$11876,AQ$207)/1000</f>
        <v>896983.36100000003</v>
      </c>
      <c r="AR81" s="24">
        <f>SUMIFS(Gögn!$I$2:$I$11876,Gögn!$F$2:$F$11876,$A81,Gögn!$A$2:$A$11876,AR$207)/1000</f>
        <v>305327.14</v>
      </c>
      <c r="AS81" s="24">
        <f>SUMIFS(Gögn!$I$2:$I$11876,Gögn!$F$2:$F$11876,$A81,Gögn!$A$2:$A$11876,AS$207)/1000</f>
        <v>210732.77600000001</v>
      </c>
      <c r="AT81" s="24">
        <f>SUMIFS(Gögn!$I$2:$I$11876,Gögn!$F$2:$F$11876,$A81,Gögn!$A$2:$A$11876,AT$207)/1000</f>
        <v>214511.921</v>
      </c>
      <c r="AU81" s="24">
        <f>SUMIFS(Gögn!$I$2:$I$11876,Gögn!$F$2:$F$11876,$A81,Gögn!$A$2:$A$11876,AU$207)/1000</f>
        <v>1984.22</v>
      </c>
      <c r="AV81" s="24">
        <f>SUMIFS(Gögn!$I$2:$I$11876,Gögn!$F$2:$F$11876,$A81,Gögn!$A$2:$A$11876,AV$207)/1000</f>
        <v>0</v>
      </c>
      <c r="AW81" s="24">
        <f>SUMIFS(Gögn!$I$2:$I$11876,Gögn!$F$2:$F$11876,$A81,Gögn!$A$2:$A$11876,AW$207)/1000</f>
        <v>8360.6440000000002</v>
      </c>
      <c r="AX81" s="24">
        <f>SUMIFS(Gögn!$I$2:$I$11876,Gögn!$F$2:$F$11876,$A81,Gögn!$A$2:$A$11876,AX$207)/1000</f>
        <v>0</v>
      </c>
      <c r="AY81" s="24">
        <f>SUMIFS(Gögn!$I$2:$I$11876,Gögn!$F$2:$F$11876,$A81,Gögn!$A$2:$A$11876,AY$207)/1000</f>
        <v>44566.762999999999</v>
      </c>
      <c r="AZ81" s="24">
        <f>SUMIFS(Gögn!$I$2:$I$11876,Gögn!$F$2:$F$11876,$A81,Gögn!$A$2:$A$11876,AZ$207)/1000</f>
        <v>6121.2719999999999</v>
      </c>
      <c r="BA81" s="24">
        <f>SUMIFS(Gögn!$I$2:$I$11876,Gögn!$F$2:$F$11876,$A81,Gögn!$A$2:$A$11876,BA$207)/1000</f>
        <v>2686.3870000000002</v>
      </c>
      <c r="BB81" s="24">
        <f>SUMIFS(Gögn!$I$2:$I$11876,Gögn!$F$2:$F$11876,$A81,Gögn!$A$2:$A$11876,BB$207)/1000</f>
        <v>58658.59</v>
      </c>
      <c r="BC81" s="24">
        <f>SUMIFS(Gögn!$I$2:$I$11876,Gögn!$F$2:$F$11876,$A81,Gögn!$A$2:$A$11876,BC$207)/1000</f>
        <v>0</v>
      </c>
      <c r="BD81" s="24">
        <f>SUMIFS(Gögn!$I$2:$I$11876,Gögn!$F$2:$F$11876,$A81,Gögn!$A$2:$A$11876,BD$207)/1000</f>
        <v>0</v>
      </c>
      <c r="BE81" s="24">
        <f>SUMIFS(Gögn!$I$2:$I$11876,Gögn!$F$2:$F$11876,$A81,Gögn!$A$2:$A$11876,BE$207)/1000</f>
        <v>223807.57</v>
      </c>
      <c r="BF81" s="24">
        <f>SUMIFS(Gögn!$I$2:$I$11876,Gögn!$F$2:$F$11876,$A81,Gögn!$A$2:$A$11876,BF$207)/1000</f>
        <v>145086.93599999999</v>
      </c>
      <c r="BG81" s="24">
        <f>SUMIFS(Gögn!$I$2:$I$11876,Gögn!$F$2:$F$11876,$A81,Gögn!$A$2:$A$11876,BG$207)/1000</f>
        <v>91671.373999999996</v>
      </c>
      <c r="BH81" s="24">
        <f>SUMIFS(Gögn!$I$2:$I$11876,Gögn!$F$2:$F$11876,$A81,Gögn!$A$2:$A$11876,BH$207)/1000</f>
        <v>154997.758</v>
      </c>
      <c r="BI81" s="24">
        <f>SUMIFS(Gögn!$I$2:$I$11876,Gögn!$F$2:$F$11876,$A81,Gögn!$A$2:$A$11876,BI$207)/1000</f>
        <v>108016.436</v>
      </c>
      <c r="BJ81" s="24">
        <f>SUMIFS(Gögn!$I$2:$I$11876,Gögn!$F$2:$F$11876,$A81,Gögn!$A$2:$A$11876,BJ$207)/1000</f>
        <v>62033.552000000003</v>
      </c>
      <c r="BK81" s="24">
        <f>SUMIFS(Gögn!$I$2:$I$11876,Gögn!$F$2:$F$11876,$A81,Gögn!$A$2:$A$11876,BK$207)/1000</f>
        <v>178450.56899999999</v>
      </c>
      <c r="BL81" s="24">
        <f>SUMIFS(Gögn!$I$2:$I$11876,Gögn!$F$2:$F$11876,$A81,Gögn!$A$2:$A$11876,BL$207)/1000</f>
        <v>224569.065</v>
      </c>
      <c r="BM81" s="24">
        <f>SUMIFS(Gögn!$I$2:$I$11876,Gögn!$F$2:$F$11876,$A81,Gögn!$A$2:$A$11876,BM$207)/1000</f>
        <v>0</v>
      </c>
      <c r="BN81" s="24">
        <f>SUMIFS(Gögn!$I$2:$I$11876,Gögn!$F$2:$F$11876,$A81,Gögn!$A$2:$A$11876,BN$207)/1000</f>
        <v>0</v>
      </c>
      <c r="BO81" s="24">
        <f>SUMIFS(Gögn!$I$2:$I$11876,Gögn!$F$2:$F$11876,$A81,Gögn!$A$2:$A$11876,BO$207)/1000</f>
        <v>0</v>
      </c>
      <c r="BP81" s="24">
        <f>SUMIFS(Gögn!$I$2:$I$11876,Gögn!$F$2:$F$11876,$A81,Gögn!$A$2:$A$11876,BP$207)/1000</f>
        <v>0</v>
      </c>
      <c r="BQ81" s="24">
        <f>SUMIFS(Gögn!$I$2:$I$11876,Gögn!$F$2:$F$11876,$A81,Gögn!$A$2:$A$11876,BQ$207)/1000</f>
        <v>0</v>
      </c>
      <c r="BR81" s="24">
        <f>SUMIFS(Gögn!$I$2:$I$11876,Gögn!$F$2:$F$11876,$A81,Gögn!$A$2:$A$11876,BR$207)/1000</f>
        <v>0</v>
      </c>
      <c r="BS81" s="24">
        <f>SUMIFS(Gögn!$I$2:$I$11876,Gögn!$F$2:$F$11876,$A81,Gögn!$A$2:$A$11876,BS$207)/1000</f>
        <v>72069</v>
      </c>
      <c r="BT81" s="24">
        <f>SUMIFS(Gögn!$I$2:$I$11876,Gögn!$F$2:$F$11876,$A81,Gögn!$A$2:$A$11876,BT$207)/1000</f>
        <v>206568</v>
      </c>
      <c r="BU81" s="24">
        <f>SUMIFS(Gögn!$I$2:$I$11876,Gögn!$F$2:$F$11876,$A81,Gögn!$A$2:$A$11876,BU$207)/1000</f>
        <v>9515</v>
      </c>
      <c r="BV81" s="24">
        <f>SUMIFS(Gögn!$I$2:$I$11876,Gögn!$F$2:$F$11876,$A81,Gögn!$A$2:$A$11876,BV$207)/1000</f>
        <v>33661.137999999999</v>
      </c>
      <c r="BW81" s="24">
        <f>SUMIFS(Gögn!$I$2:$I$11876,Gögn!$F$2:$F$11876,$A81,Gögn!$A$2:$A$11876,BW$207)/1000</f>
        <v>82259.085000000006</v>
      </c>
      <c r="BX81" s="24">
        <f>SUMIFS(Gögn!$I$2:$I$11876,Gögn!$F$2:$F$11876,$A81,Gögn!$A$2:$A$11876,BX$207)/1000</f>
        <v>2218.6979999999999</v>
      </c>
      <c r="BY81" s="24">
        <f>SUMIFS(Gögn!$I$2:$I$11876,Gögn!$F$2:$F$11876,$A81,Gögn!$A$2:$A$11876,BY$207)/1000</f>
        <v>89004.035999999993</v>
      </c>
      <c r="BZ81" s="24">
        <f>SUMIFS(Gögn!$I$2:$I$11876,Gögn!$F$2:$F$11876,$A81,Gögn!$A$2:$A$11876,BZ$207)/1000</f>
        <v>54153.881999999998</v>
      </c>
      <c r="CA81" s="24">
        <f>SUMIFS(Gögn!$I$2:$I$11876,Gögn!$F$2:$F$11876,$A81,Gögn!$A$2:$A$11876,CA$207)/1000</f>
        <v>317158.83100000001</v>
      </c>
      <c r="CB81" s="24">
        <f>SUMIFS(Gögn!$I$2:$I$11876,Gögn!$F$2:$F$11876,$A81,Gögn!$A$2:$A$11876,CB$207)/1000</f>
        <v>9283.7199999999993</v>
      </c>
      <c r="CC81" s="24">
        <f>SUMIFS(Gögn!$I$2:$I$11876,Gögn!$F$2:$F$11876,$A81,Gögn!$A$2:$A$11876,CC$207)/1000</f>
        <v>0</v>
      </c>
      <c r="CD81" s="24">
        <f>SUMIFS(Gögn!$I$2:$I$11876,Gögn!$F$2:$F$11876,$A81,Gögn!$A$2:$A$11876,CD$207)/1000</f>
        <v>0</v>
      </c>
    </row>
    <row r="82" spans="1:82" ht="15">
      <c r="A82" s="5" t="s">
        <v>465</v>
      </c>
      <c r="B82" s="5"/>
      <c r="C82" s="25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</row>
    <row r="83" spans="1:82" s="48" customFormat="1" ht="15">
      <c r="A83" s="45" t="s">
        <v>465</v>
      </c>
      <c r="B83" s="45"/>
      <c r="C83" s="30" t="s">
        <v>287</v>
      </c>
      <c r="D83" s="46">
        <f>SUM(E83:CD83)</f>
        <v>1052779578.2519997</v>
      </c>
      <c r="E83" s="46">
        <f>IF(E8="Bayern",E53,IF(E8="Allianz",E53,E66+E73+E79+E81))</f>
        <v>43205506.908</v>
      </c>
      <c r="F83" s="46">
        <f t="shared" ref="F83:BQ83" si="38">IF(F8="Bayern",F53,IF(F8="Allianz",F53,F66+F73+F79+F81))</f>
        <v>86689634.618000001</v>
      </c>
      <c r="G83" s="46">
        <f t="shared" si="38"/>
        <v>33970857.212000005</v>
      </c>
      <c r="H83" s="46">
        <f t="shared" si="38"/>
        <v>492238.79100000003</v>
      </c>
      <c r="I83" s="46">
        <f t="shared" si="38"/>
        <v>26643739.429000005</v>
      </c>
      <c r="J83" s="46">
        <f t="shared" si="38"/>
        <v>1194684.2139999999</v>
      </c>
      <c r="K83" s="46">
        <f t="shared" si="38"/>
        <v>542522.76</v>
      </c>
      <c r="L83" s="46">
        <f t="shared" si="38"/>
        <v>1150517</v>
      </c>
      <c r="M83" s="46">
        <f t="shared" si="38"/>
        <v>4451876</v>
      </c>
      <c r="N83" s="46">
        <f t="shared" si="38"/>
        <v>5911636</v>
      </c>
      <c r="O83" s="46">
        <f t="shared" si="38"/>
        <v>21399371</v>
      </c>
      <c r="P83" s="46">
        <f t="shared" si="38"/>
        <v>29746685</v>
      </c>
      <c r="Q83" s="46">
        <f t="shared" si="38"/>
        <v>19326907</v>
      </c>
      <c r="R83" s="46">
        <f t="shared" si="38"/>
        <v>44911197</v>
      </c>
      <c r="S83" s="46">
        <f t="shared" si="38"/>
        <v>6941341.6719999993</v>
      </c>
      <c r="T83" s="46">
        <f t="shared" si="38"/>
        <v>4078853.16</v>
      </c>
      <c r="U83" s="46">
        <f t="shared" si="38"/>
        <v>8510095.7489999998</v>
      </c>
      <c r="V83" s="46">
        <f t="shared" si="38"/>
        <v>2190727.4700000002</v>
      </c>
      <c r="W83" s="46">
        <f t="shared" si="38"/>
        <v>75585.319000000003</v>
      </c>
      <c r="X83" s="46">
        <f t="shared" si="38"/>
        <v>1113180.6870000002</v>
      </c>
      <c r="Y83" s="46">
        <f t="shared" si="38"/>
        <v>199342047</v>
      </c>
      <c r="Z83" s="46">
        <f t="shared" si="38"/>
        <v>29690074</v>
      </c>
      <c r="AA83" s="46">
        <f t="shared" si="38"/>
        <v>43566158</v>
      </c>
      <c r="AB83" s="46">
        <f t="shared" si="38"/>
        <v>2709747</v>
      </c>
      <c r="AC83" s="46">
        <f t="shared" si="38"/>
        <v>496218</v>
      </c>
      <c r="AD83" s="46">
        <f t="shared" si="38"/>
        <v>3223959.4909999999</v>
      </c>
      <c r="AE83" s="46">
        <f t="shared" si="38"/>
        <v>3172355.81</v>
      </c>
      <c r="AF83" s="46">
        <f t="shared" si="38"/>
        <v>1220667.693</v>
      </c>
      <c r="AG83" s="46">
        <f t="shared" si="38"/>
        <v>1603235.5649999999</v>
      </c>
      <c r="AH83" s="46">
        <f t="shared" si="38"/>
        <v>2335709.6740000001</v>
      </c>
      <c r="AI83" s="46">
        <f t="shared" si="38"/>
        <v>2506311.736</v>
      </c>
      <c r="AJ83" s="46">
        <f t="shared" si="38"/>
        <v>35933944.170999996</v>
      </c>
      <c r="AK83" s="46">
        <f t="shared" si="38"/>
        <v>753570.99599999993</v>
      </c>
      <c r="AL83" s="46">
        <f t="shared" si="38"/>
        <v>4135576.9259999995</v>
      </c>
      <c r="AM83" s="46">
        <f t="shared" si="38"/>
        <v>5862843.0439999998</v>
      </c>
      <c r="AN83" s="46">
        <f t="shared" si="38"/>
        <v>8017957.4930000007</v>
      </c>
      <c r="AO83" s="46">
        <f t="shared" si="38"/>
        <v>5829135.4069999997</v>
      </c>
      <c r="AP83" s="46">
        <f t="shared" si="38"/>
        <v>99616.099000000002</v>
      </c>
      <c r="AQ83" s="46">
        <f t="shared" si="38"/>
        <v>35077416.326000005</v>
      </c>
      <c r="AR83" s="46">
        <f t="shared" si="38"/>
        <v>30988082.18</v>
      </c>
      <c r="AS83" s="46">
        <f t="shared" si="38"/>
        <v>26477286.221000001</v>
      </c>
      <c r="AT83" s="46">
        <f t="shared" si="38"/>
        <v>15295597.887</v>
      </c>
      <c r="AU83" s="46">
        <f t="shared" si="38"/>
        <v>83990.290999999997</v>
      </c>
      <c r="AV83" s="46">
        <f t="shared" si="38"/>
        <v>2045925.8289999999</v>
      </c>
      <c r="AW83" s="46">
        <f t="shared" si="38"/>
        <v>1155601.6670000001</v>
      </c>
      <c r="AX83" s="46">
        <f t="shared" si="38"/>
        <v>706827.76300000004</v>
      </c>
      <c r="AY83" s="46">
        <f t="shared" si="38"/>
        <v>853989.1810000001</v>
      </c>
      <c r="AZ83" s="46">
        <f t="shared" si="38"/>
        <v>141173.859</v>
      </c>
      <c r="BA83" s="46">
        <f t="shared" si="38"/>
        <v>55886.683000000005</v>
      </c>
      <c r="BB83" s="46">
        <f t="shared" si="38"/>
        <v>3713785.8789999997</v>
      </c>
      <c r="BC83" s="46">
        <f t="shared" si="38"/>
        <v>3016213.4270000001</v>
      </c>
      <c r="BD83" s="46">
        <f t="shared" si="38"/>
        <v>66896053.137000002</v>
      </c>
      <c r="BE83" s="46">
        <f t="shared" si="38"/>
        <v>11713144.067000002</v>
      </c>
      <c r="BF83" s="46">
        <f t="shared" si="38"/>
        <v>3369532.7690000003</v>
      </c>
      <c r="BG83" s="46">
        <f t="shared" si="38"/>
        <v>9975218.8739999998</v>
      </c>
      <c r="BH83" s="46">
        <f t="shared" si="38"/>
        <v>6780264.6349999998</v>
      </c>
      <c r="BI83" s="46">
        <f t="shared" si="38"/>
        <v>2860947.8539999998</v>
      </c>
      <c r="BJ83" s="46">
        <f t="shared" si="38"/>
        <v>2325447.0660000001</v>
      </c>
      <c r="BK83" s="46">
        <f t="shared" si="38"/>
        <v>1567661.1169999999</v>
      </c>
      <c r="BL83" s="46">
        <f t="shared" si="38"/>
        <v>19804424.281999998</v>
      </c>
      <c r="BM83" s="46">
        <f t="shared" si="38"/>
        <v>381311.22200000007</v>
      </c>
      <c r="BN83" s="46">
        <f t="shared" si="38"/>
        <v>571440.19299999997</v>
      </c>
      <c r="BO83" s="46">
        <f t="shared" si="38"/>
        <v>1792991.246</v>
      </c>
      <c r="BP83" s="46">
        <f t="shared" si="38"/>
        <v>80047.724000000017</v>
      </c>
      <c r="BQ83" s="46">
        <f t="shared" si="38"/>
        <v>131903.97099999999</v>
      </c>
      <c r="BR83" s="46">
        <f t="shared" ref="BR83:BX83" si="39">IF(BR8="Bayern",BR53,IF(BR8="Allianz",BR53,BR66+BR73+BR79+BR81))</f>
        <v>72100.539999999994</v>
      </c>
      <c r="BS83" s="46">
        <f t="shared" si="39"/>
        <v>4553968</v>
      </c>
      <c r="BT83" s="46">
        <f t="shared" si="39"/>
        <v>23629598</v>
      </c>
      <c r="BU83" s="46">
        <f t="shared" si="39"/>
        <v>648829</v>
      </c>
      <c r="BV83" s="46">
        <f t="shared" si="39"/>
        <v>2009641.8989999997</v>
      </c>
      <c r="BW83" s="46">
        <f t="shared" si="39"/>
        <v>1665355.791</v>
      </c>
      <c r="BX83" s="46">
        <f t="shared" si="39"/>
        <v>24509.759000000002</v>
      </c>
      <c r="BY83" s="46">
        <f t="shared" ref="BY83:CB83" si="40">IF(BY8="Bayern",BY53,IF(BY8="Allianz",BY53,BY66+BY73+BY79+BY81))</f>
        <v>2443774.747</v>
      </c>
      <c r="BZ83" s="46">
        <f t="shared" si="40"/>
        <v>5717886.9870000007</v>
      </c>
      <c r="CA83" s="46">
        <f t="shared" si="40"/>
        <v>268219.04100000003</v>
      </c>
      <c r="CB83" s="46">
        <f t="shared" si="40"/>
        <v>471986.04399999994</v>
      </c>
      <c r="CC83" s="46">
        <f t="shared" ref="CC83:CD83" si="41">IF(CC8="Bayern",CC53,IF(CC8="Allianz",CC53,CC66+CC73+CC79+CC81))</f>
        <v>65977419</v>
      </c>
      <c r="CD83" s="46">
        <f t="shared" si="41"/>
        <v>4387839</v>
      </c>
    </row>
    <row r="84" spans="1:82" ht="15">
      <c r="A84" s="5" t="s">
        <v>465</v>
      </c>
      <c r="B84" s="5"/>
      <c r="C84" s="25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</row>
    <row r="85" spans="1:82" ht="15.75">
      <c r="A85" s="5" t="s">
        <v>465</v>
      </c>
      <c r="B85" s="5"/>
      <c r="C85" s="27" t="s">
        <v>288</v>
      </c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</row>
    <row r="86" spans="1:82" ht="15">
      <c r="A86" s="5" t="s">
        <v>465</v>
      </c>
      <c r="B86" s="5"/>
      <c r="C86" s="25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</row>
    <row r="87" spans="1:82" ht="15.75">
      <c r="A87" s="5" t="s">
        <v>465</v>
      </c>
      <c r="B87" s="5"/>
      <c r="C87" s="27" t="s">
        <v>34</v>
      </c>
      <c r="D87" s="24">
        <f t="shared" ref="D87:D94" si="42">SUM(E87:CD87)</f>
        <v>0</v>
      </c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</row>
    <row r="88" spans="1:82" ht="15">
      <c r="A88" s="5" t="s">
        <v>35</v>
      </c>
      <c r="B88" s="5"/>
      <c r="C88" s="25" t="s">
        <v>36</v>
      </c>
      <c r="D88" s="22">
        <f t="shared" si="42"/>
        <v>-139449</v>
      </c>
      <c r="E88" s="22">
        <f>SUMIFS(Gögn!$I$2:$I$11876,Gögn!$F$2:$F$11876,$A88,Gögn!$A$2:$A$11876,E$207)/1000</f>
        <v>0</v>
      </c>
      <c r="F88" s="22">
        <f>SUMIFS(Gögn!$I$2:$I$11876,Gögn!$F$2:$F$11876,$A88,Gögn!$A$2:$A$11876,F$207)/1000</f>
        <v>0</v>
      </c>
      <c r="G88" s="22">
        <f>SUMIFS(Gögn!$I$2:$I$11876,Gögn!$F$2:$F$11876,$A88,Gögn!$A$2:$A$11876,G$207)/1000</f>
        <v>0</v>
      </c>
      <c r="H88" s="22">
        <f>SUMIFS(Gögn!$I$2:$I$11876,Gögn!$F$2:$F$11876,$A88,Gögn!$A$2:$A$11876,H$207)/1000</f>
        <v>0</v>
      </c>
      <c r="I88" s="22">
        <f>SUMIFS(Gögn!$I$2:$I$11876,Gögn!$F$2:$F$11876,$A88,Gögn!$A$2:$A$11876,I$207)/1000</f>
        <v>0</v>
      </c>
      <c r="J88" s="22">
        <f>SUMIFS(Gögn!$I$2:$I$11876,Gögn!$F$2:$F$11876,$A88,Gögn!$A$2:$A$11876,J$207)/1000</f>
        <v>0</v>
      </c>
      <c r="K88" s="22">
        <f>SUMIFS(Gögn!$I$2:$I$11876,Gögn!$F$2:$F$11876,$A88,Gögn!$A$2:$A$11876,K$207)/1000</f>
        <v>0</v>
      </c>
      <c r="L88" s="22">
        <f>SUMIFS(Gögn!$I$2:$I$11876,Gögn!$F$2:$F$11876,$A88,Gögn!$A$2:$A$11876,L$207)/1000</f>
        <v>0</v>
      </c>
      <c r="M88" s="22">
        <f>SUMIFS(Gögn!$I$2:$I$11876,Gögn!$F$2:$F$11876,$A88,Gögn!$A$2:$A$11876,M$207)/1000</f>
        <v>0</v>
      </c>
      <c r="N88" s="22">
        <f>SUMIFS(Gögn!$I$2:$I$11876,Gögn!$F$2:$F$11876,$A88,Gögn!$A$2:$A$11876,N$207)/1000</f>
        <v>0</v>
      </c>
      <c r="O88" s="22">
        <f>SUMIFS(Gögn!$I$2:$I$11876,Gögn!$F$2:$F$11876,$A88,Gögn!$A$2:$A$11876,O$207)/1000</f>
        <v>0</v>
      </c>
      <c r="P88" s="22">
        <f>SUMIFS(Gögn!$I$2:$I$11876,Gögn!$F$2:$F$11876,$A88,Gögn!$A$2:$A$11876,P$207)/1000</f>
        <v>0</v>
      </c>
      <c r="Q88" s="22">
        <f>SUMIFS(Gögn!$I$2:$I$11876,Gögn!$F$2:$F$11876,$A88,Gögn!$A$2:$A$11876,Q$207)/1000</f>
        <v>0</v>
      </c>
      <c r="R88" s="22">
        <f>SUMIFS(Gögn!$I$2:$I$11876,Gögn!$F$2:$F$11876,$A88,Gögn!$A$2:$A$11876,R$207)/1000</f>
        <v>0</v>
      </c>
      <c r="S88" s="22">
        <f>SUMIFS(Gögn!$I$2:$I$11876,Gögn!$F$2:$F$11876,$A88,Gögn!$A$2:$A$11876,S$207)/1000</f>
        <v>0</v>
      </c>
      <c r="T88" s="22">
        <f>SUMIFS(Gögn!$I$2:$I$11876,Gögn!$F$2:$F$11876,$A88,Gögn!$A$2:$A$11876,T$207)/1000</f>
        <v>0</v>
      </c>
      <c r="U88" s="22">
        <f>SUMIFS(Gögn!$I$2:$I$11876,Gögn!$F$2:$F$11876,$A88,Gögn!$A$2:$A$11876,U$207)/1000</f>
        <v>0</v>
      </c>
      <c r="V88" s="22">
        <f>SUMIFS(Gögn!$I$2:$I$11876,Gögn!$F$2:$F$11876,$A88,Gögn!$A$2:$A$11876,V$207)/1000</f>
        <v>0</v>
      </c>
      <c r="W88" s="22">
        <f>SUMIFS(Gögn!$I$2:$I$11876,Gögn!$F$2:$F$11876,$A88,Gögn!$A$2:$A$11876,W$207)/1000</f>
        <v>0</v>
      </c>
      <c r="X88" s="22">
        <f>SUMIFS(Gögn!$I$2:$I$11876,Gögn!$F$2:$F$11876,$A88,Gögn!$A$2:$A$11876,X$207)/1000</f>
        <v>0</v>
      </c>
      <c r="Y88" s="22">
        <f>SUMIFS(Gögn!$I$2:$I$11876,Gögn!$F$2:$F$11876,$A88,Gögn!$A$2:$A$11876,Y$207)/1000</f>
        <v>0</v>
      </c>
      <c r="Z88" s="22">
        <f>SUMIFS(Gögn!$I$2:$I$11876,Gögn!$F$2:$F$11876,$A88,Gögn!$A$2:$A$11876,Z$207)/1000</f>
        <v>0</v>
      </c>
      <c r="AA88" s="22">
        <f>SUMIFS(Gögn!$I$2:$I$11876,Gögn!$F$2:$F$11876,$A88,Gögn!$A$2:$A$11876,AA$207)/1000</f>
        <v>0</v>
      </c>
      <c r="AB88" s="22">
        <f>SUMIFS(Gögn!$I$2:$I$11876,Gögn!$F$2:$F$11876,$A88,Gögn!$A$2:$A$11876,AB$207)/1000</f>
        <v>0</v>
      </c>
      <c r="AC88" s="22">
        <f>SUMIFS(Gögn!$I$2:$I$11876,Gögn!$F$2:$F$11876,$A88,Gögn!$A$2:$A$11876,AC$207)/1000</f>
        <v>0</v>
      </c>
      <c r="AD88" s="22">
        <f>SUMIFS(Gögn!$I$2:$I$11876,Gögn!$F$2:$F$11876,$A88,Gögn!$A$2:$A$11876,AD$207)/1000</f>
        <v>0</v>
      </c>
      <c r="AE88" s="22">
        <f>SUMIFS(Gögn!$I$2:$I$11876,Gögn!$F$2:$F$11876,$A88,Gögn!$A$2:$A$11876,AE$207)/1000</f>
        <v>0</v>
      </c>
      <c r="AF88" s="22">
        <f>SUMIFS(Gögn!$I$2:$I$11876,Gögn!$F$2:$F$11876,$A88,Gögn!$A$2:$A$11876,AF$207)/1000</f>
        <v>0</v>
      </c>
      <c r="AG88" s="22">
        <f>SUMIFS(Gögn!$I$2:$I$11876,Gögn!$F$2:$F$11876,$A88,Gögn!$A$2:$A$11876,AG$207)/1000</f>
        <v>0</v>
      </c>
      <c r="AH88" s="22">
        <f>SUMIFS(Gögn!$I$2:$I$11876,Gögn!$F$2:$F$11876,$A88,Gögn!$A$2:$A$11876,AH$207)/1000</f>
        <v>0</v>
      </c>
      <c r="AI88" s="22">
        <f>SUMIFS(Gögn!$I$2:$I$11876,Gögn!$F$2:$F$11876,$A88,Gögn!$A$2:$A$11876,AI$207)/1000</f>
        <v>0</v>
      </c>
      <c r="AJ88" s="22">
        <f>SUMIFS(Gögn!$I$2:$I$11876,Gögn!$F$2:$F$11876,$A88,Gögn!$A$2:$A$11876,AJ$207)/1000</f>
        <v>0</v>
      </c>
      <c r="AK88" s="22">
        <f>SUMIFS(Gögn!$I$2:$I$11876,Gögn!$F$2:$F$11876,$A88,Gögn!$A$2:$A$11876,AK$207)/1000</f>
        <v>0</v>
      </c>
      <c r="AL88" s="22">
        <f>SUMIFS(Gögn!$I$2:$I$11876,Gögn!$F$2:$F$11876,$A88,Gögn!$A$2:$A$11876,AL$207)/1000</f>
        <v>0</v>
      </c>
      <c r="AM88" s="22">
        <f>SUMIFS(Gögn!$I$2:$I$11876,Gögn!$F$2:$F$11876,$A88,Gögn!$A$2:$A$11876,AM$207)/1000</f>
        <v>0</v>
      </c>
      <c r="AN88" s="22">
        <f>SUMIFS(Gögn!$I$2:$I$11876,Gögn!$F$2:$F$11876,$A88,Gögn!$A$2:$A$11876,AN$207)/1000</f>
        <v>0</v>
      </c>
      <c r="AO88" s="22">
        <f>SUMIFS(Gögn!$I$2:$I$11876,Gögn!$F$2:$F$11876,$A88,Gögn!$A$2:$A$11876,AO$207)/1000</f>
        <v>0</v>
      </c>
      <c r="AP88" s="22">
        <f>SUMIFS(Gögn!$I$2:$I$11876,Gögn!$F$2:$F$11876,$A88,Gögn!$A$2:$A$11876,AP$207)/1000</f>
        <v>0</v>
      </c>
      <c r="AQ88" s="22">
        <f>SUMIFS(Gögn!$I$2:$I$11876,Gögn!$F$2:$F$11876,$A88,Gögn!$A$2:$A$11876,AQ$207)/1000</f>
        <v>0</v>
      </c>
      <c r="AR88" s="22">
        <f>SUMIFS(Gögn!$I$2:$I$11876,Gögn!$F$2:$F$11876,$A88,Gögn!$A$2:$A$11876,AR$207)/1000</f>
        <v>0</v>
      </c>
      <c r="AS88" s="22">
        <f>SUMIFS(Gögn!$I$2:$I$11876,Gögn!$F$2:$F$11876,$A88,Gögn!$A$2:$A$11876,AS$207)/1000</f>
        <v>0</v>
      </c>
      <c r="AT88" s="22">
        <f>SUMIFS(Gögn!$I$2:$I$11876,Gögn!$F$2:$F$11876,$A88,Gögn!$A$2:$A$11876,AT$207)/1000</f>
        <v>0</v>
      </c>
      <c r="AU88" s="22">
        <f>SUMIFS(Gögn!$I$2:$I$11876,Gögn!$F$2:$F$11876,$A88,Gögn!$A$2:$A$11876,AU$207)/1000</f>
        <v>0</v>
      </c>
      <c r="AV88" s="22">
        <f>SUMIFS(Gögn!$I$2:$I$11876,Gögn!$F$2:$F$11876,$A88,Gögn!$A$2:$A$11876,AV$207)/1000</f>
        <v>0</v>
      </c>
      <c r="AW88" s="22">
        <f>SUMIFS(Gögn!$I$2:$I$11876,Gögn!$F$2:$F$11876,$A88,Gögn!$A$2:$A$11876,AW$207)/1000</f>
        <v>0</v>
      </c>
      <c r="AX88" s="22">
        <f>SUMIFS(Gögn!$I$2:$I$11876,Gögn!$F$2:$F$11876,$A88,Gögn!$A$2:$A$11876,AX$207)/1000</f>
        <v>0</v>
      </c>
      <c r="AY88" s="22">
        <f>SUMIFS(Gögn!$I$2:$I$11876,Gögn!$F$2:$F$11876,$A88,Gögn!$A$2:$A$11876,AY$207)/1000</f>
        <v>0</v>
      </c>
      <c r="AZ88" s="22">
        <f>SUMIFS(Gögn!$I$2:$I$11876,Gögn!$F$2:$F$11876,$A88,Gögn!$A$2:$A$11876,AZ$207)/1000</f>
        <v>0</v>
      </c>
      <c r="BA88" s="22">
        <f>SUMIFS(Gögn!$I$2:$I$11876,Gögn!$F$2:$F$11876,$A88,Gögn!$A$2:$A$11876,BA$207)/1000</f>
        <v>0</v>
      </c>
      <c r="BB88" s="22">
        <f>SUMIFS(Gögn!$I$2:$I$11876,Gögn!$F$2:$F$11876,$A88,Gögn!$A$2:$A$11876,BB$207)/1000</f>
        <v>0</v>
      </c>
      <c r="BC88" s="22">
        <f>SUMIFS(Gögn!$I$2:$I$11876,Gögn!$F$2:$F$11876,$A88,Gögn!$A$2:$A$11876,BC$207)/1000</f>
        <v>0</v>
      </c>
      <c r="BD88" s="22">
        <f>SUMIFS(Gögn!$I$2:$I$11876,Gögn!$F$2:$F$11876,$A88,Gögn!$A$2:$A$11876,BD$207)/1000</f>
        <v>0</v>
      </c>
      <c r="BE88" s="22">
        <f>SUMIFS(Gögn!$I$2:$I$11876,Gögn!$F$2:$F$11876,$A88,Gögn!$A$2:$A$11876,BE$207)/1000</f>
        <v>0</v>
      </c>
      <c r="BF88" s="22">
        <f>SUMIFS(Gögn!$I$2:$I$11876,Gögn!$F$2:$F$11876,$A88,Gögn!$A$2:$A$11876,BF$207)/1000</f>
        <v>0</v>
      </c>
      <c r="BG88" s="22">
        <f>SUMIFS(Gögn!$I$2:$I$11876,Gögn!$F$2:$F$11876,$A88,Gögn!$A$2:$A$11876,BG$207)/1000</f>
        <v>0</v>
      </c>
      <c r="BH88" s="22">
        <f>SUMIFS(Gögn!$I$2:$I$11876,Gögn!$F$2:$F$11876,$A88,Gögn!$A$2:$A$11876,BH$207)/1000</f>
        <v>0</v>
      </c>
      <c r="BI88" s="22">
        <f>SUMIFS(Gögn!$I$2:$I$11876,Gögn!$F$2:$F$11876,$A88,Gögn!$A$2:$A$11876,BI$207)/1000</f>
        <v>0</v>
      </c>
      <c r="BJ88" s="22">
        <f>SUMIFS(Gögn!$I$2:$I$11876,Gögn!$F$2:$F$11876,$A88,Gögn!$A$2:$A$11876,BJ$207)/1000</f>
        <v>0</v>
      </c>
      <c r="BK88" s="22">
        <f>SUMIFS(Gögn!$I$2:$I$11876,Gögn!$F$2:$F$11876,$A88,Gögn!$A$2:$A$11876,BK$207)/1000</f>
        <v>0</v>
      </c>
      <c r="BL88" s="22">
        <f>SUMIFS(Gögn!$I$2:$I$11876,Gögn!$F$2:$F$11876,$A88,Gögn!$A$2:$A$11876,BL$207)/1000</f>
        <v>0</v>
      </c>
      <c r="BM88" s="22">
        <f>SUMIFS(Gögn!$I$2:$I$11876,Gögn!$F$2:$F$11876,$A88,Gögn!$A$2:$A$11876,BM$207)/1000</f>
        <v>0</v>
      </c>
      <c r="BN88" s="22">
        <f>SUMIFS(Gögn!$I$2:$I$11876,Gögn!$F$2:$F$11876,$A88,Gögn!$A$2:$A$11876,BN$207)/1000</f>
        <v>0</v>
      </c>
      <c r="BO88" s="22">
        <f>SUMIFS(Gögn!$I$2:$I$11876,Gögn!$F$2:$F$11876,$A88,Gögn!$A$2:$A$11876,BO$207)/1000</f>
        <v>0</v>
      </c>
      <c r="BP88" s="22">
        <f>SUMIFS(Gögn!$I$2:$I$11876,Gögn!$F$2:$F$11876,$A88,Gögn!$A$2:$A$11876,BP$207)/1000</f>
        <v>0</v>
      </c>
      <c r="BQ88" s="22">
        <f>SUMIFS(Gögn!$I$2:$I$11876,Gögn!$F$2:$F$11876,$A88,Gögn!$A$2:$A$11876,BQ$207)/1000</f>
        <v>0</v>
      </c>
      <c r="BR88" s="22">
        <f>SUMIFS(Gögn!$I$2:$I$11876,Gögn!$F$2:$F$11876,$A88,Gögn!$A$2:$A$11876,BR$207)/1000</f>
        <v>0</v>
      </c>
      <c r="BS88" s="22">
        <f>SUMIFS(Gögn!$I$2:$I$11876,Gögn!$F$2:$F$11876,$A88,Gögn!$A$2:$A$11876,BS$207)/1000</f>
        <v>-28989</v>
      </c>
      <c r="BT88" s="22">
        <f>SUMIFS(Gögn!$I$2:$I$11876,Gögn!$F$2:$F$11876,$A88,Gögn!$A$2:$A$11876,BT$207)/1000</f>
        <v>-105475</v>
      </c>
      <c r="BU88" s="22">
        <f>SUMIFS(Gögn!$I$2:$I$11876,Gögn!$F$2:$F$11876,$A88,Gögn!$A$2:$A$11876,BU$207)/1000</f>
        <v>-4985</v>
      </c>
      <c r="BV88" s="22">
        <f>SUMIFS(Gögn!$I$2:$I$11876,Gögn!$F$2:$F$11876,$A88,Gögn!$A$2:$A$11876,BV$207)/1000</f>
        <v>0</v>
      </c>
      <c r="BW88" s="22">
        <f>SUMIFS(Gögn!$I$2:$I$11876,Gögn!$F$2:$F$11876,$A88,Gögn!$A$2:$A$11876,BW$207)/1000</f>
        <v>0</v>
      </c>
      <c r="BX88" s="22">
        <f>SUMIFS(Gögn!$I$2:$I$11876,Gögn!$F$2:$F$11876,$A88,Gögn!$A$2:$A$11876,BX$207)/1000</f>
        <v>0</v>
      </c>
      <c r="BY88" s="22">
        <f>SUMIFS(Gögn!$I$2:$I$11876,Gögn!$F$2:$F$11876,$A88,Gögn!$A$2:$A$11876,BY$207)/1000</f>
        <v>0</v>
      </c>
      <c r="BZ88" s="22">
        <f>SUMIFS(Gögn!$I$2:$I$11876,Gögn!$F$2:$F$11876,$A88,Gögn!$A$2:$A$11876,BZ$207)/1000</f>
        <v>0</v>
      </c>
      <c r="CA88" s="22">
        <f>SUMIFS(Gögn!$I$2:$I$11876,Gögn!$F$2:$F$11876,$A88,Gögn!$A$2:$A$11876,CA$207)/1000</f>
        <v>0</v>
      </c>
      <c r="CB88" s="22">
        <f>SUMIFS(Gögn!$I$2:$I$11876,Gögn!$F$2:$F$11876,$A88,Gögn!$A$2:$A$11876,CB$207)/1000</f>
        <v>0</v>
      </c>
      <c r="CC88" s="22">
        <f>SUMIFS(Gögn!$I$2:$I$11876,Gögn!$F$2:$F$11876,$A88,Gögn!$A$2:$A$11876,CC$207)/1000</f>
        <v>0</v>
      </c>
      <c r="CD88" s="22">
        <f>SUMIFS(Gögn!$I$2:$I$11876,Gögn!$F$2:$F$11876,$A88,Gögn!$A$2:$A$11876,CD$207)/1000</f>
        <v>0</v>
      </c>
    </row>
    <row r="89" spans="1:82" ht="15">
      <c r="A89" s="5" t="s">
        <v>37</v>
      </c>
      <c r="B89" s="5"/>
      <c r="C89" s="23" t="s">
        <v>38</v>
      </c>
      <c r="D89" s="24">
        <f t="shared" si="42"/>
        <v>8600.75</v>
      </c>
      <c r="E89" s="24">
        <f>SUMIFS(Gögn!$I$2:$I$11876,Gögn!$F$2:$F$11876,$A89,Gögn!$A$2:$A$11876,E$207)/1000</f>
        <v>0</v>
      </c>
      <c r="F89" s="24">
        <f>SUMIFS(Gögn!$I$2:$I$11876,Gögn!$F$2:$F$11876,$A89,Gögn!$A$2:$A$11876,F$207)/1000</f>
        <v>0</v>
      </c>
      <c r="G89" s="24">
        <f>SUMIFS(Gögn!$I$2:$I$11876,Gögn!$F$2:$F$11876,$A89,Gögn!$A$2:$A$11876,G$207)/1000</f>
        <v>0</v>
      </c>
      <c r="H89" s="24">
        <f>SUMIFS(Gögn!$I$2:$I$11876,Gögn!$F$2:$F$11876,$A89,Gögn!$A$2:$A$11876,H$207)/1000</f>
        <v>0</v>
      </c>
      <c r="I89" s="24">
        <f>SUMIFS(Gögn!$I$2:$I$11876,Gögn!$F$2:$F$11876,$A89,Gögn!$A$2:$A$11876,I$207)/1000</f>
        <v>0</v>
      </c>
      <c r="J89" s="24">
        <f>SUMIFS(Gögn!$I$2:$I$11876,Gögn!$F$2:$F$11876,$A89,Gögn!$A$2:$A$11876,J$207)/1000</f>
        <v>0</v>
      </c>
      <c r="K89" s="24">
        <f>SUMIFS(Gögn!$I$2:$I$11876,Gögn!$F$2:$F$11876,$A89,Gögn!$A$2:$A$11876,K$207)/1000</f>
        <v>0</v>
      </c>
      <c r="L89" s="24">
        <f>SUMIFS(Gögn!$I$2:$I$11876,Gögn!$F$2:$F$11876,$A89,Gögn!$A$2:$A$11876,L$207)/1000</f>
        <v>0</v>
      </c>
      <c r="M89" s="24">
        <f>SUMIFS(Gögn!$I$2:$I$11876,Gögn!$F$2:$F$11876,$A89,Gögn!$A$2:$A$11876,M$207)/1000</f>
        <v>0</v>
      </c>
      <c r="N89" s="24">
        <f>SUMIFS(Gögn!$I$2:$I$11876,Gögn!$F$2:$F$11876,$A89,Gögn!$A$2:$A$11876,N$207)/1000</f>
        <v>0</v>
      </c>
      <c r="O89" s="24">
        <f>SUMIFS(Gögn!$I$2:$I$11876,Gögn!$F$2:$F$11876,$A89,Gögn!$A$2:$A$11876,O$207)/1000</f>
        <v>0</v>
      </c>
      <c r="P89" s="24">
        <f>SUMIFS(Gögn!$I$2:$I$11876,Gögn!$F$2:$F$11876,$A89,Gögn!$A$2:$A$11876,P$207)/1000</f>
        <v>0</v>
      </c>
      <c r="Q89" s="24">
        <f>SUMIFS(Gögn!$I$2:$I$11876,Gögn!$F$2:$F$11876,$A89,Gögn!$A$2:$A$11876,Q$207)/1000</f>
        <v>0</v>
      </c>
      <c r="R89" s="24">
        <f>SUMIFS(Gögn!$I$2:$I$11876,Gögn!$F$2:$F$11876,$A89,Gögn!$A$2:$A$11876,R$207)/1000</f>
        <v>0</v>
      </c>
      <c r="S89" s="24">
        <f>SUMIFS(Gögn!$I$2:$I$11876,Gögn!$F$2:$F$11876,$A89,Gögn!$A$2:$A$11876,S$207)/1000</f>
        <v>0</v>
      </c>
      <c r="T89" s="24">
        <f>SUMIFS(Gögn!$I$2:$I$11876,Gögn!$F$2:$F$11876,$A89,Gögn!$A$2:$A$11876,T$207)/1000</f>
        <v>0</v>
      </c>
      <c r="U89" s="24">
        <f>SUMIFS(Gögn!$I$2:$I$11876,Gögn!$F$2:$F$11876,$A89,Gögn!$A$2:$A$11876,U$207)/1000</f>
        <v>0</v>
      </c>
      <c r="V89" s="24">
        <f>SUMIFS(Gögn!$I$2:$I$11876,Gögn!$F$2:$F$11876,$A89,Gögn!$A$2:$A$11876,V$207)/1000</f>
        <v>0</v>
      </c>
      <c r="W89" s="24">
        <f>SUMIFS(Gögn!$I$2:$I$11876,Gögn!$F$2:$F$11876,$A89,Gögn!$A$2:$A$11876,W$207)/1000</f>
        <v>0</v>
      </c>
      <c r="X89" s="24">
        <f>SUMIFS(Gögn!$I$2:$I$11876,Gögn!$F$2:$F$11876,$A89,Gögn!$A$2:$A$11876,X$207)/1000</f>
        <v>0</v>
      </c>
      <c r="Y89" s="24">
        <f>SUMIFS(Gögn!$I$2:$I$11876,Gögn!$F$2:$F$11876,$A89,Gögn!$A$2:$A$11876,Y$207)/1000</f>
        <v>0</v>
      </c>
      <c r="Z89" s="24">
        <f>SUMIFS(Gögn!$I$2:$I$11876,Gögn!$F$2:$F$11876,$A89,Gögn!$A$2:$A$11876,Z$207)/1000</f>
        <v>0</v>
      </c>
      <c r="AA89" s="24">
        <f>SUMIFS(Gögn!$I$2:$I$11876,Gögn!$F$2:$F$11876,$A89,Gögn!$A$2:$A$11876,AA$207)/1000</f>
        <v>0</v>
      </c>
      <c r="AB89" s="24">
        <f>SUMIFS(Gögn!$I$2:$I$11876,Gögn!$F$2:$F$11876,$A89,Gögn!$A$2:$A$11876,AB$207)/1000</f>
        <v>0</v>
      </c>
      <c r="AC89" s="24">
        <f>SUMIFS(Gögn!$I$2:$I$11876,Gögn!$F$2:$F$11876,$A89,Gögn!$A$2:$A$11876,AC$207)/1000</f>
        <v>0</v>
      </c>
      <c r="AD89" s="24">
        <f>SUMIFS(Gögn!$I$2:$I$11876,Gögn!$F$2:$F$11876,$A89,Gögn!$A$2:$A$11876,AD$207)/1000</f>
        <v>0</v>
      </c>
      <c r="AE89" s="24">
        <f>SUMIFS(Gögn!$I$2:$I$11876,Gögn!$F$2:$F$11876,$A89,Gögn!$A$2:$A$11876,AE$207)/1000</f>
        <v>0</v>
      </c>
      <c r="AF89" s="24">
        <f>SUMIFS(Gögn!$I$2:$I$11876,Gögn!$F$2:$F$11876,$A89,Gögn!$A$2:$A$11876,AF$207)/1000</f>
        <v>0</v>
      </c>
      <c r="AG89" s="24">
        <f>SUMIFS(Gögn!$I$2:$I$11876,Gögn!$F$2:$F$11876,$A89,Gögn!$A$2:$A$11876,AG$207)/1000</f>
        <v>0</v>
      </c>
      <c r="AH89" s="24">
        <f>SUMIFS(Gögn!$I$2:$I$11876,Gögn!$F$2:$F$11876,$A89,Gögn!$A$2:$A$11876,AH$207)/1000</f>
        <v>0</v>
      </c>
      <c r="AI89" s="24">
        <f>SUMIFS(Gögn!$I$2:$I$11876,Gögn!$F$2:$F$11876,$A89,Gögn!$A$2:$A$11876,AI$207)/1000</f>
        <v>0</v>
      </c>
      <c r="AJ89" s="24">
        <f>SUMIFS(Gögn!$I$2:$I$11876,Gögn!$F$2:$F$11876,$A89,Gögn!$A$2:$A$11876,AJ$207)/1000</f>
        <v>0</v>
      </c>
      <c r="AK89" s="24">
        <f>SUMIFS(Gögn!$I$2:$I$11876,Gögn!$F$2:$F$11876,$A89,Gögn!$A$2:$A$11876,AK$207)/1000</f>
        <v>0</v>
      </c>
      <c r="AL89" s="24">
        <f>SUMIFS(Gögn!$I$2:$I$11876,Gögn!$F$2:$F$11876,$A89,Gögn!$A$2:$A$11876,AL$207)/1000</f>
        <v>0</v>
      </c>
      <c r="AM89" s="24">
        <f>SUMIFS(Gögn!$I$2:$I$11876,Gögn!$F$2:$F$11876,$A89,Gögn!$A$2:$A$11876,AM$207)/1000</f>
        <v>0</v>
      </c>
      <c r="AN89" s="24">
        <f>SUMIFS(Gögn!$I$2:$I$11876,Gögn!$F$2:$F$11876,$A89,Gögn!$A$2:$A$11876,AN$207)/1000</f>
        <v>0</v>
      </c>
      <c r="AO89" s="24">
        <f>SUMIFS(Gögn!$I$2:$I$11876,Gögn!$F$2:$F$11876,$A89,Gögn!$A$2:$A$11876,AO$207)/1000</f>
        <v>0</v>
      </c>
      <c r="AP89" s="24">
        <f>SUMIFS(Gögn!$I$2:$I$11876,Gögn!$F$2:$F$11876,$A89,Gögn!$A$2:$A$11876,AP$207)/1000</f>
        <v>0</v>
      </c>
      <c r="AQ89" s="24">
        <f>SUMIFS(Gögn!$I$2:$I$11876,Gögn!$F$2:$F$11876,$A89,Gögn!$A$2:$A$11876,AQ$207)/1000</f>
        <v>0</v>
      </c>
      <c r="AR89" s="24">
        <f>SUMIFS(Gögn!$I$2:$I$11876,Gögn!$F$2:$F$11876,$A89,Gögn!$A$2:$A$11876,AR$207)/1000</f>
        <v>0</v>
      </c>
      <c r="AS89" s="24">
        <f>SUMIFS(Gögn!$I$2:$I$11876,Gögn!$F$2:$F$11876,$A89,Gögn!$A$2:$A$11876,AS$207)/1000</f>
        <v>0</v>
      </c>
      <c r="AT89" s="24">
        <f>SUMIFS(Gögn!$I$2:$I$11876,Gögn!$F$2:$F$11876,$A89,Gögn!$A$2:$A$11876,AT$207)/1000</f>
        <v>0</v>
      </c>
      <c r="AU89" s="24">
        <f>SUMIFS(Gögn!$I$2:$I$11876,Gögn!$F$2:$F$11876,$A89,Gögn!$A$2:$A$11876,AU$207)/1000</f>
        <v>0</v>
      </c>
      <c r="AV89" s="24">
        <f>SUMIFS(Gögn!$I$2:$I$11876,Gögn!$F$2:$F$11876,$A89,Gögn!$A$2:$A$11876,AV$207)/1000</f>
        <v>0</v>
      </c>
      <c r="AW89" s="24">
        <f>SUMIFS(Gögn!$I$2:$I$11876,Gögn!$F$2:$F$11876,$A89,Gögn!$A$2:$A$11876,AW$207)/1000</f>
        <v>0</v>
      </c>
      <c r="AX89" s="24">
        <f>SUMIFS(Gögn!$I$2:$I$11876,Gögn!$F$2:$F$11876,$A89,Gögn!$A$2:$A$11876,AX$207)/1000</f>
        <v>0</v>
      </c>
      <c r="AY89" s="24">
        <f>SUMIFS(Gögn!$I$2:$I$11876,Gögn!$F$2:$F$11876,$A89,Gögn!$A$2:$A$11876,AY$207)/1000</f>
        <v>0</v>
      </c>
      <c r="AZ89" s="24">
        <f>SUMIFS(Gögn!$I$2:$I$11876,Gögn!$F$2:$F$11876,$A89,Gögn!$A$2:$A$11876,AZ$207)/1000</f>
        <v>0</v>
      </c>
      <c r="BA89" s="24">
        <f>SUMIFS(Gögn!$I$2:$I$11876,Gögn!$F$2:$F$11876,$A89,Gögn!$A$2:$A$11876,BA$207)/1000</f>
        <v>0</v>
      </c>
      <c r="BB89" s="24">
        <f>SUMIFS(Gögn!$I$2:$I$11876,Gögn!$F$2:$F$11876,$A89,Gögn!$A$2:$A$11876,BB$207)/1000</f>
        <v>8600.75</v>
      </c>
      <c r="BC89" s="24">
        <f>SUMIFS(Gögn!$I$2:$I$11876,Gögn!$F$2:$F$11876,$A89,Gögn!$A$2:$A$11876,BC$207)/1000</f>
        <v>0</v>
      </c>
      <c r="BD89" s="24">
        <f>SUMIFS(Gögn!$I$2:$I$11876,Gögn!$F$2:$F$11876,$A89,Gögn!$A$2:$A$11876,BD$207)/1000</f>
        <v>0</v>
      </c>
      <c r="BE89" s="24">
        <f>SUMIFS(Gögn!$I$2:$I$11876,Gögn!$F$2:$F$11876,$A89,Gögn!$A$2:$A$11876,BE$207)/1000</f>
        <v>0</v>
      </c>
      <c r="BF89" s="24">
        <f>SUMIFS(Gögn!$I$2:$I$11876,Gögn!$F$2:$F$11876,$A89,Gögn!$A$2:$A$11876,BF$207)/1000</f>
        <v>0</v>
      </c>
      <c r="BG89" s="24">
        <f>SUMIFS(Gögn!$I$2:$I$11876,Gögn!$F$2:$F$11876,$A89,Gögn!$A$2:$A$11876,BG$207)/1000</f>
        <v>0</v>
      </c>
      <c r="BH89" s="24">
        <f>SUMIFS(Gögn!$I$2:$I$11876,Gögn!$F$2:$F$11876,$A89,Gögn!$A$2:$A$11876,BH$207)/1000</f>
        <v>0</v>
      </c>
      <c r="BI89" s="24">
        <f>SUMIFS(Gögn!$I$2:$I$11876,Gögn!$F$2:$F$11876,$A89,Gögn!$A$2:$A$11876,BI$207)/1000</f>
        <v>0</v>
      </c>
      <c r="BJ89" s="24">
        <f>SUMIFS(Gögn!$I$2:$I$11876,Gögn!$F$2:$F$11876,$A89,Gögn!$A$2:$A$11876,BJ$207)/1000</f>
        <v>0</v>
      </c>
      <c r="BK89" s="24">
        <f>SUMIFS(Gögn!$I$2:$I$11876,Gögn!$F$2:$F$11876,$A89,Gögn!$A$2:$A$11876,BK$207)/1000</f>
        <v>0</v>
      </c>
      <c r="BL89" s="24">
        <f>SUMIFS(Gögn!$I$2:$I$11876,Gögn!$F$2:$F$11876,$A89,Gögn!$A$2:$A$11876,BL$207)/1000</f>
        <v>0</v>
      </c>
      <c r="BM89" s="24">
        <f>SUMIFS(Gögn!$I$2:$I$11876,Gögn!$F$2:$F$11876,$A89,Gögn!$A$2:$A$11876,BM$207)/1000</f>
        <v>0</v>
      </c>
      <c r="BN89" s="24">
        <f>SUMIFS(Gögn!$I$2:$I$11876,Gögn!$F$2:$F$11876,$A89,Gögn!$A$2:$A$11876,BN$207)/1000</f>
        <v>0</v>
      </c>
      <c r="BO89" s="24">
        <f>SUMIFS(Gögn!$I$2:$I$11876,Gögn!$F$2:$F$11876,$A89,Gögn!$A$2:$A$11876,BO$207)/1000</f>
        <v>0</v>
      </c>
      <c r="BP89" s="24">
        <f>SUMIFS(Gögn!$I$2:$I$11876,Gögn!$F$2:$F$11876,$A89,Gögn!$A$2:$A$11876,BP$207)/1000</f>
        <v>0</v>
      </c>
      <c r="BQ89" s="24">
        <f>SUMIFS(Gögn!$I$2:$I$11876,Gögn!$F$2:$F$11876,$A89,Gögn!$A$2:$A$11876,BQ$207)/1000</f>
        <v>0</v>
      </c>
      <c r="BR89" s="24">
        <f>SUMIFS(Gögn!$I$2:$I$11876,Gögn!$F$2:$F$11876,$A89,Gögn!$A$2:$A$11876,BR$207)/1000</f>
        <v>0</v>
      </c>
      <c r="BS89" s="24">
        <f>SUMIFS(Gögn!$I$2:$I$11876,Gögn!$F$2:$F$11876,$A89,Gögn!$A$2:$A$11876,BS$207)/1000</f>
        <v>0</v>
      </c>
      <c r="BT89" s="24">
        <f>SUMIFS(Gögn!$I$2:$I$11876,Gögn!$F$2:$F$11876,$A89,Gögn!$A$2:$A$11876,BT$207)/1000</f>
        <v>0</v>
      </c>
      <c r="BU89" s="24">
        <f>SUMIFS(Gögn!$I$2:$I$11876,Gögn!$F$2:$F$11876,$A89,Gögn!$A$2:$A$11876,BU$207)/1000</f>
        <v>0</v>
      </c>
      <c r="BV89" s="24">
        <f>SUMIFS(Gögn!$I$2:$I$11876,Gögn!$F$2:$F$11876,$A89,Gögn!$A$2:$A$11876,BV$207)/1000</f>
        <v>0</v>
      </c>
      <c r="BW89" s="24">
        <f>SUMIFS(Gögn!$I$2:$I$11876,Gögn!$F$2:$F$11876,$A89,Gögn!$A$2:$A$11876,BW$207)/1000</f>
        <v>0</v>
      </c>
      <c r="BX89" s="24">
        <f>SUMIFS(Gögn!$I$2:$I$11876,Gögn!$F$2:$F$11876,$A89,Gögn!$A$2:$A$11876,BX$207)/1000</f>
        <v>0</v>
      </c>
      <c r="BY89" s="24">
        <f>SUMIFS(Gögn!$I$2:$I$11876,Gögn!$F$2:$F$11876,$A89,Gögn!$A$2:$A$11876,BY$207)/1000</f>
        <v>0</v>
      </c>
      <c r="BZ89" s="24">
        <f>SUMIFS(Gögn!$I$2:$I$11876,Gögn!$F$2:$F$11876,$A89,Gögn!$A$2:$A$11876,BZ$207)/1000</f>
        <v>0</v>
      </c>
      <c r="CA89" s="24">
        <f>SUMIFS(Gögn!$I$2:$I$11876,Gögn!$F$2:$F$11876,$A89,Gögn!$A$2:$A$11876,CA$207)/1000</f>
        <v>0</v>
      </c>
      <c r="CB89" s="24">
        <f>SUMIFS(Gögn!$I$2:$I$11876,Gögn!$F$2:$F$11876,$A89,Gögn!$A$2:$A$11876,CB$207)/1000</f>
        <v>0</v>
      </c>
      <c r="CC89" s="24">
        <f>SUMIFS(Gögn!$I$2:$I$11876,Gögn!$F$2:$F$11876,$A89,Gögn!$A$2:$A$11876,CC$207)/1000</f>
        <v>0</v>
      </c>
      <c r="CD89" s="24">
        <f>SUMIFS(Gögn!$I$2:$I$11876,Gögn!$F$2:$F$11876,$A89,Gögn!$A$2:$A$11876,CD$207)/1000</f>
        <v>0</v>
      </c>
    </row>
    <row r="90" spans="1:82" ht="15">
      <c r="A90" s="5" t="s">
        <v>39</v>
      </c>
      <c r="B90" s="5"/>
      <c r="C90" s="25" t="s">
        <v>40</v>
      </c>
      <c r="D90" s="22">
        <f t="shared" si="42"/>
        <v>0</v>
      </c>
      <c r="E90" s="22">
        <f>SUMIFS(Gögn!$I$2:$I$11876,Gögn!$F$2:$F$11876,$A90,Gögn!$A$2:$A$11876,E$207)/1000</f>
        <v>0</v>
      </c>
      <c r="F90" s="22">
        <f>SUMIFS(Gögn!$I$2:$I$11876,Gögn!$F$2:$F$11876,$A90,Gögn!$A$2:$A$11876,F$207)/1000</f>
        <v>0</v>
      </c>
      <c r="G90" s="22">
        <f>SUMIFS(Gögn!$I$2:$I$11876,Gögn!$F$2:$F$11876,$A90,Gögn!$A$2:$A$11876,G$207)/1000</f>
        <v>0</v>
      </c>
      <c r="H90" s="22">
        <f>SUMIFS(Gögn!$I$2:$I$11876,Gögn!$F$2:$F$11876,$A90,Gögn!$A$2:$A$11876,H$207)/1000</f>
        <v>0</v>
      </c>
      <c r="I90" s="22">
        <f>SUMIFS(Gögn!$I$2:$I$11876,Gögn!$F$2:$F$11876,$A90,Gögn!$A$2:$A$11876,I$207)/1000</f>
        <v>0</v>
      </c>
      <c r="J90" s="22">
        <f>SUMIFS(Gögn!$I$2:$I$11876,Gögn!$F$2:$F$11876,$A90,Gögn!$A$2:$A$11876,J$207)/1000</f>
        <v>0</v>
      </c>
      <c r="K90" s="22">
        <f>SUMIFS(Gögn!$I$2:$I$11876,Gögn!$F$2:$F$11876,$A90,Gögn!$A$2:$A$11876,K$207)/1000</f>
        <v>0</v>
      </c>
      <c r="L90" s="22">
        <f>SUMIFS(Gögn!$I$2:$I$11876,Gögn!$F$2:$F$11876,$A90,Gögn!$A$2:$A$11876,L$207)/1000</f>
        <v>0</v>
      </c>
      <c r="M90" s="22">
        <f>SUMIFS(Gögn!$I$2:$I$11876,Gögn!$F$2:$F$11876,$A90,Gögn!$A$2:$A$11876,M$207)/1000</f>
        <v>0</v>
      </c>
      <c r="N90" s="22">
        <f>SUMIFS(Gögn!$I$2:$I$11876,Gögn!$F$2:$F$11876,$A90,Gögn!$A$2:$A$11876,N$207)/1000</f>
        <v>0</v>
      </c>
      <c r="O90" s="22">
        <f>SUMIFS(Gögn!$I$2:$I$11876,Gögn!$F$2:$F$11876,$A90,Gögn!$A$2:$A$11876,O$207)/1000</f>
        <v>0</v>
      </c>
      <c r="P90" s="22">
        <f>SUMIFS(Gögn!$I$2:$I$11876,Gögn!$F$2:$F$11876,$A90,Gögn!$A$2:$A$11876,P$207)/1000</f>
        <v>0</v>
      </c>
      <c r="Q90" s="22">
        <f>SUMIFS(Gögn!$I$2:$I$11876,Gögn!$F$2:$F$11876,$A90,Gögn!$A$2:$A$11876,Q$207)/1000</f>
        <v>0</v>
      </c>
      <c r="R90" s="22">
        <f>SUMIFS(Gögn!$I$2:$I$11876,Gögn!$F$2:$F$11876,$A90,Gögn!$A$2:$A$11876,R$207)/1000</f>
        <v>0</v>
      </c>
      <c r="S90" s="22">
        <f>SUMIFS(Gögn!$I$2:$I$11876,Gögn!$F$2:$F$11876,$A90,Gögn!$A$2:$A$11876,S$207)/1000</f>
        <v>0</v>
      </c>
      <c r="T90" s="22">
        <f>SUMIFS(Gögn!$I$2:$I$11876,Gögn!$F$2:$F$11876,$A90,Gögn!$A$2:$A$11876,T$207)/1000</f>
        <v>0</v>
      </c>
      <c r="U90" s="22">
        <f>SUMIFS(Gögn!$I$2:$I$11876,Gögn!$F$2:$F$11876,$A90,Gögn!$A$2:$A$11876,U$207)/1000</f>
        <v>0</v>
      </c>
      <c r="V90" s="22">
        <f>SUMIFS(Gögn!$I$2:$I$11876,Gögn!$F$2:$F$11876,$A90,Gögn!$A$2:$A$11876,V$207)/1000</f>
        <v>0</v>
      </c>
      <c r="W90" s="22">
        <f>SUMIFS(Gögn!$I$2:$I$11876,Gögn!$F$2:$F$11876,$A90,Gögn!$A$2:$A$11876,W$207)/1000</f>
        <v>0</v>
      </c>
      <c r="X90" s="22">
        <f>SUMIFS(Gögn!$I$2:$I$11876,Gögn!$F$2:$F$11876,$A90,Gögn!$A$2:$A$11876,X$207)/1000</f>
        <v>0</v>
      </c>
      <c r="Y90" s="22">
        <f>SUMIFS(Gögn!$I$2:$I$11876,Gögn!$F$2:$F$11876,$A90,Gögn!$A$2:$A$11876,Y$207)/1000</f>
        <v>0</v>
      </c>
      <c r="Z90" s="22">
        <f>SUMIFS(Gögn!$I$2:$I$11876,Gögn!$F$2:$F$11876,$A90,Gögn!$A$2:$A$11876,Z$207)/1000</f>
        <v>0</v>
      </c>
      <c r="AA90" s="22">
        <f>SUMIFS(Gögn!$I$2:$I$11876,Gögn!$F$2:$F$11876,$A90,Gögn!$A$2:$A$11876,AA$207)/1000</f>
        <v>0</v>
      </c>
      <c r="AB90" s="22">
        <f>SUMIFS(Gögn!$I$2:$I$11876,Gögn!$F$2:$F$11876,$A90,Gögn!$A$2:$A$11876,AB$207)/1000</f>
        <v>0</v>
      </c>
      <c r="AC90" s="22">
        <f>SUMIFS(Gögn!$I$2:$I$11876,Gögn!$F$2:$F$11876,$A90,Gögn!$A$2:$A$11876,AC$207)/1000</f>
        <v>0</v>
      </c>
      <c r="AD90" s="22">
        <f>SUMIFS(Gögn!$I$2:$I$11876,Gögn!$F$2:$F$11876,$A90,Gögn!$A$2:$A$11876,AD$207)/1000</f>
        <v>0</v>
      </c>
      <c r="AE90" s="22">
        <f>SUMIFS(Gögn!$I$2:$I$11876,Gögn!$F$2:$F$11876,$A90,Gögn!$A$2:$A$11876,AE$207)/1000</f>
        <v>0</v>
      </c>
      <c r="AF90" s="22">
        <f>SUMIFS(Gögn!$I$2:$I$11876,Gögn!$F$2:$F$11876,$A90,Gögn!$A$2:$A$11876,AF$207)/1000</f>
        <v>0</v>
      </c>
      <c r="AG90" s="22">
        <f>SUMIFS(Gögn!$I$2:$I$11876,Gögn!$F$2:$F$11876,$A90,Gögn!$A$2:$A$11876,AG$207)/1000</f>
        <v>0</v>
      </c>
      <c r="AH90" s="22">
        <f>SUMIFS(Gögn!$I$2:$I$11876,Gögn!$F$2:$F$11876,$A90,Gögn!$A$2:$A$11876,AH$207)/1000</f>
        <v>0</v>
      </c>
      <c r="AI90" s="22">
        <f>SUMIFS(Gögn!$I$2:$I$11876,Gögn!$F$2:$F$11876,$A90,Gögn!$A$2:$A$11876,AI$207)/1000</f>
        <v>0</v>
      </c>
      <c r="AJ90" s="22">
        <f>SUMIFS(Gögn!$I$2:$I$11876,Gögn!$F$2:$F$11876,$A90,Gögn!$A$2:$A$11876,AJ$207)/1000</f>
        <v>0</v>
      </c>
      <c r="AK90" s="22">
        <f>SUMIFS(Gögn!$I$2:$I$11876,Gögn!$F$2:$F$11876,$A90,Gögn!$A$2:$A$11876,AK$207)/1000</f>
        <v>0</v>
      </c>
      <c r="AL90" s="22">
        <f>SUMIFS(Gögn!$I$2:$I$11876,Gögn!$F$2:$F$11876,$A90,Gögn!$A$2:$A$11876,AL$207)/1000</f>
        <v>0</v>
      </c>
      <c r="AM90" s="22">
        <f>SUMIFS(Gögn!$I$2:$I$11876,Gögn!$F$2:$F$11876,$A90,Gögn!$A$2:$A$11876,AM$207)/1000</f>
        <v>0</v>
      </c>
      <c r="AN90" s="22">
        <f>SUMIFS(Gögn!$I$2:$I$11876,Gögn!$F$2:$F$11876,$A90,Gögn!$A$2:$A$11876,AN$207)/1000</f>
        <v>0</v>
      </c>
      <c r="AO90" s="22">
        <f>SUMIFS(Gögn!$I$2:$I$11876,Gögn!$F$2:$F$11876,$A90,Gögn!$A$2:$A$11876,AO$207)/1000</f>
        <v>0</v>
      </c>
      <c r="AP90" s="22">
        <f>SUMIFS(Gögn!$I$2:$I$11876,Gögn!$F$2:$F$11876,$A90,Gögn!$A$2:$A$11876,AP$207)/1000</f>
        <v>0</v>
      </c>
      <c r="AQ90" s="22">
        <f>SUMIFS(Gögn!$I$2:$I$11876,Gögn!$F$2:$F$11876,$A90,Gögn!$A$2:$A$11876,AQ$207)/1000</f>
        <v>0</v>
      </c>
      <c r="AR90" s="22">
        <f>SUMIFS(Gögn!$I$2:$I$11876,Gögn!$F$2:$F$11876,$A90,Gögn!$A$2:$A$11876,AR$207)/1000</f>
        <v>0</v>
      </c>
      <c r="AS90" s="22">
        <f>SUMIFS(Gögn!$I$2:$I$11876,Gögn!$F$2:$F$11876,$A90,Gögn!$A$2:$A$11876,AS$207)/1000</f>
        <v>0</v>
      </c>
      <c r="AT90" s="22">
        <f>SUMIFS(Gögn!$I$2:$I$11876,Gögn!$F$2:$F$11876,$A90,Gögn!$A$2:$A$11876,AT$207)/1000</f>
        <v>0</v>
      </c>
      <c r="AU90" s="22">
        <f>SUMIFS(Gögn!$I$2:$I$11876,Gögn!$F$2:$F$11876,$A90,Gögn!$A$2:$A$11876,AU$207)/1000</f>
        <v>0</v>
      </c>
      <c r="AV90" s="22">
        <f>SUMIFS(Gögn!$I$2:$I$11876,Gögn!$F$2:$F$11876,$A90,Gögn!$A$2:$A$11876,AV$207)/1000</f>
        <v>0</v>
      </c>
      <c r="AW90" s="22">
        <f>SUMIFS(Gögn!$I$2:$I$11876,Gögn!$F$2:$F$11876,$A90,Gögn!$A$2:$A$11876,AW$207)/1000</f>
        <v>0</v>
      </c>
      <c r="AX90" s="22">
        <f>SUMIFS(Gögn!$I$2:$I$11876,Gögn!$F$2:$F$11876,$A90,Gögn!$A$2:$A$11876,AX$207)/1000</f>
        <v>0</v>
      </c>
      <c r="AY90" s="22">
        <f>SUMIFS(Gögn!$I$2:$I$11876,Gögn!$F$2:$F$11876,$A90,Gögn!$A$2:$A$11876,AY$207)/1000</f>
        <v>0</v>
      </c>
      <c r="AZ90" s="22">
        <f>SUMIFS(Gögn!$I$2:$I$11876,Gögn!$F$2:$F$11876,$A90,Gögn!$A$2:$A$11876,AZ$207)/1000</f>
        <v>0</v>
      </c>
      <c r="BA90" s="22">
        <f>SUMIFS(Gögn!$I$2:$I$11876,Gögn!$F$2:$F$11876,$A90,Gögn!$A$2:$A$11876,BA$207)/1000</f>
        <v>0</v>
      </c>
      <c r="BB90" s="22">
        <f>SUMIFS(Gögn!$I$2:$I$11876,Gögn!$F$2:$F$11876,$A90,Gögn!$A$2:$A$11876,BB$207)/1000</f>
        <v>0</v>
      </c>
      <c r="BC90" s="22">
        <f>SUMIFS(Gögn!$I$2:$I$11876,Gögn!$F$2:$F$11876,$A90,Gögn!$A$2:$A$11876,BC$207)/1000</f>
        <v>0</v>
      </c>
      <c r="BD90" s="22">
        <f>SUMIFS(Gögn!$I$2:$I$11876,Gögn!$F$2:$F$11876,$A90,Gögn!$A$2:$A$11876,BD$207)/1000</f>
        <v>0</v>
      </c>
      <c r="BE90" s="22">
        <f>SUMIFS(Gögn!$I$2:$I$11876,Gögn!$F$2:$F$11876,$A90,Gögn!$A$2:$A$11876,BE$207)/1000</f>
        <v>0</v>
      </c>
      <c r="BF90" s="22">
        <f>SUMIFS(Gögn!$I$2:$I$11876,Gögn!$F$2:$F$11876,$A90,Gögn!$A$2:$A$11876,BF$207)/1000</f>
        <v>0</v>
      </c>
      <c r="BG90" s="22">
        <f>SUMIFS(Gögn!$I$2:$I$11876,Gögn!$F$2:$F$11876,$A90,Gögn!$A$2:$A$11876,BG$207)/1000</f>
        <v>0</v>
      </c>
      <c r="BH90" s="22">
        <f>SUMIFS(Gögn!$I$2:$I$11876,Gögn!$F$2:$F$11876,$A90,Gögn!$A$2:$A$11876,BH$207)/1000</f>
        <v>0</v>
      </c>
      <c r="BI90" s="22">
        <f>SUMIFS(Gögn!$I$2:$I$11876,Gögn!$F$2:$F$11876,$A90,Gögn!$A$2:$A$11876,BI$207)/1000</f>
        <v>0</v>
      </c>
      <c r="BJ90" s="22">
        <f>SUMIFS(Gögn!$I$2:$I$11876,Gögn!$F$2:$F$11876,$A90,Gögn!$A$2:$A$11876,BJ$207)/1000</f>
        <v>0</v>
      </c>
      <c r="BK90" s="22">
        <f>SUMIFS(Gögn!$I$2:$I$11876,Gögn!$F$2:$F$11876,$A90,Gögn!$A$2:$A$11876,BK$207)/1000</f>
        <v>0</v>
      </c>
      <c r="BL90" s="22">
        <f>SUMIFS(Gögn!$I$2:$I$11876,Gögn!$F$2:$F$11876,$A90,Gögn!$A$2:$A$11876,BL$207)/1000</f>
        <v>0</v>
      </c>
      <c r="BM90" s="22">
        <f>SUMIFS(Gögn!$I$2:$I$11876,Gögn!$F$2:$F$11876,$A90,Gögn!$A$2:$A$11876,BM$207)/1000</f>
        <v>0</v>
      </c>
      <c r="BN90" s="22">
        <f>SUMIFS(Gögn!$I$2:$I$11876,Gögn!$F$2:$F$11876,$A90,Gögn!$A$2:$A$11876,BN$207)/1000</f>
        <v>0</v>
      </c>
      <c r="BO90" s="22">
        <f>SUMIFS(Gögn!$I$2:$I$11876,Gögn!$F$2:$F$11876,$A90,Gögn!$A$2:$A$11876,BO$207)/1000</f>
        <v>0</v>
      </c>
      <c r="BP90" s="22">
        <f>SUMIFS(Gögn!$I$2:$I$11876,Gögn!$F$2:$F$11876,$A90,Gögn!$A$2:$A$11876,BP$207)/1000</f>
        <v>0</v>
      </c>
      <c r="BQ90" s="22">
        <f>SUMIFS(Gögn!$I$2:$I$11876,Gögn!$F$2:$F$11876,$A90,Gögn!$A$2:$A$11876,BQ$207)/1000</f>
        <v>0</v>
      </c>
      <c r="BR90" s="22">
        <f>SUMIFS(Gögn!$I$2:$I$11876,Gögn!$F$2:$F$11876,$A90,Gögn!$A$2:$A$11876,BR$207)/1000</f>
        <v>0</v>
      </c>
      <c r="BS90" s="22">
        <f>SUMIFS(Gögn!$I$2:$I$11876,Gögn!$F$2:$F$11876,$A90,Gögn!$A$2:$A$11876,BS$207)/1000</f>
        <v>0</v>
      </c>
      <c r="BT90" s="22">
        <f>SUMIFS(Gögn!$I$2:$I$11876,Gögn!$F$2:$F$11876,$A90,Gögn!$A$2:$A$11876,BT$207)/1000</f>
        <v>0</v>
      </c>
      <c r="BU90" s="22">
        <f>SUMIFS(Gögn!$I$2:$I$11876,Gögn!$F$2:$F$11876,$A90,Gögn!$A$2:$A$11876,BU$207)/1000</f>
        <v>0</v>
      </c>
      <c r="BV90" s="22">
        <f>SUMIFS(Gögn!$I$2:$I$11876,Gögn!$F$2:$F$11876,$A90,Gögn!$A$2:$A$11876,BV$207)/1000</f>
        <v>0</v>
      </c>
      <c r="BW90" s="22">
        <f>SUMIFS(Gögn!$I$2:$I$11876,Gögn!$F$2:$F$11876,$A90,Gögn!$A$2:$A$11876,BW$207)/1000</f>
        <v>0</v>
      </c>
      <c r="BX90" s="22">
        <f>SUMIFS(Gögn!$I$2:$I$11876,Gögn!$F$2:$F$11876,$A90,Gögn!$A$2:$A$11876,BX$207)/1000</f>
        <v>0</v>
      </c>
      <c r="BY90" s="22">
        <f>SUMIFS(Gögn!$I$2:$I$11876,Gögn!$F$2:$F$11876,$A90,Gögn!$A$2:$A$11876,BY$207)/1000</f>
        <v>0</v>
      </c>
      <c r="BZ90" s="22">
        <f>SUMIFS(Gögn!$I$2:$I$11876,Gögn!$F$2:$F$11876,$A90,Gögn!$A$2:$A$11876,BZ$207)/1000</f>
        <v>0</v>
      </c>
      <c r="CA90" s="22">
        <f>SUMIFS(Gögn!$I$2:$I$11876,Gögn!$F$2:$F$11876,$A90,Gögn!$A$2:$A$11876,CA$207)/1000</f>
        <v>0</v>
      </c>
      <c r="CB90" s="22">
        <f>SUMIFS(Gögn!$I$2:$I$11876,Gögn!$F$2:$F$11876,$A90,Gögn!$A$2:$A$11876,CB$207)/1000</f>
        <v>0</v>
      </c>
      <c r="CC90" s="22">
        <f>SUMIFS(Gögn!$I$2:$I$11876,Gögn!$F$2:$F$11876,$A90,Gögn!$A$2:$A$11876,CC$207)/1000</f>
        <v>0</v>
      </c>
      <c r="CD90" s="22">
        <f>SUMIFS(Gögn!$I$2:$I$11876,Gögn!$F$2:$F$11876,$A90,Gögn!$A$2:$A$11876,CD$207)/1000</f>
        <v>0</v>
      </c>
    </row>
    <row r="91" spans="1:82" ht="15">
      <c r="A91" s="5" t="s">
        <v>41</v>
      </c>
      <c r="B91" s="5"/>
      <c r="C91" s="23" t="s">
        <v>42</v>
      </c>
      <c r="D91" s="24">
        <f t="shared" si="42"/>
        <v>0</v>
      </c>
      <c r="E91" s="24">
        <f>SUMIFS(Gögn!$I$2:$I$11876,Gögn!$F$2:$F$11876,$A91,Gögn!$A$2:$A$11876,E$207)/1000</f>
        <v>0</v>
      </c>
      <c r="F91" s="24">
        <f>SUMIFS(Gögn!$I$2:$I$11876,Gögn!$F$2:$F$11876,$A91,Gögn!$A$2:$A$11876,F$207)/1000</f>
        <v>0</v>
      </c>
      <c r="G91" s="24">
        <f>SUMIFS(Gögn!$I$2:$I$11876,Gögn!$F$2:$F$11876,$A91,Gögn!$A$2:$A$11876,G$207)/1000</f>
        <v>0</v>
      </c>
      <c r="H91" s="24">
        <f>SUMIFS(Gögn!$I$2:$I$11876,Gögn!$F$2:$F$11876,$A91,Gögn!$A$2:$A$11876,H$207)/1000</f>
        <v>0</v>
      </c>
      <c r="I91" s="24">
        <f>SUMIFS(Gögn!$I$2:$I$11876,Gögn!$F$2:$F$11876,$A91,Gögn!$A$2:$A$11876,I$207)/1000</f>
        <v>0</v>
      </c>
      <c r="J91" s="24">
        <f>SUMIFS(Gögn!$I$2:$I$11876,Gögn!$F$2:$F$11876,$A91,Gögn!$A$2:$A$11876,J$207)/1000</f>
        <v>0</v>
      </c>
      <c r="K91" s="24">
        <f>SUMIFS(Gögn!$I$2:$I$11876,Gögn!$F$2:$F$11876,$A91,Gögn!$A$2:$A$11876,K$207)/1000</f>
        <v>0</v>
      </c>
      <c r="L91" s="24">
        <f>SUMIFS(Gögn!$I$2:$I$11876,Gögn!$F$2:$F$11876,$A91,Gögn!$A$2:$A$11876,L$207)/1000</f>
        <v>0</v>
      </c>
      <c r="M91" s="24">
        <f>SUMIFS(Gögn!$I$2:$I$11876,Gögn!$F$2:$F$11876,$A91,Gögn!$A$2:$A$11876,M$207)/1000</f>
        <v>0</v>
      </c>
      <c r="N91" s="24">
        <f>SUMIFS(Gögn!$I$2:$I$11876,Gögn!$F$2:$F$11876,$A91,Gögn!$A$2:$A$11876,N$207)/1000</f>
        <v>0</v>
      </c>
      <c r="O91" s="24">
        <f>SUMIFS(Gögn!$I$2:$I$11876,Gögn!$F$2:$F$11876,$A91,Gögn!$A$2:$A$11876,O$207)/1000</f>
        <v>0</v>
      </c>
      <c r="P91" s="24">
        <f>SUMIFS(Gögn!$I$2:$I$11876,Gögn!$F$2:$F$11876,$A91,Gögn!$A$2:$A$11876,P$207)/1000</f>
        <v>0</v>
      </c>
      <c r="Q91" s="24">
        <f>SUMIFS(Gögn!$I$2:$I$11876,Gögn!$F$2:$F$11876,$A91,Gögn!$A$2:$A$11876,Q$207)/1000</f>
        <v>0</v>
      </c>
      <c r="R91" s="24">
        <f>SUMIFS(Gögn!$I$2:$I$11876,Gögn!$F$2:$F$11876,$A91,Gögn!$A$2:$A$11876,R$207)/1000</f>
        <v>0</v>
      </c>
      <c r="S91" s="24">
        <f>SUMIFS(Gögn!$I$2:$I$11876,Gögn!$F$2:$F$11876,$A91,Gögn!$A$2:$A$11876,S$207)/1000</f>
        <v>0</v>
      </c>
      <c r="T91" s="24">
        <f>SUMIFS(Gögn!$I$2:$I$11876,Gögn!$F$2:$F$11876,$A91,Gögn!$A$2:$A$11876,T$207)/1000</f>
        <v>0</v>
      </c>
      <c r="U91" s="24">
        <f>SUMIFS(Gögn!$I$2:$I$11876,Gögn!$F$2:$F$11876,$A91,Gögn!$A$2:$A$11876,U$207)/1000</f>
        <v>0</v>
      </c>
      <c r="V91" s="24">
        <f>SUMIFS(Gögn!$I$2:$I$11876,Gögn!$F$2:$F$11876,$A91,Gögn!$A$2:$A$11876,V$207)/1000</f>
        <v>0</v>
      </c>
      <c r="W91" s="24">
        <f>SUMIFS(Gögn!$I$2:$I$11876,Gögn!$F$2:$F$11876,$A91,Gögn!$A$2:$A$11876,W$207)/1000</f>
        <v>0</v>
      </c>
      <c r="X91" s="24">
        <f>SUMIFS(Gögn!$I$2:$I$11876,Gögn!$F$2:$F$11876,$A91,Gögn!$A$2:$A$11876,X$207)/1000</f>
        <v>0</v>
      </c>
      <c r="Y91" s="24">
        <f>SUMIFS(Gögn!$I$2:$I$11876,Gögn!$F$2:$F$11876,$A91,Gögn!$A$2:$A$11876,Y$207)/1000</f>
        <v>0</v>
      </c>
      <c r="Z91" s="24">
        <f>SUMIFS(Gögn!$I$2:$I$11876,Gögn!$F$2:$F$11876,$A91,Gögn!$A$2:$A$11876,Z$207)/1000</f>
        <v>0</v>
      </c>
      <c r="AA91" s="24">
        <f>SUMIFS(Gögn!$I$2:$I$11876,Gögn!$F$2:$F$11876,$A91,Gögn!$A$2:$A$11876,AA$207)/1000</f>
        <v>0</v>
      </c>
      <c r="AB91" s="24">
        <f>SUMIFS(Gögn!$I$2:$I$11876,Gögn!$F$2:$F$11876,$A91,Gögn!$A$2:$A$11876,AB$207)/1000</f>
        <v>0</v>
      </c>
      <c r="AC91" s="24">
        <f>SUMIFS(Gögn!$I$2:$I$11876,Gögn!$F$2:$F$11876,$A91,Gögn!$A$2:$A$11876,AC$207)/1000</f>
        <v>0</v>
      </c>
      <c r="AD91" s="24">
        <f>SUMIFS(Gögn!$I$2:$I$11876,Gögn!$F$2:$F$11876,$A91,Gögn!$A$2:$A$11876,AD$207)/1000</f>
        <v>0</v>
      </c>
      <c r="AE91" s="24">
        <f>SUMIFS(Gögn!$I$2:$I$11876,Gögn!$F$2:$F$11876,$A91,Gögn!$A$2:$A$11876,AE$207)/1000</f>
        <v>0</v>
      </c>
      <c r="AF91" s="24">
        <f>SUMIFS(Gögn!$I$2:$I$11876,Gögn!$F$2:$F$11876,$A91,Gögn!$A$2:$A$11876,AF$207)/1000</f>
        <v>0</v>
      </c>
      <c r="AG91" s="24">
        <f>SUMIFS(Gögn!$I$2:$I$11876,Gögn!$F$2:$F$11876,$A91,Gögn!$A$2:$A$11876,AG$207)/1000</f>
        <v>0</v>
      </c>
      <c r="AH91" s="24">
        <f>SUMIFS(Gögn!$I$2:$I$11876,Gögn!$F$2:$F$11876,$A91,Gögn!$A$2:$A$11876,AH$207)/1000</f>
        <v>0</v>
      </c>
      <c r="AI91" s="24">
        <f>SUMIFS(Gögn!$I$2:$I$11876,Gögn!$F$2:$F$11876,$A91,Gögn!$A$2:$A$11876,AI$207)/1000</f>
        <v>0</v>
      </c>
      <c r="AJ91" s="24">
        <f>SUMIFS(Gögn!$I$2:$I$11876,Gögn!$F$2:$F$11876,$A91,Gögn!$A$2:$A$11876,AJ$207)/1000</f>
        <v>0</v>
      </c>
      <c r="AK91" s="24">
        <f>SUMIFS(Gögn!$I$2:$I$11876,Gögn!$F$2:$F$11876,$A91,Gögn!$A$2:$A$11876,AK$207)/1000</f>
        <v>0</v>
      </c>
      <c r="AL91" s="24">
        <f>SUMIFS(Gögn!$I$2:$I$11876,Gögn!$F$2:$F$11876,$A91,Gögn!$A$2:$A$11876,AL$207)/1000</f>
        <v>0</v>
      </c>
      <c r="AM91" s="24">
        <f>SUMIFS(Gögn!$I$2:$I$11876,Gögn!$F$2:$F$11876,$A91,Gögn!$A$2:$A$11876,AM$207)/1000</f>
        <v>0</v>
      </c>
      <c r="AN91" s="24">
        <f>SUMIFS(Gögn!$I$2:$I$11876,Gögn!$F$2:$F$11876,$A91,Gögn!$A$2:$A$11876,AN$207)/1000</f>
        <v>0</v>
      </c>
      <c r="AO91" s="24">
        <f>SUMIFS(Gögn!$I$2:$I$11876,Gögn!$F$2:$F$11876,$A91,Gögn!$A$2:$A$11876,AO$207)/1000</f>
        <v>0</v>
      </c>
      <c r="AP91" s="24">
        <f>SUMIFS(Gögn!$I$2:$I$11876,Gögn!$F$2:$F$11876,$A91,Gögn!$A$2:$A$11876,AP$207)/1000</f>
        <v>0</v>
      </c>
      <c r="AQ91" s="24">
        <f>SUMIFS(Gögn!$I$2:$I$11876,Gögn!$F$2:$F$11876,$A91,Gögn!$A$2:$A$11876,AQ$207)/1000</f>
        <v>0</v>
      </c>
      <c r="AR91" s="24">
        <f>SUMIFS(Gögn!$I$2:$I$11876,Gögn!$F$2:$F$11876,$A91,Gögn!$A$2:$A$11876,AR$207)/1000</f>
        <v>0</v>
      </c>
      <c r="AS91" s="24">
        <f>SUMIFS(Gögn!$I$2:$I$11876,Gögn!$F$2:$F$11876,$A91,Gögn!$A$2:$A$11876,AS$207)/1000</f>
        <v>0</v>
      </c>
      <c r="AT91" s="24">
        <f>SUMIFS(Gögn!$I$2:$I$11876,Gögn!$F$2:$F$11876,$A91,Gögn!$A$2:$A$11876,AT$207)/1000</f>
        <v>0</v>
      </c>
      <c r="AU91" s="24">
        <f>SUMIFS(Gögn!$I$2:$I$11876,Gögn!$F$2:$F$11876,$A91,Gögn!$A$2:$A$11876,AU$207)/1000</f>
        <v>0</v>
      </c>
      <c r="AV91" s="24">
        <f>SUMIFS(Gögn!$I$2:$I$11876,Gögn!$F$2:$F$11876,$A91,Gögn!$A$2:$A$11876,AV$207)/1000</f>
        <v>0</v>
      </c>
      <c r="AW91" s="24">
        <f>SUMIFS(Gögn!$I$2:$I$11876,Gögn!$F$2:$F$11876,$A91,Gögn!$A$2:$A$11876,AW$207)/1000</f>
        <v>0</v>
      </c>
      <c r="AX91" s="24">
        <f>SUMIFS(Gögn!$I$2:$I$11876,Gögn!$F$2:$F$11876,$A91,Gögn!$A$2:$A$11876,AX$207)/1000</f>
        <v>0</v>
      </c>
      <c r="AY91" s="24">
        <f>SUMIFS(Gögn!$I$2:$I$11876,Gögn!$F$2:$F$11876,$A91,Gögn!$A$2:$A$11876,AY$207)/1000</f>
        <v>0</v>
      </c>
      <c r="AZ91" s="24">
        <f>SUMIFS(Gögn!$I$2:$I$11876,Gögn!$F$2:$F$11876,$A91,Gögn!$A$2:$A$11876,AZ$207)/1000</f>
        <v>0</v>
      </c>
      <c r="BA91" s="24">
        <f>SUMIFS(Gögn!$I$2:$I$11876,Gögn!$F$2:$F$11876,$A91,Gögn!$A$2:$A$11876,BA$207)/1000</f>
        <v>0</v>
      </c>
      <c r="BB91" s="24">
        <f>SUMIFS(Gögn!$I$2:$I$11876,Gögn!$F$2:$F$11876,$A91,Gögn!$A$2:$A$11876,BB$207)/1000</f>
        <v>0</v>
      </c>
      <c r="BC91" s="24">
        <f>SUMIFS(Gögn!$I$2:$I$11876,Gögn!$F$2:$F$11876,$A91,Gögn!$A$2:$A$11876,BC$207)/1000</f>
        <v>0</v>
      </c>
      <c r="BD91" s="24">
        <f>SUMIFS(Gögn!$I$2:$I$11876,Gögn!$F$2:$F$11876,$A91,Gögn!$A$2:$A$11876,BD$207)/1000</f>
        <v>0</v>
      </c>
      <c r="BE91" s="24">
        <f>SUMIFS(Gögn!$I$2:$I$11876,Gögn!$F$2:$F$11876,$A91,Gögn!$A$2:$A$11876,BE$207)/1000</f>
        <v>0</v>
      </c>
      <c r="BF91" s="24">
        <f>SUMIFS(Gögn!$I$2:$I$11876,Gögn!$F$2:$F$11876,$A91,Gögn!$A$2:$A$11876,BF$207)/1000</f>
        <v>0</v>
      </c>
      <c r="BG91" s="24">
        <f>SUMIFS(Gögn!$I$2:$I$11876,Gögn!$F$2:$F$11876,$A91,Gögn!$A$2:$A$11876,BG$207)/1000</f>
        <v>0</v>
      </c>
      <c r="BH91" s="24">
        <f>SUMIFS(Gögn!$I$2:$I$11876,Gögn!$F$2:$F$11876,$A91,Gögn!$A$2:$A$11876,BH$207)/1000</f>
        <v>0</v>
      </c>
      <c r="BI91" s="24">
        <f>SUMIFS(Gögn!$I$2:$I$11876,Gögn!$F$2:$F$11876,$A91,Gögn!$A$2:$A$11876,BI$207)/1000</f>
        <v>0</v>
      </c>
      <c r="BJ91" s="24">
        <f>SUMIFS(Gögn!$I$2:$I$11876,Gögn!$F$2:$F$11876,$A91,Gögn!$A$2:$A$11876,BJ$207)/1000</f>
        <v>0</v>
      </c>
      <c r="BK91" s="24">
        <f>SUMIFS(Gögn!$I$2:$I$11876,Gögn!$F$2:$F$11876,$A91,Gögn!$A$2:$A$11876,BK$207)/1000</f>
        <v>0</v>
      </c>
      <c r="BL91" s="24">
        <f>SUMIFS(Gögn!$I$2:$I$11876,Gögn!$F$2:$F$11876,$A91,Gögn!$A$2:$A$11876,BL$207)/1000</f>
        <v>0</v>
      </c>
      <c r="BM91" s="24">
        <f>SUMIFS(Gögn!$I$2:$I$11876,Gögn!$F$2:$F$11876,$A91,Gögn!$A$2:$A$11876,BM$207)/1000</f>
        <v>0</v>
      </c>
      <c r="BN91" s="24">
        <f>SUMIFS(Gögn!$I$2:$I$11876,Gögn!$F$2:$F$11876,$A91,Gögn!$A$2:$A$11876,BN$207)/1000</f>
        <v>0</v>
      </c>
      <c r="BO91" s="24">
        <f>SUMIFS(Gögn!$I$2:$I$11876,Gögn!$F$2:$F$11876,$A91,Gögn!$A$2:$A$11876,BO$207)/1000</f>
        <v>0</v>
      </c>
      <c r="BP91" s="24">
        <f>SUMIFS(Gögn!$I$2:$I$11876,Gögn!$F$2:$F$11876,$A91,Gögn!$A$2:$A$11876,BP$207)/1000</f>
        <v>0</v>
      </c>
      <c r="BQ91" s="24">
        <f>SUMIFS(Gögn!$I$2:$I$11876,Gögn!$F$2:$F$11876,$A91,Gögn!$A$2:$A$11876,BQ$207)/1000</f>
        <v>0</v>
      </c>
      <c r="BR91" s="24">
        <f>SUMIFS(Gögn!$I$2:$I$11876,Gögn!$F$2:$F$11876,$A91,Gögn!$A$2:$A$11876,BR$207)/1000</f>
        <v>0</v>
      </c>
      <c r="BS91" s="24">
        <f>SUMIFS(Gögn!$I$2:$I$11876,Gögn!$F$2:$F$11876,$A91,Gögn!$A$2:$A$11876,BS$207)/1000</f>
        <v>0</v>
      </c>
      <c r="BT91" s="24">
        <f>SUMIFS(Gögn!$I$2:$I$11876,Gögn!$F$2:$F$11876,$A91,Gögn!$A$2:$A$11876,BT$207)/1000</f>
        <v>0</v>
      </c>
      <c r="BU91" s="24">
        <f>SUMIFS(Gögn!$I$2:$I$11876,Gögn!$F$2:$F$11876,$A91,Gögn!$A$2:$A$11876,BU$207)/1000</f>
        <v>0</v>
      </c>
      <c r="BV91" s="24">
        <f>SUMIFS(Gögn!$I$2:$I$11876,Gögn!$F$2:$F$11876,$A91,Gögn!$A$2:$A$11876,BV$207)/1000</f>
        <v>0</v>
      </c>
      <c r="BW91" s="24">
        <f>SUMIFS(Gögn!$I$2:$I$11876,Gögn!$F$2:$F$11876,$A91,Gögn!$A$2:$A$11876,BW$207)/1000</f>
        <v>0</v>
      </c>
      <c r="BX91" s="24">
        <f>SUMIFS(Gögn!$I$2:$I$11876,Gögn!$F$2:$F$11876,$A91,Gögn!$A$2:$A$11876,BX$207)/1000</f>
        <v>0</v>
      </c>
      <c r="BY91" s="24">
        <f>SUMIFS(Gögn!$I$2:$I$11876,Gögn!$F$2:$F$11876,$A91,Gögn!$A$2:$A$11876,BY$207)/1000</f>
        <v>0</v>
      </c>
      <c r="BZ91" s="24">
        <f>SUMIFS(Gögn!$I$2:$I$11876,Gögn!$F$2:$F$11876,$A91,Gögn!$A$2:$A$11876,BZ$207)/1000</f>
        <v>0</v>
      </c>
      <c r="CA91" s="24">
        <f>SUMIFS(Gögn!$I$2:$I$11876,Gögn!$F$2:$F$11876,$A91,Gögn!$A$2:$A$11876,CA$207)/1000</f>
        <v>0</v>
      </c>
      <c r="CB91" s="24">
        <f>SUMIFS(Gögn!$I$2:$I$11876,Gögn!$F$2:$F$11876,$A91,Gögn!$A$2:$A$11876,CB$207)/1000</f>
        <v>0</v>
      </c>
      <c r="CC91" s="24">
        <f>SUMIFS(Gögn!$I$2:$I$11876,Gögn!$F$2:$F$11876,$A91,Gögn!$A$2:$A$11876,CC$207)/1000</f>
        <v>0</v>
      </c>
      <c r="CD91" s="24">
        <f>SUMIFS(Gögn!$I$2:$I$11876,Gögn!$F$2:$F$11876,$A91,Gögn!$A$2:$A$11876,CD$207)/1000</f>
        <v>0</v>
      </c>
    </row>
    <row r="92" spans="1:82" ht="15">
      <c r="A92" s="5" t="s">
        <v>43</v>
      </c>
      <c r="B92" s="5"/>
      <c r="C92" s="25" t="s">
        <v>44</v>
      </c>
      <c r="D92" s="22">
        <f t="shared" si="42"/>
        <v>1088329.835</v>
      </c>
      <c r="E92" s="22">
        <f>SUMIFS(Gögn!$I$2:$I$11876,Gögn!$F$2:$F$11876,$A92,Gögn!$A$2:$A$11876,E$207)/1000</f>
        <v>33244.510999999999</v>
      </c>
      <c r="F92" s="22">
        <f>SUMIFS(Gögn!$I$2:$I$11876,Gögn!$F$2:$F$11876,$A92,Gögn!$A$2:$A$11876,F$207)/1000</f>
        <v>87638.868000000002</v>
      </c>
      <c r="G92" s="22">
        <f>SUMIFS(Gögn!$I$2:$I$11876,Gögn!$F$2:$F$11876,$A92,Gögn!$A$2:$A$11876,G$207)/1000</f>
        <v>44568.546999999999</v>
      </c>
      <c r="H92" s="22">
        <f>SUMIFS(Gögn!$I$2:$I$11876,Gögn!$F$2:$F$11876,$A92,Gögn!$A$2:$A$11876,H$207)/1000</f>
        <v>212.667</v>
      </c>
      <c r="I92" s="22">
        <f>SUMIFS(Gögn!$I$2:$I$11876,Gögn!$F$2:$F$11876,$A92,Gögn!$A$2:$A$11876,I$207)/1000</f>
        <v>48275.792999999998</v>
      </c>
      <c r="J92" s="22">
        <f>SUMIFS(Gögn!$I$2:$I$11876,Gögn!$F$2:$F$11876,$A92,Gögn!$A$2:$A$11876,J$207)/1000</f>
        <v>751.36199999999997</v>
      </c>
      <c r="K92" s="22">
        <f>SUMIFS(Gögn!$I$2:$I$11876,Gögn!$F$2:$F$11876,$A92,Gögn!$A$2:$A$11876,K$207)/1000</f>
        <v>588.625</v>
      </c>
      <c r="L92" s="22">
        <f>SUMIFS(Gögn!$I$2:$I$11876,Gögn!$F$2:$F$11876,$A92,Gögn!$A$2:$A$11876,L$207)/1000</f>
        <v>832</v>
      </c>
      <c r="M92" s="22">
        <f>SUMIFS(Gögn!$I$2:$I$11876,Gögn!$F$2:$F$11876,$A92,Gögn!$A$2:$A$11876,M$207)/1000</f>
        <v>5442</v>
      </c>
      <c r="N92" s="22">
        <f>SUMIFS(Gögn!$I$2:$I$11876,Gögn!$F$2:$F$11876,$A92,Gögn!$A$2:$A$11876,N$207)/1000</f>
        <v>23694</v>
      </c>
      <c r="O92" s="22">
        <f>SUMIFS(Gögn!$I$2:$I$11876,Gögn!$F$2:$F$11876,$A92,Gögn!$A$2:$A$11876,O$207)/1000</f>
        <v>32991</v>
      </c>
      <c r="P92" s="22">
        <f>SUMIFS(Gögn!$I$2:$I$11876,Gögn!$F$2:$F$11876,$A92,Gögn!$A$2:$A$11876,P$207)/1000</f>
        <v>31837</v>
      </c>
      <c r="Q92" s="22">
        <f>SUMIFS(Gögn!$I$2:$I$11876,Gögn!$F$2:$F$11876,$A92,Gögn!$A$2:$A$11876,Q$207)/1000</f>
        <v>20665</v>
      </c>
      <c r="R92" s="22">
        <f>SUMIFS(Gögn!$I$2:$I$11876,Gögn!$F$2:$F$11876,$A92,Gögn!$A$2:$A$11876,R$207)/1000</f>
        <v>52643</v>
      </c>
      <c r="S92" s="22">
        <f>SUMIFS(Gögn!$I$2:$I$11876,Gögn!$F$2:$F$11876,$A92,Gögn!$A$2:$A$11876,S$207)/1000</f>
        <v>0</v>
      </c>
      <c r="T92" s="22">
        <f>SUMIFS(Gögn!$I$2:$I$11876,Gögn!$F$2:$F$11876,$A92,Gögn!$A$2:$A$11876,T$207)/1000</f>
        <v>0</v>
      </c>
      <c r="U92" s="22">
        <f>SUMIFS(Gögn!$I$2:$I$11876,Gögn!$F$2:$F$11876,$A92,Gögn!$A$2:$A$11876,U$207)/1000</f>
        <v>0</v>
      </c>
      <c r="V92" s="22">
        <f>SUMIFS(Gögn!$I$2:$I$11876,Gögn!$F$2:$F$11876,$A92,Gögn!$A$2:$A$11876,V$207)/1000</f>
        <v>0</v>
      </c>
      <c r="W92" s="22">
        <f>SUMIFS(Gögn!$I$2:$I$11876,Gögn!$F$2:$F$11876,$A92,Gögn!$A$2:$A$11876,W$207)/1000</f>
        <v>0</v>
      </c>
      <c r="X92" s="22">
        <f>SUMIFS(Gögn!$I$2:$I$11876,Gögn!$F$2:$F$11876,$A92,Gögn!$A$2:$A$11876,X$207)/1000</f>
        <v>0</v>
      </c>
      <c r="Y92" s="22">
        <f>SUMIFS(Gögn!$I$2:$I$11876,Gögn!$F$2:$F$11876,$A92,Gögn!$A$2:$A$11876,Y$207)/1000</f>
        <v>59263</v>
      </c>
      <c r="Z92" s="22">
        <f>SUMIFS(Gögn!$I$2:$I$11876,Gögn!$F$2:$F$11876,$A92,Gögn!$A$2:$A$11876,Z$207)/1000</f>
        <v>8096</v>
      </c>
      <c r="AA92" s="22">
        <f>SUMIFS(Gögn!$I$2:$I$11876,Gögn!$F$2:$F$11876,$A92,Gögn!$A$2:$A$11876,AA$207)/1000</f>
        <v>10488</v>
      </c>
      <c r="AB92" s="22">
        <f>SUMIFS(Gögn!$I$2:$I$11876,Gögn!$F$2:$F$11876,$A92,Gögn!$A$2:$A$11876,AB$207)/1000</f>
        <v>2078</v>
      </c>
      <c r="AC92" s="22">
        <f>SUMIFS(Gögn!$I$2:$I$11876,Gögn!$F$2:$F$11876,$A92,Gögn!$A$2:$A$11876,AC$207)/1000</f>
        <v>494548</v>
      </c>
      <c r="AD92" s="22">
        <f>SUMIFS(Gögn!$I$2:$I$11876,Gögn!$F$2:$F$11876,$A92,Gögn!$A$2:$A$11876,AD$207)/1000</f>
        <v>0</v>
      </c>
      <c r="AE92" s="22">
        <f>SUMIFS(Gögn!$I$2:$I$11876,Gögn!$F$2:$F$11876,$A92,Gögn!$A$2:$A$11876,AE$207)/1000</f>
        <v>0</v>
      </c>
      <c r="AF92" s="22">
        <f>SUMIFS(Gögn!$I$2:$I$11876,Gögn!$F$2:$F$11876,$A92,Gögn!$A$2:$A$11876,AF$207)/1000</f>
        <v>0</v>
      </c>
      <c r="AG92" s="22">
        <f>SUMIFS(Gögn!$I$2:$I$11876,Gögn!$F$2:$F$11876,$A92,Gögn!$A$2:$A$11876,AG$207)/1000</f>
        <v>0</v>
      </c>
      <c r="AH92" s="22">
        <f>SUMIFS(Gögn!$I$2:$I$11876,Gögn!$F$2:$F$11876,$A92,Gögn!$A$2:$A$11876,AH$207)/1000</f>
        <v>0</v>
      </c>
      <c r="AI92" s="22">
        <f>SUMIFS(Gögn!$I$2:$I$11876,Gögn!$F$2:$F$11876,$A92,Gögn!$A$2:$A$11876,AI$207)/1000</f>
        <v>0</v>
      </c>
      <c r="AJ92" s="22">
        <f>SUMIFS(Gögn!$I$2:$I$11876,Gögn!$F$2:$F$11876,$A92,Gögn!$A$2:$A$11876,AJ$207)/1000</f>
        <v>0</v>
      </c>
      <c r="AK92" s="22">
        <f>SUMIFS(Gögn!$I$2:$I$11876,Gögn!$F$2:$F$11876,$A92,Gögn!$A$2:$A$11876,AK$207)/1000</f>
        <v>0</v>
      </c>
      <c r="AL92" s="22">
        <f>SUMIFS(Gögn!$I$2:$I$11876,Gögn!$F$2:$F$11876,$A92,Gögn!$A$2:$A$11876,AL$207)/1000</f>
        <v>0</v>
      </c>
      <c r="AM92" s="22">
        <f>SUMIFS(Gögn!$I$2:$I$11876,Gögn!$F$2:$F$11876,$A92,Gögn!$A$2:$A$11876,AM$207)/1000</f>
        <v>0</v>
      </c>
      <c r="AN92" s="22">
        <f>SUMIFS(Gögn!$I$2:$I$11876,Gögn!$F$2:$F$11876,$A92,Gögn!$A$2:$A$11876,AN$207)/1000</f>
        <v>0</v>
      </c>
      <c r="AO92" s="22">
        <f>SUMIFS(Gögn!$I$2:$I$11876,Gögn!$F$2:$F$11876,$A92,Gögn!$A$2:$A$11876,AO$207)/1000</f>
        <v>0</v>
      </c>
      <c r="AP92" s="22">
        <f>SUMIFS(Gögn!$I$2:$I$11876,Gögn!$F$2:$F$11876,$A92,Gögn!$A$2:$A$11876,AP$207)/1000</f>
        <v>0</v>
      </c>
      <c r="AQ92" s="22">
        <f>SUMIFS(Gögn!$I$2:$I$11876,Gögn!$F$2:$F$11876,$A92,Gögn!$A$2:$A$11876,AQ$207)/1000</f>
        <v>310874.26899999997</v>
      </c>
      <c r="AR92" s="22">
        <f>SUMIFS(Gögn!$I$2:$I$11876,Gögn!$F$2:$F$11876,$A92,Gögn!$A$2:$A$11876,AR$207)/1000</f>
        <v>-64051.942999999999</v>
      </c>
      <c r="AS92" s="22">
        <f>SUMIFS(Gögn!$I$2:$I$11876,Gögn!$F$2:$F$11876,$A92,Gögn!$A$2:$A$11876,AS$207)/1000</f>
        <v>-85458.153999999995</v>
      </c>
      <c r="AT92" s="22">
        <f>SUMIFS(Gögn!$I$2:$I$11876,Gögn!$F$2:$F$11876,$A92,Gögn!$A$2:$A$11876,AT$207)/1000</f>
        <v>-32688.977999999999</v>
      </c>
      <c r="AU92" s="22">
        <f>SUMIFS(Gögn!$I$2:$I$11876,Gögn!$F$2:$F$11876,$A92,Gögn!$A$2:$A$11876,AU$207)/1000</f>
        <v>0</v>
      </c>
      <c r="AV92" s="22">
        <f>SUMIFS(Gögn!$I$2:$I$11876,Gögn!$F$2:$F$11876,$A92,Gögn!$A$2:$A$11876,AV$207)/1000</f>
        <v>0</v>
      </c>
      <c r="AW92" s="22">
        <f>SUMIFS(Gögn!$I$2:$I$11876,Gögn!$F$2:$F$11876,$A92,Gögn!$A$2:$A$11876,AW$207)/1000</f>
        <v>0</v>
      </c>
      <c r="AX92" s="22">
        <f>SUMIFS(Gögn!$I$2:$I$11876,Gögn!$F$2:$F$11876,$A92,Gögn!$A$2:$A$11876,AX$207)/1000</f>
        <v>0</v>
      </c>
      <c r="AY92" s="22">
        <f>SUMIFS(Gögn!$I$2:$I$11876,Gögn!$F$2:$F$11876,$A92,Gögn!$A$2:$A$11876,AY$207)/1000</f>
        <v>0</v>
      </c>
      <c r="AZ92" s="22">
        <f>SUMIFS(Gögn!$I$2:$I$11876,Gögn!$F$2:$F$11876,$A92,Gögn!$A$2:$A$11876,AZ$207)/1000</f>
        <v>0</v>
      </c>
      <c r="BA92" s="22">
        <f>SUMIFS(Gögn!$I$2:$I$11876,Gögn!$F$2:$F$11876,$A92,Gögn!$A$2:$A$11876,BA$207)/1000</f>
        <v>0</v>
      </c>
      <c r="BB92" s="22">
        <f>SUMIFS(Gögn!$I$2:$I$11876,Gögn!$F$2:$F$11876,$A92,Gögn!$A$2:$A$11876,BB$207)/1000</f>
        <v>0</v>
      </c>
      <c r="BC92" s="22">
        <f>SUMIFS(Gögn!$I$2:$I$11876,Gögn!$F$2:$F$11876,$A92,Gögn!$A$2:$A$11876,BC$207)/1000</f>
        <v>0</v>
      </c>
      <c r="BD92" s="22">
        <f>SUMIFS(Gögn!$I$2:$I$11876,Gögn!$F$2:$F$11876,$A92,Gögn!$A$2:$A$11876,BD$207)/1000</f>
        <v>0</v>
      </c>
      <c r="BE92" s="22">
        <f>SUMIFS(Gögn!$I$2:$I$11876,Gögn!$F$2:$F$11876,$A92,Gögn!$A$2:$A$11876,BE$207)/1000</f>
        <v>0</v>
      </c>
      <c r="BF92" s="22">
        <f>SUMIFS(Gögn!$I$2:$I$11876,Gögn!$F$2:$F$11876,$A92,Gögn!$A$2:$A$11876,BF$207)/1000</f>
        <v>0</v>
      </c>
      <c r="BG92" s="22">
        <f>SUMIFS(Gögn!$I$2:$I$11876,Gögn!$F$2:$F$11876,$A92,Gögn!$A$2:$A$11876,BG$207)/1000</f>
        <v>0</v>
      </c>
      <c r="BH92" s="22">
        <f>SUMIFS(Gögn!$I$2:$I$11876,Gögn!$F$2:$F$11876,$A92,Gögn!$A$2:$A$11876,BH$207)/1000</f>
        <v>0</v>
      </c>
      <c r="BI92" s="22">
        <f>SUMIFS(Gögn!$I$2:$I$11876,Gögn!$F$2:$F$11876,$A92,Gögn!$A$2:$A$11876,BI$207)/1000</f>
        <v>0</v>
      </c>
      <c r="BJ92" s="22">
        <f>SUMIFS(Gögn!$I$2:$I$11876,Gögn!$F$2:$F$11876,$A92,Gögn!$A$2:$A$11876,BJ$207)/1000</f>
        <v>0</v>
      </c>
      <c r="BK92" s="22">
        <f>SUMIFS(Gögn!$I$2:$I$11876,Gögn!$F$2:$F$11876,$A92,Gögn!$A$2:$A$11876,BK$207)/1000</f>
        <v>0</v>
      </c>
      <c r="BL92" s="22">
        <f>SUMIFS(Gögn!$I$2:$I$11876,Gögn!$F$2:$F$11876,$A92,Gögn!$A$2:$A$11876,BL$207)/1000</f>
        <v>1797.268</v>
      </c>
      <c r="BM92" s="22">
        <f>SUMIFS(Gögn!$I$2:$I$11876,Gögn!$F$2:$F$11876,$A92,Gögn!$A$2:$A$11876,BM$207)/1000</f>
        <v>0</v>
      </c>
      <c r="BN92" s="22">
        <f>SUMIFS(Gögn!$I$2:$I$11876,Gögn!$F$2:$F$11876,$A92,Gögn!$A$2:$A$11876,BN$207)/1000</f>
        <v>0</v>
      </c>
      <c r="BO92" s="22">
        <f>SUMIFS(Gögn!$I$2:$I$11876,Gögn!$F$2:$F$11876,$A92,Gögn!$A$2:$A$11876,BO$207)/1000</f>
        <v>0</v>
      </c>
      <c r="BP92" s="22">
        <f>SUMIFS(Gögn!$I$2:$I$11876,Gögn!$F$2:$F$11876,$A92,Gögn!$A$2:$A$11876,BP$207)/1000</f>
        <v>0</v>
      </c>
      <c r="BQ92" s="22">
        <f>SUMIFS(Gögn!$I$2:$I$11876,Gögn!$F$2:$F$11876,$A92,Gögn!$A$2:$A$11876,BQ$207)/1000</f>
        <v>0</v>
      </c>
      <c r="BR92" s="22">
        <f>SUMIFS(Gögn!$I$2:$I$11876,Gögn!$F$2:$F$11876,$A92,Gögn!$A$2:$A$11876,BR$207)/1000</f>
        <v>0</v>
      </c>
      <c r="BS92" s="22">
        <f>SUMIFS(Gögn!$I$2:$I$11876,Gögn!$F$2:$F$11876,$A92,Gögn!$A$2:$A$11876,BS$207)/1000</f>
        <v>0</v>
      </c>
      <c r="BT92" s="22">
        <f>SUMIFS(Gögn!$I$2:$I$11876,Gögn!$F$2:$F$11876,$A92,Gögn!$A$2:$A$11876,BT$207)/1000</f>
        <v>0</v>
      </c>
      <c r="BU92" s="22">
        <f>SUMIFS(Gögn!$I$2:$I$11876,Gögn!$F$2:$F$11876,$A92,Gögn!$A$2:$A$11876,BU$207)/1000</f>
        <v>0</v>
      </c>
      <c r="BV92" s="22">
        <f>SUMIFS(Gögn!$I$2:$I$11876,Gögn!$F$2:$F$11876,$A92,Gögn!$A$2:$A$11876,BV$207)/1000</f>
        <v>0</v>
      </c>
      <c r="BW92" s="22">
        <f>SUMIFS(Gögn!$I$2:$I$11876,Gögn!$F$2:$F$11876,$A92,Gögn!$A$2:$A$11876,BW$207)/1000</f>
        <v>0</v>
      </c>
      <c r="BX92" s="22">
        <f>SUMIFS(Gögn!$I$2:$I$11876,Gögn!$F$2:$F$11876,$A92,Gögn!$A$2:$A$11876,BX$207)/1000</f>
        <v>0</v>
      </c>
      <c r="BY92" s="22">
        <f>SUMIFS(Gögn!$I$2:$I$11876,Gögn!$F$2:$F$11876,$A92,Gögn!$A$2:$A$11876,BY$207)/1000</f>
        <v>0</v>
      </c>
      <c r="BZ92" s="22">
        <f>SUMIFS(Gögn!$I$2:$I$11876,Gögn!$F$2:$F$11876,$A92,Gögn!$A$2:$A$11876,BZ$207)/1000</f>
        <v>0</v>
      </c>
      <c r="CA92" s="22">
        <f>SUMIFS(Gögn!$I$2:$I$11876,Gögn!$F$2:$F$11876,$A92,Gögn!$A$2:$A$11876,CA$207)/1000</f>
        <v>0</v>
      </c>
      <c r="CB92" s="22">
        <f>SUMIFS(Gögn!$I$2:$I$11876,Gögn!$F$2:$F$11876,$A92,Gögn!$A$2:$A$11876,CB$207)/1000</f>
        <v>0</v>
      </c>
      <c r="CC92" s="22">
        <f>SUMIFS(Gögn!$I$2:$I$11876,Gögn!$F$2:$F$11876,$A92,Gögn!$A$2:$A$11876,CC$207)/1000</f>
        <v>0</v>
      </c>
      <c r="CD92" s="22">
        <f>SUMIFS(Gögn!$I$2:$I$11876,Gögn!$F$2:$F$11876,$A92,Gögn!$A$2:$A$11876,CD$207)/1000</f>
        <v>0</v>
      </c>
    </row>
    <row r="93" spans="1:82" ht="15">
      <c r="A93" s="5" t="s">
        <v>45</v>
      </c>
      <c r="B93" s="5"/>
      <c r="C93" s="23" t="s">
        <v>46</v>
      </c>
      <c r="D93" s="24">
        <f t="shared" si="42"/>
        <v>496697.53500000009</v>
      </c>
      <c r="E93" s="24">
        <f>SUMIFS(Gögn!$I$2:$I$11876,Gögn!$F$2:$F$11876,$A93,Gögn!$A$2:$A$11876,E$207)/1000</f>
        <v>103988.57399999999</v>
      </c>
      <c r="F93" s="24">
        <f>SUMIFS(Gögn!$I$2:$I$11876,Gögn!$F$2:$F$11876,$A93,Gögn!$A$2:$A$11876,F$207)/1000</f>
        <v>141759.943</v>
      </c>
      <c r="G93" s="24">
        <f>SUMIFS(Gögn!$I$2:$I$11876,Gögn!$F$2:$F$11876,$A93,Gögn!$A$2:$A$11876,G$207)/1000</f>
        <v>36107.966</v>
      </c>
      <c r="H93" s="24">
        <f>SUMIFS(Gögn!$I$2:$I$11876,Gögn!$F$2:$F$11876,$A93,Gögn!$A$2:$A$11876,H$207)/1000</f>
        <v>4130.2449999999999</v>
      </c>
      <c r="I93" s="24">
        <f>SUMIFS(Gögn!$I$2:$I$11876,Gögn!$F$2:$F$11876,$A93,Gögn!$A$2:$A$11876,I$207)/1000</f>
        <v>7519.2569999999996</v>
      </c>
      <c r="J93" s="24">
        <f>SUMIFS(Gögn!$I$2:$I$11876,Gögn!$F$2:$F$11876,$A93,Gögn!$A$2:$A$11876,J$207)/1000</f>
        <v>252.68100000000001</v>
      </c>
      <c r="K93" s="24">
        <f>SUMIFS(Gögn!$I$2:$I$11876,Gögn!$F$2:$F$11876,$A93,Gögn!$A$2:$A$11876,K$207)/1000</f>
        <v>40.508000000000003</v>
      </c>
      <c r="L93" s="24">
        <f>SUMIFS(Gögn!$I$2:$I$11876,Gögn!$F$2:$F$11876,$A93,Gögn!$A$2:$A$11876,L$207)/1000</f>
        <v>0</v>
      </c>
      <c r="M93" s="24">
        <f>SUMIFS(Gögn!$I$2:$I$11876,Gögn!$F$2:$F$11876,$A93,Gögn!$A$2:$A$11876,M$207)/1000</f>
        <v>0</v>
      </c>
      <c r="N93" s="24">
        <f>SUMIFS(Gögn!$I$2:$I$11876,Gögn!$F$2:$F$11876,$A93,Gögn!$A$2:$A$11876,N$207)/1000</f>
        <v>0</v>
      </c>
      <c r="O93" s="24">
        <f>SUMIFS(Gögn!$I$2:$I$11876,Gögn!$F$2:$F$11876,$A93,Gögn!$A$2:$A$11876,O$207)/1000</f>
        <v>0</v>
      </c>
      <c r="P93" s="24">
        <f>SUMIFS(Gögn!$I$2:$I$11876,Gögn!$F$2:$F$11876,$A93,Gögn!$A$2:$A$11876,P$207)/1000</f>
        <v>0</v>
      </c>
      <c r="Q93" s="24">
        <f>SUMIFS(Gögn!$I$2:$I$11876,Gögn!$F$2:$F$11876,$A93,Gögn!$A$2:$A$11876,Q$207)/1000</f>
        <v>0</v>
      </c>
      <c r="R93" s="24">
        <f>SUMIFS(Gögn!$I$2:$I$11876,Gögn!$F$2:$F$11876,$A93,Gögn!$A$2:$A$11876,R$207)/1000</f>
        <v>0</v>
      </c>
      <c r="S93" s="24">
        <f>SUMIFS(Gögn!$I$2:$I$11876,Gögn!$F$2:$F$11876,$A93,Gögn!$A$2:$A$11876,S$207)/1000</f>
        <v>11625.471</v>
      </c>
      <c r="T93" s="24">
        <f>SUMIFS(Gögn!$I$2:$I$11876,Gögn!$F$2:$F$11876,$A93,Gögn!$A$2:$A$11876,T$207)/1000</f>
        <v>-30118.171999999999</v>
      </c>
      <c r="U93" s="24">
        <f>SUMIFS(Gögn!$I$2:$I$11876,Gögn!$F$2:$F$11876,$A93,Gögn!$A$2:$A$11876,U$207)/1000</f>
        <v>-12278.728999999999</v>
      </c>
      <c r="V93" s="24">
        <f>SUMIFS(Gögn!$I$2:$I$11876,Gögn!$F$2:$F$11876,$A93,Gögn!$A$2:$A$11876,V$207)/1000</f>
        <v>-43692.826999999997</v>
      </c>
      <c r="W93" s="24">
        <f>SUMIFS(Gögn!$I$2:$I$11876,Gögn!$F$2:$F$11876,$A93,Gögn!$A$2:$A$11876,W$207)/1000</f>
        <v>0</v>
      </c>
      <c r="X93" s="24">
        <f>SUMIFS(Gögn!$I$2:$I$11876,Gögn!$F$2:$F$11876,$A93,Gögn!$A$2:$A$11876,X$207)/1000</f>
        <v>0</v>
      </c>
      <c r="Y93" s="24">
        <f>SUMIFS(Gögn!$I$2:$I$11876,Gögn!$F$2:$F$11876,$A93,Gögn!$A$2:$A$11876,Y$207)/1000</f>
        <v>4054</v>
      </c>
      <c r="Z93" s="24">
        <f>SUMIFS(Gögn!$I$2:$I$11876,Gögn!$F$2:$F$11876,$A93,Gögn!$A$2:$A$11876,Z$207)/1000</f>
        <v>608</v>
      </c>
      <c r="AA93" s="24">
        <f>SUMIFS(Gögn!$I$2:$I$11876,Gögn!$F$2:$F$11876,$A93,Gögn!$A$2:$A$11876,AA$207)/1000</f>
        <v>873</v>
      </c>
      <c r="AB93" s="24">
        <f>SUMIFS(Gögn!$I$2:$I$11876,Gögn!$F$2:$F$11876,$A93,Gögn!$A$2:$A$11876,AB$207)/1000</f>
        <v>54</v>
      </c>
      <c r="AC93" s="24">
        <f>SUMIFS(Gögn!$I$2:$I$11876,Gögn!$F$2:$F$11876,$A93,Gögn!$A$2:$A$11876,AC$207)/1000</f>
        <v>1670</v>
      </c>
      <c r="AD93" s="24">
        <f>SUMIFS(Gögn!$I$2:$I$11876,Gögn!$F$2:$F$11876,$A93,Gögn!$A$2:$A$11876,AD$207)/1000</f>
        <v>0</v>
      </c>
      <c r="AE93" s="24">
        <f>SUMIFS(Gögn!$I$2:$I$11876,Gögn!$F$2:$F$11876,$A93,Gögn!$A$2:$A$11876,AE$207)/1000</f>
        <v>0</v>
      </c>
      <c r="AF93" s="24">
        <f>SUMIFS(Gögn!$I$2:$I$11876,Gögn!$F$2:$F$11876,$A93,Gögn!$A$2:$A$11876,AF$207)/1000</f>
        <v>0</v>
      </c>
      <c r="AG93" s="24">
        <f>SUMIFS(Gögn!$I$2:$I$11876,Gögn!$F$2:$F$11876,$A93,Gögn!$A$2:$A$11876,AG$207)/1000</f>
        <v>679.45100000000002</v>
      </c>
      <c r="AH93" s="24">
        <f>SUMIFS(Gögn!$I$2:$I$11876,Gögn!$F$2:$F$11876,$A93,Gögn!$A$2:$A$11876,AH$207)/1000</f>
        <v>901.46500000000003</v>
      </c>
      <c r="AI93" s="24">
        <f>SUMIFS(Gögn!$I$2:$I$11876,Gögn!$F$2:$F$11876,$A93,Gögn!$A$2:$A$11876,AI$207)/1000</f>
        <v>0</v>
      </c>
      <c r="AJ93" s="24">
        <f>SUMIFS(Gögn!$I$2:$I$11876,Gögn!$F$2:$F$11876,$A93,Gögn!$A$2:$A$11876,AJ$207)/1000</f>
        <v>0</v>
      </c>
      <c r="AK93" s="24">
        <f>SUMIFS(Gögn!$I$2:$I$11876,Gögn!$F$2:$F$11876,$A93,Gögn!$A$2:$A$11876,AK$207)/1000</f>
        <v>338.39400000000001</v>
      </c>
      <c r="AL93" s="24">
        <f>SUMIFS(Gögn!$I$2:$I$11876,Gögn!$F$2:$F$11876,$A93,Gögn!$A$2:$A$11876,AL$207)/1000</f>
        <v>1853.126</v>
      </c>
      <c r="AM93" s="24">
        <f>SUMIFS(Gögn!$I$2:$I$11876,Gögn!$F$2:$F$11876,$A93,Gögn!$A$2:$A$11876,AM$207)/1000</f>
        <v>2595.6509999999998</v>
      </c>
      <c r="AN93" s="24">
        <f>SUMIFS(Gögn!$I$2:$I$11876,Gögn!$F$2:$F$11876,$A93,Gögn!$A$2:$A$11876,AN$207)/1000</f>
        <v>3529.5929999999998</v>
      </c>
      <c r="AO93" s="24">
        <f>SUMIFS(Gögn!$I$2:$I$11876,Gögn!$F$2:$F$11876,$A93,Gögn!$A$2:$A$11876,AO$207)/1000</f>
        <v>2520.9850000000001</v>
      </c>
      <c r="AP93" s="24">
        <f>SUMIFS(Gögn!$I$2:$I$11876,Gögn!$F$2:$F$11876,$A93,Gögn!$A$2:$A$11876,AP$207)/1000</f>
        <v>48.853000000000002</v>
      </c>
      <c r="AQ93" s="24">
        <f>SUMIFS(Gögn!$I$2:$I$11876,Gögn!$F$2:$F$11876,$A93,Gögn!$A$2:$A$11876,AQ$207)/1000</f>
        <v>121353.726</v>
      </c>
      <c r="AR93" s="24">
        <f>SUMIFS(Gögn!$I$2:$I$11876,Gögn!$F$2:$F$11876,$A93,Gögn!$A$2:$A$11876,AR$207)/1000</f>
        <v>23004.678</v>
      </c>
      <c r="AS93" s="24">
        <f>SUMIFS(Gögn!$I$2:$I$11876,Gögn!$F$2:$F$11876,$A93,Gögn!$A$2:$A$11876,AS$207)/1000</f>
        <v>10445.92</v>
      </c>
      <c r="AT93" s="24">
        <f>SUMIFS(Gögn!$I$2:$I$11876,Gögn!$F$2:$F$11876,$A93,Gögn!$A$2:$A$11876,AT$207)/1000</f>
        <v>4818.6679999999997</v>
      </c>
      <c r="AU93" s="24">
        <f>SUMIFS(Gögn!$I$2:$I$11876,Gögn!$F$2:$F$11876,$A93,Gögn!$A$2:$A$11876,AU$207)/1000</f>
        <v>0</v>
      </c>
      <c r="AV93" s="24">
        <f>SUMIFS(Gögn!$I$2:$I$11876,Gögn!$F$2:$F$11876,$A93,Gögn!$A$2:$A$11876,AV$207)/1000</f>
        <v>0</v>
      </c>
      <c r="AW93" s="24">
        <f>SUMIFS(Gögn!$I$2:$I$11876,Gögn!$F$2:$F$11876,$A93,Gögn!$A$2:$A$11876,AW$207)/1000</f>
        <v>8715.2690000000002</v>
      </c>
      <c r="AX93" s="24">
        <f>SUMIFS(Gögn!$I$2:$I$11876,Gögn!$F$2:$F$11876,$A93,Gögn!$A$2:$A$11876,AX$207)/1000</f>
        <v>0</v>
      </c>
      <c r="AY93" s="24">
        <f>SUMIFS(Gögn!$I$2:$I$11876,Gögn!$F$2:$F$11876,$A93,Gögn!$A$2:$A$11876,AY$207)/1000</f>
        <v>0</v>
      </c>
      <c r="AZ93" s="24">
        <f>SUMIFS(Gögn!$I$2:$I$11876,Gögn!$F$2:$F$11876,$A93,Gögn!$A$2:$A$11876,AZ$207)/1000</f>
        <v>0</v>
      </c>
      <c r="BA93" s="24">
        <f>SUMIFS(Gögn!$I$2:$I$11876,Gögn!$F$2:$F$11876,$A93,Gögn!$A$2:$A$11876,BA$207)/1000</f>
        <v>0</v>
      </c>
      <c r="BB93" s="24">
        <f>SUMIFS(Gögn!$I$2:$I$11876,Gögn!$F$2:$F$11876,$A93,Gögn!$A$2:$A$11876,BB$207)/1000</f>
        <v>0</v>
      </c>
      <c r="BC93" s="24">
        <f>SUMIFS(Gögn!$I$2:$I$11876,Gögn!$F$2:$F$11876,$A93,Gögn!$A$2:$A$11876,BC$207)/1000</f>
        <v>0</v>
      </c>
      <c r="BD93" s="24">
        <f>SUMIFS(Gögn!$I$2:$I$11876,Gögn!$F$2:$F$11876,$A93,Gögn!$A$2:$A$11876,BD$207)/1000</f>
        <v>0</v>
      </c>
      <c r="BE93" s="24">
        <f>SUMIFS(Gögn!$I$2:$I$11876,Gögn!$F$2:$F$11876,$A93,Gögn!$A$2:$A$11876,BE$207)/1000</f>
        <v>8929.1280000000006</v>
      </c>
      <c r="BF93" s="24">
        <f>SUMIFS(Gögn!$I$2:$I$11876,Gögn!$F$2:$F$11876,$A93,Gögn!$A$2:$A$11876,BF$207)/1000</f>
        <v>4368.1750000000002</v>
      </c>
      <c r="BG93" s="24">
        <f>SUMIFS(Gögn!$I$2:$I$11876,Gögn!$F$2:$F$11876,$A93,Gögn!$A$2:$A$11876,BG$207)/1000</f>
        <v>15924.253000000001</v>
      </c>
      <c r="BH93" s="24">
        <f>SUMIFS(Gögn!$I$2:$I$11876,Gögn!$F$2:$F$11876,$A93,Gögn!$A$2:$A$11876,BH$207)/1000</f>
        <v>11856.147000000001</v>
      </c>
      <c r="BI93" s="24">
        <f>SUMIFS(Gögn!$I$2:$I$11876,Gögn!$F$2:$F$11876,$A93,Gögn!$A$2:$A$11876,BI$207)/1000</f>
        <v>468.291</v>
      </c>
      <c r="BJ93" s="24">
        <f>SUMIFS(Gögn!$I$2:$I$11876,Gögn!$F$2:$F$11876,$A93,Gögn!$A$2:$A$11876,BJ$207)/1000</f>
        <v>382.90699999999998</v>
      </c>
      <c r="BK93" s="24">
        <f>SUMIFS(Gögn!$I$2:$I$11876,Gögn!$F$2:$F$11876,$A93,Gögn!$A$2:$A$11876,BK$207)/1000</f>
        <v>258.798</v>
      </c>
      <c r="BL93" s="24">
        <f>SUMIFS(Gögn!$I$2:$I$11876,Gögn!$F$2:$F$11876,$A93,Gögn!$A$2:$A$11876,BL$207)/1000</f>
        <v>16902.616999999998</v>
      </c>
      <c r="BM93" s="24">
        <f>SUMIFS(Gögn!$I$2:$I$11876,Gögn!$F$2:$F$11876,$A93,Gögn!$A$2:$A$11876,BM$207)/1000</f>
        <v>0</v>
      </c>
      <c r="BN93" s="24">
        <f>SUMIFS(Gögn!$I$2:$I$11876,Gögn!$F$2:$F$11876,$A93,Gögn!$A$2:$A$11876,BN$207)/1000</f>
        <v>0</v>
      </c>
      <c r="BO93" s="24">
        <f>SUMIFS(Gögn!$I$2:$I$11876,Gögn!$F$2:$F$11876,$A93,Gögn!$A$2:$A$11876,BO$207)/1000</f>
        <v>0</v>
      </c>
      <c r="BP93" s="24">
        <f>SUMIFS(Gögn!$I$2:$I$11876,Gögn!$F$2:$F$11876,$A93,Gögn!$A$2:$A$11876,BP$207)/1000</f>
        <v>387.38400000000001</v>
      </c>
      <c r="BQ93" s="24">
        <f>SUMIFS(Gögn!$I$2:$I$11876,Gögn!$F$2:$F$11876,$A93,Gögn!$A$2:$A$11876,BQ$207)/1000</f>
        <v>664.197</v>
      </c>
      <c r="BR93" s="24">
        <f>SUMIFS(Gögn!$I$2:$I$11876,Gögn!$F$2:$F$11876,$A93,Gögn!$A$2:$A$11876,BR$207)/1000</f>
        <v>348.476</v>
      </c>
      <c r="BS93" s="24">
        <f>SUMIFS(Gögn!$I$2:$I$11876,Gögn!$F$2:$F$11876,$A93,Gögn!$A$2:$A$11876,BS$207)/1000</f>
        <v>0</v>
      </c>
      <c r="BT93" s="24">
        <f>SUMIFS(Gögn!$I$2:$I$11876,Gögn!$F$2:$F$11876,$A93,Gögn!$A$2:$A$11876,BT$207)/1000</f>
        <v>0</v>
      </c>
      <c r="BU93" s="24">
        <f>SUMIFS(Gögn!$I$2:$I$11876,Gögn!$F$2:$F$11876,$A93,Gögn!$A$2:$A$11876,BU$207)/1000</f>
        <v>0</v>
      </c>
      <c r="BV93" s="24">
        <f>SUMIFS(Gögn!$I$2:$I$11876,Gögn!$F$2:$F$11876,$A93,Gögn!$A$2:$A$11876,BV$207)/1000</f>
        <v>7909.9849999999997</v>
      </c>
      <c r="BW93" s="24">
        <f>SUMIFS(Gögn!$I$2:$I$11876,Gögn!$F$2:$F$11876,$A93,Gögn!$A$2:$A$11876,BW$207)/1000</f>
        <v>10739.314</v>
      </c>
      <c r="BX93" s="24">
        <f>SUMIFS(Gögn!$I$2:$I$11876,Gögn!$F$2:$F$11876,$A93,Gögn!$A$2:$A$11876,BX$207)/1000</f>
        <v>96.674000000000007</v>
      </c>
      <c r="BY93" s="24">
        <f>SUMIFS(Gögn!$I$2:$I$11876,Gögn!$F$2:$F$11876,$A93,Gögn!$A$2:$A$11876,BY$207)/1000</f>
        <v>2945.8220000000001</v>
      </c>
      <c r="BZ93" s="24">
        <f>SUMIFS(Gögn!$I$2:$I$11876,Gögn!$F$2:$F$11876,$A93,Gögn!$A$2:$A$11876,BZ$207)/1000</f>
        <v>6996.7139999999999</v>
      </c>
      <c r="CA93" s="24">
        <f>SUMIFS(Gögn!$I$2:$I$11876,Gögn!$F$2:$F$11876,$A93,Gögn!$A$2:$A$11876,CA$207)/1000</f>
        <v>118.95699999999999</v>
      </c>
      <c r="CB93" s="24">
        <f>SUMIFS(Gögn!$I$2:$I$11876,Gögn!$F$2:$F$11876,$A93,Gögn!$A$2:$A$11876,CB$207)/1000</f>
        <v>0</v>
      </c>
      <c r="CC93" s="24">
        <f>SUMIFS(Gögn!$I$2:$I$11876,Gögn!$F$2:$F$11876,$A93,Gögn!$A$2:$A$11876,CC$207)/1000</f>
        <v>0</v>
      </c>
      <c r="CD93" s="24">
        <f>SUMIFS(Gögn!$I$2:$I$11876,Gögn!$F$2:$F$11876,$A93,Gögn!$A$2:$A$11876,CD$207)/1000</f>
        <v>0</v>
      </c>
    </row>
    <row r="94" spans="1:82" s="48" customFormat="1" ht="15">
      <c r="A94" s="45" t="s">
        <v>465</v>
      </c>
      <c r="B94" s="45"/>
      <c r="C94" s="28" t="s">
        <v>289</v>
      </c>
      <c r="D94" s="49">
        <f t="shared" si="42"/>
        <v>1454179.1200000006</v>
      </c>
      <c r="E94" s="49">
        <f t="shared" ref="E94:BP94" si="43">SUM(E88:E93)</f>
        <v>137233.08499999999</v>
      </c>
      <c r="F94" s="49">
        <f t="shared" si="43"/>
        <v>229398.81099999999</v>
      </c>
      <c r="G94" s="49">
        <f t="shared" si="43"/>
        <v>80676.513000000006</v>
      </c>
      <c r="H94" s="49">
        <f t="shared" si="43"/>
        <v>4342.9120000000003</v>
      </c>
      <c r="I94" s="49">
        <f t="shared" si="43"/>
        <v>55795.049999999996</v>
      </c>
      <c r="J94" s="49">
        <f t="shared" si="43"/>
        <v>1004.043</v>
      </c>
      <c r="K94" s="49">
        <f t="shared" si="43"/>
        <v>629.13300000000004</v>
      </c>
      <c r="L94" s="49">
        <f t="shared" si="43"/>
        <v>832</v>
      </c>
      <c r="M94" s="49">
        <f t="shared" si="43"/>
        <v>5442</v>
      </c>
      <c r="N94" s="49">
        <f t="shared" si="43"/>
        <v>23694</v>
      </c>
      <c r="O94" s="49">
        <f t="shared" si="43"/>
        <v>32991</v>
      </c>
      <c r="P94" s="49">
        <f t="shared" si="43"/>
        <v>31837</v>
      </c>
      <c r="Q94" s="49">
        <f t="shared" si="43"/>
        <v>20665</v>
      </c>
      <c r="R94" s="49">
        <f t="shared" si="43"/>
        <v>52643</v>
      </c>
      <c r="S94" s="49">
        <f t="shared" si="43"/>
        <v>11625.471</v>
      </c>
      <c r="T94" s="49">
        <f t="shared" si="43"/>
        <v>-30118.171999999999</v>
      </c>
      <c r="U94" s="49">
        <f t="shared" si="43"/>
        <v>-12278.728999999999</v>
      </c>
      <c r="V94" s="49">
        <f t="shared" si="43"/>
        <v>-43692.826999999997</v>
      </c>
      <c r="W94" s="49">
        <f t="shared" si="43"/>
        <v>0</v>
      </c>
      <c r="X94" s="49">
        <f t="shared" si="43"/>
        <v>0</v>
      </c>
      <c r="Y94" s="49">
        <f t="shared" si="43"/>
        <v>63317</v>
      </c>
      <c r="Z94" s="49">
        <f t="shared" si="43"/>
        <v>8704</v>
      </c>
      <c r="AA94" s="49">
        <f t="shared" si="43"/>
        <v>11361</v>
      </c>
      <c r="AB94" s="49">
        <f t="shared" si="43"/>
        <v>2132</v>
      </c>
      <c r="AC94" s="49">
        <f t="shared" si="43"/>
        <v>496218</v>
      </c>
      <c r="AD94" s="49">
        <f t="shared" si="43"/>
        <v>0</v>
      </c>
      <c r="AE94" s="49">
        <f t="shared" si="43"/>
        <v>0</v>
      </c>
      <c r="AF94" s="49">
        <f t="shared" si="43"/>
        <v>0</v>
      </c>
      <c r="AG94" s="49">
        <f t="shared" si="43"/>
        <v>679.45100000000002</v>
      </c>
      <c r="AH94" s="49">
        <f t="shared" si="43"/>
        <v>901.46500000000003</v>
      </c>
      <c r="AI94" s="49">
        <f t="shared" si="43"/>
        <v>0</v>
      </c>
      <c r="AJ94" s="49">
        <f t="shared" si="43"/>
        <v>0</v>
      </c>
      <c r="AK94" s="49">
        <f t="shared" si="43"/>
        <v>338.39400000000001</v>
      </c>
      <c r="AL94" s="49">
        <f t="shared" si="43"/>
        <v>1853.126</v>
      </c>
      <c r="AM94" s="49">
        <f t="shared" si="43"/>
        <v>2595.6509999999998</v>
      </c>
      <c r="AN94" s="49">
        <f t="shared" si="43"/>
        <v>3529.5929999999998</v>
      </c>
      <c r="AO94" s="49">
        <f t="shared" si="43"/>
        <v>2520.9850000000001</v>
      </c>
      <c r="AP94" s="49">
        <f t="shared" si="43"/>
        <v>48.853000000000002</v>
      </c>
      <c r="AQ94" s="49">
        <f t="shared" si="43"/>
        <v>432227.995</v>
      </c>
      <c r="AR94" s="49">
        <f t="shared" si="43"/>
        <v>-41047.264999999999</v>
      </c>
      <c r="AS94" s="49">
        <f t="shared" si="43"/>
        <v>-75012.233999999997</v>
      </c>
      <c r="AT94" s="49">
        <f t="shared" si="43"/>
        <v>-27870.309999999998</v>
      </c>
      <c r="AU94" s="49">
        <f t="shared" si="43"/>
        <v>0</v>
      </c>
      <c r="AV94" s="49">
        <f t="shared" si="43"/>
        <v>0</v>
      </c>
      <c r="AW94" s="49">
        <f t="shared" si="43"/>
        <v>8715.2690000000002</v>
      </c>
      <c r="AX94" s="49">
        <f t="shared" si="43"/>
        <v>0</v>
      </c>
      <c r="AY94" s="49">
        <f t="shared" si="43"/>
        <v>0</v>
      </c>
      <c r="AZ94" s="49">
        <f t="shared" si="43"/>
        <v>0</v>
      </c>
      <c r="BA94" s="49">
        <f t="shared" si="43"/>
        <v>0</v>
      </c>
      <c r="BB94" s="49">
        <f t="shared" si="43"/>
        <v>8600.75</v>
      </c>
      <c r="BC94" s="49">
        <f t="shared" si="43"/>
        <v>0</v>
      </c>
      <c r="BD94" s="49">
        <f t="shared" si="43"/>
        <v>0</v>
      </c>
      <c r="BE94" s="49">
        <f t="shared" si="43"/>
        <v>8929.1280000000006</v>
      </c>
      <c r="BF94" s="49">
        <f t="shared" si="43"/>
        <v>4368.1750000000002</v>
      </c>
      <c r="BG94" s="49">
        <f t="shared" si="43"/>
        <v>15924.253000000001</v>
      </c>
      <c r="BH94" s="49">
        <f t="shared" si="43"/>
        <v>11856.147000000001</v>
      </c>
      <c r="BI94" s="49">
        <f t="shared" si="43"/>
        <v>468.291</v>
      </c>
      <c r="BJ94" s="49">
        <f t="shared" si="43"/>
        <v>382.90699999999998</v>
      </c>
      <c r="BK94" s="49">
        <f t="shared" si="43"/>
        <v>258.798</v>
      </c>
      <c r="BL94" s="49">
        <f t="shared" si="43"/>
        <v>18699.884999999998</v>
      </c>
      <c r="BM94" s="49">
        <f t="shared" si="43"/>
        <v>0</v>
      </c>
      <c r="BN94" s="49">
        <f t="shared" si="43"/>
        <v>0</v>
      </c>
      <c r="BO94" s="49">
        <f t="shared" si="43"/>
        <v>0</v>
      </c>
      <c r="BP94" s="49">
        <f t="shared" si="43"/>
        <v>387.38400000000001</v>
      </c>
      <c r="BQ94" s="49">
        <f t="shared" ref="BQ94:BX94" si="44">SUM(BQ88:BQ93)</f>
        <v>664.197</v>
      </c>
      <c r="BR94" s="49">
        <f t="shared" si="44"/>
        <v>348.476</v>
      </c>
      <c r="BS94" s="49">
        <f t="shared" si="44"/>
        <v>-28989</v>
      </c>
      <c r="BT94" s="49">
        <f t="shared" si="44"/>
        <v>-105475</v>
      </c>
      <c r="BU94" s="49">
        <f t="shared" si="44"/>
        <v>-4985</v>
      </c>
      <c r="BV94" s="49">
        <f t="shared" si="44"/>
        <v>7909.9849999999997</v>
      </c>
      <c r="BW94" s="49">
        <f t="shared" si="44"/>
        <v>10739.314</v>
      </c>
      <c r="BX94" s="49">
        <f t="shared" si="44"/>
        <v>96.674000000000007</v>
      </c>
      <c r="BY94" s="49">
        <f t="shared" ref="BY94:CB94" si="45">SUM(BY88:BY93)</f>
        <v>2945.8220000000001</v>
      </c>
      <c r="BZ94" s="49">
        <f t="shared" si="45"/>
        <v>6996.7139999999999</v>
      </c>
      <c r="CA94" s="49">
        <f t="shared" si="45"/>
        <v>118.95699999999999</v>
      </c>
      <c r="CB94" s="49">
        <f t="shared" si="45"/>
        <v>0</v>
      </c>
      <c r="CC94" s="49">
        <f t="shared" ref="CC94:CD94" si="46">SUM(CC88:CC93)</f>
        <v>0</v>
      </c>
      <c r="CD94" s="49">
        <f t="shared" si="46"/>
        <v>0</v>
      </c>
    </row>
    <row r="95" spans="1:82" ht="15">
      <c r="A95" s="5" t="s">
        <v>465</v>
      </c>
      <c r="B95" s="5"/>
      <c r="C95" s="23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</row>
    <row r="96" spans="1:82" ht="15.75">
      <c r="A96" s="5" t="s">
        <v>465</v>
      </c>
      <c r="B96" s="5"/>
      <c r="C96" s="31" t="s">
        <v>470</v>
      </c>
      <c r="D96" s="22">
        <f>SUM(E96:CD96)</f>
        <v>1454179.1200000006</v>
      </c>
      <c r="E96" s="22">
        <f t="shared" ref="E96:BP96" si="47">E94</f>
        <v>137233.08499999999</v>
      </c>
      <c r="F96" s="22">
        <f t="shared" si="47"/>
        <v>229398.81099999999</v>
      </c>
      <c r="G96" s="22">
        <f t="shared" si="47"/>
        <v>80676.513000000006</v>
      </c>
      <c r="H96" s="22">
        <f t="shared" si="47"/>
        <v>4342.9120000000003</v>
      </c>
      <c r="I96" s="22">
        <f t="shared" si="47"/>
        <v>55795.049999999996</v>
      </c>
      <c r="J96" s="22">
        <f t="shared" si="47"/>
        <v>1004.043</v>
      </c>
      <c r="K96" s="22">
        <f t="shared" si="47"/>
        <v>629.13300000000004</v>
      </c>
      <c r="L96" s="22">
        <f t="shared" si="47"/>
        <v>832</v>
      </c>
      <c r="M96" s="22">
        <f t="shared" si="47"/>
        <v>5442</v>
      </c>
      <c r="N96" s="22">
        <f t="shared" si="47"/>
        <v>23694</v>
      </c>
      <c r="O96" s="22">
        <f t="shared" si="47"/>
        <v>32991</v>
      </c>
      <c r="P96" s="22">
        <f t="shared" si="47"/>
        <v>31837</v>
      </c>
      <c r="Q96" s="22">
        <f t="shared" si="47"/>
        <v>20665</v>
      </c>
      <c r="R96" s="22">
        <f t="shared" si="47"/>
        <v>52643</v>
      </c>
      <c r="S96" s="22">
        <f t="shared" si="47"/>
        <v>11625.471</v>
      </c>
      <c r="T96" s="22">
        <f t="shared" si="47"/>
        <v>-30118.171999999999</v>
      </c>
      <c r="U96" s="22">
        <f t="shared" si="47"/>
        <v>-12278.728999999999</v>
      </c>
      <c r="V96" s="22">
        <f t="shared" si="47"/>
        <v>-43692.826999999997</v>
      </c>
      <c r="W96" s="22">
        <f t="shared" si="47"/>
        <v>0</v>
      </c>
      <c r="X96" s="22">
        <f t="shared" si="47"/>
        <v>0</v>
      </c>
      <c r="Y96" s="22">
        <f t="shared" si="47"/>
        <v>63317</v>
      </c>
      <c r="Z96" s="22">
        <f t="shared" si="47"/>
        <v>8704</v>
      </c>
      <c r="AA96" s="22">
        <f t="shared" si="47"/>
        <v>11361</v>
      </c>
      <c r="AB96" s="22">
        <f t="shared" si="47"/>
        <v>2132</v>
      </c>
      <c r="AC96" s="22">
        <f t="shared" si="47"/>
        <v>496218</v>
      </c>
      <c r="AD96" s="22">
        <f t="shared" si="47"/>
        <v>0</v>
      </c>
      <c r="AE96" s="22">
        <f t="shared" si="47"/>
        <v>0</v>
      </c>
      <c r="AF96" s="22">
        <f t="shared" si="47"/>
        <v>0</v>
      </c>
      <c r="AG96" s="22">
        <f t="shared" si="47"/>
        <v>679.45100000000002</v>
      </c>
      <c r="AH96" s="22">
        <f t="shared" si="47"/>
        <v>901.46500000000003</v>
      </c>
      <c r="AI96" s="22">
        <f t="shared" si="47"/>
        <v>0</v>
      </c>
      <c r="AJ96" s="22">
        <f t="shared" si="47"/>
        <v>0</v>
      </c>
      <c r="AK96" s="22">
        <f t="shared" si="47"/>
        <v>338.39400000000001</v>
      </c>
      <c r="AL96" s="22">
        <f t="shared" si="47"/>
        <v>1853.126</v>
      </c>
      <c r="AM96" s="22">
        <f t="shared" si="47"/>
        <v>2595.6509999999998</v>
      </c>
      <c r="AN96" s="22">
        <f t="shared" si="47"/>
        <v>3529.5929999999998</v>
      </c>
      <c r="AO96" s="22">
        <f t="shared" si="47"/>
        <v>2520.9850000000001</v>
      </c>
      <c r="AP96" s="22">
        <f t="shared" si="47"/>
        <v>48.853000000000002</v>
      </c>
      <c r="AQ96" s="22">
        <f t="shared" si="47"/>
        <v>432227.995</v>
      </c>
      <c r="AR96" s="22">
        <f t="shared" si="47"/>
        <v>-41047.264999999999</v>
      </c>
      <c r="AS96" s="22">
        <f t="shared" si="47"/>
        <v>-75012.233999999997</v>
      </c>
      <c r="AT96" s="22">
        <f t="shared" si="47"/>
        <v>-27870.309999999998</v>
      </c>
      <c r="AU96" s="22">
        <f t="shared" si="47"/>
        <v>0</v>
      </c>
      <c r="AV96" s="22">
        <f t="shared" si="47"/>
        <v>0</v>
      </c>
      <c r="AW96" s="22">
        <f t="shared" si="47"/>
        <v>8715.2690000000002</v>
      </c>
      <c r="AX96" s="22">
        <f t="shared" si="47"/>
        <v>0</v>
      </c>
      <c r="AY96" s="22">
        <f t="shared" si="47"/>
        <v>0</v>
      </c>
      <c r="AZ96" s="22">
        <f t="shared" si="47"/>
        <v>0</v>
      </c>
      <c r="BA96" s="22">
        <f t="shared" si="47"/>
        <v>0</v>
      </c>
      <c r="BB96" s="22">
        <f t="shared" si="47"/>
        <v>8600.75</v>
      </c>
      <c r="BC96" s="22">
        <f t="shared" si="47"/>
        <v>0</v>
      </c>
      <c r="BD96" s="22">
        <f t="shared" si="47"/>
        <v>0</v>
      </c>
      <c r="BE96" s="22">
        <f t="shared" si="47"/>
        <v>8929.1280000000006</v>
      </c>
      <c r="BF96" s="22">
        <f t="shared" si="47"/>
        <v>4368.1750000000002</v>
      </c>
      <c r="BG96" s="22">
        <f t="shared" si="47"/>
        <v>15924.253000000001</v>
      </c>
      <c r="BH96" s="22">
        <f t="shared" si="47"/>
        <v>11856.147000000001</v>
      </c>
      <c r="BI96" s="22">
        <f t="shared" si="47"/>
        <v>468.291</v>
      </c>
      <c r="BJ96" s="22">
        <f t="shared" si="47"/>
        <v>382.90699999999998</v>
      </c>
      <c r="BK96" s="22">
        <f t="shared" si="47"/>
        <v>258.798</v>
      </c>
      <c r="BL96" s="22">
        <f t="shared" si="47"/>
        <v>18699.884999999998</v>
      </c>
      <c r="BM96" s="22">
        <f t="shared" si="47"/>
        <v>0</v>
      </c>
      <c r="BN96" s="22">
        <f t="shared" si="47"/>
        <v>0</v>
      </c>
      <c r="BO96" s="22">
        <f t="shared" si="47"/>
        <v>0</v>
      </c>
      <c r="BP96" s="22">
        <f t="shared" si="47"/>
        <v>387.38400000000001</v>
      </c>
      <c r="BQ96" s="22">
        <f t="shared" ref="BQ96:BX96" si="48">BQ94</f>
        <v>664.197</v>
      </c>
      <c r="BR96" s="22">
        <f t="shared" si="48"/>
        <v>348.476</v>
      </c>
      <c r="BS96" s="22">
        <f t="shared" si="48"/>
        <v>-28989</v>
      </c>
      <c r="BT96" s="22">
        <f t="shared" si="48"/>
        <v>-105475</v>
      </c>
      <c r="BU96" s="22">
        <f t="shared" si="48"/>
        <v>-4985</v>
      </c>
      <c r="BV96" s="22">
        <f t="shared" si="48"/>
        <v>7909.9849999999997</v>
      </c>
      <c r="BW96" s="22">
        <f t="shared" si="48"/>
        <v>10739.314</v>
      </c>
      <c r="BX96" s="22">
        <f t="shared" si="48"/>
        <v>96.674000000000007</v>
      </c>
      <c r="BY96" s="22">
        <f t="shared" ref="BY96:CB96" si="49">BY94</f>
        <v>2945.8220000000001</v>
      </c>
      <c r="BZ96" s="22">
        <f t="shared" si="49"/>
        <v>6996.7139999999999</v>
      </c>
      <c r="CA96" s="22">
        <f t="shared" si="49"/>
        <v>118.95699999999999</v>
      </c>
      <c r="CB96" s="22">
        <f t="shared" si="49"/>
        <v>0</v>
      </c>
      <c r="CC96" s="22">
        <f t="shared" ref="CC96:CD96" si="50">CC94</f>
        <v>0</v>
      </c>
      <c r="CD96" s="22">
        <f t="shared" si="50"/>
        <v>0</v>
      </c>
    </row>
    <row r="97" spans="1:82" ht="15">
      <c r="A97" s="5" t="s">
        <v>465</v>
      </c>
      <c r="B97" s="5"/>
      <c r="C97" s="23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</row>
    <row r="98" spans="1:82" ht="15.75">
      <c r="A98" s="5" t="s">
        <v>465</v>
      </c>
      <c r="B98" s="5"/>
      <c r="C98" s="21" t="s">
        <v>290</v>
      </c>
      <c r="D98" s="22">
        <f>SUM(E98:CD98)</f>
        <v>1051325399.132</v>
      </c>
      <c r="E98" s="22">
        <f>IF(E8="Bayern",E53,IF(E8="Allianz",E53,E83-E96))</f>
        <v>43068273.822999999</v>
      </c>
      <c r="F98" s="22">
        <f t="shared" ref="F98:BQ98" si="51">IF(F8="Bayern",F53,IF(F8="Allianz",F53,F83-F96))</f>
        <v>86460235.806999996</v>
      </c>
      <c r="G98" s="22">
        <f t="shared" si="51"/>
        <v>33890180.699000008</v>
      </c>
      <c r="H98" s="22">
        <f t="shared" si="51"/>
        <v>487895.87900000002</v>
      </c>
      <c r="I98" s="22">
        <f t="shared" si="51"/>
        <v>26587944.379000004</v>
      </c>
      <c r="J98" s="22">
        <f t="shared" si="51"/>
        <v>1193680.1709999999</v>
      </c>
      <c r="K98" s="22">
        <f t="shared" si="51"/>
        <v>541893.62699999998</v>
      </c>
      <c r="L98" s="22">
        <f t="shared" si="51"/>
        <v>1149685</v>
      </c>
      <c r="M98" s="22">
        <f t="shared" si="51"/>
        <v>4446434</v>
      </c>
      <c r="N98" s="22">
        <f t="shared" si="51"/>
        <v>5887942</v>
      </c>
      <c r="O98" s="22">
        <f t="shared" si="51"/>
        <v>21366380</v>
      </c>
      <c r="P98" s="22">
        <f t="shared" si="51"/>
        <v>29714848</v>
      </c>
      <c r="Q98" s="22">
        <f t="shared" si="51"/>
        <v>19306242</v>
      </c>
      <c r="R98" s="22">
        <f t="shared" si="51"/>
        <v>44858554</v>
      </c>
      <c r="S98" s="22">
        <f t="shared" si="51"/>
        <v>6929716.2009999994</v>
      </c>
      <c r="T98" s="22">
        <f t="shared" si="51"/>
        <v>4108971.3319999999</v>
      </c>
      <c r="U98" s="22">
        <f t="shared" si="51"/>
        <v>8522374.4780000001</v>
      </c>
      <c r="V98" s="22">
        <f t="shared" si="51"/>
        <v>2234420.2970000003</v>
      </c>
      <c r="W98" s="22">
        <f t="shared" si="51"/>
        <v>75585.319000000003</v>
      </c>
      <c r="X98" s="22">
        <f t="shared" si="51"/>
        <v>1113180.6870000002</v>
      </c>
      <c r="Y98" s="22">
        <f t="shared" si="51"/>
        <v>199278730</v>
      </c>
      <c r="Z98" s="22">
        <f t="shared" si="51"/>
        <v>29681370</v>
      </c>
      <c r="AA98" s="22">
        <f t="shared" si="51"/>
        <v>43554797</v>
      </c>
      <c r="AB98" s="22">
        <f t="shared" si="51"/>
        <v>2707615</v>
      </c>
      <c r="AC98" s="22">
        <f t="shared" si="51"/>
        <v>0</v>
      </c>
      <c r="AD98" s="22">
        <f t="shared" si="51"/>
        <v>3223959.4909999999</v>
      </c>
      <c r="AE98" s="22">
        <f t="shared" si="51"/>
        <v>3172355.81</v>
      </c>
      <c r="AF98" s="22">
        <f t="shared" si="51"/>
        <v>1220667.693</v>
      </c>
      <c r="AG98" s="22">
        <f t="shared" si="51"/>
        <v>1602556.1140000001</v>
      </c>
      <c r="AH98" s="22">
        <f t="shared" si="51"/>
        <v>2334808.2090000003</v>
      </c>
      <c r="AI98" s="22">
        <f t="shared" si="51"/>
        <v>2506311.736</v>
      </c>
      <c r="AJ98" s="22">
        <f t="shared" si="51"/>
        <v>35933944.170999996</v>
      </c>
      <c r="AK98" s="22">
        <f t="shared" si="51"/>
        <v>753232.60199999996</v>
      </c>
      <c r="AL98" s="22">
        <f t="shared" si="51"/>
        <v>4133723.7999999993</v>
      </c>
      <c r="AM98" s="22">
        <f t="shared" si="51"/>
        <v>5860247.3930000002</v>
      </c>
      <c r="AN98" s="22">
        <f t="shared" si="51"/>
        <v>8014427.9000000004</v>
      </c>
      <c r="AO98" s="22">
        <f t="shared" si="51"/>
        <v>5826614.4219999993</v>
      </c>
      <c r="AP98" s="22">
        <f t="shared" si="51"/>
        <v>99567.245999999999</v>
      </c>
      <c r="AQ98" s="22">
        <f t="shared" si="51"/>
        <v>34645188.331000008</v>
      </c>
      <c r="AR98" s="22">
        <f t="shared" si="51"/>
        <v>31029129.445</v>
      </c>
      <c r="AS98" s="22">
        <f t="shared" si="51"/>
        <v>26552298.455000002</v>
      </c>
      <c r="AT98" s="22">
        <f t="shared" si="51"/>
        <v>15323468.197000001</v>
      </c>
      <c r="AU98" s="22">
        <f t="shared" si="51"/>
        <v>83990.290999999997</v>
      </c>
      <c r="AV98" s="22">
        <f t="shared" si="51"/>
        <v>2045925.8289999999</v>
      </c>
      <c r="AW98" s="22">
        <f t="shared" si="51"/>
        <v>1146886.398</v>
      </c>
      <c r="AX98" s="22">
        <f t="shared" si="51"/>
        <v>706827.76300000004</v>
      </c>
      <c r="AY98" s="22">
        <f t="shared" si="51"/>
        <v>853989.1810000001</v>
      </c>
      <c r="AZ98" s="22">
        <f t="shared" si="51"/>
        <v>141173.859</v>
      </c>
      <c r="BA98" s="22">
        <f t="shared" si="51"/>
        <v>55886.683000000005</v>
      </c>
      <c r="BB98" s="22">
        <f t="shared" si="51"/>
        <v>3705185.1289999997</v>
      </c>
      <c r="BC98" s="22">
        <f t="shared" si="51"/>
        <v>3016213.4270000001</v>
      </c>
      <c r="BD98" s="22">
        <f t="shared" si="51"/>
        <v>66896053.137000002</v>
      </c>
      <c r="BE98" s="22">
        <f t="shared" si="51"/>
        <v>11704214.939000001</v>
      </c>
      <c r="BF98" s="22">
        <f t="shared" si="51"/>
        <v>3365164.5940000005</v>
      </c>
      <c r="BG98" s="22">
        <f t="shared" si="51"/>
        <v>9959294.6209999993</v>
      </c>
      <c r="BH98" s="22">
        <f t="shared" si="51"/>
        <v>6768408.4879999999</v>
      </c>
      <c r="BI98" s="22">
        <f t="shared" si="51"/>
        <v>2860479.5629999996</v>
      </c>
      <c r="BJ98" s="22">
        <f t="shared" si="51"/>
        <v>2325064.159</v>
      </c>
      <c r="BK98" s="22">
        <f t="shared" si="51"/>
        <v>1567402.3189999999</v>
      </c>
      <c r="BL98" s="22">
        <f t="shared" si="51"/>
        <v>19785724.396999996</v>
      </c>
      <c r="BM98" s="22">
        <f t="shared" si="51"/>
        <v>381311.22200000007</v>
      </c>
      <c r="BN98" s="22">
        <f t="shared" si="51"/>
        <v>571440.19299999997</v>
      </c>
      <c r="BO98" s="22">
        <f t="shared" si="51"/>
        <v>1792991.246</v>
      </c>
      <c r="BP98" s="22">
        <f t="shared" si="51"/>
        <v>79660.340000000011</v>
      </c>
      <c r="BQ98" s="22">
        <f t="shared" si="51"/>
        <v>131239.774</v>
      </c>
      <c r="BR98" s="22">
        <f t="shared" ref="BR98:BX98" si="52">IF(BR8="Bayern",BR53,IF(BR8="Allianz",BR53,BR83-BR96))</f>
        <v>71752.063999999998</v>
      </c>
      <c r="BS98" s="22">
        <f t="shared" si="52"/>
        <v>4582957</v>
      </c>
      <c r="BT98" s="22">
        <f t="shared" si="52"/>
        <v>23735073</v>
      </c>
      <c r="BU98" s="22">
        <f t="shared" si="52"/>
        <v>653814</v>
      </c>
      <c r="BV98" s="22">
        <f t="shared" si="52"/>
        <v>2001731.9139999996</v>
      </c>
      <c r="BW98" s="22">
        <f t="shared" si="52"/>
        <v>1654616.477</v>
      </c>
      <c r="BX98" s="22">
        <f t="shared" si="52"/>
        <v>24413.085000000003</v>
      </c>
      <c r="BY98" s="22">
        <f t="shared" ref="BY98:CB98" si="53">IF(BY8="Bayern",BY53,IF(BY8="Allianz",BY53,BY83-BY96))</f>
        <v>2440828.9249999998</v>
      </c>
      <c r="BZ98" s="22">
        <f t="shared" si="53"/>
        <v>5710890.273000001</v>
      </c>
      <c r="CA98" s="22">
        <f t="shared" si="53"/>
        <v>268100.08400000003</v>
      </c>
      <c r="CB98" s="22">
        <f t="shared" si="53"/>
        <v>471986.04399999994</v>
      </c>
      <c r="CC98" s="22">
        <f t="shared" ref="CC98:CD98" si="54">IF(CC8="Bayern",CC53,IF(CC8="Allianz",CC53,CC83-CC96))</f>
        <v>65977419</v>
      </c>
      <c r="CD98" s="22">
        <f t="shared" si="54"/>
        <v>4387839</v>
      </c>
    </row>
    <row r="99" spans="1:82" ht="15">
      <c r="A99" s="5" t="s">
        <v>465</v>
      </c>
      <c r="B99" s="5"/>
      <c r="C99" s="23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</row>
    <row r="100" spans="1:82" ht="15.75">
      <c r="A100" s="5" t="s">
        <v>47</v>
      </c>
      <c r="B100" s="5"/>
      <c r="C100" s="21" t="s">
        <v>48</v>
      </c>
      <c r="D100" s="22">
        <f>SUM(E100:CD100)</f>
        <v>22011511.791999999</v>
      </c>
      <c r="E100" s="22">
        <f>SUMIFS(Gögn!$I$2:$I$11876,Gögn!$F$2:$F$11876,$A100,Gögn!$A$2:$A$11876,E$207)/1000</f>
        <v>3752993.3169999998</v>
      </c>
      <c r="F100" s="22">
        <f>SUMIFS(Gögn!$I$2:$I$11876,Gögn!$F$2:$F$11876,$A100,Gögn!$A$2:$A$11876,F$207)/1000</f>
        <v>5623458.0999999996</v>
      </c>
      <c r="G100" s="22">
        <f>SUMIFS(Gögn!$I$2:$I$11876,Gögn!$F$2:$F$11876,$A100,Gögn!$A$2:$A$11876,G$207)/1000</f>
        <v>1226445.5090000001</v>
      </c>
      <c r="H100" s="22">
        <f>SUMIFS(Gögn!$I$2:$I$11876,Gögn!$F$2:$F$11876,$A100,Gögn!$A$2:$A$11876,H$207)/1000</f>
        <v>0</v>
      </c>
      <c r="I100" s="22">
        <f>SUMIFS(Gögn!$I$2:$I$11876,Gögn!$F$2:$F$11876,$A100,Gögn!$A$2:$A$11876,I$207)/1000</f>
        <v>0</v>
      </c>
      <c r="J100" s="22">
        <f>SUMIFS(Gögn!$I$2:$I$11876,Gögn!$F$2:$F$11876,$A100,Gögn!$A$2:$A$11876,J$207)/1000</f>
        <v>0</v>
      </c>
      <c r="K100" s="22">
        <f>SUMIFS(Gögn!$I$2:$I$11876,Gögn!$F$2:$F$11876,$A100,Gögn!$A$2:$A$11876,K$207)/1000</f>
        <v>0</v>
      </c>
      <c r="L100" s="22">
        <f>SUMIFS(Gögn!$I$2:$I$11876,Gögn!$F$2:$F$11876,$A100,Gögn!$A$2:$A$11876,L$207)/1000</f>
        <v>0</v>
      </c>
      <c r="M100" s="22">
        <f>SUMIFS(Gögn!$I$2:$I$11876,Gögn!$F$2:$F$11876,$A100,Gögn!$A$2:$A$11876,M$207)/1000</f>
        <v>0</v>
      </c>
      <c r="N100" s="22">
        <f>SUMIFS(Gögn!$I$2:$I$11876,Gögn!$F$2:$F$11876,$A100,Gögn!$A$2:$A$11876,N$207)/1000</f>
        <v>0</v>
      </c>
      <c r="O100" s="22">
        <f>SUMIFS(Gögn!$I$2:$I$11876,Gögn!$F$2:$F$11876,$A100,Gögn!$A$2:$A$11876,O$207)/1000</f>
        <v>0</v>
      </c>
      <c r="P100" s="22">
        <f>SUMIFS(Gögn!$I$2:$I$11876,Gögn!$F$2:$F$11876,$A100,Gögn!$A$2:$A$11876,P$207)/1000</f>
        <v>0</v>
      </c>
      <c r="Q100" s="22">
        <f>SUMIFS(Gögn!$I$2:$I$11876,Gögn!$F$2:$F$11876,$A100,Gögn!$A$2:$A$11876,Q$207)/1000</f>
        <v>0</v>
      </c>
      <c r="R100" s="22">
        <f>SUMIFS(Gögn!$I$2:$I$11876,Gögn!$F$2:$F$11876,$A100,Gögn!$A$2:$A$11876,R$207)/1000</f>
        <v>0</v>
      </c>
      <c r="S100" s="22">
        <f>SUMIFS(Gögn!$I$2:$I$11876,Gögn!$F$2:$F$11876,$A100,Gögn!$A$2:$A$11876,S$207)/1000</f>
        <v>0</v>
      </c>
      <c r="T100" s="22">
        <f>SUMIFS(Gögn!$I$2:$I$11876,Gögn!$F$2:$F$11876,$A100,Gögn!$A$2:$A$11876,T$207)/1000</f>
        <v>0</v>
      </c>
      <c r="U100" s="22">
        <f>SUMIFS(Gögn!$I$2:$I$11876,Gögn!$F$2:$F$11876,$A100,Gögn!$A$2:$A$11876,U$207)/1000</f>
        <v>0</v>
      </c>
      <c r="V100" s="22">
        <f>SUMIFS(Gögn!$I$2:$I$11876,Gögn!$F$2:$F$11876,$A100,Gögn!$A$2:$A$11876,V$207)/1000</f>
        <v>0</v>
      </c>
      <c r="W100" s="22">
        <f>SUMIFS(Gögn!$I$2:$I$11876,Gögn!$F$2:$F$11876,$A100,Gögn!$A$2:$A$11876,W$207)/1000</f>
        <v>0</v>
      </c>
      <c r="X100" s="22">
        <f>SUMIFS(Gögn!$I$2:$I$11876,Gögn!$F$2:$F$11876,$A100,Gögn!$A$2:$A$11876,X$207)/1000</f>
        <v>0</v>
      </c>
      <c r="Y100" s="22">
        <f>SUMIFS(Gögn!$I$2:$I$11876,Gögn!$F$2:$F$11876,$A100,Gögn!$A$2:$A$11876,Y$207)/1000</f>
        <v>8940633</v>
      </c>
      <c r="Z100" s="22">
        <f>SUMIFS(Gögn!$I$2:$I$11876,Gögn!$F$2:$F$11876,$A100,Gögn!$A$2:$A$11876,Z$207)/1000</f>
        <v>1035498</v>
      </c>
      <c r="AA100" s="22">
        <f>SUMIFS(Gögn!$I$2:$I$11876,Gögn!$F$2:$F$11876,$A100,Gögn!$A$2:$A$11876,AA$207)/1000</f>
        <v>238439</v>
      </c>
      <c r="AB100" s="22">
        <f>SUMIFS(Gögn!$I$2:$I$11876,Gögn!$F$2:$F$11876,$A100,Gögn!$A$2:$A$11876,AB$207)/1000</f>
        <v>74310</v>
      </c>
      <c r="AC100" s="22">
        <f>SUMIFS(Gögn!$I$2:$I$11876,Gögn!$F$2:$F$11876,$A100,Gögn!$A$2:$A$11876,AC$207)/1000</f>
        <v>0</v>
      </c>
      <c r="AD100" s="22">
        <f>SUMIFS(Gögn!$I$2:$I$11876,Gögn!$F$2:$F$11876,$A100,Gögn!$A$2:$A$11876,AD$207)/1000</f>
        <v>0</v>
      </c>
      <c r="AE100" s="22">
        <f>SUMIFS(Gögn!$I$2:$I$11876,Gögn!$F$2:$F$11876,$A100,Gögn!$A$2:$A$11876,AE$207)/1000</f>
        <v>0</v>
      </c>
      <c r="AF100" s="22">
        <f>SUMIFS(Gögn!$I$2:$I$11876,Gögn!$F$2:$F$11876,$A100,Gögn!$A$2:$A$11876,AF$207)/1000</f>
        <v>0</v>
      </c>
      <c r="AG100" s="22">
        <f>SUMIFS(Gögn!$I$2:$I$11876,Gögn!$F$2:$F$11876,$A100,Gögn!$A$2:$A$11876,AG$207)/1000</f>
        <v>0</v>
      </c>
      <c r="AH100" s="22">
        <f>SUMIFS(Gögn!$I$2:$I$11876,Gögn!$F$2:$F$11876,$A100,Gögn!$A$2:$A$11876,AH$207)/1000</f>
        <v>0</v>
      </c>
      <c r="AI100" s="22">
        <f>SUMIFS(Gögn!$I$2:$I$11876,Gögn!$F$2:$F$11876,$A100,Gögn!$A$2:$A$11876,AI$207)/1000</f>
        <v>0</v>
      </c>
      <c r="AJ100" s="22">
        <f>SUMIFS(Gögn!$I$2:$I$11876,Gögn!$F$2:$F$11876,$A100,Gögn!$A$2:$A$11876,AJ$207)/1000</f>
        <v>0</v>
      </c>
      <c r="AK100" s="22">
        <f>SUMIFS(Gögn!$I$2:$I$11876,Gögn!$F$2:$F$11876,$A100,Gögn!$A$2:$A$11876,AK$207)/1000</f>
        <v>0</v>
      </c>
      <c r="AL100" s="22">
        <f>SUMIFS(Gögn!$I$2:$I$11876,Gögn!$F$2:$F$11876,$A100,Gögn!$A$2:$A$11876,AL$207)/1000</f>
        <v>0</v>
      </c>
      <c r="AM100" s="22">
        <f>SUMIFS(Gögn!$I$2:$I$11876,Gögn!$F$2:$F$11876,$A100,Gögn!$A$2:$A$11876,AM$207)/1000</f>
        <v>0</v>
      </c>
      <c r="AN100" s="22">
        <f>SUMIFS(Gögn!$I$2:$I$11876,Gögn!$F$2:$F$11876,$A100,Gögn!$A$2:$A$11876,AN$207)/1000</f>
        <v>0</v>
      </c>
      <c r="AO100" s="22">
        <f>SUMIFS(Gögn!$I$2:$I$11876,Gögn!$F$2:$F$11876,$A100,Gögn!$A$2:$A$11876,AO$207)/1000</f>
        <v>0</v>
      </c>
      <c r="AP100" s="22">
        <f>SUMIFS(Gögn!$I$2:$I$11876,Gögn!$F$2:$F$11876,$A100,Gögn!$A$2:$A$11876,AP$207)/1000</f>
        <v>0</v>
      </c>
      <c r="AQ100" s="22">
        <f>SUMIFS(Gögn!$I$2:$I$11876,Gögn!$F$2:$F$11876,$A100,Gögn!$A$2:$A$11876,AQ$207)/1000</f>
        <v>0</v>
      </c>
      <c r="AR100" s="22">
        <f>SUMIFS(Gögn!$I$2:$I$11876,Gögn!$F$2:$F$11876,$A100,Gögn!$A$2:$A$11876,AR$207)/1000</f>
        <v>0</v>
      </c>
      <c r="AS100" s="22">
        <f>SUMIFS(Gögn!$I$2:$I$11876,Gögn!$F$2:$F$11876,$A100,Gögn!$A$2:$A$11876,AS$207)/1000</f>
        <v>0</v>
      </c>
      <c r="AT100" s="22">
        <f>SUMIFS(Gögn!$I$2:$I$11876,Gögn!$F$2:$F$11876,$A100,Gögn!$A$2:$A$11876,AT$207)/1000</f>
        <v>0</v>
      </c>
      <c r="AU100" s="22">
        <f>SUMIFS(Gögn!$I$2:$I$11876,Gögn!$F$2:$F$11876,$A100,Gögn!$A$2:$A$11876,AU$207)/1000</f>
        <v>0</v>
      </c>
      <c r="AV100" s="22">
        <f>SUMIFS(Gögn!$I$2:$I$11876,Gögn!$F$2:$F$11876,$A100,Gögn!$A$2:$A$11876,AV$207)/1000</f>
        <v>0</v>
      </c>
      <c r="AW100" s="22">
        <f>SUMIFS(Gögn!$I$2:$I$11876,Gögn!$F$2:$F$11876,$A100,Gögn!$A$2:$A$11876,AW$207)/1000</f>
        <v>0</v>
      </c>
      <c r="AX100" s="22">
        <f>SUMIFS(Gögn!$I$2:$I$11876,Gögn!$F$2:$F$11876,$A100,Gögn!$A$2:$A$11876,AX$207)/1000</f>
        <v>0</v>
      </c>
      <c r="AY100" s="22">
        <f>SUMIFS(Gögn!$I$2:$I$11876,Gögn!$F$2:$F$11876,$A100,Gögn!$A$2:$A$11876,AY$207)/1000</f>
        <v>0</v>
      </c>
      <c r="AZ100" s="22">
        <f>SUMIFS(Gögn!$I$2:$I$11876,Gögn!$F$2:$F$11876,$A100,Gögn!$A$2:$A$11876,AZ$207)/1000</f>
        <v>0</v>
      </c>
      <c r="BA100" s="22">
        <f>SUMIFS(Gögn!$I$2:$I$11876,Gögn!$F$2:$F$11876,$A100,Gögn!$A$2:$A$11876,BA$207)/1000</f>
        <v>0</v>
      </c>
      <c r="BB100" s="22">
        <f>SUMIFS(Gögn!$I$2:$I$11876,Gögn!$F$2:$F$11876,$A100,Gögn!$A$2:$A$11876,BB$207)/1000</f>
        <v>0</v>
      </c>
      <c r="BC100" s="22">
        <f>SUMIFS(Gögn!$I$2:$I$11876,Gögn!$F$2:$F$11876,$A100,Gögn!$A$2:$A$11876,BC$207)/1000</f>
        <v>0</v>
      </c>
      <c r="BD100" s="22">
        <f>SUMIFS(Gögn!$I$2:$I$11876,Gögn!$F$2:$F$11876,$A100,Gögn!$A$2:$A$11876,BD$207)/1000</f>
        <v>0</v>
      </c>
      <c r="BE100" s="22">
        <f>SUMIFS(Gögn!$I$2:$I$11876,Gögn!$F$2:$F$11876,$A100,Gögn!$A$2:$A$11876,BE$207)/1000</f>
        <v>0</v>
      </c>
      <c r="BF100" s="22">
        <f>SUMIFS(Gögn!$I$2:$I$11876,Gögn!$F$2:$F$11876,$A100,Gögn!$A$2:$A$11876,BF$207)/1000</f>
        <v>0</v>
      </c>
      <c r="BG100" s="22">
        <f>SUMIFS(Gögn!$I$2:$I$11876,Gögn!$F$2:$F$11876,$A100,Gögn!$A$2:$A$11876,BG$207)/1000</f>
        <v>0</v>
      </c>
      <c r="BH100" s="22">
        <f>SUMIFS(Gögn!$I$2:$I$11876,Gögn!$F$2:$F$11876,$A100,Gögn!$A$2:$A$11876,BH$207)/1000</f>
        <v>0</v>
      </c>
      <c r="BI100" s="22">
        <f>SUMIFS(Gögn!$I$2:$I$11876,Gögn!$F$2:$F$11876,$A100,Gögn!$A$2:$A$11876,BI$207)/1000</f>
        <v>0</v>
      </c>
      <c r="BJ100" s="22">
        <f>SUMIFS(Gögn!$I$2:$I$11876,Gögn!$F$2:$F$11876,$A100,Gögn!$A$2:$A$11876,BJ$207)/1000</f>
        <v>0</v>
      </c>
      <c r="BK100" s="22">
        <f>SUMIFS(Gögn!$I$2:$I$11876,Gögn!$F$2:$F$11876,$A100,Gögn!$A$2:$A$11876,BK$207)/1000</f>
        <v>0</v>
      </c>
      <c r="BL100" s="22">
        <f>SUMIFS(Gögn!$I$2:$I$11876,Gögn!$F$2:$F$11876,$A100,Gögn!$A$2:$A$11876,BL$207)/1000</f>
        <v>1119734.8659999999</v>
      </c>
      <c r="BM100" s="22">
        <f>SUMIFS(Gögn!$I$2:$I$11876,Gögn!$F$2:$F$11876,$A100,Gögn!$A$2:$A$11876,BM$207)/1000</f>
        <v>0</v>
      </c>
      <c r="BN100" s="22">
        <f>SUMIFS(Gögn!$I$2:$I$11876,Gögn!$F$2:$F$11876,$A100,Gögn!$A$2:$A$11876,BN$207)/1000</f>
        <v>0</v>
      </c>
      <c r="BO100" s="22">
        <f>SUMIFS(Gögn!$I$2:$I$11876,Gögn!$F$2:$F$11876,$A100,Gögn!$A$2:$A$11876,BO$207)/1000</f>
        <v>0</v>
      </c>
      <c r="BP100" s="22">
        <f>SUMIFS(Gögn!$I$2:$I$11876,Gögn!$F$2:$F$11876,$A100,Gögn!$A$2:$A$11876,BP$207)/1000</f>
        <v>0</v>
      </c>
      <c r="BQ100" s="22">
        <f>SUMIFS(Gögn!$I$2:$I$11876,Gögn!$F$2:$F$11876,$A100,Gögn!$A$2:$A$11876,BQ$207)/1000</f>
        <v>0</v>
      </c>
      <c r="BR100" s="22">
        <f>SUMIFS(Gögn!$I$2:$I$11876,Gögn!$F$2:$F$11876,$A100,Gögn!$A$2:$A$11876,BR$207)/1000</f>
        <v>0</v>
      </c>
      <c r="BS100" s="22">
        <f>SUMIFS(Gögn!$I$2:$I$11876,Gögn!$F$2:$F$11876,$A100,Gögn!$A$2:$A$11876,BS$207)/1000</f>
        <v>0</v>
      </c>
      <c r="BT100" s="22">
        <f>SUMIFS(Gögn!$I$2:$I$11876,Gögn!$F$2:$F$11876,$A100,Gögn!$A$2:$A$11876,BT$207)/1000</f>
        <v>0</v>
      </c>
      <c r="BU100" s="22">
        <f>SUMIFS(Gögn!$I$2:$I$11876,Gögn!$F$2:$F$11876,$A100,Gögn!$A$2:$A$11876,BU$207)/1000</f>
        <v>0</v>
      </c>
      <c r="BV100" s="22">
        <f>SUMIFS(Gögn!$I$2:$I$11876,Gögn!$F$2:$F$11876,$A100,Gögn!$A$2:$A$11876,BV$207)/1000</f>
        <v>0</v>
      </c>
      <c r="BW100" s="22">
        <f>SUMIFS(Gögn!$I$2:$I$11876,Gögn!$F$2:$F$11876,$A100,Gögn!$A$2:$A$11876,BW$207)/1000</f>
        <v>0</v>
      </c>
      <c r="BX100" s="22">
        <f>SUMIFS(Gögn!$I$2:$I$11876,Gögn!$F$2:$F$11876,$A100,Gögn!$A$2:$A$11876,BX$207)/1000</f>
        <v>0</v>
      </c>
      <c r="BY100" s="22">
        <f>SUMIFS(Gögn!$I$2:$I$11876,Gögn!$F$2:$F$11876,$A100,Gögn!$A$2:$A$11876,BY$207)/1000</f>
        <v>0</v>
      </c>
      <c r="BZ100" s="22">
        <f>SUMIFS(Gögn!$I$2:$I$11876,Gögn!$F$2:$F$11876,$A100,Gögn!$A$2:$A$11876,BZ$207)/1000</f>
        <v>0</v>
      </c>
      <c r="CA100" s="22">
        <f>SUMIFS(Gögn!$I$2:$I$11876,Gögn!$F$2:$F$11876,$A100,Gögn!$A$2:$A$11876,CA$207)/1000</f>
        <v>0</v>
      </c>
      <c r="CB100" s="22">
        <f>SUMIFS(Gögn!$I$2:$I$11876,Gögn!$F$2:$F$11876,$A100,Gögn!$A$2:$A$11876,CB$207)/1000</f>
        <v>0</v>
      </c>
      <c r="CC100" s="22">
        <f>SUMIFS(Gögn!$I$2:$I$11876,Gögn!$F$2:$F$11876,$A100,Gögn!$A$2:$A$11876,CC$207)/1000</f>
        <v>0</v>
      </c>
      <c r="CD100" s="22">
        <f>SUMIFS(Gögn!$I$2:$I$11876,Gögn!$F$2:$F$11876,$A100,Gögn!$A$2:$A$11876,CD$207)/1000</f>
        <v>0</v>
      </c>
    </row>
    <row r="101" spans="1:82" ht="15">
      <c r="A101" s="5" t="s">
        <v>465</v>
      </c>
      <c r="B101" s="5"/>
      <c r="C101" s="23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</row>
    <row r="102" spans="1:82" ht="15.75" thickBot="1">
      <c r="A102" s="5" t="s">
        <v>465</v>
      </c>
      <c r="B102" s="5"/>
      <c r="C102" s="25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</row>
    <row r="103" spans="1:82" ht="18">
      <c r="A103" s="5" t="s">
        <v>465</v>
      </c>
      <c r="B103" s="5"/>
      <c r="C103" s="35" t="s">
        <v>291</v>
      </c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</row>
    <row r="104" spans="1:82" ht="15">
      <c r="A104" s="5" t="s">
        <v>465</v>
      </c>
      <c r="B104" s="5"/>
      <c r="C104" s="25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</row>
    <row r="105" spans="1:82" ht="15" customHeight="1">
      <c r="A105" s="5" t="s">
        <v>465</v>
      </c>
      <c r="B105" s="5"/>
      <c r="C105" s="27" t="s">
        <v>98</v>
      </c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</row>
    <row r="106" spans="1:82" ht="15" customHeight="1">
      <c r="A106" s="5" t="s">
        <v>99</v>
      </c>
      <c r="B106" s="5"/>
      <c r="C106" s="25" t="s">
        <v>100</v>
      </c>
      <c r="D106" s="22">
        <f>SUM(E106:CD106)</f>
        <v>74562156.897000015</v>
      </c>
      <c r="E106" s="22">
        <f>SUMIFS(Gögn!$I$2:$I$11876,Gögn!$F$2:$F$11876,$A106,Gögn!$A$2:$A$11876,E$207)/1000</f>
        <v>3205889.4070000001</v>
      </c>
      <c r="F106" s="22">
        <f>SUMIFS(Gögn!$I$2:$I$11876,Gögn!$F$2:$F$11876,$A106,Gögn!$A$2:$A$11876,F$207)/1000</f>
        <v>2818415.1579999998</v>
      </c>
      <c r="G106" s="22">
        <f>SUMIFS(Gögn!$I$2:$I$11876,Gögn!$F$2:$F$11876,$A106,Gögn!$A$2:$A$11876,G$207)/1000</f>
        <v>4929088.7680000002</v>
      </c>
      <c r="H106" s="22">
        <f>SUMIFS(Gögn!$I$2:$I$11876,Gögn!$F$2:$F$11876,$A106,Gögn!$A$2:$A$11876,H$207)/1000</f>
        <v>166852.90900000001</v>
      </c>
      <c r="I106" s="22">
        <f>SUMIFS(Gögn!$I$2:$I$11876,Gögn!$F$2:$F$11876,$A106,Gögn!$A$2:$A$11876,I$207)/1000</f>
        <v>387794.87</v>
      </c>
      <c r="J106" s="22">
        <f>SUMIFS(Gögn!$I$2:$I$11876,Gögn!$F$2:$F$11876,$A106,Gögn!$A$2:$A$11876,J$207)/1000</f>
        <v>-128688.875</v>
      </c>
      <c r="K106" s="22">
        <f>SUMIFS(Gögn!$I$2:$I$11876,Gögn!$F$2:$F$11876,$A106,Gögn!$A$2:$A$11876,K$207)/1000</f>
        <v>16963.96</v>
      </c>
      <c r="L106" s="22">
        <f>SUMIFS(Gögn!$I$2:$I$11876,Gögn!$F$2:$F$11876,$A106,Gögn!$A$2:$A$11876,L$207)/1000</f>
        <v>22748</v>
      </c>
      <c r="M106" s="22">
        <f>SUMIFS(Gögn!$I$2:$I$11876,Gögn!$F$2:$F$11876,$A106,Gögn!$A$2:$A$11876,M$207)/1000</f>
        <v>2875461</v>
      </c>
      <c r="N106" s="22">
        <f>SUMIFS(Gögn!$I$2:$I$11876,Gögn!$F$2:$F$11876,$A106,Gögn!$A$2:$A$11876,N$207)/1000</f>
        <v>756857</v>
      </c>
      <c r="O106" s="22">
        <f>SUMIFS(Gögn!$I$2:$I$11876,Gögn!$F$2:$F$11876,$A106,Gögn!$A$2:$A$11876,O$207)/1000</f>
        <v>1498012</v>
      </c>
      <c r="P106" s="22">
        <f>SUMIFS(Gögn!$I$2:$I$11876,Gögn!$F$2:$F$11876,$A106,Gögn!$A$2:$A$11876,P$207)/1000</f>
        <v>2147331</v>
      </c>
      <c r="Q106" s="22">
        <f>SUMIFS(Gögn!$I$2:$I$11876,Gögn!$F$2:$F$11876,$A106,Gögn!$A$2:$A$11876,Q$207)/1000</f>
        <v>-47457</v>
      </c>
      <c r="R106" s="22">
        <f>SUMIFS(Gögn!$I$2:$I$11876,Gögn!$F$2:$F$11876,$A106,Gögn!$A$2:$A$11876,R$207)/1000</f>
        <v>3040644</v>
      </c>
      <c r="S106" s="22">
        <f>SUMIFS(Gögn!$I$2:$I$11876,Gögn!$F$2:$F$11876,$A106,Gögn!$A$2:$A$11876,S$207)/1000</f>
        <v>464301.73800000001</v>
      </c>
      <c r="T106" s="22">
        <f>SUMIFS(Gögn!$I$2:$I$11876,Gögn!$F$2:$F$11876,$A106,Gögn!$A$2:$A$11876,T$207)/1000</f>
        <v>240586.56400000001</v>
      </c>
      <c r="U106" s="22">
        <f>SUMIFS(Gögn!$I$2:$I$11876,Gögn!$F$2:$F$11876,$A106,Gögn!$A$2:$A$11876,U$207)/1000</f>
        <v>209606.427</v>
      </c>
      <c r="V106" s="22">
        <f>SUMIFS(Gögn!$I$2:$I$11876,Gögn!$F$2:$F$11876,$A106,Gögn!$A$2:$A$11876,V$207)/1000</f>
        <v>504057.99400000001</v>
      </c>
      <c r="W106" s="22">
        <f>SUMIFS(Gögn!$I$2:$I$11876,Gögn!$F$2:$F$11876,$A106,Gögn!$A$2:$A$11876,W$207)/1000</f>
        <v>30650.705999999998</v>
      </c>
      <c r="X106" s="22">
        <f>SUMIFS(Gögn!$I$2:$I$11876,Gögn!$F$2:$F$11876,$A106,Gögn!$A$2:$A$11876,X$207)/1000</f>
        <v>138951.736</v>
      </c>
      <c r="Y106" s="22">
        <f>SUMIFS(Gögn!$I$2:$I$11876,Gögn!$F$2:$F$11876,$A106,Gögn!$A$2:$A$11876,Y$207)/1000</f>
        <v>9524773</v>
      </c>
      <c r="Z106" s="22">
        <f>SUMIFS(Gögn!$I$2:$I$11876,Gögn!$F$2:$F$11876,$A106,Gögn!$A$2:$A$11876,Z$207)/1000</f>
        <v>3255112</v>
      </c>
      <c r="AA106" s="22">
        <f>SUMIFS(Gögn!$I$2:$I$11876,Gögn!$F$2:$F$11876,$A106,Gögn!$A$2:$A$11876,AA$207)/1000</f>
        <v>2094201</v>
      </c>
      <c r="AB106" s="22">
        <f>SUMIFS(Gögn!$I$2:$I$11876,Gögn!$F$2:$F$11876,$A106,Gögn!$A$2:$A$11876,AB$207)/1000</f>
        <v>1032310</v>
      </c>
      <c r="AC106" s="22">
        <f>SUMIFS(Gögn!$I$2:$I$11876,Gögn!$F$2:$F$11876,$A106,Gögn!$A$2:$A$11876,AC$207)/1000</f>
        <v>61170</v>
      </c>
      <c r="AD106" s="22">
        <f>SUMIFS(Gögn!$I$2:$I$11876,Gögn!$F$2:$F$11876,$A106,Gögn!$A$2:$A$11876,AD$207)/1000</f>
        <v>148925.65700000001</v>
      </c>
      <c r="AE106" s="22">
        <f>SUMIFS(Gögn!$I$2:$I$11876,Gögn!$F$2:$F$11876,$A106,Gögn!$A$2:$A$11876,AE$207)/1000</f>
        <v>240598.00099999999</v>
      </c>
      <c r="AF106" s="22">
        <f>SUMIFS(Gögn!$I$2:$I$11876,Gögn!$F$2:$F$11876,$A106,Gögn!$A$2:$A$11876,AF$207)/1000</f>
        <v>99834.263000000006</v>
      </c>
      <c r="AG106" s="22">
        <f>SUMIFS(Gögn!$I$2:$I$11876,Gögn!$F$2:$F$11876,$A106,Gögn!$A$2:$A$11876,AG$207)/1000</f>
        <v>15640.34</v>
      </c>
      <c r="AH106" s="22">
        <f>SUMIFS(Gögn!$I$2:$I$11876,Gögn!$F$2:$F$11876,$A106,Gögn!$A$2:$A$11876,AH$207)/1000</f>
        <v>1119777.287</v>
      </c>
      <c r="AI106" s="22">
        <f>SUMIFS(Gögn!$I$2:$I$11876,Gögn!$F$2:$F$11876,$A106,Gögn!$A$2:$A$11876,AI$207)/1000</f>
        <v>879015.90099999995</v>
      </c>
      <c r="AJ106" s="22">
        <f>SUMIFS(Gögn!$I$2:$I$11876,Gögn!$F$2:$F$11876,$A106,Gögn!$A$2:$A$11876,AJ$207)/1000</f>
        <v>3575627.585</v>
      </c>
      <c r="AK106" s="22">
        <f>SUMIFS(Gögn!$I$2:$I$11876,Gögn!$F$2:$F$11876,$A106,Gögn!$A$2:$A$11876,AK$207)/1000</f>
        <v>35140.705000000002</v>
      </c>
      <c r="AL106" s="22">
        <f>SUMIFS(Gögn!$I$2:$I$11876,Gögn!$F$2:$F$11876,$A106,Gögn!$A$2:$A$11876,AL$207)/1000</f>
        <v>374916.054</v>
      </c>
      <c r="AM106" s="22">
        <f>SUMIFS(Gögn!$I$2:$I$11876,Gögn!$F$2:$F$11876,$A106,Gögn!$A$2:$A$11876,AM$207)/1000</f>
        <v>889233.41799999995</v>
      </c>
      <c r="AN106" s="22">
        <f>SUMIFS(Gögn!$I$2:$I$11876,Gögn!$F$2:$F$11876,$A106,Gögn!$A$2:$A$11876,AN$207)/1000</f>
        <v>634783.63199999998</v>
      </c>
      <c r="AO106" s="22">
        <f>SUMIFS(Gögn!$I$2:$I$11876,Gögn!$F$2:$F$11876,$A106,Gögn!$A$2:$A$11876,AO$207)/1000</f>
        <v>1398792.6540000001</v>
      </c>
      <c r="AP106" s="22">
        <f>SUMIFS(Gögn!$I$2:$I$11876,Gögn!$F$2:$F$11876,$A106,Gögn!$A$2:$A$11876,AP$207)/1000</f>
        <v>82897.47</v>
      </c>
      <c r="AQ106" s="22">
        <f>SUMIFS(Gögn!$I$2:$I$11876,Gögn!$F$2:$F$11876,$A106,Gögn!$A$2:$A$11876,AQ$207)/1000</f>
        <v>4242036.26</v>
      </c>
      <c r="AR106" s="22">
        <f>SUMIFS(Gögn!$I$2:$I$11876,Gögn!$F$2:$F$11876,$A106,Gögn!$A$2:$A$11876,AR$207)/1000</f>
        <v>1509377.534</v>
      </c>
      <c r="AS106" s="22">
        <f>SUMIFS(Gögn!$I$2:$I$11876,Gögn!$F$2:$F$11876,$A106,Gögn!$A$2:$A$11876,AS$207)/1000</f>
        <v>3120564.88</v>
      </c>
      <c r="AT106" s="22">
        <f>SUMIFS(Gögn!$I$2:$I$11876,Gögn!$F$2:$F$11876,$A106,Gögn!$A$2:$A$11876,AT$207)/1000</f>
        <v>1917940.89</v>
      </c>
      <c r="AU106" s="22">
        <f>SUMIFS(Gögn!$I$2:$I$11876,Gögn!$F$2:$F$11876,$A106,Gögn!$A$2:$A$11876,AU$207)/1000</f>
        <v>9152.4449999999997</v>
      </c>
      <c r="AV106" s="22">
        <f>SUMIFS(Gögn!$I$2:$I$11876,Gögn!$F$2:$F$11876,$A106,Gögn!$A$2:$A$11876,AV$207)/1000</f>
        <v>336947.04300000001</v>
      </c>
      <c r="AW106" s="22">
        <f>SUMIFS(Gögn!$I$2:$I$11876,Gögn!$F$2:$F$11876,$A106,Gögn!$A$2:$A$11876,AW$207)/1000</f>
        <v>0</v>
      </c>
      <c r="AX106" s="22">
        <f>SUMIFS(Gögn!$I$2:$I$11876,Gögn!$F$2:$F$11876,$A106,Gögn!$A$2:$A$11876,AX$207)/1000</f>
        <v>48440.481</v>
      </c>
      <c r="AY106" s="22">
        <f>SUMIFS(Gögn!$I$2:$I$11876,Gögn!$F$2:$F$11876,$A106,Gögn!$A$2:$A$11876,AY$207)/1000</f>
        <v>42441.381999999998</v>
      </c>
      <c r="AZ106" s="22">
        <f>SUMIFS(Gögn!$I$2:$I$11876,Gögn!$F$2:$F$11876,$A106,Gögn!$A$2:$A$11876,AZ$207)/1000</f>
        <v>3374.79</v>
      </c>
      <c r="BA106" s="22">
        <f>SUMIFS(Gögn!$I$2:$I$11876,Gögn!$F$2:$F$11876,$A106,Gögn!$A$2:$A$11876,BA$207)/1000</f>
        <v>2888.8690000000001</v>
      </c>
      <c r="BB106" s="22">
        <f>SUMIFS(Gögn!$I$2:$I$11876,Gögn!$F$2:$F$11876,$A106,Gögn!$A$2:$A$11876,BB$207)/1000</f>
        <v>112064.45</v>
      </c>
      <c r="BC106" s="22">
        <f>SUMIFS(Gögn!$I$2:$I$11876,Gögn!$F$2:$F$11876,$A106,Gögn!$A$2:$A$11876,BC$207)/1000</f>
        <v>440353.59</v>
      </c>
      <c r="BD106" s="22">
        <f>SUMIFS(Gögn!$I$2:$I$11876,Gögn!$F$2:$F$11876,$A106,Gögn!$A$2:$A$11876,BD$207)/1000</f>
        <v>6692476.0290000001</v>
      </c>
      <c r="BE106" s="22">
        <f>SUMIFS(Gögn!$I$2:$I$11876,Gögn!$F$2:$F$11876,$A106,Gögn!$A$2:$A$11876,BE$207)/1000</f>
        <v>316255.68699999998</v>
      </c>
      <c r="BF106" s="22">
        <f>SUMIFS(Gögn!$I$2:$I$11876,Gögn!$F$2:$F$11876,$A106,Gögn!$A$2:$A$11876,BF$207)/1000</f>
        <v>271853.065</v>
      </c>
      <c r="BG106" s="22">
        <f>SUMIFS(Gögn!$I$2:$I$11876,Gögn!$F$2:$F$11876,$A106,Gögn!$A$2:$A$11876,BG$207)/1000</f>
        <v>648977.47900000005</v>
      </c>
      <c r="BH106" s="22">
        <f>SUMIFS(Gögn!$I$2:$I$11876,Gögn!$F$2:$F$11876,$A106,Gögn!$A$2:$A$11876,BH$207)/1000</f>
        <v>272759.19199999998</v>
      </c>
      <c r="BI106" s="22">
        <f>SUMIFS(Gögn!$I$2:$I$11876,Gögn!$F$2:$F$11876,$A106,Gögn!$A$2:$A$11876,BI$207)/1000</f>
        <v>735652.59600000002</v>
      </c>
      <c r="BJ106" s="22">
        <f>SUMIFS(Gögn!$I$2:$I$11876,Gögn!$F$2:$F$11876,$A106,Gögn!$A$2:$A$11876,BJ$207)/1000</f>
        <v>612858.679</v>
      </c>
      <c r="BK106" s="22">
        <f>SUMIFS(Gögn!$I$2:$I$11876,Gögn!$F$2:$F$11876,$A106,Gögn!$A$2:$A$11876,BK$207)/1000</f>
        <v>271255.35200000001</v>
      </c>
      <c r="BL106" s="22">
        <f>SUMIFS(Gögn!$I$2:$I$11876,Gögn!$F$2:$F$11876,$A106,Gögn!$A$2:$A$11876,BL$207)/1000</f>
        <v>704401.18900000001</v>
      </c>
      <c r="BM106" s="22">
        <f>SUMIFS(Gögn!$I$2:$I$11876,Gögn!$F$2:$F$11876,$A106,Gögn!$A$2:$A$11876,BM$207)/1000</f>
        <v>41772.987000000001</v>
      </c>
      <c r="BN106" s="22">
        <f>SUMIFS(Gögn!$I$2:$I$11876,Gögn!$F$2:$F$11876,$A106,Gögn!$A$2:$A$11876,BN$207)/1000</f>
        <v>20314.572</v>
      </c>
      <c r="BO106" s="22">
        <f>SUMIFS(Gögn!$I$2:$I$11876,Gögn!$F$2:$F$11876,$A106,Gögn!$A$2:$A$11876,BO$207)/1000</f>
        <v>203244.065</v>
      </c>
      <c r="BP106" s="22">
        <f>SUMIFS(Gögn!$I$2:$I$11876,Gögn!$F$2:$F$11876,$A106,Gögn!$A$2:$A$11876,BP$207)/1000</f>
        <v>14369.045</v>
      </c>
      <c r="BQ106" s="22">
        <f>SUMIFS(Gögn!$I$2:$I$11876,Gögn!$F$2:$F$11876,$A106,Gögn!$A$2:$A$11876,BQ$207)/1000</f>
        <v>16635.787</v>
      </c>
      <c r="BR106" s="22">
        <f>SUMIFS(Gögn!$I$2:$I$11876,Gögn!$F$2:$F$11876,$A106,Gögn!$A$2:$A$11876,BR$207)/1000</f>
        <v>15238.959000000001</v>
      </c>
      <c r="BS106" s="22">
        <f>SUMIFS(Gögn!$I$2:$I$11876,Gögn!$F$2:$F$11876,$A106,Gögn!$A$2:$A$11876,BS$207)/1000</f>
        <v>548167</v>
      </c>
      <c r="BT106" s="22">
        <f>SUMIFS(Gögn!$I$2:$I$11876,Gögn!$F$2:$F$11876,$A106,Gögn!$A$2:$A$11876,BT$207)/1000</f>
        <v>1956962</v>
      </c>
      <c r="BU106" s="22">
        <f>SUMIFS(Gögn!$I$2:$I$11876,Gögn!$F$2:$F$11876,$A106,Gögn!$A$2:$A$11876,BU$207)/1000</f>
        <v>51512</v>
      </c>
      <c r="BV106" s="22">
        <f>SUMIFS(Gögn!$I$2:$I$11876,Gögn!$F$2:$F$11876,$A106,Gögn!$A$2:$A$11876,BV$207)/1000</f>
        <v>122495.59699999999</v>
      </c>
      <c r="BW106" s="22">
        <f>SUMIFS(Gögn!$I$2:$I$11876,Gögn!$F$2:$F$11876,$A106,Gögn!$A$2:$A$11876,BW$207)/1000</f>
        <v>96589.534</v>
      </c>
      <c r="BX106" s="22">
        <f>SUMIFS(Gögn!$I$2:$I$11876,Gögn!$F$2:$F$11876,$A106,Gögn!$A$2:$A$11876,BX$207)/1000</f>
        <v>23032.157999999999</v>
      </c>
      <c r="BY106" s="22">
        <f>SUMIFS(Gögn!$I$2:$I$11876,Gögn!$F$2:$F$11876,$A106,Gögn!$A$2:$A$11876,BY$207)/1000</f>
        <v>426896.51500000001</v>
      </c>
      <c r="BZ106" s="22">
        <f>SUMIFS(Gögn!$I$2:$I$11876,Gögn!$F$2:$F$11876,$A106,Gögn!$A$2:$A$11876,BZ$207)/1000</f>
        <v>22492.576000000001</v>
      </c>
      <c r="CA106" s="22">
        <f>SUMIFS(Gögn!$I$2:$I$11876,Gögn!$F$2:$F$11876,$A106,Gögn!$A$2:$A$11876,CA$207)/1000</f>
        <v>-154645.701</v>
      </c>
      <c r="CB106" s="22">
        <f>SUMIFS(Gögn!$I$2:$I$11876,Gögn!$F$2:$F$11876,$A106,Gögn!$A$2:$A$11876,CB$207)/1000</f>
        <v>104191.592</v>
      </c>
      <c r="CC106" s="22">
        <f>SUMIFS(Gögn!$I$2:$I$11876,Gögn!$F$2:$F$11876,$A106,Gögn!$A$2:$A$11876,CC$207)/1000</f>
        <v>0</v>
      </c>
      <c r="CD106" s="22">
        <f>SUMIFS(Gögn!$I$2:$I$11876,Gögn!$F$2:$F$11876,$A106,Gögn!$A$2:$A$11876,CD$207)/1000</f>
        <v>0</v>
      </c>
    </row>
    <row r="107" spans="1:82" ht="15" customHeight="1">
      <c r="A107" s="5" t="s">
        <v>101</v>
      </c>
      <c r="B107" s="5"/>
      <c r="C107" s="23" t="s">
        <v>102</v>
      </c>
      <c r="D107" s="24">
        <f>SUM(E107:CD107)</f>
        <v>7811473.6500000004</v>
      </c>
      <c r="E107" s="24">
        <f>SUMIFS(Gögn!$I$2:$I$11876,Gögn!$F$2:$F$11876,$A107,Gögn!$A$2:$A$11876,E$207)/1000</f>
        <v>5343.91</v>
      </c>
      <c r="F107" s="24">
        <f>SUMIFS(Gögn!$I$2:$I$11876,Gögn!$F$2:$F$11876,$A107,Gögn!$A$2:$A$11876,F$207)/1000</f>
        <v>17238.521000000001</v>
      </c>
      <c r="G107" s="24">
        <f>SUMIFS(Gögn!$I$2:$I$11876,Gögn!$F$2:$F$11876,$A107,Gögn!$A$2:$A$11876,G$207)/1000</f>
        <v>13669.989</v>
      </c>
      <c r="H107" s="24">
        <f>SUMIFS(Gögn!$I$2:$I$11876,Gögn!$F$2:$F$11876,$A107,Gögn!$A$2:$A$11876,H$207)/1000</f>
        <v>140.40199999999999</v>
      </c>
      <c r="I107" s="24">
        <f>SUMIFS(Gögn!$I$2:$I$11876,Gögn!$F$2:$F$11876,$A107,Gögn!$A$2:$A$11876,I$207)/1000</f>
        <v>8070.6639999999998</v>
      </c>
      <c r="J107" s="24">
        <f>SUMIFS(Gögn!$I$2:$I$11876,Gögn!$F$2:$F$11876,$A107,Gögn!$A$2:$A$11876,J$207)/1000</f>
        <v>229.36199999999999</v>
      </c>
      <c r="K107" s="24">
        <f>SUMIFS(Gögn!$I$2:$I$11876,Gögn!$F$2:$F$11876,$A107,Gögn!$A$2:$A$11876,K$207)/1000</f>
        <v>229.756</v>
      </c>
      <c r="L107" s="24">
        <f>SUMIFS(Gögn!$I$2:$I$11876,Gögn!$F$2:$F$11876,$A107,Gögn!$A$2:$A$11876,L$207)/1000</f>
        <v>22</v>
      </c>
      <c r="M107" s="24">
        <f>SUMIFS(Gögn!$I$2:$I$11876,Gögn!$F$2:$F$11876,$A107,Gögn!$A$2:$A$11876,M$207)/1000</f>
        <v>65</v>
      </c>
      <c r="N107" s="24">
        <f>SUMIFS(Gögn!$I$2:$I$11876,Gögn!$F$2:$F$11876,$A107,Gögn!$A$2:$A$11876,N$207)/1000</f>
        <v>481</v>
      </c>
      <c r="O107" s="24">
        <f>SUMIFS(Gögn!$I$2:$I$11876,Gögn!$F$2:$F$11876,$A107,Gögn!$A$2:$A$11876,O$207)/1000</f>
        <v>2905</v>
      </c>
      <c r="P107" s="24">
        <f>SUMIFS(Gögn!$I$2:$I$11876,Gögn!$F$2:$F$11876,$A107,Gögn!$A$2:$A$11876,P$207)/1000</f>
        <v>2346</v>
      </c>
      <c r="Q107" s="24">
        <f>SUMIFS(Gögn!$I$2:$I$11876,Gögn!$F$2:$F$11876,$A107,Gögn!$A$2:$A$11876,Q$207)/1000</f>
        <v>1128</v>
      </c>
      <c r="R107" s="24">
        <f>SUMIFS(Gögn!$I$2:$I$11876,Gögn!$F$2:$F$11876,$A107,Gögn!$A$2:$A$11876,R$207)/1000</f>
        <v>2184607</v>
      </c>
      <c r="S107" s="24">
        <f>SUMIFS(Gögn!$I$2:$I$11876,Gögn!$F$2:$F$11876,$A107,Gögn!$A$2:$A$11876,S$207)/1000</f>
        <v>876.721</v>
      </c>
      <c r="T107" s="24">
        <f>SUMIFS(Gögn!$I$2:$I$11876,Gögn!$F$2:$F$11876,$A107,Gögn!$A$2:$A$11876,T$207)/1000</f>
        <v>199156.68100000001</v>
      </c>
      <c r="U107" s="24">
        <f>SUMIFS(Gögn!$I$2:$I$11876,Gögn!$F$2:$F$11876,$A107,Gögn!$A$2:$A$11876,U$207)/1000</f>
        <v>1492.7919999999999</v>
      </c>
      <c r="V107" s="24">
        <f>SUMIFS(Gögn!$I$2:$I$11876,Gögn!$F$2:$F$11876,$A107,Gögn!$A$2:$A$11876,V$207)/1000</f>
        <v>1204.933</v>
      </c>
      <c r="W107" s="24">
        <f>SUMIFS(Gögn!$I$2:$I$11876,Gögn!$F$2:$F$11876,$A107,Gögn!$A$2:$A$11876,W$207)/1000</f>
        <v>-153.26499999999999</v>
      </c>
      <c r="X107" s="24">
        <f>SUMIFS(Gögn!$I$2:$I$11876,Gögn!$F$2:$F$11876,$A107,Gögn!$A$2:$A$11876,X$207)/1000</f>
        <v>196.59700000000001</v>
      </c>
      <c r="Y107" s="24">
        <f>SUMIFS(Gögn!$I$2:$I$11876,Gögn!$F$2:$F$11876,$A107,Gögn!$A$2:$A$11876,Y$207)/1000</f>
        <v>12884</v>
      </c>
      <c r="Z107" s="24">
        <f>SUMIFS(Gögn!$I$2:$I$11876,Gögn!$F$2:$F$11876,$A107,Gögn!$A$2:$A$11876,Z$207)/1000</f>
        <v>1497</v>
      </c>
      <c r="AA107" s="24">
        <f>SUMIFS(Gögn!$I$2:$I$11876,Gögn!$F$2:$F$11876,$A107,Gögn!$A$2:$A$11876,AA$207)/1000</f>
        <v>839</v>
      </c>
      <c r="AB107" s="24">
        <f>SUMIFS(Gögn!$I$2:$I$11876,Gögn!$F$2:$F$11876,$A107,Gögn!$A$2:$A$11876,AB$207)/1000</f>
        <v>484</v>
      </c>
      <c r="AC107" s="24">
        <f>SUMIFS(Gögn!$I$2:$I$11876,Gögn!$F$2:$F$11876,$A107,Gögn!$A$2:$A$11876,AC$207)/1000</f>
        <v>0</v>
      </c>
      <c r="AD107" s="24">
        <f>SUMIFS(Gögn!$I$2:$I$11876,Gögn!$F$2:$F$11876,$A107,Gögn!$A$2:$A$11876,AD$207)/1000</f>
        <v>377.10199999999998</v>
      </c>
      <c r="AE107" s="24">
        <f>SUMIFS(Gögn!$I$2:$I$11876,Gögn!$F$2:$F$11876,$A107,Gögn!$A$2:$A$11876,AE$207)/1000</f>
        <v>431.55599999999998</v>
      </c>
      <c r="AF107" s="24">
        <f>SUMIFS(Gögn!$I$2:$I$11876,Gögn!$F$2:$F$11876,$A107,Gögn!$A$2:$A$11876,AF$207)/1000</f>
        <v>175.79400000000001</v>
      </c>
      <c r="AG107" s="24">
        <f>SUMIFS(Gögn!$I$2:$I$11876,Gögn!$F$2:$F$11876,$A107,Gögn!$A$2:$A$11876,AG$207)/1000</f>
        <v>2088.547</v>
      </c>
      <c r="AH107" s="24">
        <f>SUMIFS(Gögn!$I$2:$I$11876,Gögn!$F$2:$F$11876,$A107,Gögn!$A$2:$A$11876,AH$207)/1000</f>
        <v>923.125</v>
      </c>
      <c r="AI107" s="24">
        <f>SUMIFS(Gögn!$I$2:$I$11876,Gögn!$F$2:$F$11876,$A107,Gögn!$A$2:$A$11876,AI$207)/1000</f>
        <v>35472.281999999999</v>
      </c>
      <c r="AJ107" s="24">
        <f>SUMIFS(Gögn!$I$2:$I$11876,Gögn!$F$2:$F$11876,$A107,Gögn!$A$2:$A$11876,AJ$207)/1000</f>
        <v>1779278.787</v>
      </c>
      <c r="AK107" s="24">
        <f>SUMIFS(Gögn!$I$2:$I$11876,Gögn!$F$2:$F$11876,$A107,Gögn!$A$2:$A$11876,AK$207)/1000</f>
        <v>9.1150000000000002</v>
      </c>
      <c r="AL107" s="24">
        <f>SUMIFS(Gögn!$I$2:$I$11876,Gögn!$F$2:$F$11876,$A107,Gögn!$A$2:$A$11876,AL$207)/1000</f>
        <v>65.808000000000007</v>
      </c>
      <c r="AM107" s="24">
        <f>SUMIFS(Gögn!$I$2:$I$11876,Gögn!$F$2:$F$11876,$A107,Gögn!$A$2:$A$11876,AM$207)/1000</f>
        <v>366.63299999999998</v>
      </c>
      <c r="AN107" s="24">
        <f>SUMIFS(Gögn!$I$2:$I$11876,Gögn!$F$2:$F$11876,$A107,Gögn!$A$2:$A$11876,AN$207)/1000</f>
        <v>773.79300000000001</v>
      </c>
      <c r="AO107" s="24">
        <f>SUMIFS(Gögn!$I$2:$I$11876,Gögn!$F$2:$F$11876,$A107,Gögn!$A$2:$A$11876,AO$207)/1000</f>
        <v>833.59900000000005</v>
      </c>
      <c r="AP107" s="24">
        <f>SUMIFS(Gögn!$I$2:$I$11876,Gögn!$F$2:$F$11876,$A107,Gögn!$A$2:$A$11876,AP$207)/1000</f>
        <v>9.5719999999999992</v>
      </c>
      <c r="AQ107" s="24">
        <f>SUMIFS(Gögn!$I$2:$I$11876,Gögn!$F$2:$F$11876,$A107,Gögn!$A$2:$A$11876,AQ$207)/1000</f>
        <v>3006.7759999999998</v>
      </c>
      <c r="AR107" s="24">
        <f>SUMIFS(Gögn!$I$2:$I$11876,Gögn!$F$2:$F$11876,$A107,Gögn!$A$2:$A$11876,AR$207)/1000</f>
        <v>1938.7170000000001</v>
      </c>
      <c r="AS107" s="24">
        <f>SUMIFS(Gögn!$I$2:$I$11876,Gögn!$F$2:$F$11876,$A107,Gögn!$A$2:$A$11876,AS$207)/1000</f>
        <v>3179.7840000000001</v>
      </c>
      <c r="AT107" s="24">
        <f>SUMIFS(Gögn!$I$2:$I$11876,Gögn!$F$2:$F$11876,$A107,Gögn!$A$2:$A$11876,AT$207)/1000</f>
        <v>1121.4449999999999</v>
      </c>
      <c r="AU107" s="24">
        <f>SUMIFS(Gögn!$I$2:$I$11876,Gögn!$F$2:$F$11876,$A107,Gögn!$A$2:$A$11876,AU$207)/1000</f>
        <v>4.5890000000000004</v>
      </c>
      <c r="AV107" s="24">
        <f>SUMIFS(Gögn!$I$2:$I$11876,Gögn!$F$2:$F$11876,$A107,Gögn!$A$2:$A$11876,AV$207)/1000</f>
        <v>99036.486000000004</v>
      </c>
      <c r="AW107" s="24">
        <f>SUMIFS(Gögn!$I$2:$I$11876,Gögn!$F$2:$F$11876,$A107,Gögn!$A$2:$A$11876,AW$207)/1000</f>
        <v>8.3919999999999995</v>
      </c>
      <c r="AX107" s="24">
        <f>SUMIFS(Gögn!$I$2:$I$11876,Gögn!$F$2:$F$11876,$A107,Gögn!$A$2:$A$11876,AX$207)/1000</f>
        <v>33764.881000000001</v>
      </c>
      <c r="AY107" s="24">
        <f>SUMIFS(Gögn!$I$2:$I$11876,Gögn!$F$2:$F$11876,$A107,Gögn!$A$2:$A$11876,AY$207)/1000</f>
        <v>8.4860000000000007</v>
      </c>
      <c r="AZ107" s="24">
        <f>SUMIFS(Gögn!$I$2:$I$11876,Gögn!$F$2:$F$11876,$A107,Gögn!$A$2:$A$11876,AZ$207)/1000</f>
        <v>4.0030000000000001</v>
      </c>
      <c r="BA107" s="24">
        <f>SUMIFS(Gögn!$I$2:$I$11876,Gögn!$F$2:$F$11876,$A107,Gögn!$A$2:$A$11876,BA$207)/1000</f>
        <v>3.57</v>
      </c>
      <c r="BB107" s="24">
        <f>SUMIFS(Gögn!$I$2:$I$11876,Gögn!$F$2:$F$11876,$A107,Gögn!$A$2:$A$11876,BB$207)/1000</f>
        <v>1365.502</v>
      </c>
      <c r="BC107" s="24">
        <f>SUMIFS(Gögn!$I$2:$I$11876,Gögn!$F$2:$F$11876,$A107,Gögn!$A$2:$A$11876,BC$207)/1000</f>
        <v>59469.116999999998</v>
      </c>
      <c r="BD107" s="24">
        <f>SUMIFS(Gögn!$I$2:$I$11876,Gögn!$F$2:$F$11876,$A107,Gögn!$A$2:$A$11876,BD$207)/1000</f>
        <v>3236381.102</v>
      </c>
      <c r="BE107" s="24">
        <f>SUMIFS(Gögn!$I$2:$I$11876,Gögn!$F$2:$F$11876,$A107,Gögn!$A$2:$A$11876,BE$207)/1000</f>
        <v>952.65200000000004</v>
      </c>
      <c r="BF107" s="24">
        <f>SUMIFS(Gögn!$I$2:$I$11876,Gögn!$F$2:$F$11876,$A107,Gögn!$A$2:$A$11876,BF$207)/1000</f>
        <v>454.93400000000003</v>
      </c>
      <c r="BG107" s="24">
        <f>SUMIFS(Gögn!$I$2:$I$11876,Gögn!$F$2:$F$11876,$A107,Gögn!$A$2:$A$11876,BG$207)/1000</f>
        <v>447.959</v>
      </c>
      <c r="BH107" s="24">
        <f>SUMIFS(Gögn!$I$2:$I$11876,Gögn!$F$2:$F$11876,$A107,Gögn!$A$2:$A$11876,BH$207)/1000</f>
        <v>60.649000000000001</v>
      </c>
      <c r="BI107" s="24">
        <f>SUMIFS(Gögn!$I$2:$I$11876,Gögn!$F$2:$F$11876,$A107,Gögn!$A$2:$A$11876,BI$207)/1000</f>
        <v>1042.596</v>
      </c>
      <c r="BJ107" s="24">
        <f>SUMIFS(Gögn!$I$2:$I$11876,Gögn!$F$2:$F$11876,$A107,Gögn!$A$2:$A$11876,BJ$207)/1000</f>
        <v>516.91600000000005</v>
      </c>
      <c r="BK107" s="24">
        <f>SUMIFS(Gögn!$I$2:$I$11876,Gögn!$F$2:$F$11876,$A107,Gögn!$A$2:$A$11876,BK$207)/1000</f>
        <v>538.17499999999995</v>
      </c>
      <c r="BL107" s="24">
        <f>SUMIFS(Gögn!$I$2:$I$11876,Gögn!$F$2:$F$11876,$A107,Gögn!$A$2:$A$11876,BL$207)/1000</f>
        <v>1458.954</v>
      </c>
      <c r="BM107" s="24">
        <f>SUMIFS(Gögn!$I$2:$I$11876,Gögn!$F$2:$F$11876,$A107,Gögn!$A$2:$A$11876,BM$207)/1000</f>
        <v>56.838000000000001</v>
      </c>
      <c r="BN107" s="24">
        <f>SUMIFS(Gögn!$I$2:$I$11876,Gögn!$F$2:$F$11876,$A107,Gögn!$A$2:$A$11876,BN$207)/1000</f>
        <v>-7.8440000000000003</v>
      </c>
      <c r="BO107" s="24">
        <f>SUMIFS(Gögn!$I$2:$I$11876,Gögn!$F$2:$F$11876,$A107,Gögn!$A$2:$A$11876,BO$207)/1000</f>
        <v>87334.607000000004</v>
      </c>
      <c r="BP107" s="24">
        <f>SUMIFS(Gögn!$I$2:$I$11876,Gögn!$F$2:$F$11876,$A107,Gögn!$A$2:$A$11876,BP$207)/1000</f>
        <v>331.71600000000001</v>
      </c>
      <c r="BQ107" s="24">
        <f>SUMIFS(Gögn!$I$2:$I$11876,Gögn!$F$2:$F$11876,$A107,Gögn!$A$2:$A$11876,BQ$207)/1000</f>
        <v>280.46300000000002</v>
      </c>
      <c r="BR107" s="24">
        <f>SUMIFS(Gögn!$I$2:$I$11876,Gögn!$F$2:$F$11876,$A107,Gögn!$A$2:$A$11876,BR$207)/1000</f>
        <v>162.892</v>
      </c>
      <c r="BS107" s="24">
        <f>SUMIFS(Gögn!$I$2:$I$11876,Gögn!$F$2:$F$11876,$A107,Gögn!$A$2:$A$11876,BS$207)/1000</f>
        <v>165</v>
      </c>
      <c r="BT107" s="24">
        <f>SUMIFS(Gögn!$I$2:$I$11876,Gögn!$F$2:$F$11876,$A107,Gögn!$A$2:$A$11876,BT$207)/1000</f>
        <v>1395</v>
      </c>
      <c r="BU107" s="24">
        <f>SUMIFS(Gögn!$I$2:$I$11876,Gögn!$F$2:$F$11876,$A107,Gögn!$A$2:$A$11876,BU$207)/1000</f>
        <v>61</v>
      </c>
      <c r="BV107" s="24">
        <f>SUMIFS(Gögn!$I$2:$I$11876,Gögn!$F$2:$F$11876,$A107,Gögn!$A$2:$A$11876,BV$207)/1000</f>
        <v>80.123999999999995</v>
      </c>
      <c r="BW107" s="24">
        <f>SUMIFS(Gögn!$I$2:$I$11876,Gögn!$F$2:$F$11876,$A107,Gögn!$A$2:$A$11876,BW$207)/1000</f>
        <v>192.38800000000001</v>
      </c>
      <c r="BX107" s="24">
        <f>SUMIFS(Gögn!$I$2:$I$11876,Gögn!$F$2:$F$11876,$A107,Gögn!$A$2:$A$11876,BX$207)/1000</f>
        <v>3.6669999999999998</v>
      </c>
      <c r="BY107" s="24">
        <f>SUMIFS(Gögn!$I$2:$I$11876,Gögn!$F$2:$F$11876,$A107,Gögn!$A$2:$A$11876,BY$207)/1000</f>
        <v>264.26900000000001</v>
      </c>
      <c r="BZ107" s="24">
        <f>SUMIFS(Gögn!$I$2:$I$11876,Gögn!$F$2:$F$11876,$A107,Gögn!$A$2:$A$11876,BZ$207)/1000</f>
        <v>-58.941000000000003</v>
      </c>
      <c r="CA107" s="24">
        <f>SUMIFS(Gögn!$I$2:$I$11876,Gögn!$F$2:$F$11876,$A107,Gögn!$A$2:$A$11876,CA$207)/1000</f>
        <v>714.87599999999998</v>
      </c>
      <c r="CB107" s="24">
        <f>SUMIFS(Gögn!$I$2:$I$11876,Gögn!$F$2:$F$11876,$A107,Gögn!$A$2:$A$11876,CB$207)/1000</f>
        <v>-28.866</v>
      </c>
      <c r="CC107" s="24">
        <f>SUMIFS(Gögn!$I$2:$I$11876,Gögn!$F$2:$F$11876,$A107,Gögn!$A$2:$A$11876,CC$207)/1000</f>
        <v>0</v>
      </c>
      <c r="CD107" s="24">
        <f>SUMIFS(Gögn!$I$2:$I$11876,Gögn!$F$2:$F$11876,$A107,Gögn!$A$2:$A$11876,CD$207)/1000</f>
        <v>0</v>
      </c>
    </row>
    <row r="108" spans="1:82" ht="15" customHeight="1">
      <c r="A108" s="5" t="s">
        <v>103</v>
      </c>
      <c r="B108" s="5"/>
      <c r="C108" s="25" t="s">
        <v>104</v>
      </c>
      <c r="D108" s="22">
        <f>SUM(E108:CD108)</f>
        <v>8997.2530000000042</v>
      </c>
      <c r="E108" s="22">
        <f>SUMIFS(Gögn!$I$2:$I$11876,Gögn!$F$2:$F$11876,$A108,Gögn!$A$2:$A$11876,E$207)/1000</f>
        <v>539.44200000000001</v>
      </c>
      <c r="F108" s="22">
        <f>SUMIFS(Gögn!$I$2:$I$11876,Gögn!$F$2:$F$11876,$A108,Gögn!$A$2:$A$11876,F$207)/1000</f>
        <v>1128.2239999999999</v>
      </c>
      <c r="G108" s="22">
        <f>SUMIFS(Gögn!$I$2:$I$11876,Gögn!$F$2:$F$11876,$A108,Gögn!$A$2:$A$11876,G$207)/1000</f>
        <v>426.50599999999997</v>
      </c>
      <c r="H108" s="22">
        <f>SUMIFS(Gögn!$I$2:$I$11876,Gögn!$F$2:$F$11876,$A108,Gögn!$A$2:$A$11876,H$207)/1000</f>
        <v>6.2359999999999998</v>
      </c>
      <c r="I108" s="22">
        <f>SUMIFS(Gögn!$I$2:$I$11876,Gögn!$F$2:$F$11876,$A108,Gögn!$A$2:$A$11876,I$207)/1000</f>
        <v>382.28699999999998</v>
      </c>
      <c r="J108" s="22">
        <f>SUMIFS(Gögn!$I$2:$I$11876,Gögn!$F$2:$F$11876,$A108,Gögn!$A$2:$A$11876,J$207)/1000</f>
        <v>17.960999999999999</v>
      </c>
      <c r="K108" s="22">
        <f>SUMIFS(Gögn!$I$2:$I$11876,Gögn!$F$2:$F$11876,$A108,Gögn!$A$2:$A$11876,K$207)/1000</f>
        <v>7.867</v>
      </c>
      <c r="L108" s="22">
        <f>SUMIFS(Gögn!$I$2:$I$11876,Gögn!$F$2:$F$11876,$A108,Gögn!$A$2:$A$11876,L$207)/1000</f>
        <v>0</v>
      </c>
      <c r="M108" s="22">
        <f>SUMIFS(Gögn!$I$2:$I$11876,Gögn!$F$2:$F$11876,$A108,Gögn!$A$2:$A$11876,M$207)/1000</f>
        <v>0</v>
      </c>
      <c r="N108" s="22">
        <f>SUMIFS(Gögn!$I$2:$I$11876,Gögn!$F$2:$F$11876,$A108,Gögn!$A$2:$A$11876,N$207)/1000</f>
        <v>0</v>
      </c>
      <c r="O108" s="22">
        <f>SUMIFS(Gögn!$I$2:$I$11876,Gögn!$F$2:$F$11876,$A108,Gögn!$A$2:$A$11876,O$207)/1000</f>
        <v>0</v>
      </c>
      <c r="P108" s="22">
        <f>SUMIFS(Gögn!$I$2:$I$11876,Gögn!$F$2:$F$11876,$A108,Gögn!$A$2:$A$11876,P$207)/1000</f>
        <v>0</v>
      </c>
      <c r="Q108" s="22">
        <f>SUMIFS(Gögn!$I$2:$I$11876,Gögn!$F$2:$F$11876,$A108,Gögn!$A$2:$A$11876,Q$207)/1000</f>
        <v>0</v>
      </c>
      <c r="R108" s="22">
        <f>SUMIFS(Gögn!$I$2:$I$11876,Gögn!$F$2:$F$11876,$A108,Gögn!$A$2:$A$11876,R$207)/1000</f>
        <v>0</v>
      </c>
      <c r="S108" s="22">
        <f>SUMIFS(Gögn!$I$2:$I$11876,Gögn!$F$2:$F$11876,$A108,Gögn!$A$2:$A$11876,S$207)/1000</f>
        <v>0</v>
      </c>
      <c r="T108" s="22">
        <f>SUMIFS(Gögn!$I$2:$I$11876,Gögn!$F$2:$F$11876,$A108,Gögn!$A$2:$A$11876,T$207)/1000</f>
        <v>0</v>
      </c>
      <c r="U108" s="22">
        <f>SUMIFS(Gögn!$I$2:$I$11876,Gögn!$F$2:$F$11876,$A108,Gögn!$A$2:$A$11876,U$207)/1000</f>
        <v>0</v>
      </c>
      <c r="V108" s="22">
        <f>SUMIFS(Gögn!$I$2:$I$11876,Gögn!$F$2:$F$11876,$A108,Gögn!$A$2:$A$11876,V$207)/1000</f>
        <v>0</v>
      </c>
      <c r="W108" s="22">
        <f>SUMIFS(Gögn!$I$2:$I$11876,Gögn!$F$2:$F$11876,$A108,Gögn!$A$2:$A$11876,W$207)/1000</f>
        <v>-1735.4159999999999</v>
      </c>
      <c r="X108" s="22">
        <f>SUMIFS(Gögn!$I$2:$I$11876,Gögn!$F$2:$F$11876,$A108,Gögn!$A$2:$A$11876,X$207)/1000</f>
        <v>-1709.51</v>
      </c>
      <c r="Y108" s="22">
        <f>SUMIFS(Gögn!$I$2:$I$11876,Gögn!$F$2:$F$11876,$A108,Gögn!$A$2:$A$11876,Y$207)/1000</f>
        <v>42</v>
      </c>
      <c r="Z108" s="22">
        <f>SUMIFS(Gögn!$I$2:$I$11876,Gögn!$F$2:$F$11876,$A108,Gögn!$A$2:$A$11876,Z$207)/1000</f>
        <v>6</v>
      </c>
      <c r="AA108" s="22">
        <f>SUMIFS(Gögn!$I$2:$I$11876,Gögn!$F$2:$F$11876,$A108,Gögn!$A$2:$A$11876,AA$207)/1000</f>
        <v>10919</v>
      </c>
      <c r="AB108" s="22">
        <f>SUMIFS(Gögn!$I$2:$I$11876,Gögn!$F$2:$F$11876,$A108,Gögn!$A$2:$A$11876,AB$207)/1000</f>
        <v>0</v>
      </c>
      <c r="AC108" s="22">
        <f>SUMIFS(Gögn!$I$2:$I$11876,Gögn!$F$2:$F$11876,$A108,Gögn!$A$2:$A$11876,AC$207)/1000</f>
        <v>0</v>
      </c>
      <c r="AD108" s="22">
        <f>SUMIFS(Gögn!$I$2:$I$11876,Gögn!$F$2:$F$11876,$A108,Gögn!$A$2:$A$11876,AD$207)/1000</f>
        <v>0</v>
      </c>
      <c r="AE108" s="22">
        <f>SUMIFS(Gögn!$I$2:$I$11876,Gögn!$F$2:$F$11876,$A108,Gögn!$A$2:$A$11876,AE$207)/1000</f>
        <v>0</v>
      </c>
      <c r="AF108" s="22">
        <f>SUMIFS(Gögn!$I$2:$I$11876,Gögn!$F$2:$F$11876,$A108,Gögn!$A$2:$A$11876,AF$207)/1000</f>
        <v>0</v>
      </c>
      <c r="AG108" s="22">
        <f>SUMIFS(Gögn!$I$2:$I$11876,Gögn!$F$2:$F$11876,$A108,Gögn!$A$2:$A$11876,AG$207)/1000</f>
        <v>-38256.451999999997</v>
      </c>
      <c r="AH108" s="22">
        <f>SUMIFS(Gögn!$I$2:$I$11876,Gögn!$F$2:$F$11876,$A108,Gögn!$A$2:$A$11876,AH$207)/1000</f>
        <v>0</v>
      </c>
      <c r="AI108" s="22">
        <f>SUMIFS(Gögn!$I$2:$I$11876,Gögn!$F$2:$F$11876,$A108,Gögn!$A$2:$A$11876,AI$207)/1000</f>
        <v>0</v>
      </c>
      <c r="AJ108" s="22">
        <f>SUMIFS(Gögn!$I$2:$I$11876,Gögn!$F$2:$F$11876,$A108,Gögn!$A$2:$A$11876,AJ$207)/1000</f>
        <v>0</v>
      </c>
      <c r="AK108" s="22">
        <f>SUMIFS(Gögn!$I$2:$I$11876,Gögn!$F$2:$F$11876,$A108,Gögn!$A$2:$A$11876,AK$207)/1000</f>
        <v>0</v>
      </c>
      <c r="AL108" s="22">
        <f>SUMIFS(Gögn!$I$2:$I$11876,Gögn!$F$2:$F$11876,$A108,Gögn!$A$2:$A$11876,AL$207)/1000</f>
        <v>0</v>
      </c>
      <c r="AM108" s="22">
        <f>SUMIFS(Gögn!$I$2:$I$11876,Gögn!$F$2:$F$11876,$A108,Gögn!$A$2:$A$11876,AM$207)/1000</f>
        <v>0</v>
      </c>
      <c r="AN108" s="22">
        <f>SUMIFS(Gögn!$I$2:$I$11876,Gögn!$F$2:$F$11876,$A108,Gögn!$A$2:$A$11876,AN$207)/1000</f>
        <v>0</v>
      </c>
      <c r="AO108" s="22">
        <f>SUMIFS(Gögn!$I$2:$I$11876,Gögn!$F$2:$F$11876,$A108,Gögn!$A$2:$A$11876,AO$207)/1000</f>
        <v>0</v>
      </c>
      <c r="AP108" s="22">
        <f>SUMIFS(Gögn!$I$2:$I$11876,Gögn!$F$2:$F$11876,$A108,Gögn!$A$2:$A$11876,AP$207)/1000</f>
        <v>0</v>
      </c>
      <c r="AQ108" s="22">
        <f>SUMIFS(Gögn!$I$2:$I$11876,Gögn!$F$2:$F$11876,$A108,Gögn!$A$2:$A$11876,AQ$207)/1000</f>
        <v>0</v>
      </c>
      <c r="AR108" s="22">
        <f>SUMIFS(Gögn!$I$2:$I$11876,Gögn!$F$2:$F$11876,$A108,Gögn!$A$2:$A$11876,AR$207)/1000</f>
        <v>0</v>
      </c>
      <c r="AS108" s="22">
        <f>SUMIFS(Gögn!$I$2:$I$11876,Gögn!$F$2:$F$11876,$A108,Gögn!$A$2:$A$11876,AS$207)/1000</f>
        <v>0</v>
      </c>
      <c r="AT108" s="22">
        <f>SUMIFS(Gögn!$I$2:$I$11876,Gögn!$F$2:$F$11876,$A108,Gögn!$A$2:$A$11876,AT$207)/1000</f>
        <v>17.271999999999998</v>
      </c>
      <c r="AU108" s="22">
        <f>SUMIFS(Gögn!$I$2:$I$11876,Gögn!$F$2:$F$11876,$A108,Gögn!$A$2:$A$11876,AU$207)/1000</f>
        <v>0</v>
      </c>
      <c r="AV108" s="22">
        <f>SUMIFS(Gögn!$I$2:$I$11876,Gögn!$F$2:$F$11876,$A108,Gögn!$A$2:$A$11876,AV$207)/1000</f>
        <v>0</v>
      </c>
      <c r="AW108" s="22">
        <f>SUMIFS(Gögn!$I$2:$I$11876,Gögn!$F$2:$F$11876,$A108,Gögn!$A$2:$A$11876,AW$207)/1000</f>
        <v>0</v>
      </c>
      <c r="AX108" s="22">
        <f>SUMIFS(Gögn!$I$2:$I$11876,Gögn!$F$2:$F$11876,$A108,Gögn!$A$2:$A$11876,AX$207)/1000</f>
        <v>0</v>
      </c>
      <c r="AY108" s="22">
        <f>SUMIFS(Gögn!$I$2:$I$11876,Gögn!$F$2:$F$11876,$A108,Gögn!$A$2:$A$11876,AY$207)/1000</f>
        <v>0</v>
      </c>
      <c r="AZ108" s="22">
        <f>SUMIFS(Gögn!$I$2:$I$11876,Gögn!$F$2:$F$11876,$A108,Gögn!$A$2:$A$11876,AZ$207)/1000</f>
        <v>1828.2739999999999</v>
      </c>
      <c r="BA108" s="22">
        <f>SUMIFS(Gögn!$I$2:$I$11876,Gögn!$F$2:$F$11876,$A108,Gögn!$A$2:$A$11876,BA$207)/1000</f>
        <v>1161.5640000000001</v>
      </c>
      <c r="BB108" s="22">
        <f>SUMIFS(Gögn!$I$2:$I$11876,Gögn!$F$2:$F$11876,$A108,Gögn!$A$2:$A$11876,BB$207)/1000</f>
        <v>0</v>
      </c>
      <c r="BC108" s="22">
        <f>SUMIFS(Gögn!$I$2:$I$11876,Gögn!$F$2:$F$11876,$A108,Gögn!$A$2:$A$11876,BC$207)/1000</f>
        <v>0</v>
      </c>
      <c r="BD108" s="22">
        <f>SUMIFS(Gögn!$I$2:$I$11876,Gögn!$F$2:$F$11876,$A108,Gögn!$A$2:$A$11876,BD$207)/1000</f>
        <v>0</v>
      </c>
      <c r="BE108" s="22">
        <f>SUMIFS(Gögn!$I$2:$I$11876,Gögn!$F$2:$F$11876,$A108,Gögn!$A$2:$A$11876,BE$207)/1000</f>
        <v>0</v>
      </c>
      <c r="BF108" s="22">
        <f>SUMIFS(Gögn!$I$2:$I$11876,Gögn!$F$2:$F$11876,$A108,Gögn!$A$2:$A$11876,BF$207)/1000</f>
        <v>0</v>
      </c>
      <c r="BG108" s="22">
        <f>SUMIFS(Gögn!$I$2:$I$11876,Gögn!$F$2:$F$11876,$A108,Gögn!$A$2:$A$11876,BG$207)/1000</f>
        <v>0</v>
      </c>
      <c r="BH108" s="22">
        <f>SUMIFS(Gögn!$I$2:$I$11876,Gögn!$F$2:$F$11876,$A108,Gögn!$A$2:$A$11876,BH$207)/1000</f>
        <v>0</v>
      </c>
      <c r="BI108" s="22">
        <f>SUMIFS(Gögn!$I$2:$I$11876,Gögn!$F$2:$F$11876,$A108,Gögn!$A$2:$A$11876,BI$207)/1000</f>
        <v>468.291</v>
      </c>
      <c r="BJ108" s="22">
        <f>SUMIFS(Gögn!$I$2:$I$11876,Gögn!$F$2:$F$11876,$A108,Gögn!$A$2:$A$11876,BJ$207)/1000</f>
        <v>382.90699999999998</v>
      </c>
      <c r="BK108" s="22">
        <f>SUMIFS(Gögn!$I$2:$I$11876,Gögn!$F$2:$F$11876,$A108,Gögn!$A$2:$A$11876,BK$207)/1000</f>
        <v>258.798</v>
      </c>
      <c r="BL108" s="22">
        <f>SUMIFS(Gögn!$I$2:$I$11876,Gögn!$F$2:$F$11876,$A108,Gögn!$A$2:$A$11876,BL$207)/1000</f>
        <v>3146.241</v>
      </c>
      <c r="BM108" s="22">
        <f>SUMIFS(Gögn!$I$2:$I$11876,Gögn!$F$2:$F$11876,$A108,Gögn!$A$2:$A$11876,BM$207)/1000</f>
        <v>0</v>
      </c>
      <c r="BN108" s="22">
        <f>SUMIFS(Gögn!$I$2:$I$11876,Gögn!$F$2:$F$11876,$A108,Gögn!$A$2:$A$11876,BN$207)/1000</f>
        <v>0</v>
      </c>
      <c r="BO108" s="22">
        <f>SUMIFS(Gögn!$I$2:$I$11876,Gögn!$F$2:$F$11876,$A108,Gögn!$A$2:$A$11876,BO$207)/1000</f>
        <v>8027.32</v>
      </c>
      <c r="BP108" s="22">
        <f>SUMIFS(Gögn!$I$2:$I$11876,Gögn!$F$2:$F$11876,$A108,Gögn!$A$2:$A$11876,BP$207)/1000</f>
        <v>0</v>
      </c>
      <c r="BQ108" s="22">
        <f>SUMIFS(Gögn!$I$2:$I$11876,Gögn!$F$2:$F$11876,$A108,Gögn!$A$2:$A$11876,BQ$207)/1000</f>
        <v>122.745</v>
      </c>
      <c r="BR108" s="22">
        <f>SUMIFS(Gögn!$I$2:$I$11876,Gögn!$F$2:$F$11876,$A108,Gögn!$A$2:$A$11876,BR$207)/1000</f>
        <v>0</v>
      </c>
      <c r="BS108" s="22">
        <f>SUMIFS(Gögn!$I$2:$I$11876,Gögn!$F$2:$F$11876,$A108,Gögn!$A$2:$A$11876,BS$207)/1000</f>
        <v>0</v>
      </c>
      <c r="BT108" s="22">
        <f>SUMIFS(Gögn!$I$2:$I$11876,Gögn!$F$2:$F$11876,$A108,Gögn!$A$2:$A$11876,BT$207)/1000</f>
        <v>10528</v>
      </c>
      <c r="BU108" s="22">
        <f>SUMIFS(Gögn!$I$2:$I$11876,Gögn!$F$2:$F$11876,$A108,Gögn!$A$2:$A$11876,BU$207)/1000</f>
        <v>0</v>
      </c>
      <c r="BV108" s="22">
        <f>SUMIFS(Gögn!$I$2:$I$11876,Gögn!$F$2:$F$11876,$A108,Gögn!$A$2:$A$11876,BV$207)/1000</f>
        <v>10915.769</v>
      </c>
      <c r="BW108" s="22">
        <f>SUMIFS(Gögn!$I$2:$I$11876,Gögn!$F$2:$F$11876,$A108,Gögn!$A$2:$A$11876,BW$207)/1000</f>
        <v>147.10300000000001</v>
      </c>
      <c r="BX108" s="22">
        <f>SUMIFS(Gögn!$I$2:$I$11876,Gögn!$F$2:$F$11876,$A108,Gögn!$A$2:$A$11876,BX$207)/1000</f>
        <v>-4.7089999999999996</v>
      </c>
      <c r="BY108" s="22">
        <f>SUMIFS(Gögn!$I$2:$I$11876,Gögn!$F$2:$F$11876,$A108,Gögn!$A$2:$A$11876,BY$207)/1000</f>
        <v>0</v>
      </c>
      <c r="BZ108" s="22">
        <f>SUMIFS(Gögn!$I$2:$I$11876,Gögn!$F$2:$F$11876,$A108,Gögn!$A$2:$A$11876,BZ$207)/1000</f>
        <v>0</v>
      </c>
      <c r="CA108" s="22">
        <f>SUMIFS(Gögn!$I$2:$I$11876,Gögn!$F$2:$F$11876,$A108,Gögn!$A$2:$A$11876,CA$207)/1000</f>
        <v>0</v>
      </c>
      <c r="CB108" s="22">
        <f>SUMIFS(Gögn!$I$2:$I$11876,Gögn!$F$2:$F$11876,$A108,Gögn!$A$2:$A$11876,CB$207)/1000</f>
        <v>223.53299999999999</v>
      </c>
      <c r="CC108" s="22">
        <f>SUMIFS(Gögn!$I$2:$I$11876,Gögn!$F$2:$F$11876,$A108,Gögn!$A$2:$A$11876,CC$207)/1000</f>
        <v>0</v>
      </c>
      <c r="CD108" s="22">
        <f>SUMIFS(Gögn!$I$2:$I$11876,Gögn!$F$2:$F$11876,$A108,Gögn!$A$2:$A$11876,CD$207)/1000</f>
        <v>0</v>
      </c>
    </row>
    <row r="109" spans="1:82" s="48" customFormat="1" ht="15" customHeight="1">
      <c r="A109" s="45" t="s">
        <v>465</v>
      </c>
      <c r="B109" s="45"/>
      <c r="C109" s="26" t="s">
        <v>292</v>
      </c>
      <c r="D109" s="46">
        <f>SUM(E109:CD109)</f>
        <v>82382627.800000012</v>
      </c>
      <c r="E109" s="46">
        <f t="shared" ref="E109:BP109" si="55">SUM(E106:E108)</f>
        <v>3211772.7590000001</v>
      </c>
      <c r="F109" s="46">
        <f t="shared" si="55"/>
        <v>2836781.9029999999</v>
      </c>
      <c r="G109" s="46">
        <f t="shared" si="55"/>
        <v>4943185.2630000003</v>
      </c>
      <c r="H109" s="46">
        <f t="shared" si="55"/>
        <v>166999.54700000002</v>
      </c>
      <c r="I109" s="46">
        <f t="shared" si="55"/>
        <v>396247.821</v>
      </c>
      <c r="J109" s="46">
        <f t="shared" si="55"/>
        <v>-128441.55200000001</v>
      </c>
      <c r="K109" s="46">
        <f t="shared" si="55"/>
        <v>17201.582999999999</v>
      </c>
      <c r="L109" s="46">
        <f t="shared" si="55"/>
        <v>22770</v>
      </c>
      <c r="M109" s="46">
        <f t="shared" si="55"/>
        <v>2875526</v>
      </c>
      <c r="N109" s="46">
        <f t="shared" si="55"/>
        <v>757338</v>
      </c>
      <c r="O109" s="46">
        <f t="shared" si="55"/>
        <v>1500917</v>
      </c>
      <c r="P109" s="46">
        <f t="shared" si="55"/>
        <v>2149677</v>
      </c>
      <c r="Q109" s="46">
        <f t="shared" si="55"/>
        <v>-46329</v>
      </c>
      <c r="R109" s="46">
        <f t="shared" si="55"/>
        <v>5225251</v>
      </c>
      <c r="S109" s="46">
        <f t="shared" si="55"/>
        <v>465178.45900000003</v>
      </c>
      <c r="T109" s="46">
        <f t="shared" si="55"/>
        <v>439743.245</v>
      </c>
      <c r="U109" s="46">
        <f t="shared" si="55"/>
        <v>211099.21899999998</v>
      </c>
      <c r="V109" s="46">
        <f t="shared" si="55"/>
        <v>505262.92700000003</v>
      </c>
      <c r="W109" s="46">
        <f t="shared" si="55"/>
        <v>28762.024999999998</v>
      </c>
      <c r="X109" s="46">
        <f t="shared" si="55"/>
        <v>137438.823</v>
      </c>
      <c r="Y109" s="46">
        <f t="shared" si="55"/>
        <v>9537699</v>
      </c>
      <c r="Z109" s="46">
        <f t="shared" si="55"/>
        <v>3256615</v>
      </c>
      <c r="AA109" s="46">
        <f t="shared" si="55"/>
        <v>2105959</v>
      </c>
      <c r="AB109" s="46">
        <f t="shared" si="55"/>
        <v>1032794</v>
      </c>
      <c r="AC109" s="46">
        <f t="shared" si="55"/>
        <v>61170</v>
      </c>
      <c r="AD109" s="46">
        <f t="shared" si="55"/>
        <v>149302.75900000002</v>
      </c>
      <c r="AE109" s="46">
        <f t="shared" si="55"/>
        <v>241029.557</v>
      </c>
      <c r="AF109" s="46">
        <f t="shared" si="55"/>
        <v>100010.057</v>
      </c>
      <c r="AG109" s="46">
        <f t="shared" si="55"/>
        <v>-20527.564999999999</v>
      </c>
      <c r="AH109" s="46">
        <f t="shared" si="55"/>
        <v>1120700.412</v>
      </c>
      <c r="AI109" s="46">
        <f t="shared" si="55"/>
        <v>914488.18299999996</v>
      </c>
      <c r="AJ109" s="46">
        <f t="shared" si="55"/>
        <v>5354906.3719999995</v>
      </c>
      <c r="AK109" s="46">
        <f t="shared" si="55"/>
        <v>35149.82</v>
      </c>
      <c r="AL109" s="46">
        <f t="shared" si="55"/>
        <v>374981.86200000002</v>
      </c>
      <c r="AM109" s="46">
        <f t="shared" si="55"/>
        <v>889600.05099999998</v>
      </c>
      <c r="AN109" s="46">
        <f t="shared" si="55"/>
        <v>635557.42499999993</v>
      </c>
      <c r="AO109" s="46">
        <f t="shared" si="55"/>
        <v>1399626.253</v>
      </c>
      <c r="AP109" s="46">
        <f t="shared" si="55"/>
        <v>82907.042000000001</v>
      </c>
      <c r="AQ109" s="46">
        <f t="shared" si="55"/>
        <v>4245043.0359999994</v>
      </c>
      <c r="AR109" s="46">
        <f t="shared" si="55"/>
        <v>1511316.2509999999</v>
      </c>
      <c r="AS109" s="46">
        <f t="shared" si="55"/>
        <v>3123744.6639999999</v>
      </c>
      <c r="AT109" s="46">
        <f t="shared" si="55"/>
        <v>1919079.6070000001</v>
      </c>
      <c r="AU109" s="46">
        <f t="shared" si="55"/>
        <v>9157.0339999999997</v>
      </c>
      <c r="AV109" s="46">
        <f t="shared" si="55"/>
        <v>435983.52899999998</v>
      </c>
      <c r="AW109" s="46">
        <f t="shared" si="55"/>
        <v>8.3919999999999995</v>
      </c>
      <c r="AX109" s="46">
        <f t="shared" si="55"/>
        <v>82205.361999999994</v>
      </c>
      <c r="AY109" s="46">
        <f t="shared" si="55"/>
        <v>42449.867999999995</v>
      </c>
      <c r="AZ109" s="46">
        <f t="shared" si="55"/>
        <v>5207.067</v>
      </c>
      <c r="BA109" s="46">
        <f t="shared" si="55"/>
        <v>4054.0030000000006</v>
      </c>
      <c r="BB109" s="46">
        <f t="shared" si="55"/>
        <v>113429.95199999999</v>
      </c>
      <c r="BC109" s="46">
        <f t="shared" si="55"/>
        <v>499822.70700000005</v>
      </c>
      <c r="BD109" s="46">
        <f t="shared" si="55"/>
        <v>9928857.131000001</v>
      </c>
      <c r="BE109" s="46">
        <f t="shared" si="55"/>
        <v>317208.33899999998</v>
      </c>
      <c r="BF109" s="46">
        <f t="shared" si="55"/>
        <v>272307.99900000001</v>
      </c>
      <c r="BG109" s="46">
        <f t="shared" si="55"/>
        <v>649425.43800000008</v>
      </c>
      <c r="BH109" s="46">
        <f t="shared" si="55"/>
        <v>272819.84099999996</v>
      </c>
      <c r="BI109" s="46">
        <f t="shared" si="55"/>
        <v>737163.48300000001</v>
      </c>
      <c r="BJ109" s="46">
        <f t="shared" si="55"/>
        <v>613758.50199999998</v>
      </c>
      <c r="BK109" s="46">
        <f t="shared" si="55"/>
        <v>272052.32500000001</v>
      </c>
      <c r="BL109" s="46">
        <f t="shared" si="55"/>
        <v>709006.38400000008</v>
      </c>
      <c r="BM109" s="46">
        <f t="shared" si="55"/>
        <v>41829.825000000004</v>
      </c>
      <c r="BN109" s="46">
        <f t="shared" si="55"/>
        <v>20306.727999999999</v>
      </c>
      <c r="BO109" s="46">
        <f t="shared" si="55"/>
        <v>298605.99200000003</v>
      </c>
      <c r="BP109" s="46">
        <f t="shared" si="55"/>
        <v>14700.761</v>
      </c>
      <c r="BQ109" s="46">
        <f t="shared" ref="BQ109:BX109" si="56">SUM(BQ106:BQ108)</f>
        <v>17038.994999999999</v>
      </c>
      <c r="BR109" s="46">
        <f t="shared" si="56"/>
        <v>15401.851000000001</v>
      </c>
      <c r="BS109" s="46">
        <f t="shared" si="56"/>
        <v>548332</v>
      </c>
      <c r="BT109" s="46">
        <f t="shared" si="56"/>
        <v>1968885</v>
      </c>
      <c r="BU109" s="46">
        <f t="shared" si="56"/>
        <v>51573</v>
      </c>
      <c r="BV109" s="46">
        <f t="shared" si="56"/>
        <v>133491.49</v>
      </c>
      <c r="BW109" s="46">
        <f t="shared" si="56"/>
        <v>96929.025000000009</v>
      </c>
      <c r="BX109" s="46">
        <f t="shared" si="56"/>
        <v>23031.116000000002</v>
      </c>
      <c r="BY109" s="46">
        <f t="shared" ref="BY109:CB109" si="57">SUM(BY106:BY108)</f>
        <v>427160.78399999999</v>
      </c>
      <c r="BZ109" s="46">
        <f t="shared" si="57"/>
        <v>22433.635000000002</v>
      </c>
      <c r="CA109" s="46">
        <f t="shared" si="57"/>
        <v>-153930.82500000001</v>
      </c>
      <c r="CB109" s="46">
        <f t="shared" si="57"/>
        <v>104386.25900000001</v>
      </c>
      <c r="CC109" s="46">
        <f t="shared" ref="CC109:CD109" si="58">SUM(CC106:CC108)</f>
        <v>0</v>
      </c>
      <c r="CD109" s="46">
        <f t="shared" si="58"/>
        <v>0</v>
      </c>
    </row>
    <row r="110" spans="1:82" ht="15" customHeight="1">
      <c r="A110" s="5" t="s">
        <v>465</v>
      </c>
      <c r="B110" s="5"/>
      <c r="C110" s="25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</row>
    <row r="111" spans="1:82" ht="15" customHeight="1">
      <c r="A111" s="5" t="s">
        <v>465</v>
      </c>
      <c r="B111" s="5"/>
      <c r="C111" s="27" t="s">
        <v>105</v>
      </c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</row>
    <row r="112" spans="1:82" ht="15" customHeight="1">
      <c r="A112" s="5" t="s">
        <v>106</v>
      </c>
      <c r="B112" s="5"/>
      <c r="C112" s="25" t="s">
        <v>107</v>
      </c>
      <c r="D112" s="22">
        <f>SUM(E112:CD112)</f>
        <v>35127094.896999985</v>
      </c>
      <c r="E112" s="22">
        <f>SUMIFS(Gögn!$I$2:$I$11876,Gögn!$F$2:$F$11876,$A112,Gögn!$A$2:$A$11876,E$207)/1000</f>
        <v>1068175.2660000001</v>
      </c>
      <c r="F112" s="22">
        <f>SUMIFS(Gögn!$I$2:$I$11876,Gögn!$F$2:$F$11876,$A112,Gögn!$A$2:$A$11876,F$207)/1000</f>
        <v>1825700.618</v>
      </c>
      <c r="G112" s="22">
        <f>SUMIFS(Gögn!$I$2:$I$11876,Gögn!$F$2:$F$11876,$A112,Gögn!$A$2:$A$11876,G$207)/1000</f>
        <v>1038500.083</v>
      </c>
      <c r="H112" s="22">
        <f>SUMIFS(Gögn!$I$2:$I$11876,Gögn!$F$2:$F$11876,$A112,Gögn!$A$2:$A$11876,H$207)/1000</f>
        <v>92988.49</v>
      </c>
      <c r="I112" s="22">
        <f>SUMIFS(Gögn!$I$2:$I$11876,Gögn!$F$2:$F$11876,$A112,Gögn!$A$2:$A$11876,I$207)/1000</f>
        <v>1235284.7120000001</v>
      </c>
      <c r="J112" s="22">
        <f>SUMIFS(Gögn!$I$2:$I$11876,Gögn!$F$2:$F$11876,$A112,Gögn!$A$2:$A$11876,J$207)/1000</f>
        <v>50944.516000000003</v>
      </c>
      <c r="K112" s="22">
        <f>SUMIFS(Gögn!$I$2:$I$11876,Gögn!$F$2:$F$11876,$A112,Gögn!$A$2:$A$11876,K$207)/1000</f>
        <v>19077.937000000002</v>
      </c>
      <c r="L112" s="22">
        <f>SUMIFS(Gögn!$I$2:$I$11876,Gögn!$F$2:$F$11876,$A112,Gögn!$A$2:$A$11876,L$207)/1000</f>
        <v>40671</v>
      </c>
      <c r="M112" s="22">
        <f>SUMIFS(Gögn!$I$2:$I$11876,Gögn!$F$2:$F$11876,$A112,Gögn!$A$2:$A$11876,M$207)/1000</f>
        <v>217926</v>
      </c>
      <c r="N112" s="22">
        <f>SUMIFS(Gögn!$I$2:$I$11876,Gögn!$F$2:$F$11876,$A112,Gögn!$A$2:$A$11876,N$207)/1000</f>
        <v>711373</v>
      </c>
      <c r="O112" s="22">
        <f>SUMIFS(Gögn!$I$2:$I$11876,Gögn!$F$2:$F$11876,$A112,Gögn!$A$2:$A$11876,O$207)/1000</f>
        <v>1343191</v>
      </c>
      <c r="P112" s="22">
        <f>SUMIFS(Gögn!$I$2:$I$11876,Gögn!$F$2:$F$11876,$A112,Gögn!$A$2:$A$11876,P$207)/1000</f>
        <v>1324886</v>
      </c>
      <c r="Q112" s="22">
        <f>SUMIFS(Gögn!$I$2:$I$11876,Gögn!$F$2:$F$11876,$A112,Gögn!$A$2:$A$11876,Q$207)/1000</f>
        <v>994937</v>
      </c>
      <c r="R112" s="22">
        <f>SUMIFS(Gögn!$I$2:$I$11876,Gögn!$F$2:$F$11876,$A112,Gögn!$A$2:$A$11876,R$207)/1000</f>
        <v>3323415</v>
      </c>
      <c r="S112" s="22">
        <f>SUMIFS(Gögn!$I$2:$I$11876,Gögn!$F$2:$F$11876,$A112,Gögn!$A$2:$A$11876,S$207)/1000</f>
        <v>221355.739</v>
      </c>
      <c r="T112" s="22">
        <f>SUMIFS(Gögn!$I$2:$I$11876,Gögn!$F$2:$F$11876,$A112,Gögn!$A$2:$A$11876,T$207)/1000</f>
        <v>263323.18099999998</v>
      </c>
      <c r="U112" s="22">
        <f>SUMIFS(Gögn!$I$2:$I$11876,Gögn!$F$2:$F$11876,$A112,Gögn!$A$2:$A$11876,U$207)/1000</f>
        <v>302930.18400000001</v>
      </c>
      <c r="V112" s="22">
        <f>SUMIFS(Gögn!$I$2:$I$11876,Gögn!$F$2:$F$11876,$A112,Gögn!$A$2:$A$11876,V$207)/1000</f>
        <v>35475.614000000001</v>
      </c>
      <c r="W112" s="22">
        <f>SUMIFS(Gögn!$I$2:$I$11876,Gögn!$F$2:$F$11876,$A112,Gögn!$A$2:$A$11876,W$207)/1000</f>
        <v>6919.0069999999996</v>
      </c>
      <c r="X112" s="22">
        <f>SUMIFS(Gögn!$I$2:$I$11876,Gögn!$F$2:$F$11876,$A112,Gögn!$A$2:$A$11876,X$207)/1000</f>
        <v>27726.715</v>
      </c>
      <c r="Y112" s="22">
        <f>SUMIFS(Gögn!$I$2:$I$11876,Gögn!$F$2:$F$11876,$A112,Gögn!$A$2:$A$11876,Y$207)/1000</f>
        <v>3812258</v>
      </c>
      <c r="Z112" s="22">
        <f>SUMIFS(Gögn!$I$2:$I$11876,Gögn!$F$2:$F$11876,$A112,Gögn!$A$2:$A$11876,Z$207)/1000</f>
        <v>567115</v>
      </c>
      <c r="AA112" s="22">
        <f>SUMIFS(Gögn!$I$2:$I$11876,Gögn!$F$2:$F$11876,$A112,Gögn!$A$2:$A$11876,AA$207)/1000</f>
        <v>1733995</v>
      </c>
      <c r="AB112" s="22">
        <f>SUMIFS(Gögn!$I$2:$I$11876,Gögn!$F$2:$F$11876,$A112,Gögn!$A$2:$A$11876,AB$207)/1000</f>
        <v>77151</v>
      </c>
      <c r="AC112" s="22">
        <f>SUMIFS(Gögn!$I$2:$I$11876,Gögn!$F$2:$F$11876,$A112,Gögn!$A$2:$A$11876,AC$207)/1000</f>
        <v>-17013</v>
      </c>
      <c r="AD112" s="22">
        <f>SUMIFS(Gögn!$I$2:$I$11876,Gögn!$F$2:$F$11876,$A112,Gögn!$A$2:$A$11876,AD$207)/1000</f>
        <v>99697.778999999995</v>
      </c>
      <c r="AE112" s="22">
        <f>SUMIFS(Gögn!$I$2:$I$11876,Gögn!$F$2:$F$11876,$A112,Gögn!$A$2:$A$11876,AE$207)/1000</f>
        <v>70042.740999999995</v>
      </c>
      <c r="AF112" s="22">
        <f>SUMIFS(Gögn!$I$2:$I$11876,Gögn!$F$2:$F$11876,$A112,Gögn!$A$2:$A$11876,AF$207)/1000</f>
        <v>61376.635999999999</v>
      </c>
      <c r="AG112" s="22">
        <f>SUMIFS(Gögn!$I$2:$I$11876,Gögn!$F$2:$F$11876,$A112,Gögn!$A$2:$A$11876,AG$207)/1000</f>
        <v>15279.587</v>
      </c>
      <c r="AH112" s="22">
        <f>SUMIFS(Gögn!$I$2:$I$11876,Gögn!$F$2:$F$11876,$A112,Gögn!$A$2:$A$11876,AH$207)/1000</f>
        <v>7159.4570000000003</v>
      </c>
      <c r="AI112" s="22">
        <f>SUMIFS(Gögn!$I$2:$I$11876,Gögn!$F$2:$F$11876,$A112,Gögn!$A$2:$A$11876,AI$207)/1000</f>
        <v>95740.979000000007</v>
      </c>
      <c r="AJ112" s="22">
        <f>SUMIFS(Gögn!$I$2:$I$11876,Gögn!$F$2:$F$11876,$A112,Gögn!$A$2:$A$11876,AJ$207)/1000</f>
        <v>973599.89099999995</v>
      </c>
      <c r="AK112" s="22">
        <f>SUMIFS(Gögn!$I$2:$I$11876,Gögn!$F$2:$F$11876,$A112,Gögn!$A$2:$A$11876,AK$207)/1000</f>
        <v>25520.228999999999</v>
      </c>
      <c r="AL112" s="22">
        <f>SUMIFS(Gögn!$I$2:$I$11876,Gögn!$F$2:$F$11876,$A112,Gögn!$A$2:$A$11876,AL$207)/1000</f>
        <v>124877.84299999999</v>
      </c>
      <c r="AM112" s="22">
        <f>SUMIFS(Gögn!$I$2:$I$11876,Gögn!$F$2:$F$11876,$A112,Gögn!$A$2:$A$11876,AM$207)/1000</f>
        <v>77897.125</v>
      </c>
      <c r="AN112" s="22">
        <f>SUMIFS(Gögn!$I$2:$I$11876,Gögn!$F$2:$F$11876,$A112,Gögn!$A$2:$A$11876,AN$207)/1000</f>
        <v>58531.298000000003</v>
      </c>
      <c r="AO112" s="22">
        <f>SUMIFS(Gögn!$I$2:$I$11876,Gögn!$F$2:$F$11876,$A112,Gögn!$A$2:$A$11876,AO$207)/1000</f>
        <v>36861.108999999997</v>
      </c>
      <c r="AP112" s="22">
        <f>SUMIFS(Gögn!$I$2:$I$11876,Gögn!$F$2:$F$11876,$A112,Gögn!$A$2:$A$11876,AP$207)/1000</f>
        <v>670.64700000000005</v>
      </c>
      <c r="AQ112" s="22">
        <f>SUMIFS(Gögn!$I$2:$I$11876,Gögn!$F$2:$F$11876,$A112,Gögn!$A$2:$A$11876,AQ$207)/1000</f>
        <v>2781745.9130000002</v>
      </c>
      <c r="AR112" s="22">
        <f>SUMIFS(Gögn!$I$2:$I$11876,Gögn!$F$2:$F$11876,$A112,Gögn!$A$2:$A$11876,AR$207)/1000</f>
        <v>886045.33100000001</v>
      </c>
      <c r="AS112" s="22">
        <f>SUMIFS(Gögn!$I$2:$I$11876,Gögn!$F$2:$F$11876,$A112,Gögn!$A$2:$A$11876,AS$207)/1000</f>
        <v>641369.12699999998</v>
      </c>
      <c r="AT112" s="22">
        <f>SUMIFS(Gögn!$I$2:$I$11876,Gögn!$F$2:$F$11876,$A112,Gögn!$A$2:$A$11876,AT$207)/1000</f>
        <v>736483.55599999998</v>
      </c>
      <c r="AU112" s="22">
        <f>SUMIFS(Gögn!$I$2:$I$11876,Gögn!$F$2:$F$11876,$A112,Gögn!$A$2:$A$11876,AU$207)/1000</f>
        <v>0</v>
      </c>
      <c r="AV112" s="22">
        <f>SUMIFS(Gögn!$I$2:$I$11876,Gögn!$F$2:$F$11876,$A112,Gögn!$A$2:$A$11876,AV$207)/1000</f>
        <v>10453.565000000001</v>
      </c>
      <c r="AW112" s="22">
        <f>SUMIFS(Gögn!$I$2:$I$11876,Gögn!$F$2:$F$11876,$A112,Gögn!$A$2:$A$11876,AW$207)/1000</f>
        <v>0</v>
      </c>
      <c r="AX112" s="22">
        <f>SUMIFS(Gögn!$I$2:$I$11876,Gögn!$F$2:$F$11876,$A112,Gögn!$A$2:$A$11876,AX$207)/1000</f>
        <v>9836.5079999999998</v>
      </c>
      <c r="AY112" s="22">
        <f>SUMIFS(Gögn!$I$2:$I$11876,Gögn!$F$2:$F$11876,$A112,Gögn!$A$2:$A$11876,AY$207)/1000</f>
        <v>14637.700999999999</v>
      </c>
      <c r="AZ112" s="22">
        <f>SUMIFS(Gögn!$I$2:$I$11876,Gögn!$F$2:$F$11876,$A112,Gögn!$A$2:$A$11876,AZ$207)/1000</f>
        <v>0</v>
      </c>
      <c r="BA112" s="22">
        <f>SUMIFS(Gögn!$I$2:$I$11876,Gögn!$F$2:$F$11876,$A112,Gögn!$A$2:$A$11876,BA$207)/1000</f>
        <v>0</v>
      </c>
      <c r="BB112" s="22">
        <f>SUMIFS(Gögn!$I$2:$I$11876,Gögn!$F$2:$F$11876,$A112,Gögn!$A$2:$A$11876,BB$207)/1000</f>
        <v>110859.811</v>
      </c>
      <c r="BC112" s="22">
        <f>SUMIFS(Gögn!$I$2:$I$11876,Gögn!$F$2:$F$11876,$A112,Gögn!$A$2:$A$11876,BC$207)/1000</f>
        <v>335736.75599999999</v>
      </c>
      <c r="BD112" s="22">
        <f>SUMIFS(Gögn!$I$2:$I$11876,Gögn!$F$2:$F$11876,$A112,Gögn!$A$2:$A$11876,BD$207)/1000</f>
        <v>5148458.99</v>
      </c>
      <c r="BE112" s="22">
        <f>SUMIFS(Gögn!$I$2:$I$11876,Gögn!$F$2:$F$11876,$A112,Gögn!$A$2:$A$11876,BE$207)/1000</f>
        <v>194625.78099999999</v>
      </c>
      <c r="BF112" s="22">
        <f>SUMIFS(Gögn!$I$2:$I$11876,Gögn!$F$2:$F$11876,$A112,Gögn!$A$2:$A$11876,BF$207)/1000</f>
        <v>92655.781000000003</v>
      </c>
      <c r="BG112" s="22">
        <f>SUMIFS(Gögn!$I$2:$I$11876,Gögn!$F$2:$F$11876,$A112,Gögn!$A$2:$A$11876,BG$207)/1000</f>
        <v>346017.69400000002</v>
      </c>
      <c r="BH112" s="22">
        <f>SUMIFS(Gögn!$I$2:$I$11876,Gögn!$F$2:$F$11876,$A112,Gögn!$A$2:$A$11876,BH$207)/1000</f>
        <v>149256.283</v>
      </c>
      <c r="BI112" s="22">
        <f>SUMIFS(Gögn!$I$2:$I$11876,Gögn!$F$2:$F$11876,$A112,Gögn!$A$2:$A$11876,BI$207)/1000</f>
        <v>118894.44899999999</v>
      </c>
      <c r="BJ112" s="22">
        <f>SUMIFS(Gögn!$I$2:$I$11876,Gögn!$F$2:$F$11876,$A112,Gögn!$A$2:$A$11876,BJ$207)/1000</f>
        <v>52863.436999999998</v>
      </c>
      <c r="BK112" s="22">
        <f>SUMIFS(Gögn!$I$2:$I$11876,Gögn!$F$2:$F$11876,$A112,Gögn!$A$2:$A$11876,BK$207)/1000</f>
        <v>117399.427</v>
      </c>
      <c r="BL112" s="22">
        <f>SUMIFS(Gögn!$I$2:$I$11876,Gögn!$F$2:$F$11876,$A112,Gögn!$A$2:$A$11876,BL$207)/1000</f>
        <v>654915.28500000003</v>
      </c>
      <c r="BM112" s="22">
        <f>SUMIFS(Gögn!$I$2:$I$11876,Gögn!$F$2:$F$11876,$A112,Gögn!$A$2:$A$11876,BM$207)/1000</f>
        <v>13592.96</v>
      </c>
      <c r="BN112" s="22">
        <f>SUMIFS(Gögn!$I$2:$I$11876,Gögn!$F$2:$F$11876,$A112,Gögn!$A$2:$A$11876,BN$207)/1000</f>
        <v>18659.289000000001</v>
      </c>
      <c r="BO112" s="22">
        <f>SUMIFS(Gögn!$I$2:$I$11876,Gögn!$F$2:$F$11876,$A112,Gögn!$A$2:$A$11876,BO$207)/1000</f>
        <v>81003.578999999998</v>
      </c>
      <c r="BP112" s="22">
        <f>SUMIFS(Gögn!$I$2:$I$11876,Gögn!$F$2:$F$11876,$A112,Gögn!$A$2:$A$11876,BP$207)/1000</f>
        <v>2695.3040000000001</v>
      </c>
      <c r="BQ112" s="22">
        <f>SUMIFS(Gögn!$I$2:$I$11876,Gögn!$F$2:$F$11876,$A112,Gögn!$A$2:$A$11876,BQ$207)/1000</f>
        <v>3548.1379999999999</v>
      </c>
      <c r="BR112" s="22">
        <f>SUMIFS(Gögn!$I$2:$I$11876,Gögn!$F$2:$F$11876,$A112,Gögn!$A$2:$A$11876,BR$207)/1000</f>
        <v>2058.9920000000002</v>
      </c>
      <c r="BS112" s="22">
        <f>SUMIFS(Gögn!$I$2:$I$11876,Gögn!$F$2:$F$11876,$A112,Gögn!$A$2:$A$11876,BS$207)/1000</f>
        <v>22708</v>
      </c>
      <c r="BT112" s="22">
        <f>SUMIFS(Gögn!$I$2:$I$11876,Gögn!$F$2:$F$11876,$A112,Gögn!$A$2:$A$11876,BT$207)/1000</f>
        <v>249365</v>
      </c>
      <c r="BU112" s="22">
        <f>SUMIFS(Gögn!$I$2:$I$11876,Gögn!$F$2:$F$11876,$A112,Gögn!$A$2:$A$11876,BU$207)/1000</f>
        <v>2613</v>
      </c>
      <c r="BV112" s="22">
        <f>SUMIFS(Gögn!$I$2:$I$11876,Gögn!$F$2:$F$11876,$A112,Gögn!$A$2:$A$11876,BV$207)/1000</f>
        <v>44803.565000000002</v>
      </c>
      <c r="BW112" s="22">
        <f>SUMIFS(Gögn!$I$2:$I$11876,Gögn!$F$2:$F$11876,$A112,Gögn!$A$2:$A$11876,BW$207)/1000</f>
        <v>25483.655999999999</v>
      </c>
      <c r="BX112" s="22">
        <f>SUMIFS(Gögn!$I$2:$I$11876,Gögn!$F$2:$F$11876,$A112,Gögn!$A$2:$A$11876,BX$207)/1000</f>
        <v>900</v>
      </c>
      <c r="BY112" s="22">
        <f>SUMIFS(Gögn!$I$2:$I$11876,Gögn!$F$2:$F$11876,$A112,Gögn!$A$2:$A$11876,BY$207)/1000</f>
        <v>110755.602</v>
      </c>
      <c r="BZ112" s="22">
        <f>SUMIFS(Gögn!$I$2:$I$11876,Gögn!$F$2:$F$11876,$A112,Gögn!$A$2:$A$11876,BZ$207)/1000</f>
        <v>164209.41</v>
      </c>
      <c r="CA112" s="22">
        <f>SUMIFS(Gögn!$I$2:$I$11876,Gögn!$F$2:$F$11876,$A112,Gögn!$A$2:$A$11876,CA$207)/1000</f>
        <v>9886.1280000000006</v>
      </c>
      <c r="CB112" s="22">
        <f>SUMIFS(Gögn!$I$2:$I$11876,Gögn!$F$2:$F$11876,$A112,Gögn!$A$2:$A$11876,CB$207)/1000</f>
        <v>6994.4960000000001</v>
      </c>
      <c r="CC112" s="22">
        <f>SUMIFS(Gögn!$I$2:$I$11876,Gögn!$F$2:$F$11876,$A112,Gögn!$A$2:$A$11876,CC$207)/1000</f>
        <v>0</v>
      </c>
      <c r="CD112" s="22">
        <f>SUMIFS(Gögn!$I$2:$I$11876,Gögn!$F$2:$F$11876,$A112,Gögn!$A$2:$A$11876,CD$207)/1000</f>
        <v>0</v>
      </c>
    </row>
    <row r="113" spans="1:82" ht="15" customHeight="1">
      <c r="A113" s="5" t="s">
        <v>108</v>
      </c>
      <c r="B113" s="5"/>
      <c r="C113" s="23" t="s">
        <v>109</v>
      </c>
      <c r="D113" s="24">
        <f>SUM(E113:CD113)</f>
        <v>1399607.5319999999</v>
      </c>
      <c r="E113" s="24">
        <f>SUMIFS(Gögn!$I$2:$I$11876,Gögn!$F$2:$F$11876,$A113,Gögn!$A$2:$A$11876,E$207)/1000</f>
        <v>92868.024999999994</v>
      </c>
      <c r="F113" s="24">
        <f>SUMIFS(Gögn!$I$2:$I$11876,Gögn!$F$2:$F$11876,$A113,Gögn!$A$2:$A$11876,F$207)/1000</f>
        <v>193865.992</v>
      </c>
      <c r="G113" s="24">
        <f>SUMIFS(Gögn!$I$2:$I$11876,Gögn!$F$2:$F$11876,$A113,Gögn!$A$2:$A$11876,G$207)/1000</f>
        <v>73448.058000000005</v>
      </c>
      <c r="H113" s="24">
        <f>SUMIFS(Gögn!$I$2:$I$11876,Gögn!$F$2:$F$11876,$A113,Gögn!$A$2:$A$11876,H$207)/1000</f>
        <v>1064.527</v>
      </c>
      <c r="I113" s="24">
        <f>SUMIFS(Gögn!$I$2:$I$11876,Gögn!$F$2:$F$11876,$A113,Gögn!$A$2:$A$11876,I$207)/1000</f>
        <v>64061.982000000004</v>
      </c>
      <c r="J113" s="24">
        <f>SUMIFS(Gögn!$I$2:$I$11876,Gögn!$F$2:$F$11876,$A113,Gögn!$A$2:$A$11876,J$207)/1000</f>
        <v>3078.6979999999999</v>
      </c>
      <c r="K113" s="24">
        <f>SUMIFS(Gögn!$I$2:$I$11876,Gögn!$F$2:$F$11876,$A113,Gögn!$A$2:$A$11876,K$207)/1000</f>
        <v>1348.9490000000001</v>
      </c>
      <c r="L113" s="24">
        <f>SUMIFS(Gögn!$I$2:$I$11876,Gögn!$F$2:$F$11876,$A113,Gögn!$A$2:$A$11876,L$207)/1000</f>
        <v>0</v>
      </c>
      <c r="M113" s="24">
        <f>SUMIFS(Gögn!$I$2:$I$11876,Gögn!$F$2:$F$11876,$A113,Gögn!$A$2:$A$11876,M$207)/1000</f>
        <v>0</v>
      </c>
      <c r="N113" s="24">
        <f>SUMIFS(Gögn!$I$2:$I$11876,Gögn!$F$2:$F$11876,$A113,Gögn!$A$2:$A$11876,N$207)/1000</f>
        <v>0</v>
      </c>
      <c r="O113" s="24">
        <f>SUMIFS(Gögn!$I$2:$I$11876,Gögn!$F$2:$F$11876,$A113,Gögn!$A$2:$A$11876,O$207)/1000</f>
        <v>0</v>
      </c>
      <c r="P113" s="24">
        <f>SUMIFS(Gögn!$I$2:$I$11876,Gögn!$F$2:$F$11876,$A113,Gögn!$A$2:$A$11876,P$207)/1000</f>
        <v>0</v>
      </c>
      <c r="Q113" s="24">
        <f>SUMIFS(Gögn!$I$2:$I$11876,Gögn!$F$2:$F$11876,$A113,Gögn!$A$2:$A$11876,Q$207)/1000</f>
        <v>0</v>
      </c>
      <c r="R113" s="24">
        <f>SUMIFS(Gögn!$I$2:$I$11876,Gögn!$F$2:$F$11876,$A113,Gögn!$A$2:$A$11876,R$207)/1000</f>
        <v>0</v>
      </c>
      <c r="S113" s="24">
        <f>SUMIFS(Gögn!$I$2:$I$11876,Gögn!$F$2:$F$11876,$A113,Gögn!$A$2:$A$11876,S$207)/1000</f>
        <v>18682.191999999999</v>
      </c>
      <c r="T113" s="24">
        <f>SUMIFS(Gögn!$I$2:$I$11876,Gögn!$F$2:$F$11876,$A113,Gögn!$A$2:$A$11876,T$207)/1000</f>
        <v>11882.769</v>
      </c>
      <c r="U113" s="24">
        <f>SUMIFS(Gögn!$I$2:$I$11876,Gögn!$F$2:$F$11876,$A113,Gögn!$A$2:$A$11876,U$207)/1000</f>
        <v>24920.294999999998</v>
      </c>
      <c r="V113" s="24">
        <f>SUMIFS(Gögn!$I$2:$I$11876,Gögn!$F$2:$F$11876,$A113,Gögn!$A$2:$A$11876,V$207)/1000</f>
        <v>5594.1710000000003</v>
      </c>
      <c r="W113" s="24">
        <f>SUMIFS(Gögn!$I$2:$I$11876,Gögn!$F$2:$F$11876,$A113,Gögn!$A$2:$A$11876,W$207)/1000</f>
        <v>45.491999999999997</v>
      </c>
      <c r="X113" s="24">
        <f>SUMIFS(Gögn!$I$2:$I$11876,Gögn!$F$2:$F$11876,$A113,Gögn!$A$2:$A$11876,X$207)/1000</f>
        <v>799.71600000000001</v>
      </c>
      <c r="Y113" s="24">
        <f>SUMIFS(Gögn!$I$2:$I$11876,Gögn!$F$2:$F$11876,$A113,Gögn!$A$2:$A$11876,Y$207)/1000</f>
        <v>314731</v>
      </c>
      <c r="Z113" s="24">
        <f>SUMIFS(Gögn!$I$2:$I$11876,Gögn!$F$2:$F$11876,$A113,Gögn!$A$2:$A$11876,Z$207)/1000</f>
        <v>42169</v>
      </c>
      <c r="AA113" s="24">
        <f>SUMIFS(Gögn!$I$2:$I$11876,Gögn!$F$2:$F$11876,$A113,Gögn!$A$2:$A$11876,AA$207)/1000</f>
        <v>60013</v>
      </c>
      <c r="AB113" s="24">
        <f>SUMIFS(Gögn!$I$2:$I$11876,Gögn!$F$2:$F$11876,$A113,Gögn!$A$2:$A$11876,AB$207)/1000</f>
        <v>3737</v>
      </c>
      <c r="AC113" s="24">
        <f>SUMIFS(Gögn!$I$2:$I$11876,Gögn!$F$2:$F$11876,$A113,Gögn!$A$2:$A$11876,AC$207)/1000</f>
        <v>0</v>
      </c>
      <c r="AD113" s="24">
        <f>SUMIFS(Gögn!$I$2:$I$11876,Gögn!$F$2:$F$11876,$A113,Gögn!$A$2:$A$11876,AD$207)/1000</f>
        <v>11322.916999999999</v>
      </c>
      <c r="AE113" s="24">
        <f>SUMIFS(Gögn!$I$2:$I$11876,Gögn!$F$2:$F$11876,$A113,Gögn!$A$2:$A$11876,AE$207)/1000</f>
        <v>10969.605</v>
      </c>
      <c r="AF113" s="24">
        <f>SUMIFS(Gögn!$I$2:$I$11876,Gögn!$F$2:$F$11876,$A113,Gögn!$A$2:$A$11876,AF$207)/1000</f>
        <v>4004.35</v>
      </c>
      <c r="AG113" s="24">
        <f>SUMIFS(Gögn!$I$2:$I$11876,Gögn!$F$2:$F$11876,$A113,Gögn!$A$2:$A$11876,AG$207)/1000</f>
        <v>981.46199999999999</v>
      </c>
      <c r="AH113" s="24">
        <f>SUMIFS(Gögn!$I$2:$I$11876,Gögn!$F$2:$F$11876,$A113,Gögn!$A$2:$A$11876,AH$207)/1000</f>
        <v>1149.529</v>
      </c>
      <c r="AI113" s="24">
        <f>SUMIFS(Gögn!$I$2:$I$11876,Gögn!$F$2:$F$11876,$A113,Gögn!$A$2:$A$11876,AI$207)/1000</f>
        <v>0</v>
      </c>
      <c r="AJ113" s="24">
        <f>SUMIFS(Gögn!$I$2:$I$11876,Gögn!$F$2:$F$11876,$A113,Gögn!$A$2:$A$11876,AJ$207)/1000</f>
        <v>0</v>
      </c>
      <c r="AK113" s="24">
        <f>SUMIFS(Gögn!$I$2:$I$11876,Gögn!$F$2:$F$11876,$A113,Gögn!$A$2:$A$11876,AK$207)/1000</f>
        <v>3691.7759999999998</v>
      </c>
      <c r="AL113" s="24">
        <f>SUMIFS(Gögn!$I$2:$I$11876,Gögn!$F$2:$F$11876,$A113,Gögn!$A$2:$A$11876,AL$207)/1000</f>
        <v>21763.133999999998</v>
      </c>
      <c r="AM113" s="24">
        <f>SUMIFS(Gögn!$I$2:$I$11876,Gögn!$F$2:$F$11876,$A113,Gögn!$A$2:$A$11876,AM$207)/1000</f>
        <v>3130.3220000000001</v>
      </c>
      <c r="AN113" s="24">
        <f>SUMIFS(Gögn!$I$2:$I$11876,Gögn!$F$2:$F$11876,$A113,Gögn!$A$2:$A$11876,AN$207)/1000</f>
        <v>4626.6469999999999</v>
      </c>
      <c r="AO113" s="24">
        <f>SUMIFS(Gögn!$I$2:$I$11876,Gögn!$F$2:$F$11876,$A113,Gögn!$A$2:$A$11876,AO$207)/1000</f>
        <v>3224.2959999999998</v>
      </c>
      <c r="AP113" s="24">
        <f>SUMIFS(Gögn!$I$2:$I$11876,Gögn!$F$2:$F$11876,$A113,Gögn!$A$2:$A$11876,AP$207)/1000</f>
        <v>106.03400000000001</v>
      </c>
      <c r="AQ113" s="24">
        <f>SUMIFS(Gögn!$I$2:$I$11876,Gögn!$F$2:$F$11876,$A113,Gögn!$A$2:$A$11876,AQ$207)/1000</f>
        <v>72577.909</v>
      </c>
      <c r="AR113" s="24">
        <f>SUMIFS(Gögn!$I$2:$I$11876,Gögn!$F$2:$F$11876,$A113,Gögn!$A$2:$A$11876,AR$207)/1000</f>
        <v>66715.990999999995</v>
      </c>
      <c r="AS113" s="24">
        <f>SUMIFS(Gögn!$I$2:$I$11876,Gögn!$F$2:$F$11876,$A113,Gögn!$A$2:$A$11876,AS$207)/1000</f>
        <v>57566.220999999998</v>
      </c>
      <c r="AT113" s="24">
        <f>SUMIFS(Gögn!$I$2:$I$11876,Gögn!$F$2:$F$11876,$A113,Gögn!$A$2:$A$11876,AT$207)/1000</f>
        <v>35774.487999999998</v>
      </c>
      <c r="AU113" s="24">
        <f>SUMIFS(Gögn!$I$2:$I$11876,Gögn!$F$2:$F$11876,$A113,Gögn!$A$2:$A$11876,AU$207)/1000</f>
        <v>0</v>
      </c>
      <c r="AV113" s="24">
        <f>SUMIFS(Gögn!$I$2:$I$11876,Gögn!$F$2:$F$11876,$A113,Gögn!$A$2:$A$11876,AV$207)/1000</f>
        <v>0</v>
      </c>
      <c r="AW113" s="24">
        <f>SUMIFS(Gögn!$I$2:$I$11876,Gögn!$F$2:$F$11876,$A113,Gögn!$A$2:$A$11876,AW$207)/1000</f>
        <v>0</v>
      </c>
      <c r="AX113" s="24">
        <f>SUMIFS(Gögn!$I$2:$I$11876,Gögn!$F$2:$F$11876,$A113,Gögn!$A$2:$A$11876,AX$207)/1000</f>
        <v>0</v>
      </c>
      <c r="AY113" s="24">
        <f>SUMIFS(Gögn!$I$2:$I$11876,Gögn!$F$2:$F$11876,$A113,Gögn!$A$2:$A$11876,AY$207)/1000</f>
        <v>0</v>
      </c>
      <c r="AZ113" s="24">
        <f>SUMIFS(Gögn!$I$2:$I$11876,Gögn!$F$2:$F$11876,$A113,Gögn!$A$2:$A$11876,AZ$207)/1000</f>
        <v>0</v>
      </c>
      <c r="BA113" s="24">
        <f>SUMIFS(Gögn!$I$2:$I$11876,Gögn!$F$2:$F$11876,$A113,Gögn!$A$2:$A$11876,BA$207)/1000</f>
        <v>0</v>
      </c>
      <c r="BB113" s="24">
        <f>SUMIFS(Gögn!$I$2:$I$11876,Gögn!$F$2:$F$11876,$A113,Gögn!$A$2:$A$11876,BB$207)/1000</f>
        <v>17142.18</v>
      </c>
      <c r="BC113" s="24">
        <f>SUMIFS(Gögn!$I$2:$I$11876,Gögn!$F$2:$F$11876,$A113,Gögn!$A$2:$A$11876,BC$207)/1000</f>
        <v>0</v>
      </c>
      <c r="BD113" s="24">
        <f>SUMIFS(Gögn!$I$2:$I$11876,Gögn!$F$2:$F$11876,$A113,Gögn!$A$2:$A$11876,BD$207)/1000</f>
        <v>0</v>
      </c>
      <c r="BE113" s="24">
        <f>SUMIFS(Gögn!$I$2:$I$11876,Gögn!$F$2:$F$11876,$A113,Gögn!$A$2:$A$11876,BE$207)/1000</f>
        <v>11199.24</v>
      </c>
      <c r="BF113" s="24">
        <f>SUMIFS(Gögn!$I$2:$I$11876,Gögn!$F$2:$F$11876,$A113,Gögn!$A$2:$A$11876,BF$207)/1000</f>
        <v>3200.268</v>
      </c>
      <c r="BG113" s="24">
        <f>SUMIFS(Gögn!$I$2:$I$11876,Gögn!$F$2:$F$11876,$A113,Gögn!$A$2:$A$11876,BG$207)/1000</f>
        <v>8120.1660000000002</v>
      </c>
      <c r="BH113" s="24">
        <f>SUMIFS(Gögn!$I$2:$I$11876,Gögn!$F$2:$F$11876,$A113,Gögn!$A$2:$A$11876,BH$207)/1000</f>
        <v>14215.643</v>
      </c>
      <c r="BI113" s="24">
        <f>SUMIFS(Gögn!$I$2:$I$11876,Gögn!$F$2:$F$11876,$A113,Gögn!$A$2:$A$11876,BI$207)/1000</f>
        <v>4699.6080000000002</v>
      </c>
      <c r="BJ113" s="24">
        <f>SUMIFS(Gögn!$I$2:$I$11876,Gögn!$F$2:$F$11876,$A113,Gögn!$A$2:$A$11876,BJ$207)/1000</f>
        <v>3874.855</v>
      </c>
      <c r="BK113" s="24">
        <f>SUMIFS(Gögn!$I$2:$I$11876,Gögn!$F$2:$F$11876,$A113,Gögn!$A$2:$A$11876,BK$207)/1000</f>
        <v>2936.6109999999999</v>
      </c>
      <c r="BL113" s="24">
        <f>SUMIFS(Gögn!$I$2:$I$11876,Gögn!$F$2:$F$11876,$A113,Gögn!$A$2:$A$11876,BL$207)/1000</f>
        <v>20333.005000000001</v>
      </c>
      <c r="BM113" s="24">
        <f>SUMIFS(Gögn!$I$2:$I$11876,Gögn!$F$2:$F$11876,$A113,Gögn!$A$2:$A$11876,BM$207)/1000</f>
        <v>2125.8209999999999</v>
      </c>
      <c r="BN113" s="24">
        <f>SUMIFS(Gögn!$I$2:$I$11876,Gögn!$F$2:$F$11876,$A113,Gögn!$A$2:$A$11876,BN$207)/1000</f>
        <v>3190.2289999999998</v>
      </c>
      <c r="BO113" s="24">
        <f>SUMIFS(Gögn!$I$2:$I$11876,Gögn!$F$2:$F$11876,$A113,Gögn!$A$2:$A$11876,BO$207)/1000</f>
        <v>0</v>
      </c>
      <c r="BP113" s="24">
        <f>SUMIFS(Gögn!$I$2:$I$11876,Gögn!$F$2:$F$11876,$A113,Gögn!$A$2:$A$11876,BP$207)/1000</f>
        <v>387.38400000000001</v>
      </c>
      <c r="BQ113" s="24">
        <f>SUMIFS(Gögn!$I$2:$I$11876,Gögn!$F$2:$F$11876,$A113,Gögn!$A$2:$A$11876,BQ$207)/1000</f>
        <v>664.197</v>
      </c>
      <c r="BR113" s="24">
        <f>SUMIFS(Gögn!$I$2:$I$11876,Gögn!$F$2:$F$11876,$A113,Gögn!$A$2:$A$11876,BR$207)/1000</f>
        <v>348.476</v>
      </c>
      <c r="BS113" s="24">
        <f>SUMIFS(Gögn!$I$2:$I$11876,Gögn!$F$2:$F$11876,$A113,Gögn!$A$2:$A$11876,BS$207)/1000</f>
        <v>6558</v>
      </c>
      <c r="BT113" s="24">
        <f>SUMIFS(Gögn!$I$2:$I$11876,Gögn!$F$2:$F$11876,$A113,Gögn!$A$2:$A$11876,BT$207)/1000</f>
        <v>35845</v>
      </c>
      <c r="BU113" s="24">
        <f>SUMIFS(Gögn!$I$2:$I$11876,Gögn!$F$2:$F$11876,$A113,Gögn!$A$2:$A$11876,BU$207)/1000</f>
        <v>714</v>
      </c>
      <c r="BV113" s="24">
        <f>SUMIFS(Gögn!$I$2:$I$11876,Gögn!$F$2:$F$11876,$A113,Gögn!$A$2:$A$11876,BV$207)/1000</f>
        <v>7909.9849999999997</v>
      </c>
      <c r="BW113" s="24">
        <f>SUMIFS(Gögn!$I$2:$I$11876,Gögn!$F$2:$F$11876,$A113,Gögn!$A$2:$A$11876,BW$207)/1000</f>
        <v>6569.3540000000003</v>
      </c>
      <c r="BX113" s="24">
        <f>SUMIFS(Gögn!$I$2:$I$11876,Gögn!$F$2:$F$11876,$A113,Gögn!$A$2:$A$11876,BX$207)/1000</f>
        <v>96.674000000000007</v>
      </c>
      <c r="BY113" s="24">
        <f>SUMIFS(Gögn!$I$2:$I$11876,Gögn!$F$2:$F$11876,$A113,Gögn!$A$2:$A$11876,BY$207)/1000</f>
        <v>10744.887000000001</v>
      </c>
      <c r="BZ113" s="24">
        <f>SUMIFS(Gögn!$I$2:$I$11876,Gögn!$F$2:$F$11876,$A113,Gögn!$A$2:$A$11876,BZ$207)/1000</f>
        <v>26375.685000000001</v>
      </c>
      <c r="CA113" s="24">
        <f>SUMIFS(Gögn!$I$2:$I$11876,Gögn!$F$2:$F$11876,$A113,Gögn!$A$2:$A$11876,CA$207)/1000</f>
        <v>566.976</v>
      </c>
      <c r="CB113" s="24">
        <f>SUMIFS(Gögn!$I$2:$I$11876,Gögn!$F$2:$F$11876,$A113,Gögn!$A$2:$A$11876,CB$207)/1000</f>
        <v>1873.741</v>
      </c>
      <c r="CC113" s="24">
        <f>SUMIFS(Gögn!$I$2:$I$11876,Gögn!$F$2:$F$11876,$A113,Gögn!$A$2:$A$11876,CC$207)/1000</f>
        <v>0</v>
      </c>
      <c r="CD113" s="24">
        <f>SUMIFS(Gögn!$I$2:$I$11876,Gögn!$F$2:$F$11876,$A113,Gögn!$A$2:$A$11876,CD$207)/1000</f>
        <v>0</v>
      </c>
    </row>
    <row r="114" spans="1:82" ht="15" customHeight="1">
      <c r="A114" s="5" t="s">
        <v>110</v>
      </c>
      <c r="B114" s="5"/>
      <c r="C114" s="25" t="s">
        <v>111</v>
      </c>
      <c r="D114" s="22">
        <f>SUM(E114:CD114)</f>
        <v>699.11199999999997</v>
      </c>
      <c r="E114" s="22">
        <f>SUMIFS(Gögn!$I$2:$I$11876,Gögn!$F$2:$F$11876,$A114,Gögn!$A$2:$A$11876,E$207)/1000</f>
        <v>0</v>
      </c>
      <c r="F114" s="22">
        <f>SUMIFS(Gögn!$I$2:$I$11876,Gögn!$F$2:$F$11876,$A114,Gögn!$A$2:$A$11876,F$207)/1000</f>
        <v>0</v>
      </c>
      <c r="G114" s="22">
        <f>SUMIFS(Gögn!$I$2:$I$11876,Gögn!$F$2:$F$11876,$A114,Gögn!$A$2:$A$11876,G$207)/1000</f>
        <v>0</v>
      </c>
      <c r="H114" s="22">
        <f>SUMIFS(Gögn!$I$2:$I$11876,Gögn!$F$2:$F$11876,$A114,Gögn!$A$2:$A$11876,H$207)/1000</f>
        <v>0</v>
      </c>
      <c r="I114" s="22">
        <f>SUMIFS(Gögn!$I$2:$I$11876,Gögn!$F$2:$F$11876,$A114,Gögn!$A$2:$A$11876,I$207)/1000</f>
        <v>0</v>
      </c>
      <c r="J114" s="22">
        <f>SUMIFS(Gögn!$I$2:$I$11876,Gögn!$F$2:$F$11876,$A114,Gögn!$A$2:$A$11876,J$207)/1000</f>
        <v>0</v>
      </c>
      <c r="K114" s="22">
        <f>SUMIFS(Gögn!$I$2:$I$11876,Gögn!$F$2:$F$11876,$A114,Gögn!$A$2:$A$11876,K$207)/1000</f>
        <v>0</v>
      </c>
      <c r="L114" s="22">
        <f>SUMIFS(Gögn!$I$2:$I$11876,Gögn!$F$2:$F$11876,$A114,Gögn!$A$2:$A$11876,L$207)/1000</f>
        <v>0</v>
      </c>
      <c r="M114" s="22">
        <f>SUMIFS(Gögn!$I$2:$I$11876,Gögn!$F$2:$F$11876,$A114,Gögn!$A$2:$A$11876,M$207)/1000</f>
        <v>0</v>
      </c>
      <c r="N114" s="22">
        <f>SUMIFS(Gögn!$I$2:$I$11876,Gögn!$F$2:$F$11876,$A114,Gögn!$A$2:$A$11876,N$207)/1000</f>
        <v>0</v>
      </c>
      <c r="O114" s="22">
        <f>SUMIFS(Gögn!$I$2:$I$11876,Gögn!$F$2:$F$11876,$A114,Gögn!$A$2:$A$11876,O$207)/1000</f>
        <v>0</v>
      </c>
      <c r="P114" s="22">
        <f>SUMIFS(Gögn!$I$2:$I$11876,Gögn!$F$2:$F$11876,$A114,Gögn!$A$2:$A$11876,P$207)/1000</f>
        <v>0</v>
      </c>
      <c r="Q114" s="22">
        <f>SUMIFS(Gögn!$I$2:$I$11876,Gögn!$F$2:$F$11876,$A114,Gögn!$A$2:$A$11876,Q$207)/1000</f>
        <v>0</v>
      </c>
      <c r="R114" s="22">
        <f>SUMIFS(Gögn!$I$2:$I$11876,Gögn!$F$2:$F$11876,$A114,Gögn!$A$2:$A$11876,R$207)/1000</f>
        <v>0</v>
      </c>
      <c r="S114" s="22">
        <f>SUMIFS(Gögn!$I$2:$I$11876,Gögn!$F$2:$F$11876,$A114,Gögn!$A$2:$A$11876,S$207)/1000</f>
        <v>0</v>
      </c>
      <c r="T114" s="22">
        <f>SUMIFS(Gögn!$I$2:$I$11876,Gögn!$F$2:$F$11876,$A114,Gögn!$A$2:$A$11876,T$207)/1000</f>
        <v>0</v>
      </c>
      <c r="U114" s="22">
        <f>SUMIFS(Gögn!$I$2:$I$11876,Gögn!$F$2:$F$11876,$A114,Gögn!$A$2:$A$11876,U$207)/1000</f>
        <v>0</v>
      </c>
      <c r="V114" s="22">
        <f>SUMIFS(Gögn!$I$2:$I$11876,Gögn!$F$2:$F$11876,$A114,Gögn!$A$2:$A$11876,V$207)/1000</f>
        <v>0</v>
      </c>
      <c r="W114" s="22">
        <f>SUMIFS(Gögn!$I$2:$I$11876,Gögn!$F$2:$F$11876,$A114,Gögn!$A$2:$A$11876,W$207)/1000</f>
        <v>0</v>
      </c>
      <c r="X114" s="22">
        <f>SUMIFS(Gögn!$I$2:$I$11876,Gögn!$F$2:$F$11876,$A114,Gögn!$A$2:$A$11876,X$207)/1000</f>
        <v>0</v>
      </c>
      <c r="Y114" s="22">
        <f>SUMIFS(Gögn!$I$2:$I$11876,Gögn!$F$2:$F$11876,$A114,Gögn!$A$2:$A$11876,Y$207)/1000</f>
        <v>0</v>
      </c>
      <c r="Z114" s="22">
        <f>SUMIFS(Gögn!$I$2:$I$11876,Gögn!$F$2:$F$11876,$A114,Gögn!$A$2:$A$11876,Z$207)/1000</f>
        <v>0</v>
      </c>
      <c r="AA114" s="22">
        <f>SUMIFS(Gögn!$I$2:$I$11876,Gögn!$F$2:$F$11876,$A114,Gögn!$A$2:$A$11876,AA$207)/1000</f>
        <v>0</v>
      </c>
      <c r="AB114" s="22">
        <f>SUMIFS(Gögn!$I$2:$I$11876,Gögn!$F$2:$F$11876,$A114,Gögn!$A$2:$A$11876,AB$207)/1000</f>
        <v>0</v>
      </c>
      <c r="AC114" s="22">
        <f>SUMIFS(Gögn!$I$2:$I$11876,Gögn!$F$2:$F$11876,$A114,Gögn!$A$2:$A$11876,AC$207)/1000</f>
        <v>0</v>
      </c>
      <c r="AD114" s="22">
        <f>SUMIFS(Gögn!$I$2:$I$11876,Gögn!$F$2:$F$11876,$A114,Gögn!$A$2:$A$11876,AD$207)/1000</f>
        <v>0</v>
      </c>
      <c r="AE114" s="22">
        <f>SUMIFS(Gögn!$I$2:$I$11876,Gögn!$F$2:$F$11876,$A114,Gögn!$A$2:$A$11876,AE$207)/1000</f>
        <v>0</v>
      </c>
      <c r="AF114" s="22">
        <f>SUMIFS(Gögn!$I$2:$I$11876,Gögn!$F$2:$F$11876,$A114,Gögn!$A$2:$A$11876,AF$207)/1000</f>
        <v>0</v>
      </c>
      <c r="AG114" s="22">
        <f>SUMIFS(Gögn!$I$2:$I$11876,Gögn!$F$2:$F$11876,$A114,Gögn!$A$2:$A$11876,AG$207)/1000</f>
        <v>0</v>
      </c>
      <c r="AH114" s="22">
        <f>SUMIFS(Gögn!$I$2:$I$11876,Gögn!$F$2:$F$11876,$A114,Gögn!$A$2:$A$11876,AH$207)/1000</f>
        <v>0</v>
      </c>
      <c r="AI114" s="22">
        <f>SUMIFS(Gögn!$I$2:$I$11876,Gögn!$F$2:$F$11876,$A114,Gögn!$A$2:$A$11876,AI$207)/1000</f>
        <v>0</v>
      </c>
      <c r="AJ114" s="22">
        <f>SUMIFS(Gögn!$I$2:$I$11876,Gögn!$F$2:$F$11876,$A114,Gögn!$A$2:$A$11876,AJ$207)/1000</f>
        <v>0</v>
      </c>
      <c r="AK114" s="22">
        <f>SUMIFS(Gögn!$I$2:$I$11876,Gögn!$F$2:$F$11876,$A114,Gögn!$A$2:$A$11876,AK$207)/1000</f>
        <v>0</v>
      </c>
      <c r="AL114" s="22">
        <f>SUMIFS(Gögn!$I$2:$I$11876,Gögn!$F$2:$F$11876,$A114,Gögn!$A$2:$A$11876,AL$207)/1000</f>
        <v>0</v>
      </c>
      <c r="AM114" s="22">
        <f>SUMIFS(Gögn!$I$2:$I$11876,Gögn!$F$2:$F$11876,$A114,Gögn!$A$2:$A$11876,AM$207)/1000</f>
        <v>0</v>
      </c>
      <c r="AN114" s="22">
        <f>SUMIFS(Gögn!$I$2:$I$11876,Gögn!$F$2:$F$11876,$A114,Gögn!$A$2:$A$11876,AN$207)/1000</f>
        <v>0</v>
      </c>
      <c r="AO114" s="22">
        <f>SUMIFS(Gögn!$I$2:$I$11876,Gögn!$F$2:$F$11876,$A114,Gögn!$A$2:$A$11876,AO$207)/1000</f>
        <v>0</v>
      </c>
      <c r="AP114" s="22">
        <f>SUMIFS(Gögn!$I$2:$I$11876,Gögn!$F$2:$F$11876,$A114,Gögn!$A$2:$A$11876,AP$207)/1000</f>
        <v>0</v>
      </c>
      <c r="AQ114" s="22">
        <f>SUMIFS(Gögn!$I$2:$I$11876,Gögn!$F$2:$F$11876,$A114,Gögn!$A$2:$A$11876,AQ$207)/1000</f>
        <v>0</v>
      </c>
      <c r="AR114" s="22">
        <f>SUMIFS(Gögn!$I$2:$I$11876,Gögn!$F$2:$F$11876,$A114,Gögn!$A$2:$A$11876,AR$207)/1000</f>
        <v>0</v>
      </c>
      <c r="AS114" s="22">
        <f>SUMIFS(Gögn!$I$2:$I$11876,Gögn!$F$2:$F$11876,$A114,Gögn!$A$2:$A$11876,AS$207)/1000</f>
        <v>0</v>
      </c>
      <c r="AT114" s="22">
        <f>SUMIFS(Gögn!$I$2:$I$11876,Gögn!$F$2:$F$11876,$A114,Gögn!$A$2:$A$11876,AT$207)/1000</f>
        <v>0</v>
      </c>
      <c r="AU114" s="22">
        <f>SUMIFS(Gögn!$I$2:$I$11876,Gögn!$F$2:$F$11876,$A114,Gögn!$A$2:$A$11876,AU$207)/1000</f>
        <v>0</v>
      </c>
      <c r="AV114" s="22">
        <f>SUMIFS(Gögn!$I$2:$I$11876,Gögn!$F$2:$F$11876,$A114,Gögn!$A$2:$A$11876,AV$207)/1000</f>
        <v>0</v>
      </c>
      <c r="AW114" s="22">
        <f>SUMIFS(Gögn!$I$2:$I$11876,Gögn!$F$2:$F$11876,$A114,Gögn!$A$2:$A$11876,AW$207)/1000</f>
        <v>0</v>
      </c>
      <c r="AX114" s="22">
        <f>SUMIFS(Gögn!$I$2:$I$11876,Gögn!$F$2:$F$11876,$A114,Gögn!$A$2:$A$11876,AX$207)/1000</f>
        <v>0</v>
      </c>
      <c r="AY114" s="22">
        <f>SUMIFS(Gögn!$I$2:$I$11876,Gögn!$F$2:$F$11876,$A114,Gögn!$A$2:$A$11876,AY$207)/1000</f>
        <v>0</v>
      </c>
      <c r="AZ114" s="22">
        <f>SUMIFS(Gögn!$I$2:$I$11876,Gögn!$F$2:$F$11876,$A114,Gögn!$A$2:$A$11876,AZ$207)/1000</f>
        <v>0</v>
      </c>
      <c r="BA114" s="22">
        <f>SUMIFS(Gögn!$I$2:$I$11876,Gögn!$F$2:$F$11876,$A114,Gögn!$A$2:$A$11876,BA$207)/1000</f>
        <v>0</v>
      </c>
      <c r="BB114" s="22">
        <f>SUMIFS(Gögn!$I$2:$I$11876,Gögn!$F$2:$F$11876,$A114,Gögn!$A$2:$A$11876,BB$207)/1000</f>
        <v>0</v>
      </c>
      <c r="BC114" s="22">
        <f>SUMIFS(Gögn!$I$2:$I$11876,Gögn!$F$2:$F$11876,$A114,Gögn!$A$2:$A$11876,BC$207)/1000</f>
        <v>0</v>
      </c>
      <c r="BD114" s="22">
        <f>SUMIFS(Gögn!$I$2:$I$11876,Gögn!$F$2:$F$11876,$A114,Gögn!$A$2:$A$11876,BD$207)/1000</f>
        <v>0</v>
      </c>
      <c r="BE114" s="22">
        <f>SUMIFS(Gögn!$I$2:$I$11876,Gögn!$F$2:$F$11876,$A114,Gögn!$A$2:$A$11876,BE$207)/1000</f>
        <v>0</v>
      </c>
      <c r="BF114" s="22">
        <f>SUMIFS(Gögn!$I$2:$I$11876,Gögn!$F$2:$F$11876,$A114,Gögn!$A$2:$A$11876,BF$207)/1000</f>
        <v>0</v>
      </c>
      <c r="BG114" s="22">
        <f>SUMIFS(Gögn!$I$2:$I$11876,Gögn!$F$2:$F$11876,$A114,Gögn!$A$2:$A$11876,BG$207)/1000</f>
        <v>0</v>
      </c>
      <c r="BH114" s="22">
        <f>SUMIFS(Gögn!$I$2:$I$11876,Gögn!$F$2:$F$11876,$A114,Gögn!$A$2:$A$11876,BH$207)/1000</f>
        <v>0</v>
      </c>
      <c r="BI114" s="22">
        <f>SUMIFS(Gögn!$I$2:$I$11876,Gögn!$F$2:$F$11876,$A114,Gögn!$A$2:$A$11876,BI$207)/1000</f>
        <v>0</v>
      </c>
      <c r="BJ114" s="22">
        <f>SUMIFS(Gögn!$I$2:$I$11876,Gögn!$F$2:$F$11876,$A114,Gögn!$A$2:$A$11876,BJ$207)/1000</f>
        <v>0</v>
      </c>
      <c r="BK114" s="22">
        <f>SUMIFS(Gögn!$I$2:$I$11876,Gögn!$F$2:$F$11876,$A114,Gögn!$A$2:$A$11876,BK$207)/1000</f>
        <v>0</v>
      </c>
      <c r="BL114" s="22">
        <f>SUMIFS(Gögn!$I$2:$I$11876,Gögn!$F$2:$F$11876,$A114,Gögn!$A$2:$A$11876,BL$207)/1000</f>
        <v>699.11199999999997</v>
      </c>
      <c r="BM114" s="22">
        <f>SUMIFS(Gögn!$I$2:$I$11876,Gögn!$F$2:$F$11876,$A114,Gögn!$A$2:$A$11876,BM$207)/1000</f>
        <v>0</v>
      </c>
      <c r="BN114" s="22">
        <f>SUMIFS(Gögn!$I$2:$I$11876,Gögn!$F$2:$F$11876,$A114,Gögn!$A$2:$A$11876,BN$207)/1000</f>
        <v>0</v>
      </c>
      <c r="BO114" s="22">
        <f>SUMIFS(Gögn!$I$2:$I$11876,Gögn!$F$2:$F$11876,$A114,Gögn!$A$2:$A$11876,BO$207)/1000</f>
        <v>0</v>
      </c>
      <c r="BP114" s="22">
        <f>SUMIFS(Gögn!$I$2:$I$11876,Gögn!$F$2:$F$11876,$A114,Gögn!$A$2:$A$11876,BP$207)/1000</f>
        <v>0</v>
      </c>
      <c r="BQ114" s="22">
        <f>SUMIFS(Gögn!$I$2:$I$11876,Gögn!$F$2:$F$11876,$A114,Gögn!$A$2:$A$11876,BQ$207)/1000</f>
        <v>0</v>
      </c>
      <c r="BR114" s="22">
        <f>SUMIFS(Gögn!$I$2:$I$11876,Gögn!$F$2:$F$11876,$A114,Gögn!$A$2:$A$11876,BR$207)/1000</f>
        <v>0</v>
      </c>
      <c r="BS114" s="22">
        <f>SUMIFS(Gögn!$I$2:$I$11876,Gögn!$F$2:$F$11876,$A114,Gögn!$A$2:$A$11876,BS$207)/1000</f>
        <v>0</v>
      </c>
      <c r="BT114" s="22">
        <f>SUMIFS(Gögn!$I$2:$I$11876,Gögn!$F$2:$F$11876,$A114,Gögn!$A$2:$A$11876,BT$207)/1000</f>
        <v>0</v>
      </c>
      <c r="BU114" s="22">
        <f>SUMIFS(Gögn!$I$2:$I$11876,Gögn!$F$2:$F$11876,$A114,Gögn!$A$2:$A$11876,BU$207)/1000</f>
        <v>0</v>
      </c>
      <c r="BV114" s="22">
        <f>SUMIFS(Gögn!$I$2:$I$11876,Gögn!$F$2:$F$11876,$A114,Gögn!$A$2:$A$11876,BV$207)/1000</f>
        <v>0</v>
      </c>
      <c r="BW114" s="22">
        <f>SUMIFS(Gögn!$I$2:$I$11876,Gögn!$F$2:$F$11876,$A114,Gögn!$A$2:$A$11876,BW$207)/1000</f>
        <v>0</v>
      </c>
      <c r="BX114" s="22">
        <f>SUMIFS(Gögn!$I$2:$I$11876,Gögn!$F$2:$F$11876,$A114,Gögn!$A$2:$A$11876,BX$207)/1000</f>
        <v>0</v>
      </c>
      <c r="BY114" s="22">
        <f>SUMIFS(Gögn!$I$2:$I$11876,Gögn!$F$2:$F$11876,$A114,Gögn!$A$2:$A$11876,BY$207)/1000</f>
        <v>0</v>
      </c>
      <c r="BZ114" s="22">
        <f>SUMIFS(Gögn!$I$2:$I$11876,Gögn!$F$2:$F$11876,$A114,Gögn!$A$2:$A$11876,BZ$207)/1000</f>
        <v>0</v>
      </c>
      <c r="CA114" s="22">
        <f>SUMIFS(Gögn!$I$2:$I$11876,Gögn!$F$2:$F$11876,$A114,Gögn!$A$2:$A$11876,CA$207)/1000</f>
        <v>0</v>
      </c>
      <c r="CB114" s="22">
        <f>SUMIFS(Gögn!$I$2:$I$11876,Gögn!$F$2:$F$11876,$A114,Gögn!$A$2:$A$11876,CB$207)/1000</f>
        <v>0</v>
      </c>
      <c r="CC114" s="22">
        <f>SUMIFS(Gögn!$I$2:$I$11876,Gögn!$F$2:$F$11876,$A114,Gögn!$A$2:$A$11876,CC$207)/1000</f>
        <v>0</v>
      </c>
      <c r="CD114" s="22">
        <f>SUMIFS(Gögn!$I$2:$I$11876,Gögn!$F$2:$F$11876,$A114,Gögn!$A$2:$A$11876,CD$207)/1000</f>
        <v>0</v>
      </c>
    </row>
    <row r="115" spans="1:82" ht="15" customHeight="1">
      <c r="A115" s="5" t="s">
        <v>112</v>
      </c>
      <c r="B115" s="5"/>
      <c r="C115" s="23" t="s">
        <v>113</v>
      </c>
      <c r="D115" s="24">
        <f>SUM(E115:CD115)</f>
        <v>6585891.2740000002</v>
      </c>
      <c r="E115" s="24">
        <f>SUMIFS(Gögn!$I$2:$I$11876,Gögn!$F$2:$F$11876,$A115,Gögn!$A$2:$A$11876,E$207)/1000</f>
        <v>2334.6480000000001</v>
      </c>
      <c r="F115" s="24">
        <f>SUMIFS(Gögn!$I$2:$I$11876,Gögn!$F$2:$F$11876,$A115,Gögn!$A$2:$A$11876,F$207)/1000</f>
        <v>6091.9219999999996</v>
      </c>
      <c r="G115" s="24">
        <f>SUMIFS(Gögn!$I$2:$I$11876,Gögn!$F$2:$F$11876,$A115,Gögn!$A$2:$A$11876,G$207)/1000</f>
        <v>2420.902</v>
      </c>
      <c r="H115" s="24">
        <f>SUMIFS(Gögn!$I$2:$I$11876,Gögn!$F$2:$F$11876,$A115,Gögn!$A$2:$A$11876,H$207)/1000</f>
        <v>16.114999999999998</v>
      </c>
      <c r="I115" s="24">
        <f>SUMIFS(Gögn!$I$2:$I$11876,Gögn!$F$2:$F$11876,$A115,Gögn!$A$2:$A$11876,I$207)/1000</f>
        <v>1734.8720000000001</v>
      </c>
      <c r="J115" s="24">
        <f>SUMIFS(Gögn!$I$2:$I$11876,Gögn!$F$2:$F$11876,$A115,Gögn!$A$2:$A$11876,J$207)/1000</f>
        <v>189.74</v>
      </c>
      <c r="K115" s="24">
        <f>SUMIFS(Gögn!$I$2:$I$11876,Gögn!$F$2:$F$11876,$A115,Gögn!$A$2:$A$11876,K$207)/1000</f>
        <v>44.667000000000002</v>
      </c>
      <c r="L115" s="24">
        <f>SUMIFS(Gögn!$I$2:$I$11876,Gögn!$F$2:$F$11876,$A115,Gögn!$A$2:$A$11876,L$207)/1000</f>
        <v>7300</v>
      </c>
      <c r="M115" s="24">
        <f>SUMIFS(Gögn!$I$2:$I$11876,Gögn!$F$2:$F$11876,$A115,Gögn!$A$2:$A$11876,M$207)/1000</f>
        <v>19870</v>
      </c>
      <c r="N115" s="24">
        <f>SUMIFS(Gögn!$I$2:$I$11876,Gögn!$F$2:$F$11876,$A115,Gögn!$A$2:$A$11876,N$207)/1000</f>
        <v>30221</v>
      </c>
      <c r="O115" s="24">
        <f>SUMIFS(Gögn!$I$2:$I$11876,Gögn!$F$2:$F$11876,$A115,Gögn!$A$2:$A$11876,O$207)/1000</f>
        <v>128612</v>
      </c>
      <c r="P115" s="24">
        <f>SUMIFS(Gögn!$I$2:$I$11876,Gögn!$F$2:$F$11876,$A115,Gögn!$A$2:$A$11876,P$207)/1000</f>
        <v>178466</v>
      </c>
      <c r="Q115" s="24">
        <f>SUMIFS(Gögn!$I$2:$I$11876,Gögn!$F$2:$F$11876,$A115,Gögn!$A$2:$A$11876,Q$207)/1000</f>
        <v>127587</v>
      </c>
      <c r="R115" s="24">
        <f>SUMIFS(Gögn!$I$2:$I$11876,Gögn!$F$2:$F$11876,$A115,Gögn!$A$2:$A$11876,R$207)/1000</f>
        <v>120568</v>
      </c>
      <c r="S115" s="24">
        <f>SUMIFS(Gögn!$I$2:$I$11876,Gögn!$F$2:$F$11876,$A115,Gögn!$A$2:$A$11876,S$207)/1000</f>
        <v>0</v>
      </c>
      <c r="T115" s="24">
        <f>SUMIFS(Gögn!$I$2:$I$11876,Gögn!$F$2:$F$11876,$A115,Gögn!$A$2:$A$11876,T$207)/1000</f>
        <v>0</v>
      </c>
      <c r="U115" s="24">
        <f>SUMIFS(Gögn!$I$2:$I$11876,Gögn!$F$2:$F$11876,$A115,Gögn!$A$2:$A$11876,U$207)/1000</f>
        <v>0</v>
      </c>
      <c r="V115" s="24">
        <f>SUMIFS(Gögn!$I$2:$I$11876,Gögn!$F$2:$F$11876,$A115,Gögn!$A$2:$A$11876,V$207)/1000</f>
        <v>0</v>
      </c>
      <c r="W115" s="24">
        <f>SUMIFS(Gögn!$I$2:$I$11876,Gögn!$F$2:$F$11876,$A115,Gögn!$A$2:$A$11876,W$207)/1000</f>
        <v>118.602</v>
      </c>
      <c r="X115" s="24">
        <f>SUMIFS(Gögn!$I$2:$I$11876,Gögn!$F$2:$F$11876,$A115,Gögn!$A$2:$A$11876,X$207)/1000</f>
        <v>3663.8760000000002</v>
      </c>
      <c r="Y115" s="24">
        <f>SUMIFS(Gögn!$I$2:$I$11876,Gögn!$F$2:$F$11876,$A115,Gögn!$A$2:$A$11876,Y$207)/1000</f>
        <v>159214</v>
      </c>
      <c r="Z115" s="24">
        <f>SUMIFS(Gögn!$I$2:$I$11876,Gögn!$F$2:$F$11876,$A115,Gögn!$A$2:$A$11876,Z$207)/1000</f>
        <v>23626</v>
      </c>
      <c r="AA115" s="24">
        <f>SUMIFS(Gögn!$I$2:$I$11876,Gögn!$F$2:$F$11876,$A115,Gögn!$A$2:$A$11876,AA$207)/1000</f>
        <v>35194</v>
      </c>
      <c r="AB115" s="24">
        <f>SUMIFS(Gögn!$I$2:$I$11876,Gögn!$F$2:$F$11876,$A115,Gögn!$A$2:$A$11876,AB$207)/1000</f>
        <v>2685</v>
      </c>
      <c r="AC115" s="24">
        <f>SUMIFS(Gögn!$I$2:$I$11876,Gögn!$F$2:$F$11876,$A115,Gögn!$A$2:$A$11876,AC$207)/1000</f>
        <v>0</v>
      </c>
      <c r="AD115" s="24">
        <f>SUMIFS(Gögn!$I$2:$I$11876,Gögn!$F$2:$F$11876,$A115,Gögn!$A$2:$A$11876,AD$207)/1000</f>
        <v>0</v>
      </c>
      <c r="AE115" s="24">
        <f>SUMIFS(Gögn!$I$2:$I$11876,Gögn!$F$2:$F$11876,$A115,Gögn!$A$2:$A$11876,AE$207)/1000</f>
        <v>0</v>
      </c>
      <c r="AF115" s="24">
        <f>SUMIFS(Gögn!$I$2:$I$11876,Gögn!$F$2:$F$11876,$A115,Gögn!$A$2:$A$11876,AF$207)/1000</f>
        <v>0</v>
      </c>
      <c r="AG115" s="24">
        <f>SUMIFS(Gögn!$I$2:$I$11876,Gögn!$F$2:$F$11876,$A115,Gögn!$A$2:$A$11876,AG$207)/1000</f>
        <v>16274.851000000001</v>
      </c>
      <c r="AH115" s="24">
        <f>SUMIFS(Gögn!$I$2:$I$11876,Gögn!$F$2:$F$11876,$A115,Gögn!$A$2:$A$11876,AH$207)/1000</f>
        <v>675095.77899999998</v>
      </c>
      <c r="AI115" s="24">
        <f>SUMIFS(Gögn!$I$2:$I$11876,Gögn!$F$2:$F$11876,$A115,Gögn!$A$2:$A$11876,AI$207)/1000</f>
        <v>564437.12199999997</v>
      </c>
      <c r="AJ115" s="24">
        <f>SUMIFS(Gögn!$I$2:$I$11876,Gögn!$F$2:$F$11876,$A115,Gögn!$A$2:$A$11876,AJ$207)/1000</f>
        <v>2302497.895</v>
      </c>
      <c r="AK115" s="24">
        <f>SUMIFS(Gögn!$I$2:$I$11876,Gögn!$F$2:$F$11876,$A115,Gögn!$A$2:$A$11876,AK$207)/1000</f>
        <v>24290.476999999999</v>
      </c>
      <c r="AL115" s="24">
        <f>SUMIFS(Gögn!$I$2:$I$11876,Gögn!$F$2:$F$11876,$A115,Gögn!$A$2:$A$11876,AL$207)/1000</f>
        <v>105569.871</v>
      </c>
      <c r="AM115" s="24">
        <f>SUMIFS(Gögn!$I$2:$I$11876,Gögn!$F$2:$F$11876,$A115,Gögn!$A$2:$A$11876,AM$207)/1000</f>
        <v>174512.26300000001</v>
      </c>
      <c r="AN115" s="24">
        <f>SUMIFS(Gögn!$I$2:$I$11876,Gögn!$F$2:$F$11876,$A115,Gögn!$A$2:$A$11876,AN$207)/1000</f>
        <v>403237.5</v>
      </c>
      <c r="AO115" s="24">
        <f>SUMIFS(Gögn!$I$2:$I$11876,Gögn!$F$2:$F$11876,$A115,Gögn!$A$2:$A$11876,AO$207)/1000</f>
        <v>638269.74600000004</v>
      </c>
      <c r="AP115" s="24">
        <f>SUMIFS(Gögn!$I$2:$I$11876,Gögn!$F$2:$F$11876,$A115,Gögn!$A$2:$A$11876,AP$207)/1000</f>
        <v>1787.598</v>
      </c>
      <c r="AQ115" s="24">
        <f>SUMIFS(Gögn!$I$2:$I$11876,Gögn!$F$2:$F$11876,$A115,Gögn!$A$2:$A$11876,AQ$207)/1000</f>
        <v>-45608.701999999997</v>
      </c>
      <c r="AR115" s="24">
        <f>SUMIFS(Gögn!$I$2:$I$11876,Gögn!$F$2:$F$11876,$A115,Gögn!$A$2:$A$11876,AR$207)/1000</f>
        <v>40927.199999999997</v>
      </c>
      <c r="AS115" s="24">
        <f>SUMIFS(Gögn!$I$2:$I$11876,Gögn!$F$2:$F$11876,$A115,Gögn!$A$2:$A$11876,AS$207)/1000</f>
        <v>75811.591</v>
      </c>
      <c r="AT115" s="24">
        <f>SUMIFS(Gögn!$I$2:$I$11876,Gögn!$F$2:$F$11876,$A115,Gögn!$A$2:$A$11876,AT$207)/1000</f>
        <v>37306.31</v>
      </c>
      <c r="AU115" s="24">
        <f>SUMIFS(Gögn!$I$2:$I$11876,Gögn!$F$2:$F$11876,$A115,Gögn!$A$2:$A$11876,AU$207)/1000</f>
        <v>9388.3539999999994</v>
      </c>
      <c r="AV115" s="24">
        <f>SUMIFS(Gögn!$I$2:$I$11876,Gögn!$F$2:$F$11876,$A115,Gögn!$A$2:$A$11876,AV$207)/1000</f>
        <v>302658.78700000001</v>
      </c>
      <c r="AW115" s="24">
        <f>SUMIFS(Gögn!$I$2:$I$11876,Gögn!$F$2:$F$11876,$A115,Gögn!$A$2:$A$11876,AW$207)/1000</f>
        <v>11015.64</v>
      </c>
      <c r="AX115" s="24">
        <f>SUMIFS(Gögn!$I$2:$I$11876,Gögn!$F$2:$F$11876,$A115,Gögn!$A$2:$A$11876,AX$207)/1000</f>
        <v>72825.285000000003</v>
      </c>
      <c r="AY115" s="24">
        <f>SUMIFS(Gögn!$I$2:$I$11876,Gögn!$F$2:$F$11876,$A115,Gögn!$A$2:$A$11876,AY$207)/1000</f>
        <v>6337.2380000000003</v>
      </c>
      <c r="AZ115" s="24">
        <f>SUMIFS(Gögn!$I$2:$I$11876,Gögn!$F$2:$F$11876,$A115,Gögn!$A$2:$A$11876,AZ$207)/1000</f>
        <v>0</v>
      </c>
      <c r="BA115" s="24">
        <f>SUMIFS(Gögn!$I$2:$I$11876,Gögn!$F$2:$F$11876,$A115,Gögn!$A$2:$A$11876,BA$207)/1000</f>
        <v>0</v>
      </c>
      <c r="BB115" s="24">
        <f>SUMIFS(Gögn!$I$2:$I$11876,Gögn!$F$2:$F$11876,$A115,Gögn!$A$2:$A$11876,BB$207)/1000</f>
        <v>0</v>
      </c>
      <c r="BC115" s="24">
        <f>SUMIFS(Gögn!$I$2:$I$11876,Gögn!$F$2:$F$11876,$A115,Gögn!$A$2:$A$11876,BC$207)/1000</f>
        <v>67537.073999999993</v>
      </c>
      <c r="BD115" s="24">
        <f>SUMIFS(Gögn!$I$2:$I$11876,Gögn!$F$2:$F$11876,$A115,Gögn!$A$2:$A$11876,BD$207)/1000</f>
        <v>71226.923999999999</v>
      </c>
      <c r="BE115" s="24">
        <f>SUMIFS(Gögn!$I$2:$I$11876,Gögn!$F$2:$F$11876,$A115,Gögn!$A$2:$A$11876,BE$207)/1000</f>
        <v>7557.4650000000001</v>
      </c>
      <c r="BF115" s="24">
        <f>SUMIFS(Gögn!$I$2:$I$11876,Gögn!$F$2:$F$11876,$A115,Gögn!$A$2:$A$11876,BF$207)/1000</f>
        <v>1552.4849999999999</v>
      </c>
      <c r="BG115" s="24">
        <f>SUMIFS(Gögn!$I$2:$I$11876,Gögn!$F$2:$F$11876,$A115,Gögn!$A$2:$A$11876,BG$207)/1000</f>
        <v>4874.6859999999997</v>
      </c>
      <c r="BH115" s="24">
        <f>SUMIFS(Gögn!$I$2:$I$11876,Gögn!$F$2:$F$11876,$A115,Gögn!$A$2:$A$11876,BH$207)/1000</f>
        <v>11127.271000000001</v>
      </c>
      <c r="BI115" s="24">
        <f>SUMIFS(Gögn!$I$2:$I$11876,Gögn!$F$2:$F$11876,$A115,Gögn!$A$2:$A$11876,BI$207)/1000</f>
        <v>295.18</v>
      </c>
      <c r="BJ115" s="24">
        <f>SUMIFS(Gögn!$I$2:$I$11876,Gögn!$F$2:$F$11876,$A115,Gögn!$A$2:$A$11876,BJ$207)/1000</f>
        <v>252.86099999999999</v>
      </c>
      <c r="BK115" s="24">
        <f>SUMIFS(Gögn!$I$2:$I$11876,Gögn!$F$2:$F$11876,$A115,Gögn!$A$2:$A$11876,BK$207)/1000</f>
        <v>228.393</v>
      </c>
      <c r="BL115" s="24">
        <f>SUMIFS(Gögn!$I$2:$I$11876,Gögn!$F$2:$F$11876,$A115,Gögn!$A$2:$A$11876,BL$207)/1000</f>
        <v>60.220999999999997</v>
      </c>
      <c r="BM115" s="24">
        <f>SUMIFS(Gögn!$I$2:$I$11876,Gögn!$F$2:$F$11876,$A115,Gögn!$A$2:$A$11876,BM$207)/1000</f>
        <v>8856.0609999999997</v>
      </c>
      <c r="BN115" s="24">
        <f>SUMIFS(Gögn!$I$2:$I$11876,Gögn!$F$2:$F$11876,$A115,Gögn!$A$2:$A$11876,BN$207)/1000</f>
        <v>2978.4209999999998</v>
      </c>
      <c r="BO115" s="24">
        <f>SUMIFS(Gögn!$I$2:$I$11876,Gögn!$F$2:$F$11876,$A115,Gögn!$A$2:$A$11876,BO$207)/1000</f>
        <v>72797.409</v>
      </c>
      <c r="BP115" s="24">
        <f>SUMIFS(Gögn!$I$2:$I$11876,Gögn!$F$2:$F$11876,$A115,Gögn!$A$2:$A$11876,BP$207)/1000</f>
        <v>3257.6610000000001</v>
      </c>
      <c r="BQ115" s="24">
        <f>SUMIFS(Gögn!$I$2:$I$11876,Gögn!$F$2:$F$11876,$A115,Gögn!$A$2:$A$11876,BQ$207)/1000</f>
        <v>7294.18</v>
      </c>
      <c r="BR115" s="24">
        <f>SUMIFS(Gögn!$I$2:$I$11876,Gögn!$F$2:$F$11876,$A115,Gögn!$A$2:$A$11876,BR$207)/1000</f>
        <v>7149.5230000000001</v>
      </c>
      <c r="BS115" s="24">
        <f>SUMIFS(Gögn!$I$2:$I$11876,Gögn!$F$2:$F$11876,$A115,Gögn!$A$2:$A$11876,BS$207)/1000</f>
        <v>847</v>
      </c>
      <c r="BT115" s="24">
        <f>SUMIFS(Gögn!$I$2:$I$11876,Gögn!$F$2:$F$11876,$A115,Gögn!$A$2:$A$11876,BT$207)/1000</f>
        <v>0</v>
      </c>
      <c r="BU115" s="24">
        <f>SUMIFS(Gögn!$I$2:$I$11876,Gögn!$F$2:$F$11876,$A115,Gögn!$A$2:$A$11876,BU$207)/1000</f>
        <v>19</v>
      </c>
      <c r="BV115" s="24">
        <f>SUMIFS(Gögn!$I$2:$I$11876,Gögn!$F$2:$F$11876,$A115,Gögn!$A$2:$A$11876,BV$207)/1000</f>
        <v>0</v>
      </c>
      <c r="BW115" s="24">
        <f>SUMIFS(Gögn!$I$2:$I$11876,Gögn!$F$2:$F$11876,$A115,Gögn!$A$2:$A$11876,BW$207)/1000</f>
        <v>0</v>
      </c>
      <c r="BX115" s="24">
        <f>SUMIFS(Gögn!$I$2:$I$11876,Gögn!$F$2:$F$11876,$A115,Gögn!$A$2:$A$11876,BX$207)/1000</f>
        <v>0</v>
      </c>
      <c r="BY115" s="24">
        <f>SUMIFS(Gögn!$I$2:$I$11876,Gögn!$F$2:$F$11876,$A115,Gögn!$A$2:$A$11876,BY$207)/1000</f>
        <v>24736.043000000001</v>
      </c>
      <c r="BZ115" s="24">
        <f>SUMIFS(Gögn!$I$2:$I$11876,Gögn!$F$2:$F$11876,$A115,Gögn!$A$2:$A$11876,BZ$207)/1000</f>
        <v>26160.446</v>
      </c>
      <c r="CA115" s="24">
        <f>SUMIFS(Gögn!$I$2:$I$11876,Gögn!$F$2:$F$11876,$A115,Gögn!$A$2:$A$11876,CA$207)/1000</f>
        <v>489.82100000000003</v>
      </c>
      <c r="CB115" s="24">
        <f>SUMIFS(Gögn!$I$2:$I$11876,Gögn!$F$2:$F$11876,$A115,Gögn!$A$2:$A$11876,CB$207)/1000</f>
        <v>0</v>
      </c>
      <c r="CC115" s="24">
        <f>SUMIFS(Gögn!$I$2:$I$11876,Gögn!$F$2:$F$11876,$A115,Gögn!$A$2:$A$11876,CC$207)/1000</f>
        <v>0</v>
      </c>
      <c r="CD115" s="24">
        <f>SUMIFS(Gögn!$I$2:$I$11876,Gögn!$F$2:$F$11876,$A115,Gögn!$A$2:$A$11876,CD$207)/1000</f>
        <v>0</v>
      </c>
    </row>
    <row r="116" spans="1:82" s="48" customFormat="1" ht="15" customHeight="1">
      <c r="A116" s="45" t="s">
        <v>465</v>
      </c>
      <c r="B116" s="45"/>
      <c r="C116" s="28" t="s">
        <v>293</v>
      </c>
      <c r="D116" s="49">
        <f>SUM(E116:CD116)</f>
        <v>43113292.81499999</v>
      </c>
      <c r="E116" s="49">
        <f t="shared" ref="E116:BP116" si="59">SUM(E112:E115)</f>
        <v>1163377.939</v>
      </c>
      <c r="F116" s="49">
        <f t="shared" si="59"/>
        <v>2025658.5320000001</v>
      </c>
      <c r="G116" s="49">
        <f t="shared" si="59"/>
        <v>1114369.0430000001</v>
      </c>
      <c r="H116" s="49">
        <f t="shared" si="59"/>
        <v>94069.132000000012</v>
      </c>
      <c r="I116" s="49">
        <f t="shared" si="59"/>
        <v>1301081.5660000001</v>
      </c>
      <c r="J116" s="49">
        <f t="shared" si="59"/>
        <v>54212.953999999998</v>
      </c>
      <c r="K116" s="49">
        <f t="shared" si="59"/>
        <v>20471.553000000004</v>
      </c>
      <c r="L116" s="49">
        <f t="shared" si="59"/>
        <v>47971</v>
      </c>
      <c r="M116" s="49">
        <f t="shared" si="59"/>
        <v>237796</v>
      </c>
      <c r="N116" s="49">
        <f t="shared" si="59"/>
        <v>741594</v>
      </c>
      <c r="O116" s="49">
        <f t="shared" si="59"/>
        <v>1471803</v>
      </c>
      <c r="P116" s="49">
        <f t="shared" si="59"/>
        <v>1503352</v>
      </c>
      <c r="Q116" s="49">
        <f t="shared" si="59"/>
        <v>1122524</v>
      </c>
      <c r="R116" s="49">
        <f t="shared" si="59"/>
        <v>3443983</v>
      </c>
      <c r="S116" s="49">
        <f t="shared" si="59"/>
        <v>240037.93100000001</v>
      </c>
      <c r="T116" s="49">
        <f t="shared" si="59"/>
        <v>275205.94999999995</v>
      </c>
      <c r="U116" s="49">
        <f t="shared" si="59"/>
        <v>327850.47899999999</v>
      </c>
      <c r="V116" s="49">
        <f t="shared" si="59"/>
        <v>41069.785000000003</v>
      </c>
      <c r="W116" s="49">
        <f t="shared" si="59"/>
        <v>7083.1009999999997</v>
      </c>
      <c r="X116" s="49">
        <f t="shared" si="59"/>
        <v>32190.307000000001</v>
      </c>
      <c r="Y116" s="49">
        <f t="shared" si="59"/>
        <v>4286203</v>
      </c>
      <c r="Z116" s="49">
        <f t="shared" si="59"/>
        <v>632910</v>
      </c>
      <c r="AA116" s="49">
        <f t="shared" si="59"/>
        <v>1829202</v>
      </c>
      <c r="AB116" s="49">
        <f t="shared" si="59"/>
        <v>83573</v>
      </c>
      <c r="AC116" s="49">
        <f t="shared" si="59"/>
        <v>-17013</v>
      </c>
      <c r="AD116" s="49">
        <f t="shared" si="59"/>
        <v>111020.696</v>
      </c>
      <c r="AE116" s="49">
        <f t="shared" si="59"/>
        <v>81012.34599999999</v>
      </c>
      <c r="AF116" s="49">
        <f t="shared" si="59"/>
        <v>65380.985999999997</v>
      </c>
      <c r="AG116" s="49">
        <f t="shared" si="59"/>
        <v>32535.9</v>
      </c>
      <c r="AH116" s="49">
        <f t="shared" si="59"/>
        <v>683404.76500000001</v>
      </c>
      <c r="AI116" s="49">
        <f t="shared" si="59"/>
        <v>660178.10100000002</v>
      </c>
      <c r="AJ116" s="49">
        <f t="shared" si="59"/>
        <v>3276097.7859999998</v>
      </c>
      <c r="AK116" s="49">
        <f t="shared" si="59"/>
        <v>53502.481999999996</v>
      </c>
      <c r="AL116" s="49">
        <f t="shared" si="59"/>
        <v>252210.848</v>
      </c>
      <c r="AM116" s="49">
        <f t="shared" si="59"/>
        <v>255539.71000000002</v>
      </c>
      <c r="AN116" s="49">
        <f t="shared" si="59"/>
        <v>466395.44500000001</v>
      </c>
      <c r="AO116" s="49">
        <f t="shared" si="59"/>
        <v>678355.15100000007</v>
      </c>
      <c r="AP116" s="49">
        <f t="shared" si="59"/>
        <v>2564.279</v>
      </c>
      <c r="AQ116" s="49">
        <f t="shared" si="59"/>
        <v>2808715.12</v>
      </c>
      <c r="AR116" s="49">
        <f t="shared" si="59"/>
        <v>993688.522</v>
      </c>
      <c r="AS116" s="49">
        <f t="shared" si="59"/>
        <v>774746.93900000001</v>
      </c>
      <c r="AT116" s="49">
        <f t="shared" si="59"/>
        <v>809564.35400000005</v>
      </c>
      <c r="AU116" s="49">
        <f t="shared" si="59"/>
        <v>9388.3539999999994</v>
      </c>
      <c r="AV116" s="49">
        <f t="shared" si="59"/>
        <v>313112.35200000001</v>
      </c>
      <c r="AW116" s="49">
        <f t="shared" si="59"/>
        <v>11015.64</v>
      </c>
      <c r="AX116" s="49">
        <f t="shared" si="59"/>
        <v>82661.793000000005</v>
      </c>
      <c r="AY116" s="49">
        <f t="shared" si="59"/>
        <v>20974.938999999998</v>
      </c>
      <c r="AZ116" s="49">
        <f t="shared" si="59"/>
        <v>0</v>
      </c>
      <c r="BA116" s="49">
        <f t="shared" si="59"/>
        <v>0</v>
      </c>
      <c r="BB116" s="49">
        <f t="shared" si="59"/>
        <v>128001.99100000001</v>
      </c>
      <c r="BC116" s="49">
        <f t="shared" si="59"/>
        <v>403273.82999999996</v>
      </c>
      <c r="BD116" s="49">
        <f t="shared" si="59"/>
        <v>5219685.9139999999</v>
      </c>
      <c r="BE116" s="49">
        <f t="shared" si="59"/>
        <v>213382.48599999998</v>
      </c>
      <c r="BF116" s="49">
        <f t="shared" si="59"/>
        <v>97408.534</v>
      </c>
      <c r="BG116" s="49">
        <f t="shared" si="59"/>
        <v>359012.54600000003</v>
      </c>
      <c r="BH116" s="49">
        <f t="shared" si="59"/>
        <v>174599.19700000001</v>
      </c>
      <c r="BI116" s="49">
        <f t="shared" si="59"/>
        <v>123889.23699999999</v>
      </c>
      <c r="BJ116" s="49">
        <f t="shared" si="59"/>
        <v>56991.152999999998</v>
      </c>
      <c r="BK116" s="49">
        <f t="shared" si="59"/>
        <v>120564.431</v>
      </c>
      <c r="BL116" s="49">
        <f t="shared" si="59"/>
        <v>676007.62300000002</v>
      </c>
      <c r="BM116" s="49">
        <f t="shared" si="59"/>
        <v>24574.841999999997</v>
      </c>
      <c r="BN116" s="49">
        <f t="shared" si="59"/>
        <v>24827.938999999998</v>
      </c>
      <c r="BO116" s="49">
        <f t="shared" si="59"/>
        <v>153800.98800000001</v>
      </c>
      <c r="BP116" s="49">
        <f t="shared" si="59"/>
        <v>6340.3490000000002</v>
      </c>
      <c r="BQ116" s="49">
        <f t="shared" ref="BQ116:BX116" si="60">SUM(BQ112:BQ115)</f>
        <v>11506.514999999999</v>
      </c>
      <c r="BR116" s="49">
        <f t="shared" si="60"/>
        <v>9556.991</v>
      </c>
      <c r="BS116" s="49">
        <f t="shared" si="60"/>
        <v>30113</v>
      </c>
      <c r="BT116" s="49">
        <f t="shared" si="60"/>
        <v>285210</v>
      </c>
      <c r="BU116" s="49">
        <f t="shared" si="60"/>
        <v>3346</v>
      </c>
      <c r="BV116" s="49">
        <f t="shared" si="60"/>
        <v>52713.55</v>
      </c>
      <c r="BW116" s="49">
        <f t="shared" si="60"/>
        <v>32053.01</v>
      </c>
      <c r="BX116" s="49">
        <f t="shared" si="60"/>
        <v>996.67399999999998</v>
      </c>
      <c r="BY116" s="49">
        <f t="shared" ref="BY116:CB116" si="61">SUM(BY112:BY115)</f>
        <v>146236.53200000001</v>
      </c>
      <c r="BZ116" s="49">
        <f t="shared" si="61"/>
        <v>216745.541</v>
      </c>
      <c r="CA116" s="49">
        <f t="shared" si="61"/>
        <v>10942.925000000001</v>
      </c>
      <c r="CB116" s="49">
        <f t="shared" si="61"/>
        <v>8868.237000000001</v>
      </c>
      <c r="CC116" s="49">
        <f t="shared" ref="CC116:CD116" si="62">SUM(CC112:CC115)</f>
        <v>0</v>
      </c>
      <c r="CD116" s="49">
        <f t="shared" si="62"/>
        <v>0</v>
      </c>
    </row>
    <row r="117" spans="1:82" ht="15" customHeight="1">
      <c r="A117" s="5" t="s">
        <v>465</v>
      </c>
      <c r="B117" s="5"/>
      <c r="C117" s="23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</row>
    <row r="118" spans="1:82" ht="15" customHeight="1">
      <c r="A118" s="5" t="s">
        <v>465</v>
      </c>
      <c r="B118" s="5"/>
      <c r="C118" s="21" t="s">
        <v>299</v>
      </c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</row>
    <row r="119" spans="1:82" ht="15" customHeight="1">
      <c r="A119" s="5" t="s">
        <v>114</v>
      </c>
      <c r="B119" s="5"/>
      <c r="C119" s="23" t="s">
        <v>115</v>
      </c>
      <c r="D119" s="24">
        <f t="shared" ref="D119:D134" si="63">SUM(E119:CD119)</f>
        <v>2412590.7160000005</v>
      </c>
      <c r="E119" s="24">
        <f>SUMIFS(Gögn!$I$2:$I$11876,Gögn!$F$2:$F$11876,$A119,Gögn!$A$2:$A$11876,E$207)/1000</f>
        <v>115045.982</v>
      </c>
      <c r="F119" s="24">
        <f>SUMIFS(Gögn!$I$2:$I$11876,Gögn!$F$2:$F$11876,$A119,Gögn!$A$2:$A$11876,F$207)/1000</f>
        <v>205604.95300000001</v>
      </c>
      <c r="G119" s="24">
        <f>SUMIFS(Gögn!$I$2:$I$11876,Gögn!$F$2:$F$11876,$A119,Gögn!$A$2:$A$11876,G$207)/1000</f>
        <v>49573.428999999996</v>
      </c>
      <c r="H119" s="24">
        <f>SUMIFS(Gögn!$I$2:$I$11876,Gögn!$F$2:$F$11876,$A119,Gögn!$A$2:$A$11876,H$207)/1000</f>
        <v>0</v>
      </c>
      <c r="I119" s="24">
        <f>SUMIFS(Gögn!$I$2:$I$11876,Gögn!$F$2:$F$11876,$A119,Gögn!$A$2:$A$11876,I$207)/1000</f>
        <v>0</v>
      </c>
      <c r="J119" s="24">
        <f>SUMIFS(Gögn!$I$2:$I$11876,Gögn!$F$2:$F$11876,$A119,Gögn!$A$2:$A$11876,J$207)/1000</f>
        <v>1146.1849999999999</v>
      </c>
      <c r="K119" s="24">
        <f>SUMIFS(Gögn!$I$2:$I$11876,Gögn!$F$2:$F$11876,$A119,Gögn!$A$2:$A$11876,K$207)/1000</f>
        <v>249.874</v>
      </c>
      <c r="L119" s="24">
        <f>SUMIFS(Gögn!$I$2:$I$11876,Gögn!$F$2:$F$11876,$A119,Gögn!$A$2:$A$11876,L$207)/1000</f>
        <v>503</v>
      </c>
      <c r="M119" s="24">
        <f>SUMIFS(Gögn!$I$2:$I$11876,Gögn!$F$2:$F$11876,$A119,Gögn!$A$2:$A$11876,M$207)/1000</f>
        <v>1</v>
      </c>
      <c r="N119" s="24">
        <f>SUMIFS(Gögn!$I$2:$I$11876,Gögn!$F$2:$F$11876,$A119,Gögn!$A$2:$A$11876,N$207)/1000</f>
        <v>4798</v>
      </c>
      <c r="O119" s="24">
        <f>SUMIFS(Gögn!$I$2:$I$11876,Gögn!$F$2:$F$11876,$A119,Gögn!$A$2:$A$11876,O$207)/1000</f>
        <v>16482</v>
      </c>
      <c r="P119" s="24">
        <f>SUMIFS(Gögn!$I$2:$I$11876,Gögn!$F$2:$F$11876,$A119,Gögn!$A$2:$A$11876,P$207)/1000</f>
        <v>17350</v>
      </c>
      <c r="Q119" s="24">
        <f>SUMIFS(Gögn!$I$2:$I$11876,Gögn!$F$2:$F$11876,$A119,Gögn!$A$2:$A$11876,Q$207)/1000</f>
        <v>7058</v>
      </c>
      <c r="R119" s="24">
        <f>SUMIFS(Gögn!$I$2:$I$11876,Gögn!$F$2:$F$11876,$A119,Gögn!$A$2:$A$11876,R$207)/1000</f>
        <v>0</v>
      </c>
      <c r="S119" s="24">
        <f>SUMIFS(Gögn!$I$2:$I$11876,Gögn!$F$2:$F$11876,$A119,Gögn!$A$2:$A$11876,S$207)/1000</f>
        <v>9690.1710000000003</v>
      </c>
      <c r="T119" s="24">
        <f>SUMIFS(Gögn!$I$2:$I$11876,Gögn!$F$2:$F$11876,$A119,Gögn!$A$2:$A$11876,T$207)/1000</f>
        <v>0</v>
      </c>
      <c r="U119" s="24">
        <f>SUMIFS(Gögn!$I$2:$I$11876,Gögn!$F$2:$F$11876,$A119,Gögn!$A$2:$A$11876,U$207)/1000</f>
        <v>0</v>
      </c>
      <c r="V119" s="24">
        <f>SUMIFS(Gögn!$I$2:$I$11876,Gögn!$F$2:$F$11876,$A119,Gögn!$A$2:$A$11876,V$207)/1000</f>
        <v>4832.1499999999996</v>
      </c>
      <c r="W119" s="24">
        <f>SUMIFS(Gögn!$I$2:$I$11876,Gögn!$F$2:$F$11876,$A119,Gögn!$A$2:$A$11876,W$207)/1000</f>
        <v>87.263999999999996</v>
      </c>
      <c r="X119" s="24">
        <f>SUMIFS(Gögn!$I$2:$I$11876,Gögn!$F$2:$F$11876,$A119,Gögn!$A$2:$A$11876,X$207)/1000</f>
        <v>3245.462</v>
      </c>
      <c r="Y119" s="24">
        <f>SUMIFS(Gögn!$I$2:$I$11876,Gögn!$F$2:$F$11876,$A119,Gögn!$A$2:$A$11876,Y$207)/1000</f>
        <v>800667</v>
      </c>
      <c r="Z119" s="24">
        <f>SUMIFS(Gögn!$I$2:$I$11876,Gögn!$F$2:$F$11876,$A119,Gögn!$A$2:$A$11876,Z$207)/1000</f>
        <v>49870</v>
      </c>
      <c r="AA119" s="24">
        <f>SUMIFS(Gögn!$I$2:$I$11876,Gögn!$F$2:$F$11876,$A119,Gögn!$A$2:$A$11876,AA$207)/1000</f>
        <v>2285</v>
      </c>
      <c r="AB119" s="24">
        <f>SUMIFS(Gögn!$I$2:$I$11876,Gögn!$F$2:$F$11876,$A119,Gögn!$A$2:$A$11876,AB$207)/1000</f>
        <v>8551</v>
      </c>
      <c r="AC119" s="24">
        <f>SUMIFS(Gögn!$I$2:$I$11876,Gögn!$F$2:$F$11876,$A119,Gögn!$A$2:$A$11876,AC$207)/1000</f>
        <v>0</v>
      </c>
      <c r="AD119" s="24">
        <f>SUMIFS(Gögn!$I$2:$I$11876,Gögn!$F$2:$F$11876,$A119,Gögn!$A$2:$A$11876,AD$207)/1000</f>
        <v>5732.585</v>
      </c>
      <c r="AE119" s="24">
        <f>SUMIFS(Gögn!$I$2:$I$11876,Gögn!$F$2:$F$11876,$A119,Gögn!$A$2:$A$11876,AE$207)/1000</f>
        <v>4652.8810000000003</v>
      </c>
      <c r="AF119" s="24">
        <f>SUMIFS(Gögn!$I$2:$I$11876,Gögn!$F$2:$F$11876,$A119,Gögn!$A$2:$A$11876,AF$207)/1000</f>
        <v>0</v>
      </c>
      <c r="AG119" s="24">
        <f>SUMIFS(Gögn!$I$2:$I$11876,Gögn!$F$2:$F$11876,$A119,Gögn!$A$2:$A$11876,AG$207)/1000</f>
        <v>0</v>
      </c>
      <c r="AH119" s="24">
        <f>SUMIFS(Gögn!$I$2:$I$11876,Gögn!$F$2:$F$11876,$A119,Gögn!$A$2:$A$11876,AH$207)/1000</f>
        <v>0</v>
      </c>
      <c r="AI119" s="24">
        <f>SUMIFS(Gögn!$I$2:$I$11876,Gögn!$F$2:$F$11876,$A119,Gögn!$A$2:$A$11876,AI$207)/1000</f>
        <v>0</v>
      </c>
      <c r="AJ119" s="24">
        <f>SUMIFS(Gögn!$I$2:$I$11876,Gögn!$F$2:$F$11876,$A119,Gögn!$A$2:$A$11876,AJ$207)/1000</f>
        <v>0</v>
      </c>
      <c r="AK119" s="24">
        <f>SUMIFS(Gögn!$I$2:$I$11876,Gögn!$F$2:$F$11876,$A119,Gögn!$A$2:$A$11876,AK$207)/1000</f>
        <v>0</v>
      </c>
      <c r="AL119" s="24">
        <f>SUMIFS(Gögn!$I$2:$I$11876,Gögn!$F$2:$F$11876,$A119,Gögn!$A$2:$A$11876,AL$207)/1000</f>
        <v>0</v>
      </c>
      <c r="AM119" s="24">
        <f>SUMIFS(Gögn!$I$2:$I$11876,Gögn!$F$2:$F$11876,$A119,Gögn!$A$2:$A$11876,AM$207)/1000</f>
        <v>0</v>
      </c>
      <c r="AN119" s="24">
        <f>SUMIFS(Gögn!$I$2:$I$11876,Gögn!$F$2:$F$11876,$A119,Gögn!$A$2:$A$11876,AN$207)/1000</f>
        <v>0</v>
      </c>
      <c r="AO119" s="24">
        <f>SUMIFS(Gögn!$I$2:$I$11876,Gögn!$F$2:$F$11876,$A119,Gögn!$A$2:$A$11876,AO$207)/1000</f>
        <v>0</v>
      </c>
      <c r="AP119" s="24">
        <f>SUMIFS(Gögn!$I$2:$I$11876,Gögn!$F$2:$F$11876,$A119,Gögn!$A$2:$A$11876,AP$207)/1000</f>
        <v>0</v>
      </c>
      <c r="AQ119" s="24">
        <f>SUMIFS(Gögn!$I$2:$I$11876,Gögn!$F$2:$F$11876,$A119,Gögn!$A$2:$A$11876,AQ$207)/1000</f>
        <v>71222.581999999995</v>
      </c>
      <c r="AR119" s="24">
        <f>SUMIFS(Gögn!$I$2:$I$11876,Gögn!$F$2:$F$11876,$A119,Gögn!$A$2:$A$11876,AR$207)/1000</f>
        <v>52698.983999999997</v>
      </c>
      <c r="AS119" s="24">
        <f>SUMIFS(Gögn!$I$2:$I$11876,Gögn!$F$2:$F$11876,$A119,Gögn!$A$2:$A$11876,AS$207)/1000</f>
        <v>33113.701999999997</v>
      </c>
      <c r="AT119" s="24">
        <f>SUMIFS(Gögn!$I$2:$I$11876,Gögn!$F$2:$F$11876,$A119,Gögn!$A$2:$A$11876,AT$207)/1000</f>
        <v>0</v>
      </c>
      <c r="AU119" s="24">
        <f>SUMIFS(Gögn!$I$2:$I$11876,Gögn!$F$2:$F$11876,$A119,Gögn!$A$2:$A$11876,AU$207)/1000</f>
        <v>130.41800000000001</v>
      </c>
      <c r="AV119" s="24">
        <f>SUMIFS(Gögn!$I$2:$I$11876,Gögn!$F$2:$F$11876,$A119,Gögn!$A$2:$A$11876,AV$207)/1000</f>
        <v>0</v>
      </c>
      <c r="AW119" s="24">
        <f>SUMIFS(Gögn!$I$2:$I$11876,Gögn!$F$2:$F$11876,$A119,Gögn!$A$2:$A$11876,AW$207)/1000</f>
        <v>4158.2690000000002</v>
      </c>
      <c r="AX119" s="24">
        <f>SUMIFS(Gögn!$I$2:$I$11876,Gögn!$F$2:$F$11876,$A119,Gögn!$A$2:$A$11876,AX$207)/1000</f>
        <v>0</v>
      </c>
      <c r="AY119" s="24">
        <f>SUMIFS(Gögn!$I$2:$I$11876,Gögn!$F$2:$F$11876,$A119,Gögn!$A$2:$A$11876,AY$207)/1000</f>
        <v>1925.8330000000001</v>
      </c>
      <c r="AZ119" s="24">
        <f>SUMIFS(Gögn!$I$2:$I$11876,Gögn!$F$2:$F$11876,$A119,Gögn!$A$2:$A$11876,AZ$207)/1000</f>
        <v>256.71199999999999</v>
      </c>
      <c r="BA119" s="24">
        <f>SUMIFS(Gögn!$I$2:$I$11876,Gögn!$F$2:$F$11876,$A119,Gögn!$A$2:$A$11876,BA$207)/1000</f>
        <v>102.268</v>
      </c>
      <c r="BB119" s="24">
        <f>SUMIFS(Gögn!$I$2:$I$11876,Gögn!$F$2:$F$11876,$A119,Gögn!$A$2:$A$11876,BB$207)/1000</f>
        <v>1502.155</v>
      </c>
      <c r="BC119" s="24">
        <f>SUMIFS(Gögn!$I$2:$I$11876,Gögn!$F$2:$F$11876,$A119,Gögn!$A$2:$A$11876,BC$207)/1000</f>
        <v>0</v>
      </c>
      <c r="BD119" s="24">
        <f>SUMIFS(Gögn!$I$2:$I$11876,Gögn!$F$2:$F$11876,$A119,Gögn!$A$2:$A$11876,BD$207)/1000</f>
        <v>0</v>
      </c>
      <c r="BE119" s="24">
        <f>SUMIFS(Gögn!$I$2:$I$11876,Gögn!$F$2:$F$11876,$A119,Gögn!$A$2:$A$11876,BE$207)/1000</f>
        <v>46705.048999999999</v>
      </c>
      <c r="BF119" s="24">
        <f>SUMIFS(Gögn!$I$2:$I$11876,Gögn!$F$2:$F$11876,$A119,Gögn!$A$2:$A$11876,BF$207)/1000</f>
        <v>8652.2810000000009</v>
      </c>
      <c r="BG119" s="24">
        <f>SUMIFS(Gögn!$I$2:$I$11876,Gögn!$F$2:$F$11876,$A119,Gögn!$A$2:$A$11876,BG$207)/1000</f>
        <v>0</v>
      </c>
      <c r="BH119" s="24">
        <f>SUMIFS(Gögn!$I$2:$I$11876,Gögn!$F$2:$F$11876,$A119,Gögn!$A$2:$A$11876,BH$207)/1000</f>
        <v>6459.8620000000001</v>
      </c>
      <c r="BI119" s="24">
        <f>SUMIFS(Gögn!$I$2:$I$11876,Gögn!$F$2:$F$11876,$A119,Gögn!$A$2:$A$11876,BI$207)/1000</f>
        <v>7408.067</v>
      </c>
      <c r="BJ119" s="24">
        <f>SUMIFS(Gögn!$I$2:$I$11876,Gögn!$F$2:$F$11876,$A119,Gögn!$A$2:$A$11876,BJ$207)/1000</f>
        <v>4037.364</v>
      </c>
      <c r="BK119" s="24">
        <f>SUMIFS(Gögn!$I$2:$I$11876,Gögn!$F$2:$F$11876,$A119,Gögn!$A$2:$A$11876,BK$207)/1000</f>
        <v>773.37099999999998</v>
      </c>
      <c r="BL119" s="24">
        <f>SUMIFS(Gögn!$I$2:$I$11876,Gögn!$F$2:$F$11876,$A119,Gögn!$A$2:$A$11876,BL$207)/1000</f>
        <v>34205.811999999998</v>
      </c>
      <c r="BM119" s="24">
        <f>SUMIFS(Gögn!$I$2:$I$11876,Gögn!$F$2:$F$11876,$A119,Gögn!$A$2:$A$11876,BM$207)/1000</f>
        <v>5212.7950000000001</v>
      </c>
      <c r="BN119" s="24">
        <f>SUMIFS(Gögn!$I$2:$I$11876,Gögn!$F$2:$F$11876,$A119,Gögn!$A$2:$A$11876,BN$207)/1000</f>
        <v>7765.8739999999998</v>
      </c>
      <c r="BO119" s="24">
        <f>SUMIFS(Gögn!$I$2:$I$11876,Gögn!$F$2:$F$11876,$A119,Gögn!$A$2:$A$11876,BO$207)/1000</f>
        <v>0</v>
      </c>
      <c r="BP119" s="24">
        <f>SUMIFS(Gögn!$I$2:$I$11876,Gögn!$F$2:$F$11876,$A119,Gögn!$A$2:$A$11876,BP$207)/1000</f>
        <v>0</v>
      </c>
      <c r="BQ119" s="24">
        <f>SUMIFS(Gögn!$I$2:$I$11876,Gögn!$F$2:$F$11876,$A119,Gögn!$A$2:$A$11876,BQ$207)/1000</f>
        <v>0</v>
      </c>
      <c r="BR119" s="24">
        <f>SUMIFS(Gögn!$I$2:$I$11876,Gögn!$F$2:$F$11876,$A119,Gögn!$A$2:$A$11876,BR$207)/1000</f>
        <v>0</v>
      </c>
      <c r="BS119" s="24">
        <f>SUMIFS(Gögn!$I$2:$I$11876,Gögn!$F$2:$F$11876,$A119,Gögn!$A$2:$A$11876,BS$207)/1000</f>
        <v>167712</v>
      </c>
      <c r="BT119" s="24">
        <f>SUMIFS(Gögn!$I$2:$I$11876,Gögn!$F$2:$F$11876,$A119,Gögn!$A$2:$A$11876,BT$207)/1000</f>
        <v>629094</v>
      </c>
      <c r="BU119" s="24">
        <f>SUMIFS(Gögn!$I$2:$I$11876,Gögn!$F$2:$F$11876,$A119,Gögn!$A$2:$A$11876,BU$207)/1000</f>
        <v>742</v>
      </c>
      <c r="BV119" s="24">
        <f>SUMIFS(Gögn!$I$2:$I$11876,Gögn!$F$2:$F$11876,$A119,Gögn!$A$2:$A$11876,BV$207)/1000</f>
        <v>0</v>
      </c>
      <c r="BW119" s="24">
        <f>SUMIFS(Gögn!$I$2:$I$11876,Gögn!$F$2:$F$11876,$A119,Gögn!$A$2:$A$11876,BW$207)/1000</f>
        <v>1261.46</v>
      </c>
      <c r="BX119" s="24">
        <f>SUMIFS(Gögn!$I$2:$I$11876,Gögn!$F$2:$F$11876,$A119,Gögn!$A$2:$A$11876,BX$207)/1000</f>
        <v>0</v>
      </c>
      <c r="BY119" s="24">
        <f>SUMIFS(Gögn!$I$2:$I$11876,Gögn!$F$2:$F$11876,$A119,Gögn!$A$2:$A$11876,BY$207)/1000</f>
        <v>3805.9520000000002</v>
      </c>
      <c r="BZ119" s="24">
        <f>SUMIFS(Gögn!$I$2:$I$11876,Gögn!$F$2:$F$11876,$A119,Gögn!$A$2:$A$11876,BZ$207)/1000</f>
        <v>15771.003000000001</v>
      </c>
      <c r="CA119" s="24">
        <f>SUMIFS(Gögn!$I$2:$I$11876,Gögn!$F$2:$F$11876,$A119,Gögn!$A$2:$A$11876,CA$207)/1000</f>
        <v>0</v>
      </c>
      <c r="CB119" s="24">
        <f>SUMIFS(Gögn!$I$2:$I$11876,Gögn!$F$2:$F$11876,$A119,Gögn!$A$2:$A$11876,CB$207)/1000</f>
        <v>446.96699999999998</v>
      </c>
      <c r="CC119" s="24">
        <f>SUMIFS(Gögn!$I$2:$I$11876,Gögn!$F$2:$F$11876,$A119,Gögn!$A$2:$A$11876,CC$207)/1000</f>
        <v>0</v>
      </c>
      <c r="CD119" s="24">
        <f>SUMIFS(Gögn!$I$2:$I$11876,Gögn!$F$2:$F$11876,$A119,Gögn!$A$2:$A$11876,CD$207)/1000</f>
        <v>0</v>
      </c>
    </row>
    <row r="120" spans="1:82" ht="15" customHeight="1">
      <c r="A120" s="5" t="s">
        <v>116</v>
      </c>
      <c r="B120" s="5"/>
      <c r="C120" s="25" t="s">
        <v>117</v>
      </c>
      <c r="D120" s="22">
        <f t="shared" si="63"/>
        <v>-54065473.043000013</v>
      </c>
      <c r="E120" s="22">
        <f>SUMIFS(Gögn!$I$2:$I$11876,Gögn!$F$2:$F$11876,$A120,Gögn!$A$2:$A$11876,E$207)/1000</f>
        <v>-2923045.909</v>
      </c>
      <c r="F120" s="22">
        <f>SUMIFS(Gögn!$I$2:$I$11876,Gögn!$F$2:$F$11876,$A120,Gögn!$A$2:$A$11876,F$207)/1000</f>
        <v>-3984500.5660000001</v>
      </c>
      <c r="G120" s="22">
        <f>SUMIFS(Gögn!$I$2:$I$11876,Gögn!$F$2:$F$11876,$A120,Gögn!$A$2:$A$11876,G$207)/1000</f>
        <v>-1276057.2620000001</v>
      </c>
      <c r="H120" s="22">
        <f>SUMIFS(Gögn!$I$2:$I$11876,Gögn!$F$2:$F$11876,$A120,Gögn!$A$2:$A$11876,H$207)/1000</f>
        <v>0</v>
      </c>
      <c r="I120" s="22">
        <f>SUMIFS(Gögn!$I$2:$I$11876,Gögn!$F$2:$F$11876,$A120,Gögn!$A$2:$A$11876,I$207)/1000</f>
        <v>0</v>
      </c>
      <c r="J120" s="22">
        <f>SUMIFS(Gögn!$I$2:$I$11876,Gögn!$F$2:$F$11876,$A120,Gögn!$A$2:$A$11876,J$207)/1000</f>
        <v>0</v>
      </c>
      <c r="K120" s="22">
        <f>SUMIFS(Gögn!$I$2:$I$11876,Gögn!$F$2:$F$11876,$A120,Gögn!$A$2:$A$11876,K$207)/1000</f>
        <v>0</v>
      </c>
      <c r="L120" s="22">
        <f>SUMIFS(Gögn!$I$2:$I$11876,Gögn!$F$2:$F$11876,$A120,Gögn!$A$2:$A$11876,L$207)/1000</f>
        <v>-205794</v>
      </c>
      <c r="M120" s="22">
        <f>SUMIFS(Gögn!$I$2:$I$11876,Gögn!$F$2:$F$11876,$A120,Gögn!$A$2:$A$11876,M$207)/1000</f>
        <v>-198337</v>
      </c>
      <c r="N120" s="22">
        <f>SUMIFS(Gögn!$I$2:$I$11876,Gögn!$F$2:$F$11876,$A120,Gögn!$A$2:$A$11876,N$207)/1000</f>
        <v>-599323</v>
      </c>
      <c r="O120" s="22">
        <f>SUMIFS(Gögn!$I$2:$I$11876,Gögn!$F$2:$F$11876,$A120,Gögn!$A$2:$A$11876,O$207)/1000</f>
        <v>-1604671</v>
      </c>
      <c r="P120" s="22">
        <f>SUMIFS(Gögn!$I$2:$I$11876,Gögn!$F$2:$F$11876,$A120,Gögn!$A$2:$A$11876,P$207)/1000</f>
        <v>-1730084</v>
      </c>
      <c r="Q120" s="22">
        <f>SUMIFS(Gögn!$I$2:$I$11876,Gögn!$F$2:$F$11876,$A120,Gögn!$A$2:$A$11876,Q$207)/1000</f>
        <v>-1664573</v>
      </c>
      <c r="R120" s="22">
        <f>SUMIFS(Gögn!$I$2:$I$11876,Gögn!$F$2:$F$11876,$A120,Gögn!$A$2:$A$11876,R$207)/1000</f>
        <v>0</v>
      </c>
      <c r="S120" s="22">
        <f>SUMIFS(Gögn!$I$2:$I$11876,Gögn!$F$2:$F$11876,$A120,Gögn!$A$2:$A$11876,S$207)/1000</f>
        <v>-1007549.059</v>
      </c>
      <c r="T120" s="22">
        <f>SUMIFS(Gögn!$I$2:$I$11876,Gögn!$F$2:$F$11876,$A120,Gögn!$A$2:$A$11876,T$207)/1000</f>
        <v>0</v>
      </c>
      <c r="U120" s="22">
        <f>SUMIFS(Gögn!$I$2:$I$11876,Gögn!$F$2:$F$11876,$A120,Gögn!$A$2:$A$11876,U$207)/1000</f>
        <v>-108642.087</v>
      </c>
      <c r="V120" s="22">
        <f>SUMIFS(Gögn!$I$2:$I$11876,Gögn!$F$2:$F$11876,$A120,Gögn!$A$2:$A$11876,V$207)/1000</f>
        <v>-352276.60200000001</v>
      </c>
      <c r="W120" s="22">
        <f>SUMIFS(Gögn!$I$2:$I$11876,Gögn!$F$2:$F$11876,$A120,Gögn!$A$2:$A$11876,W$207)/1000</f>
        <v>-26550.984</v>
      </c>
      <c r="X120" s="22">
        <f>SUMIFS(Gögn!$I$2:$I$11876,Gögn!$F$2:$F$11876,$A120,Gögn!$A$2:$A$11876,X$207)/1000</f>
        <v>-732041.69200000004</v>
      </c>
      <c r="Y120" s="22">
        <f>SUMIFS(Gögn!$I$2:$I$11876,Gögn!$F$2:$F$11876,$A120,Gögn!$A$2:$A$11876,Y$207)/1000</f>
        <v>-18400422</v>
      </c>
      <c r="Z120" s="22">
        <f>SUMIFS(Gögn!$I$2:$I$11876,Gögn!$F$2:$F$11876,$A120,Gögn!$A$2:$A$11876,Z$207)/1000</f>
        <v>-2352172</v>
      </c>
      <c r="AA120" s="22">
        <f>SUMIFS(Gögn!$I$2:$I$11876,Gögn!$F$2:$F$11876,$A120,Gögn!$A$2:$A$11876,AA$207)/1000</f>
        <v>-1690846</v>
      </c>
      <c r="AB120" s="22">
        <f>SUMIFS(Gögn!$I$2:$I$11876,Gögn!$F$2:$F$11876,$A120,Gögn!$A$2:$A$11876,AB$207)/1000</f>
        <v>-862551</v>
      </c>
      <c r="AC120" s="22">
        <f>SUMIFS(Gögn!$I$2:$I$11876,Gögn!$F$2:$F$11876,$A120,Gögn!$A$2:$A$11876,AC$207)/1000</f>
        <v>0</v>
      </c>
      <c r="AD120" s="22">
        <f>SUMIFS(Gögn!$I$2:$I$11876,Gögn!$F$2:$F$11876,$A120,Gögn!$A$2:$A$11876,AD$207)/1000</f>
        <v>-256261.747</v>
      </c>
      <c r="AE120" s="22">
        <f>SUMIFS(Gögn!$I$2:$I$11876,Gögn!$F$2:$F$11876,$A120,Gögn!$A$2:$A$11876,AE$207)/1000</f>
        <v>-165341.079</v>
      </c>
      <c r="AF120" s="22">
        <f>SUMIFS(Gögn!$I$2:$I$11876,Gögn!$F$2:$F$11876,$A120,Gögn!$A$2:$A$11876,AF$207)/1000</f>
        <v>0</v>
      </c>
      <c r="AG120" s="22">
        <f>SUMIFS(Gögn!$I$2:$I$11876,Gögn!$F$2:$F$11876,$A120,Gögn!$A$2:$A$11876,AG$207)/1000</f>
        <v>0</v>
      </c>
      <c r="AH120" s="22">
        <f>SUMIFS(Gögn!$I$2:$I$11876,Gögn!$F$2:$F$11876,$A120,Gögn!$A$2:$A$11876,AH$207)/1000</f>
        <v>0</v>
      </c>
      <c r="AI120" s="22">
        <f>SUMIFS(Gögn!$I$2:$I$11876,Gögn!$F$2:$F$11876,$A120,Gögn!$A$2:$A$11876,AI$207)/1000</f>
        <v>0</v>
      </c>
      <c r="AJ120" s="22">
        <f>SUMIFS(Gögn!$I$2:$I$11876,Gögn!$F$2:$F$11876,$A120,Gögn!$A$2:$A$11876,AJ$207)/1000</f>
        <v>0</v>
      </c>
      <c r="AK120" s="22">
        <f>SUMIFS(Gögn!$I$2:$I$11876,Gögn!$F$2:$F$11876,$A120,Gögn!$A$2:$A$11876,AK$207)/1000</f>
        <v>0</v>
      </c>
      <c r="AL120" s="22">
        <f>SUMIFS(Gögn!$I$2:$I$11876,Gögn!$F$2:$F$11876,$A120,Gögn!$A$2:$A$11876,AL$207)/1000</f>
        <v>0</v>
      </c>
      <c r="AM120" s="22">
        <f>SUMIFS(Gögn!$I$2:$I$11876,Gögn!$F$2:$F$11876,$A120,Gögn!$A$2:$A$11876,AM$207)/1000</f>
        <v>0</v>
      </c>
      <c r="AN120" s="22">
        <f>SUMIFS(Gögn!$I$2:$I$11876,Gögn!$F$2:$F$11876,$A120,Gögn!$A$2:$A$11876,AN$207)/1000</f>
        <v>0</v>
      </c>
      <c r="AO120" s="22">
        <f>SUMIFS(Gögn!$I$2:$I$11876,Gögn!$F$2:$F$11876,$A120,Gögn!$A$2:$A$11876,AO$207)/1000</f>
        <v>0</v>
      </c>
      <c r="AP120" s="22">
        <f>SUMIFS(Gögn!$I$2:$I$11876,Gögn!$F$2:$F$11876,$A120,Gögn!$A$2:$A$11876,AP$207)/1000</f>
        <v>0</v>
      </c>
      <c r="AQ120" s="22">
        <f>SUMIFS(Gögn!$I$2:$I$11876,Gögn!$F$2:$F$11876,$A120,Gögn!$A$2:$A$11876,AQ$207)/1000</f>
        <v>-2730374.2230000002</v>
      </c>
      <c r="AR120" s="22">
        <f>SUMIFS(Gögn!$I$2:$I$11876,Gögn!$F$2:$F$11876,$A120,Gögn!$A$2:$A$11876,AR$207)/1000</f>
        <v>-1950881.59</v>
      </c>
      <c r="AS120" s="22">
        <f>SUMIFS(Gögn!$I$2:$I$11876,Gögn!$F$2:$F$11876,$A120,Gögn!$A$2:$A$11876,AS$207)/1000</f>
        <v>-1295114.1980000001</v>
      </c>
      <c r="AT120" s="22">
        <f>SUMIFS(Gögn!$I$2:$I$11876,Gögn!$F$2:$F$11876,$A120,Gögn!$A$2:$A$11876,AT$207)/1000</f>
        <v>0</v>
      </c>
      <c r="AU120" s="22">
        <f>SUMIFS(Gögn!$I$2:$I$11876,Gögn!$F$2:$F$11876,$A120,Gögn!$A$2:$A$11876,AU$207)/1000</f>
        <v>-14000.477999999999</v>
      </c>
      <c r="AV120" s="22">
        <f>SUMIFS(Gögn!$I$2:$I$11876,Gögn!$F$2:$F$11876,$A120,Gögn!$A$2:$A$11876,AV$207)/1000</f>
        <v>0</v>
      </c>
      <c r="AW120" s="22">
        <f>SUMIFS(Gögn!$I$2:$I$11876,Gögn!$F$2:$F$11876,$A120,Gögn!$A$2:$A$11876,AW$207)/1000</f>
        <v>-88904.364000000001</v>
      </c>
      <c r="AX120" s="22">
        <f>SUMIFS(Gögn!$I$2:$I$11876,Gögn!$F$2:$F$11876,$A120,Gögn!$A$2:$A$11876,AX$207)/1000</f>
        <v>0</v>
      </c>
      <c r="AY120" s="22">
        <f>SUMIFS(Gögn!$I$2:$I$11876,Gögn!$F$2:$F$11876,$A120,Gögn!$A$2:$A$11876,AY$207)/1000</f>
        <v>-258210.965</v>
      </c>
      <c r="AZ120" s="22">
        <f>SUMIFS(Gögn!$I$2:$I$11876,Gögn!$F$2:$F$11876,$A120,Gögn!$A$2:$A$11876,AZ$207)/1000</f>
        <v>-18486.041000000001</v>
      </c>
      <c r="BA120" s="22">
        <f>SUMIFS(Gögn!$I$2:$I$11876,Gögn!$F$2:$F$11876,$A120,Gögn!$A$2:$A$11876,BA$207)/1000</f>
        <v>-22380.065999999999</v>
      </c>
      <c r="BB120" s="22">
        <f>SUMIFS(Gögn!$I$2:$I$11876,Gögn!$F$2:$F$11876,$A120,Gögn!$A$2:$A$11876,BB$207)/1000</f>
        <v>-574931.72400000005</v>
      </c>
      <c r="BC120" s="22">
        <f>SUMIFS(Gögn!$I$2:$I$11876,Gögn!$F$2:$F$11876,$A120,Gögn!$A$2:$A$11876,BC$207)/1000</f>
        <v>0</v>
      </c>
      <c r="BD120" s="22">
        <f>SUMIFS(Gögn!$I$2:$I$11876,Gögn!$F$2:$F$11876,$A120,Gögn!$A$2:$A$11876,BD$207)/1000</f>
        <v>0</v>
      </c>
      <c r="BE120" s="22">
        <f>SUMIFS(Gögn!$I$2:$I$11876,Gögn!$F$2:$F$11876,$A120,Gögn!$A$2:$A$11876,BE$207)/1000</f>
        <v>-1470229.8049999999</v>
      </c>
      <c r="BF120" s="22">
        <f>SUMIFS(Gögn!$I$2:$I$11876,Gögn!$F$2:$F$11876,$A120,Gögn!$A$2:$A$11876,BF$207)/1000</f>
        <v>-350992.35</v>
      </c>
      <c r="BG120" s="22">
        <f>SUMIFS(Gögn!$I$2:$I$11876,Gögn!$F$2:$F$11876,$A120,Gögn!$A$2:$A$11876,BG$207)/1000</f>
        <v>0</v>
      </c>
      <c r="BH120" s="22">
        <f>SUMIFS(Gögn!$I$2:$I$11876,Gögn!$F$2:$F$11876,$A120,Gögn!$A$2:$A$11876,BH$207)/1000</f>
        <v>-584764.63399999996</v>
      </c>
      <c r="BI120" s="22">
        <f>SUMIFS(Gögn!$I$2:$I$11876,Gögn!$F$2:$F$11876,$A120,Gögn!$A$2:$A$11876,BI$207)/1000</f>
        <v>-614740.28799999994</v>
      </c>
      <c r="BJ120" s="22">
        <f>SUMIFS(Gögn!$I$2:$I$11876,Gögn!$F$2:$F$11876,$A120,Gögn!$A$2:$A$11876,BJ$207)/1000</f>
        <v>-259479.83499999999</v>
      </c>
      <c r="BK120" s="22">
        <f>SUMIFS(Gögn!$I$2:$I$11876,Gögn!$F$2:$F$11876,$A120,Gögn!$A$2:$A$11876,BK$207)/1000</f>
        <v>0</v>
      </c>
      <c r="BL120" s="22">
        <f>SUMIFS(Gögn!$I$2:$I$11876,Gögn!$F$2:$F$11876,$A120,Gögn!$A$2:$A$11876,BL$207)/1000</f>
        <v>-160249.96299999999</v>
      </c>
      <c r="BM120" s="22">
        <f>SUMIFS(Gögn!$I$2:$I$11876,Gögn!$F$2:$F$11876,$A120,Gögn!$A$2:$A$11876,BM$207)/1000</f>
        <v>-113517.06600000001</v>
      </c>
      <c r="BN120" s="22">
        <f>SUMIFS(Gögn!$I$2:$I$11876,Gögn!$F$2:$F$11876,$A120,Gögn!$A$2:$A$11876,BN$207)/1000</f>
        <v>-273650.16399999999</v>
      </c>
      <c r="BO120" s="22">
        <f>SUMIFS(Gögn!$I$2:$I$11876,Gögn!$F$2:$F$11876,$A120,Gögn!$A$2:$A$11876,BO$207)/1000</f>
        <v>0</v>
      </c>
      <c r="BP120" s="22">
        <f>SUMIFS(Gögn!$I$2:$I$11876,Gögn!$F$2:$F$11876,$A120,Gögn!$A$2:$A$11876,BP$207)/1000</f>
        <v>0</v>
      </c>
      <c r="BQ120" s="22">
        <f>SUMIFS(Gögn!$I$2:$I$11876,Gögn!$F$2:$F$11876,$A120,Gögn!$A$2:$A$11876,BQ$207)/1000</f>
        <v>0</v>
      </c>
      <c r="BR120" s="22">
        <f>SUMIFS(Gögn!$I$2:$I$11876,Gögn!$F$2:$F$11876,$A120,Gögn!$A$2:$A$11876,BR$207)/1000</f>
        <v>0</v>
      </c>
      <c r="BS120" s="22">
        <f>SUMIFS(Gögn!$I$2:$I$11876,Gögn!$F$2:$F$11876,$A120,Gögn!$A$2:$A$11876,BS$207)/1000</f>
        <v>-454220</v>
      </c>
      <c r="BT120" s="22">
        <f>SUMIFS(Gögn!$I$2:$I$11876,Gögn!$F$2:$F$11876,$A120,Gögn!$A$2:$A$11876,BT$207)/1000</f>
        <v>-2024708</v>
      </c>
      <c r="BU120" s="22">
        <f>SUMIFS(Gögn!$I$2:$I$11876,Gögn!$F$2:$F$11876,$A120,Gögn!$A$2:$A$11876,BU$207)/1000</f>
        <v>-33366</v>
      </c>
      <c r="BV120" s="22">
        <f>SUMIFS(Gögn!$I$2:$I$11876,Gögn!$F$2:$F$11876,$A120,Gögn!$A$2:$A$11876,BV$207)/1000</f>
        <v>0</v>
      </c>
      <c r="BW120" s="22">
        <f>SUMIFS(Gögn!$I$2:$I$11876,Gögn!$F$2:$F$11876,$A120,Gögn!$A$2:$A$11876,BW$207)/1000</f>
        <v>-36221.845000000001</v>
      </c>
      <c r="BX120" s="22">
        <f>SUMIFS(Gögn!$I$2:$I$11876,Gögn!$F$2:$F$11876,$A120,Gögn!$A$2:$A$11876,BX$207)/1000</f>
        <v>-26091.753000000001</v>
      </c>
      <c r="BY120" s="22">
        <f>SUMIFS(Gögn!$I$2:$I$11876,Gögn!$F$2:$F$11876,$A120,Gögn!$A$2:$A$11876,BY$207)/1000</f>
        <v>-103782.056</v>
      </c>
      <c r="BZ120" s="22">
        <f>SUMIFS(Gögn!$I$2:$I$11876,Gögn!$F$2:$F$11876,$A120,Gögn!$A$2:$A$11876,BZ$207)/1000</f>
        <v>-259513.2</v>
      </c>
      <c r="CA120" s="22">
        <f>SUMIFS(Gögn!$I$2:$I$11876,Gögn!$F$2:$F$11876,$A120,Gögn!$A$2:$A$11876,CA$207)/1000</f>
        <v>0</v>
      </c>
      <c r="CB120" s="22">
        <f>SUMIFS(Gögn!$I$2:$I$11876,Gögn!$F$2:$F$11876,$A120,Gögn!$A$2:$A$11876,CB$207)/1000</f>
        <v>-205622.448</v>
      </c>
      <c r="CC120" s="22">
        <f>SUMIFS(Gögn!$I$2:$I$11876,Gögn!$F$2:$F$11876,$A120,Gögn!$A$2:$A$11876,CC$207)/1000</f>
        <v>0</v>
      </c>
      <c r="CD120" s="22">
        <f>SUMIFS(Gögn!$I$2:$I$11876,Gögn!$F$2:$F$11876,$A120,Gögn!$A$2:$A$11876,CD$207)/1000</f>
        <v>0</v>
      </c>
    </row>
    <row r="121" spans="1:82" ht="15" customHeight="1">
      <c r="A121" s="5" t="s">
        <v>118</v>
      </c>
      <c r="B121" s="5"/>
      <c r="C121" s="23" t="s">
        <v>119</v>
      </c>
      <c r="D121" s="24">
        <f t="shared" si="63"/>
        <v>45262192.95700001</v>
      </c>
      <c r="E121" s="24">
        <f>SUMIFS(Gögn!$I$2:$I$11876,Gögn!$F$2:$F$11876,$A121,Gögn!$A$2:$A$11876,E$207)/1000</f>
        <v>816552.58200000005</v>
      </c>
      <c r="F121" s="24">
        <f>SUMIFS(Gögn!$I$2:$I$11876,Gögn!$F$2:$F$11876,$A121,Gögn!$A$2:$A$11876,F$207)/1000</f>
        <v>1657224.537</v>
      </c>
      <c r="G121" s="24">
        <f>SUMIFS(Gögn!$I$2:$I$11876,Gögn!$F$2:$F$11876,$A121,Gögn!$A$2:$A$11876,G$207)/1000</f>
        <v>681741.54</v>
      </c>
      <c r="H121" s="24">
        <f>SUMIFS(Gögn!$I$2:$I$11876,Gögn!$F$2:$F$11876,$A121,Gögn!$A$2:$A$11876,H$207)/1000</f>
        <v>0</v>
      </c>
      <c r="I121" s="24">
        <f>SUMIFS(Gögn!$I$2:$I$11876,Gögn!$F$2:$F$11876,$A121,Gögn!$A$2:$A$11876,I$207)/1000</f>
        <v>0</v>
      </c>
      <c r="J121" s="24">
        <f>SUMIFS(Gögn!$I$2:$I$11876,Gögn!$F$2:$F$11876,$A121,Gögn!$A$2:$A$11876,J$207)/1000</f>
        <v>0</v>
      </c>
      <c r="K121" s="24">
        <f>SUMIFS(Gögn!$I$2:$I$11876,Gögn!$F$2:$F$11876,$A121,Gögn!$A$2:$A$11876,K$207)/1000</f>
        <v>0</v>
      </c>
      <c r="L121" s="24">
        <f>SUMIFS(Gögn!$I$2:$I$11876,Gögn!$F$2:$F$11876,$A121,Gögn!$A$2:$A$11876,L$207)/1000</f>
        <v>251716</v>
      </c>
      <c r="M121" s="24">
        <f>SUMIFS(Gögn!$I$2:$I$11876,Gögn!$F$2:$F$11876,$A121,Gögn!$A$2:$A$11876,M$207)/1000</f>
        <v>163571</v>
      </c>
      <c r="N121" s="24">
        <f>SUMIFS(Gögn!$I$2:$I$11876,Gögn!$F$2:$F$11876,$A121,Gögn!$A$2:$A$11876,N$207)/1000</f>
        <v>1014793</v>
      </c>
      <c r="O121" s="24">
        <f>SUMIFS(Gögn!$I$2:$I$11876,Gögn!$F$2:$F$11876,$A121,Gögn!$A$2:$A$11876,O$207)/1000</f>
        <v>2718137</v>
      </c>
      <c r="P121" s="24">
        <f>SUMIFS(Gögn!$I$2:$I$11876,Gögn!$F$2:$F$11876,$A121,Gögn!$A$2:$A$11876,P$207)/1000</f>
        <v>2522469</v>
      </c>
      <c r="Q121" s="24">
        <f>SUMIFS(Gögn!$I$2:$I$11876,Gögn!$F$2:$F$11876,$A121,Gögn!$A$2:$A$11876,Q$207)/1000</f>
        <v>2207929</v>
      </c>
      <c r="R121" s="24">
        <f>SUMIFS(Gögn!$I$2:$I$11876,Gögn!$F$2:$F$11876,$A121,Gögn!$A$2:$A$11876,R$207)/1000</f>
        <v>0</v>
      </c>
      <c r="S121" s="24">
        <f>SUMIFS(Gögn!$I$2:$I$11876,Gögn!$F$2:$F$11876,$A121,Gögn!$A$2:$A$11876,S$207)/1000</f>
        <v>1059392.0959999999</v>
      </c>
      <c r="T121" s="24">
        <f>SUMIFS(Gögn!$I$2:$I$11876,Gögn!$F$2:$F$11876,$A121,Gögn!$A$2:$A$11876,T$207)/1000</f>
        <v>0</v>
      </c>
      <c r="U121" s="24">
        <f>SUMIFS(Gögn!$I$2:$I$11876,Gögn!$F$2:$F$11876,$A121,Gögn!$A$2:$A$11876,U$207)/1000</f>
        <v>0</v>
      </c>
      <c r="V121" s="24">
        <f>SUMIFS(Gögn!$I$2:$I$11876,Gögn!$F$2:$F$11876,$A121,Gögn!$A$2:$A$11876,V$207)/1000</f>
        <v>56000</v>
      </c>
      <c r="W121" s="24">
        <f>SUMIFS(Gögn!$I$2:$I$11876,Gögn!$F$2:$F$11876,$A121,Gögn!$A$2:$A$11876,W$207)/1000</f>
        <v>5409.2430000000004</v>
      </c>
      <c r="X121" s="24">
        <f>SUMIFS(Gögn!$I$2:$I$11876,Gögn!$F$2:$F$11876,$A121,Gögn!$A$2:$A$11876,X$207)/1000</f>
        <v>920363.03099999996</v>
      </c>
      <c r="Y121" s="24">
        <f>SUMIFS(Gögn!$I$2:$I$11876,Gögn!$F$2:$F$11876,$A121,Gögn!$A$2:$A$11876,Y$207)/1000</f>
        <v>16904329</v>
      </c>
      <c r="Z121" s="24">
        <f>SUMIFS(Gögn!$I$2:$I$11876,Gögn!$F$2:$F$11876,$A121,Gögn!$A$2:$A$11876,Z$207)/1000</f>
        <v>1757219</v>
      </c>
      <c r="AA121" s="24">
        <f>SUMIFS(Gögn!$I$2:$I$11876,Gögn!$F$2:$F$11876,$A121,Gögn!$A$2:$A$11876,AA$207)/1000</f>
        <v>1631229</v>
      </c>
      <c r="AB121" s="24">
        <f>SUMIFS(Gögn!$I$2:$I$11876,Gögn!$F$2:$F$11876,$A121,Gögn!$A$2:$A$11876,AB$207)/1000</f>
        <v>199910</v>
      </c>
      <c r="AC121" s="24">
        <f>SUMIFS(Gögn!$I$2:$I$11876,Gögn!$F$2:$F$11876,$A121,Gögn!$A$2:$A$11876,AC$207)/1000</f>
        <v>0</v>
      </c>
      <c r="AD121" s="24">
        <f>SUMIFS(Gögn!$I$2:$I$11876,Gögn!$F$2:$F$11876,$A121,Gögn!$A$2:$A$11876,AD$207)/1000</f>
        <v>470741.93400000001</v>
      </c>
      <c r="AE121" s="24">
        <f>SUMIFS(Gögn!$I$2:$I$11876,Gögn!$F$2:$F$11876,$A121,Gögn!$A$2:$A$11876,AE$207)/1000</f>
        <v>297813.71799999999</v>
      </c>
      <c r="AF121" s="24">
        <f>SUMIFS(Gögn!$I$2:$I$11876,Gögn!$F$2:$F$11876,$A121,Gögn!$A$2:$A$11876,AF$207)/1000</f>
        <v>0</v>
      </c>
      <c r="AG121" s="24">
        <f>SUMIFS(Gögn!$I$2:$I$11876,Gögn!$F$2:$F$11876,$A121,Gögn!$A$2:$A$11876,AG$207)/1000</f>
        <v>0</v>
      </c>
      <c r="AH121" s="24">
        <f>SUMIFS(Gögn!$I$2:$I$11876,Gögn!$F$2:$F$11876,$A121,Gögn!$A$2:$A$11876,AH$207)/1000</f>
        <v>0</v>
      </c>
      <c r="AI121" s="24">
        <f>SUMIFS(Gögn!$I$2:$I$11876,Gögn!$F$2:$F$11876,$A121,Gögn!$A$2:$A$11876,AI$207)/1000</f>
        <v>0</v>
      </c>
      <c r="AJ121" s="24">
        <f>SUMIFS(Gögn!$I$2:$I$11876,Gögn!$F$2:$F$11876,$A121,Gögn!$A$2:$A$11876,AJ$207)/1000</f>
        <v>0</v>
      </c>
      <c r="AK121" s="24">
        <f>SUMIFS(Gögn!$I$2:$I$11876,Gögn!$F$2:$F$11876,$A121,Gögn!$A$2:$A$11876,AK$207)/1000</f>
        <v>0</v>
      </c>
      <c r="AL121" s="24">
        <f>SUMIFS(Gögn!$I$2:$I$11876,Gögn!$F$2:$F$11876,$A121,Gögn!$A$2:$A$11876,AL$207)/1000</f>
        <v>0</v>
      </c>
      <c r="AM121" s="24">
        <f>SUMIFS(Gögn!$I$2:$I$11876,Gögn!$F$2:$F$11876,$A121,Gögn!$A$2:$A$11876,AM$207)/1000</f>
        <v>0</v>
      </c>
      <c r="AN121" s="24">
        <f>SUMIFS(Gögn!$I$2:$I$11876,Gögn!$F$2:$F$11876,$A121,Gögn!$A$2:$A$11876,AN$207)/1000</f>
        <v>0</v>
      </c>
      <c r="AO121" s="24">
        <f>SUMIFS(Gögn!$I$2:$I$11876,Gögn!$F$2:$F$11876,$A121,Gögn!$A$2:$A$11876,AO$207)/1000</f>
        <v>0</v>
      </c>
      <c r="AP121" s="24">
        <f>SUMIFS(Gögn!$I$2:$I$11876,Gögn!$F$2:$F$11876,$A121,Gögn!$A$2:$A$11876,AP$207)/1000</f>
        <v>0</v>
      </c>
      <c r="AQ121" s="24">
        <f>SUMIFS(Gögn!$I$2:$I$11876,Gögn!$F$2:$F$11876,$A121,Gögn!$A$2:$A$11876,AQ$207)/1000</f>
        <v>1062767.3019999999</v>
      </c>
      <c r="AR121" s="24">
        <f>SUMIFS(Gögn!$I$2:$I$11876,Gögn!$F$2:$F$11876,$A121,Gögn!$A$2:$A$11876,AR$207)/1000</f>
        <v>1067215.7649999999</v>
      </c>
      <c r="AS121" s="24">
        <f>SUMIFS(Gögn!$I$2:$I$11876,Gögn!$F$2:$F$11876,$A121,Gögn!$A$2:$A$11876,AS$207)/1000</f>
        <v>525910.02</v>
      </c>
      <c r="AT121" s="24">
        <f>SUMIFS(Gögn!$I$2:$I$11876,Gögn!$F$2:$F$11876,$A121,Gögn!$A$2:$A$11876,AT$207)/1000</f>
        <v>0</v>
      </c>
      <c r="AU121" s="24">
        <f>SUMIFS(Gögn!$I$2:$I$11876,Gögn!$F$2:$F$11876,$A121,Gögn!$A$2:$A$11876,AU$207)/1000</f>
        <v>17793.341</v>
      </c>
      <c r="AV121" s="24">
        <f>SUMIFS(Gögn!$I$2:$I$11876,Gögn!$F$2:$F$11876,$A121,Gögn!$A$2:$A$11876,AV$207)/1000</f>
        <v>0</v>
      </c>
      <c r="AW121" s="24">
        <f>SUMIFS(Gögn!$I$2:$I$11876,Gögn!$F$2:$F$11876,$A121,Gögn!$A$2:$A$11876,AW$207)/1000</f>
        <v>162728.25899999999</v>
      </c>
      <c r="AX121" s="24">
        <f>SUMIFS(Gögn!$I$2:$I$11876,Gögn!$F$2:$F$11876,$A121,Gögn!$A$2:$A$11876,AX$207)/1000</f>
        <v>0</v>
      </c>
      <c r="AY121" s="24">
        <f>SUMIFS(Gögn!$I$2:$I$11876,Gögn!$F$2:$F$11876,$A121,Gögn!$A$2:$A$11876,AY$207)/1000</f>
        <v>265702.73499999999</v>
      </c>
      <c r="AZ121" s="24">
        <f>SUMIFS(Gögn!$I$2:$I$11876,Gögn!$F$2:$F$11876,$A121,Gögn!$A$2:$A$11876,AZ$207)/1000</f>
        <v>25726.561000000002</v>
      </c>
      <c r="BA121" s="24">
        <f>SUMIFS(Gögn!$I$2:$I$11876,Gögn!$F$2:$F$11876,$A121,Gögn!$A$2:$A$11876,BA$207)/1000</f>
        <v>21192.223999999998</v>
      </c>
      <c r="BB121" s="24">
        <f>SUMIFS(Gögn!$I$2:$I$11876,Gögn!$F$2:$F$11876,$A121,Gögn!$A$2:$A$11876,BB$207)/1000</f>
        <v>376182.30800000002</v>
      </c>
      <c r="BC121" s="24">
        <f>SUMIFS(Gögn!$I$2:$I$11876,Gögn!$F$2:$F$11876,$A121,Gögn!$A$2:$A$11876,BC$207)/1000</f>
        <v>0</v>
      </c>
      <c r="BD121" s="24">
        <f>SUMIFS(Gögn!$I$2:$I$11876,Gögn!$F$2:$F$11876,$A121,Gögn!$A$2:$A$11876,BD$207)/1000</f>
        <v>0</v>
      </c>
      <c r="BE121" s="24">
        <f>SUMIFS(Gögn!$I$2:$I$11876,Gögn!$F$2:$F$11876,$A121,Gögn!$A$2:$A$11876,BE$207)/1000</f>
        <v>1394300.2860000001</v>
      </c>
      <c r="BF121" s="24">
        <f>SUMIFS(Gögn!$I$2:$I$11876,Gögn!$F$2:$F$11876,$A121,Gögn!$A$2:$A$11876,BF$207)/1000</f>
        <v>221463.69899999999</v>
      </c>
      <c r="BG121" s="24">
        <f>SUMIFS(Gögn!$I$2:$I$11876,Gögn!$F$2:$F$11876,$A121,Gögn!$A$2:$A$11876,BG$207)/1000</f>
        <v>0</v>
      </c>
      <c r="BH121" s="24">
        <f>SUMIFS(Gögn!$I$2:$I$11876,Gögn!$F$2:$F$11876,$A121,Gögn!$A$2:$A$11876,BH$207)/1000</f>
        <v>342771.06900000002</v>
      </c>
      <c r="BI121" s="24">
        <f>SUMIFS(Gögn!$I$2:$I$11876,Gögn!$F$2:$F$11876,$A121,Gögn!$A$2:$A$11876,BI$207)/1000</f>
        <v>498294.49800000002</v>
      </c>
      <c r="BJ121" s="24">
        <f>SUMIFS(Gögn!$I$2:$I$11876,Gögn!$F$2:$F$11876,$A121,Gögn!$A$2:$A$11876,BJ$207)/1000</f>
        <v>276597.54200000002</v>
      </c>
      <c r="BK121" s="24">
        <f>SUMIFS(Gögn!$I$2:$I$11876,Gögn!$F$2:$F$11876,$A121,Gögn!$A$2:$A$11876,BK$207)/1000</f>
        <v>0</v>
      </c>
      <c r="BL121" s="24">
        <f>SUMIFS(Gögn!$I$2:$I$11876,Gögn!$F$2:$F$11876,$A121,Gögn!$A$2:$A$11876,BL$207)/1000</f>
        <v>85256.733999999997</v>
      </c>
      <c r="BM121" s="24">
        <f>SUMIFS(Gögn!$I$2:$I$11876,Gögn!$F$2:$F$11876,$A121,Gögn!$A$2:$A$11876,BM$207)/1000</f>
        <v>170109.747</v>
      </c>
      <c r="BN121" s="24">
        <f>SUMIFS(Gögn!$I$2:$I$11876,Gögn!$F$2:$F$11876,$A121,Gögn!$A$2:$A$11876,BN$207)/1000</f>
        <v>296625.78399999999</v>
      </c>
      <c r="BO121" s="24">
        <f>SUMIFS(Gögn!$I$2:$I$11876,Gögn!$F$2:$F$11876,$A121,Gögn!$A$2:$A$11876,BO$207)/1000</f>
        <v>0</v>
      </c>
      <c r="BP121" s="24">
        <f>SUMIFS(Gögn!$I$2:$I$11876,Gögn!$F$2:$F$11876,$A121,Gögn!$A$2:$A$11876,BP$207)/1000</f>
        <v>0</v>
      </c>
      <c r="BQ121" s="24">
        <f>SUMIFS(Gögn!$I$2:$I$11876,Gögn!$F$2:$F$11876,$A121,Gögn!$A$2:$A$11876,BQ$207)/1000</f>
        <v>0</v>
      </c>
      <c r="BR121" s="24">
        <f>SUMIFS(Gögn!$I$2:$I$11876,Gögn!$F$2:$F$11876,$A121,Gögn!$A$2:$A$11876,BR$207)/1000</f>
        <v>0</v>
      </c>
      <c r="BS121" s="24">
        <f>SUMIFS(Gögn!$I$2:$I$11876,Gögn!$F$2:$F$11876,$A121,Gögn!$A$2:$A$11876,BS$207)/1000</f>
        <v>371855</v>
      </c>
      <c r="BT121" s="24">
        <f>SUMIFS(Gögn!$I$2:$I$11876,Gögn!$F$2:$F$11876,$A121,Gögn!$A$2:$A$11876,BT$207)/1000</f>
        <v>1863701</v>
      </c>
      <c r="BU121" s="24">
        <f>SUMIFS(Gögn!$I$2:$I$11876,Gögn!$F$2:$F$11876,$A121,Gögn!$A$2:$A$11876,BU$207)/1000</f>
        <v>14526</v>
      </c>
      <c r="BV121" s="24">
        <f>SUMIFS(Gögn!$I$2:$I$11876,Gögn!$F$2:$F$11876,$A121,Gögn!$A$2:$A$11876,BV$207)/1000</f>
        <v>0</v>
      </c>
      <c r="BW121" s="24">
        <f>SUMIFS(Gögn!$I$2:$I$11876,Gögn!$F$2:$F$11876,$A121,Gögn!$A$2:$A$11876,BW$207)/1000</f>
        <v>3291.0039999999999</v>
      </c>
      <c r="BX121" s="24">
        <f>SUMIFS(Gögn!$I$2:$I$11876,Gögn!$F$2:$F$11876,$A121,Gögn!$A$2:$A$11876,BX$207)/1000</f>
        <v>7510.74</v>
      </c>
      <c r="BY121" s="24">
        <f>SUMIFS(Gögn!$I$2:$I$11876,Gögn!$F$2:$F$11876,$A121,Gögn!$A$2:$A$11876,BY$207)/1000</f>
        <v>107837.927</v>
      </c>
      <c r="BZ121" s="24">
        <f>SUMIFS(Gögn!$I$2:$I$11876,Gögn!$F$2:$F$11876,$A121,Gögn!$A$2:$A$11876,BZ$207)/1000</f>
        <v>644554.54</v>
      </c>
      <c r="CA121" s="24">
        <f>SUMIFS(Gögn!$I$2:$I$11876,Gögn!$F$2:$F$11876,$A121,Gögn!$A$2:$A$11876,CA$207)/1000</f>
        <v>0</v>
      </c>
      <c r="CB121" s="24">
        <f>SUMIFS(Gögn!$I$2:$I$11876,Gögn!$F$2:$F$11876,$A121,Gögn!$A$2:$A$11876,CB$207)/1000</f>
        <v>101738.19100000001</v>
      </c>
      <c r="CC121" s="24">
        <f>SUMIFS(Gögn!$I$2:$I$11876,Gögn!$F$2:$F$11876,$A121,Gögn!$A$2:$A$11876,CC$207)/1000</f>
        <v>0</v>
      </c>
      <c r="CD121" s="24">
        <f>SUMIFS(Gögn!$I$2:$I$11876,Gögn!$F$2:$F$11876,$A121,Gögn!$A$2:$A$11876,CD$207)/1000</f>
        <v>0</v>
      </c>
    </row>
    <row r="122" spans="1:82" ht="15" customHeight="1">
      <c r="A122" s="5" t="s">
        <v>120</v>
      </c>
      <c r="B122" s="5"/>
      <c r="C122" s="25" t="s">
        <v>121</v>
      </c>
      <c r="D122" s="22">
        <f t="shared" si="63"/>
        <v>42417246.323999994</v>
      </c>
      <c r="E122" s="22">
        <f>SUMIFS(Gögn!$I$2:$I$11876,Gögn!$F$2:$F$11876,$A122,Gögn!$A$2:$A$11876,E$207)/1000</f>
        <v>2654515.2540000002</v>
      </c>
      <c r="F122" s="22">
        <f>SUMIFS(Gögn!$I$2:$I$11876,Gögn!$F$2:$F$11876,$A122,Gögn!$A$2:$A$11876,F$207)/1000</f>
        <v>9429034.3139999993</v>
      </c>
      <c r="G122" s="22">
        <f>SUMIFS(Gögn!$I$2:$I$11876,Gögn!$F$2:$F$11876,$A122,Gögn!$A$2:$A$11876,G$207)/1000</f>
        <v>6637845.3509999998</v>
      </c>
      <c r="H122" s="22">
        <f>SUMIFS(Gögn!$I$2:$I$11876,Gögn!$F$2:$F$11876,$A122,Gögn!$A$2:$A$11876,H$207)/1000</f>
        <v>165962.91200000001</v>
      </c>
      <c r="I122" s="22">
        <f>SUMIFS(Gögn!$I$2:$I$11876,Gögn!$F$2:$F$11876,$A122,Gögn!$A$2:$A$11876,I$207)/1000</f>
        <v>0</v>
      </c>
      <c r="J122" s="22">
        <f>SUMIFS(Gögn!$I$2:$I$11876,Gögn!$F$2:$F$11876,$A122,Gögn!$A$2:$A$11876,J$207)/1000</f>
        <v>305117.75599999999</v>
      </c>
      <c r="K122" s="22">
        <f>SUMIFS(Gögn!$I$2:$I$11876,Gögn!$F$2:$F$11876,$A122,Gögn!$A$2:$A$11876,K$207)/1000</f>
        <v>222414.99400000001</v>
      </c>
      <c r="L122" s="22">
        <f>SUMIFS(Gögn!$I$2:$I$11876,Gögn!$F$2:$F$11876,$A122,Gögn!$A$2:$A$11876,L$207)/1000</f>
        <v>1511</v>
      </c>
      <c r="M122" s="22">
        <f>SUMIFS(Gögn!$I$2:$I$11876,Gögn!$F$2:$F$11876,$A122,Gögn!$A$2:$A$11876,M$207)/1000</f>
        <v>168970</v>
      </c>
      <c r="N122" s="22">
        <f>SUMIFS(Gögn!$I$2:$I$11876,Gögn!$F$2:$F$11876,$A122,Gögn!$A$2:$A$11876,N$207)/1000</f>
        <v>53265</v>
      </c>
      <c r="O122" s="22">
        <f>SUMIFS(Gögn!$I$2:$I$11876,Gögn!$F$2:$F$11876,$A122,Gögn!$A$2:$A$11876,O$207)/1000</f>
        <v>475637</v>
      </c>
      <c r="P122" s="22">
        <f>SUMIFS(Gögn!$I$2:$I$11876,Gögn!$F$2:$F$11876,$A122,Gögn!$A$2:$A$11876,P$207)/1000</f>
        <v>1067029</v>
      </c>
      <c r="Q122" s="22">
        <f>SUMIFS(Gögn!$I$2:$I$11876,Gögn!$F$2:$F$11876,$A122,Gögn!$A$2:$A$11876,Q$207)/1000</f>
        <v>1012207</v>
      </c>
      <c r="R122" s="22">
        <f>SUMIFS(Gögn!$I$2:$I$11876,Gögn!$F$2:$F$11876,$A122,Gögn!$A$2:$A$11876,R$207)/1000</f>
        <v>0</v>
      </c>
      <c r="S122" s="22">
        <f>SUMIFS(Gögn!$I$2:$I$11876,Gögn!$F$2:$F$11876,$A122,Gögn!$A$2:$A$11876,S$207)/1000</f>
        <v>231712.82399999999</v>
      </c>
      <c r="T122" s="22">
        <f>SUMIFS(Gögn!$I$2:$I$11876,Gögn!$F$2:$F$11876,$A122,Gögn!$A$2:$A$11876,T$207)/1000</f>
        <v>0</v>
      </c>
      <c r="U122" s="22">
        <f>SUMIFS(Gögn!$I$2:$I$11876,Gögn!$F$2:$F$11876,$A122,Gögn!$A$2:$A$11876,U$207)/1000</f>
        <v>1176265.2960000001</v>
      </c>
      <c r="V122" s="22">
        <f>SUMIFS(Gögn!$I$2:$I$11876,Gögn!$F$2:$F$11876,$A122,Gögn!$A$2:$A$11876,V$207)/1000</f>
        <v>0</v>
      </c>
      <c r="W122" s="22">
        <f>SUMIFS(Gögn!$I$2:$I$11876,Gögn!$F$2:$F$11876,$A122,Gögn!$A$2:$A$11876,W$207)/1000</f>
        <v>1736.43</v>
      </c>
      <c r="X122" s="22">
        <f>SUMIFS(Gögn!$I$2:$I$11876,Gögn!$F$2:$F$11876,$A122,Gögn!$A$2:$A$11876,X$207)/1000</f>
        <v>34556.188000000002</v>
      </c>
      <c r="Y122" s="22">
        <f>SUMIFS(Gögn!$I$2:$I$11876,Gögn!$F$2:$F$11876,$A122,Gögn!$A$2:$A$11876,Y$207)/1000</f>
        <v>4256880</v>
      </c>
      <c r="Z122" s="22">
        <f>SUMIFS(Gögn!$I$2:$I$11876,Gögn!$F$2:$F$11876,$A122,Gögn!$A$2:$A$11876,Z$207)/1000</f>
        <v>1300815</v>
      </c>
      <c r="AA122" s="22">
        <f>SUMIFS(Gögn!$I$2:$I$11876,Gögn!$F$2:$F$11876,$A122,Gögn!$A$2:$A$11876,AA$207)/1000</f>
        <v>3725576</v>
      </c>
      <c r="AB122" s="22">
        <f>SUMIFS(Gögn!$I$2:$I$11876,Gögn!$F$2:$F$11876,$A122,Gögn!$A$2:$A$11876,AB$207)/1000</f>
        <v>43223</v>
      </c>
      <c r="AC122" s="22">
        <f>SUMIFS(Gögn!$I$2:$I$11876,Gögn!$F$2:$F$11876,$A122,Gögn!$A$2:$A$11876,AC$207)/1000</f>
        <v>0</v>
      </c>
      <c r="AD122" s="22">
        <f>SUMIFS(Gögn!$I$2:$I$11876,Gögn!$F$2:$F$11876,$A122,Gögn!$A$2:$A$11876,AD$207)/1000</f>
        <v>125865.00199999999</v>
      </c>
      <c r="AE122" s="22">
        <f>SUMIFS(Gögn!$I$2:$I$11876,Gögn!$F$2:$F$11876,$A122,Gögn!$A$2:$A$11876,AE$207)/1000</f>
        <v>136838.18900000001</v>
      </c>
      <c r="AF122" s="22">
        <f>SUMIFS(Gögn!$I$2:$I$11876,Gögn!$F$2:$F$11876,$A122,Gögn!$A$2:$A$11876,AF$207)/1000</f>
        <v>0</v>
      </c>
      <c r="AG122" s="22">
        <f>SUMIFS(Gögn!$I$2:$I$11876,Gögn!$F$2:$F$11876,$A122,Gögn!$A$2:$A$11876,AG$207)/1000</f>
        <v>0</v>
      </c>
      <c r="AH122" s="22">
        <f>SUMIFS(Gögn!$I$2:$I$11876,Gögn!$F$2:$F$11876,$A122,Gögn!$A$2:$A$11876,AH$207)/1000</f>
        <v>0</v>
      </c>
      <c r="AI122" s="22">
        <f>SUMIFS(Gögn!$I$2:$I$11876,Gögn!$F$2:$F$11876,$A122,Gögn!$A$2:$A$11876,AI$207)/1000</f>
        <v>0</v>
      </c>
      <c r="AJ122" s="22">
        <f>SUMIFS(Gögn!$I$2:$I$11876,Gögn!$F$2:$F$11876,$A122,Gögn!$A$2:$A$11876,AJ$207)/1000</f>
        <v>0</v>
      </c>
      <c r="AK122" s="22">
        <f>SUMIFS(Gögn!$I$2:$I$11876,Gögn!$F$2:$F$11876,$A122,Gögn!$A$2:$A$11876,AK$207)/1000</f>
        <v>0</v>
      </c>
      <c r="AL122" s="22">
        <f>SUMIFS(Gögn!$I$2:$I$11876,Gögn!$F$2:$F$11876,$A122,Gögn!$A$2:$A$11876,AL$207)/1000</f>
        <v>0</v>
      </c>
      <c r="AM122" s="22">
        <f>SUMIFS(Gögn!$I$2:$I$11876,Gögn!$F$2:$F$11876,$A122,Gögn!$A$2:$A$11876,AM$207)/1000</f>
        <v>0</v>
      </c>
      <c r="AN122" s="22">
        <f>SUMIFS(Gögn!$I$2:$I$11876,Gögn!$F$2:$F$11876,$A122,Gögn!$A$2:$A$11876,AN$207)/1000</f>
        <v>0</v>
      </c>
      <c r="AO122" s="22">
        <f>SUMIFS(Gögn!$I$2:$I$11876,Gögn!$F$2:$F$11876,$A122,Gögn!$A$2:$A$11876,AO$207)/1000</f>
        <v>0</v>
      </c>
      <c r="AP122" s="22">
        <f>SUMIFS(Gögn!$I$2:$I$11876,Gögn!$F$2:$F$11876,$A122,Gögn!$A$2:$A$11876,AP$207)/1000</f>
        <v>0</v>
      </c>
      <c r="AQ122" s="22">
        <f>SUMIFS(Gögn!$I$2:$I$11876,Gögn!$F$2:$F$11876,$A122,Gögn!$A$2:$A$11876,AQ$207)/1000</f>
        <v>1052025.102</v>
      </c>
      <c r="AR122" s="22">
        <f>SUMIFS(Gögn!$I$2:$I$11876,Gögn!$F$2:$F$11876,$A122,Gögn!$A$2:$A$11876,AR$207)/1000</f>
        <v>1570983.061</v>
      </c>
      <c r="AS122" s="22">
        <f>SUMIFS(Gögn!$I$2:$I$11876,Gögn!$F$2:$F$11876,$A122,Gögn!$A$2:$A$11876,AS$207)/1000</f>
        <v>1504714.888</v>
      </c>
      <c r="AT122" s="22">
        <f>SUMIFS(Gögn!$I$2:$I$11876,Gögn!$F$2:$F$11876,$A122,Gögn!$A$2:$A$11876,AT$207)/1000</f>
        <v>1016139.4840000001</v>
      </c>
      <c r="AU122" s="22">
        <f>SUMIFS(Gögn!$I$2:$I$11876,Gögn!$F$2:$F$11876,$A122,Gögn!$A$2:$A$11876,AU$207)/1000</f>
        <v>4831.3980000000001</v>
      </c>
      <c r="AV122" s="22">
        <f>SUMIFS(Gögn!$I$2:$I$11876,Gögn!$F$2:$F$11876,$A122,Gögn!$A$2:$A$11876,AV$207)/1000</f>
        <v>0</v>
      </c>
      <c r="AW122" s="22">
        <f>SUMIFS(Gögn!$I$2:$I$11876,Gögn!$F$2:$F$11876,$A122,Gögn!$A$2:$A$11876,AW$207)/1000</f>
        <v>33200.487000000001</v>
      </c>
      <c r="AX122" s="22">
        <f>SUMIFS(Gögn!$I$2:$I$11876,Gögn!$F$2:$F$11876,$A122,Gögn!$A$2:$A$11876,AX$207)/1000</f>
        <v>0</v>
      </c>
      <c r="AY122" s="22">
        <f>SUMIFS(Gögn!$I$2:$I$11876,Gögn!$F$2:$F$11876,$A122,Gögn!$A$2:$A$11876,AY$207)/1000</f>
        <v>19524.41</v>
      </c>
      <c r="AZ122" s="22">
        <f>SUMIFS(Gögn!$I$2:$I$11876,Gögn!$F$2:$F$11876,$A122,Gögn!$A$2:$A$11876,AZ$207)/1000</f>
        <v>4693.5140000000001</v>
      </c>
      <c r="BA122" s="22">
        <f>SUMIFS(Gögn!$I$2:$I$11876,Gögn!$F$2:$F$11876,$A122,Gögn!$A$2:$A$11876,BA$207)/1000</f>
        <v>866.13</v>
      </c>
      <c r="BB122" s="22">
        <f>SUMIFS(Gögn!$I$2:$I$11876,Gögn!$F$2:$F$11876,$A122,Gögn!$A$2:$A$11876,BB$207)/1000</f>
        <v>1221531.9750000001</v>
      </c>
      <c r="BC122" s="22">
        <f>SUMIFS(Gögn!$I$2:$I$11876,Gögn!$F$2:$F$11876,$A122,Gögn!$A$2:$A$11876,BC$207)/1000</f>
        <v>0</v>
      </c>
      <c r="BD122" s="22">
        <f>SUMIFS(Gögn!$I$2:$I$11876,Gögn!$F$2:$F$11876,$A122,Gögn!$A$2:$A$11876,BD$207)/1000</f>
        <v>0</v>
      </c>
      <c r="BE122" s="22">
        <f>SUMIFS(Gögn!$I$2:$I$11876,Gögn!$F$2:$F$11876,$A122,Gögn!$A$2:$A$11876,BE$207)/1000</f>
        <v>24262.668000000001</v>
      </c>
      <c r="BF122" s="22">
        <f>SUMIFS(Gögn!$I$2:$I$11876,Gögn!$F$2:$F$11876,$A122,Gögn!$A$2:$A$11876,BF$207)/1000</f>
        <v>22229.94</v>
      </c>
      <c r="BG122" s="22">
        <f>SUMIFS(Gögn!$I$2:$I$11876,Gögn!$F$2:$F$11876,$A122,Gögn!$A$2:$A$11876,BG$207)/1000</f>
        <v>0</v>
      </c>
      <c r="BH122" s="22">
        <f>SUMIFS(Gögn!$I$2:$I$11876,Gögn!$F$2:$F$11876,$A122,Gögn!$A$2:$A$11876,BH$207)/1000</f>
        <v>248062.22200000001</v>
      </c>
      <c r="BI122" s="22">
        <f>SUMIFS(Gögn!$I$2:$I$11876,Gögn!$F$2:$F$11876,$A122,Gögn!$A$2:$A$11876,BI$207)/1000</f>
        <v>44961.542000000001</v>
      </c>
      <c r="BJ122" s="22">
        <f>SUMIFS(Gögn!$I$2:$I$11876,Gögn!$F$2:$F$11876,$A122,Gögn!$A$2:$A$11876,BJ$207)/1000</f>
        <v>96872.312000000005</v>
      </c>
      <c r="BK122" s="22">
        <f>SUMIFS(Gögn!$I$2:$I$11876,Gögn!$F$2:$F$11876,$A122,Gögn!$A$2:$A$11876,BK$207)/1000</f>
        <v>318618.18599999999</v>
      </c>
      <c r="BL122" s="22">
        <f>SUMIFS(Gögn!$I$2:$I$11876,Gögn!$F$2:$F$11876,$A122,Gögn!$A$2:$A$11876,BL$207)/1000</f>
        <v>207658.21599999999</v>
      </c>
      <c r="BM122" s="22">
        <f>SUMIFS(Gögn!$I$2:$I$11876,Gögn!$F$2:$F$11876,$A122,Gögn!$A$2:$A$11876,BM$207)/1000</f>
        <v>10533.584000000001</v>
      </c>
      <c r="BN122" s="22">
        <f>SUMIFS(Gögn!$I$2:$I$11876,Gögn!$F$2:$F$11876,$A122,Gögn!$A$2:$A$11876,BN$207)/1000</f>
        <v>15762.046</v>
      </c>
      <c r="BO122" s="22">
        <f>SUMIFS(Gögn!$I$2:$I$11876,Gögn!$F$2:$F$11876,$A122,Gögn!$A$2:$A$11876,BO$207)/1000</f>
        <v>0</v>
      </c>
      <c r="BP122" s="22">
        <f>SUMIFS(Gögn!$I$2:$I$11876,Gögn!$F$2:$F$11876,$A122,Gögn!$A$2:$A$11876,BP$207)/1000</f>
        <v>0</v>
      </c>
      <c r="BQ122" s="22">
        <f>SUMIFS(Gögn!$I$2:$I$11876,Gögn!$F$2:$F$11876,$A122,Gögn!$A$2:$A$11876,BQ$207)/1000</f>
        <v>0</v>
      </c>
      <c r="BR122" s="22">
        <f>SUMIFS(Gögn!$I$2:$I$11876,Gögn!$F$2:$F$11876,$A122,Gögn!$A$2:$A$11876,BR$207)/1000</f>
        <v>0</v>
      </c>
      <c r="BS122" s="22">
        <f>SUMIFS(Gögn!$I$2:$I$11876,Gögn!$F$2:$F$11876,$A122,Gögn!$A$2:$A$11876,BS$207)/1000</f>
        <v>89590</v>
      </c>
      <c r="BT122" s="22">
        <f>SUMIFS(Gögn!$I$2:$I$11876,Gögn!$F$2:$F$11876,$A122,Gögn!$A$2:$A$11876,BT$207)/1000</f>
        <v>735736</v>
      </c>
      <c r="BU122" s="22">
        <f>SUMIFS(Gögn!$I$2:$I$11876,Gögn!$F$2:$F$11876,$A122,Gögn!$A$2:$A$11876,BU$207)/1000</f>
        <v>70270</v>
      </c>
      <c r="BV122" s="22">
        <f>SUMIFS(Gögn!$I$2:$I$11876,Gögn!$F$2:$F$11876,$A122,Gögn!$A$2:$A$11876,BV$207)/1000</f>
        <v>541123.08499999996</v>
      </c>
      <c r="BW122" s="22">
        <f>SUMIFS(Gögn!$I$2:$I$11876,Gögn!$F$2:$F$11876,$A122,Gögn!$A$2:$A$11876,BW$207)/1000</f>
        <v>120433.755</v>
      </c>
      <c r="BX122" s="22">
        <f>SUMIFS(Gögn!$I$2:$I$11876,Gögn!$F$2:$F$11876,$A122,Gögn!$A$2:$A$11876,BX$207)/1000</f>
        <v>0</v>
      </c>
      <c r="BY122" s="22">
        <f>SUMIFS(Gögn!$I$2:$I$11876,Gögn!$F$2:$F$11876,$A122,Gögn!$A$2:$A$11876,BY$207)/1000</f>
        <v>65960.028000000006</v>
      </c>
      <c r="BZ122" s="22">
        <f>SUMIFS(Gögn!$I$2:$I$11876,Gögn!$F$2:$F$11876,$A122,Gögn!$A$2:$A$11876,BZ$207)/1000</f>
        <v>122033.556</v>
      </c>
      <c r="CA122" s="22">
        <f>SUMIFS(Gögn!$I$2:$I$11876,Gögn!$F$2:$F$11876,$A122,Gögn!$A$2:$A$11876,CA$207)/1000</f>
        <v>0</v>
      </c>
      <c r="CB122" s="22">
        <f>SUMIFS(Gögn!$I$2:$I$11876,Gögn!$F$2:$F$11876,$A122,Gögn!$A$2:$A$11876,CB$207)/1000</f>
        <v>27651.224999999999</v>
      </c>
      <c r="CC122" s="22">
        <f>SUMIFS(Gögn!$I$2:$I$11876,Gögn!$F$2:$F$11876,$A122,Gögn!$A$2:$A$11876,CC$207)/1000</f>
        <v>0</v>
      </c>
      <c r="CD122" s="22">
        <f>SUMIFS(Gögn!$I$2:$I$11876,Gögn!$F$2:$F$11876,$A122,Gögn!$A$2:$A$11876,CD$207)/1000</f>
        <v>0</v>
      </c>
    </row>
    <row r="123" spans="1:82" ht="15" customHeight="1">
      <c r="A123" s="5" t="s">
        <v>122</v>
      </c>
      <c r="B123" s="5"/>
      <c r="C123" s="23" t="s">
        <v>123</v>
      </c>
      <c r="D123" s="24">
        <f t="shared" si="63"/>
        <v>-94560755.344999984</v>
      </c>
      <c r="E123" s="24">
        <f>SUMIFS(Gögn!$I$2:$I$11876,Gögn!$F$2:$F$11876,$A123,Gögn!$A$2:$A$11876,E$207)/1000</f>
        <v>-2784563.4210000001</v>
      </c>
      <c r="F123" s="24">
        <f>SUMIFS(Gögn!$I$2:$I$11876,Gögn!$F$2:$F$11876,$A123,Gögn!$A$2:$A$11876,F$207)/1000</f>
        <v>-8635765.6539999992</v>
      </c>
      <c r="G123" s="24">
        <f>SUMIFS(Gögn!$I$2:$I$11876,Gögn!$F$2:$F$11876,$A123,Gögn!$A$2:$A$11876,G$207)/1000</f>
        <v>-10055503.229</v>
      </c>
      <c r="H123" s="24">
        <f>SUMIFS(Gögn!$I$2:$I$11876,Gögn!$F$2:$F$11876,$A123,Gögn!$A$2:$A$11876,H$207)/1000</f>
        <v>-242666.274</v>
      </c>
      <c r="I123" s="24">
        <f>SUMIFS(Gögn!$I$2:$I$11876,Gögn!$F$2:$F$11876,$A123,Gögn!$A$2:$A$11876,I$207)/1000</f>
        <v>0</v>
      </c>
      <c r="J123" s="24">
        <f>SUMIFS(Gögn!$I$2:$I$11876,Gögn!$F$2:$F$11876,$A123,Gögn!$A$2:$A$11876,J$207)/1000</f>
        <v>-277109.51199999999</v>
      </c>
      <c r="K123" s="24">
        <f>SUMIFS(Gögn!$I$2:$I$11876,Gögn!$F$2:$F$11876,$A123,Gögn!$A$2:$A$11876,K$207)/1000</f>
        <v>-187785.02799999999</v>
      </c>
      <c r="L123" s="24">
        <f>SUMIFS(Gögn!$I$2:$I$11876,Gögn!$F$2:$F$11876,$A123,Gögn!$A$2:$A$11876,L$207)/1000</f>
        <v>-13375</v>
      </c>
      <c r="M123" s="24">
        <f>SUMIFS(Gögn!$I$2:$I$11876,Gögn!$F$2:$F$11876,$A123,Gögn!$A$2:$A$11876,M$207)/1000</f>
        <v>-2781925</v>
      </c>
      <c r="N123" s="24">
        <f>SUMIFS(Gögn!$I$2:$I$11876,Gögn!$F$2:$F$11876,$A123,Gögn!$A$2:$A$11876,N$207)/1000</f>
        <v>-473534</v>
      </c>
      <c r="O123" s="24">
        <f>SUMIFS(Gögn!$I$2:$I$11876,Gögn!$F$2:$F$11876,$A123,Gögn!$A$2:$A$11876,O$207)/1000</f>
        <v>-1913030</v>
      </c>
      <c r="P123" s="24">
        <f>SUMIFS(Gögn!$I$2:$I$11876,Gögn!$F$2:$F$11876,$A123,Gögn!$A$2:$A$11876,P$207)/1000</f>
        <v>-3637500</v>
      </c>
      <c r="Q123" s="24">
        <f>SUMIFS(Gögn!$I$2:$I$11876,Gögn!$F$2:$F$11876,$A123,Gögn!$A$2:$A$11876,Q$207)/1000</f>
        <v>-2213355</v>
      </c>
      <c r="R123" s="24">
        <f>SUMIFS(Gögn!$I$2:$I$11876,Gögn!$F$2:$F$11876,$A123,Gögn!$A$2:$A$11876,R$207)/1000</f>
        <v>0</v>
      </c>
      <c r="S123" s="24">
        <f>SUMIFS(Gögn!$I$2:$I$11876,Gögn!$F$2:$F$11876,$A123,Gögn!$A$2:$A$11876,S$207)/1000</f>
        <v>-605328.71100000001</v>
      </c>
      <c r="T123" s="24">
        <f>SUMIFS(Gögn!$I$2:$I$11876,Gögn!$F$2:$F$11876,$A123,Gögn!$A$2:$A$11876,T$207)/1000</f>
        <v>0</v>
      </c>
      <c r="U123" s="24">
        <f>SUMIFS(Gögn!$I$2:$I$11876,Gögn!$F$2:$F$11876,$A123,Gögn!$A$2:$A$11876,U$207)/1000</f>
        <v>-1752477.0919999999</v>
      </c>
      <c r="V123" s="24">
        <f>SUMIFS(Gögn!$I$2:$I$11876,Gögn!$F$2:$F$11876,$A123,Gögn!$A$2:$A$11876,V$207)/1000</f>
        <v>0</v>
      </c>
      <c r="W123" s="24">
        <f>SUMIFS(Gögn!$I$2:$I$11876,Gögn!$F$2:$F$11876,$A123,Gögn!$A$2:$A$11876,W$207)/1000</f>
        <v>-11012.444</v>
      </c>
      <c r="X123" s="24">
        <f>SUMIFS(Gögn!$I$2:$I$11876,Gögn!$F$2:$F$11876,$A123,Gögn!$A$2:$A$11876,X$207)/1000</f>
        <v>-487324.37</v>
      </c>
      <c r="Y123" s="24">
        <f>SUMIFS(Gögn!$I$2:$I$11876,Gögn!$F$2:$F$11876,$A123,Gögn!$A$2:$A$11876,Y$207)/1000</f>
        <v>-14610268</v>
      </c>
      <c r="Z123" s="24">
        <f>SUMIFS(Gögn!$I$2:$I$11876,Gögn!$F$2:$F$11876,$A123,Gögn!$A$2:$A$11876,Z$207)/1000</f>
        <v>-5497073</v>
      </c>
      <c r="AA123" s="24">
        <f>SUMIFS(Gögn!$I$2:$I$11876,Gögn!$F$2:$F$11876,$A123,Gögn!$A$2:$A$11876,AA$207)/1000</f>
        <v>-12349044</v>
      </c>
      <c r="AB123" s="24">
        <f>SUMIFS(Gögn!$I$2:$I$11876,Gögn!$F$2:$F$11876,$A123,Gögn!$A$2:$A$11876,AB$207)/1000</f>
        <v>-432271</v>
      </c>
      <c r="AC123" s="24">
        <f>SUMIFS(Gögn!$I$2:$I$11876,Gögn!$F$2:$F$11876,$A123,Gögn!$A$2:$A$11876,AC$207)/1000</f>
        <v>0</v>
      </c>
      <c r="AD123" s="24">
        <f>SUMIFS(Gögn!$I$2:$I$11876,Gögn!$F$2:$F$11876,$A123,Gögn!$A$2:$A$11876,AD$207)/1000</f>
        <v>-455888.45899999997</v>
      </c>
      <c r="AE123" s="24">
        <f>SUMIFS(Gögn!$I$2:$I$11876,Gögn!$F$2:$F$11876,$A123,Gögn!$A$2:$A$11876,AE$207)/1000</f>
        <v>-529962.41500000004</v>
      </c>
      <c r="AF123" s="24">
        <f>SUMIFS(Gögn!$I$2:$I$11876,Gögn!$F$2:$F$11876,$A123,Gögn!$A$2:$A$11876,AF$207)/1000</f>
        <v>0</v>
      </c>
      <c r="AG123" s="24">
        <f>SUMIFS(Gögn!$I$2:$I$11876,Gögn!$F$2:$F$11876,$A123,Gögn!$A$2:$A$11876,AG$207)/1000</f>
        <v>0</v>
      </c>
      <c r="AH123" s="24">
        <f>SUMIFS(Gögn!$I$2:$I$11876,Gögn!$F$2:$F$11876,$A123,Gögn!$A$2:$A$11876,AH$207)/1000</f>
        <v>0</v>
      </c>
      <c r="AI123" s="24">
        <f>SUMIFS(Gögn!$I$2:$I$11876,Gögn!$F$2:$F$11876,$A123,Gögn!$A$2:$A$11876,AI$207)/1000</f>
        <v>0</v>
      </c>
      <c r="AJ123" s="24">
        <f>SUMIFS(Gögn!$I$2:$I$11876,Gögn!$F$2:$F$11876,$A123,Gögn!$A$2:$A$11876,AJ$207)/1000</f>
        <v>0</v>
      </c>
      <c r="AK123" s="24">
        <f>SUMIFS(Gögn!$I$2:$I$11876,Gögn!$F$2:$F$11876,$A123,Gögn!$A$2:$A$11876,AK$207)/1000</f>
        <v>0</v>
      </c>
      <c r="AL123" s="24">
        <f>SUMIFS(Gögn!$I$2:$I$11876,Gögn!$F$2:$F$11876,$A123,Gögn!$A$2:$A$11876,AL$207)/1000</f>
        <v>0</v>
      </c>
      <c r="AM123" s="24">
        <f>SUMIFS(Gögn!$I$2:$I$11876,Gögn!$F$2:$F$11876,$A123,Gögn!$A$2:$A$11876,AM$207)/1000</f>
        <v>0</v>
      </c>
      <c r="AN123" s="24">
        <f>SUMIFS(Gögn!$I$2:$I$11876,Gögn!$F$2:$F$11876,$A123,Gögn!$A$2:$A$11876,AN$207)/1000</f>
        <v>0</v>
      </c>
      <c r="AO123" s="24">
        <f>SUMIFS(Gögn!$I$2:$I$11876,Gögn!$F$2:$F$11876,$A123,Gögn!$A$2:$A$11876,AO$207)/1000</f>
        <v>0</v>
      </c>
      <c r="AP123" s="24">
        <f>SUMIFS(Gögn!$I$2:$I$11876,Gögn!$F$2:$F$11876,$A123,Gögn!$A$2:$A$11876,AP$207)/1000</f>
        <v>0</v>
      </c>
      <c r="AQ123" s="24">
        <f>SUMIFS(Gögn!$I$2:$I$11876,Gögn!$F$2:$F$11876,$A123,Gögn!$A$2:$A$11876,AQ$207)/1000</f>
        <v>-2297405.727</v>
      </c>
      <c r="AR123" s="24">
        <f>SUMIFS(Gögn!$I$2:$I$11876,Gögn!$F$2:$F$11876,$A123,Gögn!$A$2:$A$11876,AR$207)/1000</f>
        <v>-2323962.648</v>
      </c>
      <c r="AS123" s="24">
        <f>SUMIFS(Gögn!$I$2:$I$11876,Gögn!$F$2:$F$11876,$A123,Gögn!$A$2:$A$11876,AS$207)/1000</f>
        <v>-4266589.9280000003</v>
      </c>
      <c r="AT123" s="24">
        <f>SUMIFS(Gögn!$I$2:$I$11876,Gögn!$F$2:$F$11876,$A123,Gögn!$A$2:$A$11876,AT$207)/1000</f>
        <v>-3497128.6090000002</v>
      </c>
      <c r="AU123" s="24">
        <f>SUMIFS(Gögn!$I$2:$I$11876,Gögn!$F$2:$F$11876,$A123,Gögn!$A$2:$A$11876,AU$207)/1000</f>
        <v>-10598.931</v>
      </c>
      <c r="AV123" s="24">
        <f>SUMIFS(Gögn!$I$2:$I$11876,Gögn!$F$2:$F$11876,$A123,Gögn!$A$2:$A$11876,AV$207)/1000</f>
        <v>0</v>
      </c>
      <c r="AW123" s="24">
        <f>SUMIFS(Gögn!$I$2:$I$11876,Gögn!$F$2:$F$11876,$A123,Gögn!$A$2:$A$11876,AW$207)/1000</f>
        <v>-142924.92199999999</v>
      </c>
      <c r="AX123" s="24">
        <f>SUMIFS(Gögn!$I$2:$I$11876,Gögn!$F$2:$F$11876,$A123,Gögn!$A$2:$A$11876,AX$207)/1000</f>
        <v>0</v>
      </c>
      <c r="AY123" s="24">
        <f>SUMIFS(Gögn!$I$2:$I$11876,Gögn!$F$2:$F$11876,$A123,Gögn!$A$2:$A$11876,AY$207)/1000</f>
        <v>-309576.19099999999</v>
      </c>
      <c r="AZ123" s="24">
        <f>SUMIFS(Gögn!$I$2:$I$11876,Gögn!$F$2:$F$11876,$A123,Gögn!$A$2:$A$11876,AZ$207)/1000</f>
        <v>-18170.289000000001</v>
      </c>
      <c r="BA123" s="24">
        <f>SUMIFS(Gögn!$I$2:$I$11876,Gögn!$F$2:$F$11876,$A123,Gögn!$A$2:$A$11876,BA$207)/1000</f>
        <v>-3975.2579999999998</v>
      </c>
      <c r="BB123" s="24">
        <f>SUMIFS(Gögn!$I$2:$I$11876,Gögn!$F$2:$F$11876,$A123,Gögn!$A$2:$A$11876,BB$207)/1000</f>
        <v>-1121702.629</v>
      </c>
      <c r="BC123" s="24">
        <f>SUMIFS(Gögn!$I$2:$I$11876,Gögn!$F$2:$F$11876,$A123,Gögn!$A$2:$A$11876,BC$207)/1000</f>
        <v>0</v>
      </c>
      <c r="BD123" s="24">
        <f>SUMIFS(Gögn!$I$2:$I$11876,Gögn!$F$2:$F$11876,$A123,Gögn!$A$2:$A$11876,BD$207)/1000</f>
        <v>0</v>
      </c>
      <c r="BE123" s="24">
        <f>SUMIFS(Gögn!$I$2:$I$11876,Gögn!$F$2:$F$11876,$A123,Gögn!$A$2:$A$11876,BE$207)/1000</f>
        <v>-20480.291000000001</v>
      </c>
      <c r="BF123" s="24">
        <f>SUMIFS(Gögn!$I$2:$I$11876,Gögn!$F$2:$F$11876,$A123,Gögn!$A$2:$A$11876,BF$207)/1000</f>
        <v>-73660.047999999995</v>
      </c>
      <c r="BG123" s="24">
        <f>SUMIFS(Gögn!$I$2:$I$11876,Gögn!$F$2:$F$11876,$A123,Gögn!$A$2:$A$11876,BG$207)/1000</f>
        <v>0</v>
      </c>
      <c r="BH123" s="24">
        <f>SUMIFS(Gögn!$I$2:$I$11876,Gögn!$F$2:$F$11876,$A123,Gögn!$A$2:$A$11876,BH$207)/1000</f>
        <v>-258665.08600000001</v>
      </c>
      <c r="BI123" s="24">
        <f>SUMIFS(Gögn!$I$2:$I$11876,Gögn!$F$2:$F$11876,$A123,Gögn!$A$2:$A$11876,BI$207)/1000</f>
        <v>-498257.054</v>
      </c>
      <c r="BJ123" s="24">
        <f>SUMIFS(Gögn!$I$2:$I$11876,Gögn!$F$2:$F$11876,$A123,Gögn!$A$2:$A$11876,BJ$207)/1000</f>
        <v>-670661.65599999996</v>
      </c>
      <c r="BK123" s="24">
        <f>SUMIFS(Gögn!$I$2:$I$11876,Gögn!$F$2:$F$11876,$A123,Gögn!$A$2:$A$11876,BK$207)/1000</f>
        <v>-361714.75199999998</v>
      </c>
      <c r="BL123" s="24">
        <f>SUMIFS(Gögn!$I$2:$I$11876,Gögn!$F$2:$F$11876,$A123,Gögn!$A$2:$A$11876,BL$207)/1000</f>
        <v>-210827.905</v>
      </c>
      <c r="BM123" s="24">
        <f>SUMIFS(Gögn!$I$2:$I$11876,Gögn!$F$2:$F$11876,$A123,Gögn!$A$2:$A$11876,BM$207)/1000</f>
        <v>-154898.005</v>
      </c>
      <c r="BN123" s="24">
        <f>SUMIFS(Gögn!$I$2:$I$11876,Gögn!$F$2:$F$11876,$A123,Gögn!$A$2:$A$11876,BN$207)/1000</f>
        <v>-144998.533</v>
      </c>
      <c r="BO123" s="24">
        <f>SUMIFS(Gögn!$I$2:$I$11876,Gögn!$F$2:$F$11876,$A123,Gögn!$A$2:$A$11876,BO$207)/1000</f>
        <v>0</v>
      </c>
      <c r="BP123" s="24">
        <f>SUMIFS(Gögn!$I$2:$I$11876,Gögn!$F$2:$F$11876,$A123,Gögn!$A$2:$A$11876,BP$207)/1000</f>
        <v>0</v>
      </c>
      <c r="BQ123" s="24">
        <f>SUMIFS(Gögn!$I$2:$I$11876,Gögn!$F$2:$F$11876,$A123,Gögn!$A$2:$A$11876,BQ$207)/1000</f>
        <v>0</v>
      </c>
      <c r="BR123" s="24">
        <f>SUMIFS(Gögn!$I$2:$I$11876,Gögn!$F$2:$F$11876,$A123,Gögn!$A$2:$A$11876,BR$207)/1000</f>
        <v>0</v>
      </c>
      <c r="BS123" s="24">
        <f>SUMIFS(Gögn!$I$2:$I$11876,Gögn!$F$2:$F$11876,$A123,Gögn!$A$2:$A$11876,BS$207)/1000</f>
        <v>-873315</v>
      </c>
      <c r="BT123" s="24">
        <f>SUMIFS(Gögn!$I$2:$I$11876,Gögn!$F$2:$F$11876,$A123,Gögn!$A$2:$A$11876,BT$207)/1000</f>
        <v>-5838870</v>
      </c>
      <c r="BU123" s="24">
        <f>SUMIFS(Gögn!$I$2:$I$11876,Gögn!$F$2:$F$11876,$A123,Gögn!$A$2:$A$11876,BU$207)/1000</f>
        <v>-118620</v>
      </c>
      <c r="BV123" s="24">
        <f>SUMIFS(Gögn!$I$2:$I$11876,Gögn!$F$2:$F$11876,$A123,Gögn!$A$2:$A$11876,BV$207)/1000</f>
        <v>-505652.29599999997</v>
      </c>
      <c r="BW123" s="24">
        <f>SUMIFS(Gögn!$I$2:$I$11876,Gögn!$F$2:$F$11876,$A123,Gögn!$A$2:$A$11876,BW$207)/1000</f>
        <v>-125869.711</v>
      </c>
      <c r="BX123" s="24">
        <f>SUMIFS(Gögn!$I$2:$I$11876,Gögn!$F$2:$F$11876,$A123,Gögn!$A$2:$A$11876,BX$207)/1000</f>
        <v>0</v>
      </c>
      <c r="BY123" s="24">
        <f>SUMIFS(Gögn!$I$2:$I$11876,Gögn!$F$2:$F$11876,$A123,Gögn!$A$2:$A$11876,BY$207)/1000</f>
        <v>-335766.74</v>
      </c>
      <c r="BZ123" s="24">
        <f>SUMIFS(Gögn!$I$2:$I$11876,Gögn!$F$2:$F$11876,$A123,Gögn!$A$2:$A$11876,BZ$207)/1000</f>
        <v>-404510.37300000002</v>
      </c>
      <c r="CA123" s="24">
        <f>SUMIFS(Gögn!$I$2:$I$11876,Gögn!$F$2:$F$11876,$A123,Gögn!$A$2:$A$11876,CA$207)/1000</f>
        <v>0</v>
      </c>
      <c r="CB123" s="24">
        <f>SUMIFS(Gögn!$I$2:$I$11876,Gögn!$F$2:$F$11876,$A123,Gögn!$A$2:$A$11876,CB$207)/1000</f>
        <v>-25191.153999999999</v>
      </c>
      <c r="CC123" s="24">
        <f>SUMIFS(Gögn!$I$2:$I$11876,Gögn!$F$2:$F$11876,$A123,Gögn!$A$2:$A$11876,CC$207)/1000</f>
        <v>0</v>
      </c>
      <c r="CD123" s="24">
        <f>SUMIFS(Gögn!$I$2:$I$11876,Gögn!$F$2:$F$11876,$A123,Gögn!$A$2:$A$11876,CD$207)/1000</f>
        <v>0</v>
      </c>
    </row>
    <row r="124" spans="1:82" ht="15" customHeight="1">
      <c r="A124" s="5" t="s">
        <v>124</v>
      </c>
      <c r="B124" s="5"/>
      <c r="C124" s="25" t="s">
        <v>125</v>
      </c>
      <c r="D124" s="22">
        <f t="shared" si="63"/>
        <v>29978021.353000004</v>
      </c>
      <c r="E124" s="22">
        <f>SUMIFS(Gögn!$I$2:$I$11876,Gögn!$F$2:$F$11876,$A124,Gögn!$A$2:$A$11876,E$207)/1000</f>
        <v>22843</v>
      </c>
      <c r="F124" s="22">
        <f>SUMIFS(Gögn!$I$2:$I$11876,Gögn!$F$2:$F$11876,$A124,Gögn!$A$2:$A$11876,F$207)/1000</f>
        <v>74942.074999999997</v>
      </c>
      <c r="G124" s="22">
        <f>SUMIFS(Gögn!$I$2:$I$11876,Gögn!$F$2:$F$11876,$A124,Gögn!$A$2:$A$11876,G$207)/1000</f>
        <v>7282.9549999999999</v>
      </c>
      <c r="H124" s="22">
        <f>SUMIFS(Gögn!$I$2:$I$11876,Gögn!$F$2:$F$11876,$A124,Gögn!$A$2:$A$11876,H$207)/1000</f>
        <v>0</v>
      </c>
      <c r="I124" s="22">
        <f>SUMIFS(Gögn!$I$2:$I$11876,Gögn!$F$2:$F$11876,$A124,Gögn!$A$2:$A$11876,I$207)/1000</f>
        <v>0</v>
      </c>
      <c r="J124" s="22">
        <f>SUMIFS(Gögn!$I$2:$I$11876,Gögn!$F$2:$F$11876,$A124,Gögn!$A$2:$A$11876,J$207)/1000</f>
        <v>151245.62400000001</v>
      </c>
      <c r="K124" s="22">
        <f>SUMIFS(Gögn!$I$2:$I$11876,Gögn!$F$2:$F$11876,$A124,Gögn!$A$2:$A$11876,K$207)/1000</f>
        <v>0</v>
      </c>
      <c r="L124" s="22">
        <f>SUMIFS(Gögn!$I$2:$I$11876,Gögn!$F$2:$F$11876,$A124,Gögn!$A$2:$A$11876,L$207)/1000</f>
        <v>12070</v>
      </c>
      <c r="M124" s="22">
        <f>SUMIFS(Gögn!$I$2:$I$11876,Gögn!$F$2:$F$11876,$A124,Gögn!$A$2:$A$11876,M$207)/1000</f>
        <v>80931</v>
      </c>
      <c r="N124" s="22">
        <f>SUMIFS(Gögn!$I$2:$I$11876,Gögn!$F$2:$F$11876,$A124,Gögn!$A$2:$A$11876,N$207)/1000</f>
        <v>72437</v>
      </c>
      <c r="O124" s="22">
        <f>SUMIFS(Gögn!$I$2:$I$11876,Gögn!$F$2:$F$11876,$A124,Gögn!$A$2:$A$11876,O$207)/1000</f>
        <v>440344</v>
      </c>
      <c r="P124" s="22">
        <f>SUMIFS(Gögn!$I$2:$I$11876,Gögn!$F$2:$F$11876,$A124,Gögn!$A$2:$A$11876,P$207)/1000</f>
        <v>1106074</v>
      </c>
      <c r="Q124" s="22">
        <f>SUMIFS(Gögn!$I$2:$I$11876,Gögn!$F$2:$F$11876,$A124,Gögn!$A$2:$A$11876,Q$207)/1000</f>
        <v>1842928</v>
      </c>
      <c r="R124" s="22">
        <f>SUMIFS(Gögn!$I$2:$I$11876,Gögn!$F$2:$F$11876,$A124,Gögn!$A$2:$A$11876,R$207)/1000</f>
        <v>0</v>
      </c>
      <c r="S124" s="22">
        <f>SUMIFS(Gögn!$I$2:$I$11876,Gögn!$F$2:$F$11876,$A124,Gögn!$A$2:$A$11876,S$207)/1000</f>
        <v>215990.7</v>
      </c>
      <c r="T124" s="22">
        <f>SUMIFS(Gögn!$I$2:$I$11876,Gögn!$F$2:$F$11876,$A124,Gögn!$A$2:$A$11876,T$207)/1000</f>
        <v>0</v>
      </c>
      <c r="U124" s="22">
        <f>SUMIFS(Gögn!$I$2:$I$11876,Gögn!$F$2:$F$11876,$A124,Gögn!$A$2:$A$11876,U$207)/1000</f>
        <v>537450.16700000002</v>
      </c>
      <c r="V124" s="22">
        <f>SUMIFS(Gögn!$I$2:$I$11876,Gögn!$F$2:$F$11876,$A124,Gögn!$A$2:$A$11876,V$207)/1000</f>
        <v>0</v>
      </c>
      <c r="W124" s="22">
        <f>SUMIFS(Gögn!$I$2:$I$11876,Gögn!$F$2:$F$11876,$A124,Gögn!$A$2:$A$11876,W$207)/1000</f>
        <v>7131.4669999999996</v>
      </c>
      <c r="X124" s="22">
        <f>SUMIFS(Gögn!$I$2:$I$11876,Gögn!$F$2:$F$11876,$A124,Gögn!$A$2:$A$11876,X$207)/1000</f>
        <v>151272.42199999999</v>
      </c>
      <c r="Y124" s="22">
        <f>SUMIFS(Gögn!$I$2:$I$11876,Gögn!$F$2:$F$11876,$A124,Gögn!$A$2:$A$11876,Y$207)/1000</f>
        <v>8229493</v>
      </c>
      <c r="Z124" s="22">
        <f>SUMIFS(Gögn!$I$2:$I$11876,Gögn!$F$2:$F$11876,$A124,Gögn!$A$2:$A$11876,Z$207)/1000</f>
        <v>2296880</v>
      </c>
      <c r="AA124" s="22">
        <f>SUMIFS(Gögn!$I$2:$I$11876,Gögn!$F$2:$F$11876,$A124,Gögn!$A$2:$A$11876,AA$207)/1000</f>
        <v>7372105</v>
      </c>
      <c r="AB124" s="22">
        <f>SUMIFS(Gögn!$I$2:$I$11876,Gögn!$F$2:$F$11876,$A124,Gögn!$A$2:$A$11876,AB$207)/1000</f>
        <v>127210</v>
      </c>
      <c r="AC124" s="22">
        <f>SUMIFS(Gögn!$I$2:$I$11876,Gögn!$F$2:$F$11876,$A124,Gögn!$A$2:$A$11876,AC$207)/1000</f>
        <v>0</v>
      </c>
      <c r="AD124" s="22">
        <f>SUMIFS(Gögn!$I$2:$I$11876,Gögn!$F$2:$F$11876,$A124,Gögn!$A$2:$A$11876,AD$207)/1000</f>
        <v>46000.999000000003</v>
      </c>
      <c r="AE124" s="22">
        <f>SUMIFS(Gögn!$I$2:$I$11876,Gögn!$F$2:$F$11876,$A124,Gögn!$A$2:$A$11876,AE$207)/1000</f>
        <v>38120.934000000001</v>
      </c>
      <c r="AF124" s="22">
        <f>SUMIFS(Gögn!$I$2:$I$11876,Gögn!$F$2:$F$11876,$A124,Gögn!$A$2:$A$11876,AF$207)/1000</f>
        <v>0</v>
      </c>
      <c r="AG124" s="22">
        <f>SUMIFS(Gögn!$I$2:$I$11876,Gögn!$F$2:$F$11876,$A124,Gögn!$A$2:$A$11876,AG$207)/1000</f>
        <v>0</v>
      </c>
      <c r="AH124" s="22">
        <f>SUMIFS(Gögn!$I$2:$I$11876,Gögn!$F$2:$F$11876,$A124,Gögn!$A$2:$A$11876,AH$207)/1000</f>
        <v>0</v>
      </c>
      <c r="AI124" s="22">
        <f>SUMIFS(Gögn!$I$2:$I$11876,Gögn!$F$2:$F$11876,$A124,Gögn!$A$2:$A$11876,AI$207)/1000</f>
        <v>0</v>
      </c>
      <c r="AJ124" s="22">
        <f>SUMIFS(Gögn!$I$2:$I$11876,Gögn!$F$2:$F$11876,$A124,Gögn!$A$2:$A$11876,AJ$207)/1000</f>
        <v>0</v>
      </c>
      <c r="AK124" s="22">
        <f>SUMIFS(Gögn!$I$2:$I$11876,Gögn!$F$2:$F$11876,$A124,Gögn!$A$2:$A$11876,AK$207)/1000</f>
        <v>0</v>
      </c>
      <c r="AL124" s="22">
        <f>SUMIFS(Gögn!$I$2:$I$11876,Gögn!$F$2:$F$11876,$A124,Gögn!$A$2:$A$11876,AL$207)/1000</f>
        <v>0</v>
      </c>
      <c r="AM124" s="22">
        <f>SUMIFS(Gögn!$I$2:$I$11876,Gögn!$F$2:$F$11876,$A124,Gögn!$A$2:$A$11876,AM$207)/1000</f>
        <v>0</v>
      </c>
      <c r="AN124" s="22">
        <f>SUMIFS(Gögn!$I$2:$I$11876,Gögn!$F$2:$F$11876,$A124,Gögn!$A$2:$A$11876,AN$207)/1000</f>
        <v>0</v>
      </c>
      <c r="AO124" s="22">
        <f>SUMIFS(Gögn!$I$2:$I$11876,Gögn!$F$2:$F$11876,$A124,Gögn!$A$2:$A$11876,AO$207)/1000</f>
        <v>0</v>
      </c>
      <c r="AP124" s="22">
        <f>SUMIFS(Gögn!$I$2:$I$11876,Gögn!$F$2:$F$11876,$A124,Gögn!$A$2:$A$11876,AP$207)/1000</f>
        <v>0</v>
      </c>
      <c r="AQ124" s="22">
        <f>SUMIFS(Gögn!$I$2:$I$11876,Gögn!$F$2:$F$11876,$A124,Gögn!$A$2:$A$11876,AQ$207)/1000</f>
        <v>991831.53500000003</v>
      </c>
      <c r="AR124" s="22">
        <f>SUMIFS(Gögn!$I$2:$I$11876,Gögn!$F$2:$F$11876,$A124,Gögn!$A$2:$A$11876,AR$207)/1000</f>
        <v>608440.07999999996</v>
      </c>
      <c r="AS124" s="22">
        <f>SUMIFS(Gögn!$I$2:$I$11876,Gögn!$F$2:$F$11876,$A124,Gögn!$A$2:$A$11876,AS$207)/1000</f>
        <v>598139.51500000001</v>
      </c>
      <c r="AT124" s="22">
        <f>SUMIFS(Gögn!$I$2:$I$11876,Gögn!$F$2:$F$11876,$A124,Gögn!$A$2:$A$11876,AT$207)/1000</f>
        <v>1389847.2120000001</v>
      </c>
      <c r="AU124" s="22">
        <f>SUMIFS(Gögn!$I$2:$I$11876,Gögn!$F$2:$F$11876,$A124,Gögn!$A$2:$A$11876,AU$207)/1000</f>
        <v>0</v>
      </c>
      <c r="AV124" s="22">
        <f>SUMIFS(Gögn!$I$2:$I$11876,Gögn!$F$2:$F$11876,$A124,Gögn!$A$2:$A$11876,AV$207)/1000</f>
        <v>0</v>
      </c>
      <c r="AW124" s="22">
        <f>SUMIFS(Gögn!$I$2:$I$11876,Gögn!$F$2:$F$11876,$A124,Gögn!$A$2:$A$11876,AW$207)/1000</f>
        <v>48438.105000000003</v>
      </c>
      <c r="AX124" s="22">
        <f>SUMIFS(Gögn!$I$2:$I$11876,Gögn!$F$2:$F$11876,$A124,Gögn!$A$2:$A$11876,AX$207)/1000</f>
        <v>0</v>
      </c>
      <c r="AY124" s="22">
        <f>SUMIFS(Gögn!$I$2:$I$11876,Gögn!$F$2:$F$11876,$A124,Gögn!$A$2:$A$11876,AY$207)/1000</f>
        <v>286965.91200000001</v>
      </c>
      <c r="AZ124" s="22">
        <f>SUMIFS(Gögn!$I$2:$I$11876,Gögn!$F$2:$F$11876,$A124,Gögn!$A$2:$A$11876,AZ$207)/1000</f>
        <v>1466.568</v>
      </c>
      <c r="BA124" s="22">
        <f>SUMIFS(Gögn!$I$2:$I$11876,Gögn!$F$2:$F$11876,$A124,Gögn!$A$2:$A$11876,BA$207)/1000</f>
        <v>2580.8910000000001</v>
      </c>
      <c r="BB124" s="22">
        <f>SUMIFS(Gögn!$I$2:$I$11876,Gögn!$F$2:$F$11876,$A124,Gögn!$A$2:$A$11876,BB$207)/1000</f>
        <v>0</v>
      </c>
      <c r="BC124" s="22">
        <f>SUMIFS(Gögn!$I$2:$I$11876,Gögn!$F$2:$F$11876,$A124,Gögn!$A$2:$A$11876,BC$207)/1000</f>
        <v>0</v>
      </c>
      <c r="BD124" s="22">
        <f>SUMIFS(Gögn!$I$2:$I$11876,Gögn!$F$2:$F$11876,$A124,Gögn!$A$2:$A$11876,BD$207)/1000</f>
        <v>0</v>
      </c>
      <c r="BE124" s="22">
        <f>SUMIFS(Gögn!$I$2:$I$11876,Gögn!$F$2:$F$11876,$A124,Gögn!$A$2:$A$11876,BE$207)/1000</f>
        <v>0</v>
      </c>
      <c r="BF124" s="22">
        <f>SUMIFS(Gögn!$I$2:$I$11876,Gögn!$F$2:$F$11876,$A124,Gögn!$A$2:$A$11876,BF$207)/1000</f>
        <v>0</v>
      </c>
      <c r="BG124" s="22">
        <f>SUMIFS(Gögn!$I$2:$I$11876,Gögn!$F$2:$F$11876,$A124,Gögn!$A$2:$A$11876,BG$207)/1000</f>
        <v>0</v>
      </c>
      <c r="BH124" s="22">
        <f>SUMIFS(Gögn!$I$2:$I$11876,Gögn!$F$2:$F$11876,$A124,Gögn!$A$2:$A$11876,BH$207)/1000</f>
        <v>156511.11600000001</v>
      </c>
      <c r="BI124" s="22">
        <f>SUMIFS(Gögn!$I$2:$I$11876,Gögn!$F$2:$F$11876,$A124,Gögn!$A$2:$A$11876,BI$207)/1000</f>
        <v>0</v>
      </c>
      <c r="BJ124" s="22">
        <f>SUMIFS(Gögn!$I$2:$I$11876,Gögn!$F$2:$F$11876,$A124,Gögn!$A$2:$A$11876,BJ$207)/1000</f>
        <v>10079.248</v>
      </c>
      <c r="BK124" s="22">
        <f>SUMIFS(Gögn!$I$2:$I$11876,Gögn!$F$2:$F$11876,$A124,Gögn!$A$2:$A$11876,BK$207)/1000</f>
        <v>0</v>
      </c>
      <c r="BL124" s="22">
        <f>SUMIFS(Gögn!$I$2:$I$11876,Gögn!$F$2:$F$11876,$A124,Gögn!$A$2:$A$11876,BL$207)/1000</f>
        <v>0</v>
      </c>
      <c r="BM124" s="22">
        <f>SUMIFS(Gögn!$I$2:$I$11876,Gögn!$F$2:$F$11876,$A124,Gögn!$A$2:$A$11876,BM$207)/1000</f>
        <v>65303.962</v>
      </c>
      <c r="BN124" s="22">
        <f>SUMIFS(Gögn!$I$2:$I$11876,Gögn!$F$2:$F$11876,$A124,Gögn!$A$2:$A$11876,BN$207)/1000</f>
        <v>103016.204</v>
      </c>
      <c r="BO124" s="22">
        <f>SUMIFS(Gögn!$I$2:$I$11876,Gögn!$F$2:$F$11876,$A124,Gögn!$A$2:$A$11876,BO$207)/1000</f>
        <v>0</v>
      </c>
      <c r="BP124" s="22">
        <f>SUMIFS(Gögn!$I$2:$I$11876,Gögn!$F$2:$F$11876,$A124,Gögn!$A$2:$A$11876,BP$207)/1000</f>
        <v>0</v>
      </c>
      <c r="BQ124" s="22">
        <f>SUMIFS(Gögn!$I$2:$I$11876,Gögn!$F$2:$F$11876,$A124,Gögn!$A$2:$A$11876,BQ$207)/1000</f>
        <v>0</v>
      </c>
      <c r="BR124" s="22">
        <f>SUMIFS(Gögn!$I$2:$I$11876,Gögn!$F$2:$F$11876,$A124,Gögn!$A$2:$A$11876,BR$207)/1000</f>
        <v>0</v>
      </c>
      <c r="BS124" s="22">
        <f>SUMIFS(Gögn!$I$2:$I$11876,Gögn!$F$2:$F$11876,$A124,Gögn!$A$2:$A$11876,BS$207)/1000</f>
        <v>207941</v>
      </c>
      <c r="BT124" s="22">
        <f>SUMIFS(Gögn!$I$2:$I$11876,Gögn!$F$2:$F$11876,$A124,Gögn!$A$2:$A$11876,BT$207)/1000</f>
        <v>2603391</v>
      </c>
      <c r="BU124" s="22">
        <f>SUMIFS(Gögn!$I$2:$I$11876,Gögn!$F$2:$F$11876,$A124,Gögn!$A$2:$A$11876,BU$207)/1000</f>
        <v>22369</v>
      </c>
      <c r="BV124" s="22">
        <f>SUMIFS(Gögn!$I$2:$I$11876,Gögn!$F$2:$F$11876,$A124,Gögn!$A$2:$A$11876,BV$207)/1000</f>
        <v>1259.1600000000001</v>
      </c>
      <c r="BW124" s="22">
        <f>SUMIFS(Gögn!$I$2:$I$11876,Gögn!$F$2:$F$11876,$A124,Gögn!$A$2:$A$11876,BW$207)/1000</f>
        <v>0</v>
      </c>
      <c r="BX124" s="22">
        <f>SUMIFS(Gögn!$I$2:$I$11876,Gögn!$F$2:$F$11876,$A124,Gögn!$A$2:$A$11876,BX$207)/1000</f>
        <v>0</v>
      </c>
      <c r="BY124" s="22">
        <f>SUMIFS(Gögn!$I$2:$I$11876,Gögn!$F$2:$F$11876,$A124,Gögn!$A$2:$A$11876,BY$207)/1000</f>
        <v>0</v>
      </c>
      <c r="BZ124" s="22">
        <f>SUMIFS(Gögn!$I$2:$I$11876,Gögn!$F$2:$F$11876,$A124,Gögn!$A$2:$A$11876,BZ$207)/1000</f>
        <v>37433.292000000001</v>
      </c>
      <c r="CA124" s="22">
        <f>SUMIFS(Gögn!$I$2:$I$11876,Gögn!$F$2:$F$11876,$A124,Gögn!$A$2:$A$11876,CA$207)/1000</f>
        <v>0</v>
      </c>
      <c r="CB124" s="22">
        <f>SUMIFS(Gögn!$I$2:$I$11876,Gögn!$F$2:$F$11876,$A124,Gögn!$A$2:$A$11876,CB$207)/1000</f>
        <v>10255.209999999999</v>
      </c>
      <c r="CC124" s="22">
        <f>SUMIFS(Gögn!$I$2:$I$11876,Gögn!$F$2:$F$11876,$A124,Gögn!$A$2:$A$11876,CC$207)/1000</f>
        <v>0</v>
      </c>
      <c r="CD124" s="22">
        <f>SUMIFS(Gögn!$I$2:$I$11876,Gögn!$F$2:$F$11876,$A124,Gögn!$A$2:$A$11876,CD$207)/1000</f>
        <v>0</v>
      </c>
    </row>
    <row r="125" spans="1:82" ht="15" customHeight="1">
      <c r="A125" s="5" t="s">
        <v>126</v>
      </c>
      <c r="B125" s="5"/>
      <c r="C125" s="23" t="s">
        <v>127</v>
      </c>
      <c r="D125" s="24">
        <f t="shared" si="63"/>
        <v>0</v>
      </c>
      <c r="E125" s="24">
        <f>SUMIFS(Gögn!$I$2:$I$11876,Gögn!$F$2:$F$11876,$A125,Gögn!$A$2:$A$11876,E$207)/1000</f>
        <v>0</v>
      </c>
      <c r="F125" s="24">
        <f>SUMIFS(Gögn!$I$2:$I$11876,Gögn!$F$2:$F$11876,$A125,Gögn!$A$2:$A$11876,F$207)/1000</f>
        <v>0</v>
      </c>
      <c r="G125" s="24">
        <f>SUMIFS(Gögn!$I$2:$I$11876,Gögn!$F$2:$F$11876,$A125,Gögn!$A$2:$A$11876,G$207)/1000</f>
        <v>0</v>
      </c>
      <c r="H125" s="24">
        <f>SUMIFS(Gögn!$I$2:$I$11876,Gögn!$F$2:$F$11876,$A125,Gögn!$A$2:$A$11876,H$207)/1000</f>
        <v>0</v>
      </c>
      <c r="I125" s="24">
        <f>SUMIFS(Gögn!$I$2:$I$11876,Gögn!$F$2:$F$11876,$A125,Gögn!$A$2:$A$11876,I$207)/1000</f>
        <v>0</v>
      </c>
      <c r="J125" s="24">
        <f>SUMIFS(Gögn!$I$2:$I$11876,Gögn!$F$2:$F$11876,$A125,Gögn!$A$2:$A$11876,J$207)/1000</f>
        <v>0</v>
      </c>
      <c r="K125" s="24">
        <f>SUMIFS(Gögn!$I$2:$I$11876,Gögn!$F$2:$F$11876,$A125,Gögn!$A$2:$A$11876,K$207)/1000</f>
        <v>0</v>
      </c>
      <c r="L125" s="24">
        <f>SUMIFS(Gögn!$I$2:$I$11876,Gögn!$F$2:$F$11876,$A125,Gögn!$A$2:$A$11876,L$207)/1000</f>
        <v>0</v>
      </c>
      <c r="M125" s="24">
        <f>SUMIFS(Gögn!$I$2:$I$11876,Gögn!$F$2:$F$11876,$A125,Gögn!$A$2:$A$11876,M$207)/1000</f>
        <v>0</v>
      </c>
      <c r="N125" s="24">
        <f>SUMIFS(Gögn!$I$2:$I$11876,Gögn!$F$2:$F$11876,$A125,Gögn!$A$2:$A$11876,N$207)/1000</f>
        <v>0</v>
      </c>
      <c r="O125" s="24">
        <f>SUMIFS(Gögn!$I$2:$I$11876,Gögn!$F$2:$F$11876,$A125,Gögn!$A$2:$A$11876,O$207)/1000</f>
        <v>0</v>
      </c>
      <c r="P125" s="24">
        <f>SUMIFS(Gögn!$I$2:$I$11876,Gögn!$F$2:$F$11876,$A125,Gögn!$A$2:$A$11876,P$207)/1000</f>
        <v>0</v>
      </c>
      <c r="Q125" s="24">
        <f>SUMIFS(Gögn!$I$2:$I$11876,Gögn!$F$2:$F$11876,$A125,Gögn!$A$2:$A$11876,Q$207)/1000</f>
        <v>0</v>
      </c>
      <c r="R125" s="24">
        <f>SUMIFS(Gögn!$I$2:$I$11876,Gögn!$F$2:$F$11876,$A125,Gögn!$A$2:$A$11876,R$207)/1000</f>
        <v>0</v>
      </c>
      <c r="S125" s="24">
        <f>SUMIFS(Gögn!$I$2:$I$11876,Gögn!$F$2:$F$11876,$A125,Gögn!$A$2:$A$11876,S$207)/1000</f>
        <v>0</v>
      </c>
      <c r="T125" s="24">
        <f>SUMIFS(Gögn!$I$2:$I$11876,Gögn!$F$2:$F$11876,$A125,Gögn!$A$2:$A$11876,T$207)/1000</f>
        <v>0</v>
      </c>
      <c r="U125" s="24">
        <f>SUMIFS(Gögn!$I$2:$I$11876,Gögn!$F$2:$F$11876,$A125,Gögn!$A$2:$A$11876,U$207)/1000</f>
        <v>0</v>
      </c>
      <c r="V125" s="24">
        <f>SUMIFS(Gögn!$I$2:$I$11876,Gögn!$F$2:$F$11876,$A125,Gögn!$A$2:$A$11876,V$207)/1000</f>
        <v>0</v>
      </c>
      <c r="W125" s="24">
        <f>SUMIFS(Gögn!$I$2:$I$11876,Gögn!$F$2:$F$11876,$A125,Gögn!$A$2:$A$11876,W$207)/1000</f>
        <v>0</v>
      </c>
      <c r="X125" s="24">
        <f>SUMIFS(Gögn!$I$2:$I$11876,Gögn!$F$2:$F$11876,$A125,Gögn!$A$2:$A$11876,X$207)/1000</f>
        <v>0</v>
      </c>
      <c r="Y125" s="24">
        <f>SUMIFS(Gögn!$I$2:$I$11876,Gögn!$F$2:$F$11876,$A125,Gögn!$A$2:$A$11876,Y$207)/1000</f>
        <v>0</v>
      </c>
      <c r="Z125" s="24">
        <f>SUMIFS(Gögn!$I$2:$I$11876,Gögn!$F$2:$F$11876,$A125,Gögn!$A$2:$A$11876,Z$207)/1000</f>
        <v>0</v>
      </c>
      <c r="AA125" s="24">
        <f>SUMIFS(Gögn!$I$2:$I$11876,Gögn!$F$2:$F$11876,$A125,Gögn!$A$2:$A$11876,AA$207)/1000</f>
        <v>0</v>
      </c>
      <c r="AB125" s="24">
        <f>SUMIFS(Gögn!$I$2:$I$11876,Gögn!$F$2:$F$11876,$A125,Gögn!$A$2:$A$11876,AB$207)/1000</f>
        <v>0</v>
      </c>
      <c r="AC125" s="24">
        <f>SUMIFS(Gögn!$I$2:$I$11876,Gögn!$F$2:$F$11876,$A125,Gögn!$A$2:$A$11876,AC$207)/1000</f>
        <v>0</v>
      </c>
      <c r="AD125" s="24">
        <f>SUMIFS(Gögn!$I$2:$I$11876,Gögn!$F$2:$F$11876,$A125,Gögn!$A$2:$A$11876,AD$207)/1000</f>
        <v>0</v>
      </c>
      <c r="AE125" s="24">
        <f>SUMIFS(Gögn!$I$2:$I$11876,Gögn!$F$2:$F$11876,$A125,Gögn!$A$2:$A$11876,AE$207)/1000</f>
        <v>0</v>
      </c>
      <c r="AF125" s="24">
        <f>SUMIFS(Gögn!$I$2:$I$11876,Gögn!$F$2:$F$11876,$A125,Gögn!$A$2:$A$11876,AF$207)/1000</f>
        <v>0</v>
      </c>
      <c r="AG125" s="24">
        <f>SUMIFS(Gögn!$I$2:$I$11876,Gögn!$F$2:$F$11876,$A125,Gögn!$A$2:$A$11876,AG$207)/1000</f>
        <v>0</v>
      </c>
      <c r="AH125" s="24">
        <f>SUMIFS(Gögn!$I$2:$I$11876,Gögn!$F$2:$F$11876,$A125,Gögn!$A$2:$A$11876,AH$207)/1000</f>
        <v>0</v>
      </c>
      <c r="AI125" s="24">
        <f>SUMIFS(Gögn!$I$2:$I$11876,Gögn!$F$2:$F$11876,$A125,Gögn!$A$2:$A$11876,AI$207)/1000</f>
        <v>0</v>
      </c>
      <c r="AJ125" s="24">
        <f>SUMIFS(Gögn!$I$2:$I$11876,Gögn!$F$2:$F$11876,$A125,Gögn!$A$2:$A$11876,AJ$207)/1000</f>
        <v>0</v>
      </c>
      <c r="AK125" s="24">
        <f>SUMIFS(Gögn!$I$2:$I$11876,Gögn!$F$2:$F$11876,$A125,Gögn!$A$2:$A$11876,AK$207)/1000</f>
        <v>0</v>
      </c>
      <c r="AL125" s="24">
        <f>SUMIFS(Gögn!$I$2:$I$11876,Gögn!$F$2:$F$11876,$A125,Gögn!$A$2:$A$11876,AL$207)/1000</f>
        <v>0</v>
      </c>
      <c r="AM125" s="24">
        <f>SUMIFS(Gögn!$I$2:$I$11876,Gögn!$F$2:$F$11876,$A125,Gögn!$A$2:$A$11876,AM$207)/1000</f>
        <v>0</v>
      </c>
      <c r="AN125" s="24">
        <f>SUMIFS(Gögn!$I$2:$I$11876,Gögn!$F$2:$F$11876,$A125,Gögn!$A$2:$A$11876,AN$207)/1000</f>
        <v>0</v>
      </c>
      <c r="AO125" s="24">
        <f>SUMIFS(Gögn!$I$2:$I$11876,Gögn!$F$2:$F$11876,$A125,Gögn!$A$2:$A$11876,AO$207)/1000</f>
        <v>0</v>
      </c>
      <c r="AP125" s="24">
        <f>SUMIFS(Gögn!$I$2:$I$11876,Gögn!$F$2:$F$11876,$A125,Gögn!$A$2:$A$11876,AP$207)/1000</f>
        <v>0</v>
      </c>
      <c r="AQ125" s="24">
        <f>SUMIFS(Gögn!$I$2:$I$11876,Gögn!$F$2:$F$11876,$A125,Gögn!$A$2:$A$11876,AQ$207)/1000</f>
        <v>0</v>
      </c>
      <c r="AR125" s="24">
        <f>SUMIFS(Gögn!$I$2:$I$11876,Gögn!$F$2:$F$11876,$A125,Gögn!$A$2:$A$11876,AR$207)/1000</f>
        <v>0</v>
      </c>
      <c r="AS125" s="24">
        <f>SUMIFS(Gögn!$I$2:$I$11876,Gögn!$F$2:$F$11876,$A125,Gögn!$A$2:$A$11876,AS$207)/1000</f>
        <v>0</v>
      </c>
      <c r="AT125" s="24">
        <f>SUMIFS(Gögn!$I$2:$I$11876,Gögn!$F$2:$F$11876,$A125,Gögn!$A$2:$A$11876,AT$207)/1000</f>
        <v>0</v>
      </c>
      <c r="AU125" s="24">
        <f>SUMIFS(Gögn!$I$2:$I$11876,Gögn!$F$2:$F$11876,$A125,Gögn!$A$2:$A$11876,AU$207)/1000</f>
        <v>0</v>
      </c>
      <c r="AV125" s="24">
        <f>SUMIFS(Gögn!$I$2:$I$11876,Gögn!$F$2:$F$11876,$A125,Gögn!$A$2:$A$11876,AV$207)/1000</f>
        <v>0</v>
      </c>
      <c r="AW125" s="24">
        <f>SUMIFS(Gögn!$I$2:$I$11876,Gögn!$F$2:$F$11876,$A125,Gögn!$A$2:$A$11876,AW$207)/1000</f>
        <v>0</v>
      </c>
      <c r="AX125" s="24">
        <f>SUMIFS(Gögn!$I$2:$I$11876,Gögn!$F$2:$F$11876,$A125,Gögn!$A$2:$A$11876,AX$207)/1000</f>
        <v>0</v>
      </c>
      <c r="AY125" s="24">
        <f>SUMIFS(Gögn!$I$2:$I$11876,Gögn!$F$2:$F$11876,$A125,Gögn!$A$2:$A$11876,AY$207)/1000</f>
        <v>0</v>
      </c>
      <c r="AZ125" s="24">
        <f>SUMIFS(Gögn!$I$2:$I$11876,Gögn!$F$2:$F$11876,$A125,Gögn!$A$2:$A$11876,AZ$207)/1000</f>
        <v>0</v>
      </c>
      <c r="BA125" s="24">
        <f>SUMIFS(Gögn!$I$2:$I$11876,Gögn!$F$2:$F$11876,$A125,Gögn!$A$2:$A$11876,BA$207)/1000</f>
        <v>0</v>
      </c>
      <c r="BB125" s="24">
        <f>SUMIFS(Gögn!$I$2:$I$11876,Gögn!$F$2:$F$11876,$A125,Gögn!$A$2:$A$11876,BB$207)/1000</f>
        <v>0</v>
      </c>
      <c r="BC125" s="24">
        <f>SUMIFS(Gögn!$I$2:$I$11876,Gögn!$F$2:$F$11876,$A125,Gögn!$A$2:$A$11876,BC$207)/1000</f>
        <v>0</v>
      </c>
      <c r="BD125" s="24">
        <f>SUMIFS(Gögn!$I$2:$I$11876,Gögn!$F$2:$F$11876,$A125,Gögn!$A$2:$A$11876,BD$207)/1000</f>
        <v>0</v>
      </c>
      <c r="BE125" s="24">
        <f>SUMIFS(Gögn!$I$2:$I$11876,Gögn!$F$2:$F$11876,$A125,Gögn!$A$2:$A$11876,BE$207)/1000</f>
        <v>0</v>
      </c>
      <c r="BF125" s="24">
        <f>SUMIFS(Gögn!$I$2:$I$11876,Gögn!$F$2:$F$11876,$A125,Gögn!$A$2:$A$11876,BF$207)/1000</f>
        <v>0</v>
      </c>
      <c r="BG125" s="24">
        <f>SUMIFS(Gögn!$I$2:$I$11876,Gögn!$F$2:$F$11876,$A125,Gögn!$A$2:$A$11876,BG$207)/1000</f>
        <v>0</v>
      </c>
      <c r="BH125" s="24">
        <f>SUMIFS(Gögn!$I$2:$I$11876,Gögn!$F$2:$F$11876,$A125,Gögn!$A$2:$A$11876,BH$207)/1000</f>
        <v>0</v>
      </c>
      <c r="BI125" s="24">
        <f>SUMIFS(Gögn!$I$2:$I$11876,Gögn!$F$2:$F$11876,$A125,Gögn!$A$2:$A$11876,BI$207)/1000</f>
        <v>0</v>
      </c>
      <c r="BJ125" s="24">
        <f>SUMIFS(Gögn!$I$2:$I$11876,Gögn!$F$2:$F$11876,$A125,Gögn!$A$2:$A$11876,BJ$207)/1000</f>
        <v>0</v>
      </c>
      <c r="BK125" s="24">
        <f>SUMIFS(Gögn!$I$2:$I$11876,Gögn!$F$2:$F$11876,$A125,Gögn!$A$2:$A$11876,BK$207)/1000</f>
        <v>0</v>
      </c>
      <c r="BL125" s="24">
        <f>SUMIFS(Gögn!$I$2:$I$11876,Gögn!$F$2:$F$11876,$A125,Gögn!$A$2:$A$11876,BL$207)/1000</f>
        <v>0</v>
      </c>
      <c r="BM125" s="24">
        <f>SUMIFS(Gögn!$I$2:$I$11876,Gögn!$F$2:$F$11876,$A125,Gögn!$A$2:$A$11876,BM$207)/1000</f>
        <v>0</v>
      </c>
      <c r="BN125" s="24">
        <f>SUMIFS(Gögn!$I$2:$I$11876,Gögn!$F$2:$F$11876,$A125,Gögn!$A$2:$A$11876,BN$207)/1000</f>
        <v>0</v>
      </c>
      <c r="BO125" s="24">
        <f>SUMIFS(Gögn!$I$2:$I$11876,Gögn!$F$2:$F$11876,$A125,Gögn!$A$2:$A$11876,BO$207)/1000</f>
        <v>0</v>
      </c>
      <c r="BP125" s="24">
        <f>SUMIFS(Gögn!$I$2:$I$11876,Gögn!$F$2:$F$11876,$A125,Gögn!$A$2:$A$11876,BP$207)/1000</f>
        <v>0</v>
      </c>
      <c r="BQ125" s="24">
        <f>SUMIFS(Gögn!$I$2:$I$11876,Gögn!$F$2:$F$11876,$A125,Gögn!$A$2:$A$11876,BQ$207)/1000</f>
        <v>0</v>
      </c>
      <c r="BR125" s="24">
        <f>SUMIFS(Gögn!$I$2:$I$11876,Gögn!$F$2:$F$11876,$A125,Gögn!$A$2:$A$11876,BR$207)/1000</f>
        <v>0</v>
      </c>
      <c r="BS125" s="24">
        <f>SUMIFS(Gögn!$I$2:$I$11876,Gögn!$F$2:$F$11876,$A125,Gögn!$A$2:$A$11876,BS$207)/1000</f>
        <v>0</v>
      </c>
      <c r="BT125" s="24">
        <f>SUMIFS(Gögn!$I$2:$I$11876,Gögn!$F$2:$F$11876,$A125,Gögn!$A$2:$A$11876,BT$207)/1000</f>
        <v>0</v>
      </c>
      <c r="BU125" s="24">
        <f>SUMIFS(Gögn!$I$2:$I$11876,Gögn!$F$2:$F$11876,$A125,Gögn!$A$2:$A$11876,BU$207)/1000</f>
        <v>0</v>
      </c>
      <c r="BV125" s="24">
        <f>SUMIFS(Gögn!$I$2:$I$11876,Gögn!$F$2:$F$11876,$A125,Gögn!$A$2:$A$11876,BV$207)/1000</f>
        <v>0</v>
      </c>
      <c r="BW125" s="24">
        <f>SUMIFS(Gögn!$I$2:$I$11876,Gögn!$F$2:$F$11876,$A125,Gögn!$A$2:$A$11876,BW$207)/1000</f>
        <v>0</v>
      </c>
      <c r="BX125" s="24">
        <f>SUMIFS(Gögn!$I$2:$I$11876,Gögn!$F$2:$F$11876,$A125,Gögn!$A$2:$A$11876,BX$207)/1000</f>
        <v>0</v>
      </c>
      <c r="BY125" s="24">
        <f>SUMIFS(Gögn!$I$2:$I$11876,Gögn!$F$2:$F$11876,$A125,Gögn!$A$2:$A$11876,BY$207)/1000</f>
        <v>0</v>
      </c>
      <c r="BZ125" s="24">
        <f>SUMIFS(Gögn!$I$2:$I$11876,Gögn!$F$2:$F$11876,$A125,Gögn!$A$2:$A$11876,BZ$207)/1000</f>
        <v>0</v>
      </c>
      <c r="CA125" s="24">
        <f>SUMIFS(Gögn!$I$2:$I$11876,Gögn!$F$2:$F$11876,$A125,Gögn!$A$2:$A$11876,CA$207)/1000</f>
        <v>0</v>
      </c>
      <c r="CB125" s="24">
        <f>SUMIFS(Gögn!$I$2:$I$11876,Gögn!$F$2:$F$11876,$A125,Gögn!$A$2:$A$11876,CB$207)/1000</f>
        <v>0</v>
      </c>
      <c r="CC125" s="24">
        <f>SUMIFS(Gögn!$I$2:$I$11876,Gögn!$F$2:$F$11876,$A125,Gögn!$A$2:$A$11876,CC$207)/1000</f>
        <v>0</v>
      </c>
      <c r="CD125" s="24">
        <f>SUMIFS(Gögn!$I$2:$I$11876,Gögn!$F$2:$F$11876,$A125,Gögn!$A$2:$A$11876,CD$207)/1000</f>
        <v>0</v>
      </c>
    </row>
    <row r="126" spans="1:82" ht="15" customHeight="1">
      <c r="A126" s="5" t="s">
        <v>128</v>
      </c>
      <c r="B126" s="5"/>
      <c r="C126" s="25" t="s">
        <v>129</v>
      </c>
      <c r="D126" s="22">
        <f t="shared" si="63"/>
        <v>-1433025.8769999999</v>
      </c>
      <c r="E126" s="22">
        <f>SUMIFS(Gögn!$I$2:$I$11876,Gögn!$F$2:$F$11876,$A126,Gögn!$A$2:$A$11876,E$207)/1000</f>
        <v>0</v>
      </c>
      <c r="F126" s="22">
        <f>SUMIFS(Gögn!$I$2:$I$11876,Gögn!$F$2:$F$11876,$A126,Gögn!$A$2:$A$11876,F$207)/1000</f>
        <v>0</v>
      </c>
      <c r="G126" s="22">
        <f>SUMIFS(Gögn!$I$2:$I$11876,Gögn!$F$2:$F$11876,$A126,Gögn!$A$2:$A$11876,G$207)/1000</f>
        <v>0</v>
      </c>
      <c r="H126" s="22">
        <f>SUMIFS(Gögn!$I$2:$I$11876,Gögn!$F$2:$F$11876,$A126,Gögn!$A$2:$A$11876,H$207)/1000</f>
        <v>0</v>
      </c>
      <c r="I126" s="22">
        <f>SUMIFS(Gögn!$I$2:$I$11876,Gögn!$F$2:$F$11876,$A126,Gögn!$A$2:$A$11876,I$207)/1000</f>
        <v>0</v>
      </c>
      <c r="J126" s="22">
        <f>SUMIFS(Gögn!$I$2:$I$11876,Gögn!$F$2:$F$11876,$A126,Gögn!$A$2:$A$11876,J$207)/1000</f>
        <v>0</v>
      </c>
      <c r="K126" s="22">
        <f>SUMIFS(Gögn!$I$2:$I$11876,Gögn!$F$2:$F$11876,$A126,Gögn!$A$2:$A$11876,K$207)/1000</f>
        <v>0</v>
      </c>
      <c r="L126" s="22">
        <f>SUMIFS(Gögn!$I$2:$I$11876,Gögn!$F$2:$F$11876,$A126,Gögn!$A$2:$A$11876,L$207)/1000</f>
        <v>0</v>
      </c>
      <c r="M126" s="22">
        <f>SUMIFS(Gögn!$I$2:$I$11876,Gögn!$F$2:$F$11876,$A126,Gögn!$A$2:$A$11876,M$207)/1000</f>
        <v>0</v>
      </c>
      <c r="N126" s="22">
        <f>SUMIFS(Gögn!$I$2:$I$11876,Gögn!$F$2:$F$11876,$A126,Gögn!$A$2:$A$11876,N$207)/1000</f>
        <v>0</v>
      </c>
      <c r="O126" s="22">
        <f>SUMIFS(Gögn!$I$2:$I$11876,Gögn!$F$2:$F$11876,$A126,Gögn!$A$2:$A$11876,O$207)/1000</f>
        <v>0</v>
      </c>
      <c r="P126" s="22">
        <f>SUMIFS(Gögn!$I$2:$I$11876,Gögn!$F$2:$F$11876,$A126,Gögn!$A$2:$A$11876,P$207)/1000</f>
        <v>0</v>
      </c>
      <c r="Q126" s="22">
        <f>SUMIFS(Gögn!$I$2:$I$11876,Gögn!$F$2:$F$11876,$A126,Gögn!$A$2:$A$11876,Q$207)/1000</f>
        <v>0</v>
      </c>
      <c r="R126" s="22">
        <f>SUMIFS(Gögn!$I$2:$I$11876,Gögn!$F$2:$F$11876,$A126,Gögn!$A$2:$A$11876,R$207)/1000</f>
        <v>-1781268</v>
      </c>
      <c r="S126" s="22">
        <f>SUMIFS(Gögn!$I$2:$I$11876,Gögn!$F$2:$F$11876,$A126,Gögn!$A$2:$A$11876,S$207)/1000</f>
        <v>0</v>
      </c>
      <c r="T126" s="22">
        <f>SUMIFS(Gögn!$I$2:$I$11876,Gögn!$F$2:$F$11876,$A126,Gögn!$A$2:$A$11876,T$207)/1000</f>
        <v>-325946.571</v>
      </c>
      <c r="U126" s="22">
        <f>SUMIFS(Gögn!$I$2:$I$11876,Gögn!$F$2:$F$11876,$A126,Gögn!$A$2:$A$11876,U$207)/1000</f>
        <v>0</v>
      </c>
      <c r="V126" s="22">
        <f>SUMIFS(Gögn!$I$2:$I$11876,Gögn!$F$2:$F$11876,$A126,Gögn!$A$2:$A$11876,V$207)/1000</f>
        <v>0</v>
      </c>
      <c r="W126" s="22">
        <f>SUMIFS(Gögn!$I$2:$I$11876,Gögn!$F$2:$F$11876,$A126,Gögn!$A$2:$A$11876,W$207)/1000</f>
        <v>0</v>
      </c>
      <c r="X126" s="22">
        <f>SUMIFS(Gögn!$I$2:$I$11876,Gögn!$F$2:$F$11876,$A126,Gögn!$A$2:$A$11876,X$207)/1000</f>
        <v>0</v>
      </c>
      <c r="Y126" s="22">
        <f>SUMIFS(Gögn!$I$2:$I$11876,Gögn!$F$2:$F$11876,$A126,Gögn!$A$2:$A$11876,Y$207)/1000</f>
        <v>0</v>
      </c>
      <c r="Z126" s="22">
        <f>SUMIFS(Gögn!$I$2:$I$11876,Gögn!$F$2:$F$11876,$A126,Gögn!$A$2:$A$11876,Z$207)/1000</f>
        <v>0</v>
      </c>
      <c r="AA126" s="22">
        <f>SUMIFS(Gögn!$I$2:$I$11876,Gögn!$F$2:$F$11876,$A126,Gögn!$A$2:$A$11876,AA$207)/1000</f>
        <v>990522</v>
      </c>
      <c r="AB126" s="22">
        <f>SUMIFS(Gögn!$I$2:$I$11876,Gögn!$F$2:$F$11876,$A126,Gögn!$A$2:$A$11876,AB$207)/1000</f>
        <v>0</v>
      </c>
      <c r="AC126" s="22">
        <f>SUMIFS(Gögn!$I$2:$I$11876,Gögn!$F$2:$F$11876,$A126,Gögn!$A$2:$A$11876,AC$207)/1000</f>
        <v>0</v>
      </c>
      <c r="AD126" s="22">
        <f>SUMIFS(Gögn!$I$2:$I$11876,Gögn!$F$2:$F$11876,$A126,Gögn!$A$2:$A$11876,AD$207)/1000</f>
        <v>0</v>
      </c>
      <c r="AE126" s="22">
        <f>SUMIFS(Gögn!$I$2:$I$11876,Gögn!$F$2:$F$11876,$A126,Gögn!$A$2:$A$11876,AE$207)/1000</f>
        <v>0</v>
      </c>
      <c r="AF126" s="22">
        <f>SUMIFS(Gögn!$I$2:$I$11876,Gögn!$F$2:$F$11876,$A126,Gögn!$A$2:$A$11876,AF$207)/1000</f>
        <v>-34629.071000000004</v>
      </c>
      <c r="AG126" s="22">
        <f>SUMIFS(Gögn!$I$2:$I$11876,Gögn!$F$2:$F$11876,$A126,Gögn!$A$2:$A$11876,AG$207)/1000</f>
        <v>0</v>
      </c>
      <c r="AH126" s="22">
        <f>SUMIFS(Gögn!$I$2:$I$11876,Gögn!$F$2:$F$11876,$A126,Gögn!$A$2:$A$11876,AH$207)/1000</f>
        <v>0</v>
      </c>
      <c r="AI126" s="22">
        <f>SUMIFS(Gögn!$I$2:$I$11876,Gögn!$F$2:$F$11876,$A126,Gögn!$A$2:$A$11876,AI$207)/1000</f>
        <v>0</v>
      </c>
      <c r="AJ126" s="22">
        <f>SUMIFS(Gögn!$I$2:$I$11876,Gögn!$F$2:$F$11876,$A126,Gögn!$A$2:$A$11876,AJ$207)/1000</f>
        <v>0</v>
      </c>
      <c r="AK126" s="22">
        <f>SUMIFS(Gögn!$I$2:$I$11876,Gögn!$F$2:$F$11876,$A126,Gögn!$A$2:$A$11876,AK$207)/1000</f>
        <v>0</v>
      </c>
      <c r="AL126" s="22">
        <f>SUMIFS(Gögn!$I$2:$I$11876,Gögn!$F$2:$F$11876,$A126,Gögn!$A$2:$A$11876,AL$207)/1000</f>
        <v>0</v>
      </c>
      <c r="AM126" s="22">
        <f>SUMIFS(Gögn!$I$2:$I$11876,Gögn!$F$2:$F$11876,$A126,Gögn!$A$2:$A$11876,AM$207)/1000</f>
        <v>0</v>
      </c>
      <c r="AN126" s="22">
        <f>SUMIFS(Gögn!$I$2:$I$11876,Gögn!$F$2:$F$11876,$A126,Gögn!$A$2:$A$11876,AN$207)/1000</f>
        <v>0</v>
      </c>
      <c r="AO126" s="22">
        <f>SUMIFS(Gögn!$I$2:$I$11876,Gögn!$F$2:$F$11876,$A126,Gögn!$A$2:$A$11876,AO$207)/1000</f>
        <v>0</v>
      </c>
      <c r="AP126" s="22">
        <f>SUMIFS(Gögn!$I$2:$I$11876,Gögn!$F$2:$F$11876,$A126,Gögn!$A$2:$A$11876,AP$207)/1000</f>
        <v>0</v>
      </c>
      <c r="AQ126" s="22">
        <f>SUMIFS(Gögn!$I$2:$I$11876,Gögn!$F$2:$F$11876,$A126,Gögn!$A$2:$A$11876,AQ$207)/1000</f>
        <v>0</v>
      </c>
      <c r="AR126" s="22">
        <f>SUMIFS(Gögn!$I$2:$I$11876,Gögn!$F$2:$F$11876,$A126,Gögn!$A$2:$A$11876,AR$207)/1000</f>
        <v>0</v>
      </c>
      <c r="AS126" s="22">
        <f>SUMIFS(Gögn!$I$2:$I$11876,Gögn!$F$2:$F$11876,$A126,Gögn!$A$2:$A$11876,AS$207)/1000</f>
        <v>0</v>
      </c>
      <c r="AT126" s="22">
        <f>SUMIFS(Gögn!$I$2:$I$11876,Gögn!$F$2:$F$11876,$A126,Gögn!$A$2:$A$11876,AT$207)/1000</f>
        <v>0</v>
      </c>
      <c r="AU126" s="22">
        <f>SUMIFS(Gögn!$I$2:$I$11876,Gögn!$F$2:$F$11876,$A126,Gögn!$A$2:$A$11876,AU$207)/1000</f>
        <v>0</v>
      </c>
      <c r="AV126" s="22">
        <f>SUMIFS(Gögn!$I$2:$I$11876,Gögn!$F$2:$F$11876,$A126,Gögn!$A$2:$A$11876,AV$207)/1000</f>
        <v>122871.177</v>
      </c>
      <c r="AW126" s="22">
        <f>SUMIFS(Gögn!$I$2:$I$11876,Gögn!$F$2:$F$11876,$A126,Gögn!$A$2:$A$11876,AW$207)/1000</f>
        <v>0</v>
      </c>
      <c r="AX126" s="22">
        <f>SUMIFS(Gögn!$I$2:$I$11876,Gögn!$F$2:$F$11876,$A126,Gögn!$A$2:$A$11876,AX$207)/1000</f>
        <v>-456.43099999999998</v>
      </c>
      <c r="AY126" s="22">
        <f>SUMIFS(Gögn!$I$2:$I$11876,Gögn!$F$2:$F$11876,$A126,Gögn!$A$2:$A$11876,AY$207)/1000</f>
        <v>0</v>
      </c>
      <c r="AZ126" s="22">
        <f>SUMIFS(Gögn!$I$2:$I$11876,Gögn!$F$2:$F$11876,$A126,Gögn!$A$2:$A$11876,AZ$207)/1000</f>
        <v>0</v>
      </c>
      <c r="BA126" s="22">
        <f>SUMIFS(Gögn!$I$2:$I$11876,Gögn!$F$2:$F$11876,$A126,Gögn!$A$2:$A$11876,BA$207)/1000</f>
        <v>0</v>
      </c>
      <c r="BB126" s="22">
        <f>SUMIFS(Gögn!$I$2:$I$11876,Gögn!$F$2:$F$11876,$A126,Gögn!$A$2:$A$11876,BB$207)/1000</f>
        <v>0</v>
      </c>
      <c r="BC126" s="22">
        <f>SUMIFS(Gögn!$I$2:$I$11876,Gögn!$F$2:$F$11876,$A126,Gögn!$A$2:$A$11876,BC$207)/1000</f>
        <v>0</v>
      </c>
      <c r="BD126" s="22">
        <f>SUMIFS(Gögn!$I$2:$I$11876,Gögn!$F$2:$F$11876,$A126,Gögn!$A$2:$A$11876,BD$207)/1000</f>
        <v>0</v>
      </c>
      <c r="BE126" s="22">
        <f>SUMIFS(Gögn!$I$2:$I$11876,Gögn!$F$2:$F$11876,$A126,Gögn!$A$2:$A$11876,BE$207)/1000</f>
        <v>0</v>
      </c>
      <c r="BF126" s="22">
        <f>SUMIFS(Gögn!$I$2:$I$11876,Gögn!$F$2:$F$11876,$A126,Gögn!$A$2:$A$11876,BF$207)/1000</f>
        <v>0</v>
      </c>
      <c r="BG126" s="22">
        <f>SUMIFS(Gögn!$I$2:$I$11876,Gögn!$F$2:$F$11876,$A126,Gögn!$A$2:$A$11876,BG$207)/1000</f>
        <v>-301500</v>
      </c>
      <c r="BH126" s="22">
        <f>SUMIFS(Gögn!$I$2:$I$11876,Gögn!$F$2:$F$11876,$A126,Gögn!$A$2:$A$11876,BH$207)/1000</f>
        <v>0</v>
      </c>
      <c r="BI126" s="22">
        <f>SUMIFS(Gögn!$I$2:$I$11876,Gögn!$F$2:$F$11876,$A126,Gögn!$A$2:$A$11876,BI$207)/1000</f>
        <v>0</v>
      </c>
      <c r="BJ126" s="22">
        <f>SUMIFS(Gögn!$I$2:$I$11876,Gögn!$F$2:$F$11876,$A126,Gögn!$A$2:$A$11876,BJ$207)/1000</f>
        <v>0</v>
      </c>
      <c r="BK126" s="22">
        <f>SUMIFS(Gögn!$I$2:$I$11876,Gögn!$F$2:$F$11876,$A126,Gögn!$A$2:$A$11876,BK$207)/1000</f>
        <v>0</v>
      </c>
      <c r="BL126" s="22">
        <f>SUMIFS(Gögn!$I$2:$I$11876,Gögn!$F$2:$F$11876,$A126,Gögn!$A$2:$A$11876,BL$207)/1000</f>
        <v>0</v>
      </c>
      <c r="BM126" s="22">
        <f>SUMIFS(Gögn!$I$2:$I$11876,Gögn!$F$2:$F$11876,$A126,Gögn!$A$2:$A$11876,BM$207)/1000</f>
        <v>0</v>
      </c>
      <c r="BN126" s="22">
        <f>SUMIFS(Gögn!$I$2:$I$11876,Gögn!$F$2:$F$11876,$A126,Gögn!$A$2:$A$11876,BN$207)/1000</f>
        <v>0</v>
      </c>
      <c r="BO126" s="22">
        <f>SUMIFS(Gögn!$I$2:$I$11876,Gögn!$F$2:$F$11876,$A126,Gögn!$A$2:$A$11876,BO$207)/1000</f>
        <v>0</v>
      </c>
      <c r="BP126" s="22">
        <f>SUMIFS(Gögn!$I$2:$I$11876,Gögn!$F$2:$F$11876,$A126,Gögn!$A$2:$A$11876,BP$207)/1000</f>
        <v>0</v>
      </c>
      <c r="BQ126" s="22">
        <f>SUMIFS(Gögn!$I$2:$I$11876,Gögn!$F$2:$F$11876,$A126,Gögn!$A$2:$A$11876,BQ$207)/1000</f>
        <v>0</v>
      </c>
      <c r="BR126" s="22">
        <f>SUMIFS(Gögn!$I$2:$I$11876,Gögn!$F$2:$F$11876,$A126,Gögn!$A$2:$A$11876,BR$207)/1000</f>
        <v>0</v>
      </c>
      <c r="BS126" s="22">
        <f>SUMIFS(Gögn!$I$2:$I$11876,Gögn!$F$2:$F$11876,$A126,Gögn!$A$2:$A$11876,BS$207)/1000</f>
        <v>0</v>
      </c>
      <c r="BT126" s="22">
        <f>SUMIFS(Gögn!$I$2:$I$11876,Gögn!$F$2:$F$11876,$A126,Gögn!$A$2:$A$11876,BT$207)/1000</f>
        <v>-200</v>
      </c>
      <c r="BU126" s="22">
        <f>SUMIFS(Gögn!$I$2:$I$11876,Gögn!$F$2:$F$11876,$A126,Gögn!$A$2:$A$11876,BU$207)/1000</f>
        <v>-1745</v>
      </c>
      <c r="BV126" s="22">
        <f>SUMIFS(Gögn!$I$2:$I$11876,Gögn!$F$2:$F$11876,$A126,Gögn!$A$2:$A$11876,BV$207)/1000</f>
        <v>-110866.071</v>
      </c>
      <c r="BW126" s="22">
        <f>SUMIFS(Gögn!$I$2:$I$11876,Gögn!$F$2:$F$11876,$A126,Gögn!$A$2:$A$11876,BW$207)/1000</f>
        <v>10192.09</v>
      </c>
      <c r="BX126" s="22">
        <f>SUMIFS(Gögn!$I$2:$I$11876,Gögn!$F$2:$F$11876,$A126,Gögn!$A$2:$A$11876,BX$207)/1000</f>
        <v>0</v>
      </c>
      <c r="BY126" s="22">
        <f>SUMIFS(Gögn!$I$2:$I$11876,Gögn!$F$2:$F$11876,$A126,Gögn!$A$2:$A$11876,BY$207)/1000</f>
        <v>0</v>
      </c>
      <c r="BZ126" s="22">
        <f>SUMIFS(Gögn!$I$2:$I$11876,Gögn!$F$2:$F$11876,$A126,Gögn!$A$2:$A$11876,BZ$207)/1000</f>
        <v>0</v>
      </c>
      <c r="CA126" s="22">
        <f>SUMIFS(Gögn!$I$2:$I$11876,Gögn!$F$2:$F$11876,$A126,Gögn!$A$2:$A$11876,CA$207)/1000</f>
        <v>0</v>
      </c>
      <c r="CB126" s="22">
        <f>SUMIFS(Gögn!$I$2:$I$11876,Gögn!$F$2:$F$11876,$A126,Gögn!$A$2:$A$11876,CB$207)/1000</f>
        <v>0</v>
      </c>
      <c r="CC126" s="22">
        <f>SUMIFS(Gögn!$I$2:$I$11876,Gögn!$F$2:$F$11876,$A126,Gögn!$A$2:$A$11876,CC$207)/1000</f>
        <v>0</v>
      </c>
      <c r="CD126" s="22">
        <f>SUMIFS(Gögn!$I$2:$I$11876,Gögn!$F$2:$F$11876,$A126,Gögn!$A$2:$A$11876,CD$207)/1000</f>
        <v>0</v>
      </c>
    </row>
    <row r="127" spans="1:82" ht="15" customHeight="1">
      <c r="A127" s="5" t="s">
        <v>130</v>
      </c>
      <c r="B127" s="5"/>
      <c r="C127" s="23" t="s">
        <v>131</v>
      </c>
      <c r="D127" s="24">
        <f t="shared" si="63"/>
        <v>128994.53000000001</v>
      </c>
      <c r="E127" s="24">
        <f>SUMIFS(Gögn!$I$2:$I$11876,Gögn!$F$2:$F$11876,$A127,Gögn!$A$2:$A$11876,E$207)/1000</f>
        <v>0</v>
      </c>
      <c r="F127" s="24">
        <f>SUMIFS(Gögn!$I$2:$I$11876,Gögn!$F$2:$F$11876,$A127,Gögn!$A$2:$A$11876,F$207)/1000</f>
        <v>0</v>
      </c>
      <c r="G127" s="24">
        <f>SUMIFS(Gögn!$I$2:$I$11876,Gögn!$F$2:$F$11876,$A127,Gögn!$A$2:$A$11876,G$207)/1000</f>
        <v>0</v>
      </c>
      <c r="H127" s="24">
        <f>SUMIFS(Gögn!$I$2:$I$11876,Gögn!$F$2:$F$11876,$A127,Gögn!$A$2:$A$11876,H$207)/1000</f>
        <v>0</v>
      </c>
      <c r="I127" s="24">
        <f>SUMIFS(Gögn!$I$2:$I$11876,Gögn!$F$2:$F$11876,$A127,Gögn!$A$2:$A$11876,I$207)/1000</f>
        <v>90000</v>
      </c>
      <c r="J127" s="24">
        <f>SUMIFS(Gögn!$I$2:$I$11876,Gögn!$F$2:$F$11876,$A127,Gögn!$A$2:$A$11876,J$207)/1000</f>
        <v>0</v>
      </c>
      <c r="K127" s="24">
        <f>SUMIFS(Gögn!$I$2:$I$11876,Gögn!$F$2:$F$11876,$A127,Gögn!$A$2:$A$11876,K$207)/1000</f>
        <v>0</v>
      </c>
      <c r="L127" s="24">
        <f>SUMIFS(Gögn!$I$2:$I$11876,Gögn!$F$2:$F$11876,$A127,Gögn!$A$2:$A$11876,L$207)/1000</f>
        <v>0</v>
      </c>
      <c r="M127" s="24">
        <f>SUMIFS(Gögn!$I$2:$I$11876,Gögn!$F$2:$F$11876,$A127,Gögn!$A$2:$A$11876,M$207)/1000</f>
        <v>0</v>
      </c>
      <c r="N127" s="24">
        <f>SUMIFS(Gögn!$I$2:$I$11876,Gögn!$F$2:$F$11876,$A127,Gögn!$A$2:$A$11876,N$207)/1000</f>
        <v>0</v>
      </c>
      <c r="O127" s="24">
        <f>SUMIFS(Gögn!$I$2:$I$11876,Gögn!$F$2:$F$11876,$A127,Gögn!$A$2:$A$11876,O$207)/1000</f>
        <v>0</v>
      </c>
      <c r="P127" s="24">
        <f>SUMIFS(Gögn!$I$2:$I$11876,Gögn!$F$2:$F$11876,$A127,Gögn!$A$2:$A$11876,P$207)/1000</f>
        <v>0</v>
      </c>
      <c r="Q127" s="24">
        <f>SUMIFS(Gögn!$I$2:$I$11876,Gögn!$F$2:$F$11876,$A127,Gögn!$A$2:$A$11876,Q$207)/1000</f>
        <v>0</v>
      </c>
      <c r="R127" s="24">
        <f>SUMIFS(Gögn!$I$2:$I$11876,Gögn!$F$2:$F$11876,$A127,Gögn!$A$2:$A$11876,R$207)/1000</f>
        <v>0</v>
      </c>
      <c r="S127" s="24">
        <f>SUMIFS(Gögn!$I$2:$I$11876,Gögn!$F$2:$F$11876,$A127,Gögn!$A$2:$A$11876,S$207)/1000</f>
        <v>0</v>
      </c>
      <c r="T127" s="24">
        <f>SUMIFS(Gögn!$I$2:$I$11876,Gögn!$F$2:$F$11876,$A127,Gögn!$A$2:$A$11876,T$207)/1000</f>
        <v>161409.27600000001</v>
      </c>
      <c r="U127" s="24">
        <f>SUMIFS(Gögn!$I$2:$I$11876,Gögn!$F$2:$F$11876,$A127,Gögn!$A$2:$A$11876,U$207)/1000</f>
        <v>0</v>
      </c>
      <c r="V127" s="24">
        <f>SUMIFS(Gögn!$I$2:$I$11876,Gögn!$F$2:$F$11876,$A127,Gögn!$A$2:$A$11876,V$207)/1000</f>
        <v>0</v>
      </c>
      <c r="W127" s="24">
        <f>SUMIFS(Gögn!$I$2:$I$11876,Gögn!$F$2:$F$11876,$A127,Gögn!$A$2:$A$11876,W$207)/1000</f>
        <v>0</v>
      </c>
      <c r="X127" s="24">
        <f>SUMIFS(Gögn!$I$2:$I$11876,Gögn!$F$2:$F$11876,$A127,Gögn!$A$2:$A$11876,X$207)/1000</f>
        <v>0</v>
      </c>
      <c r="Y127" s="24">
        <f>SUMIFS(Gögn!$I$2:$I$11876,Gögn!$F$2:$F$11876,$A127,Gögn!$A$2:$A$11876,Y$207)/1000</f>
        <v>0</v>
      </c>
      <c r="Z127" s="24">
        <f>SUMIFS(Gögn!$I$2:$I$11876,Gögn!$F$2:$F$11876,$A127,Gögn!$A$2:$A$11876,Z$207)/1000</f>
        <v>0</v>
      </c>
      <c r="AA127" s="24">
        <f>SUMIFS(Gögn!$I$2:$I$11876,Gögn!$F$2:$F$11876,$A127,Gögn!$A$2:$A$11876,AA$207)/1000</f>
        <v>0</v>
      </c>
      <c r="AB127" s="24">
        <f>SUMIFS(Gögn!$I$2:$I$11876,Gögn!$F$2:$F$11876,$A127,Gögn!$A$2:$A$11876,AB$207)/1000</f>
        <v>0</v>
      </c>
      <c r="AC127" s="24">
        <f>SUMIFS(Gögn!$I$2:$I$11876,Gögn!$F$2:$F$11876,$A127,Gögn!$A$2:$A$11876,AC$207)/1000</f>
        <v>0</v>
      </c>
      <c r="AD127" s="24">
        <f>SUMIFS(Gögn!$I$2:$I$11876,Gögn!$F$2:$F$11876,$A127,Gögn!$A$2:$A$11876,AD$207)/1000</f>
        <v>0</v>
      </c>
      <c r="AE127" s="24">
        <f>SUMIFS(Gögn!$I$2:$I$11876,Gögn!$F$2:$F$11876,$A127,Gögn!$A$2:$A$11876,AE$207)/1000</f>
        <v>0</v>
      </c>
      <c r="AF127" s="24">
        <f>SUMIFS(Gögn!$I$2:$I$11876,Gögn!$F$2:$F$11876,$A127,Gögn!$A$2:$A$11876,AF$207)/1000</f>
        <v>0</v>
      </c>
      <c r="AG127" s="24">
        <f>SUMIFS(Gögn!$I$2:$I$11876,Gögn!$F$2:$F$11876,$A127,Gögn!$A$2:$A$11876,AG$207)/1000</f>
        <v>0</v>
      </c>
      <c r="AH127" s="24">
        <f>SUMIFS(Gögn!$I$2:$I$11876,Gögn!$F$2:$F$11876,$A127,Gögn!$A$2:$A$11876,AH$207)/1000</f>
        <v>0</v>
      </c>
      <c r="AI127" s="24">
        <f>SUMIFS(Gögn!$I$2:$I$11876,Gögn!$F$2:$F$11876,$A127,Gögn!$A$2:$A$11876,AI$207)/1000</f>
        <v>0</v>
      </c>
      <c r="AJ127" s="24">
        <f>SUMIFS(Gögn!$I$2:$I$11876,Gögn!$F$2:$F$11876,$A127,Gögn!$A$2:$A$11876,AJ$207)/1000</f>
        <v>0</v>
      </c>
      <c r="AK127" s="24">
        <f>SUMIFS(Gögn!$I$2:$I$11876,Gögn!$F$2:$F$11876,$A127,Gögn!$A$2:$A$11876,AK$207)/1000</f>
        <v>0</v>
      </c>
      <c r="AL127" s="24">
        <f>SUMIFS(Gögn!$I$2:$I$11876,Gögn!$F$2:$F$11876,$A127,Gögn!$A$2:$A$11876,AL$207)/1000</f>
        <v>0</v>
      </c>
      <c r="AM127" s="24">
        <f>SUMIFS(Gögn!$I$2:$I$11876,Gögn!$F$2:$F$11876,$A127,Gögn!$A$2:$A$11876,AM$207)/1000</f>
        <v>0</v>
      </c>
      <c r="AN127" s="24">
        <f>SUMIFS(Gögn!$I$2:$I$11876,Gögn!$F$2:$F$11876,$A127,Gögn!$A$2:$A$11876,AN$207)/1000</f>
        <v>0</v>
      </c>
      <c r="AO127" s="24">
        <f>SUMIFS(Gögn!$I$2:$I$11876,Gögn!$F$2:$F$11876,$A127,Gögn!$A$2:$A$11876,AO$207)/1000</f>
        <v>0</v>
      </c>
      <c r="AP127" s="24">
        <f>SUMIFS(Gögn!$I$2:$I$11876,Gögn!$F$2:$F$11876,$A127,Gögn!$A$2:$A$11876,AP$207)/1000</f>
        <v>0</v>
      </c>
      <c r="AQ127" s="24">
        <f>SUMIFS(Gögn!$I$2:$I$11876,Gögn!$F$2:$F$11876,$A127,Gögn!$A$2:$A$11876,AQ$207)/1000</f>
        <v>0</v>
      </c>
      <c r="AR127" s="24">
        <f>SUMIFS(Gögn!$I$2:$I$11876,Gögn!$F$2:$F$11876,$A127,Gögn!$A$2:$A$11876,AR$207)/1000</f>
        <v>0</v>
      </c>
      <c r="AS127" s="24">
        <f>SUMIFS(Gögn!$I$2:$I$11876,Gögn!$F$2:$F$11876,$A127,Gögn!$A$2:$A$11876,AS$207)/1000</f>
        <v>0</v>
      </c>
      <c r="AT127" s="24">
        <f>SUMIFS(Gögn!$I$2:$I$11876,Gögn!$F$2:$F$11876,$A127,Gögn!$A$2:$A$11876,AT$207)/1000</f>
        <v>0</v>
      </c>
      <c r="AU127" s="24">
        <f>SUMIFS(Gögn!$I$2:$I$11876,Gögn!$F$2:$F$11876,$A127,Gögn!$A$2:$A$11876,AU$207)/1000</f>
        <v>0</v>
      </c>
      <c r="AV127" s="24">
        <f>SUMIFS(Gögn!$I$2:$I$11876,Gögn!$F$2:$F$11876,$A127,Gögn!$A$2:$A$11876,AV$207)/1000</f>
        <v>-122871.177</v>
      </c>
      <c r="AW127" s="24">
        <f>SUMIFS(Gögn!$I$2:$I$11876,Gögn!$F$2:$F$11876,$A127,Gögn!$A$2:$A$11876,AW$207)/1000</f>
        <v>0</v>
      </c>
      <c r="AX127" s="24">
        <f>SUMIFS(Gögn!$I$2:$I$11876,Gögn!$F$2:$F$11876,$A127,Gögn!$A$2:$A$11876,AX$207)/1000</f>
        <v>456.43099999999998</v>
      </c>
      <c r="AY127" s="24">
        <f>SUMIFS(Gögn!$I$2:$I$11876,Gögn!$F$2:$F$11876,$A127,Gögn!$A$2:$A$11876,AY$207)/1000</f>
        <v>0</v>
      </c>
      <c r="AZ127" s="24">
        <f>SUMIFS(Gögn!$I$2:$I$11876,Gögn!$F$2:$F$11876,$A127,Gögn!$A$2:$A$11876,AZ$207)/1000</f>
        <v>0</v>
      </c>
      <c r="BA127" s="24">
        <f>SUMIFS(Gögn!$I$2:$I$11876,Gögn!$F$2:$F$11876,$A127,Gögn!$A$2:$A$11876,BA$207)/1000</f>
        <v>0</v>
      </c>
      <c r="BB127" s="24">
        <f>SUMIFS(Gögn!$I$2:$I$11876,Gögn!$F$2:$F$11876,$A127,Gögn!$A$2:$A$11876,BB$207)/1000</f>
        <v>0</v>
      </c>
      <c r="BC127" s="24">
        <f>SUMIFS(Gögn!$I$2:$I$11876,Gögn!$F$2:$F$11876,$A127,Gögn!$A$2:$A$11876,BC$207)/1000</f>
        <v>0</v>
      </c>
      <c r="BD127" s="24">
        <f>SUMIFS(Gögn!$I$2:$I$11876,Gögn!$F$2:$F$11876,$A127,Gögn!$A$2:$A$11876,BD$207)/1000</f>
        <v>0</v>
      </c>
      <c r="BE127" s="24">
        <f>SUMIFS(Gögn!$I$2:$I$11876,Gögn!$F$2:$F$11876,$A127,Gögn!$A$2:$A$11876,BE$207)/1000</f>
        <v>0</v>
      </c>
      <c r="BF127" s="24">
        <f>SUMIFS(Gögn!$I$2:$I$11876,Gögn!$F$2:$F$11876,$A127,Gögn!$A$2:$A$11876,BF$207)/1000</f>
        <v>0</v>
      </c>
      <c r="BG127" s="24">
        <f>SUMIFS(Gögn!$I$2:$I$11876,Gögn!$F$2:$F$11876,$A127,Gögn!$A$2:$A$11876,BG$207)/1000</f>
        <v>0</v>
      </c>
      <c r="BH127" s="24">
        <f>SUMIFS(Gögn!$I$2:$I$11876,Gögn!$F$2:$F$11876,$A127,Gögn!$A$2:$A$11876,BH$207)/1000</f>
        <v>0</v>
      </c>
      <c r="BI127" s="24">
        <f>SUMIFS(Gögn!$I$2:$I$11876,Gögn!$F$2:$F$11876,$A127,Gögn!$A$2:$A$11876,BI$207)/1000</f>
        <v>0</v>
      </c>
      <c r="BJ127" s="24">
        <f>SUMIFS(Gögn!$I$2:$I$11876,Gögn!$F$2:$F$11876,$A127,Gögn!$A$2:$A$11876,BJ$207)/1000</f>
        <v>0</v>
      </c>
      <c r="BK127" s="24">
        <f>SUMIFS(Gögn!$I$2:$I$11876,Gögn!$F$2:$F$11876,$A127,Gögn!$A$2:$A$11876,BK$207)/1000</f>
        <v>0</v>
      </c>
      <c r="BL127" s="24">
        <f>SUMIFS(Gögn!$I$2:$I$11876,Gögn!$F$2:$F$11876,$A127,Gögn!$A$2:$A$11876,BL$207)/1000</f>
        <v>0</v>
      </c>
      <c r="BM127" s="24">
        <f>SUMIFS(Gögn!$I$2:$I$11876,Gögn!$F$2:$F$11876,$A127,Gögn!$A$2:$A$11876,BM$207)/1000</f>
        <v>0</v>
      </c>
      <c r="BN127" s="24">
        <f>SUMIFS(Gögn!$I$2:$I$11876,Gögn!$F$2:$F$11876,$A127,Gögn!$A$2:$A$11876,BN$207)/1000</f>
        <v>0</v>
      </c>
      <c r="BO127" s="24">
        <f>SUMIFS(Gögn!$I$2:$I$11876,Gögn!$F$2:$F$11876,$A127,Gögn!$A$2:$A$11876,BO$207)/1000</f>
        <v>0</v>
      </c>
      <c r="BP127" s="24">
        <f>SUMIFS(Gögn!$I$2:$I$11876,Gögn!$F$2:$F$11876,$A127,Gögn!$A$2:$A$11876,BP$207)/1000</f>
        <v>0</v>
      </c>
      <c r="BQ127" s="24">
        <f>SUMIFS(Gögn!$I$2:$I$11876,Gögn!$F$2:$F$11876,$A127,Gögn!$A$2:$A$11876,BQ$207)/1000</f>
        <v>0</v>
      </c>
      <c r="BR127" s="24">
        <f>SUMIFS(Gögn!$I$2:$I$11876,Gögn!$F$2:$F$11876,$A127,Gögn!$A$2:$A$11876,BR$207)/1000</f>
        <v>0</v>
      </c>
      <c r="BS127" s="24">
        <f>SUMIFS(Gögn!$I$2:$I$11876,Gögn!$F$2:$F$11876,$A127,Gögn!$A$2:$A$11876,BS$207)/1000</f>
        <v>0</v>
      </c>
      <c r="BT127" s="24">
        <f>SUMIFS(Gögn!$I$2:$I$11876,Gögn!$F$2:$F$11876,$A127,Gögn!$A$2:$A$11876,BT$207)/1000</f>
        <v>0</v>
      </c>
      <c r="BU127" s="24">
        <f>SUMIFS(Gögn!$I$2:$I$11876,Gögn!$F$2:$F$11876,$A127,Gögn!$A$2:$A$11876,BU$207)/1000</f>
        <v>0</v>
      </c>
      <c r="BV127" s="24">
        <f>SUMIFS(Gögn!$I$2:$I$11876,Gögn!$F$2:$F$11876,$A127,Gögn!$A$2:$A$11876,BV$207)/1000</f>
        <v>0</v>
      </c>
      <c r="BW127" s="24">
        <f>SUMIFS(Gögn!$I$2:$I$11876,Gögn!$F$2:$F$11876,$A127,Gögn!$A$2:$A$11876,BW$207)/1000</f>
        <v>0</v>
      </c>
      <c r="BX127" s="24">
        <f>SUMIFS(Gögn!$I$2:$I$11876,Gögn!$F$2:$F$11876,$A127,Gögn!$A$2:$A$11876,BX$207)/1000</f>
        <v>0</v>
      </c>
      <c r="BY127" s="24">
        <f>SUMIFS(Gögn!$I$2:$I$11876,Gögn!$F$2:$F$11876,$A127,Gögn!$A$2:$A$11876,BY$207)/1000</f>
        <v>0</v>
      </c>
      <c r="BZ127" s="24">
        <f>SUMIFS(Gögn!$I$2:$I$11876,Gögn!$F$2:$F$11876,$A127,Gögn!$A$2:$A$11876,BZ$207)/1000</f>
        <v>0</v>
      </c>
      <c r="CA127" s="24">
        <f>SUMIFS(Gögn!$I$2:$I$11876,Gögn!$F$2:$F$11876,$A127,Gögn!$A$2:$A$11876,CA$207)/1000</f>
        <v>0</v>
      </c>
      <c r="CB127" s="24">
        <f>SUMIFS(Gögn!$I$2:$I$11876,Gögn!$F$2:$F$11876,$A127,Gögn!$A$2:$A$11876,CB$207)/1000</f>
        <v>0</v>
      </c>
      <c r="CC127" s="24">
        <f>SUMIFS(Gögn!$I$2:$I$11876,Gögn!$F$2:$F$11876,$A127,Gögn!$A$2:$A$11876,CC$207)/1000</f>
        <v>0</v>
      </c>
      <c r="CD127" s="24">
        <f>SUMIFS(Gögn!$I$2:$I$11876,Gögn!$F$2:$F$11876,$A127,Gögn!$A$2:$A$11876,CD$207)/1000</f>
        <v>0</v>
      </c>
    </row>
    <row r="128" spans="1:82" ht="15" customHeight="1">
      <c r="A128" s="5" t="s">
        <v>132</v>
      </c>
      <c r="B128" s="5"/>
      <c r="C128" s="25" t="s">
        <v>133</v>
      </c>
      <c r="D128" s="22">
        <f t="shared" si="63"/>
        <v>0</v>
      </c>
      <c r="E128" s="22">
        <f>SUMIFS(Gögn!$I$2:$I$11876,Gögn!$F$2:$F$11876,$A128,Gögn!$A$2:$A$11876,E$207)/1000</f>
        <v>0</v>
      </c>
      <c r="F128" s="22">
        <f>SUMIFS(Gögn!$I$2:$I$11876,Gögn!$F$2:$F$11876,$A128,Gögn!$A$2:$A$11876,F$207)/1000</f>
        <v>0</v>
      </c>
      <c r="G128" s="22">
        <f>SUMIFS(Gögn!$I$2:$I$11876,Gögn!$F$2:$F$11876,$A128,Gögn!$A$2:$A$11876,G$207)/1000</f>
        <v>0</v>
      </c>
      <c r="H128" s="22">
        <f>SUMIFS(Gögn!$I$2:$I$11876,Gögn!$F$2:$F$11876,$A128,Gögn!$A$2:$A$11876,H$207)/1000</f>
        <v>0</v>
      </c>
      <c r="I128" s="22">
        <f>SUMIFS(Gögn!$I$2:$I$11876,Gögn!$F$2:$F$11876,$A128,Gögn!$A$2:$A$11876,I$207)/1000</f>
        <v>0</v>
      </c>
      <c r="J128" s="22">
        <f>SUMIFS(Gögn!$I$2:$I$11876,Gögn!$F$2:$F$11876,$A128,Gögn!$A$2:$A$11876,J$207)/1000</f>
        <v>0</v>
      </c>
      <c r="K128" s="22">
        <f>SUMIFS(Gögn!$I$2:$I$11876,Gögn!$F$2:$F$11876,$A128,Gögn!$A$2:$A$11876,K$207)/1000</f>
        <v>0</v>
      </c>
      <c r="L128" s="22">
        <f>SUMIFS(Gögn!$I$2:$I$11876,Gögn!$F$2:$F$11876,$A128,Gögn!$A$2:$A$11876,L$207)/1000</f>
        <v>0</v>
      </c>
      <c r="M128" s="22">
        <f>SUMIFS(Gögn!$I$2:$I$11876,Gögn!$F$2:$F$11876,$A128,Gögn!$A$2:$A$11876,M$207)/1000</f>
        <v>0</v>
      </c>
      <c r="N128" s="22">
        <f>SUMIFS(Gögn!$I$2:$I$11876,Gögn!$F$2:$F$11876,$A128,Gögn!$A$2:$A$11876,N$207)/1000</f>
        <v>0</v>
      </c>
      <c r="O128" s="22">
        <f>SUMIFS(Gögn!$I$2:$I$11876,Gögn!$F$2:$F$11876,$A128,Gögn!$A$2:$A$11876,O$207)/1000</f>
        <v>0</v>
      </c>
      <c r="P128" s="22">
        <f>SUMIFS(Gögn!$I$2:$I$11876,Gögn!$F$2:$F$11876,$A128,Gögn!$A$2:$A$11876,P$207)/1000</f>
        <v>0</v>
      </c>
      <c r="Q128" s="22">
        <f>SUMIFS(Gögn!$I$2:$I$11876,Gögn!$F$2:$F$11876,$A128,Gögn!$A$2:$A$11876,Q$207)/1000</f>
        <v>0</v>
      </c>
      <c r="R128" s="22">
        <f>SUMIFS(Gögn!$I$2:$I$11876,Gögn!$F$2:$F$11876,$A128,Gögn!$A$2:$A$11876,R$207)/1000</f>
        <v>0</v>
      </c>
      <c r="S128" s="22">
        <f>SUMIFS(Gögn!$I$2:$I$11876,Gögn!$F$2:$F$11876,$A128,Gögn!$A$2:$A$11876,S$207)/1000</f>
        <v>0</v>
      </c>
      <c r="T128" s="22">
        <f>SUMIFS(Gögn!$I$2:$I$11876,Gögn!$F$2:$F$11876,$A128,Gögn!$A$2:$A$11876,T$207)/1000</f>
        <v>0</v>
      </c>
      <c r="U128" s="22">
        <f>SUMIFS(Gögn!$I$2:$I$11876,Gögn!$F$2:$F$11876,$A128,Gögn!$A$2:$A$11876,U$207)/1000</f>
        <v>0</v>
      </c>
      <c r="V128" s="22">
        <f>SUMIFS(Gögn!$I$2:$I$11876,Gögn!$F$2:$F$11876,$A128,Gögn!$A$2:$A$11876,V$207)/1000</f>
        <v>0</v>
      </c>
      <c r="W128" s="22">
        <f>SUMIFS(Gögn!$I$2:$I$11876,Gögn!$F$2:$F$11876,$A128,Gögn!$A$2:$A$11876,W$207)/1000</f>
        <v>0</v>
      </c>
      <c r="X128" s="22">
        <f>SUMIFS(Gögn!$I$2:$I$11876,Gögn!$F$2:$F$11876,$A128,Gögn!$A$2:$A$11876,X$207)/1000</f>
        <v>0</v>
      </c>
      <c r="Y128" s="22">
        <f>SUMIFS(Gögn!$I$2:$I$11876,Gögn!$F$2:$F$11876,$A128,Gögn!$A$2:$A$11876,Y$207)/1000</f>
        <v>0</v>
      </c>
      <c r="Z128" s="22">
        <f>SUMIFS(Gögn!$I$2:$I$11876,Gögn!$F$2:$F$11876,$A128,Gögn!$A$2:$A$11876,Z$207)/1000</f>
        <v>0</v>
      </c>
      <c r="AA128" s="22">
        <f>SUMIFS(Gögn!$I$2:$I$11876,Gögn!$F$2:$F$11876,$A128,Gögn!$A$2:$A$11876,AA$207)/1000</f>
        <v>0</v>
      </c>
      <c r="AB128" s="22">
        <f>SUMIFS(Gögn!$I$2:$I$11876,Gögn!$F$2:$F$11876,$A128,Gögn!$A$2:$A$11876,AB$207)/1000</f>
        <v>0</v>
      </c>
      <c r="AC128" s="22">
        <f>SUMIFS(Gögn!$I$2:$I$11876,Gögn!$F$2:$F$11876,$A128,Gögn!$A$2:$A$11876,AC$207)/1000</f>
        <v>0</v>
      </c>
      <c r="AD128" s="22">
        <f>SUMIFS(Gögn!$I$2:$I$11876,Gögn!$F$2:$F$11876,$A128,Gögn!$A$2:$A$11876,AD$207)/1000</f>
        <v>0</v>
      </c>
      <c r="AE128" s="22">
        <f>SUMIFS(Gögn!$I$2:$I$11876,Gögn!$F$2:$F$11876,$A128,Gögn!$A$2:$A$11876,AE$207)/1000</f>
        <v>0</v>
      </c>
      <c r="AF128" s="22">
        <f>SUMIFS(Gögn!$I$2:$I$11876,Gögn!$F$2:$F$11876,$A128,Gögn!$A$2:$A$11876,AF$207)/1000</f>
        <v>0</v>
      </c>
      <c r="AG128" s="22">
        <f>SUMIFS(Gögn!$I$2:$I$11876,Gögn!$F$2:$F$11876,$A128,Gögn!$A$2:$A$11876,AG$207)/1000</f>
        <v>0</v>
      </c>
      <c r="AH128" s="22">
        <f>SUMIFS(Gögn!$I$2:$I$11876,Gögn!$F$2:$F$11876,$A128,Gögn!$A$2:$A$11876,AH$207)/1000</f>
        <v>0</v>
      </c>
      <c r="AI128" s="22">
        <f>SUMIFS(Gögn!$I$2:$I$11876,Gögn!$F$2:$F$11876,$A128,Gögn!$A$2:$A$11876,AI$207)/1000</f>
        <v>0</v>
      </c>
      <c r="AJ128" s="22">
        <f>SUMIFS(Gögn!$I$2:$I$11876,Gögn!$F$2:$F$11876,$A128,Gögn!$A$2:$A$11876,AJ$207)/1000</f>
        <v>0</v>
      </c>
      <c r="AK128" s="22">
        <f>SUMIFS(Gögn!$I$2:$I$11876,Gögn!$F$2:$F$11876,$A128,Gögn!$A$2:$A$11876,AK$207)/1000</f>
        <v>0</v>
      </c>
      <c r="AL128" s="22">
        <f>SUMIFS(Gögn!$I$2:$I$11876,Gögn!$F$2:$F$11876,$A128,Gögn!$A$2:$A$11876,AL$207)/1000</f>
        <v>0</v>
      </c>
      <c r="AM128" s="22">
        <f>SUMIFS(Gögn!$I$2:$I$11876,Gögn!$F$2:$F$11876,$A128,Gögn!$A$2:$A$11876,AM$207)/1000</f>
        <v>0</v>
      </c>
      <c r="AN128" s="22">
        <f>SUMIFS(Gögn!$I$2:$I$11876,Gögn!$F$2:$F$11876,$A128,Gögn!$A$2:$A$11876,AN$207)/1000</f>
        <v>0</v>
      </c>
      <c r="AO128" s="22">
        <f>SUMIFS(Gögn!$I$2:$I$11876,Gögn!$F$2:$F$11876,$A128,Gögn!$A$2:$A$11876,AO$207)/1000</f>
        <v>0</v>
      </c>
      <c r="AP128" s="22">
        <f>SUMIFS(Gögn!$I$2:$I$11876,Gögn!$F$2:$F$11876,$A128,Gögn!$A$2:$A$11876,AP$207)/1000</f>
        <v>0</v>
      </c>
      <c r="AQ128" s="22">
        <f>SUMIFS(Gögn!$I$2:$I$11876,Gögn!$F$2:$F$11876,$A128,Gögn!$A$2:$A$11876,AQ$207)/1000</f>
        <v>0</v>
      </c>
      <c r="AR128" s="22">
        <f>SUMIFS(Gögn!$I$2:$I$11876,Gögn!$F$2:$F$11876,$A128,Gögn!$A$2:$A$11876,AR$207)/1000</f>
        <v>0</v>
      </c>
      <c r="AS128" s="22">
        <f>SUMIFS(Gögn!$I$2:$I$11876,Gögn!$F$2:$F$11876,$A128,Gögn!$A$2:$A$11876,AS$207)/1000</f>
        <v>0</v>
      </c>
      <c r="AT128" s="22">
        <f>SUMIFS(Gögn!$I$2:$I$11876,Gögn!$F$2:$F$11876,$A128,Gögn!$A$2:$A$11876,AT$207)/1000</f>
        <v>0</v>
      </c>
      <c r="AU128" s="22">
        <f>SUMIFS(Gögn!$I$2:$I$11876,Gögn!$F$2:$F$11876,$A128,Gögn!$A$2:$A$11876,AU$207)/1000</f>
        <v>0</v>
      </c>
      <c r="AV128" s="22">
        <f>SUMIFS(Gögn!$I$2:$I$11876,Gögn!$F$2:$F$11876,$A128,Gögn!$A$2:$A$11876,AV$207)/1000</f>
        <v>0</v>
      </c>
      <c r="AW128" s="22">
        <f>SUMIFS(Gögn!$I$2:$I$11876,Gögn!$F$2:$F$11876,$A128,Gögn!$A$2:$A$11876,AW$207)/1000</f>
        <v>0</v>
      </c>
      <c r="AX128" s="22">
        <f>SUMIFS(Gögn!$I$2:$I$11876,Gögn!$F$2:$F$11876,$A128,Gögn!$A$2:$A$11876,AX$207)/1000</f>
        <v>0</v>
      </c>
      <c r="AY128" s="22">
        <f>SUMIFS(Gögn!$I$2:$I$11876,Gögn!$F$2:$F$11876,$A128,Gögn!$A$2:$A$11876,AY$207)/1000</f>
        <v>0</v>
      </c>
      <c r="AZ128" s="22">
        <f>SUMIFS(Gögn!$I$2:$I$11876,Gögn!$F$2:$F$11876,$A128,Gögn!$A$2:$A$11876,AZ$207)/1000</f>
        <v>0</v>
      </c>
      <c r="BA128" s="22">
        <f>SUMIFS(Gögn!$I$2:$I$11876,Gögn!$F$2:$F$11876,$A128,Gögn!$A$2:$A$11876,BA$207)/1000</f>
        <v>0</v>
      </c>
      <c r="BB128" s="22">
        <f>SUMIFS(Gögn!$I$2:$I$11876,Gögn!$F$2:$F$11876,$A128,Gögn!$A$2:$A$11876,BB$207)/1000</f>
        <v>0</v>
      </c>
      <c r="BC128" s="22">
        <f>SUMIFS(Gögn!$I$2:$I$11876,Gögn!$F$2:$F$11876,$A128,Gögn!$A$2:$A$11876,BC$207)/1000</f>
        <v>0</v>
      </c>
      <c r="BD128" s="22">
        <f>SUMIFS(Gögn!$I$2:$I$11876,Gögn!$F$2:$F$11876,$A128,Gögn!$A$2:$A$11876,BD$207)/1000</f>
        <v>0</v>
      </c>
      <c r="BE128" s="22">
        <f>SUMIFS(Gögn!$I$2:$I$11876,Gögn!$F$2:$F$11876,$A128,Gögn!$A$2:$A$11876,BE$207)/1000</f>
        <v>0</v>
      </c>
      <c r="BF128" s="22">
        <f>SUMIFS(Gögn!$I$2:$I$11876,Gögn!$F$2:$F$11876,$A128,Gögn!$A$2:$A$11876,BF$207)/1000</f>
        <v>0</v>
      </c>
      <c r="BG128" s="22">
        <f>SUMIFS(Gögn!$I$2:$I$11876,Gögn!$F$2:$F$11876,$A128,Gögn!$A$2:$A$11876,BG$207)/1000</f>
        <v>0</v>
      </c>
      <c r="BH128" s="22">
        <f>SUMIFS(Gögn!$I$2:$I$11876,Gögn!$F$2:$F$11876,$A128,Gögn!$A$2:$A$11876,BH$207)/1000</f>
        <v>0</v>
      </c>
      <c r="BI128" s="22">
        <f>SUMIFS(Gögn!$I$2:$I$11876,Gögn!$F$2:$F$11876,$A128,Gögn!$A$2:$A$11876,BI$207)/1000</f>
        <v>0</v>
      </c>
      <c r="BJ128" s="22">
        <f>SUMIFS(Gögn!$I$2:$I$11876,Gögn!$F$2:$F$11876,$A128,Gögn!$A$2:$A$11876,BJ$207)/1000</f>
        <v>0</v>
      </c>
      <c r="BK128" s="22">
        <f>SUMIFS(Gögn!$I$2:$I$11876,Gögn!$F$2:$F$11876,$A128,Gögn!$A$2:$A$11876,BK$207)/1000</f>
        <v>0</v>
      </c>
      <c r="BL128" s="22">
        <f>SUMIFS(Gögn!$I$2:$I$11876,Gögn!$F$2:$F$11876,$A128,Gögn!$A$2:$A$11876,BL$207)/1000</f>
        <v>0</v>
      </c>
      <c r="BM128" s="22">
        <f>SUMIFS(Gögn!$I$2:$I$11876,Gögn!$F$2:$F$11876,$A128,Gögn!$A$2:$A$11876,BM$207)/1000</f>
        <v>0</v>
      </c>
      <c r="BN128" s="22">
        <f>SUMIFS(Gögn!$I$2:$I$11876,Gögn!$F$2:$F$11876,$A128,Gögn!$A$2:$A$11876,BN$207)/1000</f>
        <v>0</v>
      </c>
      <c r="BO128" s="22">
        <f>SUMIFS(Gögn!$I$2:$I$11876,Gögn!$F$2:$F$11876,$A128,Gögn!$A$2:$A$11876,BO$207)/1000</f>
        <v>0</v>
      </c>
      <c r="BP128" s="22">
        <f>SUMIFS(Gögn!$I$2:$I$11876,Gögn!$F$2:$F$11876,$A128,Gögn!$A$2:$A$11876,BP$207)/1000</f>
        <v>0</v>
      </c>
      <c r="BQ128" s="22">
        <f>SUMIFS(Gögn!$I$2:$I$11876,Gögn!$F$2:$F$11876,$A128,Gögn!$A$2:$A$11876,BQ$207)/1000</f>
        <v>0</v>
      </c>
      <c r="BR128" s="22">
        <f>SUMIFS(Gögn!$I$2:$I$11876,Gögn!$F$2:$F$11876,$A128,Gögn!$A$2:$A$11876,BR$207)/1000</f>
        <v>0</v>
      </c>
      <c r="BS128" s="22">
        <f>SUMIFS(Gögn!$I$2:$I$11876,Gögn!$F$2:$F$11876,$A128,Gögn!$A$2:$A$11876,BS$207)/1000</f>
        <v>0</v>
      </c>
      <c r="BT128" s="22">
        <f>SUMIFS(Gögn!$I$2:$I$11876,Gögn!$F$2:$F$11876,$A128,Gögn!$A$2:$A$11876,BT$207)/1000</f>
        <v>0</v>
      </c>
      <c r="BU128" s="22">
        <f>SUMIFS(Gögn!$I$2:$I$11876,Gögn!$F$2:$F$11876,$A128,Gögn!$A$2:$A$11876,BU$207)/1000</f>
        <v>0</v>
      </c>
      <c r="BV128" s="22">
        <f>SUMIFS(Gögn!$I$2:$I$11876,Gögn!$F$2:$F$11876,$A128,Gögn!$A$2:$A$11876,BV$207)/1000</f>
        <v>0</v>
      </c>
      <c r="BW128" s="22">
        <f>SUMIFS(Gögn!$I$2:$I$11876,Gögn!$F$2:$F$11876,$A128,Gögn!$A$2:$A$11876,BW$207)/1000</f>
        <v>0</v>
      </c>
      <c r="BX128" s="22">
        <f>SUMIFS(Gögn!$I$2:$I$11876,Gögn!$F$2:$F$11876,$A128,Gögn!$A$2:$A$11876,BX$207)/1000</f>
        <v>0</v>
      </c>
      <c r="BY128" s="22">
        <f>SUMIFS(Gögn!$I$2:$I$11876,Gögn!$F$2:$F$11876,$A128,Gögn!$A$2:$A$11876,BY$207)/1000</f>
        <v>0</v>
      </c>
      <c r="BZ128" s="22">
        <f>SUMIFS(Gögn!$I$2:$I$11876,Gögn!$F$2:$F$11876,$A128,Gögn!$A$2:$A$11876,BZ$207)/1000</f>
        <v>0</v>
      </c>
      <c r="CA128" s="22">
        <f>SUMIFS(Gögn!$I$2:$I$11876,Gögn!$F$2:$F$11876,$A128,Gögn!$A$2:$A$11876,CA$207)/1000</f>
        <v>0</v>
      </c>
      <c r="CB128" s="22">
        <f>SUMIFS(Gögn!$I$2:$I$11876,Gögn!$F$2:$F$11876,$A128,Gögn!$A$2:$A$11876,CB$207)/1000</f>
        <v>0</v>
      </c>
      <c r="CC128" s="22">
        <f>SUMIFS(Gögn!$I$2:$I$11876,Gögn!$F$2:$F$11876,$A128,Gögn!$A$2:$A$11876,CC$207)/1000</f>
        <v>0</v>
      </c>
      <c r="CD128" s="22">
        <f>SUMIFS(Gögn!$I$2:$I$11876,Gögn!$F$2:$F$11876,$A128,Gögn!$A$2:$A$11876,CD$207)/1000</f>
        <v>0</v>
      </c>
    </row>
    <row r="129" spans="1:82" ht="15" customHeight="1">
      <c r="A129" s="5" t="s">
        <v>134</v>
      </c>
      <c r="B129" s="5"/>
      <c r="C129" s="23" t="s">
        <v>135</v>
      </c>
      <c r="D129" s="24">
        <f t="shared" si="63"/>
        <v>0</v>
      </c>
      <c r="E129" s="24">
        <f>SUMIFS(Gögn!$I$2:$I$11876,Gögn!$F$2:$F$11876,$A129,Gögn!$A$2:$A$11876,E$207)/1000</f>
        <v>0</v>
      </c>
      <c r="F129" s="24">
        <f>SUMIFS(Gögn!$I$2:$I$11876,Gögn!$F$2:$F$11876,$A129,Gögn!$A$2:$A$11876,F$207)/1000</f>
        <v>0</v>
      </c>
      <c r="G129" s="24">
        <f>SUMIFS(Gögn!$I$2:$I$11876,Gögn!$F$2:$F$11876,$A129,Gögn!$A$2:$A$11876,G$207)/1000</f>
        <v>0</v>
      </c>
      <c r="H129" s="24">
        <f>SUMIFS(Gögn!$I$2:$I$11876,Gögn!$F$2:$F$11876,$A129,Gögn!$A$2:$A$11876,H$207)/1000</f>
        <v>0</v>
      </c>
      <c r="I129" s="24">
        <f>SUMIFS(Gögn!$I$2:$I$11876,Gögn!$F$2:$F$11876,$A129,Gögn!$A$2:$A$11876,I$207)/1000</f>
        <v>0</v>
      </c>
      <c r="J129" s="24">
        <f>SUMIFS(Gögn!$I$2:$I$11876,Gögn!$F$2:$F$11876,$A129,Gögn!$A$2:$A$11876,J$207)/1000</f>
        <v>0</v>
      </c>
      <c r="K129" s="24">
        <f>SUMIFS(Gögn!$I$2:$I$11876,Gögn!$F$2:$F$11876,$A129,Gögn!$A$2:$A$11876,K$207)/1000</f>
        <v>0</v>
      </c>
      <c r="L129" s="24">
        <f>SUMIFS(Gögn!$I$2:$I$11876,Gögn!$F$2:$F$11876,$A129,Gögn!$A$2:$A$11876,L$207)/1000</f>
        <v>0</v>
      </c>
      <c r="M129" s="24">
        <f>SUMIFS(Gögn!$I$2:$I$11876,Gögn!$F$2:$F$11876,$A129,Gögn!$A$2:$A$11876,M$207)/1000</f>
        <v>0</v>
      </c>
      <c r="N129" s="24">
        <f>SUMIFS(Gögn!$I$2:$I$11876,Gögn!$F$2:$F$11876,$A129,Gögn!$A$2:$A$11876,N$207)/1000</f>
        <v>0</v>
      </c>
      <c r="O129" s="24">
        <f>SUMIFS(Gögn!$I$2:$I$11876,Gögn!$F$2:$F$11876,$A129,Gögn!$A$2:$A$11876,O$207)/1000</f>
        <v>0</v>
      </c>
      <c r="P129" s="24">
        <f>SUMIFS(Gögn!$I$2:$I$11876,Gögn!$F$2:$F$11876,$A129,Gögn!$A$2:$A$11876,P$207)/1000</f>
        <v>0</v>
      </c>
      <c r="Q129" s="24">
        <f>SUMIFS(Gögn!$I$2:$I$11876,Gögn!$F$2:$F$11876,$A129,Gögn!$A$2:$A$11876,Q$207)/1000</f>
        <v>0</v>
      </c>
      <c r="R129" s="24">
        <f>SUMIFS(Gögn!$I$2:$I$11876,Gögn!$F$2:$F$11876,$A129,Gögn!$A$2:$A$11876,R$207)/1000</f>
        <v>0</v>
      </c>
      <c r="S129" s="24">
        <f>SUMIFS(Gögn!$I$2:$I$11876,Gögn!$F$2:$F$11876,$A129,Gögn!$A$2:$A$11876,S$207)/1000</f>
        <v>0</v>
      </c>
      <c r="T129" s="24">
        <f>SUMIFS(Gögn!$I$2:$I$11876,Gögn!$F$2:$F$11876,$A129,Gögn!$A$2:$A$11876,T$207)/1000</f>
        <v>0</v>
      </c>
      <c r="U129" s="24">
        <f>SUMIFS(Gögn!$I$2:$I$11876,Gögn!$F$2:$F$11876,$A129,Gögn!$A$2:$A$11876,U$207)/1000</f>
        <v>0</v>
      </c>
      <c r="V129" s="24">
        <f>SUMIFS(Gögn!$I$2:$I$11876,Gögn!$F$2:$F$11876,$A129,Gögn!$A$2:$A$11876,V$207)/1000</f>
        <v>0</v>
      </c>
      <c r="W129" s="24">
        <f>SUMIFS(Gögn!$I$2:$I$11876,Gögn!$F$2:$F$11876,$A129,Gögn!$A$2:$A$11876,W$207)/1000</f>
        <v>0</v>
      </c>
      <c r="X129" s="24">
        <f>SUMIFS(Gögn!$I$2:$I$11876,Gögn!$F$2:$F$11876,$A129,Gögn!$A$2:$A$11876,X$207)/1000</f>
        <v>0</v>
      </c>
      <c r="Y129" s="24">
        <f>SUMIFS(Gögn!$I$2:$I$11876,Gögn!$F$2:$F$11876,$A129,Gögn!$A$2:$A$11876,Y$207)/1000</f>
        <v>0</v>
      </c>
      <c r="Z129" s="24">
        <f>SUMIFS(Gögn!$I$2:$I$11876,Gögn!$F$2:$F$11876,$A129,Gögn!$A$2:$A$11876,Z$207)/1000</f>
        <v>0</v>
      </c>
      <c r="AA129" s="24">
        <f>SUMIFS(Gögn!$I$2:$I$11876,Gögn!$F$2:$F$11876,$A129,Gögn!$A$2:$A$11876,AA$207)/1000</f>
        <v>0</v>
      </c>
      <c r="AB129" s="24">
        <f>SUMIFS(Gögn!$I$2:$I$11876,Gögn!$F$2:$F$11876,$A129,Gögn!$A$2:$A$11876,AB$207)/1000</f>
        <v>0</v>
      </c>
      <c r="AC129" s="24">
        <f>SUMIFS(Gögn!$I$2:$I$11876,Gögn!$F$2:$F$11876,$A129,Gögn!$A$2:$A$11876,AC$207)/1000</f>
        <v>0</v>
      </c>
      <c r="AD129" s="24">
        <f>SUMIFS(Gögn!$I$2:$I$11876,Gögn!$F$2:$F$11876,$A129,Gögn!$A$2:$A$11876,AD$207)/1000</f>
        <v>0</v>
      </c>
      <c r="AE129" s="24">
        <f>SUMIFS(Gögn!$I$2:$I$11876,Gögn!$F$2:$F$11876,$A129,Gögn!$A$2:$A$11876,AE$207)/1000</f>
        <v>0</v>
      </c>
      <c r="AF129" s="24">
        <f>SUMIFS(Gögn!$I$2:$I$11876,Gögn!$F$2:$F$11876,$A129,Gögn!$A$2:$A$11876,AF$207)/1000</f>
        <v>0</v>
      </c>
      <c r="AG129" s="24">
        <f>SUMIFS(Gögn!$I$2:$I$11876,Gögn!$F$2:$F$11876,$A129,Gögn!$A$2:$A$11876,AG$207)/1000</f>
        <v>0</v>
      </c>
      <c r="AH129" s="24">
        <f>SUMIFS(Gögn!$I$2:$I$11876,Gögn!$F$2:$F$11876,$A129,Gögn!$A$2:$A$11876,AH$207)/1000</f>
        <v>0</v>
      </c>
      <c r="AI129" s="24">
        <f>SUMIFS(Gögn!$I$2:$I$11876,Gögn!$F$2:$F$11876,$A129,Gögn!$A$2:$A$11876,AI$207)/1000</f>
        <v>0</v>
      </c>
      <c r="AJ129" s="24">
        <f>SUMIFS(Gögn!$I$2:$I$11876,Gögn!$F$2:$F$11876,$A129,Gögn!$A$2:$A$11876,AJ$207)/1000</f>
        <v>0</v>
      </c>
      <c r="AK129" s="24">
        <f>SUMIFS(Gögn!$I$2:$I$11876,Gögn!$F$2:$F$11876,$A129,Gögn!$A$2:$A$11876,AK$207)/1000</f>
        <v>0</v>
      </c>
      <c r="AL129" s="24">
        <f>SUMIFS(Gögn!$I$2:$I$11876,Gögn!$F$2:$F$11876,$A129,Gögn!$A$2:$A$11876,AL$207)/1000</f>
        <v>0</v>
      </c>
      <c r="AM129" s="24">
        <f>SUMIFS(Gögn!$I$2:$I$11876,Gögn!$F$2:$F$11876,$A129,Gögn!$A$2:$A$11876,AM$207)/1000</f>
        <v>0</v>
      </c>
      <c r="AN129" s="24">
        <f>SUMIFS(Gögn!$I$2:$I$11876,Gögn!$F$2:$F$11876,$A129,Gögn!$A$2:$A$11876,AN$207)/1000</f>
        <v>0</v>
      </c>
      <c r="AO129" s="24">
        <f>SUMIFS(Gögn!$I$2:$I$11876,Gögn!$F$2:$F$11876,$A129,Gögn!$A$2:$A$11876,AO$207)/1000</f>
        <v>0</v>
      </c>
      <c r="AP129" s="24">
        <f>SUMIFS(Gögn!$I$2:$I$11876,Gögn!$F$2:$F$11876,$A129,Gögn!$A$2:$A$11876,AP$207)/1000</f>
        <v>0</v>
      </c>
      <c r="AQ129" s="24">
        <f>SUMIFS(Gögn!$I$2:$I$11876,Gögn!$F$2:$F$11876,$A129,Gögn!$A$2:$A$11876,AQ$207)/1000</f>
        <v>0</v>
      </c>
      <c r="AR129" s="24">
        <f>SUMIFS(Gögn!$I$2:$I$11876,Gögn!$F$2:$F$11876,$A129,Gögn!$A$2:$A$11876,AR$207)/1000</f>
        <v>0</v>
      </c>
      <c r="AS129" s="24">
        <f>SUMIFS(Gögn!$I$2:$I$11876,Gögn!$F$2:$F$11876,$A129,Gögn!$A$2:$A$11876,AS$207)/1000</f>
        <v>0</v>
      </c>
      <c r="AT129" s="24">
        <f>SUMIFS(Gögn!$I$2:$I$11876,Gögn!$F$2:$F$11876,$A129,Gögn!$A$2:$A$11876,AT$207)/1000</f>
        <v>0</v>
      </c>
      <c r="AU129" s="24">
        <f>SUMIFS(Gögn!$I$2:$I$11876,Gögn!$F$2:$F$11876,$A129,Gögn!$A$2:$A$11876,AU$207)/1000</f>
        <v>0</v>
      </c>
      <c r="AV129" s="24">
        <f>SUMIFS(Gögn!$I$2:$I$11876,Gögn!$F$2:$F$11876,$A129,Gögn!$A$2:$A$11876,AV$207)/1000</f>
        <v>0</v>
      </c>
      <c r="AW129" s="24">
        <f>SUMIFS(Gögn!$I$2:$I$11876,Gögn!$F$2:$F$11876,$A129,Gögn!$A$2:$A$11876,AW$207)/1000</f>
        <v>0</v>
      </c>
      <c r="AX129" s="24">
        <f>SUMIFS(Gögn!$I$2:$I$11876,Gögn!$F$2:$F$11876,$A129,Gögn!$A$2:$A$11876,AX$207)/1000</f>
        <v>0</v>
      </c>
      <c r="AY129" s="24">
        <f>SUMIFS(Gögn!$I$2:$I$11876,Gögn!$F$2:$F$11876,$A129,Gögn!$A$2:$A$11876,AY$207)/1000</f>
        <v>0</v>
      </c>
      <c r="AZ129" s="24">
        <f>SUMIFS(Gögn!$I$2:$I$11876,Gögn!$F$2:$F$11876,$A129,Gögn!$A$2:$A$11876,AZ$207)/1000</f>
        <v>0</v>
      </c>
      <c r="BA129" s="24">
        <f>SUMIFS(Gögn!$I$2:$I$11876,Gögn!$F$2:$F$11876,$A129,Gögn!$A$2:$A$11876,BA$207)/1000</f>
        <v>0</v>
      </c>
      <c r="BB129" s="24">
        <f>SUMIFS(Gögn!$I$2:$I$11876,Gögn!$F$2:$F$11876,$A129,Gögn!$A$2:$A$11876,BB$207)/1000</f>
        <v>0</v>
      </c>
      <c r="BC129" s="24">
        <f>SUMIFS(Gögn!$I$2:$I$11876,Gögn!$F$2:$F$11876,$A129,Gögn!$A$2:$A$11876,BC$207)/1000</f>
        <v>0</v>
      </c>
      <c r="BD129" s="24">
        <f>SUMIFS(Gögn!$I$2:$I$11876,Gögn!$F$2:$F$11876,$A129,Gögn!$A$2:$A$11876,BD$207)/1000</f>
        <v>0</v>
      </c>
      <c r="BE129" s="24">
        <f>SUMIFS(Gögn!$I$2:$I$11876,Gögn!$F$2:$F$11876,$A129,Gögn!$A$2:$A$11876,BE$207)/1000</f>
        <v>0</v>
      </c>
      <c r="BF129" s="24">
        <f>SUMIFS(Gögn!$I$2:$I$11876,Gögn!$F$2:$F$11876,$A129,Gögn!$A$2:$A$11876,BF$207)/1000</f>
        <v>0</v>
      </c>
      <c r="BG129" s="24">
        <f>SUMIFS(Gögn!$I$2:$I$11876,Gögn!$F$2:$F$11876,$A129,Gögn!$A$2:$A$11876,BG$207)/1000</f>
        <v>0</v>
      </c>
      <c r="BH129" s="24">
        <f>SUMIFS(Gögn!$I$2:$I$11876,Gögn!$F$2:$F$11876,$A129,Gögn!$A$2:$A$11876,BH$207)/1000</f>
        <v>0</v>
      </c>
      <c r="BI129" s="24">
        <f>SUMIFS(Gögn!$I$2:$I$11876,Gögn!$F$2:$F$11876,$A129,Gögn!$A$2:$A$11876,BI$207)/1000</f>
        <v>0</v>
      </c>
      <c r="BJ129" s="24">
        <f>SUMIFS(Gögn!$I$2:$I$11876,Gögn!$F$2:$F$11876,$A129,Gögn!$A$2:$A$11876,BJ$207)/1000</f>
        <v>0</v>
      </c>
      <c r="BK129" s="24">
        <f>SUMIFS(Gögn!$I$2:$I$11876,Gögn!$F$2:$F$11876,$A129,Gögn!$A$2:$A$11876,BK$207)/1000</f>
        <v>0</v>
      </c>
      <c r="BL129" s="24">
        <f>SUMIFS(Gögn!$I$2:$I$11876,Gögn!$F$2:$F$11876,$A129,Gögn!$A$2:$A$11876,BL$207)/1000</f>
        <v>0</v>
      </c>
      <c r="BM129" s="24">
        <f>SUMIFS(Gögn!$I$2:$I$11876,Gögn!$F$2:$F$11876,$A129,Gögn!$A$2:$A$11876,BM$207)/1000</f>
        <v>0</v>
      </c>
      <c r="BN129" s="24">
        <f>SUMIFS(Gögn!$I$2:$I$11876,Gögn!$F$2:$F$11876,$A129,Gögn!$A$2:$A$11876,BN$207)/1000</f>
        <v>0</v>
      </c>
      <c r="BO129" s="24">
        <f>SUMIFS(Gögn!$I$2:$I$11876,Gögn!$F$2:$F$11876,$A129,Gögn!$A$2:$A$11876,BO$207)/1000</f>
        <v>0</v>
      </c>
      <c r="BP129" s="24">
        <f>SUMIFS(Gögn!$I$2:$I$11876,Gögn!$F$2:$F$11876,$A129,Gögn!$A$2:$A$11876,BP$207)/1000</f>
        <v>0</v>
      </c>
      <c r="BQ129" s="24">
        <f>SUMIFS(Gögn!$I$2:$I$11876,Gögn!$F$2:$F$11876,$A129,Gögn!$A$2:$A$11876,BQ$207)/1000</f>
        <v>0</v>
      </c>
      <c r="BR129" s="24">
        <f>SUMIFS(Gögn!$I$2:$I$11876,Gögn!$F$2:$F$11876,$A129,Gögn!$A$2:$A$11876,BR$207)/1000</f>
        <v>0</v>
      </c>
      <c r="BS129" s="24">
        <f>SUMIFS(Gögn!$I$2:$I$11876,Gögn!$F$2:$F$11876,$A129,Gögn!$A$2:$A$11876,BS$207)/1000</f>
        <v>0</v>
      </c>
      <c r="BT129" s="24">
        <f>SUMIFS(Gögn!$I$2:$I$11876,Gögn!$F$2:$F$11876,$A129,Gögn!$A$2:$A$11876,BT$207)/1000</f>
        <v>0</v>
      </c>
      <c r="BU129" s="24">
        <f>SUMIFS(Gögn!$I$2:$I$11876,Gögn!$F$2:$F$11876,$A129,Gögn!$A$2:$A$11876,BU$207)/1000</f>
        <v>0</v>
      </c>
      <c r="BV129" s="24">
        <f>SUMIFS(Gögn!$I$2:$I$11876,Gögn!$F$2:$F$11876,$A129,Gögn!$A$2:$A$11876,BV$207)/1000</f>
        <v>0</v>
      </c>
      <c r="BW129" s="24">
        <f>SUMIFS(Gögn!$I$2:$I$11876,Gögn!$F$2:$F$11876,$A129,Gögn!$A$2:$A$11876,BW$207)/1000</f>
        <v>0</v>
      </c>
      <c r="BX129" s="24">
        <f>SUMIFS(Gögn!$I$2:$I$11876,Gögn!$F$2:$F$11876,$A129,Gögn!$A$2:$A$11876,BX$207)/1000</f>
        <v>0</v>
      </c>
      <c r="BY129" s="24">
        <f>SUMIFS(Gögn!$I$2:$I$11876,Gögn!$F$2:$F$11876,$A129,Gögn!$A$2:$A$11876,BY$207)/1000</f>
        <v>0</v>
      </c>
      <c r="BZ129" s="24">
        <f>SUMIFS(Gögn!$I$2:$I$11876,Gögn!$F$2:$F$11876,$A129,Gögn!$A$2:$A$11876,BZ$207)/1000</f>
        <v>0</v>
      </c>
      <c r="CA129" s="24">
        <f>SUMIFS(Gögn!$I$2:$I$11876,Gögn!$F$2:$F$11876,$A129,Gögn!$A$2:$A$11876,CA$207)/1000</f>
        <v>0</v>
      </c>
      <c r="CB129" s="24">
        <f>SUMIFS(Gögn!$I$2:$I$11876,Gögn!$F$2:$F$11876,$A129,Gögn!$A$2:$A$11876,CB$207)/1000</f>
        <v>0</v>
      </c>
      <c r="CC129" s="24">
        <f>SUMIFS(Gögn!$I$2:$I$11876,Gögn!$F$2:$F$11876,$A129,Gögn!$A$2:$A$11876,CC$207)/1000</f>
        <v>0</v>
      </c>
      <c r="CD129" s="24">
        <f>SUMIFS(Gögn!$I$2:$I$11876,Gögn!$F$2:$F$11876,$A129,Gögn!$A$2:$A$11876,CD$207)/1000</f>
        <v>0</v>
      </c>
    </row>
    <row r="130" spans="1:82" ht="15" customHeight="1">
      <c r="A130" s="5" t="s">
        <v>136</v>
      </c>
      <c r="B130" s="5"/>
      <c r="C130" s="25" t="s">
        <v>137</v>
      </c>
      <c r="D130" s="22">
        <f t="shared" si="63"/>
        <v>0</v>
      </c>
      <c r="E130" s="22">
        <f>SUMIFS(Gögn!$I$2:$I$11876,Gögn!$F$2:$F$11876,$A130,Gögn!$A$2:$A$11876,E$207)/1000</f>
        <v>0</v>
      </c>
      <c r="F130" s="22">
        <f>SUMIFS(Gögn!$I$2:$I$11876,Gögn!$F$2:$F$11876,$A130,Gögn!$A$2:$A$11876,F$207)/1000</f>
        <v>0</v>
      </c>
      <c r="G130" s="22">
        <f>SUMIFS(Gögn!$I$2:$I$11876,Gögn!$F$2:$F$11876,$A130,Gögn!$A$2:$A$11876,G$207)/1000</f>
        <v>0</v>
      </c>
      <c r="H130" s="22">
        <f>SUMIFS(Gögn!$I$2:$I$11876,Gögn!$F$2:$F$11876,$A130,Gögn!$A$2:$A$11876,H$207)/1000</f>
        <v>0</v>
      </c>
      <c r="I130" s="22">
        <f>SUMIFS(Gögn!$I$2:$I$11876,Gögn!$F$2:$F$11876,$A130,Gögn!$A$2:$A$11876,I$207)/1000</f>
        <v>0</v>
      </c>
      <c r="J130" s="22">
        <f>SUMIFS(Gögn!$I$2:$I$11876,Gögn!$F$2:$F$11876,$A130,Gögn!$A$2:$A$11876,J$207)/1000</f>
        <v>0</v>
      </c>
      <c r="K130" s="22">
        <f>SUMIFS(Gögn!$I$2:$I$11876,Gögn!$F$2:$F$11876,$A130,Gögn!$A$2:$A$11876,K$207)/1000</f>
        <v>0</v>
      </c>
      <c r="L130" s="22">
        <f>SUMIFS(Gögn!$I$2:$I$11876,Gögn!$F$2:$F$11876,$A130,Gögn!$A$2:$A$11876,L$207)/1000</f>
        <v>0</v>
      </c>
      <c r="M130" s="22">
        <f>SUMIFS(Gögn!$I$2:$I$11876,Gögn!$F$2:$F$11876,$A130,Gögn!$A$2:$A$11876,M$207)/1000</f>
        <v>0</v>
      </c>
      <c r="N130" s="22">
        <f>SUMIFS(Gögn!$I$2:$I$11876,Gögn!$F$2:$F$11876,$A130,Gögn!$A$2:$A$11876,N$207)/1000</f>
        <v>0</v>
      </c>
      <c r="O130" s="22">
        <f>SUMIFS(Gögn!$I$2:$I$11876,Gögn!$F$2:$F$11876,$A130,Gögn!$A$2:$A$11876,O$207)/1000</f>
        <v>0</v>
      </c>
      <c r="P130" s="22">
        <f>SUMIFS(Gögn!$I$2:$I$11876,Gögn!$F$2:$F$11876,$A130,Gögn!$A$2:$A$11876,P$207)/1000</f>
        <v>0</v>
      </c>
      <c r="Q130" s="22">
        <f>SUMIFS(Gögn!$I$2:$I$11876,Gögn!$F$2:$F$11876,$A130,Gögn!$A$2:$A$11876,Q$207)/1000</f>
        <v>0</v>
      </c>
      <c r="R130" s="22">
        <f>SUMIFS(Gögn!$I$2:$I$11876,Gögn!$F$2:$F$11876,$A130,Gögn!$A$2:$A$11876,R$207)/1000</f>
        <v>0</v>
      </c>
      <c r="S130" s="22">
        <f>SUMIFS(Gögn!$I$2:$I$11876,Gögn!$F$2:$F$11876,$A130,Gögn!$A$2:$A$11876,S$207)/1000</f>
        <v>0</v>
      </c>
      <c r="T130" s="22">
        <f>SUMIFS(Gögn!$I$2:$I$11876,Gögn!$F$2:$F$11876,$A130,Gögn!$A$2:$A$11876,T$207)/1000</f>
        <v>0</v>
      </c>
      <c r="U130" s="22">
        <f>SUMIFS(Gögn!$I$2:$I$11876,Gögn!$F$2:$F$11876,$A130,Gögn!$A$2:$A$11876,U$207)/1000</f>
        <v>0</v>
      </c>
      <c r="V130" s="22">
        <f>SUMIFS(Gögn!$I$2:$I$11876,Gögn!$F$2:$F$11876,$A130,Gögn!$A$2:$A$11876,V$207)/1000</f>
        <v>0</v>
      </c>
      <c r="W130" s="22">
        <f>SUMIFS(Gögn!$I$2:$I$11876,Gögn!$F$2:$F$11876,$A130,Gögn!$A$2:$A$11876,W$207)/1000</f>
        <v>0</v>
      </c>
      <c r="X130" s="22">
        <f>SUMIFS(Gögn!$I$2:$I$11876,Gögn!$F$2:$F$11876,$A130,Gögn!$A$2:$A$11876,X$207)/1000</f>
        <v>0</v>
      </c>
      <c r="Y130" s="22">
        <f>SUMIFS(Gögn!$I$2:$I$11876,Gögn!$F$2:$F$11876,$A130,Gögn!$A$2:$A$11876,Y$207)/1000</f>
        <v>0</v>
      </c>
      <c r="Z130" s="22">
        <f>SUMIFS(Gögn!$I$2:$I$11876,Gögn!$F$2:$F$11876,$A130,Gögn!$A$2:$A$11876,Z$207)/1000</f>
        <v>0</v>
      </c>
      <c r="AA130" s="22">
        <f>SUMIFS(Gögn!$I$2:$I$11876,Gögn!$F$2:$F$11876,$A130,Gögn!$A$2:$A$11876,AA$207)/1000</f>
        <v>0</v>
      </c>
      <c r="AB130" s="22">
        <f>SUMIFS(Gögn!$I$2:$I$11876,Gögn!$F$2:$F$11876,$A130,Gögn!$A$2:$A$11876,AB$207)/1000</f>
        <v>0</v>
      </c>
      <c r="AC130" s="22">
        <f>SUMIFS(Gögn!$I$2:$I$11876,Gögn!$F$2:$F$11876,$A130,Gögn!$A$2:$A$11876,AC$207)/1000</f>
        <v>0</v>
      </c>
      <c r="AD130" s="22">
        <f>SUMIFS(Gögn!$I$2:$I$11876,Gögn!$F$2:$F$11876,$A130,Gögn!$A$2:$A$11876,AD$207)/1000</f>
        <v>0</v>
      </c>
      <c r="AE130" s="22">
        <f>SUMIFS(Gögn!$I$2:$I$11876,Gögn!$F$2:$F$11876,$A130,Gögn!$A$2:$A$11876,AE$207)/1000</f>
        <v>0</v>
      </c>
      <c r="AF130" s="22">
        <f>SUMIFS(Gögn!$I$2:$I$11876,Gögn!$F$2:$F$11876,$A130,Gögn!$A$2:$A$11876,AF$207)/1000</f>
        <v>0</v>
      </c>
      <c r="AG130" s="22">
        <f>SUMIFS(Gögn!$I$2:$I$11876,Gögn!$F$2:$F$11876,$A130,Gögn!$A$2:$A$11876,AG$207)/1000</f>
        <v>0</v>
      </c>
      <c r="AH130" s="22">
        <f>SUMIFS(Gögn!$I$2:$I$11876,Gögn!$F$2:$F$11876,$A130,Gögn!$A$2:$A$11876,AH$207)/1000</f>
        <v>0</v>
      </c>
      <c r="AI130" s="22">
        <f>SUMIFS(Gögn!$I$2:$I$11876,Gögn!$F$2:$F$11876,$A130,Gögn!$A$2:$A$11876,AI$207)/1000</f>
        <v>0</v>
      </c>
      <c r="AJ130" s="22">
        <f>SUMIFS(Gögn!$I$2:$I$11876,Gögn!$F$2:$F$11876,$A130,Gögn!$A$2:$A$11876,AJ$207)/1000</f>
        <v>0</v>
      </c>
      <c r="AK130" s="22">
        <f>SUMIFS(Gögn!$I$2:$I$11876,Gögn!$F$2:$F$11876,$A130,Gögn!$A$2:$A$11876,AK$207)/1000</f>
        <v>0</v>
      </c>
      <c r="AL130" s="22">
        <f>SUMIFS(Gögn!$I$2:$I$11876,Gögn!$F$2:$F$11876,$A130,Gögn!$A$2:$A$11876,AL$207)/1000</f>
        <v>0</v>
      </c>
      <c r="AM130" s="22">
        <f>SUMIFS(Gögn!$I$2:$I$11876,Gögn!$F$2:$F$11876,$A130,Gögn!$A$2:$A$11876,AM$207)/1000</f>
        <v>0</v>
      </c>
      <c r="AN130" s="22">
        <f>SUMIFS(Gögn!$I$2:$I$11876,Gögn!$F$2:$F$11876,$A130,Gögn!$A$2:$A$11876,AN$207)/1000</f>
        <v>0</v>
      </c>
      <c r="AO130" s="22">
        <f>SUMIFS(Gögn!$I$2:$I$11876,Gögn!$F$2:$F$11876,$A130,Gögn!$A$2:$A$11876,AO$207)/1000</f>
        <v>0</v>
      </c>
      <c r="AP130" s="22">
        <f>SUMIFS(Gögn!$I$2:$I$11876,Gögn!$F$2:$F$11876,$A130,Gögn!$A$2:$A$11876,AP$207)/1000</f>
        <v>0</v>
      </c>
      <c r="AQ130" s="22">
        <f>SUMIFS(Gögn!$I$2:$I$11876,Gögn!$F$2:$F$11876,$A130,Gögn!$A$2:$A$11876,AQ$207)/1000</f>
        <v>0</v>
      </c>
      <c r="AR130" s="22">
        <f>SUMIFS(Gögn!$I$2:$I$11876,Gögn!$F$2:$F$11876,$A130,Gögn!$A$2:$A$11876,AR$207)/1000</f>
        <v>0</v>
      </c>
      <c r="AS130" s="22">
        <f>SUMIFS(Gögn!$I$2:$I$11876,Gögn!$F$2:$F$11876,$A130,Gögn!$A$2:$A$11876,AS$207)/1000</f>
        <v>0</v>
      </c>
      <c r="AT130" s="22">
        <f>SUMIFS(Gögn!$I$2:$I$11876,Gögn!$F$2:$F$11876,$A130,Gögn!$A$2:$A$11876,AT$207)/1000</f>
        <v>0</v>
      </c>
      <c r="AU130" s="22">
        <f>SUMIFS(Gögn!$I$2:$I$11876,Gögn!$F$2:$F$11876,$A130,Gögn!$A$2:$A$11876,AU$207)/1000</f>
        <v>0</v>
      </c>
      <c r="AV130" s="22">
        <f>SUMIFS(Gögn!$I$2:$I$11876,Gögn!$F$2:$F$11876,$A130,Gögn!$A$2:$A$11876,AV$207)/1000</f>
        <v>0</v>
      </c>
      <c r="AW130" s="22">
        <f>SUMIFS(Gögn!$I$2:$I$11876,Gögn!$F$2:$F$11876,$A130,Gögn!$A$2:$A$11876,AW$207)/1000</f>
        <v>0</v>
      </c>
      <c r="AX130" s="22">
        <f>SUMIFS(Gögn!$I$2:$I$11876,Gögn!$F$2:$F$11876,$A130,Gögn!$A$2:$A$11876,AX$207)/1000</f>
        <v>0</v>
      </c>
      <c r="AY130" s="22">
        <f>SUMIFS(Gögn!$I$2:$I$11876,Gögn!$F$2:$F$11876,$A130,Gögn!$A$2:$A$11876,AY$207)/1000</f>
        <v>0</v>
      </c>
      <c r="AZ130" s="22">
        <f>SUMIFS(Gögn!$I$2:$I$11876,Gögn!$F$2:$F$11876,$A130,Gögn!$A$2:$A$11876,AZ$207)/1000</f>
        <v>0</v>
      </c>
      <c r="BA130" s="22">
        <f>SUMIFS(Gögn!$I$2:$I$11876,Gögn!$F$2:$F$11876,$A130,Gögn!$A$2:$A$11876,BA$207)/1000</f>
        <v>0</v>
      </c>
      <c r="BB130" s="22">
        <f>SUMIFS(Gögn!$I$2:$I$11876,Gögn!$F$2:$F$11876,$A130,Gögn!$A$2:$A$11876,BB$207)/1000</f>
        <v>0</v>
      </c>
      <c r="BC130" s="22">
        <f>SUMIFS(Gögn!$I$2:$I$11876,Gögn!$F$2:$F$11876,$A130,Gögn!$A$2:$A$11876,BC$207)/1000</f>
        <v>0</v>
      </c>
      <c r="BD130" s="22">
        <f>SUMIFS(Gögn!$I$2:$I$11876,Gögn!$F$2:$F$11876,$A130,Gögn!$A$2:$A$11876,BD$207)/1000</f>
        <v>0</v>
      </c>
      <c r="BE130" s="22">
        <f>SUMIFS(Gögn!$I$2:$I$11876,Gögn!$F$2:$F$11876,$A130,Gögn!$A$2:$A$11876,BE$207)/1000</f>
        <v>0</v>
      </c>
      <c r="BF130" s="22">
        <f>SUMIFS(Gögn!$I$2:$I$11876,Gögn!$F$2:$F$11876,$A130,Gögn!$A$2:$A$11876,BF$207)/1000</f>
        <v>0</v>
      </c>
      <c r="BG130" s="22">
        <f>SUMIFS(Gögn!$I$2:$I$11876,Gögn!$F$2:$F$11876,$A130,Gögn!$A$2:$A$11876,BG$207)/1000</f>
        <v>0</v>
      </c>
      <c r="BH130" s="22">
        <f>SUMIFS(Gögn!$I$2:$I$11876,Gögn!$F$2:$F$11876,$A130,Gögn!$A$2:$A$11876,BH$207)/1000</f>
        <v>0</v>
      </c>
      <c r="BI130" s="22">
        <f>SUMIFS(Gögn!$I$2:$I$11876,Gögn!$F$2:$F$11876,$A130,Gögn!$A$2:$A$11876,BI$207)/1000</f>
        <v>0</v>
      </c>
      <c r="BJ130" s="22">
        <f>SUMIFS(Gögn!$I$2:$I$11876,Gögn!$F$2:$F$11876,$A130,Gögn!$A$2:$A$11876,BJ$207)/1000</f>
        <v>0</v>
      </c>
      <c r="BK130" s="22">
        <f>SUMIFS(Gögn!$I$2:$I$11876,Gögn!$F$2:$F$11876,$A130,Gögn!$A$2:$A$11876,BK$207)/1000</f>
        <v>0</v>
      </c>
      <c r="BL130" s="22">
        <f>SUMIFS(Gögn!$I$2:$I$11876,Gögn!$F$2:$F$11876,$A130,Gögn!$A$2:$A$11876,BL$207)/1000</f>
        <v>0</v>
      </c>
      <c r="BM130" s="22">
        <f>SUMIFS(Gögn!$I$2:$I$11876,Gögn!$F$2:$F$11876,$A130,Gögn!$A$2:$A$11876,BM$207)/1000</f>
        <v>0</v>
      </c>
      <c r="BN130" s="22">
        <f>SUMIFS(Gögn!$I$2:$I$11876,Gögn!$F$2:$F$11876,$A130,Gögn!$A$2:$A$11876,BN$207)/1000</f>
        <v>0</v>
      </c>
      <c r="BO130" s="22">
        <f>SUMIFS(Gögn!$I$2:$I$11876,Gögn!$F$2:$F$11876,$A130,Gögn!$A$2:$A$11876,BO$207)/1000</f>
        <v>0</v>
      </c>
      <c r="BP130" s="22">
        <f>SUMIFS(Gögn!$I$2:$I$11876,Gögn!$F$2:$F$11876,$A130,Gögn!$A$2:$A$11876,BP$207)/1000</f>
        <v>0</v>
      </c>
      <c r="BQ130" s="22">
        <f>SUMIFS(Gögn!$I$2:$I$11876,Gögn!$F$2:$F$11876,$A130,Gögn!$A$2:$A$11876,BQ$207)/1000</f>
        <v>0</v>
      </c>
      <c r="BR130" s="22">
        <f>SUMIFS(Gögn!$I$2:$I$11876,Gögn!$F$2:$F$11876,$A130,Gögn!$A$2:$A$11876,BR$207)/1000</f>
        <v>0</v>
      </c>
      <c r="BS130" s="22">
        <f>SUMIFS(Gögn!$I$2:$I$11876,Gögn!$F$2:$F$11876,$A130,Gögn!$A$2:$A$11876,BS$207)/1000</f>
        <v>0</v>
      </c>
      <c r="BT130" s="22">
        <f>SUMIFS(Gögn!$I$2:$I$11876,Gögn!$F$2:$F$11876,$A130,Gögn!$A$2:$A$11876,BT$207)/1000</f>
        <v>0</v>
      </c>
      <c r="BU130" s="22">
        <f>SUMIFS(Gögn!$I$2:$I$11876,Gögn!$F$2:$F$11876,$A130,Gögn!$A$2:$A$11876,BU$207)/1000</f>
        <v>0</v>
      </c>
      <c r="BV130" s="22">
        <f>SUMIFS(Gögn!$I$2:$I$11876,Gögn!$F$2:$F$11876,$A130,Gögn!$A$2:$A$11876,BV$207)/1000</f>
        <v>0</v>
      </c>
      <c r="BW130" s="22">
        <f>SUMIFS(Gögn!$I$2:$I$11876,Gögn!$F$2:$F$11876,$A130,Gögn!$A$2:$A$11876,BW$207)/1000</f>
        <v>0</v>
      </c>
      <c r="BX130" s="22">
        <f>SUMIFS(Gögn!$I$2:$I$11876,Gögn!$F$2:$F$11876,$A130,Gögn!$A$2:$A$11876,BX$207)/1000</f>
        <v>0</v>
      </c>
      <c r="BY130" s="22">
        <f>SUMIFS(Gögn!$I$2:$I$11876,Gögn!$F$2:$F$11876,$A130,Gögn!$A$2:$A$11876,BY$207)/1000</f>
        <v>0</v>
      </c>
      <c r="BZ130" s="22">
        <f>SUMIFS(Gögn!$I$2:$I$11876,Gögn!$F$2:$F$11876,$A130,Gögn!$A$2:$A$11876,BZ$207)/1000</f>
        <v>0</v>
      </c>
      <c r="CA130" s="22">
        <f>SUMIFS(Gögn!$I$2:$I$11876,Gögn!$F$2:$F$11876,$A130,Gögn!$A$2:$A$11876,CA$207)/1000</f>
        <v>0</v>
      </c>
      <c r="CB130" s="22">
        <f>SUMIFS(Gögn!$I$2:$I$11876,Gögn!$F$2:$F$11876,$A130,Gögn!$A$2:$A$11876,CB$207)/1000</f>
        <v>0</v>
      </c>
      <c r="CC130" s="22">
        <f>SUMIFS(Gögn!$I$2:$I$11876,Gögn!$F$2:$F$11876,$A130,Gögn!$A$2:$A$11876,CC$207)/1000</f>
        <v>0</v>
      </c>
      <c r="CD130" s="22">
        <f>SUMIFS(Gögn!$I$2:$I$11876,Gögn!$F$2:$F$11876,$A130,Gögn!$A$2:$A$11876,CD$207)/1000</f>
        <v>0</v>
      </c>
    </row>
    <row r="131" spans="1:82" ht="15" customHeight="1">
      <c r="A131" s="5" t="s">
        <v>138</v>
      </c>
      <c r="B131" s="5"/>
      <c r="C131" s="23" t="s">
        <v>139</v>
      </c>
      <c r="D131" s="24">
        <f t="shared" si="63"/>
        <v>0</v>
      </c>
      <c r="E131" s="24">
        <f>SUMIFS(Gögn!$I$2:$I$11876,Gögn!$F$2:$F$11876,$A131,Gögn!$A$2:$A$11876,E$207)/1000</f>
        <v>0</v>
      </c>
      <c r="F131" s="24">
        <f>SUMIFS(Gögn!$I$2:$I$11876,Gögn!$F$2:$F$11876,$A131,Gögn!$A$2:$A$11876,F$207)/1000</f>
        <v>0</v>
      </c>
      <c r="G131" s="24">
        <f>SUMIFS(Gögn!$I$2:$I$11876,Gögn!$F$2:$F$11876,$A131,Gögn!$A$2:$A$11876,G$207)/1000</f>
        <v>0</v>
      </c>
      <c r="H131" s="24">
        <f>SUMIFS(Gögn!$I$2:$I$11876,Gögn!$F$2:$F$11876,$A131,Gögn!$A$2:$A$11876,H$207)/1000</f>
        <v>0</v>
      </c>
      <c r="I131" s="24">
        <f>SUMIFS(Gögn!$I$2:$I$11876,Gögn!$F$2:$F$11876,$A131,Gögn!$A$2:$A$11876,I$207)/1000</f>
        <v>0</v>
      </c>
      <c r="J131" s="24">
        <f>SUMIFS(Gögn!$I$2:$I$11876,Gögn!$F$2:$F$11876,$A131,Gögn!$A$2:$A$11876,J$207)/1000</f>
        <v>0</v>
      </c>
      <c r="K131" s="24">
        <f>SUMIFS(Gögn!$I$2:$I$11876,Gögn!$F$2:$F$11876,$A131,Gögn!$A$2:$A$11876,K$207)/1000</f>
        <v>0</v>
      </c>
      <c r="L131" s="24">
        <f>SUMIFS(Gögn!$I$2:$I$11876,Gögn!$F$2:$F$11876,$A131,Gögn!$A$2:$A$11876,L$207)/1000</f>
        <v>0</v>
      </c>
      <c r="M131" s="24">
        <f>SUMIFS(Gögn!$I$2:$I$11876,Gögn!$F$2:$F$11876,$A131,Gögn!$A$2:$A$11876,M$207)/1000</f>
        <v>0</v>
      </c>
      <c r="N131" s="24">
        <f>SUMIFS(Gögn!$I$2:$I$11876,Gögn!$F$2:$F$11876,$A131,Gögn!$A$2:$A$11876,N$207)/1000</f>
        <v>0</v>
      </c>
      <c r="O131" s="24">
        <f>SUMIFS(Gögn!$I$2:$I$11876,Gögn!$F$2:$F$11876,$A131,Gögn!$A$2:$A$11876,O$207)/1000</f>
        <v>0</v>
      </c>
      <c r="P131" s="24">
        <f>SUMIFS(Gögn!$I$2:$I$11876,Gögn!$F$2:$F$11876,$A131,Gögn!$A$2:$A$11876,P$207)/1000</f>
        <v>0</v>
      </c>
      <c r="Q131" s="24">
        <f>SUMIFS(Gögn!$I$2:$I$11876,Gögn!$F$2:$F$11876,$A131,Gögn!$A$2:$A$11876,Q$207)/1000</f>
        <v>0</v>
      </c>
      <c r="R131" s="24">
        <f>SUMIFS(Gögn!$I$2:$I$11876,Gögn!$F$2:$F$11876,$A131,Gögn!$A$2:$A$11876,R$207)/1000</f>
        <v>0</v>
      </c>
      <c r="S131" s="24">
        <f>SUMIFS(Gögn!$I$2:$I$11876,Gögn!$F$2:$F$11876,$A131,Gögn!$A$2:$A$11876,S$207)/1000</f>
        <v>0</v>
      </c>
      <c r="T131" s="24">
        <f>SUMIFS(Gögn!$I$2:$I$11876,Gögn!$F$2:$F$11876,$A131,Gögn!$A$2:$A$11876,T$207)/1000</f>
        <v>0</v>
      </c>
      <c r="U131" s="24">
        <f>SUMIFS(Gögn!$I$2:$I$11876,Gögn!$F$2:$F$11876,$A131,Gögn!$A$2:$A$11876,U$207)/1000</f>
        <v>0</v>
      </c>
      <c r="V131" s="24">
        <f>SUMIFS(Gögn!$I$2:$I$11876,Gögn!$F$2:$F$11876,$A131,Gögn!$A$2:$A$11876,V$207)/1000</f>
        <v>0</v>
      </c>
      <c r="W131" s="24">
        <f>SUMIFS(Gögn!$I$2:$I$11876,Gögn!$F$2:$F$11876,$A131,Gögn!$A$2:$A$11876,W$207)/1000</f>
        <v>0</v>
      </c>
      <c r="X131" s="24">
        <f>SUMIFS(Gögn!$I$2:$I$11876,Gögn!$F$2:$F$11876,$A131,Gögn!$A$2:$A$11876,X$207)/1000</f>
        <v>0</v>
      </c>
      <c r="Y131" s="24">
        <f>SUMIFS(Gögn!$I$2:$I$11876,Gögn!$F$2:$F$11876,$A131,Gögn!$A$2:$A$11876,Y$207)/1000</f>
        <v>0</v>
      </c>
      <c r="Z131" s="24">
        <f>SUMIFS(Gögn!$I$2:$I$11876,Gögn!$F$2:$F$11876,$A131,Gögn!$A$2:$A$11876,Z$207)/1000</f>
        <v>0</v>
      </c>
      <c r="AA131" s="24">
        <f>SUMIFS(Gögn!$I$2:$I$11876,Gögn!$F$2:$F$11876,$A131,Gögn!$A$2:$A$11876,AA$207)/1000</f>
        <v>0</v>
      </c>
      <c r="AB131" s="24">
        <f>SUMIFS(Gögn!$I$2:$I$11876,Gögn!$F$2:$F$11876,$A131,Gögn!$A$2:$A$11876,AB$207)/1000</f>
        <v>0</v>
      </c>
      <c r="AC131" s="24">
        <f>SUMIFS(Gögn!$I$2:$I$11876,Gögn!$F$2:$F$11876,$A131,Gögn!$A$2:$A$11876,AC$207)/1000</f>
        <v>0</v>
      </c>
      <c r="AD131" s="24">
        <f>SUMIFS(Gögn!$I$2:$I$11876,Gögn!$F$2:$F$11876,$A131,Gögn!$A$2:$A$11876,AD$207)/1000</f>
        <v>0</v>
      </c>
      <c r="AE131" s="24">
        <f>SUMIFS(Gögn!$I$2:$I$11876,Gögn!$F$2:$F$11876,$A131,Gögn!$A$2:$A$11876,AE$207)/1000</f>
        <v>0</v>
      </c>
      <c r="AF131" s="24">
        <f>SUMIFS(Gögn!$I$2:$I$11876,Gögn!$F$2:$F$11876,$A131,Gögn!$A$2:$A$11876,AF$207)/1000</f>
        <v>0</v>
      </c>
      <c r="AG131" s="24">
        <f>SUMIFS(Gögn!$I$2:$I$11876,Gögn!$F$2:$F$11876,$A131,Gögn!$A$2:$A$11876,AG$207)/1000</f>
        <v>0</v>
      </c>
      <c r="AH131" s="24">
        <f>SUMIFS(Gögn!$I$2:$I$11876,Gögn!$F$2:$F$11876,$A131,Gögn!$A$2:$A$11876,AH$207)/1000</f>
        <v>0</v>
      </c>
      <c r="AI131" s="24">
        <f>SUMIFS(Gögn!$I$2:$I$11876,Gögn!$F$2:$F$11876,$A131,Gögn!$A$2:$A$11876,AI$207)/1000</f>
        <v>0</v>
      </c>
      <c r="AJ131" s="24">
        <f>SUMIFS(Gögn!$I$2:$I$11876,Gögn!$F$2:$F$11876,$A131,Gögn!$A$2:$A$11876,AJ$207)/1000</f>
        <v>0</v>
      </c>
      <c r="AK131" s="24">
        <f>SUMIFS(Gögn!$I$2:$I$11876,Gögn!$F$2:$F$11876,$A131,Gögn!$A$2:$A$11876,AK$207)/1000</f>
        <v>0</v>
      </c>
      <c r="AL131" s="24">
        <f>SUMIFS(Gögn!$I$2:$I$11876,Gögn!$F$2:$F$11876,$A131,Gögn!$A$2:$A$11876,AL$207)/1000</f>
        <v>0</v>
      </c>
      <c r="AM131" s="24">
        <f>SUMIFS(Gögn!$I$2:$I$11876,Gögn!$F$2:$F$11876,$A131,Gögn!$A$2:$A$11876,AM$207)/1000</f>
        <v>0</v>
      </c>
      <c r="AN131" s="24">
        <f>SUMIFS(Gögn!$I$2:$I$11876,Gögn!$F$2:$F$11876,$A131,Gögn!$A$2:$A$11876,AN$207)/1000</f>
        <v>0</v>
      </c>
      <c r="AO131" s="24">
        <f>SUMIFS(Gögn!$I$2:$I$11876,Gögn!$F$2:$F$11876,$A131,Gögn!$A$2:$A$11876,AO$207)/1000</f>
        <v>0</v>
      </c>
      <c r="AP131" s="24">
        <f>SUMIFS(Gögn!$I$2:$I$11876,Gögn!$F$2:$F$11876,$A131,Gögn!$A$2:$A$11876,AP$207)/1000</f>
        <v>0</v>
      </c>
      <c r="AQ131" s="24">
        <f>SUMIFS(Gögn!$I$2:$I$11876,Gögn!$F$2:$F$11876,$A131,Gögn!$A$2:$A$11876,AQ$207)/1000</f>
        <v>0</v>
      </c>
      <c r="AR131" s="24">
        <f>SUMIFS(Gögn!$I$2:$I$11876,Gögn!$F$2:$F$11876,$A131,Gögn!$A$2:$A$11876,AR$207)/1000</f>
        <v>0</v>
      </c>
      <c r="AS131" s="24">
        <f>SUMIFS(Gögn!$I$2:$I$11876,Gögn!$F$2:$F$11876,$A131,Gögn!$A$2:$A$11876,AS$207)/1000</f>
        <v>0</v>
      </c>
      <c r="AT131" s="24">
        <f>SUMIFS(Gögn!$I$2:$I$11876,Gögn!$F$2:$F$11876,$A131,Gögn!$A$2:$A$11876,AT$207)/1000</f>
        <v>0</v>
      </c>
      <c r="AU131" s="24">
        <f>SUMIFS(Gögn!$I$2:$I$11876,Gögn!$F$2:$F$11876,$A131,Gögn!$A$2:$A$11876,AU$207)/1000</f>
        <v>0</v>
      </c>
      <c r="AV131" s="24">
        <f>SUMIFS(Gögn!$I$2:$I$11876,Gögn!$F$2:$F$11876,$A131,Gögn!$A$2:$A$11876,AV$207)/1000</f>
        <v>0</v>
      </c>
      <c r="AW131" s="24">
        <f>SUMIFS(Gögn!$I$2:$I$11876,Gögn!$F$2:$F$11876,$A131,Gögn!$A$2:$A$11876,AW$207)/1000</f>
        <v>0</v>
      </c>
      <c r="AX131" s="24">
        <f>SUMIFS(Gögn!$I$2:$I$11876,Gögn!$F$2:$F$11876,$A131,Gögn!$A$2:$A$11876,AX$207)/1000</f>
        <v>0</v>
      </c>
      <c r="AY131" s="24">
        <f>SUMIFS(Gögn!$I$2:$I$11876,Gögn!$F$2:$F$11876,$A131,Gögn!$A$2:$A$11876,AY$207)/1000</f>
        <v>0</v>
      </c>
      <c r="AZ131" s="24">
        <f>SUMIFS(Gögn!$I$2:$I$11876,Gögn!$F$2:$F$11876,$A131,Gögn!$A$2:$A$11876,AZ$207)/1000</f>
        <v>0</v>
      </c>
      <c r="BA131" s="24">
        <f>SUMIFS(Gögn!$I$2:$I$11876,Gögn!$F$2:$F$11876,$A131,Gögn!$A$2:$A$11876,BA$207)/1000</f>
        <v>0</v>
      </c>
      <c r="BB131" s="24">
        <f>SUMIFS(Gögn!$I$2:$I$11876,Gögn!$F$2:$F$11876,$A131,Gögn!$A$2:$A$11876,BB$207)/1000</f>
        <v>0</v>
      </c>
      <c r="BC131" s="24">
        <f>SUMIFS(Gögn!$I$2:$I$11876,Gögn!$F$2:$F$11876,$A131,Gögn!$A$2:$A$11876,BC$207)/1000</f>
        <v>0</v>
      </c>
      <c r="BD131" s="24">
        <f>SUMIFS(Gögn!$I$2:$I$11876,Gögn!$F$2:$F$11876,$A131,Gögn!$A$2:$A$11876,BD$207)/1000</f>
        <v>0</v>
      </c>
      <c r="BE131" s="24">
        <f>SUMIFS(Gögn!$I$2:$I$11876,Gögn!$F$2:$F$11876,$A131,Gögn!$A$2:$A$11876,BE$207)/1000</f>
        <v>0</v>
      </c>
      <c r="BF131" s="24">
        <f>SUMIFS(Gögn!$I$2:$I$11876,Gögn!$F$2:$F$11876,$A131,Gögn!$A$2:$A$11876,BF$207)/1000</f>
        <v>0</v>
      </c>
      <c r="BG131" s="24">
        <f>SUMIFS(Gögn!$I$2:$I$11876,Gögn!$F$2:$F$11876,$A131,Gögn!$A$2:$A$11876,BG$207)/1000</f>
        <v>0</v>
      </c>
      <c r="BH131" s="24">
        <f>SUMIFS(Gögn!$I$2:$I$11876,Gögn!$F$2:$F$11876,$A131,Gögn!$A$2:$A$11876,BH$207)/1000</f>
        <v>0</v>
      </c>
      <c r="BI131" s="24">
        <f>SUMIFS(Gögn!$I$2:$I$11876,Gögn!$F$2:$F$11876,$A131,Gögn!$A$2:$A$11876,BI$207)/1000</f>
        <v>0</v>
      </c>
      <c r="BJ131" s="24">
        <f>SUMIFS(Gögn!$I$2:$I$11876,Gögn!$F$2:$F$11876,$A131,Gögn!$A$2:$A$11876,BJ$207)/1000</f>
        <v>0</v>
      </c>
      <c r="BK131" s="24">
        <f>SUMIFS(Gögn!$I$2:$I$11876,Gögn!$F$2:$F$11876,$A131,Gögn!$A$2:$A$11876,BK$207)/1000</f>
        <v>0</v>
      </c>
      <c r="BL131" s="24">
        <f>SUMIFS(Gögn!$I$2:$I$11876,Gögn!$F$2:$F$11876,$A131,Gögn!$A$2:$A$11876,BL$207)/1000</f>
        <v>0</v>
      </c>
      <c r="BM131" s="24">
        <f>SUMIFS(Gögn!$I$2:$I$11876,Gögn!$F$2:$F$11876,$A131,Gögn!$A$2:$A$11876,BM$207)/1000</f>
        <v>0</v>
      </c>
      <c r="BN131" s="24">
        <f>SUMIFS(Gögn!$I$2:$I$11876,Gögn!$F$2:$F$11876,$A131,Gögn!$A$2:$A$11876,BN$207)/1000</f>
        <v>0</v>
      </c>
      <c r="BO131" s="24">
        <f>SUMIFS(Gögn!$I$2:$I$11876,Gögn!$F$2:$F$11876,$A131,Gögn!$A$2:$A$11876,BO$207)/1000</f>
        <v>0</v>
      </c>
      <c r="BP131" s="24">
        <f>SUMIFS(Gögn!$I$2:$I$11876,Gögn!$F$2:$F$11876,$A131,Gögn!$A$2:$A$11876,BP$207)/1000</f>
        <v>0</v>
      </c>
      <c r="BQ131" s="24">
        <f>SUMIFS(Gögn!$I$2:$I$11876,Gögn!$F$2:$F$11876,$A131,Gögn!$A$2:$A$11876,BQ$207)/1000</f>
        <v>0</v>
      </c>
      <c r="BR131" s="24">
        <f>SUMIFS(Gögn!$I$2:$I$11876,Gögn!$F$2:$F$11876,$A131,Gögn!$A$2:$A$11876,BR$207)/1000</f>
        <v>0</v>
      </c>
      <c r="BS131" s="24">
        <f>SUMIFS(Gögn!$I$2:$I$11876,Gögn!$F$2:$F$11876,$A131,Gögn!$A$2:$A$11876,BS$207)/1000</f>
        <v>0</v>
      </c>
      <c r="BT131" s="24">
        <f>SUMIFS(Gögn!$I$2:$I$11876,Gögn!$F$2:$F$11876,$A131,Gögn!$A$2:$A$11876,BT$207)/1000</f>
        <v>0</v>
      </c>
      <c r="BU131" s="24">
        <f>SUMIFS(Gögn!$I$2:$I$11876,Gögn!$F$2:$F$11876,$A131,Gögn!$A$2:$A$11876,BU$207)/1000</f>
        <v>0</v>
      </c>
      <c r="BV131" s="24">
        <f>SUMIFS(Gögn!$I$2:$I$11876,Gögn!$F$2:$F$11876,$A131,Gögn!$A$2:$A$11876,BV$207)/1000</f>
        <v>0</v>
      </c>
      <c r="BW131" s="24">
        <f>SUMIFS(Gögn!$I$2:$I$11876,Gögn!$F$2:$F$11876,$A131,Gögn!$A$2:$A$11876,BW$207)/1000</f>
        <v>0</v>
      </c>
      <c r="BX131" s="24">
        <f>SUMIFS(Gögn!$I$2:$I$11876,Gögn!$F$2:$F$11876,$A131,Gögn!$A$2:$A$11876,BX$207)/1000</f>
        <v>0</v>
      </c>
      <c r="BY131" s="24">
        <f>SUMIFS(Gögn!$I$2:$I$11876,Gögn!$F$2:$F$11876,$A131,Gögn!$A$2:$A$11876,BY$207)/1000</f>
        <v>0</v>
      </c>
      <c r="BZ131" s="24">
        <f>SUMIFS(Gögn!$I$2:$I$11876,Gögn!$F$2:$F$11876,$A131,Gögn!$A$2:$A$11876,BZ$207)/1000</f>
        <v>0</v>
      </c>
      <c r="CA131" s="24">
        <f>SUMIFS(Gögn!$I$2:$I$11876,Gögn!$F$2:$F$11876,$A131,Gögn!$A$2:$A$11876,CA$207)/1000</f>
        <v>0</v>
      </c>
      <c r="CB131" s="24">
        <f>SUMIFS(Gögn!$I$2:$I$11876,Gögn!$F$2:$F$11876,$A131,Gögn!$A$2:$A$11876,CB$207)/1000</f>
        <v>0</v>
      </c>
      <c r="CC131" s="24">
        <f>SUMIFS(Gögn!$I$2:$I$11876,Gögn!$F$2:$F$11876,$A131,Gögn!$A$2:$A$11876,CC$207)/1000</f>
        <v>0</v>
      </c>
      <c r="CD131" s="24">
        <f>SUMIFS(Gögn!$I$2:$I$11876,Gögn!$F$2:$F$11876,$A131,Gögn!$A$2:$A$11876,CD$207)/1000</f>
        <v>0</v>
      </c>
    </row>
    <row r="132" spans="1:82" ht="15" customHeight="1">
      <c r="A132" s="5" t="s">
        <v>140</v>
      </c>
      <c r="B132" s="5"/>
      <c r="C132" s="25" t="s">
        <v>141</v>
      </c>
      <c r="D132" s="22">
        <f t="shared" si="63"/>
        <v>-2020163.2079999999</v>
      </c>
      <c r="E132" s="22">
        <f>SUMIFS(Gögn!$I$2:$I$11876,Gögn!$F$2:$F$11876,$A132,Gögn!$A$2:$A$11876,E$207)/1000</f>
        <v>0</v>
      </c>
      <c r="F132" s="22">
        <f>SUMIFS(Gögn!$I$2:$I$11876,Gögn!$F$2:$F$11876,$A132,Gögn!$A$2:$A$11876,F$207)/1000</f>
        <v>0</v>
      </c>
      <c r="G132" s="22">
        <f>SUMIFS(Gögn!$I$2:$I$11876,Gögn!$F$2:$F$11876,$A132,Gögn!$A$2:$A$11876,G$207)/1000</f>
        <v>0</v>
      </c>
      <c r="H132" s="22">
        <f>SUMIFS(Gögn!$I$2:$I$11876,Gögn!$F$2:$F$11876,$A132,Gögn!$A$2:$A$11876,H$207)/1000</f>
        <v>0</v>
      </c>
      <c r="I132" s="22">
        <f>SUMIFS(Gögn!$I$2:$I$11876,Gögn!$F$2:$F$11876,$A132,Gögn!$A$2:$A$11876,I$207)/1000</f>
        <v>0</v>
      </c>
      <c r="J132" s="22">
        <f>SUMIFS(Gögn!$I$2:$I$11876,Gögn!$F$2:$F$11876,$A132,Gögn!$A$2:$A$11876,J$207)/1000</f>
        <v>0</v>
      </c>
      <c r="K132" s="22">
        <f>SUMIFS(Gögn!$I$2:$I$11876,Gögn!$F$2:$F$11876,$A132,Gögn!$A$2:$A$11876,K$207)/1000</f>
        <v>0</v>
      </c>
      <c r="L132" s="22">
        <f>SUMIFS(Gögn!$I$2:$I$11876,Gögn!$F$2:$F$11876,$A132,Gögn!$A$2:$A$11876,L$207)/1000</f>
        <v>0</v>
      </c>
      <c r="M132" s="22">
        <f>SUMIFS(Gögn!$I$2:$I$11876,Gögn!$F$2:$F$11876,$A132,Gögn!$A$2:$A$11876,M$207)/1000</f>
        <v>0</v>
      </c>
      <c r="N132" s="22">
        <f>SUMIFS(Gögn!$I$2:$I$11876,Gögn!$F$2:$F$11876,$A132,Gögn!$A$2:$A$11876,N$207)/1000</f>
        <v>0</v>
      </c>
      <c r="O132" s="22">
        <f>SUMIFS(Gögn!$I$2:$I$11876,Gögn!$F$2:$F$11876,$A132,Gögn!$A$2:$A$11876,O$207)/1000</f>
        <v>0</v>
      </c>
      <c r="P132" s="22">
        <f>SUMIFS(Gögn!$I$2:$I$11876,Gögn!$F$2:$F$11876,$A132,Gögn!$A$2:$A$11876,P$207)/1000</f>
        <v>0</v>
      </c>
      <c r="Q132" s="22">
        <f>SUMIFS(Gögn!$I$2:$I$11876,Gögn!$F$2:$F$11876,$A132,Gögn!$A$2:$A$11876,Q$207)/1000</f>
        <v>0</v>
      </c>
      <c r="R132" s="22">
        <f>SUMIFS(Gögn!$I$2:$I$11876,Gögn!$F$2:$F$11876,$A132,Gögn!$A$2:$A$11876,R$207)/1000</f>
        <v>0</v>
      </c>
      <c r="S132" s="22">
        <f>SUMIFS(Gögn!$I$2:$I$11876,Gögn!$F$2:$F$11876,$A132,Gögn!$A$2:$A$11876,S$207)/1000</f>
        <v>0</v>
      </c>
      <c r="T132" s="22">
        <f>SUMIFS(Gögn!$I$2:$I$11876,Gögn!$F$2:$F$11876,$A132,Gögn!$A$2:$A$11876,T$207)/1000</f>
        <v>0</v>
      </c>
      <c r="U132" s="22">
        <f>SUMIFS(Gögn!$I$2:$I$11876,Gögn!$F$2:$F$11876,$A132,Gögn!$A$2:$A$11876,U$207)/1000</f>
        <v>0</v>
      </c>
      <c r="V132" s="22">
        <f>SUMIFS(Gögn!$I$2:$I$11876,Gögn!$F$2:$F$11876,$A132,Gögn!$A$2:$A$11876,V$207)/1000</f>
        <v>0</v>
      </c>
      <c r="W132" s="22">
        <f>SUMIFS(Gögn!$I$2:$I$11876,Gögn!$F$2:$F$11876,$A132,Gögn!$A$2:$A$11876,W$207)/1000</f>
        <v>0</v>
      </c>
      <c r="X132" s="22">
        <f>SUMIFS(Gögn!$I$2:$I$11876,Gögn!$F$2:$F$11876,$A132,Gögn!$A$2:$A$11876,X$207)/1000</f>
        <v>0</v>
      </c>
      <c r="Y132" s="22">
        <f>SUMIFS(Gögn!$I$2:$I$11876,Gögn!$F$2:$F$11876,$A132,Gögn!$A$2:$A$11876,Y$207)/1000</f>
        <v>0</v>
      </c>
      <c r="Z132" s="22">
        <f>SUMIFS(Gögn!$I$2:$I$11876,Gögn!$F$2:$F$11876,$A132,Gögn!$A$2:$A$11876,Z$207)/1000</f>
        <v>0</v>
      </c>
      <c r="AA132" s="22">
        <f>SUMIFS(Gögn!$I$2:$I$11876,Gögn!$F$2:$F$11876,$A132,Gögn!$A$2:$A$11876,AA$207)/1000</f>
        <v>0</v>
      </c>
      <c r="AB132" s="22">
        <f>SUMIFS(Gögn!$I$2:$I$11876,Gögn!$F$2:$F$11876,$A132,Gögn!$A$2:$A$11876,AB$207)/1000</f>
        <v>0</v>
      </c>
      <c r="AC132" s="22">
        <f>SUMIFS(Gögn!$I$2:$I$11876,Gögn!$F$2:$F$11876,$A132,Gögn!$A$2:$A$11876,AC$207)/1000</f>
        <v>0</v>
      </c>
      <c r="AD132" s="22">
        <f>SUMIFS(Gögn!$I$2:$I$11876,Gögn!$F$2:$F$11876,$A132,Gögn!$A$2:$A$11876,AD$207)/1000</f>
        <v>0</v>
      </c>
      <c r="AE132" s="22">
        <f>SUMIFS(Gögn!$I$2:$I$11876,Gögn!$F$2:$F$11876,$A132,Gögn!$A$2:$A$11876,AE$207)/1000</f>
        <v>0</v>
      </c>
      <c r="AF132" s="22">
        <f>SUMIFS(Gögn!$I$2:$I$11876,Gögn!$F$2:$F$11876,$A132,Gögn!$A$2:$A$11876,AF$207)/1000</f>
        <v>0</v>
      </c>
      <c r="AG132" s="22">
        <f>SUMIFS(Gögn!$I$2:$I$11876,Gögn!$F$2:$F$11876,$A132,Gögn!$A$2:$A$11876,AG$207)/1000</f>
        <v>-2245.8319999999999</v>
      </c>
      <c r="AH132" s="22">
        <f>SUMIFS(Gögn!$I$2:$I$11876,Gögn!$F$2:$F$11876,$A132,Gögn!$A$2:$A$11876,AH$207)/1000</f>
        <v>-353177.51199999999</v>
      </c>
      <c r="AI132" s="22">
        <f>SUMIFS(Gögn!$I$2:$I$11876,Gögn!$F$2:$F$11876,$A132,Gögn!$A$2:$A$11876,AI$207)/1000</f>
        <v>0</v>
      </c>
      <c r="AJ132" s="22">
        <f>SUMIFS(Gögn!$I$2:$I$11876,Gögn!$F$2:$F$11876,$A132,Gögn!$A$2:$A$11876,AJ$207)/1000</f>
        <v>0</v>
      </c>
      <c r="AK132" s="22">
        <f>SUMIFS(Gögn!$I$2:$I$11876,Gögn!$F$2:$F$11876,$A132,Gögn!$A$2:$A$11876,AK$207)/1000</f>
        <v>0</v>
      </c>
      <c r="AL132" s="22">
        <f>SUMIFS(Gögn!$I$2:$I$11876,Gögn!$F$2:$F$11876,$A132,Gögn!$A$2:$A$11876,AL$207)/1000</f>
        <v>-112193.024</v>
      </c>
      <c r="AM132" s="22">
        <f>SUMIFS(Gögn!$I$2:$I$11876,Gögn!$F$2:$F$11876,$A132,Gögn!$A$2:$A$11876,AM$207)/1000</f>
        <v>-597717.59699999995</v>
      </c>
      <c r="AN132" s="22">
        <f>SUMIFS(Gögn!$I$2:$I$11876,Gögn!$F$2:$F$11876,$A132,Gögn!$A$2:$A$11876,AN$207)/1000</f>
        <v>-159438.14000000001</v>
      </c>
      <c r="AO132" s="22">
        <f>SUMIFS(Gögn!$I$2:$I$11876,Gögn!$F$2:$F$11876,$A132,Gögn!$A$2:$A$11876,AO$207)/1000</f>
        <v>-716989.61899999995</v>
      </c>
      <c r="AP132" s="22">
        <f>SUMIFS(Gögn!$I$2:$I$11876,Gögn!$F$2:$F$11876,$A132,Gögn!$A$2:$A$11876,AP$207)/1000</f>
        <v>-78401.483999999997</v>
      </c>
      <c r="AQ132" s="22">
        <f>SUMIFS(Gögn!$I$2:$I$11876,Gögn!$F$2:$F$11876,$A132,Gögn!$A$2:$A$11876,AQ$207)/1000</f>
        <v>0</v>
      </c>
      <c r="AR132" s="22">
        <f>SUMIFS(Gögn!$I$2:$I$11876,Gögn!$F$2:$F$11876,$A132,Gögn!$A$2:$A$11876,AR$207)/1000</f>
        <v>0</v>
      </c>
      <c r="AS132" s="22">
        <f>SUMIFS(Gögn!$I$2:$I$11876,Gögn!$F$2:$F$11876,$A132,Gögn!$A$2:$A$11876,AS$207)/1000</f>
        <v>0</v>
      </c>
      <c r="AT132" s="22">
        <f>SUMIFS(Gögn!$I$2:$I$11876,Gögn!$F$2:$F$11876,$A132,Gögn!$A$2:$A$11876,AT$207)/1000</f>
        <v>0</v>
      </c>
      <c r="AU132" s="22">
        <f>SUMIFS(Gögn!$I$2:$I$11876,Gögn!$F$2:$F$11876,$A132,Gögn!$A$2:$A$11876,AU$207)/1000</f>
        <v>0</v>
      </c>
      <c r="AV132" s="22">
        <f>SUMIFS(Gögn!$I$2:$I$11876,Gögn!$F$2:$F$11876,$A132,Gögn!$A$2:$A$11876,AV$207)/1000</f>
        <v>0</v>
      </c>
      <c r="AW132" s="22">
        <f>SUMIFS(Gögn!$I$2:$I$11876,Gögn!$F$2:$F$11876,$A132,Gögn!$A$2:$A$11876,AW$207)/1000</f>
        <v>0</v>
      </c>
      <c r="AX132" s="22">
        <f>SUMIFS(Gögn!$I$2:$I$11876,Gögn!$F$2:$F$11876,$A132,Gögn!$A$2:$A$11876,AX$207)/1000</f>
        <v>0</v>
      </c>
      <c r="AY132" s="22">
        <f>SUMIFS(Gögn!$I$2:$I$11876,Gögn!$F$2:$F$11876,$A132,Gögn!$A$2:$A$11876,AY$207)/1000</f>
        <v>0</v>
      </c>
      <c r="AZ132" s="22">
        <f>SUMIFS(Gögn!$I$2:$I$11876,Gögn!$F$2:$F$11876,$A132,Gögn!$A$2:$A$11876,AZ$207)/1000</f>
        <v>0</v>
      </c>
      <c r="BA132" s="22">
        <f>SUMIFS(Gögn!$I$2:$I$11876,Gögn!$F$2:$F$11876,$A132,Gögn!$A$2:$A$11876,BA$207)/1000</f>
        <v>0</v>
      </c>
      <c r="BB132" s="22">
        <f>SUMIFS(Gögn!$I$2:$I$11876,Gögn!$F$2:$F$11876,$A132,Gögn!$A$2:$A$11876,BB$207)/1000</f>
        <v>0</v>
      </c>
      <c r="BC132" s="22">
        <f>SUMIFS(Gögn!$I$2:$I$11876,Gögn!$F$2:$F$11876,$A132,Gögn!$A$2:$A$11876,BC$207)/1000</f>
        <v>0</v>
      </c>
      <c r="BD132" s="22">
        <f>SUMIFS(Gögn!$I$2:$I$11876,Gögn!$F$2:$F$11876,$A132,Gögn!$A$2:$A$11876,BD$207)/1000</f>
        <v>0</v>
      </c>
      <c r="BE132" s="22">
        <f>SUMIFS(Gögn!$I$2:$I$11876,Gögn!$F$2:$F$11876,$A132,Gögn!$A$2:$A$11876,BE$207)/1000</f>
        <v>0</v>
      </c>
      <c r="BF132" s="22">
        <f>SUMIFS(Gögn!$I$2:$I$11876,Gögn!$F$2:$F$11876,$A132,Gögn!$A$2:$A$11876,BF$207)/1000</f>
        <v>0</v>
      </c>
      <c r="BG132" s="22">
        <f>SUMIFS(Gögn!$I$2:$I$11876,Gögn!$F$2:$F$11876,$A132,Gögn!$A$2:$A$11876,BG$207)/1000</f>
        <v>0</v>
      </c>
      <c r="BH132" s="22">
        <f>SUMIFS(Gögn!$I$2:$I$11876,Gögn!$F$2:$F$11876,$A132,Gögn!$A$2:$A$11876,BH$207)/1000</f>
        <v>0</v>
      </c>
      <c r="BI132" s="22">
        <f>SUMIFS(Gögn!$I$2:$I$11876,Gögn!$F$2:$F$11876,$A132,Gögn!$A$2:$A$11876,BI$207)/1000</f>
        <v>0</v>
      </c>
      <c r="BJ132" s="22">
        <f>SUMIFS(Gögn!$I$2:$I$11876,Gögn!$F$2:$F$11876,$A132,Gögn!$A$2:$A$11876,BJ$207)/1000</f>
        <v>0</v>
      </c>
      <c r="BK132" s="22">
        <f>SUMIFS(Gögn!$I$2:$I$11876,Gögn!$F$2:$F$11876,$A132,Gögn!$A$2:$A$11876,BK$207)/1000</f>
        <v>0</v>
      </c>
      <c r="BL132" s="22">
        <f>SUMIFS(Gögn!$I$2:$I$11876,Gögn!$F$2:$F$11876,$A132,Gögn!$A$2:$A$11876,BL$207)/1000</f>
        <v>0</v>
      </c>
      <c r="BM132" s="22">
        <f>SUMIFS(Gögn!$I$2:$I$11876,Gögn!$F$2:$F$11876,$A132,Gögn!$A$2:$A$11876,BM$207)/1000</f>
        <v>0</v>
      </c>
      <c r="BN132" s="22">
        <f>SUMIFS(Gögn!$I$2:$I$11876,Gögn!$F$2:$F$11876,$A132,Gögn!$A$2:$A$11876,BN$207)/1000</f>
        <v>0</v>
      </c>
      <c r="BO132" s="22">
        <f>SUMIFS(Gögn!$I$2:$I$11876,Gögn!$F$2:$F$11876,$A132,Gögn!$A$2:$A$11876,BO$207)/1000</f>
        <v>0</v>
      </c>
      <c r="BP132" s="22">
        <f>SUMIFS(Gögn!$I$2:$I$11876,Gögn!$F$2:$F$11876,$A132,Gögn!$A$2:$A$11876,BP$207)/1000</f>
        <v>0</v>
      </c>
      <c r="BQ132" s="22">
        <f>SUMIFS(Gögn!$I$2:$I$11876,Gögn!$F$2:$F$11876,$A132,Gögn!$A$2:$A$11876,BQ$207)/1000</f>
        <v>0</v>
      </c>
      <c r="BR132" s="22">
        <f>SUMIFS(Gögn!$I$2:$I$11876,Gögn!$F$2:$F$11876,$A132,Gögn!$A$2:$A$11876,BR$207)/1000</f>
        <v>0</v>
      </c>
      <c r="BS132" s="22">
        <f>SUMIFS(Gögn!$I$2:$I$11876,Gögn!$F$2:$F$11876,$A132,Gögn!$A$2:$A$11876,BS$207)/1000</f>
        <v>0</v>
      </c>
      <c r="BT132" s="22">
        <f>SUMIFS(Gögn!$I$2:$I$11876,Gögn!$F$2:$F$11876,$A132,Gögn!$A$2:$A$11876,BT$207)/1000</f>
        <v>0</v>
      </c>
      <c r="BU132" s="22">
        <f>SUMIFS(Gögn!$I$2:$I$11876,Gögn!$F$2:$F$11876,$A132,Gögn!$A$2:$A$11876,BU$207)/1000</f>
        <v>0</v>
      </c>
      <c r="BV132" s="22">
        <f>SUMIFS(Gögn!$I$2:$I$11876,Gögn!$F$2:$F$11876,$A132,Gögn!$A$2:$A$11876,BV$207)/1000</f>
        <v>0</v>
      </c>
      <c r="BW132" s="22">
        <f>SUMIFS(Gögn!$I$2:$I$11876,Gögn!$F$2:$F$11876,$A132,Gögn!$A$2:$A$11876,BW$207)/1000</f>
        <v>0</v>
      </c>
      <c r="BX132" s="22">
        <f>SUMIFS(Gögn!$I$2:$I$11876,Gögn!$F$2:$F$11876,$A132,Gögn!$A$2:$A$11876,BX$207)/1000</f>
        <v>0</v>
      </c>
      <c r="BY132" s="22">
        <f>SUMIFS(Gögn!$I$2:$I$11876,Gögn!$F$2:$F$11876,$A132,Gögn!$A$2:$A$11876,BY$207)/1000</f>
        <v>0</v>
      </c>
      <c r="BZ132" s="22">
        <f>SUMIFS(Gögn!$I$2:$I$11876,Gögn!$F$2:$F$11876,$A132,Gögn!$A$2:$A$11876,BZ$207)/1000</f>
        <v>0</v>
      </c>
      <c r="CA132" s="22">
        <f>SUMIFS(Gögn!$I$2:$I$11876,Gögn!$F$2:$F$11876,$A132,Gögn!$A$2:$A$11876,CA$207)/1000</f>
        <v>0</v>
      </c>
      <c r="CB132" s="22">
        <f>SUMIFS(Gögn!$I$2:$I$11876,Gögn!$F$2:$F$11876,$A132,Gögn!$A$2:$A$11876,CB$207)/1000</f>
        <v>0</v>
      </c>
      <c r="CC132" s="22">
        <f>SUMIFS(Gögn!$I$2:$I$11876,Gögn!$F$2:$F$11876,$A132,Gögn!$A$2:$A$11876,CC$207)/1000</f>
        <v>0</v>
      </c>
      <c r="CD132" s="22">
        <f>SUMIFS(Gögn!$I$2:$I$11876,Gögn!$F$2:$F$11876,$A132,Gögn!$A$2:$A$11876,CD$207)/1000</f>
        <v>0</v>
      </c>
    </row>
    <row r="133" spans="1:82" ht="15" customHeight="1">
      <c r="A133" s="5" t="s">
        <v>142</v>
      </c>
      <c r="B133" s="5"/>
      <c r="C133" s="23" t="s">
        <v>143</v>
      </c>
      <c r="D133" s="24">
        <f t="shared" si="63"/>
        <v>18708.897000000001</v>
      </c>
      <c r="E133" s="24">
        <f>SUMIFS(Gögn!$I$2:$I$11876,Gögn!$F$2:$F$11876,$A133,Gögn!$A$2:$A$11876,E$207)/1000</f>
        <v>0</v>
      </c>
      <c r="F133" s="24">
        <f>SUMIFS(Gögn!$I$2:$I$11876,Gögn!$F$2:$F$11876,$A133,Gögn!$A$2:$A$11876,F$207)/1000</f>
        <v>0</v>
      </c>
      <c r="G133" s="24">
        <f>SUMIFS(Gögn!$I$2:$I$11876,Gögn!$F$2:$F$11876,$A133,Gögn!$A$2:$A$11876,G$207)/1000</f>
        <v>0</v>
      </c>
      <c r="H133" s="24">
        <f>SUMIFS(Gögn!$I$2:$I$11876,Gögn!$F$2:$F$11876,$A133,Gögn!$A$2:$A$11876,H$207)/1000</f>
        <v>0</v>
      </c>
      <c r="I133" s="24">
        <f>SUMIFS(Gögn!$I$2:$I$11876,Gögn!$F$2:$F$11876,$A133,Gögn!$A$2:$A$11876,I$207)/1000</f>
        <v>0</v>
      </c>
      <c r="J133" s="24">
        <f>SUMIFS(Gögn!$I$2:$I$11876,Gögn!$F$2:$F$11876,$A133,Gögn!$A$2:$A$11876,J$207)/1000</f>
        <v>0</v>
      </c>
      <c r="K133" s="24">
        <f>SUMIFS(Gögn!$I$2:$I$11876,Gögn!$F$2:$F$11876,$A133,Gögn!$A$2:$A$11876,K$207)/1000</f>
        <v>0</v>
      </c>
      <c r="L133" s="24">
        <f>SUMIFS(Gögn!$I$2:$I$11876,Gögn!$F$2:$F$11876,$A133,Gögn!$A$2:$A$11876,L$207)/1000</f>
        <v>0</v>
      </c>
      <c r="M133" s="24">
        <f>SUMIFS(Gögn!$I$2:$I$11876,Gögn!$F$2:$F$11876,$A133,Gögn!$A$2:$A$11876,M$207)/1000</f>
        <v>0</v>
      </c>
      <c r="N133" s="24">
        <f>SUMIFS(Gögn!$I$2:$I$11876,Gögn!$F$2:$F$11876,$A133,Gögn!$A$2:$A$11876,N$207)/1000</f>
        <v>0</v>
      </c>
      <c r="O133" s="24">
        <f>SUMIFS(Gögn!$I$2:$I$11876,Gögn!$F$2:$F$11876,$A133,Gögn!$A$2:$A$11876,O$207)/1000</f>
        <v>0</v>
      </c>
      <c r="P133" s="24">
        <f>SUMIFS(Gögn!$I$2:$I$11876,Gögn!$F$2:$F$11876,$A133,Gögn!$A$2:$A$11876,P$207)/1000</f>
        <v>0</v>
      </c>
      <c r="Q133" s="24">
        <f>SUMIFS(Gögn!$I$2:$I$11876,Gögn!$F$2:$F$11876,$A133,Gögn!$A$2:$A$11876,Q$207)/1000</f>
        <v>0</v>
      </c>
      <c r="R133" s="24">
        <f>SUMIFS(Gögn!$I$2:$I$11876,Gögn!$F$2:$F$11876,$A133,Gögn!$A$2:$A$11876,R$207)/1000</f>
        <v>0</v>
      </c>
      <c r="S133" s="24">
        <f>SUMIFS(Gögn!$I$2:$I$11876,Gögn!$F$2:$F$11876,$A133,Gögn!$A$2:$A$11876,S$207)/1000</f>
        <v>0</v>
      </c>
      <c r="T133" s="24">
        <f>SUMIFS(Gögn!$I$2:$I$11876,Gögn!$F$2:$F$11876,$A133,Gögn!$A$2:$A$11876,T$207)/1000</f>
        <v>0</v>
      </c>
      <c r="U133" s="24">
        <f>SUMIFS(Gögn!$I$2:$I$11876,Gögn!$F$2:$F$11876,$A133,Gögn!$A$2:$A$11876,U$207)/1000</f>
        <v>0</v>
      </c>
      <c r="V133" s="24">
        <f>SUMIFS(Gögn!$I$2:$I$11876,Gögn!$F$2:$F$11876,$A133,Gögn!$A$2:$A$11876,V$207)/1000</f>
        <v>0</v>
      </c>
      <c r="W133" s="24">
        <f>SUMIFS(Gögn!$I$2:$I$11876,Gögn!$F$2:$F$11876,$A133,Gögn!$A$2:$A$11876,W$207)/1000</f>
        <v>0</v>
      </c>
      <c r="X133" s="24">
        <f>SUMIFS(Gögn!$I$2:$I$11876,Gögn!$F$2:$F$11876,$A133,Gögn!$A$2:$A$11876,X$207)/1000</f>
        <v>0</v>
      </c>
      <c r="Y133" s="24">
        <f>SUMIFS(Gögn!$I$2:$I$11876,Gögn!$F$2:$F$11876,$A133,Gögn!$A$2:$A$11876,Y$207)/1000</f>
        <v>0</v>
      </c>
      <c r="Z133" s="24">
        <f>SUMIFS(Gögn!$I$2:$I$11876,Gögn!$F$2:$F$11876,$A133,Gögn!$A$2:$A$11876,Z$207)/1000</f>
        <v>0</v>
      </c>
      <c r="AA133" s="24">
        <f>SUMIFS(Gögn!$I$2:$I$11876,Gögn!$F$2:$F$11876,$A133,Gögn!$A$2:$A$11876,AA$207)/1000</f>
        <v>0</v>
      </c>
      <c r="AB133" s="24">
        <f>SUMIFS(Gögn!$I$2:$I$11876,Gögn!$F$2:$F$11876,$A133,Gögn!$A$2:$A$11876,AB$207)/1000</f>
        <v>0</v>
      </c>
      <c r="AC133" s="24">
        <f>SUMIFS(Gögn!$I$2:$I$11876,Gögn!$F$2:$F$11876,$A133,Gögn!$A$2:$A$11876,AC$207)/1000</f>
        <v>0</v>
      </c>
      <c r="AD133" s="24">
        <f>SUMIFS(Gögn!$I$2:$I$11876,Gögn!$F$2:$F$11876,$A133,Gögn!$A$2:$A$11876,AD$207)/1000</f>
        <v>0</v>
      </c>
      <c r="AE133" s="24">
        <f>SUMIFS(Gögn!$I$2:$I$11876,Gögn!$F$2:$F$11876,$A133,Gögn!$A$2:$A$11876,AE$207)/1000</f>
        <v>0</v>
      </c>
      <c r="AF133" s="24">
        <f>SUMIFS(Gögn!$I$2:$I$11876,Gögn!$F$2:$F$11876,$A133,Gögn!$A$2:$A$11876,AF$207)/1000</f>
        <v>0</v>
      </c>
      <c r="AG133" s="24">
        <f>SUMIFS(Gögn!$I$2:$I$11876,Gögn!$F$2:$F$11876,$A133,Gögn!$A$2:$A$11876,AG$207)/1000</f>
        <v>0</v>
      </c>
      <c r="AH133" s="24">
        <f>SUMIFS(Gögn!$I$2:$I$11876,Gögn!$F$2:$F$11876,$A133,Gögn!$A$2:$A$11876,AH$207)/1000</f>
        <v>0</v>
      </c>
      <c r="AI133" s="24">
        <f>SUMIFS(Gögn!$I$2:$I$11876,Gögn!$F$2:$F$11876,$A133,Gögn!$A$2:$A$11876,AI$207)/1000</f>
        <v>0</v>
      </c>
      <c r="AJ133" s="24">
        <f>SUMIFS(Gögn!$I$2:$I$11876,Gögn!$F$2:$F$11876,$A133,Gögn!$A$2:$A$11876,AJ$207)/1000</f>
        <v>0</v>
      </c>
      <c r="AK133" s="24">
        <f>SUMIFS(Gögn!$I$2:$I$11876,Gögn!$F$2:$F$11876,$A133,Gögn!$A$2:$A$11876,AK$207)/1000</f>
        <v>18566.471000000001</v>
      </c>
      <c r="AL133" s="24">
        <f>SUMIFS(Gögn!$I$2:$I$11876,Gögn!$F$2:$F$11876,$A133,Gögn!$A$2:$A$11876,AL$207)/1000</f>
        <v>0</v>
      </c>
      <c r="AM133" s="24">
        <f>SUMIFS(Gögn!$I$2:$I$11876,Gögn!$F$2:$F$11876,$A133,Gögn!$A$2:$A$11876,AM$207)/1000</f>
        <v>0</v>
      </c>
      <c r="AN133" s="24">
        <f>SUMIFS(Gögn!$I$2:$I$11876,Gögn!$F$2:$F$11876,$A133,Gögn!$A$2:$A$11876,AN$207)/1000</f>
        <v>0</v>
      </c>
      <c r="AO133" s="24">
        <f>SUMIFS(Gögn!$I$2:$I$11876,Gögn!$F$2:$F$11876,$A133,Gögn!$A$2:$A$11876,AO$207)/1000</f>
        <v>0</v>
      </c>
      <c r="AP133" s="24">
        <f>SUMIFS(Gögn!$I$2:$I$11876,Gögn!$F$2:$F$11876,$A133,Gögn!$A$2:$A$11876,AP$207)/1000</f>
        <v>0</v>
      </c>
      <c r="AQ133" s="24">
        <f>SUMIFS(Gögn!$I$2:$I$11876,Gögn!$F$2:$F$11876,$A133,Gögn!$A$2:$A$11876,AQ$207)/1000</f>
        <v>0</v>
      </c>
      <c r="AR133" s="24">
        <f>SUMIFS(Gögn!$I$2:$I$11876,Gögn!$F$2:$F$11876,$A133,Gögn!$A$2:$A$11876,AR$207)/1000</f>
        <v>0</v>
      </c>
      <c r="AS133" s="24">
        <f>SUMIFS(Gögn!$I$2:$I$11876,Gögn!$F$2:$F$11876,$A133,Gögn!$A$2:$A$11876,AS$207)/1000</f>
        <v>0</v>
      </c>
      <c r="AT133" s="24">
        <f>SUMIFS(Gögn!$I$2:$I$11876,Gögn!$F$2:$F$11876,$A133,Gögn!$A$2:$A$11876,AT$207)/1000</f>
        <v>0</v>
      </c>
      <c r="AU133" s="24">
        <f>SUMIFS(Gögn!$I$2:$I$11876,Gögn!$F$2:$F$11876,$A133,Gögn!$A$2:$A$11876,AU$207)/1000</f>
        <v>0</v>
      </c>
      <c r="AV133" s="24">
        <f>SUMIFS(Gögn!$I$2:$I$11876,Gögn!$F$2:$F$11876,$A133,Gögn!$A$2:$A$11876,AV$207)/1000</f>
        <v>0</v>
      </c>
      <c r="AW133" s="24">
        <f>SUMIFS(Gögn!$I$2:$I$11876,Gögn!$F$2:$F$11876,$A133,Gögn!$A$2:$A$11876,AW$207)/1000</f>
        <v>0</v>
      </c>
      <c r="AX133" s="24">
        <f>SUMIFS(Gögn!$I$2:$I$11876,Gögn!$F$2:$F$11876,$A133,Gögn!$A$2:$A$11876,AX$207)/1000</f>
        <v>0</v>
      </c>
      <c r="AY133" s="24">
        <f>SUMIFS(Gögn!$I$2:$I$11876,Gögn!$F$2:$F$11876,$A133,Gögn!$A$2:$A$11876,AY$207)/1000</f>
        <v>0</v>
      </c>
      <c r="AZ133" s="24">
        <f>SUMIFS(Gögn!$I$2:$I$11876,Gögn!$F$2:$F$11876,$A133,Gögn!$A$2:$A$11876,AZ$207)/1000</f>
        <v>0</v>
      </c>
      <c r="BA133" s="24">
        <f>SUMIFS(Gögn!$I$2:$I$11876,Gögn!$F$2:$F$11876,$A133,Gögn!$A$2:$A$11876,BA$207)/1000</f>
        <v>0</v>
      </c>
      <c r="BB133" s="24">
        <f>SUMIFS(Gögn!$I$2:$I$11876,Gögn!$F$2:$F$11876,$A133,Gögn!$A$2:$A$11876,BB$207)/1000</f>
        <v>0</v>
      </c>
      <c r="BC133" s="24">
        <f>SUMIFS(Gögn!$I$2:$I$11876,Gögn!$F$2:$F$11876,$A133,Gögn!$A$2:$A$11876,BC$207)/1000</f>
        <v>0</v>
      </c>
      <c r="BD133" s="24">
        <f>SUMIFS(Gögn!$I$2:$I$11876,Gögn!$F$2:$F$11876,$A133,Gögn!$A$2:$A$11876,BD$207)/1000</f>
        <v>0</v>
      </c>
      <c r="BE133" s="24">
        <f>SUMIFS(Gögn!$I$2:$I$11876,Gögn!$F$2:$F$11876,$A133,Gögn!$A$2:$A$11876,BE$207)/1000</f>
        <v>0</v>
      </c>
      <c r="BF133" s="24">
        <f>SUMIFS(Gögn!$I$2:$I$11876,Gögn!$F$2:$F$11876,$A133,Gögn!$A$2:$A$11876,BF$207)/1000</f>
        <v>0</v>
      </c>
      <c r="BG133" s="24">
        <f>SUMIFS(Gögn!$I$2:$I$11876,Gögn!$F$2:$F$11876,$A133,Gögn!$A$2:$A$11876,BG$207)/1000</f>
        <v>0</v>
      </c>
      <c r="BH133" s="24">
        <f>SUMIFS(Gögn!$I$2:$I$11876,Gögn!$F$2:$F$11876,$A133,Gögn!$A$2:$A$11876,BH$207)/1000</f>
        <v>0</v>
      </c>
      <c r="BI133" s="24">
        <f>SUMIFS(Gögn!$I$2:$I$11876,Gögn!$F$2:$F$11876,$A133,Gögn!$A$2:$A$11876,BI$207)/1000</f>
        <v>0</v>
      </c>
      <c r="BJ133" s="24">
        <f>SUMIFS(Gögn!$I$2:$I$11876,Gögn!$F$2:$F$11876,$A133,Gögn!$A$2:$A$11876,BJ$207)/1000</f>
        <v>0</v>
      </c>
      <c r="BK133" s="24">
        <f>SUMIFS(Gögn!$I$2:$I$11876,Gögn!$F$2:$F$11876,$A133,Gögn!$A$2:$A$11876,BK$207)/1000</f>
        <v>0</v>
      </c>
      <c r="BL133" s="24">
        <f>SUMIFS(Gögn!$I$2:$I$11876,Gögn!$F$2:$F$11876,$A133,Gögn!$A$2:$A$11876,BL$207)/1000</f>
        <v>142.42599999999999</v>
      </c>
      <c r="BM133" s="24">
        <f>SUMIFS(Gögn!$I$2:$I$11876,Gögn!$F$2:$F$11876,$A133,Gögn!$A$2:$A$11876,BM$207)/1000</f>
        <v>0</v>
      </c>
      <c r="BN133" s="24">
        <f>SUMIFS(Gögn!$I$2:$I$11876,Gögn!$F$2:$F$11876,$A133,Gögn!$A$2:$A$11876,BN$207)/1000</f>
        <v>0</v>
      </c>
      <c r="BO133" s="24">
        <f>SUMIFS(Gögn!$I$2:$I$11876,Gögn!$F$2:$F$11876,$A133,Gögn!$A$2:$A$11876,BO$207)/1000</f>
        <v>0</v>
      </c>
      <c r="BP133" s="24">
        <f>SUMIFS(Gögn!$I$2:$I$11876,Gögn!$F$2:$F$11876,$A133,Gögn!$A$2:$A$11876,BP$207)/1000</f>
        <v>0</v>
      </c>
      <c r="BQ133" s="24">
        <f>SUMIFS(Gögn!$I$2:$I$11876,Gögn!$F$2:$F$11876,$A133,Gögn!$A$2:$A$11876,BQ$207)/1000</f>
        <v>0</v>
      </c>
      <c r="BR133" s="24">
        <f>SUMIFS(Gögn!$I$2:$I$11876,Gögn!$F$2:$F$11876,$A133,Gögn!$A$2:$A$11876,BR$207)/1000</f>
        <v>0</v>
      </c>
      <c r="BS133" s="24">
        <f>SUMIFS(Gögn!$I$2:$I$11876,Gögn!$F$2:$F$11876,$A133,Gögn!$A$2:$A$11876,BS$207)/1000</f>
        <v>0</v>
      </c>
      <c r="BT133" s="24">
        <f>SUMIFS(Gögn!$I$2:$I$11876,Gögn!$F$2:$F$11876,$A133,Gögn!$A$2:$A$11876,BT$207)/1000</f>
        <v>0</v>
      </c>
      <c r="BU133" s="24">
        <f>SUMIFS(Gögn!$I$2:$I$11876,Gögn!$F$2:$F$11876,$A133,Gögn!$A$2:$A$11876,BU$207)/1000</f>
        <v>0</v>
      </c>
      <c r="BV133" s="24">
        <f>SUMIFS(Gögn!$I$2:$I$11876,Gögn!$F$2:$F$11876,$A133,Gögn!$A$2:$A$11876,BV$207)/1000</f>
        <v>0</v>
      </c>
      <c r="BW133" s="24">
        <f>SUMIFS(Gögn!$I$2:$I$11876,Gögn!$F$2:$F$11876,$A133,Gögn!$A$2:$A$11876,BW$207)/1000</f>
        <v>0</v>
      </c>
      <c r="BX133" s="24">
        <f>SUMIFS(Gögn!$I$2:$I$11876,Gögn!$F$2:$F$11876,$A133,Gögn!$A$2:$A$11876,BX$207)/1000</f>
        <v>0</v>
      </c>
      <c r="BY133" s="24">
        <f>SUMIFS(Gögn!$I$2:$I$11876,Gögn!$F$2:$F$11876,$A133,Gögn!$A$2:$A$11876,BY$207)/1000</f>
        <v>0</v>
      </c>
      <c r="BZ133" s="24">
        <f>SUMIFS(Gögn!$I$2:$I$11876,Gögn!$F$2:$F$11876,$A133,Gögn!$A$2:$A$11876,BZ$207)/1000</f>
        <v>0</v>
      </c>
      <c r="CA133" s="24">
        <f>SUMIFS(Gögn!$I$2:$I$11876,Gögn!$F$2:$F$11876,$A133,Gögn!$A$2:$A$11876,CA$207)/1000</f>
        <v>0</v>
      </c>
      <c r="CB133" s="24">
        <f>SUMIFS(Gögn!$I$2:$I$11876,Gögn!$F$2:$F$11876,$A133,Gögn!$A$2:$A$11876,CB$207)/1000</f>
        <v>0</v>
      </c>
      <c r="CC133" s="24">
        <f>SUMIFS(Gögn!$I$2:$I$11876,Gögn!$F$2:$F$11876,$A133,Gögn!$A$2:$A$11876,CC$207)/1000</f>
        <v>0</v>
      </c>
      <c r="CD133" s="24">
        <f>SUMIFS(Gögn!$I$2:$I$11876,Gögn!$F$2:$F$11876,$A133,Gögn!$A$2:$A$11876,CD$207)/1000</f>
        <v>0</v>
      </c>
    </row>
    <row r="134" spans="1:82" s="48" customFormat="1" ht="15" customHeight="1">
      <c r="A134" s="45" t="s">
        <v>465</v>
      </c>
      <c r="B134" s="45"/>
      <c r="C134" s="28" t="s">
        <v>144</v>
      </c>
      <c r="D134" s="49">
        <f t="shared" si="63"/>
        <v>-31861662.695999999</v>
      </c>
      <c r="E134" s="49">
        <f t="shared" ref="E134:BP134" si="64">SUM(E119:E133)</f>
        <v>-2098652.5120000001</v>
      </c>
      <c r="F134" s="49">
        <f t="shared" si="64"/>
        <v>-1253460.3409999993</v>
      </c>
      <c r="G134" s="49">
        <f t="shared" si="64"/>
        <v>-3955117.216</v>
      </c>
      <c r="H134" s="49">
        <f t="shared" si="64"/>
        <v>-76703.361999999994</v>
      </c>
      <c r="I134" s="49">
        <f t="shared" si="64"/>
        <v>90000</v>
      </c>
      <c r="J134" s="49">
        <f t="shared" si="64"/>
        <v>180400.05300000001</v>
      </c>
      <c r="K134" s="49">
        <f t="shared" si="64"/>
        <v>34879.840000000026</v>
      </c>
      <c r="L134" s="49">
        <f t="shared" si="64"/>
        <v>46631</v>
      </c>
      <c r="M134" s="49">
        <f t="shared" si="64"/>
        <v>-2566789</v>
      </c>
      <c r="N134" s="49">
        <f t="shared" si="64"/>
        <v>72436</v>
      </c>
      <c r="O134" s="49">
        <f t="shared" si="64"/>
        <v>132899</v>
      </c>
      <c r="P134" s="49">
        <f t="shared" si="64"/>
        <v>-654662</v>
      </c>
      <c r="Q134" s="49">
        <f t="shared" si="64"/>
        <v>1192194</v>
      </c>
      <c r="R134" s="49">
        <f t="shared" si="64"/>
        <v>-1781268</v>
      </c>
      <c r="S134" s="49">
        <f t="shared" si="64"/>
        <v>-96091.979000000108</v>
      </c>
      <c r="T134" s="49">
        <f t="shared" si="64"/>
        <v>-164537.29499999998</v>
      </c>
      <c r="U134" s="49">
        <f t="shared" si="64"/>
        <v>-147403.7159999999</v>
      </c>
      <c r="V134" s="49">
        <f t="shared" si="64"/>
        <v>-291444.45199999999</v>
      </c>
      <c r="W134" s="49">
        <f t="shared" si="64"/>
        <v>-23199.023999999998</v>
      </c>
      <c r="X134" s="49">
        <f t="shared" si="64"/>
        <v>-109928.95900000003</v>
      </c>
      <c r="Y134" s="49">
        <f t="shared" si="64"/>
        <v>-2819321</v>
      </c>
      <c r="Z134" s="49">
        <f t="shared" si="64"/>
        <v>-2444461</v>
      </c>
      <c r="AA134" s="49">
        <f t="shared" si="64"/>
        <v>-318173</v>
      </c>
      <c r="AB134" s="49">
        <f t="shared" si="64"/>
        <v>-915928</v>
      </c>
      <c r="AC134" s="49">
        <f t="shared" si="64"/>
        <v>0</v>
      </c>
      <c r="AD134" s="49">
        <f t="shared" si="64"/>
        <v>-63809.685999999994</v>
      </c>
      <c r="AE134" s="49">
        <f t="shared" si="64"/>
        <v>-217877.772</v>
      </c>
      <c r="AF134" s="49">
        <f t="shared" si="64"/>
        <v>-34629.071000000004</v>
      </c>
      <c r="AG134" s="49">
        <f t="shared" si="64"/>
        <v>-2245.8319999999999</v>
      </c>
      <c r="AH134" s="49">
        <f t="shared" si="64"/>
        <v>-353177.51199999999</v>
      </c>
      <c r="AI134" s="49">
        <f t="shared" si="64"/>
        <v>0</v>
      </c>
      <c r="AJ134" s="49">
        <f t="shared" si="64"/>
        <v>0</v>
      </c>
      <c r="AK134" s="49">
        <f t="shared" si="64"/>
        <v>18566.471000000001</v>
      </c>
      <c r="AL134" s="49">
        <f t="shared" si="64"/>
        <v>-112193.024</v>
      </c>
      <c r="AM134" s="49">
        <f t="shared" si="64"/>
        <v>-597717.59699999995</v>
      </c>
      <c r="AN134" s="49">
        <f t="shared" si="64"/>
        <v>-159438.14000000001</v>
      </c>
      <c r="AO134" s="49">
        <f t="shared" si="64"/>
        <v>-716989.61899999995</v>
      </c>
      <c r="AP134" s="49">
        <f t="shared" si="64"/>
        <v>-78401.483999999997</v>
      </c>
      <c r="AQ134" s="49">
        <f t="shared" si="64"/>
        <v>-1849933.4290000005</v>
      </c>
      <c r="AR134" s="49">
        <f t="shared" si="64"/>
        <v>-975506.34800000035</v>
      </c>
      <c r="AS134" s="49">
        <f t="shared" si="64"/>
        <v>-2899826.0010000002</v>
      </c>
      <c r="AT134" s="49">
        <f t="shared" si="64"/>
        <v>-1091141.9129999999</v>
      </c>
      <c r="AU134" s="49">
        <f t="shared" si="64"/>
        <v>-1844.2520000000004</v>
      </c>
      <c r="AV134" s="49">
        <f t="shared" si="64"/>
        <v>0</v>
      </c>
      <c r="AW134" s="49">
        <f t="shared" si="64"/>
        <v>16695.833999999995</v>
      </c>
      <c r="AX134" s="49">
        <f t="shared" si="64"/>
        <v>0</v>
      </c>
      <c r="AY134" s="49">
        <f t="shared" si="64"/>
        <v>6331.7339999999967</v>
      </c>
      <c r="AZ134" s="49">
        <f t="shared" si="64"/>
        <v>-4512.9750000000013</v>
      </c>
      <c r="BA134" s="49">
        <f t="shared" si="64"/>
        <v>-1613.8110000000001</v>
      </c>
      <c r="BB134" s="49">
        <f t="shared" si="64"/>
        <v>-97417.914999999804</v>
      </c>
      <c r="BC134" s="49">
        <f t="shared" si="64"/>
        <v>0</v>
      </c>
      <c r="BD134" s="49">
        <f t="shared" si="64"/>
        <v>0</v>
      </c>
      <c r="BE134" s="49">
        <f t="shared" si="64"/>
        <v>-25442.092999999972</v>
      </c>
      <c r="BF134" s="49">
        <f t="shared" si="64"/>
        <v>-172306.47799999994</v>
      </c>
      <c r="BG134" s="49">
        <f t="shared" si="64"/>
        <v>-301500</v>
      </c>
      <c r="BH134" s="49">
        <f t="shared" si="64"/>
        <v>-89625.450999999972</v>
      </c>
      <c r="BI134" s="49">
        <f t="shared" si="64"/>
        <v>-562333.23499999987</v>
      </c>
      <c r="BJ134" s="49">
        <f t="shared" si="64"/>
        <v>-542555.02499999991</v>
      </c>
      <c r="BK134" s="49">
        <f t="shared" si="64"/>
        <v>-42323.195000000007</v>
      </c>
      <c r="BL134" s="49">
        <f t="shared" si="64"/>
        <v>-43814.68</v>
      </c>
      <c r="BM134" s="49">
        <f t="shared" si="64"/>
        <v>-17254.983000000007</v>
      </c>
      <c r="BN134" s="49">
        <f t="shared" si="64"/>
        <v>4521.2110000000102</v>
      </c>
      <c r="BO134" s="49">
        <f t="shared" si="64"/>
        <v>0</v>
      </c>
      <c r="BP134" s="49">
        <f t="shared" si="64"/>
        <v>0</v>
      </c>
      <c r="BQ134" s="49">
        <f t="shared" ref="BQ134:BX134" si="65">SUM(BQ119:BQ133)</f>
        <v>0</v>
      </c>
      <c r="BR134" s="49">
        <f t="shared" si="65"/>
        <v>0</v>
      </c>
      <c r="BS134" s="49">
        <f t="shared" si="65"/>
        <v>-490437</v>
      </c>
      <c r="BT134" s="49">
        <f t="shared" si="65"/>
        <v>-2031856</v>
      </c>
      <c r="BU134" s="49">
        <f t="shared" si="65"/>
        <v>-45824</v>
      </c>
      <c r="BV134" s="49">
        <f t="shared" si="65"/>
        <v>-74136.122000000003</v>
      </c>
      <c r="BW134" s="49">
        <f t="shared" si="65"/>
        <v>-26913.246999999985</v>
      </c>
      <c r="BX134" s="49">
        <f t="shared" si="65"/>
        <v>-18581.012999999999</v>
      </c>
      <c r="BY134" s="49">
        <f t="shared" ref="BY134:CB134" si="66">SUM(BY119:BY133)</f>
        <v>-261944.88899999997</v>
      </c>
      <c r="BZ134" s="49">
        <f t="shared" si="66"/>
        <v>155768.81799999997</v>
      </c>
      <c r="CA134" s="49">
        <f t="shared" si="66"/>
        <v>0</v>
      </c>
      <c r="CB134" s="49">
        <f t="shared" si="66"/>
        <v>-90722.008999999991</v>
      </c>
      <c r="CC134" s="49">
        <f t="shared" ref="CC134:CD134" si="67">SUM(CC119:CC133)</f>
        <v>0</v>
      </c>
      <c r="CD134" s="49">
        <f t="shared" si="67"/>
        <v>0</v>
      </c>
    </row>
    <row r="135" spans="1:82" ht="15" customHeight="1">
      <c r="A135" s="5" t="s">
        <v>465</v>
      </c>
      <c r="B135" s="5"/>
      <c r="C135" s="23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</row>
    <row r="136" spans="1:82" ht="15" customHeight="1">
      <c r="A136" s="5" t="s">
        <v>465</v>
      </c>
      <c r="B136" s="5"/>
      <c r="C136" s="25" t="s">
        <v>145</v>
      </c>
      <c r="D136" s="22">
        <f>SUM(E136:CD136)</f>
        <v>7407672.2889999999</v>
      </c>
      <c r="E136" s="22">
        <f t="shared" ref="E136:BP136" si="68">+E109-E116+E134</f>
        <v>-50257.692000000039</v>
      </c>
      <c r="F136" s="22">
        <f t="shared" si="68"/>
        <v>-442336.96999999951</v>
      </c>
      <c r="G136" s="22">
        <f t="shared" si="68"/>
        <v>-126300.99599999981</v>
      </c>
      <c r="H136" s="22">
        <f t="shared" si="68"/>
        <v>-3772.9469999999856</v>
      </c>
      <c r="I136" s="22">
        <f t="shared" si="68"/>
        <v>-814833.74500000011</v>
      </c>
      <c r="J136" s="22">
        <f t="shared" si="68"/>
        <v>-2254.4529999999795</v>
      </c>
      <c r="K136" s="22">
        <f t="shared" si="68"/>
        <v>31609.870000000021</v>
      </c>
      <c r="L136" s="22">
        <f t="shared" si="68"/>
        <v>21430</v>
      </c>
      <c r="M136" s="22">
        <f t="shared" si="68"/>
        <v>70941</v>
      </c>
      <c r="N136" s="22">
        <f t="shared" si="68"/>
        <v>88180</v>
      </c>
      <c r="O136" s="22">
        <f t="shared" si="68"/>
        <v>162013</v>
      </c>
      <c r="P136" s="22">
        <f t="shared" si="68"/>
        <v>-8337</v>
      </c>
      <c r="Q136" s="22">
        <f t="shared" si="68"/>
        <v>23341</v>
      </c>
      <c r="R136" s="22">
        <f t="shared" si="68"/>
        <v>0</v>
      </c>
      <c r="S136" s="22">
        <f t="shared" si="68"/>
        <v>129048.54899999991</v>
      </c>
      <c r="T136" s="22">
        <f t="shared" si="68"/>
        <v>0</v>
      </c>
      <c r="U136" s="22">
        <f t="shared" si="68"/>
        <v>-264154.97599999991</v>
      </c>
      <c r="V136" s="22">
        <f t="shared" si="68"/>
        <v>172748.69</v>
      </c>
      <c r="W136" s="22">
        <f t="shared" si="68"/>
        <v>-1520.0999999999985</v>
      </c>
      <c r="X136" s="22">
        <f t="shared" si="68"/>
        <v>-4680.4430000000284</v>
      </c>
      <c r="Y136" s="22">
        <f t="shared" si="68"/>
        <v>2432175</v>
      </c>
      <c r="Z136" s="22">
        <f t="shared" si="68"/>
        <v>179244</v>
      </c>
      <c r="AA136" s="22">
        <f t="shared" si="68"/>
        <v>-41416</v>
      </c>
      <c r="AB136" s="22">
        <f t="shared" si="68"/>
        <v>33293</v>
      </c>
      <c r="AC136" s="22">
        <f t="shared" si="68"/>
        <v>78183</v>
      </c>
      <c r="AD136" s="22">
        <f t="shared" si="68"/>
        <v>-25527.62299999997</v>
      </c>
      <c r="AE136" s="22">
        <f t="shared" si="68"/>
        <v>-57860.560999999987</v>
      </c>
      <c r="AF136" s="22">
        <f t="shared" si="68"/>
        <v>0</v>
      </c>
      <c r="AG136" s="22">
        <f t="shared" si="68"/>
        <v>-55309.296999999999</v>
      </c>
      <c r="AH136" s="22">
        <f t="shared" si="68"/>
        <v>84118.135000000009</v>
      </c>
      <c r="AI136" s="22">
        <f t="shared" si="68"/>
        <v>254310.08199999994</v>
      </c>
      <c r="AJ136" s="22">
        <f t="shared" si="68"/>
        <v>2078808.5859999997</v>
      </c>
      <c r="AK136" s="22">
        <f t="shared" si="68"/>
        <v>213.80900000000474</v>
      </c>
      <c r="AL136" s="22">
        <f t="shared" si="68"/>
        <v>10577.99000000002</v>
      </c>
      <c r="AM136" s="22">
        <f t="shared" si="68"/>
        <v>36342.744000000064</v>
      </c>
      <c r="AN136" s="22">
        <f t="shared" si="68"/>
        <v>9723.8399999999092</v>
      </c>
      <c r="AO136" s="22">
        <f t="shared" si="68"/>
        <v>4281.4830000000075</v>
      </c>
      <c r="AP136" s="22">
        <f t="shared" si="68"/>
        <v>1941.2790000000095</v>
      </c>
      <c r="AQ136" s="22">
        <f t="shared" si="68"/>
        <v>-413605.5130000012</v>
      </c>
      <c r="AR136" s="22">
        <f t="shared" si="68"/>
        <v>-457878.61900000041</v>
      </c>
      <c r="AS136" s="22">
        <f t="shared" si="68"/>
        <v>-550828.27600000054</v>
      </c>
      <c r="AT136" s="22">
        <f t="shared" si="68"/>
        <v>18373.340000000084</v>
      </c>
      <c r="AU136" s="22">
        <f t="shared" si="68"/>
        <v>-2075.5720000000001</v>
      </c>
      <c r="AV136" s="22">
        <f t="shared" si="68"/>
        <v>122871.17699999997</v>
      </c>
      <c r="AW136" s="22">
        <f t="shared" si="68"/>
        <v>5688.5859999999957</v>
      </c>
      <c r="AX136" s="22">
        <f t="shared" si="68"/>
        <v>-456.43100000001141</v>
      </c>
      <c r="AY136" s="22">
        <f t="shared" si="68"/>
        <v>27806.662999999993</v>
      </c>
      <c r="AZ136" s="22">
        <f t="shared" si="68"/>
        <v>694.09199999999873</v>
      </c>
      <c r="BA136" s="22">
        <f t="shared" si="68"/>
        <v>2440.1920000000005</v>
      </c>
      <c r="BB136" s="22">
        <f t="shared" si="68"/>
        <v>-111989.95399999982</v>
      </c>
      <c r="BC136" s="22">
        <f t="shared" si="68"/>
        <v>96548.877000000095</v>
      </c>
      <c r="BD136" s="22">
        <f t="shared" si="68"/>
        <v>4709171.2170000011</v>
      </c>
      <c r="BE136" s="22">
        <f t="shared" si="68"/>
        <v>78383.760000000038</v>
      </c>
      <c r="BF136" s="22">
        <f t="shared" si="68"/>
        <v>2592.987000000081</v>
      </c>
      <c r="BG136" s="22">
        <f t="shared" si="68"/>
        <v>-11087.107999999949</v>
      </c>
      <c r="BH136" s="22">
        <f t="shared" si="68"/>
        <v>8595.1929999999702</v>
      </c>
      <c r="BI136" s="22">
        <f t="shared" si="68"/>
        <v>50941.011000000173</v>
      </c>
      <c r="BJ136" s="22">
        <f t="shared" si="68"/>
        <v>14212.324000000022</v>
      </c>
      <c r="BK136" s="22">
        <f t="shared" si="68"/>
        <v>109164.69900000002</v>
      </c>
      <c r="BL136" s="22">
        <f t="shared" si="68"/>
        <v>-10815.918999999943</v>
      </c>
      <c r="BM136" s="22">
        <f t="shared" si="68"/>
        <v>0</v>
      </c>
      <c r="BN136" s="22">
        <f t="shared" si="68"/>
        <v>1.0913936421275139E-11</v>
      </c>
      <c r="BO136" s="22">
        <f t="shared" si="68"/>
        <v>144805.00400000002</v>
      </c>
      <c r="BP136" s="22">
        <f t="shared" si="68"/>
        <v>8360.4120000000003</v>
      </c>
      <c r="BQ136" s="22">
        <f t="shared" ref="BQ136:BX136" si="69">+BQ109-BQ116+BQ134</f>
        <v>5532.48</v>
      </c>
      <c r="BR136" s="22">
        <f t="shared" si="69"/>
        <v>5844.8600000000006</v>
      </c>
      <c r="BS136" s="22">
        <f t="shared" si="69"/>
        <v>27782</v>
      </c>
      <c r="BT136" s="22">
        <f t="shared" si="69"/>
        <v>-348181</v>
      </c>
      <c r="BU136" s="22">
        <f t="shared" si="69"/>
        <v>2403</v>
      </c>
      <c r="BV136" s="22">
        <f t="shared" si="69"/>
        <v>6641.8179999999847</v>
      </c>
      <c r="BW136" s="22">
        <f t="shared" si="69"/>
        <v>37962.768000000025</v>
      </c>
      <c r="BX136" s="22">
        <f t="shared" si="69"/>
        <v>3453.4290000000037</v>
      </c>
      <c r="BY136" s="22">
        <f t="shared" ref="BY136:CB136" si="70">+BY109-BY116+BY134</f>
        <v>18979.363000000012</v>
      </c>
      <c r="BZ136" s="22">
        <f t="shared" si="70"/>
        <v>-38543.088000000018</v>
      </c>
      <c r="CA136" s="22">
        <f t="shared" si="70"/>
        <v>-164873.75</v>
      </c>
      <c r="CB136" s="22">
        <f t="shared" si="70"/>
        <v>4796.0130000000063</v>
      </c>
      <c r="CC136" s="22">
        <f t="shared" ref="CC136:CD136" si="71">+CC109-CC116+CC134</f>
        <v>0</v>
      </c>
      <c r="CD136" s="22">
        <f t="shared" si="71"/>
        <v>0</v>
      </c>
    </row>
    <row r="137" spans="1:82" ht="15" customHeight="1">
      <c r="A137" s="5" t="s">
        <v>146</v>
      </c>
      <c r="B137" s="5"/>
      <c r="C137" s="23" t="s">
        <v>147</v>
      </c>
      <c r="D137" s="24">
        <f>SUM(E137:CD137)</f>
        <v>27042.403999999995</v>
      </c>
      <c r="E137" s="24">
        <f>SUMIFS(Gögn!$I$2:$I$11876,Gögn!$F$2:$F$11876,$A137,Gögn!$A$2:$A$11876,E$207)/1000</f>
        <v>5576.6379999999999</v>
      </c>
      <c r="F137" s="24">
        <f>SUMIFS(Gögn!$I$2:$I$11876,Gögn!$F$2:$F$11876,$A137,Gögn!$A$2:$A$11876,F$207)/1000</f>
        <v>7064.4480000000003</v>
      </c>
      <c r="G137" s="24">
        <f>SUMIFS(Gögn!$I$2:$I$11876,Gögn!$F$2:$F$11876,$A137,Gögn!$A$2:$A$11876,G$207)/1000</f>
        <v>1152.4159999999999</v>
      </c>
      <c r="H137" s="24">
        <f>SUMIFS(Gögn!$I$2:$I$11876,Gögn!$F$2:$F$11876,$A137,Gögn!$A$2:$A$11876,H$207)/1000</f>
        <v>0</v>
      </c>
      <c r="I137" s="24">
        <f>SUMIFS(Gögn!$I$2:$I$11876,Gögn!$F$2:$F$11876,$A137,Gögn!$A$2:$A$11876,I$207)/1000</f>
        <v>0</v>
      </c>
      <c r="J137" s="24">
        <f>SUMIFS(Gögn!$I$2:$I$11876,Gögn!$F$2:$F$11876,$A137,Gögn!$A$2:$A$11876,J$207)/1000</f>
        <v>0</v>
      </c>
      <c r="K137" s="24">
        <f>SUMIFS(Gögn!$I$2:$I$11876,Gögn!$F$2:$F$11876,$A137,Gögn!$A$2:$A$11876,K$207)/1000</f>
        <v>0</v>
      </c>
      <c r="L137" s="24">
        <f>SUMIFS(Gögn!$I$2:$I$11876,Gögn!$F$2:$F$11876,$A137,Gögn!$A$2:$A$11876,L$207)/1000</f>
        <v>217</v>
      </c>
      <c r="M137" s="24">
        <f>SUMIFS(Gögn!$I$2:$I$11876,Gögn!$F$2:$F$11876,$A137,Gögn!$A$2:$A$11876,M$207)/1000</f>
        <v>0</v>
      </c>
      <c r="N137" s="24">
        <f>SUMIFS(Gögn!$I$2:$I$11876,Gögn!$F$2:$F$11876,$A137,Gögn!$A$2:$A$11876,N$207)/1000</f>
        <v>-286</v>
      </c>
      <c r="O137" s="24">
        <f>SUMIFS(Gögn!$I$2:$I$11876,Gögn!$F$2:$F$11876,$A137,Gögn!$A$2:$A$11876,O$207)/1000</f>
        <v>-7992</v>
      </c>
      <c r="P137" s="24">
        <f>SUMIFS(Gögn!$I$2:$I$11876,Gögn!$F$2:$F$11876,$A137,Gögn!$A$2:$A$11876,P$207)/1000</f>
        <v>-5131</v>
      </c>
      <c r="Q137" s="24">
        <f>SUMIFS(Gögn!$I$2:$I$11876,Gögn!$F$2:$F$11876,$A137,Gögn!$A$2:$A$11876,Q$207)/1000</f>
        <v>961</v>
      </c>
      <c r="R137" s="24">
        <f>SUMIFS(Gögn!$I$2:$I$11876,Gögn!$F$2:$F$11876,$A137,Gögn!$A$2:$A$11876,R$207)/1000</f>
        <v>0</v>
      </c>
      <c r="S137" s="24">
        <f>SUMIFS(Gögn!$I$2:$I$11876,Gögn!$F$2:$F$11876,$A137,Gögn!$A$2:$A$11876,S$207)/1000</f>
        <v>671.779</v>
      </c>
      <c r="T137" s="24">
        <f>SUMIFS(Gögn!$I$2:$I$11876,Gögn!$F$2:$F$11876,$A137,Gögn!$A$2:$A$11876,T$207)/1000</f>
        <v>0</v>
      </c>
      <c r="U137" s="24">
        <f>SUMIFS(Gögn!$I$2:$I$11876,Gögn!$F$2:$F$11876,$A137,Gögn!$A$2:$A$11876,U$207)/1000</f>
        <v>0</v>
      </c>
      <c r="V137" s="24">
        <f>SUMIFS(Gögn!$I$2:$I$11876,Gögn!$F$2:$F$11876,$A137,Gögn!$A$2:$A$11876,V$207)/1000</f>
        <v>-103.42700000000001</v>
      </c>
      <c r="W137" s="24">
        <f>SUMIFS(Gögn!$I$2:$I$11876,Gögn!$F$2:$F$11876,$A137,Gögn!$A$2:$A$11876,W$207)/1000</f>
        <v>0</v>
      </c>
      <c r="X137" s="24">
        <f>SUMIFS(Gögn!$I$2:$I$11876,Gögn!$F$2:$F$11876,$A137,Gögn!$A$2:$A$11876,X$207)/1000</f>
        <v>-1063.809</v>
      </c>
      <c r="Y137" s="24">
        <f>SUMIFS(Gögn!$I$2:$I$11876,Gögn!$F$2:$F$11876,$A137,Gögn!$A$2:$A$11876,Y$207)/1000</f>
        <v>2814</v>
      </c>
      <c r="Z137" s="24">
        <f>SUMIFS(Gögn!$I$2:$I$11876,Gögn!$F$2:$F$11876,$A137,Gögn!$A$2:$A$11876,Z$207)/1000</f>
        <v>-2683</v>
      </c>
      <c r="AA137" s="24">
        <f>SUMIFS(Gögn!$I$2:$I$11876,Gögn!$F$2:$F$11876,$A137,Gögn!$A$2:$A$11876,AA$207)/1000</f>
        <v>96</v>
      </c>
      <c r="AB137" s="24">
        <f>SUMIFS(Gögn!$I$2:$I$11876,Gögn!$F$2:$F$11876,$A137,Gögn!$A$2:$A$11876,AB$207)/1000</f>
        <v>336</v>
      </c>
      <c r="AC137" s="24">
        <f>SUMIFS(Gögn!$I$2:$I$11876,Gögn!$F$2:$F$11876,$A137,Gögn!$A$2:$A$11876,AC$207)/1000</f>
        <v>0</v>
      </c>
      <c r="AD137" s="24">
        <f>SUMIFS(Gögn!$I$2:$I$11876,Gögn!$F$2:$F$11876,$A137,Gögn!$A$2:$A$11876,AD$207)/1000</f>
        <v>5435.9759999999997</v>
      </c>
      <c r="AE137" s="24">
        <f>SUMIFS(Gögn!$I$2:$I$11876,Gögn!$F$2:$F$11876,$A137,Gögn!$A$2:$A$11876,AE$207)/1000</f>
        <v>95.424000000000007</v>
      </c>
      <c r="AF137" s="24">
        <f>SUMIFS(Gögn!$I$2:$I$11876,Gögn!$F$2:$F$11876,$A137,Gögn!$A$2:$A$11876,AF$207)/1000</f>
        <v>0</v>
      </c>
      <c r="AG137" s="24">
        <f>SUMIFS(Gögn!$I$2:$I$11876,Gögn!$F$2:$F$11876,$A137,Gögn!$A$2:$A$11876,AG$207)/1000</f>
        <v>0</v>
      </c>
      <c r="AH137" s="24">
        <f>SUMIFS(Gögn!$I$2:$I$11876,Gögn!$F$2:$F$11876,$A137,Gögn!$A$2:$A$11876,AH$207)/1000</f>
        <v>0</v>
      </c>
      <c r="AI137" s="24">
        <f>SUMIFS(Gögn!$I$2:$I$11876,Gögn!$F$2:$F$11876,$A137,Gögn!$A$2:$A$11876,AI$207)/1000</f>
        <v>0</v>
      </c>
      <c r="AJ137" s="24">
        <f>SUMIFS(Gögn!$I$2:$I$11876,Gögn!$F$2:$F$11876,$A137,Gögn!$A$2:$A$11876,AJ$207)/1000</f>
        <v>0</v>
      </c>
      <c r="AK137" s="24">
        <f>SUMIFS(Gögn!$I$2:$I$11876,Gögn!$F$2:$F$11876,$A137,Gögn!$A$2:$A$11876,AK$207)/1000</f>
        <v>0</v>
      </c>
      <c r="AL137" s="24">
        <f>SUMIFS(Gögn!$I$2:$I$11876,Gögn!$F$2:$F$11876,$A137,Gögn!$A$2:$A$11876,AL$207)/1000</f>
        <v>0</v>
      </c>
      <c r="AM137" s="24">
        <f>SUMIFS(Gögn!$I$2:$I$11876,Gögn!$F$2:$F$11876,$A137,Gögn!$A$2:$A$11876,AM$207)/1000</f>
        <v>0</v>
      </c>
      <c r="AN137" s="24">
        <f>SUMIFS(Gögn!$I$2:$I$11876,Gögn!$F$2:$F$11876,$A137,Gögn!$A$2:$A$11876,AN$207)/1000</f>
        <v>0</v>
      </c>
      <c r="AO137" s="24">
        <f>SUMIFS(Gögn!$I$2:$I$11876,Gögn!$F$2:$F$11876,$A137,Gögn!$A$2:$A$11876,AO$207)/1000</f>
        <v>0</v>
      </c>
      <c r="AP137" s="24">
        <f>SUMIFS(Gögn!$I$2:$I$11876,Gögn!$F$2:$F$11876,$A137,Gögn!$A$2:$A$11876,AP$207)/1000</f>
        <v>0</v>
      </c>
      <c r="AQ137" s="24">
        <f>SUMIFS(Gögn!$I$2:$I$11876,Gögn!$F$2:$F$11876,$A137,Gögn!$A$2:$A$11876,AQ$207)/1000</f>
        <v>-3076.94</v>
      </c>
      <c r="AR137" s="24">
        <f>SUMIFS(Gögn!$I$2:$I$11876,Gögn!$F$2:$F$11876,$A137,Gögn!$A$2:$A$11876,AR$207)/1000</f>
        <v>3494.4540000000002</v>
      </c>
      <c r="AS137" s="24">
        <f>SUMIFS(Gögn!$I$2:$I$11876,Gögn!$F$2:$F$11876,$A137,Gögn!$A$2:$A$11876,AS$207)/1000</f>
        <v>1476.855</v>
      </c>
      <c r="AT137" s="24">
        <f>SUMIFS(Gögn!$I$2:$I$11876,Gögn!$F$2:$F$11876,$A137,Gögn!$A$2:$A$11876,AT$207)/1000</f>
        <v>0</v>
      </c>
      <c r="AU137" s="24">
        <f>SUMIFS(Gögn!$I$2:$I$11876,Gögn!$F$2:$F$11876,$A137,Gögn!$A$2:$A$11876,AU$207)/1000</f>
        <v>0</v>
      </c>
      <c r="AV137" s="24">
        <f>SUMIFS(Gögn!$I$2:$I$11876,Gögn!$F$2:$F$11876,$A137,Gögn!$A$2:$A$11876,AV$207)/1000</f>
        <v>0</v>
      </c>
      <c r="AW137" s="24">
        <f>SUMIFS(Gögn!$I$2:$I$11876,Gögn!$F$2:$F$11876,$A137,Gögn!$A$2:$A$11876,AW$207)/1000</f>
        <v>25.398</v>
      </c>
      <c r="AX137" s="24">
        <f>SUMIFS(Gögn!$I$2:$I$11876,Gögn!$F$2:$F$11876,$A137,Gögn!$A$2:$A$11876,AX$207)/1000</f>
        <v>0</v>
      </c>
      <c r="AY137" s="24">
        <f>SUMIFS(Gögn!$I$2:$I$11876,Gögn!$F$2:$F$11876,$A137,Gögn!$A$2:$A$11876,AY$207)/1000</f>
        <v>0</v>
      </c>
      <c r="AZ137" s="24">
        <f>SUMIFS(Gögn!$I$2:$I$11876,Gögn!$F$2:$F$11876,$A137,Gögn!$A$2:$A$11876,AZ$207)/1000</f>
        <v>0</v>
      </c>
      <c r="BA137" s="24">
        <f>SUMIFS(Gögn!$I$2:$I$11876,Gögn!$F$2:$F$11876,$A137,Gögn!$A$2:$A$11876,BA$207)/1000</f>
        <v>-0.11700000000000001</v>
      </c>
      <c r="BB137" s="24">
        <f>SUMIFS(Gögn!$I$2:$I$11876,Gögn!$F$2:$F$11876,$A137,Gögn!$A$2:$A$11876,BB$207)/1000</f>
        <v>-6109.8389999999999</v>
      </c>
      <c r="BC137" s="24">
        <f>SUMIFS(Gögn!$I$2:$I$11876,Gögn!$F$2:$F$11876,$A137,Gögn!$A$2:$A$11876,BC$207)/1000</f>
        <v>0</v>
      </c>
      <c r="BD137" s="24">
        <f>SUMIFS(Gögn!$I$2:$I$11876,Gögn!$F$2:$F$11876,$A137,Gögn!$A$2:$A$11876,BD$207)/1000</f>
        <v>0</v>
      </c>
      <c r="BE137" s="24">
        <f>SUMIFS(Gögn!$I$2:$I$11876,Gögn!$F$2:$F$11876,$A137,Gögn!$A$2:$A$11876,BE$207)/1000</f>
        <v>11.456</v>
      </c>
      <c r="BF137" s="24">
        <f>SUMIFS(Gögn!$I$2:$I$11876,Gögn!$F$2:$F$11876,$A137,Gögn!$A$2:$A$11876,BF$207)/1000</f>
        <v>-83.581000000000003</v>
      </c>
      <c r="BG137" s="24">
        <f>SUMIFS(Gögn!$I$2:$I$11876,Gögn!$F$2:$F$11876,$A137,Gögn!$A$2:$A$11876,BG$207)/1000</f>
        <v>0</v>
      </c>
      <c r="BH137" s="24">
        <f>SUMIFS(Gögn!$I$2:$I$11876,Gögn!$F$2:$F$11876,$A137,Gögn!$A$2:$A$11876,BH$207)/1000</f>
        <v>889.13800000000003</v>
      </c>
      <c r="BI137" s="24">
        <f>SUMIFS(Gögn!$I$2:$I$11876,Gögn!$F$2:$F$11876,$A137,Gögn!$A$2:$A$11876,BI$207)/1000</f>
        <v>-285.88299999999998</v>
      </c>
      <c r="BJ137" s="24">
        <f>SUMIFS(Gögn!$I$2:$I$11876,Gögn!$F$2:$F$11876,$A137,Gögn!$A$2:$A$11876,BJ$207)/1000</f>
        <v>-496.05399999999997</v>
      </c>
      <c r="BK137" s="24">
        <f>SUMIFS(Gögn!$I$2:$I$11876,Gögn!$F$2:$F$11876,$A137,Gögn!$A$2:$A$11876,BK$207)/1000</f>
        <v>0</v>
      </c>
      <c r="BL137" s="24">
        <f>SUMIFS(Gögn!$I$2:$I$11876,Gögn!$F$2:$F$11876,$A137,Gögn!$A$2:$A$11876,BL$207)/1000</f>
        <v>-13142.275</v>
      </c>
      <c r="BM137" s="24">
        <f>SUMIFS(Gögn!$I$2:$I$11876,Gögn!$F$2:$F$11876,$A137,Gögn!$A$2:$A$11876,BM$207)/1000</f>
        <v>0</v>
      </c>
      <c r="BN137" s="24">
        <f>SUMIFS(Gögn!$I$2:$I$11876,Gögn!$F$2:$F$11876,$A137,Gögn!$A$2:$A$11876,BN$207)/1000</f>
        <v>0</v>
      </c>
      <c r="BO137" s="24">
        <f>SUMIFS(Gögn!$I$2:$I$11876,Gögn!$F$2:$F$11876,$A137,Gögn!$A$2:$A$11876,BO$207)/1000</f>
        <v>0</v>
      </c>
      <c r="BP137" s="24">
        <f>SUMIFS(Gögn!$I$2:$I$11876,Gögn!$F$2:$F$11876,$A137,Gögn!$A$2:$A$11876,BP$207)/1000</f>
        <v>7796.0860000000002</v>
      </c>
      <c r="BQ137" s="24">
        <f>SUMIFS(Gögn!$I$2:$I$11876,Gögn!$F$2:$F$11876,$A137,Gögn!$A$2:$A$11876,BQ$207)/1000</f>
        <v>19097.858</v>
      </c>
      <c r="BR137" s="24">
        <f>SUMIFS(Gögn!$I$2:$I$11876,Gögn!$F$2:$F$11876,$A137,Gögn!$A$2:$A$11876,BR$207)/1000</f>
        <v>12002.946</v>
      </c>
      <c r="BS137" s="24">
        <f>SUMIFS(Gögn!$I$2:$I$11876,Gögn!$F$2:$F$11876,$A137,Gögn!$A$2:$A$11876,BS$207)/1000</f>
        <v>-732</v>
      </c>
      <c r="BT137" s="24">
        <f>SUMIFS(Gögn!$I$2:$I$11876,Gögn!$F$2:$F$11876,$A137,Gögn!$A$2:$A$11876,BT$207)/1000</f>
        <v>148</v>
      </c>
      <c r="BU137" s="24">
        <f>SUMIFS(Gögn!$I$2:$I$11876,Gögn!$F$2:$F$11876,$A137,Gögn!$A$2:$A$11876,BU$207)/1000</f>
        <v>0</v>
      </c>
      <c r="BV137" s="24">
        <f>SUMIFS(Gögn!$I$2:$I$11876,Gögn!$F$2:$F$11876,$A137,Gögn!$A$2:$A$11876,BV$207)/1000</f>
        <v>0</v>
      </c>
      <c r="BW137" s="24">
        <f>SUMIFS(Gögn!$I$2:$I$11876,Gögn!$F$2:$F$11876,$A137,Gögn!$A$2:$A$11876,BW$207)/1000</f>
        <v>0</v>
      </c>
      <c r="BX137" s="24">
        <f>SUMIFS(Gögn!$I$2:$I$11876,Gögn!$F$2:$F$11876,$A137,Gögn!$A$2:$A$11876,BX$207)/1000</f>
        <v>-1234.731</v>
      </c>
      <c r="BY137" s="24">
        <f>SUMIFS(Gögn!$I$2:$I$11876,Gögn!$F$2:$F$11876,$A137,Gögn!$A$2:$A$11876,BY$207)/1000</f>
        <v>-23.786999999999999</v>
      </c>
      <c r="BZ137" s="24">
        <f>SUMIFS(Gögn!$I$2:$I$11876,Gögn!$F$2:$F$11876,$A137,Gögn!$A$2:$A$11876,BZ$207)/1000</f>
        <v>123.97499999999999</v>
      </c>
      <c r="CA137" s="24">
        <f>SUMIFS(Gögn!$I$2:$I$11876,Gögn!$F$2:$F$11876,$A137,Gögn!$A$2:$A$11876,CA$207)/1000</f>
        <v>0</v>
      </c>
      <c r="CB137" s="24">
        <f>SUMIFS(Gögn!$I$2:$I$11876,Gögn!$F$2:$F$11876,$A137,Gögn!$A$2:$A$11876,CB$207)/1000</f>
        <v>0</v>
      </c>
      <c r="CC137" s="24">
        <f>SUMIFS(Gögn!$I$2:$I$11876,Gögn!$F$2:$F$11876,$A137,Gögn!$A$2:$A$11876,CC$207)/1000</f>
        <v>0</v>
      </c>
      <c r="CD137" s="24">
        <f>SUMIFS(Gögn!$I$2:$I$11876,Gögn!$F$2:$F$11876,$A137,Gögn!$A$2:$A$11876,CD$207)/1000</f>
        <v>0</v>
      </c>
    </row>
    <row r="138" spans="1:82" ht="15" customHeight="1">
      <c r="A138" s="5" t="s">
        <v>148</v>
      </c>
      <c r="B138" s="5"/>
      <c r="C138" s="25" t="s">
        <v>149</v>
      </c>
      <c r="D138" s="22">
        <f>SUM(E138:CD138)</f>
        <v>124513968.87900001</v>
      </c>
      <c r="E138" s="22">
        <f>SUMIFS(Gögn!$I$2:$I$11876,Gögn!$F$2:$F$11876,$A138,Gögn!$A$2:$A$11876,E$207)/1000</f>
        <v>1133107.534</v>
      </c>
      <c r="F138" s="22">
        <f>SUMIFS(Gögn!$I$2:$I$11876,Gögn!$F$2:$F$11876,$A138,Gögn!$A$2:$A$11876,F$207)/1000</f>
        <v>2617143.2710000002</v>
      </c>
      <c r="G138" s="22">
        <f>SUMIFS(Gögn!$I$2:$I$11876,Gögn!$F$2:$F$11876,$A138,Gögn!$A$2:$A$11876,G$207)/1000</f>
        <v>1481243.9620000001</v>
      </c>
      <c r="H138" s="22">
        <f>SUMIFS(Gögn!$I$2:$I$11876,Gögn!$F$2:$F$11876,$A138,Gögn!$A$2:$A$11876,H$207)/1000</f>
        <v>44353.131999999998</v>
      </c>
      <c r="I138" s="22">
        <f>SUMIFS(Gögn!$I$2:$I$11876,Gögn!$F$2:$F$11876,$A138,Gögn!$A$2:$A$11876,I$207)/1000</f>
        <v>1791291.9129999999</v>
      </c>
      <c r="J138" s="22">
        <f>SUMIFS(Gögn!$I$2:$I$11876,Gögn!$F$2:$F$11876,$A138,Gögn!$A$2:$A$11876,J$207)/1000</f>
        <v>54809.733999999997</v>
      </c>
      <c r="K138" s="22">
        <f>SUMIFS(Gögn!$I$2:$I$11876,Gögn!$F$2:$F$11876,$A138,Gögn!$A$2:$A$11876,K$207)/1000</f>
        <v>51225.131999999998</v>
      </c>
      <c r="L138" s="22">
        <f>SUMIFS(Gögn!$I$2:$I$11876,Gögn!$F$2:$F$11876,$A138,Gögn!$A$2:$A$11876,L$207)/1000</f>
        <v>25857</v>
      </c>
      <c r="M138" s="22">
        <f>SUMIFS(Gögn!$I$2:$I$11876,Gögn!$F$2:$F$11876,$A138,Gögn!$A$2:$A$11876,M$207)/1000</f>
        <v>14551</v>
      </c>
      <c r="N138" s="22">
        <f>SUMIFS(Gögn!$I$2:$I$11876,Gögn!$F$2:$F$11876,$A138,Gögn!$A$2:$A$11876,N$207)/1000</f>
        <v>103202</v>
      </c>
      <c r="O138" s="22">
        <f>SUMIFS(Gögn!$I$2:$I$11876,Gögn!$F$2:$F$11876,$A138,Gögn!$A$2:$A$11876,O$207)/1000</f>
        <v>302531</v>
      </c>
      <c r="P138" s="22">
        <f>SUMIFS(Gögn!$I$2:$I$11876,Gögn!$F$2:$F$11876,$A138,Gögn!$A$2:$A$11876,P$207)/1000</f>
        <v>326489</v>
      </c>
      <c r="Q138" s="22">
        <f>SUMIFS(Gögn!$I$2:$I$11876,Gögn!$F$2:$F$11876,$A138,Gögn!$A$2:$A$11876,Q$207)/1000</f>
        <v>219698</v>
      </c>
      <c r="R138" s="22">
        <f>SUMIFS(Gögn!$I$2:$I$11876,Gögn!$F$2:$F$11876,$A138,Gögn!$A$2:$A$11876,R$207)/1000</f>
        <v>0</v>
      </c>
      <c r="S138" s="22">
        <f>SUMIFS(Gögn!$I$2:$I$11876,Gögn!$F$2:$F$11876,$A138,Gögn!$A$2:$A$11876,S$207)/1000</f>
        <v>215773.84599999999</v>
      </c>
      <c r="T138" s="22">
        <f>SUMIFS(Gögn!$I$2:$I$11876,Gögn!$F$2:$F$11876,$A138,Gögn!$A$2:$A$11876,T$207)/1000</f>
        <v>0</v>
      </c>
      <c r="U138" s="22">
        <f>SUMIFS(Gögn!$I$2:$I$11876,Gögn!$F$2:$F$11876,$A138,Gögn!$A$2:$A$11876,U$207)/1000</f>
        <v>536978.24800000002</v>
      </c>
      <c r="V138" s="22">
        <f>SUMIFS(Gögn!$I$2:$I$11876,Gögn!$F$2:$F$11876,$A138,Gögn!$A$2:$A$11876,V$207)/1000</f>
        <v>427526.266</v>
      </c>
      <c r="W138" s="22">
        <f>SUMIFS(Gögn!$I$2:$I$11876,Gögn!$F$2:$F$11876,$A138,Gögn!$A$2:$A$11876,W$207)/1000</f>
        <v>1534.528</v>
      </c>
      <c r="X138" s="22">
        <f>SUMIFS(Gögn!$I$2:$I$11876,Gögn!$F$2:$F$11876,$A138,Gögn!$A$2:$A$11876,X$207)/1000</f>
        <v>9025.8279999999995</v>
      </c>
      <c r="Y138" s="22">
        <f>SUMIFS(Gögn!$I$2:$I$11876,Gögn!$F$2:$F$11876,$A138,Gögn!$A$2:$A$11876,Y$207)/1000</f>
        <v>1716577</v>
      </c>
      <c r="Z138" s="22">
        <f>SUMIFS(Gögn!$I$2:$I$11876,Gögn!$F$2:$F$11876,$A138,Gögn!$A$2:$A$11876,Z$207)/1000</f>
        <v>274157</v>
      </c>
      <c r="AA138" s="22">
        <f>SUMIFS(Gögn!$I$2:$I$11876,Gögn!$F$2:$F$11876,$A138,Gögn!$A$2:$A$11876,AA$207)/1000</f>
        <v>207013</v>
      </c>
      <c r="AB138" s="22">
        <f>SUMIFS(Gögn!$I$2:$I$11876,Gögn!$F$2:$F$11876,$A138,Gögn!$A$2:$A$11876,AB$207)/1000</f>
        <v>57045</v>
      </c>
      <c r="AC138" s="22">
        <f>SUMIFS(Gögn!$I$2:$I$11876,Gögn!$F$2:$F$11876,$A138,Gögn!$A$2:$A$11876,AC$207)/1000</f>
        <v>418035</v>
      </c>
      <c r="AD138" s="22">
        <f>SUMIFS(Gögn!$I$2:$I$11876,Gögn!$F$2:$F$11876,$A138,Gögn!$A$2:$A$11876,AD$207)/1000</f>
        <v>39281.947</v>
      </c>
      <c r="AE138" s="22">
        <f>SUMIFS(Gögn!$I$2:$I$11876,Gögn!$F$2:$F$11876,$A138,Gögn!$A$2:$A$11876,AE$207)/1000</f>
        <v>82106.350000000006</v>
      </c>
      <c r="AF138" s="22">
        <f>SUMIFS(Gögn!$I$2:$I$11876,Gögn!$F$2:$F$11876,$A138,Gögn!$A$2:$A$11876,AF$207)/1000</f>
        <v>0</v>
      </c>
      <c r="AG138" s="22">
        <f>SUMIFS(Gögn!$I$2:$I$11876,Gögn!$F$2:$F$11876,$A138,Gögn!$A$2:$A$11876,AG$207)/1000</f>
        <v>73328.781000000003</v>
      </c>
      <c r="AH138" s="22">
        <f>SUMIFS(Gögn!$I$2:$I$11876,Gögn!$F$2:$F$11876,$A138,Gögn!$A$2:$A$11876,AH$207)/1000</f>
        <v>423539.69799999997</v>
      </c>
      <c r="AI138" s="22">
        <f>SUMIFS(Gögn!$I$2:$I$11876,Gögn!$F$2:$F$11876,$A138,Gögn!$A$2:$A$11876,AI$207)/1000</f>
        <v>2252001.6540000001</v>
      </c>
      <c r="AJ138" s="22">
        <f>SUMIFS(Gögn!$I$2:$I$11876,Gögn!$F$2:$F$11876,$A138,Gögn!$A$2:$A$11876,AJ$207)/1000</f>
        <v>33855135.585000001</v>
      </c>
      <c r="AK138" s="22">
        <f>SUMIFS(Gögn!$I$2:$I$11876,Gögn!$F$2:$F$11876,$A138,Gögn!$A$2:$A$11876,AK$207)/1000</f>
        <v>17819.788</v>
      </c>
      <c r="AL138" s="22">
        <f>SUMIFS(Gögn!$I$2:$I$11876,Gögn!$F$2:$F$11876,$A138,Gögn!$A$2:$A$11876,AL$207)/1000</f>
        <v>103788.66499999999</v>
      </c>
      <c r="AM138" s="22">
        <f>SUMIFS(Gögn!$I$2:$I$11876,Gögn!$F$2:$F$11876,$A138,Gögn!$A$2:$A$11876,AM$207)/1000</f>
        <v>150496.76800000001</v>
      </c>
      <c r="AN138" s="22">
        <f>SUMIFS(Gögn!$I$2:$I$11876,Gögn!$F$2:$F$11876,$A138,Gögn!$A$2:$A$11876,AN$207)/1000</f>
        <v>140753.26800000001</v>
      </c>
      <c r="AO138" s="22">
        <f>SUMIFS(Gögn!$I$2:$I$11876,Gögn!$F$2:$F$11876,$A138,Gögn!$A$2:$A$11876,AO$207)/1000</f>
        <v>214561.63099999999</v>
      </c>
      <c r="AP138" s="22">
        <f>SUMIFS(Gögn!$I$2:$I$11876,Gögn!$F$2:$F$11876,$A138,Gögn!$A$2:$A$11876,AP$207)/1000</f>
        <v>456.04</v>
      </c>
      <c r="AQ138" s="22">
        <f>SUMIFS(Gögn!$I$2:$I$11876,Gögn!$F$2:$F$11876,$A138,Gögn!$A$2:$A$11876,AQ$207)/1000</f>
        <v>1313665.814</v>
      </c>
      <c r="AR138" s="22">
        <f>SUMIFS(Gögn!$I$2:$I$11876,Gögn!$F$2:$F$11876,$A138,Gögn!$A$2:$A$11876,AR$207)/1000</f>
        <v>759711.30500000005</v>
      </c>
      <c r="AS138" s="22">
        <f>SUMIFS(Gögn!$I$2:$I$11876,Gögn!$F$2:$F$11876,$A138,Gögn!$A$2:$A$11876,AS$207)/1000</f>
        <v>760084.19700000004</v>
      </c>
      <c r="AT138" s="22">
        <f>SUMIFS(Gögn!$I$2:$I$11876,Gögn!$F$2:$F$11876,$A138,Gögn!$A$2:$A$11876,AT$207)/1000</f>
        <v>196138.58100000001</v>
      </c>
      <c r="AU138" s="22">
        <f>SUMIFS(Gögn!$I$2:$I$11876,Gögn!$F$2:$F$11876,$A138,Gögn!$A$2:$A$11876,AU$207)/1000</f>
        <v>4059.7919999999999</v>
      </c>
      <c r="AV138" s="22">
        <f>SUMIFS(Gögn!$I$2:$I$11876,Gögn!$F$2:$F$11876,$A138,Gögn!$A$2:$A$11876,AV$207)/1000</f>
        <v>1923054.652</v>
      </c>
      <c r="AW138" s="22">
        <f>SUMIFS(Gögn!$I$2:$I$11876,Gögn!$F$2:$F$11876,$A138,Gögn!$A$2:$A$11876,AW$207)/1000</f>
        <v>2646.66</v>
      </c>
      <c r="AX138" s="22">
        <f>SUMIFS(Gögn!$I$2:$I$11876,Gögn!$F$2:$F$11876,$A138,Gögn!$A$2:$A$11876,AX$207)/1000</f>
        <v>707284.19400000002</v>
      </c>
      <c r="AY138" s="22">
        <f>SUMIFS(Gögn!$I$2:$I$11876,Gögn!$F$2:$F$11876,$A138,Gögn!$A$2:$A$11876,AY$207)/1000</f>
        <v>16760.099999999999</v>
      </c>
      <c r="AZ138" s="22">
        <f>SUMIFS(Gögn!$I$2:$I$11876,Gögn!$F$2:$F$11876,$A138,Gögn!$A$2:$A$11876,AZ$207)/1000</f>
        <v>5427.18</v>
      </c>
      <c r="BA138" s="22">
        <f>SUMIFS(Gögn!$I$2:$I$11876,Gögn!$F$2:$F$11876,$A138,Gögn!$A$2:$A$11876,BA$207)/1000</f>
        <v>246.31299999999999</v>
      </c>
      <c r="BB138" s="22">
        <f>SUMIFS(Gögn!$I$2:$I$11876,Gögn!$F$2:$F$11876,$A138,Gögn!$A$2:$A$11876,BB$207)/1000</f>
        <v>176758.383</v>
      </c>
      <c r="BC138" s="22">
        <f>SUMIFS(Gögn!$I$2:$I$11876,Gögn!$F$2:$F$11876,$A138,Gögn!$A$2:$A$11876,BC$207)/1000</f>
        <v>2919664.55</v>
      </c>
      <c r="BD138" s="22">
        <f>SUMIFS(Gögn!$I$2:$I$11876,Gögn!$F$2:$F$11876,$A138,Gögn!$A$2:$A$11876,BD$207)/1000</f>
        <v>62186881.920000002</v>
      </c>
      <c r="BE138" s="22">
        <f>SUMIFS(Gögn!$I$2:$I$11876,Gögn!$F$2:$F$11876,$A138,Gögn!$A$2:$A$11876,BE$207)/1000</f>
        <v>145412.35399999999</v>
      </c>
      <c r="BF138" s="22">
        <f>SUMIFS(Gögn!$I$2:$I$11876,Gögn!$F$2:$F$11876,$A138,Gögn!$A$2:$A$11876,BF$207)/1000</f>
        <v>142577.53</v>
      </c>
      <c r="BG138" s="22">
        <f>SUMIFS(Gögn!$I$2:$I$11876,Gögn!$F$2:$F$11876,$A138,Gögn!$A$2:$A$11876,BG$207)/1000</f>
        <v>102758.482</v>
      </c>
      <c r="BH138" s="22">
        <f>SUMIFS(Gögn!$I$2:$I$11876,Gögn!$F$2:$F$11876,$A138,Gögn!$A$2:$A$11876,BH$207)/1000</f>
        <v>145513.427</v>
      </c>
      <c r="BI138" s="22">
        <f>SUMIFS(Gögn!$I$2:$I$11876,Gögn!$F$2:$F$11876,$A138,Gögn!$A$2:$A$11876,BI$207)/1000</f>
        <v>57361.311999999998</v>
      </c>
      <c r="BJ138" s="22">
        <f>SUMIFS(Gögn!$I$2:$I$11876,Gögn!$F$2:$F$11876,$A138,Gögn!$A$2:$A$11876,BJ$207)/1000</f>
        <v>48317.281000000003</v>
      </c>
      <c r="BK138" s="22">
        <f>SUMIFS(Gögn!$I$2:$I$11876,Gögn!$F$2:$F$11876,$A138,Gögn!$A$2:$A$11876,BK$207)/1000</f>
        <v>69285.87</v>
      </c>
      <c r="BL138" s="22">
        <f>SUMIFS(Gögn!$I$2:$I$11876,Gögn!$F$2:$F$11876,$A138,Gögn!$A$2:$A$11876,BL$207)/1000</f>
        <v>248527.255</v>
      </c>
      <c r="BM138" s="22">
        <f>SUMIFS(Gögn!$I$2:$I$11876,Gögn!$F$2:$F$11876,$A138,Gögn!$A$2:$A$11876,BM$207)/1000</f>
        <v>0</v>
      </c>
      <c r="BN138" s="22">
        <f>SUMIFS(Gögn!$I$2:$I$11876,Gögn!$F$2:$F$11876,$A138,Gögn!$A$2:$A$11876,BN$207)/1000</f>
        <v>0</v>
      </c>
      <c r="BO138" s="22">
        <f>SUMIFS(Gögn!$I$2:$I$11876,Gögn!$F$2:$F$11876,$A138,Gögn!$A$2:$A$11876,BO$207)/1000</f>
        <v>1648186.2420000001</v>
      </c>
      <c r="BP138" s="22">
        <f>SUMIFS(Gögn!$I$2:$I$11876,Gögn!$F$2:$F$11876,$A138,Gögn!$A$2:$A$11876,BP$207)/1000</f>
        <v>63503.841999999997</v>
      </c>
      <c r="BQ138" s="22">
        <f>SUMIFS(Gögn!$I$2:$I$11876,Gögn!$F$2:$F$11876,$A138,Gögn!$A$2:$A$11876,BQ$207)/1000</f>
        <v>106609.436</v>
      </c>
      <c r="BR138" s="22">
        <f>SUMIFS(Gögn!$I$2:$I$11876,Gögn!$F$2:$F$11876,$A138,Gögn!$A$2:$A$11876,BR$207)/1000</f>
        <v>53904.258000000002</v>
      </c>
      <c r="BS138" s="22">
        <f>SUMIFS(Gögn!$I$2:$I$11876,Gögn!$F$2:$F$11876,$A138,Gögn!$A$2:$A$11876,BS$207)/1000</f>
        <v>45019</v>
      </c>
      <c r="BT138" s="22">
        <f>SUMIFS(Gögn!$I$2:$I$11876,Gögn!$F$2:$F$11876,$A138,Gögn!$A$2:$A$11876,BT$207)/1000</f>
        <v>554601</v>
      </c>
      <c r="BU138" s="22">
        <f>SUMIFS(Gögn!$I$2:$I$11876,Gögn!$F$2:$F$11876,$A138,Gögn!$A$2:$A$11876,BU$207)/1000</f>
        <v>7112</v>
      </c>
      <c r="BV138" s="22">
        <f>SUMIFS(Gögn!$I$2:$I$11876,Gögn!$F$2:$F$11876,$A138,Gögn!$A$2:$A$11876,BV$207)/1000</f>
        <v>27019.32</v>
      </c>
      <c r="BW138" s="22">
        <f>SUMIFS(Gögn!$I$2:$I$11876,Gögn!$F$2:$F$11876,$A138,Gögn!$A$2:$A$11876,BW$207)/1000</f>
        <v>44296.317000000003</v>
      </c>
      <c r="BX138" s="22">
        <f>SUMIFS(Gögn!$I$2:$I$11876,Gögn!$F$2:$F$11876,$A138,Gögn!$A$2:$A$11876,BX$207)/1000</f>
        <v>0</v>
      </c>
      <c r="BY138" s="22">
        <f>SUMIFS(Gögn!$I$2:$I$11876,Gögn!$F$2:$F$11876,$A138,Gögn!$A$2:$A$11876,BY$207)/1000</f>
        <v>70048.460000000006</v>
      </c>
      <c r="BZ138" s="22">
        <f>SUMIFS(Gögn!$I$2:$I$11876,Gögn!$F$2:$F$11876,$A138,Gögn!$A$2:$A$11876,BZ$207)/1000</f>
        <v>92572.994999999995</v>
      </c>
      <c r="CA138" s="22">
        <f>SUMIFS(Gögn!$I$2:$I$11876,Gögn!$F$2:$F$11876,$A138,Gögn!$A$2:$A$11876,CA$207)/1000</f>
        <v>482032.58100000001</v>
      </c>
      <c r="CB138" s="22">
        <f>SUMIFS(Gögn!$I$2:$I$11876,Gögn!$F$2:$F$11876,$A138,Gögn!$A$2:$A$11876,CB$207)/1000</f>
        <v>4487.7070000000003</v>
      </c>
      <c r="CC138" s="22">
        <f>SUMIFS(Gögn!$I$2:$I$11876,Gögn!$F$2:$F$11876,$A138,Gögn!$A$2:$A$11876,CC$207)/1000</f>
        <v>0</v>
      </c>
      <c r="CD138" s="22">
        <f>SUMIFS(Gögn!$I$2:$I$11876,Gögn!$F$2:$F$11876,$A138,Gögn!$A$2:$A$11876,CD$207)/1000</f>
        <v>0</v>
      </c>
    </row>
    <row r="139" spans="1:82" s="48" customFormat="1" ht="15" customHeight="1">
      <c r="A139" s="45" t="s">
        <v>465</v>
      </c>
      <c r="B139" s="45"/>
      <c r="C139" s="26" t="s">
        <v>150</v>
      </c>
      <c r="D139" s="46">
        <f>SUM(E139:CD139)</f>
        <v>131948683.57200001</v>
      </c>
      <c r="E139" s="46">
        <f t="shared" ref="E139:BP139" si="72">+SUM(E136:E138)</f>
        <v>1088426.48</v>
      </c>
      <c r="F139" s="46">
        <f t="shared" si="72"/>
        <v>2181870.7490000008</v>
      </c>
      <c r="G139" s="46">
        <f t="shared" si="72"/>
        <v>1356095.3820000002</v>
      </c>
      <c r="H139" s="46">
        <f t="shared" si="72"/>
        <v>40580.185000000012</v>
      </c>
      <c r="I139" s="46">
        <f t="shared" si="72"/>
        <v>976458.16799999983</v>
      </c>
      <c r="J139" s="46">
        <f t="shared" si="72"/>
        <v>52555.281000000017</v>
      </c>
      <c r="K139" s="46">
        <f t="shared" si="72"/>
        <v>82835.002000000022</v>
      </c>
      <c r="L139" s="46">
        <f t="shared" si="72"/>
        <v>47504</v>
      </c>
      <c r="M139" s="46">
        <f t="shared" si="72"/>
        <v>85492</v>
      </c>
      <c r="N139" s="46">
        <f t="shared" si="72"/>
        <v>191096</v>
      </c>
      <c r="O139" s="46">
        <f t="shared" si="72"/>
        <v>456552</v>
      </c>
      <c r="P139" s="46">
        <f t="shared" si="72"/>
        <v>313021</v>
      </c>
      <c r="Q139" s="46">
        <f t="shared" si="72"/>
        <v>244000</v>
      </c>
      <c r="R139" s="46">
        <f t="shared" si="72"/>
        <v>0</v>
      </c>
      <c r="S139" s="46">
        <f t="shared" si="72"/>
        <v>345494.17399999988</v>
      </c>
      <c r="T139" s="46">
        <f t="shared" si="72"/>
        <v>0</v>
      </c>
      <c r="U139" s="46">
        <f t="shared" si="72"/>
        <v>272823.27200000011</v>
      </c>
      <c r="V139" s="46">
        <f t="shared" si="72"/>
        <v>600171.52899999998</v>
      </c>
      <c r="W139" s="46">
        <f t="shared" si="72"/>
        <v>14.428000000001475</v>
      </c>
      <c r="X139" s="46">
        <f t="shared" si="72"/>
        <v>3281.5759999999709</v>
      </c>
      <c r="Y139" s="46">
        <f t="shared" si="72"/>
        <v>4151566</v>
      </c>
      <c r="Z139" s="46">
        <f t="shared" si="72"/>
        <v>450718</v>
      </c>
      <c r="AA139" s="46">
        <f t="shared" si="72"/>
        <v>165693</v>
      </c>
      <c r="AB139" s="46">
        <f t="shared" si="72"/>
        <v>90674</v>
      </c>
      <c r="AC139" s="46">
        <f t="shared" si="72"/>
        <v>496218</v>
      </c>
      <c r="AD139" s="46">
        <f t="shared" si="72"/>
        <v>19190.300000000028</v>
      </c>
      <c r="AE139" s="46">
        <f t="shared" si="72"/>
        <v>24341.213000000018</v>
      </c>
      <c r="AF139" s="46">
        <f t="shared" si="72"/>
        <v>0</v>
      </c>
      <c r="AG139" s="46">
        <f t="shared" si="72"/>
        <v>18019.484000000004</v>
      </c>
      <c r="AH139" s="46">
        <f t="shared" si="72"/>
        <v>507657.83299999998</v>
      </c>
      <c r="AI139" s="46">
        <f t="shared" si="72"/>
        <v>2506311.736</v>
      </c>
      <c r="AJ139" s="46">
        <f t="shared" si="72"/>
        <v>35933944.171000004</v>
      </c>
      <c r="AK139" s="46">
        <f t="shared" si="72"/>
        <v>18033.597000000005</v>
      </c>
      <c r="AL139" s="46">
        <f t="shared" si="72"/>
        <v>114366.65500000001</v>
      </c>
      <c r="AM139" s="46">
        <f t="shared" si="72"/>
        <v>186839.51200000008</v>
      </c>
      <c r="AN139" s="46">
        <f t="shared" si="72"/>
        <v>150477.10799999992</v>
      </c>
      <c r="AO139" s="46">
        <f t="shared" si="72"/>
        <v>218843.114</v>
      </c>
      <c r="AP139" s="46">
        <f t="shared" si="72"/>
        <v>2397.3190000000095</v>
      </c>
      <c r="AQ139" s="46">
        <f t="shared" si="72"/>
        <v>896983.36099999887</v>
      </c>
      <c r="AR139" s="46">
        <f t="shared" si="72"/>
        <v>305327.13999999966</v>
      </c>
      <c r="AS139" s="46">
        <f t="shared" si="72"/>
        <v>210732.77599999949</v>
      </c>
      <c r="AT139" s="46">
        <f t="shared" si="72"/>
        <v>214511.92100000009</v>
      </c>
      <c r="AU139" s="46">
        <f t="shared" si="72"/>
        <v>1984.2199999999998</v>
      </c>
      <c r="AV139" s="46">
        <f t="shared" si="72"/>
        <v>2045925.8289999999</v>
      </c>
      <c r="AW139" s="46">
        <f t="shared" si="72"/>
        <v>8360.6439999999966</v>
      </c>
      <c r="AX139" s="46">
        <f t="shared" si="72"/>
        <v>706827.76300000004</v>
      </c>
      <c r="AY139" s="46">
        <f t="shared" si="72"/>
        <v>44566.762999999992</v>
      </c>
      <c r="AZ139" s="46">
        <f t="shared" si="72"/>
        <v>6121.271999999999</v>
      </c>
      <c r="BA139" s="46">
        <f t="shared" si="72"/>
        <v>2686.3880000000004</v>
      </c>
      <c r="BB139" s="46">
        <f t="shared" si="72"/>
        <v>58658.590000000171</v>
      </c>
      <c r="BC139" s="46">
        <f t="shared" si="72"/>
        <v>3016213.4270000001</v>
      </c>
      <c r="BD139" s="46">
        <f t="shared" si="72"/>
        <v>66896053.137000002</v>
      </c>
      <c r="BE139" s="46">
        <f t="shared" si="72"/>
        <v>223807.57000000004</v>
      </c>
      <c r="BF139" s="46">
        <f t="shared" si="72"/>
        <v>145086.93600000007</v>
      </c>
      <c r="BG139" s="46">
        <f t="shared" si="72"/>
        <v>91671.374000000054</v>
      </c>
      <c r="BH139" s="46">
        <f t="shared" si="72"/>
        <v>154997.75799999997</v>
      </c>
      <c r="BI139" s="46">
        <f t="shared" si="72"/>
        <v>108016.44000000018</v>
      </c>
      <c r="BJ139" s="46">
        <f t="shared" si="72"/>
        <v>62033.551000000021</v>
      </c>
      <c r="BK139" s="46">
        <f t="shared" si="72"/>
        <v>178450.56900000002</v>
      </c>
      <c r="BL139" s="46">
        <f t="shared" si="72"/>
        <v>224569.06100000005</v>
      </c>
      <c r="BM139" s="46">
        <f t="shared" si="72"/>
        <v>0</v>
      </c>
      <c r="BN139" s="46">
        <f t="shared" si="72"/>
        <v>1.0913936421275139E-11</v>
      </c>
      <c r="BO139" s="46">
        <f t="shared" si="72"/>
        <v>1792991.246</v>
      </c>
      <c r="BP139" s="46">
        <f t="shared" si="72"/>
        <v>79660.34</v>
      </c>
      <c r="BQ139" s="46">
        <f t="shared" ref="BQ139:BX139" si="73">+SUM(BQ136:BQ138)</f>
        <v>131239.774</v>
      </c>
      <c r="BR139" s="46">
        <f t="shared" si="73"/>
        <v>71752.063999999998</v>
      </c>
      <c r="BS139" s="46">
        <f t="shared" si="73"/>
        <v>72069</v>
      </c>
      <c r="BT139" s="46">
        <f t="shared" si="73"/>
        <v>206568</v>
      </c>
      <c r="BU139" s="46">
        <f t="shared" si="73"/>
        <v>9515</v>
      </c>
      <c r="BV139" s="46">
        <f t="shared" si="73"/>
        <v>33661.137999999984</v>
      </c>
      <c r="BW139" s="46">
        <f t="shared" si="73"/>
        <v>82259.085000000021</v>
      </c>
      <c r="BX139" s="46">
        <f t="shared" si="73"/>
        <v>2218.698000000004</v>
      </c>
      <c r="BY139" s="46">
        <f t="shared" ref="BY139:CB139" si="74">+SUM(BY136:BY138)</f>
        <v>89004.036000000022</v>
      </c>
      <c r="BZ139" s="46">
        <f t="shared" si="74"/>
        <v>54153.881999999976</v>
      </c>
      <c r="CA139" s="46">
        <f t="shared" si="74"/>
        <v>317158.83100000001</v>
      </c>
      <c r="CB139" s="46">
        <f t="shared" si="74"/>
        <v>9283.7200000000066</v>
      </c>
      <c r="CC139" s="46">
        <f t="shared" ref="CC139:CD139" si="75">+SUM(CC136:CC138)</f>
        <v>0</v>
      </c>
      <c r="CD139" s="46">
        <f t="shared" si="75"/>
        <v>0</v>
      </c>
    </row>
    <row r="140" spans="1:82" ht="15" customHeight="1" thickBot="1">
      <c r="A140" s="5" t="s">
        <v>465</v>
      </c>
      <c r="B140" s="5"/>
      <c r="C140" s="25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</row>
    <row r="141" spans="1:82" ht="15" customHeight="1">
      <c r="A141" s="5" t="s">
        <v>465</v>
      </c>
      <c r="B141" s="5"/>
      <c r="C141" s="36" t="s">
        <v>294</v>
      </c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</row>
    <row r="142" spans="1:82" ht="15" customHeight="1">
      <c r="A142" s="5" t="s">
        <v>465</v>
      </c>
      <c r="B142" s="5"/>
      <c r="C142" s="25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</row>
    <row r="143" spans="1:82" ht="15" customHeight="1">
      <c r="A143" s="19" t="s">
        <v>49</v>
      </c>
      <c r="B143" s="19"/>
      <c r="C143" s="23" t="s">
        <v>305</v>
      </c>
      <c r="D143" s="33">
        <f>IFERROR(SUMPRODUCT(E143:CD143,$E$83:$CD$83)/SUM($E$83:$CD$83),"")</f>
        <v>6.4793003363207804</v>
      </c>
      <c r="E143" s="33">
        <f>IF(E$8="Bayern",SUMIFS(Erl.Gögn!$H$2:$H$30,Erl.Gögn!$E$2:$E$30,$A143,Erl.Gögn!$A$2:$A$30,E$207)/1000,IF(E$8="Allianz",SUMIFS(Erl.Gögn!$H$2:$H$30,Erl.Gögn!$E$2:$E$30,$A143,Erl.Gögn!$A$2:$A$30,E$207)/1000,SUMIFS(Gögn!$I$2:$I$11876,Gögn!$F$2:$F$11876,$A143,Gögn!$A$2:$A$11876,E$207)))</f>
        <v>15.1</v>
      </c>
      <c r="F143" s="33">
        <f>IF(F$8="Bayern",SUMIFS(Erl.Gögn!$H$2:$H$30,Erl.Gögn!$E$2:$E$30,$A143,Erl.Gögn!$A$2:$A$30,F$207)/1000,IF(F$8="Allianz",SUMIFS(Erl.Gögn!$H$2:$H$30,Erl.Gögn!$E$2:$E$30,$A143,Erl.Gögn!$A$2:$A$30,F$207)/1000,SUMIFS(Gögn!$I$2:$I$11876,Gögn!$F$2:$F$11876,$A143,Gögn!$A$2:$A$11876,F$207)))</f>
        <v>11.3</v>
      </c>
      <c r="G143" s="33">
        <f>IF(G$8="Bayern",SUMIFS(Erl.Gögn!$H$2:$H$30,Erl.Gögn!$E$2:$E$30,$A143,Erl.Gögn!$A$2:$A$30,G$207)/1000,IF(G$8="Allianz",SUMIFS(Erl.Gögn!$H$2:$H$30,Erl.Gögn!$E$2:$E$30,$A143,Erl.Gögn!$A$2:$A$30,G$207)/1000,SUMIFS(Gögn!$I$2:$I$11876,Gögn!$F$2:$F$11876,$A143,Gögn!$A$2:$A$11876,G$207)))</f>
        <v>5.3</v>
      </c>
      <c r="H143" s="33">
        <f>IF(H$8="Bayern",SUMIFS(Erl.Gögn!$H$2:$H$30,Erl.Gögn!$E$2:$E$30,$A143,Erl.Gögn!$A$2:$A$30,H$207)/1000,IF(H$8="Allianz",SUMIFS(Erl.Gögn!$H$2:$H$30,Erl.Gögn!$E$2:$E$30,$A143,Erl.Gögn!$A$2:$A$30,H$207)/1000,SUMIFS(Gögn!$I$2:$I$11876,Gögn!$F$2:$F$11876,$A143,Gögn!$A$2:$A$11876,H$207)))</f>
        <v>0.3</v>
      </c>
      <c r="I143" s="33">
        <f>IF(I$8="Bayern",SUMIFS(Erl.Gögn!$H$2:$H$30,Erl.Gögn!$E$2:$E$30,$A143,Erl.Gögn!$A$2:$A$30,I$207)/1000,IF(I$8="Allianz",SUMIFS(Erl.Gögn!$H$2:$H$30,Erl.Gögn!$E$2:$E$30,$A143,Erl.Gögn!$A$2:$A$30,I$207)/1000,SUMIFS(Gögn!$I$2:$I$11876,Gögn!$F$2:$F$11876,$A143,Gögn!$A$2:$A$11876,I$207)))</f>
        <v>0</v>
      </c>
      <c r="J143" s="33">
        <f>IF(J$8="Bayern",SUMIFS(Erl.Gögn!$H$2:$H$30,Erl.Gögn!$E$2:$E$30,$A143,Erl.Gögn!$A$2:$A$30,J$207)/1000,IF(J$8="Allianz",SUMIFS(Erl.Gögn!$H$2:$H$30,Erl.Gögn!$E$2:$E$30,$A143,Erl.Gögn!$A$2:$A$30,J$207)/1000,SUMIFS(Gögn!$I$2:$I$11876,Gögn!$F$2:$F$11876,$A143,Gögn!$A$2:$A$11876,J$207)))</f>
        <v>1.3</v>
      </c>
      <c r="K143" s="33">
        <f>IF(K$8="Bayern",SUMIFS(Erl.Gögn!$H$2:$H$30,Erl.Gögn!$E$2:$E$30,$A143,Erl.Gögn!$A$2:$A$30,K$207)/1000,IF(K$8="Allianz",SUMIFS(Erl.Gögn!$H$2:$H$30,Erl.Gögn!$E$2:$E$30,$A143,Erl.Gögn!$A$2:$A$30,K$207)/1000,SUMIFS(Gögn!$I$2:$I$11876,Gögn!$F$2:$F$11876,$A143,Gögn!$A$2:$A$11876,K$207)))</f>
        <v>-4.4000000000000004</v>
      </c>
      <c r="L143" s="33">
        <f>IF(L$8="Bayern",SUMIFS(Erl.Gögn!$H$2:$H$30,Erl.Gögn!$E$2:$E$30,$A143,Erl.Gögn!$A$2:$A$30,L$207)/1000,IF(L$8="Allianz",SUMIFS(Erl.Gögn!$H$2:$H$30,Erl.Gögn!$E$2:$E$30,$A143,Erl.Gögn!$A$2:$A$30,L$207)/1000,SUMIFS(Gögn!$I$2:$I$11876,Gögn!$F$2:$F$11876,$A143,Gögn!$A$2:$A$11876,L$207)))</f>
        <v>8.5</v>
      </c>
      <c r="M143" s="33">
        <f>IF(M$8="Bayern",SUMIFS(Erl.Gögn!$H$2:$H$30,Erl.Gögn!$E$2:$E$30,$A143,Erl.Gögn!$A$2:$A$30,M$207)/1000,IF(M$8="Allianz",SUMIFS(Erl.Gögn!$H$2:$H$30,Erl.Gögn!$E$2:$E$30,$A143,Erl.Gögn!$A$2:$A$30,M$207)/1000,SUMIFS(Gögn!$I$2:$I$11876,Gögn!$F$2:$F$11876,$A143,Gögn!$A$2:$A$11876,M$207)))</f>
        <v>1.5</v>
      </c>
      <c r="N143" s="33">
        <f>IF(N$8="Bayern",SUMIFS(Erl.Gögn!$H$2:$H$30,Erl.Gögn!$E$2:$E$30,$A143,Erl.Gögn!$A$2:$A$30,N$207)/1000,IF(N$8="Allianz",SUMIFS(Erl.Gögn!$H$2:$H$30,Erl.Gögn!$E$2:$E$30,$A143,Erl.Gögn!$A$2:$A$30,N$207)/1000,SUMIFS(Gögn!$I$2:$I$11876,Gögn!$F$2:$F$11876,$A143,Gögn!$A$2:$A$11876,N$207)))</f>
        <v>15.4</v>
      </c>
      <c r="O143" s="33">
        <f>IF(O$8="Bayern",SUMIFS(Erl.Gögn!$H$2:$H$30,Erl.Gögn!$E$2:$E$30,$A143,Erl.Gögn!$A$2:$A$30,O$207)/1000,IF(O$8="Allianz",SUMIFS(Erl.Gögn!$H$2:$H$30,Erl.Gögn!$E$2:$E$30,$A143,Erl.Gögn!$A$2:$A$30,O$207)/1000,SUMIFS(Gögn!$I$2:$I$11876,Gögn!$F$2:$F$11876,$A143,Gögn!$A$2:$A$11876,O$207)))</f>
        <v>13.7</v>
      </c>
      <c r="P143" s="33">
        <f>IF(P$8="Bayern",SUMIFS(Erl.Gögn!$H$2:$H$30,Erl.Gögn!$E$2:$E$30,$A143,Erl.Gögn!$A$2:$A$30,P$207)/1000,IF(P$8="Allianz",SUMIFS(Erl.Gögn!$H$2:$H$30,Erl.Gögn!$E$2:$E$30,$A143,Erl.Gögn!$A$2:$A$30,P$207)/1000,SUMIFS(Gögn!$I$2:$I$11876,Gögn!$F$2:$F$11876,$A143,Gögn!$A$2:$A$11876,P$207)))</f>
        <v>8.8000000000000007</v>
      </c>
      <c r="Q143" s="33">
        <f>IF(Q$8="Bayern",SUMIFS(Erl.Gögn!$H$2:$H$30,Erl.Gögn!$E$2:$E$30,$A143,Erl.Gögn!$A$2:$A$30,Q$207)/1000,IF(Q$8="Allianz",SUMIFS(Erl.Gögn!$H$2:$H$30,Erl.Gögn!$E$2:$E$30,$A143,Erl.Gögn!$A$2:$A$30,Q$207)/1000,SUMIFS(Gögn!$I$2:$I$11876,Gögn!$F$2:$F$11876,$A143,Gögn!$A$2:$A$11876,Q$207)))</f>
        <v>5.5</v>
      </c>
      <c r="R143" s="33">
        <f>IF(R$8="Bayern",SUMIFS(Erl.Gögn!$H$2:$H$30,Erl.Gögn!$E$2:$E$30,$A143,Erl.Gögn!$A$2:$A$30,R$207)/1000,IF(R$8="Allianz",SUMIFS(Erl.Gögn!$H$2:$H$30,Erl.Gögn!$E$2:$E$30,$A143,Erl.Gögn!$A$2:$A$30,R$207)/1000,SUMIFS(Gögn!$I$2:$I$11876,Gögn!$F$2:$F$11876,$A143,Gögn!$A$2:$A$11876,R$207)))</f>
        <v>0</v>
      </c>
      <c r="S143" s="33">
        <f>IF(S$8="Bayern",SUMIFS(Erl.Gögn!$H$2:$H$30,Erl.Gögn!$E$2:$E$30,$A143,Erl.Gögn!$A$2:$A$30,S$207)/1000,IF(S$8="Allianz",SUMIFS(Erl.Gögn!$H$2:$H$30,Erl.Gögn!$E$2:$E$30,$A143,Erl.Gögn!$A$2:$A$30,S$207)/1000,SUMIFS(Gögn!$I$2:$I$11876,Gögn!$F$2:$F$11876,$A143,Gögn!$A$2:$A$11876,S$207)))</f>
        <v>12.52</v>
      </c>
      <c r="T143" s="33">
        <f>IF(T$8="Bayern",SUMIFS(Erl.Gögn!$H$2:$H$30,Erl.Gögn!$E$2:$E$30,$A143,Erl.Gögn!$A$2:$A$30,T$207)/1000,IF(T$8="Allianz",SUMIFS(Erl.Gögn!$H$2:$H$30,Erl.Gögn!$E$2:$E$30,$A143,Erl.Gögn!$A$2:$A$30,T$207)/1000,SUMIFS(Gögn!$I$2:$I$11876,Gögn!$F$2:$F$11876,$A143,Gögn!$A$2:$A$11876,T$207)))</f>
        <v>-0.06</v>
      </c>
      <c r="U143" s="33">
        <f>IF(U$8="Bayern",SUMIFS(Erl.Gögn!$H$2:$H$30,Erl.Gögn!$E$2:$E$30,$A143,Erl.Gögn!$A$2:$A$30,U$207)/1000,IF(U$8="Allianz",SUMIFS(Erl.Gögn!$H$2:$H$30,Erl.Gögn!$E$2:$E$30,$A143,Erl.Gögn!$A$2:$A$30,U$207)/1000,SUMIFS(Gögn!$I$2:$I$11876,Gögn!$F$2:$F$11876,$A143,Gögn!$A$2:$A$11876,U$207)))</f>
        <v>0.56000000000000005</v>
      </c>
      <c r="V143" s="33">
        <f>IF(V$8="Bayern",SUMIFS(Erl.Gögn!$H$2:$H$30,Erl.Gögn!$E$2:$E$30,$A143,Erl.Gögn!$A$2:$A$30,V$207)/1000,IF(V$8="Allianz",SUMIFS(Erl.Gögn!$H$2:$H$30,Erl.Gögn!$E$2:$E$30,$A143,Erl.Gögn!$A$2:$A$30,V$207)/1000,SUMIFS(Gögn!$I$2:$I$11876,Gögn!$F$2:$F$11876,$A143,Gögn!$A$2:$A$11876,V$207)))</f>
        <v>6.37</v>
      </c>
      <c r="W143" s="33">
        <f>IF(W$8="Bayern",SUMIFS(Erl.Gögn!$H$2:$H$30,Erl.Gögn!$E$2:$E$30,$A143,Erl.Gögn!$A$2:$A$30,W$207)/1000,IF(W$8="Allianz",SUMIFS(Erl.Gögn!$H$2:$H$30,Erl.Gögn!$E$2:$E$30,$A143,Erl.Gögn!$A$2:$A$30,W$207)/1000,SUMIFS(Gögn!$I$2:$I$11876,Gögn!$F$2:$F$11876,$A143,Gögn!$A$2:$A$11876,W$207)))</f>
        <v>-1.4</v>
      </c>
      <c r="X143" s="33">
        <f>IF(X$8="Bayern",SUMIFS(Erl.Gögn!$H$2:$H$30,Erl.Gögn!$E$2:$E$30,$A143,Erl.Gögn!$A$2:$A$30,X$207)/1000,IF(X$8="Allianz",SUMIFS(Erl.Gögn!$H$2:$H$30,Erl.Gögn!$E$2:$E$30,$A143,Erl.Gögn!$A$2:$A$30,X$207)/1000,SUMIFS(Gögn!$I$2:$I$11876,Gögn!$F$2:$F$11876,$A143,Gögn!$A$2:$A$11876,X$207)))</f>
        <v>9.11</v>
      </c>
      <c r="Y143" s="33">
        <f>IF(Y$8="Bayern",SUMIFS(Erl.Gögn!$H$2:$H$30,Erl.Gögn!$E$2:$E$30,$A143,Erl.Gögn!$A$2:$A$30,Y$207)/1000,IF(Y$8="Allianz",SUMIFS(Erl.Gögn!$H$2:$H$30,Erl.Gögn!$E$2:$E$30,$A143,Erl.Gögn!$A$2:$A$30,Y$207)/1000,SUMIFS(Gögn!$I$2:$I$11876,Gögn!$F$2:$F$11876,$A143,Gögn!$A$2:$A$11876,Y$207)))</f>
        <v>12</v>
      </c>
      <c r="Z143" s="33">
        <f>IF(Z$8="Bayern",SUMIFS(Erl.Gögn!$H$2:$H$30,Erl.Gögn!$E$2:$E$30,$A143,Erl.Gögn!$A$2:$A$30,Z$207)/1000,IF(Z$8="Allianz",SUMIFS(Erl.Gögn!$H$2:$H$30,Erl.Gögn!$E$2:$E$30,$A143,Erl.Gögn!$A$2:$A$30,Z$207)/1000,SUMIFS(Gögn!$I$2:$I$11876,Gögn!$F$2:$F$11876,$A143,Gögn!$A$2:$A$11876,Z$207)))</f>
        <v>6.9</v>
      </c>
      <c r="AA143" s="33">
        <f>IF(AA$8="Bayern",SUMIFS(Erl.Gögn!$H$2:$H$30,Erl.Gögn!$E$2:$E$30,$A143,Erl.Gögn!$A$2:$A$30,AA$207)/1000,IF(AA$8="Allianz",SUMIFS(Erl.Gögn!$H$2:$H$30,Erl.Gögn!$E$2:$E$30,$A143,Erl.Gögn!$A$2:$A$30,AA$207)/1000,SUMIFS(Gögn!$I$2:$I$11876,Gögn!$F$2:$F$11876,$A143,Gögn!$A$2:$A$11876,AA$207)))</f>
        <v>2.5</v>
      </c>
      <c r="AB143" s="33">
        <f>IF(AB$8="Bayern",SUMIFS(Erl.Gögn!$H$2:$H$30,Erl.Gögn!$E$2:$E$30,$A143,Erl.Gögn!$A$2:$A$30,AB$207)/1000,IF(AB$8="Allianz",SUMIFS(Erl.Gögn!$H$2:$H$30,Erl.Gögn!$E$2:$E$30,$A143,Erl.Gögn!$A$2:$A$30,AB$207)/1000,SUMIFS(Gögn!$I$2:$I$11876,Gögn!$F$2:$F$11876,$A143,Gögn!$A$2:$A$11876,AB$207)))</f>
        <v>15.1</v>
      </c>
      <c r="AC143" s="33">
        <f>IF(AC$8="Bayern",SUMIFS(Erl.Gögn!$H$2:$H$30,Erl.Gögn!$E$2:$E$30,$A143,Erl.Gögn!$A$2:$A$30,AC$207)/1000,IF(AC$8="Allianz",SUMIFS(Erl.Gögn!$H$2:$H$30,Erl.Gögn!$E$2:$E$30,$A143,Erl.Gögn!$A$2:$A$30,AC$207)/1000,SUMIFS(Gögn!$I$2:$I$11876,Gögn!$F$2:$F$11876,$A143,Gögn!$A$2:$A$11876,AC$207)))</f>
        <v>0</v>
      </c>
      <c r="AD143" s="33">
        <f>IF(AD$8="Bayern",SUMIFS(Erl.Gögn!$H$2:$H$30,Erl.Gögn!$E$2:$E$30,$A143,Erl.Gögn!$A$2:$A$30,AD$207)/1000,IF(AD$8="Allianz",SUMIFS(Erl.Gögn!$H$2:$H$30,Erl.Gögn!$E$2:$E$30,$A143,Erl.Gögn!$A$2:$A$30,AD$207)/1000,SUMIFS(Gögn!$I$2:$I$11876,Gögn!$F$2:$F$11876,$A143,Gögn!$A$2:$A$11876,AD$207)))</f>
        <v>11.4</v>
      </c>
      <c r="AE143" s="33">
        <f>IF(AE$8="Bayern",SUMIFS(Erl.Gögn!$H$2:$H$30,Erl.Gögn!$E$2:$E$30,$A143,Erl.Gögn!$A$2:$A$30,AE$207)/1000,IF(AE$8="Allianz",SUMIFS(Erl.Gögn!$H$2:$H$30,Erl.Gögn!$E$2:$E$30,$A143,Erl.Gögn!$A$2:$A$30,AE$207)/1000,SUMIFS(Gögn!$I$2:$I$11876,Gögn!$F$2:$F$11876,$A143,Gögn!$A$2:$A$11876,AE$207)))</f>
        <v>6.6</v>
      </c>
      <c r="AF143" s="33">
        <f>IF(AF$8="Bayern",SUMIFS(Erl.Gögn!$H$2:$H$30,Erl.Gögn!$E$2:$E$30,$A143,Erl.Gögn!$A$2:$A$30,AF$207)/1000,IF(AF$8="Allianz",SUMIFS(Erl.Gögn!$H$2:$H$30,Erl.Gögn!$E$2:$E$30,$A143,Erl.Gögn!$A$2:$A$30,AF$207)/1000,SUMIFS(Gögn!$I$2:$I$11876,Gögn!$F$2:$F$11876,$A143,Gögn!$A$2:$A$11876,AF$207)))</f>
        <v>0</v>
      </c>
      <c r="AG143" s="33">
        <f>IF(AG$8="Bayern",SUMIFS(Erl.Gögn!$H$2:$H$30,Erl.Gögn!$E$2:$E$30,$A143,Erl.Gögn!$A$2:$A$30,AG$207)/1000,IF(AG$8="Allianz",SUMIFS(Erl.Gögn!$H$2:$H$30,Erl.Gögn!$E$2:$E$30,$A143,Erl.Gögn!$A$2:$A$30,AG$207)/1000,SUMIFS(Gögn!$I$2:$I$11876,Gögn!$F$2:$F$11876,$A143,Gögn!$A$2:$A$11876,AG$207)))</f>
        <v>9.3800000000000008</v>
      </c>
      <c r="AH143" s="33">
        <f>IF(AH$8="Bayern",SUMIFS(Erl.Gögn!$H$2:$H$30,Erl.Gögn!$E$2:$E$30,$A143,Erl.Gögn!$A$2:$A$30,AH$207)/1000,IF(AH$8="Allianz",SUMIFS(Erl.Gögn!$H$2:$H$30,Erl.Gögn!$E$2:$E$30,$A143,Erl.Gögn!$A$2:$A$30,AH$207)/1000,SUMIFS(Gögn!$I$2:$I$11876,Gögn!$F$2:$F$11876,$A143,Gögn!$A$2:$A$11876,AH$207)))</f>
        <v>-3.47</v>
      </c>
      <c r="AI143" s="33">
        <f>IF(AI$8="Bayern",SUMIFS(Erl.Gögn!$H$2:$H$30,Erl.Gögn!$E$2:$E$30,$A143,Erl.Gögn!$A$2:$A$30,AI$207)/1000,IF(AI$8="Allianz",SUMIFS(Erl.Gögn!$H$2:$H$30,Erl.Gögn!$E$2:$E$30,$A143,Erl.Gögn!$A$2:$A$30,AI$207)/1000,SUMIFS(Gögn!$I$2:$I$11876,Gögn!$F$2:$F$11876,$A143,Gögn!$A$2:$A$11876,AI$207)))</f>
        <v>3.19</v>
      </c>
      <c r="AJ143" s="33">
        <f>IF(AJ$8="Bayern",SUMIFS(Erl.Gögn!$H$2:$H$30,Erl.Gögn!$E$2:$E$30,$A143,Erl.Gögn!$A$2:$A$30,AJ$207)/1000,IF(AJ$8="Allianz",SUMIFS(Erl.Gögn!$H$2:$H$30,Erl.Gögn!$E$2:$E$30,$A143,Erl.Gögn!$A$2:$A$30,AJ$207)/1000,SUMIFS(Gögn!$I$2:$I$11876,Gögn!$F$2:$F$11876,$A143,Gögn!$A$2:$A$11876,AJ$207)))</f>
        <v>0.38</v>
      </c>
      <c r="AK143" s="33">
        <f>IF(AK$8="Bayern",SUMIFS(Erl.Gögn!$H$2:$H$30,Erl.Gögn!$E$2:$E$30,$A143,Erl.Gögn!$A$2:$A$30,AK$207)/1000,IF(AK$8="Allianz",SUMIFS(Erl.Gögn!$H$2:$H$30,Erl.Gögn!$E$2:$E$30,$A143,Erl.Gögn!$A$2:$A$30,AK$207)/1000,SUMIFS(Gögn!$I$2:$I$11876,Gögn!$F$2:$F$11876,$A143,Gögn!$A$2:$A$11876,AK$207)))</f>
        <v>-1.44</v>
      </c>
      <c r="AL143" s="33">
        <f>IF(AL$8="Bayern",SUMIFS(Erl.Gögn!$H$2:$H$30,Erl.Gögn!$E$2:$E$30,$A143,Erl.Gögn!$A$2:$A$30,AL$207)/1000,IF(AL$8="Allianz",SUMIFS(Erl.Gögn!$H$2:$H$30,Erl.Gögn!$E$2:$E$30,$A143,Erl.Gögn!$A$2:$A$30,AL$207)/1000,SUMIFS(Gögn!$I$2:$I$11876,Gögn!$F$2:$F$11876,$A143,Gögn!$A$2:$A$11876,AL$207)))</f>
        <v>-1.1399999999999999</v>
      </c>
      <c r="AM143" s="33">
        <f>IF(AM$8="Bayern",SUMIFS(Erl.Gögn!$H$2:$H$30,Erl.Gögn!$E$2:$E$30,$A143,Erl.Gögn!$A$2:$A$30,AM$207)/1000,IF(AM$8="Allianz",SUMIFS(Erl.Gögn!$H$2:$H$30,Erl.Gögn!$E$2:$E$30,$A143,Erl.Gögn!$A$2:$A$30,AM$207)/1000,SUMIFS(Gögn!$I$2:$I$11876,Gögn!$F$2:$F$11876,$A143,Gögn!$A$2:$A$11876,AM$207)))</f>
        <v>1.8</v>
      </c>
      <c r="AN143" s="33">
        <f>IF(AN$8="Bayern",SUMIFS(Erl.Gögn!$H$2:$H$30,Erl.Gögn!$E$2:$E$30,$A143,Erl.Gögn!$A$2:$A$30,AN$207)/1000,IF(AN$8="Allianz",SUMIFS(Erl.Gögn!$H$2:$H$30,Erl.Gögn!$E$2:$E$30,$A143,Erl.Gögn!$A$2:$A$30,AN$207)/1000,SUMIFS(Gögn!$I$2:$I$11876,Gögn!$F$2:$F$11876,$A143,Gögn!$A$2:$A$11876,AN$207)))</f>
        <v>5.14</v>
      </c>
      <c r="AO143" s="33">
        <f>IF(AO$8="Bayern",SUMIFS(Erl.Gögn!$H$2:$H$30,Erl.Gögn!$E$2:$E$30,$A143,Erl.Gögn!$A$2:$A$30,AO$207)/1000,IF(AO$8="Allianz",SUMIFS(Erl.Gögn!$H$2:$H$30,Erl.Gögn!$E$2:$E$30,$A143,Erl.Gögn!$A$2:$A$30,AO$207)/1000,SUMIFS(Gögn!$I$2:$I$11876,Gögn!$F$2:$F$11876,$A143,Gögn!$A$2:$A$11876,AO$207)))</f>
        <v>9.2200000000000006</v>
      </c>
      <c r="AP143" s="33">
        <f>IF(AP$8="Bayern",SUMIFS(Erl.Gögn!$H$2:$H$30,Erl.Gögn!$E$2:$E$30,$A143,Erl.Gögn!$A$2:$A$30,AP$207)/1000,IF(AP$8="Allianz",SUMIFS(Erl.Gögn!$H$2:$H$30,Erl.Gögn!$E$2:$E$30,$A143,Erl.Gögn!$A$2:$A$30,AP$207)/1000,SUMIFS(Gögn!$I$2:$I$11876,Gögn!$F$2:$F$11876,$A143,Gögn!$A$2:$A$11876,AP$207)))</f>
        <v>12</v>
      </c>
      <c r="AQ143" s="33">
        <f>IF(AQ$8="Bayern",SUMIFS(Erl.Gögn!$H$2:$H$30,Erl.Gögn!$E$2:$E$30,$A143,Erl.Gögn!$A$2:$A$30,AQ$207)/1000,IF(AQ$8="Allianz",SUMIFS(Erl.Gögn!$H$2:$H$30,Erl.Gögn!$E$2:$E$30,$A143,Erl.Gögn!$A$2:$A$30,AQ$207)/1000,SUMIFS(Gögn!$I$2:$I$11876,Gögn!$F$2:$F$11876,$A143,Gögn!$A$2:$A$11876,AQ$207)))</f>
        <v>9.99</v>
      </c>
      <c r="AR143" s="33">
        <f>IF(AR$8="Bayern",SUMIFS(Erl.Gögn!$H$2:$H$30,Erl.Gögn!$E$2:$E$30,$A143,Erl.Gögn!$A$2:$A$30,AR$207)/1000,IF(AR$8="Allianz",SUMIFS(Erl.Gögn!$H$2:$H$30,Erl.Gögn!$E$2:$E$30,$A143,Erl.Gögn!$A$2:$A$30,AR$207)/1000,SUMIFS(Gögn!$I$2:$I$11876,Gögn!$F$2:$F$11876,$A143,Gögn!$A$2:$A$11876,AR$207)))</f>
        <v>7.84</v>
      </c>
      <c r="AS143" s="33">
        <f>IF(AS$8="Bayern",SUMIFS(Erl.Gögn!$H$2:$H$30,Erl.Gögn!$E$2:$E$30,$A143,Erl.Gögn!$A$2:$A$30,AS$207)/1000,IF(AS$8="Allianz",SUMIFS(Erl.Gögn!$H$2:$H$30,Erl.Gögn!$E$2:$E$30,$A143,Erl.Gögn!$A$2:$A$30,AS$207)/1000,SUMIFS(Gögn!$I$2:$I$11876,Gögn!$F$2:$F$11876,$A143,Gögn!$A$2:$A$11876,AS$207)))</f>
        <v>5.42</v>
      </c>
      <c r="AT143" s="33">
        <f>IF(AT$8="Bayern",SUMIFS(Erl.Gögn!$H$2:$H$30,Erl.Gögn!$E$2:$E$30,$A143,Erl.Gögn!$A$2:$A$30,AT$207)/1000,IF(AT$8="Allianz",SUMIFS(Erl.Gögn!$H$2:$H$30,Erl.Gögn!$E$2:$E$30,$A143,Erl.Gögn!$A$2:$A$30,AT$207)/1000,SUMIFS(Gögn!$I$2:$I$11876,Gögn!$F$2:$F$11876,$A143,Gögn!$A$2:$A$11876,AT$207)))</f>
        <v>-2.91</v>
      </c>
      <c r="AU143" s="33">
        <f>IF(AU$8="Bayern",SUMIFS(Erl.Gögn!$H$2:$H$30,Erl.Gögn!$E$2:$E$30,$A143,Erl.Gögn!$A$2:$A$30,AU$207)/1000,IF(AU$8="Allianz",SUMIFS(Erl.Gögn!$H$2:$H$30,Erl.Gögn!$E$2:$E$30,$A143,Erl.Gögn!$A$2:$A$30,AU$207)/1000,SUMIFS(Gögn!$I$2:$I$11876,Gögn!$F$2:$F$11876,$A143,Gögn!$A$2:$A$11876,AU$207)))</f>
        <v>15.9</v>
      </c>
      <c r="AV143" s="33">
        <f>IF(AV$8="Bayern",SUMIFS(Erl.Gögn!$H$2:$H$30,Erl.Gögn!$E$2:$E$30,$A143,Erl.Gögn!$A$2:$A$30,AV$207)/1000,IF(AV$8="Allianz",SUMIFS(Erl.Gögn!$H$2:$H$30,Erl.Gögn!$E$2:$E$30,$A143,Erl.Gögn!$A$2:$A$30,AV$207)/1000,SUMIFS(Gögn!$I$2:$I$11876,Gögn!$F$2:$F$11876,$A143,Gögn!$A$2:$A$11876,AV$207)))</f>
        <v>-0.3</v>
      </c>
      <c r="AW143" s="33">
        <f>IF(AW$8="Bayern",SUMIFS(Erl.Gögn!$H$2:$H$30,Erl.Gögn!$E$2:$E$30,$A143,Erl.Gögn!$A$2:$A$30,AW$207)/1000,IF(AW$8="Allianz",SUMIFS(Erl.Gögn!$H$2:$H$30,Erl.Gögn!$E$2:$E$30,$A143,Erl.Gögn!$A$2:$A$30,AW$207)/1000,SUMIFS(Gögn!$I$2:$I$11876,Gögn!$F$2:$F$11876,$A143,Gögn!$A$2:$A$11876,AW$207)))</f>
        <v>6.62</v>
      </c>
      <c r="AX143" s="33">
        <f>IF(AX$8="Bayern",SUMIFS(Erl.Gögn!$H$2:$H$30,Erl.Gögn!$E$2:$E$30,$A143,Erl.Gögn!$A$2:$A$30,AX$207)/1000,IF(AX$8="Allianz",SUMIFS(Erl.Gögn!$H$2:$H$30,Erl.Gögn!$E$2:$E$30,$A143,Erl.Gögn!$A$2:$A$30,AX$207)/1000,SUMIFS(Gögn!$I$2:$I$11876,Gögn!$F$2:$F$11876,$A143,Gögn!$A$2:$A$11876,AX$207)))</f>
        <v>-0.28999999999999998</v>
      </c>
      <c r="AY143" s="33">
        <f>IF(AY$8="Bayern",SUMIFS(Erl.Gögn!$H$2:$H$30,Erl.Gögn!$E$2:$E$30,$A143,Erl.Gögn!$A$2:$A$30,AY$207)/1000,IF(AY$8="Allianz",SUMIFS(Erl.Gögn!$H$2:$H$30,Erl.Gögn!$E$2:$E$30,$A143,Erl.Gögn!$A$2:$A$30,AY$207)/1000,SUMIFS(Gögn!$I$2:$I$11876,Gögn!$F$2:$F$11876,$A143,Gögn!$A$2:$A$11876,AY$207)))</f>
        <v>7.1</v>
      </c>
      <c r="AZ143" s="33">
        <f>IF(AZ$8="Bayern",SUMIFS(Erl.Gögn!$H$2:$H$30,Erl.Gögn!$E$2:$E$30,$A143,Erl.Gögn!$A$2:$A$30,AZ$207)/1000,IF(AZ$8="Allianz",SUMIFS(Erl.Gögn!$H$2:$H$30,Erl.Gögn!$E$2:$E$30,$A143,Erl.Gögn!$A$2:$A$30,AZ$207)/1000,SUMIFS(Gögn!$I$2:$I$11876,Gögn!$F$2:$F$11876,$A143,Gögn!$A$2:$A$11876,AZ$207)))</f>
        <v>11.95</v>
      </c>
      <c r="BA143" s="33">
        <f>IF(BA$8="Bayern",SUMIFS(Erl.Gögn!$H$2:$H$30,Erl.Gögn!$E$2:$E$30,$A143,Erl.Gögn!$A$2:$A$30,BA$207)/1000,IF(BA$8="Allianz",SUMIFS(Erl.Gögn!$H$2:$H$30,Erl.Gögn!$E$2:$E$30,$A143,Erl.Gögn!$A$2:$A$30,BA$207)/1000,SUMIFS(Gögn!$I$2:$I$11876,Gögn!$F$2:$F$11876,$A143,Gögn!$A$2:$A$11876,BA$207)))</f>
        <v>17.78</v>
      </c>
      <c r="BB143" s="33">
        <f>IF(BB$8="Bayern",SUMIFS(Erl.Gögn!$H$2:$H$30,Erl.Gögn!$E$2:$E$30,$A143,Erl.Gögn!$A$2:$A$30,BB$207)/1000,IF(BB$8="Allianz",SUMIFS(Erl.Gögn!$H$2:$H$30,Erl.Gögn!$E$2:$E$30,$A143,Erl.Gögn!$A$2:$A$30,BB$207)/1000,SUMIFS(Gögn!$I$2:$I$11876,Gögn!$F$2:$F$11876,$A143,Gögn!$A$2:$A$11876,BB$207)))</f>
        <v>8.25</v>
      </c>
      <c r="BC143" s="33">
        <f>IF(BC$8="Bayern",SUMIFS(Erl.Gögn!$H$2:$H$30,Erl.Gögn!$E$2:$E$30,$A143,Erl.Gögn!$A$2:$A$30,BC$207)/1000,IF(BC$8="Allianz",SUMIFS(Erl.Gögn!$H$2:$H$30,Erl.Gögn!$E$2:$E$30,$A143,Erl.Gögn!$A$2:$A$30,BC$207)/1000,SUMIFS(Gögn!$I$2:$I$11876,Gögn!$F$2:$F$11876,$A143,Gögn!$A$2:$A$11876,BC$207)))</f>
        <v>-2.69</v>
      </c>
      <c r="BD143" s="33">
        <f>IF(BD$8="Bayern",SUMIFS(Erl.Gögn!$H$2:$H$30,Erl.Gögn!$E$2:$E$30,$A143,Erl.Gögn!$A$2:$A$30,BD$207)/1000,IF(BD$8="Allianz",SUMIFS(Erl.Gögn!$H$2:$H$30,Erl.Gögn!$E$2:$E$30,$A143,Erl.Gögn!$A$2:$A$30,BD$207)/1000,SUMIFS(Gögn!$I$2:$I$11876,Gögn!$F$2:$F$11876,$A143,Gögn!$A$2:$A$11876,BD$207)))</f>
        <v>0.3</v>
      </c>
      <c r="BE143" s="33">
        <f>IF(BE$8="Bayern",SUMIFS(Erl.Gögn!$H$2:$H$30,Erl.Gögn!$E$2:$E$30,$A143,Erl.Gögn!$A$2:$A$30,BE$207)/1000,IF(BE$8="Allianz",SUMIFS(Erl.Gögn!$H$2:$H$30,Erl.Gögn!$E$2:$E$30,$A143,Erl.Gögn!$A$2:$A$30,BE$207)/1000,SUMIFS(Gögn!$I$2:$I$11876,Gögn!$F$2:$F$11876,$A143,Gögn!$A$2:$A$11876,BE$207)))</f>
        <v>10.3</v>
      </c>
      <c r="BF143" s="33">
        <f>IF(BF$8="Bayern",SUMIFS(Erl.Gögn!$H$2:$H$30,Erl.Gögn!$E$2:$E$30,$A143,Erl.Gögn!$A$2:$A$30,BF$207)/1000,IF(BF$8="Allianz",SUMIFS(Erl.Gögn!$H$2:$H$30,Erl.Gögn!$E$2:$E$30,$A143,Erl.Gögn!$A$2:$A$30,BF$207)/1000,SUMIFS(Gögn!$I$2:$I$11876,Gögn!$F$2:$F$11876,$A143,Gögn!$A$2:$A$11876,BF$207)))</f>
        <v>5.8</v>
      </c>
      <c r="BG143" s="33">
        <f>IF(BG$8="Bayern",SUMIFS(Erl.Gögn!$H$2:$H$30,Erl.Gögn!$E$2:$E$30,$A143,Erl.Gögn!$A$2:$A$30,BG$207)/1000,IF(BG$8="Allianz",SUMIFS(Erl.Gögn!$H$2:$H$30,Erl.Gögn!$E$2:$E$30,$A143,Erl.Gögn!$A$2:$A$30,BG$207)/1000,SUMIFS(Gögn!$I$2:$I$11876,Gögn!$F$2:$F$11876,$A143,Gögn!$A$2:$A$11876,BG$207)))</f>
        <v>-0.1</v>
      </c>
      <c r="BH143" s="33">
        <f>IF(BH$8="Bayern",SUMIFS(Erl.Gögn!$H$2:$H$30,Erl.Gögn!$E$2:$E$30,$A143,Erl.Gögn!$A$2:$A$30,BH$207)/1000,IF(BH$8="Allianz",SUMIFS(Erl.Gögn!$H$2:$H$30,Erl.Gögn!$E$2:$E$30,$A143,Erl.Gögn!$A$2:$A$30,BH$207)/1000,SUMIFS(Gögn!$I$2:$I$11876,Gögn!$F$2:$F$11876,$A143,Gögn!$A$2:$A$11876,BH$207)))</f>
        <v>6.54</v>
      </c>
      <c r="BI143" s="33">
        <f>IF(BI$8="Bayern",SUMIFS(Erl.Gögn!$H$2:$H$30,Erl.Gögn!$E$2:$E$30,$A143,Erl.Gögn!$A$2:$A$30,BI$207)/1000,IF(BI$8="Allianz",SUMIFS(Erl.Gögn!$H$2:$H$30,Erl.Gögn!$E$2:$E$30,$A143,Erl.Gögn!$A$2:$A$30,BI$207)/1000,SUMIFS(Gögn!$I$2:$I$11876,Gögn!$F$2:$F$11876,$A143,Gögn!$A$2:$A$11876,BI$207)))</f>
        <v>12</v>
      </c>
      <c r="BJ143" s="33">
        <f>IF(BJ$8="Bayern",SUMIFS(Erl.Gögn!$H$2:$H$30,Erl.Gögn!$E$2:$E$30,$A143,Erl.Gögn!$A$2:$A$30,BJ$207)/1000,IF(BJ$8="Allianz",SUMIFS(Erl.Gögn!$H$2:$H$30,Erl.Gögn!$E$2:$E$30,$A143,Erl.Gögn!$A$2:$A$30,BJ$207)/1000,SUMIFS(Gögn!$I$2:$I$11876,Gögn!$F$2:$F$11876,$A143,Gögn!$A$2:$A$11876,BJ$207)))</f>
        <v>5.6</v>
      </c>
      <c r="BK143" s="33">
        <f>IF(BK$8="Bayern",SUMIFS(Erl.Gögn!$H$2:$H$30,Erl.Gögn!$E$2:$E$30,$A143,Erl.Gögn!$A$2:$A$30,BK$207)/1000,IF(BK$8="Allianz",SUMIFS(Erl.Gögn!$H$2:$H$30,Erl.Gögn!$E$2:$E$30,$A143,Erl.Gögn!$A$2:$A$30,BK$207)/1000,SUMIFS(Gögn!$I$2:$I$11876,Gögn!$F$2:$F$11876,$A143,Gögn!$A$2:$A$11876,BK$207)))</f>
        <v>-3</v>
      </c>
      <c r="BL143" s="33">
        <f>IF(BL$8="Bayern",SUMIFS(Erl.Gögn!$H$2:$H$30,Erl.Gögn!$E$2:$E$30,$A143,Erl.Gögn!$A$2:$A$30,BL$207)/1000,IF(BL$8="Allianz",SUMIFS(Erl.Gögn!$H$2:$H$30,Erl.Gögn!$E$2:$E$30,$A143,Erl.Gögn!$A$2:$A$30,BL$207)/1000,SUMIFS(Gögn!$I$2:$I$11876,Gögn!$F$2:$F$11876,$A143,Gögn!$A$2:$A$11876,BL$207)))</f>
        <v>11.5</v>
      </c>
      <c r="BM143" s="33">
        <f>IF(BM$8="Bayern",SUMIFS(Erl.Gögn!$H$2:$H$30,Erl.Gögn!$E$2:$E$30,$A143,Erl.Gögn!$A$2:$A$30,BM$207)/1000,IF(BM$8="Allianz",SUMIFS(Erl.Gögn!$H$2:$H$30,Erl.Gögn!$E$2:$E$30,$A143,Erl.Gögn!$A$2:$A$30,BM$207)/1000,SUMIFS(Gögn!$I$2:$I$11876,Gögn!$F$2:$F$11876,$A143,Gögn!$A$2:$A$11876,BM$207)))</f>
        <v>4.5999999999999996</v>
      </c>
      <c r="BN143" s="33">
        <f>IF(BN$8="Bayern",SUMIFS(Erl.Gögn!$H$2:$H$30,Erl.Gögn!$E$2:$E$30,$A143,Erl.Gögn!$A$2:$A$30,BN$207)/1000,IF(BN$8="Allianz",SUMIFS(Erl.Gögn!$H$2:$H$30,Erl.Gögn!$E$2:$E$30,$A143,Erl.Gögn!$A$2:$A$30,BN$207)/1000,SUMIFS(Gögn!$I$2:$I$11876,Gögn!$F$2:$F$11876,$A143,Gögn!$A$2:$A$11876,BN$207)))</f>
        <v>8.3000000000000007</v>
      </c>
      <c r="BO143" s="33">
        <f>IF(BO$8="Bayern",SUMIFS(Erl.Gögn!$H$2:$H$30,Erl.Gögn!$E$2:$E$30,$A143,Erl.Gögn!$A$2:$A$30,BO$207)/1000,IF(BO$8="Allianz",SUMIFS(Erl.Gögn!$H$2:$H$30,Erl.Gögn!$E$2:$E$30,$A143,Erl.Gögn!$A$2:$A$30,BO$207)/1000,SUMIFS(Gögn!$I$2:$I$11876,Gögn!$F$2:$F$11876,$A143,Gögn!$A$2:$A$11876,BO$207)))</f>
        <v>0.3</v>
      </c>
      <c r="BP143" s="33">
        <f>IF(BP$8="Bayern",SUMIFS(Erl.Gögn!$H$2:$H$30,Erl.Gögn!$E$2:$E$30,$A143,Erl.Gögn!$A$2:$A$30,BP$207)/1000,IF(BP$8="Allianz",SUMIFS(Erl.Gögn!$H$2:$H$30,Erl.Gögn!$E$2:$E$30,$A143,Erl.Gögn!$A$2:$A$30,BP$207)/1000,SUMIFS(Gögn!$I$2:$I$11876,Gögn!$F$2:$F$11876,$A143,Gögn!$A$2:$A$11876,BP$207)))</f>
        <v>5.2</v>
      </c>
      <c r="BQ143" s="33">
        <f>IF(BQ$8="Bayern",SUMIFS(Erl.Gögn!$H$2:$H$30,Erl.Gögn!$E$2:$E$30,$A143,Erl.Gögn!$A$2:$A$30,BQ$207)/1000,IF(BQ$8="Allianz",SUMIFS(Erl.Gögn!$H$2:$H$30,Erl.Gögn!$E$2:$E$30,$A143,Erl.Gögn!$A$2:$A$30,BQ$207)/1000,SUMIFS(Gögn!$I$2:$I$11876,Gögn!$F$2:$F$11876,$A143,Gögn!$A$2:$A$11876,BQ$207)))</f>
        <v>11.4</v>
      </c>
      <c r="BR143" s="33">
        <f>IF(BR$8="Bayern",SUMIFS(Erl.Gögn!$H$2:$H$30,Erl.Gögn!$E$2:$E$30,$A143,Erl.Gögn!$A$2:$A$30,BR$207)/1000,IF(BR$8="Allianz",SUMIFS(Erl.Gögn!$H$2:$H$30,Erl.Gögn!$E$2:$E$30,$A143,Erl.Gögn!$A$2:$A$30,BR$207)/1000,SUMIFS(Gögn!$I$2:$I$11876,Gögn!$F$2:$F$11876,$A143,Gögn!$A$2:$A$11876,BR$207)))</f>
        <v>16.399999999999999</v>
      </c>
      <c r="BS143" s="33">
        <f>IF(BS$8="Bayern",SUMIFS(Erl.Gögn!$H$2:$H$30,Erl.Gögn!$E$2:$E$30,$A143,Erl.Gögn!$A$2:$A$30,BS$207)/1000,IF(BS$8="Allianz",SUMIFS(Erl.Gögn!$H$2:$H$30,Erl.Gögn!$E$2:$E$30,$A143,Erl.Gögn!$A$2:$A$30,BS$207)/1000,SUMIFS(Gögn!$I$2:$I$11876,Gögn!$F$2:$F$11876,$A143,Gögn!$A$2:$A$11876,BS$207)))</f>
        <v>17.3</v>
      </c>
      <c r="BT143" s="33">
        <f>IF(BT$8="Bayern",SUMIFS(Erl.Gögn!$H$2:$H$30,Erl.Gögn!$E$2:$E$30,$A143,Erl.Gögn!$A$2:$A$30,BT$207)/1000,IF(BT$8="Allianz",SUMIFS(Erl.Gögn!$H$2:$H$30,Erl.Gögn!$E$2:$E$30,$A143,Erl.Gögn!$A$2:$A$30,BT$207)/1000,SUMIFS(Gögn!$I$2:$I$11876,Gögn!$F$2:$F$11876,$A143,Gögn!$A$2:$A$11876,BT$207)))</f>
        <v>9.6</v>
      </c>
      <c r="BU143" s="33">
        <f>IF(BU$8="Bayern",SUMIFS(Erl.Gögn!$H$2:$H$30,Erl.Gögn!$E$2:$E$30,$A143,Erl.Gögn!$A$2:$A$30,BU$207)/1000,IF(BU$8="Allianz",SUMIFS(Erl.Gögn!$H$2:$H$30,Erl.Gögn!$E$2:$E$30,$A143,Erl.Gögn!$A$2:$A$30,BU$207)/1000,SUMIFS(Gögn!$I$2:$I$11876,Gögn!$F$2:$F$11876,$A143,Gögn!$A$2:$A$11876,BU$207)))</f>
        <v>-1.7</v>
      </c>
      <c r="BV143" s="33">
        <f>IF(BV$8="Bayern",SUMIFS(Erl.Gögn!$H$2:$H$30,Erl.Gögn!$E$2:$E$30,$A143,Erl.Gögn!$A$2:$A$30,BV$207)/1000,IF(BV$8="Allianz",SUMIFS(Erl.Gögn!$H$2:$H$30,Erl.Gögn!$E$2:$E$30,$A143,Erl.Gögn!$A$2:$A$30,BV$207)/1000,SUMIFS(Gögn!$I$2:$I$11876,Gögn!$F$2:$F$11876,$A143,Gögn!$A$2:$A$11876,BV$207)))</f>
        <v>0.5</v>
      </c>
      <c r="BW143" s="33">
        <f>IF(BW$8="Bayern",SUMIFS(Erl.Gögn!$H$2:$H$30,Erl.Gögn!$E$2:$E$30,$A143,Erl.Gögn!$A$2:$A$30,BW$207)/1000,IF(BW$8="Allianz",SUMIFS(Erl.Gögn!$H$2:$H$30,Erl.Gögn!$E$2:$E$30,$A143,Erl.Gögn!$A$2:$A$30,BW$207)/1000,SUMIFS(Gögn!$I$2:$I$11876,Gögn!$F$2:$F$11876,$A143,Gögn!$A$2:$A$11876,BW$207)))</f>
        <v>5.0999999999999996</v>
      </c>
      <c r="BX143" s="33">
        <f>IF(BX$8="Bayern",SUMIFS(Erl.Gögn!$H$2:$H$30,Erl.Gögn!$E$2:$E$30,$A143,Erl.Gögn!$A$2:$A$30,BX$207)/1000,IF(BX$8="Allianz",SUMIFS(Erl.Gögn!$H$2:$H$30,Erl.Gögn!$E$2:$E$30,$A143,Erl.Gögn!$A$2:$A$30,BX$207)/1000,SUMIFS(Gögn!$I$2:$I$11876,Gögn!$F$2:$F$11876,$A143,Gögn!$A$2:$A$11876,BX$207)))</f>
        <v>8.6</v>
      </c>
      <c r="BY143" s="33">
        <f>IF(BY$8="Bayern",SUMIFS(Erl.Gögn!$H$2:$H$30,Erl.Gögn!$E$2:$E$30,$A143,Erl.Gögn!$A$2:$A$30,BY$207)/1000,IF(BY$8="Allianz",SUMIFS(Erl.Gögn!$H$2:$H$30,Erl.Gögn!$E$2:$E$30,$A143,Erl.Gögn!$A$2:$A$30,BY$207)/1000,SUMIFS(Gögn!$I$2:$I$11876,Gögn!$F$2:$F$11876,$A143,Gögn!$A$2:$A$11876,BY$207)))</f>
        <v>9.4</v>
      </c>
      <c r="BZ143" s="33">
        <f>IF(BZ$8="Bayern",SUMIFS(Erl.Gögn!$H$2:$H$30,Erl.Gögn!$E$2:$E$30,$A143,Erl.Gögn!$A$2:$A$30,BZ$207)/1000,IF(BZ$8="Allianz",SUMIFS(Erl.Gögn!$H$2:$H$30,Erl.Gögn!$E$2:$E$30,$A143,Erl.Gögn!$A$2:$A$30,BZ$207)/1000,SUMIFS(Gögn!$I$2:$I$11876,Gögn!$F$2:$F$11876,$A143,Gögn!$A$2:$A$11876,BZ$207)))</f>
        <v>13.3</v>
      </c>
      <c r="CA143" s="33">
        <f>IF(CA$8="Bayern",SUMIFS(Erl.Gögn!$H$2:$H$30,Erl.Gögn!$E$2:$E$30,$A143,Erl.Gögn!$A$2:$A$30,CA$207),IF(CA$8="Allianz",SUMIFS(Erl.Gögn!$H$2:$H$30,Erl.Gögn!$E$2:$E$30,$A143,Erl.Gögn!$A$2:$A$30,CA$207),SUMIFS(Gögn!$I$2:$I$11876,Gögn!$F$2:$F$11876,$A143,Gögn!$A$2:$A$11876,CA$207)))</f>
        <v>-4.8099999999999996</v>
      </c>
      <c r="CB143" s="33">
        <f>IF(CB$8="Bayern",SUMIFS(Erl.Gögn!$H$2:$H$30,Erl.Gögn!$E$2:$E$30,$A143,Erl.Gögn!$A$2:$A$30,CB$207),IF(CB$8="Allianz",SUMIFS(Erl.Gögn!$H$2:$H$30,Erl.Gögn!$E$2:$E$30,$A143,Erl.Gögn!$A$2:$A$30,CB$207),SUMIFS(Gögn!$I$2:$I$11876,Gögn!$F$2:$F$11876,$A143,Gögn!$A$2:$A$11876,CB$207)))</f>
        <v>7.5</v>
      </c>
      <c r="CC143" s="33">
        <f>IF(CC$8="Bayern",SUMIFS(Erl.Gögn!$H$2:$H$30,Erl.Gögn!$E$2:$E$30,$A143,Erl.Gögn!$A$2:$A$30,CC$207),IF(CC$8="Allianz",SUMIFS(Erl.Gögn!$H$2:$H$30,Erl.Gögn!$E$2:$E$30,$A143,Erl.Gögn!$A$2:$A$30,CC$207),SUMIFS(Gögn!$I$2:$I$11876,Gögn!$F$2:$F$11876,$A143,Gögn!$A$2:$A$11876,CC$207)))</f>
        <v>-6.85</v>
      </c>
      <c r="CD143" s="33">
        <f>IF(CD$8="Bayern",SUMIFS(Erl.Gögn!$H$2:$H$30,Erl.Gögn!$E$2:$E$30,$A143,Erl.Gögn!$A$2:$A$30,CD$207),IF(CD$8="Allianz",SUMIFS(Erl.Gögn!$H$2:$H$30,Erl.Gögn!$E$2:$E$30,$A143,Erl.Gögn!$A$2:$A$30,CD$207),SUMIFS(Gögn!$I$2:$I$11876,Gögn!$F$2:$F$11876,$A143,Gögn!$A$2:$A$11876,CD$207)))</f>
        <v>2.8</v>
      </c>
    </row>
    <row r="144" spans="1:82" ht="15" customHeight="1">
      <c r="A144" s="19" t="s">
        <v>51</v>
      </c>
      <c r="B144" s="19"/>
      <c r="C144" s="25" t="s">
        <v>302</v>
      </c>
      <c r="D144" s="32">
        <f>IFERROR(SUMPRODUCT(E144:CD144,$E$83:$CD$83)/SUM($E$83:$CD$83),"")</f>
        <v>5.675783754876802</v>
      </c>
      <c r="E144" s="32">
        <f>IF(E$8="Bayern",SUMIFS(Erl.Gögn!$H$2:$H$30,Erl.Gögn!$E$2:$E$30,$A144,Erl.Gögn!$A$2:$A$30,E$207)/1000,IF(E$8="Allianz",SUMIFS(Erl.Gögn!$H$2:$H$30,Erl.Gögn!$E$2:$E$30,$A144,Erl.Gögn!$A$2:$A$30,E$207)/1000,SUMIFS(Gögn!$I$2:$I$11876,Gögn!$F$2:$F$11876,$A144,Gögn!$A$2:$A$11876,E$207)))</f>
        <v>10.1</v>
      </c>
      <c r="F144" s="32">
        <f>IF(F$8="Bayern",SUMIFS(Erl.Gögn!$H$2:$H$30,Erl.Gögn!$E$2:$E$30,$A144,Erl.Gögn!$A$2:$A$30,F$207)/1000,IF(F$8="Allianz",SUMIFS(Erl.Gögn!$H$2:$H$30,Erl.Gögn!$E$2:$E$30,$A144,Erl.Gögn!$A$2:$A$30,F$207)/1000,SUMIFS(Gögn!$I$2:$I$11876,Gögn!$F$2:$F$11876,$A144,Gögn!$A$2:$A$11876,F$207)))</f>
        <v>8.4</v>
      </c>
      <c r="G144" s="32">
        <f>IF(G$8="Bayern",SUMIFS(Erl.Gögn!$H$2:$H$30,Erl.Gögn!$E$2:$E$30,$A144,Erl.Gögn!$A$2:$A$30,G$207)/1000,IF(G$8="Allianz",SUMIFS(Erl.Gögn!$H$2:$H$30,Erl.Gögn!$E$2:$E$30,$A144,Erl.Gögn!$A$2:$A$30,G$207)/1000,SUMIFS(Gögn!$I$2:$I$11876,Gögn!$F$2:$F$11876,$A144,Gögn!$A$2:$A$11876,G$207)))</f>
        <v>4.7</v>
      </c>
      <c r="H144" s="32">
        <f>IF(H$8="Bayern",SUMIFS(Erl.Gögn!$H$2:$H$30,Erl.Gögn!$E$2:$E$30,$A144,Erl.Gögn!$A$2:$A$30,H$207)/1000,IF(H$8="Allianz",SUMIFS(Erl.Gögn!$H$2:$H$30,Erl.Gögn!$E$2:$E$30,$A144,Erl.Gögn!$A$2:$A$30,H$207)/1000,SUMIFS(Gögn!$I$2:$I$11876,Gögn!$F$2:$F$11876,$A144,Gögn!$A$2:$A$11876,H$207)))</f>
        <v>2</v>
      </c>
      <c r="I144" s="32">
        <f>IF(I$8="Bayern",SUMIFS(Erl.Gögn!$H$2:$H$30,Erl.Gögn!$E$2:$E$30,$A144,Erl.Gögn!$A$2:$A$30,I$207)/1000,IF(I$8="Allianz",SUMIFS(Erl.Gögn!$H$2:$H$30,Erl.Gögn!$E$2:$E$30,$A144,Erl.Gögn!$A$2:$A$30,I$207)/1000,SUMIFS(Gögn!$I$2:$I$11876,Gögn!$F$2:$F$11876,$A144,Gögn!$A$2:$A$11876,I$207)))</f>
        <v>1.1000000000000001</v>
      </c>
      <c r="J144" s="32">
        <f>IF(J$8="Bayern",SUMIFS(Erl.Gögn!$H$2:$H$30,Erl.Gögn!$E$2:$E$30,$A144,Erl.Gögn!$A$2:$A$30,J$207)/1000,IF(J$8="Allianz",SUMIFS(Erl.Gögn!$H$2:$H$30,Erl.Gögn!$E$2:$E$30,$A144,Erl.Gögn!$A$2:$A$30,J$207)/1000,SUMIFS(Gögn!$I$2:$I$11876,Gögn!$F$2:$F$11876,$A144,Gögn!$A$2:$A$11876,J$207)))</f>
        <v>3.6</v>
      </c>
      <c r="K144" s="32">
        <f>IF(K$8="Bayern",SUMIFS(Erl.Gögn!$H$2:$H$30,Erl.Gögn!$E$2:$E$30,$A144,Erl.Gögn!$A$2:$A$30,K$207)/1000,IF(K$8="Allianz",SUMIFS(Erl.Gögn!$H$2:$H$30,Erl.Gögn!$E$2:$E$30,$A144,Erl.Gögn!$A$2:$A$30,K$207)/1000,SUMIFS(Gögn!$I$2:$I$11876,Gögn!$F$2:$F$11876,$A144,Gögn!$A$2:$A$11876,K$207)))</f>
        <v>0.8</v>
      </c>
      <c r="L144" s="32">
        <f>IF(L$8="Bayern",SUMIFS(Erl.Gögn!$H$2:$H$30,Erl.Gögn!$E$2:$E$30,$A144,Erl.Gögn!$A$2:$A$30,L$207)/1000,IF(L$8="Allianz",SUMIFS(Erl.Gögn!$H$2:$H$30,Erl.Gögn!$E$2:$E$30,$A144,Erl.Gögn!$A$2:$A$30,L$207)/1000,SUMIFS(Gögn!$I$2:$I$11876,Gögn!$F$2:$F$11876,$A144,Gögn!$A$2:$A$11876,L$207)))</f>
        <v>8.9</v>
      </c>
      <c r="M144" s="32">
        <f>IF(M$8="Bayern",SUMIFS(Erl.Gögn!$H$2:$H$30,Erl.Gögn!$E$2:$E$30,$A144,Erl.Gögn!$A$2:$A$30,M$207)/1000,IF(M$8="Allianz",SUMIFS(Erl.Gögn!$H$2:$H$30,Erl.Gögn!$E$2:$E$30,$A144,Erl.Gögn!$A$2:$A$30,M$207)/1000,SUMIFS(Gögn!$I$2:$I$11876,Gögn!$F$2:$F$11876,$A144,Gögn!$A$2:$A$11876,M$207)))</f>
        <v>4.2</v>
      </c>
      <c r="N144" s="32">
        <f>IF(N$8="Bayern",SUMIFS(Erl.Gögn!$H$2:$H$30,Erl.Gögn!$E$2:$E$30,$A144,Erl.Gögn!$A$2:$A$30,N$207)/1000,IF(N$8="Allianz",SUMIFS(Erl.Gögn!$H$2:$H$30,Erl.Gögn!$E$2:$E$30,$A144,Erl.Gögn!$A$2:$A$30,N$207)/1000,SUMIFS(Gögn!$I$2:$I$11876,Gögn!$F$2:$F$11876,$A144,Gögn!$A$2:$A$11876,N$207)))</f>
        <v>9.9</v>
      </c>
      <c r="O144" s="32">
        <f>IF(O$8="Bayern",SUMIFS(Erl.Gögn!$H$2:$H$30,Erl.Gögn!$E$2:$E$30,$A144,Erl.Gögn!$A$2:$A$30,O$207)/1000,IF(O$8="Allianz",SUMIFS(Erl.Gögn!$H$2:$H$30,Erl.Gögn!$E$2:$E$30,$A144,Erl.Gögn!$A$2:$A$30,O$207)/1000,SUMIFS(Gögn!$I$2:$I$11876,Gögn!$F$2:$F$11876,$A144,Gögn!$A$2:$A$11876,O$207)))</f>
        <v>8.5</v>
      </c>
      <c r="P144" s="32">
        <f>IF(P$8="Bayern",SUMIFS(Erl.Gögn!$H$2:$H$30,Erl.Gögn!$E$2:$E$30,$A144,Erl.Gögn!$A$2:$A$30,P$207)/1000,IF(P$8="Allianz",SUMIFS(Erl.Gögn!$H$2:$H$30,Erl.Gögn!$E$2:$E$30,$A144,Erl.Gögn!$A$2:$A$30,P$207)/1000,SUMIFS(Gögn!$I$2:$I$11876,Gögn!$F$2:$F$11876,$A144,Gögn!$A$2:$A$11876,P$207)))</f>
        <v>6.7</v>
      </c>
      <c r="Q144" s="32">
        <f>IF(Q$8="Bayern",SUMIFS(Erl.Gögn!$H$2:$H$30,Erl.Gögn!$E$2:$E$30,$A144,Erl.Gögn!$A$2:$A$30,Q$207)/1000,IF(Q$8="Allianz",SUMIFS(Erl.Gögn!$H$2:$H$30,Erl.Gögn!$E$2:$E$30,$A144,Erl.Gögn!$A$2:$A$30,Q$207)/1000,SUMIFS(Gögn!$I$2:$I$11876,Gögn!$F$2:$F$11876,$A144,Gögn!$A$2:$A$11876,Q$207)))</f>
        <v>5.0999999999999996</v>
      </c>
      <c r="R144" s="32">
        <f>IF(R$8="Bayern",SUMIFS(Erl.Gögn!$H$2:$H$30,Erl.Gögn!$E$2:$E$30,$A144,Erl.Gögn!$A$2:$A$30,R$207)/1000,IF(R$8="Allianz",SUMIFS(Erl.Gögn!$H$2:$H$30,Erl.Gögn!$E$2:$E$30,$A144,Erl.Gögn!$A$2:$A$30,R$207)/1000,SUMIFS(Gögn!$I$2:$I$11876,Gögn!$F$2:$F$11876,$A144,Gögn!$A$2:$A$11876,R$207)))</f>
        <v>1.2</v>
      </c>
      <c r="S144" s="32">
        <f>IF(S$8="Bayern",SUMIFS(Erl.Gögn!$H$2:$H$30,Erl.Gögn!$E$2:$E$30,$A144,Erl.Gögn!$A$2:$A$30,S$207)/1000,IF(S$8="Allianz",SUMIFS(Erl.Gögn!$H$2:$H$30,Erl.Gögn!$E$2:$E$30,$A144,Erl.Gögn!$A$2:$A$30,S$207)/1000,SUMIFS(Gögn!$I$2:$I$11876,Gögn!$F$2:$F$11876,$A144,Gögn!$A$2:$A$11876,S$207)))</f>
        <v>8.49</v>
      </c>
      <c r="T144" s="32">
        <f>IF(T$8="Bayern",SUMIFS(Erl.Gögn!$H$2:$H$30,Erl.Gögn!$E$2:$E$30,$A144,Erl.Gögn!$A$2:$A$30,T$207)/1000,IF(T$8="Allianz",SUMIFS(Erl.Gögn!$H$2:$H$30,Erl.Gögn!$E$2:$E$30,$A144,Erl.Gögn!$A$2:$A$30,T$207)/1000,SUMIFS(Gögn!$I$2:$I$11876,Gögn!$F$2:$F$11876,$A144,Gögn!$A$2:$A$11876,T$207)))</f>
        <v>1.21</v>
      </c>
      <c r="U144" s="32">
        <f>IF(U$8="Bayern",SUMIFS(Erl.Gögn!$H$2:$H$30,Erl.Gögn!$E$2:$E$30,$A144,Erl.Gögn!$A$2:$A$30,U$207)/1000,IF(U$8="Allianz",SUMIFS(Erl.Gögn!$H$2:$H$30,Erl.Gögn!$E$2:$E$30,$A144,Erl.Gögn!$A$2:$A$30,U$207)/1000,SUMIFS(Gögn!$I$2:$I$11876,Gögn!$F$2:$F$11876,$A144,Gögn!$A$2:$A$11876,U$207)))</f>
        <v>3.82</v>
      </c>
      <c r="V144" s="32">
        <f>IF(V$8="Bayern",SUMIFS(Erl.Gögn!$H$2:$H$30,Erl.Gögn!$E$2:$E$30,$A144,Erl.Gögn!$A$2:$A$30,V$207)/1000,IF(V$8="Allianz",SUMIFS(Erl.Gögn!$H$2:$H$30,Erl.Gögn!$E$2:$E$30,$A144,Erl.Gögn!$A$2:$A$30,V$207)/1000,SUMIFS(Gögn!$I$2:$I$11876,Gögn!$F$2:$F$11876,$A144,Gögn!$A$2:$A$11876,V$207)))</f>
        <v>0</v>
      </c>
      <c r="W144" s="32">
        <f>IF(W$8="Bayern",SUMIFS(Erl.Gögn!$H$2:$H$30,Erl.Gögn!$E$2:$E$30,$A144,Erl.Gögn!$A$2:$A$30,W$207)/1000,IF(W$8="Allianz",SUMIFS(Erl.Gögn!$H$2:$H$30,Erl.Gögn!$E$2:$E$30,$A144,Erl.Gögn!$A$2:$A$30,W$207)/1000,SUMIFS(Gögn!$I$2:$I$11876,Gögn!$F$2:$F$11876,$A144,Gögn!$A$2:$A$11876,W$207)))</f>
        <v>0</v>
      </c>
      <c r="X144" s="32">
        <f>IF(X$8="Bayern",SUMIFS(Erl.Gögn!$H$2:$H$30,Erl.Gögn!$E$2:$E$30,$A144,Erl.Gögn!$A$2:$A$30,X$207)/1000,IF(X$8="Allianz",SUMIFS(Erl.Gögn!$H$2:$H$30,Erl.Gögn!$E$2:$E$30,$A144,Erl.Gögn!$A$2:$A$30,X$207)/1000,SUMIFS(Gögn!$I$2:$I$11876,Gögn!$F$2:$F$11876,$A144,Gögn!$A$2:$A$11876,X$207)))</f>
        <v>6.63</v>
      </c>
      <c r="Y144" s="32">
        <f>IF(Y$8="Bayern",SUMIFS(Erl.Gögn!$H$2:$H$30,Erl.Gögn!$E$2:$E$30,$A144,Erl.Gögn!$A$2:$A$30,Y$207)/1000,IF(Y$8="Allianz",SUMIFS(Erl.Gögn!$H$2:$H$30,Erl.Gögn!$E$2:$E$30,$A144,Erl.Gögn!$A$2:$A$30,Y$207)/1000,SUMIFS(Gögn!$I$2:$I$11876,Gögn!$F$2:$F$11876,$A144,Gögn!$A$2:$A$11876,Y$207)))</f>
        <v>8.1</v>
      </c>
      <c r="Z144" s="32">
        <f>IF(Z$8="Bayern",SUMIFS(Erl.Gögn!$H$2:$H$30,Erl.Gögn!$E$2:$E$30,$A144,Erl.Gögn!$A$2:$A$30,Z$207)/1000,IF(Z$8="Allianz",SUMIFS(Erl.Gögn!$H$2:$H$30,Erl.Gögn!$E$2:$E$30,$A144,Erl.Gögn!$A$2:$A$30,Z$207)/1000,SUMIFS(Gögn!$I$2:$I$11876,Gögn!$F$2:$F$11876,$A144,Gögn!$A$2:$A$11876,Z$207)))</f>
        <v>5.8</v>
      </c>
      <c r="AA144" s="32">
        <f>IF(AA$8="Bayern",SUMIFS(Erl.Gögn!$H$2:$H$30,Erl.Gögn!$E$2:$E$30,$A144,Erl.Gögn!$A$2:$A$30,AA$207)/1000,IF(AA$8="Allianz",SUMIFS(Erl.Gögn!$H$2:$H$30,Erl.Gögn!$E$2:$E$30,$A144,Erl.Gögn!$A$2:$A$30,AA$207)/1000,SUMIFS(Gögn!$I$2:$I$11876,Gögn!$F$2:$F$11876,$A144,Gögn!$A$2:$A$11876,AA$207)))</f>
        <v>3.7</v>
      </c>
      <c r="AB144" s="32">
        <f>IF(AB$8="Bayern",SUMIFS(Erl.Gögn!$H$2:$H$30,Erl.Gögn!$E$2:$E$30,$A144,Erl.Gögn!$A$2:$A$30,AB$207)/1000,IF(AB$8="Allianz",SUMIFS(Erl.Gögn!$H$2:$H$30,Erl.Gögn!$E$2:$E$30,$A144,Erl.Gögn!$A$2:$A$30,AB$207)/1000,SUMIFS(Gögn!$I$2:$I$11876,Gögn!$F$2:$F$11876,$A144,Gögn!$A$2:$A$11876,AB$207)))</f>
        <v>8.9</v>
      </c>
      <c r="AC144" s="32">
        <f>IF(AC$8="Bayern",SUMIFS(Erl.Gögn!$H$2:$H$30,Erl.Gögn!$E$2:$E$30,$A144,Erl.Gögn!$A$2:$A$30,AC$207)/1000,IF(AC$8="Allianz",SUMIFS(Erl.Gögn!$H$2:$H$30,Erl.Gögn!$E$2:$E$30,$A144,Erl.Gögn!$A$2:$A$30,AC$207)/1000,SUMIFS(Gögn!$I$2:$I$11876,Gögn!$F$2:$F$11876,$A144,Gögn!$A$2:$A$11876,AC$207)))</f>
        <v>0</v>
      </c>
      <c r="AD144" s="32">
        <f>IF(AD$8="Bayern",SUMIFS(Erl.Gögn!$H$2:$H$30,Erl.Gögn!$E$2:$E$30,$A144,Erl.Gögn!$A$2:$A$30,AD$207)/1000,IF(AD$8="Allianz",SUMIFS(Erl.Gögn!$H$2:$H$30,Erl.Gögn!$E$2:$E$30,$A144,Erl.Gögn!$A$2:$A$30,AD$207)/1000,SUMIFS(Gögn!$I$2:$I$11876,Gögn!$F$2:$F$11876,$A144,Gögn!$A$2:$A$11876,AD$207)))</f>
        <v>7.5</v>
      </c>
      <c r="AE144" s="32">
        <f>IF(AE$8="Bayern",SUMIFS(Erl.Gögn!$H$2:$H$30,Erl.Gögn!$E$2:$E$30,$A144,Erl.Gögn!$A$2:$A$30,AE$207)/1000,IF(AE$8="Allianz",SUMIFS(Erl.Gögn!$H$2:$H$30,Erl.Gögn!$E$2:$E$30,$A144,Erl.Gögn!$A$2:$A$30,AE$207)/1000,SUMIFS(Gögn!$I$2:$I$11876,Gögn!$F$2:$F$11876,$A144,Gögn!$A$2:$A$11876,AE$207)))</f>
        <v>6</v>
      </c>
      <c r="AF144" s="32">
        <f>IF(AF$8="Bayern",SUMIFS(Erl.Gögn!$H$2:$H$30,Erl.Gögn!$E$2:$E$30,$A144,Erl.Gögn!$A$2:$A$30,AF$207)/1000,IF(AF$8="Allianz",SUMIFS(Erl.Gögn!$H$2:$H$30,Erl.Gögn!$E$2:$E$30,$A144,Erl.Gögn!$A$2:$A$30,AF$207)/1000,SUMIFS(Gögn!$I$2:$I$11876,Gögn!$F$2:$F$11876,$A144,Gögn!$A$2:$A$11876,AF$207)))</f>
        <v>1.2</v>
      </c>
      <c r="AG144" s="32">
        <f>IF(AG$8="Bayern",SUMIFS(Erl.Gögn!$H$2:$H$30,Erl.Gögn!$E$2:$E$30,$A144,Erl.Gögn!$A$2:$A$30,AG$207)/1000,IF(AG$8="Allianz",SUMIFS(Erl.Gögn!$H$2:$H$30,Erl.Gögn!$E$2:$E$30,$A144,Erl.Gögn!$A$2:$A$30,AG$207)/1000,SUMIFS(Gögn!$I$2:$I$11876,Gögn!$F$2:$F$11876,$A144,Gögn!$A$2:$A$11876,AG$207)))</f>
        <v>8.43</v>
      </c>
      <c r="AH144" s="32">
        <f>IF(AH$8="Bayern",SUMIFS(Erl.Gögn!$H$2:$H$30,Erl.Gögn!$E$2:$E$30,$A144,Erl.Gögn!$A$2:$A$30,AH$207)/1000,IF(AH$8="Allianz",SUMIFS(Erl.Gögn!$H$2:$H$30,Erl.Gögn!$E$2:$E$30,$A144,Erl.Gögn!$A$2:$A$30,AH$207)/1000,SUMIFS(Gögn!$I$2:$I$11876,Gögn!$F$2:$F$11876,$A144,Gögn!$A$2:$A$11876,AH$207)))</f>
        <v>0</v>
      </c>
      <c r="AI144" s="32">
        <f>IF(AI$8="Bayern",SUMIFS(Erl.Gögn!$H$2:$H$30,Erl.Gögn!$E$2:$E$30,$A144,Erl.Gögn!$A$2:$A$30,AI$207)/1000,IF(AI$8="Allianz",SUMIFS(Erl.Gögn!$H$2:$H$30,Erl.Gögn!$E$2:$E$30,$A144,Erl.Gögn!$A$2:$A$30,AI$207)/1000,SUMIFS(Gögn!$I$2:$I$11876,Gögn!$F$2:$F$11876,$A144,Gögn!$A$2:$A$11876,AI$207)))</f>
        <v>0.7</v>
      </c>
      <c r="AJ144" s="32">
        <f>IF(AJ$8="Bayern",SUMIFS(Erl.Gögn!$H$2:$H$30,Erl.Gögn!$E$2:$E$30,$A144,Erl.Gögn!$A$2:$A$30,AJ$207)/1000,IF(AJ$8="Allianz",SUMIFS(Erl.Gögn!$H$2:$H$30,Erl.Gögn!$E$2:$E$30,$A144,Erl.Gögn!$A$2:$A$30,AJ$207)/1000,SUMIFS(Gögn!$I$2:$I$11876,Gögn!$F$2:$F$11876,$A144,Gögn!$A$2:$A$11876,AJ$207)))</f>
        <v>1.34</v>
      </c>
      <c r="AK144" s="32">
        <f>IF(AK$8="Bayern",SUMIFS(Erl.Gögn!$H$2:$H$30,Erl.Gögn!$E$2:$E$30,$A144,Erl.Gögn!$A$2:$A$30,AK$207)/1000,IF(AK$8="Allianz",SUMIFS(Erl.Gögn!$H$2:$H$30,Erl.Gögn!$E$2:$E$30,$A144,Erl.Gögn!$A$2:$A$30,AK$207)/1000,SUMIFS(Gögn!$I$2:$I$11876,Gögn!$F$2:$F$11876,$A144,Gögn!$A$2:$A$11876,AK$207)))</f>
        <v>2.87</v>
      </c>
      <c r="AL144" s="32">
        <f>IF(AL$8="Bayern",SUMIFS(Erl.Gögn!$H$2:$H$30,Erl.Gögn!$E$2:$E$30,$A144,Erl.Gögn!$A$2:$A$30,AL$207)/1000,IF(AL$8="Allianz",SUMIFS(Erl.Gögn!$H$2:$H$30,Erl.Gögn!$E$2:$E$30,$A144,Erl.Gögn!$A$2:$A$30,AL$207)/1000,SUMIFS(Gögn!$I$2:$I$11876,Gögn!$F$2:$F$11876,$A144,Gögn!$A$2:$A$11876,AL$207)))</f>
        <v>2.66</v>
      </c>
      <c r="AM144" s="32">
        <f>IF(AM$8="Bayern",SUMIFS(Erl.Gögn!$H$2:$H$30,Erl.Gögn!$E$2:$E$30,$A144,Erl.Gögn!$A$2:$A$30,AM$207)/1000,IF(AM$8="Allianz",SUMIFS(Erl.Gögn!$H$2:$H$30,Erl.Gögn!$E$2:$E$30,$A144,Erl.Gögn!$A$2:$A$30,AM$207)/1000,SUMIFS(Gögn!$I$2:$I$11876,Gögn!$F$2:$F$11876,$A144,Gögn!$A$2:$A$11876,AM$207)))</f>
        <v>3.58</v>
      </c>
      <c r="AN144" s="32">
        <f>IF(AN$8="Bayern",SUMIFS(Erl.Gögn!$H$2:$H$30,Erl.Gögn!$E$2:$E$30,$A144,Erl.Gögn!$A$2:$A$30,AN$207)/1000,IF(AN$8="Allianz",SUMIFS(Erl.Gögn!$H$2:$H$30,Erl.Gögn!$E$2:$E$30,$A144,Erl.Gögn!$A$2:$A$30,AN$207)/1000,SUMIFS(Gögn!$I$2:$I$11876,Gögn!$F$2:$F$11876,$A144,Gögn!$A$2:$A$11876,AN$207)))</f>
        <v>4.4800000000000004</v>
      </c>
      <c r="AO144" s="32">
        <f>IF(AO$8="Bayern",SUMIFS(Erl.Gögn!$H$2:$H$30,Erl.Gögn!$E$2:$E$30,$A144,Erl.Gögn!$A$2:$A$30,AO$207)/1000,IF(AO$8="Allianz",SUMIFS(Erl.Gögn!$H$2:$H$30,Erl.Gögn!$E$2:$E$30,$A144,Erl.Gögn!$A$2:$A$30,AO$207)/1000,SUMIFS(Gögn!$I$2:$I$11876,Gögn!$F$2:$F$11876,$A144,Gögn!$A$2:$A$11876,AO$207)))</f>
        <v>5.71</v>
      </c>
      <c r="AP144" s="32">
        <f>IF(AP$8="Bayern",SUMIFS(Erl.Gögn!$H$2:$H$30,Erl.Gögn!$E$2:$E$30,$A144,Erl.Gögn!$A$2:$A$30,AP$207)/1000,IF(AP$8="Allianz",SUMIFS(Erl.Gögn!$H$2:$H$30,Erl.Gögn!$E$2:$E$30,$A144,Erl.Gögn!$A$2:$A$30,AP$207)/1000,SUMIFS(Gögn!$I$2:$I$11876,Gögn!$F$2:$F$11876,$A144,Gögn!$A$2:$A$11876,AP$207)))</f>
        <v>0</v>
      </c>
      <c r="AQ144" s="32">
        <f>IF(AQ$8="Bayern",SUMIFS(Erl.Gögn!$H$2:$H$30,Erl.Gögn!$E$2:$E$30,$A144,Erl.Gögn!$A$2:$A$30,AQ$207)/1000,IF(AQ$8="Allianz",SUMIFS(Erl.Gögn!$H$2:$H$30,Erl.Gögn!$E$2:$E$30,$A144,Erl.Gögn!$A$2:$A$30,AQ$207)/1000,SUMIFS(Gögn!$I$2:$I$11876,Gögn!$F$2:$F$11876,$A144,Gögn!$A$2:$A$11876,AQ$207)))</f>
        <v>7.44</v>
      </c>
      <c r="AR144" s="32">
        <f>IF(AR$8="Bayern",SUMIFS(Erl.Gögn!$H$2:$H$30,Erl.Gögn!$E$2:$E$30,$A144,Erl.Gögn!$A$2:$A$30,AR$207)/1000,IF(AR$8="Allianz",SUMIFS(Erl.Gögn!$H$2:$H$30,Erl.Gögn!$E$2:$E$30,$A144,Erl.Gögn!$A$2:$A$30,AR$207)/1000,SUMIFS(Gögn!$I$2:$I$11876,Gögn!$F$2:$F$11876,$A144,Gögn!$A$2:$A$11876,AR$207)))</f>
        <v>6.46</v>
      </c>
      <c r="AS144" s="32">
        <f>IF(AS$8="Bayern",SUMIFS(Erl.Gögn!$H$2:$H$30,Erl.Gögn!$E$2:$E$30,$A144,Erl.Gögn!$A$2:$A$30,AS$207)/1000,IF(AS$8="Allianz",SUMIFS(Erl.Gögn!$H$2:$H$30,Erl.Gögn!$E$2:$E$30,$A144,Erl.Gögn!$A$2:$A$30,AS$207)/1000,SUMIFS(Gögn!$I$2:$I$11876,Gögn!$F$2:$F$11876,$A144,Gögn!$A$2:$A$11876,AS$207)))</f>
        <v>5.51</v>
      </c>
      <c r="AT144" s="32">
        <f>IF(AT$8="Bayern",SUMIFS(Erl.Gögn!$H$2:$H$30,Erl.Gögn!$E$2:$E$30,$A144,Erl.Gögn!$A$2:$A$30,AT$207)/1000,IF(AT$8="Allianz",SUMIFS(Erl.Gögn!$H$2:$H$30,Erl.Gögn!$E$2:$E$30,$A144,Erl.Gögn!$A$2:$A$30,AT$207)/1000,SUMIFS(Gögn!$I$2:$I$11876,Gögn!$F$2:$F$11876,$A144,Gögn!$A$2:$A$11876,AT$207)))</f>
        <v>2.17</v>
      </c>
      <c r="AU144" s="32">
        <f>IF(AU$8="Bayern",SUMIFS(Erl.Gögn!$H$2:$H$30,Erl.Gögn!$E$2:$E$30,$A144,Erl.Gögn!$A$2:$A$30,AU$207)/1000,IF(AU$8="Allianz",SUMIFS(Erl.Gögn!$H$2:$H$30,Erl.Gögn!$E$2:$E$30,$A144,Erl.Gögn!$A$2:$A$30,AU$207)/1000,SUMIFS(Gögn!$I$2:$I$11876,Gögn!$F$2:$F$11876,$A144,Gögn!$A$2:$A$11876,AU$207)))</f>
        <v>0</v>
      </c>
      <c r="AV144" s="32">
        <f>IF(AV$8="Bayern",SUMIFS(Erl.Gögn!$H$2:$H$30,Erl.Gögn!$E$2:$E$30,$A144,Erl.Gögn!$A$2:$A$30,AV$207)/1000,IF(AV$8="Allianz",SUMIFS(Erl.Gögn!$H$2:$H$30,Erl.Gögn!$E$2:$E$30,$A144,Erl.Gögn!$A$2:$A$30,AV$207)/1000,SUMIFS(Gögn!$I$2:$I$11876,Gögn!$F$2:$F$11876,$A144,Gögn!$A$2:$A$11876,AV$207)))</f>
        <v>0</v>
      </c>
      <c r="AW144" s="32">
        <f>IF(AW$8="Bayern",SUMIFS(Erl.Gögn!$H$2:$H$30,Erl.Gögn!$E$2:$E$30,$A144,Erl.Gögn!$A$2:$A$30,AW$207)/1000,IF(AW$8="Allianz",SUMIFS(Erl.Gögn!$H$2:$H$30,Erl.Gögn!$E$2:$E$30,$A144,Erl.Gögn!$A$2:$A$30,AW$207)/1000,SUMIFS(Gögn!$I$2:$I$11876,Gögn!$F$2:$F$11876,$A144,Gögn!$A$2:$A$11876,AW$207)))</f>
        <v>0</v>
      </c>
      <c r="AX144" s="32">
        <f>IF(AX$8="Bayern",SUMIFS(Erl.Gögn!$H$2:$H$30,Erl.Gögn!$E$2:$E$30,$A144,Erl.Gögn!$A$2:$A$30,AX$207)/1000,IF(AX$8="Allianz",SUMIFS(Erl.Gögn!$H$2:$H$30,Erl.Gögn!$E$2:$E$30,$A144,Erl.Gögn!$A$2:$A$30,AX$207)/1000,SUMIFS(Gögn!$I$2:$I$11876,Gögn!$F$2:$F$11876,$A144,Gögn!$A$2:$A$11876,AX$207)))</f>
        <v>0</v>
      </c>
      <c r="AY144" s="32">
        <f>IF(AY$8="Bayern",SUMIFS(Erl.Gögn!$H$2:$H$30,Erl.Gögn!$E$2:$E$30,$A144,Erl.Gögn!$A$2:$A$30,AY$207)/1000,IF(AY$8="Allianz",SUMIFS(Erl.Gögn!$H$2:$H$30,Erl.Gögn!$E$2:$E$30,$A144,Erl.Gögn!$A$2:$A$30,AY$207)/1000,SUMIFS(Gögn!$I$2:$I$11876,Gögn!$F$2:$F$11876,$A144,Gögn!$A$2:$A$11876,AY$207)))</f>
        <v>0</v>
      </c>
      <c r="AZ144" s="32">
        <f>IF(AZ$8="Bayern",SUMIFS(Erl.Gögn!$H$2:$H$30,Erl.Gögn!$E$2:$E$30,$A144,Erl.Gögn!$A$2:$A$30,AZ$207)/1000,IF(AZ$8="Allianz",SUMIFS(Erl.Gögn!$H$2:$H$30,Erl.Gögn!$E$2:$E$30,$A144,Erl.Gögn!$A$2:$A$30,AZ$207)/1000,SUMIFS(Gögn!$I$2:$I$11876,Gögn!$F$2:$F$11876,$A144,Gögn!$A$2:$A$11876,AZ$207)))</f>
        <v>0</v>
      </c>
      <c r="BA144" s="32">
        <f>IF(BA$8="Bayern",SUMIFS(Erl.Gögn!$H$2:$H$30,Erl.Gögn!$E$2:$E$30,$A144,Erl.Gögn!$A$2:$A$30,BA$207)/1000,IF(BA$8="Allianz",SUMIFS(Erl.Gögn!$H$2:$H$30,Erl.Gögn!$E$2:$E$30,$A144,Erl.Gögn!$A$2:$A$30,BA$207)/1000,SUMIFS(Gögn!$I$2:$I$11876,Gögn!$F$2:$F$11876,$A144,Gögn!$A$2:$A$11876,BA$207)))</f>
        <v>0</v>
      </c>
      <c r="BB144" s="32">
        <f>IF(BB$8="Bayern",SUMIFS(Erl.Gögn!$H$2:$H$30,Erl.Gögn!$E$2:$E$30,$A144,Erl.Gögn!$A$2:$A$30,BB$207)/1000,IF(BB$8="Allianz",SUMIFS(Erl.Gögn!$H$2:$H$30,Erl.Gögn!$E$2:$E$30,$A144,Erl.Gögn!$A$2:$A$30,BB$207)/1000,SUMIFS(Gögn!$I$2:$I$11876,Gögn!$F$2:$F$11876,$A144,Gögn!$A$2:$A$11876,BB$207)))</f>
        <v>1.18</v>
      </c>
      <c r="BC144" s="32">
        <f>IF(BC$8="Bayern",SUMIFS(Erl.Gögn!$H$2:$H$30,Erl.Gögn!$E$2:$E$30,$A144,Erl.Gögn!$A$2:$A$30,BC$207)/1000,IF(BC$8="Allianz",SUMIFS(Erl.Gögn!$H$2:$H$30,Erl.Gögn!$E$2:$E$30,$A144,Erl.Gögn!$A$2:$A$30,BC$207)/1000,SUMIFS(Gögn!$I$2:$I$11876,Gögn!$F$2:$F$11876,$A144,Gögn!$A$2:$A$11876,BC$207)))</f>
        <v>-0.28999999999999998</v>
      </c>
      <c r="BD144" s="32">
        <f>IF(BD$8="Bayern",SUMIFS(Erl.Gögn!$H$2:$H$30,Erl.Gögn!$E$2:$E$30,$A144,Erl.Gögn!$A$2:$A$30,BD$207)/1000,IF(BD$8="Allianz",SUMIFS(Erl.Gögn!$H$2:$H$30,Erl.Gögn!$E$2:$E$30,$A144,Erl.Gögn!$A$2:$A$30,BD$207)/1000,SUMIFS(Gögn!$I$2:$I$11876,Gögn!$F$2:$F$11876,$A144,Gögn!$A$2:$A$11876,BD$207)))</f>
        <v>1.4</v>
      </c>
      <c r="BE144" s="32">
        <f>IF(BE$8="Bayern",SUMIFS(Erl.Gögn!$H$2:$H$30,Erl.Gögn!$E$2:$E$30,$A144,Erl.Gögn!$A$2:$A$30,BE$207)/1000,IF(BE$8="Allianz",SUMIFS(Erl.Gögn!$H$2:$H$30,Erl.Gögn!$E$2:$E$30,$A144,Erl.Gögn!$A$2:$A$30,BE$207)/1000,SUMIFS(Gögn!$I$2:$I$11876,Gögn!$F$2:$F$11876,$A144,Gögn!$A$2:$A$11876,BE$207)))</f>
        <v>9.9</v>
      </c>
      <c r="BF144" s="32">
        <f>IF(BF$8="Bayern",SUMIFS(Erl.Gögn!$H$2:$H$30,Erl.Gögn!$E$2:$E$30,$A144,Erl.Gögn!$A$2:$A$30,BF$207)/1000,IF(BF$8="Allianz",SUMIFS(Erl.Gögn!$H$2:$H$30,Erl.Gögn!$E$2:$E$30,$A144,Erl.Gögn!$A$2:$A$30,BF$207)/1000,SUMIFS(Gögn!$I$2:$I$11876,Gögn!$F$2:$F$11876,$A144,Gögn!$A$2:$A$11876,BF$207)))</f>
        <v>4.9000000000000004</v>
      </c>
      <c r="BG144" s="32">
        <f>IF(BG$8="Bayern",SUMIFS(Erl.Gögn!$H$2:$H$30,Erl.Gögn!$E$2:$E$30,$A144,Erl.Gögn!$A$2:$A$30,BG$207)/1000,IF(BG$8="Allianz",SUMIFS(Erl.Gögn!$H$2:$H$30,Erl.Gögn!$E$2:$E$30,$A144,Erl.Gögn!$A$2:$A$30,BG$207)/1000,SUMIFS(Gögn!$I$2:$I$11876,Gögn!$F$2:$F$11876,$A144,Gögn!$A$2:$A$11876,BG$207)))</f>
        <v>1.3</v>
      </c>
      <c r="BH144" s="32">
        <f>IF(BH$8="Bayern",SUMIFS(Erl.Gögn!$H$2:$H$30,Erl.Gögn!$E$2:$E$30,$A144,Erl.Gögn!$A$2:$A$30,BH$207)/1000,IF(BH$8="Allianz",SUMIFS(Erl.Gögn!$H$2:$H$30,Erl.Gögn!$E$2:$E$30,$A144,Erl.Gögn!$A$2:$A$30,BH$207)/1000,SUMIFS(Gögn!$I$2:$I$11876,Gögn!$F$2:$F$11876,$A144,Gögn!$A$2:$A$11876,BH$207)))</f>
        <v>5.91</v>
      </c>
      <c r="BI144" s="32">
        <f>IF(BI$8="Bayern",SUMIFS(Erl.Gögn!$H$2:$H$30,Erl.Gögn!$E$2:$E$30,$A144,Erl.Gögn!$A$2:$A$30,BI$207)/1000,IF(BI$8="Allianz",SUMIFS(Erl.Gögn!$H$2:$H$30,Erl.Gögn!$E$2:$E$30,$A144,Erl.Gögn!$A$2:$A$30,BI$207)/1000,SUMIFS(Gögn!$I$2:$I$11876,Gögn!$F$2:$F$11876,$A144,Gögn!$A$2:$A$11876,BI$207)))</f>
        <v>0</v>
      </c>
      <c r="BJ144" s="32">
        <f>IF(BJ$8="Bayern",SUMIFS(Erl.Gögn!$H$2:$H$30,Erl.Gögn!$E$2:$E$30,$A144,Erl.Gögn!$A$2:$A$30,BJ$207)/1000,IF(BJ$8="Allianz",SUMIFS(Erl.Gögn!$H$2:$H$30,Erl.Gögn!$E$2:$E$30,$A144,Erl.Gögn!$A$2:$A$30,BJ$207)/1000,SUMIFS(Gögn!$I$2:$I$11876,Gögn!$F$2:$F$11876,$A144,Gögn!$A$2:$A$11876,BJ$207)))</f>
        <v>0</v>
      </c>
      <c r="BK144" s="32">
        <f>IF(BK$8="Bayern",SUMIFS(Erl.Gögn!$H$2:$H$30,Erl.Gögn!$E$2:$E$30,$A144,Erl.Gögn!$A$2:$A$30,BK$207)/1000,IF(BK$8="Allianz",SUMIFS(Erl.Gögn!$H$2:$H$30,Erl.Gögn!$E$2:$E$30,$A144,Erl.Gögn!$A$2:$A$30,BK$207)/1000,SUMIFS(Gögn!$I$2:$I$11876,Gögn!$F$2:$F$11876,$A144,Gögn!$A$2:$A$11876,BK$207)))</f>
        <v>0</v>
      </c>
      <c r="BL144" s="32">
        <f>IF(BL$8="Bayern",SUMIFS(Erl.Gögn!$H$2:$H$30,Erl.Gögn!$E$2:$E$30,$A144,Erl.Gögn!$A$2:$A$30,BL$207)/1000,IF(BL$8="Allianz",SUMIFS(Erl.Gögn!$H$2:$H$30,Erl.Gögn!$E$2:$E$30,$A144,Erl.Gögn!$A$2:$A$30,BL$207)/1000,SUMIFS(Gögn!$I$2:$I$11876,Gögn!$F$2:$F$11876,$A144,Gögn!$A$2:$A$11876,BL$207)))</f>
        <v>8.8000000000000007</v>
      </c>
      <c r="BM144" s="32">
        <f>IF(BM$8="Bayern",SUMIFS(Erl.Gögn!$H$2:$H$30,Erl.Gögn!$E$2:$E$30,$A144,Erl.Gögn!$A$2:$A$30,BM$207)/1000,IF(BM$8="Allianz",SUMIFS(Erl.Gögn!$H$2:$H$30,Erl.Gögn!$E$2:$E$30,$A144,Erl.Gögn!$A$2:$A$30,BM$207)/1000,SUMIFS(Gögn!$I$2:$I$11876,Gögn!$F$2:$F$11876,$A144,Gögn!$A$2:$A$11876,BM$207)))</f>
        <v>14.52</v>
      </c>
      <c r="BN144" s="32">
        <f>IF(BN$8="Bayern",SUMIFS(Erl.Gögn!$H$2:$H$30,Erl.Gögn!$E$2:$E$30,$A144,Erl.Gögn!$A$2:$A$30,BN$207)/1000,IF(BN$8="Allianz",SUMIFS(Erl.Gögn!$H$2:$H$30,Erl.Gögn!$E$2:$E$30,$A144,Erl.Gögn!$A$2:$A$30,BN$207)/1000,SUMIFS(Gögn!$I$2:$I$11876,Gögn!$F$2:$F$11876,$A144,Gögn!$A$2:$A$11876,BN$207)))</f>
        <v>19.93</v>
      </c>
      <c r="BO144" s="32">
        <f>IF(BO$8="Bayern",SUMIFS(Erl.Gögn!$H$2:$H$30,Erl.Gögn!$E$2:$E$30,$A144,Erl.Gögn!$A$2:$A$30,BO$207)/1000,IF(BO$8="Allianz",SUMIFS(Erl.Gögn!$H$2:$H$30,Erl.Gögn!$E$2:$E$30,$A144,Erl.Gögn!$A$2:$A$30,BO$207)/1000,SUMIFS(Gögn!$I$2:$I$11876,Gögn!$F$2:$F$11876,$A144,Gögn!$A$2:$A$11876,BO$207)))</f>
        <v>1.4</v>
      </c>
      <c r="BP144" s="32">
        <f>IF(BP$8="Bayern",SUMIFS(Erl.Gögn!$H$2:$H$30,Erl.Gögn!$E$2:$E$30,$A144,Erl.Gögn!$A$2:$A$30,BP$207)/1000,IF(BP$8="Allianz",SUMIFS(Erl.Gögn!$H$2:$H$30,Erl.Gögn!$E$2:$E$30,$A144,Erl.Gögn!$A$2:$A$30,BP$207)/1000,SUMIFS(Gögn!$I$2:$I$11876,Gögn!$F$2:$F$11876,$A144,Gögn!$A$2:$A$11876,BP$207)))</f>
        <v>3.6</v>
      </c>
      <c r="BQ144" s="32">
        <f>IF(BQ$8="Bayern",SUMIFS(Erl.Gögn!$H$2:$H$30,Erl.Gögn!$E$2:$E$30,$A144,Erl.Gögn!$A$2:$A$30,BQ$207)/1000,IF(BQ$8="Allianz",SUMIFS(Erl.Gögn!$H$2:$H$30,Erl.Gögn!$E$2:$E$30,$A144,Erl.Gögn!$A$2:$A$30,BQ$207)/1000,SUMIFS(Gögn!$I$2:$I$11876,Gögn!$F$2:$F$11876,$A144,Gögn!$A$2:$A$11876,BQ$207)))</f>
        <v>6.5</v>
      </c>
      <c r="BR144" s="32">
        <f>IF(BR$8="Bayern",SUMIFS(Erl.Gögn!$H$2:$H$30,Erl.Gögn!$E$2:$E$30,$A144,Erl.Gögn!$A$2:$A$30,BR$207)/1000,IF(BR$8="Allianz",SUMIFS(Erl.Gögn!$H$2:$H$30,Erl.Gögn!$E$2:$E$30,$A144,Erl.Gögn!$A$2:$A$30,BR$207)/1000,SUMIFS(Gögn!$I$2:$I$11876,Gögn!$F$2:$F$11876,$A144,Gögn!$A$2:$A$11876,BR$207)))</f>
        <v>7.1</v>
      </c>
      <c r="BS144" s="32">
        <f>IF(BS$8="Bayern",SUMIFS(Erl.Gögn!$H$2:$H$30,Erl.Gögn!$E$2:$E$30,$A144,Erl.Gögn!$A$2:$A$30,BS$207)/1000,IF(BS$8="Allianz",SUMIFS(Erl.Gögn!$H$2:$H$30,Erl.Gögn!$E$2:$E$30,$A144,Erl.Gögn!$A$2:$A$30,BS$207)/1000,SUMIFS(Gögn!$I$2:$I$11876,Gögn!$F$2:$F$11876,$A144,Gögn!$A$2:$A$11876,BS$207)))</f>
        <v>8.8000000000000007</v>
      </c>
      <c r="BT144" s="32">
        <f>IF(BT$8="Bayern",SUMIFS(Erl.Gögn!$H$2:$H$30,Erl.Gögn!$E$2:$E$30,$A144,Erl.Gögn!$A$2:$A$30,BT$207)/1000,IF(BT$8="Allianz",SUMIFS(Erl.Gögn!$H$2:$H$30,Erl.Gögn!$E$2:$E$30,$A144,Erl.Gögn!$A$2:$A$30,BT$207)/1000,SUMIFS(Gögn!$I$2:$I$11876,Gögn!$F$2:$F$11876,$A144,Gögn!$A$2:$A$11876,BT$207)))</f>
        <v>6.7</v>
      </c>
      <c r="BU144" s="32">
        <f>IF(BU$8="Bayern",SUMIFS(Erl.Gögn!$H$2:$H$30,Erl.Gögn!$E$2:$E$30,$A144,Erl.Gögn!$A$2:$A$30,BU$207)/1000,IF(BU$8="Allianz",SUMIFS(Erl.Gögn!$H$2:$H$30,Erl.Gögn!$E$2:$E$30,$A144,Erl.Gögn!$A$2:$A$30,BU$207)/1000,SUMIFS(Gögn!$I$2:$I$11876,Gögn!$F$2:$F$11876,$A144,Gögn!$A$2:$A$11876,BU$207)))</f>
        <v>1.4</v>
      </c>
      <c r="BV144" s="32">
        <f>IF(BV$8="Bayern",SUMIFS(Erl.Gögn!$H$2:$H$30,Erl.Gögn!$E$2:$E$30,$A144,Erl.Gögn!$A$2:$A$30,BV$207)/1000,IF(BV$8="Allianz",SUMIFS(Erl.Gögn!$H$2:$H$30,Erl.Gögn!$E$2:$E$30,$A144,Erl.Gögn!$A$2:$A$30,BV$207)/1000,SUMIFS(Gögn!$I$2:$I$11876,Gögn!$F$2:$F$11876,$A144,Gögn!$A$2:$A$11876,BV$207)))</f>
        <v>1.7</v>
      </c>
      <c r="BW144" s="32">
        <f>IF(BW$8="Bayern",SUMIFS(Erl.Gögn!$H$2:$H$30,Erl.Gögn!$E$2:$E$30,$A144,Erl.Gögn!$A$2:$A$30,BW$207)/1000,IF(BW$8="Allianz",SUMIFS(Erl.Gögn!$H$2:$H$30,Erl.Gögn!$E$2:$E$30,$A144,Erl.Gögn!$A$2:$A$30,BW$207)/1000,SUMIFS(Gögn!$I$2:$I$11876,Gögn!$F$2:$F$11876,$A144,Gögn!$A$2:$A$11876,BW$207)))</f>
        <v>5.4</v>
      </c>
      <c r="BX144" s="32">
        <f>IF(BX$8="Bayern",SUMIFS(Erl.Gögn!$H$2:$H$30,Erl.Gögn!$E$2:$E$30,$A144,Erl.Gögn!$A$2:$A$30,BX$207)/1000,IF(BX$8="Allianz",SUMIFS(Erl.Gögn!$H$2:$H$30,Erl.Gögn!$E$2:$E$30,$A144,Erl.Gögn!$A$2:$A$30,BX$207)/1000,SUMIFS(Gögn!$I$2:$I$11876,Gögn!$F$2:$F$11876,$A144,Gögn!$A$2:$A$11876,BX$207)))</f>
        <v>0</v>
      </c>
      <c r="BY144" s="32">
        <f>IF(BY$8="Bayern",SUMIFS(Erl.Gögn!$H$2:$H$30,Erl.Gögn!$E$2:$E$30,$A144,Erl.Gögn!$A$2:$A$30,BY$207)/1000,IF(BY$8="Allianz",SUMIFS(Erl.Gögn!$H$2:$H$30,Erl.Gögn!$E$2:$E$30,$A144,Erl.Gögn!$A$2:$A$30,BY$207)/1000,SUMIFS(Gögn!$I$2:$I$11876,Gögn!$F$2:$F$11876,$A144,Gögn!$A$2:$A$11876,BY$207)))</f>
        <v>6.87</v>
      </c>
      <c r="BZ144" s="32">
        <f>IF(BZ$8="Bayern",SUMIFS(Erl.Gögn!$H$2:$H$30,Erl.Gögn!$E$2:$E$30,$A144,Erl.Gögn!$A$2:$A$30,BZ$207)/1000,IF(BZ$8="Allianz",SUMIFS(Erl.Gögn!$H$2:$H$30,Erl.Gögn!$E$2:$E$30,$A144,Erl.Gögn!$A$2:$A$30,BZ$207)/1000,SUMIFS(Gögn!$I$2:$I$11876,Gögn!$F$2:$F$11876,$A144,Gögn!$A$2:$A$11876,BZ$207)))</f>
        <v>5.52</v>
      </c>
      <c r="CA144" s="32">
        <f>IF(CA$8="Bayern",SUMIFS(Erl.Gögn!$H$2:$H$30,Erl.Gögn!$E$2:$E$30,$A144,Erl.Gögn!$A$2:$A$30,CA$207),IF(CA$8="Allianz",SUMIFS(Erl.Gögn!$H$2:$H$30,Erl.Gögn!$E$2:$E$30,$A144,Erl.Gögn!$A$2:$A$30,CA$207),SUMIFS(Gögn!$I$2:$I$11876,Gögn!$F$2:$F$11876,$A144,Gögn!$A$2:$A$11876,CA$207)))</f>
        <v>-1.22</v>
      </c>
      <c r="CB144" s="32">
        <f>IF(CB$8="Bayern",SUMIFS(Erl.Gögn!$H$2:$H$30,Erl.Gögn!$E$2:$E$30,$A144,Erl.Gögn!$A$2:$A$30,CB$207),IF(CB$8="Allianz",SUMIFS(Erl.Gögn!$H$2:$H$30,Erl.Gögn!$E$2:$E$30,$A144,Erl.Gögn!$A$2:$A$30,CB$207),SUMIFS(Gögn!$I$2:$I$11876,Gögn!$F$2:$F$11876,$A144,Gögn!$A$2:$A$11876,CB$207)))</f>
        <v>3.09</v>
      </c>
      <c r="CC144" s="32">
        <f>IF(CC$8="Bayern",SUMIFS(Erl.Gögn!$H$2:$H$30,Erl.Gögn!$E$2:$E$30,$A144,Erl.Gögn!$A$2:$A$30,CC$207),IF(CC$8="Allianz",SUMIFS(Erl.Gögn!$H$2:$H$30,Erl.Gögn!$E$2:$E$30,$A144,Erl.Gögn!$A$2:$A$30,CC$207),SUMIFS(Gögn!$I$2:$I$11876,Gögn!$F$2:$F$11876,$A144,Gögn!$A$2:$A$11876,CC$207)))</f>
        <v>4.76</v>
      </c>
      <c r="CD144" s="32">
        <f>IF(CD$8="Bayern",SUMIFS(Erl.Gögn!$H$2:$H$30,Erl.Gögn!$E$2:$E$30,$A144,Erl.Gögn!$A$2:$A$30,CD$207),IF(CD$8="Allianz",SUMIFS(Erl.Gögn!$H$2:$H$30,Erl.Gögn!$E$2:$E$30,$A144,Erl.Gögn!$A$2:$A$30,CD$207),SUMIFS(Gögn!$I$2:$I$11876,Gögn!$F$2:$F$11876,$A144,Gögn!$A$2:$A$11876,CD$207)))</f>
        <v>3.2</v>
      </c>
    </row>
    <row r="145" spans="1:82" ht="15" customHeight="1">
      <c r="A145" s="19" t="s">
        <v>53</v>
      </c>
      <c r="B145" s="19"/>
      <c r="C145" s="23" t="s">
        <v>304</v>
      </c>
      <c r="D145" s="33">
        <f>IFERROR(SUMPRODUCT(E145:CD145,$E$83:$CD$83)/SUM($E$83:$CD$83),"")</f>
        <v>4.5038233868216224</v>
      </c>
      <c r="E145" s="33">
        <f>IF(E$8="Bayern",SUMIFS(Erl.Gögn!$H$2:$H$30,Erl.Gögn!$E$2:$E$30,$A145,Erl.Gögn!$A$2:$A$30,E$207)/1000,IF(E$8="Allianz",SUMIFS(Erl.Gögn!$H$2:$H$30,Erl.Gögn!$E$2:$E$30,$A145,Erl.Gögn!$A$2:$A$30,E$207)/1000,SUMIFS(Gögn!$I$2:$I$11876,Gögn!$F$2:$F$11876,$A145,Gögn!$A$2:$A$11876,E$207)))</f>
        <v>8.1</v>
      </c>
      <c r="F145" s="33">
        <f>IF(F$8="Bayern",SUMIFS(Erl.Gögn!$H$2:$H$30,Erl.Gögn!$E$2:$E$30,$A145,Erl.Gögn!$A$2:$A$30,F$207)/1000,IF(F$8="Allianz",SUMIFS(Erl.Gögn!$H$2:$H$30,Erl.Gögn!$E$2:$E$30,$A145,Erl.Gögn!$A$2:$A$30,F$207)/1000,SUMIFS(Gögn!$I$2:$I$11876,Gögn!$F$2:$F$11876,$A145,Gögn!$A$2:$A$11876,F$207)))</f>
        <v>6.9</v>
      </c>
      <c r="G145" s="33">
        <f>IF(G$8="Bayern",SUMIFS(Erl.Gögn!$H$2:$H$30,Erl.Gögn!$E$2:$E$30,$A145,Erl.Gögn!$A$2:$A$30,G$207)/1000,IF(G$8="Allianz",SUMIFS(Erl.Gögn!$H$2:$H$30,Erl.Gögn!$E$2:$E$30,$A145,Erl.Gögn!$A$2:$A$30,G$207)/1000,SUMIFS(Gögn!$I$2:$I$11876,Gögn!$F$2:$F$11876,$A145,Gögn!$A$2:$A$11876,G$207)))</f>
        <v>4.2</v>
      </c>
      <c r="H145" s="33">
        <f>IF(H$8="Bayern",SUMIFS(Erl.Gögn!$H$2:$H$30,Erl.Gögn!$E$2:$E$30,$A145,Erl.Gögn!$A$2:$A$30,H$207)/1000,IF(H$8="Allianz",SUMIFS(Erl.Gögn!$H$2:$H$30,Erl.Gögn!$E$2:$E$30,$A145,Erl.Gögn!$A$2:$A$30,H$207)/1000,SUMIFS(Gögn!$I$2:$I$11876,Gögn!$F$2:$F$11876,$A145,Gögn!$A$2:$A$11876,H$207)))</f>
        <v>0</v>
      </c>
      <c r="I145" s="33">
        <f>IF(I$8="Bayern",SUMIFS(Erl.Gögn!$H$2:$H$30,Erl.Gögn!$E$2:$E$30,$A145,Erl.Gögn!$A$2:$A$30,I$207)/1000,IF(I$8="Allianz",SUMIFS(Erl.Gögn!$H$2:$H$30,Erl.Gögn!$E$2:$E$30,$A145,Erl.Gögn!$A$2:$A$30,I$207)/1000,SUMIFS(Gögn!$I$2:$I$11876,Gögn!$F$2:$F$11876,$A145,Gögn!$A$2:$A$11876,I$207)))</f>
        <v>1.6</v>
      </c>
      <c r="J145" s="33">
        <f>IF(J$8="Bayern",SUMIFS(Erl.Gögn!$H$2:$H$30,Erl.Gögn!$E$2:$E$30,$A145,Erl.Gögn!$A$2:$A$30,J$207)/1000,IF(J$8="Allianz",SUMIFS(Erl.Gögn!$H$2:$H$30,Erl.Gögn!$E$2:$E$30,$A145,Erl.Gögn!$A$2:$A$30,J$207)/1000,SUMIFS(Gögn!$I$2:$I$11876,Gögn!$F$2:$F$11876,$A145,Gögn!$A$2:$A$11876,J$207)))</f>
        <v>2.7</v>
      </c>
      <c r="K145" s="33">
        <f>IF(K$8="Bayern",SUMIFS(Erl.Gögn!$H$2:$H$30,Erl.Gögn!$E$2:$E$30,$A145,Erl.Gögn!$A$2:$A$30,K$207)/1000,IF(K$8="Allianz",SUMIFS(Erl.Gögn!$H$2:$H$30,Erl.Gögn!$E$2:$E$30,$A145,Erl.Gögn!$A$2:$A$30,K$207)/1000,SUMIFS(Gögn!$I$2:$I$11876,Gögn!$F$2:$F$11876,$A145,Gögn!$A$2:$A$11876,K$207)))</f>
        <v>1.3</v>
      </c>
      <c r="L145" s="33">
        <f>IF(L$8="Bayern",SUMIFS(Erl.Gögn!$H$2:$H$30,Erl.Gögn!$E$2:$E$30,$A145,Erl.Gögn!$A$2:$A$30,L$207)/1000,IF(L$8="Allianz",SUMIFS(Erl.Gögn!$H$2:$H$30,Erl.Gögn!$E$2:$E$30,$A145,Erl.Gögn!$A$2:$A$30,L$207)/1000,SUMIFS(Gögn!$I$2:$I$11876,Gögn!$F$2:$F$11876,$A145,Gögn!$A$2:$A$11876,L$207)))</f>
        <v>4.4000000000000004</v>
      </c>
      <c r="M145" s="33">
        <f>IF(M$8="Bayern",SUMIFS(Erl.Gögn!$H$2:$H$30,Erl.Gögn!$E$2:$E$30,$A145,Erl.Gögn!$A$2:$A$30,M$207)/1000,IF(M$8="Allianz",SUMIFS(Erl.Gögn!$H$2:$H$30,Erl.Gögn!$E$2:$E$30,$A145,Erl.Gögn!$A$2:$A$30,M$207)/1000,SUMIFS(Gögn!$I$2:$I$11876,Gögn!$F$2:$F$11876,$A145,Gögn!$A$2:$A$11876,M$207)))</f>
        <v>3</v>
      </c>
      <c r="N145" s="33">
        <f>IF(N$8="Bayern",SUMIFS(Erl.Gögn!$H$2:$H$30,Erl.Gögn!$E$2:$E$30,$A145,Erl.Gögn!$A$2:$A$30,N$207)/1000,IF(N$8="Allianz",SUMIFS(Erl.Gögn!$H$2:$H$30,Erl.Gögn!$E$2:$E$30,$A145,Erl.Gögn!$A$2:$A$30,N$207)/1000,SUMIFS(Gögn!$I$2:$I$11876,Gögn!$F$2:$F$11876,$A145,Gögn!$A$2:$A$11876,N$207)))</f>
        <v>6.7</v>
      </c>
      <c r="O145" s="33">
        <f>IF(O$8="Bayern",SUMIFS(Erl.Gögn!$H$2:$H$30,Erl.Gögn!$E$2:$E$30,$A145,Erl.Gögn!$A$2:$A$30,O$207)/1000,IF(O$8="Allianz",SUMIFS(Erl.Gögn!$H$2:$H$30,Erl.Gögn!$E$2:$E$30,$A145,Erl.Gögn!$A$2:$A$30,O$207)/1000,SUMIFS(Gögn!$I$2:$I$11876,Gögn!$F$2:$F$11876,$A145,Gögn!$A$2:$A$11876,O$207)))</f>
        <v>6.6</v>
      </c>
      <c r="P145" s="33">
        <f>IF(P$8="Bayern",SUMIFS(Erl.Gögn!$H$2:$H$30,Erl.Gögn!$E$2:$E$30,$A145,Erl.Gögn!$A$2:$A$30,P$207)/1000,IF(P$8="Allianz",SUMIFS(Erl.Gögn!$H$2:$H$30,Erl.Gögn!$E$2:$E$30,$A145,Erl.Gögn!$A$2:$A$30,P$207)/1000,SUMIFS(Gögn!$I$2:$I$11876,Gögn!$F$2:$F$11876,$A145,Gögn!$A$2:$A$11876,P$207)))</f>
        <v>5.4</v>
      </c>
      <c r="Q145" s="33">
        <f>IF(Q$8="Bayern",SUMIFS(Erl.Gögn!$H$2:$H$30,Erl.Gögn!$E$2:$E$30,$A145,Erl.Gögn!$A$2:$A$30,Q$207)/1000,IF(Q$8="Allianz",SUMIFS(Erl.Gögn!$H$2:$H$30,Erl.Gögn!$E$2:$E$30,$A145,Erl.Gögn!$A$2:$A$30,Q$207)/1000,SUMIFS(Gögn!$I$2:$I$11876,Gögn!$F$2:$F$11876,$A145,Gögn!$A$2:$A$11876,Q$207)))</f>
        <v>4.4000000000000004</v>
      </c>
      <c r="R145" s="33">
        <f>IF(R$8="Bayern",SUMIFS(Erl.Gögn!$H$2:$H$30,Erl.Gögn!$E$2:$E$30,$A145,Erl.Gögn!$A$2:$A$30,R$207)/1000,IF(R$8="Allianz",SUMIFS(Erl.Gögn!$H$2:$H$30,Erl.Gögn!$E$2:$E$30,$A145,Erl.Gögn!$A$2:$A$30,R$207)/1000,SUMIFS(Gögn!$I$2:$I$11876,Gögn!$F$2:$F$11876,$A145,Gögn!$A$2:$A$11876,R$207)))</f>
        <v>1.6</v>
      </c>
      <c r="S145" s="33">
        <f>IF(S$8="Bayern",SUMIFS(Erl.Gögn!$H$2:$H$30,Erl.Gögn!$E$2:$E$30,$A145,Erl.Gögn!$A$2:$A$30,S$207)/1000,IF(S$8="Allianz",SUMIFS(Erl.Gögn!$H$2:$H$30,Erl.Gögn!$E$2:$E$30,$A145,Erl.Gögn!$A$2:$A$30,S$207)/1000,SUMIFS(Gögn!$I$2:$I$11876,Gögn!$F$2:$F$11876,$A145,Gögn!$A$2:$A$11876,S$207)))</f>
        <v>8.25</v>
      </c>
      <c r="T145" s="33">
        <f>IF(T$8="Bayern",SUMIFS(Erl.Gögn!$H$2:$H$30,Erl.Gögn!$E$2:$E$30,$A145,Erl.Gögn!$A$2:$A$30,T$207)/1000,IF(T$8="Allianz",SUMIFS(Erl.Gögn!$H$2:$H$30,Erl.Gögn!$E$2:$E$30,$A145,Erl.Gögn!$A$2:$A$30,T$207)/1000,SUMIFS(Gögn!$I$2:$I$11876,Gögn!$F$2:$F$11876,$A145,Gögn!$A$2:$A$11876,T$207)))</f>
        <v>1.51</v>
      </c>
      <c r="U145" s="33">
        <f>IF(U$8="Bayern",SUMIFS(Erl.Gögn!$H$2:$H$30,Erl.Gögn!$E$2:$E$30,$A145,Erl.Gögn!$A$2:$A$30,U$207)/1000,IF(U$8="Allianz",SUMIFS(Erl.Gögn!$H$2:$H$30,Erl.Gögn!$E$2:$E$30,$A145,Erl.Gögn!$A$2:$A$30,U$207)/1000,SUMIFS(Gögn!$I$2:$I$11876,Gögn!$F$2:$F$11876,$A145,Gögn!$A$2:$A$11876,U$207)))</f>
        <v>3.91</v>
      </c>
      <c r="V145" s="33">
        <f>IF(V$8="Bayern",SUMIFS(Erl.Gögn!$H$2:$H$30,Erl.Gögn!$E$2:$E$30,$A145,Erl.Gögn!$A$2:$A$30,V$207)/1000,IF(V$8="Allianz",SUMIFS(Erl.Gögn!$H$2:$H$30,Erl.Gögn!$E$2:$E$30,$A145,Erl.Gögn!$A$2:$A$30,V$207)/1000,SUMIFS(Gögn!$I$2:$I$11876,Gögn!$F$2:$F$11876,$A145,Gögn!$A$2:$A$11876,V$207)))</f>
        <v>0</v>
      </c>
      <c r="W145" s="33">
        <f>IF(W$8="Bayern",SUMIFS(Erl.Gögn!$H$2:$H$30,Erl.Gögn!$E$2:$E$30,$A145,Erl.Gögn!$A$2:$A$30,W$207)/1000,IF(W$8="Allianz",SUMIFS(Erl.Gögn!$H$2:$H$30,Erl.Gögn!$E$2:$E$30,$A145,Erl.Gögn!$A$2:$A$30,W$207)/1000,SUMIFS(Gögn!$I$2:$I$11876,Gögn!$F$2:$F$11876,$A145,Gögn!$A$2:$A$11876,W$207)))</f>
        <v>0</v>
      </c>
      <c r="X145" s="33">
        <f>IF(X$8="Bayern",SUMIFS(Erl.Gögn!$H$2:$H$30,Erl.Gögn!$E$2:$E$30,$A145,Erl.Gögn!$A$2:$A$30,X$207)/1000,IF(X$8="Allianz",SUMIFS(Erl.Gögn!$H$2:$H$30,Erl.Gögn!$E$2:$E$30,$A145,Erl.Gögn!$A$2:$A$30,X$207)/1000,SUMIFS(Gögn!$I$2:$I$11876,Gögn!$F$2:$F$11876,$A145,Gögn!$A$2:$A$11876,X$207)))</f>
        <v>5.52</v>
      </c>
      <c r="Y145" s="33">
        <f>IF(Y$8="Bayern",SUMIFS(Erl.Gögn!$H$2:$H$30,Erl.Gögn!$E$2:$E$30,$A145,Erl.Gögn!$A$2:$A$30,Y$207)/1000,IF(Y$8="Allianz",SUMIFS(Erl.Gögn!$H$2:$H$30,Erl.Gögn!$E$2:$E$30,$A145,Erl.Gögn!$A$2:$A$30,Y$207)/1000,SUMIFS(Gögn!$I$2:$I$11876,Gögn!$F$2:$F$11876,$A145,Gögn!$A$2:$A$11876,Y$207)))</f>
        <v>6.6</v>
      </c>
      <c r="Z145" s="33">
        <f>IF(Z$8="Bayern",SUMIFS(Erl.Gögn!$H$2:$H$30,Erl.Gögn!$E$2:$E$30,$A145,Erl.Gögn!$A$2:$A$30,Z$207)/1000,IF(Z$8="Allianz",SUMIFS(Erl.Gögn!$H$2:$H$30,Erl.Gögn!$E$2:$E$30,$A145,Erl.Gögn!$A$2:$A$30,Z$207)/1000,SUMIFS(Gögn!$I$2:$I$11876,Gögn!$F$2:$F$11876,$A145,Gögn!$A$2:$A$11876,Z$207)))</f>
        <v>4.8</v>
      </c>
      <c r="AA145" s="33">
        <f>IF(AA$8="Bayern",SUMIFS(Erl.Gögn!$H$2:$H$30,Erl.Gögn!$E$2:$E$30,$A145,Erl.Gögn!$A$2:$A$30,AA$207)/1000,IF(AA$8="Allianz",SUMIFS(Erl.Gögn!$H$2:$H$30,Erl.Gögn!$E$2:$E$30,$A145,Erl.Gögn!$A$2:$A$30,AA$207)/1000,SUMIFS(Gögn!$I$2:$I$11876,Gögn!$F$2:$F$11876,$A145,Gögn!$A$2:$A$11876,AA$207)))</f>
        <v>2.7</v>
      </c>
      <c r="AB145" s="33">
        <f>IF(AB$8="Bayern",SUMIFS(Erl.Gögn!$H$2:$H$30,Erl.Gögn!$E$2:$E$30,$A145,Erl.Gögn!$A$2:$A$30,AB$207)/1000,IF(AB$8="Allianz",SUMIFS(Erl.Gögn!$H$2:$H$30,Erl.Gögn!$E$2:$E$30,$A145,Erl.Gögn!$A$2:$A$30,AB$207)/1000,SUMIFS(Gögn!$I$2:$I$11876,Gögn!$F$2:$F$11876,$A145,Gögn!$A$2:$A$11876,AB$207)))</f>
        <v>7.4</v>
      </c>
      <c r="AC145" s="33">
        <f>IF(AC$8="Bayern",SUMIFS(Erl.Gögn!$H$2:$H$30,Erl.Gögn!$E$2:$E$30,$A145,Erl.Gögn!$A$2:$A$30,AC$207)/1000,IF(AC$8="Allianz",SUMIFS(Erl.Gögn!$H$2:$H$30,Erl.Gögn!$E$2:$E$30,$A145,Erl.Gögn!$A$2:$A$30,AC$207)/1000,SUMIFS(Gögn!$I$2:$I$11876,Gögn!$F$2:$F$11876,$A145,Gögn!$A$2:$A$11876,AC$207)))</f>
        <v>0</v>
      </c>
      <c r="AD145" s="33">
        <f>IF(AD$8="Bayern",SUMIFS(Erl.Gögn!$H$2:$H$30,Erl.Gögn!$E$2:$E$30,$A145,Erl.Gögn!$A$2:$A$30,AD$207)/1000,IF(AD$8="Allianz",SUMIFS(Erl.Gögn!$H$2:$H$30,Erl.Gögn!$E$2:$E$30,$A145,Erl.Gögn!$A$2:$A$30,AD$207)/1000,SUMIFS(Gögn!$I$2:$I$11876,Gögn!$F$2:$F$11876,$A145,Gögn!$A$2:$A$11876,AD$207)))</f>
        <v>6.4</v>
      </c>
      <c r="AE145" s="33">
        <f>IF(AE$8="Bayern",SUMIFS(Erl.Gögn!$H$2:$H$30,Erl.Gögn!$E$2:$E$30,$A145,Erl.Gögn!$A$2:$A$30,AE$207)/1000,IF(AE$8="Allianz",SUMIFS(Erl.Gögn!$H$2:$H$30,Erl.Gögn!$E$2:$E$30,$A145,Erl.Gögn!$A$2:$A$30,AE$207)/1000,SUMIFS(Gögn!$I$2:$I$11876,Gögn!$F$2:$F$11876,$A145,Gögn!$A$2:$A$11876,AE$207)))</f>
        <v>5.4</v>
      </c>
      <c r="AF145" s="33">
        <f>IF(AF$8="Bayern",SUMIFS(Erl.Gögn!$H$2:$H$30,Erl.Gögn!$E$2:$E$30,$A145,Erl.Gögn!$A$2:$A$30,AF$207)/1000,IF(AF$8="Allianz",SUMIFS(Erl.Gögn!$H$2:$H$30,Erl.Gögn!$E$2:$E$30,$A145,Erl.Gögn!$A$2:$A$30,AF$207)/1000,SUMIFS(Gögn!$I$2:$I$11876,Gögn!$F$2:$F$11876,$A145,Gögn!$A$2:$A$11876,AF$207)))</f>
        <v>1.4</v>
      </c>
      <c r="AG145" s="33">
        <f>IF(AG$8="Bayern",SUMIFS(Erl.Gögn!$H$2:$H$30,Erl.Gögn!$E$2:$E$30,$A145,Erl.Gögn!$A$2:$A$30,AG$207)/1000,IF(AG$8="Allianz",SUMIFS(Erl.Gögn!$H$2:$H$30,Erl.Gögn!$E$2:$E$30,$A145,Erl.Gögn!$A$2:$A$30,AG$207)/1000,SUMIFS(Gögn!$I$2:$I$11876,Gögn!$F$2:$F$11876,$A145,Gögn!$A$2:$A$11876,AG$207)))</f>
        <v>4.28</v>
      </c>
      <c r="AH145" s="33">
        <f>IF(AH$8="Bayern",SUMIFS(Erl.Gögn!$H$2:$H$30,Erl.Gögn!$E$2:$E$30,$A145,Erl.Gögn!$A$2:$A$30,AH$207)/1000,IF(AH$8="Allianz",SUMIFS(Erl.Gögn!$H$2:$H$30,Erl.Gögn!$E$2:$E$30,$A145,Erl.Gögn!$A$2:$A$30,AH$207)/1000,SUMIFS(Gögn!$I$2:$I$11876,Gögn!$F$2:$F$11876,$A145,Gögn!$A$2:$A$11876,AH$207)))</f>
        <v>0</v>
      </c>
      <c r="AI145" s="33">
        <f>IF(AI$8="Bayern",SUMIFS(Erl.Gögn!$H$2:$H$30,Erl.Gögn!$E$2:$E$30,$A145,Erl.Gögn!$A$2:$A$30,AI$207)/1000,IF(AI$8="Allianz",SUMIFS(Erl.Gögn!$H$2:$H$30,Erl.Gögn!$E$2:$E$30,$A145,Erl.Gögn!$A$2:$A$30,AI$207)/1000,SUMIFS(Gögn!$I$2:$I$11876,Gögn!$F$2:$F$11876,$A145,Gögn!$A$2:$A$11876,AI$207)))</f>
        <v>0.52</v>
      </c>
      <c r="AJ145" s="33">
        <f>IF(AJ$8="Bayern",SUMIFS(Erl.Gögn!$H$2:$H$30,Erl.Gögn!$E$2:$E$30,$A145,Erl.Gögn!$A$2:$A$30,AJ$207)/1000,IF(AJ$8="Allianz",SUMIFS(Erl.Gögn!$H$2:$H$30,Erl.Gögn!$E$2:$E$30,$A145,Erl.Gögn!$A$2:$A$30,AJ$207)/1000,SUMIFS(Gögn!$I$2:$I$11876,Gögn!$F$2:$F$11876,$A145,Gögn!$A$2:$A$11876,AJ$207)))</f>
        <v>1.72</v>
      </c>
      <c r="AK145" s="33">
        <f>IF(AK$8="Bayern",SUMIFS(Erl.Gögn!$H$2:$H$30,Erl.Gögn!$E$2:$E$30,$A145,Erl.Gögn!$A$2:$A$30,AK$207)/1000,IF(AK$8="Allianz",SUMIFS(Erl.Gögn!$H$2:$H$30,Erl.Gögn!$E$2:$E$30,$A145,Erl.Gögn!$A$2:$A$30,AK$207)/1000,SUMIFS(Gögn!$I$2:$I$11876,Gögn!$F$2:$F$11876,$A145,Gögn!$A$2:$A$11876,AK$207)))</f>
        <v>2.48</v>
      </c>
      <c r="AL145" s="33">
        <f>IF(AL$8="Bayern",SUMIFS(Erl.Gögn!$H$2:$H$30,Erl.Gögn!$E$2:$E$30,$A145,Erl.Gögn!$A$2:$A$30,AL$207)/1000,IF(AL$8="Allianz",SUMIFS(Erl.Gögn!$H$2:$H$30,Erl.Gögn!$E$2:$E$30,$A145,Erl.Gögn!$A$2:$A$30,AL$207)/1000,SUMIFS(Gögn!$I$2:$I$11876,Gögn!$F$2:$F$11876,$A145,Gögn!$A$2:$A$11876,AL$207)))</f>
        <v>2.2400000000000002</v>
      </c>
      <c r="AM145" s="33">
        <f>IF(AM$8="Bayern",SUMIFS(Erl.Gögn!$H$2:$H$30,Erl.Gögn!$E$2:$E$30,$A145,Erl.Gögn!$A$2:$A$30,AM$207)/1000,IF(AM$8="Allianz",SUMIFS(Erl.Gögn!$H$2:$H$30,Erl.Gögn!$E$2:$E$30,$A145,Erl.Gögn!$A$2:$A$30,AM$207)/1000,SUMIFS(Gögn!$I$2:$I$11876,Gögn!$F$2:$F$11876,$A145,Gögn!$A$2:$A$11876,AM$207)))</f>
        <v>3.48</v>
      </c>
      <c r="AN145" s="33">
        <f>IF(AN$8="Bayern",SUMIFS(Erl.Gögn!$H$2:$H$30,Erl.Gögn!$E$2:$E$30,$A145,Erl.Gögn!$A$2:$A$30,AN$207)/1000,IF(AN$8="Allianz",SUMIFS(Erl.Gögn!$H$2:$H$30,Erl.Gögn!$E$2:$E$30,$A145,Erl.Gögn!$A$2:$A$30,AN$207)/1000,SUMIFS(Gögn!$I$2:$I$11876,Gögn!$F$2:$F$11876,$A145,Gögn!$A$2:$A$11876,AN$207)))</f>
        <v>4.59</v>
      </c>
      <c r="AO145" s="33">
        <f>IF(AO$8="Bayern",SUMIFS(Erl.Gögn!$H$2:$H$30,Erl.Gögn!$E$2:$E$30,$A145,Erl.Gögn!$A$2:$A$30,AO$207)/1000,IF(AO$8="Allianz",SUMIFS(Erl.Gögn!$H$2:$H$30,Erl.Gögn!$E$2:$E$30,$A145,Erl.Gögn!$A$2:$A$30,AO$207)/1000,SUMIFS(Gögn!$I$2:$I$11876,Gögn!$F$2:$F$11876,$A145,Gögn!$A$2:$A$11876,AO$207)))</f>
        <v>0</v>
      </c>
      <c r="AP145" s="33">
        <f>IF(AP$8="Bayern",SUMIFS(Erl.Gögn!$H$2:$H$30,Erl.Gögn!$E$2:$E$30,$A145,Erl.Gögn!$A$2:$A$30,AP$207)/1000,IF(AP$8="Allianz",SUMIFS(Erl.Gögn!$H$2:$H$30,Erl.Gögn!$E$2:$E$30,$A145,Erl.Gögn!$A$2:$A$30,AP$207)/1000,SUMIFS(Gögn!$I$2:$I$11876,Gögn!$F$2:$F$11876,$A145,Gögn!$A$2:$A$11876,AP$207)))</f>
        <v>0</v>
      </c>
      <c r="AQ145" s="33">
        <f>IF(AQ$8="Bayern",SUMIFS(Erl.Gögn!$H$2:$H$30,Erl.Gögn!$E$2:$E$30,$A145,Erl.Gögn!$A$2:$A$30,AQ$207)/1000,IF(AQ$8="Allianz",SUMIFS(Erl.Gögn!$H$2:$H$30,Erl.Gögn!$E$2:$E$30,$A145,Erl.Gögn!$A$2:$A$30,AQ$207)/1000,SUMIFS(Gögn!$I$2:$I$11876,Gögn!$F$2:$F$11876,$A145,Gögn!$A$2:$A$11876,AQ$207)))</f>
        <v>6.3</v>
      </c>
      <c r="AR145" s="33">
        <f>IF(AR$8="Bayern",SUMIFS(Erl.Gögn!$H$2:$H$30,Erl.Gögn!$E$2:$E$30,$A145,Erl.Gögn!$A$2:$A$30,AR$207)/1000,IF(AR$8="Allianz",SUMIFS(Erl.Gögn!$H$2:$H$30,Erl.Gögn!$E$2:$E$30,$A145,Erl.Gögn!$A$2:$A$30,AR$207)/1000,SUMIFS(Gögn!$I$2:$I$11876,Gögn!$F$2:$F$11876,$A145,Gögn!$A$2:$A$11876,AR$207)))</f>
        <v>5.39</v>
      </c>
      <c r="AS145" s="33">
        <f>IF(AS$8="Bayern",SUMIFS(Erl.Gögn!$H$2:$H$30,Erl.Gögn!$E$2:$E$30,$A145,Erl.Gögn!$A$2:$A$30,AS$207)/1000,IF(AS$8="Allianz",SUMIFS(Erl.Gögn!$H$2:$H$30,Erl.Gögn!$E$2:$E$30,$A145,Erl.Gögn!$A$2:$A$30,AS$207)/1000,SUMIFS(Gögn!$I$2:$I$11876,Gögn!$F$2:$F$11876,$A145,Gögn!$A$2:$A$11876,AS$207)))</f>
        <v>4.4800000000000004</v>
      </c>
      <c r="AT145" s="33">
        <f>IF(AT$8="Bayern",SUMIFS(Erl.Gögn!$H$2:$H$30,Erl.Gögn!$E$2:$E$30,$A145,Erl.Gögn!$A$2:$A$30,AT$207)/1000,IF(AT$8="Allianz",SUMIFS(Erl.Gögn!$H$2:$H$30,Erl.Gögn!$E$2:$E$30,$A145,Erl.Gögn!$A$2:$A$30,AT$207)/1000,SUMIFS(Gögn!$I$2:$I$11876,Gögn!$F$2:$F$11876,$A145,Gögn!$A$2:$A$11876,AT$207)))</f>
        <v>1.89</v>
      </c>
      <c r="AU145" s="33">
        <f>IF(AU$8="Bayern",SUMIFS(Erl.Gögn!$H$2:$H$30,Erl.Gögn!$E$2:$E$30,$A145,Erl.Gögn!$A$2:$A$30,AU$207)/1000,IF(AU$8="Allianz",SUMIFS(Erl.Gögn!$H$2:$H$30,Erl.Gögn!$E$2:$E$30,$A145,Erl.Gögn!$A$2:$A$30,AU$207)/1000,SUMIFS(Gögn!$I$2:$I$11876,Gögn!$F$2:$F$11876,$A145,Gögn!$A$2:$A$11876,AU$207)))</f>
        <v>0</v>
      </c>
      <c r="AV145" s="33">
        <f>IF(AV$8="Bayern",SUMIFS(Erl.Gögn!$H$2:$H$30,Erl.Gögn!$E$2:$E$30,$A145,Erl.Gögn!$A$2:$A$30,AV$207)/1000,IF(AV$8="Allianz",SUMIFS(Erl.Gögn!$H$2:$H$30,Erl.Gögn!$E$2:$E$30,$A145,Erl.Gögn!$A$2:$A$30,AV$207)/1000,SUMIFS(Gögn!$I$2:$I$11876,Gögn!$F$2:$F$11876,$A145,Gögn!$A$2:$A$11876,AV$207)))</f>
        <v>0</v>
      </c>
      <c r="AW145" s="33">
        <f>IF(AW$8="Bayern",SUMIFS(Erl.Gögn!$H$2:$H$30,Erl.Gögn!$E$2:$E$30,$A145,Erl.Gögn!$A$2:$A$30,AW$207)/1000,IF(AW$8="Allianz",SUMIFS(Erl.Gögn!$H$2:$H$30,Erl.Gögn!$E$2:$E$30,$A145,Erl.Gögn!$A$2:$A$30,AW$207)/1000,SUMIFS(Gögn!$I$2:$I$11876,Gögn!$F$2:$F$11876,$A145,Gögn!$A$2:$A$11876,AW$207)))</f>
        <v>0</v>
      </c>
      <c r="AX145" s="33">
        <f>IF(AX$8="Bayern",SUMIFS(Erl.Gögn!$H$2:$H$30,Erl.Gögn!$E$2:$E$30,$A145,Erl.Gögn!$A$2:$A$30,AX$207)/1000,IF(AX$8="Allianz",SUMIFS(Erl.Gögn!$H$2:$H$30,Erl.Gögn!$E$2:$E$30,$A145,Erl.Gögn!$A$2:$A$30,AX$207)/1000,SUMIFS(Gögn!$I$2:$I$11876,Gögn!$F$2:$F$11876,$A145,Gögn!$A$2:$A$11876,AX$207)))</f>
        <v>0</v>
      </c>
      <c r="AY145" s="33">
        <f>IF(AY$8="Bayern",SUMIFS(Erl.Gögn!$H$2:$H$30,Erl.Gögn!$E$2:$E$30,$A145,Erl.Gögn!$A$2:$A$30,AY$207)/1000,IF(AY$8="Allianz",SUMIFS(Erl.Gögn!$H$2:$H$30,Erl.Gögn!$E$2:$E$30,$A145,Erl.Gögn!$A$2:$A$30,AY$207)/1000,SUMIFS(Gögn!$I$2:$I$11876,Gögn!$F$2:$F$11876,$A145,Gögn!$A$2:$A$11876,AY$207)))</f>
        <v>0</v>
      </c>
      <c r="AZ145" s="33">
        <f>IF(AZ$8="Bayern",SUMIFS(Erl.Gögn!$H$2:$H$30,Erl.Gögn!$E$2:$E$30,$A145,Erl.Gögn!$A$2:$A$30,AZ$207)/1000,IF(AZ$8="Allianz",SUMIFS(Erl.Gögn!$H$2:$H$30,Erl.Gögn!$E$2:$E$30,$A145,Erl.Gögn!$A$2:$A$30,AZ$207)/1000,SUMIFS(Gögn!$I$2:$I$11876,Gögn!$F$2:$F$11876,$A145,Gögn!$A$2:$A$11876,AZ$207)))</f>
        <v>0</v>
      </c>
      <c r="BA145" s="33">
        <f>IF(BA$8="Bayern",SUMIFS(Erl.Gögn!$H$2:$H$30,Erl.Gögn!$E$2:$E$30,$A145,Erl.Gögn!$A$2:$A$30,BA$207)/1000,IF(BA$8="Allianz",SUMIFS(Erl.Gögn!$H$2:$H$30,Erl.Gögn!$E$2:$E$30,$A145,Erl.Gögn!$A$2:$A$30,BA$207)/1000,SUMIFS(Gögn!$I$2:$I$11876,Gögn!$F$2:$F$11876,$A145,Gögn!$A$2:$A$11876,BA$207)))</f>
        <v>0</v>
      </c>
      <c r="BB145" s="33">
        <f>IF(BB$8="Bayern",SUMIFS(Erl.Gögn!$H$2:$H$30,Erl.Gögn!$E$2:$E$30,$A145,Erl.Gögn!$A$2:$A$30,BB$207)/1000,IF(BB$8="Allianz",SUMIFS(Erl.Gögn!$H$2:$H$30,Erl.Gögn!$E$2:$E$30,$A145,Erl.Gögn!$A$2:$A$30,BB$207)/1000,SUMIFS(Gögn!$I$2:$I$11876,Gögn!$F$2:$F$11876,$A145,Gögn!$A$2:$A$11876,BB$207)))</f>
        <v>5.21</v>
      </c>
      <c r="BC145" s="33">
        <f>IF(BC$8="Bayern",SUMIFS(Erl.Gögn!$H$2:$H$30,Erl.Gögn!$E$2:$E$30,$A145,Erl.Gögn!$A$2:$A$30,BC$207)/1000,IF(BC$8="Allianz",SUMIFS(Erl.Gögn!$H$2:$H$30,Erl.Gögn!$E$2:$E$30,$A145,Erl.Gögn!$A$2:$A$30,BC$207)/1000,SUMIFS(Gögn!$I$2:$I$11876,Gögn!$F$2:$F$11876,$A145,Gögn!$A$2:$A$11876,BC$207)))</f>
        <v>-0.57999999999999996</v>
      </c>
      <c r="BD145" s="33">
        <f>IF(BD$8="Bayern",SUMIFS(Erl.Gögn!$H$2:$H$30,Erl.Gögn!$E$2:$E$30,$A145,Erl.Gögn!$A$2:$A$30,BD$207)/1000,IF(BD$8="Allianz",SUMIFS(Erl.Gögn!$H$2:$H$30,Erl.Gögn!$E$2:$E$30,$A145,Erl.Gögn!$A$2:$A$30,BD$207)/1000,SUMIFS(Gögn!$I$2:$I$11876,Gögn!$F$2:$F$11876,$A145,Gögn!$A$2:$A$11876,BD$207)))</f>
        <v>1.7</v>
      </c>
      <c r="BE145" s="33">
        <f>IF(BE$8="Bayern",SUMIFS(Erl.Gögn!$H$2:$H$30,Erl.Gögn!$E$2:$E$30,$A145,Erl.Gögn!$A$2:$A$30,BE$207)/1000,IF(BE$8="Allianz",SUMIFS(Erl.Gögn!$H$2:$H$30,Erl.Gögn!$E$2:$E$30,$A145,Erl.Gögn!$A$2:$A$30,BE$207)/1000,SUMIFS(Gögn!$I$2:$I$11876,Gögn!$F$2:$F$11876,$A145,Gögn!$A$2:$A$11876,BE$207)))</f>
        <v>7.2</v>
      </c>
      <c r="BF145" s="33">
        <f>IF(BF$8="Bayern",SUMIFS(Erl.Gögn!$H$2:$H$30,Erl.Gögn!$E$2:$E$30,$A145,Erl.Gögn!$A$2:$A$30,BF$207)/1000,IF(BF$8="Allianz",SUMIFS(Erl.Gögn!$H$2:$H$30,Erl.Gögn!$E$2:$E$30,$A145,Erl.Gögn!$A$2:$A$30,BF$207)/1000,SUMIFS(Gögn!$I$2:$I$11876,Gögn!$F$2:$F$11876,$A145,Gögn!$A$2:$A$11876,BF$207)))</f>
        <v>5.0999999999999996</v>
      </c>
      <c r="BG145" s="33">
        <f>IF(BG$8="Bayern",SUMIFS(Erl.Gögn!$H$2:$H$30,Erl.Gögn!$E$2:$E$30,$A145,Erl.Gögn!$A$2:$A$30,BG$207)/1000,IF(BG$8="Allianz",SUMIFS(Erl.Gögn!$H$2:$H$30,Erl.Gögn!$E$2:$E$30,$A145,Erl.Gögn!$A$2:$A$30,BG$207)/1000,SUMIFS(Gögn!$I$2:$I$11876,Gögn!$F$2:$F$11876,$A145,Gögn!$A$2:$A$11876,BG$207)))</f>
        <v>1.7</v>
      </c>
      <c r="BH145" s="33">
        <f>IF(BH$8="Bayern",SUMIFS(Erl.Gögn!$H$2:$H$30,Erl.Gögn!$E$2:$E$30,$A145,Erl.Gögn!$A$2:$A$30,BH$207)/1000,IF(BH$8="Allianz",SUMIFS(Erl.Gögn!$H$2:$H$30,Erl.Gögn!$E$2:$E$30,$A145,Erl.Gögn!$A$2:$A$30,BH$207)/1000,SUMIFS(Gögn!$I$2:$I$11876,Gögn!$F$2:$F$11876,$A145,Gögn!$A$2:$A$11876,BH$207)))</f>
        <v>5.21</v>
      </c>
      <c r="BI145" s="33">
        <f>IF(BI$8="Bayern",SUMIFS(Erl.Gögn!$H$2:$H$30,Erl.Gögn!$E$2:$E$30,$A145,Erl.Gögn!$A$2:$A$30,BI$207)/1000,IF(BI$8="Allianz",SUMIFS(Erl.Gögn!$H$2:$H$30,Erl.Gögn!$E$2:$E$30,$A145,Erl.Gögn!$A$2:$A$30,BI$207)/1000,SUMIFS(Gögn!$I$2:$I$11876,Gögn!$F$2:$F$11876,$A145,Gögn!$A$2:$A$11876,BI$207)))</f>
        <v>0</v>
      </c>
      <c r="BJ145" s="33">
        <f>IF(BJ$8="Bayern",SUMIFS(Erl.Gögn!$H$2:$H$30,Erl.Gögn!$E$2:$E$30,$A145,Erl.Gögn!$A$2:$A$30,BJ$207)/1000,IF(BJ$8="Allianz",SUMIFS(Erl.Gögn!$H$2:$H$30,Erl.Gögn!$E$2:$E$30,$A145,Erl.Gögn!$A$2:$A$30,BJ$207)/1000,SUMIFS(Gögn!$I$2:$I$11876,Gögn!$F$2:$F$11876,$A145,Gögn!$A$2:$A$11876,BJ$207)))</f>
        <v>0</v>
      </c>
      <c r="BK145" s="33">
        <f>IF(BK$8="Bayern",SUMIFS(Erl.Gögn!$H$2:$H$30,Erl.Gögn!$E$2:$E$30,$A145,Erl.Gögn!$A$2:$A$30,BK$207)/1000,IF(BK$8="Allianz",SUMIFS(Erl.Gögn!$H$2:$H$30,Erl.Gögn!$E$2:$E$30,$A145,Erl.Gögn!$A$2:$A$30,BK$207)/1000,SUMIFS(Gögn!$I$2:$I$11876,Gögn!$F$2:$F$11876,$A145,Gögn!$A$2:$A$11876,BK$207)))</f>
        <v>0</v>
      </c>
      <c r="BL145" s="33">
        <f>IF(BL$8="Bayern",SUMIFS(Erl.Gögn!$H$2:$H$30,Erl.Gögn!$E$2:$E$30,$A145,Erl.Gögn!$A$2:$A$30,BL$207)/1000,IF(BL$8="Allianz",SUMIFS(Erl.Gögn!$H$2:$H$30,Erl.Gögn!$E$2:$E$30,$A145,Erl.Gögn!$A$2:$A$30,BL$207)/1000,SUMIFS(Gögn!$I$2:$I$11876,Gögn!$F$2:$F$11876,$A145,Gögn!$A$2:$A$11876,BL$207)))</f>
        <v>7.6</v>
      </c>
      <c r="BM145" s="33">
        <f>IF(BM$8="Bayern",SUMIFS(Erl.Gögn!$H$2:$H$30,Erl.Gögn!$E$2:$E$30,$A145,Erl.Gögn!$A$2:$A$30,BM$207)/1000,IF(BM$8="Allianz",SUMIFS(Erl.Gögn!$H$2:$H$30,Erl.Gögn!$E$2:$E$30,$A145,Erl.Gögn!$A$2:$A$30,BM$207)/1000,SUMIFS(Gögn!$I$2:$I$11876,Gögn!$F$2:$F$11876,$A145,Gögn!$A$2:$A$11876,BM$207)))</f>
        <v>7.9</v>
      </c>
      <c r="BN145" s="33">
        <f>IF(BN$8="Bayern",SUMIFS(Erl.Gögn!$H$2:$H$30,Erl.Gögn!$E$2:$E$30,$A145,Erl.Gögn!$A$2:$A$30,BN$207)/1000,IF(BN$8="Allianz",SUMIFS(Erl.Gögn!$H$2:$H$30,Erl.Gögn!$E$2:$E$30,$A145,Erl.Gögn!$A$2:$A$30,BN$207)/1000,SUMIFS(Gögn!$I$2:$I$11876,Gögn!$F$2:$F$11876,$A145,Gögn!$A$2:$A$11876,BN$207)))</f>
        <v>10.73</v>
      </c>
      <c r="BO145" s="33">
        <f>IF(BO$8="Bayern",SUMIFS(Erl.Gögn!$H$2:$H$30,Erl.Gögn!$E$2:$E$30,$A145,Erl.Gögn!$A$2:$A$30,BO$207)/1000,IF(BO$8="Allianz",SUMIFS(Erl.Gögn!$H$2:$H$30,Erl.Gögn!$E$2:$E$30,$A145,Erl.Gögn!$A$2:$A$30,BO$207)/1000,SUMIFS(Gögn!$I$2:$I$11876,Gögn!$F$2:$F$11876,$A145,Gögn!$A$2:$A$11876,BO$207)))</f>
        <v>1.8</v>
      </c>
      <c r="BP145" s="33">
        <f>IF(BP$8="Bayern",SUMIFS(Erl.Gögn!$H$2:$H$30,Erl.Gögn!$E$2:$E$30,$A145,Erl.Gögn!$A$2:$A$30,BP$207)/1000,IF(BP$8="Allianz",SUMIFS(Erl.Gögn!$H$2:$H$30,Erl.Gögn!$E$2:$E$30,$A145,Erl.Gögn!$A$2:$A$30,BP$207)/1000,SUMIFS(Gögn!$I$2:$I$11876,Gögn!$F$2:$F$11876,$A145,Gögn!$A$2:$A$11876,BP$207)))</f>
        <v>2</v>
      </c>
      <c r="BQ145" s="33">
        <f>IF(BQ$8="Bayern",SUMIFS(Erl.Gögn!$H$2:$H$30,Erl.Gögn!$E$2:$E$30,$A145,Erl.Gögn!$A$2:$A$30,BQ$207)/1000,IF(BQ$8="Allianz",SUMIFS(Erl.Gögn!$H$2:$H$30,Erl.Gögn!$E$2:$E$30,$A145,Erl.Gögn!$A$2:$A$30,BQ$207)/1000,SUMIFS(Gögn!$I$2:$I$11876,Gögn!$F$2:$F$11876,$A145,Gögn!$A$2:$A$11876,BQ$207)))</f>
        <v>4.3</v>
      </c>
      <c r="BR145" s="33">
        <f>IF(BR$8="Bayern",SUMIFS(Erl.Gögn!$H$2:$H$30,Erl.Gögn!$E$2:$E$30,$A145,Erl.Gögn!$A$2:$A$30,BR$207)/1000,IF(BR$8="Allianz",SUMIFS(Erl.Gögn!$H$2:$H$30,Erl.Gögn!$E$2:$E$30,$A145,Erl.Gögn!$A$2:$A$30,BR$207)/1000,SUMIFS(Gögn!$I$2:$I$11876,Gögn!$F$2:$F$11876,$A145,Gögn!$A$2:$A$11876,BR$207)))</f>
        <v>5.4</v>
      </c>
      <c r="BS145" s="33">
        <f>IF(BS$8="Bayern",SUMIFS(Erl.Gögn!$H$2:$H$30,Erl.Gögn!$E$2:$E$30,$A145,Erl.Gögn!$A$2:$A$30,BS$207)/1000,IF(BS$8="Allianz",SUMIFS(Erl.Gögn!$H$2:$H$30,Erl.Gögn!$E$2:$E$30,$A145,Erl.Gögn!$A$2:$A$30,BS$207)/1000,SUMIFS(Gögn!$I$2:$I$11876,Gögn!$F$2:$F$11876,$A145,Gögn!$A$2:$A$11876,BS$207)))</f>
        <v>7.2</v>
      </c>
      <c r="BT145" s="33">
        <f>IF(BT$8="Bayern",SUMIFS(Erl.Gögn!$H$2:$H$30,Erl.Gögn!$E$2:$E$30,$A145,Erl.Gögn!$A$2:$A$30,BT$207)/1000,IF(BT$8="Allianz",SUMIFS(Erl.Gögn!$H$2:$H$30,Erl.Gögn!$E$2:$E$30,$A145,Erl.Gögn!$A$2:$A$30,BT$207)/1000,SUMIFS(Gögn!$I$2:$I$11876,Gögn!$F$2:$F$11876,$A145,Gögn!$A$2:$A$11876,BT$207)))</f>
        <v>4.5999999999999996</v>
      </c>
      <c r="BU145" s="33">
        <f>IF(BU$8="Bayern",SUMIFS(Erl.Gögn!$H$2:$H$30,Erl.Gögn!$E$2:$E$30,$A145,Erl.Gögn!$A$2:$A$30,BU$207)/1000,IF(BU$8="Allianz",SUMIFS(Erl.Gögn!$H$2:$H$30,Erl.Gögn!$E$2:$E$30,$A145,Erl.Gögn!$A$2:$A$30,BU$207)/1000,SUMIFS(Gögn!$I$2:$I$11876,Gögn!$F$2:$F$11876,$A145,Gögn!$A$2:$A$11876,BU$207)))</f>
        <v>1.7</v>
      </c>
      <c r="BV145" s="33">
        <f>IF(BV$8="Bayern",SUMIFS(Erl.Gögn!$H$2:$H$30,Erl.Gögn!$E$2:$E$30,$A145,Erl.Gögn!$A$2:$A$30,BV$207)/1000,IF(BV$8="Allianz",SUMIFS(Erl.Gögn!$H$2:$H$30,Erl.Gögn!$E$2:$E$30,$A145,Erl.Gögn!$A$2:$A$30,BV$207)/1000,SUMIFS(Gögn!$I$2:$I$11876,Gögn!$F$2:$F$11876,$A145,Gögn!$A$2:$A$11876,BV$207)))</f>
        <v>1.5</v>
      </c>
      <c r="BW145" s="33">
        <f>IF(BW$8="Bayern",SUMIFS(Erl.Gögn!$H$2:$H$30,Erl.Gögn!$E$2:$E$30,$A145,Erl.Gögn!$A$2:$A$30,BW$207)/1000,IF(BW$8="Allianz",SUMIFS(Erl.Gögn!$H$2:$H$30,Erl.Gögn!$E$2:$E$30,$A145,Erl.Gögn!$A$2:$A$30,BW$207)/1000,SUMIFS(Gögn!$I$2:$I$11876,Gögn!$F$2:$F$11876,$A145,Gögn!$A$2:$A$11876,BW$207)))</f>
        <v>5</v>
      </c>
      <c r="BX145" s="33">
        <f>IF(BX$8="Bayern",SUMIFS(Erl.Gögn!$H$2:$H$30,Erl.Gögn!$E$2:$E$30,$A145,Erl.Gögn!$A$2:$A$30,BX$207)/1000,IF(BX$8="Allianz",SUMIFS(Erl.Gögn!$H$2:$H$30,Erl.Gögn!$E$2:$E$30,$A145,Erl.Gögn!$A$2:$A$30,BX$207)/1000,SUMIFS(Gögn!$I$2:$I$11876,Gögn!$F$2:$F$11876,$A145,Gögn!$A$2:$A$11876,BX$207)))</f>
        <v>0</v>
      </c>
      <c r="BY145" s="33">
        <f>IF(BY$8="Bayern",SUMIFS(Erl.Gögn!$H$2:$H$30,Erl.Gögn!$E$2:$E$30,$A145,Erl.Gögn!$A$2:$A$30,BY$207)/1000,IF(BY$8="Allianz",SUMIFS(Erl.Gögn!$H$2:$H$30,Erl.Gögn!$E$2:$E$30,$A145,Erl.Gögn!$A$2:$A$30,BY$207)/1000,SUMIFS(Gögn!$I$2:$I$11876,Gögn!$F$2:$F$11876,$A145,Gögn!$A$2:$A$11876,BY$207)))</f>
        <v>5.65</v>
      </c>
      <c r="BZ145" s="33">
        <f>IF(BZ$8="Bayern",SUMIFS(Erl.Gögn!$H$2:$H$30,Erl.Gögn!$E$2:$E$30,$A145,Erl.Gögn!$A$2:$A$30,BZ$207)/1000,IF(BZ$8="Allianz",SUMIFS(Erl.Gögn!$H$2:$H$30,Erl.Gögn!$E$2:$E$30,$A145,Erl.Gögn!$A$2:$A$30,BZ$207)/1000,SUMIFS(Gögn!$I$2:$I$11876,Gögn!$F$2:$F$11876,$A145,Gögn!$A$2:$A$11876,BZ$207)))</f>
        <v>6.72</v>
      </c>
      <c r="CA145" s="33">
        <f>IF(CA$8="Bayern",SUMIFS(Erl.Gögn!$H$2:$H$30,Erl.Gögn!$E$2:$E$30,$A145,Erl.Gögn!$A$2:$A$30,CA$207),IF(CA$8="Allianz",SUMIFS(Erl.Gögn!$H$2:$H$30,Erl.Gögn!$E$2:$E$30,$A145,Erl.Gögn!$A$2:$A$30,CA$207),SUMIFS(Gögn!$I$2:$I$11876,Gögn!$F$2:$F$11876,$A145,Gögn!$A$2:$A$11876,CA$207)))</f>
        <v>0.71</v>
      </c>
      <c r="CB145" s="33">
        <f>IF(CB$8="Bayern",SUMIFS(Erl.Gögn!$H$2:$H$30,Erl.Gögn!$E$2:$E$30,$A145,Erl.Gögn!$A$2:$A$30,CB$207),IF(CB$8="Allianz",SUMIFS(Erl.Gögn!$H$2:$H$30,Erl.Gögn!$E$2:$E$30,$A145,Erl.Gögn!$A$2:$A$30,CB$207),SUMIFS(Gögn!$I$2:$I$11876,Gögn!$F$2:$F$11876,$A145,Gögn!$A$2:$A$11876,CB$207)))</f>
        <v>0</v>
      </c>
      <c r="CC145" s="33">
        <f>IF(CC$8="Bayern",SUMIFS(Erl.Gögn!$H$2:$H$30,Erl.Gögn!$E$2:$E$30,$A145,Erl.Gögn!$A$2:$A$30,CC$207),IF(CC$8="Allianz",SUMIFS(Erl.Gögn!$H$2:$H$30,Erl.Gögn!$E$2:$E$30,$A145,Erl.Gögn!$A$2:$A$30,CC$207),SUMIFS(Gögn!$I$2:$I$11876,Gögn!$F$2:$F$11876,$A145,Gögn!$A$2:$A$11876,CC$207)))</f>
        <v>0.06</v>
      </c>
      <c r="CD145" s="33">
        <f>IF(CD$8="Bayern",SUMIFS(Erl.Gögn!$H$2:$H$30,Erl.Gögn!$E$2:$E$30,$A145,Erl.Gögn!$A$2:$A$30,CD$207),IF(CD$8="Allianz",SUMIFS(Erl.Gögn!$H$2:$H$30,Erl.Gögn!$E$2:$E$30,$A145,Erl.Gögn!$A$2:$A$30,CD$207),SUMIFS(Gögn!$I$2:$I$11876,Gögn!$F$2:$F$11876,$A145,Gögn!$A$2:$A$11876,CD$207)))</f>
        <v>3.63</v>
      </c>
    </row>
    <row r="146" spans="1:82" ht="15" customHeight="1">
      <c r="A146" s="5" t="s">
        <v>465</v>
      </c>
      <c r="B146" s="5"/>
      <c r="C146" s="25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</row>
    <row r="147" spans="1:82" ht="15" customHeight="1">
      <c r="A147" s="5" t="s">
        <v>55</v>
      </c>
      <c r="B147" s="5"/>
      <c r="C147" s="23" t="s">
        <v>56</v>
      </c>
      <c r="D147" s="24">
        <f>IFERROR(SUMPRODUCT(E147:CD147,$E$83:$CD$83)/SUM($E$83:CD$83),"")</f>
        <v>31.639527798205009</v>
      </c>
      <c r="E147" s="24">
        <f>SUMIFS(Gögn!$K$2:$K$11876,Gögn!$F$2:$F$11876,$A147,Gögn!$A$2:$A$11876,E$207)</f>
        <v>67.2</v>
      </c>
      <c r="F147" s="24">
        <f>SUMIFS(Gögn!$K$2:$K$11876,Gögn!$F$2:$F$11876,$A147,Gögn!$A$2:$A$11876,F$207)</f>
        <v>51.9</v>
      </c>
      <c r="G147" s="24">
        <f>SUMIFS(Gögn!$K$2:$K$11876,Gögn!$F$2:$F$11876,$A147,Gögn!$A$2:$A$11876,G$207)</f>
        <v>32.799999999999997</v>
      </c>
      <c r="H147" s="24">
        <f>SUMIFS(Gögn!$K$2:$K$11876,Gögn!$F$2:$F$11876,$A147,Gögn!$A$2:$A$11876,H$207)</f>
        <v>10.199999999999999</v>
      </c>
      <c r="I147" s="24">
        <f>SUMIFS(Gögn!$K$2:$K$11876,Gögn!$F$2:$F$11876,$A147,Gögn!$A$2:$A$11876,I$207)</f>
        <v>0</v>
      </c>
      <c r="J147" s="24">
        <f>SUMIFS(Gögn!$K$2:$K$11876,Gögn!$F$2:$F$11876,$A147,Gögn!$A$2:$A$11876,J$207)</f>
        <v>13.5</v>
      </c>
      <c r="K147" s="24">
        <f>SUMIFS(Gögn!$K$2:$K$11876,Gögn!$F$2:$F$11876,$A147,Gögn!$A$2:$A$11876,K$207)</f>
        <v>9.8000000000000007</v>
      </c>
      <c r="L147" s="24">
        <f>SUMIFS(Gögn!$K$2:$K$11876,Gögn!$F$2:$F$11876,$A147,Gögn!$A$2:$A$11876,L$207)</f>
        <v>86.9</v>
      </c>
      <c r="M147" s="24">
        <f>SUMIFS(Gögn!$K$2:$K$11876,Gögn!$F$2:$F$11876,$A147,Gögn!$A$2:$A$11876,M$207)</f>
        <v>0</v>
      </c>
      <c r="N147" s="24">
        <f>SUMIFS(Gögn!$K$2:$K$11876,Gögn!$F$2:$F$11876,$A147,Gögn!$A$2:$A$11876,N$207)</f>
        <v>56.8</v>
      </c>
      <c r="O147" s="24">
        <f>SUMIFS(Gögn!$K$2:$K$11876,Gögn!$F$2:$F$11876,$A147,Gögn!$A$2:$A$11876,O$207)</f>
        <v>41.9</v>
      </c>
      <c r="P147" s="24">
        <f>SUMIFS(Gögn!$K$2:$K$11876,Gögn!$F$2:$F$11876,$A147,Gögn!$A$2:$A$11876,P$207)</f>
        <v>26.5</v>
      </c>
      <c r="Q147" s="24">
        <f>SUMIFS(Gögn!$K$2:$K$11876,Gögn!$F$2:$F$11876,$A147,Gögn!$A$2:$A$11876,Q$207)</f>
        <v>16.600000000000001</v>
      </c>
      <c r="R147" s="24">
        <f>SUMIFS(Gögn!$K$2:$K$11876,Gögn!$F$2:$F$11876,$A147,Gögn!$A$2:$A$11876,R$207)</f>
        <v>0</v>
      </c>
      <c r="S147" s="24">
        <f>SUMIFS(Gögn!$K$2:$K$11876,Gögn!$F$2:$F$11876,$A147,Gögn!$A$2:$A$11876,S$207)</f>
        <v>59.56</v>
      </c>
      <c r="T147" s="24">
        <f>SUMIFS(Gögn!$K$2:$K$11876,Gögn!$F$2:$F$11876,$A147,Gögn!$A$2:$A$11876,T$207)</f>
        <v>0</v>
      </c>
      <c r="U147" s="24">
        <f>SUMIFS(Gögn!$K$2:$K$11876,Gögn!$F$2:$F$11876,$A147,Gögn!$A$2:$A$11876,U$207)</f>
        <v>0</v>
      </c>
      <c r="V147" s="24">
        <f>SUMIFS(Gögn!$K$2:$K$11876,Gögn!$F$2:$F$11876,$A147,Gögn!$A$2:$A$11876,V$207)</f>
        <v>100</v>
      </c>
      <c r="W147" s="24">
        <f>SUMIFS(Gögn!$K$2:$K$11876,Gögn!$F$2:$F$11876,$A147,Gögn!$A$2:$A$11876,W$207)</f>
        <v>45.14</v>
      </c>
      <c r="X147" s="24">
        <f>SUMIFS(Gögn!$K$2:$K$11876,Gögn!$F$2:$F$11876,$A147,Gögn!$A$2:$A$11876,X$207)</f>
        <v>55.94</v>
      </c>
      <c r="Y147" s="24">
        <f>SUMIFS(Gögn!$K$2:$K$11876,Gögn!$F$2:$F$11876,$A147,Gögn!$A$2:$A$11876,Y$207)</f>
        <v>51</v>
      </c>
      <c r="Z147" s="24">
        <f>SUMIFS(Gögn!$K$2:$K$11876,Gögn!$F$2:$F$11876,$A147,Gögn!$A$2:$A$11876,Z$207)</f>
        <v>25</v>
      </c>
      <c r="AA147" s="24">
        <f>SUMIFS(Gögn!$K$2:$K$11876,Gögn!$F$2:$F$11876,$A147,Gögn!$A$2:$A$11876,AA$207)</f>
        <v>0</v>
      </c>
      <c r="AB147" s="24">
        <f>SUMIFS(Gögn!$K$2:$K$11876,Gögn!$F$2:$F$11876,$A147,Gögn!$A$2:$A$11876,AB$207)</f>
        <v>63.9</v>
      </c>
      <c r="AC147" s="24">
        <f>SUMIFS(Gögn!$K$2:$K$11876,Gögn!$F$2:$F$11876,$A147,Gögn!$A$2:$A$11876,AC$207)</f>
        <v>0</v>
      </c>
      <c r="AD147" s="24">
        <f>SUMIFS(Gögn!$K$2:$K$11876,Gögn!$F$2:$F$11876,$A147,Gögn!$A$2:$A$11876,AD$207)</f>
        <v>41.6</v>
      </c>
      <c r="AE147" s="24">
        <f>SUMIFS(Gögn!$K$2:$K$11876,Gögn!$F$2:$F$11876,$A147,Gögn!$A$2:$A$11876,AE$207)</f>
        <v>26</v>
      </c>
      <c r="AF147" s="24">
        <f>SUMIFS(Gögn!$K$2:$K$11876,Gögn!$F$2:$F$11876,$A147,Gögn!$A$2:$A$11876,AF$207)</f>
        <v>0</v>
      </c>
      <c r="AG147" s="24">
        <f>SUMIFS(Gögn!$K$2:$K$11876,Gögn!$F$2:$F$11876,$A147,Gögn!$A$2:$A$11876,AG$207)</f>
        <v>82.96</v>
      </c>
      <c r="AH147" s="24">
        <f>SUMIFS(Gögn!$K$2:$K$11876,Gögn!$F$2:$F$11876,$A147,Gögn!$A$2:$A$11876,AH$207)</f>
        <v>8.3000000000000007</v>
      </c>
      <c r="AI147" s="24">
        <f>SUMIFS(Gögn!$K$2:$K$11876,Gögn!$F$2:$F$11876,$A147,Gögn!$A$2:$A$11876,AI$207)</f>
        <v>0</v>
      </c>
      <c r="AJ147" s="24">
        <f>SUMIFS(Gögn!$K$2:$K$11876,Gögn!$F$2:$F$11876,$A147,Gögn!$A$2:$A$11876,AJ$207)</f>
        <v>0</v>
      </c>
      <c r="AK147" s="24">
        <f>SUMIFS(Gögn!$K$2:$K$11876,Gögn!$F$2:$F$11876,$A147,Gögn!$A$2:$A$11876,AK$207)</f>
        <v>16.28</v>
      </c>
      <c r="AL147" s="24">
        <f>SUMIFS(Gögn!$K$2:$K$11876,Gögn!$F$2:$F$11876,$A147,Gögn!$A$2:$A$11876,AL$207)</f>
        <v>19.600000000000001</v>
      </c>
      <c r="AM147" s="24">
        <f>SUMIFS(Gögn!$K$2:$K$11876,Gögn!$F$2:$F$11876,$A147,Gögn!$A$2:$A$11876,AM$207)</f>
        <v>26.31</v>
      </c>
      <c r="AN147" s="24">
        <f>SUMIFS(Gögn!$K$2:$K$11876,Gögn!$F$2:$F$11876,$A147,Gögn!$A$2:$A$11876,AN$207)</f>
        <v>35.47</v>
      </c>
      <c r="AO147" s="24">
        <f>SUMIFS(Gögn!$K$2:$K$11876,Gögn!$F$2:$F$11876,$A147,Gögn!$A$2:$A$11876,AO$207)</f>
        <v>45.75</v>
      </c>
      <c r="AP147" s="24">
        <f>SUMIFS(Gögn!$K$2:$K$11876,Gögn!$F$2:$F$11876,$A147,Gögn!$A$2:$A$11876,AP$207)</f>
        <v>55.78</v>
      </c>
      <c r="AQ147" s="24">
        <f>SUMIFS(Gögn!$K$2:$K$11876,Gögn!$F$2:$F$11876,$A147,Gögn!$A$2:$A$11876,AQ$207)</f>
        <v>52.98</v>
      </c>
      <c r="AR147" s="24">
        <f>SUMIFS(Gögn!$K$2:$K$11876,Gögn!$F$2:$F$11876,$A147,Gögn!$A$2:$A$11876,AR$207)</f>
        <v>43.54</v>
      </c>
      <c r="AS147" s="24">
        <f>SUMIFS(Gögn!$K$2:$K$11876,Gögn!$F$2:$F$11876,$A147,Gögn!$A$2:$A$11876,AS$207)</f>
        <v>31.98</v>
      </c>
      <c r="AT147" s="24">
        <f>SUMIFS(Gögn!$K$2:$K$11876,Gögn!$F$2:$F$11876,$A147,Gögn!$A$2:$A$11876,AT$207)</f>
        <v>0</v>
      </c>
      <c r="AU147" s="24">
        <f>SUMIFS(Gögn!$K$2:$K$11876,Gögn!$F$2:$F$11876,$A147,Gögn!$A$2:$A$11876,AU$207)</f>
        <v>43.1</v>
      </c>
      <c r="AV147" s="24">
        <f>SUMIFS(Gögn!$K$2:$K$11876,Gögn!$F$2:$F$11876,$A147,Gögn!$A$2:$A$11876,AV$207)</f>
        <v>0</v>
      </c>
      <c r="AW147" s="24">
        <f>SUMIFS(Gögn!$K$2:$K$11876,Gögn!$F$2:$F$11876,$A147,Gögn!$A$2:$A$11876,AW$207)</f>
        <v>39.200000000000003</v>
      </c>
      <c r="AX147" s="24">
        <f>SUMIFS(Gögn!$K$2:$K$11876,Gögn!$F$2:$F$11876,$A147,Gögn!$A$2:$A$11876,AX$207)</f>
        <v>0</v>
      </c>
      <c r="AY147" s="24">
        <f>SUMIFS(Gögn!$K$2:$K$11876,Gögn!$F$2:$F$11876,$A147,Gögn!$A$2:$A$11876,AY$207)</f>
        <v>54.2</v>
      </c>
      <c r="AZ147" s="24">
        <f>SUMIFS(Gögn!$K$2:$K$11876,Gögn!$F$2:$F$11876,$A147,Gögn!$A$2:$A$11876,AZ$207)</f>
        <v>62.7</v>
      </c>
      <c r="BA147" s="24">
        <f>SUMIFS(Gögn!$K$2:$K$11876,Gögn!$F$2:$F$11876,$A147,Gögn!$A$2:$A$11876,BA$207)</f>
        <v>83.5</v>
      </c>
      <c r="BB147" s="24">
        <f>SUMIFS(Gögn!$K$2:$K$11876,Gögn!$F$2:$F$11876,$A147,Gögn!$A$2:$A$11876,BB$207)</f>
        <v>83</v>
      </c>
      <c r="BC147" s="24">
        <f>SUMIFS(Gögn!$K$2:$K$11876,Gögn!$F$2:$F$11876,$A147,Gögn!$A$2:$A$11876,BC$207)</f>
        <v>0</v>
      </c>
      <c r="BD147" s="24">
        <f>SUMIFS(Gögn!$K$2:$K$11876,Gögn!$F$2:$F$11876,$A147,Gögn!$A$2:$A$11876,BD$207)</f>
        <v>0</v>
      </c>
      <c r="BE147" s="24">
        <f>SUMIFS(Gögn!$K$2:$K$11876,Gögn!$F$2:$F$11876,$A147,Gögn!$A$2:$A$11876,BE$207)</f>
        <v>91.8</v>
      </c>
      <c r="BF147" s="24">
        <f>SUMIFS(Gögn!$K$2:$K$11876,Gögn!$F$2:$F$11876,$A147,Gögn!$A$2:$A$11876,BF$207)</f>
        <v>80.099999999999994</v>
      </c>
      <c r="BG147" s="24">
        <f>SUMIFS(Gögn!$K$2:$K$11876,Gögn!$F$2:$F$11876,$A147,Gögn!$A$2:$A$11876,BG$207)</f>
        <v>0</v>
      </c>
      <c r="BH147" s="24">
        <f>SUMIFS(Gögn!$K$2:$K$11876,Gögn!$F$2:$F$11876,$A147,Gögn!$A$2:$A$11876,BH$207)</f>
        <v>44.89</v>
      </c>
      <c r="BI147" s="24">
        <f>SUMIFS(Gögn!$K$2:$K$11876,Gögn!$F$2:$F$11876,$A147,Gögn!$A$2:$A$11876,BI$207)</f>
        <v>58.8</v>
      </c>
      <c r="BJ147" s="24">
        <f>SUMIFS(Gögn!$K$2:$K$11876,Gögn!$F$2:$F$11876,$A147,Gögn!$A$2:$A$11876,BJ$207)</f>
        <v>35.799999999999997</v>
      </c>
      <c r="BK147" s="24">
        <f>SUMIFS(Gögn!$K$2:$K$11876,Gögn!$F$2:$F$11876,$A147,Gögn!$A$2:$A$11876,BK$207)</f>
        <v>22.1</v>
      </c>
      <c r="BL147" s="24">
        <f>SUMIFS(Gögn!$K$2:$K$11876,Gögn!$F$2:$F$11876,$A147,Gögn!$A$2:$A$11876,BL$207)</f>
        <v>53.8</v>
      </c>
      <c r="BM147" s="24">
        <f>SUMIFS(Gögn!$K$2:$K$11876,Gögn!$F$2:$F$11876,$A147,Gögn!$A$2:$A$11876,BM$207)</f>
        <v>38.6</v>
      </c>
      <c r="BN147" s="24">
        <f>SUMIFS(Gögn!$K$2:$K$11876,Gögn!$F$2:$F$11876,$A147,Gögn!$A$2:$A$11876,BN$207)</f>
        <v>55.1</v>
      </c>
      <c r="BO147" s="24">
        <f>SUMIFS(Gögn!$K$2:$K$11876,Gögn!$F$2:$F$11876,$A147,Gögn!$A$2:$A$11876,BO$207)</f>
        <v>0</v>
      </c>
      <c r="BP147" s="24">
        <f>SUMIFS(Gögn!$K$2:$K$11876,Gögn!$F$2:$F$11876,$A147,Gögn!$A$2:$A$11876,BP$207)</f>
        <v>50.3</v>
      </c>
      <c r="BQ147" s="24">
        <f>SUMIFS(Gögn!$K$2:$K$11876,Gögn!$F$2:$F$11876,$A147,Gögn!$A$2:$A$11876,BQ$207)</f>
        <v>68</v>
      </c>
      <c r="BR147" s="24">
        <f>SUMIFS(Gögn!$K$2:$K$11876,Gögn!$F$2:$F$11876,$A147,Gögn!$A$2:$A$11876,BR$207)</f>
        <v>83.4</v>
      </c>
      <c r="BS147" s="24">
        <f>SUMIFS(Gögn!$K$2:$K$11876,Gögn!$F$2:$F$11876,$A147,Gögn!$A$2:$A$11876,BS$207)</f>
        <v>60.8</v>
      </c>
      <c r="BT147" s="24">
        <f>SUMIFS(Gögn!$K$2:$K$11876,Gögn!$F$2:$F$11876,$A147,Gögn!$A$2:$A$11876,BT$207)</f>
        <v>41.8</v>
      </c>
      <c r="BU147" s="24">
        <f>SUMIFS(Gögn!$K$2:$K$11876,Gögn!$F$2:$F$11876,$A147,Gögn!$A$2:$A$11876,BU$207)</f>
        <v>31.8</v>
      </c>
      <c r="BV147" s="24">
        <f>SUMIFS(Gögn!$K$2:$K$11876,Gögn!$F$2:$F$11876,$A147,Gögn!$A$2:$A$11876,BV$207)</f>
        <v>0</v>
      </c>
      <c r="BW147" s="24">
        <f>SUMIFS(Gögn!$K$2:$K$11876,Gögn!$F$2:$F$11876,$A147,Gögn!$A$2:$A$11876,BW$207)</f>
        <v>31.5</v>
      </c>
      <c r="BX147" s="24">
        <f>SUMIFS(Gögn!$K$2:$K$11876,Gögn!$F$2:$F$11876,$A147,Gögn!$A$2:$A$11876,BX$207)</f>
        <v>100</v>
      </c>
      <c r="BY147" s="24">
        <f>SUMIFS(Gögn!$K$2:$K$11876,Gögn!$F$2:$F$11876,$A147,Gögn!$A$2:$A$11876,BY$207)</f>
        <v>46.43</v>
      </c>
      <c r="BZ147" s="24">
        <f>SUMIFS(Gögn!$K$2:$K$11876,Gögn!$F$2:$F$11876,$A147,Gögn!$A$2:$A$11876,BZ$207)</f>
        <v>61.5</v>
      </c>
      <c r="CA147" s="24">
        <f>SUMIFS(Gögn!$K$2:$K$11876,Gögn!$F$2:$F$11876,$A147,Gögn!$A$2:$A$11876,CA$207)</f>
        <v>0</v>
      </c>
      <c r="CB147" s="24">
        <f>SUMIFS(Gögn!$K$2:$K$11876,Gögn!$F$2:$F$11876,$A147,Gögn!$A$2:$A$11876,CB$207)</f>
        <v>60.3</v>
      </c>
      <c r="CC147" s="24">
        <f>SUMIFS(Gögn!$K$2:$K$11876,Gögn!$F$2:$F$11876,$A147,Gögn!$A$2:$A$11876,CC$207)</f>
        <v>0</v>
      </c>
      <c r="CD147" s="24">
        <f>SUMIFS(Gögn!$K$2:$K$11876,Gögn!$F$2:$F$11876,$A147,Gögn!$A$2:$A$11876,CD$207)</f>
        <v>0</v>
      </c>
    </row>
    <row r="148" spans="1:82" ht="15" customHeight="1">
      <c r="A148" s="5" t="s">
        <v>57</v>
      </c>
      <c r="B148" s="5"/>
      <c r="C148" s="25" t="s">
        <v>58</v>
      </c>
      <c r="D148" s="22">
        <f>IFERROR(SUMPRODUCT(E148:CD148,$E$83:$CD$83)/SUM($E$83:CD$83),"")</f>
        <v>31.576383680228954</v>
      </c>
      <c r="E148" s="22">
        <f>SUMIFS(Gögn!$K$2:$K$11876,Gögn!$F$2:$F$11876,$A148,Gögn!$A$2:$A$11876,E$207)</f>
        <v>16.3</v>
      </c>
      <c r="F148" s="22">
        <f>SUMIFS(Gögn!$K$2:$K$11876,Gögn!$F$2:$F$11876,$A148,Gögn!$A$2:$A$11876,F$207)</f>
        <v>29</v>
      </c>
      <c r="G148" s="22">
        <f>SUMIFS(Gögn!$K$2:$K$11876,Gögn!$F$2:$F$11876,$A148,Gögn!$A$2:$A$11876,G$207)</f>
        <v>29.1</v>
      </c>
      <c r="H148" s="22">
        <f>SUMIFS(Gögn!$K$2:$K$11876,Gögn!$F$2:$F$11876,$A148,Gögn!$A$2:$A$11876,H$207)</f>
        <v>0</v>
      </c>
      <c r="I148" s="22">
        <f>SUMIFS(Gögn!$K$2:$K$11876,Gögn!$F$2:$F$11876,$A148,Gögn!$A$2:$A$11876,I$207)</f>
        <v>0</v>
      </c>
      <c r="J148" s="22">
        <f>SUMIFS(Gögn!$K$2:$K$11876,Gögn!$F$2:$F$11876,$A148,Gögn!$A$2:$A$11876,J$207)</f>
        <v>86.5</v>
      </c>
      <c r="K148" s="22">
        <f>SUMIFS(Gögn!$K$2:$K$11876,Gögn!$F$2:$F$11876,$A148,Gögn!$A$2:$A$11876,K$207)</f>
        <v>90.2</v>
      </c>
      <c r="L148" s="22">
        <f>SUMIFS(Gögn!$K$2:$K$11876,Gögn!$F$2:$F$11876,$A148,Gögn!$A$2:$A$11876,L$207)</f>
        <v>11.6</v>
      </c>
      <c r="M148" s="22">
        <f>SUMIFS(Gögn!$K$2:$K$11876,Gögn!$F$2:$F$11876,$A148,Gögn!$A$2:$A$11876,M$207)</f>
        <v>95.9</v>
      </c>
      <c r="N148" s="22">
        <f>SUMIFS(Gögn!$K$2:$K$11876,Gögn!$F$2:$F$11876,$A148,Gögn!$A$2:$A$11876,N$207)</f>
        <v>26.1</v>
      </c>
      <c r="O148" s="22">
        <f>SUMIFS(Gögn!$K$2:$K$11876,Gögn!$F$2:$F$11876,$A148,Gögn!$A$2:$A$11876,O$207)</f>
        <v>37.9</v>
      </c>
      <c r="P148" s="22">
        <f>SUMIFS(Gögn!$K$2:$K$11876,Gögn!$F$2:$F$11876,$A148,Gögn!$A$2:$A$11876,P$207)</f>
        <v>57.2</v>
      </c>
      <c r="Q148" s="22">
        <f>SUMIFS(Gögn!$K$2:$K$11876,Gögn!$F$2:$F$11876,$A148,Gögn!$A$2:$A$11876,Q$207)</f>
        <v>73.3</v>
      </c>
      <c r="R148" s="22">
        <f>SUMIFS(Gögn!$K$2:$K$11876,Gögn!$F$2:$F$11876,$A148,Gögn!$A$2:$A$11876,R$207)</f>
        <v>0</v>
      </c>
      <c r="S148" s="22">
        <f>SUMIFS(Gögn!$K$2:$K$11876,Gögn!$F$2:$F$11876,$A148,Gögn!$A$2:$A$11876,S$207)</f>
        <v>35.159999999999997</v>
      </c>
      <c r="T148" s="22">
        <f>SUMIFS(Gögn!$K$2:$K$11876,Gögn!$F$2:$F$11876,$A148,Gögn!$A$2:$A$11876,T$207)</f>
        <v>0</v>
      </c>
      <c r="U148" s="22">
        <f>SUMIFS(Gögn!$K$2:$K$11876,Gögn!$F$2:$F$11876,$A148,Gögn!$A$2:$A$11876,U$207)</f>
        <v>82.9</v>
      </c>
      <c r="V148" s="22">
        <f>SUMIFS(Gögn!$K$2:$K$11876,Gögn!$F$2:$F$11876,$A148,Gögn!$A$2:$A$11876,V$207)</f>
        <v>0</v>
      </c>
      <c r="W148" s="22">
        <f>SUMIFS(Gögn!$K$2:$K$11876,Gögn!$F$2:$F$11876,$A148,Gögn!$A$2:$A$11876,W$207)</f>
        <v>54.86</v>
      </c>
      <c r="X148" s="22">
        <f>SUMIFS(Gögn!$K$2:$K$11876,Gögn!$F$2:$F$11876,$A148,Gögn!$A$2:$A$11876,X$207)</f>
        <v>44.06</v>
      </c>
      <c r="Y148" s="22">
        <f>SUMIFS(Gögn!$K$2:$K$11876,Gögn!$F$2:$F$11876,$A148,Gögn!$A$2:$A$11876,Y$207)</f>
        <v>31.6</v>
      </c>
      <c r="Z148" s="22">
        <f>SUMIFS(Gögn!$K$2:$K$11876,Gögn!$F$2:$F$11876,$A148,Gögn!$A$2:$A$11876,Z$207)</f>
        <v>58</v>
      </c>
      <c r="AA148" s="22">
        <f>SUMIFS(Gögn!$K$2:$K$11876,Gögn!$F$2:$F$11876,$A148,Gögn!$A$2:$A$11876,AA$207)</f>
        <v>83.2</v>
      </c>
      <c r="AB148" s="22">
        <f>SUMIFS(Gögn!$K$2:$K$11876,Gögn!$F$2:$F$11876,$A148,Gögn!$A$2:$A$11876,AB$207)</f>
        <v>21.8</v>
      </c>
      <c r="AC148" s="22">
        <f>SUMIFS(Gögn!$K$2:$K$11876,Gögn!$F$2:$F$11876,$A148,Gögn!$A$2:$A$11876,AC$207)</f>
        <v>0</v>
      </c>
      <c r="AD148" s="22">
        <f>SUMIFS(Gögn!$K$2:$K$11876,Gögn!$F$2:$F$11876,$A148,Gögn!$A$2:$A$11876,AD$207)</f>
        <v>56.1</v>
      </c>
      <c r="AE148" s="22">
        <f>SUMIFS(Gögn!$K$2:$K$11876,Gögn!$F$2:$F$11876,$A148,Gögn!$A$2:$A$11876,AE$207)</f>
        <v>71.599999999999994</v>
      </c>
      <c r="AF148" s="22">
        <f>SUMIFS(Gögn!$K$2:$K$11876,Gögn!$F$2:$F$11876,$A148,Gögn!$A$2:$A$11876,AF$207)</f>
        <v>0</v>
      </c>
      <c r="AG148" s="22">
        <f>SUMIFS(Gögn!$K$2:$K$11876,Gögn!$F$2:$F$11876,$A148,Gögn!$A$2:$A$11876,AG$207)</f>
        <v>15.91</v>
      </c>
      <c r="AH148" s="22">
        <f>SUMIFS(Gögn!$K$2:$K$11876,Gögn!$F$2:$F$11876,$A148,Gögn!$A$2:$A$11876,AH$207)</f>
        <v>48.68</v>
      </c>
      <c r="AI148" s="22">
        <f>SUMIFS(Gögn!$K$2:$K$11876,Gögn!$F$2:$F$11876,$A148,Gögn!$A$2:$A$11876,AI$207)</f>
        <v>0</v>
      </c>
      <c r="AJ148" s="22">
        <f>SUMIFS(Gögn!$K$2:$K$11876,Gögn!$F$2:$F$11876,$A148,Gögn!$A$2:$A$11876,AJ$207)</f>
        <v>0</v>
      </c>
      <c r="AK148" s="22">
        <f>SUMIFS(Gögn!$K$2:$K$11876,Gögn!$F$2:$F$11876,$A148,Gögn!$A$2:$A$11876,AK$207)</f>
        <v>81.33</v>
      </c>
      <c r="AL148" s="22">
        <f>SUMIFS(Gögn!$K$2:$K$11876,Gögn!$F$2:$F$11876,$A148,Gögn!$A$2:$A$11876,AL$207)</f>
        <v>77.28</v>
      </c>
      <c r="AM148" s="22">
        <f>SUMIFS(Gögn!$K$2:$K$11876,Gögn!$F$2:$F$11876,$A148,Gögn!$A$2:$A$11876,AM$207)</f>
        <v>63.03</v>
      </c>
      <c r="AN148" s="22">
        <f>SUMIFS(Gögn!$K$2:$K$11876,Gögn!$F$2:$F$11876,$A148,Gögn!$A$2:$A$11876,AN$207)</f>
        <v>52.97</v>
      </c>
      <c r="AO148" s="22">
        <f>SUMIFS(Gögn!$K$2:$K$11876,Gögn!$F$2:$F$11876,$A148,Gögn!$A$2:$A$11876,AO$207)</f>
        <v>37.520000000000003</v>
      </c>
      <c r="AP148" s="22">
        <f>SUMIFS(Gögn!$K$2:$K$11876,Gögn!$F$2:$F$11876,$A148,Gögn!$A$2:$A$11876,AP$207)</f>
        <v>25.09</v>
      </c>
      <c r="AQ148" s="22">
        <f>SUMIFS(Gögn!$K$2:$K$11876,Gögn!$F$2:$F$11876,$A148,Gögn!$A$2:$A$11876,AQ$207)</f>
        <v>36.07</v>
      </c>
      <c r="AR148" s="22">
        <f>SUMIFS(Gögn!$K$2:$K$11876,Gögn!$F$2:$F$11876,$A148,Gögn!$A$2:$A$11876,AR$207)</f>
        <v>47.37</v>
      </c>
      <c r="AS148" s="22">
        <f>SUMIFS(Gögn!$K$2:$K$11876,Gögn!$F$2:$F$11876,$A148,Gögn!$A$2:$A$11876,AS$207)</f>
        <v>61.28</v>
      </c>
      <c r="AT148" s="22">
        <f>SUMIFS(Gögn!$K$2:$K$11876,Gögn!$F$2:$F$11876,$A148,Gögn!$A$2:$A$11876,AT$207)</f>
        <v>100</v>
      </c>
      <c r="AU148" s="22">
        <f>SUMIFS(Gögn!$K$2:$K$11876,Gögn!$F$2:$F$11876,$A148,Gögn!$A$2:$A$11876,AU$207)</f>
        <v>56.9</v>
      </c>
      <c r="AV148" s="22">
        <f>SUMIFS(Gögn!$K$2:$K$11876,Gögn!$F$2:$F$11876,$A148,Gögn!$A$2:$A$11876,AV$207)</f>
        <v>0</v>
      </c>
      <c r="AW148" s="22">
        <f>SUMIFS(Gögn!$K$2:$K$11876,Gögn!$F$2:$F$11876,$A148,Gögn!$A$2:$A$11876,AW$207)</f>
        <v>60.8</v>
      </c>
      <c r="AX148" s="22">
        <f>SUMIFS(Gögn!$K$2:$K$11876,Gögn!$F$2:$F$11876,$A148,Gögn!$A$2:$A$11876,AX$207)</f>
        <v>0</v>
      </c>
      <c r="AY148" s="22">
        <f>SUMIFS(Gögn!$K$2:$K$11876,Gögn!$F$2:$F$11876,$A148,Gögn!$A$2:$A$11876,AY$207)</f>
        <v>45.8</v>
      </c>
      <c r="AZ148" s="22">
        <f>SUMIFS(Gögn!$K$2:$K$11876,Gögn!$F$2:$F$11876,$A148,Gögn!$A$2:$A$11876,AZ$207)</f>
        <v>37.299999999999997</v>
      </c>
      <c r="BA148" s="22">
        <f>SUMIFS(Gögn!$K$2:$K$11876,Gögn!$F$2:$F$11876,$A148,Gögn!$A$2:$A$11876,BA$207)</f>
        <v>16.5</v>
      </c>
      <c r="BB148" s="22">
        <f>SUMIFS(Gögn!$K$2:$K$11876,Gögn!$F$2:$F$11876,$A148,Gögn!$A$2:$A$11876,BB$207)</f>
        <v>17</v>
      </c>
      <c r="BC148" s="22">
        <f>SUMIFS(Gögn!$K$2:$K$11876,Gögn!$F$2:$F$11876,$A148,Gögn!$A$2:$A$11876,BC$207)</f>
        <v>0</v>
      </c>
      <c r="BD148" s="22">
        <f>SUMIFS(Gögn!$K$2:$K$11876,Gögn!$F$2:$F$11876,$A148,Gögn!$A$2:$A$11876,BD$207)</f>
        <v>0</v>
      </c>
      <c r="BE148" s="22">
        <f>SUMIFS(Gögn!$K$2:$K$11876,Gögn!$F$2:$F$11876,$A148,Gögn!$A$2:$A$11876,BE$207)</f>
        <v>5.8</v>
      </c>
      <c r="BF148" s="22">
        <f>SUMIFS(Gögn!$K$2:$K$11876,Gögn!$F$2:$F$11876,$A148,Gögn!$A$2:$A$11876,BF$207)</f>
        <v>17</v>
      </c>
      <c r="BG148" s="22">
        <f>SUMIFS(Gögn!$K$2:$K$11876,Gögn!$F$2:$F$11876,$A148,Gögn!$A$2:$A$11876,BG$207)</f>
        <v>0</v>
      </c>
      <c r="BH148" s="22">
        <f>SUMIFS(Gögn!$K$2:$K$11876,Gögn!$F$2:$F$11876,$A148,Gögn!$A$2:$A$11876,BH$207)</f>
        <v>49.74</v>
      </c>
      <c r="BI148" s="22">
        <f>SUMIFS(Gögn!$K$2:$K$11876,Gögn!$F$2:$F$11876,$A148,Gögn!$A$2:$A$11876,BI$207)</f>
        <v>41.2</v>
      </c>
      <c r="BJ148" s="22">
        <f>SUMIFS(Gögn!$K$2:$K$11876,Gögn!$F$2:$F$11876,$A148,Gögn!$A$2:$A$11876,BJ$207)</f>
        <v>64.2</v>
      </c>
      <c r="BK148" s="22">
        <f>SUMIFS(Gögn!$K$2:$K$11876,Gögn!$F$2:$F$11876,$A148,Gögn!$A$2:$A$11876,BK$207)</f>
        <v>77.900000000000006</v>
      </c>
      <c r="BL148" s="22">
        <f>SUMIFS(Gögn!$K$2:$K$11876,Gögn!$F$2:$F$11876,$A148,Gögn!$A$2:$A$11876,BL$207)</f>
        <v>26.5</v>
      </c>
      <c r="BM148" s="22">
        <f>SUMIFS(Gögn!$K$2:$K$11876,Gögn!$F$2:$F$11876,$A148,Gögn!$A$2:$A$11876,BM$207)</f>
        <v>61.4</v>
      </c>
      <c r="BN148" s="22">
        <f>SUMIFS(Gögn!$K$2:$K$11876,Gögn!$F$2:$F$11876,$A148,Gögn!$A$2:$A$11876,BN$207)</f>
        <v>44.9</v>
      </c>
      <c r="BO148" s="22">
        <f>SUMIFS(Gögn!$K$2:$K$11876,Gögn!$F$2:$F$11876,$A148,Gögn!$A$2:$A$11876,BO$207)</f>
        <v>0</v>
      </c>
      <c r="BP148" s="22">
        <f>SUMIFS(Gögn!$K$2:$K$11876,Gögn!$F$2:$F$11876,$A148,Gögn!$A$2:$A$11876,BP$207)</f>
        <v>43.3</v>
      </c>
      <c r="BQ148" s="22">
        <f>SUMIFS(Gögn!$K$2:$K$11876,Gögn!$F$2:$F$11876,$A148,Gögn!$A$2:$A$11876,BQ$207)</f>
        <v>24.5</v>
      </c>
      <c r="BR148" s="22">
        <f>SUMIFS(Gögn!$K$2:$K$11876,Gögn!$F$2:$F$11876,$A148,Gögn!$A$2:$A$11876,BR$207)</f>
        <v>13.4</v>
      </c>
      <c r="BS148" s="22">
        <f>SUMIFS(Gögn!$K$2:$K$11876,Gögn!$F$2:$F$11876,$A148,Gögn!$A$2:$A$11876,BS$207)</f>
        <v>39.200000000000003</v>
      </c>
      <c r="BT148" s="22">
        <f>SUMIFS(Gögn!$K$2:$K$11876,Gögn!$F$2:$F$11876,$A148,Gögn!$A$2:$A$11876,BT$207)</f>
        <v>58.2</v>
      </c>
      <c r="BU148" s="22">
        <f>SUMIFS(Gögn!$K$2:$K$11876,Gögn!$F$2:$F$11876,$A148,Gögn!$A$2:$A$11876,BU$207)</f>
        <v>62.5</v>
      </c>
      <c r="BV148" s="22">
        <f>SUMIFS(Gögn!$K$2:$K$11876,Gögn!$F$2:$F$11876,$A148,Gögn!$A$2:$A$11876,BV$207)</f>
        <v>64</v>
      </c>
      <c r="BW148" s="22">
        <f>SUMIFS(Gögn!$K$2:$K$11876,Gögn!$F$2:$F$11876,$A148,Gögn!$A$2:$A$11876,BW$207)</f>
        <v>68.5</v>
      </c>
      <c r="BX148" s="22">
        <f>SUMIFS(Gögn!$K$2:$K$11876,Gögn!$F$2:$F$11876,$A148,Gögn!$A$2:$A$11876,BX$207)</f>
        <v>0</v>
      </c>
      <c r="BY148" s="22">
        <f>SUMIFS(Gögn!$K$2:$K$11876,Gögn!$F$2:$F$11876,$A148,Gögn!$A$2:$A$11876,BY$207)</f>
        <v>53.57</v>
      </c>
      <c r="BZ148" s="22">
        <f>SUMIFS(Gögn!$K$2:$K$11876,Gögn!$F$2:$F$11876,$A148,Gögn!$A$2:$A$11876,BZ$207)</f>
        <v>38.5</v>
      </c>
      <c r="CA148" s="22">
        <f>SUMIFS(Gögn!$K$2:$K$11876,Gögn!$F$2:$F$11876,$A148,Gögn!$A$2:$A$11876,CA$207)</f>
        <v>0</v>
      </c>
      <c r="CB148" s="22">
        <f>SUMIFS(Gögn!$K$2:$K$11876,Gögn!$F$2:$F$11876,$A148,Gögn!$A$2:$A$11876,CB$207)</f>
        <v>39.700000000000003</v>
      </c>
      <c r="CC148" s="22">
        <f>SUMIFS(Gögn!$K$2:$K$11876,Gögn!$F$2:$F$11876,$A148,Gögn!$A$2:$A$11876,CC$207)</f>
        <v>0</v>
      </c>
      <c r="CD148" s="22">
        <f>SUMIFS(Gögn!$K$2:$K$11876,Gögn!$F$2:$F$11876,$A148,Gögn!$A$2:$A$11876,CD$207)</f>
        <v>0</v>
      </c>
    </row>
    <row r="149" spans="1:82" ht="15" customHeight="1">
      <c r="A149" s="5" t="s">
        <v>59</v>
      </c>
      <c r="B149" s="5"/>
      <c r="C149" s="23" t="s">
        <v>60</v>
      </c>
      <c r="D149" s="24">
        <f>IFERROR(SUMPRODUCT(E149:CD149,$E$83:$CD$83)/SUM($E$83:CD$83),"")</f>
        <v>6.3771388927829813</v>
      </c>
      <c r="E149" s="24">
        <f>SUMIFS(Gögn!$K$2:$K$11876,Gögn!$F$2:$F$11876,$A149,Gögn!$A$2:$A$11876,E$207)</f>
        <v>11.3</v>
      </c>
      <c r="F149" s="24">
        <f>SUMIFS(Gögn!$K$2:$K$11876,Gögn!$F$2:$F$11876,$A149,Gögn!$A$2:$A$11876,F$207)</f>
        <v>9.6999999999999993</v>
      </c>
      <c r="G149" s="24">
        <f>SUMIFS(Gögn!$K$2:$K$11876,Gögn!$F$2:$F$11876,$A149,Gögn!$A$2:$A$11876,G$207)</f>
        <v>7.9</v>
      </c>
      <c r="H149" s="24">
        <f>SUMIFS(Gögn!$K$2:$K$11876,Gögn!$F$2:$F$11876,$A149,Gögn!$A$2:$A$11876,H$207)</f>
        <v>0</v>
      </c>
      <c r="I149" s="24">
        <f>SUMIFS(Gögn!$K$2:$K$11876,Gögn!$F$2:$F$11876,$A149,Gögn!$A$2:$A$11876,I$207)</f>
        <v>0</v>
      </c>
      <c r="J149" s="24">
        <f>SUMIFS(Gögn!$K$2:$K$11876,Gögn!$F$2:$F$11876,$A149,Gögn!$A$2:$A$11876,J$207)</f>
        <v>0</v>
      </c>
      <c r="K149" s="24">
        <f>SUMIFS(Gögn!$K$2:$K$11876,Gögn!$F$2:$F$11876,$A149,Gögn!$A$2:$A$11876,K$207)</f>
        <v>0</v>
      </c>
      <c r="L149" s="24">
        <f>SUMIFS(Gögn!$K$2:$K$11876,Gögn!$F$2:$F$11876,$A149,Gögn!$A$2:$A$11876,L$207)</f>
        <v>1.1000000000000001</v>
      </c>
      <c r="M149" s="24">
        <f>SUMIFS(Gögn!$K$2:$K$11876,Gögn!$F$2:$F$11876,$A149,Gögn!$A$2:$A$11876,M$207)</f>
        <v>1.3</v>
      </c>
      <c r="N149" s="24">
        <f>SUMIFS(Gögn!$K$2:$K$11876,Gögn!$F$2:$F$11876,$A149,Gögn!$A$2:$A$11876,N$207)</f>
        <v>17</v>
      </c>
      <c r="O149" s="24">
        <f>SUMIFS(Gögn!$K$2:$K$11876,Gögn!$F$2:$F$11876,$A149,Gögn!$A$2:$A$11876,O$207)</f>
        <v>19.399999999999999</v>
      </c>
      <c r="P149" s="24">
        <f>SUMIFS(Gögn!$K$2:$K$11876,Gögn!$F$2:$F$11876,$A149,Gögn!$A$2:$A$11876,P$207)</f>
        <v>15</v>
      </c>
      <c r="Q149" s="24">
        <f>SUMIFS(Gögn!$K$2:$K$11876,Gögn!$F$2:$F$11876,$A149,Gögn!$A$2:$A$11876,Q$207)</f>
        <v>8.6</v>
      </c>
      <c r="R149" s="24">
        <f>SUMIFS(Gögn!$K$2:$K$11876,Gögn!$F$2:$F$11876,$A149,Gögn!$A$2:$A$11876,R$207)</f>
        <v>0</v>
      </c>
      <c r="S149" s="24">
        <f>SUMIFS(Gögn!$K$2:$K$11876,Gögn!$F$2:$F$11876,$A149,Gögn!$A$2:$A$11876,S$207)</f>
        <v>3.29</v>
      </c>
      <c r="T149" s="24">
        <f>SUMIFS(Gögn!$K$2:$K$11876,Gögn!$F$2:$F$11876,$A149,Gögn!$A$2:$A$11876,T$207)</f>
        <v>0</v>
      </c>
      <c r="U149" s="24">
        <f>SUMIFS(Gögn!$K$2:$K$11876,Gögn!$F$2:$F$11876,$A149,Gögn!$A$2:$A$11876,U$207)</f>
        <v>3.96</v>
      </c>
      <c r="V149" s="24">
        <f>SUMIFS(Gögn!$K$2:$K$11876,Gögn!$F$2:$F$11876,$A149,Gögn!$A$2:$A$11876,V$207)</f>
        <v>0</v>
      </c>
      <c r="W149" s="24">
        <f>SUMIFS(Gögn!$K$2:$K$11876,Gögn!$F$2:$F$11876,$A149,Gögn!$A$2:$A$11876,W$207)</f>
        <v>0</v>
      </c>
      <c r="X149" s="24">
        <f>SUMIFS(Gögn!$K$2:$K$11876,Gögn!$F$2:$F$11876,$A149,Gögn!$A$2:$A$11876,X$207)</f>
        <v>0</v>
      </c>
      <c r="Y149" s="24">
        <f>SUMIFS(Gögn!$K$2:$K$11876,Gögn!$F$2:$F$11876,$A149,Gögn!$A$2:$A$11876,Y$207)</f>
        <v>11.3</v>
      </c>
      <c r="Z149" s="24">
        <f>SUMIFS(Gögn!$K$2:$K$11876,Gögn!$F$2:$F$11876,$A149,Gögn!$A$2:$A$11876,Z$207)</f>
        <v>7.2</v>
      </c>
      <c r="AA149" s="24">
        <f>SUMIFS(Gögn!$K$2:$K$11876,Gögn!$F$2:$F$11876,$A149,Gögn!$A$2:$A$11876,AA$207)</f>
        <v>2.6</v>
      </c>
      <c r="AB149" s="24">
        <f>SUMIFS(Gögn!$K$2:$K$11876,Gögn!$F$2:$F$11876,$A149,Gögn!$A$2:$A$11876,AB$207)</f>
        <v>10.4</v>
      </c>
      <c r="AC149" s="24">
        <f>SUMIFS(Gögn!$K$2:$K$11876,Gögn!$F$2:$F$11876,$A149,Gögn!$A$2:$A$11876,AC$207)</f>
        <v>0</v>
      </c>
      <c r="AD149" s="24">
        <f>SUMIFS(Gögn!$K$2:$K$11876,Gögn!$F$2:$F$11876,$A149,Gögn!$A$2:$A$11876,AD$207)</f>
        <v>0</v>
      </c>
      <c r="AE149" s="24">
        <f>SUMIFS(Gögn!$K$2:$K$11876,Gögn!$F$2:$F$11876,$A149,Gögn!$A$2:$A$11876,AE$207)</f>
        <v>0</v>
      </c>
      <c r="AF149" s="24">
        <f>SUMIFS(Gögn!$K$2:$K$11876,Gögn!$F$2:$F$11876,$A149,Gögn!$A$2:$A$11876,AF$207)</f>
        <v>0</v>
      </c>
      <c r="AG149" s="24">
        <f>SUMIFS(Gögn!$K$2:$K$11876,Gögn!$F$2:$F$11876,$A149,Gögn!$A$2:$A$11876,AG$207)</f>
        <v>0</v>
      </c>
      <c r="AH149" s="24">
        <f>SUMIFS(Gögn!$K$2:$K$11876,Gögn!$F$2:$F$11876,$A149,Gögn!$A$2:$A$11876,AH$207)</f>
        <v>21.29</v>
      </c>
      <c r="AI149" s="24">
        <f>SUMIFS(Gögn!$K$2:$K$11876,Gögn!$F$2:$F$11876,$A149,Gögn!$A$2:$A$11876,AI$207)</f>
        <v>0</v>
      </c>
      <c r="AJ149" s="24">
        <f>SUMIFS(Gögn!$K$2:$K$11876,Gögn!$F$2:$F$11876,$A149,Gögn!$A$2:$A$11876,AJ$207)</f>
        <v>0</v>
      </c>
      <c r="AK149" s="24">
        <f>SUMIFS(Gögn!$K$2:$K$11876,Gögn!$F$2:$F$11876,$A149,Gögn!$A$2:$A$11876,AK$207)</f>
        <v>0</v>
      </c>
      <c r="AL149" s="24">
        <f>SUMIFS(Gögn!$K$2:$K$11876,Gögn!$F$2:$F$11876,$A149,Gögn!$A$2:$A$11876,AL$207)</f>
        <v>0</v>
      </c>
      <c r="AM149" s="24">
        <f>SUMIFS(Gögn!$K$2:$K$11876,Gögn!$F$2:$F$11876,$A149,Gögn!$A$2:$A$11876,AM$207)</f>
        <v>7.22</v>
      </c>
      <c r="AN149" s="24">
        <f>SUMIFS(Gögn!$K$2:$K$11876,Gögn!$F$2:$F$11876,$A149,Gögn!$A$2:$A$11876,AN$207)</f>
        <v>9.4700000000000006</v>
      </c>
      <c r="AO149" s="24">
        <f>SUMIFS(Gögn!$K$2:$K$11876,Gögn!$F$2:$F$11876,$A149,Gögn!$A$2:$A$11876,AO$207)</f>
        <v>12.72</v>
      </c>
      <c r="AP149" s="24">
        <f>SUMIFS(Gögn!$K$2:$K$11876,Gögn!$F$2:$F$11876,$A149,Gögn!$A$2:$A$11876,AP$207)</f>
        <v>16.54</v>
      </c>
      <c r="AQ149" s="24">
        <f>SUMIFS(Gögn!$K$2:$K$11876,Gögn!$F$2:$F$11876,$A149,Gögn!$A$2:$A$11876,AQ$207)</f>
        <v>10.26</v>
      </c>
      <c r="AR149" s="24">
        <f>SUMIFS(Gögn!$K$2:$K$11876,Gögn!$F$2:$F$11876,$A149,Gögn!$A$2:$A$11876,AR$207)</f>
        <v>8.51</v>
      </c>
      <c r="AS149" s="24">
        <f>SUMIFS(Gögn!$K$2:$K$11876,Gögn!$F$2:$F$11876,$A149,Gögn!$A$2:$A$11876,AS$207)</f>
        <v>6.31</v>
      </c>
      <c r="AT149" s="24">
        <f>SUMIFS(Gögn!$K$2:$K$11876,Gögn!$F$2:$F$11876,$A149,Gögn!$A$2:$A$11876,AT$207)</f>
        <v>0</v>
      </c>
      <c r="AU149" s="24">
        <f>SUMIFS(Gögn!$K$2:$K$11876,Gögn!$F$2:$F$11876,$A149,Gögn!$A$2:$A$11876,AU$207)</f>
        <v>0</v>
      </c>
      <c r="AV149" s="24">
        <f>SUMIFS(Gögn!$K$2:$K$11876,Gögn!$F$2:$F$11876,$A149,Gögn!$A$2:$A$11876,AV$207)</f>
        <v>0</v>
      </c>
      <c r="AW149" s="24">
        <f>SUMIFS(Gögn!$K$2:$K$11876,Gögn!$F$2:$F$11876,$A149,Gögn!$A$2:$A$11876,AW$207)</f>
        <v>0</v>
      </c>
      <c r="AX149" s="24">
        <f>SUMIFS(Gögn!$K$2:$K$11876,Gögn!$F$2:$F$11876,$A149,Gögn!$A$2:$A$11876,AX$207)</f>
        <v>0</v>
      </c>
      <c r="AY149" s="24">
        <f>SUMIFS(Gögn!$K$2:$K$11876,Gögn!$F$2:$F$11876,$A149,Gögn!$A$2:$A$11876,AY$207)</f>
        <v>0</v>
      </c>
      <c r="AZ149" s="24">
        <f>SUMIFS(Gögn!$K$2:$K$11876,Gögn!$F$2:$F$11876,$A149,Gögn!$A$2:$A$11876,AZ$207)</f>
        <v>0</v>
      </c>
      <c r="BA149" s="24">
        <f>SUMIFS(Gögn!$K$2:$K$11876,Gögn!$F$2:$F$11876,$A149,Gögn!$A$2:$A$11876,BA$207)</f>
        <v>0</v>
      </c>
      <c r="BB149" s="24">
        <f>SUMIFS(Gögn!$K$2:$K$11876,Gögn!$F$2:$F$11876,$A149,Gögn!$A$2:$A$11876,BB$207)</f>
        <v>0</v>
      </c>
      <c r="BC149" s="24">
        <f>SUMIFS(Gögn!$K$2:$K$11876,Gögn!$F$2:$F$11876,$A149,Gögn!$A$2:$A$11876,BC$207)</f>
        <v>0</v>
      </c>
      <c r="BD149" s="24">
        <f>SUMIFS(Gögn!$K$2:$K$11876,Gögn!$F$2:$F$11876,$A149,Gögn!$A$2:$A$11876,BD$207)</f>
        <v>0</v>
      </c>
      <c r="BE149" s="24">
        <f>SUMIFS(Gögn!$K$2:$K$11876,Gögn!$F$2:$F$11876,$A149,Gögn!$A$2:$A$11876,BE$207)</f>
        <v>2.4</v>
      </c>
      <c r="BF149" s="24">
        <f>SUMIFS(Gögn!$K$2:$K$11876,Gögn!$F$2:$F$11876,$A149,Gögn!$A$2:$A$11876,BF$207)</f>
        <v>2.9</v>
      </c>
      <c r="BG149" s="24">
        <f>SUMIFS(Gögn!$K$2:$K$11876,Gögn!$F$2:$F$11876,$A149,Gögn!$A$2:$A$11876,BG$207)</f>
        <v>0</v>
      </c>
      <c r="BH149" s="24">
        <f>SUMIFS(Gögn!$K$2:$K$11876,Gögn!$F$2:$F$11876,$A149,Gögn!$A$2:$A$11876,BH$207)</f>
        <v>4.51</v>
      </c>
      <c r="BI149" s="24">
        <f>SUMIFS(Gögn!$K$2:$K$11876,Gögn!$F$2:$F$11876,$A149,Gögn!$A$2:$A$11876,BI$207)</f>
        <v>0</v>
      </c>
      <c r="BJ149" s="24">
        <f>SUMIFS(Gögn!$K$2:$K$11876,Gögn!$F$2:$F$11876,$A149,Gögn!$A$2:$A$11876,BJ$207)</f>
        <v>0</v>
      </c>
      <c r="BK149" s="24">
        <f>SUMIFS(Gögn!$K$2:$K$11876,Gögn!$F$2:$F$11876,$A149,Gögn!$A$2:$A$11876,BK$207)</f>
        <v>0</v>
      </c>
      <c r="BL149" s="24">
        <f>SUMIFS(Gögn!$K$2:$K$11876,Gögn!$F$2:$F$11876,$A149,Gögn!$A$2:$A$11876,BL$207)</f>
        <v>10.8</v>
      </c>
      <c r="BM149" s="24">
        <f>SUMIFS(Gögn!$K$2:$K$11876,Gögn!$F$2:$F$11876,$A149,Gögn!$A$2:$A$11876,BM$207)</f>
        <v>0</v>
      </c>
      <c r="BN149" s="24">
        <f>SUMIFS(Gögn!$K$2:$K$11876,Gögn!$F$2:$F$11876,$A149,Gögn!$A$2:$A$11876,BN$207)</f>
        <v>0</v>
      </c>
      <c r="BO149" s="24">
        <f>SUMIFS(Gögn!$K$2:$K$11876,Gögn!$F$2:$F$11876,$A149,Gögn!$A$2:$A$11876,BO$207)</f>
        <v>0</v>
      </c>
      <c r="BP149" s="24">
        <f>SUMIFS(Gögn!$K$2:$K$11876,Gögn!$F$2:$F$11876,$A149,Gögn!$A$2:$A$11876,BP$207)</f>
        <v>0</v>
      </c>
      <c r="BQ149" s="24">
        <f>SUMIFS(Gögn!$K$2:$K$11876,Gögn!$F$2:$F$11876,$A149,Gögn!$A$2:$A$11876,BQ$207)</f>
        <v>0</v>
      </c>
      <c r="BR149" s="24">
        <f>SUMIFS(Gögn!$K$2:$K$11876,Gögn!$F$2:$F$11876,$A149,Gögn!$A$2:$A$11876,BR$207)</f>
        <v>0</v>
      </c>
      <c r="BS149" s="24">
        <f>SUMIFS(Gögn!$K$2:$K$11876,Gögn!$F$2:$F$11876,$A149,Gögn!$A$2:$A$11876,BS$207)</f>
        <v>0</v>
      </c>
      <c r="BT149" s="24">
        <f>SUMIFS(Gögn!$K$2:$K$11876,Gögn!$F$2:$F$11876,$A149,Gögn!$A$2:$A$11876,BT$207)</f>
        <v>0</v>
      </c>
      <c r="BU149" s="24">
        <f>SUMIFS(Gögn!$K$2:$K$11876,Gögn!$F$2:$F$11876,$A149,Gögn!$A$2:$A$11876,BU$207)</f>
        <v>0</v>
      </c>
      <c r="BV149" s="24">
        <f>SUMIFS(Gögn!$K$2:$K$11876,Gögn!$F$2:$F$11876,$A149,Gögn!$A$2:$A$11876,BV$207)</f>
        <v>0</v>
      </c>
      <c r="BW149" s="24">
        <f>SUMIFS(Gögn!$K$2:$K$11876,Gögn!$F$2:$F$11876,$A149,Gögn!$A$2:$A$11876,BW$207)</f>
        <v>0</v>
      </c>
      <c r="BX149" s="24">
        <f>SUMIFS(Gögn!$K$2:$K$11876,Gögn!$F$2:$F$11876,$A149,Gögn!$A$2:$A$11876,BX$207)</f>
        <v>0</v>
      </c>
      <c r="BY149" s="24">
        <f>SUMIFS(Gögn!$K$2:$K$11876,Gögn!$F$2:$F$11876,$A149,Gögn!$A$2:$A$11876,BY$207)</f>
        <v>0</v>
      </c>
      <c r="BZ149" s="24">
        <f>SUMIFS(Gögn!$K$2:$K$11876,Gögn!$F$2:$F$11876,$A149,Gögn!$A$2:$A$11876,BZ$207)</f>
        <v>0</v>
      </c>
      <c r="CA149" s="24">
        <f>SUMIFS(Gögn!$K$2:$K$11876,Gögn!$F$2:$F$11876,$A149,Gögn!$A$2:$A$11876,CA$207)</f>
        <v>0</v>
      </c>
      <c r="CB149" s="24">
        <f>SUMIFS(Gögn!$K$2:$K$11876,Gögn!$F$2:$F$11876,$A149,Gögn!$A$2:$A$11876,CB$207)</f>
        <v>0</v>
      </c>
      <c r="CC149" s="24">
        <f>SUMIFS(Gögn!$K$2:$K$11876,Gögn!$F$2:$F$11876,$A149,Gögn!$A$2:$A$11876,CC$207)</f>
        <v>0</v>
      </c>
      <c r="CD149" s="24">
        <f>SUMIFS(Gögn!$K$2:$K$11876,Gögn!$F$2:$F$11876,$A149,Gögn!$A$2:$A$11876,CD$207)</f>
        <v>0</v>
      </c>
    </row>
    <row r="150" spans="1:82" ht="15" customHeight="1">
      <c r="A150" s="5" t="s">
        <v>61</v>
      </c>
      <c r="B150" s="5"/>
      <c r="C150" s="25" t="s">
        <v>62</v>
      </c>
      <c r="D150" s="22">
        <f>IFERROR(SUMPRODUCT(E150:CD150,$E$83:$CD$83)/SUM($E$83:CD$83),"")</f>
        <v>4.0733036522034984</v>
      </c>
      <c r="E150" s="22">
        <f>SUMIFS(Gögn!$K$2:$K$11876,Gögn!$F$2:$F$11876,$A150,Gögn!$A$2:$A$11876,E$207)</f>
        <v>5.2</v>
      </c>
      <c r="F150" s="22">
        <f>SUMIFS(Gögn!$K$2:$K$11876,Gögn!$F$2:$F$11876,$A150,Gögn!$A$2:$A$11876,F$207)</f>
        <v>9.4</v>
      </c>
      <c r="G150" s="22">
        <f>SUMIFS(Gögn!$K$2:$K$11876,Gögn!$F$2:$F$11876,$A150,Gögn!$A$2:$A$11876,G$207)</f>
        <v>17.3</v>
      </c>
      <c r="H150" s="22">
        <f>SUMIFS(Gögn!$K$2:$K$11876,Gögn!$F$2:$F$11876,$A150,Gögn!$A$2:$A$11876,H$207)</f>
        <v>89.8</v>
      </c>
      <c r="I150" s="22">
        <f>SUMIFS(Gögn!$K$2:$K$11876,Gögn!$F$2:$F$11876,$A150,Gögn!$A$2:$A$11876,I$207)</f>
        <v>0</v>
      </c>
      <c r="J150" s="22">
        <f>SUMIFS(Gögn!$K$2:$K$11876,Gögn!$F$2:$F$11876,$A150,Gögn!$A$2:$A$11876,J$207)</f>
        <v>0</v>
      </c>
      <c r="K150" s="22">
        <f>SUMIFS(Gögn!$K$2:$K$11876,Gögn!$F$2:$F$11876,$A150,Gögn!$A$2:$A$11876,K$207)</f>
        <v>0</v>
      </c>
      <c r="L150" s="22">
        <f>SUMIFS(Gögn!$K$2:$K$11876,Gögn!$F$2:$F$11876,$A150,Gögn!$A$2:$A$11876,L$207)</f>
        <v>0.4</v>
      </c>
      <c r="M150" s="22">
        <f>SUMIFS(Gögn!$K$2:$K$11876,Gögn!$F$2:$F$11876,$A150,Gögn!$A$2:$A$11876,M$207)</f>
        <v>2.8</v>
      </c>
      <c r="N150" s="22">
        <f>SUMIFS(Gögn!$K$2:$K$11876,Gögn!$F$2:$F$11876,$A150,Gögn!$A$2:$A$11876,N$207)</f>
        <v>0.1</v>
      </c>
      <c r="O150" s="22">
        <f>SUMIFS(Gögn!$K$2:$K$11876,Gögn!$F$2:$F$11876,$A150,Gögn!$A$2:$A$11876,O$207)</f>
        <v>0.8</v>
      </c>
      <c r="P150" s="22">
        <f>SUMIFS(Gögn!$K$2:$K$11876,Gögn!$F$2:$F$11876,$A150,Gögn!$A$2:$A$11876,P$207)</f>
        <v>1.3</v>
      </c>
      <c r="Q150" s="22">
        <f>SUMIFS(Gögn!$K$2:$K$11876,Gögn!$F$2:$F$11876,$A150,Gögn!$A$2:$A$11876,Q$207)</f>
        <v>1.5</v>
      </c>
      <c r="R150" s="22">
        <f>SUMIFS(Gögn!$K$2:$K$11876,Gögn!$F$2:$F$11876,$A150,Gögn!$A$2:$A$11876,R$207)</f>
        <v>0</v>
      </c>
      <c r="S150" s="22">
        <f>SUMIFS(Gögn!$K$2:$K$11876,Gögn!$F$2:$F$11876,$A150,Gögn!$A$2:$A$11876,S$207)</f>
        <v>1.99</v>
      </c>
      <c r="T150" s="22">
        <f>SUMIFS(Gögn!$K$2:$K$11876,Gögn!$F$2:$F$11876,$A150,Gögn!$A$2:$A$11876,T$207)</f>
        <v>0</v>
      </c>
      <c r="U150" s="22">
        <f>SUMIFS(Gögn!$K$2:$K$11876,Gögn!$F$2:$F$11876,$A150,Gögn!$A$2:$A$11876,U$207)</f>
        <v>13.14</v>
      </c>
      <c r="V150" s="22">
        <f>SUMIFS(Gögn!$K$2:$K$11876,Gögn!$F$2:$F$11876,$A150,Gögn!$A$2:$A$11876,V$207)</f>
        <v>0</v>
      </c>
      <c r="W150" s="22">
        <f>SUMIFS(Gögn!$K$2:$K$11876,Gögn!$F$2:$F$11876,$A150,Gögn!$A$2:$A$11876,W$207)</f>
        <v>0</v>
      </c>
      <c r="X150" s="22">
        <f>SUMIFS(Gögn!$K$2:$K$11876,Gögn!$F$2:$F$11876,$A150,Gögn!$A$2:$A$11876,X$207)</f>
        <v>0</v>
      </c>
      <c r="Y150" s="22">
        <f>SUMIFS(Gögn!$K$2:$K$11876,Gögn!$F$2:$F$11876,$A150,Gögn!$A$2:$A$11876,Y$207)</f>
        <v>6.1</v>
      </c>
      <c r="Z150" s="22">
        <f>SUMIFS(Gögn!$K$2:$K$11876,Gögn!$F$2:$F$11876,$A150,Gögn!$A$2:$A$11876,Z$207)</f>
        <v>9.8000000000000007</v>
      </c>
      <c r="AA150" s="22">
        <f>SUMIFS(Gögn!$K$2:$K$11876,Gögn!$F$2:$F$11876,$A150,Gögn!$A$2:$A$11876,AA$207)</f>
        <v>14.2</v>
      </c>
      <c r="AB150" s="22">
        <f>SUMIFS(Gögn!$K$2:$K$11876,Gögn!$F$2:$F$11876,$A150,Gögn!$A$2:$A$11876,AB$207)</f>
        <v>3.9</v>
      </c>
      <c r="AC150" s="22">
        <f>SUMIFS(Gögn!$K$2:$K$11876,Gögn!$F$2:$F$11876,$A150,Gögn!$A$2:$A$11876,AC$207)</f>
        <v>0</v>
      </c>
      <c r="AD150" s="22">
        <f>SUMIFS(Gögn!$K$2:$K$11876,Gögn!$F$2:$F$11876,$A150,Gögn!$A$2:$A$11876,AD$207)</f>
        <v>2.2999999999999998</v>
      </c>
      <c r="AE150" s="22">
        <f>SUMIFS(Gögn!$K$2:$K$11876,Gögn!$F$2:$F$11876,$A150,Gögn!$A$2:$A$11876,AE$207)</f>
        <v>2.4</v>
      </c>
      <c r="AF150" s="22">
        <f>SUMIFS(Gögn!$K$2:$K$11876,Gögn!$F$2:$F$11876,$A150,Gögn!$A$2:$A$11876,AF$207)</f>
        <v>0</v>
      </c>
      <c r="AG150" s="22">
        <f>SUMIFS(Gögn!$K$2:$K$11876,Gögn!$F$2:$F$11876,$A150,Gögn!$A$2:$A$11876,AG$207)</f>
        <v>0</v>
      </c>
      <c r="AH150" s="22">
        <f>SUMIFS(Gögn!$K$2:$K$11876,Gögn!$F$2:$F$11876,$A150,Gögn!$A$2:$A$11876,AH$207)</f>
        <v>0</v>
      </c>
      <c r="AI150" s="22">
        <f>SUMIFS(Gögn!$K$2:$K$11876,Gögn!$F$2:$F$11876,$A150,Gögn!$A$2:$A$11876,AI$207)</f>
        <v>0</v>
      </c>
      <c r="AJ150" s="22">
        <f>SUMIFS(Gögn!$K$2:$K$11876,Gögn!$F$2:$F$11876,$A150,Gögn!$A$2:$A$11876,AJ$207)</f>
        <v>0</v>
      </c>
      <c r="AK150" s="22">
        <f>SUMIFS(Gögn!$K$2:$K$11876,Gögn!$F$2:$F$11876,$A150,Gögn!$A$2:$A$11876,AK$207)</f>
        <v>0</v>
      </c>
      <c r="AL150" s="22">
        <f>SUMIFS(Gögn!$K$2:$K$11876,Gögn!$F$2:$F$11876,$A150,Gögn!$A$2:$A$11876,AL$207)</f>
        <v>0.35</v>
      </c>
      <c r="AM150" s="22">
        <f>SUMIFS(Gögn!$K$2:$K$11876,Gögn!$F$2:$F$11876,$A150,Gögn!$A$2:$A$11876,AM$207)</f>
        <v>0.25</v>
      </c>
      <c r="AN150" s="22">
        <f>SUMIFS(Gögn!$K$2:$K$11876,Gögn!$F$2:$F$11876,$A150,Gögn!$A$2:$A$11876,AN$207)</f>
        <v>0.21</v>
      </c>
      <c r="AO150" s="22">
        <f>SUMIFS(Gögn!$K$2:$K$11876,Gögn!$F$2:$F$11876,$A150,Gögn!$A$2:$A$11876,AO$207)</f>
        <v>0.25</v>
      </c>
      <c r="AP150" s="22">
        <f>SUMIFS(Gögn!$K$2:$K$11876,Gögn!$F$2:$F$11876,$A150,Gögn!$A$2:$A$11876,AP$207)</f>
        <v>0.16</v>
      </c>
      <c r="AQ150" s="22">
        <f>SUMIFS(Gögn!$K$2:$K$11876,Gögn!$F$2:$F$11876,$A150,Gögn!$A$2:$A$11876,AQ$207)</f>
        <v>0.69</v>
      </c>
      <c r="AR150" s="22">
        <f>SUMIFS(Gögn!$K$2:$K$11876,Gögn!$F$2:$F$11876,$A150,Gögn!$A$2:$A$11876,AR$207)</f>
        <v>0.57999999999999996</v>
      </c>
      <c r="AS150" s="22">
        <f>SUMIFS(Gögn!$K$2:$K$11876,Gögn!$F$2:$F$11876,$A150,Gögn!$A$2:$A$11876,AS$207)</f>
        <v>0.43</v>
      </c>
      <c r="AT150" s="22">
        <f>SUMIFS(Gögn!$K$2:$K$11876,Gögn!$F$2:$F$11876,$A150,Gögn!$A$2:$A$11876,AT$207)</f>
        <v>0</v>
      </c>
      <c r="AU150" s="22">
        <f>SUMIFS(Gögn!$K$2:$K$11876,Gögn!$F$2:$F$11876,$A150,Gögn!$A$2:$A$11876,AU$207)</f>
        <v>0</v>
      </c>
      <c r="AV150" s="22">
        <f>SUMIFS(Gögn!$K$2:$K$11876,Gögn!$F$2:$F$11876,$A150,Gögn!$A$2:$A$11876,AV$207)</f>
        <v>0</v>
      </c>
      <c r="AW150" s="22">
        <f>SUMIFS(Gögn!$K$2:$K$11876,Gögn!$F$2:$F$11876,$A150,Gögn!$A$2:$A$11876,AW$207)</f>
        <v>0</v>
      </c>
      <c r="AX150" s="22">
        <f>SUMIFS(Gögn!$K$2:$K$11876,Gögn!$F$2:$F$11876,$A150,Gögn!$A$2:$A$11876,AX$207)</f>
        <v>0</v>
      </c>
      <c r="AY150" s="22">
        <f>SUMIFS(Gögn!$K$2:$K$11876,Gögn!$F$2:$F$11876,$A150,Gögn!$A$2:$A$11876,AY$207)</f>
        <v>0</v>
      </c>
      <c r="AZ150" s="22">
        <f>SUMIFS(Gögn!$K$2:$K$11876,Gögn!$F$2:$F$11876,$A150,Gögn!$A$2:$A$11876,AZ$207)</f>
        <v>0</v>
      </c>
      <c r="BA150" s="22">
        <f>SUMIFS(Gögn!$K$2:$K$11876,Gögn!$F$2:$F$11876,$A150,Gögn!$A$2:$A$11876,BA$207)</f>
        <v>0</v>
      </c>
      <c r="BB150" s="22">
        <f>SUMIFS(Gögn!$K$2:$K$11876,Gögn!$F$2:$F$11876,$A150,Gögn!$A$2:$A$11876,BB$207)</f>
        <v>0</v>
      </c>
      <c r="BC150" s="22">
        <f>SUMIFS(Gögn!$K$2:$K$11876,Gögn!$F$2:$F$11876,$A150,Gögn!$A$2:$A$11876,BC$207)</f>
        <v>0</v>
      </c>
      <c r="BD150" s="22">
        <f>SUMIFS(Gögn!$K$2:$K$11876,Gögn!$F$2:$F$11876,$A150,Gögn!$A$2:$A$11876,BD$207)</f>
        <v>0</v>
      </c>
      <c r="BE150" s="22">
        <f>SUMIFS(Gögn!$K$2:$K$11876,Gögn!$F$2:$F$11876,$A150,Gögn!$A$2:$A$11876,BE$207)</f>
        <v>0</v>
      </c>
      <c r="BF150" s="22">
        <f>SUMIFS(Gögn!$K$2:$K$11876,Gögn!$F$2:$F$11876,$A150,Gögn!$A$2:$A$11876,BF$207)</f>
        <v>0</v>
      </c>
      <c r="BG150" s="22">
        <f>SUMIFS(Gögn!$K$2:$K$11876,Gögn!$F$2:$F$11876,$A150,Gögn!$A$2:$A$11876,BG$207)</f>
        <v>0</v>
      </c>
      <c r="BH150" s="22">
        <f>SUMIFS(Gögn!$K$2:$K$11876,Gögn!$F$2:$F$11876,$A150,Gögn!$A$2:$A$11876,BH$207)</f>
        <v>0.86</v>
      </c>
      <c r="BI150" s="22">
        <f>SUMIFS(Gögn!$K$2:$K$11876,Gögn!$F$2:$F$11876,$A150,Gögn!$A$2:$A$11876,BI$207)</f>
        <v>0</v>
      </c>
      <c r="BJ150" s="22">
        <f>SUMIFS(Gögn!$K$2:$K$11876,Gögn!$F$2:$F$11876,$A150,Gögn!$A$2:$A$11876,BJ$207)</f>
        <v>0</v>
      </c>
      <c r="BK150" s="22">
        <f>SUMIFS(Gögn!$K$2:$K$11876,Gögn!$F$2:$F$11876,$A150,Gögn!$A$2:$A$11876,BK$207)</f>
        <v>0</v>
      </c>
      <c r="BL150" s="22">
        <f>SUMIFS(Gögn!$K$2:$K$11876,Gögn!$F$2:$F$11876,$A150,Gögn!$A$2:$A$11876,BL$207)</f>
        <v>8.9</v>
      </c>
      <c r="BM150" s="22">
        <f>SUMIFS(Gögn!$K$2:$K$11876,Gögn!$F$2:$F$11876,$A150,Gögn!$A$2:$A$11876,BM$207)</f>
        <v>0</v>
      </c>
      <c r="BN150" s="22">
        <f>SUMIFS(Gögn!$K$2:$K$11876,Gögn!$F$2:$F$11876,$A150,Gögn!$A$2:$A$11876,BN$207)</f>
        <v>0</v>
      </c>
      <c r="BO150" s="22">
        <f>SUMIFS(Gögn!$K$2:$K$11876,Gögn!$F$2:$F$11876,$A150,Gögn!$A$2:$A$11876,BO$207)</f>
        <v>0</v>
      </c>
      <c r="BP150" s="22">
        <f>SUMIFS(Gögn!$K$2:$K$11876,Gögn!$F$2:$F$11876,$A150,Gögn!$A$2:$A$11876,BP$207)</f>
        <v>0</v>
      </c>
      <c r="BQ150" s="22">
        <f>SUMIFS(Gögn!$K$2:$K$11876,Gögn!$F$2:$F$11876,$A150,Gögn!$A$2:$A$11876,BQ$207)</f>
        <v>0</v>
      </c>
      <c r="BR150" s="22">
        <f>SUMIFS(Gögn!$K$2:$K$11876,Gögn!$F$2:$F$11876,$A150,Gögn!$A$2:$A$11876,BR$207)</f>
        <v>0</v>
      </c>
      <c r="BS150" s="22">
        <f>SUMIFS(Gögn!$K$2:$K$11876,Gögn!$F$2:$F$11876,$A150,Gögn!$A$2:$A$11876,BS$207)</f>
        <v>0</v>
      </c>
      <c r="BT150" s="22">
        <f>SUMIFS(Gögn!$K$2:$K$11876,Gögn!$F$2:$F$11876,$A150,Gögn!$A$2:$A$11876,BT$207)</f>
        <v>0</v>
      </c>
      <c r="BU150" s="22">
        <f>SUMIFS(Gögn!$K$2:$K$11876,Gögn!$F$2:$F$11876,$A150,Gögn!$A$2:$A$11876,BU$207)</f>
        <v>0</v>
      </c>
      <c r="BV150" s="22">
        <f>SUMIFS(Gögn!$K$2:$K$11876,Gögn!$F$2:$F$11876,$A150,Gögn!$A$2:$A$11876,BV$207)</f>
        <v>0</v>
      </c>
      <c r="BW150" s="22">
        <f>SUMIFS(Gögn!$K$2:$K$11876,Gögn!$F$2:$F$11876,$A150,Gögn!$A$2:$A$11876,BW$207)</f>
        <v>0</v>
      </c>
      <c r="BX150" s="22">
        <f>SUMIFS(Gögn!$K$2:$K$11876,Gögn!$F$2:$F$11876,$A150,Gögn!$A$2:$A$11876,BX$207)</f>
        <v>0</v>
      </c>
      <c r="BY150" s="22">
        <f>SUMIFS(Gögn!$K$2:$K$11876,Gögn!$F$2:$F$11876,$A150,Gögn!$A$2:$A$11876,BY$207)</f>
        <v>0</v>
      </c>
      <c r="BZ150" s="22">
        <f>SUMIFS(Gögn!$K$2:$K$11876,Gögn!$F$2:$F$11876,$A150,Gögn!$A$2:$A$11876,BZ$207)</f>
        <v>0</v>
      </c>
      <c r="CA150" s="22">
        <f>SUMIFS(Gögn!$K$2:$K$11876,Gögn!$F$2:$F$11876,$A150,Gögn!$A$2:$A$11876,CA$207)</f>
        <v>0</v>
      </c>
      <c r="CB150" s="22">
        <f>SUMIFS(Gögn!$K$2:$K$11876,Gögn!$F$2:$F$11876,$A150,Gögn!$A$2:$A$11876,CB$207)</f>
        <v>0</v>
      </c>
      <c r="CC150" s="22">
        <f>SUMIFS(Gögn!$K$2:$K$11876,Gögn!$F$2:$F$11876,$A150,Gögn!$A$2:$A$11876,CC$207)</f>
        <v>0</v>
      </c>
      <c r="CD150" s="22">
        <f>SUMIFS(Gögn!$K$2:$K$11876,Gögn!$F$2:$F$11876,$A150,Gögn!$A$2:$A$11876,CD$207)</f>
        <v>0</v>
      </c>
    </row>
    <row r="151" spans="1:82" ht="15" customHeight="1">
      <c r="A151" s="5" t="s">
        <v>63</v>
      </c>
      <c r="B151" s="5"/>
      <c r="C151" s="23" t="s">
        <v>64</v>
      </c>
      <c r="D151" s="24">
        <f>IFERROR(SUMPRODUCT(E151:CD151,$E$83:$CD$83)/SUM($E$83:CD$83),"")</f>
        <v>2.9471871684075266</v>
      </c>
      <c r="E151" s="24">
        <f>SUMIFS(Gögn!$K$2:$K$11876,Gögn!$F$2:$F$11876,$A151,Gögn!$A$2:$A$11876,E$207)</f>
        <v>0</v>
      </c>
      <c r="F151" s="24">
        <f>SUMIFS(Gögn!$K$2:$K$11876,Gögn!$F$2:$F$11876,$A151,Gögn!$A$2:$A$11876,F$207)</f>
        <v>0</v>
      </c>
      <c r="G151" s="24">
        <f>SUMIFS(Gögn!$K$2:$K$11876,Gögn!$F$2:$F$11876,$A151,Gögn!$A$2:$A$11876,G$207)</f>
        <v>12.9</v>
      </c>
      <c r="H151" s="24">
        <f>SUMIFS(Gögn!$K$2:$K$11876,Gögn!$F$2:$F$11876,$A151,Gögn!$A$2:$A$11876,H$207)</f>
        <v>0</v>
      </c>
      <c r="I151" s="24">
        <f>SUMIFS(Gögn!$K$2:$K$11876,Gögn!$F$2:$F$11876,$A151,Gögn!$A$2:$A$11876,I$207)</f>
        <v>100</v>
      </c>
      <c r="J151" s="24">
        <f>SUMIFS(Gögn!$K$2:$K$11876,Gögn!$F$2:$F$11876,$A151,Gögn!$A$2:$A$11876,J$207)</f>
        <v>0</v>
      </c>
      <c r="K151" s="24">
        <f>SUMIFS(Gögn!$K$2:$K$11876,Gögn!$F$2:$F$11876,$A151,Gögn!$A$2:$A$11876,K$207)</f>
        <v>0</v>
      </c>
      <c r="L151" s="24">
        <f>SUMIFS(Gögn!$K$2:$K$11876,Gögn!$F$2:$F$11876,$A151,Gögn!$A$2:$A$11876,L$207)</f>
        <v>0</v>
      </c>
      <c r="M151" s="24">
        <f>SUMIFS(Gögn!$K$2:$K$11876,Gögn!$F$2:$F$11876,$A151,Gögn!$A$2:$A$11876,M$207)</f>
        <v>0</v>
      </c>
      <c r="N151" s="24">
        <f>SUMIFS(Gögn!$K$2:$K$11876,Gögn!$F$2:$F$11876,$A151,Gögn!$A$2:$A$11876,N$207)</f>
        <v>0</v>
      </c>
      <c r="O151" s="24">
        <f>SUMIFS(Gögn!$K$2:$K$11876,Gögn!$F$2:$F$11876,$A151,Gögn!$A$2:$A$11876,O$207)</f>
        <v>0</v>
      </c>
      <c r="P151" s="24">
        <f>SUMIFS(Gögn!$K$2:$K$11876,Gögn!$F$2:$F$11876,$A151,Gögn!$A$2:$A$11876,P$207)</f>
        <v>0</v>
      </c>
      <c r="Q151" s="24">
        <f>SUMIFS(Gögn!$K$2:$K$11876,Gögn!$F$2:$F$11876,$A151,Gögn!$A$2:$A$11876,Q$207)</f>
        <v>0</v>
      </c>
      <c r="R151" s="24">
        <f>SUMIFS(Gögn!$K$2:$K$11876,Gögn!$F$2:$F$11876,$A151,Gögn!$A$2:$A$11876,R$207)</f>
        <v>0</v>
      </c>
      <c r="S151" s="24">
        <f>SUMIFS(Gögn!$K$2:$K$11876,Gögn!$F$2:$F$11876,$A151,Gögn!$A$2:$A$11876,S$207)</f>
        <v>0</v>
      </c>
      <c r="T151" s="24">
        <f>SUMIFS(Gögn!$K$2:$K$11876,Gögn!$F$2:$F$11876,$A151,Gögn!$A$2:$A$11876,T$207)</f>
        <v>0</v>
      </c>
      <c r="U151" s="24">
        <f>SUMIFS(Gögn!$K$2:$K$11876,Gögn!$F$2:$F$11876,$A151,Gögn!$A$2:$A$11876,U$207)</f>
        <v>0</v>
      </c>
      <c r="V151" s="24">
        <f>SUMIFS(Gögn!$K$2:$K$11876,Gögn!$F$2:$F$11876,$A151,Gögn!$A$2:$A$11876,V$207)</f>
        <v>0</v>
      </c>
      <c r="W151" s="24">
        <f>SUMIFS(Gögn!$K$2:$K$11876,Gögn!$F$2:$F$11876,$A151,Gögn!$A$2:$A$11876,W$207)</f>
        <v>0</v>
      </c>
      <c r="X151" s="24">
        <f>SUMIFS(Gögn!$K$2:$K$11876,Gögn!$F$2:$F$11876,$A151,Gögn!$A$2:$A$11876,X$207)</f>
        <v>0</v>
      </c>
      <c r="Y151" s="24">
        <f>SUMIFS(Gögn!$K$2:$K$11876,Gögn!$F$2:$F$11876,$A151,Gögn!$A$2:$A$11876,Y$207)</f>
        <v>0</v>
      </c>
      <c r="Z151" s="24">
        <f>SUMIFS(Gögn!$K$2:$K$11876,Gögn!$F$2:$F$11876,$A151,Gögn!$A$2:$A$11876,Z$207)</f>
        <v>0</v>
      </c>
      <c r="AA151" s="24">
        <f>SUMIFS(Gögn!$K$2:$K$11876,Gögn!$F$2:$F$11876,$A151,Gögn!$A$2:$A$11876,AA$207)</f>
        <v>0</v>
      </c>
      <c r="AB151" s="24">
        <f>SUMIFS(Gögn!$K$2:$K$11876,Gögn!$F$2:$F$11876,$A151,Gögn!$A$2:$A$11876,AB$207)</f>
        <v>0</v>
      </c>
      <c r="AC151" s="24">
        <f>SUMIFS(Gögn!$K$2:$K$11876,Gögn!$F$2:$F$11876,$A151,Gögn!$A$2:$A$11876,AC$207)</f>
        <v>0</v>
      </c>
      <c r="AD151" s="24">
        <f>SUMIFS(Gögn!$K$2:$K$11876,Gögn!$F$2:$F$11876,$A151,Gögn!$A$2:$A$11876,AD$207)</f>
        <v>0</v>
      </c>
      <c r="AE151" s="24">
        <f>SUMIFS(Gögn!$K$2:$K$11876,Gögn!$F$2:$F$11876,$A151,Gögn!$A$2:$A$11876,AE$207)</f>
        <v>0</v>
      </c>
      <c r="AF151" s="24">
        <f>SUMIFS(Gögn!$K$2:$K$11876,Gögn!$F$2:$F$11876,$A151,Gögn!$A$2:$A$11876,AF$207)</f>
        <v>0</v>
      </c>
      <c r="AG151" s="24">
        <f>SUMIFS(Gögn!$K$2:$K$11876,Gögn!$F$2:$F$11876,$A151,Gögn!$A$2:$A$11876,AG$207)</f>
        <v>0</v>
      </c>
      <c r="AH151" s="24">
        <f>SUMIFS(Gögn!$K$2:$K$11876,Gögn!$F$2:$F$11876,$A151,Gögn!$A$2:$A$11876,AH$207)</f>
        <v>0</v>
      </c>
      <c r="AI151" s="24">
        <f>SUMIFS(Gögn!$K$2:$K$11876,Gögn!$F$2:$F$11876,$A151,Gögn!$A$2:$A$11876,AI$207)</f>
        <v>0</v>
      </c>
      <c r="AJ151" s="24">
        <f>SUMIFS(Gögn!$K$2:$K$11876,Gögn!$F$2:$F$11876,$A151,Gögn!$A$2:$A$11876,AJ$207)</f>
        <v>0</v>
      </c>
      <c r="AK151" s="24">
        <f>SUMIFS(Gögn!$K$2:$K$11876,Gögn!$F$2:$F$11876,$A151,Gögn!$A$2:$A$11876,AK$207)</f>
        <v>0</v>
      </c>
      <c r="AL151" s="24">
        <f>SUMIFS(Gögn!$K$2:$K$11876,Gögn!$F$2:$F$11876,$A151,Gögn!$A$2:$A$11876,AL$207)</f>
        <v>0</v>
      </c>
      <c r="AM151" s="24">
        <f>SUMIFS(Gögn!$K$2:$K$11876,Gögn!$F$2:$F$11876,$A151,Gögn!$A$2:$A$11876,AM$207)</f>
        <v>0</v>
      </c>
      <c r="AN151" s="24">
        <f>SUMIFS(Gögn!$K$2:$K$11876,Gögn!$F$2:$F$11876,$A151,Gögn!$A$2:$A$11876,AN$207)</f>
        <v>0.01</v>
      </c>
      <c r="AO151" s="24">
        <f>SUMIFS(Gögn!$K$2:$K$11876,Gögn!$F$2:$F$11876,$A151,Gögn!$A$2:$A$11876,AO$207)</f>
        <v>0.01</v>
      </c>
      <c r="AP151" s="24">
        <f>SUMIFS(Gögn!$K$2:$K$11876,Gögn!$F$2:$F$11876,$A151,Gögn!$A$2:$A$11876,AP$207)</f>
        <v>0.02</v>
      </c>
      <c r="AQ151" s="24">
        <f>SUMIFS(Gögn!$K$2:$K$11876,Gögn!$F$2:$F$11876,$A151,Gögn!$A$2:$A$11876,AQ$207)</f>
        <v>0</v>
      </c>
      <c r="AR151" s="24">
        <f>SUMIFS(Gögn!$K$2:$K$11876,Gögn!$F$2:$F$11876,$A151,Gögn!$A$2:$A$11876,AR$207)</f>
        <v>0</v>
      </c>
      <c r="AS151" s="24">
        <f>SUMIFS(Gögn!$K$2:$K$11876,Gögn!$F$2:$F$11876,$A151,Gögn!$A$2:$A$11876,AS$207)</f>
        <v>0</v>
      </c>
      <c r="AT151" s="24">
        <f>SUMIFS(Gögn!$K$2:$K$11876,Gögn!$F$2:$F$11876,$A151,Gögn!$A$2:$A$11876,AT$207)</f>
        <v>0</v>
      </c>
      <c r="AU151" s="24">
        <f>SUMIFS(Gögn!$K$2:$K$11876,Gögn!$F$2:$F$11876,$A151,Gögn!$A$2:$A$11876,AU$207)</f>
        <v>0</v>
      </c>
      <c r="AV151" s="24">
        <f>SUMIFS(Gögn!$K$2:$K$11876,Gögn!$F$2:$F$11876,$A151,Gögn!$A$2:$A$11876,AV$207)</f>
        <v>0</v>
      </c>
      <c r="AW151" s="24">
        <f>SUMIFS(Gögn!$K$2:$K$11876,Gögn!$F$2:$F$11876,$A151,Gögn!$A$2:$A$11876,AW$207)</f>
        <v>0</v>
      </c>
      <c r="AX151" s="24">
        <f>SUMIFS(Gögn!$K$2:$K$11876,Gögn!$F$2:$F$11876,$A151,Gögn!$A$2:$A$11876,AX$207)</f>
        <v>0</v>
      </c>
      <c r="AY151" s="24">
        <f>SUMIFS(Gögn!$K$2:$K$11876,Gögn!$F$2:$F$11876,$A151,Gögn!$A$2:$A$11876,AY$207)</f>
        <v>0</v>
      </c>
      <c r="AZ151" s="24">
        <f>SUMIFS(Gögn!$K$2:$K$11876,Gögn!$F$2:$F$11876,$A151,Gögn!$A$2:$A$11876,AZ$207)</f>
        <v>0</v>
      </c>
      <c r="BA151" s="24">
        <f>SUMIFS(Gögn!$K$2:$K$11876,Gögn!$F$2:$F$11876,$A151,Gögn!$A$2:$A$11876,BA$207)</f>
        <v>0</v>
      </c>
      <c r="BB151" s="24">
        <f>SUMIFS(Gögn!$K$2:$K$11876,Gögn!$F$2:$F$11876,$A151,Gögn!$A$2:$A$11876,BB$207)</f>
        <v>0</v>
      </c>
      <c r="BC151" s="24">
        <f>SUMIFS(Gögn!$K$2:$K$11876,Gögn!$F$2:$F$11876,$A151,Gögn!$A$2:$A$11876,BC$207)</f>
        <v>0</v>
      </c>
      <c r="BD151" s="24">
        <f>SUMIFS(Gögn!$K$2:$K$11876,Gögn!$F$2:$F$11876,$A151,Gögn!$A$2:$A$11876,BD$207)</f>
        <v>0</v>
      </c>
      <c r="BE151" s="24">
        <f>SUMIFS(Gögn!$K$2:$K$11876,Gögn!$F$2:$F$11876,$A151,Gögn!$A$2:$A$11876,BE$207)</f>
        <v>0</v>
      </c>
      <c r="BF151" s="24">
        <f>SUMIFS(Gögn!$K$2:$K$11876,Gögn!$F$2:$F$11876,$A151,Gögn!$A$2:$A$11876,BF$207)</f>
        <v>0</v>
      </c>
      <c r="BG151" s="24">
        <f>SUMIFS(Gögn!$K$2:$K$11876,Gögn!$F$2:$F$11876,$A151,Gögn!$A$2:$A$11876,BG$207)</f>
        <v>0</v>
      </c>
      <c r="BH151" s="24">
        <f>SUMIFS(Gögn!$K$2:$K$11876,Gögn!$F$2:$F$11876,$A151,Gögn!$A$2:$A$11876,BH$207)</f>
        <v>0</v>
      </c>
      <c r="BI151" s="24">
        <f>SUMIFS(Gögn!$K$2:$K$11876,Gögn!$F$2:$F$11876,$A151,Gögn!$A$2:$A$11876,BI$207)</f>
        <v>0</v>
      </c>
      <c r="BJ151" s="24">
        <f>SUMIFS(Gögn!$K$2:$K$11876,Gögn!$F$2:$F$11876,$A151,Gögn!$A$2:$A$11876,BJ$207)</f>
        <v>0</v>
      </c>
      <c r="BK151" s="24">
        <f>SUMIFS(Gögn!$K$2:$K$11876,Gögn!$F$2:$F$11876,$A151,Gögn!$A$2:$A$11876,BK$207)</f>
        <v>0</v>
      </c>
      <c r="BL151" s="24">
        <f>SUMIFS(Gögn!$K$2:$K$11876,Gögn!$F$2:$F$11876,$A151,Gögn!$A$2:$A$11876,BL$207)</f>
        <v>0</v>
      </c>
      <c r="BM151" s="24">
        <f>SUMIFS(Gögn!$K$2:$K$11876,Gögn!$F$2:$F$11876,$A151,Gögn!$A$2:$A$11876,BM$207)</f>
        <v>0</v>
      </c>
      <c r="BN151" s="24">
        <f>SUMIFS(Gögn!$K$2:$K$11876,Gögn!$F$2:$F$11876,$A151,Gögn!$A$2:$A$11876,BN$207)</f>
        <v>0</v>
      </c>
      <c r="BO151" s="24">
        <f>SUMIFS(Gögn!$K$2:$K$11876,Gögn!$F$2:$F$11876,$A151,Gögn!$A$2:$A$11876,BO$207)</f>
        <v>0</v>
      </c>
      <c r="BP151" s="24">
        <f>SUMIFS(Gögn!$K$2:$K$11876,Gögn!$F$2:$F$11876,$A151,Gögn!$A$2:$A$11876,BP$207)</f>
        <v>0</v>
      </c>
      <c r="BQ151" s="24">
        <f>SUMIFS(Gögn!$K$2:$K$11876,Gögn!$F$2:$F$11876,$A151,Gögn!$A$2:$A$11876,BQ$207)</f>
        <v>0</v>
      </c>
      <c r="BR151" s="24">
        <f>SUMIFS(Gögn!$K$2:$K$11876,Gögn!$F$2:$F$11876,$A151,Gögn!$A$2:$A$11876,BR$207)</f>
        <v>0</v>
      </c>
      <c r="BS151" s="24">
        <f>SUMIFS(Gögn!$K$2:$K$11876,Gögn!$F$2:$F$11876,$A151,Gögn!$A$2:$A$11876,BS$207)</f>
        <v>0</v>
      </c>
      <c r="BT151" s="24">
        <f>SUMIFS(Gögn!$K$2:$K$11876,Gögn!$F$2:$F$11876,$A151,Gögn!$A$2:$A$11876,BT$207)</f>
        <v>0</v>
      </c>
      <c r="BU151" s="24">
        <f>SUMIFS(Gögn!$K$2:$K$11876,Gögn!$F$2:$F$11876,$A151,Gögn!$A$2:$A$11876,BU$207)</f>
        <v>0</v>
      </c>
      <c r="BV151" s="24">
        <f>SUMIFS(Gögn!$K$2:$K$11876,Gögn!$F$2:$F$11876,$A151,Gögn!$A$2:$A$11876,BV$207)</f>
        <v>0</v>
      </c>
      <c r="BW151" s="24">
        <f>SUMIFS(Gögn!$K$2:$K$11876,Gögn!$F$2:$F$11876,$A151,Gögn!$A$2:$A$11876,BW$207)</f>
        <v>0</v>
      </c>
      <c r="BX151" s="24">
        <f>SUMIFS(Gögn!$K$2:$K$11876,Gögn!$F$2:$F$11876,$A151,Gögn!$A$2:$A$11876,BX$207)</f>
        <v>0</v>
      </c>
      <c r="BY151" s="24">
        <f>SUMIFS(Gögn!$K$2:$K$11876,Gögn!$F$2:$F$11876,$A151,Gögn!$A$2:$A$11876,BY$207)</f>
        <v>0</v>
      </c>
      <c r="BZ151" s="24">
        <f>SUMIFS(Gögn!$K$2:$K$11876,Gögn!$F$2:$F$11876,$A151,Gögn!$A$2:$A$11876,BZ$207)</f>
        <v>0</v>
      </c>
      <c r="CA151" s="24">
        <f>SUMIFS(Gögn!$K$2:$K$11876,Gögn!$F$2:$F$11876,$A151,Gögn!$A$2:$A$11876,CA$207)</f>
        <v>0</v>
      </c>
      <c r="CB151" s="24">
        <f>SUMIFS(Gögn!$K$2:$K$11876,Gögn!$F$2:$F$11876,$A151,Gögn!$A$2:$A$11876,CB$207)</f>
        <v>0</v>
      </c>
      <c r="CC151" s="24">
        <f>SUMIFS(Gögn!$K$2:$K$11876,Gögn!$F$2:$F$11876,$A151,Gögn!$A$2:$A$11876,CC$207)</f>
        <v>0</v>
      </c>
      <c r="CD151" s="24">
        <f>SUMIFS(Gögn!$K$2:$K$11876,Gögn!$F$2:$F$11876,$A151,Gögn!$A$2:$A$11876,CD$207)</f>
        <v>0</v>
      </c>
    </row>
    <row r="152" spans="1:82" ht="15" customHeight="1">
      <c r="A152" s="5" t="s">
        <v>65</v>
      </c>
      <c r="B152" s="5"/>
      <c r="C152" s="25" t="s">
        <v>66</v>
      </c>
      <c r="D152" s="22">
        <f>IFERROR(SUMPRODUCT(E152:CD152,$E$83:$CD$83)/SUM($E$83:CD$83),"")</f>
        <v>16.540042771822851</v>
      </c>
      <c r="E152" s="22">
        <f>SUMIFS(Gögn!$K$2:$K$11876,Gögn!$F$2:$F$11876,$A152,Gögn!$A$2:$A$11876,E$207)</f>
        <v>0</v>
      </c>
      <c r="F152" s="22">
        <f>SUMIFS(Gögn!$K$2:$K$11876,Gögn!$F$2:$F$11876,$A152,Gögn!$A$2:$A$11876,F$207)</f>
        <v>0</v>
      </c>
      <c r="G152" s="22">
        <f>SUMIFS(Gögn!$K$2:$K$11876,Gögn!$F$2:$F$11876,$A152,Gögn!$A$2:$A$11876,G$207)</f>
        <v>0</v>
      </c>
      <c r="H152" s="22">
        <f>SUMIFS(Gögn!$K$2:$K$11876,Gögn!$F$2:$F$11876,$A152,Gögn!$A$2:$A$11876,H$207)</f>
        <v>0</v>
      </c>
      <c r="I152" s="22">
        <f>SUMIFS(Gögn!$K$2:$K$11876,Gögn!$F$2:$F$11876,$A152,Gögn!$A$2:$A$11876,I$207)</f>
        <v>0</v>
      </c>
      <c r="J152" s="22">
        <f>SUMIFS(Gögn!$K$2:$K$11876,Gögn!$F$2:$F$11876,$A152,Gögn!$A$2:$A$11876,J$207)</f>
        <v>0</v>
      </c>
      <c r="K152" s="22">
        <f>SUMIFS(Gögn!$K$2:$K$11876,Gögn!$F$2:$F$11876,$A152,Gögn!$A$2:$A$11876,K$207)</f>
        <v>0</v>
      </c>
      <c r="L152" s="22">
        <f>SUMIFS(Gögn!$K$2:$K$11876,Gögn!$F$2:$F$11876,$A152,Gögn!$A$2:$A$11876,L$207)</f>
        <v>0</v>
      </c>
      <c r="M152" s="22">
        <f>SUMIFS(Gögn!$K$2:$K$11876,Gögn!$F$2:$F$11876,$A152,Gögn!$A$2:$A$11876,M$207)</f>
        <v>0</v>
      </c>
      <c r="N152" s="22">
        <f>SUMIFS(Gögn!$K$2:$K$11876,Gögn!$F$2:$F$11876,$A152,Gögn!$A$2:$A$11876,N$207)</f>
        <v>0</v>
      </c>
      <c r="O152" s="22">
        <f>SUMIFS(Gögn!$K$2:$K$11876,Gögn!$F$2:$F$11876,$A152,Gögn!$A$2:$A$11876,O$207)</f>
        <v>0</v>
      </c>
      <c r="P152" s="22">
        <f>SUMIFS(Gögn!$K$2:$K$11876,Gögn!$F$2:$F$11876,$A152,Gögn!$A$2:$A$11876,P$207)</f>
        <v>0</v>
      </c>
      <c r="Q152" s="22">
        <f>SUMIFS(Gögn!$K$2:$K$11876,Gögn!$F$2:$F$11876,$A152,Gögn!$A$2:$A$11876,Q$207)</f>
        <v>0</v>
      </c>
      <c r="R152" s="22">
        <f>SUMIFS(Gögn!$K$2:$K$11876,Gögn!$F$2:$F$11876,$A152,Gögn!$A$2:$A$11876,R$207)</f>
        <v>100</v>
      </c>
      <c r="S152" s="22">
        <f>SUMIFS(Gögn!$K$2:$K$11876,Gögn!$F$2:$F$11876,$A152,Gögn!$A$2:$A$11876,S$207)</f>
        <v>0</v>
      </c>
      <c r="T152" s="22">
        <f>SUMIFS(Gögn!$K$2:$K$11876,Gögn!$F$2:$F$11876,$A152,Gögn!$A$2:$A$11876,T$207)</f>
        <v>100</v>
      </c>
      <c r="U152" s="22">
        <f>SUMIFS(Gögn!$K$2:$K$11876,Gögn!$F$2:$F$11876,$A152,Gögn!$A$2:$A$11876,U$207)</f>
        <v>0</v>
      </c>
      <c r="V152" s="22">
        <f>SUMIFS(Gögn!$K$2:$K$11876,Gögn!$F$2:$F$11876,$A152,Gögn!$A$2:$A$11876,V$207)</f>
        <v>0</v>
      </c>
      <c r="W152" s="22">
        <f>SUMIFS(Gögn!$K$2:$K$11876,Gögn!$F$2:$F$11876,$A152,Gögn!$A$2:$A$11876,W$207)</f>
        <v>0</v>
      </c>
      <c r="X152" s="22">
        <f>SUMIFS(Gögn!$K$2:$K$11876,Gögn!$F$2:$F$11876,$A152,Gögn!$A$2:$A$11876,X$207)</f>
        <v>0</v>
      </c>
      <c r="Y152" s="22">
        <f>SUMIFS(Gögn!$K$2:$K$11876,Gögn!$F$2:$F$11876,$A152,Gögn!$A$2:$A$11876,Y$207)</f>
        <v>0</v>
      </c>
      <c r="Z152" s="22">
        <f>SUMIFS(Gögn!$K$2:$K$11876,Gögn!$F$2:$F$11876,$A152,Gögn!$A$2:$A$11876,Z$207)</f>
        <v>0</v>
      </c>
      <c r="AA152" s="22">
        <f>SUMIFS(Gögn!$K$2:$K$11876,Gögn!$F$2:$F$11876,$A152,Gögn!$A$2:$A$11876,AA$207)</f>
        <v>0</v>
      </c>
      <c r="AB152" s="22">
        <f>SUMIFS(Gögn!$K$2:$K$11876,Gögn!$F$2:$F$11876,$A152,Gögn!$A$2:$A$11876,AB$207)</f>
        <v>0</v>
      </c>
      <c r="AC152" s="22">
        <f>SUMIFS(Gögn!$K$2:$K$11876,Gögn!$F$2:$F$11876,$A152,Gögn!$A$2:$A$11876,AC$207)</f>
        <v>0</v>
      </c>
      <c r="AD152" s="22">
        <f>SUMIFS(Gögn!$K$2:$K$11876,Gögn!$F$2:$F$11876,$A152,Gögn!$A$2:$A$11876,AD$207)</f>
        <v>0</v>
      </c>
      <c r="AE152" s="22">
        <f>SUMIFS(Gögn!$K$2:$K$11876,Gögn!$F$2:$F$11876,$A152,Gögn!$A$2:$A$11876,AE$207)</f>
        <v>0</v>
      </c>
      <c r="AF152" s="22">
        <f>SUMIFS(Gögn!$K$2:$K$11876,Gögn!$F$2:$F$11876,$A152,Gögn!$A$2:$A$11876,AF$207)</f>
        <v>100</v>
      </c>
      <c r="AG152" s="22">
        <f>SUMIFS(Gögn!$K$2:$K$11876,Gögn!$F$2:$F$11876,$A152,Gögn!$A$2:$A$11876,AG$207)</f>
        <v>0</v>
      </c>
      <c r="AH152" s="22">
        <f>SUMIFS(Gögn!$K$2:$K$11876,Gögn!$F$2:$F$11876,$A152,Gögn!$A$2:$A$11876,AH$207)</f>
        <v>0</v>
      </c>
      <c r="AI152" s="22">
        <f>SUMIFS(Gögn!$K$2:$K$11876,Gögn!$F$2:$F$11876,$A152,Gögn!$A$2:$A$11876,AI$207)</f>
        <v>100</v>
      </c>
      <c r="AJ152" s="22">
        <f>SUMIFS(Gögn!$K$2:$K$11876,Gögn!$F$2:$F$11876,$A152,Gögn!$A$2:$A$11876,AJ$207)</f>
        <v>100</v>
      </c>
      <c r="AK152" s="22">
        <f>SUMIFS(Gögn!$K$2:$K$11876,Gögn!$F$2:$F$11876,$A152,Gögn!$A$2:$A$11876,AK$207)</f>
        <v>0</v>
      </c>
      <c r="AL152" s="22">
        <f>SUMIFS(Gögn!$K$2:$K$11876,Gögn!$F$2:$F$11876,$A152,Gögn!$A$2:$A$11876,AL$207)</f>
        <v>0</v>
      </c>
      <c r="AM152" s="22">
        <f>SUMIFS(Gögn!$K$2:$K$11876,Gögn!$F$2:$F$11876,$A152,Gögn!$A$2:$A$11876,AM$207)</f>
        <v>0</v>
      </c>
      <c r="AN152" s="22">
        <f>SUMIFS(Gögn!$K$2:$K$11876,Gögn!$F$2:$F$11876,$A152,Gögn!$A$2:$A$11876,AN$207)</f>
        <v>0</v>
      </c>
      <c r="AO152" s="22">
        <f>SUMIFS(Gögn!$K$2:$K$11876,Gögn!$F$2:$F$11876,$A152,Gögn!$A$2:$A$11876,AO$207)</f>
        <v>0</v>
      </c>
      <c r="AP152" s="22">
        <f>SUMIFS(Gögn!$K$2:$K$11876,Gögn!$F$2:$F$11876,$A152,Gögn!$A$2:$A$11876,AP$207)</f>
        <v>0</v>
      </c>
      <c r="AQ152" s="22">
        <f>SUMIFS(Gögn!$K$2:$K$11876,Gögn!$F$2:$F$11876,$A152,Gögn!$A$2:$A$11876,AQ$207)</f>
        <v>0</v>
      </c>
      <c r="AR152" s="22">
        <f>SUMIFS(Gögn!$K$2:$K$11876,Gögn!$F$2:$F$11876,$A152,Gögn!$A$2:$A$11876,AR$207)</f>
        <v>0</v>
      </c>
      <c r="AS152" s="22">
        <f>SUMIFS(Gögn!$K$2:$K$11876,Gögn!$F$2:$F$11876,$A152,Gögn!$A$2:$A$11876,AS$207)</f>
        <v>0</v>
      </c>
      <c r="AT152" s="22">
        <f>SUMIFS(Gögn!$K$2:$K$11876,Gögn!$F$2:$F$11876,$A152,Gögn!$A$2:$A$11876,AT$207)</f>
        <v>0</v>
      </c>
      <c r="AU152" s="22">
        <f>SUMIFS(Gögn!$K$2:$K$11876,Gögn!$F$2:$F$11876,$A152,Gögn!$A$2:$A$11876,AU$207)</f>
        <v>0</v>
      </c>
      <c r="AV152" s="22">
        <f>SUMIFS(Gögn!$K$2:$K$11876,Gögn!$F$2:$F$11876,$A152,Gögn!$A$2:$A$11876,AV$207)</f>
        <v>100</v>
      </c>
      <c r="AW152" s="22">
        <f>SUMIFS(Gögn!$K$2:$K$11876,Gögn!$F$2:$F$11876,$A152,Gögn!$A$2:$A$11876,AW$207)</f>
        <v>0</v>
      </c>
      <c r="AX152" s="22">
        <f>SUMIFS(Gögn!$K$2:$K$11876,Gögn!$F$2:$F$11876,$A152,Gögn!$A$2:$A$11876,AX$207)</f>
        <v>100</v>
      </c>
      <c r="AY152" s="22">
        <f>SUMIFS(Gögn!$K$2:$K$11876,Gögn!$F$2:$F$11876,$A152,Gögn!$A$2:$A$11876,AY$207)</f>
        <v>0</v>
      </c>
      <c r="AZ152" s="22">
        <f>SUMIFS(Gögn!$K$2:$K$11876,Gögn!$F$2:$F$11876,$A152,Gögn!$A$2:$A$11876,AZ$207)</f>
        <v>0</v>
      </c>
      <c r="BA152" s="22">
        <f>SUMIFS(Gögn!$K$2:$K$11876,Gögn!$F$2:$F$11876,$A152,Gögn!$A$2:$A$11876,BA$207)</f>
        <v>0</v>
      </c>
      <c r="BB152" s="22">
        <f>SUMIFS(Gögn!$K$2:$K$11876,Gögn!$F$2:$F$11876,$A152,Gögn!$A$2:$A$11876,BB$207)</f>
        <v>0</v>
      </c>
      <c r="BC152" s="22">
        <f>SUMIFS(Gögn!$K$2:$K$11876,Gögn!$F$2:$F$11876,$A152,Gögn!$A$2:$A$11876,BC$207)</f>
        <v>100</v>
      </c>
      <c r="BD152" s="22">
        <f>SUMIFS(Gögn!$K$2:$K$11876,Gögn!$F$2:$F$11876,$A152,Gögn!$A$2:$A$11876,BD$207)</f>
        <v>100</v>
      </c>
      <c r="BE152" s="22">
        <f>SUMIFS(Gögn!$K$2:$K$11876,Gögn!$F$2:$F$11876,$A152,Gögn!$A$2:$A$11876,BE$207)</f>
        <v>0</v>
      </c>
      <c r="BF152" s="22">
        <f>SUMIFS(Gögn!$K$2:$K$11876,Gögn!$F$2:$F$11876,$A152,Gögn!$A$2:$A$11876,BF$207)</f>
        <v>0</v>
      </c>
      <c r="BG152" s="22">
        <f>SUMIFS(Gögn!$K$2:$K$11876,Gögn!$F$2:$F$11876,$A152,Gögn!$A$2:$A$11876,BG$207)</f>
        <v>100</v>
      </c>
      <c r="BH152" s="22">
        <f>SUMIFS(Gögn!$K$2:$K$11876,Gögn!$F$2:$F$11876,$A152,Gögn!$A$2:$A$11876,BH$207)</f>
        <v>0</v>
      </c>
      <c r="BI152" s="22">
        <f>SUMIFS(Gögn!$K$2:$K$11876,Gögn!$F$2:$F$11876,$A152,Gögn!$A$2:$A$11876,BI$207)</f>
        <v>0</v>
      </c>
      <c r="BJ152" s="22">
        <f>SUMIFS(Gögn!$K$2:$K$11876,Gögn!$F$2:$F$11876,$A152,Gögn!$A$2:$A$11876,BJ$207)</f>
        <v>0</v>
      </c>
      <c r="BK152" s="22">
        <f>SUMIFS(Gögn!$K$2:$K$11876,Gögn!$F$2:$F$11876,$A152,Gögn!$A$2:$A$11876,BK$207)</f>
        <v>0</v>
      </c>
      <c r="BL152" s="22">
        <f>SUMIFS(Gögn!$K$2:$K$11876,Gögn!$F$2:$F$11876,$A152,Gögn!$A$2:$A$11876,BL$207)</f>
        <v>0</v>
      </c>
      <c r="BM152" s="22">
        <f>SUMIFS(Gögn!$K$2:$K$11876,Gögn!$F$2:$F$11876,$A152,Gögn!$A$2:$A$11876,BM$207)</f>
        <v>0</v>
      </c>
      <c r="BN152" s="22">
        <f>SUMIFS(Gögn!$K$2:$K$11876,Gögn!$F$2:$F$11876,$A152,Gögn!$A$2:$A$11876,BN$207)</f>
        <v>0</v>
      </c>
      <c r="BO152" s="22">
        <f>SUMIFS(Gögn!$K$2:$K$11876,Gögn!$F$2:$F$11876,$A152,Gögn!$A$2:$A$11876,BO$207)</f>
        <v>100</v>
      </c>
      <c r="BP152" s="22">
        <f>SUMIFS(Gögn!$K$2:$K$11876,Gögn!$F$2:$F$11876,$A152,Gögn!$A$2:$A$11876,BP$207)</f>
        <v>6.3</v>
      </c>
      <c r="BQ152" s="22">
        <f>SUMIFS(Gögn!$K$2:$K$11876,Gögn!$F$2:$F$11876,$A152,Gögn!$A$2:$A$11876,BQ$207)</f>
        <v>7.5</v>
      </c>
      <c r="BR152" s="22">
        <f>SUMIFS(Gögn!$K$2:$K$11876,Gögn!$F$2:$F$11876,$A152,Gögn!$A$2:$A$11876,BR$207)</f>
        <v>3.3</v>
      </c>
      <c r="BS152" s="22">
        <f>SUMIFS(Gögn!$K$2:$K$11876,Gögn!$F$2:$F$11876,$A152,Gögn!$A$2:$A$11876,BS$207)</f>
        <v>0</v>
      </c>
      <c r="BT152" s="22">
        <f>SUMIFS(Gögn!$K$2:$K$11876,Gögn!$F$2:$F$11876,$A152,Gögn!$A$2:$A$11876,BT$207)</f>
        <v>0</v>
      </c>
      <c r="BU152" s="22">
        <f>SUMIFS(Gögn!$K$2:$K$11876,Gögn!$F$2:$F$11876,$A152,Gögn!$A$2:$A$11876,BU$207)</f>
        <v>5.7</v>
      </c>
      <c r="BV152" s="22">
        <f>SUMIFS(Gögn!$K$2:$K$11876,Gögn!$F$2:$F$11876,$A152,Gögn!$A$2:$A$11876,BV$207)</f>
        <v>36</v>
      </c>
      <c r="BW152" s="22">
        <f>SUMIFS(Gögn!$K$2:$K$11876,Gögn!$F$2:$F$11876,$A152,Gögn!$A$2:$A$11876,BW$207)</f>
        <v>0</v>
      </c>
      <c r="BX152" s="22">
        <f>SUMIFS(Gögn!$K$2:$K$11876,Gögn!$F$2:$F$11876,$A152,Gögn!$A$2:$A$11876,BX$207)</f>
        <v>0</v>
      </c>
      <c r="BY152" s="22">
        <f>SUMIFS(Gögn!$K$2:$K$11876,Gögn!$F$2:$F$11876,$A152,Gögn!$A$2:$A$11876,BY$207)</f>
        <v>0</v>
      </c>
      <c r="BZ152" s="22">
        <f>SUMIFS(Gögn!$K$2:$K$11876,Gögn!$F$2:$F$11876,$A152,Gögn!$A$2:$A$11876,BZ$207)</f>
        <v>0</v>
      </c>
      <c r="CA152" s="22">
        <f>SUMIFS(Gögn!$K$2:$K$11876,Gögn!$F$2:$F$11876,$A152,Gögn!$A$2:$A$11876,CA$207)</f>
        <v>100</v>
      </c>
      <c r="CB152" s="22">
        <f>SUMIFS(Gögn!$K$2:$K$11876,Gögn!$F$2:$F$11876,$A152,Gögn!$A$2:$A$11876,CB$207)</f>
        <v>0</v>
      </c>
      <c r="CC152" s="22">
        <f>SUMIFS(Gögn!$K$2:$K$11876,Gögn!$F$2:$F$11876,$A152,Gögn!$A$2:$A$11876,CC$207)</f>
        <v>0</v>
      </c>
      <c r="CD152" s="22">
        <f>SUMIFS(Gögn!$K$2:$K$11876,Gögn!$F$2:$F$11876,$A152,Gögn!$A$2:$A$11876,CD$207)</f>
        <v>0</v>
      </c>
    </row>
    <row r="153" spans="1:82" ht="15" customHeight="1">
      <c r="A153" s="5" t="s">
        <v>67</v>
      </c>
      <c r="B153" s="5"/>
      <c r="C153" s="23" t="s">
        <v>68</v>
      </c>
      <c r="D153" s="24">
        <f>IFERROR(SUMPRODUCT(E153:CD153,$E$83:$CD$83)/SUM($E$83:CD$83),"")</f>
        <v>0</v>
      </c>
      <c r="E153" s="24">
        <f>SUMIFS(Gögn!$K$2:$K$11876,Gögn!$F$2:$F$11876,$A153,Gögn!$A$2:$A$11876,E$207)</f>
        <v>0</v>
      </c>
      <c r="F153" s="24">
        <f>SUMIFS(Gögn!$K$2:$K$11876,Gögn!$F$2:$F$11876,$A153,Gögn!$A$2:$A$11876,F$207)</f>
        <v>0</v>
      </c>
      <c r="G153" s="24">
        <f>SUMIFS(Gögn!$K$2:$K$11876,Gögn!$F$2:$F$11876,$A153,Gögn!$A$2:$A$11876,G$207)</f>
        <v>0</v>
      </c>
      <c r="H153" s="24">
        <f>SUMIFS(Gögn!$K$2:$K$11876,Gögn!$F$2:$F$11876,$A153,Gögn!$A$2:$A$11876,H$207)</f>
        <v>0</v>
      </c>
      <c r="I153" s="24">
        <f>SUMIFS(Gögn!$K$2:$K$11876,Gögn!$F$2:$F$11876,$A153,Gögn!$A$2:$A$11876,I$207)</f>
        <v>0</v>
      </c>
      <c r="J153" s="24">
        <f>SUMIFS(Gögn!$K$2:$K$11876,Gögn!$F$2:$F$11876,$A153,Gögn!$A$2:$A$11876,J$207)</f>
        <v>0</v>
      </c>
      <c r="K153" s="24">
        <f>SUMIFS(Gögn!$K$2:$K$11876,Gögn!$F$2:$F$11876,$A153,Gögn!$A$2:$A$11876,K$207)</f>
        <v>0</v>
      </c>
      <c r="L153" s="24">
        <f>SUMIFS(Gögn!$K$2:$K$11876,Gögn!$F$2:$F$11876,$A153,Gögn!$A$2:$A$11876,L$207)</f>
        <v>0</v>
      </c>
      <c r="M153" s="24">
        <f>SUMIFS(Gögn!$K$2:$K$11876,Gögn!$F$2:$F$11876,$A153,Gögn!$A$2:$A$11876,M$207)</f>
        <v>0</v>
      </c>
      <c r="N153" s="24">
        <f>SUMIFS(Gögn!$K$2:$K$11876,Gögn!$F$2:$F$11876,$A153,Gögn!$A$2:$A$11876,N$207)</f>
        <v>0</v>
      </c>
      <c r="O153" s="24">
        <f>SUMIFS(Gögn!$K$2:$K$11876,Gögn!$F$2:$F$11876,$A153,Gögn!$A$2:$A$11876,O$207)</f>
        <v>0</v>
      </c>
      <c r="P153" s="24">
        <f>SUMIFS(Gögn!$K$2:$K$11876,Gögn!$F$2:$F$11876,$A153,Gögn!$A$2:$A$11876,P$207)</f>
        <v>0</v>
      </c>
      <c r="Q153" s="24">
        <f>SUMIFS(Gögn!$K$2:$K$11876,Gögn!$F$2:$F$11876,$A153,Gögn!$A$2:$A$11876,Q$207)</f>
        <v>0</v>
      </c>
      <c r="R153" s="24">
        <f>SUMIFS(Gögn!$K$2:$K$11876,Gögn!$F$2:$F$11876,$A153,Gögn!$A$2:$A$11876,R$207)</f>
        <v>0</v>
      </c>
      <c r="S153" s="24">
        <f>SUMIFS(Gögn!$K$2:$K$11876,Gögn!$F$2:$F$11876,$A153,Gögn!$A$2:$A$11876,S$207)</f>
        <v>0</v>
      </c>
      <c r="T153" s="24">
        <f>SUMIFS(Gögn!$K$2:$K$11876,Gögn!$F$2:$F$11876,$A153,Gögn!$A$2:$A$11876,T$207)</f>
        <v>0</v>
      </c>
      <c r="U153" s="24">
        <f>SUMIFS(Gögn!$K$2:$K$11876,Gögn!$F$2:$F$11876,$A153,Gögn!$A$2:$A$11876,U$207)</f>
        <v>0</v>
      </c>
      <c r="V153" s="24">
        <f>SUMIFS(Gögn!$K$2:$K$11876,Gögn!$F$2:$F$11876,$A153,Gögn!$A$2:$A$11876,V$207)</f>
        <v>0</v>
      </c>
      <c r="W153" s="24">
        <f>SUMIFS(Gögn!$K$2:$K$11876,Gögn!$F$2:$F$11876,$A153,Gögn!$A$2:$A$11876,W$207)</f>
        <v>0</v>
      </c>
      <c r="X153" s="24">
        <f>SUMIFS(Gögn!$K$2:$K$11876,Gögn!$F$2:$F$11876,$A153,Gögn!$A$2:$A$11876,X$207)</f>
        <v>0</v>
      </c>
      <c r="Y153" s="24">
        <f>SUMIFS(Gögn!$K$2:$K$11876,Gögn!$F$2:$F$11876,$A153,Gögn!$A$2:$A$11876,Y$207)</f>
        <v>0</v>
      </c>
      <c r="Z153" s="24">
        <f>SUMIFS(Gögn!$K$2:$K$11876,Gögn!$F$2:$F$11876,$A153,Gögn!$A$2:$A$11876,Z$207)</f>
        <v>0</v>
      </c>
      <c r="AA153" s="24">
        <f>SUMIFS(Gögn!$K$2:$K$11876,Gögn!$F$2:$F$11876,$A153,Gögn!$A$2:$A$11876,AA$207)</f>
        <v>0</v>
      </c>
      <c r="AB153" s="24">
        <f>SUMIFS(Gögn!$K$2:$K$11876,Gögn!$F$2:$F$11876,$A153,Gögn!$A$2:$A$11876,AB$207)</f>
        <v>0</v>
      </c>
      <c r="AC153" s="24">
        <f>SUMIFS(Gögn!$K$2:$K$11876,Gögn!$F$2:$F$11876,$A153,Gögn!$A$2:$A$11876,AC$207)</f>
        <v>0</v>
      </c>
      <c r="AD153" s="24">
        <f>SUMIFS(Gögn!$K$2:$K$11876,Gögn!$F$2:$F$11876,$A153,Gögn!$A$2:$A$11876,AD$207)</f>
        <v>0</v>
      </c>
      <c r="AE153" s="24">
        <f>SUMIFS(Gögn!$K$2:$K$11876,Gögn!$F$2:$F$11876,$A153,Gögn!$A$2:$A$11876,AE$207)</f>
        <v>0</v>
      </c>
      <c r="AF153" s="24">
        <f>SUMIFS(Gögn!$K$2:$K$11876,Gögn!$F$2:$F$11876,$A153,Gögn!$A$2:$A$11876,AF$207)</f>
        <v>0</v>
      </c>
      <c r="AG153" s="24">
        <f>SUMIFS(Gögn!$K$2:$K$11876,Gögn!$F$2:$F$11876,$A153,Gögn!$A$2:$A$11876,AG$207)</f>
        <v>0</v>
      </c>
      <c r="AH153" s="24">
        <f>SUMIFS(Gögn!$K$2:$K$11876,Gögn!$F$2:$F$11876,$A153,Gögn!$A$2:$A$11876,AH$207)</f>
        <v>0</v>
      </c>
      <c r="AI153" s="24">
        <f>SUMIFS(Gögn!$K$2:$K$11876,Gögn!$F$2:$F$11876,$A153,Gögn!$A$2:$A$11876,AI$207)</f>
        <v>0</v>
      </c>
      <c r="AJ153" s="24">
        <f>SUMIFS(Gögn!$K$2:$K$11876,Gögn!$F$2:$F$11876,$A153,Gögn!$A$2:$A$11876,AJ$207)</f>
        <v>0</v>
      </c>
      <c r="AK153" s="24">
        <f>SUMIFS(Gögn!$K$2:$K$11876,Gögn!$F$2:$F$11876,$A153,Gögn!$A$2:$A$11876,AK$207)</f>
        <v>0</v>
      </c>
      <c r="AL153" s="24">
        <f>SUMIFS(Gögn!$K$2:$K$11876,Gögn!$F$2:$F$11876,$A153,Gögn!$A$2:$A$11876,AL$207)</f>
        <v>0</v>
      </c>
      <c r="AM153" s="24">
        <f>SUMIFS(Gögn!$K$2:$K$11876,Gögn!$F$2:$F$11876,$A153,Gögn!$A$2:$A$11876,AM$207)</f>
        <v>0</v>
      </c>
      <c r="AN153" s="24">
        <f>SUMIFS(Gögn!$K$2:$K$11876,Gögn!$F$2:$F$11876,$A153,Gögn!$A$2:$A$11876,AN$207)</f>
        <v>0</v>
      </c>
      <c r="AO153" s="24">
        <f>SUMIFS(Gögn!$K$2:$K$11876,Gögn!$F$2:$F$11876,$A153,Gögn!$A$2:$A$11876,AO$207)</f>
        <v>0</v>
      </c>
      <c r="AP153" s="24">
        <f>SUMIFS(Gögn!$K$2:$K$11876,Gögn!$F$2:$F$11876,$A153,Gögn!$A$2:$A$11876,AP$207)</f>
        <v>0</v>
      </c>
      <c r="AQ153" s="24">
        <f>SUMIFS(Gögn!$K$2:$K$11876,Gögn!$F$2:$F$11876,$A153,Gögn!$A$2:$A$11876,AQ$207)</f>
        <v>0</v>
      </c>
      <c r="AR153" s="24">
        <f>SUMIFS(Gögn!$K$2:$K$11876,Gögn!$F$2:$F$11876,$A153,Gögn!$A$2:$A$11876,AR$207)</f>
        <v>0</v>
      </c>
      <c r="AS153" s="24">
        <f>SUMIFS(Gögn!$K$2:$K$11876,Gögn!$F$2:$F$11876,$A153,Gögn!$A$2:$A$11876,AS$207)</f>
        <v>0</v>
      </c>
      <c r="AT153" s="24">
        <f>SUMIFS(Gögn!$K$2:$K$11876,Gögn!$F$2:$F$11876,$A153,Gögn!$A$2:$A$11876,AT$207)</f>
        <v>0</v>
      </c>
      <c r="AU153" s="24">
        <f>SUMIFS(Gögn!$K$2:$K$11876,Gögn!$F$2:$F$11876,$A153,Gögn!$A$2:$A$11876,AU$207)</f>
        <v>0</v>
      </c>
      <c r="AV153" s="24">
        <f>SUMIFS(Gögn!$K$2:$K$11876,Gögn!$F$2:$F$11876,$A153,Gögn!$A$2:$A$11876,AV$207)</f>
        <v>0</v>
      </c>
      <c r="AW153" s="24">
        <f>SUMIFS(Gögn!$K$2:$K$11876,Gögn!$F$2:$F$11876,$A153,Gögn!$A$2:$A$11876,AW$207)</f>
        <v>0</v>
      </c>
      <c r="AX153" s="24">
        <f>SUMIFS(Gögn!$K$2:$K$11876,Gögn!$F$2:$F$11876,$A153,Gögn!$A$2:$A$11876,AX$207)</f>
        <v>0</v>
      </c>
      <c r="AY153" s="24">
        <f>SUMIFS(Gögn!$K$2:$K$11876,Gögn!$F$2:$F$11876,$A153,Gögn!$A$2:$A$11876,AY$207)</f>
        <v>0</v>
      </c>
      <c r="AZ153" s="24">
        <f>SUMIFS(Gögn!$K$2:$K$11876,Gögn!$F$2:$F$11876,$A153,Gögn!$A$2:$A$11876,AZ$207)</f>
        <v>0</v>
      </c>
      <c r="BA153" s="24">
        <f>SUMIFS(Gögn!$K$2:$K$11876,Gögn!$F$2:$F$11876,$A153,Gögn!$A$2:$A$11876,BA$207)</f>
        <v>0</v>
      </c>
      <c r="BB153" s="24">
        <f>SUMIFS(Gögn!$K$2:$K$11876,Gögn!$F$2:$F$11876,$A153,Gögn!$A$2:$A$11876,BB$207)</f>
        <v>0</v>
      </c>
      <c r="BC153" s="24">
        <f>SUMIFS(Gögn!$K$2:$K$11876,Gögn!$F$2:$F$11876,$A153,Gögn!$A$2:$A$11876,BC$207)</f>
        <v>0</v>
      </c>
      <c r="BD153" s="24">
        <f>SUMIFS(Gögn!$K$2:$K$11876,Gögn!$F$2:$F$11876,$A153,Gögn!$A$2:$A$11876,BD$207)</f>
        <v>0</v>
      </c>
      <c r="BE153" s="24">
        <f>SUMIFS(Gögn!$K$2:$K$11876,Gögn!$F$2:$F$11876,$A153,Gögn!$A$2:$A$11876,BE$207)</f>
        <v>0</v>
      </c>
      <c r="BF153" s="24">
        <f>SUMIFS(Gögn!$K$2:$K$11876,Gögn!$F$2:$F$11876,$A153,Gögn!$A$2:$A$11876,BF$207)</f>
        <v>0</v>
      </c>
      <c r="BG153" s="24">
        <f>SUMIFS(Gögn!$K$2:$K$11876,Gögn!$F$2:$F$11876,$A153,Gögn!$A$2:$A$11876,BG$207)</f>
        <v>0</v>
      </c>
      <c r="BH153" s="24">
        <f>SUMIFS(Gögn!$K$2:$K$11876,Gögn!$F$2:$F$11876,$A153,Gögn!$A$2:$A$11876,BH$207)</f>
        <v>0</v>
      </c>
      <c r="BI153" s="24">
        <f>SUMIFS(Gögn!$K$2:$K$11876,Gögn!$F$2:$F$11876,$A153,Gögn!$A$2:$A$11876,BI$207)</f>
        <v>0</v>
      </c>
      <c r="BJ153" s="24">
        <f>SUMIFS(Gögn!$K$2:$K$11876,Gögn!$F$2:$F$11876,$A153,Gögn!$A$2:$A$11876,BJ$207)</f>
        <v>0</v>
      </c>
      <c r="BK153" s="24">
        <f>SUMIFS(Gögn!$K$2:$K$11876,Gögn!$F$2:$F$11876,$A153,Gögn!$A$2:$A$11876,BK$207)</f>
        <v>0</v>
      </c>
      <c r="BL153" s="24">
        <f>SUMIFS(Gögn!$K$2:$K$11876,Gögn!$F$2:$F$11876,$A153,Gögn!$A$2:$A$11876,BL$207)</f>
        <v>0</v>
      </c>
      <c r="BM153" s="24">
        <f>SUMIFS(Gögn!$K$2:$K$11876,Gögn!$F$2:$F$11876,$A153,Gögn!$A$2:$A$11876,BM$207)</f>
        <v>0</v>
      </c>
      <c r="BN153" s="24">
        <f>SUMIFS(Gögn!$K$2:$K$11876,Gögn!$F$2:$F$11876,$A153,Gögn!$A$2:$A$11876,BN$207)</f>
        <v>0</v>
      </c>
      <c r="BO153" s="24">
        <f>SUMIFS(Gögn!$K$2:$K$11876,Gögn!$F$2:$F$11876,$A153,Gögn!$A$2:$A$11876,BO$207)</f>
        <v>0</v>
      </c>
      <c r="BP153" s="24">
        <f>SUMIFS(Gögn!$K$2:$K$11876,Gögn!$F$2:$F$11876,$A153,Gögn!$A$2:$A$11876,BP$207)</f>
        <v>0</v>
      </c>
      <c r="BQ153" s="24">
        <f>SUMIFS(Gögn!$K$2:$K$11876,Gögn!$F$2:$F$11876,$A153,Gögn!$A$2:$A$11876,BQ$207)</f>
        <v>0</v>
      </c>
      <c r="BR153" s="24">
        <f>SUMIFS(Gögn!$K$2:$K$11876,Gögn!$F$2:$F$11876,$A153,Gögn!$A$2:$A$11876,BR$207)</f>
        <v>0</v>
      </c>
      <c r="BS153" s="24">
        <f>SUMIFS(Gögn!$K$2:$K$11876,Gögn!$F$2:$F$11876,$A153,Gögn!$A$2:$A$11876,BS$207)</f>
        <v>0</v>
      </c>
      <c r="BT153" s="24">
        <f>SUMIFS(Gögn!$K$2:$K$11876,Gögn!$F$2:$F$11876,$A153,Gögn!$A$2:$A$11876,BT$207)</f>
        <v>0</v>
      </c>
      <c r="BU153" s="24">
        <f>SUMIFS(Gögn!$K$2:$K$11876,Gögn!$F$2:$F$11876,$A153,Gögn!$A$2:$A$11876,BU$207)</f>
        <v>0</v>
      </c>
      <c r="BV153" s="24">
        <f>SUMIFS(Gögn!$K$2:$K$11876,Gögn!$F$2:$F$11876,$A153,Gögn!$A$2:$A$11876,BV$207)</f>
        <v>0</v>
      </c>
      <c r="BW153" s="24">
        <f>SUMIFS(Gögn!$K$2:$K$11876,Gögn!$F$2:$F$11876,$A153,Gögn!$A$2:$A$11876,BW$207)</f>
        <v>0</v>
      </c>
      <c r="BX153" s="24">
        <f>SUMIFS(Gögn!$K$2:$K$11876,Gögn!$F$2:$F$11876,$A153,Gögn!$A$2:$A$11876,BX$207)</f>
        <v>0</v>
      </c>
      <c r="BY153" s="24">
        <f>SUMIFS(Gögn!$K$2:$K$11876,Gögn!$F$2:$F$11876,$A153,Gögn!$A$2:$A$11876,BY$207)</f>
        <v>0</v>
      </c>
      <c r="BZ153" s="24">
        <f>SUMIFS(Gögn!$K$2:$K$11876,Gögn!$F$2:$F$11876,$A153,Gögn!$A$2:$A$11876,BZ$207)</f>
        <v>0</v>
      </c>
      <c r="CA153" s="24">
        <f>SUMIFS(Gögn!$K$2:$K$11876,Gögn!$F$2:$F$11876,$A153,Gögn!$A$2:$A$11876,CA$207)</f>
        <v>0</v>
      </c>
      <c r="CB153" s="24">
        <f>SUMIFS(Gögn!$K$2:$K$11876,Gögn!$F$2:$F$11876,$A153,Gögn!$A$2:$A$11876,CB$207)</f>
        <v>0</v>
      </c>
      <c r="CC153" s="24">
        <f>SUMIFS(Gögn!$K$2:$K$11876,Gögn!$F$2:$F$11876,$A153,Gögn!$A$2:$A$11876,CC$207)</f>
        <v>0</v>
      </c>
      <c r="CD153" s="24">
        <f>SUMIFS(Gögn!$K$2:$K$11876,Gögn!$F$2:$F$11876,$A153,Gögn!$A$2:$A$11876,CD$207)</f>
        <v>0</v>
      </c>
    </row>
    <row r="154" spans="1:82" ht="15" customHeight="1">
      <c r="A154" s="19" t="s">
        <v>69</v>
      </c>
      <c r="B154" s="19"/>
      <c r="C154" s="25" t="s">
        <v>303</v>
      </c>
      <c r="D154" s="22">
        <f>IFERROR(SUMPRODUCT(E154:CD154,$E$83:$CD$83)/SUM($E$83:CD$83),"")</f>
        <v>0.16271643497373722</v>
      </c>
      <c r="E154" s="22">
        <f>SUMIFS(Gögn!$K$2:$K$11876,Gögn!$F$2:$F$11876,$A154,Gögn!$A$2:$A$11876,E$207)</f>
        <v>0</v>
      </c>
      <c r="F154" s="22">
        <f>SUMIFS(Gögn!$K$2:$K$11876,Gögn!$F$2:$F$11876,$A154,Gögn!$A$2:$A$11876,F$207)</f>
        <v>0</v>
      </c>
      <c r="G154" s="22">
        <f>SUMIFS(Gögn!$K$2:$K$11876,Gögn!$F$2:$F$11876,$A154,Gögn!$A$2:$A$11876,G$207)</f>
        <v>0</v>
      </c>
      <c r="H154" s="22">
        <f>SUMIFS(Gögn!$K$2:$K$11876,Gögn!$F$2:$F$11876,$A154,Gögn!$A$2:$A$11876,H$207)</f>
        <v>0</v>
      </c>
      <c r="I154" s="22">
        <f>SUMIFS(Gögn!$K$2:$K$11876,Gögn!$F$2:$F$11876,$A154,Gögn!$A$2:$A$11876,I$207)</f>
        <v>0</v>
      </c>
      <c r="J154" s="22">
        <f>SUMIFS(Gögn!$K$2:$K$11876,Gögn!$F$2:$F$11876,$A154,Gögn!$A$2:$A$11876,J$207)</f>
        <v>0</v>
      </c>
      <c r="K154" s="22">
        <f>SUMIFS(Gögn!$K$2:$K$11876,Gögn!$F$2:$F$11876,$A154,Gögn!$A$2:$A$11876,K$207)</f>
        <v>0</v>
      </c>
      <c r="L154" s="22">
        <f>SUMIFS(Gögn!$K$2:$K$11876,Gögn!$F$2:$F$11876,$A154,Gögn!$A$2:$A$11876,L$207)</f>
        <v>0</v>
      </c>
      <c r="M154" s="22">
        <f>SUMIFS(Gögn!$K$2:$K$11876,Gögn!$F$2:$F$11876,$A154,Gögn!$A$2:$A$11876,M$207)</f>
        <v>0</v>
      </c>
      <c r="N154" s="22">
        <f>SUMIFS(Gögn!$K$2:$K$11876,Gögn!$F$2:$F$11876,$A154,Gögn!$A$2:$A$11876,N$207)</f>
        <v>0</v>
      </c>
      <c r="O154" s="22">
        <f>SUMIFS(Gögn!$K$2:$K$11876,Gögn!$F$2:$F$11876,$A154,Gögn!$A$2:$A$11876,O$207)</f>
        <v>0</v>
      </c>
      <c r="P154" s="22">
        <f>SUMIFS(Gögn!$K$2:$K$11876,Gögn!$F$2:$F$11876,$A154,Gögn!$A$2:$A$11876,P$207)</f>
        <v>0</v>
      </c>
      <c r="Q154" s="22">
        <f>SUMIFS(Gögn!$K$2:$K$11876,Gögn!$F$2:$F$11876,$A154,Gögn!$A$2:$A$11876,Q$207)</f>
        <v>0</v>
      </c>
      <c r="R154" s="22">
        <f>SUMIFS(Gögn!$K$2:$K$11876,Gögn!$F$2:$F$11876,$A154,Gögn!$A$2:$A$11876,R$207)</f>
        <v>0</v>
      </c>
      <c r="S154" s="22">
        <f>SUMIFS(Gögn!$K$2:$K$11876,Gögn!$F$2:$F$11876,$A154,Gögn!$A$2:$A$11876,S$207)</f>
        <v>0</v>
      </c>
      <c r="T154" s="22">
        <f>SUMIFS(Gögn!$K$2:$K$11876,Gögn!$F$2:$F$11876,$A154,Gögn!$A$2:$A$11876,T$207)</f>
        <v>0</v>
      </c>
      <c r="U154" s="22">
        <f>SUMIFS(Gögn!$K$2:$K$11876,Gögn!$F$2:$F$11876,$A154,Gögn!$A$2:$A$11876,U$207)</f>
        <v>0</v>
      </c>
      <c r="V154" s="22">
        <f>SUMIFS(Gögn!$K$2:$K$11876,Gögn!$F$2:$F$11876,$A154,Gögn!$A$2:$A$11876,V$207)</f>
        <v>0</v>
      </c>
      <c r="W154" s="22">
        <f>SUMIFS(Gögn!$K$2:$K$11876,Gögn!$F$2:$F$11876,$A154,Gögn!$A$2:$A$11876,W$207)</f>
        <v>0</v>
      </c>
      <c r="X154" s="22">
        <f>SUMIFS(Gögn!$K$2:$K$11876,Gögn!$F$2:$F$11876,$A154,Gögn!$A$2:$A$11876,X$207)</f>
        <v>0</v>
      </c>
      <c r="Y154" s="22">
        <f>SUMIFS(Gögn!$K$2:$K$11876,Gögn!$F$2:$F$11876,$A154,Gögn!$A$2:$A$11876,Y$207)</f>
        <v>0</v>
      </c>
      <c r="Z154" s="22">
        <f>SUMIFS(Gögn!$K$2:$K$11876,Gögn!$F$2:$F$11876,$A154,Gögn!$A$2:$A$11876,Z$207)</f>
        <v>0</v>
      </c>
      <c r="AA154" s="22">
        <f>SUMIFS(Gögn!$K$2:$K$11876,Gögn!$F$2:$F$11876,$A154,Gögn!$A$2:$A$11876,AA$207)</f>
        <v>0</v>
      </c>
      <c r="AB154" s="22">
        <f>SUMIFS(Gögn!$K$2:$K$11876,Gögn!$F$2:$F$11876,$A154,Gögn!$A$2:$A$11876,AB$207)</f>
        <v>0</v>
      </c>
      <c r="AC154" s="22">
        <f>SUMIFS(Gögn!$K$2:$K$11876,Gögn!$F$2:$F$11876,$A154,Gögn!$A$2:$A$11876,AC$207)</f>
        <v>100</v>
      </c>
      <c r="AD154" s="22">
        <f>SUMIFS(Gögn!$K$2:$K$11876,Gögn!$F$2:$F$11876,$A154,Gögn!$A$2:$A$11876,AD$207)</f>
        <v>0</v>
      </c>
      <c r="AE154" s="22">
        <f>SUMIFS(Gögn!$K$2:$K$11876,Gögn!$F$2:$F$11876,$A154,Gögn!$A$2:$A$11876,AE$207)</f>
        <v>0</v>
      </c>
      <c r="AF154" s="22">
        <f>SUMIFS(Gögn!$K$2:$K$11876,Gögn!$F$2:$F$11876,$A154,Gögn!$A$2:$A$11876,AF$207)</f>
        <v>0</v>
      </c>
      <c r="AG154" s="22">
        <f>SUMIFS(Gögn!$K$2:$K$11876,Gögn!$F$2:$F$11876,$A154,Gögn!$A$2:$A$11876,AG$207)</f>
        <v>1.1200000000000001</v>
      </c>
      <c r="AH154" s="22">
        <f>SUMIFS(Gögn!$K$2:$K$11876,Gögn!$F$2:$F$11876,$A154,Gögn!$A$2:$A$11876,AH$207)</f>
        <v>21.73</v>
      </c>
      <c r="AI154" s="22">
        <f>SUMIFS(Gögn!$K$2:$K$11876,Gögn!$F$2:$F$11876,$A154,Gögn!$A$2:$A$11876,AI$207)</f>
        <v>0</v>
      </c>
      <c r="AJ154" s="22">
        <f>SUMIFS(Gögn!$K$2:$K$11876,Gögn!$F$2:$F$11876,$A154,Gögn!$A$2:$A$11876,AJ$207)</f>
        <v>0</v>
      </c>
      <c r="AK154" s="22">
        <f>SUMIFS(Gögn!$K$2:$K$11876,Gögn!$F$2:$F$11876,$A154,Gögn!$A$2:$A$11876,AK$207)</f>
        <v>2.39</v>
      </c>
      <c r="AL154" s="22">
        <f>SUMIFS(Gögn!$K$2:$K$11876,Gögn!$F$2:$F$11876,$A154,Gögn!$A$2:$A$11876,AL$207)</f>
        <v>2.77</v>
      </c>
      <c r="AM154" s="22">
        <f>SUMIFS(Gögn!$K$2:$K$11876,Gögn!$F$2:$F$11876,$A154,Gögn!$A$2:$A$11876,AM$207)</f>
        <v>3.19</v>
      </c>
      <c r="AN154" s="22">
        <f>SUMIFS(Gögn!$K$2:$K$11876,Gögn!$F$2:$F$11876,$A154,Gögn!$A$2:$A$11876,AN$207)</f>
        <v>1.88</v>
      </c>
      <c r="AO154" s="22">
        <f>SUMIFS(Gögn!$K$2:$K$11876,Gögn!$F$2:$F$11876,$A154,Gögn!$A$2:$A$11876,AO$207)</f>
        <v>3.75</v>
      </c>
      <c r="AP154" s="22">
        <f>SUMIFS(Gögn!$K$2:$K$11876,Gögn!$F$2:$F$11876,$A154,Gögn!$A$2:$A$11876,AP$207)</f>
        <v>2.41</v>
      </c>
      <c r="AQ154" s="22">
        <f>SUMIFS(Gögn!$K$2:$K$11876,Gögn!$F$2:$F$11876,$A154,Gögn!$A$2:$A$11876,AQ$207)</f>
        <v>0</v>
      </c>
      <c r="AR154" s="22">
        <f>SUMIFS(Gögn!$K$2:$K$11876,Gögn!$F$2:$F$11876,$A154,Gögn!$A$2:$A$11876,AR$207)</f>
        <v>0</v>
      </c>
      <c r="AS154" s="22">
        <f>SUMIFS(Gögn!$K$2:$K$11876,Gögn!$F$2:$F$11876,$A154,Gögn!$A$2:$A$11876,AS$207)</f>
        <v>0</v>
      </c>
      <c r="AT154" s="22">
        <f>SUMIFS(Gögn!$K$2:$K$11876,Gögn!$F$2:$F$11876,$A154,Gögn!$A$2:$A$11876,AT$207)</f>
        <v>0</v>
      </c>
      <c r="AU154" s="22">
        <f>SUMIFS(Gögn!$K$2:$K$11876,Gögn!$F$2:$F$11876,$A154,Gögn!$A$2:$A$11876,AU$207)</f>
        <v>0</v>
      </c>
      <c r="AV154" s="22">
        <f>SUMIFS(Gögn!$K$2:$K$11876,Gögn!$F$2:$F$11876,$A154,Gögn!$A$2:$A$11876,AV$207)</f>
        <v>0</v>
      </c>
      <c r="AW154" s="22">
        <f>SUMIFS(Gögn!$K$2:$K$11876,Gögn!$F$2:$F$11876,$A154,Gögn!$A$2:$A$11876,AW$207)</f>
        <v>0</v>
      </c>
      <c r="AX154" s="22">
        <f>SUMIFS(Gögn!$K$2:$K$11876,Gögn!$F$2:$F$11876,$A154,Gögn!$A$2:$A$11876,AX$207)</f>
        <v>0</v>
      </c>
      <c r="AY154" s="22">
        <f>SUMIFS(Gögn!$K$2:$K$11876,Gögn!$F$2:$F$11876,$A154,Gögn!$A$2:$A$11876,AY$207)</f>
        <v>0</v>
      </c>
      <c r="AZ154" s="22">
        <f>SUMIFS(Gögn!$K$2:$K$11876,Gögn!$F$2:$F$11876,$A154,Gögn!$A$2:$A$11876,AZ$207)</f>
        <v>0</v>
      </c>
      <c r="BA154" s="22">
        <f>SUMIFS(Gögn!$K$2:$K$11876,Gögn!$F$2:$F$11876,$A154,Gögn!$A$2:$A$11876,BA$207)</f>
        <v>0</v>
      </c>
      <c r="BB154" s="22">
        <f>SUMIFS(Gögn!$K$2:$K$11876,Gögn!$F$2:$F$11876,$A154,Gögn!$A$2:$A$11876,BB$207)</f>
        <v>0</v>
      </c>
      <c r="BC154" s="22">
        <f>SUMIFS(Gögn!$K$2:$K$11876,Gögn!$F$2:$F$11876,$A154,Gögn!$A$2:$A$11876,BC$207)</f>
        <v>0</v>
      </c>
      <c r="BD154" s="22">
        <f>SUMIFS(Gögn!$K$2:$K$11876,Gögn!$F$2:$F$11876,$A154,Gögn!$A$2:$A$11876,BD$207)</f>
        <v>0</v>
      </c>
      <c r="BE154" s="22">
        <f>SUMIFS(Gögn!$K$2:$K$11876,Gögn!$F$2:$F$11876,$A154,Gögn!$A$2:$A$11876,BE$207)</f>
        <v>0</v>
      </c>
      <c r="BF154" s="22">
        <f>SUMIFS(Gögn!$K$2:$K$11876,Gögn!$F$2:$F$11876,$A154,Gögn!$A$2:$A$11876,BF$207)</f>
        <v>0</v>
      </c>
      <c r="BG154" s="22">
        <f>SUMIFS(Gögn!$K$2:$K$11876,Gögn!$F$2:$F$11876,$A154,Gögn!$A$2:$A$11876,BG$207)</f>
        <v>0</v>
      </c>
      <c r="BH154" s="22">
        <f>SUMIFS(Gögn!$K$2:$K$11876,Gögn!$F$2:$F$11876,$A154,Gögn!$A$2:$A$11876,BH$207)</f>
        <v>0</v>
      </c>
      <c r="BI154" s="22">
        <f>SUMIFS(Gögn!$K$2:$K$11876,Gögn!$F$2:$F$11876,$A154,Gögn!$A$2:$A$11876,BI$207)</f>
        <v>0</v>
      </c>
      <c r="BJ154" s="22">
        <f>SUMIFS(Gögn!$K$2:$K$11876,Gögn!$F$2:$F$11876,$A154,Gögn!$A$2:$A$11876,BJ$207)</f>
        <v>0</v>
      </c>
      <c r="BK154" s="22">
        <f>SUMIFS(Gögn!$K$2:$K$11876,Gögn!$F$2:$F$11876,$A154,Gögn!$A$2:$A$11876,BK$207)</f>
        <v>0</v>
      </c>
      <c r="BL154" s="22">
        <f>SUMIFS(Gögn!$K$2:$K$11876,Gögn!$F$2:$F$11876,$A154,Gögn!$A$2:$A$11876,BL$207)</f>
        <v>0</v>
      </c>
      <c r="BM154" s="22">
        <f>SUMIFS(Gögn!$K$2:$K$11876,Gögn!$F$2:$F$11876,$A154,Gögn!$A$2:$A$11876,BM$207)</f>
        <v>0</v>
      </c>
      <c r="BN154" s="22">
        <f>SUMIFS(Gögn!$K$2:$K$11876,Gögn!$F$2:$F$11876,$A154,Gögn!$A$2:$A$11876,BN$207)</f>
        <v>0</v>
      </c>
      <c r="BO154" s="22">
        <f>SUMIFS(Gögn!$K$2:$K$11876,Gögn!$F$2:$F$11876,$A154,Gögn!$A$2:$A$11876,BO$207)</f>
        <v>0</v>
      </c>
      <c r="BP154" s="22">
        <f>SUMIFS(Gögn!$K$2:$K$11876,Gögn!$F$2:$F$11876,$A154,Gögn!$A$2:$A$11876,BP$207)</f>
        <v>0</v>
      </c>
      <c r="BQ154" s="22">
        <f>SUMIFS(Gögn!$K$2:$K$11876,Gögn!$F$2:$F$11876,$A154,Gögn!$A$2:$A$11876,BQ$207)</f>
        <v>0</v>
      </c>
      <c r="BR154" s="22">
        <f>SUMIFS(Gögn!$K$2:$K$11876,Gögn!$F$2:$F$11876,$A154,Gögn!$A$2:$A$11876,BR$207)</f>
        <v>0</v>
      </c>
      <c r="BS154" s="22">
        <f>SUMIFS(Gögn!$K$2:$K$11876,Gögn!$F$2:$F$11876,$A154,Gögn!$A$2:$A$11876,BS$207)</f>
        <v>0</v>
      </c>
      <c r="BT154" s="22">
        <f>SUMIFS(Gögn!$K$2:$K$11876,Gögn!$F$2:$F$11876,$A154,Gögn!$A$2:$A$11876,BT$207)</f>
        <v>0</v>
      </c>
      <c r="BU154" s="22">
        <f>SUMIFS(Gögn!$K$2:$K$11876,Gögn!$F$2:$F$11876,$A154,Gögn!$A$2:$A$11876,BU$207)</f>
        <v>0</v>
      </c>
      <c r="BV154" s="22">
        <f>SUMIFS(Gögn!$K$2:$K$11876,Gögn!$F$2:$F$11876,$A154,Gögn!$A$2:$A$11876,BV$207)</f>
        <v>0</v>
      </c>
      <c r="BW154" s="22">
        <f>SUMIFS(Gögn!$K$2:$K$11876,Gögn!$F$2:$F$11876,$A154,Gögn!$A$2:$A$11876,BW$207)</f>
        <v>0</v>
      </c>
      <c r="BX154" s="22">
        <f>SUMIFS(Gögn!$K$2:$K$11876,Gögn!$F$2:$F$11876,$A154,Gögn!$A$2:$A$11876,BX$207)</f>
        <v>0</v>
      </c>
      <c r="BY154" s="22">
        <f>SUMIFS(Gögn!$K$2:$K$11876,Gögn!$F$2:$F$11876,$A154,Gögn!$A$2:$A$11876,BY$207)</f>
        <v>0</v>
      </c>
      <c r="BZ154" s="22">
        <f>SUMIFS(Gögn!$K$2:$K$11876,Gögn!$F$2:$F$11876,$A154,Gögn!$A$2:$A$11876,BZ$207)</f>
        <v>0</v>
      </c>
      <c r="CA154" s="22">
        <f>SUMIFS(Gögn!$K$2:$K$11876,Gögn!$F$2:$F$11876,$A154,Gögn!$A$2:$A$11876,CA$207)</f>
        <v>0</v>
      </c>
      <c r="CB154" s="22">
        <f>SUMIFS(Gögn!$K$2:$K$11876,Gögn!$F$2:$F$11876,$A154,Gögn!$A$2:$A$11876,CB$207)</f>
        <v>0</v>
      </c>
      <c r="CC154" s="22">
        <f>SUMIFS(Gögn!$K$2:$K$11876,Gögn!$F$2:$F$11876,$A154,Gögn!$A$2:$A$11876,CC$207)</f>
        <v>0</v>
      </c>
      <c r="CD154" s="22">
        <f>SUMIFS(Gögn!$K$2:$K$11876,Gögn!$F$2:$F$11876,$A154,Gögn!$A$2:$A$11876,CD$207)</f>
        <v>0</v>
      </c>
    </row>
    <row r="155" spans="1:82" ht="15" customHeight="1">
      <c r="A155" s="5" t="s">
        <v>465</v>
      </c>
      <c r="B155" s="5"/>
      <c r="C155" s="23" t="s">
        <v>295</v>
      </c>
      <c r="D155" s="24">
        <f>IFERROR(SUMPRODUCT(E155:CD155,$E$83:$CD$83)/SUM($E$83:$CD$83),"")</f>
        <v>93.316300398624534</v>
      </c>
      <c r="E155" s="24">
        <f t="shared" ref="E155:BP155" si="76">SUM(E147:E154)</f>
        <v>100</v>
      </c>
      <c r="F155" s="24">
        <f t="shared" si="76"/>
        <v>100.00000000000001</v>
      </c>
      <c r="G155" s="24">
        <f t="shared" si="76"/>
        <v>100</v>
      </c>
      <c r="H155" s="24">
        <f t="shared" si="76"/>
        <v>100</v>
      </c>
      <c r="I155" s="24">
        <f t="shared" si="76"/>
        <v>100</v>
      </c>
      <c r="J155" s="24">
        <f t="shared" si="76"/>
        <v>100</v>
      </c>
      <c r="K155" s="24">
        <f t="shared" si="76"/>
        <v>100</v>
      </c>
      <c r="L155" s="24">
        <f t="shared" si="76"/>
        <v>100</v>
      </c>
      <c r="M155" s="24">
        <f t="shared" si="76"/>
        <v>100</v>
      </c>
      <c r="N155" s="24">
        <f t="shared" si="76"/>
        <v>100</v>
      </c>
      <c r="O155" s="24">
        <f t="shared" si="76"/>
        <v>99.999999999999986</v>
      </c>
      <c r="P155" s="24">
        <f t="shared" si="76"/>
        <v>100</v>
      </c>
      <c r="Q155" s="24">
        <f t="shared" si="76"/>
        <v>100</v>
      </c>
      <c r="R155" s="24">
        <f t="shared" si="76"/>
        <v>100</v>
      </c>
      <c r="S155" s="24">
        <f t="shared" si="76"/>
        <v>100</v>
      </c>
      <c r="T155" s="24">
        <f t="shared" si="76"/>
        <v>100</v>
      </c>
      <c r="U155" s="24">
        <f t="shared" si="76"/>
        <v>100</v>
      </c>
      <c r="V155" s="24">
        <f t="shared" si="76"/>
        <v>100</v>
      </c>
      <c r="W155" s="24">
        <f t="shared" si="76"/>
        <v>100</v>
      </c>
      <c r="X155" s="24">
        <f t="shared" si="76"/>
        <v>100</v>
      </c>
      <c r="Y155" s="24">
        <f t="shared" si="76"/>
        <v>99.999999999999986</v>
      </c>
      <c r="Z155" s="24">
        <f t="shared" si="76"/>
        <v>100</v>
      </c>
      <c r="AA155" s="24">
        <f t="shared" si="76"/>
        <v>100</v>
      </c>
      <c r="AB155" s="24">
        <f t="shared" si="76"/>
        <v>100.00000000000001</v>
      </c>
      <c r="AC155" s="24">
        <f t="shared" si="76"/>
        <v>100</v>
      </c>
      <c r="AD155" s="24">
        <f t="shared" si="76"/>
        <v>100</v>
      </c>
      <c r="AE155" s="24">
        <f t="shared" si="76"/>
        <v>100</v>
      </c>
      <c r="AF155" s="24">
        <f t="shared" si="76"/>
        <v>100</v>
      </c>
      <c r="AG155" s="24">
        <f t="shared" si="76"/>
        <v>99.99</v>
      </c>
      <c r="AH155" s="24">
        <f t="shared" si="76"/>
        <v>100.00000000000001</v>
      </c>
      <c r="AI155" s="24">
        <f t="shared" si="76"/>
        <v>100</v>
      </c>
      <c r="AJ155" s="24">
        <f t="shared" si="76"/>
        <v>100</v>
      </c>
      <c r="AK155" s="24">
        <f t="shared" si="76"/>
        <v>100</v>
      </c>
      <c r="AL155" s="24">
        <f t="shared" si="76"/>
        <v>99.999999999999986</v>
      </c>
      <c r="AM155" s="24">
        <f t="shared" si="76"/>
        <v>100</v>
      </c>
      <c r="AN155" s="24">
        <f t="shared" si="76"/>
        <v>100.00999999999999</v>
      </c>
      <c r="AO155" s="24">
        <f t="shared" si="76"/>
        <v>100.00000000000001</v>
      </c>
      <c r="AP155" s="24">
        <f t="shared" si="76"/>
        <v>99.999999999999986</v>
      </c>
      <c r="AQ155" s="24">
        <f t="shared" si="76"/>
        <v>100</v>
      </c>
      <c r="AR155" s="24">
        <f t="shared" si="76"/>
        <v>100</v>
      </c>
      <c r="AS155" s="24">
        <f t="shared" si="76"/>
        <v>100.00000000000001</v>
      </c>
      <c r="AT155" s="24">
        <f t="shared" si="76"/>
        <v>100</v>
      </c>
      <c r="AU155" s="24">
        <f t="shared" si="76"/>
        <v>100</v>
      </c>
      <c r="AV155" s="24">
        <f t="shared" si="76"/>
        <v>100</v>
      </c>
      <c r="AW155" s="24">
        <f t="shared" si="76"/>
        <v>100</v>
      </c>
      <c r="AX155" s="24">
        <f t="shared" si="76"/>
        <v>100</v>
      </c>
      <c r="AY155" s="24">
        <f t="shared" si="76"/>
        <v>100</v>
      </c>
      <c r="AZ155" s="24">
        <f t="shared" si="76"/>
        <v>100</v>
      </c>
      <c r="BA155" s="24">
        <f t="shared" si="76"/>
        <v>100</v>
      </c>
      <c r="BB155" s="24">
        <f t="shared" si="76"/>
        <v>100</v>
      </c>
      <c r="BC155" s="24">
        <f t="shared" si="76"/>
        <v>100</v>
      </c>
      <c r="BD155" s="24">
        <f t="shared" si="76"/>
        <v>100</v>
      </c>
      <c r="BE155" s="24">
        <f t="shared" si="76"/>
        <v>100</v>
      </c>
      <c r="BF155" s="24">
        <f t="shared" si="76"/>
        <v>100</v>
      </c>
      <c r="BG155" s="24">
        <f t="shared" si="76"/>
        <v>100</v>
      </c>
      <c r="BH155" s="24">
        <f t="shared" si="76"/>
        <v>100</v>
      </c>
      <c r="BI155" s="24">
        <f t="shared" si="76"/>
        <v>100</v>
      </c>
      <c r="BJ155" s="24">
        <f t="shared" si="76"/>
        <v>100</v>
      </c>
      <c r="BK155" s="24">
        <f t="shared" si="76"/>
        <v>100</v>
      </c>
      <c r="BL155" s="24">
        <f t="shared" si="76"/>
        <v>100</v>
      </c>
      <c r="BM155" s="24">
        <f t="shared" si="76"/>
        <v>100</v>
      </c>
      <c r="BN155" s="24">
        <f t="shared" si="76"/>
        <v>100</v>
      </c>
      <c r="BO155" s="24">
        <f t="shared" si="76"/>
        <v>100</v>
      </c>
      <c r="BP155" s="24">
        <f t="shared" si="76"/>
        <v>99.899999999999991</v>
      </c>
      <c r="BQ155" s="24">
        <f t="shared" ref="BQ155:BY155" si="77">SUM(BQ147:BQ154)</f>
        <v>100</v>
      </c>
      <c r="BR155" s="24">
        <f t="shared" si="77"/>
        <v>100.10000000000001</v>
      </c>
      <c r="BS155" s="24">
        <f t="shared" si="77"/>
        <v>100</v>
      </c>
      <c r="BT155" s="24">
        <f t="shared" si="77"/>
        <v>100</v>
      </c>
      <c r="BU155" s="24">
        <f t="shared" si="77"/>
        <v>100</v>
      </c>
      <c r="BV155" s="24">
        <f t="shared" si="77"/>
        <v>100</v>
      </c>
      <c r="BW155" s="24">
        <f t="shared" si="77"/>
        <v>100</v>
      </c>
      <c r="BX155" s="24">
        <f t="shared" si="77"/>
        <v>100</v>
      </c>
      <c r="BY155" s="24">
        <f t="shared" si="77"/>
        <v>100</v>
      </c>
      <c r="BZ155" s="24">
        <f t="shared" ref="BZ155:CB155" si="78">SUM(BZ147:BZ154)</f>
        <v>100</v>
      </c>
      <c r="CA155" s="24">
        <f t="shared" si="78"/>
        <v>100</v>
      </c>
      <c r="CB155" s="24">
        <f t="shared" si="78"/>
        <v>100</v>
      </c>
      <c r="CC155" s="24">
        <f t="shared" ref="CC155:CD155" si="79">SUM(CC147:CC154)</f>
        <v>0</v>
      </c>
      <c r="CD155" s="24">
        <f t="shared" si="79"/>
        <v>0</v>
      </c>
    </row>
    <row r="156" spans="1:82" ht="15" customHeight="1">
      <c r="A156" s="5" t="s">
        <v>465</v>
      </c>
      <c r="B156" s="5"/>
      <c r="C156" s="25"/>
      <c r="D156" s="22">
        <f>IFERROR(SUMPRODUCT(E156:CD156,$E$83:$CD$83)/SUM($E$83:$CD$83),"")</f>
        <v>0</v>
      </c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</row>
    <row r="157" spans="1:82" ht="15" customHeight="1">
      <c r="A157" s="5" t="s">
        <v>70</v>
      </c>
      <c r="B157" s="5"/>
      <c r="C157" s="23" t="s">
        <v>71</v>
      </c>
      <c r="D157" s="24">
        <f>IFERROR(SUMPRODUCT(E157:CD157,$E$83:$CD$83)/SUM($E$83:CD$83),"")</f>
        <v>68.64670273452019</v>
      </c>
      <c r="E157" s="24">
        <f>SUMIFS(Gögn!$K$2:$K$11876,Gögn!$F$2:$F$11876,$A157,Gögn!$A$2:$A$11876,E$207)</f>
        <v>38</v>
      </c>
      <c r="F157" s="24">
        <f>SUMIFS(Gögn!$K$2:$K$11876,Gögn!$F$2:$F$11876,$A157,Gögn!$A$2:$A$11876,F$207)</f>
        <v>53.1</v>
      </c>
      <c r="G157" s="24">
        <f>SUMIFS(Gögn!$K$2:$K$11876,Gögn!$F$2:$F$11876,$A157,Gögn!$A$2:$A$11876,G$207)</f>
        <v>69.3</v>
      </c>
      <c r="H157" s="24">
        <f>SUMIFS(Gögn!$K$2:$K$11876,Gögn!$F$2:$F$11876,$A157,Gögn!$A$2:$A$11876,H$207)</f>
        <v>100</v>
      </c>
      <c r="I157" s="24">
        <f>SUMIFS(Gögn!$K$2:$K$11876,Gögn!$F$2:$F$11876,$A157,Gögn!$A$2:$A$11876,I$207)</f>
        <v>100</v>
      </c>
      <c r="J157" s="24">
        <f>SUMIFS(Gögn!$K$2:$K$11876,Gögn!$F$2:$F$11876,$A157,Gögn!$A$2:$A$11876,J$207)</f>
        <v>100</v>
      </c>
      <c r="K157" s="24">
        <f>SUMIFS(Gögn!$K$2:$K$11876,Gögn!$F$2:$F$11876,$A157,Gögn!$A$2:$A$11876,K$207)</f>
        <v>100</v>
      </c>
      <c r="L157" s="24">
        <f>SUMIFS(Gögn!$K$2:$K$11876,Gögn!$F$2:$F$11876,$A157,Gögn!$A$2:$A$11876,L$207)</f>
        <v>0</v>
      </c>
      <c r="M157" s="24">
        <f>SUMIFS(Gögn!$K$2:$K$11876,Gögn!$F$2:$F$11876,$A157,Gögn!$A$2:$A$11876,M$207)</f>
        <v>100</v>
      </c>
      <c r="N157" s="24">
        <f>SUMIFS(Gögn!$K$2:$K$11876,Gögn!$F$2:$F$11876,$A157,Gögn!$A$2:$A$11876,N$207)</f>
        <v>45.3</v>
      </c>
      <c r="O157" s="24">
        <f>SUMIFS(Gögn!$K$2:$K$11876,Gögn!$F$2:$F$11876,$A157,Gögn!$A$2:$A$11876,O$207)</f>
        <v>59.9</v>
      </c>
      <c r="P157" s="24">
        <f>SUMIFS(Gögn!$K$2:$K$11876,Gögn!$F$2:$F$11876,$A157,Gögn!$A$2:$A$11876,P$207)</f>
        <v>74.099999999999994</v>
      </c>
      <c r="Q157" s="24">
        <f>SUMIFS(Gögn!$K$2:$K$11876,Gögn!$F$2:$F$11876,$A157,Gögn!$A$2:$A$11876,Q$207)</f>
        <v>83.2</v>
      </c>
      <c r="R157" s="24">
        <f>SUMIFS(Gögn!$K$2:$K$11876,Gögn!$F$2:$F$11876,$A157,Gögn!$A$2:$A$11876,R$207)</f>
        <v>100</v>
      </c>
      <c r="S157" s="24">
        <f>SUMIFS(Gögn!$K$2:$K$11876,Gögn!$F$2:$F$11876,$A157,Gögn!$A$2:$A$11876,S$207)</f>
        <v>54.27</v>
      </c>
      <c r="T157" s="24">
        <f>SUMIFS(Gögn!$K$2:$K$11876,Gögn!$F$2:$F$11876,$A157,Gögn!$A$2:$A$11876,T$207)</f>
        <v>100</v>
      </c>
      <c r="U157" s="24">
        <f>SUMIFS(Gögn!$K$2:$K$11876,Gögn!$F$2:$F$11876,$A157,Gögn!$A$2:$A$11876,U$207)</f>
        <v>100</v>
      </c>
      <c r="V157" s="24">
        <f>SUMIFS(Gögn!$K$2:$K$11876,Gögn!$F$2:$F$11876,$A157,Gögn!$A$2:$A$11876,V$207)</f>
        <v>60.28</v>
      </c>
      <c r="W157" s="24">
        <f>SUMIFS(Gögn!$K$2:$K$11876,Gögn!$F$2:$F$11876,$A157,Gögn!$A$2:$A$11876,W$207)</f>
        <v>100</v>
      </c>
      <c r="X157" s="24">
        <f>SUMIFS(Gögn!$K$2:$K$11876,Gögn!$F$2:$F$11876,$A157,Gögn!$A$2:$A$11876,X$207)</f>
        <v>66.400000000000006</v>
      </c>
      <c r="Y157" s="24">
        <f>SUMIFS(Gögn!$K$2:$K$11876,Gögn!$F$2:$F$11876,$A157,Gögn!$A$2:$A$11876,Y$207)</f>
        <v>60.6</v>
      </c>
      <c r="Z157" s="24">
        <f>SUMIFS(Gögn!$K$2:$K$11876,Gögn!$F$2:$F$11876,$A157,Gögn!$A$2:$A$11876,Z$207)</f>
        <v>80.2</v>
      </c>
      <c r="AA157" s="24">
        <f>SUMIFS(Gögn!$K$2:$K$11876,Gögn!$F$2:$F$11876,$A157,Gögn!$A$2:$A$11876,AA$207)</f>
        <v>99.6</v>
      </c>
      <c r="AB157" s="24">
        <f>SUMIFS(Gögn!$K$2:$K$11876,Gögn!$F$2:$F$11876,$A157,Gögn!$A$2:$A$11876,AB$207)</f>
        <v>68.599999999999994</v>
      </c>
      <c r="AC157" s="24">
        <f>SUMIFS(Gögn!$K$2:$K$11876,Gögn!$F$2:$F$11876,$A157,Gögn!$A$2:$A$11876,AC$207)</f>
        <v>100</v>
      </c>
      <c r="AD157" s="24">
        <f>SUMIFS(Gögn!$K$2:$K$11876,Gögn!$F$2:$F$11876,$A157,Gögn!$A$2:$A$11876,AD$207)</f>
        <v>73.7</v>
      </c>
      <c r="AE157" s="24">
        <f>SUMIFS(Gögn!$K$2:$K$11876,Gögn!$F$2:$F$11876,$A157,Gögn!$A$2:$A$11876,AE$207)</f>
        <v>83.6</v>
      </c>
      <c r="AF157" s="24">
        <f>SUMIFS(Gögn!$K$2:$K$11876,Gögn!$F$2:$F$11876,$A157,Gögn!$A$2:$A$11876,AF$207)</f>
        <v>100</v>
      </c>
      <c r="AG157" s="24">
        <f>SUMIFS(Gögn!$K$2:$K$11876,Gögn!$F$2:$F$11876,$A157,Gögn!$A$2:$A$11876,AG$207)</f>
        <v>1.62</v>
      </c>
      <c r="AH157" s="24">
        <f>SUMIFS(Gögn!$K$2:$K$11876,Gögn!$F$2:$F$11876,$A157,Gögn!$A$2:$A$11876,AH$207)</f>
        <v>100</v>
      </c>
      <c r="AI157" s="24">
        <f>SUMIFS(Gögn!$K$2:$K$11876,Gögn!$F$2:$F$11876,$A157,Gögn!$A$2:$A$11876,AI$207)</f>
        <v>100</v>
      </c>
      <c r="AJ157" s="24">
        <f>SUMIFS(Gögn!$K$2:$K$11876,Gögn!$F$2:$F$11876,$A157,Gögn!$A$2:$A$11876,AJ$207)</f>
        <v>100</v>
      </c>
      <c r="AK157" s="24">
        <f>SUMIFS(Gögn!$K$2:$K$11876,Gögn!$F$2:$F$11876,$A157,Gögn!$A$2:$A$11876,AK$207)</f>
        <v>100</v>
      </c>
      <c r="AL157" s="24">
        <f>SUMIFS(Gögn!$K$2:$K$11876,Gögn!$F$2:$F$11876,$A157,Gögn!$A$2:$A$11876,AL$207)</f>
        <v>100</v>
      </c>
      <c r="AM157" s="24">
        <f>SUMIFS(Gögn!$K$2:$K$11876,Gögn!$F$2:$F$11876,$A157,Gögn!$A$2:$A$11876,AM$207)</f>
        <v>90.24</v>
      </c>
      <c r="AN157" s="24">
        <f>SUMIFS(Gögn!$K$2:$K$11876,Gögn!$F$2:$F$11876,$A157,Gögn!$A$2:$A$11876,AN$207)</f>
        <v>81.739999999999995</v>
      </c>
      <c r="AO157" s="24">
        <f>SUMIFS(Gögn!$K$2:$K$11876,Gögn!$F$2:$F$11876,$A157,Gögn!$A$2:$A$11876,AO$207)</f>
        <v>72.260000000000005</v>
      </c>
      <c r="AP157" s="24">
        <f>SUMIFS(Gögn!$K$2:$K$11876,Gögn!$F$2:$F$11876,$A157,Gögn!$A$2:$A$11876,AP$207)</f>
        <v>68.02</v>
      </c>
      <c r="AQ157" s="24">
        <f>SUMIFS(Gögn!$K$2:$K$11876,Gögn!$F$2:$F$11876,$A157,Gögn!$A$2:$A$11876,AQ$207)</f>
        <v>58.6</v>
      </c>
      <c r="AR157" s="24">
        <f>SUMIFS(Gögn!$K$2:$K$11876,Gögn!$F$2:$F$11876,$A157,Gögn!$A$2:$A$11876,AR$207)</f>
        <v>65.77</v>
      </c>
      <c r="AS157" s="24">
        <f>SUMIFS(Gögn!$K$2:$K$11876,Gögn!$F$2:$F$11876,$A157,Gögn!$A$2:$A$11876,AS$207)</f>
        <v>74.540000000000006</v>
      </c>
      <c r="AT157" s="24">
        <f>SUMIFS(Gögn!$K$2:$K$11876,Gögn!$F$2:$F$11876,$A157,Gögn!$A$2:$A$11876,AT$207)</f>
        <v>100</v>
      </c>
      <c r="AU157" s="24">
        <f>SUMIFS(Gögn!$K$2:$K$11876,Gögn!$F$2:$F$11876,$A157,Gögn!$A$2:$A$11876,AU$207)</f>
        <v>85</v>
      </c>
      <c r="AV157" s="24">
        <f>SUMIFS(Gögn!$K$2:$K$11876,Gögn!$F$2:$F$11876,$A157,Gögn!$A$2:$A$11876,AV$207)</f>
        <v>100</v>
      </c>
      <c r="AW157" s="24">
        <f>SUMIFS(Gögn!$K$2:$K$11876,Gögn!$F$2:$F$11876,$A157,Gögn!$A$2:$A$11876,AW$207)</f>
        <v>93</v>
      </c>
      <c r="AX157" s="24">
        <f>SUMIFS(Gögn!$K$2:$K$11876,Gögn!$F$2:$F$11876,$A157,Gögn!$A$2:$A$11876,AX$207)</f>
        <v>100</v>
      </c>
      <c r="AY157" s="24">
        <f>SUMIFS(Gögn!$K$2:$K$11876,Gögn!$F$2:$F$11876,$A157,Gögn!$A$2:$A$11876,AY$207)</f>
        <v>85</v>
      </c>
      <c r="AZ157" s="24">
        <f>SUMIFS(Gögn!$K$2:$K$11876,Gögn!$F$2:$F$11876,$A157,Gögn!$A$2:$A$11876,AZ$207)</f>
        <v>82</v>
      </c>
      <c r="BA157" s="24">
        <f>SUMIFS(Gögn!$K$2:$K$11876,Gögn!$F$2:$F$11876,$A157,Gögn!$A$2:$A$11876,BA$207)</f>
        <v>78</v>
      </c>
      <c r="BB157" s="24">
        <f>SUMIFS(Gögn!$K$2:$K$11876,Gögn!$F$2:$F$11876,$A157,Gögn!$A$2:$A$11876,BB$207)</f>
        <v>1.58</v>
      </c>
      <c r="BC157" s="24">
        <f>SUMIFS(Gögn!$K$2:$K$11876,Gögn!$F$2:$F$11876,$A157,Gögn!$A$2:$A$11876,BC$207)</f>
        <v>100</v>
      </c>
      <c r="BD157" s="24">
        <f>SUMIFS(Gögn!$K$2:$K$11876,Gögn!$F$2:$F$11876,$A157,Gögn!$A$2:$A$11876,BD$207)</f>
        <v>100</v>
      </c>
      <c r="BE157" s="24">
        <f>SUMIFS(Gögn!$K$2:$K$11876,Gögn!$F$2:$F$11876,$A157,Gögn!$A$2:$A$11876,BE$207)</f>
        <v>53.6</v>
      </c>
      <c r="BF157" s="24">
        <f>SUMIFS(Gögn!$K$2:$K$11876,Gögn!$F$2:$F$11876,$A157,Gögn!$A$2:$A$11876,BF$207)</f>
        <v>77.5</v>
      </c>
      <c r="BG157" s="24">
        <f>SUMIFS(Gögn!$K$2:$K$11876,Gögn!$F$2:$F$11876,$A157,Gögn!$A$2:$A$11876,BG$207)</f>
        <v>100</v>
      </c>
      <c r="BH157" s="24">
        <f>SUMIFS(Gögn!$K$2:$K$11876,Gögn!$F$2:$F$11876,$A157,Gögn!$A$2:$A$11876,BH$207)</f>
        <v>67.77</v>
      </c>
      <c r="BI157" s="24">
        <f>SUMIFS(Gögn!$K$2:$K$11876,Gögn!$F$2:$F$11876,$A157,Gögn!$A$2:$A$11876,BI$207)</f>
        <v>72.900000000000006</v>
      </c>
      <c r="BJ157" s="24">
        <f>SUMIFS(Gögn!$K$2:$K$11876,Gögn!$F$2:$F$11876,$A157,Gögn!$A$2:$A$11876,BJ$207)</f>
        <v>85.7</v>
      </c>
      <c r="BK157" s="24">
        <f>SUMIFS(Gögn!$K$2:$K$11876,Gögn!$F$2:$F$11876,$A157,Gögn!$A$2:$A$11876,BK$207)</f>
        <v>100</v>
      </c>
      <c r="BL157" s="24">
        <f>SUMIFS(Gögn!$K$2:$K$11876,Gögn!$F$2:$F$11876,$A157,Gögn!$A$2:$A$11876,BL$207)</f>
        <v>54.9</v>
      </c>
      <c r="BM157" s="24">
        <f>SUMIFS(Gögn!$K$2:$K$11876,Gögn!$F$2:$F$11876,$A157,Gögn!$A$2:$A$11876,BM$207)</f>
        <v>85.1</v>
      </c>
      <c r="BN157" s="24">
        <f>SUMIFS(Gögn!$K$2:$K$11876,Gögn!$F$2:$F$11876,$A157,Gögn!$A$2:$A$11876,BN$207)</f>
        <v>68.900000000000006</v>
      </c>
      <c r="BO157" s="24">
        <f>SUMIFS(Gögn!$K$2:$K$11876,Gögn!$F$2:$F$11876,$A157,Gögn!$A$2:$A$11876,BO$207)</f>
        <v>100</v>
      </c>
      <c r="BP157" s="24">
        <f>SUMIFS(Gögn!$K$2:$K$11876,Gögn!$F$2:$F$11876,$A157,Gögn!$A$2:$A$11876,BP$207)</f>
        <v>87</v>
      </c>
      <c r="BQ157" s="24">
        <f>SUMIFS(Gögn!$K$2:$K$11876,Gögn!$F$2:$F$11876,$A157,Gögn!$A$2:$A$11876,BQ$207)</f>
        <v>80.599999999999994</v>
      </c>
      <c r="BR157" s="24">
        <f>SUMIFS(Gögn!$K$2:$K$11876,Gögn!$F$2:$F$11876,$A157,Gögn!$A$2:$A$11876,BR$207)</f>
        <v>22.4</v>
      </c>
      <c r="BS157" s="24">
        <f>SUMIFS(Gögn!$K$2:$K$11876,Gögn!$F$2:$F$11876,$A157,Gögn!$A$2:$A$11876,BS$207)</f>
        <v>83.4</v>
      </c>
      <c r="BT157" s="24">
        <f>SUMIFS(Gögn!$K$2:$K$11876,Gögn!$F$2:$F$11876,$A157,Gögn!$A$2:$A$11876,BT$207)</f>
        <v>86.8</v>
      </c>
      <c r="BU157" s="24">
        <f>SUMIFS(Gögn!$K$2:$K$11876,Gögn!$F$2:$F$11876,$A157,Gögn!$A$2:$A$11876,BU$207)</f>
        <v>98.7</v>
      </c>
      <c r="BV157" s="24">
        <f>SUMIFS(Gögn!$K$2:$K$11876,Gögn!$F$2:$F$11876,$A157,Gögn!$A$2:$A$11876,BV$207)</f>
        <v>100</v>
      </c>
      <c r="BW157" s="24">
        <f>SUMIFS(Gögn!$K$2:$K$11876,Gögn!$F$2:$F$11876,$A157,Gögn!$A$2:$A$11876,BW$207)</f>
        <v>76.8</v>
      </c>
      <c r="BX157" s="24">
        <f>SUMIFS(Gögn!$K$2:$K$11876,Gögn!$F$2:$F$11876,$A157,Gögn!$A$2:$A$11876,BX$207)</f>
        <v>56.6</v>
      </c>
      <c r="BY157" s="24">
        <f>SUMIFS(Gögn!$K$2:$K$11876,Gögn!$F$2:$F$11876,$A157,Gögn!$A$2:$A$11876,BY$207)</f>
        <v>77.900000000000006</v>
      </c>
      <c r="BZ157" s="24">
        <f>SUMIFS(Gögn!$K$2:$K$11876,Gögn!$F$2:$F$11876,$A157,Gögn!$A$2:$A$11876,BZ$207)</f>
        <v>65.099999999999994</v>
      </c>
      <c r="CA157" s="24">
        <f>SUMIFS(Gögn!$K$2:$K$11876,Gögn!$F$2:$F$11876,$A157,Gögn!$A$2:$A$11876,CA$207)</f>
        <v>100</v>
      </c>
      <c r="CB157" s="24">
        <f>SUMIFS(Gögn!$K$2:$K$11876,Gögn!$F$2:$F$11876,$A157,Gögn!$A$2:$A$11876,CB$207)</f>
        <v>81.7</v>
      </c>
      <c r="CC157" s="24">
        <f>SUMIFS(Gögn!$K$2:$K$11876,Gögn!$F$2:$F$11876,$A157,Gögn!$A$2:$A$11876,CC$207)</f>
        <v>0</v>
      </c>
      <c r="CD157" s="24">
        <f>SUMIFS(Gögn!$K$2:$K$11876,Gögn!$F$2:$F$11876,$A157,Gögn!$A$2:$A$11876,CD$207)</f>
        <v>0</v>
      </c>
    </row>
    <row r="158" spans="1:82" ht="15" customHeight="1">
      <c r="A158" s="5" t="s">
        <v>72</v>
      </c>
      <c r="B158" s="5"/>
      <c r="C158" s="25" t="s">
        <v>73</v>
      </c>
      <c r="D158" s="22">
        <f>IFERROR(SUMPRODUCT(E158:CD158,$E$83:$CD$83)/SUM($E$83:CD$83),"")</f>
        <v>24.669538248035817</v>
      </c>
      <c r="E158" s="22">
        <f>SUMIFS(Gögn!$K$2:$K$11876,Gögn!$F$2:$F$11876,$A158,Gögn!$A$2:$A$11876,E$207)</f>
        <v>62</v>
      </c>
      <c r="F158" s="22">
        <f>SUMIFS(Gögn!$K$2:$K$11876,Gögn!$F$2:$F$11876,$A158,Gögn!$A$2:$A$11876,F$207)</f>
        <v>46.9</v>
      </c>
      <c r="G158" s="22">
        <f>SUMIFS(Gögn!$K$2:$K$11876,Gögn!$F$2:$F$11876,$A158,Gögn!$A$2:$A$11876,G$207)</f>
        <v>30.7</v>
      </c>
      <c r="H158" s="22">
        <f>SUMIFS(Gögn!$K$2:$K$11876,Gögn!$F$2:$F$11876,$A158,Gögn!$A$2:$A$11876,H$207)</f>
        <v>0</v>
      </c>
      <c r="I158" s="22">
        <f>SUMIFS(Gögn!$K$2:$K$11876,Gögn!$F$2:$F$11876,$A158,Gögn!$A$2:$A$11876,I$207)</f>
        <v>0</v>
      </c>
      <c r="J158" s="22">
        <f>SUMIFS(Gögn!$K$2:$K$11876,Gögn!$F$2:$F$11876,$A158,Gögn!$A$2:$A$11876,J$207)</f>
        <v>0</v>
      </c>
      <c r="K158" s="22">
        <f>SUMIFS(Gögn!$K$2:$K$11876,Gögn!$F$2:$F$11876,$A158,Gögn!$A$2:$A$11876,K$207)</f>
        <v>0</v>
      </c>
      <c r="L158" s="22">
        <f>SUMIFS(Gögn!$K$2:$K$11876,Gögn!$F$2:$F$11876,$A158,Gögn!$A$2:$A$11876,L$207)</f>
        <v>100</v>
      </c>
      <c r="M158" s="22">
        <f>SUMIFS(Gögn!$K$2:$K$11876,Gögn!$F$2:$F$11876,$A158,Gögn!$A$2:$A$11876,M$207)</f>
        <v>0</v>
      </c>
      <c r="N158" s="22">
        <f>SUMIFS(Gögn!$K$2:$K$11876,Gögn!$F$2:$F$11876,$A158,Gögn!$A$2:$A$11876,N$207)</f>
        <v>54.7</v>
      </c>
      <c r="O158" s="22">
        <f>SUMIFS(Gögn!$K$2:$K$11876,Gögn!$F$2:$F$11876,$A158,Gögn!$A$2:$A$11876,O$207)</f>
        <v>40.1</v>
      </c>
      <c r="P158" s="22">
        <f>SUMIFS(Gögn!$K$2:$K$11876,Gögn!$F$2:$F$11876,$A158,Gögn!$A$2:$A$11876,P$207)</f>
        <v>25.9</v>
      </c>
      <c r="Q158" s="22">
        <f>SUMIFS(Gögn!$K$2:$K$11876,Gögn!$F$2:$F$11876,$A158,Gögn!$A$2:$A$11876,Q$207)</f>
        <v>16.8</v>
      </c>
      <c r="R158" s="22">
        <f>SUMIFS(Gögn!$K$2:$K$11876,Gögn!$F$2:$F$11876,$A158,Gögn!$A$2:$A$11876,R$207)</f>
        <v>0</v>
      </c>
      <c r="S158" s="22">
        <f>SUMIFS(Gögn!$K$2:$K$11876,Gögn!$F$2:$F$11876,$A158,Gögn!$A$2:$A$11876,S$207)</f>
        <v>45.73</v>
      </c>
      <c r="T158" s="22">
        <f>SUMIFS(Gögn!$K$2:$K$11876,Gögn!$F$2:$F$11876,$A158,Gögn!$A$2:$A$11876,T$207)</f>
        <v>0</v>
      </c>
      <c r="U158" s="22">
        <f>SUMIFS(Gögn!$K$2:$K$11876,Gögn!$F$2:$F$11876,$A158,Gögn!$A$2:$A$11876,U$207)</f>
        <v>0</v>
      </c>
      <c r="V158" s="22">
        <f>SUMIFS(Gögn!$K$2:$K$11876,Gögn!$F$2:$F$11876,$A158,Gögn!$A$2:$A$11876,V$207)</f>
        <v>39.72</v>
      </c>
      <c r="W158" s="22">
        <f>SUMIFS(Gögn!$K$2:$K$11876,Gögn!$F$2:$F$11876,$A158,Gögn!$A$2:$A$11876,W$207)</f>
        <v>0</v>
      </c>
      <c r="X158" s="22">
        <f>SUMIFS(Gögn!$K$2:$K$11876,Gögn!$F$2:$F$11876,$A158,Gögn!$A$2:$A$11876,X$207)</f>
        <v>33.6</v>
      </c>
      <c r="Y158" s="22">
        <f>SUMIFS(Gögn!$K$2:$K$11876,Gögn!$F$2:$F$11876,$A158,Gögn!$A$2:$A$11876,Y$207)</f>
        <v>39.4</v>
      </c>
      <c r="Z158" s="22">
        <f>SUMIFS(Gögn!$K$2:$K$11876,Gögn!$F$2:$F$11876,$A158,Gögn!$A$2:$A$11876,Z$207)</f>
        <v>19.8</v>
      </c>
      <c r="AA158" s="22">
        <f>SUMIFS(Gögn!$K$2:$K$11876,Gögn!$F$2:$F$11876,$A158,Gögn!$A$2:$A$11876,AA$207)</f>
        <v>0.4</v>
      </c>
      <c r="AB158" s="22">
        <f>SUMIFS(Gögn!$K$2:$K$11876,Gögn!$F$2:$F$11876,$A158,Gögn!$A$2:$A$11876,AB$207)</f>
        <v>31.4</v>
      </c>
      <c r="AC158" s="22">
        <f>SUMIFS(Gögn!$K$2:$K$11876,Gögn!$F$2:$F$11876,$A158,Gögn!$A$2:$A$11876,AC$207)</f>
        <v>0</v>
      </c>
      <c r="AD158" s="22">
        <f>SUMIFS(Gögn!$K$2:$K$11876,Gögn!$F$2:$F$11876,$A158,Gögn!$A$2:$A$11876,AD$207)</f>
        <v>26.3</v>
      </c>
      <c r="AE158" s="22">
        <f>SUMIFS(Gögn!$K$2:$K$11876,Gögn!$F$2:$F$11876,$A158,Gögn!$A$2:$A$11876,AE$207)</f>
        <v>16.399999999999999</v>
      </c>
      <c r="AF158" s="22">
        <f>SUMIFS(Gögn!$K$2:$K$11876,Gögn!$F$2:$F$11876,$A158,Gögn!$A$2:$A$11876,AF$207)</f>
        <v>0</v>
      </c>
      <c r="AG158" s="22">
        <f>SUMIFS(Gögn!$K$2:$K$11876,Gögn!$F$2:$F$11876,$A158,Gögn!$A$2:$A$11876,AG$207)</f>
        <v>98.38</v>
      </c>
      <c r="AH158" s="22">
        <f>SUMIFS(Gögn!$K$2:$K$11876,Gögn!$F$2:$F$11876,$A158,Gögn!$A$2:$A$11876,AH$207)</f>
        <v>0</v>
      </c>
      <c r="AI158" s="22">
        <f>SUMIFS(Gögn!$K$2:$K$11876,Gögn!$F$2:$F$11876,$A158,Gögn!$A$2:$A$11876,AI$207)</f>
        <v>0</v>
      </c>
      <c r="AJ158" s="22">
        <f>SUMIFS(Gögn!$K$2:$K$11876,Gögn!$F$2:$F$11876,$A158,Gögn!$A$2:$A$11876,AJ$207)</f>
        <v>0</v>
      </c>
      <c r="AK158" s="22">
        <f>SUMIFS(Gögn!$K$2:$K$11876,Gögn!$F$2:$F$11876,$A158,Gögn!$A$2:$A$11876,AK$207)</f>
        <v>0</v>
      </c>
      <c r="AL158" s="22">
        <f>SUMIFS(Gögn!$K$2:$K$11876,Gögn!$F$2:$F$11876,$A158,Gögn!$A$2:$A$11876,AL$207)</f>
        <v>0</v>
      </c>
      <c r="AM158" s="22">
        <f>SUMIFS(Gögn!$K$2:$K$11876,Gögn!$F$2:$F$11876,$A158,Gögn!$A$2:$A$11876,AM$207)</f>
        <v>9.76</v>
      </c>
      <c r="AN158" s="22">
        <f>SUMIFS(Gögn!$K$2:$K$11876,Gögn!$F$2:$F$11876,$A158,Gögn!$A$2:$A$11876,AN$207)</f>
        <v>18.260000000000002</v>
      </c>
      <c r="AO158" s="22">
        <f>SUMIFS(Gögn!$K$2:$K$11876,Gögn!$F$2:$F$11876,$A158,Gögn!$A$2:$A$11876,AO$207)</f>
        <v>27.74</v>
      </c>
      <c r="AP158" s="22">
        <f>SUMIFS(Gögn!$K$2:$K$11876,Gögn!$F$2:$F$11876,$A158,Gögn!$A$2:$A$11876,AP$207)</f>
        <v>31.98</v>
      </c>
      <c r="AQ158" s="22">
        <f>SUMIFS(Gögn!$K$2:$K$11876,Gögn!$F$2:$F$11876,$A158,Gögn!$A$2:$A$11876,AQ$207)</f>
        <v>41.4</v>
      </c>
      <c r="AR158" s="22">
        <f>SUMIFS(Gögn!$K$2:$K$11876,Gögn!$F$2:$F$11876,$A158,Gögn!$A$2:$A$11876,AR$207)</f>
        <v>34.229999999999997</v>
      </c>
      <c r="AS158" s="22">
        <f>SUMIFS(Gögn!$K$2:$K$11876,Gögn!$F$2:$F$11876,$A158,Gögn!$A$2:$A$11876,AS$207)</f>
        <v>25.46</v>
      </c>
      <c r="AT158" s="22">
        <f>SUMIFS(Gögn!$K$2:$K$11876,Gögn!$F$2:$F$11876,$A158,Gögn!$A$2:$A$11876,AT$207)</f>
        <v>0</v>
      </c>
      <c r="AU158" s="22">
        <f>SUMIFS(Gögn!$K$2:$K$11876,Gögn!$F$2:$F$11876,$A158,Gögn!$A$2:$A$11876,AU$207)</f>
        <v>15</v>
      </c>
      <c r="AV158" s="22">
        <f>SUMIFS(Gögn!$K$2:$K$11876,Gögn!$F$2:$F$11876,$A158,Gögn!$A$2:$A$11876,AV$207)</f>
        <v>0</v>
      </c>
      <c r="AW158" s="22">
        <f>SUMIFS(Gögn!$K$2:$K$11876,Gögn!$F$2:$F$11876,$A158,Gögn!$A$2:$A$11876,AW$207)</f>
        <v>7</v>
      </c>
      <c r="AX158" s="22">
        <f>SUMIFS(Gögn!$K$2:$K$11876,Gögn!$F$2:$F$11876,$A158,Gögn!$A$2:$A$11876,AX$207)</f>
        <v>0</v>
      </c>
      <c r="AY158" s="22">
        <f>SUMIFS(Gögn!$K$2:$K$11876,Gögn!$F$2:$F$11876,$A158,Gögn!$A$2:$A$11876,AY$207)</f>
        <v>15</v>
      </c>
      <c r="AZ158" s="22">
        <f>SUMIFS(Gögn!$K$2:$K$11876,Gögn!$F$2:$F$11876,$A158,Gögn!$A$2:$A$11876,AZ$207)</f>
        <v>18</v>
      </c>
      <c r="BA158" s="22">
        <f>SUMIFS(Gögn!$K$2:$K$11876,Gögn!$F$2:$F$11876,$A158,Gögn!$A$2:$A$11876,BA$207)</f>
        <v>22</v>
      </c>
      <c r="BB158" s="22">
        <f>SUMIFS(Gögn!$K$2:$K$11876,Gögn!$F$2:$F$11876,$A158,Gögn!$A$2:$A$11876,BB$207)</f>
        <v>98.42</v>
      </c>
      <c r="BC158" s="22">
        <f>SUMIFS(Gögn!$K$2:$K$11876,Gögn!$F$2:$F$11876,$A158,Gögn!$A$2:$A$11876,BC$207)</f>
        <v>0</v>
      </c>
      <c r="BD158" s="22">
        <f>SUMIFS(Gögn!$K$2:$K$11876,Gögn!$F$2:$F$11876,$A158,Gögn!$A$2:$A$11876,BD$207)</f>
        <v>0</v>
      </c>
      <c r="BE158" s="22">
        <f>SUMIFS(Gögn!$K$2:$K$11876,Gögn!$F$2:$F$11876,$A158,Gögn!$A$2:$A$11876,BE$207)</f>
        <v>46.4</v>
      </c>
      <c r="BF158" s="22">
        <f>SUMIFS(Gögn!$K$2:$K$11876,Gögn!$F$2:$F$11876,$A158,Gögn!$A$2:$A$11876,BF$207)</f>
        <v>22.5</v>
      </c>
      <c r="BG158" s="22">
        <f>SUMIFS(Gögn!$K$2:$K$11876,Gögn!$F$2:$F$11876,$A158,Gögn!$A$2:$A$11876,BG$207)</f>
        <v>0</v>
      </c>
      <c r="BH158" s="22">
        <f>SUMIFS(Gögn!$K$2:$K$11876,Gögn!$F$2:$F$11876,$A158,Gögn!$A$2:$A$11876,BH$207)</f>
        <v>32.229999999999997</v>
      </c>
      <c r="BI158" s="22">
        <f>SUMIFS(Gögn!$K$2:$K$11876,Gögn!$F$2:$F$11876,$A158,Gögn!$A$2:$A$11876,BI$207)</f>
        <v>27.1</v>
      </c>
      <c r="BJ158" s="22">
        <f>SUMIFS(Gögn!$K$2:$K$11876,Gögn!$F$2:$F$11876,$A158,Gögn!$A$2:$A$11876,BJ$207)</f>
        <v>14.3</v>
      </c>
      <c r="BK158" s="22">
        <f>SUMIFS(Gögn!$K$2:$K$11876,Gögn!$F$2:$F$11876,$A158,Gögn!$A$2:$A$11876,BK$207)</f>
        <v>0</v>
      </c>
      <c r="BL158" s="22">
        <f>SUMIFS(Gögn!$K$2:$K$11876,Gögn!$F$2:$F$11876,$A158,Gögn!$A$2:$A$11876,BL$207)</f>
        <v>45.1</v>
      </c>
      <c r="BM158" s="22">
        <f>SUMIFS(Gögn!$K$2:$K$11876,Gögn!$F$2:$F$11876,$A158,Gögn!$A$2:$A$11876,BM$207)</f>
        <v>14.9</v>
      </c>
      <c r="BN158" s="22">
        <f>SUMIFS(Gögn!$K$2:$K$11876,Gögn!$F$2:$F$11876,$A158,Gögn!$A$2:$A$11876,BN$207)</f>
        <v>31.1</v>
      </c>
      <c r="BO158" s="22">
        <f>SUMIFS(Gögn!$K$2:$K$11876,Gögn!$F$2:$F$11876,$A158,Gögn!$A$2:$A$11876,BO$207)</f>
        <v>0</v>
      </c>
      <c r="BP158" s="22">
        <f>SUMIFS(Gögn!$K$2:$K$11876,Gögn!$F$2:$F$11876,$A158,Gögn!$A$2:$A$11876,BP$207)</f>
        <v>13.01</v>
      </c>
      <c r="BQ158" s="22">
        <f>SUMIFS(Gögn!$K$2:$K$11876,Gögn!$F$2:$F$11876,$A158,Gögn!$A$2:$A$11876,BQ$207)</f>
        <v>19.399999999999999</v>
      </c>
      <c r="BR158" s="22">
        <f>SUMIFS(Gögn!$K$2:$K$11876,Gögn!$F$2:$F$11876,$A158,Gögn!$A$2:$A$11876,BR$207)</f>
        <v>77.599999999999994</v>
      </c>
      <c r="BS158" s="22">
        <f>SUMIFS(Gögn!$K$2:$K$11876,Gögn!$F$2:$F$11876,$A158,Gögn!$A$2:$A$11876,BS$207)</f>
        <v>16.600000000000001</v>
      </c>
      <c r="BT158" s="22">
        <f>SUMIFS(Gögn!$K$2:$K$11876,Gögn!$F$2:$F$11876,$A158,Gögn!$A$2:$A$11876,BT$207)</f>
        <v>13.2</v>
      </c>
      <c r="BU158" s="22">
        <f>SUMIFS(Gögn!$K$2:$K$11876,Gögn!$F$2:$F$11876,$A158,Gögn!$A$2:$A$11876,BU$207)</f>
        <v>1.3</v>
      </c>
      <c r="BV158" s="22">
        <f>SUMIFS(Gögn!$K$2:$K$11876,Gögn!$F$2:$F$11876,$A158,Gögn!$A$2:$A$11876,BV$207)</f>
        <v>0</v>
      </c>
      <c r="BW158" s="22">
        <f>SUMIFS(Gögn!$K$2:$K$11876,Gögn!$F$2:$F$11876,$A158,Gögn!$A$2:$A$11876,BW$207)</f>
        <v>23.2</v>
      </c>
      <c r="BX158" s="22">
        <f>SUMIFS(Gögn!$K$2:$K$11876,Gögn!$F$2:$F$11876,$A158,Gögn!$A$2:$A$11876,BX$207)</f>
        <v>43.4</v>
      </c>
      <c r="BY158" s="22">
        <f>SUMIFS(Gögn!$K$2:$K$11876,Gögn!$F$2:$F$11876,$A158,Gögn!$A$2:$A$11876,BY$207)</f>
        <v>22.1</v>
      </c>
      <c r="BZ158" s="22">
        <f>SUMIFS(Gögn!$K$2:$K$11876,Gögn!$F$2:$F$11876,$A158,Gögn!$A$2:$A$11876,BZ$207)</f>
        <v>34.9</v>
      </c>
      <c r="CA158" s="22">
        <f>SUMIFS(Gögn!$K$2:$K$11876,Gögn!$F$2:$F$11876,$A158,Gögn!$A$2:$A$11876,CA$207)</f>
        <v>0</v>
      </c>
      <c r="CB158" s="22">
        <f>SUMIFS(Gögn!$K$2:$K$11876,Gögn!$F$2:$F$11876,$A158,Gögn!$A$2:$A$11876,CB$207)</f>
        <v>18.3</v>
      </c>
      <c r="CC158" s="22">
        <f>SUMIFS(Gögn!$K$2:$K$11876,Gögn!$F$2:$F$11876,$A158,Gögn!$A$2:$A$11876,CC$207)</f>
        <v>0</v>
      </c>
      <c r="CD158" s="22">
        <f>SUMIFS(Gögn!$K$2:$K$11876,Gögn!$F$2:$F$11876,$A158,Gögn!$A$2:$A$11876,CD$207)</f>
        <v>0</v>
      </c>
    </row>
    <row r="159" spans="1:82" ht="15" customHeight="1">
      <c r="A159" s="5" t="s">
        <v>465</v>
      </c>
      <c r="B159" s="5"/>
      <c r="C159" s="23" t="s">
        <v>296</v>
      </c>
      <c r="D159" s="24">
        <f>IFERROR(SUMPRODUCT(E159:CD159,$E$83:$CD$83)/SUM($E$83:CD$83),"")</f>
        <v>93.316240982555954</v>
      </c>
      <c r="E159" s="24">
        <f t="shared" ref="E159:BP159" si="80">SUM(E157:E158)</f>
        <v>100</v>
      </c>
      <c r="F159" s="24">
        <f t="shared" si="80"/>
        <v>100</v>
      </c>
      <c r="G159" s="24">
        <f t="shared" si="80"/>
        <v>100</v>
      </c>
      <c r="H159" s="24">
        <f t="shared" si="80"/>
        <v>100</v>
      </c>
      <c r="I159" s="24">
        <f t="shared" si="80"/>
        <v>100</v>
      </c>
      <c r="J159" s="24">
        <f t="shared" si="80"/>
        <v>100</v>
      </c>
      <c r="K159" s="24">
        <f t="shared" si="80"/>
        <v>100</v>
      </c>
      <c r="L159" s="24">
        <f t="shared" si="80"/>
        <v>100</v>
      </c>
      <c r="M159" s="24">
        <f t="shared" si="80"/>
        <v>100</v>
      </c>
      <c r="N159" s="24">
        <f t="shared" si="80"/>
        <v>100</v>
      </c>
      <c r="O159" s="24">
        <f t="shared" si="80"/>
        <v>100</v>
      </c>
      <c r="P159" s="24">
        <f t="shared" si="80"/>
        <v>100</v>
      </c>
      <c r="Q159" s="24">
        <f t="shared" si="80"/>
        <v>100</v>
      </c>
      <c r="R159" s="24">
        <f t="shared" si="80"/>
        <v>100</v>
      </c>
      <c r="S159" s="24">
        <f t="shared" si="80"/>
        <v>100</v>
      </c>
      <c r="T159" s="24">
        <f t="shared" si="80"/>
        <v>100</v>
      </c>
      <c r="U159" s="24">
        <f t="shared" si="80"/>
        <v>100</v>
      </c>
      <c r="V159" s="24">
        <f t="shared" si="80"/>
        <v>100</v>
      </c>
      <c r="W159" s="24">
        <f t="shared" si="80"/>
        <v>100</v>
      </c>
      <c r="X159" s="24">
        <f t="shared" si="80"/>
        <v>100</v>
      </c>
      <c r="Y159" s="24">
        <f t="shared" si="80"/>
        <v>100</v>
      </c>
      <c r="Z159" s="24">
        <f t="shared" si="80"/>
        <v>100</v>
      </c>
      <c r="AA159" s="24">
        <f t="shared" si="80"/>
        <v>100</v>
      </c>
      <c r="AB159" s="24">
        <f t="shared" si="80"/>
        <v>100</v>
      </c>
      <c r="AC159" s="24">
        <f t="shared" si="80"/>
        <v>100</v>
      </c>
      <c r="AD159" s="24">
        <f t="shared" si="80"/>
        <v>100</v>
      </c>
      <c r="AE159" s="24">
        <f t="shared" si="80"/>
        <v>100</v>
      </c>
      <c r="AF159" s="24">
        <f t="shared" si="80"/>
        <v>100</v>
      </c>
      <c r="AG159" s="24">
        <f t="shared" si="80"/>
        <v>100</v>
      </c>
      <c r="AH159" s="24">
        <f t="shared" si="80"/>
        <v>100</v>
      </c>
      <c r="AI159" s="24">
        <f t="shared" si="80"/>
        <v>100</v>
      </c>
      <c r="AJ159" s="24">
        <f t="shared" si="80"/>
        <v>100</v>
      </c>
      <c r="AK159" s="24">
        <f t="shared" si="80"/>
        <v>100</v>
      </c>
      <c r="AL159" s="24">
        <f t="shared" si="80"/>
        <v>100</v>
      </c>
      <c r="AM159" s="24">
        <f t="shared" si="80"/>
        <v>100</v>
      </c>
      <c r="AN159" s="24">
        <f t="shared" si="80"/>
        <v>100</v>
      </c>
      <c r="AO159" s="24">
        <f t="shared" si="80"/>
        <v>100</v>
      </c>
      <c r="AP159" s="24">
        <f t="shared" si="80"/>
        <v>100</v>
      </c>
      <c r="AQ159" s="24">
        <f t="shared" si="80"/>
        <v>100</v>
      </c>
      <c r="AR159" s="24">
        <f t="shared" si="80"/>
        <v>100</v>
      </c>
      <c r="AS159" s="24">
        <f t="shared" si="80"/>
        <v>100</v>
      </c>
      <c r="AT159" s="24">
        <f t="shared" si="80"/>
        <v>100</v>
      </c>
      <c r="AU159" s="24">
        <f t="shared" si="80"/>
        <v>100</v>
      </c>
      <c r="AV159" s="24">
        <f t="shared" si="80"/>
        <v>100</v>
      </c>
      <c r="AW159" s="24">
        <f t="shared" si="80"/>
        <v>100</v>
      </c>
      <c r="AX159" s="24">
        <f t="shared" si="80"/>
        <v>100</v>
      </c>
      <c r="AY159" s="24">
        <f t="shared" si="80"/>
        <v>100</v>
      </c>
      <c r="AZ159" s="24">
        <f t="shared" si="80"/>
        <v>100</v>
      </c>
      <c r="BA159" s="24">
        <f t="shared" si="80"/>
        <v>100</v>
      </c>
      <c r="BB159" s="24">
        <f t="shared" si="80"/>
        <v>100</v>
      </c>
      <c r="BC159" s="24">
        <f t="shared" si="80"/>
        <v>100</v>
      </c>
      <c r="BD159" s="24">
        <f t="shared" si="80"/>
        <v>100</v>
      </c>
      <c r="BE159" s="24">
        <f t="shared" si="80"/>
        <v>100</v>
      </c>
      <c r="BF159" s="24">
        <f t="shared" si="80"/>
        <v>100</v>
      </c>
      <c r="BG159" s="24">
        <f t="shared" si="80"/>
        <v>100</v>
      </c>
      <c r="BH159" s="24">
        <f t="shared" si="80"/>
        <v>100</v>
      </c>
      <c r="BI159" s="24">
        <f t="shared" si="80"/>
        <v>100</v>
      </c>
      <c r="BJ159" s="24">
        <f t="shared" si="80"/>
        <v>100</v>
      </c>
      <c r="BK159" s="24">
        <f t="shared" si="80"/>
        <v>100</v>
      </c>
      <c r="BL159" s="24">
        <f t="shared" si="80"/>
        <v>100</v>
      </c>
      <c r="BM159" s="24">
        <f t="shared" si="80"/>
        <v>100</v>
      </c>
      <c r="BN159" s="24">
        <f t="shared" si="80"/>
        <v>100</v>
      </c>
      <c r="BO159" s="24">
        <f t="shared" si="80"/>
        <v>100</v>
      </c>
      <c r="BP159" s="24">
        <f t="shared" si="80"/>
        <v>100.01</v>
      </c>
      <c r="BQ159" s="24">
        <f t="shared" ref="BQ159:BY159" si="81">SUM(BQ157:BQ158)</f>
        <v>100</v>
      </c>
      <c r="BR159" s="24">
        <f t="shared" si="81"/>
        <v>100</v>
      </c>
      <c r="BS159" s="24">
        <f t="shared" si="81"/>
        <v>100</v>
      </c>
      <c r="BT159" s="24">
        <f t="shared" si="81"/>
        <v>100</v>
      </c>
      <c r="BU159" s="24">
        <f t="shared" si="81"/>
        <v>100</v>
      </c>
      <c r="BV159" s="24">
        <f t="shared" si="81"/>
        <v>100</v>
      </c>
      <c r="BW159" s="24">
        <f t="shared" si="81"/>
        <v>100</v>
      </c>
      <c r="BX159" s="24">
        <f t="shared" si="81"/>
        <v>100</v>
      </c>
      <c r="BY159" s="24">
        <f t="shared" si="81"/>
        <v>100</v>
      </c>
      <c r="BZ159" s="24">
        <f t="shared" ref="BZ159:CB159" si="82">SUM(BZ157:BZ158)</f>
        <v>100</v>
      </c>
      <c r="CA159" s="24">
        <f t="shared" si="82"/>
        <v>100</v>
      </c>
      <c r="CB159" s="24">
        <f t="shared" si="82"/>
        <v>100</v>
      </c>
      <c r="CC159" s="24">
        <f t="shared" ref="CC159:CD159" si="83">SUM(CC157:CC158)</f>
        <v>0</v>
      </c>
      <c r="CD159" s="24">
        <f t="shared" si="83"/>
        <v>0</v>
      </c>
    </row>
    <row r="160" spans="1:82" ht="15" customHeight="1">
      <c r="A160" s="5" t="s">
        <v>465</v>
      </c>
      <c r="B160" s="5"/>
      <c r="C160" s="25"/>
      <c r="D160" s="22">
        <f>IFERROR(SUMPRODUCT(E160:CD160,$E$83:$CD$83)/SUM($E$83:$CD$83),"")</f>
        <v>0</v>
      </c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</row>
    <row r="161" spans="1:82" ht="15" customHeight="1">
      <c r="A161" s="5" t="s">
        <v>74</v>
      </c>
      <c r="B161" s="5"/>
      <c r="C161" s="23" t="s">
        <v>75</v>
      </c>
      <c r="D161" s="24">
        <f>SUM(E161:CD161)</f>
        <v>163353</v>
      </c>
      <c r="E161" s="24">
        <f>IF(E$8="Bayern",SUMIFS(Erl.Gögn!$I$2:$I$30,Erl.Gögn!$E$2:$E$30,$A161,Erl.Gögn!$A$2:$A$30,E$207),IF(E$8="Allianz",SUMIFS(Erl.Gögn!$I$2:$I$30,Erl.Gögn!$E$2:$E$30,$A161,Erl.Gögn!$A$2:$A$30,E$207),SUMIFS(Gögn!$J$2:$J$11876,Gögn!$F$2:$F$11876,$A161,Gögn!$A$2:$A$11876,E$207)))</f>
        <v>7613</v>
      </c>
      <c r="F161" s="24">
        <f>IF(F$8="Bayern",SUMIFS(Erl.Gögn!$I$2:$I$30,Erl.Gögn!$E$2:$E$30,$A161,Erl.Gögn!$A$2:$A$30,F$207),IF(F$8="Allianz",SUMIFS(Erl.Gögn!$I$2:$I$30,Erl.Gögn!$E$2:$E$30,$A161,Erl.Gögn!$A$2:$A$30,F$207),SUMIFS(Gögn!$J$2:$J$11876,Gögn!$F$2:$F$11876,$A161,Gögn!$A$2:$A$11876,F$207)))</f>
        <v>4390</v>
      </c>
      <c r="G161" s="24">
        <f>IF(G$8="Bayern",SUMIFS(Erl.Gögn!$I$2:$I$30,Erl.Gögn!$E$2:$E$30,$A161,Erl.Gögn!$A$2:$A$30,G$207),IF(G$8="Allianz",SUMIFS(Erl.Gögn!$I$2:$I$30,Erl.Gögn!$E$2:$E$30,$A161,Erl.Gögn!$A$2:$A$30,G$207),SUMIFS(Gögn!$J$2:$J$11876,Gögn!$F$2:$F$11876,$A161,Gögn!$A$2:$A$11876,G$207)))</f>
        <v>1959</v>
      </c>
      <c r="H161" s="24">
        <f>IF(H$8="Bayern",SUMIFS(Erl.Gögn!$I$2:$I$30,Erl.Gögn!$E$2:$E$30,$A161,Erl.Gögn!$A$2:$A$30,H$207),IF(H$8="Allianz",SUMIFS(Erl.Gögn!$I$2:$I$30,Erl.Gögn!$E$2:$E$30,$A161,Erl.Gögn!$A$2:$A$30,H$207),SUMIFS(Gögn!$J$2:$J$11876,Gögn!$F$2:$F$11876,$A161,Gögn!$A$2:$A$11876,H$207)))</f>
        <v>292</v>
      </c>
      <c r="I161" s="24">
        <f>IF(I$8="Bayern",SUMIFS(Erl.Gögn!$I$2:$I$30,Erl.Gögn!$E$2:$E$30,$A161,Erl.Gögn!$A$2:$A$30,I$207),IF(I$8="Allianz",SUMIFS(Erl.Gögn!$I$2:$I$30,Erl.Gögn!$E$2:$E$30,$A161,Erl.Gögn!$A$2:$A$30,I$207),SUMIFS(Gögn!$J$2:$J$11876,Gögn!$F$2:$F$11876,$A161,Gögn!$A$2:$A$11876,I$207)))</f>
        <v>1111</v>
      </c>
      <c r="J161" s="24">
        <f>IF(J$8="Bayern",SUMIFS(Erl.Gögn!$I$2:$I$30,Erl.Gögn!$E$2:$E$30,$A161,Erl.Gögn!$A$2:$A$30,J$207),IF(J$8="Allianz",SUMIFS(Erl.Gögn!$I$2:$I$30,Erl.Gögn!$E$2:$E$30,$A161,Erl.Gögn!$A$2:$A$30,J$207),SUMIFS(Gögn!$J$2:$J$11876,Gögn!$F$2:$F$11876,$A161,Gögn!$A$2:$A$11876,J$207)))</f>
        <v>63</v>
      </c>
      <c r="K161" s="24">
        <f>IF(K$8="Bayern",SUMIFS(Erl.Gögn!$I$2:$I$30,Erl.Gögn!$E$2:$E$30,$A161,Erl.Gögn!$A$2:$A$30,K$207),IF(K$8="Allianz",SUMIFS(Erl.Gögn!$I$2:$I$30,Erl.Gögn!$E$2:$E$30,$A161,Erl.Gögn!$A$2:$A$30,K$207),SUMIFS(Gögn!$J$2:$J$11876,Gögn!$F$2:$F$11876,$A161,Gögn!$A$2:$A$11876,K$207)))</f>
        <v>25</v>
      </c>
      <c r="L161" s="24">
        <f>IF(L$8="Bayern",SUMIFS(Erl.Gögn!$I$2:$I$30,Erl.Gögn!$E$2:$E$30,$A161,Erl.Gögn!$A$2:$A$30,L$207),IF(L$8="Allianz",SUMIFS(Erl.Gögn!$I$2:$I$30,Erl.Gögn!$E$2:$E$30,$A161,Erl.Gögn!$A$2:$A$30,L$207),SUMIFS(Gögn!$J$2:$J$11876,Gögn!$F$2:$F$11876,$A161,Gögn!$A$2:$A$11876,L$207)))</f>
        <v>95</v>
      </c>
      <c r="M161" s="24">
        <f>IF(M$8="Bayern",SUMIFS(Erl.Gögn!$I$2:$I$30,Erl.Gögn!$E$2:$E$30,$A161,Erl.Gögn!$A$2:$A$30,M$207),IF(M$8="Allianz",SUMIFS(Erl.Gögn!$I$2:$I$30,Erl.Gögn!$E$2:$E$30,$A161,Erl.Gögn!$A$2:$A$30,M$207),SUMIFS(Gögn!$J$2:$J$11876,Gögn!$F$2:$F$11876,$A161,Gögn!$A$2:$A$11876,M$207)))</f>
        <v>603</v>
      </c>
      <c r="N161" s="24">
        <f>IF(N$8="Bayern",SUMIFS(Erl.Gögn!$I$2:$I$30,Erl.Gögn!$E$2:$E$30,$A161,Erl.Gögn!$A$2:$A$30,N$207),IF(N$8="Allianz",SUMIFS(Erl.Gögn!$I$2:$I$30,Erl.Gögn!$E$2:$E$30,$A161,Erl.Gögn!$A$2:$A$30,N$207),SUMIFS(Gögn!$J$2:$J$11876,Gögn!$F$2:$F$11876,$A161,Gögn!$A$2:$A$11876,N$207)))</f>
        <v>2667</v>
      </c>
      <c r="O161" s="24">
        <f>IF(O$8="Bayern",SUMIFS(Erl.Gögn!$I$2:$I$30,Erl.Gögn!$E$2:$E$30,$A161,Erl.Gögn!$A$2:$A$30,O$207),IF(O$8="Allianz",SUMIFS(Erl.Gögn!$I$2:$I$30,Erl.Gögn!$E$2:$E$30,$A161,Erl.Gögn!$A$2:$A$30,O$207),SUMIFS(Gögn!$J$2:$J$11876,Gögn!$F$2:$F$11876,$A161,Gögn!$A$2:$A$11876,O$207)))</f>
        <v>2856</v>
      </c>
      <c r="P161" s="24">
        <f>IF(P$8="Bayern",SUMIFS(Erl.Gögn!$I$2:$I$30,Erl.Gögn!$E$2:$E$30,$A161,Erl.Gögn!$A$2:$A$30,P$207),IF(P$8="Allianz",SUMIFS(Erl.Gögn!$I$2:$I$30,Erl.Gögn!$E$2:$E$30,$A161,Erl.Gögn!$A$2:$A$30,P$207),SUMIFS(Gögn!$J$2:$J$11876,Gögn!$F$2:$F$11876,$A161,Gögn!$A$2:$A$11876,P$207)))</f>
        <v>3462</v>
      </c>
      <c r="Q161" s="24">
        <f>IF(Q$8="Bayern",SUMIFS(Erl.Gögn!$I$2:$I$30,Erl.Gögn!$E$2:$E$30,$A161,Erl.Gögn!$A$2:$A$30,Q$207),IF(Q$8="Allianz",SUMIFS(Erl.Gögn!$I$2:$I$30,Erl.Gögn!$E$2:$E$30,$A161,Erl.Gögn!$A$2:$A$30,Q$207),SUMIFS(Gögn!$J$2:$J$11876,Gögn!$F$2:$F$11876,$A161,Gögn!$A$2:$A$11876,Q$207)))</f>
        <v>2496</v>
      </c>
      <c r="R161" s="24">
        <f>IF(R$8="Bayern",SUMIFS(Erl.Gögn!$I$2:$I$30,Erl.Gögn!$E$2:$E$30,$A161,Erl.Gögn!$A$2:$A$30,R$207),IF(R$8="Allianz",SUMIFS(Erl.Gögn!$I$2:$I$30,Erl.Gögn!$E$2:$E$30,$A161,Erl.Gögn!$A$2:$A$30,R$207),SUMIFS(Gögn!$J$2:$J$11876,Gögn!$F$2:$F$11876,$A161,Gögn!$A$2:$A$11876,R$207)))</f>
        <v>7859</v>
      </c>
      <c r="S161" s="24">
        <f>IF(S$8="Bayern",SUMIFS(Erl.Gögn!$I$2:$I$30,Erl.Gögn!$E$2:$E$30,$A161,Erl.Gögn!$A$2:$A$30,S$207),IF(S$8="Allianz",SUMIFS(Erl.Gögn!$I$2:$I$30,Erl.Gögn!$E$2:$E$30,$A161,Erl.Gögn!$A$2:$A$30,S$207),SUMIFS(Gögn!$J$2:$J$11876,Gögn!$F$2:$F$11876,$A161,Gögn!$A$2:$A$11876,S$207)))</f>
        <v>676</v>
      </c>
      <c r="T161" s="24">
        <f>IF(T$8="Bayern",SUMIFS(Erl.Gögn!$I$2:$I$30,Erl.Gögn!$E$2:$E$30,$A161,Erl.Gögn!$A$2:$A$30,T$207),IF(T$8="Allianz",SUMIFS(Erl.Gögn!$I$2:$I$30,Erl.Gögn!$E$2:$E$30,$A161,Erl.Gögn!$A$2:$A$30,T$207),SUMIFS(Gögn!$J$2:$J$11876,Gögn!$F$2:$F$11876,$A161,Gögn!$A$2:$A$11876,T$207)))</f>
        <v>671</v>
      </c>
      <c r="U161" s="24">
        <f>IF(U$8="Bayern",SUMIFS(Erl.Gögn!$I$2:$I$30,Erl.Gögn!$E$2:$E$30,$A161,Erl.Gögn!$A$2:$A$30,U$207),IF(U$8="Allianz",SUMIFS(Erl.Gögn!$I$2:$I$30,Erl.Gögn!$E$2:$E$30,$A161,Erl.Gögn!$A$2:$A$30,U$207),SUMIFS(Gögn!$J$2:$J$11876,Gögn!$F$2:$F$11876,$A161,Gögn!$A$2:$A$11876,U$207)))</f>
        <v>1082</v>
      </c>
      <c r="V161" s="24">
        <f>IF(V$8="Bayern",SUMIFS(Erl.Gögn!$I$2:$I$30,Erl.Gögn!$E$2:$E$30,$A161,Erl.Gögn!$A$2:$A$30,V$207),IF(V$8="Allianz",SUMIFS(Erl.Gögn!$I$2:$I$30,Erl.Gögn!$E$2:$E$30,$A161,Erl.Gögn!$A$2:$A$30,V$207),SUMIFS(Gögn!$J$2:$J$11876,Gögn!$F$2:$F$11876,$A161,Gögn!$A$2:$A$11876,V$207)))</f>
        <v>1417</v>
      </c>
      <c r="W161" s="24">
        <f>IF(W$8="Bayern",SUMIFS(Erl.Gögn!$I$2:$I$30,Erl.Gögn!$E$2:$E$30,$A161,Erl.Gögn!$A$2:$A$30,W$207),IF(W$8="Allianz",SUMIFS(Erl.Gögn!$I$2:$I$30,Erl.Gögn!$E$2:$E$30,$A161,Erl.Gögn!$A$2:$A$30,W$207),SUMIFS(Gögn!$J$2:$J$11876,Gögn!$F$2:$F$11876,$A161,Gögn!$A$2:$A$11876,W$207)))</f>
        <v>128</v>
      </c>
      <c r="X161" s="24">
        <f>IF(X$8="Bayern",SUMIFS(Erl.Gögn!$I$2:$I$30,Erl.Gögn!$E$2:$E$30,$A161,Erl.Gögn!$A$2:$A$30,X$207),IF(X$8="Allianz",SUMIFS(Erl.Gögn!$I$2:$I$30,Erl.Gögn!$E$2:$E$30,$A161,Erl.Gögn!$A$2:$A$30,X$207),SUMIFS(Gögn!$J$2:$J$11876,Gögn!$F$2:$F$11876,$A161,Gögn!$A$2:$A$11876,X$207)))</f>
        <v>505</v>
      </c>
      <c r="Y161" s="24">
        <f>IF(Y$8="Bayern",SUMIFS(Erl.Gögn!$I$2:$I$30,Erl.Gögn!$E$2:$E$30,$A161,Erl.Gögn!$A$2:$A$30,Y$207),IF(Y$8="Allianz",SUMIFS(Erl.Gögn!$I$2:$I$30,Erl.Gögn!$E$2:$E$30,$A161,Erl.Gögn!$A$2:$A$30,Y$207),SUMIFS(Gögn!$J$2:$J$11876,Gögn!$F$2:$F$11876,$A161,Gögn!$A$2:$A$11876,Y$207)))</f>
        <v>13460</v>
      </c>
      <c r="Z161" s="24">
        <f>IF(Z$8="Bayern",SUMIFS(Erl.Gögn!$I$2:$I$30,Erl.Gögn!$E$2:$E$30,$A161,Erl.Gögn!$A$2:$A$30,Z$207),IF(Z$8="Allianz",SUMIFS(Erl.Gögn!$I$2:$I$30,Erl.Gögn!$E$2:$E$30,$A161,Erl.Gögn!$A$2:$A$30,Z$207),SUMIFS(Gögn!$J$2:$J$11876,Gögn!$F$2:$F$11876,$A161,Gögn!$A$2:$A$11876,Z$207)))</f>
        <v>2310</v>
      </c>
      <c r="AA161" s="24">
        <f>IF(AA$8="Bayern",SUMIFS(Erl.Gögn!$I$2:$I$30,Erl.Gögn!$E$2:$E$30,$A161,Erl.Gögn!$A$2:$A$30,AA$207),IF(AA$8="Allianz",SUMIFS(Erl.Gögn!$I$2:$I$30,Erl.Gögn!$E$2:$E$30,$A161,Erl.Gögn!$A$2:$A$30,AA$207),SUMIFS(Gögn!$J$2:$J$11876,Gögn!$F$2:$F$11876,$A161,Gögn!$A$2:$A$11876,AA$207)))</f>
        <v>3140</v>
      </c>
      <c r="AB161" s="24">
        <f>IF(AB$8="Bayern",SUMIFS(Erl.Gögn!$I$2:$I$30,Erl.Gögn!$E$2:$E$30,$A161,Erl.Gögn!$A$2:$A$30,AB$207),IF(AB$8="Allianz",SUMIFS(Erl.Gögn!$I$2:$I$30,Erl.Gögn!$E$2:$E$30,$A161,Erl.Gögn!$A$2:$A$30,AB$207),SUMIFS(Gögn!$J$2:$J$11876,Gögn!$F$2:$F$11876,$A161,Gögn!$A$2:$A$11876,AB$207)))</f>
        <v>317</v>
      </c>
      <c r="AC161" s="24">
        <f>IF(AC$8="Bayern",SUMIFS(Erl.Gögn!$I$2:$I$30,Erl.Gögn!$E$2:$E$30,$A161,Erl.Gögn!$A$2:$A$30,AC$207),IF(AC$8="Allianz",SUMIFS(Erl.Gögn!$I$2:$I$30,Erl.Gögn!$E$2:$E$30,$A161,Erl.Gögn!$A$2:$A$30,AC$207),SUMIFS(Gögn!$J$2:$J$11876,Gögn!$F$2:$F$11876,$A161,Gögn!$A$2:$A$11876,AC$207)))</f>
        <v>0</v>
      </c>
      <c r="AD161" s="24">
        <f>IF(AD$8="Bayern",SUMIFS(Erl.Gögn!$I$2:$I$30,Erl.Gögn!$E$2:$E$30,$A161,Erl.Gögn!$A$2:$A$30,AD$207),IF(AD$8="Allianz",SUMIFS(Erl.Gögn!$I$2:$I$30,Erl.Gögn!$E$2:$E$30,$A161,Erl.Gögn!$A$2:$A$30,AD$207),SUMIFS(Gögn!$J$2:$J$11876,Gögn!$F$2:$F$11876,$A161,Gögn!$A$2:$A$11876,AD$207)))</f>
        <v>307</v>
      </c>
      <c r="AE161" s="24">
        <f>IF(AE$8="Bayern",SUMIFS(Erl.Gögn!$I$2:$I$30,Erl.Gögn!$E$2:$E$30,$A161,Erl.Gögn!$A$2:$A$30,AE$207),IF(AE$8="Allianz",SUMIFS(Erl.Gögn!$I$2:$I$30,Erl.Gögn!$E$2:$E$30,$A161,Erl.Gögn!$A$2:$A$30,AE$207),SUMIFS(Gögn!$J$2:$J$11876,Gögn!$F$2:$F$11876,$A161,Gögn!$A$2:$A$11876,AE$207)))</f>
        <v>686</v>
      </c>
      <c r="AF161" s="24">
        <f>IF(AF$8="Bayern",SUMIFS(Erl.Gögn!$I$2:$I$30,Erl.Gögn!$E$2:$E$30,$A161,Erl.Gögn!$A$2:$A$30,AF$207),IF(AF$8="Allianz",SUMIFS(Erl.Gögn!$I$2:$I$30,Erl.Gögn!$E$2:$E$30,$A161,Erl.Gögn!$A$2:$A$30,AF$207),SUMIFS(Gögn!$J$2:$J$11876,Gögn!$F$2:$F$11876,$A161,Gögn!$A$2:$A$11876,AF$207)))</f>
        <v>530</v>
      </c>
      <c r="AG161" s="24">
        <f>IF(AG$8="Bayern",SUMIFS(Erl.Gögn!$I$2:$I$30,Erl.Gögn!$E$2:$E$30,$A161,Erl.Gögn!$A$2:$A$30,AG$207),IF(AG$8="Allianz",SUMIFS(Erl.Gögn!$I$2:$I$30,Erl.Gögn!$E$2:$E$30,$A161,Erl.Gögn!$A$2:$A$30,AG$207),SUMIFS(Gögn!$J$2:$J$11876,Gögn!$F$2:$F$11876,$A161,Gögn!$A$2:$A$11876,AG$207)))</f>
        <v>25</v>
      </c>
      <c r="AH161" s="24">
        <f>IF(AH$8="Bayern",SUMIFS(Erl.Gögn!$I$2:$I$30,Erl.Gögn!$E$2:$E$30,$A161,Erl.Gögn!$A$2:$A$30,AH$207),IF(AH$8="Allianz",SUMIFS(Erl.Gögn!$I$2:$I$30,Erl.Gögn!$E$2:$E$30,$A161,Erl.Gögn!$A$2:$A$30,AH$207),SUMIFS(Gögn!$J$2:$J$11876,Gögn!$F$2:$F$11876,$A161,Gögn!$A$2:$A$11876,AH$207)))</f>
        <v>3282</v>
      </c>
      <c r="AI161" s="24">
        <f>IF(AI$8="Bayern",SUMIFS(Erl.Gögn!$I$2:$I$30,Erl.Gögn!$E$2:$E$30,$A161,Erl.Gögn!$A$2:$A$30,AI$207),IF(AI$8="Allianz",SUMIFS(Erl.Gögn!$I$2:$I$30,Erl.Gögn!$E$2:$E$30,$A161,Erl.Gögn!$A$2:$A$30,AI$207),SUMIFS(Gögn!$J$2:$J$11876,Gögn!$F$2:$F$11876,$A161,Gögn!$A$2:$A$11876,AI$207)))</f>
        <v>1012</v>
      </c>
      <c r="AJ161" s="24">
        <f>IF(AJ$8="Bayern",SUMIFS(Erl.Gögn!$I$2:$I$30,Erl.Gögn!$E$2:$E$30,$A161,Erl.Gögn!$A$2:$A$30,AJ$207),IF(AJ$8="Allianz",SUMIFS(Erl.Gögn!$I$2:$I$30,Erl.Gögn!$E$2:$E$30,$A161,Erl.Gögn!$A$2:$A$30,AJ$207),SUMIFS(Gögn!$J$2:$J$11876,Gögn!$F$2:$F$11876,$A161,Gögn!$A$2:$A$11876,AJ$207)))</f>
        <v>3583</v>
      </c>
      <c r="AK161" s="24">
        <f>IF(AK$8="Bayern",SUMIFS(Erl.Gögn!$I$2:$I$30,Erl.Gögn!$E$2:$E$30,$A161,Erl.Gögn!$A$2:$A$30,AK$207),IF(AK$8="Allianz",SUMIFS(Erl.Gögn!$I$2:$I$30,Erl.Gögn!$E$2:$E$30,$A161,Erl.Gögn!$A$2:$A$30,AK$207),SUMIFS(Gögn!$J$2:$J$11876,Gögn!$F$2:$F$11876,$A161,Gögn!$A$2:$A$11876,AK$207)))</f>
        <v>141</v>
      </c>
      <c r="AL161" s="24">
        <f>IF(AL$8="Bayern",SUMIFS(Erl.Gögn!$I$2:$I$30,Erl.Gögn!$E$2:$E$30,$A161,Erl.Gögn!$A$2:$A$30,AL$207),IF(AL$8="Allianz",SUMIFS(Erl.Gögn!$I$2:$I$30,Erl.Gögn!$E$2:$E$30,$A161,Erl.Gögn!$A$2:$A$30,AL$207),SUMIFS(Gögn!$J$2:$J$11876,Gögn!$F$2:$F$11876,$A161,Gögn!$A$2:$A$11876,AL$207)))</f>
        <v>511</v>
      </c>
      <c r="AM161" s="24">
        <f>IF(AM$8="Bayern",SUMIFS(Erl.Gögn!$I$2:$I$30,Erl.Gögn!$E$2:$E$30,$A161,Erl.Gögn!$A$2:$A$30,AM$207),IF(AM$8="Allianz",SUMIFS(Erl.Gögn!$I$2:$I$30,Erl.Gögn!$E$2:$E$30,$A161,Erl.Gögn!$A$2:$A$30,AM$207),SUMIFS(Gögn!$J$2:$J$11876,Gögn!$F$2:$F$11876,$A161,Gögn!$A$2:$A$11876,AM$207)))</f>
        <v>884</v>
      </c>
      <c r="AN161" s="24">
        <f>IF(AN$8="Bayern",SUMIFS(Erl.Gögn!$I$2:$I$30,Erl.Gögn!$E$2:$E$30,$A161,Erl.Gögn!$A$2:$A$30,AN$207),IF(AN$8="Allianz",SUMIFS(Erl.Gögn!$I$2:$I$30,Erl.Gögn!$E$2:$E$30,$A161,Erl.Gögn!$A$2:$A$30,AN$207),SUMIFS(Gögn!$J$2:$J$11876,Gögn!$F$2:$F$11876,$A161,Gögn!$A$2:$A$11876,AN$207)))</f>
        <v>1472</v>
      </c>
      <c r="AO161" s="24">
        <f>IF(AO$8="Bayern",SUMIFS(Erl.Gögn!$I$2:$I$30,Erl.Gögn!$E$2:$E$30,$A161,Erl.Gögn!$A$2:$A$30,AO$207),IF(AO$8="Allianz",SUMIFS(Erl.Gögn!$I$2:$I$30,Erl.Gögn!$E$2:$E$30,$A161,Erl.Gögn!$A$2:$A$30,AO$207),SUMIFS(Gögn!$J$2:$J$11876,Gögn!$F$2:$F$11876,$A161,Gögn!$A$2:$A$11876,AO$207)))</f>
        <v>3340</v>
      </c>
      <c r="AP161" s="24">
        <f>IF(AP$8="Bayern",SUMIFS(Erl.Gögn!$I$2:$I$30,Erl.Gögn!$E$2:$E$30,$A161,Erl.Gögn!$A$2:$A$30,AP$207),IF(AP$8="Allianz",SUMIFS(Erl.Gögn!$I$2:$I$30,Erl.Gögn!$E$2:$E$30,$A161,Erl.Gögn!$A$2:$A$30,AP$207),SUMIFS(Gögn!$J$2:$J$11876,Gögn!$F$2:$F$11876,$A161,Gögn!$A$2:$A$11876,AP$207)))</f>
        <v>8</v>
      </c>
      <c r="AQ161" s="24">
        <f>IF(AQ$8="Bayern",SUMIFS(Erl.Gögn!$I$2:$I$30,Erl.Gögn!$E$2:$E$30,$A161,Erl.Gögn!$A$2:$A$30,AQ$207),IF(AQ$8="Allianz",SUMIFS(Erl.Gögn!$I$2:$I$30,Erl.Gögn!$E$2:$E$30,$A161,Erl.Gögn!$A$2:$A$30,AQ$207),SUMIFS(Gögn!$J$2:$J$11876,Gögn!$F$2:$F$11876,$A161,Gögn!$A$2:$A$11876,AQ$207)))</f>
        <v>10401</v>
      </c>
      <c r="AR161" s="24">
        <f>IF(AR$8="Bayern",SUMIFS(Erl.Gögn!$I$2:$I$30,Erl.Gögn!$E$2:$E$30,$A161,Erl.Gögn!$A$2:$A$30,AR$207),IF(AR$8="Allianz",SUMIFS(Erl.Gögn!$I$2:$I$30,Erl.Gögn!$E$2:$E$30,$A161,Erl.Gögn!$A$2:$A$30,AR$207),SUMIFS(Gögn!$J$2:$J$11876,Gögn!$F$2:$F$11876,$A161,Gögn!$A$2:$A$11876,AR$207)))</f>
        <v>2888</v>
      </c>
      <c r="AS161" s="24">
        <f>IF(AS$8="Bayern",SUMIFS(Erl.Gögn!$I$2:$I$30,Erl.Gögn!$E$2:$E$30,$A161,Erl.Gögn!$A$2:$A$30,AS$207),IF(AS$8="Allianz",SUMIFS(Erl.Gögn!$I$2:$I$30,Erl.Gögn!$E$2:$E$30,$A161,Erl.Gögn!$A$2:$A$30,AS$207),SUMIFS(Gögn!$J$2:$J$11876,Gögn!$F$2:$F$11876,$A161,Gögn!$A$2:$A$11876,AS$207)))</f>
        <v>2011</v>
      </c>
      <c r="AT161" s="24">
        <f>IF(AT$8="Bayern",SUMIFS(Erl.Gögn!$I$2:$I$30,Erl.Gögn!$E$2:$E$30,$A161,Erl.Gögn!$A$2:$A$30,AT$207),IF(AT$8="Allianz",SUMIFS(Erl.Gögn!$I$2:$I$30,Erl.Gögn!$E$2:$E$30,$A161,Erl.Gögn!$A$2:$A$30,AT$207),SUMIFS(Gögn!$J$2:$J$11876,Gögn!$F$2:$F$11876,$A161,Gögn!$A$2:$A$11876,AT$207)))</f>
        <v>1006</v>
      </c>
      <c r="AU161" s="24">
        <f>IF(AU$8="Bayern",SUMIFS(Erl.Gögn!$I$2:$I$30,Erl.Gögn!$E$2:$E$30,$A161,Erl.Gögn!$A$2:$A$30,AU$207),IF(AU$8="Allianz",SUMIFS(Erl.Gögn!$I$2:$I$30,Erl.Gögn!$E$2:$E$30,$A161,Erl.Gögn!$A$2:$A$30,AU$207),SUMIFS(Gögn!$J$2:$J$11876,Gögn!$F$2:$F$11876,$A161,Gögn!$A$2:$A$11876,AU$207)))</f>
        <v>38</v>
      </c>
      <c r="AV161" s="24">
        <f>IF(AV$8="Bayern",SUMIFS(Erl.Gögn!$I$2:$I$30,Erl.Gögn!$E$2:$E$30,$A161,Erl.Gögn!$A$2:$A$30,AV$207),IF(AV$8="Allianz",SUMIFS(Erl.Gögn!$I$2:$I$30,Erl.Gögn!$E$2:$E$30,$A161,Erl.Gögn!$A$2:$A$30,AV$207),SUMIFS(Gögn!$J$2:$J$11876,Gögn!$F$2:$F$11876,$A161,Gögn!$A$2:$A$11876,AV$207)))</f>
        <v>1362</v>
      </c>
      <c r="AW161" s="24">
        <f>IF(AW$8="Bayern",SUMIFS(Erl.Gögn!$I$2:$I$30,Erl.Gögn!$E$2:$E$30,$A161,Erl.Gögn!$A$2:$A$30,AW$207),IF(AW$8="Allianz",SUMIFS(Erl.Gögn!$I$2:$I$30,Erl.Gögn!$E$2:$E$30,$A161,Erl.Gögn!$A$2:$A$30,AW$207),SUMIFS(Gögn!$J$2:$J$11876,Gögn!$F$2:$F$11876,$A161,Gögn!$A$2:$A$11876,AW$207)))</f>
        <v>0</v>
      </c>
      <c r="AX161" s="24">
        <f>IF(AX$8="Bayern",SUMIFS(Erl.Gögn!$I$2:$I$30,Erl.Gögn!$E$2:$E$30,$A161,Erl.Gögn!$A$2:$A$30,AX$207),IF(AX$8="Allianz",SUMIFS(Erl.Gögn!$I$2:$I$30,Erl.Gögn!$E$2:$E$30,$A161,Erl.Gögn!$A$2:$A$30,AX$207),SUMIFS(Gögn!$J$2:$J$11876,Gögn!$F$2:$F$11876,$A161,Gögn!$A$2:$A$11876,AX$207)))</f>
        <v>82</v>
      </c>
      <c r="AY161" s="24">
        <f>IF(AY$8="Bayern",SUMIFS(Erl.Gögn!$I$2:$I$30,Erl.Gögn!$E$2:$E$30,$A161,Erl.Gögn!$A$2:$A$30,AY$207),IF(AY$8="Allianz",SUMIFS(Erl.Gögn!$I$2:$I$30,Erl.Gögn!$E$2:$E$30,$A161,Erl.Gögn!$A$2:$A$30,AY$207),SUMIFS(Gögn!$J$2:$J$11876,Gögn!$F$2:$F$11876,$A161,Gögn!$A$2:$A$11876,AY$207)))</f>
        <v>65</v>
      </c>
      <c r="AZ161" s="24">
        <f>IF(AZ$8="Bayern",SUMIFS(Erl.Gögn!$I$2:$I$30,Erl.Gögn!$E$2:$E$30,$A161,Erl.Gögn!$A$2:$A$30,AZ$207),IF(AZ$8="Allianz",SUMIFS(Erl.Gögn!$I$2:$I$30,Erl.Gögn!$E$2:$E$30,$A161,Erl.Gögn!$A$2:$A$30,AZ$207),SUMIFS(Gögn!$J$2:$J$11876,Gögn!$F$2:$F$11876,$A161,Gögn!$A$2:$A$11876,AZ$207)))</f>
        <v>7</v>
      </c>
      <c r="BA161" s="24">
        <f>IF(BA$8="Bayern",SUMIFS(Erl.Gögn!$I$2:$I$30,Erl.Gögn!$E$2:$E$30,$A161,Erl.Gögn!$A$2:$A$30,BA$207),IF(BA$8="Allianz",SUMIFS(Erl.Gögn!$I$2:$I$30,Erl.Gögn!$E$2:$E$30,$A161,Erl.Gögn!$A$2:$A$30,BA$207),SUMIFS(Gögn!$J$2:$J$11876,Gögn!$F$2:$F$11876,$A161,Gögn!$A$2:$A$11876,BA$207)))</f>
        <v>5</v>
      </c>
      <c r="BB161" s="24">
        <f>IF(BB$8="Bayern",SUMIFS(Erl.Gögn!$I$2:$I$30,Erl.Gögn!$E$2:$E$30,$A161,Erl.Gögn!$A$2:$A$30,BB$207),IF(BB$8="Allianz",SUMIFS(Erl.Gögn!$I$2:$I$30,Erl.Gögn!$E$2:$E$30,$A161,Erl.Gögn!$A$2:$A$30,BB$207),SUMIFS(Gögn!$J$2:$J$11876,Gögn!$F$2:$F$11876,$A161,Gögn!$A$2:$A$11876,BB$207)))</f>
        <v>165</v>
      </c>
      <c r="BC161" s="24">
        <f>IF(BC$8="Bayern",SUMIFS(Erl.Gögn!$I$2:$I$30,Erl.Gögn!$E$2:$E$30,$A161,Erl.Gögn!$A$2:$A$30,BC$207),IF(BC$8="Allianz",SUMIFS(Erl.Gögn!$I$2:$I$30,Erl.Gögn!$E$2:$E$30,$A161,Erl.Gögn!$A$2:$A$30,BC$207),SUMIFS(Gögn!$J$2:$J$11876,Gögn!$F$2:$F$11876,$A161,Gögn!$A$2:$A$11876,BC$207)))</f>
        <v>898</v>
      </c>
      <c r="BD161" s="24">
        <f>IF(BD$8="Bayern",SUMIFS(Erl.Gögn!$I$2:$I$30,Erl.Gögn!$E$2:$E$30,$A161,Erl.Gögn!$A$2:$A$30,BD$207),IF(BD$8="Allianz",SUMIFS(Erl.Gögn!$I$2:$I$30,Erl.Gögn!$E$2:$E$30,$A161,Erl.Gögn!$A$2:$A$30,BD$207),SUMIFS(Gögn!$J$2:$J$11876,Gögn!$F$2:$F$11876,$A161,Gögn!$A$2:$A$11876,BD$207)))</f>
        <v>12547</v>
      </c>
      <c r="BE161" s="24">
        <f>IF(BE$8="Bayern",SUMIFS(Erl.Gögn!$I$2:$I$30,Erl.Gögn!$E$2:$E$30,$A161,Erl.Gögn!$A$2:$A$30,BE$207),IF(BE$8="Allianz",SUMIFS(Erl.Gögn!$I$2:$I$30,Erl.Gögn!$E$2:$E$30,$A161,Erl.Gögn!$A$2:$A$30,BE$207),SUMIFS(Gögn!$J$2:$J$11876,Gögn!$F$2:$F$11876,$A161,Gögn!$A$2:$A$11876,BE$207)))</f>
        <v>970</v>
      </c>
      <c r="BF161" s="24">
        <f>IF(BF$8="Bayern",SUMIFS(Erl.Gögn!$I$2:$I$30,Erl.Gögn!$E$2:$E$30,$A161,Erl.Gögn!$A$2:$A$30,BF$207),IF(BF$8="Allianz",SUMIFS(Erl.Gögn!$I$2:$I$30,Erl.Gögn!$E$2:$E$30,$A161,Erl.Gögn!$A$2:$A$30,BF$207),SUMIFS(Gögn!$J$2:$J$11876,Gögn!$F$2:$F$11876,$A161,Gögn!$A$2:$A$11876,BF$207)))</f>
        <v>693</v>
      </c>
      <c r="BG161" s="24">
        <f>IF(BG$8="Bayern",SUMIFS(Erl.Gögn!$I$2:$I$30,Erl.Gögn!$E$2:$E$30,$A161,Erl.Gögn!$A$2:$A$30,BG$207),IF(BG$8="Allianz",SUMIFS(Erl.Gögn!$I$2:$I$30,Erl.Gögn!$E$2:$E$30,$A161,Erl.Gögn!$A$2:$A$30,BG$207),SUMIFS(Gögn!$J$2:$J$11876,Gögn!$F$2:$F$11876,$A161,Gögn!$A$2:$A$11876,BG$207)))</f>
        <v>1364</v>
      </c>
      <c r="BH161" s="24">
        <f>IF(BH$8="Bayern",SUMIFS(Erl.Gögn!$I$2:$I$30,Erl.Gögn!$E$2:$E$30,$A161,Erl.Gögn!$A$2:$A$30,BH$207),IF(BH$8="Allianz",SUMIFS(Erl.Gögn!$I$2:$I$30,Erl.Gögn!$E$2:$E$30,$A161,Erl.Gögn!$A$2:$A$30,BH$207),SUMIFS(Gögn!$J$2:$J$11876,Gögn!$F$2:$F$11876,$A161,Gögn!$A$2:$A$11876,BH$207)))</f>
        <v>172</v>
      </c>
      <c r="BI161" s="24">
        <f>IF(BI$8="Bayern",SUMIFS(Erl.Gögn!$I$2:$I$30,Erl.Gögn!$E$2:$E$30,$A161,Erl.Gögn!$A$2:$A$30,BI$207),IF(BI$8="Allianz",SUMIFS(Erl.Gögn!$I$2:$I$30,Erl.Gögn!$E$2:$E$30,$A161,Erl.Gögn!$A$2:$A$30,BI$207),SUMIFS(Gögn!$J$2:$J$11876,Gögn!$F$2:$F$11876,$A161,Gögn!$A$2:$A$11876,BI$207)))</f>
        <v>2020</v>
      </c>
      <c r="BJ161" s="24">
        <f>IF(BJ$8="Bayern",SUMIFS(Erl.Gögn!$I$2:$I$30,Erl.Gögn!$E$2:$E$30,$A161,Erl.Gögn!$A$2:$A$30,BJ$207),IF(BJ$8="Allianz",SUMIFS(Erl.Gögn!$I$2:$I$30,Erl.Gögn!$E$2:$E$30,$A161,Erl.Gögn!$A$2:$A$30,BJ$207),SUMIFS(Gögn!$J$2:$J$11876,Gögn!$F$2:$F$11876,$A161,Gögn!$A$2:$A$11876,BJ$207)))</f>
        <v>1293</v>
      </c>
      <c r="BK161" s="24">
        <f>IF(BK$8="Bayern",SUMIFS(Erl.Gögn!$I$2:$I$30,Erl.Gögn!$E$2:$E$30,$A161,Erl.Gögn!$A$2:$A$30,BK$207),IF(BK$8="Allianz",SUMIFS(Erl.Gögn!$I$2:$I$30,Erl.Gögn!$E$2:$E$30,$A161,Erl.Gögn!$A$2:$A$30,BK$207),SUMIFS(Gögn!$J$2:$J$11876,Gögn!$F$2:$F$11876,$A161,Gögn!$A$2:$A$11876,BK$207)))</f>
        <v>673</v>
      </c>
      <c r="BL161" s="24">
        <f>IF(BL$8="Bayern",SUMIFS(Erl.Gögn!$I$2:$I$30,Erl.Gögn!$E$2:$E$30,$A161,Erl.Gögn!$A$2:$A$30,BL$207),IF(BL$8="Allianz",SUMIFS(Erl.Gögn!$I$2:$I$30,Erl.Gögn!$E$2:$E$30,$A161,Erl.Gögn!$A$2:$A$30,BL$207),SUMIFS(Gögn!$J$2:$J$11876,Gögn!$F$2:$F$11876,$A161,Gögn!$A$2:$A$11876,BL$207)))</f>
        <v>1236</v>
      </c>
      <c r="BM161" s="24">
        <f>IF(BM$8="Bayern",SUMIFS(Erl.Gögn!$I$2:$I$30,Erl.Gögn!$E$2:$E$30,$A161,Erl.Gögn!$A$2:$A$30,BM$207),IF(BM$8="Allianz",SUMIFS(Erl.Gögn!$I$2:$I$30,Erl.Gögn!$E$2:$E$30,$A161,Erl.Gögn!$A$2:$A$30,BM$207),SUMIFS(Gögn!$J$2:$J$11876,Gögn!$F$2:$F$11876,$A161,Gögn!$A$2:$A$11876,BM$207)))</f>
        <v>89</v>
      </c>
      <c r="BN161" s="24">
        <f>IF(BN$8="Bayern",SUMIFS(Erl.Gögn!$I$2:$I$30,Erl.Gögn!$E$2:$E$30,$A161,Erl.Gögn!$A$2:$A$30,BN$207),IF(BN$8="Allianz",SUMIFS(Erl.Gögn!$I$2:$I$30,Erl.Gögn!$E$2:$E$30,$A161,Erl.Gögn!$A$2:$A$30,BN$207),SUMIFS(Gögn!$J$2:$J$11876,Gögn!$F$2:$F$11876,$A161,Gögn!$A$2:$A$11876,BN$207)))</f>
        <v>105</v>
      </c>
      <c r="BO161" s="24">
        <f>IF(BO$8="Bayern",SUMIFS(Erl.Gögn!$I$2:$I$30,Erl.Gögn!$E$2:$E$30,$A161,Erl.Gögn!$A$2:$A$30,BO$207),IF(BO$8="Allianz",SUMIFS(Erl.Gögn!$I$2:$I$30,Erl.Gögn!$E$2:$E$30,$A161,Erl.Gögn!$A$2:$A$30,BO$207),SUMIFS(Gögn!$J$2:$J$11876,Gögn!$F$2:$F$11876,$A161,Gögn!$A$2:$A$11876,BO$207)))</f>
        <v>524</v>
      </c>
      <c r="BP161" s="24">
        <f>IF(BP$8="Bayern",SUMIFS(Erl.Gögn!$I$2:$I$30,Erl.Gögn!$E$2:$E$30,$A161,Erl.Gögn!$A$2:$A$30,BP$207),IF(BP$8="Allianz",SUMIFS(Erl.Gögn!$I$2:$I$30,Erl.Gögn!$E$2:$E$30,$A161,Erl.Gögn!$A$2:$A$30,BP$207),SUMIFS(Gögn!$J$2:$J$11876,Gögn!$F$2:$F$11876,$A161,Gögn!$A$2:$A$11876,BP$207)))</f>
        <v>49</v>
      </c>
      <c r="BQ161" s="24">
        <f>IF(BQ$8="Bayern",SUMIFS(Erl.Gögn!$I$2:$I$30,Erl.Gögn!$E$2:$E$30,$A161,Erl.Gögn!$A$2:$A$30,BQ$207),IF(BQ$8="Allianz",SUMIFS(Erl.Gögn!$I$2:$I$30,Erl.Gögn!$E$2:$E$30,$A161,Erl.Gögn!$A$2:$A$30,BQ$207),SUMIFS(Gögn!$J$2:$J$11876,Gögn!$F$2:$F$11876,$A161,Gögn!$A$2:$A$11876,BQ$207)))</f>
        <v>52</v>
      </c>
      <c r="BR161" s="24">
        <f>IF(BR$8="Bayern",SUMIFS(Erl.Gögn!$I$2:$I$30,Erl.Gögn!$E$2:$E$30,$A161,Erl.Gögn!$A$2:$A$30,BR$207),IF(BR$8="Allianz",SUMIFS(Erl.Gögn!$I$2:$I$30,Erl.Gögn!$E$2:$E$30,$A161,Erl.Gögn!$A$2:$A$30,BR$207),SUMIFS(Gögn!$J$2:$J$11876,Gögn!$F$2:$F$11876,$A161,Gögn!$A$2:$A$11876,BR$207)))</f>
        <v>53</v>
      </c>
      <c r="BS161" s="24">
        <f>IF(BS$8="Bayern",SUMIFS(Erl.Gögn!$I$2:$I$30,Erl.Gögn!$E$2:$E$30,$A161,Erl.Gögn!$A$2:$A$30,BS$207),IF(BS$8="Allianz",SUMIFS(Erl.Gögn!$I$2:$I$30,Erl.Gögn!$E$2:$E$30,$A161,Erl.Gögn!$A$2:$A$30,BS$207),SUMIFS(Gögn!$J$2:$J$11876,Gögn!$F$2:$F$11876,$A161,Gögn!$A$2:$A$11876,BS$207)))</f>
        <v>730</v>
      </c>
      <c r="BT161" s="24">
        <f>IF(BT$8="Bayern",SUMIFS(Erl.Gögn!$I$2:$I$30,Erl.Gögn!$E$2:$E$30,$A161,Erl.Gögn!$A$2:$A$30,BT$207),IF(BT$8="Allianz",SUMIFS(Erl.Gögn!$I$2:$I$30,Erl.Gögn!$E$2:$E$30,$A161,Erl.Gögn!$A$2:$A$30,BT$207),SUMIFS(Gögn!$J$2:$J$11876,Gögn!$F$2:$F$11876,$A161,Gögn!$A$2:$A$11876,BT$207)))</f>
        <v>2481</v>
      </c>
      <c r="BU161" s="24">
        <f>IF(BU$8="Bayern",SUMIFS(Erl.Gögn!$I$2:$I$30,Erl.Gögn!$E$2:$E$30,$A161,Erl.Gögn!$A$2:$A$30,BU$207),IF(BU$8="Allianz",SUMIFS(Erl.Gögn!$I$2:$I$30,Erl.Gögn!$E$2:$E$30,$A161,Erl.Gögn!$A$2:$A$30,BU$207),SUMIFS(Gögn!$J$2:$J$11876,Gögn!$F$2:$F$11876,$A161,Gögn!$A$2:$A$11876,BU$207)))</f>
        <v>142</v>
      </c>
      <c r="BV161" s="24">
        <f>IF(BV$8="Bayern",SUMIFS(Erl.Gögn!$I$2:$I$30,Erl.Gögn!$E$2:$E$30,$A161,Erl.Gögn!$A$2:$A$30,BV$207),IF(BV$8="Allianz",SUMIFS(Erl.Gögn!$I$2:$I$30,Erl.Gögn!$E$2:$E$30,$A161,Erl.Gögn!$A$2:$A$30,BV$207),SUMIFS(Gögn!$J$2:$J$11876,Gögn!$F$2:$F$11876,$A161,Gögn!$A$2:$A$11876,BV$207)))</f>
        <v>326</v>
      </c>
      <c r="BW161" s="24">
        <f>IF(BW$8="Bayern",SUMIFS(Erl.Gögn!$I$2:$I$30,Erl.Gögn!$E$2:$E$30,$A161,Erl.Gögn!$A$2:$A$30,BW$207),IF(BW$8="Allianz",SUMIFS(Erl.Gögn!$I$2:$I$30,Erl.Gögn!$E$2:$E$30,$A161,Erl.Gögn!$A$2:$A$30,BW$207),SUMIFS(Gögn!$J$2:$J$11876,Gögn!$F$2:$F$11876,$A161,Gögn!$A$2:$A$11876,BW$207)))</f>
        <v>267</v>
      </c>
      <c r="BX161" s="24">
        <f>IF(BX$8="Bayern",SUMIFS(Erl.Gögn!$I$2:$I$30,Erl.Gögn!$E$2:$E$30,$A161,Erl.Gögn!$A$2:$A$30,BX$207),IF(BX$8="Allianz",SUMIFS(Erl.Gögn!$I$2:$I$30,Erl.Gögn!$E$2:$E$30,$A161,Erl.Gögn!$A$2:$A$30,BX$207),SUMIFS(Gögn!$J$2:$J$11876,Gögn!$F$2:$F$11876,$A161,Gögn!$A$2:$A$11876,BX$207)))</f>
        <v>29</v>
      </c>
      <c r="BY161" s="24">
        <f>IF(BY$8="Bayern",SUMIFS(Erl.Gögn!$I$2:$I$30,Erl.Gögn!$E$2:$E$30,$A161,Erl.Gögn!$A$2:$A$30,BY$207),IF(BY$8="Allianz",SUMIFS(Erl.Gögn!$I$2:$I$30,Erl.Gögn!$E$2:$E$30,$A161,Erl.Gögn!$A$2:$A$30,BY$207),SUMIFS(Gögn!$J$2:$J$11876,Gögn!$F$2:$F$11876,$A161,Gögn!$A$2:$A$11876,BY$207)))</f>
        <v>219</v>
      </c>
      <c r="BZ161" s="24">
        <f>IF(BZ$8="Bayern",SUMIFS(Erl.Gögn!$I$2:$I$30,Erl.Gögn!$E$2:$E$30,$A161,Erl.Gögn!$A$2:$A$30,BZ$207),IF(BZ$8="Allianz",SUMIFS(Erl.Gögn!$I$2:$I$30,Erl.Gögn!$E$2:$E$30,$A161,Erl.Gögn!$A$2:$A$30,BZ$207),SUMIFS(Gögn!$J$2:$J$11876,Gögn!$F$2:$F$11876,$A161,Gögn!$A$2:$A$11876,BZ$207)))</f>
        <v>555</v>
      </c>
      <c r="CA161" s="24">
        <f>IF(CA$8="Bayern",SUMIFS(Erl.Gögn!$I$2:$I$30,Erl.Gögn!$E$2:$E$30,$A161,Erl.Gögn!$A$2:$A$30,CA$207),IF(CA$8="Allianz",SUMIFS(Erl.Gögn!$I$2:$I$30,Erl.Gögn!$E$2:$E$30,$A161,Erl.Gögn!$A$2:$A$30,CA$207),SUMIFS(Gögn!$J$2:$J$11876,Gögn!$F$2:$F$11876,$A161,Gögn!$A$2:$A$11876,CA$207)))</f>
        <v>47</v>
      </c>
      <c r="CB161" s="24">
        <f>IF(CB$8="Bayern",SUMIFS(Erl.Gögn!$I$2:$I$30,Erl.Gögn!$E$2:$E$30,$A161,Erl.Gögn!$A$2:$A$30,CB$207),IF(CB$8="Allianz",SUMIFS(Erl.Gögn!$I$2:$I$30,Erl.Gögn!$E$2:$E$30,$A161,Erl.Gögn!$A$2:$A$30,CB$207),SUMIFS(Gögn!$J$2:$J$11876,Gögn!$F$2:$F$11876,$A161,Gögn!$A$2:$A$11876,CB$207)))</f>
        <v>396</v>
      </c>
      <c r="CC161" s="24">
        <f>IF(CC$8="Bayern",SUMIFS(Erl.Gögn!$I$2:$I$30,Erl.Gögn!$E$2:$E$30,$A161,Erl.Gögn!$A$2:$A$30,CC$207),IF(CC$8="Allianz",SUMIFS(Erl.Gögn!$I$2:$I$30,Erl.Gögn!$E$2:$E$30,$A161,Erl.Gögn!$A$2:$A$30,CC$207),SUMIFS(Gögn!$J$2:$J$11876,Gögn!$F$2:$F$11876,$A161,Gögn!$A$2:$A$11876,CC$207)))</f>
        <v>19190</v>
      </c>
      <c r="CD161" s="24">
        <f>IF(CD$8="Bayern",SUMIFS(Erl.Gögn!$I$2:$I$30,Erl.Gögn!$E$2:$E$30,$A161,Erl.Gögn!$A$2:$A$30,CD$207),IF(CD$8="Allianz",SUMIFS(Erl.Gögn!$I$2:$I$30,Erl.Gögn!$E$2:$E$30,$A161,Erl.Gögn!$A$2:$A$30,CD$207),SUMIFS(Gögn!$J$2:$J$11876,Gögn!$F$2:$F$11876,$A161,Gögn!$A$2:$A$11876,CD$207)))</f>
        <v>23225</v>
      </c>
    </row>
    <row r="162" spans="1:82" ht="15" customHeight="1">
      <c r="A162" s="5" t="s">
        <v>76</v>
      </c>
      <c r="B162" s="5"/>
      <c r="C162" s="25" t="s">
        <v>77</v>
      </c>
      <c r="D162" s="22">
        <f>SUM(E162:CD162)</f>
        <v>586383</v>
      </c>
      <c r="E162" s="22">
        <f>IF(E$8="Bayern",SUMIFS(Erl.Gögn!$I$2:$I$30,Erl.Gögn!$E$2:$E$30,$A162,Erl.Gögn!$A$2:$A$30,E$207),IF(E$8="Allianz",SUMIFS(Erl.Gögn!$I$2:$I$30,Erl.Gögn!$E$2:$E$30,$A162,Erl.Gögn!$A$2:$A$30,E$207),SUMIFS(Gögn!$J$2:$J$11876,Gögn!$F$2:$F$11876,$A162,Gögn!$A$2:$A$11876,E$207)))</f>
        <v>28148</v>
      </c>
      <c r="F162" s="22">
        <f>IF(F$8="Bayern",SUMIFS(Erl.Gögn!$I$2:$I$30,Erl.Gögn!$E$2:$E$30,$A162,Erl.Gögn!$A$2:$A$30,F$207),IF(F$8="Allianz",SUMIFS(Erl.Gögn!$I$2:$I$30,Erl.Gögn!$E$2:$E$30,$A162,Erl.Gögn!$A$2:$A$30,F$207),SUMIFS(Gögn!$J$2:$J$11876,Gögn!$F$2:$F$11876,$A162,Gögn!$A$2:$A$11876,F$207)))</f>
        <v>17284</v>
      </c>
      <c r="G162" s="22">
        <f>IF(G$8="Bayern",SUMIFS(Erl.Gögn!$I$2:$I$30,Erl.Gögn!$E$2:$E$30,$A162,Erl.Gögn!$A$2:$A$30,G$207),IF(G$8="Allianz",SUMIFS(Erl.Gögn!$I$2:$I$30,Erl.Gögn!$E$2:$E$30,$A162,Erl.Gögn!$A$2:$A$30,G$207),SUMIFS(Gögn!$J$2:$J$11876,Gögn!$F$2:$F$11876,$A162,Gögn!$A$2:$A$11876,G$207)))</f>
        <v>5776</v>
      </c>
      <c r="H162" s="22">
        <f>IF(H$8="Bayern",SUMIFS(Erl.Gögn!$I$2:$I$30,Erl.Gögn!$E$2:$E$30,$A162,Erl.Gögn!$A$2:$A$30,H$207),IF(H$8="Allianz",SUMIFS(Erl.Gögn!$I$2:$I$30,Erl.Gögn!$E$2:$E$30,$A162,Erl.Gögn!$A$2:$A$30,H$207),SUMIFS(Gögn!$J$2:$J$11876,Gögn!$F$2:$F$11876,$A162,Gögn!$A$2:$A$11876,H$207)))</f>
        <v>439</v>
      </c>
      <c r="I162" s="22">
        <f>IF(I$8="Bayern",SUMIFS(Erl.Gögn!$I$2:$I$30,Erl.Gögn!$E$2:$E$30,$A162,Erl.Gögn!$A$2:$A$30,I$207),IF(I$8="Allianz",SUMIFS(Erl.Gögn!$I$2:$I$30,Erl.Gögn!$E$2:$E$30,$A162,Erl.Gögn!$A$2:$A$30,I$207),SUMIFS(Gögn!$J$2:$J$11876,Gögn!$F$2:$F$11876,$A162,Gögn!$A$2:$A$11876,I$207)))</f>
        <v>16583</v>
      </c>
      <c r="J162" s="22">
        <f>IF(J$8="Bayern",SUMIFS(Erl.Gögn!$I$2:$I$30,Erl.Gögn!$E$2:$E$30,$A162,Erl.Gögn!$A$2:$A$30,J$207),IF(J$8="Allianz",SUMIFS(Erl.Gögn!$I$2:$I$30,Erl.Gögn!$E$2:$E$30,$A162,Erl.Gögn!$A$2:$A$30,J$207),SUMIFS(Gögn!$J$2:$J$11876,Gögn!$F$2:$F$11876,$A162,Gögn!$A$2:$A$11876,J$207)))</f>
        <v>207</v>
      </c>
      <c r="K162" s="22">
        <f>IF(K$8="Bayern",SUMIFS(Erl.Gögn!$I$2:$I$30,Erl.Gögn!$E$2:$E$30,$A162,Erl.Gögn!$A$2:$A$30,K$207),IF(K$8="Allianz",SUMIFS(Erl.Gögn!$I$2:$I$30,Erl.Gögn!$E$2:$E$30,$A162,Erl.Gögn!$A$2:$A$30,K$207),SUMIFS(Gögn!$J$2:$J$11876,Gögn!$F$2:$F$11876,$A162,Gögn!$A$2:$A$11876,K$207)))</f>
        <v>69</v>
      </c>
      <c r="L162" s="22">
        <f>IF(L$8="Bayern",SUMIFS(Erl.Gögn!$I$2:$I$30,Erl.Gögn!$E$2:$E$30,$A162,Erl.Gögn!$A$2:$A$30,L$207),IF(L$8="Allianz",SUMIFS(Erl.Gögn!$I$2:$I$30,Erl.Gögn!$E$2:$E$30,$A162,Erl.Gögn!$A$2:$A$30,L$207),SUMIFS(Gögn!$J$2:$J$11876,Gögn!$F$2:$F$11876,$A162,Gögn!$A$2:$A$11876,L$207)))</f>
        <v>533</v>
      </c>
      <c r="M162" s="22">
        <f>IF(M$8="Bayern",SUMIFS(Erl.Gögn!$I$2:$I$30,Erl.Gögn!$E$2:$E$30,$A162,Erl.Gögn!$A$2:$A$30,M$207),IF(M$8="Allianz",SUMIFS(Erl.Gögn!$I$2:$I$30,Erl.Gögn!$E$2:$E$30,$A162,Erl.Gögn!$A$2:$A$30,M$207),SUMIFS(Gögn!$J$2:$J$11876,Gögn!$F$2:$F$11876,$A162,Gögn!$A$2:$A$11876,M$207)))</f>
        <v>3148</v>
      </c>
      <c r="N162" s="22">
        <f>IF(N$8="Bayern",SUMIFS(Erl.Gögn!$I$2:$I$30,Erl.Gögn!$E$2:$E$30,$A162,Erl.Gögn!$A$2:$A$30,N$207),IF(N$8="Allianz",SUMIFS(Erl.Gögn!$I$2:$I$30,Erl.Gögn!$E$2:$E$30,$A162,Erl.Gögn!$A$2:$A$30,N$207),SUMIFS(Gögn!$J$2:$J$11876,Gögn!$F$2:$F$11876,$A162,Gögn!$A$2:$A$11876,N$207)))</f>
        <v>15820</v>
      </c>
      <c r="O162" s="22">
        <f>IF(O$8="Bayern",SUMIFS(Erl.Gögn!$I$2:$I$30,Erl.Gögn!$E$2:$E$30,$A162,Erl.Gögn!$A$2:$A$30,O$207),IF(O$8="Allianz",SUMIFS(Erl.Gögn!$I$2:$I$30,Erl.Gögn!$E$2:$E$30,$A162,Erl.Gögn!$A$2:$A$30,O$207),SUMIFS(Gögn!$J$2:$J$11876,Gögn!$F$2:$F$11876,$A162,Gögn!$A$2:$A$11876,O$207)))</f>
        <v>21299</v>
      </c>
      <c r="P162" s="22">
        <f>IF(P$8="Bayern",SUMIFS(Erl.Gögn!$I$2:$I$30,Erl.Gögn!$E$2:$E$30,$A162,Erl.Gögn!$A$2:$A$30,P$207),IF(P$8="Allianz",SUMIFS(Erl.Gögn!$I$2:$I$30,Erl.Gögn!$E$2:$E$30,$A162,Erl.Gögn!$A$2:$A$30,P$207),SUMIFS(Gögn!$J$2:$J$11876,Gögn!$F$2:$F$11876,$A162,Gögn!$A$2:$A$11876,P$207)))</f>
        <v>16228</v>
      </c>
      <c r="Q162" s="22">
        <f>IF(Q$8="Bayern",SUMIFS(Erl.Gögn!$I$2:$I$30,Erl.Gögn!$E$2:$E$30,$A162,Erl.Gögn!$A$2:$A$30,Q$207),IF(Q$8="Allianz",SUMIFS(Erl.Gögn!$I$2:$I$30,Erl.Gögn!$E$2:$E$30,$A162,Erl.Gögn!$A$2:$A$30,Q$207),SUMIFS(Gögn!$J$2:$J$11876,Gögn!$F$2:$F$11876,$A162,Gögn!$A$2:$A$11876,Q$207)))</f>
        <v>9407</v>
      </c>
      <c r="R162" s="22">
        <f>IF(R$8="Bayern",SUMIFS(Erl.Gögn!$I$2:$I$30,Erl.Gögn!$E$2:$E$30,$A162,Erl.Gögn!$A$2:$A$30,R$207),IF(R$8="Allianz",SUMIFS(Erl.Gögn!$I$2:$I$30,Erl.Gögn!$E$2:$E$30,$A162,Erl.Gögn!$A$2:$A$30,R$207),SUMIFS(Gögn!$J$2:$J$11876,Gögn!$F$2:$F$11876,$A162,Gögn!$A$2:$A$11876,R$207)))</f>
        <v>33103</v>
      </c>
      <c r="S162" s="22">
        <f>IF(S$8="Bayern",SUMIFS(Erl.Gögn!$I$2:$I$30,Erl.Gögn!$E$2:$E$30,$A162,Erl.Gögn!$A$2:$A$30,S$207),IF(S$8="Allianz",SUMIFS(Erl.Gögn!$I$2:$I$30,Erl.Gögn!$E$2:$E$30,$A162,Erl.Gögn!$A$2:$A$30,S$207),SUMIFS(Gögn!$J$2:$J$11876,Gögn!$F$2:$F$11876,$A162,Gögn!$A$2:$A$11876,S$207)))</f>
        <v>13500</v>
      </c>
      <c r="T162" s="22">
        <f>IF(T$8="Bayern",SUMIFS(Erl.Gögn!$I$2:$I$30,Erl.Gögn!$E$2:$E$30,$A162,Erl.Gögn!$A$2:$A$30,T$207),IF(T$8="Allianz",SUMIFS(Erl.Gögn!$I$2:$I$30,Erl.Gögn!$E$2:$E$30,$A162,Erl.Gögn!$A$2:$A$30,T$207),SUMIFS(Gögn!$J$2:$J$11876,Gögn!$F$2:$F$11876,$A162,Gögn!$A$2:$A$11876,T$207)))</f>
        <v>4431</v>
      </c>
      <c r="U162" s="22">
        <f>IF(U$8="Bayern",SUMIFS(Erl.Gögn!$I$2:$I$30,Erl.Gögn!$E$2:$E$30,$A162,Erl.Gögn!$A$2:$A$30,U$207),IF(U$8="Allianz",SUMIFS(Erl.Gögn!$I$2:$I$30,Erl.Gögn!$E$2:$E$30,$A162,Erl.Gögn!$A$2:$A$30,U$207),SUMIFS(Gögn!$J$2:$J$11876,Gögn!$F$2:$F$11876,$A162,Gögn!$A$2:$A$11876,U$207)))</f>
        <v>12864</v>
      </c>
      <c r="V162" s="22">
        <f>IF(V$8="Bayern",SUMIFS(Erl.Gögn!$I$2:$I$30,Erl.Gögn!$E$2:$E$30,$A162,Erl.Gögn!$A$2:$A$30,V$207),IF(V$8="Allianz",SUMIFS(Erl.Gögn!$I$2:$I$30,Erl.Gögn!$E$2:$E$30,$A162,Erl.Gögn!$A$2:$A$30,V$207),SUMIFS(Gögn!$J$2:$J$11876,Gögn!$F$2:$F$11876,$A162,Gögn!$A$2:$A$11876,V$207)))</f>
        <v>1616</v>
      </c>
      <c r="W162" s="22">
        <f>IF(W$8="Bayern",SUMIFS(Erl.Gögn!$I$2:$I$30,Erl.Gögn!$E$2:$E$30,$A162,Erl.Gögn!$A$2:$A$30,W$207),IF(W$8="Allianz",SUMIFS(Erl.Gögn!$I$2:$I$30,Erl.Gögn!$E$2:$E$30,$A162,Erl.Gögn!$A$2:$A$30,W$207),SUMIFS(Gögn!$J$2:$J$11876,Gögn!$F$2:$F$11876,$A162,Gögn!$A$2:$A$11876,W$207)))</f>
        <v>275</v>
      </c>
      <c r="X162" s="22">
        <f>IF(X$8="Bayern",SUMIFS(Erl.Gögn!$I$2:$I$30,Erl.Gögn!$E$2:$E$30,$A162,Erl.Gögn!$A$2:$A$30,X$207),IF(X$8="Allianz",SUMIFS(Erl.Gögn!$I$2:$I$30,Erl.Gögn!$E$2:$E$30,$A162,Erl.Gögn!$A$2:$A$30,X$207),SUMIFS(Gögn!$J$2:$J$11876,Gögn!$F$2:$F$11876,$A162,Gögn!$A$2:$A$11876,X$207)))</f>
        <v>5856</v>
      </c>
      <c r="Y162" s="22">
        <f>IF(Y$8="Bayern",SUMIFS(Erl.Gögn!$I$2:$I$30,Erl.Gögn!$E$2:$E$30,$A162,Erl.Gögn!$A$2:$A$30,Y$207),IF(Y$8="Allianz",SUMIFS(Erl.Gögn!$I$2:$I$30,Erl.Gögn!$E$2:$E$30,$A162,Erl.Gögn!$A$2:$A$30,Y$207),SUMIFS(Gögn!$J$2:$J$11876,Gögn!$F$2:$F$11876,$A162,Gögn!$A$2:$A$11876,Y$207)))</f>
        <v>51187</v>
      </c>
      <c r="Z162" s="22">
        <f>IF(Z$8="Bayern",SUMIFS(Erl.Gögn!$I$2:$I$30,Erl.Gögn!$E$2:$E$30,$A162,Erl.Gögn!$A$2:$A$30,Z$207),IF(Z$8="Allianz",SUMIFS(Erl.Gögn!$I$2:$I$30,Erl.Gögn!$E$2:$E$30,$A162,Erl.Gögn!$A$2:$A$30,Z$207),SUMIFS(Gögn!$J$2:$J$11876,Gögn!$F$2:$F$11876,$A162,Gögn!$A$2:$A$11876,Z$207)))</f>
        <v>6872</v>
      </c>
      <c r="AA162" s="22">
        <f>IF(AA$8="Bayern",SUMIFS(Erl.Gögn!$I$2:$I$30,Erl.Gögn!$E$2:$E$30,$A162,Erl.Gögn!$A$2:$A$30,AA$207),IF(AA$8="Allianz",SUMIFS(Erl.Gögn!$I$2:$I$30,Erl.Gögn!$E$2:$E$30,$A162,Erl.Gögn!$A$2:$A$30,AA$207),SUMIFS(Gögn!$J$2:$J$11876,Gögn!$F$2:$F$11876,$A162,Gögn!$A$2:$A$11876,AA$207)))</f>
        <v>8953</v>
      </c>
      <c r="AB162" s="22">
        <f>IF(AB$8="Bayern",SUMIFS(Erl.Gögn!$I$2:$I$30,Erl.Gögn!$E$2:$E$30,$A162,Erl.Gögn!$A$2:$A$30,AB$207),IF(AB$8="Allianz",SUMIFS(Erl.Gögn!$I$2:$I$30,Erl.Gögn!$E$2:$E$30,$A162,Erl.Gögn!$A$2:$A$30,AB$207),SUMIFS(Gögn!$J$2:$J$11876,Gögn!$F$2:$F$11876,$A162,Gögn!$A$2:$A$11876,AB$207)))</f>
        <v>539</v>
      </c>
      <c r="AC162" s="22">
        <f>IF(AC$8="Bayern",SUMIFS(Erl.Gögn!$I$2:$I$30,Erl.Gögn!$E$2:$E$30,$A162,Erl.Gögn!$A$2:$A$30,AC$207),IF(AC$8="Allianz",SUMIFS(Erl.Gögn!$I$2:$I$30,Erl.Gögn!$E$2:$E$30,$A162,Erl.Gögn!$A$2:$A$30,AC$207),SUMIFS(Gögn!$J$2:$J$11876,Gögn!$F$2:$F$11876,$A162,Gögn!$A$2:$A$11876,AC$207)))</f>
        <v>0</v>
      </c>
      <c r="AD162" s="22">
        <f>IF(AD$8="Bayern",SUMIFS(Erl.Gögn!$I$2:$I$30,Erl.Gögn!$E$2:$E$30,$A162,Erl.Gögn!$A$2:$A$30,AD$207),IF(AD$8="Allianz",SUMIFS(Erl.Gögn!$I$2:$I$30,Erl.Gögn!$E$2:$E$30,$A162,Erl.Gögn!$A$2:$A$30,AD$207),SUMIFS(Gögn!$J$2:$J$11876,Gögn!$F$2:$F$11876,$A162,Gögn!$A$2:$A$11876,AD$207)))</f>
        <v>6365</v>
      </c>
      <c r="AE162" s="22">
        <f>IF(AE$8="Bayern",SUMIFS(Erl.Gögn!$I$2:$I$30,Erl.Gögn!$E$2:$E$30,$A162,Erl.Gögn!$A$2:$A$30,AE$207),IF(AE$8="Allianz",SUMIFS(Erl.Gögn!$I$2:$I$30,Erl.Gögn!$E$2:$E$30,$A162,Erl.Gögn!$A$2:$A$30,AE$207),SUMIFS(Gögn!$J$2:$J$11876,Gögn!$F$2:$F$11876,$A162,Gögn!$A$2:$A$11876,AE$207)))</f>
        <v>29493</v>
      </c>
      <c r="AF162" s="22">
        <f>IF(AF$8="Bayern",SUMIFS(Erl.Gögn!$I$2:$I$30,Erl.Gögn!$E$2:$E$30,$A162,Erl.Gögn!$A$2:$A$30,AF$207),IF(AF$8="Allianz",SUMIFS(Erl.Gögn!$I$2:$I$30,Erl.Gögn!$E$2:$E$30,$A162,Erl.Gögn!$A$2:$A$30,AF$207),SUMIFS(Gögn!$J$2:$J$11876,Gögn!$F$2:$F$11876,$A162,Gögn!$A$2:$A$11876,AF$207)))</f>
        <v>981</v>
      </c>
      <c r="AG162" s="22">
        <f>IF(AG$8="Bayern",SUMIFS(Erl.Gögn!$I$2:$I$30,Erl.Gögn!$E$2:$E$30,$A162,Erl.Gögn!$A$2:$A$30,AG$207),IF(AG$8="Allianz",SUMIFS(Erl.Gögn!$I$2:$I$30,Erl.Gögn!$E$2:$E$30,$A162,Erl.Gögn!$A$2:$A$30,AG$207),SUMIFS(Gögn!$J$2:$J$11876,Gögn!$F$2:$F$11876,$A162,Gögn!$A$2:$A$11876,AG$207)))</f>
        <v>2771</v>
      </c>
      <c r="AH162" s="22">
        <f>IF(AH$8="Bayern",SUMIFS(Erl.Gögn!$I$2:$I$30,Erl.Gögn!$E$2:$E$30,$A162,Erl.Gögn!$A$2:$A$30,AH$207),IF(AH$8="Allianz",SUMIFS(Erl.Gögn!$I$2:$I$30,Erl.Gögn!$E$2:$E$30,$A162,Erl.Gögn!$A$2:$A$30,AH$207),SUMIFS(Gögn!$J$2:$J$11876,Gögn!$F$2:$F$11876,$A162,Gögn!$A$2:$A$11876,AH$207)))</f>
        <v>5602</v>
      </c>
      <c r="AI162" s="22">
        <f>IF(AI$8="Bayern",SUMIFS(Erl.Gögn!$I$2:$I$30,Erl.Gögn!$E$2:$E$30,$A162,Erl.Gögn!$A$2:$A$30,AI$207),IF(AI$8="Allianz",SUMIFS(Erl.Gögn!$I$2:$I$30,Erl.Gögn!$E$2:$E$30,$A162,Erl.Gögn!$A$2:$A$30,AI$207),SUMIFS(Gögn!$J$2:$J$11876,Gögn!$F$2:$F$11876,$A162,Gögn!$A$2:$A$11876,AI$207)))</f>
        <v>3269</v>
      </c>
      <c r="AJ162" s="22">
        <f>IF(AJ$8="Bayern",SUMIFS(Erl.Gögn!$I$2:$I$30,Erl.Gögn!$E$2:$E$30,$A162,Erl.Gögn!$A$2:$A$30,AJ$207),IF(AJ$8="Allianz",SUMIFS(Erl.Gögn!$I$2:$I$30,Erl.Gögn!$E$2:$E$30,$A162,Erl.Gögn!$A$2:$A$30,AJ$207),SUMIFS(Gögn!$J$2:$J$11876,Gögn!$F$2:$F$11876,$A162,Gögn!$A$2:$A$11876,AJ$207)))</f>
        <v>17817</v>
      </c>
      <c r="AK162" s="22">
        <f>IF(AK$8="Bayern",SUMIFS(Erl.Gögn!$I$2:$I$30,Erl.Gögn!$E$2:$E$30,$A162,Erl.Gögn!$A$2:$A$30,AK$207),IF(AK$8="Allianz",SUMIFS(Erl.Gögn!$I$2:$I$30,Erl.Gögn!$E$2:$E$30,$A162,Erl.Gögn!$A$2:$A$30,AK$207),SUMIFS(Gögn!$J$2:$J$11876,Gögn!$F$2:$F$11876,$A162,Gögn!$A$2:$A$11876,AK$207)))</f>
        <v>271</v>
      </c>
      <c r="AL162" s="22">
        <f>IF(AL$8="Bayern",SUMIFS(Erl.Gögn!$I$2:$I$30,Erl.Gögn!$E$2:$E$30,$A162,Erl.Gögn!$A$2:$A$30,AL$207),IF(AL$8="Allianz",SUMIFS(Erl.Gögn!$I$2:$I$30,Erl.Gögn!$E$2:$E$30,$A162,Erl.Gögn!$A$2:$A$30,AL$207),SUMIFS(Gögn!$J$2:$J$11876,Gögn!$F$2:$F$11876,$A162,Gögn!$A$2:$A$11876,AL$207)))</f>
        <v>2442</v>
      </c>
      <c r="AM162" s="22">
        <f>IF(AM$8="Bayern",SUMIFS(Erl.Gögn!$I$2:$I$30,Erl.Gögn!$E$2:$E$30,$A162,Erl.Gögn!$A$2:$A$30,AM$207),IF(AM$8="Allianz",SUMIFS(Erl.Gögn!$I$2:$I$30,Erl.Gögn!$E$2:$E$30,$A162,Erl.Gögn!$A$2:$A$30,AM$207),SUMIFS(Gögn!$J$2:$J$11876,Gögn!$F$2:$F$11876,$A162,Gögn!$A$2:$A$11876,AM$207)))</f>
        <v>1549</v>
      </c>
      <c r="AN162" s="22">
        <f>IF(AN$8="Bayern",SUMIFS(Erl.Gögn!$I$2:$I$30,Erl.Gögn!$E$2:$E$30,$A162,Erl.Gögn!$A$2:$A$30,AN$207),IF(AN$8="Allianz",SUMIFS(Erl.Gögn!$I$2:$I$30,Erl.Gögn!$E$2:$E$30,$A162,Erl.Gögn!$A$2:$A$30,AN$207),SUMIFS(Gögn!$J$2:$J$11876,Gögn!$F$2:$F$11876,$A162,Gögn!$A$2:$A$11876,AN$207)))</f>
        <v>5138</v>
      </c>
      <c r="AO162" s="22">
        <f>IF(AO$8="Bayern",SUMIFS(Erl.Gögn!$I$2:$I$30,Erl.Gögn!$E$2:$E$30,$A162,Erl.Gögn!$A$2:$A$30,AO$207),IF(AO$8="Allianz",SUMIFS(Erl.Gögn!$I$2:$I$30,Erl.Gögn!$E$2:$E$30,$A162,Erl.Gögn!$A$2:$A$30,AO$207),SUMIFS(Gögn!$J$2:$J$11876,Gögn!$F$2:$F$11876,$A162,Gögn!$A$2:$A$11876,AO$207)))</f>
        <v>5797</v>
      </c>
      <c r="AP162" s="22">
        <f>IF(AP$8="Bayern",SUMIFS(Erl.Gögn!$I$2:$I$30,Erl.Gögn!$E$2:$E$30,$A162,Erl.Gögn!$A$2:$A$30,AP$207),IF(AP$8="Allianz",SUMIFS(Erl.Gögn!$I$2:$I$30,Erl.Gögn!$E$2:$E$30,$A162,Erl.Gögn!$A$2:$A$30,AP$207),SUMIFS(Gögn!$J$2:$J$11876,Gögn!$F$2:$F$11876,$A162,Gögn!$A$2:$A$11876,AP$207)))</f>
        <v>25</v>
      </c>
      <c r="AQ162" s="22">
        <f>IF(AQ$8="Bayern",SUMIFS(Erl.Gögn!$I$2:$I$30,Erl.Gögn!$E$2:$E$30,$A162,Erl.Gögn!$A$2:$A$30,AQ$207),IF(AQ$8="Allianz",SUMIFS(Erl.Gögn!$I$2:$I$30,Erl.Gögn!$E$2:$E$30,$A162,Erl.Gögn!$A$2:$A$30,AQ$207),SUMIFS(Gögn!$J$2:$J$11876,Gögn!$F$2:$F$11876,$A162,Gögn!$A$2:$A$11876,AQ$207)))</f>
        <v>24983</v>
      </c>
      <c r="AR162" s="22">
        <f>IF(AR$8="Bayern",SUMIFS(Erl.Gögn!$I$2:$I$30,Erl.Gögn!$E$2:$E$30,$A162,Erl.Gögn!$A$2:$A$30,AR$207),IF(AR$8="Allianz",SUMIFS(Erl.Gögn!$I$2:$I$30,Erl.Gögn!$E$2:$E$30,$A162,Erl.Gögn!$A$2:$A$30,AR$207),SUMIFS(Gögn!$J$2:$J$11876,Gögn!$F$2:$F$11876,$A162,Gögn!$A$2:$A$11876,AR$207)))</f>
        <v>8773</v>
      </c>
      <c r="AS162" s="22">
        <f>IF(AS$8="Bayern",SUMIFS(Erl.Gögn!$I$2:$I$30,Erl.Gögn!$E$2:$E$30,$A162,Erl.Gögn!$A$2:$A$30,AS$207),IF(AS$8="Allianz",SUMIFS(Erl.Gögn!$I$2:$I$30,Erl.Gögn!$E$2:$E$30,$A162,Erl.Gögn!$A$2:$A$30,AS$207),SUMIFS(Gögn!$J$2:$J$11876,Gögn!$F$2:$F$11876,$A162,Gögn!$A$2:$A$11876,AS$207)))</f>
        <v>5988</v>
      </c>
      <c r="AT162" s="22">
        <f>IF(AT$8="Bayern",SUMIFS(Erl.Gögn!$I$2:$I$30,Erl.Gögn!$E$2:$E$30,$A162,Erl.Gögn!$A$2:$A$30,AT$207),IF(AT$8="Allianz",SUMIFS(Erl.Gögn!$I$2:$I$30,Erl.Gögn!$E$2:$E$30,$A162,Erl.Gögn!$A$2:$A$30,AT$207),SUMIFS(Gögn!$J$2:$J$11876,Gögn!$F$2:$F$11876,$A162,Gögn!$A$2:$A$11876,AT$207)))</f>
        <v>5116</v>
      </c>
      <c r="AU162" s="22">
        <f>IF(AU$8="Bayern",SUMIFS(Erl.Gögn!$I$2:$I$30,Erl.Gögn!$E$2:$E$30,$A162,Erl.Gögn!$A$2:$A$30,AU$207),IF(AU$8="Allianz",SUMIFS(Erl.Gögn!$I$2:$I$30,Erl.Gögn!$E$2:$E$30,$A162,Erl.Gögn!$A$2:$A$30,AU$207),SUMIFS(Gögn!$J$2:$J$11876,Gögn!$F$2:$F$11876,$A162,Gögn!$A$2:$A$11876,AU$207)))</f>
        <v>174</v>
      </c>
      <c r="AV162" s="22">
        <f>IF(AV$8="Bayern",SUMIFS(Erl.Gögn!$I$2:$I$30,Erl.Gögn!$E$2:$E$30,$A162,Erl.Gögn!$A$2:$A$30,AV$207),IF(AV$8="Allianz",SUMIFS(Erl.Gögn!$I$2:$I$30,Erl.Gögn!$E$2:$E$30,$A162,Erl.Gögn!$A$2:$A$30,AV$207),SUMIFS(Gögn!$J$2:$J$11876,Gögn!$F$2:$F$11876,$A162,Gögn!$A$2:$A$11876,AV$207)))</f>
        <v>5011</v>
      </c>
      <c r="AW162" s="22">
        <f>IF(AW$8="Bayern",SUMIFS(Erl.Gögn!$I$2:$I$30,Erl.Gögn!$E$2:$E$30,$A162,Erl.Gögn!$A$2:$A$30,AW$207),IF(AW$8="Allianz",SUMIFS(Erl.Gögn!$I$2:$I$30,Erl.Gögn!$E$2:$E$30,$A162,Erl.Gögn!$A$2:$A$30,AW$207),SUMIFS(Gögn!$J$2:$J$11876,Gögn!$F$2:$F$11876,$A162,Gögn!$A$2:$A$11876,AW$207)))</f>
        <v>0</v>
      </c>
      <c r="AX162" s="22">
        <f>IF(AX$8="Bayern",SUMIFS(Erl.Gögn!$I$2:$I$30,Erl.Gögn!$E$2:$E$30,$A162,Erl.Gögn!$A$2:$A$30,AX$207),IF(AX$8="Allianz",SUMIFS(Erl.Gögn!$I$2:$I$30,Erl.Gögn!$E$2:$E$30,$A162,Erl.Gögn!$A$2:$A$30,AX$207),SUMIFS(Gögn!$J$2:$J$11876,Gögn!$F$2:$F$11876,$A162,Gögn!$A$2:$A$11876,AX$207)))</f>
        <v>179</v>
      </c>
      <c r="AY162" s="22">
        <f>IF(AY$8="Bayern",SUMIFS(Erl.Gögn!$I$2:$I$30,Erl.Gögn!$E$2:$E$30,$A162,Erl.Gögn!$A$2:$A$30,AY$207),IF(AY$8="Allianz",SUMIFS(Erl.Gögn!$I$2:$I$30,Erl.Gögn!$E$2:$E$30,$A162,Erl.Gögn!$A$2:$A$30,AY$207),SUMIFS(Gögn!$J$2:$J$11876,Gögn!$F$2:$F$11876,$A162,Gögn!$A$2:$A$11876,AY$207)))</f>
        <v>123</v>
      </c>
      <c r="AZ162" s="22">
        <f>IF(AZ$8="Bayern",SUMIFS(Erl.Gögn!$I$2:$I$30,Erl.Gögn!$E$2:$E$30,$A162,Erl.Gögn!$A$2:$A$30,AZ$207),IF(AZ$8="Allianz",SUMIFS(Erl.Gögn!$I$2:$I$30,Erl.Gögn!$E$2:$E$30,$A162,Erl.Gögn!$A$2:$A$30,AZ$207),SUMIFS(Gögn!$J$2:$J$11876,Gögn!$F$2:$F$11876,$A162,Gögn!$A$2:$A$11876,AZ$207)))</f>
        <v>18</v>
      </c>
      <c r="BA162" s="22">
        <f>IF(BA$8="Bayern",SUMIFS(Erl.Gögn!$I$2:$I$30,Erl.Gögn!$E$2:$E$30,$A162,Erl.Gögn!$A$2:$A$30,BA$207),IF(BA$8="Allianz",SUMIFS(Erl.Gögn!$I$2:$I$30,Erl.Gögn!$E$2:$E$30,$A162,Erl.Gögn!$A$2:$A$30,BA$207),SUMIFS(Gögn!$J$2:$J$11876,Gögn!$F$2:$F$11876,$A162,Gögn!$A$2:$A$11876,BA$207)))</f>
        <v>9</v>
      </c>
      <c r="BB162" s="22">
        <f>IF(BB$8="Bayern",SUMIFS(Erl.Gögn!$I$2:$I$30,Erl.Gögn!$E$2:$E$30,$A162,Erl.Gögn!$A$2:$A$30,BB$207),IF(BB$8="Allianz",SUMIFS(Erl.Gögn!$I$2:$I$30,Erl.Gögn!$E$2:$E$30,$A162,Erl.Gögn!$A$2:$A$30,BB$207),SUMIFS(Gögn!$J$2:$J$11876,Gögn!$F$2:$F$11876,$A162,Gögn!$A$2:$A$11876,BB$207)))</f>
        <v>1742</v>
      </c>
      <c r="BC162" s="22">
        <f>IF(BC$8="Bayern",SUMIFS(Erl.Gögn!$I$2:$I$30,Erl.Gögn!$E$2:$E$30,$A162,Erl.Gögn!$A$2:$A$30,BC$207),IF(BC$8="Allianz",SUMIFS(Erl.Gögn!$I$2:$I$30,Erl.Gögn!$E$2:$E$30,$A162,Erl.Gögn!$A$2:$A$30,BC$207),SUMIFS(Gögn!$J$2:$J$11876,Gögn!$F$2:$F$11876,$A162,Gögn!$A$2:$A$11876,BC$207)))</f>
        <v>2454</v>
      </c>
      <c r="BD162" s="22">
        <f>IF(BD$8="Bayern",SUMIFS(Erl.Gögn!$I$2:$I$30,Erl.Gögn!$E$2:$E$30,$A162,Erl.Gögn!$A$2:$A$30,BD$207),IF(BD$8="Allianz",SUMIFS(Erl.Gögn!$I$2:$I$30,Erl.Gögn!$E$2:$E$30,$A162,Erl.Gögn!$A$2:$A$30,BD$207),SUMIFS(Gögn!$J$2:$J$11876,Gögn!$F$2:$F$11876,$A162,Gögn!$A$2:$A$11876,BD$207)))</f>
        <v>33398</v>
      </c>
      <c r="BE162" s="22">
        <f>IF(BE$8="Bayern",SUMIFS(Erl.Gögn!$I$2:$I$30,Erl.Gögn!$E$2:$E$30,$A162,Erl.Gögn!$A$2:$A$30,BE$207),IF(BE$8="Allianz",SUMIFS(Erl.Gögn!$I$2:$I$30,Erl.Gögn!$E$2:$E$30,$A162,Erl.Gögn!$A$2:$A$30,BE$207),SUMIFS(Gögn!$J$2:$J$11876,Gögn!$F$2:$F$11876,$A162,Gögn!$A$2:$A$11876,BE$207)))</f>
        <v>2659</v>
      </c>
      <c r="BF162" s="22">
        <f>IF(BF$8="Bayern",SUMIFS(Erl.Gögn!$I$2:$I$30,Erl.Gögn!$E$2:$E$30,$A162,Erl.Gögn!$A$2:$A$30,BF$207),IF(BF$8="Allianz",SUMIFS(Erl.Gögn!$I$2:$I$30,Erl.Gögn!$E$2:$E$30,$A162,Erl.Gögn!$A$2:$A$30,BF$207),SUMIFS(Gögn!$J$2:$J$11876,Gögn!$F$2:$F$11876,$A162,Gögn!$A$2:$A$11876,BF$207)))</f>
        <v>1170</v>
      </c>
      <c r="BG162" s="22">
        <f>IF(BG$8="Bayern",SUMIFS(Erl.Gögn!$I$2:$I$30,Erl.Gögn!$E$2:$E$30,$A162,Erl.Gögn!$A$2:$A$30,BG$207),IF(BG$8="Allianz",SUMIFS(Erl.Gögn!$I$2:$I$30,Erl.Gögn!$E$2:$E$30,$A162,Erl.Gögn!$A$2:$A$30,BG$207),SUMIFS(Gögn!$J$2:$J$11876,Gögn!$F$2:$F$11876,$A162,Gögn!$A$2:$A$11876,BG$207)))</f>
        <v>3801</v>
      </c>
      <c r="BH162" s="22">
        <f>IF(BH$8="Bayern",SUMIFS(Erl.Gögn!$I$2:$I$30,Erl.Gögn!$E$2:$E$30,$A162,Erl.Gögn!$A$2:$A$30,BH$207),IF(BH$8="Allianz",SUMIFS(Erl.Gögn!$I$2:$I$30,Erl.Gögn!$E$2:$E$30,$A162,Erl.Gögn!$A$2:$A$30,BH$207),SUMIFS(Gögn!$J$2:$J$11876,Gögn!$F$2:$F$11876,$A162,Gögn!$A$2:$A$11876,BH$207)))</f>
        <v>381</v>
      </c>
      <c r="BI162" s="22">
        <f>IF(BI$8="Bayern",SUMIFS(Erl.Gögn!$I$2:$I$30,Erl.Gögn!$E$2:$E$30,$A162,Erl.Gögn!$A$2:$A$30,BI$207),IF(BI$8="Allianz",SUMIFS(Erl.Gögn!$I$2:$I$30,Erl.Gögn!$E$2:$E$30,$A162,Erl.Gögn!$A$2:$A$30,BI$207),SUMIFS(Gögn!$J$2:$J$11876,Gögn!$F$2:$F$11876,$A162,Gögn!$A$2:$A$11876,BI$207)))</f>
        <v>3920</v>
      </c>
      <c r="BJ162" s="22">
        <f>IF(BJ$8="Bayern",SUMIFS(Erl.Gögn!$I$2:$I$30,Erl.Gögn!$E$2:$E$30,$A162,Erl.Gögn!$A$2:$A$30,BJ$207),IF(BJ$8="Allianz",SUMIFS(Erl.Gögn!$I$2:$I$30,Erl.Gögn!$E$2:$E$30,$A162,Erl.Gögn!$A$2:$A$30,BJ$207),SUMIFS(Gögn!$J$2:$J$11876,Gögn!$F$2:$F$11876,$A162,Gögn!$A$2:$A$11876,BJ$207)))</f>
        <v>1908</v>
      </c>
      <c r="BK162" s="22">
        <f>IF(BK$8="Bayern",SUMIFS(Erl.Gögn!$I$2:$I$30,Erl.Gögn!$E$2:$E$30,$A162,Erl.Gögn!$A$2:$A$30,BK$207),IF(BK$8="Allianz",SUMIFS(Erl.Gögn!$I$2:$I$30,Erl.Gögn!$E$2:$E$30,$A162,Erl.Gögn!$A$2:$A$30,BK$207),SUMIFS(Gögn!$J$2:$J$11876,Gögn!$F$2:$F$11876,$A162,Gögn!$A$2:$A$11876,BK$207)))</f>
        <v>1381</v>
      </c>
      <c r="BL162" s="22">
        <f>IF(BL$8="Bayern",SUMIFS(Erl.Gögn!$I$2:$I$30,Erl.Gögn!$E$2:$E$30,$A162,Erl.Gögn!$A$2:$A$30,BL$207),IF(BL$8="Allianz",SUMIFS(Erl.Gögn!$I$2:$I$30,Erl.Gögn!$E$2:$E$30,$A162,Erl.Gögn!$A$2:$A$30,BL$207),SUMIFS(Gögn!$J$2:$J$11876,Gögn!$F$2:$F$11876,$A162,Gögn!$A$2:$A$11876,BL$207)))</f>
        <v>44454</v>
      </c>
      <c r="BM162" s="22">
        <f>IF(BM$8="Bayern",SUMIFS(Erl.Gögn!$I$2:$I$30,Erl.Gögn!$E$2:$E$30,$A162,Erl.Gögn!$A$2:$A$30,BM$207),IF(BM$8="Allianz",SUMIFS(Erl.Gögn!$I$2:$I$30,Erl.Gögn!$E$2:$E$30,$A162,Erl.Gögn!$A$2:$A$30,BM$207),SUMIFS(Gögn!$J$2:$J$11876,Gögn!$F$2:$F$11876,$A162,Gögn!$A$2:$A$11876,BM$207)))</f>
        <v>2199</v>
      </c>
      <c r="BN162" s="22">
        <f>IF(BN$8="Bayern",SUMIFS(Erl.Gögn!$I$2:$I$30,Erl.Gögn!$E$2:$E$30,$A162,Erl.Gögn!$A$2:$A$30,BN$207),IF(BN$8="Allianz",SUMIFS(Erl.Gögn!$I$2:$I$30,Erl.Gögn!$E$2:$E$30,$A162,Erl.Gögn!$A$2:$A$30,BN$207),SUMIFS(Gögn!$J$2:$J$11876,Gögn!$F$2:$F$11876,$A162,Gögn!$A$2:$A$11876,BN$207)))</f>
        <v>2199</v>
      </c>
      <c r="BO162" s="22">
        <f>IF(BO$8="Bayern",SUMIFS(Erl.Gögn!$I$2:$I$30,Erl.Gögn!$E$2:$E$30,$A162,Erl.Gögn!$A$2:$A$30,BO$207),IF(BO$8="Allianz",SUMIFS(Erl.Gögn!$I$2:$I$30,Erl.Gögn!$E$2:$E$30,$A162,Erl.Gögn!$A$2:$A$30,BO$207),SUMIFS(Gögn!$J$2:$J$11876,Gögn!$F$2:$F$11876,$A162,Gögn!$A$2:$A$11876,BO$207)))</f>
        <v>803</v>
      </c>
      <c r="BP162" s="22">
        <f>IF(BP$8="Bayern",SUMIFS(Erl.Gögn!$I$2:$I$30,Erl.Gögn!$E$2:$E$30,$A162,Erl.Gögn!$A$2:$A$30,BP$207),IF(BP$8="Allianz",SUMIFS(Erl.Gögn!$I$2:$I$30,Erl.Gögn!$E$2:$E$30,$A162,Erl.Gögn!$A$2:$A$30,BP$207),SUMIFS(Gögn!$J$2:$J$11876,Gögn!$F$2:$F$11876,$A162,Gögn!$A$2:$A$11876,BP$207)))</f>
        <v>71</v>
      </c>
      <c r="BQ162" s="22">
        <f>IF(BQ$8="Bayern",SUMIFS(Erl.Gögn!$I$2:$I$30,Erl.Gögn!$E$2:$E$30,$A162,Erl.Gögn!$A$2:$A$30,BQ$207),IF(BQ$8="Allianz",SUMIFS(Erl.Gögn!$I$2:$I$30,Erl.Gögn!$E$2:$E$30,$A162,Erl.Gögn!$A$2:$A$30,BQ$207),SUMIFS(Gögn!$J$2:$J$11876,Gögn!$F$2:$F$11876,$A162,Gögn!$A$2:$A$11876,BQ$207)))</f>
        <v>93</v>
      </c>
      <c r="BR162" s="22">
        <f>IF(BR$8="Bayern",SUMIFS(Erl.Gögn!$I$2:$I$30,Erl.Gögn!$E$2:$E$30,$A162,Erl.Gögn!$A$2:$A$30,BR$207),IF(BR$8="Allianz",SUMIFS(Erl.Gögn!$I$2:$I$30,Erl.Gögn!$E$2:$E$30,$A162,Erl.Gögn!$A$2:$A$30,BR$207),SUMIFS(Gögn!$J$2:$J$11876,Gögn!$F$2:$F$11876,$A162,Gögn!$A$2:$A$11876,BR$207)))</f>
        <v>62</v>
      </c>
      <c r="BS162" s="22">
        <f>IF(BS$8="Bayern",SUMIFS(Erl.Gögn!$I$2:$I$30,Erl.Gögn!$E$2:$E$30,$A162,Erl.Gögn!$A$2:$A$30,BS$207),IF(BS$8="Allianz",SUMIFS(Erl.Gögn!$I$2:$I$30,Erl.Gögn!$E$2:$E$30,$A162,Erl.Gögn!$A$2:$A$30,BS$207),SUMIFS(Gögn!$J$2:$J$11876,Gögn!$F$2:$F$11876,$A162,Gögn!$A$2:$A$11876,BS$207)))</f>
        <v>730</v>
      </c>
      <c r="BT162" s="22">
        <f>IF(BT$8="Bayern",SUMIFS(Erl.Gögn!$I$2:$I$30,Erl.Gögn!$E$2:$E$30,$A162,Erl.Gögn!$A$2:$A$30,BT$207),IF(BT$8="Allianz",SUMIFS(Erl.Gögn!$I$2:$I$30,Erl.Gögn!$E$2:$E$30,$A162,Erl.Gögn!$A$2:$A$30,BT$207),SUMIFS(Gögn!$J$2:$J$11876,Gögn!$F$2:$F$11876,$A162,Gögn!$A$2:$A$11876,BT$207)))</f>
        <v>2481</v>
      </c>
      <c r="BU162" s="22">
        <f>IF(BU$8="Bayern",SUMIFS(Erl.Gögn!$I$2:$I$30,Erl.Gögn!$E$2:$E$30,$A162,Erl.Gögn!$A$2:$A$30,BU$207),IF(BU$8="Allianz",SUMIFS(Erl.Gögn!$I$2:$I$30,Erl.Gögn!$E$2:$E$30,$A162,Erl.Gögn!$A$2:$A$30,BU$207),SUMIFS(Gögn!$J$2:$J$11876,Gögn!$F$2:$F$11876,$A162,Gögn!$A$2:$A$11876,BU$207)))</f>
        <v>142</v>
      </c>
      <c r="BV162" s="22">
        <f>IF(BV$8="Bayern",SUMIFS(Erl.Gögn!$I$2:$I$30,Erl.Gögn!$E$2:$E$30,$A162,Erl.Gögn!$A$2:$A$30,BV$207),IF(BV$8="Allianz",SUMIFS(Erl.Gögn!$I$2:$I$30,Erl.Gögn!$E$2:$E$30,$A162,Erl.Gögn!$A$2:$A$30,BV$207),SUMIFS(Gögn!$J$2:$J$11876,Gögn!$F$2:$F$11876,$A162,Gögn!$A$2:$A$11876,BV$207)))</f>
        <v>1748</v>
      </c>
      <c r="BW162" s="22">
        <f>IF(BW$8="Bayern",SUMIFS(Erl.Gögn!$I$2:$I$30,Erl.Gögn!$E$2:$E$30,$A162,Erl.Gögn!$A$2:$A$30,BW$207),IF(BW$8="Allianz",SUMIFS(Erl.Gögn!$I$2:$I$30,Erl.Gögn!$E$2:$E$30,$A162,Erl.Gögn!$A$2:$A$30,BW$207),SUMIFS(Gögn!$J$2:$J$11876,Gögn!$F$2:$F$11876,$A162,Gögn!$A$2:$A$11876,BW$207)))</f>
        <v>5843</v>
      </c>
      <c r="BX162" s="22">
        <f>IF(BX$8="Bayern",SUMIFS(Erl.Gögn!$I$2:$I$30,Erl.Gögn!$E$2:$E$30,$A162,Erl.Gögn!$A$2:$A$30,BX$207),IF(BX$8="Allianz",SUMIFS(Erl.Gögn!$I$2:$I$30,Erl.Gögn!$E$2:$E$30,$A162,Erl.Gögn!$A$2:$A$30,BX$207),SUMIFS(Gögn!$J$2:$J$11876,Gögn!$F$2:$F$11876,$A162,Gögn!$A$2:$A$11876,BX$207)))</f>
        <v>42</v>
      </c>
      <c r="BY162" s="22">
        <f>IF(BY$8="Bayern",SUMIFS(Erl.Gögn!$I$2:$I$30,Erl.Gögn!$E$2:$E$30,$A162,Erl.Gögn!$A$2:$A$30,BY$207),IF(BY$8="Allianz",SUMIFS(Erl.Gögn!$I$2:$I$30,Erl.Gögn!$E$2:$E$30,$A162,Erl.Gögn!$A$2:$A$30,BY$207),SUMIFS(Gögn!$J$2:$J$11876,Gögn!$F$2:$F$11876,$A162,Gögn!$A$2:$A$11876,BY$207)))</f>
        <v>4279</v>
      </c>
      <c r="BZ162" s="22">
        <f>IF(BZ$8="Bayern",SUMIFS(Erl.Gögn!$I$2:$I$30,Erl.Gögn!$E$2:$E$30,$A162,Erl.Gögn!$A$2:$A$30,BZ$207),IF(BZ$8="Allianz",SUMIFS(Erl.Gögn!$I$2:$I$30,Erl.Gögn!$E$2:$E$30,$A162,Erl.Gögn!$A$2:$A$30,BZ$207),SUMIFS(Gögn!$J$2:$J$11876,Gögn!$F$2:$F$11876,$A162,Gögn!$A$2:$A$11876,BZ$207)))</f>
        <v>11090</v>
      </c>
      <c r="CA162" s="22">
        <f>IF(CA$8="Bayern",SUMIFS(Erl.Gögn!$I$2:$I$30,Erl.Gögn!$E$2:$E$30,$A162,Erl.Gögn!$A$2:$A$30,CA$207),IF(CA$8="Allianz",SUMIFS(Erl.Gögn!$I$2:$I$30,Erl.Gögn!$E$2:$E$30,$A162,Erl.Gögn!$A$2:$A$30,CA$207),SUMIFS(Gögn!$J$2:$J$11876,Gögn!$F$2:$F$11876,$A162,Gögn!$A$2:$A$11876,CA$207)))</f>
        <v>118</v>
      </c>
      <c r="CB162" s="22">
        <f>IF(CB$8="Bayern",SUMIFS(Erl.Gögn!$I$2:$I$30,Erl.Gögn!$E$2:$E$30,$A162,Erl.Gögn!$A$2:$A$30,CB$207),IF(CB$8="Allianz",SUMIFS(Erl.Gögn!$I$2:$I$30,Erl.Gögn!$E$2:$E$30,$A162,Erl.Gögn!$A$2:$A$30,CB$207),SUMIFS(Gögn!$J$2:$J$11876,Gögn!$F$2:$F$11876,$A162,Gögn!$A$2:$A$11876,CB$207)))</f>
        <v>544</v>
      </c>
      <c r="CC162" s="22">
        <f>IF(CC$8="Bayern",SUMIFS(Erl.Gögn!$I$2:$I$30,Erl.Gögn!$E$2:$E$30,$A162,Erl.Gögn!$A$2:$A$30,CC$207),IF(CC$8="Allianz",SUMIFS(Erl.Gögn!$I$2:$I$30,Erl.Gögn!$E$2:$E$30,$A162,Erl.Gögn!$A$2:$A$30,CC$207),SUMIFS(Gögn!$J$2:$J$11876,Gögn!$F$2:$F$11876,$A162,Gögn!$A$2:$A$11876,CC$207)))</f>
        <v>23352</v>
      </c>
      <c r="CD162" s="22">
        <f>IF(CD$8="Bayern",SUMIFS(Erl.Gögn!$I$2:$I$30,Erl.Gögn!$E$2:$E$30,$A162,Erl.Gögn!$A$2:$A$30,CD$207),IF(CD$8="Allianz",SUMIFS(Erl.Gögn!$I$2:$I$30,Erl.Gögn!$E$2:$E$30,$A162,Erl.Gögn!$A$2:$A$30,CD$207),SUMIFS(Gögn!$J$2:$J$11876,Gögn!$F$2:$F$11876,$A162,Gögn!$A$2:$A$11876,CD$207)))</f>
        <v>27288</v>
      </c>
    </row>
    <row r="163" spans="1:82" ht="15" customHeight="1">
      <c r="A163" s="5" t="s">
        <v>78</v>
      </c>
      <c r="B163" s="5"/>
      <c r="C163" s="23" t="s">
        <v>79</v>
      </c>
      <c r="D163" s="24">
        <f>SUM(E163:CD163)</f>
        <v>10062</v>
      </c>
      <c r="E163" s="24">
        <f>IF(E$8="Bayern",SUMIFS(Erl.Gögn!$I$2:$I$30,Erl.Gögn!$E$2:$E$30,$A163,Erl.Gögn!$A$2:$A$30,E$207),IF(E$8="Allianz",SUMIFS(Erl.Gögn!$I$2:$I$30,Erl.Gögn!$E$2:$E$30,$A163,Erl.Gögn!$A$2:$A$30,E$207),SUMIFS(Gögn!$J$2:$J$11876,Gögn!$F$2:$F$11876,$A163,Gögn!$A$2:$A$11876,E$207)))</f>
        <v>635</v>
      </c>
      <c r="F163" s="24">
        <f>IF(F$8="Bayern",SUMIFS(Erl.Gögn!$I$2:$I$30,Erl.Gögn!$E$2:$E$30,$A163,Erl.Gögn!$A$2:$A$30,F$207),IF(F$8="Allianz",SUMIFS(Erl.Gögn!$I$2:$I$30,Erl.Gögn!$E$2:$E$30,$A163,Erl.Gögn!$A$2:$A$30,F$207),SUMIFS(Gögn!$J$2:$J$11876,Gögn!$F$2:$F$11876,$A163,Gögn!$A$2:$A$11876,F$207)))</f>
        <v>699</v>
      </c>
      <c r="G163" s="24">
        <f>IF(G$8="Bayern",SUMIFS(Erl.Gögn!$I$2:$I$30,Erl.Gögn!$E$2:$E$30,$A163,Erl.Gögn!$A$2:$A$30,G$207),IF(G$8="Allianz",SUMIFS(Erl.Gögn!$I$2:$I$30,Erl.Gögn!$E$2:$E$30,$A163,Erl.Gögn!$A$2:$A$30,G$207),SUMIFS(Gögn!$J$2:$J$11876,Gögn!$F$2:$F$11876,$A163,Gögn!$A$2:$A$11876,G$207)))</f>
        <v>423</v>
      </c>
      <c r="H163" s="24">
        <f>IF(H$8="Bayern",SUMIFS(Erl.Gögn!$I$2:$I$30,Erl.Gögn!$E$2:$E$30,$A163,Erl.Gögn!$A$2:$A$30,H$207),IF(H$8="Allianz",SUMIFS(Erl.Gögn!$I$2:$I$30,Erl.Gögn!$E$2:$E$30,$A163,Erl.Gögn!$A$2:$A$30,H$207),SUMIFS(Gögn!$J$2:$J$11876,Gögn!$F$2:$F$11876,$A163,Gögn!$A$2:$A$11876,H$207)))</f>
        <v>110</v>
      </c>
      <c r="I163" s="24">
        <f>IF(I$8="Bayern",SUMIFS(Erl.Gögn!$I$2:$I$30,Erl.Gögn!$E$2:$E$30,$A163,Erl.Gögn!$A$2:$A$30,I$207),IF(I$8="Allianz",SUMIFS(Erl.Gögn!$I$2:$I$30,Erl.Gögn!$E$2:$E$30,$A163,Erl.Gögn!$A$2:$A$30,I$207),SUMIFS(Gögn!$J$2:$J$11876,Gögn!$F$2:$F$11876,$A163,Gögn!$A$2:$A$11876,I$207)))</f>
        <v>571</v>
      </c>
      <c r="J163" s="24">
        <f>IF(J$8="Bayern",SUMIFS(Erl.Gögn!$I$2:$I$30,Erl.Gögn!$E$2:$E$30,$A163,Erl.Gögn!$A$2:$A$30,J$207),IF(J$8="Allianz",SUMIFS(Erl.Gögn!$I$2:$I$30,Erl.Gögn!$E$2:$E$30,$A163,Erl.Gögn!$A$2:$A$30,J$207),SUMIFS(Gögn!$J$2:$J$11876,Gögn!$F$2:$F$11876,$A163,Gögn!$A$2:$A$11876,J$207)))</f>
        <v>19</v>
      </c>
      <c r="K163" s="24">
        <f>IF(K$8="Bayern",SUMIFS(Erl.Gögn!$I$2:$I$30,Erl.Gögn!$E$2:$E$30,$A163,Erl.Gögn!$A$2:$A$30,K$207),IF(K$8="Allianz",SUMIFS(Erl.Gögn!$I$2:$I$30,Erl.Gögn!$E$2:$E$30,$A163,Erl.Gögn!$A$2:$A$30,K$207),SUMIFS(Gögn!$J$2:$J$11876,Gögn!$F$2:$F$11876,$A163,Gögn!$A$2:$A$11876,K$207)))</f>
        <v>6</v>
      </c>
      <c r="L163" s="24">
        <f>IF(L$8="Bayern",SUMIFS(Erl.Gögn!$I$2:$I$30,Erl.Gögn!$E$2:$E$30,$A163,Erl.Gögn!$A$2:$A$30,L$207),IF(L$8="Allianz",SUMIFS(Erl.Gögn!$I$2:$I$30,Erl.Gögn!$E$2:$E$30,$A163,Erl.Gögn!$A$2:$A$30,L$207),SUMIFS(Gögn!$J$2:$J$11876,Gögn!$F$2:$F$11876,$A163,Gögn!$A$2:$A$11876,L$207)))</f>
        <v>3</v>
      </c>
      <c r="M163" s="24">
        <f>IF(M$8="Bayern",SUMIFS(Erl.Gögn!$I$2:$I$30,Erl.Gögn!$E$2:$E$30,$A163,Erl.Gögn!$A$2:$A$30,M$207),IF(M$8="Allianz",SUMIFS(Erl.Gögn!$I$2:$I$30,Erl.Gögn!$E$2:$E$30,$A163,Erl.Gögn!$A$2:$A$30,M$207),SUMIFS(Gögn!$J$2:$J$11876,Gögn!$F$2:$F$11876,$A163,Gögn!$A$2:$A$11876,M$207)))</f>
        <v>17</v>
      </c>
      <c r="N163" s="24">
        <f>IF(N$8="Bayern",SUMIFS(Erl.Gögn!$I$2:$I$30,Erl.Gögn!$E$2:$E$30,$A163,Erl.Gögn!$A$2:$A$30,N$207),IF(N$8="Allianz",SUMIFS(Erl.Gögn!$I$2:$I$30,Erl.Gögn!$E$2:$E$30,$A163,Erl.Gögn!$A$2:$A$30,N$207),SUMIFS(Gögn!$J$2:$J$11876,Gögn!$F$2:$F$11876,$A163,Gögn!$A$2:$A$11876,N$207)))</f>
        <v>5</v>
      </c>
      <c r="O163" s="24">
        <f>IF(O$8="Bayern",SUMIFS(Erl.Gögn!$I$2:$I$30,Erl.Gögn!$E$2:$E$30,$A163,Erl.Gögn!$A$2:$A$30,O$207),IF(O$8="Allianz",SUMIFS(Erl.Gögn!$I$2:$I$30,Erl.Gögn!$E$2:$E$30,$A163,Erl.Gögn!$A$2:$A$30,O$207),SUMIFS(Gögn!$J$2:$J$11876,Gögn!$F$2:$F$11876,$A163,Gögn!$A$2:$A$11876,O$207)))</f>
        <v>26</v>
      </c>
      <c r="P163" s="24">
        <f>IF(P$8="Bayern",SUMIFS(Erl.Gögn!$I$2:$I$30,Erl.Gögn!$E$2:$E$30,$A163,Erl.Gögn!$A$2:$A$30,P$207),IF(P$8="Allianz",SUMIFS(Erl.Gögn!$I$2:$I$30,Erl.Gögn!$E$2:$E$30,$A163,Erl.Gögn!$A$2:$A$30,P$207),SUMIFS(Gögn!$J$2:$J$11876,Gögn!$F$2:$F$11876,$A163,Gögn!$A$2:$A$11876,P$207)))</f>
        <v>43</v>
      </c>
      <c r="Q163" s="24">
        <f>IF(Q$8="Bayern",SUMIFS(Erl.Gögn!$I$2:$I$30,Erl.Gögn!$E$2:$E$30,$A163,Erl.Gögn!$A$2:$A$30,Q$207),IF(Q$8="Allianz",SUMIFS(Erl.Gögn!$I$2:$I$30,Erl.Gögn!$E$2:$E$30,$A163,Erl.Gögn!$A$2:$A$30,Q$207),SUMIFS(Gögn!$J$2:$J$11876,Gögn!$F$2:$F$11876,$A163,Gögn!$A$2:$A$11876,Q$207)))</f>
        <v>94</v>
      </c>
      <c r="R163" s="24">
        <f>IF(R$8="Bayern",SUMIFS(Erl.Gögn!$I$2:$I$30,Erl.Gögn!$E$2:$E$30,$A163,Erl.Gögn!$A$2:$A$30,R$207),IF(R$8="Allianz",SUMIFS(Erl.Gögn!$I$2:$I$30,Erl.Gögn!$E$2:$E$30,$A163,Erl.Gögn!$A$2:$A$30,R$207),SUMIFS(Gögn!$J$2:$J$11876,Gögn!$F$2:$F$11876,$A163,Gögn!$A$2:$A$11876,R$207)))</f>
        <v>391</v>
      </c>
      <c r="S163" s="24">
        <f>IF(S$8="Bayern",SUMIFS(Erl.Gögn!$I$2:$I$30,Erl.Gögn!$E$2:$E$30,$A163,Erl.Gögn!$A$2:$A$30,S$207),IF(S$8="Allianz",SUMIFS(Erl.Gögn!$I$2:$I$30,Erl.Gögn!$E$2:$E$30,$A163,Erl.Gögn!$A$2:$A$30,S$207),SUMIFS(Gögn!$J$2:$J$11876,Gögn!$F$2:$F$11876,$A163,Gögn!$A$2:$A$11876,S$207)))</f>
        <v>148</v>
      </c>
      <c r="T163" s="24">
        <f>IF(T$8="Bayern",SUMIFS(Erl.Gögn!$I$2:$I$30,Erl.Gögn!$E$2:$E$30,$A163,Erl.Gögn!$A$2:$A$30,T$207),IF(T$8="Allianz",SUMIFS(Erl.Gögn!$I$2:$I$30,Erl.Gögn!$E$2:$E$30,$A163,Erl.Gögn!$A$2:$A$30,T$207),SUMIFS(Gögn!$J$2:$J$11876,Gögn!$F$2:$F$11876,$A163,Gögn!$A$2:$A$11876,T$207)))</f>
        <v>212</v>
      </c>
      <c r="U163" s="24">
        <f>IF(U$8="Bayern",SUMIFS(Erl.Gögn!$I$2:$I$30,Erl.Gögn!$E$2:$E$30,$A163,Erl.Gögn!$A$2:$A$30,U$207),IF(U$8="Allianz",SUMIFS(Erl.Gögn!$I$2:$I$30,Erl.Gögn!$E$2:$E$30,$A163,Erl.Gögn!$A$2:$A$30,U$207),SUMIFS(Gögn!$J$2:$J$11876,Gögn!$F$2:$F$11876,$A163,Gögn!$A$2:$A$11876,U$207)))</f>
        <v>200</v>
      </c>
      <c r="V163" s="24">
        <f>IF(V$8="Bayern",SUMIFS(Erl.Gögn!$I$2:$I$30,Erl.Gögn!$E$2:$E$30,$A163,Erl.Gögn!$A$2:$A$30,V$207),IF(V$8="Allianz",SUMIFS(Erl.Gögn!$I$2:$I$30,Erl.Gögn!$E$2:$E$30,$A163,Erl.Gögn!$A$2:$A$30,V$207),SUMIFS(Gögn!$J$2:$J$11876,Gögn!$F$2:$F$11876,$A163,Gögn!$A$2:$A$11876,V$207)))</f>
        <v>58</v>
      </c>
      <c r="W163" s="24">
        <f>IF(W$8="Bayern",SUMIFS(Erl.Gögn!$I$2:$I$30,Erl.Gögn!$E$2:$E$30,$A163,Erl.Gögn!$A$2:$A$30,W$207),IF(W$8="Allianz",SUMIFS(Erl.Gögn!$I$2:$I$30,Erl.Gögn!$E$2:$E$30,$A163,Erl.Gögn!$A$2:$A$30,W$207),SUMIFS(Gögn!$J$2:$J$11876,Gögn!$F$2:$F$11876,$A163,Gögn!$A$2:$A$11876,W$207)))</f>
        <v>10</v>
      </c>
      <c r="X163" s="24">
        <f>IF(X$8="Bayern",SUMIFS(Erl.Gögn!$I$2:$I$30,Erl.Gögn!$E$2:$E$30,$A163,Erl.Gögn!$A$2:$A$30,X$207),IF(X$8="Allianz",SUMIFS(Erl.Gögn!$I$2:$I$30,Erl.Gögn!$E$2:$E$30,$A163,Erl.Gögn!$A$2:$A$30,X$207),SUMIFS(Gögn!$J$2:$J$11876,Gögn!$F$2:$F$11876,$A163,Gögn!$A$2:$A$11876,X$207)))</f>
        <v>39</v>
      </c>
      <c r="Y163" s="24">
        <f>IF(Y$8="Bayern",SUMIFS(Erl.Gögn!$I$2:$I$30,Erl.Gögn!$E$2:$E$30,$A163,Erl.Gögn!$A$2:$A$30,Y$207),IF(Y$8="Allianz",SUMIFS(Erl.Gögn!$I$2:$I$30,Erl.Gögn!$E$2:$E$30,$A163,Erl.Gögn!$A$2:$A$30,Y$207),SUMIFS(Gögn!$J$2:$J$11876,Gögn!$F$2:$F$11876,$A163,Gögn!$A$2:$A$11876,Y$207)))</f>
        <v>871</v>
      </c>
      <c r="Z163" s="24">
        <f>IF(Z$8="Bayern",SUMIFS(Erl.Gögn!$I$2:$I$30,Erl.Gögn!$E$2:$E$30,$A163,Erl.Gögn!$A$2:$A$30,Z$207),IF(Z$8="Allianz",SUMIFS(Erl.Gögn!$I$2:$I$30,Erl.Gögn!$E$2:$E$30,$A163,Erl.Gögn!$A$2:$A$30,Z$207),SUMIFS(Gögn!$J$2:$J$11876,Gögn!$F$2:$F$11876,$A163,Gögn!$A$2:$A$11876,Z$207)))</f>
        <v>158</v>
      </c>
      <c r="AA163" s="24">
        <f>IF(AA$8="Bayern",SUMIFS(Erl.Gögn!$I$2:$I$30,Erl.Gögn!$E$2:$E$30,$A163,Erl.Gögn!$A$2:$A$30,AA$207),IF(AA$8="Allianz",SUMIFS(Erl.Gögn!$I$2:$I$30,Erl.Gögn!$E$2:$E$30,$A163,Erl.Gögn!$A$2:$A$30,AA$207),SUMIFS(Gögn!$J$2:$J$11876,Gögn!$F$2:$F$11876,$A163,Gögn!$A$2:$A$11876,AA$207)))</f>
        <v>763</v>
      </c>
      <c r="AB163" s="24">
        <f>IF(AB$8="Bayern",SUMIFS(Erl.Gögn!$I$2:$I$30,Erl.Gögn!$E$2:$E$30,$A163,Erl.Gögn!$A$2:$A$30,AB$207),IF(AB$8="Allianz",SUMIFS(Erl.Gögn!$I$2:$I$30,Erl.Gögn!$E$2:$E$30,$A163,Erl.Gögn!$A$2:$A$30,AB$207),SUMIFS(Gögn!$J$2:$J$11876,Gögn!$F$2:$F$11876,$A163,Gögn!$A$2:$A$11876,AB$207)))</f>
        <v>2</v>
      </c>
      <c r="AC163" s="24">
        <f>IF(AC$8="Bayern",SUMIFS(Erl.Gögn!$I$2:$I$30,Erl.Gögn!$E$2:$E$30,$A163,Erl.Gögn!$A$2:$A$30,AC$207),IF(AC$8="Allianz",SUMIFS(Erl.Gögn!$I$2:$I$30,Erl.Gögn!$E$2:$E$30,$A163,Erl.Gögn!$A$2:$A$30,AC$207),SUMIFS(Gögn!$J$2:$J$11876,Gögn!$F$2:$F$11876,$A163,Gögn!$A$2:$A$11876,AC$207)))</f>
        <v>0</v>
      </c>
      <c r="AD163" s="24">
        <f>IF(AD$8="Bayern",SUMIFS(Erl.Gögn!$I$2:$I$30,Erl.Gögn!$E$2:$E$30,$A163,Erl.Gögn!$A$2:$A$30,AD$207),IF(AD$8="Allianz",SUMIFS(Erl.Gögn!$I$2:$I$30,Erl.Gögn!$E$2:$E$30,$A163,Erl.Gögn!$A$2:$A$30,AD$207),SUMIFS(Gögn!$J$2:$J$11876,Gögn!$F$2:$F$11876,$A163,Gögn!$A$2:$A$11876,AD$207)))</f>
        <v>151</v>
      </c>
      <c r="AE163" s="24">
        <f>IF(AE$8="Bayern",SUMIFS(Erl.Gögn!$I$2:$I$30,Erl.Gögn!$E$2:$E$30,$A163,Erl.Gögn!$A$2:$A$30,AE$207),IF(AE$8="Allianz",SUMIFS(Erl.Gögn!$I$2:$I$30,Erl.Gögn!$E$2:$E$30,$A163,Erl.Gögn!$A$2:$A$30,AE$207),SUMIFS(Gögn!$J$2:$J$11876,Gögn!$F$2:$F$11876,$A163,Gögn!$A$2:$A$11876,AE$207)))</f>
        <v>310</v>
      </c>
      <c r="AF163" s="24">
        <f>IF(AF$8="Bayern",SUMIFS(Erl.Gögn!$I$2:$I$30,Erl.Gögn!$E$2:$E$30,$A163,Erl.Gögn!$A$2:$A$30,AF$207),IF(AF$8="Allianz",SUMIFS(Erl.Gögn!$I$2:$I$30,Erl.Gögn!$E$2:$E$30,$A163,Erl.Gögn!$A$2:$A$30,AF$207),SUMIFS(Gögn!$J$2:$J$11876,Gögn!$F$2:$F$11876,$A163,Gögn!$A$2:$A$11876,AF$207)))</f>
        <v>67</v>
      </c>
      <c r="AG163" s="24">
        <f>IF(AG$8="Bayern",SUMIFS(Erl.Gögn!$I$2:$I$30,Erl.Gögn!$E$2:$E$30,$A163,Erl.Gögn!$A$2:$A$30,AG$207),IF(AG$8="Allianz",SUMIFS(Erl.Gögn!$I$2:$I$30,Erl.Gögn!$E$2:$E$30,$A163,Erl.Gögn!$A$2:$A$30,AG$207),SUMIFS(Gögn!$J$2:$J$11876,Gögn!$F$2:$F$11876,$A163,Gögn!$A$2:$A$11876,AG$207)))</f>
        <v>6</v>
      </c>
      <c r="AH163" s="24">
        <f>IF(AH$8="Bayern",SUMIFS(Erl.Gögn!$I$2:$I$30,Erl.Gögn!$E$2:$E$30,$A163,Erl.Gögn!$A$2:$A$30,AH$207),IF(AH$8="Allianz",SUMIFS(Erl.Gögn!$I$2:$I$30,Erl.Gögn!$E$2:$E$30,$A163,Erl.Gögn!$A$2:$A$30,AH$207),SUMIFS(Gögn!$J$2:$J$11876,Gögn!$F$2:$F$11876,$A163,Gögn!$A$2:$A$11876,AH$207)))</f>
        <v>5</v>
      </c>
      <c r="AI163" s="24">
        <f>IF(AI$8="Bayern",SUMIFS(Erl.Gögn!$I$2:$I$30,Erl.Gögn!$E$2:$E$30,$A163,Erl.Gögn!$A$2:$A$30,AI$207),IF(AI$8="Allianz",SUMIFS(Erl.Gögn!$I$2:$I$30,Erl.Gögn!$E$2:$E$30,$A163,Erl.Gögn!$A$2:$A$30,AI$207),SUMIFS(Gögn!$J$2:$J$11876,Gögn!$F$2:$F$11876,$A163,Gögn!$A$2:$A$11876,AI$207)))</f>
        <v>17</v>
      </c>
      <c r="AJ163" s="24">
        <f>IF(AJ$8="Bayern",SUMIFS(Erl.Gögn!$I$2:$I$30,Erl.Gögn!$E$2:$E$30,$A163,Erl.Gögn!$A$2:$A$30,AJ$207),IF(AJ$8="Allianz",SUMIFS(Erl.Gögn!$I$2:$I$30,Erl.Gögn!$E$2:$E$30,$A163,Erl.Gögn!$A$2:$A$30,AJ$207),SUMIFS(Gögn!$J$2:$J$11876,Gögn!$F$2:$F$11876,$A163,Gögn!$A$2:$A$11876,AJ$207)))</f>
        <v>151</v>
      </c>
      <c r="AK163" s="24">
        <f>IF(AK$8="Bayern",SUMIFS(Erl.Gögn!$I$2:$I$30,Erl.Gögn!$E$2:$E$30,$A163,Erl.Gögn!$A$2:$A$30,AK$207),IF(AK$8="Allianz",SUMIFS(Erl.Gögn!$I$2:$I$30,Erl.Gögn!$E$2:$E$30,$A163,Erl.Gögn!$A$2:$A$30,AK$207),SUMIFS(Gögn!$J$2:$J$11876,Gögn!$F$2:$F$11876,$A163,Gögn!$A$2:$A$11876,AK$207)))</f>
        <v>6</v>
      </c>
      <c r="AL163" s="24">
        <f>IF(AL$8="Bayern",SUMIFS(Erl.Gögn!$I$2:$I$30,Erl.Gögn!$E$2:$E$30,$A163,Erl.Gögn!$A$2:$A$30,AL$207),IF(AL$8="Allianz",SUMIFS(Erl.Gögn!$I$2:$I$30,Erl.Gögn!$E$2:$E$30,$A163,Erl.Gögn!$A$2:$A$30,AL$207),SUMIFS(Gögn!$J$2:$J$11876,Gögn!$F$2:$F$11876,$A163,Gögn!$A$2:$A$11876,AL$207)))</f>
        <v>45</v>
      </c>
      <c r="AM163" s="24">
        <f>IF(AM$8="Bayern",SUMIFS(Erl.Gögn!$I$2:$I$30,Erl.Gögn!$E$2:$E$30,$A163,Erl.Gögn!$A$2:$A$30,AM$207),IF(AM$8="Allianz",SUMIFS(Erl.Gögn!$I$2:$I$30,Erl.Gögn!$E$2:$E$30,$A163,Erl.Gögn!$A$2:$A$30,AM$207),SUMIFS(Gögn!$J$2:$J$11876,Gögn!$F$2:$F$11876,$A163,Gögn!$A$2:$A$11876,AM$207)))</f>
        <v>18</v>
      </c>
      <c r="AN163" s="24">
        <f>IF(AN$8="Bayern",SUMIFS(Erl.Gögn!$I$2:$I$30,Erl.Gögn!$E$2:$E$30,$A163,Erl.Gögn!$A$2:$A$30,AN$207),IF(AN$8="Allianz",SUMIFS(Erl.Gögn!$I$2:$I$30,Erl.Gögn!$E$2:$E$30,$A163,Erl.Gögn!$A$2:$A$30,AN$207),SUMIFS(Gögn!$J$2:$J$11876,Gögn!$F$2:$F$11876,$A163,Gögn!$A$2:$A$11876,AN$207)))</f>
        <v>12</v>
      </c>
      <c r="AO163" s="24">
        <f>IF(AO$8="Bayern",SUMIFS(Erl.Gögn!$I$2:$I$30,Erl.Gögn!$E$2:$E$30,$A163,Erl.Gögn!$A$2:$A$30,AO$207),IF(AO$8="Allianz",SUMIFS(Erl.Gögn!$I$2:$I$30,Erl.Gögn!$E$2:$E$30,$A163,Erl.Gögn!$A$2:$A$30,AO$207),SUMIFS(Gögn!$J$2:$J$11876,Gögn!$F$2:$F$11876,$A163,Gögn!$A$2:$A$11876,AO$207)))</f>
        <v>3</v>
      </c>
      <c r="AP163" s="24">
        <f>IF(AP$8="Bayern",SUMIFS(Erl.Gögn!$I$2:$I$30,Erl.Gögn!$E$2:$E$30,$A163,Erl.Gögn!$A$2:$A$30,AP$207),IF(AP$8="Allianz",SUMIFS(Erl.Gögn!$I$2:$I$30,Erl.Gögn!$E$2:$E$30,$A163,Erl.Gögn!$A$2:$A$30,AP$207),SUMIFS(Gögn!$J$2:$J$11876,Gögn!$F$2:$F$11876,$A163,Gögn!$A$2:$A$11876,AP$207)))</f>
        <v>0</v>
      </c>
      <c r="AQ163" s="24">
        <f>IF(AQ$8="Bayern",SUMIFS(Erl.Gögn!$I$2:$I$30,Erl.Gögn!$E$2:$E$30,$A163,Erl.Gögn!$A$2:$A$30,AQ$207),IF(AQ$8="Allianz",SUMIFS(Erl.Gögn!$I$2:$I$30,Erl.Gögn!$E$2:$E$30,$A163,Erl.Gögn!$A$2:$A$30,AQ$207),SUMIFS(Gögn!$J$2:$J$11876,Gögn!$F$2:$F$11876,$A163,Gögn!$A$2:$A$11876,AQ$207)))</f>
        <v>51</v>
      </c>
      <c r="AR163" s="24">
        <f>IF(AR$8="Bayern",SUMIFS(Erl.Gögn!$I$2:$I$30,Erl.Gögn!$E$2:$E$30,$A163,Erl.Gögn!$A$2:$A$30,AR$207),IF(AR$8="Allianz",SUMIFS(Erl.Gögn!$I$2:$I$30,Erl.Gögn!$E$2:$E$30,$A163,Erl.Gögn!$A$2:$A$30,AR$207),SUMIFS(Gögn!$J$2:$J$11876,Gögn!$F$2:$F$11876,$A163,Gögn!$A$2:$A$11876,AR$207)))</f>
        <v>75</v>
      </c>
      <c r="AS163" s="24">
        <f>IF(AS$8="Bayern",SUMIFS(Erl.Gögn!$I$2:$I$30,Erl.Gögn!$E$2:$E$30,$A163,Erl.Gögn!$A$2:$A$30,AS$207),IF(AS$8="Allianz",SUMIFS(Erl.Gögn!$I$2:$I$30,Erl.Gögn!$E$2:$E$30,$A163,Erl.Gögn!$A$2:$A$30,AS$207),SUMIFS(Gögn!$J$2:$J$11876,Gögn!$F$2:$F$11876,$A163,Gögn!$A$2:$A$11876,AS$207)))</f>
        <v>235</v>
      </c>
      <c r="AT163" s="24">
        <f>IF(AT$8="Bayern",SUMIFS(Erl.Gögn!$I$2:$I$30,Erl.Gögn!$E$2:$E$30,$A163,Erl.Gögn!$A$2:$A$30,AT$207),IF(AT$8="Allianz",SUMIFS(Erl.Gögn!$I$2:$I$30,Erl.Gögn!$E$2:$E$30,$A163,Erl.Gögn!$A$2:$A$30,AT$207),SUMIFS(Gögn!$J$2:$J$11876,Gögn!$F$2:$F$11876,$A163,Gögn!$A$2:$A$11876,AT$207)))</f>
        <v>516</v>
      </c>
      <c r="AU163" s="24">
        <f>IF(AU$8="Bayern",SUMIFS(Erl.Gögn!$I$2:$I$30,Erl.Gögn!$E$2:$E$30,$A163,Erl.Gögn!$A$2:$A$30,AU$207),IF(AU$8="Allianz",SUMIFS(Erl.Gögn!$I$2:$I$30,Erl.Gögn!$E$2:$E$30,$A163,Erl.Gögn!$A$2:$A$30,AU$207),SUMIFS(Gögn!$J$2:$J$11876,Gögn!$F$2:$F$11876,$A163,Gögn!$A$2:$A$11876,AU$207)))</f>
        <v>1</v>
      </c>
      <c r="AV163" s="24">
        <f>IF(AV$8="Bayern",SUMIFS(Erl.Gögn!$I$2:$I$30,Erl.Gögn!$E$2:$E$30,$A163,Erl.Gögn!$A$2:$A$30,AV$207),IF(AV$8="Allianz",SUMIFS(Erl.Gögn!$I$2:$I$30,Erl.Gögn!$E$2:$E$30,$A163,Erl.Gögn!$A$2:$A$30,AV$207),SUMIFS(Gögn!$J$2:$J$11876,Gögn!$F$2:$F$11876,$A163,Gögn!$A$2:$A$11876,AV$207)))</f>
        <v>155</v>
      </c>
      <c r="AW163" s="24">
        <f>IF(AW$8="Bayern",SUMIFS(Erl.Gögn!$I$2:$I$30,Erl.Gögn!$E$2:$E$30,$A163,Erl.Gögn!$A$2:$A$30,AW$207),IF(AW$8="Allianz",SUMIFS(Erl.Gögn!$I$2:$I$30,Erl.Gögn!$E$2:$E$30,$A163,Erl.Gögn!$A$2:$A$30,AW$207),SUMIFS(Gögn!$J$2:$J$11876,Gögn!$F$2:$F$11876,$A163,Gögn!$A$2:$A$11876,AW$207)))</f>
        <v>0</v>
      </c>
      <c r="AX163" s="24">
        <f>IF(AX$8="Bayern",SUMIFS(Erl.Gögn!$I$2:$I$30,Erl.Gögn!$E$2:$E$30,$A163,Erl.Gögn!$A$2:$A$30,AX$207),IF(AX$8="Allianz",SUMIFS(Erl.Gögn!$I$2:$I$30,Erl.Gögn!$E$2:$E$30,$A163,Erl.Gögn!$A$2:$A$30,AX$207),SUMIFS(Gögn!$J$2:$J$11876,Gögn!$F$2:$F$11876,$A163,Gögn!$A$2:$A$11876,AX$207)))</f>
        <v>63</v>
      </c>
      <c r="AY163" s="24">
        <f>IF(AY$8="Bayern",SUMIFS(Erl.Gögn!$I$2:$I$30,Erl.Gögn!$E$2:$E$30,$A163,Erl.Gögn!$A$2:$A$30,AY$207),IF(AY$8="Allianz",SUMIFS(Erl.Gögn!$I$2:$I$30,Erl.Gögn!$E$2:$E$30,$A163,Erl.Gögn!$A$2:$A$30,AY$207),SUMIFS(Gögn!$J$2:$J$11876,Gögn!$F$2:$F$11876,$A163,Gögn!$A$2:$A$11876,AY$207)))</f>
        <v>36</v>
      </c>
      <c r="AZ163" s="24">
        <f>IF(AZ$8="Bayern",SUMIFS(Erl.Gögn!$I$2:$I$30,Erl.Gögn!$E$2:$E$30,$A163,Erl.Gögn!$A$2:$A$30,AZ$207),IF(AZ$8="Allianz",SUMIFS(Erl.Gögn!$I$2:$I$30,Erl.Gögn!$E$2:$E$30,$A163,Erl.Gögn!$A$2:$A$30,AZ$207),SUMIFS(Gögn!$J$2:$J$11876,Gögn!$F$2:$F$11876,$A163,Gögn!$A$2:$A$11876,AZ$207)))</f>
        <v>8</v>
      </c>
      <c r="BA163" s="24">
        <f>IF(BA$8="Bayern",SUMIFS(Erl.Gögn!$I$2:$I$30,Erl.Gögn!$E$2:$E$30,$A163,Erl.Gögn!$A$2:$A$30,BA$207),IF(BA$8="Allianz",SUMIFS(Erl.Gögn!$I$2:$I$30,Erl.Gögn!$E$2:$E$30,$A163,Erl.Gögn!$A$2:$A$30,BA$207),SUMIFS(Gögn!$J$2:$J$11876,Gögn!$F$2:$F$11876,$A163,Gögn!$A$2:$A$11876,BA$207)))</f>
        <v>1</v>
      </c>
      <c r="BB163" s="24">
        <f>IF(BB$8="Bayern",SUMIFS(Erl.Gögn!$I$2:$I$30,Erl.Gögn!$E$2:$E$30,$A163,Erl.Gögn!$A$2:$A$30,BB$207),IF(BB$8="Allianz",SUMIFS(Erl.Gögn!$I$2:$I$30,Erl.Gögn!$E$2:$E$30,$A163,Erl.Gögn!$A$2:$A$30,BB$207),SUMIFS(Gögn!$J$2:$J$11876,Gögn!$F$2:$F$11876,$A163,Gögn!$A$2:$A$11876,BB$207)))</f>
        <v>28</v>
      </c>
      <c r="BC163" s="24">
        <f>IF(BC$8="Bayern",SUMIFS(Erl.Gögn!$I$2:$I$30,Erl.Gögn!$E$2:$E$30,$A163,Erl.Gögn!$A$2:$A$30,BC$207),IF(BC$8="Allianz",SUMIFS(Erl.Gögn!$I$2:$I$30,Erl.Gögn!$E$2:$E$30,$A163,Erl.Gögn!$A$2:$A$30,BC$207),SUMIFS(Gögn!$J$2:$J$11876,Gögn!$F$2:$F$11876,$A163,Gögn!$A$2:$A$11876,BC$207)))</f>
        <v>92</v>
      </c>
      <c r="BD163" s="24">
        <f>IF(BD$8="Bayern",SUMIFS(Erl.Gögn!$I$2:$I$30,Erl.Gögn!$E$2:$E$30,$A163,Erl.Gögn!$A$2:$A$30,BD$207),IF(BD$8="Allianz",SUMIFS(Erl.Gögn!$I$2:$I$30,Erl.Gögn!$E$2:$E$30,$A163,Erl.Gögn!$A$2:$A$30,BD$207),SUMIFS(Gögn!$J$2:$J$11876,Gögn!$F$2:$F$11876,$A163,Gögn!$A$2:$A$11876,BD$207)))</f>
        <v>1035</v>
      </c>
      <c r="BE163" s="24">
        <f>IF(BE$8="Bayern",SUMIFS(Erl.Gögn!$I$2:$I$30,Erl.Gögn!$E$2:$E$30,$A163,Erl.Gögn!$A$2:$A$30,BE$207),IF(BE$8="Allianz",SUMIFS(Erl.Gögn!$I$2:$I$30,Erl.Gögn!$E$2:$E$30,$A163,Erl.Gögn!$A$2:$A$30,BE$207),SUMIFS(Gögn!$J$2:$J$11876,Gögn!$F$2:$F$11876,$A163,Gögn!$A$2:$A$11876,BE$207)))</f>
        <v>54</v>
      </c>
      <c r="BF163" s="24">
        <f>IF(BF$8="Bayern",SUMIFS(Erl.Gögn!$I$2:$I$30,Erl.Gögn!$E$2:$E$30,$A163,Erl.Gögn!$A$2:$A$30,BF$207),IF(BF$8="Allianz",SUMIFS(Erl.Gögn!$I$2:$I$30,Erl.Gögn!$E$2:$E$30,$A163,Erl.Gögn!$A$2:$A$30,BF$207),SUMIFS(Gögn!$J$2:$J$11876,Gögn!$F$2:$F$11876,$A163,Gögn!$A$2:$A$11876,BF$207)))</f>
        <v>25</v>
      </c>
      <c r="BG163" s="24">
        <f>IF(BG$8="Bayern",SUMIFS(Erl.Gögn!$I$2:$I$30,Erl.Gögn!$E$2:$E$30,$A163,Erl.Gögn!$A$2:$A$30,BG$207),IF(BG$8="Allianz",SUMIFS(Erl.Gögn!$I$2:$I$30,Erl.Gögn!$E$2:$E$30,$A163,Erl.Gögn!$A$2:$A$30,BG$207),SUMIFS(Gögn!$J$2:$J$11876,Gögn!$F$2:$F$11876,$A163,Gögn!$A$2:$A$11876,BG$207)))</f>
        <v>141</v>
      </c>
      <c r="BH163" s="24">
        <f>IF(BH$8="Bayern",SUMIFS(Erl.Gögn!$I$2:$I$30,Erl.Gögn!$E$2:$E$30,$A163,Erl.Gögn!$A$2:$A$30,BH$207),IF(BH$8="Allianz",SUMIFS(Erl.Gögn!$I$2:$I$30,Erl.Gögn!$E$2:$E$30,$A163,Erl.Gögn!$A$2:$A$30,BH$207),SUMIFS(Gögn!$J$2:$J$11876,Gögn!$F$2:$F$11876,$A163,Gögn!$A$2:$A$11876,BH$207)))</f>
        <v>57</v>
      </c>
      <c r="BI163" s="24">
        <f>IF(BI$8="Bayern",SUMIFS(Erl.Gögn!$I$2:$I$30,Erl.Gögn!$E$2:$E$30,$A163,Erl.Gögn!$A$2:$A$30,BI$207),IF(BI$8="Allianz",SUMIFS(Erl.Gögn!$I$2:$I$30,Erl.Gögn!$E$2:$E$30,$A163,Erl.Gögn!$A$2:$A$30,BI$207),SUMIFS(Gögn!$J$2:$J$11876,Gögn!$F$2:$F$11876,$A163,Gögn!$A$2:$A$11876,BI$207)))</f>
        <v>1</v>
      </c>
      <c r="BJ163" s="24">
        <f>IF(BJ$8="Bayern",SUMIFS(Erl.Gögn!$I$2:$I$30,Erl.Gögn!$E$2:$E$30,$A163,Erl.Gögn!$A$2:$A$30,BJ$207),IF(BJ$8="Allianz",SUMIFS(Erl.Gögn!$I$2:$I$30,Erl.Gögn!$E$2:$E$30,$A163,Erl.Gögn!$A$2:$A$30,BJ$207),SUMIFS(Gögn!$J$2:$J$11876,Gögn!$F$2:$F$11876,$A163,Gögn!$A$2:$A$11876,BJ$207)))</f>
        <v>13</v>
      </c>
      <c r="BK163" s="24">
        <f>IF(BK$8="Bayern",SUMIFS(Erl.Gögn!$I$2:$I$30,Erl.Gögn!$E$2:$E$30,$A163,Erl.Gögn!$A$2:$A$30,BK$207),IF(BK$8="Allianz",SUMIFS(Erl.Gögn!$I$2:$I$30,Erl.Gögn!$E$2:$E$30,$A163,Erl.Gögn!$A$2:$A$30,BK$207),SUMIFS(Gögn!$J$2:$J$11876,Gögn!$F$2:$F$11876,$A163,Gögn!$A$2:$A$11876,BK$207)))</f>
        <v>21</v>
      </c>
      <c r="BL163" s="24">
        <f>IF(BL$8="Bayern",SUMIFS(Erl.Gögn!$I$2:$I$30,Erl.Gögn!$E$2:$E$30,$A163,Erl.Gögn!$A$2:$A$30,BL$207),IF(BL$8="Allianz",SUMIFS(Erl.Gögn!$I$2:$I$30,Erl.Gögn!$E$2:$E$30,$A163,Erl.Gögn!$A$2:$A$30,BL$207),SUMIFS(Gögn!$J$2:$J$11876,Gögn!$F$2:$F$11876,$A163,Gögn!$A$2:$A$11876,BL$207)))</f>
        <v>135</v>
      </c>
      <c r="BM163" s="24">
        <f>IF(BM$8="Bayern",SUMIFS(Erl.Gögn!$I$2:$I$30,Erl.Gögn!$E$2:$E$30,$A163,Erl.Gögn!$A$2:$A$30,BM$207),IF(BM$8="Allianz",SUMIFS(Erl.Gögn!$I$2:$I$30,Erl.Gögn!$E$2:$E$30,$A163,Erl.Gögn!$A$2:$A$30,BM$207),SUMIFS(Gögn!$J$2:$J$11876,Gögn!$F$2:$F$11876,$A163,Gögn!$A$2:$A$11876,BM$207)))</f>
        <v>13</v>
      </c>
      <c r="BN163" s="24">
        <f>IF(BN$8="Bayern",SUMIFS(Erl.Gögn!$I$2:$I$30,Erl.Gögn!$E$2:$E$30,$A163,Erl.Gögn!$A$2:$A$30,BN$207),IF(BN$8="Allianz",SUMIFS(Erl.Gögn!$I$2:$I$30,Erl.Gögn!$E$2:$E$30,$A163,Erl.Gögn!$A$2:$A$30,BN$207),SUMIFS(Gögn!$J$2:$J$11876,Gögn!$F$2:$F$11876,$A163,Gögn!$A$2:$A$11876,BN$207)))</f>
        <v>13</v>
      </c>
      <c r="BO163" s="24">
        <f>IF(BO$8="Bayern",SUMIFS(Erl.Gögn!$I$2:$I$30,Erl.Gögn!$E$2:$E$30,$A163,Erl.Gögn!$A$2:$A$30,BO$207),IF(BO$8="Allianz",SUMIFS(Erl.Gögn!$I$2:$I$30,Erl.Gögn!$E$2:$E$30,$A163,Erl.Gögn!$A$2:$A$30,BO$207),SUMIFS(Gögn!$J$2:$J$11876,Gögn!$F$2:$F$11876,$A163,Gögn!$A$2:$A$11876,BO$207)))</f>
        <v>3</v>
      </c>
      <c r="BP163" s="24">
        <f>IF(BP$8="Bayern",SUMIFS(Erl.Gögn!$I$2:$I$30,Erl.Gögn!$E$2:$E$30,$A163,Erl.Gögn!$A$2:$A$30,BP$207),IF(BP$8="Allianz",SUMIFS(Erl.Gögn!$I$2:$I$30,Erl.Gögn!$E$2:$E$30,$A163,Erl.Gögn!$A$2:$A$30,BP$207),SUMIFS(Gögn!$J$2:$J$11876,Gögn!$F$2:$F$11876,$A163,Gögn!$A$2:$A$11876,BP$207)))</f>
        <v>1</v>
      </c>
      <c r="BQ163" s="24">
        <f>IF(BQ$8="Bayern",SUMIFS(Erl.Gögn!$I$2:$I$30,Erl.Gögn!$E$2:$E$30,$A163,Erl.Gögn!$A$2:$A$30,BQ$207),IF(BQ$8="Allianz",SUMIFS(Erl.Gögn!$I$2:$I$30,Erl.Gögn!$E$2:$E$30,$A163,Erl.Gögn!$A$2:$A$30,BQ$207),SUMIFS(Gögn!$J$2:$J$11876,Gögn!$F$2:$F$11876,$A163,Gögn!$A$2:$A$11876,BQ$207)))</f>
        <v>1</v>
      </c>
      <c r="BR163" s="24">
        <f>IF(BR$8="Bayern",SUMIFS(Erl.Gögn!$I$2:$I$30,Erl.Gögn!$E$2:$E$30,$A163,Erl.Gögn!$A$2:$A$30,BR$207),IF(BR$8="Allianz",SUMIFS(Erl.Gögn!$I$2:$I$30,Erl.Gögn!$E$2:$E$30,$A163,Erl.Gögn!$A$2:$A$30,BR$207),SUMIFS(Gögn!$J$2:$J$11876,Gögn!$F$2:$F$11876,$A163,Gögn!$A$2:$A$11876,BR$207)))</f>
        <v>0</v>
      </c>
      <c r="BS163" s="24">
        <f>IF(BS$8="Bayern",SUMIFS(Erl.Gögn!$I$2:$I$30,Erl.Gögn!$E$2:$E$30,$A163,Erl.Gögn!$A$2:$A$30,BS$207),IF(BS$8="Allianz",SUMIFS(Erl.Gögn!$I$2:$I$30,Erl.Gögn!$E$2:$E$30,$A163,Erl.Gögn!$A$2:$A$30,BS$207),SUMIFS(Gögn!$J$2:$J$11876,Gögn!$F$2:$F$11876,$A163,Gögn!$A$2:$A$11876,BS$207)))</f>
        <v>17</v>
      </c>
      <c r="BT163" s="24">
        <f>IF(BT$8="Bayern",SUMIFS(Erl.Gögn!$I$2:$I$30,Erl.Gögn!$E$2:$E$30,$A163,Erl.Gögn!$A$2:$A$30,BT$207),IF(BT$8="Allianz",SUMIFS(Erl.Gögn!$I$2:$I$30,Erl.Gögn!$E$2:$E$30,$A163,Erl.Gögn!$A$2:$A$30,BT$207),SUMIFS(Gögn!$J$2:$J$11876,Gögn!$F$2:$F$11876,$A163,Gögn!$A$2:$A$11876,BT$207)))</f>
        <v>105</v>
      </c>
      <c r="BU163" s="24">
        <f>IF(BU$8="Bayern",SUMIFS(Erl.Gögn!$I$2:$I$30,Erl.Gögn!$E$2:$E$30,$A163,Erl.Gögn!$A$2:$A$30,BU$207),IF(BU$8="Allianz",SUMIFS(Erl.Gögn!$I$2:$I$30,Erl.Gögn!$E$2:$E$30,$A163,Erl.Gögn!$A$2:$A$30,BU$207),SUMIFS(Gögn!$J$2:$J$11876,Gögn!$F$2:$F$11876,$A163,Gögn!$A$2:$A$11876,BU$207)))</f>
        <v>7</v>
      </c>
      <c r="BV163" s="24">
        <f>IF(BV$8="Bayern",SUMIFS(Erl.Gögn!$I$2:$I$30,Erl.Gögn!$E$2:$E$30,$A163,Erl.Gögn!$A$2:$A$30,BV$207),IF(BV$8="Allianz",SUMIFS(Erl.Gögn!$I$2:$I$30,Erl.Gögn!$E$2:$E$30,$A163,Erl.Gögn!$A$2:$A$30,BV$207),SUMIFS(Gögn!$J$2:$J$11876,Gögn!$F$2:$F$11876,$A163,Gögn!$A$2:$A$11876,BV$207)))</f>
        <v>52</v>
      </c>
      <c r="BW163" s="24">
        <f>IF(BW$8="Bayern",SUMIFS(Erl.Gögn!$I$2:$I$30,Erl.Gögn!$E$2:$E$30,$A163,Erl.Gögn!$A$2:$A$30,BW$207),IF(BW$8="Allianz",SUMIFS(Erl.Gögn!$I$2:$I$30,Erl.Gögn!$E$2:$E$30,$A163,Erl.Gögn!$A$2:$A$30,BW$207),SUMIFS(Gögn!$J$2:$J$11876,Gögn!$F$2:$F$11876,$A163,Gögn!$A$2:$A$11876,BW$207)))</f>
        <v>45</v>
      </c>
      <c r="BX163" s="24">
        <f>IF(BX$8="Bayern",SUMIFS(Erl.Gögn!$I$2:$I$30,Erl.Gögn!$E$2:$E$30,$A163,Erl.Gögn!$A$2:$A$30,BX$207),IF(BX$8="Allianz",SUMIFS(Erl.Gögn!$I$2:$I$30,Erl.Gögn!$E$2:$E$30,$A163,Erl.Gögn!$A$2:$A$30,BX$207),SUMIFS(Gögn!$J$2:$J$11876,Gögn!$F$2:$F$11876,$A163,Gögn!$A$2:$A$11876,BX$207)))</f>
        <v>2</v>
      </c>
      <c r="BY163" s="24">
        <f>IF(BY$8="Bayern",SUMIFS(Erl.Gögn!$I$2:$I$30,Erl.Gögn!$E$2:$E$30,$A163,Erl.Gögn!$A$2:$A$30,BY$207),IF(BY$8="Allianz",SUMIFS(Erl.Gögn!$I$2:$I$30,Erl.Gögn!$E$2:$E$30,$A163,Erl.Gögn!$A$2:$A$30,BY$207),SUMIFS(Gögn!$J$2:$J$11876,Gögn!$F$2:$F$11876,$A163,Gögn!$A$2:$A$11876,BY$207)))</f>
        <v>161</v>
      </c>
      <c r="BZ163" s="24">
        <f>IF(BZ$8="Bayern",SUMIFS(Erl.Gögn!$I$2:$I$30,Erl.Gögn!$E$2:$E$30,$A163,Erl.Gögn!$A$2:$A$30,BZ$207),IF(BZ$8="Allianz",SUMIFS(Erl.Gögn!$I$2:$I$30,Erl.Gögn!$E$2:$E$30,$A163,Erl.Gögn!$A$2:$A$30,BZ$207),SUMIFS(Gögn!$J$2:$J$11876,Gögn!$F$2:$F$11876,$A163,Gögn!$A$2:$A$11876,BZ$207)))</f>
        <v>258</v>
      </c>
      <c r="CA163" s="24">
        <f>IF(CA$8="Bayern",SUMIFS(Erl.Gögn!$I$2:$I$30,Erl.Gögn!$E$2:$E$30,$A163,Erl.Gögn!$A$2:$A$30,CA$207),IF(CA$8="Allianz",SUMIFS(Erl.Gögn!$I$2:$I$30,Erl.Gögn!$E$2:$E$30,$A163,Erl.Gögn!$A$2:$A$30,CA$207),SUMIFS(Gögn!$J$2:$J$11876,Gögn!$F$2:$F$11876,$A163,Gögn!$A$2:$A$11876,CA$207)))</f>
        <v>11</v>
      </c>
      <c r="CB163" s="24">
        <f>IF(CB$8="Bayern",SUMIFS(Erl.Gögn!$I$2:$I$30,Erl.Gögn!$E$2:$E$30,$A163,Erl.Gögn!$A$2:$A$30,CB$207),IF(CB$8="Allianz",SUMIFS(Erl.Gögn!$I$2:$I$30,Erl.Gögn!$E$2:$E$30,$A163,Erl.Gögn!$A$2:$A$30,CB$207),SUMIFS(Gögn!$J$2:$J$11876,Gögn!$F$2:$F$11876,$A163,Gögn!$A$2:$A$11876,CB$207)))</f>
        <v>12</v>
      </c>
      <c r="CC163" s="24">
        <f>IF(CC$8="Bayern",SUMIFS(Erl.Gögn!$I$2:$I$30,Erl.Gögn!$E$2:$E$30,$A163,Erl.Gögn!$A$2:$A$30,CC$207),IF(CC$8="Allianz",SUMIFS(Erl.Gögn!$I$2:$I$30,Erl.Gögn!$E$2:$E$30,$A163,Erl.Gögn!$A$2:$A$30,CC$207),SUMIFS(Gögn!$J$2:$J$11876,Gögn!$F$2:$F$11876,$A163,Gögn!$A$2:$A$11876,CC$207)))</f>
        <v>184</v>
      </c>
      <c r="CD163" s="24">
        <f>IF(CD$8="Bayern",SUMIFS(Erl.Gögn!$I$2:$I$30,Erl.Gögn!$E$2:$E$30,$A163,Erl.Gögn!$A$2:$A$30,CD$207),IF(CD$8="Allianz",SUMIFS(Erl.Gögn!$I$2:$I$30,Erl.Gögn!$E$2:$E$30,$A163,Erl.Gögn!$A$2:$A$30,CD$207),SUMIFS(Gögn!$J$2:$J$11876,Gögn!$F$2:$F$11876,$A163,Gögn!$A$2:$A$11876,CD$207)))</f>
        <v>140</v>
      </c>
    </row>
    <row r="164" spans="1:82" ht="15" customHeight="1">
      <c r="A164" s="5" t="s">
        <v>465</v>
      </c>
      <c r="B164" s="5"/>
      <c r="C164" s="25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</row>
    <row r="165" spans="1:82" ht="15" customHeight="1">
      <c r="A165" s="5" t="s">
        <v>80</v>
      </c>
      <c r="B165" s="5"/>
      <c r="C165" s="23" t="s">
        <v>81</v>
      </c>
      <c r="D165" s="24">
        <f>IFERROR(SUMPRODUCT(E165:CD165,$E$18:$CD$18)/SUM($E$18:$CD$18),"")</f>
        <v>73.591585821441484</v>
      </c>
      <c r="E165" s="24">
        <f>SUMIFS(Gögn!$K$2:$K$11876,Gögn!$F$2:$F$11876,$A165,Gögn!$A$2:$A$11876,E$207)</f>
        <v>75.5</v>
      </c>
      <c r="F165" s="24">
        <f>SUMIFS(Gögn!$K$2:$K$11876,Gögn!$F$2:$F$11876,$A165,Gögn!$A$2:$A$11876,F$207)</f>
        <v>97.5</v>
      </c>
      <c r="G165" s="24">
        <f>SUMIFS(Gögn!$K$2:$K$11876,Gögn!$F$2:$F$11876,$A165,Gögn!$A$2:$A$11876,G$207)</f>
        <v>94.6</v>
      </c>
      <c r="H165" s="24">
        <f>SUMIFS(Gögn!$K$2:$K$11876,Gögn!$F$2:$F$11876,$A165,Gögn!$A$2:$A$11876,H$207)</f>
        <v>100</v>
      </c>
      <c r="I165" s="24">
        <f>SUMIFS(Gögn!$K$2:$K$11876,Gögn!$F$2:$F$11876,$A165,Gögn!$A$2:$A$11876,I$207)</f>
        <v>97.8</v>
      </c>
      <c r="J165" s="24">
        <f>SUMIFS(Gögn!$K$2:$K$11876,Gögn!$F$2:$F$11876,$A165,Gögn!$A$2:$A$11876,J$207)</f>
        <v>100</v>
      </c>
      <c r="K165" s="24">
        <f>SUMIFS(Gögn!$K$2:$K$11876,Gögn!$F$2:$F$11876,$A165,Gögn!$A$2:$A$11876,K$207)</f>
        <v>100</v>
      </c>
      <c r="L165" s="24">
        <f>SUMIFS(Gögn!$K$2:$K$11876,Gögn!$F$2:$F$11876,$A165,Gögn!$A$2:$A$11876,L$207)</f>
        <v>98.6</v>
      </c>
      <c r="M165" s="24">
        <f>SUMIFS(Gögn!$K$2:$K$11876,Gögn!$F$2:$F$11876,$A165,Gögn!$A$2:$A$11876,M$207)</f>
        <v>100</v>
      </c>
      <c r="N165" s="24">
        <f>SUMIFS(Gögn!$K$2:$K$11876,Gögn!$F$2:$F$11876,$A165,Gögn!$A$2:$A$11876,N$207)</f>
        <v>99.9</v>
      </c>
      <c r="O165" s="24">
        <f>SUMIFS(Gögn!$K$2:$K$11876,Gögn!$F$2:$F$11876,$A165,Gögn!$A$2:$A$11876,O$207)</f>
        <v>91.6</v>
      </c>
      <c r="P165" s="24">
        <f>SUMIFS(Gögn!$K$2:$K$11876,Gögn!$F$2:$F$11876,$A165,Gögn!$A$2:$A$11876,P$207)</f>
        <v>99.1</v>
      </c>
      <c r="Q165" s="24">
        <f>SUMIFS(Gögn!$K$2:$K$11876,Gögn!$F$2:$F$11876,$A165,Gögn!$A$2:$A$11876,Q$207)</f>
        <v>98.7</v>
      </c>
      <c r="R165" s="24">
        <f>SUMIFS(Gögn!$K$2:$K$11876,Gögn!$F$2:$F$11876,$A165,Gögn!$A$2:$A$11876,R$207)</f>
        <v>97.6</v>
      </c>
      <c r="S165" s="24">
        <f>SUMIFS(Gögn!$K$2:$K$11876,Gögn!$F$2:$F$11876,$A165,Gögn!$A$2:$A$11876,S$207)</f>
        <v>100</v>
      </c>
      <c r="T165" s="24">
        <f>SUMIFS(Gögn!$K$2:$K$11876,Gögn!$F$2:$F$11876,$A165,Gögn!$A$2:$A$11876,T$207)</f>
        <v>100</v>
      </c>
      <c r="U165" s="24">
        <f>SUMIFS(Gögn!$K$2:$K$11876,Gögn!$F$2:$F$11876,$A165,Gögn!$A$2:$A$11876,U$207)</f>
        <v>100</v>
      </c>
      <c r="V165" s="24">
        <f>SUMIFS(Gögn!$K$2:$K$11876,Gögn!$F$2:$F$11876,$A165,Gögn!$A$2:$A$11876,V$207)</f>
        <v>100</v>
      </c>
      <c r="W165" s="24">
        <f>SUMIFS(Gögn!$K$2:$K$11876,Gögn!$F$2:$F$11876,$A165,Gögn!$A$2:$A$11876,W$207)</f>
        <v>100</v>
      </c>
      <c r="X165" s="24">
        <f>SUMIFS(Gögn!$K$2:$K$11876,Gögn!$F$2:$F$11876,$A165,Gögn!$A$2:$A$11876,X$207)</f>
        <v>99</v>
      </c>
      <c r="Y165" s="24">
        <f>SUMIFS(Gögn!$K$2:$K$11876,Gögn!$F$2:$F$11876,$A165,Gögn!$A$2:$A$11876,Y$207)</f>
        <v>99.5</v>
      </c>
      <c r="Z165" s="24">
        <f>SUMIFS(Gögn!$K$2:$K$11876,Gögn!$F$2:$F$11876,$A165,Gögn!$A$2:$A$11876,Z$207)</f>
        <v>100</v>
      </c>
      <c r="AA165" s="24">
        <f>SUMIFS(Gögn!$K$2:$K$11876,Gögn!$F$2:$F$11876,$A165,Gögn!$A$2:$A$11876,AA$207)</f>
        <v>99.1</v>
      </c>
      <c r="AB165" s="24">
        <f>SUMIFS(Gögn!$K$2:$K$11876,Gögn!$F$2:$F$11876,$A165,Gögn!$A$2:$A$11876,AB$207)</f>
        <v>92.5</v>
      </c>
      <c r="AC165" s="24">
        <f>SUMIFS(Gögn!$K$2:$K$11876,Gögn!$F$2:$F$11876,$A165,Gögn!$A$2:$A$11876,AC$207)</f>
        <v>100</v>
      </c>
      <c r="AD165" s="24">
        <f>SUMIFS(Gögn!$K$2:$K$11876,Gögn!$F$2:$F$11876,$A165,Gögn!$A$2:$A$11876,AD$207)</f>
        <v>91.8</v>
      </c>
      <c r="AE165" s="24">
        <f>SUMIFS(Gögn!$K$2:$K$11876,Gögn!$F$2:$F$11876,$A165,Gögn!$A$2:$A$11876,AE$207)</f>
        <v>97.6</v>
      </c>
      <c r="AF165" s="24">
        <f>SUMIFS(Gögn!$K$2:$K$11876,Gögn!$F$2:$F$11876,$A165,Gögn!$A$2:$A$11876,AF$207)</f>
        <v>99.7</v>
      </c>
      <c r="AG165" s="24">
        <f>SUMIFS(Gögn!$K$2:$K$11876,Gögn!$F$2:$F$11876,$A165,Gögn!$A$2:$A$11876,AG$207)</f>
        <v>0.95</v>
      </c>
      <c r="AH165" s="24">
        <f>SUMIFS(Gögn!$K$2:$K$11876,Gögn!$F$2:$F$11876,$A165,Gögn!$A$2:$A$11876,AH$207)</f>
        <v>0.31</v>
      </c>
      <c r="AI165" s="24">
        <f>SUMIFS(Gögn!$K$2:$K$11876,Gögn!$F$2:$F$11876,$A165,Gögn!$A$2:$A$11876,AI$207)</f>
        <v>3.82</v>
      </c>
      <c r="AJ165" s="24">
        <f>SUMIFS(Gögn!$K$2:$K$11876,Gögn!$F$2:$F$11876,$A165,Gögn!$A$2:$A$11876,AJ$207)</f>
        <v>2.71</v>
      </c>
      <c r="AK165" s="24">
        <f>SUMIFS(Gögn!$K$2:$K$11876,Gögn!$F$2:$F$11876,$A165,Gögn!$A$2:$A$11876,AK$207)</f>
        <v>3.39</v>
      </c>
      <c r="AL165" s="24">
        <f>SUMIFS(Gögn!$K$2:$K$11876,Gögn!$F$2:$F$11876,$A165,Gögn!$A$2:$A$11876,AL$207)</f>
        <v>3.02</v>
      </c>
      <c r="AM165" s="24">
        <f>SUMIFS(Gögn!$K$2:$K$11876,Gögn!$F$2:$F$11876,$A165,Gögn!$A$2:$A$11876,AM$207)</f>
        <v>1.33</v>
      </c>
      <c r="AN165" s="24">
        <f>SUMIFS(Gögn!$K$2:$K$11876,Gögn!$F$2:$F$11876,$A165,Gögn!$A$2:$A$11876,AN$207)</f>
        <v>0.73</v>
      </c>
      <c r="AO165" s="24">
        <f>SUMIFS(Gögn!$K$2:$K$11876,Gögn!$F$2:$F$11876,$A165,Gögn!$A$2:$A$11876,AO$207)</f>
        <v>0.63</v>
      </c>
      <c r="AP165" s="24">
        <f>SUMIFS(Gögn!$K$2:$K$11876,Gögn!$F$2:$F$11876,$A165,Gögn!$A$2:$A$11876,AP$207)</f>
        <v>0.67</v>
      </c>
      <c r="AQ165" s="24">
        <f>SUMIFS(Gögn!$K$2:$K$11876,Gögn!$F$2:$F$11876,$A165,Gögn!$A$2:$A$11876,AQ$207)</f>
        <v>99.09</v>
      </c>
      <c r="AR165" s="24">
        <f>SUMIFS(Gögn!$K$2:$K$11876,Gögn!$F$2:$F$11876,$A165,Gögn!$A$2:$A$11876,AR$207)</f>
        <v>97.4</v>
      </c>
      <c r="AS165" s="24">
        <f>SUMIFS(Gögn!$K$2:$K$11876,Gögn!$F$2:$F$11876,$A165,Gögn!$A$2:$A$11876,AS$207)</f>
        <v>92.79</v>
      </c>
      <c r="AT165" s="24">
        <f>SUMIFS(Gögn!$K$2:$K$11876,Gögn!$F$2:$F$11876,$A165,Gögn!$A$2:$A$11876,AT$207)</f>
        <v>95.59</v>
      </c>
      <c r="AU165" s="24">
        <f>SUMIFS(Gögn!$K$2:$K$11876,Gögn!$F$2:$F$11876,$A165,Gögn!$A$2:$A$11876,AU$207)</f>
        <v>2.1</v>
      </c>
      <c r="AV165" s="24">
        <f>SUMIFS(Gögn!$K$2:$K$11876,Gögn!$F$2:$F$11876,$A165,Gögn!$A$2:$A$11876,AV$207)</f>
        <v>8</v>
      </c>
      <c r="AW165" s="24">
        <f>SUMIFS(Gögn!$K$2:$K$11876,Gögn!$F$2:$F$11876,$A165,Gögn!$A$2:$A$11876,AW$207)</f>
        <v>0</v>
      </c>
      <c r="AX165" s="24">
        <f>SUMIFS(Gögn!$K$2:$K$11876,Gögn!$F$2:$F$11876,$A165,Gögn!$A$2:$A$11876,AX$207)</f>
        <v>45.1</v>
      </c>
      <c r="AY165" s="24">
        <f>SUMIFS(Gögn!$K$2:$K$11876,Gögn!$F$2:$F$11876,$A165,Gögn!$A$2:$A$11876,AY$207)</f>
        <v>31.6</v>
      </c>
      <c r="AZ165" s="24">
        <f>SUMIFS(Gögn!$K$2:$K$11876,Gögn!$F$2:$F$11876,$A165,Gögn!$A$2:$A$11876,AZ$207)</f>
        <v>66.599999999999994</v>
      </c>
      <c r="BA165" s="24">
        <f>SUMIFS(Gögn!$K$2:$K$11876,Gögn!$F$2:$F$11876,$A165,Gögn!$A$2:$A$11876,BA$207)</f>
        <v>1.1000000000000001</v>
      </c>
      <c r="BB165" s="24">
        <f>SUMIFS(Gögn!$K$2:$K$11876,Gögn!$F$2:$F$11876,$A165,Gögn!$A$2:$A$11876,BB$207)</f>
        <v>59</v>
      </c>
      <c r="BC165" s="24">
        <f>SUMIFS(Gögn!$K$2:$K$11876,Gögn!$F$2:$F$11876,$A165,Gögn!$A$2:$A$11876,BC$207)</f>
        <v>58</v>
      </c>
      <c r="BD165" s="24">
        <f>SUMIFS(Gögn!$K$2:$K$11876,Gögn!$F$2:$F$11876,$A165,Gögn!$A$2:$A$11876,BD$207)</f>
        <v>32</v>
      </c>
      <c r="BE165" s="24">
        <f>SUMIFS(Gögn!$K$2:$K$11876,Gögn!$F$2:$F$11876,$A165,Gögn!$A$2:$A$11876,BE$207)</f>
        <v>97.82</v>
      </c>
      <c r="BF165" s="24">
        <f>SUMIFS(Gögn!$K$2:$K$11876,Gögn!$F$2:$F$11876,$A165,Gögn!$A$2:$A$11876,BF$207)</f>
        <v>88.97</v>
      </c>
      <c r="BG165" s="24">
        <f>SUMIFS(Gögn!$K$2:$K$11876,Gögn!$F$2:$F$11876,$A165,Gögn!$A$2:$A$11876,BG$207)</f>
        <v>96.56</v>
      </c>
      <c r="BH165" s="24">
        <f>SUMIFS(Gögn!$K$2:$K$11876,Gögn!$F$2:$F$11876,$A165,Gögn!$A$2:$A$11876,BH$207)</f>
        <v>97.99</v>
      </c>
      <c r="BI165" s="24">
        <f>SUMIFS(Gögn!$K$2:$K$11876,Gögn!$F$2:$F$11876,$A165,Gögn!$A$2:$A$11876,BI$207)</f>
        <v>100</v>
      </c>
      <c r="BJ165" s="24">
        <f>SUMIFS(Gögn!$K$2:$K$11876,Gögn!$F$2:$F$11876,$A165,Gögn!$A$2:$A$11876,BJ$207)</f>
        <v>100</v>
      </c>
      <c r="BK165" s="24">
        <f>SUMIFS(Gögn!$K$2:$K$11876,Gögn!$F$2:$F$11876,$A165,Gögn!$A$2:$A$11876,BK$207)</f>
        <v>100</v>
      </c>
      <c r="BL165" s="24">
        <f>SUMIFS(Gögn!$K$2:$K$11876,Gögn!$F$2:$F$11876,$A165,Gögn!$A$2:$A$11876,BL$207)</f>
        <v>100</v>
      </c>
      <c r="BM165" s="24">
        <f>SUMIFS(Gögn!$K$2:$K$11876,Gögn!$F$2:$F$11876,$A165,Gögn!$A$2:$A$11876,BM$207)</f>
        <v>100</v>
      </c>
      <c r="BN165" s="24">
        <f>SUMIFS(Gögn!$K$2:$K$11876,Gögn!$F$2:$F$11876,$A165,Gögn!$A$2:$A$11876,BN$207)</f>
        <v>100</v>
      </c>
      <c r="BO165" s="24">
        <f>SUMIFS(Gögn!$K$2:$K$11876,Gögn!$F$2:$F$11876,$A165,Gögn!$A$2:$A$11876,BO$207)</f>
        <v>46.8</v>
      </c>
      <c r="BP165" s="24">
        <f>SUMIFS(Gögn!$K$2:$K$11876,Gögn!$F$2:$F$11876,$A165,Gögn!$A$2:$A$11876,BP$207)</f>
        <v>62.2</v>
      </c>
      <c r="BQ165" s="24">
        <f>SUMIFS(Gögn!$K$2:$K$11876,Gögn!$F$2:$F$11876,$A165,Gögn!$A$2:$A$11876,BQ$207)</f>
        <v>17.100000000000001</v>
      </c>
      <c r="BR165" s="24">
        <f>SUMIFS(Gögn!$K$2:$K$11876,Gögn!$F$2:$F$11876,$A165,Gögn!$A$2:$A$11876,BR$207)</f>
        <v>0.04</v>
      </c>
      <c r="BS165" s="24">
        <f>SUMIFS(Gögn!$K$2:$K$11876,Gögn!$F$2:$F$11876,$A165,Gögn!$A$2:$A$11876,BS$207)</f>
        <v>100</v>
      </c>
      <c r="BT165" s="24">
        <f>SUMIFS(Gögn!$K$2:$K$11876,Gögn!$F$2:$F$11876,$A165,Gögn!$A$2:$A$11876,BT$207)</f>
        <v>100</v>
      </c>
      <c r="BU165" s="24">
        <f>SUMIFS(Gögn!$K$2:$K$11876,Gögn!$F$2:$F$11876,$A165,Gögn!$A$2:$A$11876,BU$207)</f>
        <v>100</v>
      </c>
      <c r="BV165" s="24">
        <f>SUMIFS(Gögn!$K$2:$K$11876,Gögn!$F$2:$F$11876,$A165,Gögn!$A$2:$A$11876,BV$207)</f>
        <v>100</v>
      </c>
      <c r="BW165" s="24">
        <f>SUMIFS(Gögn!$K$2:$K$11876,Gögn!$F$2:$F$11876,$A165,Gögn!$A$2:$A$11876,BW$207)</f>
        <v>100</v>
      </c>
      <c r="BX165" s="24">
        <f>SUMIFS(Gögn!$K$2:$K$11876,Gögn!$F$2:$F$11876,$A165,Gögn!$A$2:$A$11876,BX$207)</f>
        <v>100</v>
      </c>
      <c r="BY165" s="24">
        <f>SUMIFS(Gögn!$K$2:$K$11876,Gögn!$F$2:$F$11876,$A165,Gögn!$A$2:$A$11876,BY$207)</f>
        <v>99.9</v>
      </c>
      <c r="BZ165" s="24">
        <f>SUMIFS(Gögn!$K$2:$K$11876,Gögn!$F$2:$F$11876,$A165,Gögn!$A$2:$A$11876,BZ$207)</f>
        <v>98.8</v>
      </c>
      <c r="CA165" s="24">
        <f>SUMIFS(Gögn!$K$2:$K$11876,Gögn!$F$2:$F$11876,$A165,Gögn!$A$2:$A$11876,CA$207)</f>
        <v>100</v>
      </c>
      <c r="CB165" s="24">
        <f>SUMIFS(Gögn!$K$2:$K$11876,Gögn!$F$2:$F$11876,$A165,Gögn!$A$2:$A$11876,CB$207)</f>
        <v>100</v>
      </c>
      <c r="CC165" s="24">
        <f>SUMIFS(Gögn!$K$2:$K$11876,Gögn!$F$2:$F$11876,$A165,Gögn!$A$2:$A$11876,CC$207)</f>
        <v>0</v>
      </c>
      <c r="CD165" s="24">
        <f>SUMIFS(Gögn!$K$2:$K$11876,Gögn!$F$2:$F$11876,$A165,Gögn!$A$2:$A$11876,CD$207)</f>
        <v>0</v>
      </c>
    </row>
    <row r="166" spans="1:82" ht="15" customHeight="1">
      <c r="A166" s="5" t="s">
        <v>82</v>
      </c>
      <c r="B166" s="5"/>
      <c r="C166" s="25" t="s">
        <v>83</v>
      </c>
      <c r="D166" s="22">
        <f>IFERROR(SUMPRODUCT(E166:CD166,$E$18:$CD$18)/SUM($E$18:$CD$18),"")</f>
        <v>0.28772790919554703</v>
      </c>
      <c r="E166" s="22">
        <f>SUMIFS(Gögn!$K$2:$K$11876,Gögn!$F$2:$F$11876,$A166,Gögn!$A$2:$A$11876,E$207)</f>
        <v>1.5</v>
      </c>
      <c r="F166" s="22">
        <f>SUMIFS(Gögn!$K$2:$K$11876,Gögn!$F$2:$F$11876,$A166,Gögn!$A$2:$A$11876,F$207)</f>
        <v>0.4</v>
      </c>
      <c r="G166" s="22">
        <f>SUMIFS(Gögn!$K$2:$K$11876,Gögn!$F$2:$F$11876,$A166,Gögn!$A$2:$A$11876,G$207)</f>
        <v>0.3</v>
      </c>
      <c r="H166" s="22">
        <f>SUMIFS(Gögn!$K$2:$K$11876,Gögn!$F$2:$F$11876,$A166,Gögn!$A$2:$A$11876,H$207)</f>
        <v>0</v>
      </c>
      <c r="I166" s="22">
        <f>SUMIFS(Gögn!$K$2:$K$11876,Gögn!$F$2:$F$11876,$A166,Gögn!$A$2:$A$11876,I$207)</f>
        <v>0.1</v>
      </c>
      <c r="J166" s="22">
        <f>SUMIFS(Gögn!$K$2:$K$11876,Gögn!$F$2:$F$11876,$A166,Gögn!$A$2:$A$11876,J$207)</f>
        <v>0</v>
      </c>
      <c r="K166" s="22">
        <f>SUMIFS(Gögn!$K$2:$K$11876,Gögn!$F$2:$F$11876,$A166,Gögn!$A$2:$A$11876,K$207)</f>
        <v>0</v>
      </c>
      <c r="L166" s="22">
        <f>SUMIFS(Gögn!$K$2:$K$11876,Gögn!$F$2:$F$11876,$A166,Gögn!$A$2:$A$11876,L$207)</f>
        <v>0</v>
      </c>
      <c r="M166" s="22">
        <f>SUMIFS(Gögn!$K$2:$K$11876,Gögn!$F$2:$F$11876,$A166,Gögn!$A$2:$A$11876,M$207)</f>
        <v>0</v>
      </c>
      <c r="N166" s="22">
        <f>SUMIFS(Gögn!$K$2:$K$11876,Gögn!$F$2:$F$11876,$A166,Gögn!$A$2:$A$11876,N$207)</f>
        <v>0</v>
      </c>
      <c r="O166" s="22">
        <f>SUMIFS(Gögn!$K$2:$K$11876,Gögn!$F$2:$F$11876,$A166,Gögn!$A$2:$A$11876,O$207)</f>
        <v>0</v>
      </c>
      <c r="P166" s="22">
        <f>SUMIFS(Gögn!$K$2:$K$11876,Gögn!$F$2:$F$11876,$A166,Gögn!$A$2:$A$11876,P$207)</f>
        <v>0</v>
      </c>
      <c r="Q166" s="22">
        <f>SUMIFS(Gögn!$K$2:$K$11876,Gögn!$F$2:$F$11876,$A166,Gögn!$A$2:$A$11876,Q$207)</f>
        <v>0</v>
      </c>
      <c r="R166" s="22">
        <f>SUMIFS(Gögn!$K$2:$K$11876,Gögn!$F$2:$F$11876,$A166,Gögn!$A$2:$A$11876,R$207)</f>
        <v>0</v>
      </c>
      <c r="S166" s="22">
        <f>SUMIFS(Gögn!$K$2:$K$11876,Gögn!$F$2:$F$11876,$A166,Gögn!$A$2:$A$11876,S$207)</f>
        <v>0</v>
      </c>
      <c r="T166" s="22">
        <f>SUMIFS(Gögn!$K$2:$K$11876,Gögn!$F$2:$F$11876,$A166,Gögn!$A$2:$A$11876,T$207)</f>
        <v>0</v>
      </c>
      <c r="U166" s="22">
        <f>SUMIFS(Gögn!$K$2:$K$11876,Gögn!$F$2:$F$11876,$A166,Gögn!$A$2:$A$11876,U$207)</f>
        <v>0</v>
      </c>
      <c r="V166" s="22">
        <f>SUMIFS(Gögn!$K$2:$K$11876,Gögn!$F$2:$F$11876,$A166,Gögn!$A$2:$A$11876,V$207)</f>
        <v>0</v>
      </c>
      <c r="W166" s="22">
        <f>SUMIFS(Gögn!$K$2:$K$11876,Gögn!$F$2:$F$11876,$A166,Gögn!$A$2:$A$11876,W$207)</f>
        <v>0</v>
      </c>
      <c r="X166" s="22">
        <f>SUMIFS(Gögn!$K$2:$K$11876,Gögn!$F$2:$F$11876,$A166,Gögn!$A$2:$A$11876,X$207)</f>
        <v>1</v>
      </c>
      <c r="Y166" s="22">
        <f>SUMIFS(Gögn!$K$2:$K$11876,Gögn!$F$2:$F$11876,$A166,Gögn!$A$2:$A$11876,Y$207)</f>
        <v>0.5</v>
      </c>
      <c r="Z166" s="22">
        <f>SUMIFS(Gögn!$K$2:$K$11876,Gögn!$F$2:$F$11876,$A166,Gögn!$A$2:$A$11876,Z$207)</f>
        <v>0</v>
      </c>
      <c r="AA166" s="22">
        <f>SUMIFS(Gögn!$K$2:$K$11876,Gögn!$F$2:$F$11876,$A166,Gögn!$A$2:$A$11876,AA$207)</f>
        <v>0.9</v>
      </c>
      <c r="AB166" s="22">
        <f>SUMIFS(Gögn!$K$2:$K$11876,Gögn!$F$2:$F$11876,$A166,Gögn!$A$2:$A$11876,AB$207)</f>
        <v>7.5</v>
      </c>
      <c r="AC166" s="22">
        <f>SUMIFS(Gögn!$K$2:$K$11876,Gögn!$F$2:$F$11876,$A166,Gögn!$A$2:$A$11876,AC$207)</f>
        <v>0</v>
      </c>
      <c r="AD166" s="22">
        <f>SUMIFS(Gögn!$K$2:$K$11876,Gögn!$F$2:$F$11876,$A166,Gögn!$A$2:$A$11876,AD$207)</f>
        <v>6.6</v>
      </c>
      <c r="AE166" s="22">
        <f>SUMIFS(Gögn!$K$2:$K$11876,Gögn!$F$2:$F$11876,$A166,Gögn!$A$2:$A$11876,AE$207)</f>
        <v>0.7</v>
      </c>
      <c r="AF166" s="22">
        <f>SUMIFS(Gögn!$K$2:$K$11876,Gögn!$F$2:$F$11876,$A166,Gögn!$A$2:$A$11876,AF$207)</f>
        <v>0.3</v>
      </c>
      <c r="AG166" s="22">
        <f>SUMIFS(Gögn!$K$2:$K$11876,Gögn!$F$2:$F$11876,$A166,Gögn!$A$2:$A$11876,AG$207)</f>
        <v>0</v>
      </c>
      <c r="AH166" s="22">
        <f>SUMIFS(Gögn!$K$2:$K$11876,Gögn!$F$2:$F$11876,$A166,Gögn!$A$2:$A$11876,AH$207)</f>
        <v>0</v>
      </c>
      <c r="AI166" s="22">
        <f>SUMIFS(Gögn!$K$2:$K$11876,Gögn!$F$2:$F$11876,$A166,Gögn!$A$2:$A$11876,AI$207)</f>
        <v>0</v>
      </c>
      <c r="AJ166" s="22">
        <f>SUMIFS(Gögn!$K$2:$K$11876,Gögn!$F$2:$F$11876,$A166,Gögn!$A$2:$A$11876,AJ$207)</f>
        <v>0</v>
      </c>
      <c r="AK166" s="22">
        <f>SUMIFS(Gögn!$K$2:$K$11876,Gögn!$F$2:$F$11876,$A166,Gögn!$A$2:$A$11876,AK$207)</f>
        <v>0</v>
      </c>
      <c r="AL166" s="22">
        <f>SUMIFS(Gögn!$K$2:$K$11876,Gögn!$F$2:$F$11876,$A166,Gögn!$A$2:$A$11876,AL$207)</f>
        <v>0</v>
      </c>
      <c r="AM166" s="22">
        <f>SUMIFS(Gögn!$K$2:$K$11876,Gögn!$F$2:$F$11876,$A166,Gögn!$A$2:$A$11876,AM$207)</f>
        <v>0</v>
      </c>
      <c r="AN166" s="22">
        <f>SUMIFS(Gögn!$K$2:$K$11876,Gögn!$F$2:$F$11876,$A166,Gögn!$A$2:$A$11876,AN$207)</f>
        <v>0</v>
      </c>
      <c r="AO166" s="22">
        <f>SUMIFS(Gögn!$K$2:$K$11876,Gögn!$F$2:$F$11876,$A166,Gögn!$A$2:$A$11876,AO$207)</f>
        <v>0</v>
      </c>
      <c r="AP166" s="22">
        <f>SUMIFS(Gögn!$K$2:$K$11876,Gögn!$F$2:$F$11876,$A166,Gögn!$A$2:$A$11876,AP$207)</f>
        <v>0</v>
      </c>
      <c r="AQ166" s="22">
        <f>SUMIFS(Gögn!$K$2:$K$11876,Gögn!$F$2:$F$11876,$A166,Gögn!$A$2:$A$11876,AQ$207)</f>
        <v>0.22</v>
      </c>
      <c r="AR166" s="22">
        <f>SUMIFS(Gögn!$K$2:$K$11876,Gögn!$F$2:$F$11876,$A166,Gögn!$A$2:$A$11876,AR$207)</f>
        <v>0.66</v>
      </c>
      <c r="AS166" s="22">
        <f>SUMIFS(Gögn!$K$2:$K$11876,Gögn!$F$2:$F$11876,$A166,Gögn!$A$2:$A$11876,AS$207)</f>
        <v>1.0900000000000001</v>
      </c>
      <c r="AT166" s="22">
        <f>SUMIFS(Gögn!$K$2:$K$11876,Gögn!$F$2:$F$11876,$A166,Gögn!$A$2:$A$11876,AT$207)</f>
        <v>0.01</v>
      </c>
      <c r="AU166" s="22">
        <f>SUMIFS(Gögn!$K$2:$K$11876,Gögn!$F$2:$F$11876,$A166,Gögn!$A$2:$A$11876,AU$207)</f>
        <v>0</v>
      </c>
      <c r="AV166" s="22">
        <f>SUMIFS(Gögn!$K$2:$K$11876,Gögn!$F$2:$F$11876,$A166,Gögn!$A$2:$A$11876,AV$207)</f>
        <v>0</v>
      </c>
      <c r="AW166" s="22">
        <f>SUMIFS(Gögn!$K$2:$K$11876,Gögn!$F$2:$F$11876,$A166,Gögn!$A$2:$A$11876,AW$207)</f>
        <v>0</v>
      </c>
      <c r="AX166" s="22">
        <f>SUMIFS(Gögn!$K$2:$K$11876,Gögn!$F$2:$F$11876,$A166,Gögn!$A$2:$A$11876,AX$207)</f>
        <v>0</v>
      </c>
      <c r="AY166" s="22">
        <f>SUMIFS(Gögn!$K$2:$K$11876,Gögn!$F$2:$F$11876,$A166,Gögn!$A$2:$A$11876,AY$207)</f>
        <v>0</v>
      </c>
      <c r="AZ166" s="22">
        <f>SUMIFS(Gögn!$K$2:$K$11876,Gögn!$F$2:$F$11876,$A166,Gögn!$A$2:$A$11876,AZ$207)</f>
        <v>0</v>
      </c>
      <c r="BA166" s="22">
        <f>SUMIFS(Gögn!$K$2:$K$11876,Gögn!$F$2:$F$11876,$A166,Gögn!$A$2:$A$11876,BA$207)</f>
        <v>0</v>
      </c>
      <c r="BB166" s="22">
        <f>SUMIFS(Gögn!$K$2:$K$11876,Gögn!$F$2:$F$11876,$A166,Gögn!$A$2:$A$11876,BB$207)</f>
        <v>0</v>
      </c>
      <c r="BC166" s="22">
        <f>SUMIFS(Gögn!$K$2:$K$11876,Gögn!$F$2:$F$11876,$A166,Gögn!$A$2:$A$11876,BC$207)</f>
        <v>0</v>
      </c>
      <c r="BD166" s="22">
        <f>SUMIFS(Gögn!$K$2:$K$11876,Gögn!$F$2:$F$11876,$A166,Gögn!$A$2:$A$11876,BD$207)</f>
        <v>0</v>
      </c>
      <c r="BE166" s="22">
        <f>SUMIFS(Gögn!$K$2:$K$11876,Gögn!$F$2:$F$11876,$A166,Gögn!$A$2:$A$11876,BE$207)</f>
        <v>0</v>
      </c>
      <c r="BF166" s="22">
        <f>SUMIFS(Gögn!$K$2:$K$11876,Gögn!$F$2:$F$11876,$A166,Gögn!$A$2:$A$11876,BF$207)</f>
        <v>0.9</v>
      </c>
      <c r="BG166" s="22">
        <f>SUMIFS(Gögn!$K$2:$K$11876,Gögn!$F$2:$F$11876,$A166,Gögn!$A$2:$A$11876,BG$207)</f>
        <v>0.1</v>
      </c>
      <c r="BH166" s="22">
        <f>SUMIFS(Gögn!$K$2:$K$11876,Gögn!$F$2:$F$11876,$A166,Gögn!$A$2:$A$11876,BH$207)</f>
        <v>0</v>
      </c>
      <c r="BI166" s="22">
        <f>SUMIFS(Gögn!$K$2:$K$11876,Gögn!$F$2:$F$11876,$A166,Gögn!$A$2:$A$11876,BI$207)</f>
        <v>0</v>
      </c>
      <c r="BJ166" s="22">
        <f>SUMIFS(Gögn!$K$2:$K$11876,Gögn!$F$2:$F$11876,$A166,Gögn!$A$2:$A$11876,BJ$207)</f>
        <v>0</v>
      </c>
      <c r="BK166" s="22">
        <f>SUMIFS(Gögn!$K$2:$K$11876,Gögn!$F$2:$F$11876,$A166,Gögn!$A$2:$A$11876,BK$207)</f>
        <v>0</v>
      </c>
      <c r="BL166" s="22">
        <f>SUMIFS(Gögn!$K$2:$K$11876,Gögn!$F$2:$F$11876,$A166,Gögn!$A$2:$A$11876,BL$207)</f>
        <v>0</v>
      </c>
      <c r="BM166" s="22">
        <f>SUMIFS(Gögn!$K$2:$K$11876,Gögn!$F$2:$F$11876,$A166,Gögn!$A$2:$A$11876,BM$207)</f>
        <v>0</v>
      </c>
      <c r="BN166" s="22">
        <f>SUMIFS(Gögn!$K$2:$K$11876,Gögn!$F$2:$F$11876,$A166,Gögn!$A$2:$A$11876,BN$207)</f>
        <v>0</v>
      </c>
      <c r="BO166" s="22">
        <f>SUMIFS(Gögn!$K$2:$K$11876,Gögn!$F$2:$F$11876,$A166,Gögn!$A$2:$A$11876,BO$207)</f>
        <v>0</v>
      </c>
      <c r="BP166" s="22">
        <f>SUMIFS(Gögn!$K$2:$K$11876,Gögn!$F$2:$F$11876,$A166,Gögn!$A$2:$A$11876,BP$207)</f>
        <v>0</v>
      </c>
      <c r="BQ166" s="22">
        <f>SUMIFS(Gögn!$K$2:$K$11876,Gögn!$F$2:$F$11876,$A166,Gögn!$A$2:$A$11876,BQ$207)</f>
        <v>0</v>
      </c>
      <c r="BR166" s="22">
        <f>SUMIFS(Gögn!$K$2:$K$11876,Gögn!$F$2:$F$11876,$A166,Gögn!$A$2:$A$11876,BR$207)</f>
        <v>0</v>
      </c>
      <c r="BS166" s="22">
        <f>SUMIFS(Gögn!$K$2:$K$11876,Gögn!$F$2:$F$11876,$A166,Gögn!$A$2:$A$11876,BS$207)</f>
        <v>0</v>
      </c>
      <c r="BT166" s="22">
        <f>SUMIFS(Gögn!$K$2:$K$11876,Gögn!$F$2:$F$11876,$A166,Gögn!$A$2:$A$11876,BT$207)</f>
        <v>0</v>
      </c>
      <c r="BU166" s="22">
        <f>SUMIFS(Gögn!$K$2:$K$11876,Gögn!$F$2:$F$11876,$A166,Gögn!$A$2:$A$11876,BU$207)</f>
        <v>0</v>
      </c>
      <c r="BV166" s="22">
        <f>SUMIFS(Gögn!$K$2:$K$11876,Gögn!$F$2:$F$11876,$A166,Gögn!$A$2:$A$11876,BV$207)</f>
        <v>0</v>
      </c>
      <c r="BW166" s="22">
        <f>SUMIFS(Gögn!$K$2:$K$11876,Gögn!$F$2:$F$11876,$A166,Gögn!$A$2:$A$11876,BW$207)</f>
        <v>0</v>
      </c>
      <c r="BX166" s="22">
        <f>SUMIFS(Gögn!$K$2:$K$11876,Gögn!$F$2:$F$11876,$A166,Gögn!$A$2:$A$11876,BX$207)</f>
        <v>0</v>
      </c>
      <c r="BY166" s="22">
        <f>SUMIFS(Gögn!$K$2:$K$11876,Gögn!$F$2:$F$11876,$A166,Gögn!$A$2:$A$11876,BY$207)</f>
        <v>0.1</v>
      </c>
      <c r="BZ166" s="22">
        <f>SUMIFS(Gögn!$K$2:$K$11876,Gögn!$F$2:$F$11876,$A166,Gögn!$A$2:$A$11876,BZ$207)</f>
        <v>1.2</v>
      </c>
      <c r="CA166" s="22">
        <f>SUMIFS(Gögn!$K$2:$K$11876,Gögn!$F$2:$F$11876,$A166,Gögn!$A$2:$A$11876,CA$207)</f>
        <v>0</v>
      </c>
      <c r="CB166" s="22">
        <f>SUMIFS(Gögn!$K$2:$K$11876,Gögn!$F$2:$F$11876,$A166,Gögn!$A$2:$A$11876,CB$207)</f>
        <v>0</v>
      </c>
      <c r="CC166" s="22">
        <f>SUMIFS(Gögn!$K$2:$K$11876,Gögn!$F$2:$F$11876,$A166,Gögn!$A$2:$A$11876,CC$207)</f>
        <v>0</v>
      </c>
      <c r="CD166" s="22">
        <f>SUMIFS(Gögn!$K$2:$K$11876,Gögn!$F$2:$F$11876,$A166,Gögn!$A$2:$A$11876,CD$207)</f>
        <v>0</v>
      </c>
    </row>
    <row r="167" spans="1:82" ht="15" customHeight="1">
      <c r="A167" s="5" t="s">
        <v>84</v>
      </c>
      <c r="B167" s="5"/>
      <c r="C167" s="23" t="s">
        <v>85</v>
      </c>
      <c r="D167" s="24">
        <f>IFERROR(SUMPRODUCT(E167:CD167,$E$18:$CD$18)/SUM($E$18:$CD$18),"")</f>
        <v>1.3563676114620651</v>
      </c>
      <c r="E167" s="24">
        <f>SUMIFS(Gögn!$K$2:$K$11876,Gögn!$F$2:$F$11876,$A167,Gögn!$A$2:$A$11876,E$207)</f>
        <v>23</v>
      </c>
      <c r="F167" s="24">
        <f>SUMIFS(Gögn!$K$2:$K$11876,Gögn!$F$2:$F$11876,$A167,Gögn!$A$2:$A$11876,F$207)</f>
        <v>2.1</v>
      </c>
      <c r="G167" s="24">
        <f>SUMIFS(Gögn!$K$2:$K$11876,Gögn!$F$2:$F$11876,$A167,Gögn!$A$2:$A$11876,G$207)</f>
        <v>5.0999999999999996</v>
      </c>
      <c r="H167" s="24">
        <f>SUMIFS(Gögn!$K$2:$K$11876,Gögn!$F$2:$F$11876,$A167,Gögn!$A$2:$A$11876,H$207)</f>
        <v>0</v>
      </c>
      <c r="I167" s="24">
        <f>SUMIFS(Gögn!$K$2:$K$11876,Gögn!$F$2:$F$11876,$A167,Gögn!$A$2:$A$11876,I$207)</f>
        <v>2.1</v>
      </c>
      <c r="J167" s="24">
        <f>SUMIFS(Gögn!$K$2:$K$11876,Gögn!$F$2:$F$11876,$A167,Gögn!$A$2:$A$11876,J$207)</f>
        <v>0</v>
      </c>
      <c r="K167" s="24">
        <f>SUMIFS(Gögn!$K$2:$K$11876,Gögn!$F$2:$F$11876,$A167,Gögn!$A$2:$A$11876,K$207)</f>
        <v>0</v>
      </c>
      <c r="L167" s="24">
        <f>SUMIFS(Gögn!$K$2:$K$11876,Gögn!$F$2:$F$11876,$A167,Gögn!$A$2:$A$11876,L$207)</f>
        <v>0</v>
      </c>
      <c r="M167" s="24">
        <f>SUMIFS(Gögn!$K$2:$K$11876,Gögn!$F$2:$F$11876,$A167,Gögn!$A$2:$A$11876,M$207)</f>
        <v>0</v>
      </c>
      <c r="N167" s="24">
        <f>SUMIFS(Gögn!$K$2:$K$11876,Gögn!$F$2:$F$11876,$A167,Gögn!$A$2:$A$11876,N$207)</f>
        <v>0</v>
      </c>
      <c r="O167" s="24">
        <f>SUMIFS(Gögn!$K$2:$K$11876,Gögn!$F$2:$F$11876,$A167,Gögn!$A$2:$A$11876,O$207)</f>
        <v>0</v>
      </c>
      <c r="P167" s="24">
        <f>SUMIFS(Gögn!$K$2:$K$11876,Gögn!$F$2:$F$11876,$A167,Gögn!$A$2:$A$11876,P$207)</f>
        <v>0</v>
      </c>
      <c r="Q167" s="24">
        <f>SUMIFS(Gögn!$K$2:$K$11876,Gögn!$F$2:$F$11876,$A167,Gögn!$A$2:$A$11876,Q$207)</f>
        <v>0</v>
      </c>
      <c r="R167" s="24">
        <f>SUMIFS(Gögn!$K$2:$K$11876,Gögn!$F$2:$F$11876,$A167,Gögn!$A$2:$A$11876,R$207)</f>
        <v>0</v>
      </c>
      <c r="S167" s="24">
        <f>SUMIFS(Gögn!$K$2:$K$11876,Gögn!$F$2:$F$11876,$A167,Gögn!$A$2:$A$11876,S$207)</f>
        <v>0</v>
      </c>
      <c r="T167" s="24">
        <f>SUMIFS(Gögn!$K$2:$K$11876,Gögn!$F$2:$F$11876,$A167,Gögn!$A$2:$A$11876,T$207)</f>
        <v>0</v>
      </c>
      <c r="U167" s="24">
        <f>SUMIFS(Gögn!$K$2:$K$11876,Gögn!$F$2:$F$11876,$A167,Gögn!$A$2:$A$11876,U$207)</f>
        <v>0</v>
      </c>
      <c r="V167" s="24">
        <f>SUMIFS(Gögn!$K$2:$K$11876,Gögn!$F$2:$F$11876,$A167,Gögn!$A$2:$A$11876,V$207)</f>
        <v>0</v>
      </c>
      <c r="W167" s="24">
        <f>SUMIFS(Gögn!$K$2:$K$11876,Gögn!$F$2:$F$11876,$A167,Gögn!$A$2:$A$11876,W$207)</f>
        <v>0</v>
      </c>
      <c r="X167" s="24">
        <f>SUMIFS(Gögn!$K$2:$K$11876,Gögn!$F$2:$F$11876,$A167,Gögn!$A$2:$A$11876,X$207)</f>
        <v>0</v>
      </c>
      <c r="Y167" s="24">
        <f>SUMIFS(Gögn!$K$2:$K$11876,Gögn!$F$2:$F$11876,$A167,Gögn!$A$2:$A$11876,Y$207)</f>
        <v>0</v>
      </c>
      <c r="Z167" s="24">
        <f>SUMIFS(Gögn!$K$2:$K$11876,Gögn!$F$2:$F$11876,$A167,Gögn!$A$2:$A$11876,Z$207)</f>
        <v>0</v>
      </c>
      <c r="AA167" s="24">
        <f>SUMIFS(Gögn!$K$2:$K$11876,Gögn!$F$2:$F$11876,$A167,Gögn!$A$2:$A$11876,AA$207)</f>
        <v>0</v>
      </c>
      <c r="AB167" s="24">
        <f>SUMIFS(Gögn!$K$2:$K$11876,Gögn!$F$2:$F$11876,$A167,Gögn!$A$2:$A$11876,AB$207)</f>
        <v>0</v>
      </c>
      <c r="AC167" s="24">
        <f>SUMIFS(Gögn!$K$2:$K$11876,Gögn!$F$2:$F$11876,$A167,Gögn!$A$2:$A$11876,AC$207)</f>
        <v>0</v>
      </c>
      <c r="AD167" s="24">
        <f>SUMIFS(Gögn!$K$2:$K$11876,Gögn!$F$2:$F$11876,$A167,Gögn!$A$2:$A$11876,AD$207)</f>
        <v>1.6</v>
      </c>
      <c r="AE167" s="24">
        <f>SUMIFS(Gögn!$K$2:$K$11876,Gögn!$F$2:$F$11876,$A167,Gögn!$A$2:$A$11876,AE$207)</f>
        <v>1.1000000000000001</v>
      </c>
      <c r="AF167" s="24">
        <f>SUMIFS(Gögn!$K$2:$K$11876,Gögn!$F$2:$F$11876,$A167,Gögn!$A$2:$A$11876,AF$207)</f>
        <v>0</v>
      </c>
      <c r="AG167" s="24">
        <f>SUMIFS(Gögn!$K$2:$K$11876,Gögn!$F$2:$F$11876,$A167,Gögn!$A$2:$A$11876,AG$207)</f>
        <v>0</v>
      </c>
      <c r="AH167" s="24">
        <f>SUMIFS(Gögn!$K$2:$K$11876,Gögn!$F$2:$F$11876,$A167,Gögn!$A$2:$A$11876,AH$207)</f>
        <v>0</v>
      </c>
      <c r="AI167" s="24">
        <f>SUMIFS(Gögn!$K$2:$K$11876,Gögn!$F$2:$F$11876,$A167,Gögn!$A$2:$A$11876,AI$207)</f>
        <v>0</v>
      </c>
      <c r="AJ167" s="24">
        <f>SUMIFS(Gögn!$K$2:$K$11876,Gögn!$F$2:$F$11876,$A167,Gögn!$A$2:$A$11876,AJ$207)</f>
        <v>0</v>
      </c>
      <c r="AK167" s="24">
        <f>SUMIFS(Gögn!$K$2:$K$11876,Gögn!$F$2:$F$11876,$A167,Gögn!$A$2:$A$11876,AK$207)</f>
        <v>0</v>
      </c>
      <c r="AL167" s="24">
        <f>SUMIFS(Gögn!$K$2:$K$11876,Gögn!$F$2:$F$11876,$A167,Gögn!$A$2:$A$11876,AL$207)</f>
        <v>0</v>
      </c>
      <c r="AM167" s="24">
        <f>SUMIFS(Gögn!$K$2:$K$11876,Gögn!$F$2:$F$11876,$A167,Gögn!$A$2:$A$11876,AM$207)</f>
        <v>0</v>
      </c>
      <c r="AN167" s="24">
        <f>SUMIFS(Gögn!$K$2:$K$11876,Gögn!$F$2:$F$11876,$A167,Gögn!$A$2:$A$11876,AN$207)</f>
        <v>0</v>
      </c>
      <c r="AO167" s="24">
        <f>SUMIFS(Gögn!$K$2:$K$11876,Gögn!$F$2:$F$11876,$A167,Gögn!$A$2:$A$11876,AO$207)</f>
        <v>0</v>
      </c>
      <c r="AP167" s="24">
        <f>SUMIFS(Gögn!$K$2:$K$11876,Gögn!$F$2:$F$11876,$A167,Gögn!$A$2:$A$11876,AP$207)</f>
        <v>0</v>
      </c>
      <c r="AQ167" s="24">
        <f>SUMIFS(Gögn!$K$2:$K$11876,Gögn!$F$2:$F$11876,$A167,Gögn!$A$2:$A$11876,AQ$207)</f>
        <v>0.67</v>
      </c>
      <c r="AR167" s="24">
        <f>SUMIFS(Gögn!$K$2:$K$11876,Gögn!$F$2:$F$11876,$A167,Gögn!$A$2:$A$11876,AR$207)</f>
        <v>1.76</v>
      </c>
      <c r="AS167" s="24">
        <f>SUMIFS(Gögn!$K$2:$K$11876,Gögn!$F$2:$F$11876,$A167,Gögn!$A$2:$A$11876,AS$207)</f>
        <v>2.2599999999999998</v>
      </c>
      <c r="AT167" s="24">
        <f>SUMIFS(Gögn!$K$2:$K$11876,Gögn!$F$2:$F$11876,$A167,Gögn!$A$2:$A$11876,AT$207)</f>
        <v>2.71</v>
      </c>
      <c r="AU167" s="24">
        <f>SUMIFS(Gögn!$K$2:$K$11876,Gögn!$F$2:$F$11876,$A167,Gögn!$A$2:$A$11876,AU$207)</f>
        <v>0</v>
      </c>
      <c r="AV167" s="24">
        <f>SUMIFS(Gögn!$K$2:$K$11876,Gögn!$F$2:$F$11876,$A167,Gögn!$A$2:$A$11876,AV$207)</f>
        <v>0</v>
      </c>
      <c r="AW167" s="24">
        <f>SUMIFS(Gögn!$K$2:$K$11876,Gögn!$F$2:$F$11876,$A167,Gögn!$A$2:$A$11876,AW$207)</f>
        <v>0</v>
      </c>
      <c r="AX167" s="24">
        <f>SUMIFS(Gögn!$K$2:$K$11876,Gögn!$F$2:$F$11876,$A167,Gögn!$A$2:$A$11876,AX$207)</f>
        <v>0</v>
      </c>
      <c r="AY167" s="24">
        <f>SUMIFS(Gögn!$K$2:$K$11876,Gögn!$F$2:$F$11876,$A167,Gögn!$A$2:$A$11876,AY$207)</f>
        <v>0</v>
      </c>
      <c r="AZ167" s="24">
        <f>SUMIFS(Gögn!$K$2:$K$11876,Gögn!$F$2:$F$11876,$A167,Gögn!$A$2:$A$11876,AZ$207)</f>
        <v>0</v>
      </c>
      <c r="BA167" s="24">
        <f>SUMIFS(Gögn!$K$2:$K$11876,Gögn!$F$2:$F$11876,$A167,Gögn!$A$2:$A$11876,BA$207)</f>
        <v>0</v>
      </c>
      <c r="BB167" s="24">
        <f>SUMIFS(Gögn!$K$2:$K$11876,Gögn!$F$2:$F$11876,$A167,Gögn!$A$2:$A$11876,BB$207)</f>
        <v>0</v>
      </c>
      <c r="BC167" s="24">
        <f>SUMIFS(Gögn!$K$2:$K$11876,Gögn!$F$2:$F$11876,$A167,Gögn!$A$2:$A$11876,BC$207)</f>
        <v>0</v>
      </c>
      <c r="BD167" s="24">
        <f>SUMIFS(Gögn!$K$2:$K$11876,Gögn!$F$2:$F$11876,$A167,Gögn!$A$2:$A$11876,BD$207)</f>
        <v>0</v>
      </c>
      <c r="BE167" s="24">
        <f>SUMIFS(Gögn!$K$2:$K$11876,Gögn!$F$2:$F$11876,$A167,Gögn!$A$2:$A$11876,BE$207)</f>
        <v>0.2</v>
      </c>
      <c r="BF167" s="24">
        <f>SUMIFS(Gögn!$K$2:$K$11876,Gögn!$F$2:$F$11876,$A167,Gögn!$A$2:$A$11876,BF$207)</f>
        <v>7.8</v>
      </c>
      <c r="BG167" s="24">
        <f>SUMIFS(Gögn!$K$2:$K$11876,Gögn!$F$2:$F$11876,$A167,Gögn!$A$2:$A$11876,BG$207)</f>
        <v>1.5</v>
      </c>
      <c r="BH167" s="24">
        <f>SUMIFS(Gögn!$K$2:$K$11876,Gögn!$F$2:$F$11876,$A167,Gögn!$A$2:$A$11876,BH$207)</f>
        <v>0.01</v>
      </c>
      <c r="BI167" s="24">
        <f>SUMIFS(Gögn!$K$2:$K$11876,Gögn!$F$2:$F$11876,$A167,Gögn!$A$2:$A$11876,BI$207)</f>
        <v>0</v>
      </c>
      <c r="BJ167" s="24">
        <f>SUMIFS(Gögn!$K$2:$K$11876,Gögn!$F$2:$F$11876,$A167,Gögn!$A$2:$A$11876,BJ$207)</f>
        <v>0</v>
      </c>
      <c r="BK167" s="24">
        <f>SUMIFS(Gögn!$K$2:$K$11876,Gögn!$F$2:$F$11876,$A167,Gögn!$A$2:$A$11876,BK$207)</f>
        <v>0</v>
      </c>
      <c r="BL167" s="24">
        <f>SUMIFS(Gögn!$K$2:$K$11876,Gögn!$F$2:$F$11876,$A167,Gögn!$A$2:$A$11876,BL$207)</f>
        <v>0</v>
      </c>
      <c r="BM167" s="24">
        <f>SUMIFS(Gögn!$K$2:$K$11876,Gögn!$F$2:$F$11876,$A167,Gögn!$A$2:$A$11876,BM$207)</f>
        <v>0</v>
      </c>
      <c r="BN167" s="24">
        <f>SUMIFS(Gögn!$K$2:$K$11876,Gögn!$F$2:$F$11876,$A167,Gögn!$A$2:$A$11876,BN$207)</f>
        <v>0</v>
      </c>
      <c r="BO167" s="24">
        <f>SUMIFS(Gögn!$K$2:$K$11876,Gögn!$F$2:$F$11876,$A167,Gögn!$A$2:$A$11876,BO$207)</f>
        <v>0</v>
      </c>
      <c r="BP167" s="24">
        <f>SUMIFS(Gögn!$K$2:$K$11876,Gögn!$F$2:$F$11876,$A167,Gögn!$A$2:$A$11876,BP$207)</f>
        <v>0</v>
      </c>
      <c r="BQ167" s="24">
        <f>SUMIFS(Gögn!$K$2:$K$11876,Gögn!$F$2:$F$11876,$A167,Gögn!$A$2:$A$11876,BQ$207)</f>
        <v>0</v>
      </c>
      <c r="BR167" s="24">
        <f>SUMIFS(Gögn!$K$2:$K$11876,Gögn!$F$2:$F$11876,$A167,Gögn!$A$2:$A$11876,BR$207)</f>
        <v>0</v>
      </c>
      <c r="BS167" s="24">
        <f>SUMIFS(Gögn!$K$2:$K$11876,Gögn!$F$2:$F$11876,$A167,Gögn!$A$2:$A$11876,BS$207)</f>
        <v>0</v>
      </c>
      <c r="BT167" s="24">
        <f>SUMIFS(Gögn!$K$2:$K$11876,Gögn!$F$2:$F$11876,$A167,Gögn!$A$2:$A$11876,BT$207)</f>
        <v>0</v>
      </c>
      <c r="BU167" s="24">
        <f>SUMIFS(Gögn!$K$2:$K$11876,Gögn!$F$2:$F$11876,$A167,Gögn!$A$2:$A$11876,BU$207)</f>
        <v>0</v>
      </c>
      <c r="BV167" s="24">
        <f>SUMIFS(Gögn!$K$2:$K$11876,Gögn!$F$2:$F$11876,$A167,Gögn!$A$2:$A$11876,BV$207)</f>
        <v>0</v>
      </c>
      <c r="BW167" s="24">
        <f>SUMIFS(Gögn!$K$2:$K$11876,Gögn!$F$2:$F$11876,$A167,Gögn!$A$2:$A$11876,BW$207)</f>
        <v>0</v>
      </c>
      <c r="BX167" s="24">
        <f>SUMIFS(Gögn!$K$2:$K$11876,Gögn!$F$2:$F$11876,$A167,Gögn!$A$2:$A$11876,BX$207)</f>
        <v>0</v>
      </c>
      <c r="BY167" s="24">
        <f>SUMIFS(Gögn!$K$2:$K$11876,Gögn!$F$2:$F$11876,$A167,Gögn!$A$2:$A$11876,BY$207)</f>
        <v>0</v>
      </c>
      <c r="BZ167" s="24">
        <f>SUMIFS(Gögn!$K$2:$K$11876,Gögn!$F$2:$F$11876,$A167,Gögn!$A$2:$A$11876,BZ$207)</f>
        <v>0</v>
      </c>
      <c r="CA167" s="24">
        <f>SUMIFS(Gögn!$K$2:$K$11876,Gögn!$F$2:$F$11876,$A167,Gögn!$A$2:$A$11876,CA$207)</f>
        <v>0</v>
      </c>
      <c r="CB167" s="24">
        <f>SUMIFS(Gögn!$K$2:$K$11876,Gögn!$F$2:$F$11876,$A167,Gögn!$A$2:$A$11876,CB$207)</f>
        <v>0</v>
      </c>
      <c r="CC167" s="24">
        <f>SUMIFS(Gögn!$K$2:$K$11876,Gögn!$F$2:$F$11876,$A167,Gögn!$A$2:$A$11876,CC$207)</f>
        <v>0</v>
      </c>
      <c r="CD167" s="24">
        <f>SUMIFS(Gögn!$K$2:$K$11876,Gögn!$F$2:$F$11876,$A167,Gögn!$A$2:$A$11876,CD$207)</f>
        <v>0</v>
      </c>
    </row>
    <row r="168" spans="1:82" ht="15" customHeight="1">
      <c r="A168" s="5" t="s">
        <v>86</v>
      </c>
      <c r="B168" s="5"/>
      <c r="C168" s="25" t="s">
        <v>87</v>
      </c>
      <c r="D168" s="22">
        <f>IFERROR(SUMPRODUCT(E168:CD168,$E$18:$CD$18)/SUM($E$18:$CD$18),"")</f>
        <v>0.20309608822922462</v>
      </c>
      <c r="E168" s="22">
        <f>SUMIFS(Gögn!$K$2:$K$11876,Gögn!$F$2:$F$11876,$A168,Gögn!$A$2:$A$11876,E$207)</f>
        <v>0</v>
      </c>
      <c r="F168" s="22">
        <f>SUMIFS(Gögn!$K$2:$K$11876,Gögn!$F$2:$F$11876,$A168,Gögn!$A$2:$A$11876,F$207)</f>
        <v>0</v>
      </c>
      <c r="G168" s="22">
        <f>SUMIFS(Gögn!$K$2:$K$11876,Gögn!$F$2:$F$11876,$A168,Gögn!$A$2:$A$11876,G$207)</f>
        <v>0</v>
      </c>
      <c r="H168" s="22">
        <f>SUMIFS(Gögn!$K$2:$K$11876,Gögn!$F$2:$F$11876,$A168,Gögn!$A$2:$A$11876,H$207)</f>
        <v>0</v>
      </c>
      <c r="I168" s="22">
        <f>SUMIFS(Gögn!$K$2:$K$11876,Gögn!$F$2:$F$11876,$A168,Gögn!$A$2:$A$11876,I$207)</f>
        <v>0</v>
      </c>
      <c r="J168" s="22">
        <f>SUMIFS(Gögn!$K$2:$K$11876,Gögn!$F$2:$F$11876,$A168,Gögn!$A$2:$A$11876,J$207)</f>
        <v>0</v>
      </c>
      <c r="K168" s="22">
        <f>SUMIFS(Gögn!$K$2:$K$11876,Gögn!$F$2:$F$11876,$A168,Gögn!$A$2:$A$11876,K$207)</f>
        <v>0</v>
      </c>
      <c r="L168" s="22">
        <f>SUMIFS(Gögn!$K$2:$K$11876,Gögn!$F$2:$F$11876,$A168,Gögn!$A$2:$A$11876,L$207)</f>
        <v>0</v>
      </c>
      <c r="M168" s="22">
        <f>SUMIFS(Gögn!$K$2:$K$11876,Gögn!$F$2:$F$11876,$A168,Gögn!$A$2:$A$11876,M$207)</f>
        <v>0</v>
      </c>
      <c r="N168" s="22">
        <f>SUMIFS(Gögn!$K$2:$K$11876,Gögn!$F$2:$F$11876,$A168,Gögn!$A$2:$A$11876,N$207)</f>
        <v>0</v>
      </c>
      <c r="O168" s="22">
        <f>SUMIFS(Gögn!$K$2:$K$11876,Gögn!$F$2:$F$11876,$A168,Gögn!$A$2:$A$11876,O$207)</f>
        <v>0</v>
      </c>
      <c r="P168" s="22">
        <f>SUMIFS(Gögn!$K$2:$K$11876,Gögn!$F$2:$F$11876,$A168,Gögn!$A$2:$A$11876,P$207)</f>
        <v>0</v>
      </c>
      <c r="Q168" s="22">
        <f>SUMIFS(Gögn!$K$2:$K$11876,Gögn!$F$2:$F$11876,$A168,Gögn!$A$2:$A$11876,Q$207)</f>
        <v>0</v>
      </c>
      <c r="R168" s="22">
        <f>SUMIFS(Gögn!$K$2:$K$11876,Gögn!$F$2:$F$11876,$A168,Gögn!$A$2:$A$11876,R$207)</f>
        <v>0</v>
      </c>
      <c r="S168" s="22">
        <f>SUMIFS(Gögn!$K$2:$K$11876,Gögn!$F$2:$F$11876,$A168,Gögn!$A$2:$A$11876,S$207)</f>
        <v>0</v>
      </c>
      <c r="T168" s="22">
        <f>SUMIFS(Gögn!$K$2:$K$11876,Gögn!$F$2:$F$11876,$A168,Gögn!$A$2:$A$11876,T$207)</f>
        <v>0</v>
      </c>
      <c r="U168" s="22">
        <f>SUMIFS(Gögn!$K$2:$K$11876,Gögn!$F$2:$F$11876,$A168,Gögn!$A$2:$A$11876,U$207)</f>
        <v>0</v>
      </c>
      <c r="V168" s="22">
        <f>SUMIFS(Gögn!$K$2:$K$11876,Gögn!$F$2:$F$11876,$A168,Gögn!$A$2:$A$11876,V$207)</f>
        <v>0</v>
      </c>
      <c r="W168" s="22">
        <f>SUMIFS(Gögn!$K$2:$K$11876,Gögn!$F$2:$F$11876,$A168,Gögn!$A$2:$A$11876,W$207)</f>
        <v>0</v>
      </c>
      <c r="X168" s="22">
        <f>SUMIFS(Gögn!$K$2:$K$11876,Gögn!$F$2:$F$11876,$A168,Gögn!$A$2:$A$11876,X$207)</f>
        <v>0</v>
      </c>
      <c r="Y168" s="22">
        <f>SUMIFS(Gögn!$K$2:$K$11876,Gögn!$F$2:$F$11876,$A168,Gögn!$A$2:$A$11876,Y$207)</f>
        <v>0</v>
      </c>
      <c r="Z168" s="22">
        <f>SUMIFS(Gögn!$K$2:$K$11876,Gögn!$F$2:$F$11876,$A168,Gögn!$A$2:$A$11876,Z$207)</f>
        <v>0</v>
      </c>
      <c r="AA168" s="22">
        <f>SUMIFS(Gögn!$K$2:$K$11876,Gögn!$F$2:$F$11876,$A168,Gögn!$A$2:$A$11876,AA$207)</f>
        <v>0</v>
      </c>
      <c r="AB168" s="22">
        <f>SUMIFS(Gögn!$K$2:$K$11876,Gögn!$F$2:$F$11876,$A168,Gögn!$A$2:$A$11876,AB$207)</f>
        <v>0</v>
      </c>
      <c r="AC168" s="22">
        <f>SUMIFS(Gögn!$K$2:$K$11876,Gögn!$F$2:$F$11876,$A168,Gögn!$A$2:$A$11876,AC$207)</f>
        <v>0</v>
      </c>
      <c r="AD168" s="22">
        <f>SUMIFS(Gögn!$K$2:$K$11876,Gögn!$F$2:$F$11876,$A168,Gögn!$A$2:$A$11876,AD$207)</f>
        <v>0</v>
      </c>
      <c r="AE168" s="22">
        <f>SUMIFS(Gögn!$K$2:$K$11876,Gögn!$F$2:$F$11876,$A168,Gögn!$A$2:$A$11876,AE$207)</f>
        <v>0.6</v>
      </c>
      <c r="AF168" s="22">
        <f>SUMIFS(Gögn!$K$2:$K$11876,Gögn!$F$2:$F$11876,$A168,Gögn!$A$2:$A$11876,AF$207)</f>
        <v>0</v>
      </c>
      <c r="AG168" s="22">
        <f>SUMIFS(Gögn!$K$2:$K$11876,Gögn!$F$2:$F$11876,$A168,Gögn!$A$2:$A$11876,AG$207)</f>
        <v>0</v>
      </c>
      <c r="AH168" s="22">
        <f>SUMIFS(Gögn!$K$2:$K$11876,Gögn!$F$2:$F$11876,$A168,Gögn!$A$2:$A$11876,AH$207)</f>
        <v>0</v>
      </c>
      <c r="AI168" s="22">
        <f>SUMIFS(Gögn!$K$2:$K$11876,Gögn!$F$2:$F$11876,$A168,Gögn!$A$2:$A$11876,AI$207)</f>
        <v>0</v>
      </c>
      <c r="AJ168" s="22">
        <f>SUMIFS(Gögn!$K$2:$K$11876,Gögn!$F$2:$F$11876,$A168,Gögn!$A$2:$A$11876,AJ$207)</f>
        <v>0</v>
      </c>
      <c r="AK168" s="22">
        <f>SUMIFS(Gögn!$K$2:$K$11876,Gögn!$F$2:$F$11876,$A168,Gögn!$A$2:$A$11876,AK$207)</f>
        <v>0</v>
      </c>
      <c r="AL168" s="22">
        <f>SUMIFS(Gögn!$K$2:$K$11876,Gögn!$F$2:$F$11876,$A168,Gögn!$A$2:$A$11876,AL$207)</f>
        <v>0</v>
      </c>
      <c r="AM168" s="22">
        <f>SUMIFS(Gögn!$K$2:$K$11876,Gögn!$F$2:$F$11876,$A168,Gögn!$A$2:$A$11876,AM$207)</f>
        <v>0</v>
      </c>
      <c r="AN168" s="22">
        <f>SUMIFS(Gögn!$K$2:$K$11876,Gögn!$F$2:$F$11876,$A168,Gögn!$A$2:$A$11876,AN$207)</f>
        <v>0</v>
      </c>
      <c r="AO168" s="22">
        <f>SUMIFS(Gögn!$K$2:$K$11876,Gögn!$F$2:$F$11876,$A168,Gögn!$A$2:$A$11876,AO$207)</f>
        <v>0</v>
      </c>
      <c r="AP168" s="22">
        <f>SUMIFS(Gögn!$K$2:$K$11876,Gögn!$F$2:$F$11876,$A168,Gögn!$A$2:$A$11876,AP$207)</f>
        <v>0</v>
      </c>
      <c r="AQ168" s="22">
        <f>SUMIFS(Gögn!$K$2:$K$11876,Gögn!$F$2:$F$11876,$A168,Gögn!$A$2:$A$11876,AQ$207)</f>
        <v>0</v>
      </c>
      <c r="AR168" s="22">
        <f>SUMIFS(Gögn!$K$2:$K$11876,Gögn!$F$2:$F$11876,$A168,Gögn!$A$2:$A$11876,AR$207)</f>
        <v>0.18</v>
      </c>
      <c r="AS168" s="22">
        <f>SUMIFS(Gögn!$K$2:$K$11876,Gögn!$F$2:$F$11876,$A168,Gögn!$A$2:$A$11876,AS$207)</f>
        <v>3.86</v>
      </c>
      <c r="AT168" s="22">
        <f>SUMIFS(Gögn!$K$2:$K$11876,Gögn!$F$2:$F$11876,$A168,Gögn!$A$2:$A$11876,AT$207)</f>
        <v>1.69</v>
      </c>
      <c r="AU168" s="22">
        <f>SUMIFS(Gögn!$K$2:$K$11876,Gögn!$F$2:$F$11876,$A168,Gögn!$A$2:$A$11876,AU$207)</f>
        <v>0</v>
      </c>
      <c r="AV168" s="22">
        <f>SUMIFS(Gögn!$K$2:$K$11876,Gögn!$F$2:$F$11876,$A168,Gögn!$A$2:$A$11876,AV$207)</f>
        <v>0</v>
      </c>
      <c r="AW168" s="22">
        <f>SUMIFS(Gögn!$K$2:$K$11876,Gögn!$F$2:$F$11876,$A168,Gögn!$A$2:$A$11876,AW$207)</f>
        <v>0</v>
      </c>
      <c r="AX168" s="22">
        <f>SUMIFS(Gögn!$K$2:$K$11876,Gögn!$F$2:$F$11876,$A168,Gögn!$A$2:$A$11876,AX$207)</f>
        <v>0</v>
      </c>
      <c r="AY168" s="22">
        <f>SUMIFS(Gögn!$K$2:$K$11876,Gögn!$F$2:$F$11876,$A168,Gögn!$A$2:$A$11876,AY$207)</f>
        <v>0</v>
      </c>
      <c r="AZ168" s="22">
        <f>SUMIFS(Gögn!$K$2:$K$11876,Gögn!$F$2:$F$11876,$A168,Gögn!$A$2:$A$11876,AZ$207)</f>
        <v>0</v>
      </c>
      <c r="BA168" s="22">
        <f>SUMIFS(Gögn!$K$2:$K$11876,Gögn!$F$2:$F$11876,$A168,Gögn!$A$2:$A$11876,BA$207)</f>
        <v>0</v>
      </c>
      <c r="BB168" s="22">
        <f>SUMIFS(Gögn!$K$2:$K$11876,Gögn!$F$2:$F$11876,$A168,Gögn!$A$2:$A$11876,BB$207)</f>
        <v>0</v>
      </c>
      <c r="BC168" s="22">
        <f>SUMIFS(Gögn!$K$2:$K$11876,Gögn!$F$2:$F$11876,$A168,Gögn!$A$2:$A$11876,BC$207)</f>
        <v>0</v>
      </c>
      <c r="BD168" s="22">
        <f>SUMIFS(Gögn!$K$2:$K$11876,Gögn!$F$2:$F$11876,$A168,Gögn!$A$2:$A$11876,BD$207)</f>
        <v>0</v>
      </c>
      <c r="BE168" s="22">
        <f>SUMIFS(Gögn!$K$2:$K$11876,Gögn!$F$2:$F$11876,$A168,Gögn!$A$2:$A$11876,BE$207)</f>
        <v>2</v>
      </c>
      <c r="BF168" s="22">
        <f>SUMIFS(Gögn!$K$2:$K$11876,Gögn!$F$2:$F$11876,$A168,Gögn!$A$2:$A$11876,BF$207)</f>
        <v>2.2999999999999998</v>
      </c>
      <c r="BG168" s="22">
        <f>SUMIFS(Gögn!$K$2:$K$11876,Gögn!$F$2:$F$11876,$A168,Gögn!$A$2:$A$11876,BG$207)</f>
        <v>1.8</v>
      </c>
      <c r="BH168" s="22">
        <f>SUMIFS(Gögn!$K$2:$K$11876,Gögn!$F$2:$F$11876,$A168,Gögn!$A$2:$A$11876,BH$207)</f>
        <v>2</v>
      </c>
      <c r="BI168" s="22">
        <f>SUMIFS(Gögn!$K$2:$K$11876,Gögn!$F$2:$F$11876,$A168,Gögn!$A$2:$A$11876,BI$207)</f>
        <v>0</v>
      </c>
      <c r="BJ168" s="22">
        <f>SUMIFS(Gögn!$K$2:$K$11876,Gögn!$F$2:$F$11876,$A168,Gögn!$A$2:$A$11876,BJ$207)</f>
        <v>0</v>
      </c>
      <c r="BK168" s="22">
        <f>SUMIFS(Gögn!$K$2:$K$11876,Gögn!$F$2:$F$11876,$A168,Gögn!$A$2:$A$11876,BK$207)</f>
        <v>0</v>
      </c>
      <c r="BL168" s="22">
        <f>SUMIFS(Gögn!$K$2:$K$11876,Gögn!$F$2:$F$11876,$A168,Gögn!$A$2:$A$11876,BL$207)</f>
        <v>0</v>
      </c>
      <c r="BM168" s="22">
        <f>SUMIFS(Gögn!$K$2:$K$11876,Gögn!$F$2:$F$11876,$A168,Gögn!$A$2:$A$11876,BM$207)</f>
        <v>0</v>
      </c>
      <c r="BN168" s="22">
        <f>SUMIFS(Gögn!$K$2:$K$11876,Gögn!$F$2:$F$11876,$A168,Gögn!$A$2:$A$11876,BN$207)</f>
        <v>0</v>
      </c>
      <c r="BO168" s="22">
        <f>SUMIFS(Gögn!$K$2:$K$11876,Gögn!$F$2:$F$11876,$A168,Gögn!$A$2:$A$11876,BO$207)</f>
        <v>0</v>
      </c>
      <c r="BP168" s="22">
        <f>SUMIFS(Gögn!$K$2:$K$11876,Gögn!$F$2:$F$11876,$A168,Gögn!$A$2:$A$11876,BP$207)</f>
        <v>0</v>
      </c>
      <c r="BQ168" s="22">
        <f>SUMIFS(Gögn!$K$2:$K$11876,Gögn!$F$2:$F$11876,$A168,Gögn!$A$2:$A$11876,BQ$207)</f>
        <v>0</v>
      </c>
      <c r="BR168" s="22">
        <f>SUMIFS(Gögn!$K$2:$K$11876,Gögn!$F$2:$F$11876,$A168,Gögn!$A$2:$A$11876,BR$207)</f>
        <v>0</v>
      </c>
      <c r="BS168" s="22">
        <f>SUMIFS(Gögn!$K$2:$K$11876,Gögn!$F$2:$F$11876,$A168,Gögn!$A$2:$A$11876,BS$207)</f>
        <v>0</v>
      </c>
      <c r="BT168" s="22">
        <f>SUMIFS(Gögn!$K$2:$K$11876,Gögn!$F$2:$F$11876,$A168,Gögn!$A$2:$A$11876,BT$207)</f>
        <v>0</v>
      </c>
      <c r="BU168" s="22">
        <f>SUMIFS(Gögn!$K$2:$K$11876,Gögn!$F$2:$F$11876,$A168,Gögn!$A$2:$A$11876,BU$207)</f>
        <v>0</v>
      </c>
      <c r="BV168" s="22">
        <f>SUMIFS(Gögn!$K$2:$K$11876,Gögn!$F$2:$F$11876,$A168,Gögn!$A$2:$A$11876,BV$207)</f>
        <v>0</v>
      </c>
      <c r="BW168" s="22">
        <f>SUMIFS(Gögn!$K$2:$K$11876,Gögn!$F$2:$F$11876,$A168,Gögn!$A$2:$A$11876,BW$207)</f>
        <v>0</v>
      </c>
      <c r="BX168" s="22">
        <f>SUMIFS(Gögn!$K$2:$K$11876,Gögn!$F$2:$F$11876,$A168,Gögn!$A$2:$A$11876,BX$207)</f>
        <v>0</v>
      </c>
      <c r="BY168" s="22">
        <f>SUMIFS(Gögn!$K$2:$K$11876,Gögn!$F$2:$F$11876,$A168,Gögn!$A$2:$A$11876,BY$207)</f>
        <v>0</v>
      </c>
      <c r="BZ168" s="22">
        <f>SUMIFS(Gögn!$K$2:$K$11876,Gögn!$F$2:$F$11876,$A168,Gögn!$A$2:$A$11876,BZ$207)</f>
        <v>0</v>
      </c>
      <c r="CA168" s="22">
        <f>SUMIFS(Gögn!$K$2:$K$11876,Gögn!$F$2:$F$11876,$A168,Gögn!$A$2:$A$11876,CA$207)</f>
        <v>0</v>
      </c>
      <c r="CB168" s="22">
        <f>SUMIFS(Gögn!$K$2:$K$11876,Gögn!$F$2:$F$11876,$A168,Gögn!$A$2:$A$11876,CB$207)</f>
        <v>0</v>
      </c>
      <c r="CC168" s="22">
        <f>SUMIFS(Gögn!$K$2:$K$11876,Gögn!$F$2:$F$11876,$A168,Gögn!$A$2:$A$11876,CC$207)</f>
        <v>0</v>
      </c>
      <c r="CD168" s="22">
        <f>SUMIFS(Gögn!$K$2:$K$11876,Gögn!$F$2:$F$11876,$A168,Gögn!$A$2:$A$11876,CD$207)</f>
        <v>0</v>
      </c>
    </row>
    <row r="169" spans="1:82" ht="15" customHeight="1">
      <c r="A169" s="5" t="s">
        <v>465</v>
      </c>
      <c r="B169" s="5"/>
      <c r="C169" s="23" t="s">
        <v>296</v>
      </c>
      <c r="D169" s="24">
        <f>IFERROR(SUMPRODUCT(E169:CD169,$E$18:$CD$18)/SUM($E$18:$CD$18),"")</f>
        <v>75.438777430328287</v>
      </c>
      <c r="E169" s="24">
        <f t="shared" ref="E169:BP169" si="84">SUM(E165:E168)</f>
        <v>100</v>
      </c>
      <c r="F169" s="24">
        <f t="shared" si="84"/>
        <v>100</v>
      </c>
      <c r="G169" s="24">
        <f t="shared" si="84"/>
        <v>99.999999999999986</v>
      </c>
      <c r="H169" s="24">
        <f t="shared" si="84"/>
        <v>100</v>
      </c>
      <c r="I169" s="24">
        <f t="shared" si="84"/>
        <v>99.999999999999986</v>
      </c>
      <c r="J169" s="24">
        <f t="shared" si="84"/>
        <v>100</v>
      </c>
      <c r="K169" s="24">
        <f t="shared" si="84"/>
        <v>100</v>
      </c>
      <c r="L169" s="24">
        <f t="shared" si="84"/>
        <v>98.6</v>
      </c>
      <c r="M169" s="24">
        <f t="shared" si="84"/>
        <v>100</v>
      </c>
      <c r="N169" s="24">
        <f t="shared" si="84"/>
        <v>99.9</v>
      </c>
      <c r="O169" s="24">
        <f t="shared" si="84"/>
        <v>91.6</v>
      </c>
      <c r="P169" s="24">
        <f t="shared" si="84"/>
        <v>99.1</v>
      </c>
      <c r="Q169" s="24">
        <f t="shared" si="84"/>
        <v>98.7</v>
      </c>
      <c r="R169" s="24">
        <f t="shared" si="84"/>
        <v>97.6</v>
      </c>
      <c r="S169" s="24">
        <f t="shared" si="84"/>
        <v>100</v>
      </c>
      <c r="T169" s="24">
        <f t="shared" si="84"/>
        <v>100</v>
      </c>
      <c r="U169" s="24">
        <f t="shared" si="84"/>
        <v>100</v>
      </c>
      <c r="V169" s="24">
        <f t="shared" si="84"/>
        <v>100</v>
      </c>
      <c r="W169" s="24">
        <f t="shared" si="84"/>
        <v>100</v>
      </c>
      <c r="X169" s="24">
        <f t="shared" si="84"/>
        <v>100</v>
      </c>
      <c r="Y169" s="24">
        <f t="shared" si="84"/>
        <v>100</v>
      </c>
      <c r="Z169" s="24">
        <f t="shared" si="84"/>
        <v>100</v>
      </c>
      <c r="AA169" s="24">
        <f t="shared" si="84"/>
        <v>100</v>
      </c>
      <c r="AB169" s="24">
        <f t="shared" si="84"/>
        <v>100</v>
      </c>
      <c r="AC169" s="24">
        <f t="shared" si="84"/>
        <v>100</v>
      </c>
      <c r="AD169" s="24">
        <f t="shared" si="84"/>
        <v>99.999999999999986</v>
      </c>
      <c r="AE169" s="24">
        <f t="shared" si="84"/>
        <v>99.999999999999986</v>
      </c>
      <c r="AF169" s="24">
        <f t="shared" si="84"/>
        <v>100</v>
      </c>
      <c r="AG169" s="24">
        <f t="shared" si="84"/>
        <v>0.95</v>
      </c>
      <c r="AH169" s="24">
        <f t="shared" si="84"/>
        <v>0.31</v>
      </c>
      <c r="AI169" s="24">
        <f t="shared" si="84"/>
        <v>3.82</v>
      </c>
      <c r="AJ169" s="24">
        <f t="shared" si="84"/>
        <v>2.71</v>
      </c>
      <c r="AK169" s="24">
        <f t="shared" si="84"/>
        <v>3.39</v>
      </c>
      <c r="AL169" s="24">
        <f t="shared" si="84"/>
        <v>3.02</v>
      </c>
      <c r="AM169" s="24">
        <f t="shared" si="84"/>
        <v>1.33</v>
      </c>
      <c r="AN169" s="24">
        <f t="shared" si="84"/>
        <v>0.73</v>
      </c>
      <c r="AO169" s="24">
        <f t="shared" si="84"/>
        <v>0.63</v>
      </c>
      <c r="AP169" s="24">
        <f t="shared" si="84"/>
        <v>0.67</v>
      </c>
      <c r="AQ169" s="24">
        <f t="shared" si="84"/>
        <v>99.98</v>
      </c>
      <c r="AR169" s="24">
        <f t="shared" si="84"/>
        <v>100.00000000000001</v>
      </c>
      <c r="AS169" s="24">
        <f t="shared" si="84"/>
        <v>100.00000000000001</v>
      </c>
      <c r="AT169" s="24">
        <f t="shared" si="84"/>
        <v>100</v>
      </c>
      <c r="AU169" s="24">
        <f t="shared" si="84"/>
        <v>2.1</v>
      </c>
      <c r="AV169" s="24">
        <f t="shared" si="84"/>
        <v>8</v>
      </c>
      <c r="AW169" s="24">
        <f t="shared" si="84"/>
        <v>0</v>
      </c>
      <c r="AX169" s="24">
        <f t="shared" si="84"/>
        <v>45.1</v>
      </c>
      <c r="AY169" s="24">
        <f t="shared" si="84"/>
        <v>31.6</v>
      </c>
      <c r="AZ169" s="24">
        <f t="shared" si="84"/>
        <v>66.599999999999994</v>
      </c>
      <c r="BA169" s="24">
        <f t="shared" si="84"/>
        <v>1.1000000000000001</v>
      </c>
      <c r="BB169" s="24">
        <f t="shared" si="84"/>
        <v>59</v>
      </c>
      <c r="BC169" s="24">
        <f t="shared" si="84"/>
        <v>58</v>
      </c>
      <c r="BD169" s="24">
        <f t="shared" si="84"/>
        <v>32</v>
      </c>
      <c r="BE169" s="24">
        <f t="shared" si="84"/>
        <v>100.02</v>
      </c>
      <c r="BF169" s="24">
        <f t="shared" si="84"/>
        <v>99.97</v>
      </c>
      <c r="BG169" s="24">
        <f t="shared" si="84"/>
        <v>99.96</v>
      </c>
      <c r="BH169" s="24">
        <f t="shared" si="84"/>
        <v>100</v>
      </c>
      <c r="BI169" s="24">
        <f t="shared" si="84"/>
        <v>100</v>
      </c>
      <c r="BJ169" s="24">
        <f t="shared" si="84"/>
        <v>100</v>
      </c>
      <c r="BK169" s="24">
        <f t="shared" si="84"/>
        <v>100</v>
      </c>
      <c r="BL169" s="24">
        <f t="shared" si="84"/>
        <v>100</v>
      </c>
      <c r="BM169" s="24">
        <f t="shared" si="84"/>
        <v>100</v>
      </c>
      <c r="BN169" s="24">
        <f t="shared" si="84"/>
        <v>100</v>
      </c>
      <c r="BO169" s="24">
        <f t="shared" si="84"/>
        <v>46.8</v>
      </c>
      <c r="BP169" s="24">
        <f t="shared" si="84"/>
        <v>62.2</v>
      </c>
      <c r="BQ169" s="24">
        <f t="shared" ref="BQ169:BY169" si="85">SUM(BQ165:BQ168)</f>
        <v>17.100000000000001</v>
      </c>
      <c r="BR169" s="24">
        <f t="shared" si="85"/>
        <v>0.04</v>
      </c>
      <c r="BS169" s="24">
        <f t="shared" si="85"/>
        <v>100</v>
      </c>
      <c r="BT169" s="24">
        <f t="shared" si="85"/>
        <v>100</v>
      </c>
      <c r="BU169" s="24">
        <f t="shared" si="85"/>
        <v>100</v>
      </c>
      <c r="BV169" s="24">
        <f t="shared" si="85"/>
        <v>100</v>
      </c>
      <c r="BW169" s="24">
        <f t="shared" si="85"/>
        <v>100</v>
      </c>
      <c r="BX169" s="24">
        <f t="shared" si="85"/>
        <v>100</v>
      </c>
      <c r="BY169" s="24">
        <f t="shared" si="85"/>
        <v>100</v>
      </c>
      <c r="BZ169" s="24">
        <f t="shared" ref="BZ169:CB169" si="86">SUM(BZ165:BZ168)</f>
        <v>100</v>
      </c>
      <c r="CA169" s="24">
        <f t="shared" si="86"/>
        <v>100</v>
      </c>
      <c r="CB169" s="24">
        <f t="shared" si="86"/>
        <v>100</v>
      </c>
      <c r="CC169" s="24">
        <f t="shared" ref="CC169:CD169" si="87">SUM(CC165:CC168)</f>
        <v>0</v>
      </c>
      <c r="CD169" s="24">
        <f t="shared" si="87"/>
        <v>0</v>
      </c>
    </row>
    <row r="170" spans="1:82" ht="15" customHeight="1">
      <c r="A170" s="5" t="s">
        <v>465</v>
      </c>
      <c r="B170" s="5"/>
      <c r="C170" s="25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</row>
    <row r="171" spans="1:82" ht="15" customHeight="1">
      <c r="A171" s="19" t="s">
        <v>88</v>
      </c>
      <c r="B171" s="19"/>
      <c r="C171" s="23" t="s">
        <v>89</v>
      </c>
      <c r="D171" s="24">
        <f>SUM(E171:CD171)</f>
        <v>242.98400000000001</v>
      </c>
      <c r="E171" s="24">
        <f>SUMIFS(Gögn!$K$2:$K$11876,Gögn!$F$2:$F$11876,$A171,Gögn!$A$2:$A$11876,E$207)</f>
        <v>21</v>
      </c>
      <c r="F171" s="24">
        <f>SUMIFS(Gögn!$K$2:$K$11876,Gögn!$F$2:$F$11876,$A171,Gögn!$A$2:$A$11876,F$207)</f>
        <v>21</v>
      </c>
      <c r="G171" s="24">
        <f>SUMIFS(Gögn!$K$2:$K$11876,Gögn!$F$2:$F$11876,$A171,Gögn!$A$2:$A$11876,G$207)</f>
        <v>21</v>
      </c>
      <c r="H171" s="24">
        <f>SUMIFS(Gögn!$K$2:$K$11876,Gögn!$F$2:$F$11876,$A171,Gögn!$A$2:$A$11876,H$207)</f>
        <v>21</v>
      </c>
      <c r="I171" s="24">
        <f>SUMIFS(Gögn!$K$2:$K$11876,Gögn!$F$2:$F$11876,$A171,Gögn!$A$2:$A$11876,I$207)</f>
        <v>21</v>
      </c>
      <c r="J171" s="24">
        <f>SUMIFS(Gögn!$K$2:$K$11876,Gögn!$F$2:$F$11876,$A171,Gögn!$A$2:$A$11876,J$207)</f>
        <v>21</v>
      </c>
      <c r="K171" s="24">
        <f>SUMIFS(Gögn!$K$2:$K$11876,Gögn!$F$2:$F$11876,$A171,Gögn!$A$2:$A$11876,K$207)</f>
        <v>21</v>
      </c>
      <c r="L171" s="24">
        <f>SUMIFS(Gögn!$K$2:$K$11876,Gögn!$F$2:$F$11876,$A171,Gögn!$A$2:$A$11876,L$207)</f>
        <v>0</v>
      </c>
      <c r="M171" s="24">
        <f>SUMIFS(Gögn!$K$2:$K$11876,Gögn!$F$2:$F$11876,$A171,Gögn!$A$2:$A$11876,M$207)</f>
        <v>0</v>
      </c>
      <c r="N171" s="24">
        <f>SUMIFS(Gögn!$K$2:$K$11876,Gögn!$F$2:$F$11876,$A171,Gögn!$A$2:$A$11876,N$207)</f>
        <v>0</v>
      </c>
      <c r="O171" s="24">
        <f>SUMIFS(Gögn!$K$2:$K$11876,Gögn!$F$2:$F$11876,$A171,Gögn!$A$2:$A$11876,O$207)</f>
        <v>0</v>
      </c>
      <c r="P171" s="24">
        <f>SUMIFS(Gögn!$K$2:$K$11876,Gögn!$F$2:$F$11876,$A171,Gögn!$A$2:$A$11876,P$207)</f>
        <v>0</v>
      </c>
      <c r="Q171" s="24">
        <f>SUMIFS(Gögn!$K$2:$K$11876,Gögn!$F$2:$F$11876,$A171,Gögn!$A$2:$A$11876,Q$207)</f>
        <v>0</v>
      </c>
      <c r="R171" s="24">
        <f>SUMIFS(Gögn!$K$2:$K$11876,Gögn!$F$2:$F$11876,$A171,Gögn!$A$2:$A$11876,R$207)</f>
        <v>0</v>
      </c>
      <c r="S171" s="24">
        <f>SUMIFS(Gögn!$K$2:$K$11876,Gögn!$F$2:$F$11876,$A171,Gögn!$A$2:$A$11876,S$207)</f>
        <v>0</v>
      </c>
      <c r="T171" s="24">
        <f>SUMIFS(Gögn!$K$2:$K$11876,Gögn!$F$2:$F$11876,$A171,Gögn!$A$2:$A$11876,T$207)</f>
        <v>0</v>
      </c>
      <c r="U171" s="24">
        <f>SUMIFS(Gögn!$K$2:$K$11876,Gögn!$F$2:$F$11876,$A171,Gögn!$A$2:$A$11876,U$207)</f>
        <v>0</v>
      </c>
      <c r="V171" s="24">
        <f>SUMIFS(Gögn!$K$2:$K$11876,Gögn!$F$2:$F$11876,$A171,Gögn!$A$2:$A$11876,V$207)</f>
        <v>0</v>
      </c>
      <c r="W171" s="24">
        <f>SUMIFS(Gögn!$K$2:$K$11876,Gögn!$F$2:$F$11876,$A171,Gögn!$A$2:$A$11876,W$207)</f>
        <v>0</v>
      </c>
      <c r="X171" s="24">
        <f>SUMIFS(Gögn!$K$2:$K$11876,Gögn!$F$2:$F$11876,$A171,Gögn!$A$2:$A$11876,X$207)</f>
        <v>0</v>
      </c>
      <c r="Y171" s="24">
        <f>SUMIFS(Gögn!$K$2:$K$11876,Gögn!$F$2:$F$11876,$A171,Gögn!$A$2:$A$11876,Y$207)</f>
        <v>0.495</v>
      </c>
      <c r="Z171" s="24">
        <f>SUMIFS(Gögn!$K$2:$K$11876,Gögn!$F$2:$F$11876,$A171,Gögn!$A$2:$A$11876,Z$207)</f>
        <v>7.3999999999999996E-2</v>
      </c>
      <c r="AA171" s="24">
        <f>SUMIFS(Gögn!$K$2:$K$11876,Gögn!$F$2:$F$11876,$A171,Gögn!$A$2:$A$11876,AA$207)</f>
        <v>0.108</v>
      </c>
      <c r="AB171" s="24">
        <f>SUMIFS(Gögn!$K$2:$K$11876,Gögn!$F$2:$F$11876,$A171,Gögn!$A$2:$A$11876,AB$207)</f>
        <v>7.0000000000000001E-3</v>
      </c>
      <c r="AC171" s="24">
        <f>SUMIFS(Gögn!$K$2:$K$11876,Gögn!$F$2:$F$11876,$A171,Gögn!$A$2:$A$11876,AC$207)</f>
        <v>0</v>
      </c>
      <c r="AD171" s="24">
        <f>SUMIFS(Gögn!$K$2:$K$11876,Gögn!$F$2:$F$11876,$A171,Gögn!$A$2:$A$11876,AD$207)</f>
        <v>0</v>
      </c>
      <c r="AE171" s="24">
        <f>SUMIFS(Gögn!$K$2:$K$11876,Gögn!$F$2:$F$11876,$A171,Gögn!$A$2:$A$11876,AE$207)</f>
        <v>0</v>
      </c>
      <c r="AF171" s="24">
        <f>SUMIFS(Gögn!$K$2:$K$11876,Gögn!$F$2:$F$11876,$A171,Gögn!$A$2:$A$11876,AF$207)</f>
        <v>0</v>
      </c>
      <c r="AG171" s="24">
        <f>SUMIFS(Gögn!$K$2:$K$11876,Gögn!$F$2:$F$11876,$A171,Gögn!$A$2:$A$11876,AG$207)</f>
        <v>9</v>
      </c>
      <c r="AH171" s="24">
        <f>SUMIFS(Gögn!$K$2:$K$11876,Gögn!$F$2:$F$11876,$A171,Gögn!$A$2:$A$11876,AH$207)</f>
        <v>9</v>
      </c>
      <c r="AI171" s="24">
        <f>SUMIFS(Gögn!$K$2:$K$11876,Gögn!$F$2:$F$11876,$A171,Gögn!$A$2:$A$11876,AI$207)</f>
        <v>9</v>
      </c>
      <c r="AJ171" s="24">
        <f>SUMIFS(Gögn!$K$2:$K$11876,Gögn!$F$2:$F$11876,$A171,Gögn!$A$2:$A$11876,AJ$207)</f>
        <v>9</v>
      </c>
      <c r="AK171" s="24">
        <f>SUMIFS(Gögn!$K$2:$K$11876,Gögn!$F$2:$F$11876,$A171,Gögn!$A$2:$A$11876,AK$207)</f>
        <v>9</v>
      </c>
      <c r="AL171" s="24">
        <f>SUMIFS(Gögn!$K$2:$K$11876,Gögn!$F$2:$F$11876,$A171,Gögn!$A$2:$A$11876,AL$207)</f>
        <v>9</v>
      </c>
      <c r="AM171" s="24">
        <f>SUMIFS(Gögn!$K$2:$K$11876,Gögn!$F$2:$F$11876,$A171,Gögn!$A$2:$A$11876,AM$207)</f>
        <v>9</v>
      </c>
      <c r="AN171" s="24">
        <f>SUMIFS(Gögn!$K$2:$K$11876,Gögn!$F$2:$F$11876,$A171,Gögn!$A$2:$A$11876,AN$207)</f>
        <v>9</v>
      </c>
      <c r="AO171" s="24">
        <f>SUMIFS(Gögn!$K$2:$K$11876,Gögn!$F$2:$F$11876,$A171,Gögn!$A$2:$A$11876,AO$207)</f>
        <v>9</v>
      </c>
      <c r="AP171" s="24">
        <f>SUMIFS(Gögn!$K$2:$K$11876,Gögn!$F$2:$F$11876,$A171,Gögn!$A$2:$A$11876,AP$207)</f>
        <v>9</v>
      </c>
      <c r="AQ171" s="24">
        <f>SUMIFS(Gögn!$K$2:$K$11876,Gögn!$F$2:$F$11876,$A171,Gögn!$A$2:$A$11876,AQ$207)</f>
        <v>0</v>
      </c>
      <c r="AR171" s="24">
        <f>SUMIFS(Gögn!$K$2:$K$11876,Gögn!$F$2:$F$11876,$A171,Gögn!$A$2:$A$11876,AR$207)</f>
        <v>0</v>
      </c>
      <c r="AS171" s="24">
        <f>SUMIFS(Gögn!$K$2:$K$11876,Gögn!$F$2:$F$11876,$A171,Gögn!$A$2:$A$11876,AS$207)</f>
        <v>0</v>
      </c>
      <c r="AT171" s="24">
        <f>SUMIFS(Gögn!$K$2:$K$11876,Gögn!$F$2:$F$11876,$A171,Gögn!$A$2:$A$11876,AT$207)</f>
        <v>0</v>
      </c>
      <c r="AU171" s="24">
        <f>SUMIFS(Gögn!$K$2:$K$11876,Gögn!$F$2:$F$11876,$A171,Gögn!$A$2:$A$11876,AU$207)</f>
        <v>0</v>
      </c>
      <c r="AV171" s="24">
        <f>SUMIFS(Gögn!$K$2:$K$11876,Gögn!$F$2:$F$11876,$A171,Gögn!$A$2:$A$11876,AV$207)</f>
        <v>0</v>
      </c>
      <c r="AW171" s="24">
        <f>SUMIFS(Gögn!$K$2:$K$11876,Gögn!$F$2:$F$11876,$A171,Gögn!$A$2:$A$11876,AW$207)</f>
        <v>0</v>
      </c>
      <c r="AX171" s="24">
        <f>SUMIFS(Gögn!$K$2:$K$11876,Gögn!$F$2:$F$11876,$A171,Gögn!$A$2:$A$11876,AX$207)</f>
        <v>0</v>
      </c>
      <c r="AY171" s="24">
        <f>SUMIFS(Gögn!$K$2:$K$11876,Gögn!$F$2:$F$11876,$A171,Gögn!$A$2:$A$11876,AY$207)</f>
        <v>0</v>
      </c>
      <c r="AZ171" s="24">
        <f>SUMIFS(Gögn!$K$2:$K$11876,Gögn!$F$2:$F$11876,$A171,Gögn!$A$2:$A$11876,AZ$207)</f>
        <v>0</v>
      </c>
      <c r="BA171" s="24">
        <f>SUMIFS(Gögn!$K$2:$K$11876,Gögn!$F$2:$F$11876,$A171,Gögn!$A$2:$A$11876,BA$207)</f>
        <v>0</v>
      </c>
      <c r="BB171" s="24">
        <f>SUMIFS(Gögn!$K$2:$K$11876,Gögn!$F$2:$F$11876,$A171,Gögn!$A$2:$A$11876,BB$207)</f>
        <v>0</v>
      </c>
      <c r="BC171" s="24">
        <f>SUMIFS(Gögn!$K$2:$K$11876,Gögn!$F$2:$F$11876,$A171,Gögn!$A$2:$A$11876,BC$207)</f>
        <v>0</v>
      </c>
      <c r="BD171" s="24">
        <f>SUMIFS(Gögn!$K$2:$K$11876,Gögn!$F$2:$F$11876,$A171,Gögn!$A$2:$A$11876,BD$207)</f>
        <v>0</v>
      </c>
      <c r="BE171" s="24">
        <f>SUMIFS(Gögn!$K$2:$K$11876,Gögn!$F$2:$F$11876,$A171,Gögn!$A$2:$A$11876,BE$207)</f>
        <v>0</v>
      </c>
      <c r="BF171" s="24">
        <f>SUMIFS(Gögn!$K$2:$K$11876,Gögn!$F$2:$F$11876,$A171,Gögn!$A$2:$A$11876,BF$207)</f>
        <v>0</v>
      </c>
      <c r="BG171" s="24">
        <f>SUMIFS(Gögn!$K$2:$K$11876,Gögn!$F$2:$F$11876,$A171,Gögn!$A$2:$A$11876,BG$207)</f>
        <v>0</v>
      </c>
      <c r="BH171" s="24">
        <f>SUMIFS(Gögn!$K$2:$K$11876,Gögn!$F$2:$F$11876,$A171,Gögn!$A$2:$A$11876,BH$207)</f>
        <v>0</v>
      </c>
      <c r="BI171" s="24">
        <f>SUMIFS(Gögn!$K$2:$K$11876,Gögn!$F$2:$F$11876,$A171,Gögn!$A$2:$A$11876,BI$207)</f>
        <v>0.2</v>
      </c>
      <c r="BJ171" s="24">
        <f>SUMIFS(Gögn!$K$2:$K$11876,Gögn!$F$2:$F$11876,$A171,Gögn!$A$2:$A$11876,BJ$207)</f>
        <v>0.2</v>
      </c>
      <c r="BK171" s="24">
        <f>SUMIFS(Gögn!$K$2:$K$11876,Gögn!$F$2:$F$11876,$A171,Gögn!$A$2:$A$11876,BK$207)</f>
        <v>0.1</v>
      </c>
      <c r="BL171" s="24">
        <f>SUMIFS(Gögn!$K$2:$K$11876,Gögn!$F$2:$F$11876,$A171,Gögn!$A$2:$A$11876,BL$207)</f>
        <v>0.8</v>
      </c>
      <c r="BM171" s="24">
        <f>SUMIFS(Gögn!$K$2:$K$11876,Gögn!$F$2:$F$11876,$A171,Gögn!$A$2:$A$11876,BM$207)</f>
        <v>0</v>
      </c>
      <c r="BN171" s="24">
        <f>SUMIFS(Gögn!$K$2:$K$11876,Gögn!$F$2:$F$11876,$A171,Gögn!$A$2:$A$11876,BN$207)</f>
        <v>0</v>
      </c>
      <c r="BO171" s="24">
        <f>SUMIFS(Gögn!$K$2:$K$11876,Gögn!$F$2:$F$11876,$A171,Gögn!$A$2:$A$11876,BO$207)</f>
        <v>1</v>
      </c>
      <c r="BP171" s="24">
        <f>SUMIFS(Gögn!$K$2:$K$11876,Gögn!$F$2:$F$11876,$A171,Gögn!$A$2:$A$11876,BP$207)</f>
        <v>1</v>
      </c>
      <c r="BQ171" s="24">
        <f>SUMIFS(Gögn!$K$2:$K$11876,Gögn!$F$2:$F$11876,$A171,Gögn!$A$2:$A$11876,BQ$207)</f>
        <v>1</v>
      </c>
      <c r="BR171" s="24">
        <f>SUMIFS(Gögn!$K$2:$K$11876,Gögn!$F$2:$F$11876,$A171,Gögn!$A$2:$A$11876,BR$207)</f>
        <v>1</v>
      </c>
      <c r="BS171" s="24">
        <f>SUMIFS(Gögn!$K$2:$K$11876,Gögn!$F$2:$F$11876,$A171,Gögn!$A$2:$A$11876,BS$207)</f>
        <v>0</v>
      </c>
      <c r="BT171" s="24">
        <f>SUMIFS(Gögn!$K$2:$K$11876,Gögn!$F$2:$F$11876,$A171,Gögn!$A$2:$A$11876,BT$207)</f>
        <v>0</v>
      </c>
      <c r="BU171" s="24">
        <f>SUMIFS(Gögn!$K$2:$K$11876,Gögn!$F$2:$F$11876,$A171,Gögn!$A$2:$A$11876,BU$207)</f>
        <v>0</v>
      </c>
      <c r="BV171" s="24">
        <f>SUMIFS(Gögn!$K$2:$K$11876,Gögn!$F$2:$F$11876,$A171,Gögn!$A$2:$A$11876,BV$207)</f>
        <v>0</v>
      </c>
      <c r="BW171" s="24">
        <f>SUMIFS(Gögn!$K$2:$K$11876,Gögn!$F$2:$F$11876,$A171,Gögn!$A$2:$A$11876,BW$207)</f>
        <v>0</v>
      </c>
      <c r="BX171" s="24">
        <f>SUMIFS(Gögn!$K$2:$K$11876,Gögn!$F$2:$F$11876,$A171,Gögn!$A$2:$A$11876,BX$207)</f>
        <v>0</v>
      </c>
      <c r="BY171" s="24">
        <f>SUMIFS(Gögn!$K$2:$K$11876,Gögn!$F$2:$F$11876,$A171,Gögn!$A$2:$A$11876,BY$207)</f>
        <v>0</v>
      </c>
      <c r="BZ171" s="24">
        <f>SUMIFS(Gögn!$K$2:$K$11876,Gögn!$F$2:$F$11876,$A171,Gögn!$A$2:$A$11876,BZ$207)</f>
        <v>0</v>
      </c>
      <c r="CA171" s="24">
        <f>SUMIFS(Gögn!$K$2:$K$11876,Gögn!$F$2:$F$11876,$A171,Gögn!$A$2:$A$11876,CA$207)</f>
        <v>0</v>
      </c>
      <c r="CB171" s="24">
        <f>SUMIFS(Gögn!$K$2:$K$11876,Gögn!$F$2:$F$11876,$A171,Gögn!$A$2:$A$11876,CB$207)</f>
        <v>0</v>
      </c>
      <c r="CC171" s="24">
        <f>SUMIFS(Gögn!$K$2:$K$11876,Gögn!$F$2:$F$11876,$A171,Gögn!$A$2:$A$11876,CC$207)</f>
        <v>0</v>
      </c>
      <c r="CD171" s="24">
        <f>SUMIFS(Gögn!$K$2:$K$11876,Gögn!$F$2:$F$11876,$A171,Gögn!$A$2:$A$11876,CD$207)</f>
        <v>0</v>
      </c>
    </row>
    <row r="172" spans="1:82" ht="15" customHeight="1">
      <c r="A172" s="19" t="s">
        <v>90</v>
      </c>
      <c r="B172" s="19"/>
      <c r="C172" s="25" t="s">
        <v>297</v>
      </c>
      <c r="D172" s="22">
        <f>D18/(D11+D12)*100</f>
        <v>25.626464737743099</v>
      </c>
      <c r="E172" s="22">
        <f>SUMIFS(Gögn!$K$2:$K$11876,Gögn!$F$2:$F$11876,$A172,Gögn!$A$2:$A$11876,E$207)</f>
        <v>23.9</v>
      </c>
      <c r="F172" s="22">
        <f>SUMIFS(Gögn!$K$2:$K$11876,Gögn!$F$2:$F$11876,$A172,Gögn!$A$2:$A$11876,F$207)</f>
        <v>46.4</v>
      </c>
      <c r="G172" s="22">
        <f>SUMIFS(Gögn!$K$2:$K$11876,Gögn!$F$2:$F$11876,$A172,Gögn!$A$2:$A$11876,G$207)</f>
        <v>66.5</v>
      </c>
      <c r="H172" s="22">
        <f>SUMIFS(Gögn!$K$2:$K$11876,Gögn!$F$2:$F$11876,$A172,Gögn!$A$2:$A$11876,H$207)</f>
        <v>56.2</v>
      </c>
      <c r="I172" s="22">
        <f>SUMIFS(Gögn!$K$2:$K$11876,Gögn!$F$2:$F$11876,$A172,Gögn!$A$2:$A$11876,I$207)</f>
        <v>121.5</v>
      </c>
      <c r="J172" s="22">
        <f>SUMIFS(Gögn!$K$2:$K$11876,Gögn!$F$2:$F$11876,$A172,Gögn!$A$2:$A$11876,J$207)</f>
        <v>81.2</v>
      </c>
      <c r="K172" s="22">
        <f>SUMIFS(Gögn!$K$2:$K$11876,Gögn!$F$2:$F$11876,$A172,Gögn!$A$2:$A$11876,K$207)</f>
        <v>94.8</v>
      </c>
      <c r="L172" s="22">
        <f>SUMIFS(Gögn!$K$2:$K$11876,Gögn!$F$2:$F$11876,$A172,Gögn!$A$2:$A$11876,L$207)</f>
        <v>178.8</v>
      </c>
      <c r="M172" s="22">
        <f>SUMIFS(Gögn!$K$2:$K$11876,Gögn!$F$2:$F$11876,$A172,Gögn!$A$2:$A$11876,M$207)</f>
        <v>7.6</v>
      </c>
      <c r="N172" s="22">
        <f>SUMIFS(Gögn!$K$2:$K$11876,Gögn!$F$2:$F$11876,$A172,Gögn!$A$2:$A$11876,N$207)</f>
        <v>94</v>
      </c>
      <c r="O172" s="22">
        <f>SUMIFS(Gögn!$K$2:$K$11876,Gögn!$F$2:$F$11876,$A172,Gögn!$A$2:$A$11876,O$207)</f>
        <v>89.7</v>
      </c>
      <c r="P172" s="22">
        <f>SUMIFS(Gögn!$K$2:$K$11876,Gögn!$F$2:$F$11876,$A172,Gögn!$A$2:$A$11876,P$207)</f>
        <v>61.7</v>
      </c>
      <c r="Q172" s="22">
        <f>SUMIFS(Gögn!$K$2:$K$11876,Gögn!$F$2:$F$11876,$A172,Gögn!$A$2:$A$11876,Q$207)</f>
        <v>-2096.5</v>
      </c>
      <c r="R172" s="22">
        <f>SUMIFS(Gögn!$K$2:$K$11876,Gögn!$F$2:$F$11876,$A172,Gögn!$A$2:$A$11876,R$207)</f>
        <v>109.3</v>
      </c>
      <c r="S172" s="22">
        <f>SUMIFS(Gögn!$K$2:$K$11876,Gögn!$F$2:$F$11876,$A172,Gögn!$A$2:$A$11876,S$207)</f>
        <v>50</v>
      </c>
      <c r="T172" s="22">
        <f>SUMIFS(Gögn!$K$2:$K$11876,Gögn!$F$2:$F$11876,$A172,Gögn!$A$2:$A$11876,T$207)</f>
        <v>96</v>
      </c>
      <c r="U172" s="22">
        <f>SUMIFS(Gögn!$K$2:$K$11876,Gögn!$F$2:$F$11876,$A172,Gögn!$A$2:$A$11876,U$207)</f>
        <v>136</v>
      </c>
      <c r="V172" s="22">
        <f>SUMIFS(Gögn!$K$2:$K$11876,Gögn!$F$2:$F$11876,$A172,Gögn!$A$2:$A$11876,V$207)</f>
        <v>7.2</v>
      </c>
      <c r="W172" s="22">
        <f>SUMIFS(Gögn!$K$2:$K$11876,Gögn!$F$2:$F$11876,$A172,Gögn!$A$2:$A$11876,W$207)</f>
        <v>0</v>
      </c>
      <c r="X172" s="22">
        <f>SUMIFS(Gögn!$K$2:$K$11876,Gögn!$F$2:$F$11876,$A172,Gögn!$A$2:$A$11876,X$207)</f>
        <v>0</v>
      </c>
      <c r="Y172" s="22">
        <f>SUMIFS(Gögn!$K$2:$K$11876,Gögn!$F$2:$F$11876,$A172,Gögn!$A$2:$A$11876,Y$207)</f>
        <v>40</v>
      </c>
      <c r="Z172" s="22">
        <f>SUMIFS(Gögn!$K$2:$K$11876,Gögn!$F$2:$F$11876,$A172,Gögn!$A$2:$A$11876,Z$207)</f>
        <v>17.399999999999999</v>
      </c>
      <c r="AA172" s="22">
        <f>SUMIFS(Gögn!$K$2:$K$11876,Gögn!$F$2:$F$11876,$A172,Gögn!$A$2:$A$11876,AA$207)</f>
        <v>82.7</v>
      </c>
      <c r="AB172" s="22">
        <f>SUMIFS(Gögn!$K$2:$K$11876,Gögn!$F$2:$F$11876,$A172,Gögn!$A$2:$A$11876,AB$207)</f>
        <v>7.5</v>
      </c>
      <c r="AC172" s="22">
        <f>SUMIFS(Gögn!$K$2:$K$11876,Gögn!$F$2:$F$11876,$A172,Gögn!$A$2:$A$11876,AC$207)</f>
        <v>0</v>
      </c>
      <c r="AD172" s="22">
        <f>SUMIFS(Gögn!$K$2:$K$11876,Gögn!$F$2:$F$11876,$A172,Gögn!$A$2:$A$11876,AD$207)</f>
        <v>65.2</v>
      </c>
      <c r="AE172" s="22">
        <f>SUMIFS(Gögn!$K$2:$K$11876,Gögn!$F$2:$F$11876,$A172,Gögn!$A$2:$A$11876,AE$207)</f>
        <v>40.6</v>
      </c>
      <c r="AF172" s="22">
        <f>SUMIFS(Gögn!$K$2:$K$11876,Gögn!$F$2:$F$11876,$A172,Gögn!$A$2:$A$11876,AF$207)</f>
        <v>60.3</v>
      </c>
      <c r="AG172" s="22">
        <f>SUMIFS(Gögn!$K$2:$K$11876,Gögn!$F$2:$F$11876,$A172,Gögn!$A$2:$A$11876,AG$207)</f>
        <v>97.69</v>
      </c>
      <c r="AH172" s="22">
        <f>SUMIFS(Gögn!$K$2:$K$11876,Gögn!$F$2:$F$11876,$A172,Gögn!$A$2:$A$11876,AH$207)</f>
        <v>0.63</v>
      </c>
      <c r="AI172" s="22">
        <f>SUMIFS(Gögn!$K$2:$K$11876,Gögn!$F$2:$F$11876,$A172,Gögn!$A$2:$A$11876,AI$207)</f>
        <v>10.89</v>
      </c>
      <c r="AJ172" s="22">
        <f>SUMIFS(Gögn!$K$2:$K$11876,Gögn!$F$2:$F$11876,$A172,Gögn!$A$2:$A$11876,AJ$207)</f>
        <v>27.23</v>
      </c>
      <c r="AK172" s="22">
        <f>SUMIFS(Gögn!$K$2:$K$11876,Gögn!$F$2:$F$11876,$A172,Gögn!$A$2:$A$11876,AK$207)</f>
        <v>48.57</v>
      </c>
      <c r="AL172" s="22">
        <f>SUMIFS(Gögn!$K$2:$K$11876,Gögn!$F$2:$F$11876,$A172,Gögn!$A$2:$A$11876,AL$207)</f>
        <v>57.82</v>
      </c>
      <c r="AM172" s="22">
        <f>SUMIFS(Gögn!$K$2:$K$11876,Gögn!$F$2:$F$11876,$A172,Gögn!$A$2:$A$11876,AM$207)</f>
        <v>15.32</v>
      </c>
      <c r="AN172" s="22">
        <f>SUMIFS(Gögn!$K$2:$K$11876,Gögn!$F$2:$F$11876,$A172,Gögn!$A$2:$A$11876,AN$207)</f>
        <v>7.79</v>
      </c>
      <c r="AO172" s="22">
        <f>SUMIFS(Gögn!$K$2:$K$11876,Gögn!$F$2:$F$11876,$A172,Gögn!$A$2:$A$11876,AO$207)</f>
        <v>2.69</v>
      </c>
      <c r="AP172" s="22">
        <f>SUMIFS(Gögn!$K$2:$K$11876,Gögn!$F$2:$F$11876,$A172,Gögn!$A$2:$A$11876,AP$207)</f>
        <v>8.7200000000000006</v>
      </c>
      <c r="AQ172" s="22">
        <f>SUMIFS(Gögn!$K$2:$K$11876,Gögn!$F$2:$F$11876,$A172,Gögn!$A$2:$A$11876,AQ$207)</f>
        <v>66.08</v>
      </c>
      <c r="AR172" s="22">
        <f>SUMIFS(Gögn!$K$2:$K$11876,Gögn!$F$2:$F$11876,$A172,Gögn!$A$2:$A$11876,AR$207)</f>
        <v>58.71</v>
      </c>
      <c r="AS172" s="22">
        <f>SUMIFS(Gögn!$K$2:$K$11876,Gögn!$F$2:$F$11876,$A172,Gögn!$A$2:$A$11876,AS$207)</f>
        <v>20.56</v>
      </c>
      <c r="AT172" s="22">
        <f>SUMIFS(Gögn!$K$2:$K$11876,Gögn!$F$2:$F$11876,$A172,Gögn!$A$2:$A$11876,AT$207)</f>
        <v>38.4</v>
      </c>
      <c r="AU172" s="22">
        <f>SUMIFS(Gögn!$K$2:$K$11876,Gögn!$F$2:$F$11876,$A172,Gögn!$A$2:$A$11876,AU$207)</f>
        <v>0</v>
      </c>
      <c r="AV172" s="22">
        <f>SUMIFS(Gögn!$K$2:$K$11876,Gögn!$F$2:$F$11876,$A172,Gögn!$A$2:$A$11876,AV$207)</f>
        <v>3.1</v>
      </c>
      <c r="AW172" s="22">
        <f>SUMIFS(Gögn!$K$2:$K$11876,Gögn!$F$2:$F$11876,$A172,Gögn!$A$2:$A$11876,AW$207)</f>
        <v>0</v>
      </c>
      <c r="AX172" s="22">
        <f>SUMIFS(Gögn!$K$2:$K$11876,Gögn!$F$2:$F$11876,$A172,Gögn!$A$2:$A$11876,AX$207)</f>
        <v>20.3</v>
      </c>
      <c r="AY172" s="22">
        <f>SUMIFS(Gögn!$K$2:$K$11876,Gögn!$F$2:$F$11876,$A172,Gögn!$A$2:$A$11876,AY$207)</f>
        <v>34.5</v>
      </c>
      <c r="AZ172" s="22">
        <f>SUMIFS(Gögn!$K$2:$K$11876,Gögn!$F$2:$F$11876,$A172,Gögn!$A$2:$A$11876,AZ$207)</f>
        <v>0</v>
      </c>
      <c r="BA172" s="22">
        <f>SUMIFS(Gögn!$K$2:$K$11876,Gögn!$F$2:$F$11876,$A172,Gögn!$A$2:$A$11876,BA$207)</f>
        <v>0</v>
      </c>
      <c r="BB172" s="22">
        <f>SUMIFS(Gögn!$K$2:$K$11876,Gögn!$F$2:$F$11876,$A172,Gögn!$A$2:$A$11876,BB$207)</f>
        <v>73.209999999999994</v>
      </c>
      <c r="BC172" s="22">
        <f>SUMIFS(Gögn!$K$2:$K$11876,Gögn!$F$2:$F$11876,$A172,Gögn!$A$2:$A$11876,BC$207)</f>
        <v>67.849999999999994</v>
      </c>
      <c r="BD172" s="22">
        <f>SUMIFS(Gögn!$K$2:$K$11876,Gögn!$F$2:$F$11876,$A172,Gögn!$A$2:$A$11876,BD$207)</f>
        <v>69.599999999999994</v>
      </c>
      <c r="BE172" s="22">
        <f>SUMIFS(Gögn!$K$2:$K$11876,Gögn!$F$2:$F$11876,$A172,Gögn!$A$2:$A$11876,BE$207)</f>
        <v>61.7</v>
      </c>
      <c r="BF172" s="22">
        <f>SUMIFS(Gögn!$K$2:$K$11876,Gögn!$F$2:$F$11876,$A172,Gögn!$A$2:$A$11876,BF$207)</f>
        <v>34.299999999999997</v>
      </c>
      <c r="BG172" s="22">
        <f>SUMIFS(Gögn!$K$2:$K$11876,Gögn!$F$2:$F$11876,$A172,Gögn!$A$2:$A$11876,BG$207)</f>
        <v>53.8</v>
      </c>
      <c r="BH172" s="22">
        <f>SUMIFS(Gögn!$K$2:$K$11876,Gögn!$F$2:$F$11876,$A172,Gögn!$A$2:$A$11876,BH$207)</f>
        <v>59.08</v>
      </c>
      <c r="BI172" s="22">
        <f>SUMIFS(Gögn!$K$2:$K$11876,Gögn!$F$2:$F$11876,$A172,Gögn!$A$2:$A$11876,BI$207)</f>
        <v>16.2</v>
      </c>
      <c r="BJ172" s="22">
        <f>SUMIFS(Gögn!$K$2:$K$11876,Gögn!$F$2:$F$11876,$A172,Gögn!$A$2:$A$11876,BJ$207)</f>
        <v>8.6</v>
      </c>
      <c r="BK172" s="22">
        <f>SUMIFS(Gögn!$K$2:$K$11876,Gögn!$F$2:$F$11876,$A172,Gögn!$A$2:$A$11876,BK$207)</f>
        <v>43.3</v>
      </c>
      <c r="BL172" s="22">
        <f>SUMIFS(Gögn!$K$2:$K$11876,Gögn!$F$2:$F$11876,$A172,Gögn!$A$2:$A$11876,BL$207)</f>
        <v>93</v>
      </c>
      <c r="BM172" s="22">
        <f>SUMIFS(Gögn!$K$2:$K$11876,Gögn!$F$2:$F$11876,$A172,Gögn!$A$2:$A$11876,BM$207)</f>
        <v>0</v>
      </c>
      <c r="BN172" s="22">
        <f>SUMIFS(Gögn!$K$2:$K$11876,Gögn!$F$2:$F$11876,$A172,Gögn!$A$2:$A$11876,BN$207)</f>
        <v>0</v>
      </c>
      <c r="BO172" s="22">
        <f>SUMIFS(Gögn!$K$2:$K$11876,Gögn!$F$2:$F$11876,$A172,Gögn!$A$2:$A$11876,BO$207)</f>
        <v>25.7</v>
      </c>
      <c r="BP172" s="22">
        <f>SUMIFS(Gögn!$K$2:$K$11876,Gögn!$F$2:$F$11876,$A172,Gögn!$A$2:$A$11876,BP$207)</f>
        <v>14.93</v>
      </c>
      <c r="BQ172" s="22">
        <f>SUMIFS(Gögn!$K$2:$K$11876,Gögn!$F$2:$F$11876,$A172,Gögn!$A$2:$A$11876,BQ$207)</f>
        <v>7.37</v>
      </c>
      <c r="BR172" s="22">
        <f>SUMIFS(Gögn!$K$2:$K$11876,Gögn!$F$2:$F$11876,$A172,Gögn!$A$2:$A$11876,BR$207)</f>
        <v>0</v>
      </c>
      <c r="BS172" s="22">
        <f>SUMIFS(Gögn!$K$2:$K$11876,Gögn!$F$2:$F$11876,$A172,Gögn!$A$2:$A$11876,BS$207)</f>
        <v>4.0999999999999996</v>
      </c>
      <c r="BT172" s="22">
        <f>SUMIFS(Gögn!$K$2:$K$11876,Gögn!$F$2:$F$11876,$A172,Gögn!$A$2:$A$11876,BT$207)</f>
        <v>12.7</v>
      </c>
      <c r="BU172" s="22">
        <f>SUMIFS(Gögn!$K$2:$K$11876,Gögn!$F$2:$F$11876,$A172,Gögn!$A$2:$A$11876,BU$207)</f>
        <v>5.0999999999999996</v>
      </c>
      <c r="BV172" s="22">
        <f>SUMIFS(Gögn!$K$2:$K$11876,Gögn!$F$2:$F$11876,$A172,Gögn!$A$2:$A$11876,BV$207)</f>
        <v>41.7</v>
      </c>
      <c r="BW172" s="22">
        <f>SUMIFS(Gögn!$K$2:$K$11876,Gögn!$F$2:$F$11876,$A172,Gögn!$A$2:$A$11876,BW$207)</f>
        <v>23.2</v>
      </c>
      <c r="BX172" s="22">
        <f>SUMIFS(Gögn!$K$2:$K$11876,Gögn!$F$2:$F$11876,$A172,Gögn!$A$2:$A$11876,BX$207)</f>
        <v>3.8</v>
      </c>
      <c r="BY172" s="22">
        <f>SUMIFS(Gögn!$K$2:$K$11876,Gögn!$F$2:$F$11876,$A172,Gögn!$A$2:$A$11876,BY$207)</f>
        <v>24.6</v>
      </c>
      <c r="BZ172" s="22">
        <f>SUMIFS(Gögn!$K$2:$K$11876,Gögn!$F$2:$F$11876,$A172,Gögn!$A$2:$A$11876,BZ$207)</f>
        <v>382.6</v>
      </c>
      <c r="CA172" s="22">
        <f>SUMIFS(Gögn!$K$2:$K$11876,Gögn!$F$2:$F$11876,$A172,Gögn!$A$2:$A$11876,CA$207)</f>
        <v>-4.5999999999999996</v>
      </c>
      <c r="CB172" s="22">
        <f>SUMIFS(Gögn!$K$2:$K$11876,Gögn!$F$2:$F$11876,$A172,Gögn!$A$2:$A$11876,CB$207)</f>
        <v>6.2</v>
      </c>
      <c r="CC172" s="22">
        <f>SUMIFS(Gögn!$K$2:$K$11876,Gögn!$F$2:$F$11876,$A172,Gögn!$A$2:$A$11876,CC$207)</f>
        <v>0</v>
      </c>
      <c r="CD172" s="22">
        <f>SUMIFS(Gögn!$K$2:$K$11876,Gögn!$F$2:$F$11876,$A172,Gögn!$A$2:$A$11876,CD$207)</f>
        <v>0</v>
      </c>
    </row>
    <row r="173" spans="1:82" ht="15" customHeight="1">
      <c r="A173" s="19" t="s">
        <v>92</v>
      </c>
      <c r="B173" s="19"/>
      <c r="C173" s="23" t="s">
        <v>93</v>
      </c>
      <c r="D173" s="24">
        <f>IFERROR(SUMPRODUCT(E173:CD173,$E$11:$CD$11,$E$12:$CD$12)/SUMPRODUCT($E$11:$CD$11,$E$12:$CD$12),"")</f>
        <v>1.4924094132900174</v>
      </c>
      <c r="E173" s="24">
        <f>SUMIFS(Gögn!$K$2:$K$11876,Gögn!$F$2:$F$11876,$A173,Gögn!$A$2:$A$11876,E$207)</f>
        <v>2.9</v>
      </c>
      <c r="F173" s="24">
        <f>SUMIFS(Gögn!$K$2:$K$11876,Gögn!$F$2:$F$11876,$A173,Gögn!$A$2:$A$11876,F$207)</f>
        <v>6.9</v>
      </c>
      <c r="G173" s="24">
        <f>SUMIFS(Gögn!$K$2:$K$11876,Gögn!$F$2:$F$11876,$A173,Gögn!$A$2:$A$11876,G$207)</f>
        <v>1.5</v>
      </c>
      <c r="H173" s="24">
        <f>SUMIFS(Gögn!$K$2:$K$11876,Gögn!$F$2:$F$11876,$A173,Gögn!$A$2:$A$11876,H$207)</f>
        <v>0.6</v>
      </c>
      <c r="I173" s="24">
        <f>SUMIFS(Gögn!$K$2:$K$11876,Gögn!$F$2:$F$11876,$A173,Gögn!$A$2:$A$11876,I$207)</f>
        <v>16.8</v>
      </c>
      <c r="J173" s="24">
        <f>SUMIFS(Gögn!$K$2:$K$11876,Gögn!$F$2:$F$11876,$A173,Gögn!$A$2:$A$11876,J$207)</f>
        <v>-2.4</v>
      </c>
      <c r="K173" s="24">
        <f>SUMIFS(Gögn!$K$2:$K$11876,Gögn!$F$2:$F$11876,$A173,Gögn!$A$2:$A$11876,K$207)</f>
        <v>7.9</v>
      </c>
      <c r="L173" s="24">
        <f>SUMIFS(Gögn!$K$2:$K$11876,Gögn!$F$2:$F$11876,$A173,Gögn!$A$2:$A$11876,L$207)</f>
        <v>14.1</v>
      </c>
      <c r="M173" s="24">
        <f>SUMIFS(Gögn!$K$2:$K$11876,Gögn!$F$2:$F$11876,$A173,Gögn!$A$2:$A$11876,M$207)</f>
        <v>0.3</v>
      </c>
      <c r="N173" s="24">
        <f>SUMIFS(Gögn!$K$2:$K$11876,Gögn!$F$2:$F$11876,$A173,Gögn!$A$2:$A$11876,N$207)</f>
        <v>2.1</v>
      </c>
      <c r="O173" s="24">
        <f>SUMIFS(Gögn!$K$2:$K$11876,Gögn!$F$2:$F$11876,$A173,Gögn!$A$2:$A$11876,O$207)</f>
        <v>3.9</v>
      </c>
      <c r="P173" s="24">
        <f>SUMIFS(Gögn!$K$2:$K$11876,Gögn!$F$2:$F$11876,$A173,Gögn!$A$2:$A$11876,P$207)</f>
        <v>3.9</v>
      </c>
      <c r="Q173" s="24">
        <f>SUMIFS(Gögn!$K$2:$K$11876,Gögn!$F$2:$F$11876,$A173,Gögn!$A$2:$A$11876,Q$207)</f>
        <v>-119.7</v>
      </c>
      <c r="R173" s="24">
        <f>SUMIFS(Gögn!$K$2:$K$11876,Gögn!$F$2:$F$11876,$A173,Gögn!$A$2:$A$11876,R$207)</f>
        <v>4.3</v>
      </c>
      <c r="S173" s="24">
        <f>SUMIFS(Gögn!$K$2:$K$11876,Gögn!$F$2:$F$11876,$A173,Gögn!$A$2:$A$11876,S$207)</f>
        <v>4.3</v>
      </c>
      <c r="T173" s="24">
        <f>SUMIFS(Gögn!$K$2:$K$11876,Gögn!$F$2:$F$11876,$A173,Gögn!$A$2:$A$11876,T$207)</f>
        <v>4.4000000000000004</v>
      </c>
      <c r="U173" s="24">
        <f>SUMIFS(Gögn!$K$2:$K$11876,Gögn!$F$2:$F$11876,$A173,Gögn!$A$2:$A$11876,U$207)</f>
        <v>11.3</v>
      </c>
      <c r="V173" s="24">
        <f>SUMIFS(Gögn!$K$2:$K$11876,Gögn!$F$2:$F$11876,$A173,Gögn!$A$2:$A$11876,V$207)</f>
        <v>1.1000000000000001</v>
      </c>
      <c r="W173" s="24">
        <f>SUMIFS(Gögn!$K$2:$K$11876,Gögn!$F$2:$F$11876,$A173,Gögn!$A$2:$A$11876,W$207)</f>
        <v>0</v>
      </c>
      <c r="X173" s="24">
        <f>SUMIFS(Gögn!$K$2:$K$11876,Gögn!$F$2:$F$11876,$A173,Gögn!$A$2:$A$11876,X$207)</f>
        <v>0</v>
      </c>
      <c r="Y173" s="24">
        <f>SUMIFS(Gögn!$K$2:$K$11876,Gögn!$F$2:$F$11876,$A173,Gögn!$A$2:$A$11876,Y$207)</f>
        <v>2.8</v>
      </c>
      <c r="Z173" s="24">
        <f>SUMIFS(Gögn!$K$2:$K$11876,Gögn!$F$2:$F$11876,$A173,Gögn!$A$2:$A$11876,Z$207)</f>
        <v>1.2</v>
      </c>
      <c r="AA173" s="24">
        <f>SUMIFS(Gögn!$K$2:$K$11876,Gögn!$F$2:$F$11876,$A173,Gögn!$A$2:$A$11876,AA$207)</f>
        <v>2.9</v>
      </c>
      <c r="AB173" s="24">
        <f>SUMIFS(Gögn!$K$2:$K$11876,Gögn!$F$2:$F$11876,$A173,Gögn!$A$2:$A$11876,AB$207)</f>
        <v>0.3</v>
      </c>
      <c r="AC173" s="24">
        <f>SUMIFS(Gögn!$K$2:$K$11876,Gögn!$F$2:$F$11876,$A173,Gögn!$A$2:$A$11876,AC$207)</f>
        <v>0</v>
      </c>
      <c r="AD173" s="24">
        <f>SUMIFS(Gögn!$K$2:$K$11876,Gögn!$F$2:$F$11876,$A173,Gögn!$A$2:$A$11876,AD$207)</f>
        <v>7.4</v>
      </c>
      <c r="AE173" s="24">
        <f>SUMIFS(Gögn!$K$2:$K$11876,Gögn!$F$2:$F$11876,$A173,Gögn!$A$2:$A$11876,AE$207)</f>
        <v>4.5</v>
      </c>
      <c r="AF173" s="24">
        <f>SUMIFS(Gögn!$K$2:$K$11876,Gögn!$F$2:$F$11876,$A173,Gögn!$A$2:$A$11876,AF$207)</f>
        <v>3.9</v>
      </c>
      <c r="AG173" s="24">
        <f>SUMIFS(Gögn!$K$2:$K$11876,Gögn!$F$2:$F$11876,$A173,Gögn!$A$2:$A$11876,AG$207)</f>
        <v>47.71</v>
      </c>
      <c r="AH173" s="24">
        <f>SUMIFS(Gögn!$K$2:$K$11876,Gögn!$F$2:$F$11876,$A173,Gögn!$A$2:$A$11876,AH$207)</f>
        <v>0.93</v>
      </c>
      <c r="AI173" s="24">
        <f>SUMIFS(Gögn!$K$2:$K$11876,Gögn!$F$2:$F$11876,$A173,Gögn!$A$2:$A$11876,AI$207)</f>
        <v>2.3199999999999998</v>
      </c>
      <c r="AJ173" s="24">
        <f>SUMIFS(Gögn!$K$2:$K$11876,Gögn!$F$2:$F$11876,$A173,Gögn!$A$2:$A$11876,AJ$207)</f>
        <v>8.3000000000000007</v>
      </c>
      <c r="AK173" s="24">
        <f>SUMIFS(Gögn!$K$2:$K$11876,Gögn!$F$2:$F$11876,$A173,Gögn!$A$2:$A$11876,AK$207)</f>
        <v>7.03</v>
      </c>
      <c r="AL173" s="24">
        <f>SUMIFS(Gögn!$K$2:$K$11876,Gögn!$F$2:$F$11876,$A173,Gögn!$A$2:$A$11876,AL$207)</f>
        <v>9.1</v>
      </c>
      <c r="AM173" s="24">
        <f>SUMIFS(Gögn!$K$2:$K$11876,Gögn!$F$2:$F$11876,$A173,Gögn!$A$2:$A$11876,AM$207)</f>
        <v>5.24</v>
      </c>
      <c r="AN173" s="24">
        <f>SUMIFS(Gögn!$K$2:$K$11876,Gögn!$F$2:$F$11876,$A173,Gögn!$A$2:$A$11876,AN$207)</f>
        <v>5.03</v>
      </c>
      <c r="AO173" s="24">
        <f>SUMIFS(Gögn!$K$2:$K$11876,Gögn!$F$2:$F$11876,$A173,Gögn!$A$2:$A$11876,AO$207)</f>
        <v>1.85</v>
      </c>
      <c r="AP173" s="24">
        <f>SUMIFS(Gögn!$K$2:$K$11876,Gögn!$F$2:$F$11876,$A173,Gögn!$A$2:$A$11876,AP$207)</f>
        <v>3.6</v>
      </c>
      <c r="AQ173" s="24">
        <f>SUMIFS(Gögn!$K$2:$K$11876,Gögn!$F$2:$F$11876,$A173,Gögn!$A$2:$A$11876,AQ$207)</f>
        <v>2.14</v>
      </c>
      <c r="AR173" s="24">
        <f>SUMIFS(Gögn!$K$2:$K$11876,Gögn!$F$2:$F$11876,$A173,Gögn!$A$2:$A$11876,AR$207)</f>
        <v>5.5</v>
      </c>
      <c r="AS173" s="24">
        <f>SUMIFS(Gögn!$K$2:$K$11876,Gögn!$F$2:$F$11876,$A173,Gögn!$A$2:$A$11876,AS$207)</f>
        <v>2</v>
      </c>
      <c r="AT173" s="24">
        <f>SUMIFS(Gögn!$K$2:$K$11876,Gögn!$F$2:$F$11876,$A173,Gögn!$A$2:$A$11876,AT$207)</f>
        <v>1.93</v>
      </c>
      <c r="AU173" s="24">
        <f>SUMIFS(Gögn!$K$2:$K$11876,Gögn!$F$2:$F$11876,$A173,Gögn!$A$2:$A$11876,AU$207)</f>
        <v>0</v>
      </c>
      <c r="AV173" s="24">
        <f>SUMIFS(Gögn!$K$2:$K$11876,Gögn!$F$2:$F$11876,$A173,Gögn!$A$2:$A$11876,AV$207)</f>
        <v>0</v>
      </c>
      <c r="AW173" s="24">
        <f>SUMIFS(Gögn!$K$2:$K$11876,Gögn!$F$2:$F$11876,$A173,Gögn!$A$2:$A$11876,AW$207)</f>
        <v>0</v>
      </c>
      <c r="AX173" s="24">
        <f>SUMIFS(Gögn!$K$2:$K$11876,Gögn!$F$2:$F$11876,$A173,Gögn!$A$2:$A$11876,AX$207)</f>
        <v>0</v>
      </c>
      <c r="AY173" s="24">
        <f>SUMIFS(Gögn!$K$2:$K$11876,Gögn!$F$2:$F$11876,$A173,Gögn!$A$2:$A$11876,AY$207)</f>
        <v>0</v>
      </c>
      <c r="AZ173" s="24">
        <f>SUMIFS(Gögn!$K$2:$K$11876,Gögn!$F$2:$F$11876,$A173,Gögn!$A$2:$A$11876,AZ$207)</f>
        <v>0</v>
      </c>
      <c r="BA173" s="24">
        <f>SUMIFS(Gögn!$K$2:$K$11876,Gögn!$F$2:$F$11876,$A173,Gögn!$A$2:$A$11876,BA$207)</f>
        <v>0</v>
      </c>
      <c r="BB173" s="24">
        <f>SUMIFS(Gögn!$K$2:$K$11876,Gögn!$F$2:$F$11876,$A173,Gögn!$A$2:$A$11876,BB$207)</f>
        <v>11.41</v>
      </c>
      <c r="BC173" s="24">
        <f>SUMIFS(Gögn!$K$2:$K$11876,Gögn!$F$2:$F$11876,$A173,Gögn!$A$2:$A$11876,BC$207)</f>
        <v>0</v>
      </c>
      <c r="BD173" s="24">
        <f>SUMIFS(Gögn!$K$2:$K$11876,Gögn!$F$2:$F$11876,$A173,Gögn!$A$2:$A$11876,BD$207)</f>
        <v>0</v>
      </c>
      <c r="BE173" s="24">
        <f>SUMIFS(Gögn!$K$2:$K$11876,Gögn!$F$2:$F$11876,$A173,Gögn!$A$2:$A$11876,BE$207)</f>
        <v>2.6</v>
      </c>
      <c r="BF173" s="24">
        <f>SUMIFS(Gögn!$K$2:$K$11876,Gögn!$F$2:$F$11876,$A173,Gögn!$A$2:$A$11876,BF$207)</f>
        <v>0.9</v>
      </c>
      <c r="BG173" s="24">
        <f>SUMIFS(Gögn!$K$2:$K$11876,Gögn!$F$2:$F$11876,$A173,Gögn!$A$2:$A$11876,BG$207)</f>
        <v>0.9</v>
      </c>
      <c r="BH173" s="24">
        <f>SUMIFS(Gögn!$K$2:$K$11876,Gögn!$F$2:$F$11876,$A173,Gögn!$A$2:$A$11876,BH$207)</f>
        <v>5.27</v>
      </c>
      <c r="BI173" s="24">
        <f>SUMIFS(Gögn!$K$2:$K$11876,Gögn!$F$2:$F$11876,$A173,Gögn!$A$2:$A$11876,BI$207)</f>
        <v>0.6</v>
      </c>
      <c r="BJ173" s="24">
        <f>SUMIFS(Gögn!$K$2:$K$11876,Gögn!$F$2:$F$11876,$A173,Gögn!$A$2:$A$11876,BJ$207)</f>
        <v>0.6</v>
      </c>
      <c r="BK173" s="24">
        <f>SUMIFS(Gögn!$K$2:$K$11876,Gögn!$F$2:$F$11876,$A173,Gögn!$A$2:$A$11876,BK$207)</f>
        <v>1.1000000000000001</v>
      </c>
      <c r="BL173" s="24">
        <f>SUMIFS(Gögn!$K$2:$K$11876,Gögn!$F$2:$F$11876,$A173,Gögn!$A$2:$A$11876,BL$207)</f>
        <v>3</v>
      </c>
      <c r="BM173" s="24">
        <f>SUMIFS(Gögn!$K$2:$K$11876,Gögn!$F$2:$F$11876,$A173,Gögn!$A$2:$A$11876,BM$207)</f>
        <v>0</v>
      </c>
      <c r="BN173" s="24">
        <f>SUMIFS(Gögn!$K$2:$K$11876,Gögn!$F$2:$F$11876,$A173,Gögn!$A$2:$A$11876,BN$207)</f>
        <v>0</v>
      </c>
      <c r="BO173" s="24">
        <f>SUMIFS(Gögn!$K$2:$K$11876,Gögn!$F$2:$F$11876,$A173,Gögn!$A$2:$A$11876,BO$207)</f>
        <v>0</v>
      </c>
      <c r="BP173" s="24">
        <f>SUMIFS(Gögn!$K$2:$K$11876,Gögn!$F$2:$F$11876,$A173,Gögn!$A$2:$A$11876,BP$207)</f>
        <v>2.7</v>
      </c>
      <c r="BQ173" s="24">
        <f>SUMIFS(Gögn!$K$2:$K$11876,Gögn!$F$2:$F$11876,$A173,Gögn!$A$2:$A$11876,BQ$207)</f>
        <v>4</v>
      </c>
      <c r="BR173" s="24">
        <f>SUMIFS(Gögn!$K$2:$K$11876,Gögn!$F$2:$F$11876,$A173,Gögn!$A$2:$A$11876,BR$207)</f>
        <v>2.2999999999999998</v>
      </c>
      <c r="BS173" s="24">
        <f>SUMIFS(Gögn!$K$2:$K$11876,Gögn!$F$2:$F$11876,$A173,Gögn!$A$2:$A$11876,BS$207)</f>
        <v>1.2</v>
      </c>
      <c r="BT173" s="24">
        <f>SUMIFS(Gögn!$K$2:$K$11876,Gögn!$F$2:$F$11876,$A173,Gögn!$A$2:$A$11876,BT$207)</f>
        <v>1.8</v>
      </c>
      <c r="BU173" s="24">
        <f>SUMIFS(Gögn!$K$2:$K$11876,Gögn!$F$2:$F$11876,$A173,Gögn!$A$2:$A$11876,BU$207)</f>
        <v>1.4</v>
      </c>
      <c r="BV173" s="24">
        <f>SUMIFS(Gögn!$K$2:$K$11876,Gögn!$F$2:$F$11876,$A173,Gögn!$A$2:$A$11876,BV$207)</f>
        <v>7.4</v>
      </c>
      <c r="BW173" s="24">
        <f>SUMIFS(Gögn!$K$2:$K$11876,Gögn!$F$2:$F$11876,$A173,Gögn!$A$2:$A$11876,BW$207)</f>
        <v>6.6</v>
      </c>
      <c r="BX173" s="24">
        <f>SUMIFS(Gögn!$K$2:$K$11876,Gögn!$F$2:$F$11876,$A173,Gögn!$A$2:$A$11876,BX$207)</f>
        <v>0.41</v>
      </c>
      <c r="BY173" s="24">
        <f>SUMIFS(Gögn!$K$2:$K$11876,Gögn!$F$2:$F$11876,$A173,Gögn!$A$2:$A$11876,BY$207)</f>
        <v>2.4</v>
      </c>
      <c r="BZ173" s="24">
        <f>SUMIFS(Gögn!$K$2:$K$11876,Gögn!$F$2:$F$11876,$A173,Gögn!$A$2:$A$11876,BZ$207)</f>
        <v>61.5</v>
      </c>
      <c r="CA173" s="24">
        <f>SUMIFS(Gögn!$K$2:$K$11876,Gögn!$F$2:$F$11876,$A173,Gögn!$A$2:$A$11876,CA$207)</f>
        <v>-0.3</v>
      </c>
      <c r="CB173" s="24">
        <f>SUMIFS(Gögn!$K$2:$K$11876,Gögn!$F$2:$F$11876,$A173,Gögn!$A$2:$A$11876,CB$207)</f>
        <v>1.7</v>
      </c>
      <c r="CC173" s="24">
        <f>SUMIFS(Gögn!$K$2:$K$11876,Gögn!$F$2:$F$11876,$A173,Gögn!$A$2:$A$11876,CC$207)</f>
        <v>0</v>
      </c>
      <c r="CD173" s="24">
        <f>SUMIFS(Gögn!$K$2:$K$11876,Gögn!$F$2:$F$11876,$A173,Gögn!$A$2:$A$11876,CD$207)</f>
        <v>0</v>
      </c>
    </row>
    <row r="174" spans="1:82" ht="15" customHeight="1">
      <c r="A174" s="19" t="s">
        <v>94</v>
      </c>
      <c r="B174" s="19"/>
      <c r="C174" s="25" t="s">
        <v>570</v>
      </c>
      <c r="D174" s="22">
        <f>IFERROR(SUMPRODUCT(E174:CD174,$E$83:$CD$83)/SUM($E$83:$CD$83),"")</f>
        <v>11.175133599726516</v>
      </c>
      <c r="E174" s="22">
        <f>SUMIFS(Gögn!$K$2:$K$11876,Gögn!$F$2:$F$11876,$A174,Gögn!$A$2:$A$11876,E$207)</f>
        <v>19.100000000000001</v>
      </c>
      <c r="F174" s="22">
        <f>SUMIFS(Gögn!$K$2:$K$11876,Gögn!$F$2:$F$11876,$A174,Gögn!$A$2:$A$11876,F$207)</f>
        <v>15.7</v>
      </c>
      <c r="G174" s="22">
        <f>SUMIFS(Gögn!$K$2:$K$11876,Gögn!$F$2:$F$11876,$A174,Gögn!$A$2:$A$11876,G$207)</f>
        <v>10</v>
      </c>
      <c r="H174" s="22">
        <f>SUMIFS(Gögn!$K$2:$K$11876,Gögn!$F$2:$F$11876,$A174,Gögn!$A$2:$A$11876,H$207)</f>
        <v>5.2</v>
      </c>
      <c r="I174" s="22">
        <f>SUMIFS(Gögn!$K$2:$K$11876,Gögn!$F$2:$F$11876,$A174,Gögn!$A$2:$A$11876,I$207)</f>
        <v>4.9000000000000004</v>
      </c>
      <c r="J174" s="22">
        <f>SUMIFS(Gögn!$K$2:$K$11876,Gögn!$F$2:$F$11876,$A174,Gögn!$A$2:$A$11876,J$207)</f>
        <v>6.3</v>
      </c>
      <c r="K174" s="22">
        <f>SUMIFS(Gögn!$K$2:$K$11876,Gögn!$F$2:$F$11876,$A174,Gögn!$A$2:$A$11876,K$207)</f>
        <v>0.5</v>
      </c>
      <c r="L174" s="22">
        <f>SUMIFS(Gögn!$K$2:$K$11876,Gögn!$F$2:$F$11876,$A174,Gögn!$A$2:$A$11876,L$207)</f>
        <v>13.5</v>
      </c>
      <c r="M174" s="22">
        <f>SUMIFS(Gögn!$K$2:$K$11876,Gögn!$F$2:$F$11876,$A174,Gögn!$A$2:$A$11876,M$207)</f>
        <v>6.6</v>
      </c>
      <c r="N174" s="22">
        <f>SUMIFS(Gögn!$K$2:$K$11876,Gögn!$F$2:$F$11876,$A174,Gögn!$A$2:$A$11876,N$207)</f>
        <v>19.3</v>
      </c>
      <c r="O174" s="22">
        <f>SUMIFS(Gögn!$K$2:$K$11876,Gögn!$F$2:$F$11876,$A174,Gögn!$A$2:$A$11876,O$207)</f>
        <v>18</v>
      </c>
      <c r="P174" s="22">
        <f>SUMIFS(Gögn!$K$2:$K$11876,Gögn!$F$2:$F$11876,$A174,Gögn!$A$2:$A$11876,P$207)</f>
        <v>13.6</v>
      </c>
      <c r="Q174" s="22">
        <f>SUMIFS(Gögn!$K$2:$K$11876,Gögn!$F$2:$F$11876,$A174,Gögn!$A$2:$A$11876,Q$207)</f>
        <v>10.5</v>
      </c>
      <c r="R174" s="22">
        <f>SUMIFS(Gögn!$K$2:$K$11876,Gögn!$F$2:$F$11876,$A174,Gögn!$A$2:$A$11876,R$207)</f>
        <v>5</v>
      </c>
      <c r="S174" s="22">
        <f>SUMIFS(Gögn!$K$2:$K$11876,Gögn!$F$2:$F$11876,$A174,Gögn!$A$2:$A$11876,S$207)</f>
        <v>16.8</v>
      </c>
      <c r="T174" s="22">
        <f>SUMIFS(Gögn!$K$2:$K$11876,Gögn!$F$2:$F$11876,$A174,Gögn!$A$2:$A$11876,T$207)</f>
        <v>5</v>
      </c>
      <c r="U174" s="22">
        <f>SUMIFS(Gögn!$K$2:$K$11876,Gögn!$F$2:$F$11876,$A174,Gögn!$A$2:$A$11876,U$207)</f>
        <v>5.6</v>
      </c>
      <c r="V174" s="22">
        <f>SUMIFS(Gögn!$K$2:$K$11876,Gögn!$F$2:$F$11876,$A174,Gögn!$A$2:$A$11876,V$207)</f>
        <v>11.2</v>
      </c>
      <c r="W174" s="22">
        <f>SUMIFS(Gögn!$K$2:$K$11876,Gögn!$F$2:$F$11876,$A174,Gögn!$A$2:$A$11876,W$207)</f>
        <v>0</v>
      </c>
      <c r="X174" s="22">
        <f>SUMIFS(Gögn!$K$2:$K$11876,Gögn!$F$2:$F$11876,$A174,Gögn!$A$2:$A$11876,X$207)</f>
        <v>0</v>
      </c>
      <c r="Y174" s="22">
        <f>SUMIFS(Gögn!$K$2:$K$11876,Gögn!$F$2:$F$11876,$A174,Gögn!$A$2:$A$11876,Y$207)</f>
        <v>16.399999999999999</v>
      </c>
      <c r="Z174" s="22">
        <f>SUMIFS(Gögn!$K$2:$K$11876,Gögn!$F$2:$F$11876,$A174,Gögn!$A$2:$A$11876,Z$207)</f>
        <v>11.6</v>
      </c>
      <c r="AA174" s="22">
        <f>SUMIFS(Gögn!$K$2:$K$11876,Gögn!$F$2:$F$11876,$A174,Gögn!$A$2:$A$11876,AA$207)</f>
        <v>7.3</v>
      </c>
      <c r="AB174" s="22">
        <f>SUMIFS(Gögn!$K$2:$K$11876,Gögn!$F$2:$F$11876,$A174,Gögn!$A$2:$A$11876,AB$207)</f>
        <v>19.600000000000001</v>
      </c>
      <c r="AC174" s="22">
        <f>SUMIFS(Gögn!$K$2:$K$11876,Gögn!$F$2:$F$11876,$A174,Gögn!$A$2:$A$11876,AC$207)</f>
        <v>0</v>
      </c>
      <c r="AD174" s="22">
        <f>SUMIFS(Gögn!$K$2:$K$11876,Gögn!$F$2:$F$11876,$A174,Gögn!$A$2:$A$11876,AD$207)</f>
        <v>15.9</v>
      </c>
      <c r="AE174" s="22">
        <f>SUMIFS(Gögn!$K$2:$K$11876,Gögn!$F$2:$F$11876,$A174,Gögn!$A$2:$A$11876,AE$207)</f>
        <v>11.5</v>
      </c>
      <c r="AF174" s="22">
        <f>SUMIFS(Gögn!$K$2:$K$11876,Gögn!$F$2:$F$11876,$A174,Gögn!$A$2:$A$11876,AF$207)</f>
        <v>5.0999999999999996</v>
      </c>
      <c r="AG174" s="22">
        <f>SUMIFS(Gögn!$K$2:$K$11876,Gögn!$F$2:$F$11876,$A174,Gögn!$A$2:$A$11876,AG$207)</f>
        <v>14.03</v>
      </c>
      <c r="AH174" s="22">
        <f>SUMIFS(Gögn!$K$2:$K$11876,Gögn!$F$2:$F$11876,$A174,Gögn!$A$2:$A$11876,AH$207)</f>
        <v>1.7</v>
      </c>
      <c r="AI174" s="22">
        <f>SUMIFS(Gögn!$K$2:$K$11876,Gögn!$F$2:$F$11876,$A174,Gögn!$A$2:$A$11876,AI$207)</f>
        <v>1.49</v>
      </c>
      <c r="AJ174" s="22">
        <f>SUMIFS(Gögn!$K$2:$K$11876,Gögn!$F$2:$F$11876,$A174,Gögn!$A$2:$A$11876,AJ$207)</f>
        <v>5.0999999999999996</v>
      </c>
      <c r="AK174" s="22">
        <f>SUMIFS(Gögn!$K$2:$K$11876,Gögn!$F$2:$F$11876,$A174,Gögn!$A$2:$A$11876,AK$207)</f>
        <v>3.73</v>
      </c>
      <c r="AL174" s="22">
        <f>SUMIFS(Gögn!$K$2:$K$11876,Gögn!$F$2:$F$11876,$A174,Gögn!$A$2:$A$11876,AL$207)</f>
        <v>4.05</v>
      </c>
      <c r="AM174" s="22">
        <f>SUMIFS(Gögn!$K$2:$K$11876,Gögn!$F$2:$F$11876,$A174,Gögn!$A$2:$A$11876,AM$207)</f>
        <v>7</v>
      </c>
      <c r="AN174" s="22">
        <f>SUMIFS(Gögn!$K$2:$K$11876,Gögn!$F$2:$F$11876,$A174,Gögn!$A$2:$A$11876,AN$207)</f>
        <v>10.28</v>
      </c>
      <c r="AO174" s="22">
        <f>SUMIFS(Gögn!$K$2:$K$11876,Gögn!$F$2:$F$11876,$A174,Gögn!$A$2:$A$11876,AO$207)</f>
        <v>13.91</v>
      </c>
      <c r="AP174" s="22">
        <f>SUMIFS(Gögn!$K$2:$K$11876,Gögn!$F$2:$F$11876,$A174,Gögn!$A$2:$A$11876,AP$207)</f>
        <v>15.55</v>
      </c>
      <c r="AQ174" s="22">
        <f>SUMIFS(Gögn!$K$2:$K$11876,Gögn!$F$2:$F$11876,$A174,Gögn!$A$2:$A$11876,AQ$207)</f>
        <v>14.51</v>
      </c>
      <c r="AR174" s="22">
        <f>SUMIFS(Gögn!$K$2:$K$11876,Gögn!$F$2:$F$11876,$A174,Gögn!$A$2:$A$11876,AR$207)</f>
        <v>12.58</v>
      </c>
      <c r="AS174" s="22">
        <f>SUMIFS(Gögn!$K$2:$K$11876,Gögn!$F$2:$F$11876,$A174,Gögn!$A$2:$A$11876,AS$207)</f>
        <v>10.16</v>
      </c>
      <c r="AT174" s="22">
        <f>SUMIFS(Gögn!$K$2:$K$11876,Gögn!$F$2:$F$11876,$A174,Gögn!$A$2:$A$11876,AT$207)</f>
        <v>2.04</v>
      </c>
      <c r="AU174" s="22">
        <f>SUMIFS(Gögn!$K$2:$K$11876,Gögn!$F$2:$F$11876,$A174,Gögn!$A$2:$A$11876,AU$207)</f>
        <v>18.8</v>
      </c>
      <c r="AV174" s="22">
        <f>SUMIFS(Gögn!$K$2:$K$11876,Gögn!$F$2:$F$11876,$A174,Gögn!$A$2:$A$11876,AV$207)</f>
        <v>4.5</v>
      </c>
      <c r="AW174" s="22">
        <f>SUMIFS(Gögn!$K$2:$K$11876,Gögn!$F$2:$F$11876,$A174,Gögn!$A$2:$A$11876,AW$207)</f>
        <v>11.2</v>
      </c>
      <c r="AX174" s="22">
        <f>SUMIFS(Gögn!$K$2:$K$11876,Gögn!$F$2:$F$11876,$A174,Gögn!$A$2:$A$11876,AX$207)</f>
        <v>4.3</v>
      </c>
      <c r="AY174" s="22">
        <f>SUMIFS(Gögn!$K$2:$K$11876,Gögn!$F$2:$F$11876,$A174,Gögn!$A$2:$A$11876,AY$207)</f>
        <v>11.7</v>
      </c>
      <c r="AZ174" s="22">
        <f>SUMIFS(Gögn!$K$2:$K$11876,Gögn!$F$2:$F$11876,$A174,Gögn!$A$2:$A$11876,AZ$207)</f>
        <v>15.9</v>
      </c>
      <c r="BA174" s="22">
        <f>SUMIFS(Gögn!$K$2:$K$11876,Gögn!$F$2:$F$11876,$A174,Gögn!$A$2:$A$11876,BA$207)</f>
        <v>20.2</v>
      </c>
      <c r="BB174" s="22">
        <f>SUMIFS(Gögn!$K$2:$K$11876,Gögn!$F$2:$F$11876,$A174,Gögn!$A$2:$A$11876,BB$207)</f>
        <v>13.1</v>
      </c>
      <c r="BC174" s="22">
        <f>SUMIFS(Gögn!$K$2:$K$11876,Gögn!$F$2:$F$11876,$A174,Gögn!$A$2:$A$11876,BC$207)</f>
        <v>2</v>
      </c>
      <c r="BD174" s="22">
        <f>SUMIFS(Gögn!$K$2:$K$11876,Gögn!$F$2:$F$11876,$A174,Gögn!$A$2:$A$11876,BD$207)</f>
        <v>5</v>
      </c>
      <c r="BE174" s="22">
        <f>SUMIFS(Gögn!$K$2:$K$11876,Gögn!$F$2:$F$11876,$A174,Gögn!$A$2:$A$11876,BE$207)</f>
        <v>14.7</v>
      </c>
      <c r="BF174" s="22">
        <f>SUMIFS(Gögn!$K$2:$K$11876,Gögn!$F$2:$F$11876,$A174,Gögn!$A$2:$A$11876,BF$207)</f>
        <v>10.4</v>
      </c>
      <c r="BG174" s="22">
        <f>SUMIFS(Gögn!$K$2:$K$11876,Gögn!$F$2:$F$11876,$A174,Gögn!$A$2:$A$11876,BG$207)</f>
        <v>4.7</v>
      </c>
      <c r="BH174" s="22">
        <f>SUMIFS(Gögn!$K$2:$K$11876,Gögn!$F$2:$F$11876,$A174,Gögn!$A$2:$A$11876,BH$207)</f>
        <v>11.36</v>
      </c>
      <c r="BI174" s="22">
        <f>SUMIFS(Gögn!$K$2:$K$11876,Gögn!$F$2:$F$11876,$A174,Gögn!$A$2:$A$11876,BI$207)</f>
        <v>16.2</v>
      </c>
      <c r="BJ174" s="22">
        <f>SUMIFS(Gögn!$K$2:$K$11876,Gögn!$F$2:$F$11876,$A174,Gögn!$A$2:$A$11876,BJ$207)</f>
        <v>10.4</v>
      </c>
      <c r="BK174" s="22">
        <f>SUMIFS(Gögn!$K$2:$K$11876,Gögn!$F$2:$F$11876,$A174,Gögn!$A$2:$A$11876,BK$207)</f>
        <v>1.9</v>
      </c>
      <c r="BL174" s="22">
        <f>SUMIFS(Gögn!$K$2:$K$11876,Gögn!$F$2:$F$11876,$A174,Gögn!$A$2:$A$11876,BL$207)</f>
        <v>15.8</v>
      </c>
      <c r="BM174" s="22">
        <f>SUMIFS(Gögn!$K$2:$K$11876,Gögn!$F$2:$F$11876,$A174,Gögn!$A$2:$A$11876,BM$207)</f>
        <v>0</v>
      </c>
      <c r="BN174" s="22">
        <f>SUMIFS(Gögn!$K$2:$K$11876,Gögn!$F$2:$F$11876,$A174,Gögn!$A$2:$A$11876,BN$207)</f>
        <v>0</v>
      </c>
      <c r="BO174" s="22">
        <f>SUMIFS(Gögn!$K$2:$K$11876,Gögn!$F$2:$F$11876,$A174,Gögn!$A$2:$A$11876,BO$207)</f>
        <v>5.2</v>
      </c>
      <c r="BP174" s="22">
        <f>SUMIFS(Gögn!$K$2:$K$11876,Gögn!$F$2:$F$11876,$A174,Gögn!$A$2:$A$11876,BP$207)</f>
        <v>10.56</v>
      </c>
      <c r="BQ174" s="22">
        <f>SUMIFS(Gögn!$K$2:$K$11876,Gögn!$F$2:$F$11876,$A174,Gögn!$A$2:$A$11876,BQ$207)</f>
        <v>17.36</v>
      </c>
      <c r="BR174" s="22">
        <f>SUMIFS(Gögn!$K$2:$K$11876,Gögn!$F$2:$F$11876,$A174,Gögn!$A$2:$A$11876,BR$207)</f>
        <v>21.76</v>
      </c>
      <c r="BS174" s="22">
        <f>SUMIFS(Gögn!$K$2:$K$11876,Gögn!$F$2:$F$11876,$A174,Gögn!$A$2:$A$11876,BS$207)</f>
        <v>14</v>
      </c>
      <c r="BT174" s="22">
        <f>SUMIFS(Gögn!$K$2:$K$11876,Gögn!$F$2:$F$11876,$A174,Gögn!$A$2:$A$11876,BT$207)</f>
        <v>16.899999999999999</v>
      </c>
      <c r="BU174" s="22">
        <f>SUMIFS(Gögn!$K$2:$K$11876,Gögn!$F$2:$F$11876,$A174,Gögn!$A$2:$A$11876,BU$207)</f>
        <v>3</v>
      </c>
      <c r="BV174" s="22">
        <f>SUMIFS(Gögn!$K$2:$K$11876,Gögn!$F$2:$F$11876,$A174,Gögn!$A$2:$A$11876,BV$207)</f>
        <v>5.7</v>
      </c>
      <c r="BW174" s="22">
        <f>SUMIFS(Gögn!$K$2:$K$11876,Gögn!$F$2:$F$11876,$A174,Gögn!$A$2:$A$11876,BW$207)</f>
        <v>10.1</v>
      </c>
      <c r="BX174" s="22">
        <f>SUMIFS(Gögn!$K$2:$K$11876,Gögn!$F$2:$F$11876,$A174,Gögn!$A$2:$A$11876,BX$207)</f>
        <v>13.8</v>
      </c>
      <c r="BY174" s="22">
        <f>SUMIFS(Gögn!$K$2:$K$11876,Gögn!$F$2:$F$11876,$A174,Gögn!$A$2:$A$11876,BY$207)</f>
        <v>14.2</v>
      </c>
      <c r="BZ174" s="22">
        <f>SUMIFS(Gögn!$K$2:$K$11876,Gögn!$F$2:$F$11876,$A174,Gögn!$A$2:$A$11876,BZ$207)</f>
        <v>17.600000000000001</v>
      </c>
      <c r="CA174" s="22">
        <f>SUMIFS(Gögn!$K$2:$K$11876,Gögn!$F$2:$F$11876,$A174,Gögn!$A$2:$A$11876,CA$207)</f>
        <v>0.2</v>
      </c>
      <c r="CB174" s="22">
        <f>SUMIFS(Gögn!$K$2:$K$11876,Gögn!$F$2:$F$11876,$A174,Gögn!$A$2:$A$11876,CB$207)</f>
        <v>12.4</v>
      </c>
      <c r="CC174" s="22">
        <f>SUMIFS(Gögn!$K$2:$K$11876,Gögn!$F$2:$F$11876,$A174,Gögn!$A$2:$A$11876,CC$207)</f>
        <v>0</v>
      </c>
      <c r="CD174" s="22">
        <f>SUMIFS(Gögn!$K$2:$K$11876,Gögn!$F$2:$F$11876,$A174,Gögn!$A$2:$A$11876,CD$207)</f>
        <v>0</v>
      </c>
    </row>
    <row r="175" spans="1:82" ht="15" customHeight="1">
      <c r="A175" s="19" t="s">
        <v>96</v>
      </c>
      <c r="B175" s="19"/>
      <c r="C175" s="23" t="s">
        <v>97</v>
      </c>
      <c r="D175" s="24">
        <f>IFERROR(SUMPRODUCT(E175:CD175,$E$83:$CD$83)/SUM($E$83:$CD$83),"")</f>
        <v>0.20750512226055809</v>
      </c>
      <c r="E175" s="24">
        <f>SUMIFS(Gögn!$K$2:$K$11876,Gögn!$F$2:$F$11876,$A175,Gögn!$A$2:$A$11876,E$207)</f>
        <v>0.24</v>
      </c>
      <c r="F175" s="24">
        <f>SUMIFS(Gögn!$K$2:$K$11876,Gögn!$F$2:$F$11876,$A175,Gögn!$A$2:$A$11876,F$207)</f>
        <v>0.24</v>
      </c>
      <c r="G175" s="24">
        <f>SUMIFS(Gögn!$K$2:$K$11876,Gögn!$F$2:$F$11876,$A175,Gögn!$A$2:$A$11876,G$207)</f>
        <v>0.24</v>
      </c>
      <c r="H175" s="24">
        <f>SUMIFS(Gögn!$K$2:$K$11876,Gögn!$F$2:$F$11876,$A175,Gögn!$A$2:$A$11876,H$207)</f>
        <v>0.24</v>
      </c>
      <c r="I175" s="24">
        <f>SUMIFS(Gögn!$K$2:$K$11876,Gögn!$F$2:$F$11876,$A175,Gögn!$A$2:$A$11876,I$207)</f>
        <v>0.25</v>
      </c>
      <c r="J175" s="24">
        <f>SUMIFS(Gögn!$K$2:$K$11876,Gögn!$F$2:$F$11876,$A175,Gögn!$A$2:$A$11876,J$207)</f>
        <v>0.25</v>
      </c>
      <c r="K175" s="24">
        <f>SUMIFS(Gögn!$K$2:$K$11876,Gögn!$F$2:$F$11876,$A175,Gögn!$A$2:$A$11876,K$207)</f>
        <v>0.25</v>
      </c>
      <c r="L175" s="24">
        <f>SUMIFS(Gögn!$K$2:$K$11876,Gögn!$F$2:$F$11876,$A175,Gögn!$A$2:$A$11876,L$207)</f>
        <v>0.3</v>
      </c>
      <c r="M175" s="24">
        <f>SUMIFS(Gögn!$K$2:$K$11876,Gögn!$F$2:$F$11876,$A175,Gögn!$A$2:$A$11876,M$207)</f>
        <v>0.3</v>
      </c>
      <c r="N175" s="24">
        <f>SUMIFS(Gögn!$K$2:$K$11876,Gögn!$F$2:$F$11876,$A175,Gögn!$A$2:$A$11876,N$207)</f>
        <v>0.3</v>
      </c>
      <c r="O175" s="24">
        <f>SUMIFS(Gögn!$K$2:$K$11876,Gögn!$F$2:$F$11876,$A175,Gögn!$A$2:$A$11876,O$207)</f>
        <v>0.3</v>
      </c>
      <c r="P175" s="24">
        <f>SUMIFS(Gögn!$K$2:$K$11876,Gögn!$F$2:$F$11876,$A175,Gögn!$A$2:$A$11876,P$207)</f>
        <v>0.3</v>
      </c>
      <c r="Q175" s="24">
        <f>SUMIFS(Gögn!$K$2:$K$11876,Gögn!$F$2:$F$11876,$A175,Gögn!$A$2:$A$11876,Q$207)</f>
        <v>0.3</v>
      </c>
      <c r="R175" s="24">
        <f>SUMIFS(Gögn!$K$2:$K$11876,Gögn!$F$2:$F$11876,$A175,Gögn!$A$2:$A$11876,R$207)</f>
        <v>0.3</v>
      </c>
      <c r="S175" s="24">
        <f>SUMIFS(Gögn!$K$2:$K$11876,Gögn!$F$2:$F$11876,$A175,Gögn!$A$2:$A$11876,S$207)</f>
        <v>0.3</v>
      </c>
      <c r="T175" s="24">
        <f>SUMIFS(Gögn!$K$2:$K$11876,Gögn!$F$2:$F$11876,$A175,Gögn!$A$2:$A$11876,T$207)</f>
        <v>0.3</v>
      </c>
      <c r="U175" s="24">
        <f>SUMIFS(Gögn!$K$2:$K$11876,Gögn!$F$2:$F$11876,$A175,Gögn!$A$2:$A$11876,U$207)</f>
        <v>0.3</v>
      </c>
      <c r="V175" s="24">
        <f>SUMIFS(Gögn!$K$2:$K$11876,Gögn!$F$2:$F$11876,$A175,Gögn!$A$2:$A$11876,V$207)</f>
        <v>0.3</v>
      </c>
      <c r="W175" s="24">
        <f>SUMIFS(Gögn!$K$2:$K$11876,Gögn!$F$2:$F$11876,$A175,Gögn!$A$2:$A$11876,W$207)</f>
        <v>0</v>
      </c>
      <c r="X175" s="24">
        <f>SUMIFS(Gögn!$K$2:$K$11876,Gögn!$F$2:$F$11876,$A175,Gögn!$A$2:$A$11876,X$207)</f>
        <v>0</v>
      </c>
      <c r="Y175" s="24">
        <f>SUMIFS(Gögn!$K$2:$K$11876,Gögn!$F$2:$F$11876,$A175,Gögn!$A$2:$A$11876,Y$207)</f>
        <v>0.1</v>
      </c>
      <c r="Z175" s="24">
        <f>SUMIFS(Gögn!$K$2:$K$11876,Gögn!$F$2:$F$11876,$A175,Gögn!$A$2:$A$11876,Z$207)</f>
        <v>0.1</v>
      </c>
      <c r="AA175" s="24">
        <f>SUMIFS(Gögn!$K$2:$K$11876,Gögn!$F$2:$F$11876,$A175,Gögn!$A$2:$A$11876,AA$207)</f>
        <v>0.1</v>
      </c>
      <c r="AB175" s="24">
        <f>SUMIFS(Gögn!$K$2:$K$11876,Gögn!$F$2:$F$11876,$A175,Gögn!$A$2:$A$11876,AB$207)</f>
        <v>0.1</v>
      </c>
      <c r="AC175" s="24">
        <f>SUMIFS(Gögn!$K$2:$K$11876,Gögn!$F$2:$F$11876,$A175,Gögn!$A$2:$A$11876,AC$207)</f>
        <v>0</v>
      </c>
      <c r="AD175" s="24">
        <f>SUMIFS(Gögn!$K$2:$K$11876,Gögn!$F$2:$F$11876,$A175,Gögn!$A$2:$A$11876,AD$207)</f>
        <v>0.38</v>
      </c>
      <c r="AE175" s="24">
        <f>SUMIFS(Gögn!$K$2:$K$11876,Gögn!$F$2:$F$11876,$A175,Gögn!$A$2:$A$11876,AE$207)</f>
        <v>0.38</v>
      </c>
      <c r="AF175" s="24">
        <f>SUMIFS(Gögn!$K$2:$K$11876,Gögn!$F$2:$F$11876,$A175,Gögn!$A$2:$A$11876,AF$207)</f>
        <v>0.34</v>
      </c>
      <c r="AG175" s="24">
        <f>SUMIFS(Gögn!$K$2:$K$11876,Gögn!$F$2:$F$11876,$A175,Gögn!$A$2:$A$11876,AG$207)</f>
        <v>0.49</v>
      </c>
      <c r="AH175" s="24">
        <f>SUMIFS(Gögn!$K$2:$K$11876,Gögn!$F$2:$F$11876,$A175,Gögn!$A$2:$A$11876,AH$207)</f>
        <v>0.5</v>
      </c>
      <c r="AI175" s="24">
        <f>SUMIFS(Gögn!$K$2:$K$11876,Gögn!$F$2:$F$11876,$A175,Gögn!$A$2:$A$11876,AI$207)</f>
        <v>0.85</v>
      </c>
      <c r="AJ175" s="24">
        <f>SUMIFS(Gögn!$K$2:$K$11876,Gögn!$F$2:$F$11876,$A175,Gögn!$A$2:$A$11876,AJ$207)</f>
        <v>0.85</v>
      </c>
      <c r="AK175" s="24">
        <f>SUMIFS(Gögn!$K$2:$K$11876,Gögn!$F$2:$F$11876,$A175,Gögn!$A$2:$A$11876,AK$207)</f>
        <v>0.49</v>
      </c>
      <c r="AL175" s="24">
        <f>SUMIFS(Gögn!$K$2:$K$11876,Gögn!$F$2:$F$11876,$A175,Gögn!$A$2:$A$11876,AL$207)</f>
        <v>0.49</v>
      </c>
      <c r="AM175" s="24">
        <f>SUMIFS(Gögn!$K$2:$K$11876,Gögn!$F$2:$F$11876,$A175,Gögn!$A$2:$A$11876,AM$207)</f>
        <v>0.5</v>
      </c>
      <c r="AN175" s="24">
        <f>SUMIFS(Gögn!$K$2:$K$11876,Gögn!$F$2:$F$11876,$A175,Gögn!$A$2:$A$11876,AN$207)</f>
        <v>0.5</v>
      </c>
      <c r="AO175" s="24">
        <f>SUMIFS(Gögn!$K$2:$K$11876,Gögn!$F$2:$F$11876,$A175,Gögn!$A$2:$A$11876,AO$207)</f>
        <v>0.49</v>
      </c>
      <c r="AP175" s="24">
        <f>SUMIFS(Gögn!$K$2:$K$11876,Gögn!$F$2:$F$11876,$A175,Gögn!$A$2:$A$11876,AP$207)</f>
        <v>0.5</v>
      </c>
      <c r="AQ175" s="24">
        <f>SUMIFS(Gögn!$K$2:$K$11876,Gögn!$F$2:$F$11876,$A175,Gögn!$A$2:$A$11876,AQ$207)</f>
        <v>0.28999999999999998</v>
      </c>
      <c r="AR175" s="24">
        <f>SUMIFS(Gögn!$K$2:$K$11876,Gögn!$F$2:$F$11876,$A175,Gögn!$A$2:$A$11876,AR$207)</f>
        <v>0.28999999999999998</v>
      </c>
      <c r="AS175" s="24">
        <f>SUMIFS(Gögn!$K$2:$K$11876,Gögn!$F$2:$F$11876,$A175,Gögn!$A$2:$A$11876,AS$207)</f>
        <v>0.26</v>
      </c>
      <c r="AT175" s="24">
        <f>SUMIFS(Gögn!$K$2:$K$11876,Gögn!$F$2:$F$11876,$A175,Gögn!$A$2:$A$11876,AT$207)</f>
        <v>0.25</v>
      </c>
      <c r="AU175" s="24">
        <f>SUMIFS(Gögn!$K$2:$K$11876,Gögn!$F$2:$F$11876,$A175,Gögn!$A$2:$A$11876,AU$207)</f>
        <v>0</v>
      </c>
      <c r="AV175" s="24">
        <f>SUMIFS(Gögn!$K$2:$K$11876,Gögn!$F$2:$F$11876,$A175,Gögn!$A$2:$A$11876,AV$207)</f>
        <v>0</v>
      </c>
      <c r="AW175" s="24">
        <f>SUMIFS(Gögn!$K$2:$K$11876,Gögn!$F$2:$F$11876,$A175,Gögn!$A$2:$A$11876,AW$207)</f>
        <v>0</v>
      </c>
      <c r="AX175" s="24">
        <f>SUMIFS(Gögn!$K$2:$K$11876,Gögn!$F$2:$F$11876,$A175,Gögn!$A$2:$A$11876,AX$207)</f>
        <v>0</v>
      </c>
      <c r="AY175" s="24">
        <f>SUMIFS(Gögn!$K$2:$K$11876,Gögn!$F$2:$F$11876,$A175,Gögn!$A$2:$A$11876,AY$207)</f>
        <v>0</v>
      </c>
      <c r="AZ175" s="24">
        <f>SUMIFS(Gögn!$K$2:$K$11876,Gögn!$F$2:$F$11876,$A175,Gögn!$A$2:$A$11876,AZ$207)</f>
        <v>0</v>
      </c>
      <c r="BA175" s="24">
        <f>SUMIFS(Gögn!$K$2:$K$11876,Gögn!$F$2:$F$11876,$A175,Gögn!$A$2:$A$11876,BA$207)</f>
        <v>0</v>
      </c>
      <c r="BB175" s="24">
        <f>SUMIFS(Gögn!$K$2:$K$11876,Gögn!$F$2:$F$11876,$A175,Gögn!$A$2:$A$11876,BB$207)</f>
        <v>0.39</v>
      </c>
      <c r="BC175" s="24">
        <f>SUMIFS(Gögn!$K$2:$K$11876,Gögn!$F$2:$F$11876,$A175,Gögn!$A$2:$A$11876,BC$207)</f>
        <v>0</v>
      </c>
      <c r="BD175" s="24">
        <f>SUMIFS(Gögn!$K$2:$K$11876,Gögn!$F$2:$F$11876,$A175,Gögn!$A$2:$A$11876,BD$207)</f>
        <v>0</v>
      </c>
      <c r="BE175" s="24">
        <f>SUMIFS(Gögn!$K$2:$K$11876,Gögn!$F$2:$F$11876,$A175,Gögn!$A$2:$A$11876,BE$207)</f>
        <v>0.08</v>
      </c>
      <c r="BF175" s="24">
        <f>SUMIFS(Gögn!$K$2:$K$11876,Gögn!$F$2:$F$11876,$A175,Gögn!$A$2:$A$11876,BF$207)</f>
        <v>0.08</v>
      </c>
      <c r="BG175" s="24">
        <f>SUMIFS(Gögn!$K$2:$K$11876,Gögn!$F$2:$F$11876,$A175,Gögn!$A$2:$A$11876,BG$207)</f>
        <v>0.06</v>
      </c>
      <c r="BH175" s="24">
        <f>SUMIFS(Gögn!$K$2:$K$11876,Gögn!$F$2:$F$11876,$A175,Gögn!$A$2:$A$11876,BH$207)</f>
        <v>0.23</v>
      </c>
      <c r="BI175" s="24">
        <f>SUMIFS(Gögn!$K$2:$K$11876,Gögn!$F$2:$F$11876,$A175,Gögn!$A$2:$A$11876,BI$207)</f>
        <v>0.2</v>
      </c>
      <c r="BJ175" s="24">
        <f>SUMIFS(Gögn!$K$2:$K$11876,Gögn!$F$2:$F$11876,$A175,Gögn!$A$2:$A$11876,BJ$207)</f>
        <v>0.2</v>
      </c>
      <c r="BK175" s="24">
        <f>SUMIFS(Gögn!$K$2:$K$11876,Gögn!$F$2:$F$11876,$A175,Gögn!$A$2:$A$11876,BK$207)</f>
        <v>0.2</v>
      </c>
      <c r="BL175" s="24">
        <f>SUMIFS(Gögn!$K$2:$K$11876,Gögn!$F$2:$F$11876,$A175,Gögn!$A$2:$A$11876,BL$207)</f>
        <v>0.12</v>
      </c>
      <c r="BM175" s="24">
        <f>SUMIFS(Gögn!$K$2:$K$11876,Gögn!$F$2:$F$11876,$A175,Gögn!$A$2:$A$11876,BM$207)</f>
        <v>0</v>
      </c>
      <c r="BN175" s="24">
        <f>SUMIFS(Gögn!$K$2:$K$11876,Gögn!$F$2:$F$11876,$A175,Gögn!$A$2:$A$11876,BN$207)</f>
        <v>0</v>
      </c>
      <c r="BO175" s="24">
        <f>SUMIFS(Gögn!$K$2:$K$11876,Gögn!$F$2:$F$11876,$A175,Gögn!$A$2:$A$11876,BO$207)</f>
        <v>0</v>
      </c>
      <c r="BP175" s="24">
        <f>SUMIFS(Gögn!$K$2:$K$11876,Gögn!$F$2:$F$11876,$A175,Gögn!$A$2:$A$11876,BP$207)</f>
        <v>0.5</v>
      </c>
      <c r="BQ175" s="24">
        <f>SUMIFS(Gögn!$K$2:$K$11876,Gögn!$F$2:$F$11876,$A175,Gögn!$A$2:$A$11876,BQ$207)</f>
        <v>0.5</v>
      </c>
      <c r="BR175" s="24">
        <f>SUMIFS(Gögn!$K$2:$K$11876,Gögn!$F$2:$F$11876,$A175,Gögn!$A$2:$A$11876,BR$207)</f>
        <v>0.5</v>
      </c>
      <c r="BS175" s="24">
        <f>SUMIFS(Gögn!$K$2:$K$11876,Gögn!$F$2:$F$11876,$A175,Gögn!$A$2:$A$11876,BS$207)</f>
        <v>0.2</v>
      </c>
      <c r="BT175" s="24">
        <f>SUMIFS(Gögn!$K$2:$K$11876,Gögn!$F$2:$F$11876,$A175,Gögn!$A$2:$A$11876,BT$207)</f>
        <v>0.2</v>
      </c>
      <c r="BU175" s="24">
        <f>SUMIFS(Gögn!$K$2:$K$11876,Gögn!$F$2:$F$11876,$A175,Gögn!$A$2:$A$11876,BU$207)</f>
        <v>0.1</v>
      </c>
      <c r="BV175" s="24">
        <f>SUMIFS(Gögn!$K$2:$K$11876,Gögn!$F$2:$F$11876,$A175,Gögn!$A$2:$A$11876,BV$207)</f>
        <v>0.4</v>
      </c>
      <c r="BW175" s="24">
        <f>SUMIFS(Gögn!$K$2:$K$11876,Gögn!$F$2:$F$11876,$A175,Gögn!$A$2:$A$11876,BW$207)</f>
        <v>0.4</v>
      </c>
      <c r="BX175" s="24">
        <f>SUMIFS(Gögn!$K$2:$K$11876,Gögn!$F$2:$F$11876,$A175,Gögn!$A$2:$A$11876,BX$207)</f>
        <v>0.79</v>
      </c>
      <c r="BY175" s="24">
        <f>SUMIFS(Gögn!$K$2:$K$11876,Gögn!$F$2:$F$11876,$A175,Gögn!$A$2:$A$11876,BY$207)</f>
        <v>0.5</v>
      </c>
      <c r="BZ175" s="24">
        <f>SUMIFS(Gögn!$K$2:$K$11876,Gögn!$F$2:$F$11876,$A175,Gögn!$A$2:$A$11876,BZ$207)</f>
        <v>0.5</v>
      </c>
      <c r="CA175" s="24">
        <f>SUMIFS(Gögn!$K$2:$K$11876,Gögn!$F$2:$F$11876,$A175,Gögn!$A$2:$A$11876,CA$207)</f>
        <v>0.1</v>
      </c>
      <c r="CB175" s="24">
        <f>SUMIFS(Gögn!$K$2:$K$11876,Gögn!$F$2:$F$11876,$A175,Gögn!$A$2:$A$11876,CB$207)</f>
        <v>0.5</v>
      </c>
      <c r="CC175" s="24">
        <f>SUMIFS(Gögn!$K$2:$K$11876,Gögn!$F$2:$F$11876,$A175,Gögn!$A$2:$A$11876,CC$207)</f>
        <v>0</v>
      </c>
      <c r="CD175" s="24">
        <f>SUMIFS(Gögn!$K$2:$K$11876,Gögn!$F$2:$F$11876,$A175,Gögn!$A$2:$A$11876,CD$207)</f>
        <v>0</v>
      </c>
    </row>
    <row r="176" spans="1:82" ht="15" customHeight="1">
      <c r="A176" s="5" t="s">
        <v>465</v>
      </c>
      <c r="B176" s="5"/>
      <c r="C176" s="23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</row>
    <row r="177" spans="1:82" ht="15" customHeight="1">
      <c r="A177" s="5"/>
      <c r="B177" s="5"/>
      <c r="C177" s="21" t="s">
        <v>341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</row>
    <row r="178" spans="1:82" ht="15" customHeight="1">
      <c r="A178" s="5" t="s">
        <v>431</v>
      </c>
      <c r="B178" s="5"/>
      <c r="C178" s="23" t="s">
        <v>318</v>
      </c>
      <c r="D178" s="24">
        <f t="shared" ref="D178:D186" si="88">SUM(E178:CD178)</f>
        <v>95768.046000000017</v>
      </c>
      <c r="E178" s="24">
        <f>SUMIFS(Gögn!$I$2:$I$11876,Gögn!$F$2:$F$11876,"*"&amp;LEFT($A178,4)&amp;"*",Gögn!$A$2:$A$11876,E$207,Gögn!$F$2:$F$11876,"*"&amp;RIGHT($A178,5)&amp;"*",Gögn!$F$2:$F$11876,"&lt;&gt;"&amp;"*"&amp;LEFT($A178,11)&amp;"*")/1000</f>
        <v>522.58399999999995</v>
      </c>
      <c r="F178" s="24">
        <f>SUMIFS(Gögn!$I$2:$I$11876,Gögn!$F$2:$F$11876,"*"&amp;LEFT($A178,4)&amp;"*",Gögn!$A$2:$A$11876,F$207,Gögn!$F$2:$F$11876,"*"&amp;RIGHT($A178,5)&amp;"*",Gögn!$F$2:$F$11876,"&lt;&gt;"&amp;"*"&amp;LEFT($A178,11)&amp;"*")/1000</f>
        <v>1870.258</v>
      </c>
      <c r="G178" s="24">
        <f>SUMIFS(Gögn!$I$2:$I$11876,Gögn!$F$2:$F$11876,"*"&amp;LEFT($A178,4)&amp;"*",Gögn!$A$2:$A$11876,G$207,Gögn!$F$2:$F$11876,"*"&amp;RIGHT($A178,5)&amp;"*",Gögn!$F$2:$F$11876,"&lt;&gt;"&amp;"*"&amp;LEFT($A178,11)&amp;"*")/1000</f>
        <v>1517.777</v>
      </c>
      <c r="H178" s="24">
        <f>SUMIFS(Gögn!$I$2:$I$11876,Gögn!$F$2:$F$11876,"*"&amp;LEFT($A178,4)&amp;"*",Gögn!$A$2:$A$11876,H$207,Gögn!$F$2:$F$11876,"*"&amp;RIGHT($A178,5)&amp;"*",Gögn!$F$2:$F$11876,"&lt;&gt;"&amp;"*"&amp;LEFT($A178,11)&amp;"*")/1000</f>
        <v>0</v>
      </c>
      <c r="I178" s="24">
        <f>SUMIFS(Gögn!$I$2:$I$11876,Gögn!$F$2:$F$11876,"*"&amp;LEFT($A178,4)&amp;"*",Gögn!$A$2:$A$11876,I$207,Gögn!$F$2:$F$11876,"*"&amp;RIGHT($A178,5)&amp;"*",Gögn!$F$2:$F$11876,"&lt;&gt;"&amp;"*"&amp;LEFT($A178,11)&amp;"*")/1000</f>
        <v>0</v>
      </c>
      <c r="J178" s="24">
        <f>SUMIFS(Gögn!$I$2:$I$11876,Gögn!$F$2:$F$11876,"*"&amp;LEFT($A178,4)&amp;"*",Gögn!$A$2:$A$11876,J$207,Gögn!$F$2:$F$11876,"*"&amp;RIGHT($A178,5)&amp;"*",Gögn!$F$2:$F$11876,"&lt;&gt;"&amp;"*"&amp;LEFT($A178,11)&amp;"*")/1000</f>
        <v>379.27699999999999</v>
      </c>
      <c r="K178" s="24">
        <f>SUMIFS(Gögn!$I$2:$I$11876,Gögn!$F$2:$F$11876,"*"&amp;LEFT($A178,4)&amp;"*",Gögn!$A$2:$A$11876,K$207,Gögn!$F$2:$F$11876,"*"&amp;RIGHT($A178,5)&amp;"*",Gögn!$F$2:$F$11876,"&lt;&gt;"&amp;"*"&amp;LEFT($A178,11)&amp;"*")/1000</f>
        <v>111.761</v>
      </c>
      <c r="L178" s="24">
        <f>SUMIFS(Gögn!$I$2:$I$11876,Gögn!$F$2:$F$11876,"*"&amp;LEFT($A178,4)&amp;"*",Gögn!$A$2:$A$11876,L$207,Gögn!$F$2:$F$11876,"*"&amp;RIGHT($A178,5)&amp;"*",Gögn!$F$2:$F$11876,"&lt;&gt;"&amp;"*"&amp;LEFT($A178,11)&amp;"*")/1000</f>
        <v>0</v>
      </c>
      <c r="M178" s="24">
        <f>SUMIFS(Gögn!$I$2:$I$11876,Gögn!$F$2:$F$11876,"*"&amp;LEFT($A178,4)&amp;"*",Gögn!$A$2:$A$11876,M$207,Gögn!$F$2:$F$11876,"*"&amp;RIGHT($A178,5)&amp;"*",Gögn!$F$2:$F$11876,"&lt;&gt;"&amp;"*"&amp;LEFT($A178,11)&amp;"*")/1000</f>
        <v>0</v>
      </c>
      <c r="N178" s="24">
        <f>SUMIFS(Gögn!$I$2:$I$11876,Gögn!$F$2:$F$11876,"*"&amp;LEFT($A178,4)&amp;"*",Gögn!$A$2:$A$11876,N$207,Gögn!$F$2:$F$11876,"*"&amp;RIGHT($A178,5)&amp;"*",Gögn!$F$2:$F$11876,"&lt;&gt;"&amp;"*"&amp;LEFT($A178,11)&amp;"*")/1000</f>
        <v>0</v>
      </c>
      <c r="O178" s="24">
        <f>SUMIFS(Gögn!$I$2:$I$11876,Gögn!$F$2:$F$11876,"*"&amp;LEFT($A178,4)&amp;"*",Gögn!$A$2:$A$11876,O$207,Gögn!$F$2:$F$11876,"*"&amp;RIGHT($A178,5)&amp;"*",Gögn!$F$2:$F$11876,"&lt;&gt;"&amp;"*"&amp;LEFT($A178,11)&amp;"*")/1000</f>
        <v>3076</v>
      </c>
      <c r="P178" s="24">
        <f>SUMIFS(Gögn!$I$2:$I$11876,Gögn!$F$2:$F$11876,"*"&amp;LEFT($A178,4)&amp;"*",Gögn!$A$2:$A$11876,P$207,Gögn!$F$2:$F$11876,"*"&amp;RIGHT($A178,5)&amp;"*",Gögn!$F$2:$F$11876,"&lt;&gt;"&amp;"*"&amp;LEFT($A178,11)&amp;"*")/1000</f>
        <v>5630</v>
      </c>
      <c r="Q178" s="24">
        <f>SUMIFS(Gögn!$I$2:$I$11876,Gögn!$F$2:$F$11876,"*"&amp;LEFT($A178,4)&amp;"*",Gögn!$A$2:$A$11876,Q$207,Gögn!$F$2:$F$11876,"*"&amp;RIGHT($A178,5)&amp;"*",Gögn!$F$2:$F$11876,"&lt;&gt;"&amp;"*"&amp;LEFT($A178,11)&amp;"*")/1000</f>
        <v>1540</v>
      </c>
      <c r="R178" s="24">
        <f>SUMIFS(Gögn!$I$2:$I$11876,Gögn!$F$2:$F$11876,"*"&amp;LEFT($A178,4)&amp;"*",Gögn!$A$2:$A$11876,R$207,Gögn!$F$2:$F$11876,"*"&amp;RIGHT($A178,5)&amp;"*",Gögn!$F$2:$F$11876,"&lt;&gt;"&amp;"*"&amp;LEFT($A178,11)&amp;"*")/1000</f>
        <v>0</v>
      </c>
      <c r="S178" s="24">
        <f>SUMIFS(Gögn!$I$2:$I$11876,Gögn!$F$2:$F$11876,"*"&amp;LEFT($A178,4)&amp;"*",Gögn!$A$2:$A$11876,S$207,Gögn!$F$2:$F$11876,"*"&amp;RIGHT($A178,5)&amp;"*",Gögn!$F$2:$F$11876,"&lt;&gt;"&amp;"*"&amp;LEFT($A178,11)&amp;"*")/1000</f>
        <v>0</v>
      </c>
      <c r="T178" s="24">
        <f>SUMIFS(Gögn!$I$2:$I$11876,Gögn!$F$2:$F$11876,"*"&amp;LEFT($A178,4)&amp;"*",Gögn!$A$2:$A$11876,T$207,Gögn!$F$2:$F$11876,"*"&amp;RIGHT($A178,5)&amp;"*",Gögn!$F$2:$F$11876,"&lt;&gt;"&amp;"*"&amp;LEFT($A178,11)&amp;"*")/1000</f>
        <v>0</v>
      </c>
      <c r="U178" s="24">
        <f>SUMIFS(Gögn!$I$2:$I$11876,Gögn!$F$2:$F$11876,"*"&amp;LEFT($A178,4)&amp;"*",Gögn!$A$2:$A$11876,U$207,Gögn!$F$2:$F$11876,"*"&amp;RIGHT($A178,5)&amp;"*",Gögn!$F$2:$F$11876,"&lt;&gt;"&amp;"*"&amp;LEFT($A178,11)&amp;"*")/1000</f>
        <v>0</v>
      </c>
      <c r="V178" s="24">
        <f>SUMIFS(Gögn!$I$2:$I$11876,Gögn!$F$2:$F$11876,"*"&amp;LEFT($A178,4)&amp;"*",Gögn!$A$2:$A$11876,V$207,Gögn!$F$2:$F$11876,"*"&amp;RIGHT($A178,5)&amp;"*",Gögn!$F$2:$F$11876,"&lt;&gt;"&amp;"*"&amp;LEFT($A178,11)&amp;"*")/1000</f>
        <v>2712.7460000000001</v>
      </c>
      <c r="W178" s="24">
        <f>SUMIFS(Gögn!$I$2:$I$11876,Gögn!$F$2:$F$11876,"*"&amp;LEFT($A178,4)&amp;"*",Gögn!$A$2:$A$11876,W$207,Gögn!$F$2:$F$11876,"*"&amp;RIGHT($A178,5)&amp;"*",Gögn!$F$2:$F$11876,"&lt;&gt;"&amp;"*"&amp;LEFT($A178,11)&amp;"*")/1000</f>
        <v>151.245</v>
      </c>
      <c r="X178" s="24">
        <f>SUMIFS(Gögn!$I$2:$I$11876,Gögn!$F$2:$F$11876,"*"&amp;LEFT($A178,4)&amp;"*",Gögn!$A$2:$A$11876,X$207,Gögn!$F$2:$F$11876,"*"&amp;RIGHT($A178,5)&amp;"*",Gögn!$F$2:$F$11876,"&lt;&gt;"&amp;"*"&amp;LEFT($A178,11)&amp;"*")/1000</f>
        <v>1834.43</v>
      </c>
      <c r="Y178" s="24">
        <f>SUMIFS(Gögn!$I$2:$I$11876,Gögn!$F$2:$F$11876,"*"&amp;LEFT($A178,4)&amp;"*",Gögn!$A$2:$A$11876,Y$207,Gögn!$F$2:$F$11876,"*"&amp;RIGHT($A178,5)&amp;"*",Gögn!$F$2:$F$11876,"&lt;&gt;"&amp;"*"&amp;LEFT($A178,11)&amp;"*")/1000</f>
        <v>21318</v>
      </c>
      <c r="Z178" s="24">
        <f>SUMIFS(Gögn!$I$2:$I$11876,Gögn!$F$2:$F$11876,"*"&amp;LEFT($A178,4)&amp;"*",Gögn!$A$2:$A$11876,Z$207,Gögn!$F$2:$F$11876,"*"&amp;RIGHT($A178,5)&amp;"*",Gögn!$F$2:$F$11876,"&lt;&gt;"&amp;"*"&amp;LEFT($A178,11)&amp;"*")/1000</f>
        <v>2256</v>
      </c>
      <c r="AA178" s="24">
        <f>SUMIFS(Gögn!$I$2:$I$11876,Gögn!$F$2:$F$11876,"*"&amp;LEFT($A178,4)&amp;"*",Gögn!$A$2:$A$11876,AA$207,Gögn!$F$2:$F$11876,"*"&amp;RIGHT($A178,5)&amp;"*",Gögn!$F$2:$F$11876,"&lt;&gt;"&amp;"*"&amp;LEFT($A178,11)&amp;"*")/1000</f>
        <v>2441</v>
      </c>
      <c r="AB178" s="24">
        <f>SUMIFS(Gögn!$I$2:$I$11876,Gögn!$F$2:$F$11876,"*"&amp;LEFT($A178,4)&amp;"*",Gögn!$A$2:$A$11876,AB$207,Gögn!$F$2:$F$11876,"*"&amp;RIGHT($A178,5)&amp;"*",Gögn!$F$2:$F$11876,"&lt;&gt;"&amp;"*"&amp;LEFT($A178,11)&amp;"*")/1000</f>
        <v>42</v>
      </c>
      <c r="AC178" s="24">
        <f>SUMIFS(Gögn!$I$2:$I$11876,Gögn!$F$2:$F$11876,"*"&amp;LEFT($A178,4)&amp;"*",Gögn!$A$2:$A$11876,AC$207,Gögn!$F$2:$F$11876,"*"&amp;RIGHT($A178,5)&amp;"*",Gögn!$F$2:$F$11876,"&lt;&gt;"&amp;"*"&amp;LEFT($A178,11)&amp;"*")/1000</f>
        <v>0</v>
      </c>
      <c r="AD178" s="24">
        <f>SUMIFS(Gögn!$I$2:$I$11876,Gögn!$F$2:$F$11876,"*"&amp;LEFT($A178,4)&amp;"*",Gögn!$A$2:$A$11876,AD$207,Gögn!$F$2:$F$11876,"*"&amp;RIGHT($A178,5)&amp;"*",Gögn!$F$2:$F$11876,"&lt;&gt;"&amp;"*"&amp;LEFT($A178,11)&amp;"*")/1000</f>
        <v>0</v>
      </c>
      <c r="AE178" s="24">
        <f>SUMIFS(Gögn!$I$2:$I$11876,Gögn!$F$2:$F$11876,"*"&amp;LEFT($A178,4)&amp;"*",Gögn!$A$2:$A$11876,AE$207,Gögn!$F$2:$F$11876,"*"&amp;RIGHT($A178,5)&amp;"*",Gögn!$F$2:$F$11876,"&lt;&gt;"&amp;"*"&amp;LEFT($A178,11)&amp;"*")/1000</f>
        <v>0</v>
      </c>
      <c r="AF178" s="24">
        <f>SUMIFS(Gögn!$I$2:$I$11876,Gögn!$F$2:$F$11876,"*"&amp;LEFT($A178,4)&amp;"*",Gögn!$A$2:$A$11876,AF$207,Gögn!$F$2:$F$11876,"*"&amp;RIGHT($A178,5)&amp;"*",Gögn!$F$2:$F$11876,"&lt;&gt;"&amp;"*"&amp;LEFT($A178,11)&amp;"*")/1000</f>
        <v>0</v>
      </c>
      <c r="AG178" s="24">
        <f>SUMIFS(Gögn!$I$2:$I$11876,Gögn!$F$2:$F$11876,"*"&amp;LEFT($A178,4)&amp;"*",Gögn!$A$2:$A$11876,AG$207,Gögn!$F$2:$F$11876,"*"&amp;RIGHT($A178,5)&amp;"*",Gögn!$F$2:$F$11876,"&lt;&gt;"&amp;"*"&amp;LEFT($A178,11)&amp;"*")/1000</f>
        <v>326.33800000000002</v>
      </c>
      <c r="AH178" s="24">
        <f>SUMIFS(Gögn!$I$2:$I$11876,Gögn!$F$2:$F$11876,"*"&amp;LEFT($A178,4)&amp;"*",Gögn!$A$2:$A$11876,AH$207,Gögn!$F$2:$F$11876,"*"&amp;RIGHT($A178,5)&amp;"*",Gögn!$F$2:$F$11876,"&lt;&gt;"&amp;"*"&amp;LEFT($A178,11)&amp;"*")/1000</f>
        <v>1417.9939999999999</v>
      </c>
      <c r="AI178" s="24">
        <f>SUMIFS(Gögn!$I$2:$I$11876,Gögn!$F$2:$F$11876,"*"&amp;LEFT($A178,4)&amp;"*",Gögn!$A$2:$A$11876,AI$207,Gögn!$F$2:$F$11876,"*"&amp;RIGHT($A178,5)&amp;"*",Gögn!$F$2:$F$11876,"&lt;&gt;"&amp;"*"&amp;LEFT($A178,11)&amp;"*")/1000</f>
        <v>0</v>
      </c>
      <c r="AJ178" s="24">
        <f>SUMIFS(Gögn!$I$2:$I$11876,Gögn!$F$2:$F$11876,"*"&amp;LEFT($A178,4)&amp;"*",Gögn!$A$2:$A$11876,AJ$207,Gögn!$F$2:$F$11876,"*"&amp;RIGHT($A178,5)&amp;"*",Gögn!$F$2:$F$11876,"&lt;&gt;"&amp;"*"&amp;LEFT($A178,11)&amp;"*")/1000</f>
        <v>0</v>
      </c>
      <c r="AK178" s="24">
        <f>SUMIFS(Gögn!$I$2:$I$11876,Gögn!$F$2:$F$11876,"*"&amp;LEFT($A178,4)&amp;"*",Gögn!$A$2:$A$11876,AK$207,Gögn!$F$2:$F$11876,"*"&amp;RIGHT($A178,5)&amp;"*",Gögn!$F$2:$F$11876,"&lt;&gt;"&amp;"*"&amp;LEFT($A178,11)&amp;"*")/1000</f>
        <v>1180.7429999999999</v>
      </c>
      <c r="AL178" s="24">
        <f>SUMIFS(Gögn!$I$2:$I$11876,Gögn!$F$2:$F$11876,"*"&amp;LEFT($A178,4)&amp;"*",Gögn!$A$2:$A$11876,AL$207,Gögn!$F$2:$F$11876,"*"&amp;RIGHT($A178,5)&amp;"*",Gögn!$F$2:$F$11876,"&lt;&gt;"&amp;"*"&amp;LEFT($A178,11)&amp;"*")/1000</f>
        <v>5329.0990000000002</v>
      </c>
      <c r="AM178" s="24">
        <f>SUMIFS(Gögn!$I$2:$I$11876,Gögn!$F$2:$F$11876,"*"&amp;LEFT($A178,4)&amp;"*",Gögn!$A$2:$A$11876,AM$207,Gögn!$F$2:$F$11876,"*"&amp;RIGHT($A178,5)&amp;"*",Gögn!$F$2:$F$11876,"&lt;&gt;"&amp;"*"&amp;LEFT($A178,11)&amp;"*")/1000</f>
        <v>6414.1540000000005</v>
      </c>
      <c r="AN178" s="24">
        <f>SUMIFS(Gögn!$I$2:$I$11876,Gögn!$F$2:$F$11876,"*"&amp;LEFT($A178,4)&amp;"*",Gögn!$A$2:$A$11876,AN$207,Gögn!$F$2:$F$11876,"*"&amp;RIGHT($A178,5)&amp;"*",Gögn!$F$2:$F$11876,"&lt;&gt;"&amp;"*"&amp;LEFT($A178,11)&amp;"*")/1000</f>
        <v>7354.9359999999997</v>
      </c>
      <c r="AO178" s="24">
        <f>SUMIFS(Gögn!$I$2:$I$11876,Gögn!$F$2:$F$11876,"*"&amp;LEFT($A178,4)&amp;"*",Gögn!$A$2:$A$11876,AO$207,Gögn!$F$2:$F$11876,"*"&amp;RIGHT($A178,5)&amp;"*",Gögn!$F$2:$F$11876,"&lt;&gt;"&amp;"*"&amp;LEFT($A178,11)&amp;"*")/1000</f>
        <v>3117.9830000000002</v>
      </c>
      <c r="AP178" s="24">
        <f>SUMIFS(Gögn!$I$2:$I$11876,Gögn!$F$2:$F$11876,"*"&amp;LEFT($A178,4)&amp;"*",Gögn!$A$2:$A$11876,AP$207,Gögn!$F$2:$F$11876,"*"&amp;RIGHT($A178,5)&amp;"*",Gögn!$F$2:$F$11876,"&lt;&gt;"&amp;"*"&amp;LEFT($A178,11)&amp;"*")/1000</f>
        <v>11.707000000000001</v>
      </c>
      <c r="AQ178" s="24">
        <f>SUMIFS(Gögn!$I$2:$I$11876,Gögn!$F$2:$F$11876,"*"&amp;LEFT($A178,4)&amp;"*",Gögn!$A$2:$A$11876,AQ$207,Gögn!$F$2:$F$11876,"*"&amp;RIGHT($A178,5)&amp;"*",Gögn!$F$2:$F$11876,"&lt;&gt;"&amp;"*"&amp;LEFT($A178,11)&amp;"*")/1000</f>
        <v>153.69499999999999</v>
      </c>
      <c r="AR178" s="24">
        <f>SUMIFS(Gögn!$I$2:$I$11876,Gögn!$F$2:$F$11876,"*"&amp;LEFT($A178,4)&amp;"*",Gögn!$A$2:$A$11876,AR$207,Gögn!$F$2:$F$11876,"*"&amp;RIGHT($A178,5)&amp;"*",Gögn!$F$2:$F$11876,"&lt;&gt;"&amp;"*"&amp;LEFT($A178,11)&amp;"*")/1000</f>
        <v>0</v>
      </c>
      <c r="AS178" s="24">
        <f>SUMIFS(Gögn!$I$2:$I$11876,Gögn!$F$2:$F$11876,"*"&amp;LEFT($A178,4)&amp;"*",Gögn!$A$2:$A$11876,AS$207,Gögn!$F$2:$F$11876,"*"&amp;RIGHT($A178,5)&amp;"*",Gögn!$F$2:$F$11876,"&lt;&gt;"&amp;"*"&amp;LEFT($A178,11)&amp;"*")/1000</f>
        <v>0</v>
      </c>
      <c r="AT178" s="24">
        <f>SUMIFS(Gögn!$I$2:$I$11876,Gögn!$F$2:$F$11876,"*"&amp;LEFT($A178,4)&amp;"*",Gögn!$A$2:$A$11876,AT$207,Gögn!$F$2:$F$11876,"*"&amp;RIGHT($A178,5)&amp;"*",Gögn!$F$2:$F$11876,"&lt;&gt;"&amp;"*"&amp;LEFT($A178,11)&amp;"*")/1000</f>
        <v>0</v>
      </c>
      <c r="AU178" s="24">
        <f>SUMIFS(Gögn!$I$2:$I$11876,Gögn!$F$2:$F$11876,"*"&amp;LEFT($A178,4)&amp;"*",Gögn!$A$2:$A$11876,AU$207,Gögn!$F$2:$F$11876,"*"&amp;RIGHT($A178,5)&amp;"*",Gögn!$F$2:$F$11876,"&lt;&gt;"&amp;"*"&amp;LEFT($A178,11)&amp;"*")/1000</f>
        <v>19.382000000000001</v>
      </c>
      <c r="AV178" s="24">
        <f>SUMIFS(Gögn!$I$2:$I$11876,Gögn!$F$2:$F$11876,"*"&amp;LEFT($A178,4)&amp;"*",Gögn!$A$2:$A$11876,AV$207,Gögn!$F$2:$F$11876,"*"&amp;RIGHT($A178,5)&amp;"*",Gögn!$F$2:$F$11876,"&lt;&gt;"&amp;"*"&amp;LEFT($A178,11)&amp;"*")/1000</f>
        <v>0</v>
      </c>
      <c r="AW178" s="24">
        <f>SUMIFS(Gögn!$I$2:$I$11876,Gögn!$F$2:$F$11876,"*"&amp;LEFT($A178,4)&amp;"*",Gögn!$A$2:$A$11876,AW$207,Gögn!$F$2:$F$11876,"*"&amp;RIGHT($A178,5)&amp;"*",Gögn!$F$2:$F$11876,"&lt;&gt;"&amp;"*"&amp;LEFT($A178,11)&amp;"*")/1000</f>
        <v>0</v>
      </c>
      <c r="AX178" s="24">
        <f>SUMIFS(Gögn!$I$2:$I$11876,Gögn!$F$2:$F$11876,"*"&amp;LEFT($A178,4)&amp;"*",Gögn!$A$2:$A$11876,AX$207,Gögn!$F$2:$F$11876,"*"&amp;RIGHT($A178,5)&amp;"*",Gögn!$F$2:$F$11876,"&lt;&gt;"&amp;"*"&amp;LEFT($A178,11)&amp;"*")/1000</f>
        <v>0</v>
      </c>
      <c r="AY178" s="24">
        <f>SUMIFS(Gögn!$I$2:$I$11876,Gögn!$F$2:$F$11876,"*"&amp;LEFT($A178,4)&amp;"*",Gögn!$A$2:$A$11876,AY$207,Gögn!$F$2:$F$11876,"*"&amp;RIGHT($A178,5)&amp;"*",Gögn!$F$2:$F$11876,"&lt;&gt;"&amp;"*"&amp;LEFT($A178,11)&amp;"*")/1000</f>
        <v>0</v>
      </c>
      <c r="AZ178" s="24">
        <f>SUMIFS(Gögn!$I$2:$I$11876,Gögn!$F$2:$F$11876,"*"&amp;LEFT($A178,4)&amp;"*",Gögn!$A$2:$A$11876,AZ$207,Gögn!$F$2:$F$11876,"*"&amp;RIGHT($A178,5)&amp;"*",Gögn!$F$2:$F$11876,"&lt;&gt;"&amp;"*"&amp;LEFT($A178,11)&amp;"*")/1000</f>
        <v>0</v>
      </c>
      <c r="BA178" s="24">
        <f>SUMIFS(Gögn!$I$2:$I$11876,Gögn!$F$2:$F$11876,"*"&amp;LEFT($A178,4)&amp;"*",Gögn!$A$2:$A$11876,BA$207,Gögn!$F$2:$F$11876,"*"&amp;RIGHT($A178,5)&amp;"*",Gögn!$F$2:$F$11876,"&lt;&gt;"&amp;"*"&amp;LEFT($A178,11)&amp;"*")/1000</f>
        <v>0</v>
      </c>
      <c r="BB178" s="24">
        <f>SUMIFS(Gögn!$I$2:$I$11876,Gögn!$F$2:$F$11876,"*"&amp;LEFT($A178,4)&amp;"*",Gögn!$A$2:$A$11876,BB$207,Gögn!$F$2:$F$11876,"*"&amp;RIGHT($A178,5)&amp;"*",Gögn!$F$2:$F$11876,"&lt;&gt;"&amp;"*"&amp;LEFT($A178,11)&amp;"*")/1000</f>
        <v>0</v>
      </c>
      <c r="BC178" s="24">
        <f>SUMIFS(Gögn!$I$2:$I$11876,Gögn!$F$2:$F$11876,"*"&amp;LEFT($A178,4)&amp;"*",Gögn!$A$2:$A$11876,BC$207,Gögn!$F$2:$F$11876,"*"&amp;RIGHT($A178,5)&amp;"*",Gögn!$F$2:$F$11876,"&lt;&gt;"&amp;"*"&amp;LEFT($A178,11)&amp;"*")/1000</f>
        <v>0</v>
      </c>
      <c r="BD178" s="24">
        <f>SUMIFS(Gögn!$I$2:$I$11876,Gögn!$F$2:$F$11876,"*"&amp;LEFT($A178,4)&amp;"*",Gögn!$A$2:$A$11876,BD$207,Gögn!$F$2:$F$11876,"*"&amp;RIGHT($A178,5)&amp;"*",Gögn!$F$2:$F$11876,"&lt;&gt;"&amp;"*"&amp;LEFT($A178,11)&amp;"*")/1000</f>
        <v>0</v>
      </c>
      <c r="BE178" s="24">
        <f>SUMIFS(Gögn!$I$2:$I$11876,Gögn!$F$2:$F$11876,"*"&amp;LEFT($A178,4)&amp;"*",Gögn!$A$2:$A$11876,BE$207,Gögn!$F$2:$F$11876,"*"&amp;RIGHT($A178,5)&amp;"*",Gögn!$F$2:$F$11876,"&lt;&gt;"&amp;"*"&amp;LEFT($A178,11)&amp;"*")/1000</f>
        <v>12510.512000000001</v>
      </c>
      <c r="BF178" s="24">
        <f>SUMIFS(Gögn!$I$2:$I$11876,Gögn!$F$2:$F$11876,"*"&amp;LEFT($A178,4)&amp;"*",Gögn!$A$2:$A$11876,BF$207,Gögn!$F$2:$F$11876,"*"&amp;RIGHT($A178,5)&amp;"*",Gögn!$F$2:$F$11876,"&lt;&gt;"&amp;"*"&amp;LEFT($A178,11)&amp;"*")/1000</f>
        <v>4193.4849999999997</v>
      </c>
      <c r="BG178" s="24">
        <f>SUMIFS(Gögn!$I$2:$I$11876,Gögn!$F$2:$F$11876,"*"&amp;LEFT($A178,4)&amp;"*",Gögn!$A$2:$A$11876,BG$207,Gögn!$F$2:$F$11876,"*"&amp;RIGHT($A178,5)&amp;"*",Gögn!$F$2:$F$11876,"&lt;&gt;"&amp;"*"&amp;LEFT($A178,11)&amp;"*")/1000</f>
        <v>0</v>
      </c>
      <c r="BH178" s="24">
        <f>SUMIFS(Gögn!$I$2:$I$11876,Gögn!$F$2:$F$11876,"*"&amp;LEFT($A178,4)&amp;"*",Gögn!$A$2:$A$11876,BH$207,Gögn!$F$2:$F$11876,"*"&amp;RIGHT($A178,5)&amp;"*",Gögn!$F$2:$F$11876,"&lt;&gt;"&amp;"*"&amp;LEFT($A178,11)&amp;"*")/1000</f>
        <v>0</v>
      </c>
      <c r="BI178" s="24">
        <f>SUMIFS(Gögn!$I$2:$I$11876,Gögn!$F$2:$F$11876,"*"&amp;LEFT($A178,4)&amp;"*",Gögn!$A$2:$A$11876,BI$207,Gögn!$F$2:$F$11876,"*"&amp;RIGHT($A178,5)&amp;"*",Gögn!$F$2:$F$11876,"&lt;&gt;"&amp;"*"&amp;LEFT($A178,11)&amp;"*")/1000</f>
        <v>2870.4290000000001</v>
      </c>
      <c r="BJ178" s="24">
        <f>SUMIFS(Gögn!$I$2:$I$11876,Gögn!$F$2:$F$11876,"*"&amp;LEFT($A178,4)&amp;"*",Gögn!$A$2:$A$11876,BJ$207,Gögn!$F$2:$F$11876,"*"&amp;RIGHT($A178,5)&amp;"*",Gögn!$F$2:$F$11876,"&lt;&gt;"&amp;"*"&amp;LEFT($A178,11)&amp;"*")/1000</f>
        <v>1193.9680000000001</v>
      </c>
      <c r="BK178" s="24">
        <f>SUMIFS(Gögn!$I$2:$I$11876,Gögn!$F$2:$F$11876,"*"&amp;LEFT($A178,4)&amp;"*",Gögn!$A$2:$A$11876,BK$207,Gögn!$F$2:$F$11876,"*"&amp;RIGHT($A178,5)&amp;"*",Gögn!$F$2:$F$11876,"&lt;&gt;"&amp;"*"&amp;LEFT($A178,11)&amp;"*")/1000</f>
        <v>439.80700000000002</v>
      </c>
      <c r="BL178" s="24">
        <f>SUMIFS(Gögn!$I$2:$I$11876,Gögn!$F$2:$F$11876,"*"&amp;LEFT($A178,4)&amp;"*",Gögn!$A$2:$A$11876,BL$207,Gögn!$F$2:$F$11876,"*"&amp;RIGHT($A178,5)&amp;"*",Gögn!$F$2:$F$11876,"&lt;&gt;"&amp;"*"&amp;LEFT($A178,11)&amp;"*")/1000</f>
        <v>0</v>
      </c>
      <c r="BM178" s="24">
        <f>SUMIFS(Gögn!$I$2:$I$11876,Gögn!$F$2:$F$11876,"*"&amp;LEFT($A178,4)&amp;"*",Gögn!$A$2:$A$11876,BM$207,Gögn!$F$2:$F$11876,"*"&amp;RIGHT($A178,5)&amp;"*",Gögn!$F$2:$F$11876,"&lt;&gt;"&amp;"*"&amp;LEFT($A178,11)&amp;"*")/1000</f>
        <v>1258</v>
      </c>
      <c r="BN178" s="24">
        <f>SUMIFS(Gögn!$I$2:$I$11876,Gögn!$F$2:$F$11876,"*"&amp;LEFT($A178,4)&amp;"*",Gögn!$A$2:$A$11876,BN$207,Gögn!$F$2:$F$11876,"*"&amp;RIGHT($A178,5)&amp;"*",Gögn!$F$2:$F$11876,"&lt;&gt;"&amp;"*"&amp;LEFT($A178,11)&amp;"*")/1000</f>
        <v>1227</v>
      </c>
      <c r="BO178" s="24">
        <f>SUMIFS(Gögn!$I$2:$I$11876,Gögn!$F$2:$F$11876,"*"&amp;LEFT($A178,4)&amp;"*",Gögn!$A$2:$A$11876,BO$207,Gögn!$F$2:$F$11876,"*"&amp;RIGHT($A178,5)&amp;"*",Gögn!$F$2:$F$11876,"&lt;&gt;"&amp;"*"&amp;LEFT($A178,11)&amp;"*")/1000</f>
        <v>0</v>
      </c>
      <c r="BP178" s="24">
        <f>SUMIFS(Gögn!$I$2:$I$11876,Gögn!$F$2:$F$11876,"*"&amp;LEFT($A178,4)&amp;"*",Gögn!$A$2:$A$11876,BP$207,Gögn!$F$2:$F$11876,"*"&amp;RIGHT($A178,5)&amp;"*",Gögn!$F$2:$F$11876,"&lt;&gt;"&amp;"*"&amp;LEFT($A178,11)&amp;"*")/1000</f>
        <v>0</v>
      </c>
      <c r="BQ178" s="24">
        <f>SUMIFS(Gögn!$I$2:$I$11876,Gögn!$F$2:$F$11876,"*"&amp;LEFT($A178,4)&amp;"*",Gögn!$A$2:$A$11876,BQ$207,Gögn!$F$2:$F$11876,"*"&amp;RIGHT($A178,5)&amp;"*",Gögn!$F$2:$F$11876,"&lt;&gt;"&amp;"*"&amp;LEFT($A178,11)&amp;"*")/1000</f>
        <v>0</v>
      </c>
      <c r="BR178" s="24">
        <f>SUMIFS(Gögn!$I$2:$I$11876,Gögn!$F$2:$F$11876,"*"&amp;LEFT($A178,4)&amp;"*",Gögn!$A$2:$A$11876,BR$207,Gögn!$F$2:$F$11876,"*"&amp;RIGHT($A178,5)&amp;"*",Gögn!$F$2:$F$11876,"&lt;&gt;"&amp;"*"&amp;LEFT($A178,11)&amp;"*")/1000</f>
        <v>0</v>
      </c>
      <c r="BS178" s="24">
        <f>SUMIFS(Gögn!$I$2:$I$11876,Gögn!$F$2:$F$11876,"*"&amp;LEFT($A178,4)&amp;"*",Gögn!$A$2:$A$11876,BS$207,Gögn!$F$2:$F$11876,"*"&amp;RIGHT($A178,5)&amp;"*",Gögn!$F$2:$F$11876,"&lt;&gt;"&amp;"*"&amp;LEFT($A178,11)&amp;"*")/1000</f>
        <v>0</v>
      </c>
      <c r="BT178" s="24">
        <f>SUMIFS(Gögn!$I$2:$I$11876,Gögn!$F$2:$F$11876,"*"&amp;LEFT($A178,4)&amp;"*",Gögn!$A$2:$A$11876,BT$207,Gögn!$F$2:$F$11876,"*"&amp;RIGHT($A178,5)&amp;"*",Gögn!$F$2:$F$11876,"&lt;&gt;"&amp;"*"&amp;LEFT($A178,11)&amp;"*")/1000</f>
        <v>0</v>
      </c>
      <c r="BU178" s="24">
        <f>SUMIFS(Gögn!$I$2:$I$11876,Gögn!$F$2:$F$11876,"*"&amp;LEFT($A178,4)&amp;"*",Gögn!$A$2:$A$11876,BU$207,Gögn!$F$2:$F$11876,"*"&amp;RIGHT($A178,5)&amp;"*",Gögn!$F$2:$F$11876,"&lt;&gt;"&amp;"*"&amp;LEFT($A178,11)&amp;"*")/1000</f>
        <v>0</v>
      </c>
      <c r="BV178" s="24">
        <f>SUMIFS(Gögn!$I$2:$I$11876,Gögn!$F$2:$F$11876,"*"&amp;LEFT($A178,4)&amp;"*",Gögn!$A$2:$A$11876,BV$207,Gögn!$F$2:$F$11876,"*"&amp;RIGHT($A178,5)&amp;"*",Gögn!$F$2:$F$11876,"&lt;&gt;"&amp;"*"&amp;LEFT($A178,11)&amp;"*")/1000</f>
        <v>0</v>
      </c>
      <c r="BW178" s="24">
        <f>SUMIFS(Gögn!$I$2:$I$11876,Gögn!$F$2:$F$11876,"*"&amp;LEFT($A178,4)&amp;"*",Gögn!$A$2:$A$11876,BW$207,Gögn!$F$2:$F$11876,"*"&amp;RIGHT($A178,5)&amp;"*",Gögn!$F$2:$F$11876,"&lt;&gt;"&amp;"*"&amp;LEFT($A178,11)&amp;"*")/1000</f>
        <v>61.256999999999998</v>
      </c>
      <c r="BX178" s="24">
        <f>SUMIFS(Gögn!$I$2:$I$11876,Gögn!$F$2:$F$11876,"*"&amp;LEFT($A178,4)&amp;"*",Gögn!$A$2:$A$11876,BX$207,Gögn!$F$2:$F$11876,"*"&amp;RIGHT($A178,5)&amp;"*",Gögn!$F$2:$F$11876,"&lt;&gt;"&amp;"*"&amp;LEFT($A178,11)&amp;"*")/1000</f>
        <v>79.753</v>
      </c>
      <c r="BY178" s="24">
        <f>SUMIFS(Gögn!$I$2:$I$11876,Gögn!$F$2:$F$11876,"*"&amp;LEFT($A178,4)&amp;"*",Gögn!$A$2:$A$11876,BY$207,Gögn!$F$2:$F$11876,"*"&amp;RIGHT($A178,5)&amp;"*",Gögn!$F$2:$F$11876,"&lt;&gt;"&amp;"*"&amp;LEFT($A178,11)&amp;"*")/1000</f>
        <v>586.63</v>
      </c>
      <c r="BZ178" s="24">
        <f>SUMIFS(Gögn!$I$2:$I$11876,Gögn!$F$2:$F$11876,"*"&amp;LEFT($A178,4)&amp;"*",Gögn!$A$2:$A$11876,BZ$207,Gögn!$F$2:$F$11876,"*"&amp;RIGHT($A178,5)&amp;"*",Gögn!$F$2:$F$11876,"&lt;&gt;"&amp;"*"&amp;LEFT($A178,11)&amp;"*")/1000</f>
        <v>586.63</v>
      </c>
      <c r="CA178" s="24">
        <f>SUMIFS(Gögn!$I$2:$I$11876,Gögn!$F$2:$F$11876,"*"&amp;LEFT($A178,4)&amp;"*",Gögn!$A$2:$A$11876,CA$207,Gögn!$F$2:$F$11876,"*"&amp;RIGHT($A178,5)&amp;"*",Gögn!$F$2:$F$11876,"&lt;&gt;"&amp;"*"&amp;LEFT($A178,11)&amp;"*")/1000</f>
        <v>0</v>
      </c>
      <c r="CB178" s="24">
        <f>SUMIFS(Gögn!$I$2:$I$11876,Gögn!$F$2:$F$11876,"*"&amp;LEFT($A178,4)&amp;"*",Gögn!$A$2:$A$11876,CB$207,Gögn!$F$2:$F$11876,"*"&amp;RIGHT($A178,5)&amp;"*",Gögn!$F$2:$F$11876,"&lt;&gt;"&amp;"*"&amp;LEFT($A178,11)&amp;"*")/1000</f>
        <v>31.466000000000001</v>
      </c>
      <c r="CC178" s="24">
        <f>SUMIFS(Gögn!$I$2:$I$11876,Gögn!$F$2:$F$11876,"*"&amp;LEFT($A178,4)&amp;"*",Gögn!$A$2:$A$11876,CC$207,Gögn!$F$2:$F$11876,"*"&amp;RIGHT($A178,5)&amp;"*",Gögn!$F$2:$F$11876,"&lt;&gt;"&amp;"*"&amp;LEFT($A178,11)&amp;"*")/1000</f>
        <v>0</v>
      </c>
      <c r="CD178" s="24">
        <f>SUMIFS(Gögn!$I$2:$I$11876,Gögn!$F$2:$F$11876,"*"&amp;LEFT($A178,4)&amp;"*",Gögn!$A$2:$A$11876,CD$207,Gögn!$F$2:$F$11876,"*"&amp;RIGHT($A178,5)&amp;"*",Gögn!$F$2:$F$11876,"&lt;&gt;"&amp;"*"&amp;LEFT($A178,11)&amp;"*")/1000</f>
        <v>0</v>
      </c>
    </row>
    <row r="179" spans="1:82" ht="15" customHeight="1">
      <c r="A179" s="5" t="s">
        <v>427</v>
      </c>
      <c r="B179" s="5"/>
      <c r="C179" s="25" t="s">
        <v>319</v>
      </c>
      <c r="D179" s="22">
        <f t="shared" si="88"/>
        <v>226108.49800000002</v>
      </c>
      <c r="E179" s="22">
        <f>SUMIFS(Gögn!$I$2:$I$11876,Gögn!$F$2:$F$11876,"*"&amp;LEFT($A179,4)&amp;"*",Gögn!$A$2:$A$11876,E$207,Gögn!$F$2:$F$11876,"*"&amp;RIGHT($A179,5)&amp;"*",Gögn!$F$2:$F$11876,"&lt;&gt;"&amp;"*"&amp;LEFT($A179,11)&amp;"*")/1000</f>
        <v>0</v>
      </c>
      <c r="F179" s="22">
        <f>SUMIFS(Gögn!$I$2:$I$11876,Gögn!$F$2:$F$11876,"*"&amp;LEFT($A179,4)&amp;"*",Gögn!$A$2:$A$11876,F$207,Gögn!$F$2:$F$11876,"*"&amp;RIGHT($A179,5)&amp;"*",Gögn!$F$2:$F$11876,"&lt;&gt;"&amp;"*"&amp;LEFT($A179,11)&amp;"*")/1000</f>
        <v>0</v>
      </c>
      <c r="G179" s="22">
        <f>SUMIFS(Gögn!$I$2:$I$11876,Gögn!$F$2:$F$11876,"*"&amp;LEFT($A179,4)&amp;"*",Gögn!$A$2:$A$11876,G$207,Gögn!$F$2:$F$11876,"*"&amp;RIGHT($A179,5)&amp;"*",Gögn!$F$2:$F$11876,"&lt;&gt;"&amp;"*"&amp;LEFT($A179,11)&amp;"*")/1000</f>
        <v>0</v>
      </c>
      <c r="H179" s="22">
        <f>SUMIFS(Gögn!$I$2:$I$11876,Gögn!$F$2:$F$11876,"*"&amp;LEFT($A179,4)&amp;"*",Gögn!$A$2:$A$11876,H$207,Gögn!$F$2:$F$11876,"*"&amp;RIGHT($A179,5)&amp;"*",Gögn!$F$2:$F$11876,"&lt;&gt;"&amp;"*"&amp;LEFT($A179,11)&amp;"*")/1000</f>
        <v>0</v>
      </c>
      <c r="I179" s="22">
        <f>SUMIFS(Gögn!$I$2:$I$11876,Gögn!$F$2:$F$11876,"*"&amp;LEFT($A179,4)&amp;"*",Gögn!$A$2:$A$11876,I$207,Gögn!$F$2:$F$11876,"*"&amp;RIGHT($A179,5)&amp;"*",Gögn!$F$2:$F$11876,"&lt;&gt;"&amp;"*"&amp;LEFT($A179,11)&amp;"*")/1000</f>
        <v>0</v>
      </c>
      <c r="J179" s="22">
        <f>SUMIFS(Gögn!$I$2:$I$11876,Gögn!$F$2:$F$11876,"*"&amp;LEFT($A179,4)&amp;"*",Gögn!$A$2:$A$11876,J$207,Gögn!$F$2:$F$11876,"*"&amp;RIGHT($A179,5)&amp;"*",Gögn!$F$2:$F$11876,"&lt;&gt;"&amp;"*"&amp;LEFT($A179,11)&amp;"*")/1000</f>
        <v>0</v>
      </c>
      <c r="K179" s="22">
        <f>SUMIFS(Gögn!$I$2:$I$11876,Gögn!$F$2:$F$11876,"*"&amp;LEFT($A179,4)&amp;"*",Gögn!$A$2:$A$11876,K$207,Gögn!$F$2:$F$11876,"*"&amp;RIGHT($A179,5)&amp;"*",Gögn!$F$2:$F$11876,"&lt;&gt;"&amp;"*"&amp;LEFT($A179,11)&amp;"*")/1000</f>
        <v>0</v>
      </c>
      <c r="L179" s="22">
        <f>SUMIFS(Gögn!$I$2:$I$11876,Gögn!$F$2:$F$11876,"*"&amp;LEFT($A179,4)&amp;"*",Gögn!$A$2:$A$11876,L$207,Gögn!$F$2:$F$11876,"*"&amp;RIGHT($A179,5)&amp;"*",Gögn!$F$2:$F$11876,"&lt;&gt;"&amp;"*"&amp;LEFT($A179,11)&amp;"*")/1000</f>
        <v>0</v>
      </c>
      <c r="M179" s="22">
        <f>SUMIFS(Gögn!$I$2:$I$11876,Gögn!$F$2:$F$11876,"*"&amp;LEFT($A179,4)&amp;"*",Gögn!$A$2:$A$11876,M$207,Gögn!$F$2:$F$11876,"*"&amp;RIGHT($A179,5)&amp;"*",Gögn!$F$2:$F$11876,"&lt;&gt;"&amp;"*"&amp;LEFT($A179,11)&amp;"*")/1000</f>
        <v>33</v>
      </c>
      <c r="N179" s="22">
        <f>SUMIFS(Gögn!$I$2:$I$11876,Gögn!$F$2:$F$11876,"*"&amp;LEFT($A179,4)&amp;"*",Gögn!$A$2:$A$11876,N$207,Gögn!$F$2:$F$11876,"*"&amp;RIGHT($A179,5)&amp;"*",Gögn!$F$2:$F$11876,"&lt;&gt;"&amp;"*"&amp;LEFT($A179,11)&amp;"*")/1000</f>
        <v>7615</v>
      </c>
      <c r="O179" s="22">
        <f>SUMIFS(Gögn!$I$2:$I$11876,Gögn!$F$2:$F$11876,"*"&amp;LEFT($A179,4)&amp;"*",Gögn!$A$2:$A$11876,O$207,Gögn!$F$2:$F$11876,"*"&amp;RIGHT($A179,5)&amp;"*",Gögn!$F$2:$F$11876,"&lt;&gt;"&amp;"*"&amp;LEFT($A179,11)&amp;"*")/1000</f>
        <v>31532</v>
      </c>
      <c r="P179" s="22">
        <f>SUMIFS(Gögn!$I$2:$I$11876,Gögn!$F$2:$F$11876,"*"&amp;LEFT($A179,4)&amp;"*",Gögn!$A$2:$A$11876,P$207,Gögn!$F$2:$F$11876,"*"&amp;RIGHT($A179,5)&amp;"*",Gögn!$F$2:$F$11876,"&lt;&gt;"&amp;"*"&amp;LEFT($A179,11)&amp;"*")/1000</f>
        <v>27071</v>
      </c>
      <c r="Q179" s="22">
        <f>SUMIFS(Gögn!$I$2:$I$11876,Gögn!$F$2:$F$11876,"*"&amp;LEFT($A179,4)&amp;"*",Gögn!$A$2:$A$11876,Q$207,Gögn!$F$2:$F$11876,"*"&amp;RIGHT($A179,5)&amp;"*",Gögn!$F$2:$F$11876,"&lt;&gt;"&amp;"*"&amp;LEFT($A179,11)&amp;"*")/1000</f>
        <v>8830</v>
      </c>
      <c r="R179" s="22">
        <f>SUMIFS(Gögn!$I$2:$I$11876,Gögn!$F$2:$F$11876,"*"&amp;LEFT($A179,4)&amp;"*",Gögn!$A$2:$A$11876,R$207,Gögn!$F$2:$F$11876,"*"&amp;RIGHT($A179,5)&amp;"*",Gögn!$F$2:$F$11876,"&lt;&gt;"&amp;"*"&amp;LEFT($A179,11)&amp;"*")/1000</f>
        <v>0</v>
      </c>
      <c r="S179" s="22">
        <f>SUMIFS(Gögn!$I$2:$I$11876,Gögn!$F$2:$F$11876,"*"&amp;LEFT($A179,4)&amp;"*",Gögn!$A$2:$A$11876,S$207,Gögn!$F$2:$F$11876,"*"&amp;RIGHT($A179,5)&amp;"*",Gögn!$F$2:$F$11876,"&lt;&gt;"&amp;"*"&amp;LEFT($A179,11)&amp;"*")/1000</f>
        <v>4735.8990000000003</v>
      </c>
      <c r="T179" s="22">
        <f>SUMIFS(Gögn!$I$2:$I$11876,Gögn!$F$2:$F$11876,"*"&amp;LEFT($A179,4)&amp;"*",Gögn!$A$2:$A$11876,T$207,Gögn!$F$2:$F$11876,"*"&amp;RIGHT($A179,5)&amp;"*",Gögn!$F$2:$F$11876,"&lt;&gt;"&amp;"*"&amp;LEFT($A179,11)&amp;"*")/1000</f>
        <v>0</v>
      </c>
      <c r="U179" s="22">
        <f>SUMIFS(Gögn!$I$2:$I$11876,Gögn!$F$2:$F$11876,"*"&amp;LEFT($A179,4)&amp;"*",Gögn!$A$2:$A$11876,U$207,Gögn!$F$2:$F$11876,"*"&amp;RIGHT($A179,5)&amp;"*",Gögn!$F$2:$F$11876,"&lt;&gt;"&amp;"*"&amp;LEFT($A179,11)&amp;"*")/1000</f>
        <v>0</v>
      </c>
      <c r="V179" s="22">
        <f>SUMIFS(Gögn!$I$2:$I$11876,Gögn!$F$2:$F$11876,"*"&amp;LEFT($A179,4)&amp;"*",Gögn!$A$2:$A$11876,V$207,Gögn!$F$2:$F$11876,"*"&amp;RIGHT($A179,5)&amp;"*",Gögn!$F$2:$F$11876,"&lt;&gt;"&amp;"*"&amp;LEFT($A179,11)&amp;"*")/1000</f>
        <v>2598.8969999999999</v>
      </c>
      <c r="W179" s="22">
        <f>SUMIFS(Gögn!$I$2:$I$11876,Gögn!$F$2:$F$11876,"*"&amp;LEFT($A179,4)&amp;"*",Gögn!$A$2:$A$11876,W$207,Gögn!$F$2:$F$11876,"*"&amp;RIGHT($A179,5)&amp;"*",Gögn!$F$2:$F$11876,"&lt;&gt;"&amp;"*"&amp;LEFT($A179,11)&amp;"*")/1000</f>
        <v>13.173999999999999</v>
      </c>
      <c r="X179" s="22">
        <f>SUMIFS(Gögn!$I$2:$I$11876,Gögn!$F$2:$F$11876,"*"&amp;LEFT($A179,4)&amp;"*",Gögn!$A$2:$A$11876,X$207,Gögn!$F$2:$F$11876,"*"&amp;RIGHT($A179,5)&amp;"*",Gögn!$F$2:$F$11876,"&lt;&gt;"&amp;"*"&amp;LEFT($A179,11)&amp;"*")/1000</f>
        <v>1293.0509999999999</v>
      </c>
      <c r="Y179" s="22">
        <f>SUMIFS(Gögn!$I$2:$I$11876,Gögn!$F$2:$F$11876,"*"&amp;LEFT($A179,4)&amp;"*",Gögn!$A$2:$A$11876,Y$207,Gögn!$F$2:$F$11876,"*"&amp;RIGHT($A179,5)&amp;"*",Gögn!$F$2:$F$11876,"&lt;&gt;"&amp;"*"&amp;LEFT($A179,11)&amp;"*")/1000</f>
        <v>52415</v>
      </c>
      <c r="Z179" s="22">
        <f>SUMIFS(Gögn!$I$2:$I$11876,Gögn!$F$2:$F$11876,"*"&amp;LEFT($A179,4)&amp;"*",Gögn!$A$2:$A$11876,Z$207,Gögn!$F$2:$F$11876,"*"&amp;RIGHT($A179,5)&amp;"*",Gögn!$F$2:$F$11876,"&lt;&gt;"&amp;"*"&amp;LEFT($A179,11)&amp;"*")/1000</f>
        <v>2886</v>
      </c>
      <c r="AA179" s="22">
        <f>SUMIFS(Gögn!$I$2:$I$11876,Gögn!$F$2:$F$11876,"*"&amp;LEFT($A179,4)&amp;"*",Gögn!$A$2:$A$11876,AA$207,Gögn!$F$2:$F$11876,"*"&amp;RIGHT($A179,5)&amp;"*",Gögn!$F$2:$F$11876,"&lt;&gt;"&amp;"*"&amp;LEFT($A179,11)&amp;"*")/1000</f>
        <v>131</v>
      </c>
      <c r="AB179" s="22">
        <f>SUMIFS(Gögn!$I$2:$I$11876,Gögn!$F$2:$F$11876,"*"&amp;LEFT($A179,4)&amp;"*",Gögn!$A$2:$A$11876,AB$207,Gögn!$F$2:$F$11876,"*"&amp;RIGHT($A179,5)&amp;"*",Gögn!$F$2:$F$11876,"&lt;&gt;"&amp;"*"&amp;LEFT($A179,11)&amp;"*")/1000</f>
        <v>1121</v>
      </c>
      <c r="AC179" s="22">
        <f>SUMIFS(Gögn!$I$2:$I$11876,Gögn!$F$2:$F$11876,"*"&amp;LEFT($A179,4)&amp;"*",Gögn!$A$2:$A$11876,AC$207,Gögn!$F$2:$F$11876,"*"&amp;RIGHT($A179,5)&amp;"*",Gögn!$F$2:$F$11876,"&lt;&gt;"&amp;"*"&amp;LEFT($A179,11)&amp;"*")/1000</f>
        <v>0</v>
      </c>
      <c r="AD179" s="22">
        <f>SUMIFS(Gögn!$I$2:$I$11876,Gögn!$F$2:$F$11876,"*"&amp;LEFT($A179,4)&amp;"*",Gögn!$A$2:$A$11876,AD$207,Gögn!$F$2:$F$11876,"*"&amp;RIGHT($A179,5)&amp;"*",Gögn!$F$2:$F$11876,"&lt;&gt;"&amp;"*"&amp;LEFT($A179,11)&amp;"*")/1000</f>
        <v>0</v>
      </c>
      <c r="AE179" s="22">
        <f>SUMIFS(Gögn!$I$2:$I$11876,Gögn!$F$2:$F$11876,"*"&amp;LEFT($A179,4)&amp;"*",Gögn!$A$2:$A$11876,AE$207,Gögn!$F$2:$F$11876,"*"&amp;RIGHT($A179,5)&amp;"*",Gögn!$F$2:$F$11876,"&lt;&gt;"&amp;"*"&amp;LEFT($A179,11)&amp;"*")/1000</f>
        <v>0</v>
      </c>
      <c r="AF179" s="22">
        <f>SUMIFS(Gögn!$I$2:$I$11876,Gögn!$F$2:$F$11876,"*"&amp;LEFT($A179,4)&amp;"*",Gögn!$A$2:$A$11876,AF$207,Gögn!$F$2:$F$11876,"*"&amp;RIGHT($A179,5)&amp;"*",Gögn!$F$2:$F$11876,"&lt;&gt;"&amp;"*"&amp;LEFT($A179,11)&amp;"*")/1000</f>
        <v>0</v>
      </c>
      <c r="AG179" s="22">
        <f>SUMIFS(Gögn!$I$2:$I$11876,Gögn!$F$2:$F$11876,"*"&amp;LEFT($A179,4)&amp;"*",Gögn!$A$2:$A$11876,AG$207,Gögn!$F$2:$F$11876,"*"&amp;RIGHT($A179,5)&amp;"*",Gögn!$F$2:$F$11876,"&lt;&gt;"&amp;"*"&amp;LEFT($A179,11)&amp;"*")/1000</f>
        <v>0</v>
      </c>
      <c r="AH179" s="22">
        <f>SUMIFS(Gögn!$I$2:$I$11876,Gögn!$F$2:$F$11876,"*"&amp;LEFT($A179,4)&amp;"*",Gögn!$A$2:$A$11876,AH$207,Gögn!$F$2:$F$11876,"*"&amp;RIGHT($A179,5)&amp;"*",Gögn!$F$2:$F$11876,"&lt;&gt;"&amp;"*"&amp;LEFT($A179,11)&amp;"*")/1000</f>
        <v>4153.7190000000001</v>
      </c>
      <c r="AI179" s="22">
        <f>SUMIFS(Gögn!$I$2:$I$11876,Gögn!$F$2:$F$11876,"*"&amp;LEFT($A179,4)&amp;"*",Gögn!$A$2:$A$11876,AI$207,Gögn!$F$2:$F$11876,"*"&amp;RIGHT($A179,5)&amp;"*",Gögn!$F$2:$F$11876,"&lt;&gt;"&amp;"*"&amp;LEFT($A179,11)&amp;"*")/1000</f>
        <v>0</v>
      </c>
      <c r="AJ179" s="22">
        <f>SUMIFS(Gögn!$I$2:$I$11876,Gögn!$F$2:$F$11876,"*"&amp;LEFT($A179,4)&amp;"*",Gögn!$A$2:$A$11876,AJ$207,Gögn!$F$2:$F$11876,"*"&amp;RIGHT($A179,5)&amp;"*",Gögn!$F$2:$F$11876,"&lt;&gt;"&amp;"*"&amp;LEFT($A179,11)&amp;"*")/1000</f>
        <v>0</v>
      </c>
      <c r="AK179" s="22">
        <f>SUMIFS(Gögn!$I$2:$I$11876,Gögn!$F$2:$F$11876,"*"&amp;LEFT($A179,4)&amp;"*",Gögn!$A$2:$A$11876,AK$207,Gögn!$F$2:$F$11876,"*"&amp;RIGHT($A179,5)&amp;"*",Gögn!$F$2:$F$11876,"&lt;&gt;"&amp;"*"&amp;LEFT($A179,11)&amp;"*")/1000</f>
        <v>0</v>
      </c>
      <c r="AL179" s="22">
        <f>SUMIFS(Gögn!$I$2:$I$11876,Gögn!$F$2:$F$11876,"*"&amp;LEFT($A179,4)&amp;"*",Gögn!$A$2:$A$11876,AL$207,Gögn!$F$2:$F$11876,"*"&amp;RIGHT($A179,5)&amp;"*",Gögn!$F$2:$F$11876,"&lt;&gt;"&amp;"*"&amp;LEFT($A179,11)&amp;"*")/1000</f>
        <v>1826.6510000000001</v>
      </c>
      <c r="AM179" s="22">
        <f>SUMIFS(Gögn!$I$2:$I$11876,Gögn!$F$2:$F$11876,"*"&amp;LEFT($A179,4)&amp;"*",Gögn!$A$2:$A$11876,AM$207,Gögn!$F$2:$F$11876,"*"&amp;RIGHT($A179,5)&amp;"*",Gögn!$F$2:$F$11876,"&lt;&gt;"&amp;"*"&amp;LEFT($A179,11)&amp;"*")/1000</f>
        <v>5732.643</v>
      </c>
      <c r="AN179" s="22">
        <f>SUMIFS(Gögn!$I$2:$I$11876,Gögn!$F$2:$F$11876,"*"&amp;LEFT($A179,4)&amp;"*",Gögn!$A$2:$A$11876,AN$207,Gögn!$F$2:$F$11876,"*"&amp;RIGHT($A179,5)&amp;"*",Gögn!$F$2:$F$11876,"&lt;&gt;"&amp;"*"&amp;LEFT($A179,11)&amp;"*")/1000</f>
        <v>12834.703</v>
      </c>
      <c r="AO179" s="22">
        <f>SUMIFS(Gögn!$I$2:$I$11876,Gögn!$F$2:$F$11876,"*"&amp;LEFT($A179,4)&amp;"*",Gögn!$A$2:$A$11876,AO$207,Gögn!$F$2:$F$11876,"*"&amp;RIGHT($A179,5)&amp;"*",Gögn!$F$2:$F$11876,"&lt;&gt;"&amp;"*"&amp;LEFT($A179,11)&amp;"*")/1000</f>
        <v>13015.76</v>
      </c>
      <c r="AP179" s="22">
        <f>SUMIFS(Gögn!$I$2:$I$11876,Gögn!$F$2:$F$11876,"*"&amp;LEFT($A179,4)&amp;"*",Gögn!$A$2:$A$11876,AP$207,Gögn!$F$2:$F$11876,"*"&amp;RIGHT($A179,5)&amp;"*",Gögn!$F$2:$F$11876,"&lt;&gt;"&amp;"*"&amp;LEFT($A179,11)&amp;"*")/1000</f>
        <v>77.879000000000005</v>
      </c>
      <c r="AQ179" s="22">
        <f>SUMIFS(Gögn!$I$2:$I$11876,Gögn!$F$2:$F$11876,"*"&amp;LEFT($A179,4)&amp;"*",Gögn!$A$2:$A$11876,AQ$207,Gögn!$F$2:$F$11876,"*"&amp;RIGHT($A179,5)&amp;"*",Gögn!$F$2:$F$11876,"&lt;&gt;"&amp;"*"&amp;LEFT($A179,11)&amp;"*")/1000</f>
        <v>5975.2120000000004</v>
      </c>
      <c r="AR179" s="22">
        <f>SUMIFS(Gögn!$I$2:$I$11876,Gögn!$F$2:$F$11876,"*"&amp;LEFT($A179,4)&amp;"*",Gögn!$A$2:$A$11876,AR$207,Gögn!$F$2:$F$11876,"*"&amp;RIGHT($A179,5)&amp;"*",Gögn!$F$2:$F$11876,"&lt;&gt;"&amp;"*"&amp;LEFT($A179,11)&amp;"*")/1000</f>
        <v>6084.8029999999999</v>
      </c>
      <c r="AS179" s="22">
        <f>SUMIFS(Gögn!$I$2:$I$11876,Gögn!$F$2:$F$11876,"*"&amp;LEFT($A179,4)&amp;"*",Gögn!$A$2:$A$11876,AS$207,Gögn!$F$2:$F$11876,"*"&amp;RIGHT($A179,5)&amp;"*",Gögn!$F$2:$F$11876,"&lt;&gt;"&amp;"*"&amp;LEFT($A179,11)&amp;"*")/1000</f>
        <v>3668.35</v>
      </c>
      <c r="AT179" s="22">
        <f>SUMIFS(Gögn!$I$2:$I$11876,Gögn!$F$2:$F$11876,"*"&amp;LEFT($A179,4)&amp;"*",Gögn!$A$2:$A$11876,AT$207,Gögn!$F$2:$F$11876,"*"&amp;RIGHT($A179,5)&amp;"*",Gögn!$F$2:$F$11876,"&lt;&gt;"&amp;"*"&amp;LEFT($A179,11)&amp;"*")/1000</f>
        <v>0</v>
      </c>
      <c r="AU179" s="22">
        <f>SUMIFS(Gögn!$I$2:$I$11876,Gögn!$F$2:$F$11876,"*"&amp;LEFT($A179,4)&amp;"*",Gögn!$A$2:$A$11876,AU$207,Gögn!$F$2:$F$11876,"*"&amp;RIGHT($A179,5)&amp;"*",Gögn!$F$2:$F$11876,"&lt;&gt;"&amp;"*"&amp;LEFT($A179,11)&amp;"*")/1000</f>
        <v>242.40299999999999</v>
      </c>
      <c r="AV179" s="22">
        <f>SUMIFS(Gögn!$I$2:$I$11876,Gögn!$F$2:$F$11876,"*"&amp;LEFT($A179,4)&amp;"*",Gögn!$A$2:$A$11876,AV$207,Gögn!$F$2:$F$11876,"*"&amp;RIGHT($A179,5)&amp;"*",Gögn!$F$2:$F$11876,"&lt;&gt;"&amp;"*"&amp;LEFT($A179,11)&amp;"*")/1000</f>
        <v>0</v>
      </c>
      <c r="AW179" s="22">
        <f>SUMIFS(Gögn!$I$2:$I$11876,Gögn!$F$2:$F$11876,"*"&amp;LEFT($A179,4)&amp;"*",Gögn!$A$2:$A$11876,AW$207,Gögn!$F$2:$F$11876,"*"&amp;RIGHT($A179,5)&amp;"*",Gögn!$F$2:$F$11876,"&lt;&gt;"&amp;"*"&amp;LEFT($A179,11)&amp;"*")/1000</f>
        <v>0</v>
      </c>
      <c r="AX179" s="22">
        <f>SUMIFS(Gögn!$I$2:$I$11876,Gögn!$F$2:$F$11876,"*"&amp;LEFT($A179,4)&amp;"*",Gögn!$A$2:$A$11876,AX$207,Gögn!$F$2:$F$11876,"*"&amp;RIGHT($A179,5)&amp;"*",Gögn!$F$2:$F$11876,"&lt;&gt;"&amp;"*"&amp;LEFT($A179,11)&amp;"*")/1000</f>
        <v>0</v>
      </c>
      <c r="AY179" s="22">
        <f>SUMIFS(Gögn!$I$2:$I$11876,Gögn!$F$2:$F$11876,"*"&amp;LEFT($A179,4)&amp;"*",Gögn!$A$2:$A$11876,AY$207,Gögn!$F$2:$F$11876,"*"&amp;RIGHT($A179,5)&amp;"*",Gögn!$F$2:$F$11876,"&lt;&gt;"&amp;"*"&amp;LEFT($A179,11)&amp;"*")/1000</f>
        <v>593.42499999999995</v>
      </c>
      <c r="AZ179" s="22">
        <f>SUMIFS(Gögn!$I$2:$I$11876,Gögn!$F$2:$F$11876,"*"&amp;LEFT($A179,4)&amp;"*",Gögn!$A$2:$A$11876,AZ$207,Gögn!$F$2:$F$11876,"*"&amp;RIGHT($A179,5)&amp;"*",Gögn!$F$2:$F$11876,"&lt;&gt;"&amp;"*"&amp;LEFT($A179,11)&amp;"*")/1000</f>
        <v>121.449</v>
      </c>
      <c r="BA179" s="22">
        <f>SUMIFS(Gögn!$I$2:$I$11876,Gögn!$F$2:$F$11876,"*"&amp;LEFT($A179,4)&amp;"*",Gögn!$A$2:$A$11876,BA$207,Gögn!$F$2:$F$11876,"*"&amp;RIGHT($A179,5)&amp;"*",Gögn!$F$2:$F$11876,"&lt;&gt;"&amp;"*"&amp;LEFT($A179,11)&amp;"*")/1000</f>
        <v>104.17700000000001</v>
      </c>
      <c r="BB179" s="22">
        <f>SUMIFS(Gögn!$I$2:$I$11876,Gögn!$F$2:$F$11876,"*"&amp;LEFT($A179,4)&amp;"*",Gögn!$A$2:$A$11876,BB$207,Gögn!$F$2:$F$11876,"*"&amp;RIGHT($A179,5)&amp;"*",Gögn!$F$2:$F$11876,"&lt;&gt;"&amp;"*"&amp;LEFT($A179,11)&amp;"*")/1000</f>
        <v>0</v>
      </c>
      <c r="BC179" s="22">
        <f>SUMIFS(Gögn!$I$2:$I$11876,Gögn!$F$2:$F$11876,"*"&amp;LEFT($A179,4)&amp;"*",Gögn!$A$2:$A$11876,BC$207,Gögn!$F$2:$F$11876,"*"&amp;RIGHT($A179,5)&amp;"*",Gögn!$F$2:$F$11876,"&lt;&gt;"&amp;"*"&amp;LEFT($A179,11)&amp;"*")/1000</f>
        <v>0</v>
      </c>
      <c r="BD179" s="22">
        <f>SUMIFS(Gögn!$I$2:$I$11876,Gögn!$F$2:$F$11876,"*"&amp;LEFT($A179,4)&amp;"*",Gögn!$A$2:$A$11876,BD$207,Gögn!$F$2:$F$11876,"*"&amp;RIGHT($A179,5)&amp;"*",Gögn!$F$2:$F$11876,"&lt;&gt;"&amp;"*"&amp;LEFT($A179,11)&amp;"*")/1000</f>
        <v>0</v>
      </c>
      <c r="BE179" s="22">
        <f>SUMIFS(Gögn!$I$2:$I$11876,Gögn!$F$2:$F$11876,"*"&amp;LEFT($A179,4)&amp;"*",Gögn!$A$2:$A$11876,BE$207,Gögn!$F$2:$F$11876,"*"&amp;RIGHT($A179,5)&amp;"*",Gögn!$F$2:$F$11876,"&lt;&gt;"&amp;"*"&amp;LEFT($A179,11)&amp;"*")/1000</f>
        <v>12087.888000000001</v>
      </c>
      <c r="BF179" s="22">
        <f>SUMIFS(Gögn!$I$2:$I$11876,Gögn!$F$2:$F$11876,"*"&amp;LEFT($A179,4)&amp;"*",Gögn!$A$2:$A$11876,BF$207,Gögn!$F$2:$F$11876,"*"&amp;RIGHT($A179,5)&amp;"*",Gögn!$F$2:$F$11876,"&lt;&gt;"&amp;"*"&amp;LEFT($A179,11)&amp;"*")/1000</f>
        <v>7613.4129999999996</v>
      </c>
      <c r="BG179" s="22">
        <f>SUMIFS(Gögn!$I$2:$I$11876,Gögn!$F$2:$F$11876,"*"&amp;LEFT($A179,4)&amp;"*",Gögn!$A$2:$A$11876,BG$207,Gögn!$F$2:$F$11876,"*"&amp;RIGHT($A179,5)&amp;"*",Gögn!$F$2:$F$11876,"&lt;&gt;"&amp;"*"&amp;LEFT($A179,11)&amp;"*")/1000</f>
        <v>0</v>
      </c>
      <c r="BH179" s="22">
        <f>SUMIFS(Gögn!$I$2:$I$11876,Gögn!$F$2:$F$11876,"*"&amp;LEFT($A179,4)&amp;"*",Gögn!$A$2:$A$11876,BH$207,Gögn!$F$2:$F$11876,"*"&amp;RIGHT($A179,5)&amp;"*",Gögn!$F$2:$F$11876,"&lt;&gt;"&amp;"*"&amp;LEFT($A179,11)&amp;"*")/1000</f>
        <v>2694.1239999999998</v>
      </c>
      <c r="BI179" s="22">
        <f>SUMIFS(Gögn!$I$2:$I$11876,Gögn!$F$2:$F$11876,"*"&amp;LEFT($A179,4)&amp;"*",Gögn!$A$2:$A$11876,BI$207,Gögn!$F$2:$F$11876,"*"&amp;RIGHT($A179,5)&amp;"*",Gögn!$F$2:$F$11876,"&lt;&gt;"&amp;"*"&amp;LEFT($A179,11)&amp;"*")/1000</f>
        <v>1372.3789999999999</v>
      </c>
      <c r="BJ179" s="22">
        <f>SUMIFS(Gögn!$I$2:$I$11876,Gögn!$F$2:$F$11876,"*"&amp;LEFT($A179,4)&amp;"*",Gögn!$A$2:$A$11876,BJ$207,Gögn!$F$2:$F$11876,"*"&amp;RIGHT($A179,5)&amp;"*",Gögn!$F$2:$F$11876,"&lt;&gt;"&amp;"*"&amp;LEFT($A179,11)&amp;"*")/1000</f>
        <v>1665.7719999999999</v>
      </c>
      <c r="BK179" s="22">
        <f>SUMIFS(Gögn!$I$2:$I$11876,Gögn!$F$2:$F$11876,"*"&amp;LEFT($A179,4)&amp;"*",Gögn!$A$2:$A$11876,BK$207,Gögn!$F$2:$F$11876,"*"&amp;RIGHT($A179,5)&amp;"*",Gögn!$F$2:$F$11876,"&lt;&gt;"&amp;"*"&amp;LEFT($A179,11)&amp;"*")/1000</f>
        <v>1026.9159999999999</v>
      </c>
      <c r="BL179" s="22">
        <f>SUMIFS(Gögn!$I$2:$I$11876,Gögn!$F$2:$F$11876,"*"&amp;LEFT($A179,4)&amp;"*",Gögn!$A$2:$A$11876,BL$207,Gögn!$F$2:$F$11876,"*"&amp;RIGHT($A179,5)&amp;"*",Gögn!$F$2:$F$11876,"&lt;&gt;"&amp;"*"&amp;LEFT($A179,11)&amp;"*")/1000</f>
        <v>0</v>
      </c>
      <c r="BM179" s="22">
        <f>SUMIFS(Gögn!$I$2:$I$11876,Gögn!$F$2:$F$11876,"*"&amp;LEFT($A179,4)&amp;"*",Gögn!$A$2:$A$11876,BM$207,Gögn!$F$2:$F$11876,"*"&amp;RIGHT($A179,5)&amp;"*",Gögn!$F$2:$F$11876,"&lt;&gt;"&amp;"*"&amp;LEFT($A179,11)&amp;"*")/1000</f>
        <v>671</v>
      </c>
      <c r="BN179" s="22">
        <f>SUMIFS(Gögn!$I$2:$I$11876,Gögn!$F$2:$F$11876,"*"&amp;LEFT($A179,4)&amp;"*",Gögn!$A$2:$A$11876,BN$207,Gögn!$F$2:$F$11876,"*"&amp;RIGHT($A179,5)&amp;"*",Gögn!$F$2:$F$11876,"&lt;&gt;"&amp;"*"&amp;LEFT($A179,11)&amp;"*")/1000</f>
        <v>2019</v>
      </c>
      <c r="BO179" s="22">
        <f>SUMIFS(Gögn!$I$2:$I$11876,Gögn!$F$2:$F$11876,"*"&amp;LEFT($A179,4)&amp;"*",Gögn!$A$2:$A$11876,BO$207,Gögn!$F$2:$F$11876,"*"&amp;RIGHT($A179,5)&amp;"*",Gögn!$F$2:$F$11876,"&lt;&gt;"&amp;"*"&amp;LEFT($A179,11)&amp;"*")/1000</f>
        <v>0</v>
      </c>
      <c r="BP179" s="22">
        <f>SUMIFS(Gögn!$I$2:$I$11876,Gögn!$F$2:$F$11876,"*"&amp;LEFT($A179,4)&amp;"*",Gögn!$A$2:$A$11876,BP$207,Gögn!$F$2:$F$11876,"*"&amp;RIGHT($A179,5)&amp;"*",Gögn!$F$2:$F$11876,"&lt;&gt;"&amp;"*"&amp;LEFT($A179,11)&amp;"*")/1000</f>
        <v>0</v>
      </c>
      <c r="BQ179" s="22">
        <f>SUMIFS(Gögn!$I$2:$I$11876,Gögn!$F$2:$F$11876,"*"&amp;LEFT($A179,4)&amp;"*",Gögn!$A$2:$A$11876,BQ$207,Gögn!$F$2:$F$11876,"*"&amp;RIGHT($A179,5)&amp;"*",Gögn!$F$2:$F$11876,"&lt;&gt;"&amp;"*"&amp;LEFT($A179,11)&amp;"*")/1000</f>
        <v>0</v>
      </c>
      <c r="BR179" s="22">
        <f>SUMIFS(Gögn!$I$2:$I$11876,Gögn!$F$2:$F$11876,"*"&amp;LEFT($A179,4)&amp;"*",Gögn!$A$2:$A$11876,BR$207,Gögn!$F$2:$F$11876,"*"&amp;RIGHT($A179,5)&amp;"*",Gögn!$F$2:$F$11876,"&lt;&gt;"&amp;"*"&amp;LEFT($A179,11)&amp;"*")/1000</f>
        <v>0</v>
      </c>
      <c r="BS179" s="22">
        <f>SUMIFS(Gögn!$I$2:$I$11876,Gögn!$F$2:$F$11876,"*"&amp;LEFT($A179,4)&amp;"*",Gögn!$A$2:$A$11876,BS$207,Gögn!$F$2:$F$11876,"*"&amp;RIGHT($A179,5)&amp;"*",Gögn!$F$2:$F$11876,"&lt;&gt;"&amp;"*"&amp;LEFT($A179,11)&amp;"*")/1000</f>
        <v>0</v>
      </c>
      <c r="BT179" s="22">
        <f>SUMIFS(Gögn!$I$2:$I$11876,Gögn!$F$2:$F$11876,"*"&amp;LEFT($A179,4)&amp;"*",Gögn!$A$2:$A$11876,BT$207,Gögn!$F$2:$F$11876,"*"&amp;RIGHT($A179,5)&amp;"*",Gögn!$F$2:$F$11876,"&lt;&gt;"&amp;"*"&amp;LEFT($A179,11)&amp;"*")/1000</f>
        <v>0</v>
      </c>
      <c r="BU179" s="22">
        <f>SUMIFS(Gögn!$I$2:$I$11876,Gögn!$F$2:$F$11876,"*"&amp;LEFT($A179,4)&amp;"*",Gögn!$A$2:$A$11876,BU$207,Gögn!$F$2:$F$11876,"*"&amp;RIGHT($A179,5)&amp;"*",Gögn!$F$2:$F$11876,"&lt;&gt;"&amp;"*"&amp;LEFT($A179,11)&amp;"*")/1000</f>
        <v>0</v>
      </c>
      <c r="BV179" s="22">
        <f>SUMIFS(Gögn!$I$2:$I$11876,Gögn!$F$2:$F$11876,"*"&amp;LEFT($A179,4)&amp;"*",Gögn!$A$2:$A$11876,BV$207,Gögn!$F$2:$F$11876,"*"&amp;RIGHT($A179,5)&amp;"*",Gögn!$F$2:$F$11876,"&lt;&gt;"&amp;"*"&amp;LEFT($A179,11)&amp;"*")/1000</f>
        <v>0</v>
      </c>
      <c r="BW179" s="22">
        <f>SUMIFS(Gögn!$I$2:$I$11876,Gögn!$F$2:$F$11876,"*"&amp;LEFT($A179,4)&amp;"*",Gögn!$A$2:$A$11876,BW$207,Gögn!$F$2:$F$11876,"*"&amp;RIGHT($A179,5)&amp;"*",Gögn!$F$2:$F$11876,"&lt;&gt;"&amp;"*"&amp;LEFT($A179,11)&amp;"*")/1000</f>
        <v>0</v>
      </c>
      <c r="BX179" s="22">
        <f>SUMIFS(Gögn!$I$2:$I$11876,Gögn!$F$2:$F$11876,"*"&amp;LEFT($A179,4)&amp;"*",Gögn!$A$2:$A$11876,BX$207,Gögn!$F$2:$F$11876,"*"&amp;RIGHT($A179,5)&amp;"*",Gögn!$F$2:$F$11876,"&lt;&gt;"&amp;"*"&amp;LEFT($A179,11)&amp;"*")/1000</f>
        <v>0</v>
      </c>
      <c r="BY179" s="22">
        <f>SUMIFS(Gögn!$I$2:$I$11876,Gögn!$F$2:$F$11876,"*"&amp;LEFT($A179,4)&amp;"*",Gögn!$A$2:$A$11876,BY$207,Gögn!$F$2:$F$11876,"*"&amp;RIGHT($A179,5)&amp;"*",Gögn!$F$2:$F$11876,"&lt;&gt;"&amp;"*"&amp;LEFT($A179,11)&amp;"*")/1000</f>
        <v>1659.4480000000001</v>
      </c>
      <c r="BZ179" s="22">
        <f>SUMIFS(Gögn!$I$2:$I$11876,Gögn!$F$2:$F$11876,"*"&amp;LEFT($A179,4)&amp;"*",Gögn!$A$2:$A$11876,BZ$207,Gögn!$F$2:$F$11876,"*"&amp;RIGHT($A179,5)&amp;"*",Gögn!$F$2:$F$11876,"&lt;&gt;"&amp;"*"&amp;LEFT($A179,11)&amp;"*")/1000</f>
        <v>464.06299999999999</v>
      </c>
      <c r="CA179" s="22">
        <f>SUMIFS(Gögn!$I$2:$I$11876,Gögn!$F$2:$F$11876,"*"&amp;LEFT($A179,4)&amp;"*",Gögn!$A$2:$A$11876,CA$207,Gögn!$F$2:$F$11876,"*"&amp;RIGHT($A179,5)&amp;"*",Gögn!$F$2:$F$11876,"&lt;&gt;"&amp;"*"&amp;LEFT($A179,11)&amp;"*")/1000</f>
        <v>0</v>
      </c>
      <c r="CB179" s="22">
        <f>SUMIFS(Gögn!$I$2:$I$11876,Gögn!$F$2:$F$11876,"*"&amp;LEFT($A179,4)&amp;"*",Gögn!$A$2:$A$11876,CB$207,Gögn!$F$2:$F$11876,"*"&amp;RIGHT($A179,5)&amp;"*",Gögn!$F$2:$F$11876,"&lt;&gt;"&amp;"*"&amp;LEFT($A179,11)&amp;"*")/1000</f>
        <v>128.30000000000001</v>
      </c>
      <c r="CC179" s="22">
        <f>SUMIFS(Gögn!$I$2:$I$11876,Gögn!$F$2:$F$11876,"*"&amp;LEFT($A179,4)&amp;"*",Gögn!$A$2:$A$11876,CC$207,Gögn!$F$2:$F$11876,"*"&amp;RIGHT($A179,5)&amp;"*",Gögn!$F$2:$F$11876,"&lt;&gt;"&amp;"*"&amp;LEFT($A179,11)&amp;"*")/1000</f>
        <v>0</v>
      </c>
      <c r="CD179" s="22">
        <f>SUMIFS(Gögn!$I$2:$I$11876,Gögn!$F$2:$F$11876,"*"&amp;LEFT($A179,4)&amp;"*",Gögn!$A$2:$A$11876,CD$207,Gögn!$F$2:$F$11876,"*"&amp;RIGHT($A179,5)&amp;"*",Gögn!$F$2:$F$11876,"&lt;&gt;"&amp;"*"&amp;LEFT($A179,11)&amp;"*")/1000</f>
        <v>0</v>
      </c>
    </row>
    <row r="180" spans="1:82" ht="15" customHeight="1">
      <c r="A180" s="5" t="s">
        <v>429</v>
      </c>
      <c r="B180" s="5"/>
      <c r="C180" s="23" t="s">
        <v>320</v>
      </c>
      <c r="D180" s="24">
        <f t="shared" si="88"/>
        <v>430187.66800000001</v>
      </c>
      <c r="E180" s="24">
        <f>SUMIFS(Gögn!$I$2:$I$11876,Gögn!$F$2:$F$11876,"*"&amp;LEFT($A180,4)&amp;"*",Gögn!$A$2:$A$11876,E$207,Gögn!$F$2:$F$11876,"*"&amp;RIGHT($A180,5)&amp;"*",Gögn!$F$2:$F$11876,"&lt;&gt;"&amp;"*"&amp;LEFT($A180,11)&amp;"*")/1000</f>
        <v>17342.794999999998</v>
      </c>
      <c r="F180" s="24">
        <f>SUMIFS(Gögn!$I$2:$I$11876,Gögn!$F$2:$F$11876,"*"&amp;LEFT($A180,4)&amp;"*",Gögn!$A$2:$A$11876,F$207,Gögn!$F$2:$F$11876,"*"&amp;RIGHT($A180,5)&amp;"*",Gögn!$F$2:$F$11876,"&lt;&gt;"&amp;"*"&amp;LEFT($A180,11)&amp;"*")/1000</f>
        <v>29879.539000000001</v>
      </c>
      <c r="G180" s="24">
        <f>SUMIFS(Gögn!$I$2:$I$11876,Gögn!$F$2:$F$11876,"*"&amp;LEFT($A180,4)&amp;"*",Gögn!$A$2:$A$11876,G$207,Gögn!$F$2:$F$11876,"*"&amp;RIGHT($A180,5)&amp;"*",Gögn!$F$2:$F$11876,"&lt;&gt;"&amp;"*"&amp;LEFT($A180,11)&amp;"*")/1000</f>
        <v>6357.2269999999999</v>
      </c>
      <c r="H180" s="24">
        <f>SUMIFS(Gögn!$I$2:$I$11876,Gögn!$F$2:$F$11876,"*"&amp;LEFT($A180,4)&amp;"*",Gögn!$A$2:$A$11876,H$207,Gögn!$F$2:$F$11876,"*"&amp;RIGHT($A180,5)&amp;"*",Gögn!$F$2:$F$11876,"&lt;&gt;"&amp;"*"&amp;LEFT($A180,11)&amp;"*")/1000</f>
        <v>0</v>
      </c>
      <c r="I180" s="24">
        <f>SUMIFS(Gögn!$I$2:$I$11876,Gögn!$F$2:$F$11876,"*"&amp;LEFT($A180,4)&amp;"*",Gögn!$A$2:$A$11876,I$207,Gögn!$F$2:$F$11876,"*"&amp;RIGHT($A180,5)&amp;"*",Gögn!$F$2:$F$11876,"&lt;&gt;"&amp;"*"&amp;LEFT($A180,11)&amp;"*")/1000</f>
        <v>0</v>
      </c>
      <c r="J180" s="24">
        <f>SUMIFS(Gögn!$I$2:$I$11876,Gögn!$F$2:$F$11876,"*"&amp;LEFT($A180,4)&amp;"*",Gögn!$A$2:$A$11876,J$207,Gögn!$F$2:$F$11876,"*"&amp;RIGHT($A180,5)&amp;"*",Gögn!$F$2:$F$11876,"&lt;&gt;"&amp;"*"&amp;LEFT($A180,11)&amp;"*")/1000</f>
        <v>0</v>
      </c>
      <c r="K180" s="24">
        <f>SUMIFS(Gögn!$I$2:$I$11876,Gögn!$F$2:$F$11876,"*"&amp;LEFT($A180,4)&amp;"*",Gögn!$A$2:$A$11876,K$207,Gögn!$F$2:$F$11876,"*"&amp;RIGHT($A180,5)&amp;"*",Gögn!$F$2:$F$11876,"&lt;&gt;"&amp;"*"&amp;LEFT($A180,11)&amp;"*")/1000</f>
        <v>0</v>
      </c>
      <c r="L180" s="24">
        <f>SUMIFS(Gögn!$I$2:$I$11876,Gögn!$F$2:$F$11876,"*"&amp;LEFT($A180,4)&amp;"*",Gögn!$A$2:$A$11876,L$207,Gögn!$F$2:$F$11876,"*"&amp;RIGHT($A180,5)&amp;"*",Gögn!$F$2:$F$11876,"&lt;&gt;"&amp;"*"&amp;LEFT($A180,11)&amp;"*")/1000</f>
        <v>68</v>
      </c>
      <c r="M180" s="24">
        <f>SUMIFS(Gögn!$I$2:$I$11876,Gögn!$F$2:$F$11876,"*"&amp;LEFT($A180,4)&amp;"*",Gögn!$A$2:$A$11876,M$207,Gögn!$F$2:$F$11876,"*"&amp;RIGHT($A180,5)&amp;"*",Gögn!$F$2:$F$11876,"&lt;&gt;"&amp;"*"&amp;LEFT($A180,11)&amp;"*")/1000</f>
        <v>322</v>
      </c>
      <c r="N180" s="24">
        <f>SUMIFS(Gögn!$I$2:$I$11876,Gögn!$F$2:$F$11876,"*"&amp;LEFT($A180,4)&amp;"*",Gögn!$A$2:$A$11876,N$207,Gögn!$F$2:$F$11876,"*"&amp;RIGHT($A180,5)&amp;"*",Gögn!$F$2:$F$11876,"&lt;&gt;"&amp;"*"&amp;LEFT($A180,11)&amp;"*")/1000</f>
        <v>8822</v>
      </c>
      <c r="O180" s="24">
        <f>SUMIFS(Gögn!$I$2:$I$11876,Gögn!$F$2:$F$11876,"*"&amp;LEFT($A180,4)&amp;"*",Gögn!$A$2:$A$11876,O$207,Gögn!$F$2:$F$11876,"*"&amp;RIGHT($A180,5)&amp;"*",Gögn!$F$2:$F$11876,"&lt;&gt;"&amp;"*"&amp;LEFT($A180,11)&amp;"*")/1000</f>
        <v>25193</v>
      </c>
      <c r="P180" s="24">
        <f>SUMIFS(Gögn!$I$2:$I$11876,Gögn!$F$2:$F$11876,"*"&amp;LEFT($A180,4)&amp;"*",Gögn!$A$2:$A$11876,P$207,Gögn!$F$2:$F$11876,"*"&amp;RIGHT($A180,5)&amp;"*",Gögn!$F$2:$F$11876,"&lt;&gt;"&amp;"*"&amp;LEFT($A180,11)&amp;"*")/1000</f>
        <v>28015</v>
      </c>
      <c r="Q180" s="24">
        <f>SUMIFS(Gögn!$I$2:$I$11876,Gögn!$F$2:$F$11876,"*"&amp;LEFT($A180,4)&amp;"*",Gögn!$A$2:$A$11876,Q$207,Gögn!$F$2:$F$11876,"*"&amp;RIGHT($A180,5)&amp;"*",Gögn!$F$2:$F$11876,"&lt;&gt;"&amp;"*"&amp;LEFT($A180,11)&amp;"*")/1000</f>
        <v>11756</v>
      </c>
      <c r="R180" s="24">
        <f>SUMIFS(Gögn!$I$2:$I$11876,Gögn!$F$2:$F$11876,"*"&amp;LEFT($A180,4)&amp;"*",Gögn!$A$2:$A$11876,R$207,Gögn!$F$2:$F$11876,"*"&amp;RIGHT($A180,5)&amp;"*",Gögn!$F$2:$F$11876,"&lt;&gt;"&amp;"*"&amp;LEFT($A180,11)&amp;"*")/1000</f>
        <v>0</v>
      </c>
      <c r="S180" s="24">
        <f>SUMIFS(Gögn!$I$2:$I$11876,Gögn!$F$2:$F$11876,"*"&amp;LEFT($A180,4)&amp;"*",Gögn!$A$2:$A$11876,S$207,Gögn!$F$2:$F$11876,"*"&amp;RIGHT($A180,5)&amp;"*",Gögn!$F$2:$F$11876,"&lt;&gt;"&amp;"*"&amp;LEFT($A180,11)&amp;"*")/1000</f>
        <v>1956.1489999999999</v>
      </c>
      <c r="T180" s="24">
        <f>SUMIFS(Gögn!$I$2:$I$11876,Gögn!$F$2:$F$11876,"*"&amp;LEFT($A180,4)&amp;"*",Gögn!$A$2:$A$11876,T$207,Gögn!$F$2:$F$11876,"*"&amp;RIGHT($A180,5)&amp;"*",Gögn!$F$2:$F$11876,"&lt;&gt;"&amp;"*"&amp;LEFT($A180,11)&amp;"*")/1000</f>
        <v>0</v>
      </c>
      <c r="U180" s="24">
        <f>SUMIFS(Gögn!$I$2:$I$11876,Gögn!$F$2:$F$11876,"*"&amp;LEFT($A180,4)&amp;"*",Gögn!$A$2:$A$11876,U$207,Gögn!$F$2:$F$11876,"*"&amp;RIGHT($A180,5)&amp;"*",Gögn!$F$2:$F$11876,"&lt;&gt;"&amp;"*"&amp;LEFT($A180,11)&amp;"*")/1000</f>
        <v>2934.2240000000002</v>
      </c>
      <c r="V180" s="24">
        <f>SUMIFS(Gögn!$I$2:$I$11876,Gögn!$F$2:$F$11876,"*"&amp;LEFT($A180,4)&amp;"*",Gögn!$A$2:$A$11876,V$207,Gögn!$F$2:$F$11876,"*"&amp;RIGHT($A180,5)&amp;"*",Gögn!$F$2:$F$11876,"&lt;&gt;"&amp;"*"&amp;LEFT($A180,11)&amp;"*")/1000</f>
        <v>0</v>
      </c>
      <c r="W180" s="24">
        <f>SUMIFS(Gögn!$I$2:$I$11876,Gögn!$F$2:$F$11876,"*"&amp;LEFT($A180,4)&amp;"*",Gögn!$A$2:$A$11876,W$207,Gögn!$F$2:$F$11876,"*"&amp;RIGHT($A180,5)&amp;"*",Gögn!$F$2:$F$11876,"&lt;&gt;"&amp;"*"&amp;LEFT($A180,11)&amp;"*")/1000</f>
        <v>0</v>
      </c>
      <c r="X180" s="24">
        <f>SUMIFS(Gögn!$I$2:$I$11876,Gögn!$F$2:$F$11876,"*"&amp;LEFT($A180,4)&amp;"*",Gögn!$A$2:$A$11876,X$207,Gögn!$F$2:$F$11876,"*"&amp;RIGHT($A180,5)&amp;"*",Gögn!$F$2:$F$11876,"&lt;&gt;"&amp;"*"&amp;LEFT($A180,11)&amp;"*")/1000</f>
        <v>0</v>
      </c>
      <c r="Y180" s="24">
        <f>SUMIFS(Gögn!$I$2:$I$11876,Gögn!$F$2:$F$11876,"*"&amp;LEFT($A180,4)&amp;"*",Gögn!$A$2:$A$11876,Y$207,Gögn!$F$2:$F$11876,"*"&amp;RIGHT($A180,5)&amp;"*",Gögn!$F$2:$F$11876,"&lt;&gt;"&amp;"*"&amp;LEFT($A180,11)&amp;"*")/1000</f>
        <v>183673</v>
      </c>
      <c r="Z180" s="24">
        <f>SUMIFS(Gögn!$I$2:$I$11876,Gögn!$F$2:$F$11876,"*"&amp;LEFT($A180,4)&amp;"*",Gögn!$A$2:$A$11876,Z$207,Gögn!$F$2:$F$11876,"*"&amp;RIGHT($A180,5)&amp;"*",Gögn!$F$2:$F$11876,"&lt;&gt;"&amp;"*"&amp;LEFT($A180,11)&amp;"*")/1000</f>
        <v>13354</v>
      </c>
      <c r="AA180" s="24">
        <f>SUMIFS(Gögn!$I$2:$I$11876,Gögn!$F$2:$F$11876,"*"&amp;LEFT($A180,4)&amp;"*",Gögn!$A$2:$A$11876,AA$207,Gögn!$F$2:$F$11876,"*"&amp;RIGHT($A180,5)&amp;"*",Gögn!$F$2:$F$11876,"&lt;&gt;"&amp;"*"&amp;LEFT($A180,11)&amp;"*")/1000</f>
        <v>8346</v>
      </c>
      <c r="AB180" s="24">
        <f>SUMIFS(Gögn!$I$2:$I$11876,Gögn!$F$2:$F$11876,"*"&amp;LEFT($A180,4)&amp;"*",Gögn!$A$2:$A$11876,AB$207,Gögn!$F$2:$F$11876,"*"&amp;RIGHT($A180,5)&amp;"*",Gögn!$F$2:$F$11876,"&lt;&gt;"&amp;"*"&amp;LEFT($A180,11)&amp;"*")/1000</f>
        <v>2045</v>
      </c>
      <c r="AC180" s="24">
        <f>SUMIFS(Gögn!$I$2:$I$11876,Gögn!$F$2:$F$11876,"*"&amp;LEFT($A180,4)&amp;"*",Gögn!$A$2:$A$11876,AC$207,Gögn!$F$2:$F$11876,"*"&amp;RIGHT($A180,5)&amp;"*",Gögn!$F$2:$F$11876,"&lt;&gt;"&amp;"*"&amp;LEFT($A180,11)&amp;"*")/1000</f>
        <v>0</v>
      </c>
      <c r="AD180" s="24">
        <f>SUMIFS(Gögn!$I$2:$I$11876,Gögn!$F$2:$F$11876,"*"&amp;LEFT($A180,4)&amp;"*",Gögn!$A$2:$A$11876,AD$207,Gögn!$F$2:$F$11876,"*"&amp;RIGHT($A180,5)&amp;"*",Gögn!$F$2:$F$11876,"&lt;&gt;"&amp;"*"&amp;LEFT($A180,11)&amp;"*")/1000</f>
        <v>0</v>
      </c>
      <c r="AE180" s="24">
        <f>SUMIFS(Gögn!$I$2:$I$11876,Gögn!$F$2:$F$11876,"*"&amp;LEFT($A180,4)&amp;"*",Gögn!$A$2:$A$11876,AE$207,Gögn!$F$2:$F$11876,"*"&amp;RIGHT($A180,5)&amp;"*",Gögn!$F$2:$F$11876,"&lt;&gt;"&amp;"*"&amp;LEFT($A180,11)&amp;"*")/1000</f>
        <v>0</v>
      </c>
      <c r="AF180" s="24">
        <f>SUMIFS(Gögn!$I$2:$I$11876,Gögn!$F$2:$F$11876,"*"&amp;LEFT($A180,4)&amp;"*",Gögn!$A$2:$A$11876,AF$207,Gögn!$F$2:$F$11876,"*"&amp;RIGHT($A180,5)&amp;"*",Gögn!$F$2:$F$11876,"&lt;&gt;"&amp;"*"&amp;LEFT($A180,11)&amp;"*")/1000</f>
        <v>0</v>
      </c>
      <c r="AG180" s="24">
        <f>SUMIFS(Gögn!$I$2:$I$11876,Gögn!$F$2:$F$11876,"*"&amp;LEFT($A180,4)&amp;"*",Gögn!$A$2:$A$11876,AG$207,Gögn!$F$2:$F$11876,"*"&amp;RIGHT($A180,5)&amp;"*",Gögn!$F$2:$F$11876,"&lt;&gt;"&amp;"*"&amp;LEFT($A180,11)&amp;"*")/1000</f>
        <v>83.3</v>
      </c>
      <c r="AH180" s="24">
        <f>SUMIFS(Gögn!$I$2:$I$11876,Gögn!$F$2:$F$11876,"*"&amp;LEFT($A180,4)&amp;"*",Gögn!$A$2:$A$11876,AH$207,Gögn!$F$2:$F$11876,"*"&amp;RIGHT($A180,5)&amp;"*",Gögn!$F$2:$F$11876,"&lt;&gt;"&amp;"*"&amp;LEFT($A180,11)&amp;"*")/1000</f>
        <v>0</v>
      </c>
      <c r="AI180" s="24">
        <f>SUMIFS(Gögn!$I$2:$I$11876,Gögn!$F$2:$F$11876,"*"&amp;LEFT($A180,4)&amp;"*",Gögn!$A$2:$A$11876,AI$207,Gögn!$F$2:$F$11876,"*"&amp;RIGHT($A180,5)&amp;"*",Gögn!$F$2:$F$11876,"&lt;&gt;"&amp;"*"&amp;LEFT($A180,11)&amp;"*")/1000</f>
        <v>0</v>
      </c>
      <c r="AJ180" s="24">
        <f>SUMIFS(Gögn!$I$2:$I$11876,Gögn!$F$2:$F$11876,"*"&amp;LEFT($A180,4)&amp;"*",Gögn!$A$2:$A$11876,AJ$207,Gögn!$F$2:$F$11876,"*"&amp;RIGHT($A180,5)&amp;"*",Gögn!$F$2:$F$11876,"&lt;&gt;"&amp;"*"&amp;LEFT($A180,11)&amp;"*")/1000</f>
        <v>0</v>
      </c>
      <c r="AK180" s="24">
        <f>SUMIFS(Gögn!$I$2:$I$11876,Gögn!$F$2:$F$11876,"*"&amp;LEFT($A180,4)&amp;"*",Gögn!$A$2:$A$11876,AK$207,Gögn!$F$2:$F$11876,"*"&amp;RIGHT($A180,5)&amp;"*",Gögn!$F$2:$F$11876,"&lt;&gt;"&amp;"*"&amp;LEFT($A180,11)&amp;"*")/1000</f>
        <v>0</v>
      </c>
      <c r="AL180" s="24">
        <f>SUMIFS(Gögn!$I$2:$I$11876,Gögn!$F$2:$F$11876,"*"&amp;LEFT($A180,4)&amp;"*",Gögn!$A$2:$A$11876,AL$207,Gögn!$F$2:$F$11876,"*"&amp;RIGHT($A180,5)&amp;"*",Gögn!$F$2:$F$11876,"&lt;&gt;"&amp;"*"&amp;LEFT($A180,11)&amp;"*")/1000</f>
        <v>0</v>
      </c>
      <c r="AM180" s="24">
        <f>SUMIFS(Gögn!$I$2:$I$11876,Gögn!$F$2:$F$11876,"*"&amp;LEFT($A180,4)&amp;"*",Gögn!$A$2:$A$11876,AM$207,Gögn!$F$2:$F$11876,"*"&amp;RIGHT($A180,5)&amp;"*",Gögn!$F$2:$F$11876,"&lt;&gt;"&amp;"*"&amp;LEFT($A180,11)&amp;"*")/1000</f>
        <v>411.71499999999997</v>
      </c>
      <c r="AN180" s="24">
        <f>SUMIFS(Gögn!$I$2:$I$11876,Gögn!$F$2:$F$11876,"*"&amp;LEFT($A180,4)&amp;"*",Gögn!$A$2:$A$11876,AN$207,Gögn!$F$2:$F$11876,"*"&amp;RIGHT($A180,5)&amp;"*",Gögn!$F$2:$F$11876,"&lt;&gt;"&amp;"*"&amp;LEFT($A180,11)&amp;"*")/1000</f>
        <v>1136.7919999999999</v>
      </c>
      <c r="AO180" s="24">
        <f>SUMIFS(Gögn!$I$2:$I$11876,Gögn!$F$2:$F$11876,"*"&amp;LEFT($A180,4)&amp;"*",Gögn!$A$2:$A$11876,AO$207,Gögn!$F$2:$F$11876,"*"&amp;RIGHT($A180,5)&amp;"*",Gögn!$F$2:$F$11876,"&lt;&gt;"&amp;"*"&amp;LEFT($A180,11)&amp;"*")/1000</f>
        <v>1247.9839999999999</v>
      </c>
      <c r="AP180" s="24">
        <f>SUMIFS(Gögn!$I$2:$I$11876,Gögn!$F$2:$F$11876,"*"&amp;LEFT($A180,4)&amp;"*",Gögn!$A$2:$A$11876,AP$207,Gögn!$F$2:$F$11876,"*"&amp;RIGHT($A180,5)&amp;"*",Gögn!$F$2:$F$11876,"&lt;&gt;"&amp;"*"&amp;LEFT($A180,11)&amp;"*")/1000</f>
        <v>7.6589999999999998</v>
      </c>
      <c r="AQ180" s="24">
        <f>SUMIFS(Gögn!$I$2:$I$11876,Gögn!$F$2:$F$11876,"*"&amp;LEFT($A180,4)&amp;"*",Gögn!$A$2:$A$11876,AQ$207,Gögn!$F$2:$F$11876,"*"&amp;RIGHT($A180,5)&amp;"*",Gögn!$F$2:$F$11876,"&lt;&gt;"&amp;"*"&amp;LEFT($A180,11)&amp;"*")/1000</f>
        <v>15672.017</v>
      </c>
      <c r="AR180" s="24">
        <f>SUMIFS(Gögn!$I$2:$I$11876,Gögn!$F$2:$F$11876,"*"&amp;LEFT($A180,4)&amp;"*",Gögn!$A$2:$A$11876,AR$207,Gögn!$F$2:$F$11876,"*"&amp;RIGHT($A180,5)&amp;"*",Gögn!$F$2:$F$11876,"&lt;&gt;"&amp;"*"&amp;LEFT($A180,11)&amp;"*")/1000</f>
        <v>17178.172999999999</v>
      </c>
      <c r="AS180" s="24">
        <f>SUMIFS(Gögn!$I$2:$I$11876,Gögn!$F$2:$F$11876,"*"&amp;LEFT($A180,4)&amp;"*",Gögn!$A$2:$A$11876,AS$207,Gögn!$F$2:$F$11876,"*"&amp;RIGHT($A180,5)&amp;"*",Gögn!$F$2:$F$11876,"&lt;&gt;"&amp;"*"&amp;LEFT($A180,11)&amp;"*")/1000</f>
        <v>11125.358</v>
      </c>
      <c r="AT180" s="24">
        <f>SUMIFS(Gögn!$I$2:$I$11876,Gögn!$F$2:$F$11876,"*"&amp;LEFT($A180,4)&amp;"*",Gögn!$A$2:$A$11876,AT$207,Gögn!$F$2:$F$11876,"*"&amp;RIGHT($A180,5)&amp;"*",Gögn!$F$2:$F$11876,"&lt;&gt;"&amp;"*"&amp;LEFT($A180,11)&amp;"*")/1000</f>
        <v>0</v>
      </c>
      <c r="AU180" s="24">
        <f>SUMIFS(Gögn!$I$2:$I$11876,Gögn!$F$2:$F$11876,"*"&amp;LEFT($A180,4)&amp;"*",Gögn!$A$2:$A$11876,AU$207,Gögn!$F$2:$F$11876,"*"&amp;RIGHT($A180,5)&amp;"*",Gögn!$F$2:$F$11876,"&lt;&gt;"&amp;"*"&amp;LEFT($A180,11)&amp;"*")/1000</f>
        <v>0</v>
      </c>
      <c r="AV180" s="24">
        <f>SUMIFS(Gögn!$I$2:$I$11876,Gögn!$F$2:$F$11876,"*"&amp;LEFT($A180,4)&amp;"*",Gögn!$A$2:$A$11876,AV$207,Gögn!$F$2:$F$11876,"*"&amp;RIGHT($A180,5)&amp;"*",Gögn!$F$2:$F$11876,"&lt;&gt;"&amp;"*"&amp;LEFT($A180,11)&amp;"*")/1000</f>
        <v>0</v>
      </c>
      <c r="AW180" s="24">
        <f>SUMIFS(Gögn!$I$2:$I$11876,Gögn!$F$2:$F$11876,"*"&amp;LEFT($A180,4)&amp;"*",Gögn!$A$2:$A$11876,AW$207,Gögn!$F$2:$F$11876,"*"&amp;RIGHT($A180,5)&amp;"*",Gögn!$F$2:$F$11876,"&lt;&gt;"&amp;"*"&amp;LEFT($A180,11)&amp;"*")/1000</f>
        <v>655.51900000000001</v>
      </c>
      <c r="AX180" s="24">
        <f>SUMIFS(Gögn!$I$2:$I$11876,Gögn!$F$2:$F$11876,"*"&amp;LEFT($A180,4)&amp;"*",Gögn!$A$2:$A$11876,AX$207,Gögn!$F$2:$F$11876,"*"&amp;RIGHT($A180,5)&amp;"*",Gögn!$F$2:$F$11876,"&lt;&gt;"&amp;"*"&amp;LEFT($A180,11)&amp;"*")/1000</f>
        <v>0</v>
      </c>
      <c r="AY180" s="24">
        <f>SUMIFS(Gögn!$I$2:$I$11876,Gögn!$F$2:$F$11876,"*"&amp;LEFT($A180,4)&amp;"*",Gögn!$A$2:$A$11876,AY$207,Gögn!$F$2:$F$11876,"*"&amp;RIGHT($A180,5)&amp;"*",Gögn!$F$2:$F$11876,"&lt;&gt;"&amp;"*"&amp;LEFT($A180,11)&amp;"*")/1000</f>
        <v>1684.48</v>
      </c>
      <c r="AZ180" s="24">
        <f>SUMIFS(Gögn!$I$2:$I$11876,Gögn!$F$2:$F$11876,"*"&amp;LEFT($A180,4)&amp;"*",Gögn!$A$2:$A$11876,AZ$207,Gögn!$F$2:$F$11876,"*"&amp;RIGHT($A180,5)&amp;"*",Gögn!$F$2:$F$11876,"&lt;&gt;"&amp;"*"&amp;LEFT($A180,11)&amp;"*")/1000</f>
        <v>63.838000000000001</v>
      </c>
      <c r="BA180" s="24">
        <f>SUMIFS(Gögn!$I$2:$I$11876,Gögn!$F$2:$F$11876,"*"&amp;LEFT($A180,4)&amp;"*",Gögn!$A$2:$A$11876,BA$207,Gögn!$F$2:$F$11876,"*"&amp;RIGHT($A180,5)&amp;"*",Gögn!$F$2:$F$11876,"&lt;&gt;"&amp;"*"&amp;LEFT($A180,11)&amp;"*")/1000</f>
        <v>0</v>
      </c>
      <c r="BB180" s="24">
        <f>SUMIFS(Gögn!$I$2:$I$11876,Gögn!$F$2:$F$11876,"*"&amp;LEFT($A180,4)&amp;"*",Gögn!$A$2:$A$11876,BB$207,Gögn!$F$2:$F$11876,"*"&amp;RIGHT($A180,5)&amp;"*",Gögn!$F$2:$F$11876,"&lt;&gt;"&amp;"*"&amp;LEFT($A180,11)&amp;"*")/1000</f>
        <v>0</v>
      </c>
      <c r="BC180" s="24">
        <f>SUMIFS(Gögn!$I$2:$I$11876,Gögn!$F$2:$F$11876,"*"&amp;LEFT($A180,4)&amp;"*",Gögn!$A$2:$A$11876,BC$207,Gögn!$F$2:$F$11876,"*"&amp;RIGHT($A180,5)&amp;"*",Gögn!$F$2:$F$11876,"&lt;&gt;"&amp;"*"&amp;LEFT($A180,11)&amp;"*")/1000</f>
        <v>0</v>
      </c>
      <c r="BD180" s="24">
        <f>SUMIFS(Gögn!$I$2:$I$11876,Gögn!$F$2:$F$11876,"*"&amp;LEFT($A180,4)&amp;"*",Gögn!$A$2:$A$11876,BD$207,Gögn!$F$2:$F$11876,"*"&amp;RIGHT($A180,5)&amp;"*",Gögn!$F$2:$F$11876,"&lt;&gt;"&amp;"*"&amp;LEFT($A180,11)&amp;"*")/1000</f>
        <v>0</v>
      </c>
      <c r="BE180" s="24">
        <f>SUMIFS(Gögn!$I$2:$I$11876,Gögn!$F$2:$F$11876,"*"&amp;LEFT($A180,4)&amp;"*",Gögn!$A$2:$A$11876,BE$207,Gögn!$F$2:$F$11876,"*"&amp;RIGHT($A180,5)&amp;"*",Gögn!$F$2:$F$11876,"&lt;&gt;"&amp;"*"&amp;LEFT($A180,11)&amp;"*")/1000</f>
        <v>0</v>
      </c>
      <c r="BF180" s="24">
        <f>SUMIFS(Gögn!$I$2:$I$11876,Gögn!$F$2:$F$11876,"*"&amp;LEFT($A180,4)&amp;"*",Gögn!$A$2:$A$11876,BF$207,Gögn!$F$2:$F$11876,"*"&amp;RIGHT($A180,5)&amp;"*",Gögn!$F$2:$F$11876,"&lt;&gt;"&amp;"*"&amp;LEFT($A180,11)&amp;"*")/1000</f>
        <v>0</v>
      </c>
      <c r="BG180" s="24">
        <f>SUMIFS(Gögn!$I$2:$I$11876,Gögn!$F$2:$F$11876,"*"&amp;LEFT($A180,4)&amp;"*",Gögn!$A$2:$A$11876,BG$207,Gögn!$F$2:$F$11876,"*"&amp;RIGHT($A180,5)&amp;"*",Gögn!$F$2:$F$11876,"&lt;&gt;"&amp;"*"&amp;LEFT($A180,11)&amp;"*")/1000</f>
        <v>0</v>
      </c>
      <c r="BH180" s="24">
        <f>SUMIFS(Gögn!$I$2:$I$11876,Gögn!$F$2:$F$11876,"*"&amp;LEFT($A180,4)&amp;"*",Gögn!$A$2:$A$11876,BH$207,Gögn!$F$2:$F$11876,"*"&amp;RIGHT($A180,5)&amp;"*",Gögn!$F$2:$F$11876,"&lt;&gt;"&amp;"*"&amp;LEFT($A180,11)&amp;"*")/1000</f>
        <v>2310.4810000000002</v>
      </c>
      <c r="BI180" s="24">
        <f>SUMIFS(Gögn!$I$2:$I$11876,Gögn!$F$2:$F$11876,"*"&amp;LEFT($A180,4)&amp;"*",Gögn!$A$2:$A$11876,BI$207,Gögn!$F$2:$F$11876,"*"&amp;RIGHT($A180,5)&amp;"*",Gögn!$F$2:$F$11876,"&lt;&gt;"&amp;"*"&amp;LEFT($A180,11)&amp;"*")/1000</f>
        <v>2589.0929999999998</v>
      </c>
      <c r="BJ180" s="24">
        <f>SUMIFS(Gögn!$I$2:$I$11876,Gögn!$F$2:$F$11876,"*"&amp;LEFT($A180,4)&amp;"*",Gögn!$A$2:$A$11876,BJ$207,Gögn!$F$2:$F$11876,"*"&amp;RIGHT($A180,5)&amp;"*",Gögn!$F$2:$F$11876,"&lt;&gt;"&amp;"*"&amp;LEFT($A180,11)&amp;"*")/1000</f>
        <v>2017.8910000000001</v>
      </c>
      <c r="BK180" s="24">
        <f>SUMIFS(Gögn!$I$2:$I$11876,Gögn!$F$2:$F$11876,"*"&amp;LEFT($A180,4)&amp;"*",Gögn!$A$2:$A$11876,BK$207,Gögn!$F$2:$F$11876,"*"&amp;RIGHT($A180,5)&amp;"*",Gögn!$F$2:$F$11876,"&lt;&gt;"&amp;"*"&amp;LEFT($A180,11)&amp;"*")/1000</f>
        <v>0</v>
      </c>
      <c r="BL180" s="24">
        <f>SUMIFS(Gögn!$I$2:$I$11876,Gögn!$F$2:$F$11876,"*"&amp;LEFT($A180,4)&amp;"*",Gögn!$A$2:$A$11876,BL$207,Gögn!$F$2:$F$11876,"*"&amp;RIGHT($A180,5)&amp;"*",Gögn!$F$2:$F$11876,"&lt;&gt;"&amp;"*"&amp;LEFT($A180,11)&amp;"*")/1000</f>
        <v>7562.4340000000002</v>
      </c>
      <c r="BM180" s="24">
        <f>SUMIFS(Gögn!$I$2:$I$11876,Gögn!$F$2:$F$11876,"*"&amp;LEFT($A180,4)&amp;"*",Gögn!$A$2:$A$11876,BM$207,Gögn!$F$2:$F$11876,"*"&amp;RIGHT($A180,5)&amp;"*",Gögn!$F$2:$F$11876,"&lt;&gt;"&amp;"*"&amp;LEFT($A180,11)&amp;"*")/1000</f>
        <v>0</v>
      </c>
      <c r="BN180" s="24">
        <f>SUMIFS(Gögn!$I$2:$I$11876,Gögn!$F$2:$F$11876,"*"&amp;LEFT($A180,4)&amp;"*",Gögn!$A$2:$A$11876,BN$207,Gögn!$F$2:$F$11876,"*"&amp;RIGHT($A180,5)&amp;"*",Gögn!$F$2:$F$11876,"&lt;&gt;"&amp;"*"&amp;LEFT($A180,11)&amp;"*")/1000</f>
        <v>0</v>
      </c>
      <c r="BO180" s="24">
        <f>SUMIFS(Gögn!$I$2:$I$11876,Gögn!$F$2:$F$11876,"*"&amp;LEFT($A180,4)&amp;"*",Gögn!$A$2:$A$11876,BO$207,Gögn!$F$2:$F$11876,"*"&amp;RIGHT($A180,5)&amp;"*",Gögn!$F$2:$F$11876,"&lt;&gt;"&amp;"*"&amp;LEFT($A180,11)&amp;"*")/1000</f>
        <v>0</v>
      </c>
      <c r="BP180" s="24">
        <f>SUMIFS(Gögn!$I$2:$I$11876,Gögn!$F$2:$F$11876,"*"&amp;LEFT($A180,4)&amp;"*",Gögn!$A$2:$A$11876,BP$207,Gögn!$F$2:$F$11876,"*"&amp;RIGHT($A180,5)&amp;"*",Gögn!$F$2:$F$11876,"&lt;&gt;"&amp;"*"&amp;LEFT($A180,11)&amp;"*")/1000</f>
        <v>0</v>
      </c>
      <c r="BQ180" s="24">
        <f>SUMIFS(Gögn!$I$2:$I$11876,Gögn!$F$2:$F$11876,"*"&amp;LEFT($A180,4)&amp;"*",Gögn!$A$2:$A$11876,BQ$207,Gögn!$F$2:$F$11876,"*"&amp;RIGHT($A180,5)&amp;"*",Gögn!$F$2:$F$11876,"&lt;&gt;"&amp;"*"&amp;LEFT($A180,11)&amp;"*")/1000</f>
        <v>0</v>
      </c>
      <c r="BR180" s="24">
        <f>SUMIFS(Gögn!$I$2:$I$11876,Gögn!$F$2:$F$11876,"*"&amp;LEFT($A180,4)&amp;"*",Gögn!$A$2:$A$11876,BR$207,Gögn!$F$2:$F$11876,"*"&amp;RIGHT($A180,5)&amp;"*",Gögn!$F$2:$F$11876,"&lt;&gt;"&amp;"*"&amp;LEFT($A180,11)&amp;"*")/1000</f>
        <v>0</v>
      </c>
      <c r="BS180" s="24">
        <f>SUMIFS(Gögn!$I$2:$I$11876,Gögn!$F$2:$F$11876,"*"&amp;LEFT($A180,4)&amp;"*",Gögn!$A$2:$A$11876,BS$207,Gögn!$F$2:$F$11876,"*"&amp;RIGHT($A180,5)&amp;"*",Gögn!$F$2:$F$11876,"&lt;&gt;"&amp;"*"&amp;LEFT($A180,11)&amp;"*")/1000</f>
        <v>3738</v>
      </c>
      <c r="BT180" s="24">
        <f>SUMIFS(Gögn!$I$2:$I$11876,Gögn!$F$2:$F$11876,"*"&amp;LEFT($A180,4)&amp;"*",Gögn!$A$2:$A$11876,BT$207,Gögn!$F$2:$F$11876,"*"&amp;RIGHT($A180,5)&amp;"*",Gögn!$F$2:$F$11876,"&lt;&gt;"&amp;"*"&amp;LEFT($A180,11)&amp;"*")/1000</f>
        <v>21070</v>
      </c>
      <c r="BU180" s="24">
        <f>SUMIFS(Gögn!$I$2:$I$11876,Gögn!$F$2:$F$11876,"*"&amp;LEFT($A180,4)&amp;"*",Gögn!$A$2:$A$11876,BU$207,Gögn!$F$2:$F$11876,"*"&amp;RIGHT($A180,5)&amp;"*",Gögn!$F$2:$F$11876,"&lt;&gt;"&amp;"*"&amp;LEFT($A180,11)&amp;"*")/1000</f>
        <v>1569</v>
      </c>
      <c r="BV180" s="24">
        <f>SUMIFS(Gögn!$I$2:$I$11876,Gögn!$F$2:$F$11876,"*"&amp;LEFT($A180,4)&amp;"*",Gögn!$A$2:$A$11876,BV$207,Gögn!$F$2:$F$11876,"*"&amp;RIGHT($A180,5)&amp;"*",Gögn!$F$2:$F$11876,"&lt;&gt;"&amp;"*"&amp;LEFT($A180,11)&amp;"*")/1000</f>
        <v>0</v>
      </c>
      <c r="BW180" s="24">
        <f>SUMIFS(Gögn!$I$2:$I$11876,Gögn!$F$2:$F$11876,"*"&amp;LEFT($A180,4)&amp;"*",Gögn!$A$2:$A$11876,BW$207,Gögn!$F$2:$F$11876,"*"&amp;RIGHT($A180,5)&amp;"*",Gögn!$F$2:$F$11876,"&lt;&gt;"&amp;"*"&amp;LEFT($A180,11)&amp;"*")/1000</f>
        <v>0</v>
      </c>
      <c r="BX180" s="24">
        <f>SUMIFS(Gögn!$I$2:$I$11876,Gögn!$F$2:$F$11876,"*"&amp;LEFT($A180,4)&amp;"*",Gögn!$A$2:$A$11876,BX$207,Gögn!$F$2:$F$11876,"*"&amp;RIGHT($A180,5)&amp;"*",Gögn!$F$2:$F$11876,"&lt;&gt;"&amp;"*"&amp;LEFT($A180,11)&amp;"*")/1000</f>
        <v>0</v>
      </c>
      <c r="BY180" s="24">
        <f>SUMIFS(Gögn!$I$2:$I$11876,Gögn!$F$2:$F$11876,"*"&amp;LEFT($A180,4)&amp;"*",Gögn!$A$2:$A$11876,BY$207,Gögn!$F$2:$F$11876,"*"&amp;RIGHT($A180,5)&amp;"*",Gögn!$F$2:$F$11876,"&lt;&gt;"&amp;"*"&amp;LEFT($A180,11)&amp;"*")/1000</f>
        <v>0</v>
      </c>
      <c r="BZ180" s="24">
        <f>SUMIFS(Gögn!$I$2:$I$11876,Gögn!$F$2:$F$11876,"*"&amp;LEFT($A180,4)&amp;"*",Gögn!$A$2:$A$11876,BZ$207,Gögn!$F$2:$F$11876,"*"&amp;RIGHT($A180,5)&amp;"*",Gögn!$F$2:$F$11876,"&lt;&gt;"&amp;"*"&amp;LEFT($A180,11)&amp;"*")/1000</f>
        <v>0</v>
      </c>
      <c r="CA180" s="24">
        <f>SUMIFS(Gögn!$I$2:$I$11876,Gögn!$F$2:$F$11876,"*"&amp;LEFT($A180,4)&amp;"*",Gögn!$A$2:$A$11876,CA$207,Gögn!$F$2:$F$11876,"*"&amp;RIGHT($A180,5)&amp;"*",Gögn!$F$2:$F$11876,"&lt;&gt;"&amp;"*"&amp;LEFT($A180,11)&amp;"*")/1000</f>
        <v>0</v>
      </c>
      <c r="CB180" s="24">
        <f>SUMIFS(Gögn!$I$2:$I$11876,Gögn!$F$2:$F$11876,"*"&amp;LEFT($A180,4)&amp;"*",Gögn!$A$2:$A$11876,CB$207,Gögn!$F$2:$F$11876,"*"&amp;RIGHT($A180,5)&amp;"*",Gögn!$F$2:$F$11876,"&lt;&gt;"&amp;"*"&amp;LEFT($A180,11)&amp;"*")/1000</f>
        <v>0</v>
      </c>
      <c r="CC180" s="24">
        <f>SUMIFS(Gögn!$I$2:$I$11876,Gögn!$F$2:$F$11876,"*"&amp;LEFT($A180,4)&amp;"*",Gögn!$A$2:$A$11876,CC$207,Gögn!$F$2:$F$11876,"*"&amp;RIGHT($A180,5)&amp;"*",Gögn!$F$2:$F$11876,"&lt;&gt;"&amp;"*"&amp;LEFT($A180,11)&amp;"*")/1000</f>
        <v>0</v>
      </c>
      <c r="CD180" s="24">
        <f>SUMIFS(Gögn!$I$2:$I$11876,Gögn!$F$2:$F$11876,"*"&amp;LEFT($A180,4)&amp;"*",Gögn!$A$2:$A$11876,CD$207,Gögn!$F$2:$F$11876,"*"&amp;RIGHT($A180,5)&amp;"*",Gögn!$F$2:$F$11876,"&lt;&gt;"&amp;"*"&amp;LEFT($A180,11)&amp;"*")/1000</f>
        <v>0</v>
      </c>
    </row>
    <row r="181" spans="1:82" ht="15" customHeight="1">
      <c r="A181" s="5" t="s">
        <v>423</v>
      </c>
      <c r="B181" s="5"/>
      <c r="C181" s="25" t="s">
        <v>321</v>
      </c>
      <c r="D181" s="22">
        <f t="shared" si="88"/>
        <v>819609.6179999999</v>
      </c>
      <c r="E181" s="22">
        <f>SUMIFS(Gögn!$I$2:$I$11876,Gögn!$F$2:$F$11876,"*"&amp;LEFT($A181,4)&amp;"*",Gögn!$A$2:$A$11876,E$207,Gögn!$F$2:$F$11876,"*"&amp;RIGHT($A181,5)&amp;"*",Gögn!$F$2:$F$11876,"&lt;&gt;"&amp;"*"&amp;LEFT($A181,11)&amp;"*")/1000</f>
        <v>37326.455999999998</v>
      </c>
      <c r="F181" s="22">
        <f>SUMIFS(Gögn!$I$2:$I$11876,Gögn!$F$2:$F$11876,"*"&amp;LEFT($A181,4)&amp;"*",Gögn!$A$2:$A$11876,F$207,Gögn!$F$2:$F$11876,"*"&amp;RIGHT($A181,5)&amp;"*",Gögn!$F$2:$F$11876,"&lt;&gt;"&amp;"*"&amp;LEFT($A181,11)&amp;"*")/1000</f>
        <v>55808.025000000001</v>
      </c>
      <c r="G181" s="22">
        <f>SUMIFS(Gögn!$I$2:$I$11876,Gögn!$F$2:$F$11876,"*"&amp;LEFT($A181,4)&amp;"*",Gögn!$A$2:$A$11876,G$207,Gögn!$F$2:$F$11876,"*"&amp;RIGHT($A181,5)&amp;"*",Gögn!$F$2:$F$11876,"&lt;&gt;"&amp;"*"&amp;LEFT($A181,11)&amp;"*")/1000</f>
        <v>13466.84</v>
      </c>
      <c r="H181" s="22">
        <f>SUMIFS(Gögn!$I$2:$I$11876,Gögn!$F$2:$F$11876,"*"&amp;LEFT($A181,4)&amp;"*",Gögn!$A$2:$A$11876,H$207,Gögn!$F$2:$F$11876,"*"&amp;RIGHT($A181,5)&amp;"*",Gögn!$F$2:$F$11876,"&lt;&gt;"&amp;"*"&amp;LEFT($A181,11)&amp;"*")/1000</f>
        <v>0</v>
      </c>
      <c r="I181" s="22">
        <f>SUMIFS(Gögn!$I$2:$I$11876,Gögn!$F$2:$F$11876,"*"&amp;LEFT($A181,4)&amp;"*",Gögn!$A$2:$A$11876,I$207,Gögn!$F$2:$F$11876,"*"&amp;RIGHT($A181,5)&amp;"*",Gögn!$F$2:$F$11876,"&lt;&gt;"&amp;"*"&amp;LEFT($A181,11)&amp;"*")/1000</f>
        <v>0</v>
      </c>
      <c r="J181" s="22">
        <f>SUMIFS(Gögn!$I$2:$I$11876,Gögn!$F$2:$F$11876,"*"&amp;LEFT($A181,4)&amp;"*",Gögn!$A$2:$A$11876,J$207,Gögn!$F$2:$F$11876,"*"&amp;RIGHT($A181,5)&amp;"*",Gögn!$F$2:$F$11876,"&lt;&gt;"&amp;"*"&amp;LEFT($A181,11)&amp;"*")/1000</f>
        <v>0</v>
      </c>
      <c r="K181" s="22">
        <f>SUMIFS(Gögn!$I$2:$I$11876,Gögn!$F$2:$F$11876,"*"&amp;LEFT($A181,4)&amp;"*",Gögn!$A$2:$A$11876,K$207,Gögn!$F$2:$F$11876,"*"&amp;RIGHT($A181,5)&amp;"*",Gögn!$F$2:$F$11876,"&lt;&gt;"&amp;"*"&amp;LEFT($A181,11)&amp;"*")/1000</f>
        <v>0</v>
      </c>
      <c r="L181" s="22">
        <f>SUMIFS(Gögn!$I$2:$I$11876,Gögn!$F$2:$F$11876,"*"&amp;LEFT($A181,4)&amp;"*",Gögn!$A$2:$A$11876,L$207,Gögn!$F$2:$F$11876,"*"&amp;RIGHT($A181,5)&amp;"*",Gögn!$F$2:$F$11876,"&lt;&gt;"&amp;"*"&amp;LEFT($A181,11)&amp;"*")/1000</f>
        <v>5949</v>
      </c>
      <c r="M181" s="22">
        <f>SUMIFS(Gögn!$I$2:$I$11876,Gögn!$F$2:$F$11876,"*"&amp;LEFT($A181,4)&amp;"*",Gögn!$A$2:$A$11876,M$207,Gögn!$F$2:$F$11876,"*"&amp;RIGHT($A181,5)&amp;"*",Gögn!$F$2:$F$11876,"&lt;&gt;"&amp;"*"&amp;LEFT($A181,11)&amp;"*")/1000</f>
        <v>0</v>
      </c>
      <c r="N181" s="22">
        <f>SUMIFS(Gögn!$I$2:$I$11876,Gögn!$F$2:$F$11876,"*"&amp;LEFT($A181,4)&amp;"*",Gögn!$A$2:$A$11876,N$207,Gögn!$F$2:$F$11876,"*"&amp;RIGHT($A181,5)&amp;"*",Gögn!$F$2:$F$11876,"&lt;&gt;"&amp;"*"&amp;LEFT($A181,11)&amp;"*")/1000</f>
        <v>21347</v>
      </c>
      <c r="O181" s="22">
        <f>SUMIFS(Gögn!$I$2:$I$11876,Gögn!$F$2:$F$11876,"*"&amp;LEFT($A181,4)&amp;"*",Gögn!$A$2:$A$11876,O$207,Gögn!$F$2:$F$11876,"*"&amp;RIGHT($A181,5)&amp;"*",Gögn!$F$2:$F$11876,"&lt;&gt;"&amp;"*"&amp;LEFT($A181,11)&amp;"*")/1000</f>
        <v>51983</v>
      </c>
      <c r="P181" s="22">
        <f>SUMIFS(Gögn!$I$2:$I$11876,Gögn!$F$2:$F$11876,"*"&amp;LEFT($A181,4)&amp;"*",Gögn!$A$2:$A$11876,P$207,Gögn!$F$2:$F$11876,"*"&amp;RIGHT($A181,5)&amp;"*",Gögn!$F$2:$F$11876,"&lt;&gt;"&amp;"*"&amp;LEFT($A181,11)&amp;"*")/1000</f>
        <v>42714</v>
      </c>
      <c r="Q181" s="22">
        <f>SUMIFS(Gögn!$I$2:$I$11876,Gögn!$F$2:$F$11876,"*"&amp;LEFT($A181,4)&amp;"*",Gögn!$A$2:$A$11876,Q$207,Gögn!$F$2:$F$11876,"*"&amp;RIGHT($A181,5)&amp;"*",Gögn!$F$2:$F$11876,"&lt;&gt;"&amp;"*"&amp;LEFT($A181,11)&amp;"*")/1000</f>
        <v>15151</v>
      </c>
      <c r="R181" s="22">
        <f>SUMIFS(Gögn!$I$2:$I$11876,Gögn!$F$2:$F$11876,"*"&amp;LEFT($A181,4)&amp;"*",Gögn!$A$2:$A$11876,R$207,Gögn!$F$2:$F$11876,"*"&amp;RIGHT($A181,5)&amp;"*",Gögn!$F$2:$F$11876,"&lt;&gt;"&amp;"*"&amp;LEFT($A181,11)&amp;"*")/1000</f>
        <v>0</v>
      </c>
      <c r="S181" s="22">
        <f>SUMIFS(Gögn!$I$2:$I$11876,Gögn!$F$2:$F$11876,"*"&amp;LEFT($A181,4)&amp;"*",Gögn!$A$2:$A$11876,S$207,Gögn!$F$2:$F$11876,"*"&amp;RIGHT($A181,5)&amp;"*",Gögn!$F$2:$F$11876,"&lt;&gt;"&amp;"*"&amp;LEFT($A181,11)&amp;"*")/1000</f>
        <v>13352.261</v>
      </c>
      <c r="T181" s="22">
        <f>SUMIFS(Gögn!$I$2:$I$11876,Gögn!$F$2:$F$11876,"*"&amp;LEFT($A181,4)&amp;"*",Gögn!$A$2:$A$11876,T$207,Gögn!$F$2:$F$11876,"*"&amp;RIGHT($A181,5)&amp;"*",Gögn!$F$2:$F$11876,"&lt;&gt;"&amp;"*"&amp;LEFT($A181,11)&amp;"*")/1000</f>
        <v>0</v>
      </c>
      <c r="U181" s="22">
        <f>SUMIFS(Gögn!$I$2:$I$11876,Gögn!$F$2:$F$11876,"*"&amp;LEFT($A181,4)&amp;"*",Gögn!$A$2:$A$11876,U$207,Gögn!$F$2:$F$11876,"*"&amp;RIGHT($A181,5)&amp;"*",Gögn!$F$2:$F$11876,"&lt;&gt;"&amp;"*"&amp;LEFT($A181,11)&amp;"*")/1000</f>
        <v>0</v>
      </c>
      <c r="V181" s="22">
        <f>SUMIFS(Gögn!$I$2:$I$11876,Gögn!$F$2:$F$11876,"*"&amp;LEFT($A181,4)&amp;"*",Gögn!$A$2:$A$11876,V$207,Gögn!$F$2:$F$11876,"*"&amp;RIGHT($A181,5)&amp;"*",Gögn!$F$2:$F$11876,"&lt;&gt;"&amp;"*"&amp;LEFT($A181,11)&amp;"*")/1000</f>
        <v>640.97900000000004</v>
      </c>
      <c r="W181" s="22">
        <f>SUMIFS(Gögn!$I$2:$I$11876,Gögn!$F$2:$F$11876,"*"&amp;LEFT($A181,4)&amp;"*",Gögn!$A$2:$A$11876,W$207,Gögn!$F$2:$F$11876,"*"&amp;RIGHT($A181,5)&amp;"*",Gögn!$F$2:$F$11876,"&lt;&gt;"&amp;"*"&amp;LEFT($A181,11)&amp;"*")/1000</f>
        <v>0</v>
      </c>
      <c r="X181" s="22">
        <f>SUMIFS(Gögn!$I$2:$I$11876,Gögn!$F$2:$F$11876,"*"&amp;LEFT($A181,4)&amp;"*",Gögn!$A$2:$A$11876,X$207,Gögn!$F$2:$F$11876,"*"&amp;RIGHT($A181,5)&amp;"*",Gögn!$F$2:$F$11876,"&lt;&gt;"&amp;"*"&amp;LEFT($A181,11)&amp;"*")/1000</f>
        <v>1593.7249999999999</v>
      </c>
      <c r="Y181" s="22">
        <f>SUMIFS(Gögn!$I$2:$I$11876,Gögn!$F$2:$F$11876,"*"&amp;LEFT($A181,4)&amp;"*",Gögn!$A$2:$A$11876,Y$207,Gögn!$F$2:$F$11876,"*"&amp;RIGHT($A181,5)&amp;"*",Gögn!$F$2:$F$11876,"&lt;&gt;"&amp;"*"&amp;LEFT($A181,11)&amp;"*")/1000</f>
        <v>268350</v>
      </c>
      <c r="Z181" s="22">
        <f>SUMIFS(Gögn!$I$2:$I$11876,Gögn!$F$2:$F$11876,"*"&amp;LEFT($A181,4)&amp;"*",Gögn!$A$2:$A$11876,Z$207,Gögn!$F$2:$F$11876,"*"&amp;RIGHT($A181,5)&amp;"*",Gögn!$F$2:$F$11876,"&lt;&gt;"&amp;"*"&amp;LEFT($A181,11)&amp;"*")/1000</f>
        <v>18402</v>
      </c>
      <c r="AA181" s="22">
        <f>SUMIFS(Gögn!$I$2:$I$11876,Gögn!$F$2:$F$11876,"*"&amp;LEFT($A181,4)&amp;"*",Gögn!$A$2:$A$11876,AA$207,Gögn!$F$2:$F$11876,"*"&amp;RIGHT($A181,5)&amp;"*",Gögn!$F$2:$F$11876,"&lt;&gt;"&amp;"*"&amp;LEFT($A181,11)&amp;"*")/1000</f>
        <v>10</v>
      </c>
      <c r="AB181" s="22">
        <f>SUMIFS(Gögn!$I$2:$I$11876,Gögn!$F$2:$F$11876,"*"&amp;LEFT($A181,4)&amp;"*",Gögn!$A$2:$A$11876,AB$207,Gögn!$F$2:$F$11876,"*"&amp;RIGHT($A181,5)&amp;"*",Gögn!$F$2:$F$11876,"&lt;&gt;"&amp;"*"&amp;LEFT($A181,11)&amp;"*")/1000</f>
        <v>2995</v>
      </c>
      <c r="AC181" s="22">
        <f>SUMIFS(Gögn!$I$2:$I$11876,Gögn!$F$2:$F$11876,"*"&amp;LEFT($A181,4)&amp;"*",Gögn!$A$2:$A$11876,AC$207,Gögn!$F$2:$F$11876,"*"&amp;RIGHT($A181,5)&amp;"*",Gögn!$F$2:$F$11876,"&lt;&gt;"&amp;"*"&amp;LEFT($A181,11)&amp;"*")/1000</f>
        <v>0</v>
      </c>
      <c r="AD181" s="22">
        <f>SUMIFS(Gögn!$I$2:$I$11876,Gögn!$F$2:$F$11876,"*"&amp;LEFT($A181,4)&amp;"*",Gögn!$A$2:$A$11876,AD$207,Gögn!$F$2:$F$11876,"*"&amp;RIGHT($A181,5)&amp;"*",Gögn!$F$2:$F$11876,"&lt;&gt;"&amp;"*"&amp;LEFT($A181,11)&amp;"*")/1000</f>
        <v>2647.3240000000001</v>
      </c>
      <c r="AE181" s="22">
        <f>SUMIFS(Gögn!$I$2:$I$11876,Gögn!$F$2:$F$11876,"*"&amp;LEFT($A181,4)&amp;"*",Gögn!$A$2:$A$11876,AE$207,Gögn!$F$2:$F$11876,"*"&amp;RIGHT($A181,5)&amp;"*",Gögn!$F$2:$F$11876,"&lt;&gt;"&amp;"*"&amp;LEFT($A181,11)&amp;"*")/1000</f>
        <v>1906.8520000000001</v>
      </c>
      <c r="AF181" s="22">
        <f>SUMIFS(Gögn!$I$2:$I$11876,Gögn!$F$2:$F$11876,"*"&amp;LEFT($A181,4)&amp;"*",Gögn!$A$2:$A$11876,AF$207,Gögn!$F$2:$F$11876,"*"&amp;RIGHT($A181,5)&amp;"*",Gögn!$F$2:$F$11876,"&lt;&gt;"&amp;"*"&amp;LEFT($A181,11)&amp;"*")/1000</f>
        <v>0</v>
      </c>
      <c r="AG181" s="22">
        <f>SUMIFS(Gögn!$I$2:$I$11876,Gögn!$F$2:$F$11876,"*"&amp;LEFT($A181,4)&amp;"*",Gögn!$A$2:$A$11876,AG$207,Gögn!$F$2:$F$11876,"*"&amp;RIGHT($A181,5)&amp;"*",Gögn!$F$2:$F$11876,"&lt;&gt;"&amp;"*"&amp;LEFT($A181,11)&amp;"*")/1000</f>
        <v>7140.8530000000001</v>
      </c>
      <c r="AH181" s="22">
        <f>SUMIFS(Gögn!$I$2:$I$11876,Gögn!$F$2:$F$11876,"*"&amp;LEFT($A181,4)&amp;"*",Gögn!$A$2:$A$11876,AH$207,Gögn!$F$2:$F$11876,"*"&amp;RIGHT($A181,5)&amp;"*",Gögn!$F$2:$F$11876,"&lt;&gt;"&amp;"*"&amp;LEFT($A181,11)&amp;"*")/1000</f>
        <v>0</v>
      </c>
      <c r="AI181" s="22">
        <f>SUMIFS(Gögn!$I$2:$I$11876,Gögn!$F$2:$F$11876,"*"&amp;LEFT($A181,4)&amp;"*",Gögn!$A$2:$A$11876,AI$207,Gögn!$F$2:$F$11876,"*"&amp;RIGHT($A181,5)&amp;"*",Gögn!$F$2:$F$11876,"&lt;&gt;"&amp;"*"&amp;LEFT($A181,11)&amp;"*")/1000</f>
        <v>0</v>
      </c>
      <c r="AJ181" s="22">
        <f>SUMIFS(Gögn!$I$2:$I$11876,Gögn!$F$2:$F$11876,"*"&amp;LEFT($A181,4)&amp;"*",Gögn!$A$2:$A$11876,AJ$207,Gögn!$F$2:$F$11876,"*"&amp;RIGHT($A181,5)&amp;"*",Gögn!$F$2:$F$11876,"&lt;&gt;"&amp;"*"&amp;LEFT($A181,11)&amp;"*")/1000</f>
        <v>0</v>
      </c>
      <c r="AK181" s="22">
        <f>SUMIFS(Gögn!$I$2:$I$11876,Gögn!$F$2:$F$11876,"*"&amp;LEFT($A181,4)&amp;"*",Gögn!$A$2:$A$11876,AK$207,Gögn!$F$2:$F$11876,"*"&amp;RIGHT($A181,5)&amp;"*",Gögn!$F$2:$F$11876,"&lt;&gt;"&amp;"*"&amp;LEFT($A181,11)&amp;"*")/1000</f>
        <v>0</v>
      </c>
      <c r="AL181" s="22">
        <f>SUMIFS(Gögn!$I$2:$I$11876,Gögn!$F$2:$F$11876,"*"&amp;LEFT($A181,4)&amp;"*",Gögn!$A$2:$A$11876,AL$207,Gögn!$F$2:$F$11876,"*"&amp;RIGHT($A181,5)&amp;"*",Gögn!$F$2:$F$11876,"&lt;&gt;"&amp;"*"&amp;LEFT($A181,11)&amp;"*")/1000</f>
        <v>0</v>
      </c>
      <c r="AM181" s="22">
        <f>SUMIFS(Gögn!$I$2:$I$11876,Gögn!$F$2:$F$11876,"*"&amp;LEFT($A181,4)&amp;"*",Gögn!$A$2:$A$11876,AM$207,Gögn!$F$2:$F$11876,"*"&amp;RIGHT($A181,5)&amp;"*",Gögn!$F$2:$F$11876,"&lt;&gt;"&amp;"*"&amp;LEFT($A181,11)&amp;"*")/1000</f>
        <v>3483.0219999999999</v>
      </c>
      <c r="AN181" s="22">
        <f>SUMIFS(Gögn!$I$2:$I$11876,Gögn!$F$2:$F$11876,"*"&amp;LEFT($A181,4)&amp;"*",Gögn!$A$2:$A$11876,AN$207,Gögn!$F$2:$F$11876,"*"&amp;RIGHT($A181,5)&amp;"*",Gögn!$F$2:$F$11876,"&lt;&gt;"&amp;"*"&amp;LEFT($A181,11)&amp;"*")/1000</f>
        <v>8993.0290000000005</v>
      </c>
      <c r="AO181" s="22">
        <f>SUMIFS(Gögn!$I$2:$I$11876,Gögn!$F$2:$F$11876,"*"&amp;LEFT($A181,4)&amp;"*",Gögn!$A$2:$A$11876,AO$207,Gögn!$F$2:$F$11876,"*"&amp;RIGHT($A181,5)&amp;"*",Gögn!$F$2:$F$11876,"&lt;&gt;"&amp;"*"&amp;LEFT($A181,11)&amp;"*")/1000</f>
        <v>9764.9310000000005</v>
      </c>
      <c r="AP181" s="22">
        <f>SUMIFS(Gögn!$I$2:$I$11876,Gögn!$F$2:$F$11876,"*"&amp;LEFT($A181,4)&amp;"*",Gögn!$A$2:$A$11876,AP$207,Gögn!$F$2:$F$11876,"*"&amp;RIGHT($A181,5)&amp;"*",Gögn!$F$2:$F$11876,"&lt;&gt;"&amp;"*"&amp;LEFT($A181,11)&amp;"*")/1000</f>
        <v>44.274000000000001</v>
      </c>
      <c r="AQ181" s="22">
        <f>SUMIFS(Gögn!$I$2:$I$11876,Gögn!$F$2:$F$11876,"*"&amp;LEFT($A181,4)&amp;"*",Gögn!$A$2:$A$11876,AQ$207,Gögn!$F$2:$F$11876,"*"&amp;RIGHT($A181,5)&amp;"*",Gögn!$F$2:$F$11876,"&lt;&gt;"&amp;"*"&amp;LEFT($A181,11)&amp;"*")/1000</f>
        <v>42652.752</v>
      </c>
      <c r="AR181" s="22">
        <f>SUMIFS(Gögn!$I$2:$I$11876,Gögn!$F$2:$F$11876,"*"&amp;LEFT($A181,4)&amp;"*",Gögn!$A$2:$A$11876,AR$207,Gögn!$F$2:$F$11876,"*"&amp;RIGHT($A181,5)&amp;"*",Gögn!$F$2:$F$11876,"&lt;&gt;"&amp;"*"&amp;LEFT($A181,11)&amp;"*")/1000</f>
        <v>52437.553</v>
      </c>
      <c r="AS181" s="22">
        <f>SUMIFS(Gögn!$I$2:$I$11876,Gögn!$F$2:$F$11876,"*"&amp;LEFT($A181,4)&amp;"*",Gögn!$A$2:$A$11876,AS$207,Gögn!$F$2:$F$11876,"*"&amp;RIGHT($A181,5)&amp;"*",Gögn!$F$2:$F$11876,"&lt;&gt;"&amp;"*"&amp;LEFT($A181,11)&amp;"*")/1000</f>
        <v>32389.722000000002</v>
      </c>
      <c r="AT181" s="22">
        <f>SUMIFS(Gögn!$I$2:$I$11876,Gögn!$F$2:$F$11876,"*"&amp;LEFT($A181,4)&amp;"*",Gögn!$A$2:$A$11876,AT$207,Gögn!$F$2:$F$11876,"*"&amp;RIGHT($A181,5)&amp;"*",Gögn!$F$2:$F$11876,"&lt;&gt;"&amp;"*"&amp;LEFT($A181,11)&amp;"*")/1000</f>
        <v>0</v>
      </c>
      <c r="AU181" s="22">
        <f>SUMIFS(Gögn!$I$2:$I$11876,Gögn!$F$2:$F$11876,"*"&amp;LEFT($A181,4)&amp;"*",Gögn!$A$2:$A$11876,AU$207,Gögn!$F$2:$F$11876,"*"&amp;RIGHT($A181,5)&amp;"*",Gögn!$F$2:$F$11876,"&lt;&gt;"&amp;"*"&amp;LEFT($A181,11)&amp;"*")/1000</f>
        <v>173.083</v>
      </c>
      <c r="AV181" s="22">
        <f>SUMIFS(Gögn!$I$2:$I$11876,Gögn!$F$2:$F$11876,"*"&amp;LEFT($A181,4)&amp;"*",Gögn!$A$2:$A$11876,AV$207,Gögn!$F$2:$F$11876,"*"&amp;RIGHT($A181,5)&amp;"*",Gögn!$F$2:$F$11876,"&lt;&gt;"&amp;"*"&amp;LEFT($A181,11)&amp;"*")/1000</f>
        <v>0</v>
      </c>
      <c r="AW181" s="22">
        <f>SUMIFS(Gögn!$I$2:$I$11876,Gögn!$F$2:$F$11876,"*"&amp;LEFT($A181,4)&amp;"*",Gögn!$A$2:$A$11876,AW$207,Gögn!$F$2:$F$11876,"*"&amp;RIGHT($A181,5)&amp;"*",Gögn!$F$2:$F$11876,"&lt;&gt;"&amp;"*"&amp;LEFT($A181,11)&amp;"*")/1000</f>
        <v>1047.5909999999999</v>
      </c>
      <c r="AX181" s="22">
        <f>SUMIFS(Gögn!$I$2:$I$11876,Gögn!$F$2:$F$11876,"*"&amp;LEFT($A181,4)&amp;"*",Gögn!$A$2:$A$11876,AX$207,Gögn!$F$2:$F$11876,"*"&amp;RIGHT($A181,5)&amp;"*",Gögn!$F$2:$F$11876,"&lt;&gt;"&amp;"*"&amp;LEFT($A181,11)&amp;"*")/1000</f>
        <v>0</v>
      </c>
      <c r="AY181" s="22">
        <f>SUMIFS(Gögn!$I$2:$I$11876,Gögn!$F$2:$F$11876,"*"&amp;LEFT($A181,4)&amp;"*",Gögn!$A$2:$A$11876,AY$207,Gögn!$F$2:$F$11876,"*"&amp;RIGHT($A181,5)&amp;"*",Gögn!$F$2:$F$11876,"&lt;&gt;"&amp;"*"&amp;LEFT($A181,11)&amp;"*")/1000</f>
        <v>540.91700000000003</v>
      </c>
      <c r="AZ181" s="22">
        <f>SUMIFS(Gögn!$I$2:$I$11876,Gögn!$F$2:$F$11876,"*"&amp;LEFT($A181,4)&amp;"*",Gögn!$A$2:$A$11876,AZ$207,Gögn!$F$2:$F$11876,"*"&amp;RIGHT($A181,5)&amp;"*",Gögn!$F$2:$F$11876,"&lt;&gt;"&amp;"*"&amp;LEFT($A181,11)&amp;"*")/1000</f>
        <v>369.55799999999999</v>
      </c>
      <c r="BA181" s="22">
        <f>SUMIFS(Gögn!$I$2:$I$11876,Gögn!$F$2:$F$11876,"*"&amp;LEFT($A181,4)&amp;"*",Gögn!$A$2:$A$11876,BA$207,Gögn!$F$2:$F$11876,"*"&amp;RIGHT($A181,5)&amp;"*",Gögn!$F$2:$F$11876,"&lt;&gt;"&amp;"*"&amp;LEFT($A181,11)&amp;"*")/1000</f>
        <v>175.60400000000001</v>
      </c>
      <c r="BB181" s="22">
        <f>SUMIFS(Gögn!$I$2:$I$11876,Gögn!$F$2:$F$11876,"*"&amp;LEFT($A181,4)&amp;"*",Gögn!$A$2:$A$11876,BB$207,Gögn!$F$2:$F$11876,"*"&amp;RIGHT($A181,5)&amp;"*",Gögn!$F$2:$F$11876,"&lt;&gt;"&amp;"*"&amp;LEFT($A181,11)&amp;"*")/1000</f>
        <v>19507.251</v>
      </c>
      <c r="BC181" s="22">
        <f>SUMIFS(Gögn!$I$2:$I$11876,Gögn!$F$2:$F$11876,"*"&amp;LEFT($A181,4)&amp;"*",Gögn!$A$2:$A$11876,BC$207,Gögn!$F$2:$F$11876,"*"&amp;RIGHT($A181,5)&amp;"*",Gögn!$F$2:$F$11876,"&lt;&gt;"&amp;"*"&amp;LEFT($A181,11)&amp;"*")/1000</f>
        <v>0</v>
      </c>
      <c r="BD181" s="22">
        <f>SUMIFS(Gögn!$I$2:$I$11876,Gögn!$F$2:$F$11876,"*"&amp;LEFT($A181,4)&amp;"*",Gögn!$A$2:$A$11876,BD$207,Gögn!$F$2:$F$11876,"*"&amp;RIGHT($A181,5)&amp;"*",Gögn!$F$2:$F$11876,"&lt;&gt;"&amp;"*"&amp;LEFT($A181,11)&amp;"*")/1000</f>
        <v>0</v>
      </c>
      <c r="BE181" s="22">
        <f>SUMIFS(Gögn!$I$2:$I$11876,Gögn!$F$2:$F$11876,"*"&amp;LEFT($A181,4)&amp;"*",Gögn!$A$2:$A$11876,BE$207,Gögn!$F$2:$F$11876,"*"&amp;RIGHT($A181,5)&amp;"*",Gögn!$F$2:$F$11876,"&lt;&gt;"&amp;"*"&amp;LEFT($A181,11)&amp;"*")/1000</f>
        <v>18939.085999999999</v>
      </c>
      <c r="BF181" s="22">
        <f>SUMIFS(Gögn!$I$2:$I$11876,Gögn!$F$2:$F$11876,"*"&amp;LEFT($A181,4)&amp;"*",Gögn!$A$2:$A$11876,BF$207,Gögn!$F$2:$F$11876,"*"&amp;RIGHT($A181,5)&amp;"*",Gögn!$F$2:$F$11876,"&lt;&gt;"&amp;"*"&amp;LEFT($A181,11)&amp;"*")/1000</f>
        <v>2769.9569999999999</v>
      </c>
      <c r="BG181" s="22">
        <f>SUMIFS(Gögn!$I$2:$I$11876,Gögn!$F$2:$F$11876,"*"&amp;LEFT($A181,4)&amp;"*",Gögn!$A$2:$A$11876,BG$207,Gögn!$F$2:$F$11876,"*"&amp;RIGHT($A181,5)&amp;"*",Gögn!$F$2:$F$11876,"&lt;&gt;"&amp;"*"&amp;LEFT($A181,11)&amp;"*")/1000</f>
        <v>0</v>
      </c>
      <c r="BH181" s="22">
        <f>SUMIFS(Gögn!$I$2:$I$11876,Gögn!$F$2:$F$11876,"*"&amp;LEFT($A181,4)&amp;"*",Gögn!$A$2:$A$11876,BH$207,Gögn!$F$2:$F$11876,"*"&amp;RIGHT($A181,5)&amp;"*",Gögn!$F$2:$F$11876,"&lt;&gt;"&amp;"*"&amp;LEFT($A181,11)&amp;"*")/1000</f>
        <v>12019.199000000001</v>
      </c>
      <c r="BI181" s="22">
        <f>SUMIFS(Gögn!$I$2:$I$11876,Gögn!$F$2:$F$11876,"*"&amp;LEFT($A181,4)&amp;"*",Gögn!$A$2:$A$11876,BI$207,Gögn!$F$2:$F$11876,"*"&amp;RIGHT($A181,5)&amp;"*",Gögn!$F$2:$F$11876,"&lt;&gt;"&amp;"*"&amp;LEFT($A181,11)&amp;"*")/1000</f>
        <v>647.57899999999995</v>
      </c>
      <c r="BJ181" s="22">
        <f>SUMIFS(Gögn!$I$2:$I$11876,Gögn!$F$2:$F$11876,"*"&amp;LEFT($A181,4)&amp;"*",Gögn!$A$2:$A$11876,BJ$207,Gögn!$F$2:$F$11876,"*"&amp;RIGHT($A181,5)&amp;"*",Gögn!$F$2:$F$11876,"&lt;&gt;"&amp;"*"&amp;LEFT($A181,11)&amp;"*")/1000</f>
        <v>335.51</v>
      </c>
      <c r="BK181" s="22">
        <f>SUMIFS(Gögn!$I$2:$I$11876,Gögn!$F$2:$F$11876,"*"&amp;LEFT($A181,4)&amp;"*",Gögn!$A$2:$A$11876,BK$207,Gögn!$F$2:$F$11876,"*"&amp;RIGHT($A181,5)&amp;"*",Gögn!$F$2:$F$11876,"&lt;&gt;"&amp;"*"&amp;LEFT($A181,11)&amp;"*")/1000</f>
        <v>0</v>
      </c>
      <c r="BL181" s="22">
        <f>SUMIFS(Gögn!$I$2:$I$11876,Gögn!$F$2:$F$11876,"*"&amp;LEFT($A181,4)&amp;"*",Gögn!$A$2:$A$11876,BL$207,Gögn!$F$2:$F$11876,"*"&amp;RIGHT($A181,5)&amp;"*",Gögn!$F$2:$F$11876,"&lt;&gt;"&amp;"*"&amp;LEFT($A181,11)&amp;"*")/1000</f>
        <v>17665.547999999999</v>
      </c>
      <c r="BM181" s="22">
        <f>SUMIFS(Gögn!$I$2:$I$11876,Gögn!$F$2:$F$11876,"*"&amp;LEFT($A181,4)&amp;"*",Gögn!$A$2:$A$11876,BM$207,Gögn!$F$2:$F$11876,"*"&amp;RIGHT($A181,5)&amp;"*",Gögn!$F$2:$F$11876,"&lt;&gt;"&amp;"*"&amp;LEFT($A181,11)&amp;"*")/1000</f>
        <v>0</v>
      </c>
      <c r="BN181" s="22">
        <f>SUMIFS(Gögn!$I$2:$I$11876,Gögn!$F$2:$F$11876,"*"&amp;LEFT($A181,4)&amp;"*",Gögn!$A$2:$A$11876,BN$207,Gögn!$F$2:$F$11876,"*"&amp;RIGHT($A181,5)&amp;"*",Gögn!$F$2:$F$11876,"&lt;&gt;"&amp;"*"&amp;LEFT($A181,11)&amp;"*")/1000</f>
        <v>0</v>
      </c>
      <c r="BO181" s="22">
        <f>SUMIFS(Gögn!$I$2:$I$11876,Gögn!$F$2:$F$11876,"*"&amp;LEFT($A181,4)&amp;"*",Gögn!$A$2:$A$11876,BO$207,Gögn!$F$2:$F$11876,"*"&amp;RIGHT($A181,5)&amp;"*",Gögn!$F$2:$F$11876,"&lt;&gt;"&amp;"*"&amp;LEFT($A181,11)&amp;"*")/1000</f>
        <v>0</v>
      </c>
      <c r="BP181" s="22">
        <f>SUMIFS(Gögn!$I$2:$I$11876,Gögn!$F$2:$F$11876,"*"&amp;LEFT($A181,4)&amp;"*",Gögn!$A$2:$A$11876,BP$207,Gögn!$F$2:$F$11876,"*"&amp;RIGHT($A181,5)&amp;"*",Gögn!$F$2:$F$11876,"&lt;&gt;"&amp;"*"&amp;LEFT($A181,11)&amp;"*")/1000</f>
        <v>0</v>
      </c>
      <c r="BQ181" s="22">
        <f>SUMIFS(Gögn!$I$2:$I$11876,Gögn!$F$2:$F$11876,"*"&amp;LEFT($A181,4)&amp;"*",Gögn!$A$2:$A$11876,BQ$207,Gögn!$F$2:$F$11876,"*"&amp;RIGHT($A181,5)&amp;"*",Gögn!$F$2:$F$11876,"&lt;&gt;"&amp;"*"&amp;LEFT($A181,11)&amp;"*")/1000</f>
        <v>0</v>
      </c>
      <c r="BR181" s="22">
        <f>SUMIFS(Gögn!$I$2:$I$11876,Gögn!$F$2:$F$11876,"*"&amp;LEFT($A181,4)&amp;"*",Gögn!$A$2:$A$11876,BR$207,Gögn!$F$2:$F$11876,"*"&amp;RIGHT($A181,5)&amp;"*",Gögn!$F$2:$F$11876,"&lt;&gt;"&amp;"*"&amp;LEFT($A181,11)&amp;"*")/1000</f>
        <v>0</v>
      </c>
      <c r="BS181" s="22">
        <f>SUMIFS(Gögn!$I$2:$I$11876,Gögn!$F$2:$F$11876,"*"&amp;LEFT($A181,4)&amp;"*",Gögn!$A$2:$A$11876,BS$207,Gögn!$F$2:$F$11876,"*"&amp;RIGHT($A181,5)&amp;"*",Gögn!$F$2:$F$11876,"&lt;&gt;"&amp;"*"&amp;LEFT($A181,11)&amp;"*")/1000</f>
        <v>5199</v>
      </c>
      <c r="BT181" s="22">
        <f>SUMIFS(Gögn!$I$2:$I$11876,Gögn!$F$2:$F$11876,"*"&amp;LEFT($A181,4)&amp;"*",Gögn!$A$2:$A$11876,BT$207,Gögn!$F$2:$F$11876,"*"&amp;RIGHT($A181,5)&amp;"*",Gögn!$F$2:$F$11876,"&lt;&gt;"&amp;"*"&amp;LEFT($A181,11)&amp;"*")/1000</f>
        <v>20899</v>
      </c>
      <c r="BU181" s="22">
        <f>SUMIFS(Gögn!$I$2:$I$11876,Gögn!$F$2:$F$11876,"*"&amp;LEFT($A181,4)&amp;"*",Gögn!$A$2:$A$11876,BU$207,Gögn!$F$2:$F$11876,"*"&amp;RIGHT($A181,5)&amp;"*",Gögn!$F$2:$F$11876,"&lt;&gt;"&amp;"*"&amp;LEFT($A181,11)&amp;"*")/1000</f>
        <v>0</v>
      </c>
      <c r="BV181" s="22">
        <f>SUMIFS(Gögn!$I$2:$I$11876,Gögn!$F$2:$F$11876,"*"&amp;LEFT($A181,4)&amp;"*",Gögn!$A$2:$A$11876,BV$207,Gögn!$F$2:$F$11876,"*"&amp;RIGHT($A181,5)&amp;"*",Gögn!$F$2:$F$11876,"&lt;&gt;"&amp;"*"&amp;LEFT($A181,11)&amp;"*")/1000</f>
        <v>0</v>
      </c>
      <c r="BW181" s="22">
        <f>SUMIFS(Gögn!$I$2:$I$11876,Gögn!$F$2:$F$11876,"*"&amp;LEFT($A181,4)&amp;"*",Gögn!$A$2:$A$11876,BW$207,Gögn!$F$2:$F$11876,"*"&amp;RIGHT($A181,5)&amp;"*",Gögn!$F$2:$F$11876,"&lt;&gt;"&amp;"*"&amp;LEFT($A181,11)&amp;"*")/1000</f>
        <v>1802.751</v>
      </c>
      <c r="BX181" s="22">
        <f>SUMIFS(Gögn!$I$2:$I$11876,Gögn!$F$2:$F$11876,"*"&amp;LEFT($A181,4)&amp;"*",Gögn!$A$2:$A$11876,BX$207,Gögn!$F$2:$F$11876,"*"&amp;RIGHT($A181,5)&amp;"*",Gögn!$F$2:$F$11876,"&lt;&gt;"&amp;"*"&amp;LEFT($A181,11)&amp;"*")/1000</f>
        <v>16.481000000000002</v>
      </c>
      <c r="BY181" s="22">
        <f>SUMIFS(Gögn!$I$2:$I$11876,Gögn!$F$2:$F$11876,"*"&amp;LEFT($A181,4)&amp;"*",Gögn!$A$2:$A$11876,BY$207,Gögn!$F$2:$F$11876,"*"&amp;RIGHT($A181,5)&amp;"*",Gögn!$F$2:$F$11876,"&lt;&gt;"&amp;"*"&amp;LEFT($A181,11)&amp;"*")/1000</f>
        <v>1380.1980000000001</v>
      </c>
      <c r="BZ181" s="22">
        <f>SUMIFS(Gögn!$I$2:$I$11876,Gögn!$F$2:$F$11876,"*"&amp;LEFT($A181,4)&amp;"*",Gögn!$A$2:$A$11876,BZ$207,Gögn!$F$2:$F$11876,"*"&amp;RIGHT($A181,5)&amp;"*",Gögn!$F$2:$F$11876,"&lt;&gt;"&amp;"*"&amp;LEFT($A181,11)&amp;"*")/1000</f>
        <v>4734.9650000000001</v>
      </c>
      <c r="CA181" s="22">
        <f>SUMIFS(Gögn!$I$2:$I$11876,Gögn!$F$2:$F$11876,"*"&amp;LEFT($A181,4)&amp;"*",Gögn!$A$2:$A$11876,CA$207,Gögn!$F$2:$F$11876,"*"&amp;RIGHT($A181,5)&amp;"*",Gögn!$F$2:$F$11876,"&lt;&gt;"&amp;"*"&amp;LEFT($A181,11)&amp;"*")/1000</f>
        <v>0</v>
      </c>
      <c r="CB181" s="22">
        <f>SUMIFS(Gögn!$I$2:$I$11876,Gögn!$F$2:$F$11876,"*"&amp;LEFT($A181,4)&amp;"*",Gögn!$A$2:$A$11876,CB$207,Gögn!$F$2:$F$11876,"*"&amp;RIGHT($A181,5)&amp;"*",Gögn!$F$2:$F$11876,"&lt;&gt;"&amp;"*"&amp;LEFT($A181,11)&amp;"*")/1000</f>
        <v>836.74199999999996</v>
      </c>
      <c r="CC181" s="22">
        <f>SUMIFS(Gögn!$I$2:$I$11876,Gögn!$F$2:$F$11876,"*"&amp;LEFT($A181,4)&amp;"*",Gögn!$A$2:$A$11876,CC$207,Gögn!$F$2:$F$11876,"*"&amp;RIGHT($A181,5)&amp;"*",Gögn!$F$2:$F$11876,"&lt;&gt;"&amp;"*"&amp;LEFT($A181,11)&amp;"*")/1000</f>
        <v>0</v>
      </c>
      <c r="CD181" s="22">
        <f>SUMIFS(Gögn!$I$2:$I$11876,Gögn!$F$2:$F$11876,"*"&amp;LEFT($A181,4)&amp;"*",Gögn!$A$2:$A$11876,CD$207,Gögn!$F$2:$F$11876,"*"&amp;RIGHT($A181,5)&amp;"*",Gögn!$F$2:$F$11876,"&lt;&gt;"&amp;"*"&amp;LEFT($A181,11)&amp;"*")/1000</f>
        <v>0</v>
      </c>
    </row>
    <row r="182" spans="1:82" ht="15" customHeight="1">
      <c r="A182" s="5" t="s">
        <v>425</v>
      </c>
      <c r="B182" s="5"/>
      <c r="C182" s="23" t="s">
        <v>322</v>
      </c>
      <c r="D182" s="24">
        <f t="shared" si="88"/>
        <v>228108.36499999996</v>
      </c>
      <c r="E182" s="24">
        <f>SUMIFS(Gögn!$I$2:$I$11876,Gögn!$F$2:$F$11876,"*"&amp;LEFT($A182,4)&amp;"*",Gögn!$A$2:$A$11876,E$207,Gögn!$F$2:$F$11876,"*"&amp;RIGHT($A182,5)&amp;"*",Gögn!$F$2:$F$11876,"&lt;&gt;"&amp;"*"&amp;LEFT($A182,11)&amp;"*")/1000</f>
        <v>54891.684000000001</v>
      </c>
      <c r="F182" s="24">
        <f>SUMIFS(Gögn!$I$2:$I$11876,Gögn!$F$2:$F$11876,"*"&amp;LEFT($A182,4)&amp;"*",Gögn!$A$2:$A$11876,F$207,Gögn!$F$2:$F$11876,"*"&amp;RIGHT($A182,5)&amp;"*",Gögn!$F$2:$F$11876,"&lt;&gt;"&amp;"*"&amp;LEFT($A182,11)&amp;"*")/1000</f>
        <v>83285.577000000005</v>
      </c>
      <c r="G182" s="24">
        <f>SUMIFS(Gögn!$I$2:$I$11876,Gögn!$F$2:$F$11876,"*"&amp;LEFT($A182,4)&amp;"*",Gögn!$A$2:$A$11876,G$207,Gögn!$F$2:$F$11876,"*"&amp;RIGHT($A182,5)&amp;"*",Gögn!$F$2:$F$11876,"&lt;&gt;"&amp;"*"&amp;LEFT($A182,11)&amp;"*")/1000</f>
        <v>21000.399000000001</v>
      </c>
      <c r="H182" s="24">
        <f>SUMIFS(Gögn!$I$2:$I$11876,Gögn!$F$2:$F$11876,"*"&amp;LEFT($A182,4)&amp;"*",Gögn!$A$2:$A$11876,H$207,Gögn!$F$2:$F$11876,"*"&amp;RIGHT($A182,5)&amp;"*",Gögn!$F$2:$F$11876,"&lt;&gt;"&amp;"*"&amp;LEFT($A182,11)&amp;"*")/1000</f>
        <v>0</v>
      </c>
      <c r="I182" s="24">
        <f>SUMIFS(Gögn!$I$2:$I$11876,Gögn!$F$2:$F$11876,"*"&amp;LEFT($A182,4)&amp;"*",Gögn!$A$2:$A$11876,I$207,Gögn!$F$2:$F$11876,"*"&amp;RIGHT($A182,5)&amp;"*",Gögn!$F$2:$F$11876,"&lt;&gt;"&amp;"*"&amp;LEFT($A182,11)&amp;"*")/1000</f>
        <v>0</v>
      </c>
      <c r="J182" s="24">
        <f>SUMIFS(Gögn!$I$2:$I$11876,Gögn!$F$2:$F$11876,"*"&amp;LEFT($A182,4)&amp;"*",Gögn!$A$2:$A$11876,J$207,Gögn!$F$2:$F$11876,"*"&amp;RIGHT($A182,5)&amp;"*",Gögn!$F$2:$F$11876,"&lt;&gt;"&amp;"*"&amp;LEFT($A182,11)&amp;"*")/1000</f>
        <v>0</v>
      </c>
      <c r="K182" s="24">
        <f>SUMIFS(Gögn!$I$2:$I$11876,Gögn!$F$2:$F$11876,"*"&amp;LEFT($A182,4)&amp;"*",Gögn!$A$2:$A$11876,K$207,Gögn!$F$2:$F$11876,"*"&amp;RIGHT($A182,5)&amp;"*",Gögn!$F$2:$F$11876,"&lt;&gt;"&amp;"*"&amp;LEFT($A182,11)&amp;"*")/1000</f>
        <v>0</v>
      </c>
      <c r="L182" s="24">
        <f>SUMIFS(Gögn!$I$2:$I$11876,Gögn!$F$2:$F$11876,"*"&amp;LEFT($A182,4)&amp;"*",Gögn!$A$2:$A$11876,L$207,Gögn!$F$2:$F$11876,"*"&amp;RIGHT($A182,5)&amp;"*",Gögn!$F$2:$F$11876,"&lt;&gt;"&amp;"*"&amp;LEFT($A182,11)&amp;"*")/1000</f>
        <v>208</v>
      </c>
      <c r="M182" s="24">
        <f>SUMIFS(Gögn!$I$2:$I$11876,Gögn!$F$2:$F$11876,"*"&amp;LEFT($A182,4)&amp;"*",Gögn!$A$2:$A$11876,M$207,Gögn!$F$2:$F$11876,"*"&amp;RIGHT($A182,5)&amp;"*",Gögn!$F$2:$F$11876,"&lt;&gt;"&amp;"*"&amp;LEFT($A182,11)&amp;"*")/1000</f>
        <v>0</v>
      </c>
      <c r="N182" s="24">
        <f>SUMIFS(Gögn!$I$2:$I$11876,Gögn!$F$2:$F$11876,"*"&amp;LEFT($A182,4)&amp;"*",Gögn!$A$2:$A$11876,N$207,Gögn!$F$2:$F$11876,"*"&amp;RIGHT($A182,5)&amp;"*",Gögn!$F$2:$F$11876,"&lt;&gt;"&amp;"*"&amp;LEFT($A182,11)&amp;"*")/1000</f>
        <v>621</v>
      </c>
      <c r="O182" s="24">
        <f>SUMIFS(Gögn!$I$2:$I$11876,Gögn!$F$2:$F$11876,"*"&amp;LEFT($A182,4)&amp;"*",Gögn!$A$2:$A$11876,O$207,Gögn!$F$2:$F$11876,"*"&amp;RIGHT($A182,5)&amp;"*",Gögn!$F$2:$F$11876,"&lt;&gt;"&amp;"*"&amp;LEFT($A182,11)&amp;"*")/1000</f>
        <v>2050</v>
      </c>
      <c r="P182" s="24">
        <f>SUMIFS(Gögn!$I$2:$I$11876,Gögn!$F$2:$F$11876,"*"&amp;LEFT($A182,4)&amp;"*",Gögn!$A$2:$A$11876,P$207,Gögn!$F$2:$F$11876,"*"&amp;RIGHT($A182,5)&amp;"*",Gögn!$F$2:$F$11876,"&lt;&gt;"&amp;"*"&amp;LEFT($A182,11)&amp;"*")/1000</f>
        <v>2721</v>
      </c>
      <c r="Q182" s="24">
        <f>SUMIFS(Gögn!$I$2:$I$11876,Gögn!$F$2:$F$11876,"*"&amp;LEFT($A182,4)&amp;"*",Gögn!$A$2:$A$11876,Q$207,Gögn!$F$2:$F$11876,"*"&amp;RIGHT($A182,5)&amp;"*",Gögn!$F$2:$F$11876,"&lt;&gt;"&amp;"*"&amp;LEFT($A182,11)&amp;"*")/1000</f>
        <v>1807</v>
      </c>
      <c r="R182" s="24">
        <f>SUMIFS(Gögn!$I$2:$I$11876,Gögn!$F$2:$F$11876,"*"&amp;LEFT($A182,4)&amp;"*",Gögn!$A$2:$A$11876,R$207,Gögn!$F$2:$F$11876,"*"&amp;RIGHT($A182,5)&amp;"*",Gögn!$F$2:$F$11876,"&lt;&gt;"&amp;"*"&amp;LEFT($A182,11)&amp;"*")/1000</f>
        <v>0</v>
      </c>
      <c r="S182" s="24">
        <f>SUMIFS(Gögn!$I$2:$I$11876,Gögn!$F$2:$F$11876,"*"&amp;LEFT($A182,4)&amp;"*",Gögn!$A$2:$A$11876,S$207,Gögn!$F$2:$F$11876,"*"&amp;RIGHT($A182,5)&amp;"*",Gögn!$F$2:$F$11876,"&lt;&gt;"&amp;"*"&amp;LEFT($A182,11)&amp;"*")/1000</f>
        <v>0</v>
      </c>
      <c r="T182" s="24">
        <f>SUMIFS(Gögn!$I$2:$I$11876,Gögn!$F$2:$F$11876,"*"&amp;LEFT($A182,4)&amp;"*",Gögn!$A$2:$A$11876,T$207,Gögn!$F$2:$F$11876,"*"&amp;RIGHT($A182,5)&amp;"*",Gögn!$F$2:$F$11876,"&lt;&gt;"&amp;"*"&amp;LEFT($A182,11)&amp;"*")/1000</f>
        <v>0</v>
      </c>
      <c r="U182" s="24">
        <f>SUMIFS(Gögn!$I$2:$I$11876,Gögn!$F$2:$F$11876,"*"&amp;LEFT($A182,4)&amp;"*",Gögn!$A$2:$A$11876,U$207,Gögn!$F$2:$F$11876,"*"&amp;RIGHT($A182,5)&amp;"*",Gögn!$F$2:$F$11876,"&lt;&gt;"&amp;"*"&amp;LEFT($A182,11)&amp;"*")/1000</f>
        <v>0</v>
      </c>
      <c r="V182" s="24">
        <f>SUMIFS(Gögn!$I$2:$I$11876,Gögn!$F$2:$F$11876,"*"&amp;LEFT($A182,4)&amp;"*",Gögn!$A$2:$A$11876,V$207,Gögn!$F$2:$F$11876,"*"&amp;RIGHT($A182,5)&amp;"*",Gögn!$F$2:$F$11876,"&lt;&gt;"&amp;"*"&amp;LEFT($A182,11)&amp;"*")/1000</f>
        <v>0</v>
      </c>
      <c r="W182" s="24">
        <f>SUMIFS(Gögn!$I$2:$I$11876,Gögn!$F$2:$F$11876,"*"&amp;LEFT($A182,4)&amp;"*",Gögn!$A$2:$A$11876,W$207,Gögn!$F$2:$F$11876,"*"&amp;RIGHT($A182,5)&amp;"*",Gögn!$F$2:$F$11876,"&lt;&gt;"&amp;"*"&amp;LEFT($A182,11)&amp;"*")/1000</f>
        <v>0</v>
      </c>
      <c r="X182" s="24">
        <f>SUMIFS(Gögn!$I$2:$I$11876,Gögn!$F$2:$F$11876,"*"&amp;LEFT($A182,4)&amp;"*",Gögn!$A$2:$A$11876,X$207,Gögn!$F$2:$F$11876,"*"&amp;RIGHT($A182,5)&amp;"*",Gögn!$F$2:$F$11876,"&lt;&gt;"&amp;"*"&amp;LEFT($A182,11)&amp;"*")/1000</f>
        <v>0</v>
      </c>
      <c r="Y182" s="24">
        <f>SUMIFS(Gögn!$I$2:$I$11876,Gögn!$F$2:$F$11876,"*"&amp;LEFT($A182,4)&amp;"*",Gögn!$A$2:$A$11876,Y$207,Gögn!$F$2:$F$11876,"*"&amp;RIGHT($A182,5)&amp;"*",Gögn!$F$2:$F$11876,"&lt;&gt;"&amp;"*"&amp;LEFT($A182,11)&amp;"*")/1000</f>
        <v>18248</v>
      </c>
      <c r="Z182" s="24">
        <f>SUMIFS(Gögn!$I$2:$I$11876,Gögn!$F$2:$F$11876,"*"&amp;LEFT($A182,4)&amp;"*",Gögn!$A$2:$A$11876,Z$207,Gögn!$F$2:$F$11876,"*"&amp;RIGHT($A182,5)&amp;"*",Gögn!$F$2:$F$11876,"&lt;&gt;"&amp;"*"&amp;LEFT($A182,11)&amp;"*")/1000</f>
        <v>2284</v>
      </c>
      <c r="AA182" s="24">
        <f>SUMIFS(Gögn!$I$2:$I$11876,Gögn!$F$2:$F$11876,"*"&amp;LEFT($A182,4)&amp;"*",Gögn!$A$2:$A$11876,AA$207,Gögn!$F$2:$F$11876,"*"&amp;RIGHT($A182,5)&amp;"*",Gögn!$F$2:$F$11876,"&lt;&gt;"&amp;"*"&amp;LEFT($A182,11)&amp;"*")/1000</f>
        <v>0</v>
      </c>
      <c r="AB182" s="24">
        <f>SUMIFS(Gögn!$I$2:$I$11876,Gögn!$F$2:$F$11876,"*"&amp;LEFT($A182,4)&amp;"*",Gögn!$A$2:$A$11876,AB$207,Gögn!$F$2:$F$11876,"*"&amp;RIGHT($A182,5)&amp;"*",Gögn!$F$2:$F$11876,"&lt;&gt;"&amp;"*"&amp;LEFT($A182,11)&amp;"*")/1000</f>
        <v>136</v>
      </c>
      <c r="AC182" s="24">
        <f>SUMIFS(Gögn!$I$2:$I$11876,Gögn!$F$2:$F$11876,"*"&amp;LEFT($A182,4)&amp;"*",Gögn!$A$2:$A$11876,AC$207,Gögn!$F$2:$F$11876,"*"&amp;RIGHT($A182,5)&amp;"*",Gögn!$F$2:$F$11876,"&lt;&gt;"&amp;"*"&amp;LEFT($A182,11)&amp;"*")/1000</f>
        <v>0</v>
      </c>
      <c r="AD182" s="24">
        <f>SUMIFS(Gögn!$I$2:$I$11876,Gögn!$F$2:$F$11876,"*"&amp;LEFT($A182,4)&amp;"*",Gögn!$A$2:$A$11876,AD$207,Gögn!$F$2:$F$11876,"*"&amp;RIGHT($A182,5)&amp;"*",Gögn!$F$2:$F$11876,"&lt;&gt;"&amp;"*"&amp;LEFT($A182,11)&amp;"*")/1000</f>
        <v>0</v>
      </c>
      <c r="AE182" s="24">
        <f>SUMIFS(Gögn!$I$2:$I$11876,Gögn!$F$2:$F$11876,"*"&amp;LEFT($A182,4)&amp;"*",Gögn!$A$2:$A$11876,AE$207,Gögn!$F$2:$F$11876,"*"&amp;RIGHT($A182,5)&amp;"*",Gögn!$F$2:$F$11876,"&lt;&gt;"&amp;"*"&amp;LEFT($A182,11)&amp;"*")/1000</f>
        <v>0</v>
      </c>
      <c r="AF182" s="24">
        <f>SUMIFS(Gögn!$I$2:$I$11876,Gögn!$F$2:$F$11876,"*"&amp;LEFT($A182,4)&amp;"*",Gögn!$A$2:$A$11876,AF$207,Gögn!$F$2:$F$11876,"*"&amp;RIGHT($A182,5)&amp;"*",Gögn!$F$2:$F$11876,"&lt;&gt;"&amp;"*"&amp;LEFT($A182,11)&amp;"*")/1000</f>
        <v>0</v>
      </c>
      <c r="AG182" s="24">
        <f>SUMIFS(Gögn!$I$2:$I$11876,Gögn!$F$2:$F$11876,"*"&amp;LEFT($A182,4)&amp;"*",Gögn!$A$2:$A$11876,AG$207,Gögn!$F$2:$F$11876,"*"&amp;RIGHT($A182,5)&amp;"*",Gögn!$F$2:$F$11876,"&lt;&gt;"&amp;"*"&amp;LEFT($A182,11)&amp;"*")/1000</f>
        <v>0</v>
      </c>
      <c r="AH182" s="24">
        <f>SUMIFS(Gögn!$I$2:$I$11876,Gögn!$F$2:$F$11876,"*"&amp;LEFT($A182,4)&amp;"*",Gögn!$A$2:$A$11876,AH$207,Gögn!$F$2:$F$11876,"*"&amp;RIGHT($A182,5)&amp;"*",Gögn!$F$2:$F$11876,"&lt;&gt;"&amp;"*"&amp;LEFT($A182,11)&amp;"*")/1000</f>
        <v>0</v>
      </c>
      <c r="AI182" s="24">
        <f>SUMIFS(Gögn!$I$2:$I$11876,Gögn!$F$2:$F$11876,"*"&amp;LEFT($A182,4)&amp;"*",Gögn!$A$2:$A$11876,AI$207,Gögn!$F$2:$F$11876,"*"&amp;RIGHT($A182,5)&amp;"*",Gögn!$F$2:$F$11876,"&lt;&gt;"&amp;"*"&amp;LEFT($A182,11)&amp;"*")/1000</f>
        <v>0</v>
      </c>
      <c r="AJ182" s="24">
        <f>SUMIFS(Gögn!$I$2:$I$11876,Gögn!$F$2:$F$11876,"*"&amp;LEFT($A182,4)&amp;"*",Gögn!$A$2:$A$11876,AJ$207,Gögn!$F$2:$F$11876,"*"&amp;RIGHT($A182,5)&amp;"*",Gögn!$F$2:$F$11876,"&lt;&gt;"&amp;"*"&amp;LEFT($A182,11)&amp;"*")/1000</f>
        <v>0</v>
      </c>
      <c r="AK182" s="24">
        <f>SUMIFS(Gögn!$I$2:$I$11876,Gögn!$F$2:$F$11876,"*"&amp;LEFT($A182,4)&amp;"*",Gögn!$A$2:$A$11876,AK$207,Gögn!$F$2:$F$11876,"*"&amp;RIGHT($A182,5)&amp;"*",Gögn!$F$2:$F$11876,"&lt;&gt;"&amp;"*"&amp;LEFT($A182,11)&amp;"*")/1000</f>
        <v>0</v>
      </c>
      <c r="AL182" s="24">
        <f>SUMIFS(Gögn!$I$2:$I$11876,Gögn!$F$2:$F$11876,"*"&amp;LEFT($A182,4)&amp;"*",Gögn!$A$2:$A$11876,AL$207,Gögn!$F$2:$F$11876,"*"&amp;RIGHT($A182,5)&amp;"*",Gögn!$F$2:$F$11876,"&lt;&gt;"&amp;"*"&amp;LEFT($A182,11)&amp;"*")/1000</f>
        <v>0</v>
      </c>
      <c r="AM182" s="24">
        <f>SUMIFS(Gögn!$I$2:$I$11876,Gögn!$F$2:$F$11876,"*"&amp;LEFT($A182,4)&amp;"*",Gögn!$A$2:$A$11876,AM$207,Gögn!$F$2:$F$11876,"*"&amp;RIGHT($A182,5)&amp;"*",Gögn!$F$2:$F$11876,"&lt;&gt;"&amp;"*"&amp;LEFT($A182,11)&amp;"*")/1000</f>
        <v>0</v>
      </c>
      <c r="AN182" s="24">
        <f>SUMIFS(Gögn!$I$2:$I$11876,Gögn!$F$2:$F$11876,"*"&amp;LEFT($A182,4)&amp;"*",Gögn!$A$2:$A$11876,AN$207,Gögn!$F$2:$F$11876,"*"&amp;RIGHT($A182,5)&amp;"*",Gögn!$F$2:$F$11876,"&lt;&gt;"&amp;"*"&amp;LEFT($A182,11)&amp;"*")/1000</f>
        <v>0</v>
      </c>
      <c r="AO182" s="24">
        <f>SUMIFS(Gögn!$I$2:$I$11876,Gögn!$F$2:$F$11876,"*"&amp;LEFT($A182,4)&amp;"*",Gögn!$A$2:$A$11876,AO$207,Gögn!$F$2:$F$11876,"*"&amp;RIGHT($A182,5)&amp;"*",Gögn!$F$2:$F$11876,"&lt;&gt;"&amp;"*"&amp;LEFT($A182,11)&amp;"*")/1000</f>
        <v>0</v>
      </c>
      <c r="AP182" s="24">
        <f>SUMIFS(Gögn!$I$2:$I$11876,Gögn!$F$2:$F$11876,"*"&amp;LEFT($A182,4)&amp;"*",Gögn!$A$2:$A$11876,AP$207,Gögn!$F$2:$F$11876,"*"&amp;RIGHT($A182,5)&amp;"*",Gögn!$F$2:$F$11876,"&lt;&gt;"&amp;"*"&amp;LEFT($A182,11)&amp;"*")/1000</f>
        <v>0</v>
      </c>
      <c r="AQ182" s="24">
        <f>SUMIFS(Gögn!$I$2:$I$11876,Gögn!$F$2:$F$11876,"*"&amp;LEFT($A182,4)&amp;"*",Gögn!$A$2:$A$11876,AQ$207,Gögn!$F$2:$F$11876,"*"&amp;RIGHT($A182,5)&amp;"*",Gögn!$F$2:$F$11876,"&lt;&gt;"&amp;"*"&amp;LEFT($A182,11)&amp;"*")/1000</f>
        <v>5597.884</v>
      </c>
      <c r="AR182" s="24">
        <f>SUMIFS(Gögn!$I$2:$I$11876,Gögn!$F$2:$F$11876,"*"&amp;LEFT($A182,4)&amp;"*",Gögn!$A$2:$A$11876,AR$207,Gögn!$F$2:$F$11876,"*"&amp;RIGHT($A182,5)&amp;"*",Gögn!$F$2:$F$11876,"&lt;&gt;"&amp;"*"&amp;LEFT($A182,11)&amp;"*")/1000</f>
        <v>5379.9449999999997</v>
      </c>
      <c r="AS182" s="24">
        <f>SUMIFS(Gögn!$I$2:$I$11876,Gögn!$F$2:$F$11876,"*"&amp;LEFT($A182,4)&amp;"*",Gögn!$A$2:$A$11876,AS$207,Gögn!$F$2:$F$11876,"*"&amp;RIGHT($A182,5)&amp;"*",Gögn!$F$2:$F$11876,"&lt;&gt;"&amp;"*"&amp;LEFT($A182,11)&amp;"*")/1000</f>
        <v>4115.2619999999997</v>
      </c>
      <c r="AT182" s="24">
        <f>SUMIFS(Gögn!$I$2:$I$11876,Gögn!$F$2:$F$11876,"*"&amp;LEFT($A182,4)&amp;"*",Gögn!$A$2:$A$11876,AT$207,Gögn!$F$2:$F$11876,"*"&amp;RIGHT($A182,5)&amp;"*",Gögn!$F$2:$F$11876,"&lt;&gt;"&amp;"*"&amp;LEFT($A182,11)&amp;"*")/1000</f>
        <v>0</v>
      </c>
      <c r="AU182" s="24">
        <f>SUMIFS(Gögn!$I$2:$I$11876,Gögn!$F$2:$F$11876,"*"&amp;LEFT($A182,4)&amp;"*",Gögn!$A$2:$A$11876,AU$207,Gögn!$F$2:$F$11876,"*"&amp;RIGHT($A182,5)&amp;"*",Gögn!$F$2:$F$11876,"&lt;&gt;"&amp;"*"&amp;LEFT($A182,11)&amp;"*")/1000</f>
        <v>0</v>
      </c>
      <c r="AV182" s="24">
        <f>SUMIFS(Gögn!$I$2:$I$11876,Gögn!$F$2:$F$11876,"*"&amp;LEFT($A182,4)&amp;"*",Gögn!$A$2:$A$11876,AV$207,Gögn!$F$2:$F$11876,"*"&amp;RIGHT($A182,5)&amp;"*",Gögn!$F$2:$F$11876,"&lt;&gt;"&amp;"*"&amp;LEFT($A182,11)&amp;"*")/1000</f>
        <v>0</v>
      </c>
      <c r="AW182" s="24">
        <f>SUMIFS(Gögn!$I$2:$I$11876,Gögn!$F$2:$F$11876,"*"&amp;LEFT($A182,4)&amp;"*",Gögn!$A$2:$A$11876,AW$207,Gögn!$F$2:$F$11876,"*"&amp;RIGHT($A182,5)&amp;"*",Gögn!$F$2:$F$11876,"&lt;&gt;"&amp;"*"&amp;LEFT($A182,11)&amp;"*")/1000</f>
        <v>0</v>
      </c>
      <c r="AX182" s="24">
        <f>SUMIFS(Gögn!$I$2:$I$11876,Gögn!$F$2:$F$11876,"*"&amp;LEFT($A182,4)&amp;"*",Gögn!$A$2:$A$11876,AX$207,Gögn!$F$2:$F$11876,"*"&amp;RIGHT($A182,5)&amp;"*",Gögn!$F$2:$F$11876,"&lt;&gt;"&amp;"*"&amp;LEFT($A182,11)&amp;"*")/1000</f>
        <v>0</v>
      </c>
      <c r="AY182" s="24">
        <f>SUMIFS(Gögn!$I$2:$I$11876,Gögn!$F$2:$F$11876,"*"&amp;LEFT($A182,4)&amp;"*",Gögn!$A$2:$A$11876,AY$207,Gögn!$F$2:$F$11876,"*"&amp;RIGHT($A182,5)&amp;"*",Gögn!$F$2:$F$11876,"&lt;&gt;"&amp;"*"&amp;LEFT($A182,11)&amp;"*")/1000</f>
        <v>0</v>
      </c>
      <c r="AZ182" s="24">
        <f>SUMIFS(Gögn!$I$2:$I$11876,Gögn!$F$2:$F$11876,"*"&amp;LEFT($A182,4)&amp;"*",Gögn!$A$2:$A$11876,AZ$207,Gögn!$F$2:$F$11876,"*"&amp;RIGHT($A182,5)&amp;"*",Gögn!$F$2:$F$11876,"&lt;&gt;"&amp;"*"&amp;LEFT($A182,11)&amp;"*")/1000</f>
        <v>0</v>
      </c>
      <c r="BA182" s="24">
        <f>SUMIFS(Gögn!$I$2:$I$11876,Gögn!$F$2:$F$11876,"*"&amp;LEFT($A182,4)&amp;"*",Gögn!$A$2:$A$11876,BA$207,Gögn!$F$2:$F$11876,"*"&amp;RIGHT($A182,5)&amp;"*",Gögn!$F$2:$F$11876,"&lt;&gt;"&amp;"*"&amp;LEFT($A182,11)&amp;"*")/1000</f>
        <v>0</v>
      </c>
      <c r="BB182" s="24">
        <f>SUMIFS(Gögn!$I$2:$I$11876,Gögn!$F$2:$F$11876,"*"&amp;LEFT($A182,4)&amp;"*",Gögn!$A$2:$A$11876,BB$207,Gögn!$F$2:$F$11876,"*"&amp;RIGHT($A182,5)&amp;"*",Gögn!$F$2:$F$11876,"&lt;&gt;"&amp;"*"&amp;LEFT($A182,11)&amp;"*")/1000</f>
        <v>207.20500000000001</v>
      </c>
      <c r="BC182" s="24">
        <f>SUMIFS(Gögn!$I$2:$I$11876,Gögn!$F$2:$F$11876,"*"&amp;LEFT($A182,4)&amp;"*",Gögn!$A$2:$A$11876,BC$207,Gögn!$F$2:$F$11876,"*"&amp;RIGHT($A182,5)&amp;"*",Gögn!$F$2:$F$11876,"&lt;&gt;"&amp;"*"&amp;LEFT($A182,11)&amp;"*")/1000</f>
        <v>0</v>
      </c>
      <c r="BD182" s="24">
        <f>SUMIFS(Gögn!$I$2:$I$11876,Gögn!$F$2:$F$11876,"*"&amp;LEFT($A182,4)&amp;"*",Gögn!$A$2:$A$11876,BD$207,Gögn!$F$2:$F$11876,"*"&amp;RIGHT($A182,5)&amp;"*",Gögn!$F$2:$F$11876,"&lt;&gt;"&amp;"*"&amp;LEFT($A182,11)&amp;"*")/1000</f>
        <v>0</v>
      </c>
      <c r="BE182" s="24">
        <f>SUMIFS(Gögn!$I$2:$I$11876,Gögn!$F$2:$F$11876,"*"&amp;LEFT($A182,4)&amp;"*",Gögn!$A$2:$A$11876,BE$207,Gögn!$F$2:$F$11876,"*"&amp;RIGHT($A182,5)&amp;"*",Gögn!$F$2:$F$11876,"&lt;&gt;"&amp;"*"&amp;LEFT($A182,11)&amp;"*")/1000</f>
        <v>0</v>
      </c>
      <c r="BF182" s="24">
        <f>SUMIFS(Gögn!$I$2:$I$11876,Gögn!$F$2:$F$11876,"*"&amp;LEFT($A182,4)&amp;"*",Gögn!$A$2:$A$11876,BF$207,Gögn!$F$2:$F$11876,"*"&amp;RIGHT($A182,5)&amp;"*",Gögn!$F$2:$F$11876,"&lt;&gt;"&amp;"*"&amp;LEFT($A182,11)&amp;"*")/1000</f>
        <v>0</v>
      </c>
      <c r="BG182" s="24">
        <f>SUMIFS(Gögn!$I$2:$I$11876,Gögn!$F$2:$F$11876,"*"&amp;LEFT($A182,4)&amp;"*",Gögn!$A$2:$A$11876,BG$207,Gögn!$F$2:$F$11876,"*"&amp;RIGHT($A182,5)&amp;"*",Gögn!$F$2:$F$11876,"&lt;&gt;"&amp;"*"&amp;LEFT($A182,11)&amp;"*")/1000</f>
        <v>0</v>
      </c>
      <c r="BH182" s="24">
        <f>SUMIFS(Gögn!$I$2:$I$11876,Gögn!$F$2:$F$11876,"*"&amp;LEFT($A182,4)&amp;"*",Gögn!$A$2:$A$11876,BH$207,Gögn!$F$2:$F$11876,"*"&amp;RIGHT($A182,5)&amp;"*",Gögn!$F$2:$F$11876,"&lt;&gt;"&amp;"*"&amp;LEFT($A182,11)&amp;"*")/1000</f>
        <v>934.98400000000004</v>
      </c>
      <c r="BI182" s="24">
        <f>SUMIFS(Gögn!$I$2:$I$11876,Gögn!$F$2:$F$11876,"*"&amp;LEFT($A182,4)&amp;"*",Gögn!$A$2:$A$11876,BI$207,Gögn!$F$2:$F$11876,"*"&amp;RIGHT($A182,5)&amp;"*",Gögn!$F$2:$F$11876,"&lt;&gt;"&amp;"*"&amp;LEFT($A182,11)&amp;"*")/1000</f>
        <v>0</v>
      </c>
      <c r="BJ182" s="24">
        <f>SUMIFS(Gögn!$I$2:$I$11876,Gögn!$F$2:$F$11876,"*"&amp;LEFT($A182,4)&amp;"*",Gögn!$A$2:$A$11876,BJ$207,Gögn!$F$2:$F$11876,"*"&amp;RIGHT($A182,5)&amp;"*",Gögn!$F$2:$F$11876,"&lt;&gt;"&amp;"*"&amp;LEFT($A182,11)&amp;"*")/1000</f>
        <v>0</v>
      </c>
      <c r="BK182" s="24">
        <f>SUMIFS(Gögn!$I$2:$I$11876,Gögn!$F$2:$F$11876,"*"&amp;LEFT($A182,4)&amp;"*",Gögn!$A$2:$A$11876,BK$207,Gögn!$F$2:$F$11876,"*"&amp;RIGHT($A182,5)&amp;"*",Gögn!$F$2:$F$11876,"&lt;&gt;"&amp;"*"&amp;LEFT($A182,11)&amp;"*")/1000</f>
        <v>0</v>
      </c>
      <c r="BL182" s="24">
        <f>SUMIFS(Gögn!$I$2:$I$11876,Gögn!$F$2:$F$11876,"*"&amp;LEFT($A182,4)&amp;"*",Gögn!$A$2:$A$11876,BL$207,Gögn!$F$2:$F$11876,"*"&amp;RIGHT($A182,5)&amp;"*",Gögn!$F$2:$F$11876,"&lt;&gt;"&amp;"*"&amp;LEFT($A182,11)&amp;"*")/1000</f>
        <v>24620.424999999999</v>
      </c>
      <c r="BM182" s="24">
        <f>SUMIFS(Gögn!$I$2:$I$11876,Gögn!$F$2:$F$11876,"*"&amp;LEFT($A182,4)&amp;"*",Gögn!$A$2:$A$11876,BM$207,Gögn!$F$2:$F$11876,"*"&amp;RIGHT($A182,5)&amp;"*",Gögn!$F$2:$F$11876,"&lt;&gt;"&amp;"*"&amp;LEFT($A182,11)&amp;"*")/1000</f>
        <v>0</v>
      </c>
      <c r="BN182" s="24">
        <f>SUMIFS(Gögn!$I$2:$I$11876,Gögn!$F$2:$F$11876,"*"&amp;LEFT($A182,4)&amp;"*",Gögn!$A$2:$A$11876,BN$207,Gögn!$F$2:$F$11876,"*"&amp;RIGHT($A182,5)&amp;"*",Gögn!$F$2:$F$11876,"&lt;&gt;"&amp;"*"&amp;LEFT($A182,11)&amp;"*")/1000</f>
        <v>0</v>
      </c>
      <c r="BO182" s="24">
        <f>SUMIFS(Gögn!$I$2:$I$11876,Gögn!$F$2:$F$11876,"*"&amp;LEFT($A182,4)&amp;"*",Gögn!$A$2:$A$11876,BO$207,Gögn!$F$2:$F$11876,"*"&amp;RIGHT($A182,5)&amp;"*",Gögn!$F$2:$F$11876,"&lt;&gt;"&amp;"*"&amp;LEFT($A182,11)&amp;"*")/1000</f>
        <v>0</v>
      </c>
      <c r="BP182" s="24">
        <f>SUMIFS(Gögn!$I$2:$I$11876,Gögn!$F$2:$F$11876,"*"&amp;LEFT($A182,4)&amp;"*",Gögn!$A$2:$A$11876,BP$207,Gögn!$F$2:$F$11876,"*"&amp;RIGHT($A182,5)&amp;"*",Gögn!$F$2:$F$11876,"&lt;&gt;"&amp;"*"&amp;LEFT($A182,11)&amp;"*")/1000</f>
        <v>0</v>
      </c>
      <c r="BQ182" s="24">
        <f>SUMIFS(Gögn!$I$2:$I$11876,Gögn!$F$2:$F$11876,"*"&amp;LEFT($A182,4)&amp;"*",Gögn!$A$2:$A$11876,BQ$207,Gögn!$F$2:$F$11876,"*"&amp;RIGHT($A182,5)&amp;"*",Gögn!$F$2:$F$11876,"&lt;&gt;"&amp;"*"&amp;LEFT($A182,11)&amp;"*")/1000</f>
        <v>0</v>
      </c>
      <c r="BR182" s="24">
        <f>SUMIFS(Gögn!$I$2:$I$11876,Gögn!$F$2:$F$11876,"*"&amp;LEFT($A182,4)&amp;"*",Gögn!$A$2:$A$11876,BR$207,Gögn!$F$2:$F$11876,"*"&amp;RIGHT($A182,5)&amp;"*",Gögn!$F$2:$F$11876,"&lt;&gt;"&amp;"*"&amp;LEFT($A182,11)&amp;"*")/1000</f>
        <v>0</v>
      </c>
      <c r="BS182" s="24">
        <f>SUMIFS(Gögn!$I$2:$I$11876,Gögn!$F$2:$F$11876,"*"&amp;LEFT($A182,4)&amp;"*",Gögn!$A$2:$A$11876,BS$207,Gögn!$F$2:$F$11876,"*"&amp;RIGHT($A182,5)&amp;"*",Gögn!$F$2:$F$11876,"&lt;&gt;"&amp;"*"&amp;LEFT($A182,11)&amp;"*")/1000</f>
        <v>0</v>
      </c>
      <c r="BT182" s="24">
        <f>SUMIFS(Gögn!$I$2:$I$11876,Gögn!$F$2:$F$11876,"*"&amp;LEFT($A182,4)&amp;"*",Gögn!$A$2:$A$11876,BT$207,Gögn!$F$2:$F$11876,"*"&amp;RIGHT($A182,5)&amp;"*",Gögn!$F$2:$F$11876,"&lt;&gt;"&amp;"*"&amp;LEFT($A182,11)&amp;"*")/1000</f>
        <v>0</v>
      </c>
      <c r="BU182" s="24">
        <f>SUMIFS(Gögn!$I$2:$I$11876,Gögn!$F$2:$F$11876,"*"&amp;LEFT($A182,4)&amp;"*",Gögn!$A$2:$A$11876,BU$207,Gögn!$F$2:$F$11876,"*"&amp;RIGHT($A182,5)&amp;"*",Gögn!$F$2:$F$11876,"&lt;&gt;"&amp;"*"&amp;LEFT($A182,11)&amp;"*")/1000</f>
        <v>0</v>
      </c>
      <c r="BV182" s="24">
        <f>SUMIFS(Gögn!$I$2:$I$11876,Gögn!$F$2:$F$11876,"*"&amp;LEFT($A182,4)&amp;"*",Gögn!$A$2:$A$11876,BV$207,Gögn!$F$2:$F$11876,"*"&amp;RIGHT($A182,5)&amp;"*",Gögn!$F$2:$F$11876,"&lt;&gt;"&amp;"*"&amp;LEFT($A182,11)&amp;"*")/1000</f>
        <v>0</v>
      </c>
      <c r="BW182" s="24">
        <f>SUMIFS(Gögn!$I$2:$I$11876,Gögn!$F$2:$F$11876,"*"&amp;LEFT($A182,4)&amp;"*",Gögn!$A$2:$A$11876,BW$207,Gögn!$F$2:$F$11876,"*"&amp;RIGHT($A182,5)&amp;"*",Gögn!$F$2:$F$11876,"&lt;&gt;"&amp;"*"&amp;LEFT($A182,11)&amp;"*")/1000</f>
        <v>0</v>
      </c>
      <c r="BX182" s="24">
        <f>SUMIFS(Gögn!$I$2:$I$11876,Gögn!$F$2:$F$11876,"*"&amp;LEFT($A182,4)&amp;"*",Gögn!$A$2:$A$11876,BX$207,Gögn!$F$2:$F$11876,"*"&amp;RIGHT($A182,5)&amp;"*",Gögn!$F$2:$F$11876,"&lt;&gt;"&amp;"*"&amp;LEFT($A182,11)&amp;"*")/1000</f>
        <v>0</v>
      </c>
      <c r="BY182" s="24">
        <f>SUMIFS(Gögn!$I$2:$I$11876,Gögn!$F$2:$F$11876,"*"&amp;LEFT($A182,4)&amp;"*",Gögn!$A$2:$A$11876,BY$207,Gögn!$F$2:$F$11876,"*"&amp;RIGHT($A182,5)&amp;"*",Gögn!$F$2:$F$11876,"&lt;&gt;"&amp;"*"&amp;LEFT($A182,11)&amp;"*")/1000</f>
        <v>0</v>
      </c>
      <c r="BZ182" s="24">
        <f>SUMIFS(Gögn!$I$2:$I$11876,Gögn!$F$2:$F$11876,"*"&amp;LEFT($A182,4)&amp;"*",Gögn!$A$2:$A$11876,BZ$207,Gögn!$F$2:$F$11876,"*"&amp;RIGHT($A182,5)&amp;"*",Gögn!$F$2:$F$11876,"&lt;&gt;"&amp;"*"&amp;LEFT($A182,11)&amp;"*")/1000</f>
        <v>0</v>
      </c>
      <c r="CA182" s="24">
        <f>SUMIFS(Gögn!$I$2:$I$11876,Gögn!$F$2:$F$11876,"*"&amp;LEFT($A182,4)&amp;"*",Gögn!$A$2:$A$11876,CA$207,Gögn!$F$2:$F$11876,"*"&amp;RIGHT($A182,5)&amp;"*",Gögn!$F$2:$F$11876,"&lt;&gt;"&amp;"*"&amp;LEFT($A182,11)&amp;"*")/1000</f>
        <v>0</v>
      </c>
      <c r="CB182" s="24">
        <f>SUMIFS(Gögn!$I$2:$I$11876,Gögn!$F$2:$F$11876,"*"&amp;LEFT($A182,4)&amp;"*",Gögn!$A$2:$A$11876,CB$207,Gögn!$F$2:$F$11876,"*"&amp;RIGHT($A182,5)&amp;"*",Gögn!$F$2:$F$11876,"&lt;&gt;"&amp;"*"&amp;LEFT($A182,11)&amp;"*")/1000</f>
        <v>0</v>
      </c>
      <c r="CC182" s="24">
        <f>SUMIFS(Gögn!$I$2:$I$11876,Gögn!$F$2:$F$11876,"*"&amp;LEFT($A182,4)&amp;"*",Gögn!$A$2:$A$11876,CC$207,Gögn!$F$2:$F$11876,"*"&amp;RIGHT($A182,5)&amp;"*",Gögn!$F$2:$F$11876,"&lt;&gt;"&amp;"*"&amp;LEFT($A182,11)&amp;"*")/1000</f>
        <v>0</v>
      </c>
      <c r="CD182" s="24">
        <f>SUMIFS(Gögn!$I$2:$I$11876,Gögn!$F$2:$F$11876,"*"&amp;LEFT($A182,4)&amp;"*",Gögn!$A$2:$A$11876,CD$207,Gögn!$F$2:$F$11876,"*"&amp;RIGHT($A182,5)&amp;"*",Gögn!$F$2:$F$11876,"&lt;&gt;"&amp;"*"&amp;LEFT($A182,11)&amp;"*")/1000</f>
        <v>0</v>
      </c>
    </row>
    <row r="183" spans="1:82" ht="15" customHeight="1">
      <c r="A183" s="5" t="s">
        <v>449</v>
      </c>
      <c r="B183" s="5"/>
      <c r="C183" s="25" t="s">
        <v>323</v>
      </c>
      <c r="D183" s="22">
        <f t="shared" si="88"/>
        <v>58900.916000000005</v>
      </c>
      <c r="E183" s="22">
        <f>SUMIFS(Gögn!$I$2:$I$11876,Gögn!$F$2:$F$11876,"*"&amp;LEFT($A183,4)&amp;"*",Gögn!$A$2:$A$11876,E$207,Gögn!$F$2:$F$11876,"*"&amp;RIGHT($A183,5)&amp;"*")/1000</f>
        <v>1149.539</v>
      </c>
      <c r="F183" s="22">
        <f>SUMIFS(Gögn!$I$2:$I$11876,Gögn!$F$2:$F$11876,"*"&amp;LEFT($A183,4)&amp;"*",Gögn!$A$2:$A$11876,F$207,Gögn!$F$2:$F$11876,"*"&amp;RIGHT($A183,5)&amp;"*")/1000</f>
        <v>2534.7669999999998</v>
      </c>
      <c r="G183" s="22">
        <f>SUMIFS(Gögn!$I$2:$I$11876,Gögn!$F$2:$F$11876,"*"&amp;LEFT($A183,4)&amp;"*",Gögn!$A$2:$A$11876,G$207,Gögn!$F$2:$F$11876,"*"&amp;RIGHT($A183,5)&amp;"*")/1000</f>
        <v>1096.847</v>
      </c>
      <c r="H183" s="22">
        <f>SUMIFS(Gögn!$I$2:$I$11876,Gögn!$F$2:$F$11876,"*"&amp;LEFT($A183,4)&amp;"*",Gögn!$A$2:$A$11876,H$207,Gögn!$F$2:$F$11876,"*"&amp;RIGHT($A183,5)&amp;"*")/1000</f>
        <v>9.0370000000000008</v>
      </c>
      <c r="I183" s="22">
        <f>SUMIFS(Gögn!$I$2:$I$11876,Gögn!$F$2:$F$11876,"*"&amp;LEFT($A183,4)&amp;"*",Gögn!$A$2:$A$11876,I$207,Gögn!$F$2:$F$11876,"*"&amp;RIGHT($A183,5)&amp;"*")/1000</f>
        <v>0</v>
      </c>
      <c r="J183" s="22">
        <f>SUMIFS(Gögn!$I$2:$I$11876,Gögn!$F$2:$F$11876,"*"&amp;LEFT($A183,4)&amp;"*",Gögn!$A$2:$A$11876,J$207,Gögn!$F$2:$F$11876,"*"&amp;RIGHT($A183,5)&amp;"*")/1000</f>
        <v>55.984999999999999</v>
      </c>
      <c r="K183" s="22">
        <f>SUMIFS(Gögn!$I$2:$I$11876,Gögn!$F$2:$F$11876,"*"&amp;LEFT($A183,4)&amp;"*",Gögn!$A$2:$A$11876,K$207,Gögn!$F$2:$F$11876,"*"&amp;RIGHT($A183,5)&amp;"*")/1000</f>
        <v>13.557</v>
      </c>
      <c r="L183" s="22">
        <f>SUMIFS(Gögn!$I$2:$I$11876,Gögn!$F$2:$F$11876,"*"&amp;LEFT($A183,4)&amp;"*",Gögn!$A$2:$A$11876,L$207,Gögn!$F$2:$F$11876,"*"&amp;RIGHT($A183,5)&amp;"*")/1000</f>
        <v>27</v>
      </c>
      <c r="M183" s="22">
        <f>SUMIFS(Gögn!$I$2:$I$11876,Gögn!$F$2:$F$11876,"*"&amp;LEFT($A183,4)&amp;"*",Gögn!$A$2:$A$11876,M$207,Gögn!$F$2:$F$11876,"*"&amp;RIGHT($A183,5)&amp;"*")/1000</f>
        <v>1156</v>
      </c>
      <c r="N183" s="22">
        <f>SUMIFS(Gögn!$I$2:$I$11876,Gögn!$F$2:$F$11876,"*"&amp;LEFT($A183,4)&amp;"*",Gögn!$A$2:$A$11876,N$207,Gögn!$F$2:$F$11876,"*"&amp;RIGHT($A183,5)&amp;"*")/1000</f>
        <v>406</v>
      </c>
      <c r="O183" s="22">
        <f>SUMIFS(Gögn!$I$2:$I$11876,Gögn!$F$2:$F$11876,"*"&amp;LEFT($A183,4)&amp;"*",Gögn!$A$2:$A$11876,O$207,Gögn!$F$2:$F$11876,"*"&amp;RIGHT($A183,5)&amp;"*")/1000</f>
        <v>1182</v>
      </c>
      <c r="P183" s="22">
        <f>SUMIFS(Gögn!$I$2:$I$11876,Gögn!$F$2:$F$11876,"*"&amp;LEFT($A183,4)&amp;"*",Gögn!$A$2:$A$11876,P$207,Gögn!$F$2:$F$11876,"*"&amp;RIGHT($A183,5)&amp;"*")/1000</f>
        <v>1827</v>
      </c>
      <c r="Q183" s="22">
        <f>SUMIFS(Gögn!$I$2:$I$11876,Gögn!$F$2:$F$11876,"*"&amp;LEFT($A183,4)&amp;"*",Gögn!$A$2:$A$11876,Q$207,Gögn!$F$2:$F$11876,"*"&amp;RIGHT($A183,5)&amp;"*")/1000</f>
        <v>1466</v>
      </c>
      <c r="R183" s="22">
        <f>SUMIFS(Gögn!$I$2:$I$11876,Gögn!$F$2:$F$11876,"*"&amp;LEFT($A183,4)&amp;"*",Gögn!$A$2:$A$11876,R$207,Gögn!$F$2:$F$11876,"*"&amp;RIGHT($A183,5)&amp;"*")/1000</f>
        <v>0</v>
      </c>
      <c r="S183" s="22">
        <f>SUMIFS(Gögn!$I$2:$I$11876,Gögn!$F$2:$F$11876,"*"&amp;LEFT($A183,4)&amp;"*",Gögn!$A$2:$A$11876,S$207,Gögn!$F$2:$F$11876,"*"&amp;RIGHT($A183,5)&amp;"*")/1000</f>
        <v>249.73699999999999</v>
      </c>
      <c r="T183" s="22">
        <f>SUMIFS(Gögn!$I$2:$I$11876,Gögn!$F$2:$F$11876,"*"&amp;LEFT($A183,4)&amp;"*",Gögn!$A$2:$A$11876,T$207,Gögn!$F$2:$F$11876,"*"&amp;RIGHT($A183,5)&amp;"*")/1000</f>
        <v>0</v>
      </c>
      <c r="U183" s="22">
        <f>SUMIFS(Gögn!$I$2:$I$11876,Gögn!$F$2:$F$11876,"*"&amp;LEFT($A183,4)&amp;"*",Gögn!$A$2:$A$11876,U$207,Gögn!$F$2:$F$11876,"*"&amp;RIGHT($A183,5)&amp;"*")/1000</f>
        <v>555.62400000000002</v>
      </c>
      <c r="V183" s="22">
        <f>SUMIFS(Gögn!$I$2:$I$11876,Gögn!$F$2:$F$11876,"*"&amp;LEFT($A183,4)&amp;"*",Gögn!$A$2:$A$11876,V$207,Gögn!$F$2:$F$11876,"*"&amp;RIGHT($A183,5)&amp;"*")/1000</f>
        <v>9.5</v>
      </c>
      <c r="W183" s="22">
        <f>SUMIFS(Gögn!$I$2:$I$11876,Gögn!$F$2:$F$11876,"*"&amp;LEFT($A183,4)&amp;"*",Gögn!$A$2:$A$11876,W$207,Gögn!$F$2:$F$11876,"*"&amp;RIGHT($A183,5)&amp;"*")/1000</f>
        <v>105.428</v>
      </c>
      <c r="X183" s="22">
        <f>SUMIFS(Gögn!$I$2:$I$11876,Gögn!$F$2:$F$11876,"*"&amp;LEFT($A183,4)&amp;"*",Gögn!$A$2:$A$11876,X$207,Gögn!$F$2:$F$11876,"*"&amp;RIGHT($A183,5)&amp;"*")/1000</f>
        <v>0</v>
      </c>
      <c r="Y183" s="22">
        <f>SUMIFS(Gögn!$I$2:$I$11876,Gögn!$F$2:$F$11876,"*"&amp;LEFT($A183,4)&amp;"*",Gögn!$A$2:$A$11876,Y$207,Gögn!$F$2:$F$11876,"*"&amp;RIGHT($A183,5)&amp;"*")/1000</f>
        <v>9650</v>
      </c>
      <c r="Z183" s="22">
        <f>SUMIFS(Gögn!$I$2:$I$11876,Gögn!$F$2:$F$11876,"*"&amp;LEFT($A183,4)&amp;"*",Gögn!$A$2:$A$11876,Z$207,Gögn!$F$2:$F$11876,"*"&amp;RIGHT($A183,5)&amp;"*")/1000</f>
        <v>2253</v>
      </c>
      <c r="AA183" s="22">
        <f>SUMIFS(Gögn!$I$2:$I$11876,Gögn!$F$2:$F$11876,"*"&amp;LEFT($A183,4)&amp;"*",Gögn!$A$2:$A$11876,AA$207,Gögn!$F$2:$F$11876,"*"&amp;RIGHT($A183,5)&amp;"*")/1000</f>
        <v>3634</v>
      </c>
      <c r="AB183" s="22">
        <f>SUMIFS(Gögn!$I$2:$I$11876,Gögn!$F$2:$F$11876,"*"&amp;LEFT($A183,4)&amp;"*",Gögn!$A$2:$A$11876,AB$207,Gögn!$F$2:$F$11876,"*"&amp;RIGHT($A183,5)&amp;"*")/1000</f>
        <v>786</v>
      </c>
      <c r="AC183" s="22">
        <f>SUMIFS(Gögn!$I$2:$I$11876,Gögn!$F$2:$F$11876,"*"&amp;LEFT($A183,4)&amp;"*",Gögn!$A$2:$A$11876,AC$207,Gögn!$F$2:$F$11876,"*"&amp;RIGHT($A183,5)&amp;"*")/1000</f>
        <v>0</v>
      </c>
      <c r="AD183" s="22">
        <f>SUMIFS(Gögn!$I$2:$I$11876,Gögn!$F$2:$F$11876,"*"&amp;LEFT($A183,4)&amp;"*",Gögn!$A$2:$A$11876,AD$207,Gögn!$F$2:$F$11876,"*"&amp;RIGHT($A183,5)&amp;"*")/1000</f>
        <v>1063.635</v>
      </c>
      <c r="AE183" s="22">
        <f>SUMIFS(Gögn!$I$2:$I$11876,Gögn!$F$2:$F$11876,"*"&amp;LEFT($A183,4)&amp;"*",Gögn!$A$2:$A$11876,AE$207,Gögn!$F$2:$F$11876,"*"&amp;RIGHT($A183,5)&amp;"*")/1000</f>
        <v>680.81200000000001</v>
      </c>
      <c r="AF183" s="22">
        <f>SUMIFS(Gögn!$I$2:$I$11876,Gögn!$F$2:$F$11876,"*"&amp;LEFT($A183,4)&amp;"*",Gögn!$A$2:$A$11876,AF$207,Gögn!$F$2:$F$11876,"*"&amp;RIGHT($A183,5)&amp;"*")/1000</f>
        <v>0</v>
      </c>
      <c r="AG183" s="22">
        <f>SUMIFS(Gögn!$I$2:$I$11876,Gögn!$F$2:$F$11876,"*"&amp;LEFT($A183,4)&amp;"*",Gögn!$A$2:$A$11876,AG$207,Gögn!$F$2:$F$11876,"*"&amp;RIGHT($A183,5)&amp;"*")/1000</f>
        <v>871.49699999999996</v>
      </c>
      <c r="AH183" s="22">
        <f>SUMIFS(Gögn!$I$2:$I$11876,Gögn!$F$2:$F$11876,"*"&amp;LEFT($A183,4)&amp;"*",Gögn!$A$2:$A$11876,AH$207,Gögn!$F$2:$F$11876,"*"&amp;RIGHT($A183,5)&amp;"*")/1000</f>
        <v>1020.734</v>
      </c>
      <c r="AI183" s="22">
        <f>SUMIFS(Gögn!$I$2:$I$11876,Gögn!$F$2:$F$11876,"*"&amp;LEFT($A183,4)&amp;"*",Gögn!$A$2:$A$11876,AI$207,Gögn!$F$2:$F$11876,"*"&amp;RIGHT($A183,5)&amp;"*")/1000</f>
        <v>0</v>
      </c>
      <c r="AJ183" s="22">
        <f>SUMIFS(Gögn!$I$2:$I$11876,Gögn!$F$2:$F$11876,"*"&amp;LEFT($A183,4)&amp;"*",Gögn!$A$2:$A$11876,AJ$207,Gögn!$F$2:$F$11876,"*"&amp;RIGHT($A183,5)&amp;"*")/1000</f>
        <v>0</v>
      </c>
      <c r="AK183" s="22">
        <f>SUMIFS(Gögn!$I$2:$I$11876,Gögn!$F$2:$F$11876,"*"&amp;LEFT($A183,4)&amp;"*",Gögn!$A$2:$A$11876,AK$207,Gögn!$F$2:$F$11876,"*"&amp;RIGHT($A183,5)&amp;"*")/1000</f>
        <v>205.18799999999999</v>
      </c>
      <c r="AL183" s="22">
        <f>SUMIFS(Gögn!$I$2:$I$11876,Gögn!$F$2:$F$11876,"*"&amp;LEFT($A183,4)&amp;"*",Gögn!$A$2:$A$11876,AL$207,Gögn!$F$2:$F$11876,"*"&amp;RIGHT($A183,5)&amp;"*")/1000</f>
        <v>1866.73</v>
      </c>
      <c r="AM183" s="22">
        <f>SUMIFS(Gögn!$I$2:$I$11876,Gögn!$F$2:$F$11876,"*"&amp;LEFT($A183,4)&amp;"*",Gögn!$A$2:$A$11876,AM$207,Gögn!$F$2:$F$11876,"*"&amp;RIGHT($A183,5)&amp;"*")/1000</f>
        <v>2779.5949999999998</v>
      </c>
      <c r="AN183" s="22">
        <f>SUMIFS(Gögn!$I$2:$I$11876,Gögn!$F$2:$F$11876,"*"&amp;LEFT($A183,4)&amp;"*",Gögn!$A$2:$A$11876,AN$207,Gögn!$F$2:$F$11876,"*"&amp;RIGHT($A183,5)&amp;"*")/1000</f>
        <v>4108.2700000000004</v>
      </c>
      <c r="AO183" s="22">
        <f>SUMIFS(Gögn!$I$2:$I$11876,Gögn!$F$2:$F$11876,"*"&amp;LEFT($A183,4)&amp;"*",Gögn!$A$2:$A$11876,AO$207,Gögn!$F$2:$F$11876,"*"&amp;RIGHT($A183,5)&amp;"*")/1000</f>
        <v>2863.04</v>
      </c>
      <c r="AP183" s="22">
        <f>SUMIFS(Gögn!$I$2:$I$11876,Gögn!$F$2:$F$11876,"*"&amp;LEFT($A183,4)&amp;"*",Gögn!$A$2:$A$11876,AP$207,Gögn!$F$2:$F$11876,"*"&amp;RIGHT($A183,5)&amp;"*")/1000</f>
        <v>31.997</v>
      </c>
      <c r="AQ183" s="22">
        <f>SUMIFS(Gögn!$I$2:$I$11876,Gögn!$F$2:$F$11876,"*"&amp;LEFT($A183,4)&amp;"*",Gögn!$A$2:$A$11876,AQ$207,Gögn!$F$2:$F$11876,"*"&amp;RIGHT($A183,5)&amp;"*")/1000</f>
        <v>2108.239</v>
      </c>
      <c r="AR183" s="22">
        <f>SUMIFS(Gögn!$I$2:$I$11876,Gögn!$F$2:$F$11876,"*"&amp;LEFT($A183,4)&amp;"*",Gögn!$A$2:$A$11876,AR$207,Gögn!$F$2:$F$11876,"*"&amp;RIGHT($A183,5)&amp;"*")/1000</f>
        <v>1578.826</v>
      </c>
      <c r="AS183" s="22">
        <f>SUMIFS(Gögn!$I$2:$I$11876,Gögn!$F$2:$F$11876,"*"&amp;LEFT($A183,4)&amp;"*",Gögn!$A$2:$A$11876,AS$207,Gögn!$F$2:$F$11876,"*"&amp;RIGHT($A183,5)&amp;"*")/1000</f>
        <v>1379.6659999999999</v>
      </c>
      <c r="AT183" s="22">
        <f>SUMIFS(Gögn!$I$2:$I$11876,Gögn!$F$2:$F$11876,"*"&amp;LEFT($A183,4)&amp;"*",Gögn!$A$2:$A$11876,AT$207,Gögn!$F$2:$F$11876,"*"&amp;RIGHT($A183,5)&amp;"*")/1000</f>
        <v>915.65599999999995</v>
      </c>
      <c r="AU183" s="22">
        <f>SUMIFS(Gögn!$I$2:$I$11876,Gögn!$F$2:$F$11876,"*"&amp;LEFT($A183,4)&amp;"*",Gögn!$A$2:$A$11876,AU$207,Gögn!$F$2:$F$11876,"*"&amp;RIGHT($A183,5)&amp;"*")/1000</f>
        <v>36.055999999999997</v>
      </c>
      <c r="AV183" s="22">
        <f>SUMIFS(Gögn!$I$2:$I$11876,Gögn!$F$2:$F$11876,"*"&amp;LEFT($A183,4)&amp;"*",Gögn!$A$2:$A$11876,AV$207,Gögn!$F$2:$F$11876,"*"&amp;RIGHT($A183,5)&amp;"*")/1000</f>
        <v>0</v>
      </c>
      <c r="AW183" s="22">
        <f>SUMIFS(Gögn!$I$2:$I$11876,Gögn!$F$2:$F$11876,"*"&amp;LEFT($A183,4)&amp;"*",Gögn!$A$2:$A$11876,AW$207,Gögn!$F$2:$F$11876,"*"&amp;RIGHT($A183,5)&amp;"*")/1000</f>
        <v>597.26099999999997</v>
      </c>
      <c r="AX183" s="22">
        <f>SUMIFS(Gögn!$I$2:$I$11876,Gögn!$F$2:$F$11876,"*"&amp;LEFT($A183,4)&amp;"*",Gögn!$A$2:$A$11876,AX$207,Gögn!$F$2:$F$11876,"*"&amp;RIGHT($A183,5)&amp;"*")/1000</f>
        <v>0</v>
      </c>
      <c r="AY183" s="22">
        <f>SUMIFS(Gögn!$I$2:$I$11876,Gögn!$F$2:$F$11876,"*"&amp;LEFT($A183,4)&amp;"*",Gögn!$A$2:$A$11876,AY$207,Gögn!$F$2:$F$11876,"*"&amp;RIGHT($A183,5)&amp;"*")/1000</f>
        <v>1563.5260000000001</v>
      </c>
      <c r="AZ183" s="22">
        <f>SUMIFS(Gögn!$I$2:$I$11876,Gögn!$F$2:$F$11876,"*"&amp;LEFT($A183,4)&amp;"*",Gögn!$A$2:$A$11876,AZ$207,Gögn!$F$2:$F$11876,"*"&amp;RIGHT($A183,5)&amp;"*")/1000</f>
        <v>31.677</v>
      </c>
      <c r="BA183" s="22">
        <f>SUMIFS(Gögn!$I$2:$I$11876,Gögn!$F$2:$F$11876,"*"&amp;LEFT($A183,4)&amp;"*",Gögn!$A$2:$A$11876,BA$207,Gögn!$F$2:$F$11876,"*"&amp;RIGHT($A183,5)&amp;"*")/1000</f>
        <v>23.574000000000002</v>
      </c>
      <c r="BB183" s="22">
        <f>SUMIFS(Gögn!$I$2:$I$11876,Gögn!$F$2:$F$11876,"*"&amp;LEFT($A183,4)&amp;"*",Gögn!$A$2:$A$11876,BB$207,Gögn!$F$2:$F$11876,"*"&amp;RIGHT($A183,5)&amp;"*")/1000</f>
        <v>0</v>
      </c>
      <c r="BC183" s="22">
        <f>SUMIFS(Gögn!$I$2:$I$11876,Gögn!$F$2:$F$11876,"*"&amp;LEFT($A183,4)&amp;"*",Gögn!$A$2:$A$11876,BC$207,Gögn!$F$2:$F$11876,"*"&amp;RIGHT($A183,5)&amp;"*")/1000</f>
        <v>0</v>
      </c>
      <c r="BD183" s="22">
        <f>SUMIFS(Gögn!$I$2:$I$11876,Gögn!$F$2:$F$11876,"*"&amp;LEFT($A183,4)&amp;"*",Gögn!$A$2:$A$11876,BD$207,Gögn!$F$2:$F$11876,"*"&amp;RIGHT($A183,5)&amp;"*")/1000</f>
        <v>0</v>
      </c>
      <c r="BE183" s="22">
        <f>SUMIFS(Gögn!$I$2:$I$11876,Gögn!$F$2:$F$11876,"*"&amp;LEFT($A183,4)&amp;"*",Gögn!$A$2:$A$11876,BE$207,Gögn!$F$2:$F$11876,"*"&amp;RIGHT($A183,5)&amp;"*")/1000</f>
        <v>1198.9680000000001</v>
      </c>
      <c r="BF183" s="22">
        <f>SUMIFS(Gögn!$I$2:$I$11876,Gögn!$F$2:$F$11876,"*"&amp;LEFT($A183,4)&amp;"*",Gögn!$A$2:$A$11876,BF$207,Gögn!$F$2:$F$11876,"*"&amp;RIGHT($A183,5)&amp;"*")/1000</f>
        <v>470.84</v>
      </c>
      <c r="BG183" s="22">
        <f>SUMIFS(Gögn!$I$2:$I$11876,Gögn!$F$2:$F$11876,"*"&amp;LEFT($A183,4)&amp;"*",Gögn!$A$2:$A$11876,BG$207,Gögn!$F$2:$F$11876,"*"&amp;RIGHT($A183,5)&amp;"*")/1000</f>
        <v>0</v>
      </c>
      <c r="BH183" s="22">
        <f>SUMIFS(Gögn!$I$2:$I$11876,Gögn!$F$2:$F$11876,"*"&amp;LEFT($A183,4)&amp;"*",Gögn!$A$2:$A$11876,BH$207,Gögn!$F$2:$F$11876,"*"&amp;RIGHT($A183,5)&amp;"*")/1000</f>
        <v>552.23199999999997</v>
      </c>
      <c r="BI183" s="22">
        <f>SUMIFS(Gögn!$I$2:$I$11876,Gögn!$F$2:$F$11876,"*"&amp;LEFT($A183,4)&amp;"*",Gögn!$A$2:$A$11876,BI$207,Gögn!$F$2:$F$11876,"*"&amp;RIGHT($A183,5)&amp;"*")/1000</f>
        <v>985.09900000000005</v>
      </c>
      <c r="BJ183" s="22">
        <f>SUMIFS(Gögn!$I$2:$I$11876,Gögn!$F$2:$F$11876,"*"&amp;LEFT($A183,4)&amp;"*",Gögn!$A$2:$A$11876,BJ$207,Gögn!$F$2:$F$11876,"*"&amp;RIGHT($A183,5)&amp;"*")/1000</f>
        <v>639.30499999999995</v>
      </c>
      <c r="BK183" s="22">
        <f>SUMIFS(Gögn!$I$2:$I$11876,Gögn!$F$2:$F$11876,"*"&amp;LEFT($A183,4)&amp;"*",Gögn!$A$2:$A$11876,BK$207,Gögn!$F$2:$F$11876,"*"&amp;RIGHT($A183,5)&amp;"*")/1000</f>
        <v>51.307000000000002</v>
      </c>
      <c r="BL183" s="22">
        <f>SUMIFS(Gögn!$I$2:$I$11876,Gögn!$F$2:$F$11876,"*"&amp;LEFT($A183,4)&amp;"*",Gögn!$A$2:$A$11876,BL$207,Gögn!$F$2:$F$11876,"*"&amp;RIGHT($A183,5)&amp;"*")/1000</f>
        <v>1000.697</v>
      </c>
      <c r="BM183" s="22">
        <f>SUMIFS(Gögn!$I$2:$I$11876,Gögn!$F$2:$F$11876,"*"&amp;LEFT($A183,4)&amp;"*",Gögn!$A$2:$A$11876,BM$207,Gögn!$F$2:$F$11876,"*"&amp;RIGHT($A183,5)&amp;"*")/1000</f>
        <v>0</v>
      </c>
      <c r="BN183" s="22">
        <f>SUMIFS(Gögn!$I$2:$I$11876,Gögn!$F$2:$F$11876,"*"&amp;LEFT($A183,4)&amp;"*",Gögn!$A$2:$A$11876,BN$207,Gögn!$F$2:$F$11876,"*"&amp;RIGHT($A183,5)&amp;"*")/1000</f>
        <v>0</v>
      </c>
      <c r="BO183" s="22">
        <f>SUMIFS(Gögn!$I$2:$I$11876,Gögn!$F$2:$F$11876,"*"&amp;LEFT($A183,4)&amp;"*",Gögn!$A$2:$A$11876,BO$207,Gögn!$F$2:$F$11876,"*"&amp;RIGHT($A183,5)&amp;"*")/1000</f>
        <v>0</v>
      </c>
      <c r="BP183" s="22">
        <f>SUMIFS(Gögn!$I$2:$I$11876,Gögn!$F$2:$F$11876,"*"&amp;LEFT($A183,4)&amp;"*",Gögn!$A$2:$A$11876,BP$207,Gögn!$F$2:$F$11876,"*"&amp;RIGHT($A183,5)&amp;"*")/1000</f>
        <v>14.644</v>
      </c>
      <c r="BQ183" s="22">
        <f>SUMIFS(Gögn!$I$2:$I$11876,Gögn!$F$2:$F$11876,"*"&amp;LEFT($A183,4)&amp;"*",Gögn!$A$2:$A$11876,BQ$207,Gögn!$F$2:$F$11876,"*"&amp;RIGHT($A183,5)&amp;"*")/1000</f>
        <v>12.148999999999999</v>
      </c>
      <c r="BR183" s="22">
        <f>SUMIFS(Gögn!$I$2:$I$11876,Gögn!$F$2:$F$11876,"*"&amp;LEFT($A183,4)&amp;"*",Gögn!$A$2:$A$11876,BR$207,Gögn!$F$2:$F$11876,"*"&amp;RIGHT($A183,5)&amp;"*")/1000</f>
        <v>18.891999999999999</v>
      </c>
      <c r="BS183" s="22">
        <f>SUMIFS(Gögn!$I$2:$I$11876,Gögn!$F$2:$F$11876,"*"&amp;LEFT($A183,4)&amp;"*",Gögn!$A$2:$A$11876,BS$207,Gögn!$F$2:$F$11876,"*"&amp;RIGHT($A183,5)&amp;"*")/1000</f>
        <v>0</v>
      </c>
      <c r="BT183" s="22">
        <f>SUMIFS(Gögn!$I$2:$I$11876,Gögn!$F$2:$F$11876,"*"&amp;LEFT($A183,4)&amp;"*",Gögn!$A$2:$A$11876,BT$207,Gögn!$F$2:$F$11876,"*"&amp;RIGHT($A183,5)&amp;"*")/1000</f>
        <v>0</v>
      </c>
      <c r="BU183" s="22">
        <f>SUMIFS(Gögn!$I$2:$I$11876,Gögn!$F$2:$F$11876,"*"&amp;LEFT($A183,4)&amp;"*",Gögn!$A$2:$A$11876,BU$207,Gögn!$F$2:$F$11876,"*"&amp;RIGHT($A183,5)&amp;"*")/1000</f>
        <v>0</v>
      </c>
      <c r="BV183" s="22">
        <f>SUMIFS(Gögn!$I$2:$I$11876,Gögn!$F$2:$F$11876,"*"&amp;LEFT($A183,4)&amp;"*",Gögn!$A$2:$A$11876,BV$207,Gögn!$F$2:$F$11876,"*"&amp;RIGHT($A183,5)&amp;"*")/1000</f>
        <v>0</v>
      </c>
      <c r="BW183" s="22">
        <f>SUMIFS(Gögn!$I$2:$I$11876,Gögn!$F$2:$F$11876,"*"&amp;LEFT($A183,4)&amp;"*",Gögn!$A$2:$A$11876,BW$207,Gögn!$F$2:$F$11876,"*"&amp;RIGHT($A183,5)&amp;"*")/1000</f>
        <v>0</v>
      </c>
      <c r="BX183" s="22">
        <f>SUMIFS(Gögn!$I$2:$I$11876,Gögn!$F$2:$F$11876,"*"&amp;LEFT($A183,4)&amp;"*",Gögn!$A$2:$A$11876,BX$207,Gögn!$F$2:$F$11876,"*"&amp;RIGHT($A183,5)&amp;"*")/1000</f>
        <v>0</v>
      </c>
      <c r="BY183" s="22">
        <f>SUMIFS(Gögn!$I$2:$I$11876,Gögn!$F$2:$F$11876,"*"&amp;LEFT($A183,4)&amp;"*",Gögn!$A$2:$A$11876,BY$207,Gögn!$F$2:$F$11876,"*"&amp;RIGHT($A183,5)&amp;"*")/1000</f>
        <v>537.05100000000004</v>
      </c>
      <c r="BZ183" s="22">
        <f>SUMIFS(Gögn!$I$2:$I$11876,Gögn!$F$2:$F$11876,"*"&amp;LEFT($A183,4)&amp;"*",Gögn!$A$2:$A$11876,BZ$207,Gögn!$F$2:$F$11876,"*"&amp;RIGHT($A183,5)&amp;"*")/1000</f>
        <v>1340.2380000000001</v>
      </c>
      <c r="CA183" s="22">
        <f>SUMIFS(Gögn!$I$2:$I$11876,Gögn!$F$2:$F$11876,"*"&amp;LEFT($A183,4)&amp;"*",Gögn!$A$2:$A$11876,CA$207,Gögn!$F$2:$F$11876,"*"&amp;RIGHT($A183,5)&amp;"*")/1000</f>
        <v>0</v>
      </c>
      <c r="CB183" s="22">
        <f>SUMIFS(Gögn!$I$2:$I$11876,Gögn!$F$2:$F$11876,"*"&amp;LEFT($A183,4)&amp;"*",Gögn!$A$2:$A$11876,CB$207,Gögn!$F$2:$F$11876,"*"&amp;RIGHT($A183,5)&amp;"*")/1000</f>
        <v>186.494</v>
      </c>
      <c r="CC183" s="22">
        <f>SUMIFS(Gögn!$I$2:$I$11876,Gögn!$F$2:$F$11876,"*"&amp;LEFT($A183,4)&amp;"*",Gögn!$A$2:$A$11876,CC$207,Gögn!$F$2:$F$11876,"*"&amp;RIGHT($A183,5)&amp;"*")/1000</f>
        <v>0</v>
      </c>
      <c r="CD183" s="22">
        <f>SUMIFS(Gögn!$I$2:$I$11876,Gögn!$F$2:$F$11876,"*"&amp;LEFT($A183,4)&amp;"*",Gögn!$A$2:$A$11876,CD$207,Gögn!$F$2:$F$11876,"*"&amp;RIGHT($A183,5)&amp;"*")/1000</f>
        <v>0</v>
      </c>
    </row>
    <row r="184" spans="1:82" ht="15" customHeight="1">
      <c r="A184" s="5" t="s">
        <v>441</v>
      </c>
      <c r="B184" s="5"/>
      <c r="C184" s="23" t="s">
        <v>306</v>
      </c>
      <c r="D184" s="24">
        <f t="shared" si="88"/>
        <v>952745.80700000003</v>
      </c>
      <c r="E184" s="24">
        <f>IF(E$8="Bayern",SUMIFS(Erl.Gögn!$H$2:$H$30,Erl.Gögn!$E$2:$E$30,$A184,Erl.Gögn!$A$2:$A$30,E$207)/1000,IF(E$8="Allianz",SUMIFS(Erl.Gögn!$H$2:$H$30,Erl.Gögn!$E$2:$E$30,$A184,Erl.Gögn!$A$2:$A$30,E$207)/1000,SUMIFS(Gögn!$I$2:$I$11876,Gögn!$F$2:$F$11876,"*"&amp;LEFT($A184,4)&amp;"*",Gögn!$A$2:$A$11876,E$207,Gögn!$F$2:$F$11876,"*"&amp;RIGHT($A184,5)&amp;"*")/1000))</f>
        <v>1797.76</v>
      </c>
      <c r="F184" s="24">
        <f>IF(F$8="Bayern",SUMIFS(Erl.Gögn!$H$2:$H$30,Erl.Gögn!$E$2:$E$30,$A184,Erl.Gögn!$A$2:$A$30,F$207)/1000,IF(F$8="Allianz",SUMIFS(Erl.Gögn!$H$2:$H$30,Erl.Gögn!$E$2:$E$30,$A184,Erl.Gögn!$A$2:$A$30,F$207)/1000,SUMIFS(Gögn!$I$2:$I$11876,Gögn!$F$2:$F$11876,"*"&amp;LEFT($A184,4)&amp;"*",Gögn!$A$2:$A$11876,F$207,Gögn!$F$2:$F$11876,"*"&amp;RIGHT($A184,5)&amp;"*")/1000))</f>
        <v>3964.1129999999998</v>
      </c>
      <c r="G184" s="24">
        <f>IF(G$8="Bayern",SUMIFS(Erl.Gögn!$H$2:$H$30,Erl.Gögn!$E$2:$E$30,$A184,Erl.Gögn!$A$2:$A$30,G$207)/1000,IF(G$8="Allianz",SUMIFS(Erl.Gögn!$H$2:$H$30,Erl.Gögn!$E$2:$E$30,$A184,Erl.Gögn!$A$2:$A$30,G$207)/1000,SUMIFS(Gögn!$I$2:$I$11876,Gögn!$F$2:$F$11876,"*"&amp;LEFT($A184,4)&amp;"*",Gögn!$A$2:$A$11876,G$207,Gögn!$F$2:$F$11876,"*"&amp;RIGHT($A184,5)&amp;"*")/1000))</f>
        <v>1715.354</v>
      </c>
      <c r="H184" s="24">
        <f>IF(H$8="Bayern",SUMIFS(Erl.Gögn!$H$2:$H$30,Erl.Gögn!$E$2:$E$30,$A184,Erl.Gögn!$A$2:$A$30,H$207)/1000,IF(H$8="Allianz",SUMIFS(Erl.Gögn!$H$2:$H$30,Erl.Gögn!$E$2:$E$30,$A184,Erl.Gögn!$A$2:$A$30,H$207)/1000,SUMIFS(Gögn!$I$2:$I$11876,Gögn!$F$2:$F$11876,"*"&amp;LEFT($A184,4)&amp;"*",Gögn!$A$2:$A$11876,H$207,Gögn!$F$2:$F$11876,"*"&amp;RIGHT($A184,5)&amp;"*")/1000))</f>
        <v>14.132</v>
      </c>
      <c r="I184" s="24">
        <f>IF(I$8="Bayern",SUMIFS(Erl.Gögn!$H$2:$H$30,Erl.Gögn!$E$2:$E$30,$A184,Erl.Gögn!$A$2:$A$30,I$207)/1000,IF(I$8="Allianz",SUMIFS(Erl.Gögn!$H$2:$H$30,Erl.Gögn!$E$2:$E$30,$A184,Erl.Gögn!$A$2:$A$30,I$207)/1000,SUMIFS(Gögn!$I$2:$I$11876,Gögn!$F$2:$F$11876,"*"&amp;LEFT($A184,4)&amp;"*",Gögn!$A$2:$A$11876,I$207,Gögn!$F$2:$F$11876,"*"&amp;RIGHT($A184,5)&amp;"*")/1000))</f>
        <v>0</v>
      </c>
      <c r="J184" s="24">
        <f>IF(J$8="Bayern",SUMIFS(Erl.Gögn!$H$2:$H$30,Erl.Gögn!$E$2:$E$30,$A184,Erl.Gögn!$A$2:$A$30,J$207)/1000,IF(J$8="Allianz",SUMIFS(Erl.Gögn!$H$2:$H$30,Erl.Gögn!$E$2:$E$30,$A184,Erl.Gögn!$A$2:$A$30,J$207)/1000,SUMIFS(Gögn!$I$2:$I$11876,Gögn!$F$2:$F$11876,"*"&amp;LEFT($A184,4)&amp;"*",Gögn!$A$2:$A$11876,J$207,Gögn!$F$2:$F$11876,"*"&amp;RIGHT($A184,5)&amp;"*")/1000))</f>
        <v>87.554000000000002</v>
      </c>
      <c r="K184" s="24">
        <f>IF(K$8="Bayern",SUMIFS(Erl.Gögn!$H$2:$H$30,Erl.Gögn!$E$2:$E$30,$A184,Erl.Gögn!$A$2:$A$30,K$207)/1000,IF(K$8="Allianz",SUMIFS(Erl.Gögn!$H$2:$H$30,Erl.Gögn!$E$2:$E$30,$A184,Erl.Gögn!$A$2:$A$30,K$207)/1000,SUMIFS(Gögn!$I$2:$I$11876,Gögn!$F$2:$F$11876,"*"&amp;LEFT($A184,4)&amp;"*",Gögn!$A$2:$A$11876,K$207,Gögn!$F$2:$F$11876,"*"&amp;RIGHT($A184,5)&amp;"*")/1000))</f>
        <v>21.202000000000002</v>
      </c>
      <c r="L184" s="24">
        <f>IF(L$8="Bayern",SUMIFS(Erl.Gögn!$H$2:$H$30,Erl.Gögn!$E$2:$E$30,$A184,Erl.Gögn!$A$2:$A$30,L$207)/1000,IF(L$8="Allianz",SUMIFS(Erl.Gögn!$H$2:$H$30,Erl.Gögn!$E$2:$E$30,$A184,Erl.Gögn!$A$2:$A$30,L$207)/1000,SUMIFS(Gögn!$I$2:$I$11876,Gögn!$F$2:$F$11876,"*"&amp;LEFT($A184,4)&amp;"*",Gögn!$A$2:$A$11876,L$207,Gögn!$F$2:$F$11876,"*"&amp;RIGHT($A184,5)&amp;"*")/1000))</f>
        <v>269</v>
      </c>
      <c r="M184" s="24">
        <f>IF(M$8="Bayern",SUMIFS(Erl.Gögn!$H$2:$H$30,Erl.Gögn!$E$2:$E$30,$A184,Erl.Gögn!$A$2:$A$30,M$207)/1000,IF(M$8="Allianz",SUMIFS(Erl.Gögn!$H$2:$H$30,Erl.Gögn!$E$2:$E$30,$A184,Erl.Gögn!$A$2:$A$30,M$207)/1000,SUMIFS(Gögn!$I$2:$I$11876,Gögn!$F$2:$F$11876,"*"&amp;LEFT($A184,4)&amp;"*",Gögn!$A$2:$A$11876,M$207,Gögn!$F$2:$F$11876,"*"&amp;RIGHT($A184,5)&amp;"*")/1000))</f>
        <v>982</v>
      </c>
      <c r="N184" s="24">
        <f>IF(N$8="Bayern",SUMIFS(Erl.Gögn!$H$2:$H$30,Erl.Gögn!$E$2:$E$30,$A184,Erl.Gögn!$A$2:$A$30,N$207)/1000,IF(N$8="Allianz",SUMIFS(Erl.Gögn!$H$2:$H$30,Erl.Gögn!$E$2:$E$30,$A184,Erl.Gögn!$A$2:$A$30,N$207)/1000,SUMIFS(Gögn!$I$2:$I$11876,Gögn!$F$2:$F$11876,"*"&amp;LEFT($A184,4)&amp;"*",Gögn!$A$2:$A$11876,N$207,Gögn!$F$2:$F$11876,"*"&amp;RIGHT($A184,5)&amp;"*")/1000))</f>
        <v>1217</v>
      </c>
      <c r="O184" s="24">
        <f>IF(O$8="Bayern",SUMIFS(Erl.Gögn!$H$2:$H$30,Erl.Gögn!$E$2:$E$30,$A184,Erl.Gögn!$A$2:$A$30,O$207)/1000,IF(O$8="Allianz",SUMIFS(Erl.Gögn!$H$2:$H$30,Erl.Gögn!$E$2:$E$30,$A184,Erl.Gögn!$A$2:$A$30,O$207)/1000,SUMIFS(Gögn!$I$2:$I$11876,Gögn!$F$2:$F$11876,"*"&amp;LEFT($A184,4)&amp;"*",Gögn!$A$2:$A$11876,O$207,Gögn!$F$2:$F$11876,"*"&amp;RIGHT($A184,5)&amp;"*")/1000))</f>
        <v>4789</v>
      </c>
      <c r="P184" s="24">
        <f>IF(P$8="Bayern",SUMIFS(Erl.Gögn!$H$2:$H$30,Erl.Gögn!$E$2:$E$30,$A184,Erl.Gögn!$A$2:$A$30,P$207)/1000,IF(P$8="Allianz",SUMIFS(Erl.Gögn!$H$2:$H$30,Erl.Gögn!$E$2:$E$30,$A184,Erl.Gögn!$A$2:$A$30,P$207)/1000,SUMIFS(Gögn!$I$2:$I$11876,Gögn!$F$2:$F$11876,"*"&amp;LEFT($A184,4)&amp;"*",Gögn!$A$2:$A$11876,P$207,Gögn!$F$2:$F$11876,"*"&amp;RIGHT($A184,5)&amp;"*")/1000))</f>
        <v>7851</v>
      </c>
      <c r="Q184" s="24">
        <f>IF(Q$8="Bayern",SUMIFS(Erl.Gögn!$H$2:$H$30,Erl.Gögn!$E$2:$E$30,$A184,Erl.Gögn!$A$2:$A$30,Q$207)/1000,IF(Q$8="Allianz",SUMIFS(Erl.Gögn!$H$2:$H$30,Erl.Gögn!$E$2:$E$30,$A184,Erl.Gögn!$A$2:$A$30,Q$207)/1000,SUMIFS(Gögn!$I$2:$I$11876,Gögn!$F$2:$F$11876,"*"&amp;LEFT($A184,4)&amp;"*",Gögn!$A$2:$A$11876,Q$207,Gögn!$F$2:$F$11876,"*"&amp;RIGHT($A184,5)&amp;"*")/1000))</f>
        <v>6034</v>
      </c>
      <c r="R184" s="24">
        <f>IF(R$8="Bayern",SUMIFS(Erl.Gögn!$H$2:$H$30,Erl.Gögn!$E$2:$E$30,$A184,Erl.Gögn!$A$2:$A$30,R$207)/1000,IF(R$8="Allianz",SUMIFS(Erl.Gögn!$H$2:$H$30,Erl.Gögn!$E$2:$E$30,$A184,Erl.Gögn!$A$2:$A$30,R$207)/1000,SUMIFS(Gögn!$I$2:$I$11876,Gögn!$F$2:$F$11876,"*"&amp;LEFT($A184,4)&amp;"*",Gögn!$A$2:$A$11876,R$207,Gögn!$F$2:$F$11876,"*"&amp;RIGHT($A184,5)&amp;"*")/1000))</f>
        <v>0</v>
      </c>
      <c r="S184" s="24">
        <f>IF(S$8="Bayern",SUMIFS(Erl.Gögn!$H$2:$H$30,Erl.Gögn!$E$2:$E$30,$A184,Erl.Gögn!$A$2:$A$30,S$207)/1000,IF(S$8="Allianz",SUMIFS(Erl.Gögn!$H$2:$H$30,Erl.Gögn!$E$2:$E$30,$A184,Erl.Gögn!$A$2:$A$30,S$207)/1000,SUMIFS(Gögn!$I$2:$I$11876,Gögn!$F$2:$F$11876,"*"&amp;LEFT($A184,4)&amp;"*",Gögn!$A$2:$A$11876,S$207,Gögn!$F$2:$F$11876,"*"&amp;RIGHT($A184,5)&amp;"*")/1000))</f>
        <v>0</v>
      </c>
      <c r="T184" s="24">
        <f>IF(T$8="Bayern",SUMIFS(Erl.Gögn!$H$2:$H$30,Erl.Gögn!$E$2:$E$30,$A184,Erl.Gögn!$A$2:$A$30,T$207)/1000,IF(T$8="Allianz",SUMIFS(Erl.Gögn!$H$2:$H$30,Erl.Gögn!$E$2:$E$30,$A184,Erl.Gögn!$A$2:$A$30,T$207)/1000,SUMIFS(Gögn!$I$2:$I$11876,Gögn!$F$2:$F$11876,"*"&amp;LEFT($A184,4)&amp;"*",Gögn!$A$2:$A$11876,T$207,Gögn!$F$2:$F$11876,"*"&amp;RIGHT($A184,5)&amp;"*")/1000))</f>
        <v>0</v>
      </c>
      <c r="U184" s="24">
        <f>IF(U$8="Bayern",SUMIFS(Erl.Gögn!$H$2:$H$30,Erl.Gögn!$E$2:$E$30,$A184,Erl.Gögn!$A$2:$A$30,U$207)/1000,IF(U$8="Allianz",SUMIFS(Erl.Gögn!$H$2:$H$30,Erl.Gögn!$E$2:$E$30,$A184,Erl.Gögn!$A$2:$A$30,U$207)/1000,SUMIFS(Gögn!$I$2:$I$11876,Gögn!$F$2:$F$11876,"*"&amp;LEFT($A184,4)&amp;"*",Gögn!$A$2:$A$11876,U$207,Gögn!$F$2:$F$11876,"*"&amp;RIGHT($A184,5)&amp;"*")/1000))</f>
        <v>0</v>
      </c>
      <c r="V184" s="24">
        <f>IF(V$8="Bayern",SUMIFS(Erl.Gögn!$H$2:$H$30,Erl.Gögn!$E$2:$E$30,$A184,Erl.Gögn!$A$2:$A$30,V$207)/1000,IF(V$8="Allianz",SUMIFS(Erl.Gögn!$H$2:$H$30,Erl.Gögn!$E$2:$E$30,$A184,Erl.Gögn!$A$2:$A$30,V$207)/1000,SUMIFS(Gögn!$I$2:$I$11876,Gögn!$F$2:$F$11876,"*"&amp;LEFT($A184,4)&amp;"*",Gögn!$A$2:$A$11876,V$207,Gögn!$F$2:$F$11876,"*"&amp;RIGHT($A184,5)&amp;"*")/1000))</f>
        <v>0</v>
      </c>
      <c r="W184" s="24">
        <f>IF(W$8="Bayern",SUMIFS(Erl.Gögn!$H$2:$H$30,Erl.Gögn!$E$2:$E$30,$A184,Erl.Gögn!$A$2:$A$30,W$207)/1000,IF(W$8="Allianz",SUMIFS(Erl.Gögn!$H$2:$H$30,Erl.Gögn!$E$2:$E$30,$A184,Erl.Gögn!$A$2:$A$30,W$207)/1000,SUMIFS(Gögn!$I$2:$I$11876,Gögn!$F$2:$F$11876,"*"&amp;LEFT($A184,4)&amp;"*",Gögn!$A$2:$A$11876,W$207,Gögn!$F$2:$F$11876,"*"&amp;RIGHT($A184,5)&amp;"*")/1000))</f>
        <v>0</v>
      </c>
      <c r="X184" s="24">
        <f>IF(X$8="Bayern",SUMIFS(Erl.Gögn!$H$2:$H$30,Erl.Gögn!$E$2:$E$30,$A184,Erl.Gögn!$A$2:$A$30,X$207)/1000,IF(X$8="Allianz",SUMIFS(Erl.Gögn!$H$2:$H$30,Erl.Gögn!$E$2:$E$30,$A184,Erl.Gögn!$A$2:$A$30,X$207)/1000,SUMIFS(Gögn!$I$2:$I$11876,Gögn!$F$2:$F$11876,"*"&amp;LEFT($A184,4)&amp;"*",Gögn!$A$2:$A$11876,X$207,Gögn!$F$2:$F$11876,"*"&amp;RIGHT($A184,5)&amp;"*")/1000))</f>
        <v>0</v>
      </c>
      <c r="Y184" s="24">
        <f>IF(Y$8="Bayern",SUMIFS(Erl.Gögn!$H$2:$H$30,Erl.Gögn!$E$2:$E$30,$A184,Erl.Gögn!$A$2:$A$30,Y$207)/1000,IF(Y$8="Allianz",SUMIFS(Erl.Gögn!$H$2:$H$30,Erl.Gögn!$E$2:$E$30,$A184,Erl.Gögn!$A$2:$A$30,Y$207)/1000,SUMIFS(Gögn!$I$2:$I$11876,Gögn!$F$2:$F$11876,"*"&amp;LEFT($A184,4)&amp;"*",Gögn!$A$2:$A$11876,Y$207,Gögn!$F$2:$F$11876,"*"&amp;RIGHT($A184,5)&amp;"*")/1000))</f>
        <v>28982</v>
      </c>
      <c r="Z184" s="24">
        <f>IF(Z$8="Bayern",SUMIFS(Erl.Gögn!$H$2:$H$30,Erl.Gögn!$E$2:$E$30,$A184,Erl.Gögn!$A$2:$A$30,Z$207)/1000,IF(Z$8="Allianz",SUMIFS(Erl.Gögn!$H$2:$H$30,Erl.Gögn!$E$2:$E$30,$A184,Erl.Gögn!$A$2:$A$30,Z$207)/1000,SUMIFS(Gögn!$I$2:$I$11876,Gögn!$F$2:$F$11876,"*"&amp;LEFT($A184,4)&amp;"*",Gögn!$A$2:$A$11876,Z$207,Gögn!$F$2:$F$11876,"*"&amp;RIGHT($A184,5)&amp;"*")/1000))</f>
        <v>4242</v>
      </c>
      <c r="AA184" s="24">
        <f>IF(AA$8="Bayern",SUMIFS(Erl.Gögn!$H$2:$H$30,Erl.Gögn!$E$2:$E$30,$A184,Erl.Gögn!$A$2:$A$30,AA$207)/1000,IF(AA$8="Allianz",SUMIFS(Erl.Gögn!$H$2:$H$30,Erl.Gögn!$E$2:$E$30,$A184,Erl.Gögn!$A$2:$A$30,AA$207)/1000,SUMIFS(Gögn!$I$2:$I$11876,Gögn!$F$2:$F$11876,"*"&amp;LEFT($A184,4)&amp;"*",Gögn!$A$2:$A$11876,AA$207,Gögn!$F$2:$F$11876,"*"&amp;RIGHT($A184,5)&amp;"*")/1000))</f>
        <v>6202</v>
      </c>
      <c r="AB184" s="24">
        <f>IF(AB$8="Bayern",SUMIFS(Erl.Gögn!$H$2:$H$30,Erl.Gögn!$E$2:$E$30,$A184,Erl.Gögn!$A$2:$A$30,AB$207)/1000,IF(AB$8="Allianz",SUMIFS(Erl.Gögn!$H$2:$H$30,Erl.Gögn!$E$2:$E$30,$A184,Erl.Gögn!$A$2:$A$30,AB$207)/1000,SUMIFS(Gögn!$I$2:$I$11876,Gögn!$F$2:$F$11876,"*"&amp;LEFT($A184,4)&amp;"*",Gögn!$A$2:$A$11876,AB$207,Gögn!$F$2:$F$11876,"*"&amp;RIGHT($A184,5)&amp;"*")/1000))</f>
        <v>327</v>
      </c>
      <c r="AC184" s="24">
        <f>IF(AC$8="Bayern",SUMIFS(Erl.Gögn!$H$2:$H$30,Erl.Gögn!$E$2:$E$30,$A184,Erl.Gögn!$A$2:$A$30,AC$207)/1000,IF(AC$8="Allianz",SUMIFS(Erl.Gögn!$H$2:$H$30,Erl.Gögn!$E$2:$E$30,$A184,Erl.Gögn!$A$2:$A$30,AC$207)/1000,SUMIFS(Gögn!$I$2:$I$11876,Gögn!$F$2:$F$11876,"*"&amp;LEFT($A184,4)&amp;"*",Gögn!$A$2:$A$11876,AC$207,Gögn!$F$2:$F$11876,"*"&amp;RIGHT($A184,5)&amp;"*")/1000))</f>
        <v>0</v>
      </c>
      <c r="AD184" s="24">
        <f>IF(AD$8="Bayern",SUMIFS(Erl.Gögn!$H$2:$H$30,Erl.Gögn!$E$2:$E$30,$A184,Erl.Gögn!$A$2:$A$30,AD$207)/1000,IF(AD$8="Allianz",SUMIFS(Erl.Gögn!$H$2:$H$30,Erl.Gögn!$E$2:$E$30,$A184,Erl.Gögn!$A$2:$A$30,AD$207)/1000,SUMIFS(Gögn!$I$2:$I$11876,Gögn!$F$2:$F$11876,"*"&amp;LEFT($A184,4)&amp;"*",Gögn!$A$2:$A$11876,AD$207,Gögn!$F$2:$F$11876,"*"&amp;RIGHT($A184,5)&amp;"*")/1000))</f>
        <v>104.51600000000001</v>
      </c>
      <c r="AE184" s="24">
        <f>IF(AE$8="Bayern",SUMIFS(Erl.Gögn!$H$2:$H$30,Erl.Gögn!$E$2:$E$30,$A184,Erl.Gögn!$A$2:$A$30,AE$207)/1000,IF(AE$8="Allianz",SUMIFS(Erl.Gögn!$H$2:$H$30,Erl.Gögn!$E$2:$E$30,$A184,Erl.Gögn!$A$2:$A$30,AE$207)/1000,SUMIFS(Gögn!$I$2:$I$11876,Gögn!$F$2:$F$11876,"*"&amp;LEFT($A184,4)&amp;"*",Gögn!$A$2:$A$11876,AE$207,Gögn!$F$2:$F$11876,"*"&amp;RIGHT($A184,5)&amp;"*")/1000))</f>
        <v>125.81699999999999</v>
      </c>
      <c r="AF184" s="24">
        <f>IF(AF$8="Bayern",SUMIFS(Erl.Gögn!$H$2:$H$30,Erl.Gögn!$E$2:$E$30,$A184,Erl.Gögn!$A$2:$A$30,AF$207)/1000,IF(AF$8="Allianz",SUMIFS(Erl.Gögn!$H$2:$H$30,Erl.Gögn!$E$2:$E$30,$A184,Erl.Gögn!$A$2:$A$30,AF$207)/1000,SUMIFS(Gögn!$I$2:$I$11876,Gögn!$F$2:$F$11876,"*"&amp;LEFT($A184,4)&amp;"*",Gögn!$A$2:$A$11876,AF$207,Gögn!$F$2:$F$11876,"*"&amp;RIGHT($A184,5)&amp;"*")/1000))</f>
        <v>0</v>
      </c>
      <c r="AG184" s="24">
        <f>IF(AG$8="Bayern",SUMIFS(Erl.Gögn!$H$2:$H$30,Erl.Gögn!$E$2:$E$30,$A184,Erl.Gögn!$A$2:$A$30,AG$207)/1000,IF(AG$8="Allianz",SUMIFS(Erl.Gögn!$H$2:$H$30,Erl.Gögn!$E$2:$E$30,$A184,Erl.Gögn!$A$2:$A$30,AG$207)/1000,SUMIFS(Gögn!$I$2:$I$11876,Gögn!$F$2:$F$11876,"*"&amp;LEFT($A184,4)&amp;"*",Gögn!$A$2:$A$11876,AG$207,Gögn!$F$2:$F$11876,"*"&amp;RIGHT($A184,5)&amp;"*")/1000))</f>
        <v>109.965</v>
      </c>
      <c r="AH184" s="24">
        <f>IF(AH$8="Bayern",SUMIFS(Erl.Gögn!$H$2:$H$30,Erl.Gögn!$E$2:$E$30,$A184,Erl.Gögn!$A$2:$A$30,AH$207)/1000,IF(AH$8="Allianz",SUMIFS(Erl.Gögn!$H$2:$H$30,Erl.Gögn!$E$2:$E$30,$A184,Erl.Gögn!$A$2:$A$30,AH$207)/1000,SUMIFS(Gögn!$I$2:$I$11876,Gögn!$F$2:$F$11876,"*"&amp;LEFT($A184,4)&amp;"*",Gögn!$A$2:$A$11876,AH$207,Gögn!$F$2:$F$11876,"*"&amp;RIGHT($A184,5)&amp;"*")/1000))</f>
        <v>128.79499999999999</v>
      </c>
      <c r="AI184" s="24">
        <f>IF(AI$8="Bayern",SUMIFS(Erl.Gögn!$H$2:$H$30,Erl.Gögn!$E$2:$E$30,$A184,Erl.Gögn!$A$2:$A$30,AI$207)/1000,IF(AI$8="Allianz",SUMIFS(Erl.Gögn!$H$2:$H$30,Erl.Gögn!$E$2:$E$30,$A184,Erl.Gögn!$A$2:$A$30,AI$207)/1000,SUMIFS(Gögn!$I$2:$I$11876,Gögn!$F$2:$F$11876,"*"&amp;LEFT($A184,4)&amp;"*",Gögn!$A$2:$A$11876,AI$207,Gögn!$F$2:$F$11876,"*"&amp;RIGHT($A184,5)&amp;"*")/1000))</f>
        <v>0</v>
      </c>
      <c r="AJ184" s="24">
        <f>IF(AJ$8="Bayern",SUMIFS(Erl.Gögn!$H$2:$H$30,Erl.Gögn!$E$2:$E$30,$A184,Erl.Gögn!$A$2:$A$30,AJ$207)/1000,IF(AJ$8="Allianz",SUMIFS(Erl.Gögn!$H$2:$H$30,Erl.Gögn!$E$2:$E$30,$A184,Erl.Gögn!$A$2:$A$30,AJ$207)/1000,SUMIFS(Gögn!$I$2:$I$11876,Gögn!$F$2:$F$11876,"*"&amp;LEFT($A184,4)&amp;"*",Gögn!$A$2:$A$11876,AJ$207,Gögn!$F$2:$F$11876,"*"&amp;RIGHT($A184,5)&amp;"*")/1000))</f>
        <v>0</v>
      </c>
      <c r="AK184" s="24">
        <f>IF(AK$8="Bayern",SUMIFS(Erl.Gögn!$H$2:$H$30,Erl.Gögn!$E$2:$E$30,$A184,Erl.Gögn!$A$2:$A$30,AK$207)/1000,IF(AK$8="Allianz",SUMIFS(Erl.Gögn!$H$2:$H$30,Erl.Gögn!$E$2:$E$30,$A184,Erl.Gögn!$A$2:$A$30,AK$207)/1000,SUMIFS(Gögn!$I$2:$I$11876,Gögn!$F$2:$F$11876,"*"&amp;LEFT($A184,4)&amp;"*",Gögn!$A$2:$A$11876,AK$207,Gögn!$F$2:$F$11876,"*"&amp;RIGHT($A184,5)&amp;"*")/1000))</f>
        <v>25.89</v>
      </c>
      <c r="AL184" s="24">
        <f>IF(AL$8="Bayern",SUMIFS(Erl.Gögn!$H$2:$H$30,Erl.Gögn!$E$2:$E$30,$A184,Erl.Gögn!$A$2:$A$30,AL$207)/1000,IF(AL$8="Allianz",SUMIFS(Erl.Gögn!$H$2:$H$30,Erl.Gögn!$E$2:$E$30,$A184,Erl.Gögn!$A$2:$A$30,AL$207)/1000,SUMIFS(Gögn!$I$2:$I$11876,Gögn!$F$2:$F$11876,"*"&amp;LEFT($A184,4)&amp;"*",Gögn!$A$2:$A$11876,AL$207,Gögn!$F$2:$F$11876,"*"&amp;RIGHT($A184,5)&amp;"*")/1000))</f>
        <v>235.542</v>
      </c>
      <c r="AM184" s="24">
        <f>IF(AM$8="Bayern",SUMIFS(Erl.Gögn!$H$2:$H$30,Erl.Gögn!$E$2:$E$30,$A184,Erl.Gögn!$A$2:$A$30,AM$207)/1000,IF(AM$8="Allianz",SUMIFS(Erl.Gögn!$H$2:$H$30,Erl.Gögn!$E$2:$E$30,$A184,Erl.Gögn!$A$2:$A$30,AM$207)/1000,SUMIFS(Gögn!$I$2:$I$11876,Gögn!$F$2:$F$11876,"*"&amp;LEFT($A184,4)&amp;"*",Gögn!$A$2:$A$11876,AM$207,Gögn!$F$2:$F$11876,"*"&amp;RIGHT($A184,5)&amp;"*")/1000))</f>
        <v>350.72699999999998</v>
      </c>
      <c r="AN184" s="24">
        <f>IF(AN$8="Bayern",SUMIFS(Erl.Gögn!$H$2:$H$30,Erl.Gögn!$E$2:$E$30,$A184,Erl.Gögn!$A$2:$A$30,AN$207)/1000,IF(AN$8="Allianz",SUMIFS(Erl.Gögn!$H$2:$H$30,Erl.Gögn!$E$2:$E$30,$A184,Erl.Gögn!$A$2:$A$30,AN$207)/1000,SUMIFS(Gögn!$I$2:$I$11876,Gögn!$F$2:$F$11876,"*"&amp;LEFT($A184,4)&amp;"*",Gögn!$A$2:$A$11876,AN$207,Gögn!$F$2:$F$11876,"*"&amp;RIGHT($A184,5)&amp;"*")/1000))</f>
        <v>518.37699999999995</v>
      </c>
      <c r="AO184" s="24">
        <f>IF(AO$8="Bayern",SUMIFS(Erl.Gögn!$H$2:$H$30,Erl.Gögn!$E$2:$E$30,$A184,Erl.Gögn!$A$2:$A$30,AO$207)/1000,IF(AO$8="Allianz",SUMIFS(Erl.Gögn!$H$2:$H$30,Erl.Gögn!$E$2:$E$30,$A184,Erl.Gögn!$A$2:$A$30,AO$207)/1000,SUMIFS(Gögn!$I$2:$I$11876,Gögn!$F$2:$F$11876,"*"&amp;LEFT($A184,4)&amp;"*",Gögn!$A$2:$A$11876,AO$207,Gögn!$F$2:$F$11876,"*"&amp;RIGHT($A184,5)&amp;"*")/1000))</f>
        <v>361.25599999999997</v>
      </c>
      <c r="AP184" s="24">
        <f>IF(AP$8="Bayern",SUMIFS(Erl.Gögn!$H$2:$H$30,Erl.Gögn!$E$2:$E$30,$A184,Erl.Gögn!$A$2:$A$30,AP$207)/1000,IF(AP$8="Allianz",SUMIFS(Erl.Gögn!$H$2:$H$30,Erl.Gögn!$E$2:$E$30,$A184,Erl.Gögn!$A$2:$A$30,AP$207)/1000,SUMIFS(Gögn!$I$2:$I$11876,Gögn!$F$2:$F$11876,"*"&amp;LEFT($A184,4)&amp;"*",Gögn!$A$2:$A$11876,AP$207,Gögn!$F$2:$F$11876,"*"&amp;RIGHT($A184,5)&amp;"*")/1000))</f>
        <v>4.0369999999999999</v>
      </c>
      <c r="AQ184" s="24">
        <f>IF(AQ$8="Bayern",SUMIFS(Erl.Gögn!$H$2:$H$30,Erl.Gögn!$E$2:$E$30,$A184,Erl.Gögn!$A$2:$A$30,AQ$207)/1000,IF(AQ$8="Allianz",SUMIFS(Erl.Gögn!$H$2:$H$30,Erl.Gögn!$E$2:$E$30,$A184,Erl.Gögn!$A$2:$A$30,AQ$207)/1000,SUMIFS(Gögn!$I$2:$I$11876,Gögn!$F$2:$F$11876,"*"&amp;LEFT($A184,4)&amp;"*",Gögn!$A$2:$A$11876,AQ$207,Gögn!$F$2:$F$11876,"*"&amp;RIGHT($A184,5)&amp;"*")/1000))</f>
        <v>0</v>
      </c>
      <c r="AR184" s="24">
        <f>IF(AR$8="Bayern",SUMIFS(Erl.Gögn!$H$2:$H$30,Erl.Gögn!$E$2:$E$30,$A184,Erl.Gögn!$A$2:$A$30,AR$207)/1000,IF(AR$8="Allianz",SUMIFS(Erl.Gögn!$H$2:$H$30,Erl.Gögn!$E$2:$E$30,$A184,Erl.Gögn!$A$2:$A$30,AR$207)/1000,SUMIFS(Gögn!$I$2:$I$11876,Gögn!$F$2:$F$11876,"*"&amp;LEFT($A184,4)&amp;"*",Gögn!$A$2:$A$11876,AR$207,Gögn!$F$2:$F$11876,"*"&amp;RIGHT($A184,5)&amp;"*")/1000))</f>
        <v>0</v>
      </c>
      <c r="AS184" s="24">
        <f>IF(AS$8="Bayern",SUMIFS(Erl.Gögn!$H$2:$H$30,Erl.Gögn!$E$2:$E$30,$A184,Erl.Gögn!$A$2:$A$30,AS$207)/1000,IF(AS$8="Allianz",SUMIFS(Erl.Gögn!$H$2:$H$30,Erl.Gögn!$E$2:$E$30,$A184,Erl.Gögn!$A$2:$A$30,AS$207)/1000,SUMIFS(Gögn!$I$2:$I$11876,Gögn!$F$2:$F$11876,"*"&amp;LEFT($A184,4)&amp;"*",Gögn!$A$2:$A$11876,AS$207,Gögn!$F$2:$F$11876,"*"&amp;RIGHT($A184,5)&amp;"*")/1000))</f>
        <v>0</v>
      </c>
      <c r="AT184" s="24">
        <f>IF(AT$8="Bayern",SUMIFS(Erl.Gögn!$H$2:$H$30,Erl.Gögn!$E$2:$E$30,$A184,Erl.Gögn!$A$2:$A$30,AT$207)/1000,IF(AT$8="Allianz",SUMIFS(Erl.Gögn!$H$2:$H$30,Erl.Gögn!$E$2:$E$30,$A184,Erl.Gögn!$A$2:$A$30,AT$207)/1000,SUMIFS(Gögn!$I$2:$I$11876,Gögn!$F$2:$F$11876,"*"&amp;LEFT($A184,4)&amp;"*",Gögn!$A$2:$A$11876,AT$207,Gögn!$F$2:$F$11876,"*"&amp;RIGHT($A184,5)&amp;"*")/1000))</f>
        <v>0</v>
      </c>
      <c r="AU184" s="24">
        <f>IF(AU$8="Bayern",SUMIFS(Erl.Gögn!$H$2:$H$30,Erl.Gögn!$E$2:$E$30,$A184,Erl.Gögn!$A$2:$A$30,AU$207)/1000,IF(AU$8="Allianz",SUMIFS(Erl.Gögn!$H$2:$H$30,Erl.Gögn!$E$2:$E$30,$A184,Erl.Gögn!$A$2:$A$30,AU$207)/1000,SUMIFS(Gögn!$I$2:$I$11876,Gögn!$F$2:$F$11876,"*"&amp;LEFT($A184,4)&amp;"*",Gögn!$A$2:$A$11876,AU$207,Gögn!$F$2:$F$11876,"*"&amp;RIGHT($A184,5)&amp;"*")/1000))</f>
        <v>0</v>
      </c>
      <c r="AV184" s="24">
        <f>IF(AV$8="Bayern",SUMIFS(Erl.Gögn!$H$2:$H$30,Erl.Gögn!$E$2:$E$30,$A184,Erl.Gögn!$A$2:$A$30,AV$207)/1000,IF(AV$8="Allianz",SUMIFS(Erl.Gögn!$H$2:$H$30,Erl.Gögn!$E$2:$E$30,$A184,Erl.Gögn!$A$2:$A$30,AV$207)/1000,SUMIFS(Gögn!$I$2:$I$11876,Gögn!$F$2:$F$11876,"*"&amp;LEFT($A184,4)&amp;"*",Gögn!$A$2:$A$11876,AV$207,Gögn!$F$2:$F$11876,"*"&amp;RIGHT($A184,5)&amp;"*")/1000))</f>
        <v>0</v>
      </c>
      <c r="AW184" s="24">
        <f>IF(AW$8="Bayern",SUMIFS(Erl.Gögn!$H$2:$H$30,Erl.Gögn!$E$2:$E$30,$A184,Erl.Gögn!$A$2:$A$30,AW$207)/1000,IF(AW$8="Allianz",SUMIFS(Erl.Gögn!$H$2:$H$30,Erl.Gögn!$E$2:$E$30,$A184,Erl.Gögn!$A$2:$A$30,AW$207)/1000,SUMIFS(Gögn!$I$2:$I$11876,Gögn!$F$2:$F$11876,"*"&amp;LEFT($A184,4)&amp;"*",Gögn!$A$2:$A$11876,AW$207,Gögn!$F$2:$F$11876,"*"&amp;RIGHT($A184,5)&amp;"*")/1000))</f>
        <v>0</v>
      </c>
      <c r="AX184" s="24">
        <f>IF(AX$8="Bayern",SUMIFS(Erl.Gögn!$H$2:$H$30,Erl.Gögn!$E$2:$E$30,$A184,Erl.Gögn!$A$2:$A$30,AX$207)/1000,IF(AX$8="Allianz",SUMIFS(Erl.Gögn!$H$2:$H$30,Erl.Gögn!$E$2:$E$30,$A184,Erl.Gögn!$A$2:$A$30,AX$207)/1000,SUMIFS(Gögn!$I$2:$I$11876,Gögn!$F$2:$F$11876,"*"&amp;LEFT($A184,4)&amp;"*",Gögn!$A$2:$A$11876,AX$207,Gögn!$F$2:$F$11876,"*"&amp;RIGHT($A184,5)&amp;"*")/1000))</f>
        <v>0</v>
      </c>
      <c r="AY184" s="24">
        <f>IF(AY$8="Bayern",SUMIFS(Erl.Gögn!$H$2:$H$30,Erl.Gögn!$E$2:$E$30,$A184,Erl.Gögn!$A$2:$A$30,AY$207)/1000,IF(AY$8="Allianz",SUMIFS(Erl.Gögn!$H$2:$H$30,Erl.Gögn!$E$2:$E$30,$A184,Erl.Gögn!$A$2:$A$30,AY$207)/1000,SUMIFS(Gögn!$I$2:$I$11876,Gögn!$F$2:$F$11876,"*"&amp;LEFT($A184,4)&amp;"*",Gögn!$A$2:$A$11876,AY$207,Gögn!$F$2:$F$11876,"*"&amp;RIGHT($A184,5)&amp;"*")/1000))</f>
        <v>0</v>
      </c>
      <c r="AZ184" s="24">
        <f>IF(AZ$8="Bayern",SUMIFS(Erl.Gögn!$H$2:$H$30,Erl.Gögn!$E$2:$E$30,$A184,Erl.Gögn!$A$2:$A$30,AZ$207)/1000,IF(AZ$8="Allianz",SUMIFS(Erl.Gögn!$H$2:$H$30,Erl.Gögn!$E$2:$E$30,$A184,Erl.Gögn!$A$2:$A$30,AZ$207)/1000,SUMIFS(Gögn!$I$2:$I$11876,Gögn!$F$2:$F$11876,"*"&amp;LEFT($A184,4)&amp;"*",Gögn!$A$2:$A$11876,AZ$207,Gögn!$F$2:$F$11876,"*"&amp;RIGHT($A184,5)&amp;"*")/1000))</f>
        <v>0</v>
      </c>
      <c r="BA184" s="24">
        <f>IF(BA$8="Bayern",SUMIFS(Erl.Gögn!$H$2:$H$30,Erl.Gögn!$E$2:$E$30,$A184,Erl.Gögn!$A$2:$A$30,BA$207)/1000,IF(BA$8="Allianz",SUMIFS(Erl.Gögn!$H$2:$H$30,Erl.Gögn!$E$2:$E$30,$A184,Erl.Gögn!$A$2:$A$30,BA$207)/1000,SUMIFS(Gögn!$I$2:$I$11876,Gögn!$F$2:$F$11876,"*"&amp;LEFT($A184,4)&amp;"*",Gögn!$A$2:$A$11876,BA$207,Gögn!$F$2:$F$11876,"*"&amp;RIGHT($A184,5)&amp;"*")/1000))</f>
        <v>0</v>
      </c>
      <c r="BB184" s="24">
        <f>IF(BB$8="Bayern",SUMIFS(Erl.Gögn!$H$2:$H$30,Erl.Gögn!$E$2:$E$30,$A184,Erl.Gögn!$A$2:$A$30,BB$207)/1000,IF(BB$8="Allianz",SUMIFS(Erl.Gögn!$H$2:$H$30,Erl.Gögn!$E$2:$E$30,$A184,Erl.Gögn!$A$2:$A$30,BB$207)/1000,SUMIFS(Gögn!$I$2:$I$11876,Gögn!$F$2:$F$11876,"*"&amp;LEFT($A184,4)&amp;"*",Gögn!$A$2:$A$11876,BB$207,Gögn!$F$2:$F$11876,"*"&amp;RIGHT($A184,5)&amp;"*")/1000))</f>
        <v>0</v>
      </c>
      <c r="BC184" s="24">
        <f>IF(BC$8="Bayern",SUMIFS(Erl.Gögn!$H$2:$H$30,Erl.Gögn!$E$2:$E$30,$A184,Erl.Gögn!$A$2:$A$30,BC$207)/1000,IF(BC$8="Allianz",SUMIFS(Erl.Gögn!$H$2:$H$30,Erl.Gögn!$E$2:$E$30,$A184,Erl.Gögn!$A$2:$A$30,BC$207)/1000,SUMIFS(Gögn!$I$2:$I$11876,Gögn!$F$2:$F$11876,"*"&amp;LEFT($A184,4)&amp;"*",Gögn!$A$2:$A$11876,BC$207,Gögn!$F$2:$F$11876,"*"&amp;RIGHT($A184,5)&amp;"*")/1000))</f>
        <v>0</v>
      </c>
      <c r="BD184" s="24">
        <f>IF(BD$8="Bayern",SUMIFS(Erl.Gögn!$H$2:$H$30,Erl.Gögn!$E$2:$E$30,$A184,Erl.Gögn!$A$2:$A$30,BD$207)/1000,IF(BD$8="Allianz",SUMIFS(Erl.Gögn!$H$2:$H$30,Erl.Gögn!$E$2:$E$30,$A184,Erl.Gögn!$A$2:$A$30,BD$207)/1000,SUMIFS(Gögn!$I$2:$I$11876,Gögn!$F$2:$F$11876,"*"&amp;LEFT($A184,4)&amp;"*",Gögn!$A$2:$A$11876,BD$207,Gögn!$F$2:$F$11876,"*"&amp;RIGHT($A184,5)&amp;"*")/1000))</f>
        <v>0</v>
      </c>
      <c r="BE184" s="24">
        <f>IF(BE$8="Bayern",SUMIFS(Erl.Gögn!$H$2:$H$30,Erl.Gögn!$E$2:$E$30,$A184,Erl.Gögn!$A$2:$A$30,BE$207)/1000,IF(BE$8="Allianz",SUMIFS(Erl.Gögn!$H$2:$H$30,Erl.Gögn!$E$2:$E$30,$A184,Erl.Gögn!$A$2:$A$30,BE$207)/1000,SUMIFS(Gögn!$I$2:$I$11876,Gögn!$F$2:$F$11876,"*"&amp;LEFT($A184,4)&amp;"*",Gögn!$A$2:$A$11876,BE$207,Gögn!$F$2:$F$11876,"*"&amp;RIGHT($A184,5)&amp;"*")/1000))</f>
        <v>243.03700000000001</v>
      </c>
      <c r="BF184" s="24">
        <f>IF(BF$8="Bayern",SUMIFS(Erl.Gögn!$H$2:$H$30,Erl.Gögn!$E$2:$E$30,$A184,Erl.Gögn!$A$2:$A$30,BF$207)/1000,IF(BF$8="Allianz",SUMIFS(Erl.Gögn!$H$2:$H$30,Erl.Gögn!$E$2:$E$30,$A184,Erl.Gögn!$A$2:$A$30,BF$207)/1000,SUMIFS(Gögn!$I$2:$I$11876,Gögn!$F$2:$F$11876,"*"&amp;LEFT($A184,4)&amp;"*",Gögn!$A$2:$A$11876,BF$207,Gögn!$F$2:$F$11876,"*"&amp;RIGHT($A184,5)&amp;"*")/1000))</f>
        <v>88.769000000000005</v>
      </c>
      <c r="BG184" s="24">
        <f>IF(BG$8="Bayern",SUMIFS(Erl.Gögn!$H$2:$H$30,Erl.Gögn!$E$2:$E$30,$A184,Erl.Gögn!$A$2:$A$30,BG$207)/1000,IF(BG$8="Allianz",SUMIFS(Erl.Gögn!$H$2:$H$30,Erl.Gögn!$E$2:$E$30,$A184,Erl.Gögn!$A$2:$A$30,BG$207)/1000,SUMIFS(Gögn!$I$2:$I$11876,Gögn!$F$2:$F$11876,"*"&amp;LEFT($A184,4)&amp;"*",Gögn!$A$2:$A$11876,BG$207,Gögn!$F$2:$F$11876,"*"&amp;RIGHT($A184,5)&amp;"*")/1000))</f>
        <v>0</v>
      </c>
      <c r="BH184" s="24">
        <f>IF(BH$8="Bayern",SUMIFS(Erl.Gögn!$H$2:$H$30,Erl.Gögn!$E$2:$E$30,$A184,Erl.Gögn!$A$2:$A$30,BH$207)/1000,IF(BH$8="Allianz",SUMIFS(Erl.Gögn!$H$2:$H$30,Erl.Gögn!$E$2:$E$30,$A184,Erl.Gögn!$A$2:$A$30,BH$207)/1000,SUMIFS(Gögn!$I$2:$I$11876,Gögn!$F$2:$F$11876,"*"&amp;LEFT($A184,4)&amp;"*",Gögn!$A$2:$A$11876,BH$207,Gögn!$F$2:$F$11876,"*"&amp;RIGHT($A184,5)&amp;"*")/1000))</f>
        <v>0</v>
      </c>
      <c r="BI184" s="24">
        <f>IF(BI$8="Bayern",SUMIFS(Erl.Gögn!$H$2:$H$30,Erl.Gögn!$E$2:$E$30,$A184,Erl.Gögn!$A$2:$A$30,BI$207)/1000,IF(BI$8="Allianz",SUMIFS(Erl.Gögn!$H$2:$H$30,Erl.Gögn!$E$2:$E$30,$A184,Erl.Gögn!$A$2:$A$30,BI$207)/1000,SUMIFS(Gögn!$I$2:$I$11876,Gögn!$F$2:$F$11876,"*"&amp;LEFT($A184,4)&amp;"*",Gögn!$A$2:$A$11876,BI$207,Gögn!$F$2:$F$11876,"*"&amp;RIGHT($A184,5)&amp;"*")/1000))</f>
        <v>0</v>
      </c>
      <c r="BJ184" s="24">
        <f>IF(BJ$8="Bayern",SUMIFS(Erl.Gögn!$H$2:$H$30,Erl.Gögn!$E$2:$E$30,$A184,Erl.Gögn!$A$2:$A$30,BJ$207)/1000,IF(BJ$8="Allianz",SUMIFS(Erl.Gögn!$H$2:$H$30,Erl.Gögn!$E$2:$E$30,$A184,Erl.Gögn!$A$2:$A$30,BJ$207)/1000,SUMIFS(Gögn!$I$2:$I$11876,Gögn!$F$2:$F$11876,"*"&amp;LEFT($A184,4)&amp;"*",Gögn!$A$2:$A$11876,BJ$207,Gögn!$F$2:$F$11876,"*"&amp;RIGHT($A184,5)&amp;"*")/1000))</f>
        <v>0</v>
      </c>
      <c r="BK184" s="24">
        <f>IF(BK$8="Bayern",SUMIFS(Erl.Gögn!$H$2:$H$30,Erl.Gögn!$E$2:$E$30,$A184,Erl.Gögn!$A$2:$A$30,BK$207)/1000,IF(BK$8="Allianz",SUMIFS(Erl.Gögn!$H$2:$H$30,Erl.Gögn!$E$2:$E$30,$A184,Erl.Gögn!$A$2:$A$30,BK$207)/1000,SUMIFS(Gögn!$I$2:$I$11876,Gögn!$F$2:$F$11876,"*"&amp;LEFT($A184,4)&amp;"*",Gögn!$A$2:$A$11876,BK$207,Gögn!$F$2:$F$11876,"*"&amp;RIGHT($A184,5)&amp;"*")/1000))</f>
        <v>0</v>
      </c>
      <c r="BL184" s="24">
        <f>IF(BL$8="Bayern",SUMIFS(Erl.Gögn!$H$2:$H$30,Erl.Gögn!$E$2:$E$30,$A184,Erl.Gögn!$A$2:$A$30,BL$207)/1000,IF(BL$8="Allianz",SUMIFS(Erl.Gögn!$H$2:$H$30,Erl.Gögn!$E$2:$E$30,$A184,Erl.Gögn!$A$2:$A$30,BL$207)/1000,SUMIFS(Gögn!$I$2:$I$11876,Gögn!$F$2:$F$11876,"*"&amp;LEFT($A184,4)&amp;"*",Gögn!$A$2:$A$11876,BL$207,Gögn!$F$2:$F$11876,"*"&amp;RIGHT($A184,5)&amp;"*")/1000))</f>
        <v>1706.8920000000001</v>
      </c>
      <c r="BM184" s="24">
        <f>IF(BM$8="Bayern",SUMIFS(Erl.Gögn!$H$2:$H$30,Erl.Gögn!$E$2:$E$30,$A184,Erl.Gögn!$A$2:$A$30,BM$207)/1000,IF(BM$8="Allianz",SUMIFS(Erl.Gögn!$H$2:$H$30,Erl.Gögn!$E$2:$E$30,$A184,Erl.Gögn!$A$2:$A$30,BM$207)/1000,SUMIFS(Gögn!$I$2:$I$11876,Gögn!$F$2:$F$11876,"*"&amp;LEFT($A184,4)&amp;"*",Gögn!$A$2:$A$11876,BM$207,Gögn!$F$2:$F$11876,"*"&amp;RIGHT($A184,5)&amp;"*")/1000))</f>
        <v>0</v>
      </c>
      <c r="BN184" s="24">
        <f>IF(BN$8="Bayern",SUMIFS(Erl.Gögn!$H$2:$H$30,Erl.Gögn!$E$2:$E$30,$A184,Erl.Gögn!$A$2:$A$30,BN$207)/1000,IF(BN$8="Allianz",SUMIFS(Erl.Gögn!$H$2:$H$30,Erl.Gögn!$E$2:$E$30,$A184,Erl.Gögn!$A$2:$A$30,BN$207)/1000,SUMIFS(Gögn!$I$2:$I$11876,Gögn!$F$2:$F$11876,"*"&amp;LEFT($A184,4)&amp;"*",Gögn!$A$2:$A$11876,BN$207,Gögn!$F$2:$F$11876,"*"&amp;RIGHT($A184,5)&amp;"*")/1000))</f>
        <v>0</v>
      </c>
      <c r="BO184" s="24">
        <f>IF(BO$8="Bayern",SUMIFS(Erl.Gögn!$H$2:$H$30,Erl.Gögn!$E$2:$E$30,$A184,Erl.Gögn!$A$2:$A$30,BO$207)/1000,IF(BO$8="Allianz",SUMIFS(Erl.Gögn!$H$2:$H$30,Erl.Gögn!$E$2:$E$30,$A184,Erl.Gögn!$A$2:$A$30,BO$207)/1000,SUMIFS(Gögn!$I$2:$I$11876,Gögn!$F$2:$F$11876,"*"&amp;LEFT($A184,4)&amp;"*",Gögn!$A$2:$A$11876,BO$207,Gögn!$F$2:$F$11876,"*"&amp;RIGHT($A184,5)&amp;"*")/1000))</f>
        <v>0</v>
      </c>
      <c r="BP184" s="24">
        <f>IF(BP$8="Bayern",SUMIFS(Erl.Gögn!$H$2:$H$30,Erl.Gögn!$E$2:$E$30,$A184,Erl.Gögn!$A$2:$A$30,BP$207)/1000,IF(BP$8="Allianz",SUMIFS(Erl.Gögn!$H$2:$H$30,Erl.Gögn!$E$2:$E$30,$A184,Erl.Gögn!$A$2:$A$30,BP$207)/1000,SUMIFS(Gögn!$I$2:$I$11876,Gögn!$F$2:$F$11876,"*"&amp;LEFT($A184,4)&amp;"*",Gögn!$A$2:$A$11876,BP$207,Gögn!$F$2:$F$11876,"*"&amp;RIGHT($A184,5)&amp;"*")/1000))</f>
        <v>0</v>
      </c>
      <c r="BQ184" s="24">
        <f>IF(BQ$8="Bayern",SUMIFS(Erl.Gögn!$H$2:$H$30,Erl.Gögn!$E$2:$E$30,$A184,Erl.Gögn!$A$2:$A$30,BQ$207)/1000,IF(BQ$8="Allianz",SUMIFS(Erl.Gögn!$H$2:$H$30,Erl.Gögn!$E$2:$E$30,$A184,Erl.Gögn!$A$2:$A$30,BQ$207)/1000,SUMIFS(Gögn!$I$2:$I$11876,Gögn!$F$2:$F$11876,"*"&amp;LEFT($A184,4)&amp;"*",Gögn!$A$2:$A$11876,BQ$207,Gögn!$F$2:$F$11876,"*"&amp;RIGHT($A184,5)&amp;"*")/1000))</f>
        <v>0</v>
      </c>
      <c r="BR184" s="24">
        <f>IF(BR$8="Bayern",SUMIFS(Erl.Gögn!$H$2:$H$30,Erl.Gögn!$E$2:$E$30,$A184,Erl.Gögn!$A$2:$A$30,BR$207)/1000,IF(BR$8="Allianz",SUMIFS(Erl.Gögn!$H$2:$H$30,Erl.Gögn!$E$2:$E$30,$A184,Erl.Gögn!$A$2:$A$30,BR$207)/1000,SUMIFS(Gögn!$I$2:$I$11876,Gögn!$F$2:$F$11876,"*"&amp;LEFT($A184,4)&amp;"*",Gögn!$A$2:$A$11876,BR$207,Gögn!$F$2:$F$11876,"*"&amp;RIGHT($A184,5)&amp;"*")/1000))</f>
        <v>0</v>
      </c>
      <c r="BS184" s="24">
        <f>IF(BS$8="Bayern",SUMIFS(Erl.Gögn!$H$2:$H$30,Erl.Gögn!$E$2:$E$30,$A184,Erl.Gögn!$A$2:$A$30,BS$207)/1000,IF(BS$8="Allianz",SUMIFS(Erl.Gögn!$H$2:$H$30,Erl.Gögn!$E$2:$E$30,$A184,Erl.Gögn!$A$2:$A$30,BS$207)/1000,SUMIFS(Gögn!$I$2:$I$11876,Gögn!$F$2:$F$11876,"*"&amp;LEFT($A184,4)&amp;"*",Gögn!$A$2:$A$11876,BS$207,Gögn!$F$2:$F$11876,"*"&amp;RIGHT($A184,5)&amp;"*")/1000))</f>
        <v>0</v>
      </c>
      <c r="BT184" s="24">
        <f>IF(BT$8="Bayern",SUMIFS(Erl.Gögn!$H$2:$H$30,Erl.Gögn!$E$2:$E$30,$A184,Erl.Gögn!$A$2:$A$30,BT$207)/1000,IF(BT$8="Allianz",SUMIFS(Erl.Gögn!$H$2:$H$30,Erl.Gögn!$E$2:$E$30,$A184,Erl.Gögn!$A$2:$A$30,BT$207)/1000,SUMIFS(Gögn!$I$2:$I$11876,Gögn!$F$2:$F$11876,"*"&amp;LEFT($A184,4)&amp;"*",Gögn!$A$2:$A$11876,BT$207,Gögn!$F$2:$F$11876,"*"&amp;RIGHT($A184,5)&amp;"*")/1000))</f>
        <v>0</v>
      </c>
      <c r="BU184" s="24">
        <f>IF(BU$8="Bayern",SUMIFS(Erl.Gögn!$H$2:$H$30,Erl.Gögn!$E$2:$E$30,$A184,Erl.Gögn!$A$2:$A$30,BU$207)/1000,IF(BU$8="Allianz",SUMIFS(Erl.Gögn!$H$2:$H$30,Erl.Gögn!$E$2:$E$30,$A184,Erl.Gögn!$A$2:$A$30,BU$207)/1000,SUMIFS(Gögn!$I$2:$I$11876,Gögn!$F$2:$F$11876,"*"&amp;LEFT($A184,4)&amp;"*",Gögn!$A$2:$A$11876,BU$207,Gögn!$F$2:$F$11876,"*"&amp;RIGHT($A184,5)&amp;"*")/1000))</f>
        <v>0</v>
      </c>
      <c r="BV184" s="24">
        <f>IF(BV$8="Bayern",SUMIFS(Erl.Gögn!$H$2:$H$30,Erl.Gögn!$E$2:$E$30,$A184,Erl.Gögn!$A$2:$A$30,BV$207)/1000,IF(BV$8="Allianz",SUMIFS(Erl.Gögn!$H$2:$H$30,Erl.Gögn!$E$2:$E$30,$A184,Erl.Gögn!$A$2:$A$30,BV$207)/1000,SUMIFS(Gögn!$I$2:$I$11876,Gögn!$F$2:$F$11876,"*"&amp;LEFT($A184,4)&amp;"*",Gögn!$A$2:$A$11876,BV$207,Gögn!$F$2:$F$11876,"*"&amp;RIGHT($A184,5)&amp;"*")/1000))</f>
        <v>253.25899999999999</v>
      </c>
      <c r="BW184" s="24">
        <f>IF(BW$8="Bayern",SUMIFS(Erl.Gögn!$H$2:$H$30,Erl.Gögn!$E$2:$E$30,$A184,Erl.Gögn!$A$2:$A$30,BW$207)/1000,IF(BW$8="Allianz",SUMIFS(Erl.Gögn!$H$2:$H$30,Erl.Gögn!$E$2:$E$30,$A184,Erl.Gögn!$A$2:$A$30,BW$207)/1000,SUMIFS(Gögn!$I$2:$I$11876,Gögn!$F$2:$F$11876,"*"&amp;LEFT($A184,4)&amp;"*",Gögn!$A$2:$A$11876,BW$207,Gögn!$F$2:$F$11876,"*"&amp;RIGHT($A184,5)&amp;"*")/1000))</f>
        <v>36.280999999999999</v>
      </c>
      <c r="BX184" s="24">
        <f>IF(BX$8="Bayern",SUMIFS(Erl.Gögn!$H$2:$H$30,Erl.Gögn!$E$2:$E$30,$A184,Erl.Gögn!$A$2:$A$30,BX$207)/1000,IF(BX$8="Allianz",SUMIFS(Erl.Gögn!$H$2:$H$30,Erl.Gögn!$E$2:$E$30,$A184,Erl.Gögn!$A$2:$A$30,BX$207)/1000,SUMIFS(Gögn!$I$2:$I$11876,Gögn!$F$2:$F$11876,"*"&amp;LEFT($A184,4)&amp;"*",Gögn!$A$2:$A$11876,BX$207,Gögn!$F$2:$F$11876,"*"&amp;RIGHT($A184,5)&amp;"*")/1000))</f>
        <v>17.125</v>
      </c>
      <c r="BY184" s="24">
        <f>IF(BY$8="Bayern",SUMIFS(Erl.Gögn!$H$2:$H$30,Erl.Gögn!$E$2:$E$30,$A184,Erl.Gögn!$A$2:$A$30,BY$207)/1000,IF(BY$8="Allianz",SUMIFS(Erl.Gögn!$H$2:$H$30,Erl.Gögn!$E$2:$E$30,$A184,Erl.Gögn!$A$2:$A$30,BY$207)/1000,SUMIFS(Gögn!$I$2:$I$11876,Gögn!$F$2:$F$11876,"*"&amp;LEFT($A184,4)&amp;"*",Gögn!$A$2:$A$11876,BY$207,Gögn!$F$2:$F$11876,"*"&amp;RIGHT($A184,5)&amp;"*")/1000))</f>
        <v>325.21699999999998</v>
      </c>
      <c r="BZ184" s="24">
        <f>IF(BZ$8="Bayern",SUMIFS(Erl.Gögn!$H$2:$H$30,Erl.Gögn!$E$2:$E$30,$A184,Erl.Gögn!$A$2:$A$30,BZ$207)/1000,IF(BZ$8="Allianz",SUMIFS(Erl.Gögn!$H$2:$H$30,Erl.Gögn!$E$2:$E$30,$A184,Erl.Gögn!$A$2:$A$30,BZ$207)/1000,SUMIFS(Gögn!$I$2:$I$11876,Gögn!$F$2:$F$11876,"*"&amp;LEFT($A184,4)&amp;"*",Gögn!$A$2:$A$11876,BZ$207,Gögn!$F$2:$F$11876,"*"&amp;RIGHT($A184,5)&amp;"*")/1000))</f>
        <v>742.99900000000002</v>
      </c>
      <c r="CA184" s="24">
        <f>IF(CA$8="Bayern",SUMIFS(Erl.Gögn!$H$2:$H$30,Erl.Gögn!$E$2:$E$30,$A184,Erl.Gögn!$A$2:$A$30,CA$207)/1000,IF(CA$8="Allianz",SUMIFS(Erl.Gögn!$H$2:$H$30,Erl.Gögn!$E$2:$E$30,$A184,Erl.Gögn!$A$2:$A$30,CA$207)/1000,SUMIFS(Gögn!$I$2:$I$11876,Gögn!$F$2:$F$11876,"*"&amp;LEFT($A184,4)&amp;"*",Gögn!$A$2:$A$11876,CA$207,Gögn!$F$2:$F$11876,"*"&amp;RIGHT($A184,5)&amp;"*")/1000))</f>
        <v>0</v>
      </c>
      <c r="CB184" s="24">
        <f>IF(CB$8="Bayern",SUMIFS(Erl.Gögn!$H$2:$H$30,Erl.Gögn!$E$2:$E$30,$A184,Erl.Gögn!$A$2:$A$30,CB$207)/1000,IF(CB$8="Allianz",SUMIFS(Erl.Gögn!$H$2:$H$30,Erl.Gögn!$E$2:$E$30,$A184,Erl.Gögn!$A$2:$A$30,CB$207)/1000,SUMIFS(Gögn!$I$2:$I$11876,Gögn!$F$2:$F$11876,"*"&amp;LEFT($A184,4)&amp;"*",Gögn!$A$2:$A$11876,CB$207,Gögn!$F$2:$F$11876,"*"&amp;RIGHT($A184,5)&amp;"*")/1000))</f>
        <v>55.744</v>
      </c>
      <c r="CC184" s="24">
        <f>IF(CC$8="Bayern",SUMIFS(Erl.Gögn!$H$2:$H$30,Erl.Gögn!$E$2:$E$30,$A184,Erl.Gögn!$A$2:$A$30,CC$207)/1000,IF(CC$8="Allianz",SUMIFS(Erl.Gögn!$H$2:$H$30,Erl.Gögn!$E$2:$E$30,$A184,Erl.Gögn!$A$2:$A$30,CC$207)/1000,SUMIFS(Gögn!$I$2:$I$11876,Gögn!$F$2:$F$11876,"*"&amp;LEFT($A184,4)&amp;"*",Gögn!$A$2:$A$11876,CC$207,Gögn!$F$2:$F$11876,"*"&amp;RIGHT($A184,5)&amp;"*")/1000))</f>
        <v>857706.44700000004</v>
      </c>
      <c r="CD184" s="24">
        <f>IF(CD$8="Bayern",SUMIFS(Erl.Gögn!$H$2:$H$30,Erl.Gögn!$E$2:$E$30,$A184,Erl.Gögn!$A$2:$A$30,CD$207)/1000,IF(CD$8="Allianz",SUMIFS(Erl.Gögn!$H$2:$H$30,Erl.Gögn!$E$2:$E$30,$A184,Erl.Gögn!$A$2:$A$30,CD$207)/1000,SUMIFS(Gögn!$I$2:$I$11876,Gögn!$F$2:$F$11876,"*"&amp;LEFT($A184,4)&amp;"*",Gögn!$A$2:$A$11876,CD$207,Gögn!$F$2:$F$11876,"*"&amp;RIGHT($A184,5)&amp;"*")/1000))</f>
        <v>21110</v>
      </c>
    </row>
    <row r="185" spans="1:82" ht="15" customHeight="1">
      <c r="A185" s="5" t="s">
        <v>445</v>
      </c>
      <c r="B185" s="5"/>
      <c r="C185" s="25" t="s">
        <v>324</v>
      </c>
      <c r="D185" s="22">
        <f t="shared" si="88"/>
        <v>662932.64599999983</v>
      </c>
      <c r="E185" s="22">
        <f>SUMIFS(Gögn!$I$2:$I$11876,Gögn!$F$2:$F$11876,"*"&amp;LEFT($A185,4)&amp;"*",Gögn!$A$2:$A$11876,E$207,Gögn!$F$2:$F$11876,"*"&amp;RIGHT($A185,5)&amp;"*")/1000</f>
        <v>0</v>
      </c>
      <c r="F185" s="22">
        <f>SUMIFS(Gögn!$I$2:$I$11876,Gögn!$F$2:$F$11876,"*"&amp;LEFT($A185,4)&amp;"*",Gögn!$A$2:$A$11876,F$207,Gögn!$F$2:$F$11876,"*"&amp;RIGHT($A185,5)&amp;"*")/1000</f>
        <v>0</v>
      </c>
      <c r="G185" s="22">
        <f>SUMIFS(Gögn!$I$2:$I$11876,Gögn!$F$2:$F$11876,"*"&amp;LEFT($A185,4)&amp;"*",Gögn!$A$2:$A$11876,G$207,Gögn!$F$2:$F$11876,"*"&amp;RIGHT($A185,5)&amp;"*")/1000</f>
        <v>0</v>
      </c>
      <c r="H185" s="22">
        <f>SUMIFS(Gögn!$I$2:$I$11876,Gögn!$F$2:$F$11876,"*"&amp;LEFT($A185,4)&amp;"*",Gögn!$A$2:$A$11876,H$207,Gögn!$F$2:$F$11876,"*"&amp;RIGHT($A185,5)&amp;"*")/1000</f>
        <v>0</v>
      </c>
      <c r="I185" s="22">
        <f>SUMIFS(Gögn!$I$2:$I$11876,Gögn!$F$2:$F$11876,"*"&amp;LEFT($A185,4)&amp;"*",Gögn!$A$2:$A$11876,I$207,Gögn!$F$2:$F$11876,"*"&amp;RIGHT($A185,5)&amp;"*")/1000</f>
        <v>0</v>
      </c>
      <c r="J185" s="22">
        <f>SUMIFS(Gögn!$I$2:$I$11876,Gögn!$F$2:$F$11876,"*"&amp;LEFT($A185,4)&amp;"*",Gögn!$A$2:$A$11876,J$207,Gögn!$F$2:$F$11876,"*"&amp;RIGHT($A185,5)&amp;"*")/1000</f>
        <v>0</v>
      </c>
      <c r="K185" s="22">
        <f>SUMIFS(Gögn!$I$2:$I$11876,Gögn!$F$2:$F$11876,"*"&amp;LEFT($A185,4)&amp;"*",Gögn!$A$2:$A$11876,K$207,Gögn!$F$2:$F$11876,"*"&amp;RIGHT($A185,5)&amp;"*")/1000</f>
        <v>0</v>
      </c>
      <c r="L185" s="22">
        <f>SUMIFS(Gögn!$I$2:$I$11876,Gögn!$F$2:$F$11876,"*"&amp;LEFT($A185,4)&amp;"*",Gögn!$A$2:$A$11876,L$207,Gögn!$F$2:$F$11876,"*"&amp;RIGHT($A185,5)&amp;"*")/1000</f>
        <v>3740</v>
      </c>
      <c r="M185" s="22">
        <f>SUMIFS(Gögn!$I$2:$I$11876,Gögn!$F$2:$F$11876,"*"&amp;LEFT($A185,4)&amp;"*",Gögn!$A$2:$A$11876,M$207,Gögn!$F$2:$F$11876,"*"&amp;RIGHT($A185,5)&amp;"*")/1000</f>
        <v>10635</v>
      </c>
      <c r="N185" s="22">
        <f>SUMIFS(Gögn!$I$2:$I$11876,Gögn!$F$2:$F$11876,"*"&amp;LEFT($A185,4)&amp;"*",Gögn!$A$2:$A$11876,N$207,Gögn!$F$2:$F$11876,"*"&amp;RIGHT($A185,5)&amp;"*")/1000</f>
        <v>18531</v>
      </c>
      <c r="O185" s="22">
        <f>SUMIFS(Gögn!$I$2:$I$11876,Gögn!$F$2:$F$11876,"*"&amp;LEFT($A185,4)&amp;"*",Gögn!$A$2:$A$11876,O$207,Gögn!$F$2:$F$11876,"*"&amp;RIGHT($A185,5)&amp;"*")/1000</f>
        <v>68770</v>
      </c>
      <c r="P185" s="22">
        <f>SUMIFS(Gögn!$I$2:$I$11876,Gögn!$F$2:$F$11876,"*"&amp;LEFT($A185,4)&amp;"*",Gögn!$A$2:$A$11876,P$207,Gögn!$F$2:$F$11876,"*"&amp;RIGHT($A185,5)&amp;"*")/1000</f>
        <v>96522</v>
      </c>
      <c r="Q185" s="22">
        <f>SUMIFS(Gögn!$I$2:$I$11876,Gögn!$F$2:$F$11876,"*"&amp;LEFT($A185,4)&amp;"*",Gögn!$A$2:$A$11876,Q$207,Gögn!$F$2:$F$11876,"*"&amp;RIGHT($A185,5)&amp;"*")/1000</f>
        <v>66268</v>
      </c>
      <c r="R185" s="22">
        <f>SUMIFS(Gögn!$I$2:$I$11876,Gögn!$F$2:$F$11876,"*"&amp;LEFT($A185,4)&amp;"*",Gögn!$A$2:$A$11876,R$207,Gögn!$F$2:$F$11876,"*"&amp;RIGHT($A185,5)&amp;"*")/1000</f>
        <v>0</v>
      </c>
      <c r="S185" s="22">
        <f>SUMIFS(Gögn!$I$2:$I$11876,Gögn!$F$2:$F$11876,"*"&amp;LEFT($A185,4)&amp;"*",Gögn!$A$2:$A$11876,S$207,Gögn!$F$2:$F$11876,"*"&amp;RIGHT($A185,5)&amp;"*")/1000</f>
        <v>0</v>
      </c>
      <c r="T185" s="22">
        <f>SUMIFS(Gögn!$I$2:$I$11876,Gögn!$F$2:$F$11876,"*"&amp;LEFT($A185,4)&amp;"*",Gögn!$A$2:$A$11876,T$207,Gögn!$F$2:$F$11876,"*"&amp;RIGHT($A185,5)&amp;"*")/1000</f>
        <v>0</v>
      </c>
      <c r="U185" s="22">
        <f>SUMIFS(Gögn!$I$2:$I$11876,Gögn!$F$2:$F$11876,"*"&amp;LEFT($A185,4)&amp;"*",Gögn!$A$2:$A$11876,U$207,Gögn!$F$2:$F$11876,"*"&amp;RIGHT($A185,5)&amp;"*")/1000</f>
        <v>0</v>
      </c>
      <c r="V185" s="22">
        <f>SUMIFS(Gögn!$I$2:$I$11876,Gögn!$F$2:$F$11876,"*"&amp;LEFT($A185,4)&amp;"*",Gögn!$A$2:$A$11876,V$207,Gögn!$F$2:$F$11876,"*"&amp;RIGHT($A185,5)&amp;"*")/1000</f>
        <v>0</v>
      </c>
      <c r="W185" s="22">
        <f>SUMIFS(Gögn!$I$2:$I$11876,Gögn!$F$2:$F$11876,"*"&amp;LEFT($A185,4)&amp;"*",Gögn!$A$2:$A$11876,W$207,Gögn!$F$2:$F$11876,"*"&amp;RIGHT($A185,5)&amp;"*")/1000</f>
        <v>0</v>
      </c>
      <c r="X185" s="22">
        <f>SUMIFS(Gögn!$I$2:$I$11876,Gögn!$F$2:$F$11876,"*"&amp;LEFT($A185,4)&amp;"*",Gögn!$A$2:$A$11876,X$207,Gögn!$F$2:$F$11876,"*"&amp;RIGHT($A185,5)&amp;"*")/1000</f>
        <v>2857.6260000000002</v>
      </c>
      <c r="Y185" s="22">
        <f>SUMIFS(Gögn!$I$2:$I$11876,Gögn!$F$2:$F$11876,"*"&amp;LEFT($A185,4)&amp;"*",Gögn!$A$2:$A$11876,Y$207,Gögn!$F$2:$F$11876,"*"&amp;RIGHT($A185,5)&amp;"*")/1000</f>
        <v>135965</v>
      </c>
      <c r="Z185" s="22">
        <f>SUMIFS(Gögn!$I$2:$I$11876,Gögn!$F$2:$F$11876,"*"&amp;LEFT($A185,4)&amp;"*",Gögn!$A$2:$A$11876,Z$207,Gögn!$F$2:$F$11876,"*"&amp;RIGHT($A185,5)&amp;"*")/1000</f>
        <v>20071</v>
      </c>
      <c r="AA185" s="22">
        <f>SUMIFS(Gögn!$I$2:$I$11876,Gögn!$F$2:$F$11876,"*"&amp;LEFT($A185,4)&amp;"*",Gögn!$A$2:$A$11876,AA$207,Gögn!$F$2:$F$11876,"*"&amp;RIGHT($A185,5)&amp;"*")/1000</f>
        <v>31081</v>
      </c>
      <c r="AB185" s="22">
        <f>SUMIFS(Gögn!$I$2:$I$11876,Gögn!$F$2:$F$11876,"*"&amp;LEFT($A185,4)&amp;"*",Gögn!$A$2:$A$11876,AB$207,Gögn!$F$2:$F$11876,"*"&amp;RIGHT($A185,5)&amp;"*")/1000</f>
        <v>1567</v>
      </c>
      <c r="AC185" s="22">
        <f>SUMIFS(Gögn!$I$2:$I$11876,Gögn!$F$2:$F$11876,"*"&amp;LEFT($A185,4)&amp;"*",Gögn!$A$2:$A$11876,AC$207,Gögn!$F$2:$F$11876,"*"&amp;RIGHT($A185,5)&amp;"*")/1000</f>
        <v>0</v>
      </c>
      <c r="AD185" s="22">
        <f>SUMIFS(Gögn!$I$2:$I$11876,Gögn!$F$2:$F$11876,"*"&amp;LEFT($A185,4)&amp;"*",Gögn!$A$2:$A$11876,AD$207,Gögn!$F$2:$F$11876,"*"&amp;RIGHT($A185,5)&amp;"*")/1000</f>
        <v>0</v>
      </c>
      <c r="AE185" s="22">
        <f>SUMIFS(Gögn!$I$2:$I$11876,Gögn!$F$2:$F$11876,"*"&amp;LEFT($A185,4)&amp;"*",Gögn!$A$2:$A$11876,AE$207,Gögn!$F$2:$F$11876,"*"&amp;RIGHT($A185,5)&amp;"*")/1000</f>
        <v>0</v>
      </c>
      <c r="AF185" s="22">
        <f>SUMIFS(Gögn!$I$2:$I$11876,Gögn!$F$2:$F$11876,"*"&amp;LEFT($A185,4)&amp;"*",Gögn!$A$2:$A$11876,AF$207,Gögn!$F$2:$F$11876,"*"&amp;RIGHT($A185,5)&amp;"*")/1000</f>
        <v>0</v>
      </c>
      <c r="AG185" s="22">
        <f>SUMIFS(Gögn!$I$2:$I$11876,Gögn!$F$2:$F$11876,"*"&amp;LEFT($A185,4)&amp;"*",Gögn!$A$2:$A$11876,AG$207,Gögn!$F$2:$F$11876,"*"&amp;RIGHT($A185,5)&amp;"*")/1000</f>
        <v>0</v>
      </c>
      <c r="AH185" s="22">
        <f>SUMIFS(Gögn!$I$2:$I$11876,Gögn!$F$2:$F$11876,"*"&amp;LEFT($A185,4)&amp;"*",Gögn!$A$2:$A$11876,AH$207,Gögn!$F$2:$F$11876,"*"&amp;RIGHT($A185,5)&amp;"*")/1000</f>
        <v>0</v>
      </c>
      <c r="AI185" s="22">
        <f>SUMIFS(Gögn!$I$2:$I$11876,Gögn!$F$2:$F$11876,"*"&amp;LEFT($A185,4)&amp;"*",Gögn!$A$2:$A$11876,AI$207,Gögn!$F$2:$F$11876,"*"&amp;RIGHT($A185,5)&amp;"*")/1000</f>
        <v>0</v>
      </c>
      <c r="AJ185" s="22">
        <f>SUMIFS(Gögn!$I$2:$I$11876,Gögn!$F$2:$F$11876,"*"&amp;LEFT($A185,4)&amp;"*",Gögn!$A$2:$A$11876,AJ$207,Gögn!$F$2:$F$11876,"*"&amp;RIGHT($A185,5)&amp;"*")/1000</f>
        <v>0</v>
      </c>
      <c r="AK185" s="22">
        <f>SUMIFS(Gögn!$I$2:$I$11876,Gögn!$F$2:$F$11876,"*"&amp;LEFT($A185,4)&amp;"*",Gögn!$A$2:$A$11876,AK$207,Gögn!$F$2:$F$11876,"*"&amp;RIGHT($A185,5)&amp;"*")/1000</f>
        <v>0</v>
      </c>
      <c r="AL185" s="22">
        <f>SUMIFS(Gögn!$I$2:$I$11876,Gögn!$F$2:$F$11876,"*"&amp;LEFT($A185,4)&amp;"*",Gögn!$A$2:$A$11876,AL$207,Gögn!$F$2:$F$11876,"*"&amp;RIGHT($A185,5)&amp;"*")/1000</f>
        <v>0</v>
      </c>
      <c r="AM185" s="22">
        <f>SUMIFS(Gögn!$I$2:$I$11876,Gögn!$F$2:$F$11876,"*"&amp;LEFT($A185,4)&amp;"*",Gögn!$A$2:$A$11876,AM$207,Gögn!$F$2:$F$11876,"*"&amp;RIGHT($A185,5)&amp;"*")/1000</f>
        <v>0</v>
      </c>
      <c r="AN185" s="22">
        <f>SUMIFS(Gögn!$I$2:$I$11876,Gögn!$F$2:$F$11876,"*"&amp;LEFT($A185,4)&amp;"*",Gögn!$A$2:$A$11876,AN$207,Gögn!$F$2:$F$11876,"*"&amp;RIGHT($A185,5)&amp;"*")/1000</f>
        <v>0</v>
      </c>
      <c r="AO185" s="22">
        <f>SUMIFS(Gögn!$I$2:$I$11876,Gögn!$F$2:$F$11876,"*"&amp;LEFT($A185,4)&amp;"*",Gögn!$A$2:$A$11876,AO$207,Gögn!$F$2:$F$11876,"*"&amp;RIGHT($A185,5)&amp;"*")/1000</f>
        <v>0</v>
      </c>
      <c r="AP185" s="22">
        <f>SUMIFS(Gögn!$I$2:$I$11876,Gögn!$F$2:$F$11876,"*"&amp;LEFT($A185,4)&amp;"*",Gögn!$A$2:$A$11876,AP$207,Gögn!$F$2:$F$11876,"*"&amp;RIGHT($A185,5)&amp;"*")/1000</f>
        <v>0</v>
      </c>
      <c r="AQ185" s="22">
        <f>SUMIFS(Gögn!$I$2:$I$11876,Gögn!$F$2:$F$11876,"*"&amp;LEFT($A185,4)&amp;"*",Gögn!$A$2:$A$11876,AQ$207,Gögn!$F$2:$F$11876,"*"&amp;RIGHT($A185,5)&amp;"*")/1000</f>
        <v>40888.214999999997</v>
      </c>
      <c r="AR185" s="22">
        <f>SUMIFS(Gögn!$I$2:$I$11876,Gögn!$F$2:$F$11876,"*"&amp;LEFT($A185,4)&amp;"*",Gögn!$A$2:$A$11876,AR$207,Gögn!$F$2:$F$11876,"*"&amp;RIGHT($A185,5)&amp;"*")/1000</f>
        <v>37341.286</v>
      </c>
      <c r="AS185" s="22">
        <f>SUMIFS(Gögn!$I$2:$I$11876,Gögn!$F$2:$F$11876,"*"&amp;LEFT($A185,4)&amp;"*",Gögn!$A$2:$A$11876,AS$207,Gögn!$F$2:$F$11876,"*"&amp;RIGHT($A185,5)&amp;"*")/1000</f>
        <v>27752.356</v>
      </c>
      <c r="AT185" s="22">
        <f>SUMIFS(Gögn!$I$2:$I$11876,Gögn!$F$2:$F$11876,"*"&amp;LEFT($A185,4)&amp;"*",Gögn!$A$2:$A$11876,AT$207,Gögn!$F$2:$F$11876,"*"&amp;RIGHT($A185,5)&amp;"*")/1000</f>
        <v>16395.156999999999</v>
      </c>
      <c r="AU185" s="22">
        <f>SUMIFS(Gögn!$I$2:$I$11876,Gögn!$F$2:$F$11876,"*"&amp;LEFT($A185,4)&amp;"*",Gögn!$A$2:$A$11876,AU$207,Gögn!$F$2:$F$11876,"*"&amp;RIGHT($A185,5)&amp;"*")/1000</f>
        <v>442.68200000000002</v>
      </c>
      <c r="AV185" s="22">
        <f>SUMIFS(Gögn!$I$2:$I$11876,Gögn!$F$2:$F$11876,"*"&amp;LEFT($A185,4)&amp;"*",Gögn!$A$2:$A$11876,AV$207,Gögn!$F$2:$F$11876,"*"&amp;RIGHT($A185,5)&amp;"*")/1000</f>
        <v>9466.9240000000009</v>
      </c>
      <c r="AW185" s="22">
        <f>SUMIFS(Gögn!$I$2:$I$11876,Gögn!$F$2:$F$11876,"*"&amp;LEFT($A185,4)&amp;"*",Gögn!$A$2:$A$11876,AW$207,Gögn!$F$2:$F$11876,"*"&amp;RIGHT($A185,5)&amp;"*")/1000</f>
        <v>8715.2690000000002</v>
      </c>
      <c r="AX185" s="22">
        <f>SUMIFS(Gögn!$I$2:$I$11876,Gögn!$F$2:$F$11876,"*"&amp;LEFT($A185,4)&amp;"*",Gögn!$A$2:$A$11876,AX$207,Gögn!$F$2:$F$11876,"*"&amp;RIGHT($A185,5)&amp;"*")/1000</f>
        <v>3619.9749999999999</v>
      </c>
      <c r="AY185" s="22">
        <f>SUMIFS(Gögn!$I$2:$I$11876,Gögn!$F$2:$F$11876,"*"&amp;LEFT($A185,4)&amp;"*",Gögn!$A$2:$A$11876,AY$207,Gögn!$F$2:$F$11876,"*"&amp;RIGHT($A185,5)&amp;"*")/1000</f>
        <v>4236.2349999999997</v>
      </c>
      <c r="AZ185" s="22">
        <f>SUMIFS(Gögn!$I$2:$I$11876,Gögn!$F$2:$F$11876,"*"&amp;LEFT($A185,4)&amp;"*",Gögn!$A$2:$A$11876,AZ$207,Gögn!$F$2:$F$11876,"*"&amp;RIGHT($A185,5)&amp;"*")/1000</f>
        <v>689.93499999999995</v>
      </c>
      <c r="BA185" s="22">
        <f>SUMIFS(Gögn!$I$2:$I$11876,Gögn!$F$2:$F$11876,"*"&amp;LEFT($A185,4)&amp;"*",Gögn!$A$2:$A$11876,BA$207,Gögn!$F$2:$F$11876,"*"&amp;RIGHT($A185,5)&amp;"*")/1000</f>
        <v>264.58999999999997</v>
      </c>
      <c r="BB185" s="22">
        <f>SUMIFS(Gögn!$I$2:$I$11876,Gögn!$F$2:$F$11876,"*"&amp;LEFT($A185,4)&amp;"*",Gögn!$A$2:$A$11876,BB$207,Gögn!$F$2:$F$11876,"*"&amp;RIGHT($A185,5)&amp;"*")/1000</f>
        <v>0</v>
      </c>
      <c r="BC185" s="22">
        <f>SUMIFS(Gögn!$I$2:$I$11876,Gögn!$F$2:$F$11876,"*"&amp;LEFT($A185,4)&amp;"*",Gögn!$A$2:$A$11876,BC$207,Gögn!$F$2:$F$11876,"*"&amp;RIGHT($A185,5)&amp;"*")/1000</f>
        <v>0</v>
      </c>
      <c r="BD185" s="22">
        <f>SUMIFS(Gögn!$I$2:$I$11876,Gögn!$F$2:$F$11876,"*"&amp;LEFT($A185,4)&amp;"*",Gögn!$A$2:$A$11876,BD$207,Gögn!$F$2:$F$11876,"*"&amp;RIGHT($A185,5)&amp;"*")/1000</f>
        <v>0</v>
      </c>
      <c r="BE185" s="22">
        <f>SUMIFS(Gögn!$I$2:$I$11876,Gögn!$F$2:$F$11876,"*"&amp;LEFT($A185,4)&amp;"*",Gögn!$A$2:$A$11876,BE$207,Gögn!$F$2:$F$11876,"*"&amp;RIGHT($A185,5)&amp;"*")/1000</f>
        <v>0</v>
      </c>
      <c r="BF185" s="22">
        <f>SUMIFS(Gögn!$I$2:$I$11876,Gögn!$F$2:$F$11876,"*"&amp;LEFT($A185,4)&amp;"*",Gögn!$A$2:$A$11876,BF$207,Gögn!$F$2:$F$11876,"*"&amp;RIGHT($A185,5)&amp;"*")/1000</f>
        <v>0</v>
      </c>
      <c r="BG185" s="22">
        <f>SUMIFS(Gögn!$I$2:$I$11876,Gögn!$F$2:$F$11876,"*"&amp;LEFT($A185,4)&amp;"*",Gögn!$A$2:$A$11876,BG$207,Gögn!$F$2:$F$11876,"*"&amp;RIGHT($A185,5)&amp;"*")/1000</f>
        <v>0</v>
      </c>
      <c r="BH185" s="22">
        <f>SUMIFS(Gögn!$I$2:$I$11876,Gögn!$F$2:$F$11876,"*"&amp;LEFT($A185,4)&amp;"*",Gögn!$A$2:$A$11876,BH$207,Gögn!$F$2:$F$11876,"*"&amp;RIGHT($A185,5)&amp;"*")/1000</f>
        <v>2540.9989999999998</v>
      </c>
      <c r="BI185" s="22">
        <f>SUMIFS(Gögn!$I$2:$I$11876,Gögn!$F$2:$F$11876,"*"&amp;LEFT($A185,4)&amp;"*",Gögn!$A$2:$A$11876,BI$207,Gögn!$F$2:$F$11876,"*"&amp;RIGHT($A185,5)&amp;"*")/1000</f>
        <v>0</v>
      </c>
      <c r="BJ185" s="22">
        <f>SUMIFS(Gögn!$I$2:$I$11876,Gögn!$F$2:$F$11876,"*"&amp;LEFT($A185,4)&amp;"*",Gögn!$A$2:$A$11876,BJ$207,Gögn!$F$2:$F$11876,"*"&amp;RIGHT($A185,5)&amp;"*")/1000</f>
        <v>0</v>
      </c>
      <c r="BK185" s="22">
        <f>SUMIFS(Gögn!$I$2:$I$11876,Gögn!$F$2:$F$11876,"*"&amp;LEFT($A185,4)&amp;"*",Gögn!$A$2:$A$11876,BK$207,Gögn!$F$2:$F$11876,"*"&amp;RIGHT($A185,5)&amp;"*")/1000</f>
        <v>0</v>
      </c>
      <c r="BL185" s="22">
        <f>SUMIFS(Gögn!$I$2:$I$11876,Gögn!$F$2:$F$11876,"*"&amp;LEFT($A185,4)&amp;"*",Gögn!$A$2:$A$11876,BL$207,Gögn!$F$2:$F$11876,"*"&amp;RIGHT($A185,5)&amp;"*")/1000</f>
        <v>6046.4930000000004</v>
      </c>
      <c r="BM185" s="22">
        <f>SUMIFS(Gögn!$I$2:$I$11876,Gögn!$F$2:$F$11876,"*"&amp;LEFT($A185,4)&amp;"*",Gögn!$A$2:$A$11876,BM$207,Gögn!$F$2:$F$11876,"*"&amp;RIGHT($A185,5)&amp;"*")/1000</f>
        <v>0</v>
      </c>
      <c r="BN185" s="22">
        <f>SUMIFS(Gögn!$I$2:$I$11876,Gögn!$F$2:$F$11876,"*"&amp;LEFT($A185,4)&amp;"*",Gögn!$A$2:$A$11876,BN$207,Gögn!$F$2:$F$11876,"*"&amp;RIGHT($A185,5)&amp;"*")/1000</f>
        <v>0</v>
      </c>
      <c r="BO185" s="22">
        <f>SUMIFS(Gögn!$I$2:$I$11876,Gögn!$F$2:$F$11876,"*"&amp;LEFT($A185,4)&amp;"*",Gögn!$A$2:$A$11876,BO$207,Gögn!$F$2:$F$11876,"*"&amp;RIGHT($A185,5)&amp;"*")/1000</f>
        <v>0</v>
      </c>
      <c r="BP185" s="22">
        <f>SUMIFS(Gögn!$I$2:$I$11876,Gögn!$F$2:$F$11876,"*"&amp;LEFT($A185,4)&amp;"*",Gögn!$A$2:$A$11876,BP$207,Gögn!$F$2:$F$11876,"*"&amp;RIGHT($A185,5)&amp;"*")/1000</f>
        <v>496.048</v>
      </c>
      <c r="BQ185" s="22">
        <f>SUMIFS(Gögn!$I$2:$I$11876,Gögn!$F$2:$F$11876,"*"&amp;LEFT($A185,4)&amp;"*",Gögn!$A$2:$A$11876,BQ$207,Gögn!$F$2:$F$11876,"*"&amp;RIGHT($A185,5)&amp;"*")/1000</f>
        <v>845.34199999999998</v>
      </c>
      <c r="BR185" s="22">
        <f>SUMIFS(Gögn!$I$2:$I$11876,Gögn!$F$2:$F$11876,"*"&amp;LEFT($A185,4)&amp;"*",Gögn!$A$2:$A$11876,BR$207,Gögn!$F$2:$F$11876,"*"&amp;RIGHT($A185,5)&amp;"*")/1000</f>
        <v>443.51400000000001</v>
      </c>
      <c r="BS185" s="22">
        <f>SUMIFS(Gögn!$I$2:$I$11876,Gögn!$F$2:$F$11876,"*"&amp;LEFT($A185,4)&amp;"*",Gögn!$A$2:$A$11876,BS$207,Gögn!$F$2:$F$11876,"*"&amp;RIGHT($A185,5)&amp;"*")/1000</f>
        <v>7060</v>
      </c>
      <c r="BT185" s="22">
        <f>SUMIFS(Gögn!$I$2:$I$11876,Gögn!$F$2:$F$11876,"*"&amp;LEFT($A185,4)&amp;"*",Gögn!$A$2:$A$11876,BT$207,Gögn!$F$2:$F$11876,"*"&amp;RIGHT($A185,5)&amp;"*")/1000</f>
        <v>38790</v>
      </c>
      <c r="BU185" s="22">
        <f>SUMIFS(Gögn!$I$2:$I$11876,Gögn!$F$2:$F$11876,"*"&amp;LEFT($A185,4)&amp;"*",Gögn!$A$2:$A$11876,BU$207,Gögn!$F$2:$F$11876,"*"&amp;RIGHT($A185,5)&amp;"*")/1000</f>
        <v>890</v>
      </c>
      <c r="BV185" s="22">
        <f>SUMIFS(Gögn!$I$2:$I$11876,Gögn!$F$2:$F$11876,"*"&amp;LEFT($A185,4)&amp;"*",Gögn!$A$2:$A$11876,BV$207,Gögn!$F$2:$F$11876,"*"&amp;RIGHT($A185,5)&amp;"*")/1000</f>
        <v>0</v>
      </c>
      <c r="BW185" s="22">
        <f>SUMIFS(Gögn!$I$2:$I$11876,Gögn!$F$2:$F$11876,"*"&amp;LEFT($A185,4)&amp;"*",Gögn!$A$2:$A$11876,BW$207,Gögn!$F$2:$F$11876,"*"&amp;RIGHT($A185,5)&amp;"*")/1000</f>
        <v>0</v>
      </c>
      <c r="BX185" s="22">
        <f>SUMIFS(Gögn!$I$2:$I$11876,Gögn!$F$2:$F$11876,"*"&amp;LEFT($A185,4)&amp;"*",Gögn!$A$2:$A$11876,BX$207,Gögn!$F$2:$F$11876,"*"&amp;RIGHT($A185,5)&amp;"*")/1000</f>
        <v>0</v>
      </c>
      <c r="BY185" s="22">
        <f>SUMIFS(Gögn!$I$2:$I$11876,Gögn!$F$2:$F$11876,"*"&amp;LEFT($A185,4)&amp;"*",Gögn!$A$2:$A$11876,BY$207,Gögn!$F$2:$F$11876,"*"&amp;RIGHT($A185,5)&amp;"*")/1000</f>
        <v>0</v>
      </c>
      <c r="BZ185" s="22">
        <f>SUMIFS(Gögn!$I$2:$I$11876,Gögn!$F$2:$F$11876,"*"&amp;LEFT($A185,4)&amp;"*",Gögn!$A$2:$A$11876,BZ$207,Gögn!$F$2:$F$11876,"*"&amp;RIGHT($A185,5)&amp;"*")/1000</f>
        <v>0</v>
      </c>
      <c r="CA185" s="22">
        <f>SUMIFS(Gögn!$I$2:$I$11876,Gögn!$F$2:$F$11876,"*"&amp;LEFT($A185,4)&amp;"*",Gögn!$A$2:$A$11876,CA$207,Gögn!$F$2:$F$11876,"*"&amp;RIGHT($A185,5)&amp;"*")/1000</f>
        <v>0</v>
      </c>
      <c r="CB185" s="22">
        <f>SUMIFS(Gögn!$I$2:$I$11876,Gögn!$F$2:$F$11876,"*"&amp;LEFT($A185,4)&amp;"*",Gögn!$A$2:$A$11876,CB$207,Gögn!$F$2:$F$11876,"*"&amp;RIGHT($A185,5)&amp;"*")/1000</f>
        <v>0</v>
      </c>
      <c r="CC185" s="22">
        <f>SUMIFS(Gögn!$I$2:$I$11876,Gögn!$F$2:$F$11876,"*"&amp;LEFT($A185,4)&amp;"*",Gögn!$A$2:$A$11876,CC$207,Gögn!$F$2:$F$11876,"*"&amp;RIGHT($A185,5)&amp;"*")/1000</f>
        <v>0</v>
      </c>
      <c r="CD185" s="22">
        <f>SUMIFS(Gögn!$I$2:$I$11876,Gögn!$F$2:$F$11876,"*"&amp;LEFT($A185,4)&amp;"*",Gögn!$A$2:$A$11876,CD$207,Gögn!$F$2:$F$11876,"*"&amp;RIGHT($A185,5)&amp;"*")/1000</f>
        <v>0</v>
      </c>
    </row>
    <row r="186" spans="1:82" ht="15" customHeight="1">
      <c r="A186" s="5" t="s">
        <v>454</v>
      </c>
      <c r="B186" s="5"/>
      <c r="C186" s="23" t="s">
        <v>439</v>
      </c>
      <c r="D186" s="24">
        <f t="shared" si="88"/>
        <v>-2719.6560000000013</v>
      </c>
      <c r="E186" s="24">
        <f>SUMIFS(Gögn!$I$2:$I$11876,Gögn!$F$2:$F$11876,"*"&amp;LEFT($A186,4)&amp;"*",Gögn!$A$2:$A$11876,E$207,Gögn!$F$2:$F$11876,"*"&amp;RIGHT($A186,5)&amp;"*")/1000</f>
        <v>64.128</v>
      </c>
      <c r="F186" s="24">
        <f>SUMIFS(Gögn!$I$2:$I$11876,Gögn!$F$2:$F$11876,"*"&amp;LEFT($A186,4)&amp;"*",Gögn!$A$2:$A$11876,F$207,Gögn!$F$2:$F$11876,"*"&amp;RIGHT($A186,5)&amp;"*")/1000</f>
        <v>141.40299999999999</v>
      </c>
      <c r="G186" s="24">
        <f>SUMIFS(Gögn!$I$2:$I$11876,Gögn!$F$2:$F$11876,"*"&amp;LEFT($A186,4)&amp;"*",Gögn!$A$2:$A$11876,G$207,Gögn!$F$2:$F$11876,"*"&amp;RIGHT($A186,5)&amp;"*")/1000</f>
        <v>61.188000000000002</v>
      </c>
      <c r="H186" s="24">
        <f>SUMIFS(Gögn!$I$2:$I$11876,Gögn!$F$2:$F$11876,"*"&amp;LEFT($A186,4)&amp;"*",Gögn!$A$2:$A$11876,H$207,Gögn!$F$2:$F$11876,"*"&amp;RIGHT($A186,5)&amp;"*")/1000</f>
        <v>0.504</v>
      </c>
      <c r="I186" s="24">
        <f>SUMIFS(Gögn!$I$2:$I$11876,Gögn!$F$2:$F$11876,"*"&amp;LEFT($A186,4)&amp;"*",Gögn!$A$2:$A$11876,I$207,Gögn!$F$2:$F$11876,"*"&amp;RIGHT($A186,5)&amp;"*")/1000</f>
        <v>0</v>
      </c>
      <c r="J186" s="24">
        <f>SUMIFS(Gögn!$I$2:$I$11876,Gögn!$F$2:$F$11876,"*"&amp;LEFT($A186,4)&amp;"*",Gögn!$A$2:$A$11876,J$207,Gögn!$F$2:$F$11876,"*"&amp;RIGHT($A186,5)&amp;"*")/1000</f>
        <v>3.1230000000000002</v>
      </c>
      <c r="K186" s="24">
        <f>SUMIFS(Gögn!$I$2:$I$11876,Gögn!$F$2:$F$11876,"*"&amp;LEFT($A186,4)&amp;"*",Gögn!$A$2:$A$11876,K$207,Gögn!$F$2:$F$11876,"*"&amp;RIGHT($A186,5)&amp;"*")/1000</f>
        <v>0.75600000000000001</v>
      </c>
      <c r="L186" s="24">
        <f>SUMIFS(Gögn!$I$2:$I$11876,Gögn!$F$2:$F$11876,"*"&amp;LEFT($A186,4)&amp;"*",Gögn!$A$2:$A$11876,L$207,Gögn!$F$2:$F$11876,"*"&amp;RIGHT($A186,5)&amp;"*")/1000</f>
        <v>8</v>
      </c>
      <c r="M186" s="24">
        <f>SUMIFS(Gögn!$I$2:$I$11876,Gögn!$F$2:$F$11876,"*"&amp;LEFT($A186,4)&amp;"*",Gögn!$A$2:$A$11876,M$207,Gögn!$F$2:$F$11876,"*"&amp;RIGHT($A186,5)&amp;"*")/1000</f>
        <v>2</v>
      </c>
      <c r="N186" s="24">
        <f>SUMIFS(Gögn!$I$2:$I$11876,Gögn!$F$2:$F$11876,"*"&amp;LEFT($A186,4)&amp;"*",Gögn!$A$2:$A$11876,N$207,Gögn!$F$2:$F$11876,"*"&amp;RIGHT($A186,5)&amp;"*")/1000</f>
        <v>4</v>
      </c>
      <c r="O186" s="24">
        <f>SUMIFS(Gögn!$I$2:$I$11876,Gögn!$F$2:$F$11876,"*"&amp;LEFT($A186,4)&amp;"*",Gögn!$A$2:$A$11876,O$207,Gögn!$F$2:$F$11876,"*"&amp;RIGHT($A186,5)&amp;"*")/1000</f>
        <v>2</v>
      </c>
      <c r="P186" s="24">
        <f>SUMIFS(Gögn!$I$2:$I$11876,Gögn!$F$2:$F$11876,"*"&amp;LEFT($A186,4)&amp;"*",Gögn!$A$2:$A$11876,P$207,Gögn!$F$2:$F$11876,"*"&amp;RIGHT($A186,5)&amp;"*")/1000</f>
        <v>7</v>
      </c>
      <c r="Q186" s="24">
        <f>SUMIFS(Gögn!$I$2:$I$11876,Gögn!$F$2:$F$11876,"*"&amp;LEFT($A186,4)&amp;"*",Gögn!$A$2:$A$11876,Q$207,Gögn!$F$2:$F$11876,"*"&amp;RIGHT($A186,5)&amp;"*")/1000</f>
        <v>7</v>
      </c>
      <c r="R186" s="24">
        <f>SUMIFS(Gögn!$I$2:$I$11876,Gögn!$F$2:$F$11876,"*"&amp;LEFT($A186,4)&amp;"*",Gögn!$A$2:$A$11876,R$207,Gögn!$F$2:$F$11876,"*"&amp;RIGHT($A186,5)&amp;"*")/1000</f>
        <v>0</v>
      </c>
      <c r="S186" s="24">
        <f>SUMIFS(Gögn!$I$2:$I$11876,Gögn!$F$2:$F$11876,"*"&amp;LEFT($A186,4)&amp;"*",Gögn!$A$2:$A$11876,S$207,Gögn!$F$2:$F$11876,"*"&amp;RIGHT($A186,5)&amp;"*")/1000</f>
        <v>0</v>
      </c>
      <c r="T186" s="24">
        <f>SUMIFS(Gögn!$I$2:$I$11876,Gögn!$F$2:$F$11876,"*"&amp;LEFT($A186,4)&amp;"*",Gögn!$A$2:$A$11876,T$207,Gögn!$F$2:$F$11876,"*"&amp;RIGHT($A186,5)&amp;"*")/1000</f>
        <v>0</v>
      </c>
      <c r="U186" s="24">
        <f>SUMIFS(Gögn!$I$2:$I$11876,Gögn!$F$2:$F$11876,"*"&amp;LEFT($A186,4)&amp;"*",Gögn!$A$2:$A$11876,U$207,Gögn!$F$2:$F$11876,"*"&amp;RIGHT($A186,5)&amp;"*")/1000</f>
        <v>0</v>
      </c>
      <c r="V186" s="24">
        <f>SUMIFS(Gögn!$I$2:$I$11876,Gögn!$F$2:$F$11876,"*"&amp;LEFT($A186,4)&amp;"*",Gögn!$A$2:$A$11876,V$207,Gögn!$F$2:$F$11876,"*"&amp;RIGHT($A186,5)&amp;"*")/1000</f>
        <v>0</v>
      </c>
      <c r="W186" s="24">
        <f>SUMIFS(Gögn!$I$2:$I$11876,Gögn!$F$2:$F$11876,"*"&amp;LEFT($A186,4)&amp;"*",Gögn!$A$2:$A$11876,W$207,Gögn!$F$2:$F$11876,"*"&amp;RIGHT($A186,5)&amp;"*")/1000</f>
        <v>0</v>
      </c>
      <c r="X186" s="24">
        <f>SUMIFS(Gögn!$I$2:$I$11876,Gögn!$F$2:$F$11876,"*"&amp;LEFT($A186,4)&amp;"*",Gögn!$A$2:$A$11876,X$207,Gögn!$F$2:$F$11876,"*"&amp;RIGHT($A186,5)&amp;"*")/1000</f>
        <v>0</v>
      </c>
      <c r="Y186" s="24">
        <f>SUMIFS(Gögn!$I$2:$I$11876,Gögn!$F$2:$F$11876,"*"&amp;LEFT($A186,4)&amp;"*",Gögn!$A$2:$A$11876,Y$207,Gögn!$F$2:$F$11876,"*"&amp;RIGHT($A186,5)&amp;"*")/1000</f>
        <v>0</v>
      </c>
      <c r="Z186" s="24">
        <f>SUMIFS(Gögn!$I$2:$I$11876,Gögn!$F$2:$F$11876,"*"&amp;LEFT($A186,4)&amp;"*",Gögn!$A$2:$A$11876,Z$207,Gögn!$F$2:$F$11876,"*"&amp;RIGHT($A186,5)&amp;"*")/1000</f>
        <v>0</v>
      </c>
      <c r="AA186" s="24">
        <f>SUMIFS(Gögn!$I$2:$I$11876,Gögn!$F$2:$F$11876,"*"&amp;LEFT($A186,4)&amp;"*",Gögn!$A$2:$A$11876,AA$207,Gögn!$F$2:$F$11876,"*"&amp;RIGHT($A186,5)&amp;"*")/1000</f>
        <v>0</v>
      </c>
      <c r="AB186" s="24">
        <f>SUMIFS(Gögn!$I$2:$I$11876,Gögn!$F$2:$F$11876,"*"&amp;LEFT($A186,4)&amp;"*",Gögn!$A$2:$A$11876,AB$207,Gögn!$F$2:$F$11876,"*"&amp;RIGHT($A186,5)&amp;"*")/1000</f>
        <v>0</v>
      </c>
      <c r="AC186" s="24">
        <f>SUMIFS(Gögn!$I$2:$I$11876,Gögn!$F$2:$F$11876,"*"&amp;LEFT($A186,4)&amp;"*",Gögn!$A$2:$A$11876,AC$207,Gögn!$F$2:$F$11876,"*"&amp;RIGHT($A186,5)&amp;"*")/1000</f>
        <v>0</v>
      </c>
      <c r="AD186" s="24">
        <f>SUMIFS(Gögn!$I$2:$I$11876,Gögn!$F$2:$F$11876,"*"&amp;LEFT($A186,4)&amp;"*",Gögn!$A$2:$A$11876,AD$207,Gögn!$F$2:$F$11876,"*"&amp;RIGHT($A186,5)&amp;"*")/1000</f>
        <v>196.97900000000001</v>
      </c>
      <c r="AE186" s="24">
        <f>SUMIFS(Gögn!$I$2:$I$11876,Gögn!$F$2:$F$11876,"*"&amp;LEFT($A186,4)&amp;"*",Gögn!$A$2:$A$11876,AE$207,Gögn!$F$2:$F$11876,"*"&amp;RIGHT($A186,5)&amp;"*")/1000</f>
        <v>127.71599999999999</v>
      </c>
      <c r="AF186" s="24">
        <f>SUMIFS(Gögn!$I$2:$I$11876,Gögn!$F$2:$F$11876,"*"&amp;LEFT($A186,4)&amp;"*",Gögn!$A$2:$A$11876,AF$207,Gögn!$F$2:$F$11876,"*"&amp;RIGHT($A186,5)&amp;"*")/1000</f>
        <v>0</v>
      </c>
      <c r="AG186" s="24">
        <f>SUMIFS(Gögn!$I$2:$I$11876,Gögn!$F$2:$F$11876,"*"&amp;LEFT($A186,4)&amp;"*",Gögn!$A$2:$A$11876,AG$207,Gögn!$F$2:$F$11876,"*"&amp;RIGHT($A186,5)&amp;"*")/1000</f>
        <v>0</v>
      </c>
      <c r="AH186" s="24">
        <f>SUMIFS(Gögn!$I$2:$I$11876,Gögn!$F$2:$F$11876,"*"&amp;LEFT($A186,4)&amp;"*",Gögn!$A$2:$A$11876,AH$207,Gögn!$F$2:$F$11876,"*"&amp;RIGHT($A186,5)&amp;"*")/1000</f>
        <v>0</v>
      </c>
      <c r="AI186" s="24">
        <f>SUMIFS(Gögn!$I$2:$I$11876,Gögn!$F$2:$F$11876,"*"&amp;LEFT($A186,4)&amp;"*",Gögn!$A$2:$A$11876,AI$207,Gögn!$F$2:$F$11876,"*"&amp;RIGHT($A186,5)&amp;"*")/1000</f>
        <v>0</v>
      </c>
      <c r="AJ186" s="24">
        <f>SUMIFS(Gögn!$I$2:$I$11876,Gögn!$F$2:$F$11876,"*"&amp;LEFT($A186,4)&amp;"*",Gögn!$A$2:$A$11876,AJ$207,Gögn!$F$2:$F$11876,"*"&amp;RIGHT($A186,5)&amp;"*")/1000</f>
        <v>0</v>
      </c>
      <c r="AK186" s="24">
        <f>SUMIFS(Gögn!$I$2:$I$11876,Gögn!$F$2:$F$11876,"*"&amp;LEFT($A186,4)&amp;"*",Gögn!$A$2:$A$11876,AK$207,Gögn!$F$2:$F$11876,"*"&amp;RIGHT($A186,5)&amp;"*")/1000</f>
        <v>0</v>
      </c>
      <c r="AL186" s="24">
        <f>SUMIFS(Gögn!$I$2:$I$11876,Gögn!$F$2:$F$11876,"*"&amp;LEFT($A186,4)&amp;"*",Gögn!$A$2:$A$11876,AL$207,Gögn!$F$2:$F$11876,"*"&amp;RIGHT($A186,5)&amp;"*")/1000</f>
        <v>0</v>
      </c>
      <c r="AM186" s="24">
        <f>SUMIFS(Gögn!$I$2:$I$11876,Gögn!$F$2:$F$11876,"*"&amp;LEFT($A186,4)&amp;"*",Gögn!$A$2:$A$11876,AM$207,Gögn!$F$2:$F$11876,"*"&amp;RIGHT($A186,5)&amp;"*")/1000</f>
        <v>0</v>
      </c>
      <c r="AN186" s="24">
        <f>SUMIFS(Gögn!$I$2:$I$11876,Gögn!$F$2:$F$11876,"*"&amp;LEFT($A186,4)&amp;"*",Gögn!$A$2:$A$11876,AN$207,Gögn!$F$2:$F$11876,"*"&amp;RIGHT($A186,5)&amp;"*")/1000</f>
        <v>0</v>
      </c>
      <c r="AO186" s="24">
        <f>SUMIFS(Gögn!$I$2:$I$11876,Gögn!$F$2:$F$11876,"*"&amp;LEFT($A186,4)&amp;"*",Gögn!$A$2:$A$11876,AO$207,Gögn!$F$2:$F$11876,"*"&amp;RIGHT($A186,5)&amp;"*")/1000</f>
        <v>0</v>
      </c>
      <c r="AP186" s="24">
        <f>SUMIFS(Gögn!$I$2:$I$11876,Gögn!$F$2:$F$11876,"*"&amp;LEFT($A186,4)&amp;"*",Gögn!$A$2:$A$11876,AP$207,Gögn!$F$2:$F$11876,"*"&amp;RIGHT($A186,5)&amp;"*")/1000</f>
        <v>0</v>
      </c>
      <c r="AQ186" s="24">
        <f>SUMIFS(Gögn!$I$2:$I$11876,Gögn!$F$2:$F$11876,"*"&amp;LEFT($A186,4)&amp;"*",Gögn!$A$2:$A$11876,AQ$207,Gögn!$F$2:$F$11876,"*"&amp;RIGHT($A186,5)&amp;"*")/1000</f>
        <v>-2994.9810000000002</v>
      </c>
      <c r="AR186" s="24">
        <f>SUMIFS(Gögn!$I$2:$I$11876,Gögn!$F$2:$F$11876,"*"&amp;LEFT($A186,4)&amp;"*",Gögn!$A$2:$A$11876,AR$207,Gögn!$F$2:$F$11876,"*"&amp;RIGHT($A186,5)&amp;"*")/1000</f>
        <v>-1960.568</v>
      </c>
      <c r="AS186" s="24">
        <f>SUMIFS(Gögn!$I$2:$I$11876,Gögn!$F$2:$F$11876,"*"&amp;LEFT($A186,4)&amp;"*",Gögn!$A$2:$A$11876,AS$207,Gögn!$F$2:$F$11876,"*"&amp;RIGHT($A186,5)&amp;"*")/1000</f>
        <v>-814.57299999999998</v>
      </c>
      <c r="AT186" s="24">
        <f>SUMIFS(Gögn!$I$2:$I$11876,Gögn!$F$2:$F$11876,"*"&amp;LEFT($A186,4)&amp;"*",Gögn!$A$2:$A$11876,AT$207,Gögn!$F$2:$F$11876,"*"&amp;RIGHT($A186,5)&amp;"*")/1000</f>
        <v>548.66800000000001</v>
      </c>
      <c r="AU186" s="24">
        <f>SUMIFS(Gögn!$I$2:$I$11876,Gögn!$F$2:$F$11876,"*"&amp;LEFT($A186,4)&amp;"*",Gögn!$A$2:$A$11876,AU$207,Gögn!$F$2:$F$11876,"*"&amp;RIGHT($A186,5)&amp;"*")/1000</f>
        <v>0</v>
      </c>
      <c r="AV186" s="24">
        <f>SUMIFS(Gögn!$I$2:$I$11876,Gögn!$F$2:$F$11876,"*"&amp;LEFT($A186,4)&amp;"*",Gögn!$A$2:$A$11876,AV$207,Gögn!$F$2:$F$11876,"*"&amp;RIGHT($A186,5)&amp;"*")/1000</f>
        <v>0</v>
      </c>
      <c r="AW186" s="24">
        <f>SUMIFS(Gögn!$I$2:$I$11876,Gögn!$F$2:$F$11876,"*"&amp;LEFT($A186,4)&amp;"*",Gögn!$A$2:$A$11876,AW$207,Gögn!$F$2:$F$11876,"*"&amp;RIGHT($A186,5)&amp;"*")/1000</f>
        <v>0</v>
      </c>
      <c r="AX186" s="24">
        <f>SUMIFS(Gögn!$I$2:$I$11876,Gögn!$F$2:$F$11876,"*"&amp;LEFT($A186,4)&amp;"*",Gögn!$A$2:$A$11876,AX$207,Gögn!$F$2:$F$11876,"*"&amp;RIGHT($A186,5)&amp;"*")/1000</f>
        <v>0</v>
      </c>
      <c r="AY186" s="24">
        <f>SUMIFS(Gögn!$I$2:$I$11876,Gögn!$F$2:$F$11876,"*"&amp;LEFT($A186,4)&amp;"*",Gögn!$A$2:$A$11876,AY$207,Gögn!$F$2:$F$11876,"*"&amp;RIGHT($A186,5)&amp;"*")/1000</f>
        <v>0</v>
      </c>
      <c r="AZ186" s="24">
        <f>SUMIFS(Gögn!$I$2:$I$11876,Gögn!$F$2:$F$11876,"*"&amp;LEFT($A186,4)&amp;"*",Gögn!$A$2:$A$11876,AZ$207,Gögn!$F$2:$F$11876,"*"&amp;RIGHT($A186,5)&amp;"*")/1000</f>
        <v>0</v>
      </c>
      <c r="BA186" s="24">
        <f>SUMIFS(Gögn!$I$2:$I$11876,Gögn!$F$2:$F$11876,"*"&amp;LEFT($A186,4)&amp;"*",Gögn!$A$2:$A$11876,BA$207,Gögn!$F$2:$F$11876,"*"&amp;RIGHT($A186,5)&amp;"*")/1000</f>
        <v>0</v>
      </c>
      <c r="BB186" s="24">
        <f>SUMIFS(Gögn!$I$2:$I$11876,Gögn!$F$2:$F$11876,"*"&amp;LEFT($A186,4)&amp;"*",Gögn!$A$2:$A$11876,BB$207,Gögn!$F$2:$F$11876,"*"&amp;RIGHT($A186,5)&amp;"*")/1000</f>
        <v>0</v>
      </c>
      <c r="BC186" s="24">
        <f>SUMIFS(Gögn!$I$2:$I$11876,Gögn!$F$2:$F$11876,"*"&amp;LEFT($A186,4)&amp;"*",Gögn!$A$2:$A$11876,BC$207,Gögn!$F$2:$F$11876,"*"&amp;RIGHT($A186,5)&amp;"*")/1000</f>
        <v>0</v>
      </c>
      <c r="BD186" s="24">
        <f>SUMIFS(Gögn!$I$2:$I$11876,Gögn!$F$2:$F$11876,"*"&amp;LEFT($A186,4)&amp;"*",Gögn!$A$2:$A$11876,BD$207,Gögn!$F$2:$F$11876,"*"&amp;RIGHT($A186,5)&amp;"*")/1000</f>
        <v>0</v>
      </c>
      <c r="BE186" s="24">
        <f>SUMIFS(Gögn!$I$2:$I$11876,Gögn!$F$2:$F$11876,"*"&amp;LEFT($A186,4)&amp;"*",Gögn!$A$2:$A$11876,BE$207,Gögn!$F$2:$F$11876,"*"&amp;RIGHT($A186,5)&amp;"*")/1000</f>
        <v>-0.5</v>
      </c>
      <c r="BF186" s="24">
        <f>SUMIFS(Gögn!$I$2:$I$11876,Gögn!$F$2:$F$11876,"*"&amp;LEFT($A186,4)&amp;"*",Gögn!$A$2:$A$11876,BF$207,Gögn!$F$2:$F$11876,"*"&amp;RIGHT($A186,5)&amp;"*")/1000</f>
        <v>1.79</v>
      </c>
      <c r="BG186" s="24">
        <f>SUMIFS(Gögn!$I$2:$I$11876,Gögn!$F$2:$F$11876,"*"&amp;LEFT($A186,4)&amp;"*",Gögn!$A$2:$A$11876,BG$207,Gögn!$F$2:$F$11876,"*"&amp;RIGHT($A186,5)&amp;"*")/1000</f>
        <v>-8.5730000000000004</v>
      </c>
      <c r="BH186" s="24">
        <f>SUMIFS(Gögn!$I$2:$I$11876,Gögn!$F$2:$F$11876,"*"&amp;LEFT($A186,4)&amp;"*",Gögn!$A$2:$A$11876,BH$207,Gögn!$F$2:$F$11876,"*"&amp;RIGHT($A186,5)&amp;"*")/1000</f>
        <v>874.76800000000003</v>
      </c>
      <c r="BI186" s="24">
        <f>SUMIFS(Gögn!$I$2:$I$11876,Gögn!$F$2:$F$11876,"*"&amp;LEFT($A186,4)&amp;"*",Gögn!$A$2:$A$11876,BI$207,Gögn!$F$2:$F$11876,"*"&amp;RIGHT($A186,5)&amp;"*")/1000</f>
        <v>0</v>
      </c>
      <c r="BJ186" s="24">
        <f>SUMIFS(Gögn!$I$2:$I$11876,Gögn!$F$2:$F$11876,"*"&amp;LEFT($A186,4)&amp;"*",Gögn!$A$2:$A$11876,BJ$207,Gögn!$F$2:$F$11876,"*"&amp;RIGHT($A186,5)&amp;"*")/1000</f>
        <v>0</v>
      </c>
      <c r="BK186" s="24">
        <f>SUMIFS(Gögn!$I$2:$I$11876,Gögn!$F$2:$F$11876,"*"&amp;LEFT($A186,4)&amp;"*",Gögn!$A$2:$A$11876,BK$207,Gögn!$F$2:$F$11876,"*"&amp;RIGHT($A186,5)&amp;"*")/1000</f>
        <v>0</v>
      </c>
      <c r="BL186" s="24">
        <f>SUMIFS(Gögn!$I$2:$I$11876,Gögn!$F$2:$F$11876,"*"&amp;LEFT($A186,4)&amp;"*",Gögn!$A$2:$A$11876,BL$207,Gögn!$F$2:$F$11876,"*"&amp;RIGHT($A186,5)&amp;"*")/1000</f>
        <v>0</v>
      </c>
      <c r="BM186" s="24">
        <f>SUMIFS(Gögn!$I$2:$I$11876,Gögn!$F$2:$F$11876,"*"&amp;LEFT($A186,4)&amp;"*",Gögn!$A$2:$A$11876,BM$207,Gögn!$F$2:$F$11876,"*"&amp;RIGHT($A186,5)&amp;"*")/1000</f>
        <v>0</v>
      </c>
      <c r="BN186" s="24">
        <f>SUMIFS(Gögn!$I$2:$I$11876,Gögn!$F$2:$F$11876,"*"&amp;LEFT($A186,4)&amp;"*",Gögn!$A$2:$A$11876,BN$207,Gögn!$F$2:$F$11876,"*"&amp;RIGHT($A186,5)&amp;"*")/1000</f>
        <v>0</v>
      </c>
      <c r="BO186" s="24">
        <f>SUMIFS(Gögn!$I$2:$I$11876,Gögn!$F$2:$F$11876,"*"&amp;LEFT($A186,4)&amp;"*",Gögn!$A$2:$A$11876,BO$207,Gögn!$F$2:$F$11876,"*"&amp;RIGHT($A186,5)&amp;"*")/1000</f>
        <v>0</v>
      </c>
      <c r="BP186" s="24">
        <f>SUMIFS(Gögn!$I$2:$I$11876,Gögn!$F$2:$F$11876,"*"&amp;LEFT($A186,4)&amp;"*",Gögn!$A$2:$A$11876,BP$207,Gögn!$F$2:$F$11876,"*"&amp;RIGHT($A186,5)&amp;"*")/1000</f>
        <v>272.02600000000001</v>
      </c>
      <c r="BQ186" s="24">
        <f>SUMIFS(Gögn!$I$2:$I$11876,Gögn!$F$2:$F$11876,"*"&amp;LEFT($A186,4)&amp;"*",Gögn!$A$2:$A$11876,BQ$207,Gögn!$F$2:$F$11876,"*"&amp;RIGHT($A186,5)&amp;"*")/1000</f>
        <v>483.05200000000002</v>
      </c>
      <c r="BR186" s="24">
        <f>SUMIFS(Gögn!$I$2:$I$11876,Gögn!$F$2:$F$11876,"*"&amp;LEFT($A186,4)&amp;"*",Gögn!$A$2:$A$11876,BR$207,Gögn!$F$2:$F$11876,"*"&amp;RIGHT($A186,5)&amp;"*")/1000</f>
        <v>253.43799999999999</v>
      </c>
      <c r="BS186" s="24">
        <f>SUMIFS(Gögn!$I$2:$I$11876,Gögn!$F$2:$F$11876,"*"&amp;LEFT($A186,4)&amp;"*",Gögn!$A$2:$A$11876,BS$207,Gögn!$F$2:$F$11876,"*"&amp;RIGHT($A186,5)&amp;"*")/1000</f>
        <v>0</v>
      </c>
      <c r="BT186" s="24">
        <f>SUMIFS(Gögn!$I$2:$I$11876,Gögn!$F$2:$F$11876,"*"&amp;LEFT($A186,4)&amp;"*",Gögn!$A$2:$A$11876,BT$207,Gögn!$F$2:$F$11876,"*"&amp;RIGHT($A186,5)&amp;"*")/1000</f>
        <v>0</v>
      </c>
      <c r="BU186" s="24">
        <f>SUMIFS(Gögn!$I$2:$I$11876,Gögn!$F$2:$F$11876,"*"&amp;LEFT($A186,4)&amp;"*",Gögn!$A$2:$A$11876,BU$207,Gögn!$F$2:$F$11876,"*"&amp;RIGHT($A186,5)&amp;"*")/1000</f>
        <v>0</v>
      </c>
      <c r="BV186" s="24">
        <f>SUMIFS(Gögn!$I$2:$I$11876,Gögn!$F$2:$F$11876,"*"&amp;LEFT($A186,4)&amp;"*",Gögn!$A$2:$A$11876,BV$207,Gögn!$F$2:$F$11876,"*"&amp;RIGHT($A186,5)&amp;"*")/1000</f>
        <v>0</v>
      </c>
      <c r="BW186" s="24">
        <f>SUMIFS(Gögn!$I$2:$I$11876,Gögn!$F$2:$F$11876,"*"&amp;LEFT($A186,4)&amp;"*",Gögn!$A$2:$A$11876,BW$207,Gögn!$F$2:$F$11876,"*"&amp;RIGHT($A186,5)&amp;"*")/1000</f>
        <v>0</v>
      </c>
      <c r="BX186" s="24">
        <f>SUMIFS(Gögn!$I$2:$I$11876,Gögn!$F$2:$F$11876,"*"&amp;LEFT($A186,4)&amp;"*",Gögn!$A$2:$A$11876,BX$207,Gögn!$F$2:$F$11876,"*"&amp;RIGHT($A186,5)&amp;"*")/1000</f>
        <v>0</v>
      </c>
      <c r="BY186" s="24">
        <f>SUMIFS(Gögn!$I$2:$I$11876,Gögn!$F$2:$F$11876,"*"&amp;LEFT($A186,4)&amp;"*",Gögn!$A$2:$A$11876,BY$207,Gögn!$F$2:$F$11876,"*"&amp;RIGHT($A186,5)&amp;"*")/1000</f>
        <v>0</v>
      </c>
      <c r="BZ186" s="24">
        <f>SUMIFS(Gögn!$I$2:$I$11876,Gögn!$F$2:$F$11876,"*"&amp;LEFT($A186,4)&amp;"*",Gögn!$A$2:$A$11876,BZ$207,Gögn!$F$2:$F$11876,"*"&amp;RIGHT($A186,5)&amp;"*")/1000</f>
        <v>0</v>
      </c>
      <c r="CA186" s="24">
        <f>SUMIFS(Gögn!$I$2:$I$11876,Gögn!$F$2:$F$11876,"*"&amp;LEFT($A186,4)&amp;"*",Gögn!$A$2:$A$11876,CA$207,Gögn!$F$2:$F$11876,"*"&amp;RIGHT($A186,5)&amp;"*")/1000</f>
        <v>0</v>
      </c>
      <c r="CB186" s="24">
        <f>SUMIFS(Gögn!$I$2:$I$11876,Gögn!$F$2:$F$11876,"*"&amp;LEFT($A186,4)&amp;"*",Gögn!$A$2:$A$11876,CB$207,Gögn!$F$2:$F$11876,"*"&amp;RIGHT($A186,5)&amp;"*")/1000</f>
        <v>0</v>
      </c>
      <c r="CC186" s="24">
        <f>SUMIFS(Gögn!$I$2:$I$11876,Gögn!$F$2:$F$11876,"*"&amp;LEFT($A186,4)&amp;"*",Gögn!$A$2:$A$11876,CC$207,Gögn!$F$2:$F$11876,"*"&amp;RIGHT($A186,5)&amp;"*")/1000</f>
        <v>0</v>
      </c>
      <c r="CD186" s="24">
        <f>SUMIFS(Gögn!$I$2:$I$11876,Gögn!$F$2:$F$11876,"*"&amp;LEFT($A186,4)&amp;"*",Gögn!$A$2:$A$11876,CD$207,Gögn!$F$2:$F$11876,"*"&amp;RIGHT($A186,5)&amp;"*")/1000</f>
        <v>0</v>
      </c>
    </row>
    <row r="187" spans="1:82" ht="15" customHeight="1">
      <c r="A187" s="5" t="s">
        <v>465</v>
      </c>
      <c r="B187" s="5"/>
      <c r="C187" s="25" t="s">
        <v>296</v>
      </c>
      <c r="D187" s="22">
        <f>SUM(D178:D186)</f>
        <v>3471641.9079999998</v>
      </c>
      <c r="E187" s="22">
        <f t="shared" ref="E187:BP187" si="89">SUM(E178:E186)</f>
        <v>113094.946</v>
      </c>
      <c r="F187" s="22">
        <f t="shared" si="89"/>
        <v>177483.682</v>
      </c>
      <c r="G187" s="22">
        <f t="shared" si="89"/>
        <v>45215.632000000005</v>
      </c>
      <c r="H187" s="22">
        <f t="shared" si="89"/>
        <v>23.673000000000002</v>
      </c>
      <c r="I187" s="22">
        <f t="shared" si="89"/>
        <v>0</v>
      </c>
      <c r="J187" s="22">
        <f t="shared" si="89"/>
        <v>525.93900000000008</v>
      </c>
      <c r="K187" s="22">
        <f t="shared" si="89"/>
        <v>147.27600000000001</v>
      </c>
      <c r="L187" s="22">
        <f t="shared" si="89"/>
        <v>10269</v>
      </c>
      <c r="M187" s="22">
        <f t="shared" si="89"/>
        <v>13130</v>
      </c>
      <c r="N187" s="22">
        <f t="shared" si="89"/>
        <v>58563</v>
      </c>
      <c r="O187" s="22">
        <f t="shared" si="89"/>
        <v>188577</v>
      </c>
      <c r="P187" s="22">
        <f t="shared" si="89"/>
        <v>212358</v>
      </c>
      <c r="Q187" s="22">
        <f t="shared" si="89"/>
        <v>112859</v>
      </c>
      <c r="R187" s="22">
        <f t="shared" si="89"/>
        <v>0</v>
      </c>
      <c r="S187" s="22">
        <f t="shared" si="89"/>
        <v>20294.046000000002</v>
      </c>
      <c r="T187" s="22">
        <f t="shared" si="89"/>
        <v>0</v>
      </c>
      <c r="U187" s="22">
        <f t="shared" si="89"/>
        <v>3489.848</v>
      </c>
      <c r="V187" s="22">
        <f t="shared" si="89"/>
        <v>5962.1220000000003</v>
      </c>
      <c r="W187" s="22">
        <f t="shared" si="89"/>
        <v>269.84699999999998</v>
      </c>
      <c r="X187" s="22">
        <f t="shared" si="89"/>
        <v>7578.8320000000003</v>
      </c>
      <c r="Y187" s="22">
        <f t="shared" si="89"/>
        <v>718601</v>
      </c>
      <c r="Z187" s="22">
        <f t="shared" si="89"/>
        <v>65748</v>
      </c>
      <c r="AA187" s="22">
        <f t="shared" si="89"/>
        <v>51845</v>
      </c>
      <c r="AB187" s="22">
        <f t="shared" si="89"/>
        <v>9019</v>
      </c>
      <c r="AC187" s="22">
        <f t="shared" si="89"/>
        <v>0</v>
      </c>
      <c r="AD187" s="22">
        <f t="shared" si="89"/>
        <v>4012.4539999999997</v>
      </c>
      <c r="AE187" s="22">
        <f t="shared" si="89"/>
        <v>2841.1970000000001</v>
      </c>
      <c r="AF187" s="22">
        <f t="shared" si="89"/>
        <v>0</v>
      </c>
      <c r="AG187" s="22">
        <f t="shared" si="89"/>
        <v>8531.9529999999995</v>
      </c>
      <c r="AH187" s="22">
        <f t="shared" si="89"/>
        <v>6721.2420000000002</v>
      </c>
      <c r="AI187" s="22">
        <f t="shared" si="89"/>
        <v>0</v>
      </c>
      <c r="AJ187" s="22">
        <f t="shared" si="89"/>
        <v>0</v>
      </c>
      <c r="AK187" s="22">
        <f t="shared" si="89"/>
        <v>1411.8210000000001</v>
      </c>
      <c r="AL187" s="22">
        <f t="shared" si="89"/>
        <v>9258.021999999999</v>
      </c>
      <c r="AM187" s="22">
        <f t="shared" si="89"/>
        <v>19171.856</v>
      </c>
      <c r="AN187" s="22">
        <f t="shared" si="89"/>
        <v>34946.106999999996</v>
      </c>
      <c r="AO187" s="22">
        <f t="shared" si="89"/>
        <v>30370.954000000002</v>
      </c>
      <c r="AP187" s="22">
        <f t="shared" si="89"/>
        <v>177.55300000000003</v>
      </c>
      <c r="AQ187" s="22">
        <f t="shared" si="89"/>
        <v>110053.033</v>
      </c>
      <c r="AR187" s="22">
        <f t="shared" si="89"/>
        <v>118040.01799999998</v>
      </c>
      <c r="AS187" s="22">
        <f t="shared" si="89"/>
        <v>79616.141000000003</v>
      </c>
      <c r="AT187" s="22">
        <f t="shared" si="89"/>
        <v>17859.481</v>
      </c>
      <c r="AU187" s="22">
        <f t="shared" si="89"/>
        <v>913.60599999999999</v>
      </c>
      <c r="AV187" s="22">
        <f t="shared" si="89"/>
        <v>9466.9240000000009</v>
      </c>
      <c r="AW187" s="22">
        <f t="shared" si="89"/>
        <v>11015.64</v>
      </c>
      <c r="AX187" s="22">
        <f t="shared" si="89"/>
        <v>3619.9749999999999</v>
      </c>
      <c r="AY187" s="22">
        <f t="shared" si="89"/>
        <v>8618.5829999999987</v>
      </c>
      <c r="AZ187" s="22">
        <f t="shared" si="89"/>
        <v>1276.4569999999999</v>
      </c>
      <c r="BA187" s="22">
        <f t="shared" si="89"/>
        <v>567.94499999999994</v>
      </c>
      <c r="BB187" s="22">
        <f t="shared" si="89"/>
        <v>19714.456000000002</v>
      </c>
      <c r="BC187" s="22">
        <f t="shared" si="89"/>
        <v>0</v>
      </c>
      <c r="BD187" s="22">
        <f t="shared" si="89"/>
        <v>0</v>
      </c>
      <c r="BE187" s="22">
        <f t="shared" si="89"/>
        <v>44978.991000000002</v>
      </c>
      <c r="BF187" s="22">
        <f t="shared" si="89"/>
        <v>15138.254000000001</v>
      </c>
      <c r="BG187" s="22">
        <f t="shared" si="89"/>
        <v>-8.5730000000000004</v>
      </c>
      <c r="BH187" s="22">
        <f t="shared" si="89"/>
        <v>21926.787</v>
      </c>
      <c r="BI187" s="22">
        <f t="shared" si="89"/>
        <v>8464.5789999999997</v>
      </c>
      <c r="BJ187" s="22">
        <f t="shared" si="89"/>
        <v>5852.4459999999999</v>
      </c>
      <c r="BK187" s="22">
        <f t="shared" si="89"/>
        <v>1518.03</v>
      </c>
      <c r="BL187" s="22">
        <f t="shared" si="89"/>
        <v>58602.489000000001</v>
      </c>
      <c r="BM187" s="22">
        <f t="shared" si="89"/>
        <v>1929</v>
      </c>
      <c r="BN187" s="22">
        <f t="shared" si="89"/>
        <v>3246</v>
      </c>
      <c r="BO187" s="22">
        <f t="shared" si="89"/>
        <v>0</v>
      </c>
      <c r="BP187" s="22">
        <f t="shared" si="89"/>
        <v>782.71800000000007</v>
      </c>
      <c r="BQ187" s="22">
        <f t="shared" ref="BQ187:BY187" si="90">SUM(BQ178:BQ186)</f>
        <v>1340.5430000000001</v>
      </c>
      <c r="BR187" s="22">
        <f t="shared" si="90"/>
        <v>715.84400000000005</v>
      </c>
      <c r="BS187" s="22">
        <f t="shared" si="90"/>
        <v>15997</v>
      </c>
      <c r="BT187" s="22">
        <f t="shared" si="90"/>
        <v>80759</v>
      </c>
      <c r="BU187" s="22">
        <f t="shared" si="90"/>
        <v>2459</v>
      </c>
      <c r="BV187" s="22">
        <f t="shared" si="90"/>
        <v>253.25899999999999</v>
      </c>
      <c r="BW187" s="22">
        <f t="shared" si="90"/>
        <v>1900.289</v>
      </c>
      <c r="BX187" s="22">
        <f t="shared" si="90"/>
        <v>113.35900000000001</v>
      </c>
      <c r="BY187" s="22">
        <f t="shared" si="90"/>
        <v>4488.5439999999999</v>
      </c>
      <c r="BZ187" s="22">
        <f t="shared" ref="BZ187:CB187" si="91">SUM(BZ178:BZ186)</f>
        <v>7868.8950000000004</v>
      </c>
      <c r="CA187" s="22">
        <f t="shared" si="91"/>
        <v>0</v>
      </c>
      <c r="CB187" s="22">
        <f t="shared" si="91"/>
        <v>1238.7459999999999</v>
      </c>
      <c r="CC187" s="22">
        <f t="shared" ref="CC187:CD187" si="92">SUM(CC178:CC186)</f>
        <v>857706.44700000004</v>
      </c>
      <c r="CD187" s="22">
        <f t="shared" si="92"/>
        <v>21110</v>
      </c>
    </row>
    <row r="188" spans="1:82" ht="15" customHeight="1">
      <c r="A188" s="5" t="s">
        <v>465</v>
      </c>
      <c r="B188" s="5"/>
      <c r="C188" s="23" t="s">
        <v>330</v>
      </c>
      <c r="D188" s="33">
        <f>IFERROR(SUMPRODUCT(E188:CD188,$E$83:$CD$83)/SUM($E$83:$CD$83),"")</f>
        <v>0.32975961727565034</v>
      </c>
      <c r="E188" s="33">
        <f t="shared" ref="E188:BP188" si="93">IFERROR(E187/E83,0)*100</f>
        <v>0.26176048863590384</v>
      </c>
      <c r="F188" s="33">
        <f t="shared" si="93"/>
        <v>0.20473460614072975</v>
      </c>
      <c r="G188" s="33">
        <f t="shared" si="93"/>
        <v>0.13310123944716901</v>
      </c>
      <c r="H188" s="33">
        <f t="shared" si="93"/>
        <v>4.8092512075099741E-3</v>
      </c>
      <c r="I188" s="33">
        <f t="shared" si="93"/>
        <v>0</v>
      </c>
      <c r="J188" s="33">
        <f t="shared" si="93"/>
        <v>4.4023265214082764E-2</v>
      </c>
      <c r="K188" s="33">
        <f t="shared" si="93"/>
        <v>2.7146510867120117E-2</v>
      </c>
      <c r="L188" s="33">
        <f t="shared" si="93"/>
        <v>0.89255525993966189</v>
      </c>
      <c r="M188" s="33">
        <f t="shared" si="93"/>
        <v>0.29493184446287363</v>
      </c>
      <c r="N188" s="33">
        <f t="shared" si="93"/>
        <v>0.99063947780276052</v>
      </c>
      <c r="O188" s="33">
        <f t="shared" si="93"/>
        <v>0.88122683605980756</v>
      </c>
      <c r="P188" s="33">
        <f t="shared" si="93"/>
        <v>0.71388795087587065</v>
      </c>
      <c r="Q188" s="33">
        <f t="shared" si="93"/>
        <v>0.58394755042801216</v>
      </c>
      <c r="R188" s="33">
        <f t="shared" si="93"/>
        <v>0</v>
      </c>
      <c r="S188" s="33">
        <f t="shared" si="93"/>
        <v>0.29236489080867711</v>
      </c>
      <c r="T188" s="33">
        <f t="shared" si="93"/>
        <v>0</v>
      </c>
      <c r="U188" s="33">
        <f t="shared" si="93"/>
        <v>4.1008328260114857E-2</v>
      </c>
      <c r="V188" s="33">
        <f t="shared" si="93"/>
        <v>0.27215261056638873</v>
      </c>
      <c r="W188" s="33">
        <f t="shared" si="93"/>
        <v>0.35700980503899171</v>
      </c>
      <c r="X188" s="33">
        <f t="shared" si="93"/>
        <v>0.680826759618405</v>
      </c>
      <c r="Y188" s="33">
        <f t="shared" si="93"/>
        <v>0.36048641559299327</v>
      </c>
      <c r="Z188" s="33">
        <f t="shared" si="93"/>
        <v>0.22144774714943452</v>
      </c>
      <c r="AA188" s="33">
        <f t="shared" si="93"/>
        <v>0.1190029196515332</v>
      </c>
      <c r="AB188" s="33">
        <f t="shared" si="93"/>
        <v>0.33283550087886432</v>
      </c>
      <c r="AC188" s="33">
        <f t="shared" si="93"/>
        <v>0</v>
      </c>
      <c r="AD188" s="33">
        <f t="shared" si="93"/>
        <v>0.12445733301554066</v>
      </c>
      <c r="AE188" s="33">
        <f t="shared" si="93"/>
        <v>8.956110758584801E-2</v>
      </c>
      <c r="AF188" s="33">
        <f t="shared" si="93"/>
        <v>0</v>
      </c>
      <c r="AG188" s="33">
        <f t="shared" si="93"/>
        <v>0.53217089155578956</v>
      </c>
      <c r="AH188" s="33">
        <f t="shared" si="93"/>
        <v>0.28776016449380004</v>
      </c>
      <c r="AI188" s="33">
        <f t="shared" si="93"/>
        <v>0</v>
      </c>
      <c r="AJ188" s="33">
        <f t="shared" si="93"/>
        <v>0</v>
      </c>
      <c r="AK188" s="33">
        <f t="shared" si="93"/>
        <v>0.18735076157310071</v>
      </c>
      <c r="AL188" s="33">
        <f t="shared" si="93"/>
        <v>0.22386288940233826</v>
      </c>
      <c r="AM188" s="33">
        <f t="shared" si="93"/>
        <v>0.3270061275070355</v>
      </c>
      <c r="AN188" s="33">
        <f t="shared" si="93"/>
        <v>0.43584799533433982</v>
      </c>
      <c r="AO188" s="33">
        <f t="shared" si="93"/>
        <v>0.5210198748090259</v>
      </c>
      <c r="AP188" s="33">
        <f t="shared" si="93"/>
        <v>0.17823725460279269</v>
      </c>
      <c r="AQ188" s="33">
        <f t="shared" si="93"/>
        <v>0.31374326996377649</v>
      </c>
      <c r="AR188" s="33">
        <f t="shared" si="93"/>
        <v>0.38092069497667758</v>
      </c>
      <c r="AS188" s="33">
        <f t="shared" si="93"/>
        <v>0.30069600160477866</v>
      </c>
      <c r="AT188" s="33">
        <f t="shared" si="93"/>
        <v>0.11676222879250173</v>
      </c>
      <c r="AU188" s="33">
        <f t="shared" si="93"/>
        <v>1.0877519164685356</v>
      </c>
      <c r="AV188" s="33">
        <f t="shared" si="93"/>
        <v>0.46272078224004876</v>
      </c>
      <c r="AW188" s="33">
        <f t="shared" si="93"/>
        <v>0.95323850030410162</v>
      </c>
      <c r="AX188" s="33">
        <f t="shared" si="93"/>
        <v>0.51214386155909952</v>
      </c>
      <c r="AY188" s="33">
        <f t="shared" si="93"/>
        <v>1.0092145417940603</v>
      </c>
      <c r="AZ188" s="33">
        <f t="shared" si="93"/>
        <v>0.90417376775115277</v>
      </c>
      <c r="BA188" s="33">
        <f t="shared" si="93"/>
        <v>1.0162438876538797</v>
      </c>
      <c r="BB188" s="33">
        <f t="shared" si="93"/>
        <v>0.53084525178141007</v>
      </c>
      <c r="BC188" s="33">
        <f t="shared" si="93"/>
        <v>0</v>
      </c>
      <c r="BD188" s="33">
        <f t="shared" si="93"/>
        <v>0</v>
      </c>
      <c r="BE188" s="33">
        <f t="shared" si="93"/>
        <v>0.38400442052720457</v>
      </c>
      <c r="BF188" s="33">
        <f t="shared" si="93"/>
        <v>0.44926863864549044</v>
      </c>
      <c r="BG188" s="33">
        <f t="shared" si="93"/>
        <v>-8.5942976372630517E-5</v>
      </c>
      <c r="BH188" s="33">
        <f t="shared" si="93"/>
        <v>0.3233913155367571</v>
      </c>
      <c r="BI188" s="33">
        <f t="shared" si="93"/>
        <v>0.29586624545307078</v>
      </c>
      <c r="BJ188" s="33">
        <f t="shared" si="93"/>
        <v>0.25166971485043471</v>
      </c>
      <c r="BK188" s="33">
        <f t="shared" si="93"/>
        <v>9.683406595585034E-2</v>
      </c>
      <c r="BL188" s="33">
        <f t="shared" si="93"/>
        <v>0.29590604687894462</v>
      </c>
      <c r="BM188" s="33">
        <f t="shared" si="93"/>
        <v>0.50588597678355229</v>
      </c>
      <c r="BN188" s="33">
        <f t="shared" si="93"/>
        <v>0.5680384473760669</v>
      </c>
      <c r="BO188" s="33">
        <f t="shared" si="93"/>
        <v>0</v>
      </c>
      <c r="BP188" s="33">
        <f t="shared" si="93"/>
        <v>0.97781418494796923</v>
      </c>
      <c r="BQ188" s="33">
        <f t="shared" ref="BQ188:BY188" si="94">IFERROR(BQ187/BQ83,0)*100</f>
        <v>1.0163022309616443</v>
      </c>
      <c r="BR188" s="33">
        <f t="shared" si="94"/>
        <v>0.99284138509919628</v>
      </c>
      <c r="BS188" s="33">
        <f t="shared" si="94"/>
        <v>0.35127607396450744</v>
      </c>
      <c r="BT188" s="33">
        <f t="shared" si="94"/>
        <v>0.34177052017558657</v>
      </c>
      <c r="BU188" s="33">
        <f t="shared" si="94"/>
        <v>0.37899045819468613</v>
      </c>
      <c r="BV188" s="33">
        <f t="shared" si="94"/>
        <v>1.2602195452136124E-2</v>
      </c>
      <c r="BW188" s="33">
        <f t="shared" si="94"/>
        <v>0.11410708812312888</v>
      </c>
      <c r="BX188" s="33">
        <f t="shared" si="94"/>
        <v>0.46250556768020445</v>
      </c>
      <c r="BY188" s="33">
        <f t="shared" si="94"/>
        <v>0.18367257479479959</v>
      </c>
      <c r="BZ188" s="33">
        <f t="shared" ref="BZ188:CB188" si="95">IFERROR(BZ187/BZ83,0)*100</f>
        <v>0.13761893192171271</v>
      </c>
      <c r="CA188" s="33">
        <f t="shared" si="95"/>
        <v>0</v>
      </c>
      <c r="CB188" s="33">
        <f t="shared" si="95"/>
        <v>0.26245394662559129</v>
      </c>
      <c r="CC188" s="33">
        <f t="shared" ref="CC188:CD188" si="96">IFERROR(CC187/CC83,0)*100</f>
        <v>1.3</v>
      </c>
      <c r="CD188" s="33">
        <f t="shared" si="96"/>
        <v>0.48110242878100135</v>
      </c>
    </row>
    <row r="189" spans="1:82" ht="15" customHeight="1">
      <c r="A189" s="5" t="s">
        <v>465</v>
      </c>
      <c r="B189" s="5"/>
      <c r="C189" s="25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  <c r="CB189" s="22"/>
      <c r="CC189" s="22"/>
      <c r="CD189" s="22"/>
    </row>
    <row r="190" spans="1:82" ht="15" customHeight="1">
      <c r="A190" s="5" t="s">
        <v>465</v>
      </c>
      <c r="B190" s="5"/>
      <c r="C190" s="27" t="s">
        <v>342</v>
      </c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</row>
    <row r="191" spans="1:82" ht="15" customHeight="1">
      <c r="A191" s="5" t="s">
        <v>431</v>
      </c>
      <c r="B191" s="5"/>
      <c r="C191" s="25" t="s">
        <v>325</v>
      </c>
      <c r="D191" s="32">
        <f>IFERROR(SUMPRODUCT(E191:CD191,$E$83:$CD$83)/SUM($E$83:$CD$83),"")</f>
        <v>0.35448909752483498</v>
      </c>
      <c r="E191" s="32">
        <f>IFERROR(E178/(SUMIFS(Gögn!$I$2:$I$11876,Gögn!$F$2:$F$11876,$A191,Gögn!$A$2:$A$11876,E$207)/1000)*100,0)</f>
        <v>0.13378616737908489</v>
      </c>
      <c r="F191" s="32">
        <f>IFERROR(F178/(SUMIFS(Gögn!$I$2:$I$11876,Gögn!$F$2:$F$11876,$A191,Gögn!$A$2:$A$11876,F$207)/1000)*100,0)</f>
        <v>0.13378617124363959</v>
      </c>
      <c r="G191" s="32">
        <f>IFERROR(G178/(SUMIFS(Gögn!$I$2:$I$11876,Gögn!$F$2:$F$11876,$A191,Gögn!$A$2:$A$11876,G$207)/1000)*100,0)</f>
        <v>0.13378619851539092</v>
      </c>
      <c r="H191" s="32">
        <f>IFERROR(H178/(SUMIFS(Gögn!$I$2:$I$11876,Gögn!$F$2:$F$11876,$A191,Gögn!$A$2:$A$11876,H$207)/1000)*100,0)</f>
        <v>0</v>
      </c>
      <c r="I191" s="32">
        <f>IFERROR(I178/(SUMIFS(Gögn!$I$2:$I$11876,Gögn!$F$2:$F$11876,$A191,Gögn!$A$2:$A$11876,I$207)/1000)*100,0)</f>
        <v>0</v>
      </c>
      <c r="J191" s="32">
        <f>IFERROR(J178/(SUMIFS(Gögn!$I$2:$I$11876,Gögn!$F$2:$F$11876,$A191,Gögn!$A$2:$A$11876,J$207)/1000)*100,0)</f>
        <v>0.25000002636595692</v>
      </c>
      <c r="K191" s="32">
        <f>IFERROR(K178/(SUMIFS(Gögn!$I$2:$I$11876,Gögn!$F$2:$F$11876,$A191,Gögn!$A$2:$A$11876,K$207)/1000)*100,0)</f>
        <v>0.25000050330717555</v>
      </c>
      <c r="L191" s="32">
        <f>IFERROR(L178/(SUMIFS(Gögn!$I$2:$I$11876,Gögn!$F$2:$F$11876,$A191,Gögn!$A$2:$A$11876,L$207)/1000)*100,0)</f>
        <v>0</v>
      </c>
      <c r="M191" s="32">
        <f>IFERROR(M178/(SUMIFS(Gögn!$I$2:$I$11876,Gögn!$F$2:$F$11876,$A191,Gögn!$A$2:$A$11876,M$207)/1000)*100,0)</f>
        <v>0</v>
      </c>
      <c r="N191" s="32">
        <f>IFERROR(N178/(SUMIFS(Gögn!$I$2:$I$11876,Gögn!$F$2:$F$11876,$A191,Gögn!$A$2:$A$11876,N$207)/1000)*100,0)</f>
        <v>0</v>
      </c>
      <c r="O191" s="32">
        <f>IFERROR(O178/(SUMIFS(Gögn!$I$2:$I$11876,Gögn!$F$2:$F$11876,$A191,Gögn!$A$2:$A$11876,O$207)/1000)*100,0)</f>
        <v>1.0349549646547402</v>
      </c>
      <c r="P191" s="32">
        <f>IFERROR(P178/(SUMIFS(Gögn!$I$2:$I$11876,Gögn!$F$2:$F$11876,$A191,Gögn!$A$2:$A$11876,P$207)/1000)*100,0)</f>
        <v>1.0350539496592412</v>
      </c>
      <c r="Q191" s="32">
        <f>IFERROR(Q178/(SUMIFS(Gögn!$I$2:$I$11876,Gögn!$F$2:$F$11876,$A191,Gögn!$A$2:$A$11876,Q$207)/1000)*100,0)</f>
        <v>1.0352175637431853</v>
      </c>
      <c r="R191" s="32">
        <f>IFERROR(R178/(SUMIFS(Gögn!$I$2:$I$11876,Gögn!$F$2:$F$11876,$A191,Gögn!$A$2:$A$11876,R$207)/1000)*100,0)</f>
        <v>0</v>
      </c>
      <c r="S191" s="32">
        <f>IFERROR(S178/(SUMIFS(Gögn!$I$2:$I$11876,Gögn!$F$2:$F$11876,$A191,Gögn!$A$2:$A$11876,S$207)/1000)*100,0)</f>
        <v>0</v>
      </c>
      <c r="T191" s="32">
        <f>IFERROR(T178/(SUMIFS(Gögn!$I$2:$I$11876,Gögn!$F$2:$F$11876,$A191,Gögn!$A$2:$A$11876,T$207)/1000)*100,0)</f>
        <v>0</v>
      </c>
      <c r="U191" s="32">
        <f>IFERROR(U178/(SUMIFS(Gögn!$I$2:$I$11876,Gögn!$F$2:$F$11876,$A191,Gögn!$A$2:$A$11876,U$207)/1000)*100,0)</f>
        <v>0</v>
      </c>
      <c r="V191" s="32">
        <f>IFERROR(V178/(SUMIFS(Gögn!$I$2:$I$11876,Gögn!$F$2:$F$11876,$A191,Gögn!$A$2:$A$11876,V$207)/1000)*100,0)</f>
        <v>0.69241031818908994</v>
      </c>
      <c r="W191" s="32">
        <f>IFERROR(W178/(SUMIFS(Gögn!$I$2:$I$11876,Gögn!$F$2:$F$11876,$A191,Gögn!$A$2:$A$11876,W$207)/1000)*100,0)</f>
        <v>0.80273323647848693</v>
      </c>
      <c r="X191" s="32">
        <f>IFERROR(X178/(SUMIFS(Gögn!$I$2:$I$11876,Gögn!$F$2:$F$11876,$A191,Gögn!$A$2:$A$11876,X$207)/1000)*100,0)</f>
        <v>0.92603346855570112</v>
      </c>
      <c r="Y191" s="32">
        <f>IFERROR(Y178/(SUMIFS(Gögn!$I$2:$I$11876,Gögn!$F$2:$F$11876,$A191,Gögn!$A$2:$A$11876,Y$207)/1000)*100,0)</f>
        <v>0.72001856282025178</v>
      </c>
      <c r="Z191" s="32">
        <f>IFERROR(Z178/(SUMIFS(Gögn!$I$2:$I$11876,Gögn!$F$2:$F$11876,$A191,Gögn!$A$2:$A$11876,Z$207)/1000)*100,0)</f>
        <v>0.72003753387144642</v>
      </c>
      <c r="AA191" s="32">
        <f>IFERROR(AA178/(SUMIFS(Gögn!$I$2:$I$11876,Gögn!$F$2:$F$11876,$A191,Gögn!$A$2:$A$11876,AA$207)/1000)*100,0)</f>
        <v>0.71987637354535428</v>
      </c>
      <c r="AB191" s="32">
        <f>IFERROR(AB178/(SUMIFS(Gögn!$I$2:$I$11876,Gögn!$F$2:$F$11876,$A191,Gögn!$A$2:$A$11876,AB$207)/1000)*100,0)</f>
        <v>0.65298507462686561</v>
      </c>
      <c r="AC191" s="32">
        <f>IFERROR(AC178/(SUMIFS(Gögn!$I$2:$I$11876,Gögn!$F$2:$F$11876,$A191,Gögn!$A$2:$A$11876,AC$207)/1000)*100,0)</f>
        <v>0</v>
      </c>
      <c r="AD191" s="32">
        <f>IFERROR(AD178/(SUMIFS(Gögn!$I$2:$I$11876,Gögn!$F$2:$F$11876,$A191,Gögn!$A$2:$A$11876,AD$207)/1000)*100,0)</f>
        <v>0</v>
      </c>
      <c r="AE191" s="32">
        <f>IFERROR(AE178/(SUMIFS(Gögn!$I$2:$I$11876,Gögn!$F$2:$F$11876,$A191,Gögn!$A$2:$A$11876,AE$207)/1000)*100,0)</f>
        <v>0</v>
      </c>
      <c r="AF191" s="32">
        <f>IFERROR(AF178/(SUMIFS(Gögn!$I$2:$I$11876,Gögn!$F$2:$F$11876,$A191,Gögn!$A$2:$A$11876,AF$207)/1000)*100,0)</f>
        <v>0</v>
      </c>
      <c r="AG191" s="32">
        <f>IFERROR(AG178/(SUMIFS(Gögn!$I$2:$I$11876,Gögn!$F$2:$F$11876,$A191,Gögn!$A$2:$A$11876,AG$207)/1000)*100,0)</f>
        <v>2.4899978673816601</v>
      </c>
      <c r="AH191" s="32">
        <f>IFERROR(AH178/(SUMIFS(Gögn!$I$2:$I$11876,Gögn!$F$2:$F$11876,$A191,Gögn!$A$2:$A$11876,AH$207)/1000)*100,0)</f>
        <v>0.82667090894051976</v>
      </c>
      <c r="AI191" s="32">
        <f>IFERROR(AI178/(SUMIFS(Gögn!$I$2:$I$11876,Gögn!$F$2:$F$11876,$A191,Gögn!$A$2:$A$11876,AI$207)/1000)*100,0)</f>
        <v>0</v>
      </c>
      <c r="AJ191" s="32">
        <f>IFERROR(AJ178/(SUMIFS(Gögn!$I$2:$I$11876,Gögn!$F$2:$F$11876,$A191,Gögn!$A$2:$A$11876,AJ$207)/1000)*100,0)</f>
        <v>0</v>
      </c>
      <c r="AK191" s="32">
        <f>IFERROR(AK178/(SUMIFS(Gögn!$I$2:$I$11876,Gögn!$F$2:$F$11876,$A191,Gögn!$A$2:$A$11876,AK$207)/1000)*100,0)</f>
        <v>0.96999966909321789</v>
      </c>
      <c r="AL191" s="32">
        <f>IFERROR(AL178/(SUMIFS(Gögn!$I$2:$I$11876,Gögn!$F$2:$F$11876,$A191,Gögn!$A$2:$A$11876,AL$207)/1000)*100,0)</f>
        <v>0.88143239640502813</v>
      </c>
      <c r="AM191" s="32">
        <f>IFERROR(AM178/(SUMIFS(Gögn!$I$2:$I$11876,Gögn!$F$2:$F$11876,$A191,Gögn!$A$2:$A$11876,AM$207)/1000)*100,0)</f>
        <v>0.88449744596807378</v>
      </c>
      <c r="AN191" s="32">
        <f>IFERROR(AN178/(SUMIFS(Gögn!$I$2:$I$11876,Gögn!$F$2:$F$11876,$A191,Gögn!$A$2:$A$11876,AN$207)/1000)*100,0)</f>
        <v>0.90632768176894374</v>
      </c>
      <c r="AO191" s="32">
        <f>IFERROR(AO178/(SUMIFS(Gögn!$I$2:$I$11876,Gögn!$F$2:$F$11876,$A191,Gögn!$A$2:$A$11876,AO$207)/1000)*100,0)</f>
        <v>0.94501577580294405</v>
      </c>
      <c r="AP191" s="32">
        <f>IFERROR(AP178/(SUMIFS(Gögn!$I$2:$I$11876,Gögn!$F$2:$F$11876,$A191,Gögn!$A$2:$A$11876,AP$207)/1000)*100,0)</f>
        <v>0.92317324934588529</v>
      </c>
      <c r="AQ191" s="32">
        <f>IFERROR(AQ178/(SUMIFS(Gögn!$I$2:$I$11876,Gögn!$F$2:$F$11876,$A191,Gögn!$A$2:$A$11876,AQ$207)/1000)*100,0)</f>
        <v>0.29999927193644271</v>
      </c>
      <c r="AR191" s="32">
        <f>IFERROR(AR178/(SUMIFS(Gögn!$I$2:$I$11876,Gögn!$F$2:$F$11876,$A191,Gögn!$A$2:$A$11876,AR$207)/1000)*100,0)</f>
        <v>0</v>
      </c>
      <c r="AS191" s="32">
        <f>IFERROR(AS178/(SUMIFS(Gögn!$I$2:$I$11876,Gögn!$F$2:$F$11876,$A191,Gögn!$A$2:$A$11876,AS$207)/1000)*100,0)</f>
        <v>0</v>
      </c>
      <c r="AT191" s="32">
        <f>IFERROR(AT178/(SUMIFS(Gögn!$I$2:$I$11876,Gögn!$F$2:$F$11876,$A191,Gögn!$A$2:$A$11876,AT$207)/1000)*100,0)</f>
        <v>0</v>
      </c>
      <c r="AU191" s="32">
        <f>IFERROR(AU178/(SUMIFS(Gögn!$I$2:$I$11876,Gögn!$F$2:$F$11876,$A191,Gögn!$A$2:$A$11876,AU$207)/1000)*100,0)</f>
        <v>0.75000483699332499</v>
      </c>
      <c r="AV191" s="32">
        <f>IFERROR(AV178/(SUMIFS(Gögn!$I$2:$I$11876,Gögn!$F$2:$F$11876,$A191,Gögn!$A$2:$A$11876,AV$207)/1000)*100,0)</f>
        <v>0</v>
      </c>
      <c r="AW191" s="32">
        <f>IFERROR(AW178/(SUMIFS(Gögn!$I$2:$I$11876,Gögn!$F$2:$F$11876,$A191,Gögn!$A$2:$A$11876,AW$207)/1000)*100,0)</f>
        <v>0</v>
      </c>
      <c r="AX191" s="32">
        <f>IFERROR(AX178/(SUMIFS(Gögn!$I$2:$I$11876,Gögn!$F$2:$F$11876,$A191,Gögn!$A$2:$A$11876,AX$207)/1000)*100,0)</f>
        <v>0</v>
      </c>
      <c r="AY191" s="32">
        <f>IFERROR(AY178/(SUMIFS(Gögn!$I$2:$I$11876,Gögn!$F$2:$F$11876,$A191,Gögn!$A$2:$A$11876,AY$207)/1000)*100,0)</f>
        <v>0</v>
      </c>
      <c r="AZ191" s="32">
        <f>IFERROR(AZ178/(SUMIFS(Gögn!$I$2:$I$11876,Gögn!$F$2:$F$11876,$A191,Gögn!$A$2:$A$11876,AZ$207)/1000)*100,0)</f>
        <v>0</v>
      </c>
      <c r="BA191" s="32">
        <f>IFERROR(BA178/(SUMIFS(Gögn!$I$2:$I$11876,Gögn!$F$2:$F$11876,$A191,Gögn!$A$2:$A$11876,BA$207)/1000)*100,0)</f>
        <v>0</v>
      </c>
      <c r="BB191" s="32">
        <f>IFERROR(BB178/(SUMIFS(Gögn!$I$2:$I$11876,Gögn!$F$2:$F$11876,$A191,Gögn!$A$2:$A$11876,BB$207)/1000)*100,0)</f>
        <v>0</v>
      </c>
      <c r="BC191" s="32">
        <f>IFERROR(BC178/(SUMIFS(Gögn!$I$2:$I$11876,Gögn!$F$2:$F$11876,$A191,Gögn!$A$2:$A$11876,BC$207)/1000)*100,0)</f>
        <v>0</v>
      </c>
      <c r="BD191" s="32">
        <f>IFERROR(BD178/(SUMIFS(Gögn!$I$2:$I$11876,Gögn!$F$2:$F$11876,$A191,Gögn!$A$2:$A$11876,BD$207)/1000)*100,0)</f>
        <v>0</v>
      </c>
      <c r="BE191" s="32">
        <f>IFERROR(BE178/(SUMIFS(Gögn!$I$2:$I$11876,Gögn!$F$2:$F$11876,$A191,Gögn!$A$2:$A$11876,BE$207)/1000)*100,0)</f>
        <v>0.61479225706493512</v>
      </c>
      <c r="BF191" s="32">
        <f>IFERROR(BF178/(SUMIFS(Gögn!$I$2:$I$11876,Gögn!$F$2:$F$11876,$A191,Gögn!$A$2:$A$11876,BF$207)/1000)*100,0)</f>
        <v>0.56068427852145108</v>
      </c>
      <c r="BG191" s="32">
        <f>IFERROR(BG178/(SUMIFS(Gögn!$I$2:$I$11876,Gögn!$F$2:$F$11876,$A191,Gögn!$A$2:$A$11876,BG$207)/1000)*100,0)</f>
        <v>0</v>
      </c>
      <c r="BH191" s="32">
        <f>IFERROR(BH178/(SUMIFS(Gögn!$I$2:$I$11876,Gögn!$F$2:$F$11876,$A191,Gögn!$A$2:$A$11876,BH$207)/1000)*100,0)</f>
        <v>0</v>
      </c>
      <c r="BI191" s="32">
        <f>IFERROR(BI178/(SUMIFS(Gögn!$I$2:$I$11876,Gögn!$F$2:$F$11876,$A191,Gögn!$A$2:$A$11876,BI$207)/1000)*100,0)</f>
        <v>1.8019111603370164</v>
      </c>
      <c r="BJ191" s="32">
        <f>IFERROR(BJ178/(SUMIFS(Gögn!$I$2:$I$11876,Gögn!$F$2:$F$11876,$A191,Gögn!$A$2:$A$11876,BJ$207)/1000)*100,0)</f>
        <v>2.0519532041764315</v>
      </c>
      <c r="BK191" s="32">
        <f>IFERROR(BK178/(SUMIFS(Gögn!$I$2:$I$11876,Gögn!$F$2:$F$11876,$A191,Gögn!$A$2:$A$11876,BK$207)/1000)*100,0)</f>
        <v>0.4682594360440403</v>
      </c>
      <c r="BL191" s="32">
        <f>IFERROR(BL178/(SUMIFS(Gögn!$I$2:$I$11876,Gögn!$F$2:$F$11876,$A191,Gögn!$A$2:$A$11876,BL$207)/1000)*100,0)</f>
        <v>0</v>
      </c>
      <c r="BM191" s="32">
        <f>IFERROR(BM178/(SUMIFS(Gögn!$I$2:$I$11876,Gögn!$F$2:$F$11876,$A191,Gögn!$A$2:$A$11876,BM$207)/1000)*100,0)</f>
        <v>0</v>
      </c>
      <c r="BN191" s="32">
        <f>IFERROR(BN178/(SUMIFS(Gögn!$I$2:$I$11876,Gögn!$F$2:$F$11876,$A191,Gögn!$A$2:$A$11876,BN$207)/1000)*100,0)</f>
        <v>0</v>
      </c>
      <c r="BO191" s="32">
        <f>IFERROR(BO178/(SUMIFS(Gögn!$I$2:$I$11876,Gögn!$F$2:$F$11876,$A191,Gögn!$A$2:$A$11876,BO$207)/1000)*100,0)</f>
        <v>0</v>
      </c>
      <c r="BP191" s="32">
        <f>IFERROR(BP178/(SUMIFS(Gögn!$I$2:$I$11876,Gögn!$F$2:$F$11876,$A191,Gögn!$A$2:$A$11876,BP$207)/1000)*100,0)</f>
        <v>0</v>
      </c>
      <c r="BQ191" s="32">
        <f>IFERROR(BQ178/(SUMIFS(Gögn!$I$2:$I$11876,Gögn!$F$2:$F$11876,$A191,Gögn!$A$2:$A$11876,BQ$207)/1000)*100,0)</f>
        <v>0</v>
      </c>
      <c r="BR191" s="32">
        <f>IFERROR(BR178/(SUMIFS(Gögn!$I$2:$I$11876,Gögn!$F$2:$F$11876,$A191,Gögn!$A$2:$A$11876,BR$207)/1000)*100,0)</f>
        <v>0</v>
      </c>
      <c r="BS191" s="32">
        <f>IFERROR(BS178/(SUMIFS(Gögn!$I$2:$I$11876,Gögn!$F$2:$F$11876,$A191,Gögn!$A$2:$A$11876,BS$207)/1000)*100,0)</f>
        <v>0</v>
      </c>
      <c r="BT191" s="32">
        <f>IFERROR(BT178/(SUMIFS(Gögn!$I$2:$I$11876,Gögn!$F$2:$F$11876,$A191,Gögn!$A$2:$A$11876,BT$207)/1000)*100,0)</f>
        <v>0</v>
      </c>
      <c r="BU191" s="32">
        <f>IFERROR(BU178/(SUMIFS(Gögn!$I$2:$I$11876,Gögn!$F$2:$F$11876,$A191,Gögn!$A$2:$A$11876,BU$207)/1000)*100,0)</f>
        <v>0</v>
      </c>
      <c r="BV191" s="32">
        <f>IFERROR(BV178/(SUMIFS(Gögn!$I$2:$I$11876,Gögn!$F$2:$F$11876,$A191,Gögn!$A$2:$A$11876,BV$207)/1000)*100,0)</f>
        <v>0</v>
      </c>
      <c r="BW191" s="32">
        <f>IFERROR(BW178/(SUMIFS(Gögn!$I$2:$I$11876,Gögn!$F$2:$F$11876,$A191,Gögn!$A$2:$A$11876,BW$207)/1000)*100,0)</f>
        <v>0.20160890203173867</v>
      </c>
      <c r="BX191" s="32">
        <f>IFERROR(BX178/(SUMIFS(Gögn!$I$2:$I$11876,Gögn!$F$2:$F$11876,$A191,Gögn!$A$2:$A$11876,BX$207)/1000)*100,0)</f>
        <v>0.77668857186903784</v>
      </c>
      <c r="BY191" s="32">
        <f>IFERROR(BY178/(SUMIFS(Gögn!$I$2:$I$11876,Gögn!$F$2:$F$11876,$A191,Gögn!$A$2:$A$11876,BY$207)/1000)*100,0)</f>
        <v>2.2188927504658928</v>
      </c>
      <c r="BZ191" s="32">
        <f>IFERROR(BZ178/(SUMIFS(Gögn!$I$2:$I$11876,Gögn!$F$2:$F$11876,$A191,Gögn!$A$2:$A$11876,BZ$207)/1000)*100,0)</f>
        <v>2.2188927504658928</v>
      </c>
      <c r="CA191" s="32">
        <f>IFERROR(CA178/(SUMIFS(Gögn!$I$2:$I$11876,Gögn!$F$2:$F$11876,$A191,Gögn!$A$2:$A$11876,CA$207)/1000)*100,0)</f>
        <v>0</v>
      </c>
      <c r="CB191" s="32">
        <f>IFERROR(CB178/(SUMIFS(Gögn!$I$2:$I$11876,Gögn!$F$2:$F$11876,$A191,Gögn!$A$2:$A$11876,CB$207)/1000)*100,0)</f>
        <v>0.20075292875274348</v>
      </c>
      <c r="CC191" s="32">
        <f>IFERROR(CC178/(SUMIFS(Gögn!$I$2:$I$11876,Gögn!$F$2:$F$11876,$A191,Gögn!$A$2:$A$11876,CC$207)/1000)*100,0)</f>
        <v>0</v>
      </c>
      <c r="CD191" s="32">
        <f>IFERROR(CD178/(SUMIFS(Gögn!$I$2:$I$11876,Gögn!$F$2:$F$11876,$A191,Gögn!$A$2:$A$11876,CD$207)/1000)*100,0)</f>
        <v>0</v>
      </c>
    </row>
    <row r="192" spans="1:82" ht="15" customHeight="1">
      <c r="A192" s="5" t="s">
        <v>427</v>
      </c>
      <c r="B192" s="5"/>
      <c r="C192" s="23" t="s">
        <v>326</v>
      </c>
      <c r="D192" s="33">
        <f>IFERROR(SUMPRODUCT(E192:CD192,$E$83:$CD$83)/SUM($E$83:$CD$83),"")</f>
        <v>0.5384741955155532</v>
      </c>
      <c r="E192" s="33">
        <f>IFERROR(E179/(SUMIFS(Gögn!$I$2:$I$11876,Gögn!$F$2:$F$11876,$A192,Gögn!$A$2:$A$11876,E$207)/1000)*100,0)</f>
        <v>0</v>
      </c>
      <c r="F192" s="33">
        <f>IFERROR(F179/(SUMIFS(Gögn!$I$2:$I$11876,Gögn!$F$2:$F$11876,$A192,Gögn!$A$2:$A$11876,F$207)/1000)*100,0)</f>
        <v>0</v>
      </c>
      <c r="G192" s="33">
        <f>IFERROR(G179/(SUMIFS(Gögn!$I$2:$I$11876,Gögn!$F$2:$F$11876,$A192,Gögn!$A$2:$A$11876,G$207)/1000)*100,0)</f>
        <v>0</v>
      </c>
      <c r="H192" s="33">
        <f>IFERROR(H179/(SUMIFS(Gögn!$I$2:$I$11876,Gögn!$F$2:$F$11876,$A192,Gögn!$A$2:$A$11876,H$207)/1000)*100,0)</f>
        <v>0</v>
      </c>
      <c r="I192" s="33">
        <f>IFERROR(I179/(SUMIFS(Gögn!$I$2:$I$11876,Gögn!$F$2:$F$11876,$A192,Gögn!$A$2:$A$11876,I$207)/1000)*100,0)</f>
        <v>0</v>
      </c>
      <c r="J192" s="33">
        <f>IFERROR(J179/(SUMIFS(Gögn!$I$2:$I$11876,Gögn!$F$2:$F$11876,$A192,Gögn!$A$2:$A$11876,J$207)/1000)*100,0)</f>
        <v>0</v>
      </c>
      <c r="K192" s="33">
        <f>IFERROR(K179/(SUMIFS(Gögn!$I$2:$I$11876,Gögn!$F$2:$F$11876,$A192,Gögn!$A$2:$A$11876,K$207)/1000)*100,0)</f>
        <v>0</v>
      </c>
      <c r="L192" s="33">
        <f>IFERROR(L179/(SUMIFS(Gögn!$I$2:$I$11876,Gögn!$F$2:$F$11876,$A192,Gögn!$A$2:$A$11876,L$207)/1000)*100,0)</f>
        <v>0</v>
      </c>
      <c r="M192" s="33">
        <f>IFERROR(M179/(SUMIFS(Gögn!$I$2:$I$11876,Gögn!$F$2:$F$11876,$A192,Gögn!$A$2:$A$11876,M$207)/1000)*100,0)</f>
        <v>0.33992583436341162</v>
      </c>
      <c r="N192" s="33">
        <f>IFERROR(N179/(SUMIFS(Gögn!$I$2:$I$11876,Gögn!$F$2:$F$11876,$A192,Gögn!$A$2:$A$11876,N$207)/1000)*100,0)</f>
        <v>1.6870448689687869</v>
      </c>
      <c r="O192" s="33">
        <f>IFERROR(O179/(SUMIFS(Gögn!$I$2:$I$11876,Gögn!$F$2:$F$11876,$A192,Gögn!$A$2:$A$11876,O$207)/1000)*100,0)</f>
        <v>1.6349556547055788</v>
      </c>
      <c r="P192" s="33">
        <f>IFERROR(P179/(SUMIFS(Gögn!$I$2:$I$11876,Gögn!$F$2:$F$11876,$A192,Gögn!$A$2:$A$11876,P$207)/1000)*100,0)</f>
        <v>1.5679626158697206</v>
      </c>
      <c r="Q192" s="33">
        <f>IFERROR(Q179/(SUMIFS(Gögn!$I$2:$I$11876,Gögn!$F$2:$F$11876,$A192,Gögn!$A$2:$A$11876,Q$207)/1000)*100,0)</f>
        <v>1.5831380557343482</v>
      </c>
      <c r="R192" s="33">
        <f>IFERROR(R179/(SUMIFS(Gögn!$I$2:$I$11876,Gögn!$F$2:$F$11876,$A192,Gögn!$A$2:$A$11876,R$207)/1000)*100,0)</f>
        <v>0</v>
      </c>
      <c r="S192" s="33">
        <f>IFERROR(S179/(SUMIFS(Gögn!$I$2:$I$11876,Gögn!$F$2:$F$11876,$A192,Gögn!$A$2:$A$11876,S$207)/1000)*100,0)</f>
        <v>1.0099999635743935</v>
      </c>
      <c r="T192" s="33">
        <f>IFERROR(T179/(SUMIFS(Gögn!$I$2:$I$11876,Gögn!$F$2:$F$11876,$A192,Gögn!$A$2:$A$11876,T$207)/1000)*100,0)</f>
        <v>0</v>
      </c>
      <c r="U192" s="33">
        <f>IFERROR(U179/(SUMIFS(Gögn!$I$2:$I$11876,Gögn!$F$2:$F$11876,$A192,Gögn!$A$2:$A$11876,U$207)/1000)*100,0)</f>
        <v>0</v>
      </c>
      <c r="V192" s="33">
        <f>IFERROR(V179/(SUMIFS(Gögn!$I$2:$I$11876,Gögn!$F$2:$F$11876,$A192,Gögn!$A$2:$A$11876,V$207)/1000)*100,0)</f>
        <v>0.69158175507669728</v>
      </c>
      <c r="W192" s="33">
        <f>IFERROR(W179/(SUMIFS(Gögn!$I$2:$I$11876,Gögn!$F$2:$F$11876,$A192,Gögn!$A$2:$A$11876,W$207)/1000)*100,0)</f>
        <v>0</v>
      </c>
      <c r="X192" s="33">
        <f>IFERROR(X179/(SUMIFS(Gögn!$I$2:$I$11876,Gögn!$F$2:$F$11876,$A192,Gögn!$A$2:$A$11876,X$207)/1000)*100,0)</f>
        <v>0</v>
      </c>
      <c r="Y192" s="33">
        <f>IFERROR(Y179/(SUMIFS(Gögn!$I$2:$I$11876,Gögn!$F$2:$F$11876,$A192,Gögn!$A$2:$A$11876,Y$207)/1000)*100,0)</f>
        <v>1.101293818004867</v>
      </c>
      <c r="Z192" s="33">
        <f>IFERROR(Z179/(SUMIFS(Gögn!$I$2:$I$11876,Gögn!$F$2:$F$11876,$A192,Gögn!$A$2:$A$11876,Z$207)/1000)*100,0)</f>
        <v>0.86830941420705832</v>
      </c>
      <c r="AA192" s="33">
        <f>IFERROR(AA179/(SUMIFS(Gögn!$I$2:$I$11876,Gögn!$F$2:$F$11876,$A192,Gögn!$A$2:$A$11876,AA$207)/1000)*100,0)</f>
        <v>0.23371989295272078</v>
      </c>
      <c r="AB192" s="33">
        <f>IFERROR(AB179/(SUMIFS(Gögn!$I$2:$I$11876,Gögn!$F$2:$F$11876,$A192,Gögn!$A$2:$A$11876,AB$207)/1000)*100,0)</f>
        <v>1.055903546366505</v>
      </c>
      <c r="AC192" s="33">
        <f>IFERROR(AC179/(SUMIFS(Gögn!$I$2:$I$11876,Gögn!$F$2:$F$11876,$A192,Gögn!$A$2:$A$11876,AC$207)/1000)*100,0)</f>
        <v>0</v>
      </c>
      <c r="AD192" s="33">
        <f>IFERROR(AD179/(SUMIFS(Gögn!$I$2:$I$11876,Gögn!$F$2:$F$11876,$A192,Gögn!$A$2:$A$11876,AD$207)/1000)*100,0)</f>
        <v>0</v>
      </c>
      <c r="AE192" s="33">
        <f>IFERROR(AE179/(SUMIFS(Gögn!$I$2:$I$11876,Gögn!$F$2:$F$11876,$A192,Gögn!$A$2:$A$11876,AE$207)/1000)*100,0)</f>
        <v>0</v>
      </c>
      <c r="AF192" s="33">
        <f>IFERROR(AF179/(SUMIFS(Gögn!$I$2:$I$11876,Gögn!$F$2:$F$11876,$A192,Gögn!$A$2:$A$11876,AF$207)/1000)*100,0)</f>
        <v>0</v>
      </c>
      <c r="AG192" s="33">
        <f>IFERROR(AG179/(SUMIFS(Gögn!$I$2:$I$11876,Gögn!$F$2:$F$11876,$A192,Gögn!$A$2:$A$11876,AG$207)/1000)*100,0)</f>
        <v>0</v>
      </c>
      <c r="AH192" s="33">
        <f>IFERROR(AH179/(SUMIFS(Gögn!$I$2:$I$11876,Gögn!$F$2:$F$11876,$A192,Gögn!$A$2:$A$11876,AH$207)/1000)*100,0)</f>
        <v>0.97579174577128469</v>
      </c>
      <c r="AI192" s="33">
        <f>IFERROR(AI179/(SUMIFS(Gögn!$I$2:$I$11876,Gögn!$F$2:$F$11876,$A192,Gögn!$A$2:$A$11876,AI$207)/1000)*100,0)</f>
        <v>0</v>
      </c>
      <c r="AJ192" s="33">
        <f>IFERROR(AJ179/(SUMIFS(Gögn!$I$2:$I$11876,Gögn!$F$2:$F$11876,$A192,Gögn!$A$2:$A$11876,AJ$207)/1000)*100,0)</f>
        <v>0</v>
      </c>
      <c r="AK192" s="33">
        <f>IFERROR(AK179/(SUMIFS(Gögn!$I$2:$I$11876,Gögn!$F$2:$F$11876,$A192,Gögn!$A$2:$A$11876,AK$207)/1000)*100,0)</f>
        <v>0</v>
      </c>
      <c r="AL192" s="33">
        <f>IFERROR(AL179/(SUMIFS(Gögn!$I$2:$I$11876,Gögn!$F$2:$F$11876,$A192,Gögn!$A$2:$A$11876,AL$207)/1000)*100,0)</f>
        <v>0.97614173357525469</v>
      </c>
      <c r="AM192" s="33">
        <f>IFERROR(AM179/(SUMIFS(Gögn!$I$2:$I$11876,Gögn!$F$2:$F$11876,$A192,Gögn!$A$2:$A$11876,AM$207)/1000)*100,0)</f>
        <v>1.7383922401974152</v>
      </c>
      <c r="AN192" s="33">
        <f>IFERROR(AN179/(SUMIFS(Gögn!$I$2:$I$11876,Gögn!$F$2:$F$11876,$A192,Gögn!$A$2:$A$11876,AN$207)/1000)*100,0)</f>
        <v>2.5141254416491146</v>
      </c>
      <c r="AO192" s="33">
        <f>IFERROR(AO179/(SUMIFS(Gögn!$I$2:$I$11876,Gögn!$F$2:$F$11876,$A192,Gögn!$A$2:$A$11876,AO$207)/1000)*100,0)</f>
        <v>2.382502213552125</v>
      </c>
      <c r="AP192" s="33">
        <f>IFERROR(AP179/(SUMIFS(Gögn!$I$2:$I$11876,Gögn!$F$2:$F$11876,$A192,Gögn!$A$2:$A$11876,AP$207)/1000)*100,0)</f>
        <v>2.7181208287931851</v>
      </c>
      <c r="AQ192" s="33">
        <f>IFERROR(AQ179/(SUMIFS(Gögn!$I$2:$I$11876,Gögn!$F$2:$F$11876,$A192,Gögn!$A$2:$A$11876,AQ$207)/1000)*100,0)</f>
        <v>0.98728205741130792</v>
      </c>
      <c r="AR192" s="33">
        <f>IFERROR(AR179/(SUMIFS(Gögn!$I$2:$I$11876,Gögn!$F$2:$F$11876,$A192,Gögn!$A$2:$A$11876,AR$207)/1000)*100,0)</f>
        <v>1.0003390872957882</v>
      </c>
      <c r="AS192" s="33">
        <f>IFERROR(AS179/(SUMIFS(Gögn!$I$2:$I$11876,Gögn!$F$2:$F$11876,$A192,Gögn!$A$2:$A$11876,AS$207)/1000)*100,0)</f>
        <v>1.0002808890500141</v>
      </c>
      <c r="AT192" s="33">
        <f>IFERROR(AT179/(SUMIFS(Gögn!$I$2:$I$11876,Gögn!$F$2:$F$11876,$A192,Gögn!$A$2:$A$11876,AT$207)/1000)*100,0)</f>
        <v>0</v>
      </c>
      <c r="AU192" s="33">
        <f>IFERROR(AU179/(SUMIFS(Gögn!$I$2:$I$11876,Gögn!$F$2:$F$11876,$A192,Gögn!$A$2:$A$11876,AU$207)/1000)*100,0)</f>
        <v>1.5488256449638453</v>
      </c>
      <c r="AV192" s="33">
        <f>IFERROR(AV179/(SUMIFS(Gögn!$I$2:$I$11876,Gögn!$F$2:$F$11876,$A192,Gögn!$A$2:$A$11876,AV$207)/1000)*100,0)</f>
        <v>0</v>
      </c>
      <c r="AW192" s="33">
        <f>IFERROR(AW179/(SUMIFS(Gögn!$I$2:$I$11876,Gögn!$F$2:$F$11876,$A192,Gögn!$A$2:$A$11876,AW$207)/1000)*100,0)</f>
        <v>0</v>
      </c>
      <c r="AX192" s="33">
        <f>IFERROR(AX179/(SUMIFS(Gögn!$I$2:$I$11876,Gögn!$F$2:$F$11876,$A192,Gögn!$A$2:$A$11876,AX$207)/1000)*100,0)</f>
        <v>0</v>
      </c>
      <c r="AY192" s="33">
        <f>IFERROR(AY179/(SUMIFS(Gögn!$I$2:$I$11876,Gögn!$F$2:$F$11876,$A192,Gögn!$A$2:$A$11876,AY$207)/1000)*100,0)</f>
        <v>1.1302117225519868</v>
      </c>
      <c r="AZ192" s="33">
        <f>IFERROR(AZ179/(SUMIFS(Gögn!$I$2:$I$11876,Gögn!$F$2:$F$11876,$A192,Gögn!$A$2:$A$11876,AZ$207)/1000)*100,0)</f>
        <v>1.5873839514095747</v>
      </c>
      <c r="BA192" s="33">
        <f>IFERROR(BA179/(SUMIFS(Gögn!$I$2:$I$11876,Gögn!$F$2:$F$11876,$A192,Gögn!$A$2:$A$11876,BA$207)/1000)*100,0)</f>
        <v>1.2132620417512519</v>
      </c>
      <c r="BB192" s="33">
        <f>IFERROR(BB179/(SUMIFS(Gögn!$I$2:$I$11876,Gögn!$F$2:$F$11876,$A192,Gögn!$A$2:$A$11876,BB$207)/1000)*100,0)</f>
        <v>0</v>
      </c>
      <c r="BC192" s="33">
        <f>IFERROR(BC179/(SUMIFS(Gögn!$I$2:$I$11876,Gögn!$F$2:$F$11876,$A192,Gögn!$A$2:$A$11876,BC$207)/1000)*100,0)</f>
        <v>0</v>
      </c>
      <c r="BD192" s="33">
        <f>IFERROR(BD179/(SUMIFS(Gögn!$I$2:$I$11876,Gögn!$F$2:$F$11876,$A192,Gögn!$A$2:$A$11876,BD$207)/1000)*100,0)</f>
        <v>0</v>
      </c>
      <c r="BE192" s="33">
        <f>IFERROR(BE179/(SUMIFS(Gögn!$I$2:$I$11876,Gögn!$F$2:$F$11876,$A192,Gögn!$A$2:$A$11876,BE$207)/1000)*100,0)</f>
        <v>0.69348902922834477</v>
      </c>
      <c r="BF192" s="33">
        <f>IFERROR(BF179/(SUMIFS(Gögn!$I$2:$I$11876,Gögn!$F$2:$F$11876,$A192,Gögn!$A$2:$A$11876,BF$207)/1000)*100,0)</f>
        <v>0.93636647367642245</v>
      </c>
      <c r="BG192" s="33">
        <f>IFERROR(BG179/(SUMIFS(Gögn!$I$2:$I$11876,Gögn!$F$2:$F$11876,$A192,Gögn!$A$2:$A$11876,BG$207)/1000)*100,0)</f>
        <v>0</v>
      </c>
      <c r="BH192" s="33">
        <f>IFERROR(BH179/(SUMIFS(Gögn!$I$2:$I$11876,Gögn!$F$2:$F$11876,$A192,Gögn!$A$2:$A$11876,BH$207)/1000)*100,0)</f>
        <v>1.6499999739711315</v>
      </c>
      <c r="BI192" s="33">
        <f>IFERROR(BI179/(SUMIFS(Gögn!$I$2:$I$11876,Gögn!$F$2:$F$11876,$A192,Gögn!$A$2:$A$11876,BI$207)/1000)*100,0)</f>
        <v>0.67278844230992996</v>
      </c>
      <c r="BJ192" s="33">
        <f>IFERROR(BJ179/(SUMIFS(Gögn!$I$2:$I$11876,Gögn!$F$2:$F$11876,$A192,Gögn!$A$2:$A$11876,BJ$207)/1000)*100,0)</f>
        <v>0.74110914787690418</v>
      </c>
      <c r="BK192" s="33">
        <f>IFERROR(BK179/(SUMIFS(Gögn!$I$2:$I$11876,Gögn!$F$2:$F$11876,$A192,Gögn!$A$2:$A$11876,BK$207)/1000)*100,0)</f>
        <v>0.48986605565816344</v>
      </c>
      <c r="BL192" s="33">
        <f>IFERROR(BL179/(SUMIFS(Gögn!$I$2:$I$11876,Gögn!$F$2:$F$11876,$A192,Gögn!$A$2:$A$11876,BL$207)/1000)*100,0)</f>
        <v>0</v>
      </c>
      <c r="BM192" s="33">
        <f>IFERROR(BM179/(SUMIFS(Gögn!$I$2:$I$11876,Gögn!$F$2:$F$11876,$A192,Gögn!$A$2:$A$11876,BM$207)/1000)*100,0)</f>
        <v>0</v>
      </c>
      <c r="BN192" s="33">
        <f>IFERROR(BN179/(SUMIFS(Gögn!$I$2:$I$11876,Gögn!$F$2:$F$11876,$A192,Gögn!$A$2:$A$11876,BN$207)/1000)*100,0)</f>
        <v>0</v>
      </c>
      <c r="BO192" s="33">
        <f>IFERROR(BO179/(SUMIFS(Gögn!$I$2:$I$11876,Gögn!$F$2:$F$11876,$A192,Gögn!$A$2:$A$11876,BO$207)/1000)*100,0)</f>
        <v>0</v>
      </c>
      <c r="BP192" s="33">
        <f>IFERROR(BP179/(SUMIFS(Gögn!$I$2:$I$11876,Gögn!$F$2:$F$11876,$A192,Gögn!$A$2:$A$11876,BP$207)/1000)*100,0)</f>
        <v>0</v>
      </c>
      <c r="BQ192" s="33">
        <f>IFERROR(BQ179/(SUMIFS(Gögn!$I$2:$I$11876,Gögn!$F$2:$F$11876,$A192,Gögn!$A$2:$A$11876,BQ$207)/1000)*100,0)</f>
        <v>0</v>
      </c>
      <c r="BR192" s="33">
        <f>IFERROR(BR179/(SUMIFS(Gögn!$I$2:$I$11876,Gögn!$F$2:$F$11876,$A192,Gögn!$A$2:$A$11876,BR$207)/1000)*100,0)</f>
        <v>0</v>
      </c>
      <c r="BS192" s="33">
        <f>IFERROR(BS179/(SUMIFS(Gögn!$I$2:$I$11876,Gögn!$F$2:$F$11876,$A192,Gögn!$A$2:$A$11876,BS$207)/1000)*100,0)</f>
        <v>0</v>
      </c>
      <c r="BT192" s="33">
        <f>IFERROR(BT179/(SUMIFS(Gögn!$I$2:$I$11876,Gögn!$F$2:$F$11876,$A192,Gögn!$A$2:$A$11876,BT$207)/1000)*100,0)</f>
        <v>0</v>
      </c>
      <c r="BU192" s="33">
        <f>IFERROR(BU179/(SUMIFS(Gögn!$I$2:$I$11876,Gögn!$F$2:$F$11876,$A192,Gögn!$A$2:$A$11876,BU$207)/1000)*100,0)</f>
        <v>0</v>
      </c>
      <c r="BV192" s="33">
        <f>IFERROR(BV179/(SUMIFS(Gögn!$I$2:$I$11876,Gögn!$F$2:$F$11876,$A192,Gögn!$A$2:$A$11876,BV$207)/1000)*100,0)</f>
        <v>0</v>
      </c>
      <c r="BW192" s="33">
        <f>IFERROR(BW179/(SUMIFS(Gögn!$I$2:$I$11876,Gögn!$F$2:$F$11876,$A192,Gögn!$A$2:$A$11876,BW$207)/1000)*100,0)</f>
        <v>0</v>
      </c>
      <c r="BX192" s="33">
        <f>IFERROR(BX179/(SUMIFS(Gögn!$I$2:$I$11876,Gögn!$F$2:$F$11876,$A192,Gögn!$A$2:$A$11876,BX$207)/1000)*100,0)</f>
        <v>0</v>
      </c>
      <c r="BY192" s="33">
        <f>IFERROR(BY179/(SUMIFS(Gögn!$I$2:$I$11876,Gögn!$F$2:$F$11876,$A192,Gögn!$A$2:$A$11876,BY$207)/1000)*100,0)</f>
        <v>1.0059019105491502</v>
      </c>
      <c r="BZ192" s="33">
        <f>IFERROR(BZ179/(SUMIFS(Gögn!$I$2:$I$11876,Gögn!$F$2:$F$11876,$A192,Gögn!$A$2:$A$11876,BZ$207)/1000)*100,0)</f>
        <v>0.44617102436459166</v>
      </c>
      <c r="CA192" s="33">
        <f>IFERROR(CA179/(SUMIFS(Gögn!$I$2:$I$11876,Gögn!$F$2:$F$11876,$A192,Gögn!$A$2:$A$11876,CA$207)/1000)*100,0)</f>
        <v>0</v>
      </c>
      <c r="CB192" s="33">
        <f>IFERROR(CB179/(SUMIFS(Gögn!$I$2:$I$11876,Gögn!$F$2:$F$11876,$A192,Gögn!$A$2:$A$11876,CB$207)/1000)*100,0)</f>
        <v>0.17149686541023584</v>
      </c>
      <c r="CC192" s="33">
        <f>IFERROR(CC179/(SUMIFS(Gögn!$I$2:$I$11876,Gögn!$F$2:$F$11876,$A192,Gögn!$A$2:$A$11876,CC$207)/1000)*100,0)</f>
        <v>0</v>
      </c>
      <c r="CD192" s="33">
        <f>IFERROR(CD179/(SUMIFS(Gögn!$I$2:$I$11876,Gögn!$F$2:$F$11876,$A192,Gögn!$A$2:$A$11876,CD$207)/1000)*100,0)</f>
        <v>0</v>
      </c>
    </row>
    <row r="193" spans="1:82" ht="15" customHeight="1">
      <c r="A193" s="5" t="s">
        <v>429</v>
      </c>
      <c r="B193" s="5"/>
      <c r="C193" s="25" t="s">
        <v>327</v>
      </c>
      <c r="D193" s="32">
        <f>IFERROR(SUMPRODUCT(E193:CD193,$E$83:$CD$83)/SUM($E$83:$CD$83),"")</f>
        <v>1.2019275874745419</v>
      </c>
      <c r="E193" s="32">
        <f>IFERROR(E180/(SUMIFS(Gögn!$I$2:$I$11876,Gögn!$F$2:$F$11876,$A193,Gögn!$A$2:$A$11876,E$207)/1000)*100,0)</f>
        <v>1.3343619149160468</v>
      </c>
      <c r="F193" s="32">
        <f>IFERROR(F180/(SUMIFS(Gögn!$I$2:$I$11876,Gögn!$F$2:$F$11876,$A193,Gögn!$A$2:$A$11876,F$207)/1000)*100,0)</f>
        <v>1.3384388473692626</v>
      </c>
      <c r="G193" s="32">
        <f>IFERROR(G180/(SUMIFS(Gögn!$I$2:$I$11876,Gögn!$F$2:$F$11876,$A193,Gögn!$A$2:$A$11876,G$207)/1000)*100,0)</f>
        <v>1.33386780139199</v>
      </c>
      <c r="H193" s="32">
        <f>IFERROR(H180/(SUMIFS(Gögn!$I$2:$I$11876,Gögn!$F$2:$F$11876,$A193,Gögn!$A$2:$A$11876,H$207)/1000)*100,0)</f>
        <v>0</v>
      </c>
      <c r="I193" s="32">
        <f>IFERROR(I180/(SUMIFS(Gögn!$I$2:$I$11876,Gögn!$F$2:$F$11876,$A193,Gögn!$A$2:$A$11876,I$207)/1000)*100,0)</f>
        <v>0</v>
      </c>
      <c r="J193" s="32">
        <f>IFERROR(J180/(SUMIFS(Gögn!$I$2:$I$11876,Gögn!$F$2:$F$11876,$A193,Gögn!$A$2:$A$11876,J$207)/1000)*100,0)</f>
        <v>0</v>
      </c>
      <c r="K193" s="32">
        <f>IFERROR(K180/(SUMIFS(Gögn!$I$2:$I$11876,Gögn!$F$2:$F$11876,$A193,Gögn!$A$2:$A$11876,K$207)/1000)*100,0)</f>
        <v>0</v>
      </c>
      <c r="L193" s="32">
        <f>IFERROR(L180/(SUMIFS(Gögn!$I$2:$I$11876,Gögn!$F$2:$F$11876,$A193,Gögn!$A$2:$A$11876,L$207)/1000)*100,0)</f>
        <v>1.0007358351729212</v>
      </c>
      <c r="M193" s="32">
        <f>IFERROR(M180/(SUMIFS(Gögn!$I$2:$I$11876,Gögn!$F$2:$F$11876,$A193,Gögn!$A$2:$A$11876,M$207)/1000)*100,0)</f>
        <v>0.90973301313744881</v>
      </c>
      <c r="N193" s="32">
        <f>IFERROR(N180/(SUMIFS(Gögn!$I$2:$I$11876,Gögn!$F$2:$F$11876,$A193,Gögn!$A$2:$A$11876,N$207)/1000)*100,0)</f>
        <v>2.4212782658575613</v>
      </c>
      <c r="O193" s="32">
        <f>IFERROR(O180/(SUMIFS(Gögn!$I$2:$I$11876,Gögn!$F$2:$F$11876,$A193,Gögn!$A$2:$A$11876,O$207)/1000)*100,0)</f>
        <v>1.9716211150424057</v>
      </c>
      <c r="P193" s="32">
        <f>IFERROR(P180/(SUMIFS(Gögn!$I$2:$I$11876,Gögn!$F$2:$F$11876,$A193,Gögn!$A$2:$A$11876,P$207)/1000)*100,0)</f>
        <v>1.9415692647818117</v>
      </c>
      <c r="Q193" s="32">
        <f>IFERROR(Q180/(SUMIFS(Gögn!$I$2:$I$11876,Gögn!$F$2:$F$11876,$A193,Gögn!$A$2:$A$11876,Q$207)/1000)*100,0)</f>
        <v>1.6947026846247104</v>
      </c>
      <c r="R193" s="32">
        <f>IFERROR(R180/(SUMIFS(Gögn!$I$2:$I$11876,Gögn!$F$2:$F$11876,$A193,Gögn!$A$2:$A$11876,R$207)/1000)*100,0)</f>
        <v>0</v>
      </c>
      <c r="S193" s="32">
        <f>IFERROR(S180/(SUMIFS(Gögn!$I$2:$I$11876,Gögn!$F$2:$F$11876,$A193,Gögn!$A$2:$A$11876,S$207)/1000)*100,0)</f>
        <v>1.0007872311036206</v>
      </c>
      <c r="T193" s="32">
        <f>IFERROR(T180/(SUMIFS(Gögn!$I$2:$I$11876,Gögn!$F$2:$F$11876,$A193,Gögn!$A$2:$A$11876,T$207)/1000)*100,0)</f>
        <v>0</v>
      </c>
      <c r="U193" s="32">
        <f>IFERROR(U180/(SUMIFS(Gögn!$I$2:$I$11876,Gögn!$F$2:$F$11876,$A193,Gögn!$A$2:$A$11876,U$207)/1000)*100,0)</f>
        <v>1.0007873999338883</v>
      </c>
      <c r="V193" s="32">
        <f>IFERROR(V180/(SUMIFS(Gögn!$I$2:$I$11876,Gögn!$F$2:$F$11876,$A193,Gögn!$A$2:$A$11876,V$207)/1000)*100,0)</f>
        <v>0</v>
      </c>
      <c r="W193" s="32">
        <f>IFERROR(W180/(SUMIFS(Gögn!$I$2:$I$11876,Gögn!$F$2:$F$11876,$A193,Gögn!$A$2:$A$11876,W$207)/1000)*100,0)</f>
        <v>0</v>
      </c>
      <c r="X193" s="32">
        <f>IFERROR(X180/(SUMIFS(Gögn!$I$2:$I$11876,Gögn!$F$2:$F$11876,$A193,Gögn!$A$2:$A$11876,X$207)/1000)*100,0)</f>
        <v>0</v>
      </c>
      <c r="Y193" s="32">
        <f>IFERROR(Y180/(SUMIFS(Gögn!$I$2:$I$11876,Gögn!$F$2:$F$11876,$A193,Gögn!$A$2:$A$11876,Y$207)/1000)*100,0)</f>
        <v>2.5472199462911074</v>
      </c>
      <c r="Z193" s="32">
        <f>IFERROR(Z180/(SUMIFS(Gögn!$I$2:$I$11876,Gögn!$F$2:$F$11876,$A193,Gögn!$A$2:$A$11876,Z$207)/1000)*100,0)</f>
        <v>1.7267061470428509</v>
      </c>
      <c r="AA193" s="32">
        <f>IFERROR(AA180/(SUMIFS(Gögn!$I$2:$I$11876,Gögn!$F$2:$F$11876,$A193,Gögn!$A$2:$A$11876,AA$207)/1000)*100,0)</f>
        <v>1.1697414543421012</v>
      </c>
      <c r="AB193" s="32">
        <f>IFERROR(AB180/(SUMIFS(Gögn!$I$2:$I$11876,Gögn!$F$2:$F$11876,$A193,Gögn!$A$2:$A$11876,AB$207)/1000)*100,0)</f>
        <v>2.6217276480090255</v>
      </c>
      <c r="AC193" s="32">
        <f>IFERROR(AC180/(SUMIFS(Gögn!$I$2:$I$11876,Gögn!$F$2:$F$11876,$A193,Gögn!$A$2:$A$11876,AC$207)/1000)*100,0)</f>
        <v>0</v>
      </c>
      <c r="AD193" s="32">
        <f>IFERROR(AD180/(SUMIFS(Gögn!$I$2:$I$11876,Gögn!$F$2:$F$11876,$A193,Gögn!$A$2:$A$11876,AD$207)/1000)*100,0)</f>
        <v>0</v>
      </c>
      <c r="AE193" s="32">
        <f>IFERROR(AE180/(SUMIFS(Gögn!$I$2:$I$11876,Gögn!$F$2:$F$11876,$A193,Gögn!$A$2:$A$11876,AE$207)/1000)*100,0)</f>
        <v>0</v>
      </c>
      <c r="AF193" s="32">
        <f>IFERROR(AF180/(SUMIFS(Gögn!$I$2:$I$11876,Gögn!$F$2:$F$11876,$A193,Gögn!$A$2:$A$11876,AF$207)/1000)*100,0)</f>
        <v>0</v>
      </c>
      <c r="AG193" s="32">
        <f>IFERROR(AG180/(SUMIFS(Gögn!$I$2:$I$11876,Gögn!$F$2:$F$11876,$A193,Gögn!$A$2:$A$11876,AG$207)/1000)*100,0)</f>
        <v>0.38604107004281907</v>
      </c>
      <c r="AH193" s="32">
        <f>IFERROR(AH180/(SUMIFS(Gögn!$I$2:$I$11876,Gögn!$F$2:$F$11876,$A193,Gögn!$A$2:$A$11876,AH$207)/1000)*100,0)</f>
        <v>0</v>
      </c>
      <c r="AI193" s="32">
        <f>IFERROR(AI180/(SUMIFS(Gögn!$I$2:$I$11876,Gögn!$F$2:$F$11876,$A193,Gögn!$A$2:$A$11876,AI$207)/1000)*100,0)</f>
        <v>0</v>
      </c>
      <c r="AJ193" s="32">
        <f>IFERROR(AJ180/(SUMIFS(Gögn!$I$2:$I$11876,Gögn!$F$2:$F$11876,$A193,Gögn!$A$2:$A$11876,AJ$207)/1000)*100,0)</f>
        <v>0</v>
      </c>
      <c r="AK193" s="32">
        <f>IFERROR(AK180/(SUMIFS(Gögn!$I$2:$I$11876,Gögn!$F$2:$F$11876,$A193,Gögn!$A$2:$A$11876,AK$207)/1000)*100,0)</f>
        <v>0</v>
      </c>
      <c r="AL193" s="32">
        <f>IFERROR(AL180/(SUMIFS(Gögn!$I$2:$I$11876,Gögn!$F$2:$F$11876,$A193,Gögn!$A$2:$A$11876,AL$207)/1000)*100,0)</f>
        <v>0</v>
      </c>
      <c r="AM193" s="32">
        <f>IFERROR(AM180/(SUMIFS(Gögn!$I$2:$I$11876,Gögn!$F$2:$F$11876,$A193,Gögn!$A$2:$A$11876,AM$207)/1000)*100,0)</f>
        <v>1.6360477530515429</v>
      </c>
      <c r="AN193" s="32">
        <f>IFERROR(AN180/(SUMIFS(Gögn!$I$2:$I$11876,Gögn!$F$2:$F$11876,$A193,Gögn!$A$2:$A$11876,AN$207)/1000)*100,0)</f>
        <v>1.6337263741427004</v>
      </c>
      <c r="AO193" s="32">
        <f>IFERROR(AO180/(SUMIFS(Gögn!$I$2:$I$11876,Gögn!$F$2:$F$11876,$A193,Gögn!$A$2:$A$11876,AO$207)/1000)*100,0)</f>
        <v>1.6333936963806779</v>
      </c>
      <c r="AP193" s="32">
        <f>IFERROR(AP180/(SUMIFS(Gögn!$I$2:$I$11876,Gögn!$F$2:$F$11876,$A193,Gögn!$A$2:$A$11876,AP$207)/1000)*100,0)</f>
        <v>1.6226798051682529</v>
      </c>
      <c r="AQ193" s="32">
        <f>IFERROR(AQ180/(SUMIFS(Gögn!$I$2:$I$11876,Gögn!$F$2:$F$11876,$A193,Gögn!$A$2:$A$11876,AQ$207)/1000)*100,0)</f>
        <v>1.2611605069711991</v>
      </c>
      <c r="AR193" s="32">
        <f>IFERROR(AR180/(SUMIFS(Gögn!$I$2:$I$11876,Gögn!$F$2:$F$11876,$A193,Gögn!$A$2:$A$11876,AR$207)/1000)*100,0)</f>
        <v>1.6885307921194939</v>
      </c>
      <c r="AS193" s="32">
        <f>IFERROR(AS180/(SUMIFS(Gögn!$I$2:$I$11876,Gögn!$F$2:$F$11876,$A193,Gögn!$A$2:$A$11876,AS$207)/1000)*100,0)</f>
        <v>1.6345814409468533</v>
      </c>
      <c r="AT193" s="32">
        <f>IFERROR(AT180/(SUMIFS(Gögn!$I$2:$I$11876,Gögn!$F$2:$F$11876,$A193,Gögn!$A$2:$A$11876,AT$207)/1000)*100,0)</f>
        <v>0</v>
      </c>
      <c r="AU193" s="32">
        <f>IFERROR(AU180/(SUMIFS(Gögn!$I$2:$I$11876,Gögn!$F$2:$F$11876,$A193,Gögn!$A$2:$A$11876,AU$207)/1000)*100,0)</f>
        <v>0</v>
      </c>
      <c r="AV193" s="32">
        <f>IFERROR(AV180/(SUMIFS(Gögn!$I$2:$I$11876,Gögn!$F$2:$F$11876,$A193,Gögn!$A$2:$A$11876,AV$207)/1000)*100,0)</f>
        <v>0</v>
      </c>
      <c r="AW193" s="32">
        <f>IFERROR(AW180/(SUMIFS(Gögn!$I$2:$I$11876,Gögn!$F$2:$F$11876,$A193,Gögn!$A$2:$A$11876,AW$207)/1000)*100,0)</f>
        <v>2</v>
      </c>
      <c r="AX193" s="32">
        <f>IFERROR(AX180/(SUMIFS(Gögn!$I$2:$I$11876,Gögn!$F$2:$F$11876,$A193,Gögn!$A$2:$A$11876,AX$207)/1000)*100,0)</f>
        <v>0</v>
      </c>
      <c r="AY193" s="32">
        <f>IFERROR(AY180/(SUMIFS(Gögn!$I$2:$I$11876,Gögn!$F$2:$F$11876,$A193,Gögn!$A$2:$A$11876,AY$207)/1000)*100,0)</f>
        <v>0.95806022652509593</v>
      </c>
      <c r="AZ193" s="32">
        <f>IFERROR(AZ180/(SUMIFS(Gögn!$I$2:$I$11876,Gögn!$F$2:$F$11876,$A193,Gögn!$A$2:$A$11876,AZ$207)/1000)*100,0)</f>
        <v>0.49999819857160821</v>
      </c>
      <c r="BA193" s="32">
        <f>IFERROR(BA180/(SUMIFS(Gögn!$I$2:$I$11876,Gögn!$F$2:$F$11876,$A193,Gögn!$A$2:$A$11876,BA$207)/1000)*100,0)</f>
        <v>0</v>
      </c>
      <c r="BB193" s="32">
        <f>IFERROR(BB180/(SUMIFS(Gögn!$I$2:$I$11876,Gögn!$F$2:$F$11876,$A193,Gögn!$A$2:$A$11876,BB$207)/1000)*100,0)</f>
        <v>0</v>
      </c>
      <c r="BC193" s="32">
        <f>IFERROR(BC180/(SUMIFS(Gögn!$I$2:$I$11876,Gögn!$F$2:$F$11876,$A193,Gögn!$A$2:$A$11876,BC$207)/1000)*100,0)</f>
        <v>0</v>
      </c>
      <c r="BD193" s="32">
        <f>IFERROR(BD180/(SUMIFS(Gögn!$I$2:$I$11876,Gögn!$F$2:$F$11876,$A193,Gögn!$A$2:$A$11876,BD$207)/1000)*100,0)</f>
        <v>0</v>
      </c>
      <c r="BE193" s="32">
        <f>IFERROR(BE180/(SUMIFS(Gögn!$I$2:$I$11876,Gögn!$F$2:$F$11876,$A193,Gögn!$A$2:$A$11876,BE$207)/1000)*100,0)</f>
        <v>0</v>
      </c>
      <c r="BF193" s="32">
        <f>IFERROR(BF180/(SUMIFS(Gögn!$I$2:$I$11876,Gögn!$F$2:$F$11876,$A193,Gögn!$A$2:$A$11876,BF$207)/1000)*100,0)</f>
        <v>0</v>
      </c>
      <c r="BG193" s="32">
        <f>IFERROR(BG180/(SUMIFS(Gögn!$I$2:$I$11876,Gögn!$F$2:$F$11876,$A193,Gögn!$A$2:$A$11876,BG$207)/1000)*100,0)</f>
        <v>0</v>
      </c>
      <c r="BH193" s="32">
        <f>IFERROR(BH180/(SUMIFS(Gögn!$I$2:$I$11876,Gögn!$F$2:$F$11876,$A193,Gögn!$A$2:$A$11876,BH$207)/1000)*100,0)</f>
        <v>1.0508953891102373</v>
      </c>
      <c r="BI193" s="32">
        <f>IFERROR(BI180/(SUMIFS(Gögn!$I$2:$I$11876,Gögn!$F$2:$F$11876,$A193,Gögn!$A$2:$A$11876,BI$207)/1000)*100,0)</f>
        <v>2.3399439149418191</v>
      </c>
      <c r="BJ193" s="32">
        <f>IFERROR(BJ180/(SUMIFS(Gögn!$I$2:$I$11876,Gögn!$F$2:$F$11876,$A193,Gögn!$A$2:$A$11876,BJ$207)/1000)*100,0)</f>
        <v>2.3548719517640158</v>
      </c>
      <c r="BK193" s="32">
        <f>IFERROR(BK180/(SUMIFS(Gögn!$I$2:$I$11876,Gögn!$F$2:$F$11876,$A193,Gögn!$A$2:$A$11876,BK$207)/1000)*100,0)</f>
        <v>0</v>
      </c>
      <c r="BL193" s="32">
        <f>IFERROR(BL180/(SUMIFS(Gögn!$I$2:$I$11876,Gögn!$F$2:$F$11876,$A193,Gögn!$A$2:$A$11876,BL$207)/1000)*100,0)</f>
        <v>1.7828242497615592</v>
      </c>
      <c r="BM193" s="32">
        <f>IFERROR(BM180/(SUMIFS(Gögn!$I$2:$I$11876,Gögn!$F$2:$F$11876,$A193,Gögn!$A$2:$A$11876,BM$207)/1000)*100,0)</f>
        <v>0</v>
      </c>
      <c r="BN193" s="32">
        <f>IFERROR(BN180/(SUMIFS(Gögn!$I$2:$I$11876,Gögn!$F$2:$F$11876,$A193,Gögn!$A$2:$A$11876,BN$207)/1000)*100,0)</f>
        <v>0</v>
      </c>
      <c r="BO193" s="32">
        <f>IFERROR(BO180/(SUMIFS(Gögn!$I$2:$I$11876,Gögn!$F$2:$F$11876,$A193,Gögn!$A$2:$A$11876,BO$207)/1000)*100,0)</f>
        <v>0</v>
      </c>
      <c r="BP193" s="32">
        <f>IFERROR(BP180/(SUMIFS(Gögn!$I$2:$I$11876,Gögn!$F$2:$F$11876,$A193,Gögn!$A$2:$A$11876,BP$207)/1000)*100,0)</f>
        <v>0</v>
      </c>
      <c r="BQ193" s="32">
        <f>IFERROR(BQ180/(SUMIFS(Gögn!$I$2:$I$11876,Gögn!$F$2:$F$11876,$A193,Gögn!$A$2:$A$11876,BQ$207)/1000)*100,0)</f>
        <v>0</v>
      </c>
      <c r="BR193" s="32">
        <f>IFERROR(BR180/(SUMIFS(Gögn!$I$2:$I$11876,Gögn!$F$2:$F$11876,$A193,Gögn!$A$2:$A$11876,BR$207)/1000)*100,0)</f>
        <v>0</v>
      </c>
      <c r="BS193" s="32">
        <f>IFERROR(BS180/(SUMIFS(Gögn!$I$2:$I$11876,Gögn!$F$2:$F$11876,$A193,Gögn!$A$2:$A$11876,BS$207)/1000)*100,0)</f>
        <v>1.1338233019191279</v>
      </c>
      <c r="BT193" s="32">
        <f>IFERROR(BT180/(SUMIFS(Gögn!$I$2:$I$11876,Gögn!$F$2:$F$11876,$A193,Gögn!$A$2:$A$11876,BT$207)/1000)*100,0)</f>
        <v>1.0673396596974674</v>
      </c>
      <c r="BU193" s="32">
        <f>IFERROR(BU180/(SUMIFS(Gögn!$I$2:$I$11876,Gögn!$F$2:$F$11876,$A193,Gögn!$A$2:$A$11876,BU$207)/1000)*100,0)</f>
        <v>0.87972100116623309</v>
      </c>
      <c r="BV193" s="32">
        <f>IFERROR(BV180/(SUMIFS(Gögn!$I$2:$I$11876,Gögn!$F$2:$F$11876,$A193,Gögn!$A$2:$A$11876,BV$207)/1000)*100,0)</f>
        <v>0</v>
      </c>
      <c r="BW193" s="32">
        <f>IFERROR(BW180/(SUMIFS(Gögn!$I$2:$I$11876,Gögn!$F$2:$F$11876,$A193,Gögn!$A$2:$A$11876,BW$207)/1000)*100,0)</f>
        <v>0</v>
      </c>
      <c r="BX193" s="32">
        <f>IFERROR(BX180/(SUMIFS(Gögn!$I$2:$I$11876,Gögn!$F$2:$F$11876,$A193,Gögn!$A$2:$A$11876,BX$207)/1000)*100,0)</f>
        <v>0</v>
      </c>
      <c r="BY193" s="32">
        <f>IFERROR(BY180/(SUMIFS(Gögn!$I$2:$I$11876,Gögn!$F$2:$F$11876,$A193,Gögn!$A$2:$A$11876,BY$207)/1000)*100,0)</f>
        <v>0</v>
      </c>
      <c r="BZ193" s="32">
        <f>IFERROR(BZ180/(SUMIFS(Gögn!$I$2:$I$11876,Gögn!$F$2:$F$11876,$A193,Gögn!$A$2:$A$11876,BZ$207)/1000)*100,0)</f>
        <v>0</v>
      </c>
      <c r="CA193" s="32">
        <f>IFERROR(CA180/(SUMIFS(Gögn!$I$2:$I$11876,Gögn!$F$2:$F$11876,$A193,Gögn!$A$2:$A$11876,CA$207)/1000)*100,0)</f>
        <v>0</v>
      </c>
      <c r="CB193" s="32">
        <f>IFERROR(CB180/(SUMIFS(Gögn!$I$2:$I$11876,Gögn!$F$2:$F$11876,$A193,Gögn!$A$2:$A$11876,CB$207)/1000)*100,0)</f>
        <v>0</v>
      </c>
      <c r="CC193" s="32">
        <f>IFERROR(CC180/(SUMIFS(Gögn!$I$2:$I$11876,Gögn!$F$2:$F$11876,$A193,Gögn!$A$2:$A$11876,CC$207)/1000)*100,0)</f>
        <v>0</v>
      </c>
      <c r="CD193" s="32">
        <f>IFERROR(CD180/(SUMIFS(Gögn!$I$2:$I$11876,Gögn!$F$2:$F$11876,$A193,Gögn!$A$2:$A$11876,CD$207)/1000)*100,0)</f>
        <v>0</v>
      </c>
    </row>
    <row r="194" spans="1:82" ht="15" customHeight="1">
      <c r="A194" s="5" t="s">
        <v>423</v>
      </c>
      <c r="B194" s="5"/>
      <c r="C194" s="23" t="s">
        <v>328</v>
      </c>
      <c r="D194" s="33">
        <f>IFERROR(SUMPRODUCT(E194:CD194,$E$83:$CD$83)/SUM($E$83:$CD$83),"")</f>
        <v>0.31017468527675862</v>
      </c>
      <c r="E194" s="33">
        <f>IFERROR(E181/(SUMIFS(Gögn!$I$2:$I$11876,Gögn!$F$2:$F$11876,$A194,Gögn!$A$2:$A$11876,E$207)/1000)*100,0)</f>
        <v>0.18525081529176449</v>
      </c>
      <c r="F194" s="33">
        <f>IFERROR(F181/(SUMIFS(Gögn!$I$2:$I$11876,Gögn!$F$2:$F$11876,$A194,Gögn!$A$2:$A$11876,F$207)/1000)*100,0)</f>
        <v>0.18339992854690981</v>
      </c>
      <c r="G194" s="33">
        <f>IFERROR(G181/(SUMIFS(Gögn!$I$2:$I$11876,Gögn!$F$2:$F$11876,$A194,Gögn!$A$2:$A$11876,G$207)/1000)*100,0)</f>
        <v>0.17792532445288042</v>
      </c>
      <c r="H194" s="33">
        <f>IFERROR(H181/(SUMIFS(Gögn!$I$2:$I$11876,Gögn!$F$2:$F$11876,$A194,Gögn!$A$2:$A$11876,H$207)/1000)*100,0)</f>
        <v>0</v>
      </c>
      <c r="I194" s="33">
        <f>IFERROR(I181/(SUMIFS(Gögn!$I$2:$I$11876,Gögn!$F$2:$F$11876,$A194,Gögn!$A$2:$A$11876,I$207)/1000)*100,0)</f>
        <v>0</v>
      </c>
      <c r="J194" s="33">
        <f>IFERROR(J181/(SUMIFS(Gögn!$I$2:$I$11876,Gögn!$F$2:$F$11876,$A194,Gögn!$A$2:$A$11876,J$207)/1000)*100,0)</f>
        <v>0</v>
      </c>
      <c r="K194" s="33">
        <f>IFERROR(K181/(SUMIFS(Gögn!$I$2:$I$11876,Gögn!$F$2:$F$11876,$A194,Gögn!$A$2:$A$11876,K$207)/1000)*100,0)</f>
        <v>0</v>
      </c>
      <c r="L194" s="33">
        <f>IFERROR(L181/(SUMIFS(Gögn!$I$2:$I$11876,Gögn!$F$2:$F$11876,$A194,Gögn!$A$2:$A$11876,L$207)/1000)*100,0)</f>
        <v>0.75505847292628625</v>
      </c>
      <c r="M194" s="33">
        <f>IFERROR(M181/(SUMIFS(Gögn!$I$2:$I$11876,Gögn!$F$2:$F$11876,$A194,Gögn!$A$2:$A$11876,M$207)/1000)*100,0)</f>
        <v>0</v>
      </c>
      <c r="N194" s="33">
        <f>IFERROR(N181/(SUMIFS(Gögn!$I$2:$I$11876,Gögn!$F$2:$F$11876,$A194,Gögn!$A$2:$A$11876,N$207)/1000)*100,0)</f>
        <v>0.80879363694952167</v>
      </c>
      <c r="O194" s="33">
        <f>IFERROR(O181/(SUMIFS(Gögn!$I$2:$I$11876,Gögn!$F$2:$F$11876,$A194,Gögn!$A$2:$A$11876,O$207)/1000)*100,0)</f>
        <v>0.75188307056068893</v>
      </c>
      <c r="P194" s="33">
        <f>IFERROR(P181/(SUMIFS(Gögn!$I$2:$I$11876,Gögn!$F$2:$F$11876,$A194,Gögn!$A$2:$A$11876,P$207)/1000)*100,0)</f>
        <v>0.70599622424082342</v>
      </c>
      <c r="Q194" s="33">
        <f>IFERROR(Q181/(SUMIFS(Gögn!$I$2:$I$11876,Gögn!$F$2:$F$11876,$A194,Gögn!$A$2:$A$11876,Q$207)/1000)*100,0)</f>
        <v>0.60949584142085622</v>
      </c>
      <c r="R194" s="33">
        <f>IFERROR(R181/(SUMIFS(Gögn!$I$2:$I$11876,Gögn!$F$2:$F$11876,$A194,Gögn!$A$2:$A$11876,R$207)/1000)*100,0)</f>
        <v>0</v>
      </c>
      <c r="S194" s="33">
        <f>IFERROR(S181/(SUMIFS(Gögn!$I$2:$I$11876,Gögn!$F$2:$F$11876,$A194,Gögn!$A$2:$A$11876,S$207)/1000)*100,0)</f>
        <v>0.39498852731034795</v>
      </c>
      <c r="T194" s="33">
        <f>IFERROR(T181/(SUMIFS(Gögn!$I$2:$I$11876,Gögn!$F$2:$F$11876,$A194,Gögn!$A$2:$A$11876,T$207)/1000)*100,0)</f>
        <v>0</v>
      </c>
      <c r="U194" s="33">
        <f>IFERROR(U181/(SUMIFS(Gögn!$I$2:$I$11876,Gögn!$F$2:$F$11876,$A194,Gögn!$A$2:$A$11876,U$207)/1000)*100,0)</f>
        <v>0</v>
      </c>
      <c r="V194" s="33">
        <f>IFERROR(V181/(SUMIFS(Gögn!$I$2:$I$11876,Gögn!$F$2:$F$11876,$A194,Gögn!$A$2:$A$11876,V$207)/1000)*100,0)</f>
        <v>0.12275440273951148</v>
      </c>
      <c r="W194" s="33">
        <f>IFERROR(W181/(SUMIFS(Gögn!$I$2:$I$11876,Gögn!$F$2:$F$11876,$A194,Gögn!$A$2:$A$11876,W$207)/1000)*100,0)</f>
        <v>0</v>
      </c>
      <c r="X194" s="33">
        <f>IFERROR(X181/(SUMIFS(Gögn!$I$2:$I$11876,Gögn!$F$2:$F$11876,$A194,Gögn!$A$2:$A$11876,X$207)/1000)*100,0)</f>
        <v>0.53346300484061293</v>
      </c>
      <c r="Y194" s="33">
        <f>IFERROR(Y181/(SUMIFS(Gögn!$I$2:$I$11876,Gögn!$F$2:$F$11876,$A194,Gögn!$A$2:$A$11876,Y$207)/1000)*100,0)</f>
        <v>0.50305095200354033</v>
      </c>
      <c r="Z194" s="33">
        <f>IFERROR(Z181/(SUMIFS(Gögn!$I$2:$I$11876,Gögn!$F$2:$F$11876,$A194,Gögn!$A$2:$A$11876,Z$207)/1000)*100,0)</f>
        <v>0.43915846337017012</v>
      </c>
      <c r="AA194" s="33">
        <f>IFERROR(AA181/(SUMIFS(Gögn!$I$2:$I$11876,Gögn!$F$2:$F$11876,$A194,Gögn!$A$2:$A$11876,AA$207)/1000)*100,0)</f>
        <v>0.18201674554058975</v>
      </c>
      <c r="AB194" s="33">
        <f>IFERROR(AB181/(SUMIFS(Gögn!$I$2:$I$11876,Gögn!$F$2:$F$11876,$A194,Gögn!$A$2:$A$11876,AB$207)/1000)*100,0)</f>
        <v>0.45838422239976001</v>
      </c>
      <c r="AC194" s="33">
        <f>IFERROR(AC181/(SUMIFS(Gögn!$I$2:$I$11876,Gögn!$F$2:$F$11876,$A194,Gögn!$A$2:$A$11876,AC$207)/1000)*100,0)</f>
        <v>0</v>
      </c>
      <c r="AD194" s="33">
        <f>IFERROR(AD181/(SUMIFS(Gögn!$I$2:$I$11876,Gögn!$F$2:$F$11876,$A194,Gögn!$A$2:$A$11876,AD$207)/1000)*100,0)</f>
        <v>0.34470409960396453</v>
      </c>
      <c r="AE194" s="33">
        <f>IFERROR(AE181/(SUMIFS(Gögn!$I$2:$I$11876,Gögn!$F$2:$F$11876,$A194,Gögn!$A$2:$A$11876,AE$207)/1000)*100,0)</f>
        <v>0.3835130166576714</v>
      </c>
      <c r="AF194" s="33">
        <f>IFERROR(AF181/(SUMIFS(Gögn!$I$2:$I$11876,Gögn!$F$2:$F$11876,$A194,Gögn!$A$2:$A$11876,AF$207)/1000)*100,0)</f>
        <v>0</v>
      </c>
      <c r="AG194" s="33">
        <f>IFERROR(AG181/(SUMIFS(Gögn!$I$2:$I$11876,Gögn!$F$2:$F$11876,$A194,Gögn!$A$2:$A$11876,AG$207)/1000)*100,0)</f>
        <v>0.62734857971876445</v>
      </c>
      <c r="AH194" s="33">
        <f>IFERROR(AH181/(SUMIFS(Gögn!$I$2:$I$11876,Gögn!$F$2:$F$11876,$A194,Gögn!$A$2:$A$11876,AH$207)/1000)*100,0)</f>
        <v>0</v>
      </c>
      <c r="AI194" s="33">
        <f>IFERROR(AI181/(SUMIFS(Gögn!$I$2:$I$11876,Gögn!$F$2:$F$11876,$A194,Gögn!$A$2:$A$11876,AI$207)/1000)*100,0)</f>
        <v>0</v>
      </c>
      <c r="AJ194" s="33">
        <f>IFERROR(AJ181/(SUMIFS(Gögn!$I$2:$I$11876,Gögn!$F$2:$F$11876,$A194,Gögn!$A$2:$A$11876,AJ$207)/1000)*100,0)</f>
        <v>0</v>
      </c>
      <c r="AK194" s="33">
        <f>IFERROR(AK181/(SUMIFS(Gögn!$I$2:$I$11876,Gögn!$F$2:$F$11876,$A194,Gögn!$A$2:$A$11876,AK$207)/1000)*100,0)</f>
        <v>0</v>
      </c>
      <c r="AL194" s="33">
        <f>IFERROR(AL181/(SUMIFS(Gögn!$I$2:$I$11876,Gögn!$F$2:$F$11876,$A194,Gögn!$A$2:$A$11876,AL$207)/1000)*100,0)</f>
        <v>0</v>
      </c>
      <c r="AM194" s="33">
        <f>IFERROR(AM181/(SUMIFS(Gögn!$I$2:$I$11876,Gögn!$F$2:$F$11876,$A194,Gögn!$A$2:$A$11876,AM$207)/1000)*100,0)</f>
        <v>0.69115550006176607</v>
      </c>
      <c r="AN194" s="33">
        <f>IFERROR(AN181/(SUMIFS(Gögn!$I$2:$I$11876,Gögn!$F$2:$F$11876,$A194,Gögn!$A$2:$A$11876,AN$207)/1000)*100,0)</f>
        <v>0.64571755995159819</v>
      </c>
      <c r="AO194" s="33">
        <f>IFERROR(AO181/(SUMIFS(Gögn!$I$2:$I$11876,Gögn!$F$2:$F$11876,$A194,Gögn!$A$2:$A$11876,AO$207)/1000)*100,0)</f>
        <v>0.69095676814424767</v>
      </c>
      <c r="AP194" s="33">
        <f>IFERROR(AP181/(SUMIFS(Gögn!$I$2:$I$11876,Gögn!$F$2:$F$11876,$A194,Gögn!$A$2:$A$11876,AP$207)/1000)*100,0)</f>
        <v>0.69268704654570956</v>
      </c>
      <c r="AQ194" s="33">
        <f>IFERROR(AQ181/(SUMIFS(Gögn!$I$2:$I$11876,Gögn!$F$2:$F$11876,$A194,Gögn!$A$2:$A$11876,AQ$207)/1000)*100,0)</f>
        <v>0.50011984953578259</v>
      </c>
      <c r="AR194" s="33">
        <f>IFERROR(AR181/(SUMIFS(Gögn!$I$2:$I$11876,Gögn!$F$2:$F$11876,$A194,Gögn!$A$2:$A$11876,AR$207)/1000)*100,0)</f>
        <v>0.5660350147085168</v>
      </c>
      <c r="AS194" s="33">
        <f>IFERROR(AS181/(SUMIFS(Gögn!$I$2:$I$11876,Gögn!$F$2:$F$11876,$A194,Gögn!$A$2:$A$11876,AS$207)/1000)*100,0)</f>
        <v>0.5694723941339167</v>
      </c>
      <c r="AT194" s="33">
        <f>IFERROR(AT181/(SUMIFS(Gögn!$I$2:$I$11876,Gögn!$F$2:$F$11876,$A194,Gögn!$A$2:$A$11876,AT$207)/1000)*100,0)</f>
        <v>0</v>
      </c>
      <c r="AU194" s="33">
        <f>IFERROR(AU181/(SUMIFS(Gögn!$I$2:$I$11876,Gögn!$F$2:$F$11876,$A194,Gögn!$A$2:$A$11876,AU$207)/1000)*100,0)</f>
        <v>1.5359264613854477</v>
      </c>
      <c r="AV194" s="33">
        <f>IFERROR(AV181/(SUMIFS(Gögn!$I$2:$I$11876,Gögn!$F$2:$F$11876,$A194,Gögn!$A$2:$A$11876,AV$207)/1000)*100,0)</f>
        <v>0</v>
      </c>
      <c r="AW194" s="33">
        <f>IFERROR(AW181/(SUMIFS(Gögn!$I$2:$I$11876,Gögn!$F$2:$F$11876,$A194,Gögn!$A$2:$A$11876,AW$207)/1000)*100,0)</f>
        <v>1.6794846573445914</v>
      </c>
      <c r="AX194" s="33">
        <f>IFERROR(AX181/(SUMIFS(Gögn!$I$2:$I$11876,Gögn!$F$2:$F$11876,$A194,Gögn!$A$2:$A$11876,AX$207)/1000)*100,0)</f>
        <v>0</v>
      </c>
      <c r="AY194" s="33">
        <f>IFERROR(AY181/(SUMIFS(Gögn!$I$2:$I$11876,Gögn!$F$2:$F$11876,$A194,Gögn!$A$2:$A$11876,AY$207)/1000)*100,0)</f>
        <v>1.0356748819072883</v>
      </c>
      <c r="AZ194" s="33">
        <f>IFERROR(AZ181/(SUMIFS(Gögn!$I$2:$I$11876,Gögn!$F$2:$F$11876,$A194,Gögn!$A$2:$A$11876,AZ$207)/1000)*100,0)</f>
        <v>1.5027880985337569</v>
      </c>
      <c r="BA194" s="33">
        <f>IFERROR(BA181/(SUMIFS(Gögn!$I$2:$I$11876,Gögn!$F$2:$F$11876,$A194,Gögn!$A$2:$A$11876,BA$207)/1000)*100,0)</f>
        <v>1.6637764420496464</v>
      </c>
      <c r="BB194" s="33">
        <f>IFERROR(BB181/(SUMIFS(Gögn!$I$2:$I$11876,Gögn!$F$2:$F$11876,$A194,Gögn!$A$2:$A$11876,BB$207)/1000)*100,0)</f>
        <v>0.71678662986427388</v>
      </c>
      <c r="BC194" s="33">
        <f>IFERROR(BC181/(SUMIFS(Gögn!$I$2:$I$11876,Gögn!$F$2:$F$11876,$A194,Gögn!$A$2:$A$11876,BC$207)/1000)*100,0)</f>
        <v>0</v>
      </c>
      <c r="BD194" s="33">
        <f>IFERROR(BD181/(SUMIFS(Gögn!$I$2:$I$11876,Gögn!$F$2:$F$11876,$A194,Gögn!$A$2:$A$11876,BD$207)/1000)*100,0)</f>
        <v>0</v>
      </c>
      <c r="BE194" s="33">
        <f>IFERROR(BE181/(SUMIFS(Gögn!$I$2:$I$11876,Gögn!$F$2:$F$11876,$A194,Gögn!$A$2:$A$11876,BE$207)/1000)*100,0)</f>
        <v>0.38892199113366943</v>
      </c>
      <c r="BF194" s="33">
        <f>IFERROR(BF181/(SUMIFS(Gögn!$I$2:$I$11876,Gögn!$F$2:$F$11876,$A194,Gögn!$A$2:$A$11876,BF$207)/1000)*100,0)</f>
        <v>0.40952289760487548</v>
      </c>
      <c r="BG194" s="33">
        <f>IFERROR(BG181/(SUMIFS(Gögn!$I$2:$I$11876,Gögn!$F$2:$F$11876,$A194,Gögn!$A$2:$A$11876,BG$207)/1000)*100,0)</f>
        <v>0</v>
      </c>
      <c r="BH194" s="33">
        <f>IFERROR(BH181/(SUMIFS(Gögn!$I$2:$I$11876,Gögn!$F$2:$F$11876,$A194,Gögn!$A$2:$A$11876,BH$207)/1000)*100,0)</f>
        <v>0.60640233271017296</v>
      </c>
      <c r="BI194" s="33">
        <f>IFERROR(BI181/(SUMIFS(Gögn!$I$2:$I$11876,Gögn!$F$2:$F$11876,$A194,Gögn!$A$2:$A$11876,BI$207)/1000)*100,0)</f>
        <v>0.10959839157824608</v>
      </c>
      <c r="BJ194" s="33">
        <f>IFERROR(BJ181/(SUMIFS(Gögn!$I$2:$I$11876,Gögn!$F$2:$F$11876,$A194,Gögn!$A$2:$A$11876,BJ$207)/1000)*100,0)</f>
        <v>0.12107943046655258</v>
      </c>
      <c r="BK194" s="33">
        <f>IFERROR(BK181/(SUMIFS(Gögn!$I$2:$I$11876,Gögn!$F$2:$F$11876,$A194,Gögn!$A$2:$A$11876,BK$207)/1000)*100,0)</f>
        <v>0</v>
      </c>
      <c r="BL194" s="33">
        <f>IFERROR(BL181/(SUMIFS(Gögn!$I$2:$I$11876,Gögn!$F$2:$F$11876,$A194,Gögn!$A$2:$A$11876,BL$207)/1000)*100,0)</f>
        <v>0.32874627767614861</v>
      </c>
      <c r="BM194" s="33">
        <f>IFERROR(BM181/(SUMIFS(Gögn!$I$2:$I$11876,Gögn!$F$2:$F$11876,$A194,Gögn!$A$2:$A$11876,BM$207)/1000)*100,0)</f>
        <v>0</v>
      </c>
      <c r="BN194" s="33">
        <f>IFERROR(BN181/(SUMIFS(Gögn!$I$2:$I$11876,Gögn!$F$2:$F$11876,$A194,Gögn!$A$2:$A$11876,BN$207)/1000)*100,0)</f>
        <v>0</v>
      </c>
      <c r="BO194" s="33">
        <f>IFERROR(BO181/(SUMIFS(Gögn!$I$2:$I$11876,Gögn!$F$2:$F$11876,$A194,Gögn!$A$2:$A$11876,BO$207)/1000)*100,0)</f>
        <v>0</v>
      </c>
      <c r="BP194" s="33">
        <f>IFERROR(BP181/(SUMIFS(Gögn!$I$2:$I$11876,Gögn!$F$2:$F$11876,$A194,Gögn!$A$2:$A$11876,BP$207)/1000)*100,0)</f>
        <v>0</v>
      </c>
      <c r="BQ194" s="33">
        <f>IFERROR(BQ181/(SUMIFS(Gögn!$I$2:$I$11876,Gögn!$F$2:$F$11876,$A194,Gögn!$A$2:$A$11876,BQ$207)/1000)*100,0)</f>
        <v>0</v>
      </c>
      <c r="BR194" s="33">
        <f>IFERROR(BR181/(SUMIFS(Gögn!$I$2:$I$11876,Gögn!$F$2:$F$11876,$A194,Gögn!$A$2:$A$11876,BR$207)/1000)*100,0)</f>
        <v>0</v>
      </c>
      <c r="BS194" s="33">
        <f>IFERROR(BS181/(SUMIFS(Gögn!$I$2:$I$11876,Gögn!$F$2:$F$11876,$A194,Gögn!$A$2:$A$11876,BS$207)/1000)*100,0)</f>
        <v>0.76125185590830424</v>
      </c>
      <c r="BT194" s="33">
        <f>IFERROR(BT181/(SUMIFS(Gögn!$I$2:$I$11876,Gögn!$F$2:$F$11876,$A194,Gögn!$A$2:$A$11876,BT$207)/1000)*100,0)</f>
        <v>0.7487559845125491</v>
      </c>
      <c r="BU194" s="33">
        <f>IFERROR(BU181/(SUMIFS(Gögn!$I$2:$I$11876,Gögn!$F$2:$F$11876,$A194,Gögn!$A$2:$A$11876,BU$207)/1000)*100,0)</f>
        <v>0</v>
      </c>
      <c r="BV194" s="33">
        <f>IFERROR(BV181/(SUMIFS(Gögn!$I$2:$I$11876,Gögn!$F$2:$F$11876,$A194,Gögn!$A$2:$A$11876,BV$207)/1000)*100,0)</f>
        <v>0</v>
      </c>
      <c r="BW194" s="33">
        <f>IFERROR(BW181/(SUMIFS(Gögn!$I$2:$I$11876,Gögn!$F$2:$F$11876,$A194,Gögn!$A$2:$A$11876,BW$207)/1000)*100,0)</f>
        <v>0.56086139002963564</v>
      </c>
      <c r="BX194" s="33">
        <f>IFERROR(BX181/(SUMIFS(Gögn!$I$2:$I$11876,Gögn!$F$2:$F$11876,$A194,Gögn!$A$2:$A$11876,BX$207)/1000)*100,0)</f>
        <v>0.39499186457202667</v>
      </c>
      <c r="BY194" s="33">
        <f>IFERROR(BY181/(SUMIFS(Gögn!$I$2:$I$11876,Gögn!$F$2:$F$11876,$A194,Gögn!$A$2:$A$11876,BY$207)/1000)*100,0)</f>
        <v>0.39649459659127112</v>
      </c>
      <c r="BZ194" s="33">
        <f>IFERROR(BZ181/(SUMIFS(Gögn!$I$2:$I$11876,Gögn!$F$2:$F$11876,$A194,Gögn!$A$2:$A$11876,BZ$207)/1000)*100,0)</f>
        <v>0.43273724621100373</v>
      </c>
      <c r="CA194" s="33">
        <f>IFERROR(CA181/(SUMIFS(Gögn!$I$2:$I$11876,Gögn!$F$2:$F$11876,$A194,Gögn!$A$2:$A$11876,CA$207)/1000)*100,0)</f>
        <v>0</v>
      </c>
      <c r="CB194" s="33">
        <f>IFERROR(CB181/(SUMIFS(Gögn!$I$2:$I$11876,Gögn!$F$2:$F$11876,$A194,Gögn!$A$2:$A$11876,CB$207)/1000)*100,0)</f>
        <v>1.1481570185015662</v>
      </c>
      <c r="CC194" s="33">
        <f>IFERROR(CC181/(SUMIFS(Gögn!$I$2:$I$11876,Gögn!$F$2:$F$11876,$A194,Gögn!$A$2:$A$11876,CC$207)/1000)*100,0)</f>
        <v>0</v>
      </c>
      <c r="CD194" s="33">
        <f>IFERROR(CD181/(SUMIFS(Gögn!$I$2:$I$11876,Gögn!$F$2:$F$11876,$A194,Gögn!$A$2:$A$11876,CD$207)/1000)*100,0)</f>
        <v>0</v>
      </c>
    </row>
    <row r="195" spans="1:82" ht="15" customHeight="1">
      <c r="A195" s="5" t="s">
        <v>425</v>
      </c>
      <c r="B195" s="5"/>
      <c r="C195" s="25" t="s">
        <v>329</v>
      </c>
      <c r="D195" s="32">
        <f>IFERROR(SUMPRODUCT(E195:CD195,$E$83:$CD$83)/SUM($E$83:$CD$83),"")</f>
        <v>0.99742284713331719</v>
      </c>
      <c r="E195" s="32">
        <f>IFERROR(E182/(SUMIFS(Gögn!$I$2:$I$11876,Gögn!$F$2:$F$11876,$A195,Gögn!$A$2:$A$11876,E$207)/1000)*100,0)</f>
        <v>2.1454847631752583</v>
      </c>
      <c r="F195" s="32">
        <f>IFERROR(F182/(SUMIFS(Gögn!$I$2:$I$11876,Gögn!$F$2:$F$11876,$A195,Gögn!$A$2:$A$11876,F$207)/1000)*100,0)</f>
        <v>2.0017406502718273</v>
      </c>
      <c r="G195" s="32">
        <f>IFERROR(G182/(SUMIFS(Gögn!$I$2:$I$11876,Gögn!$F$2:$F$11876,$A195,Gögn!$A$2:$A$11876,G$207)/1000)*100,0)</f>
        <v>1.6756923847933165</v>
      </c>
      <c r="H195" s="32">
        <f>IFERROR(H182/(SUMIFS(Gögn!$I$2:$I$11876,Gögn!$F$2:$F$11876,$A195,Gögn!$A$2:$A$11876,H$207)/1000)*100,0)</f>
        <v>0</v>
      </c>
      <c r="I195" s="32">
        <f>IFERROR(I182/(SUMIFS(Gögn!$I$2:$I$11876,Gögn!$F$2:$F$11876,$A195,Gögn!$A$2:$A$11876,I$207)/1000)*100,0)</f>
        <v>0</v>
      </c>
      <c r="J195" s="32">
        <f>IFERROR(J182/(SUMIFS(Gögn!$I$2:$I$11876,Gögn!$F$2:$F$11876,$A195,Gögn!$A$2:$A$11876,J$207)/1000)*100,0)</f>
        <v>0</v>
      </c>
      <c r="K195" s="32">
        <f>IFERROR(K182/(SUMIFS(Gögn!$I$2:$I$11876,Gögn!$F$2:$F$11876,$A195,Gögn!$A$2:$A$11876,K$207)/1000)*100,0)</f>
        <v>0</v>
      </c>
      <c r="L195" s="32">
        <f>IFERROR(L182/(SUMIFS(Gögn!$I$2:$I$11876,Gögn!$F$2:$F$11876,$A195,Gögn!$A$2:$A$11876,L$207)/1000)*100,0)</f>
        <v>2.0750199521149244</v>
      </c>
      <c r="M195" s="32">
        <f>IFERROR(M182/(SUMIFS(Gögn!$I$2:$I$11876,Gögn!$F$2:$F$11876,$A195,Gögn!$A$2:$A$11876,M$207)/1000)*100,0)</f>
        <v>0</v>
      </c>
      <c r="N195" s="32">
        <f>IFERROR(N182/(SUMIFS(Gögn!$I$2:$I$11876,Gögn!$F$2:$F$11876,$A195,Gögn!$A$2:$A$11876,N$207)/1000)*100,0)</f>
        <v>1.6442490997669985</v>
      </c>
      <c r="O195" s="32">
        <f>IFERROR(O182/(SUMIFS(Gögn!$I$2:$I$11876,Gögn!$F$2:$F$11876,$A195,Gögn!$A$2:$A$11876,O$207)/1000)*100,0)</f>
        <v>1.6639070160059739</v>
      </c>
      <c r="P195" s="32">
        <f>IFERROR(P182/(SUMIFS(Gögn!$I$2:$I$11876,Gögn!$F$2:$F$11876,$A195,Gögn!$A$2:$A$11876,P$207)/1000)*100,0)</f>
        <v>1.8396073340905403</v>
      </c>
      <c r="Q195" s="32">
        <f>IFERROR(Q182/(SUMIFS(Gögn!$I$2:$I$11876,Gögn!$F$2:$F$11876,$A195,Gögn!$A$2:$A$11876,Q$207)/1000)*100,0)</f>
        <v>2.0367677724050091</v>
      </c>
      <c r="R195" s="32">
        <f>IFERROR(R182/(SUMIFS(Gögn!$I$2:$I$11876,Gögn!$F$2:$F$11876,$A195,Gögn!$A$2:$A$11876,R$207)/1000)*100,0)</f>
        <v>0</v>
      </c>
      <c r="S195" s="32">
        <f>IFERROR(S182/(SUMIFS(Gögn!$I$2:$I$11876,Gögn!$F$2:$F$11876,$A195,Gögn!$A$2:$A$11876,S$207)/1000)*100,0)</f>
        <v>0</v>
      </c>
      <c r="T195" s="32">
        <f>IFERROR(T182/(SUMIFS(Gögn!$I$2:$I$11876,Gögn!$F$2:$F$11876,$A195,Gögn!$A$2:$A$11876,T$207)/1000)*100,0)</f>
        <v>0</v>
      </c>
      <c r="U195" s="32">
        <f>IFERROR(U182/(SUMIFS(Gögn!$I$2:$I$11876,Gögn!$F$2:$F$11876,$A195,Gögn!$A$2:$A$11876,U$207)/1000)*100,0)</f>
        <v>0</v>
      </c>
      <c r="V195" s="32">
        <f>IFERROR(V182/(SUMIFS(Gögn!$I$2:$I$11876,Gögn!$F$2:$F$11876,$A195,Gögn!$A$2:$A$11876,V$207)/1000)*100,0)</f>
        <v>0</v>
      </c>
      <c r="W195" s="32">
        <f>IFERROR(W182/(SUMIFS(Gögn!$I$2:$I$11876,Gögn!$F$2:$F$11876,$A195,Gögn!$A$2:$A$11876,W$207)/1000)*100,0)</f>
        <v>0</v>
      </c>
      <c r="X195" s="32">
        <f>IFERROR(X182/(SUMIFS(Gögn!$I$2:$I$11876,Gögn!$F$2:$F$11876,$A195,Gögn!$A$2:$A$11876,X$207)/1000)*100,0)</f>
        <v>0</v>
      </c>
      <c r="Y195" s="32">
        <f>IFERROR(Y182/(SUMIFS(Gögn!$I$2:$I$11876,Gögn!$F$2:$F$11876,$A195,Gögn!$A$2:$A$11876,Y$207)/1000)*100,0)</f>
        <v>1.9169376060340255</v>
      </c>
      <c r="Z195" s="32">
        <f>IFERROR(Z182/(SUMIFS(Gögn!$I$2:$I$11876,Gögn!$F$2:$F$11876,$A195,Gögn!$A$2:$A$11876,Z$207)/1000)*100,0)</f>
        <v>2.0020335892850882</v>
      </c>
      <c r="AA195" s="32">
        <f>IFERROR(AA182/(SUMIFS(Gögn!$I$2:$I$11876,Gögn!$F$2:$F$11876,$A195,Gögn!$A$2:$A$11876,AA$207)/1000)*100,0)</f>
        <v>0</v>
      </c>
      <c r="AB195" s="32">
        <f>IFERROR(AB182/(SUMIFS(Gögn!$I$2:$I$11876,Gögn!$F$2:$F$11876,$A195,Gögn!$A$2:$A$11876,AB$207)/1000)*100,0)</f>
        <v>1.9520597100617196</v>
      </c>
      <c r="AC195" s="32">
        <f>IFERROR(AC182/(SUMIFS(Gögn!$I$2:$I$11876,Gögn!$F$2:$F$11876,$A195,Gögn!$A$2:$A$11876,AC$207)/1000)*100,0)</f>
        <v>0</v>
      </c>
      <c r="AD195" s="32">
        <f>IFERROR(AD182/(SUMIFS(Gögn!$I$2:$I$11876,Gögn!$F$2:$F$11876,$A195,Gögn!$A$2:$A$11876,AD$207)/1000)*100,0)</f>
        <v>0</v>
      </c>
      <c r="AE195" s="32">
        <f>IFERROR(AE182/(SUMIFS(Gögn!$I$2:$I$11876,Gögn!$F$2:$F$11876,$A195,Gögn!$A$2:$A$11876,AE$207)/1000)*100,0)</f>
        <v>0</v>
      </c>
      <c r="AF195" s="32">
        <f>IFERROR(AF182/(SUMIFS(Gögn!$I$2:$I$11876,Gögn!$F$2:$F$11876,$A195,Gögn!$A$2:$A$11876,AF$207)/1000)*100,0)</f>
        <v>0</v>
      </c>
      <c r="AG195" s="32">
        <f>IFERROR(AG182/(SUMIFS(Gögn!$I$2:$I$11876,Gögn!$F$2:$F$11876,$A195,Gögn!$A$2:$A$11876,AG$207)/1000)*100,0)</f>
        <v>0</v>
      </c>
      <c r="AH195" s="32">
        <f>IFERROR(AH182/(SUMIFS(Gögn!$I$2:$I$11876,Gögn!$F$2:$F$11876,$A195,Gögn!$A$2:$A$11876,AH$207)/1000)*100,0)</f>
        <v>0</v>
      </c>
      <c r="AI195" s="32">
        <f>IFERROR(AI182/(SUMIFS(Gögn!$I$2:$I$11876,Gögn!$F$2:$F$11876,$A195,Gögn!$A$2:$A$11876,AI$207)/1000)*100,0)</f>
        <v>0</v>
      </c>
      <c r="AJ195" s="32">
        <f>IFERROR(AJ182/(SUMIFS(Gögn!$I$2:$I$11876,Gögn!$F$2:$F$11876,$A195,Gögn!$A$2:$A$11876,AJ$207)/1000)*100,0)</f>
        <v>0</v>
      </c>
      <c r="AK195" s="32">
        <f>IFERROR(AK182/(SUMIFS(Gögn!$I$2:$I$11876,Gögn!$F$2:$F$11876,$A195,Gögn!$A$2:$A$11876,AK$207)/1000)*100,0)</f>
        <v>0</v>
      </c>
      <c r="AL195" s="32">
        <f>IFERROR(AL182/(SUMIFS(Gögn!$I$2:$I$11876,Gögn!$F$2:$F$11876,$A195,Gögn!$A$2:$A$11876,AL$207)/1000)*100,0)</f>
        <v>0</v>
      </c>
      <c r="AM195" s="32">
        <f>IFERROR(AM182/(SUMIFS(Gögn!$I$2:$I$11876,Gögn!$F$2:$F$11876,$A195,Gögn!$A$2:$A$11876,AM$207)/1000)*100,0)</f>
        <v>0</v>
      </c>
      <c r="AN195" s="32">
        <f>IFERROR(AN182/(SUMIFS(Gögn!$I$2:$I$11876,Gögn!$F$2:$F$11876,$A195,Gögn!$A$2:$A$11876,AN$207)/1000)*100,0)</f>
        <v>0</v>
      </c>
      <c r="AO195" s="32">
        <f>IFERROR(AO182/(SUMIFS(Gögn!$I$2:$I$11876,Gögn!$F$2:$F$11876,$A195,Gögn!$A$2:$A$11876,AO$207)/1000)*100,0)</f>
        <v>0</v>
      </c>
      <c r="AP195" s="32">
        <f>IFERROR(AP182/(SUMIFS(Gögn!$I$2:$I$11876,Gögn!$F$2:$F$11876,$A195,Gögn!$A$2:$A$11876,AP$207)/1000)*100,0)</f>
        <v>0</v>
      </c>
      <c r="AQ195" s="32">
        <f>IFERROR(AQ182/(SUMIFS(Gögn!$I$2:$I$11876,Gögn!$F$2:$F$11876,$A195,Gögn!$A$2:$A$11876,AQ$207)/1000)*100,0)</f>
        <v>1.2022020786753793</v>
      </c>
      <c r="AR195" s="32">
        <f>IFERROR(AR182/(SUMIFS(Gögn!$I$2:$I$11876,Gögn!$F$2:$F$11876,$A195,Gögn!$A$2:$A$11876,AR$207)/1000)*100,0)</f>
        <v>1.1553974791473374</v>
      </c>
      <c r="AS195" s="32">
        <f>IFERROR(AS182/(SUMIFS(Gögn!$I$2:$I$11876,Gögn!$F$2:$F$11876,$A195,Gögn!$A$2:$A$11876,AS$207)/1000)*100,0)</f>
        <v>1.2032526136827795</v>
      </c>
      <c r="AT195" s="32">
        <f>IFERROR(AT182/(SUMIFS(Gögn!$I$2:$I$11876,Gögn!$F$2:$F$11876,$A195,Gögn!$A$2:$A$11876,AT$207)/1000)*100,0)</f>
        <v>0</v>
      </c>
      <c r="AU195" s="32">
        <f>IFERROR(AU182/(SUMIFS(Gögn!$I$2:$I$11876,Gögn!$F$2:$F$11876,$A195,Gögn!$A$2:$A$11876,AU$207)/1000)*100,0)</f>
        <v>0</v>
      </c>
      <c r="AV195" s="32">
        <f>IFERROR(AV182/(SUMIFS(Gögn!$I$2:$I$11876,Gögn!$F$2:$F$11876,$A195,Gögn!$A$2:$A$11876,AV$207)/1000)*100,0)</f>
        <v>0</v>
      </c>
      <c r="AW195" s="32">
        <f>IFERROR(AW182/(SUMIFS(Gögn!$I$2:$I$11876,Gögn!$F$2:$F$11876,$A195,Gögn!$A$2:$A$11876,AW$207)/1000)*100,0)</f>
        <v>0</v>
      </c>
      <c r="AX195" s="32">
        <f>IFERROR(AX182/(SUMIFS(Gögn!$I$2:$I$11876,Gögn!$F$2:$F$11876,$A195,Gögn!$A$2:$A$11876,AX$207)/1000)*100,0)</f>
        <v>0</v>
      </c>
      <c r="AY195" s="32">
        <f>IFERROR(AY182/(SUMIFS(Gögn!$I$2:$I$11876,Gögn!$F$2:$F$11876,$A195,Gögn!$A$2:$A$11876,AY$207)/1000)*100,0)</f>
        <v>0</v>
      </c>
      <c r="AZ195" s="32">
        <f>IFERROR(AZ182/(SUMIFS(Gögn!$I$2:$I$11876,Gögn!$F$2:$F$11876,$A195,Gögn!$A$2:$A$11876,AZ$207)/1000)*100,0)</f>
        <v>0</v>
      </c>
      <c r="BA195" s="32">
        <f>IFERROR(BA182/(SUMIFS(Gögn!$I$2:$I$11876,Gögn!$F$2:$F$11876,$A195,Gögn!$A$2:$A$11876,BA$207)/1000)*100,0)</f>
        <v>0</v>
      </c>
      <c r="BB195" s="32">
        <f>IFERROR(BB182/(SUMIFS(Gögn!$I$2:$I$11876,Gögn!$F$2:$F$11876,$A195,Gögn!$A$2:$A$11876,BB$207)/1000)*100,0)</f>
        <v>0.31999995799329717</v>
      </c>
      <c r="BC195" s="32">
        <f>IFERROR(BC182/(SUMIFS(Gögn!$I$2:$I$11876,Gögn!$F$2:$F$11876,$A195,Gögn!$A$2:$A$11876,BC$207)/1000)*100,0)</f>
        <v>0</v>
      </c>
      <c r="BD195" s="32">
        <f>IFERROR(BD182/(SUMIFS(Gögn!$I$2:$I$11876,Gögn!$F$2:$F$11876,$A195,Gögn!$A$2:$A$11876,BD$207)/1000)*100,0)</f>
        <v>0</v>
      </c>
      <c r="BE195" s="32">
        <f>IFERROR(BE182/(SUMIFS(Gögn!$I$2:$I$11876,Gögn!$F$2:$F$11876,$A195,Gögn!$A$2:$A$11876,BE$207)/1000)*100,0)</f>
        <v>0</v>
      </c>
      <c r="BF195" s="32">
        <f>IFERROR(BF182/(SUMIFS(Gögn!$I$2:$I$11876,Gögn!$F$2:$F$11876,$A195,Gögn!$A$2:$A$11876,BF$207)/1000)*100,0)</f>
        <v>0</v>
      </c>
      <c r="BG195" s="32">
        <f>IFERROR(BG182/(SUMIFS(Gögn!$I$2:$I$11876,Gögn!$F$2:$F$11876,$A195,Gögn!$A$2:$A$11876,BG$207)/1000)*100,0)</f>
        <v>0</v>
      </c>
      <c r="BH195" s="32">
        <f>IFERROR(BH182/(SUMIFS(Gögn!$I$2:$I$11876,Gögn!$F$2:$F$11876,$A195,Gögn!$A$2:$A$11876,BH$207)/1000)*100,0)</f>
        <v>1.5617498826621368</v>
      </c>
      <c r="BI195" s="32">
        <f>IFERROR(BI182/(SUMIFS(Gögn!$I$2:$I$11876,Gögn!$F$2:$F$11876,$A195,Gögn!$A$2:$A$11876,BI$207)/1000)*100,0)</f>
        <v>0</v>
      </c>
      <c r="BJ195" s="32">
        <f>IFERROR(BJ182/(SUMIFS(Gögn!$I$2:$I$11876,Gögn!$F$2:$F$11876,$A195,Gögn!$A$2:$A$11876,BJ$207)/1000)*100,0)</f>
        <v>0</v>
      </c>
      <c r="BK195" s="32">
        <f>IFERROR(BK182/(SUMIFS(Gögn!$I$2:$I$11876,Gögn!$F$2:$F$11876,$A195,Gögn!$A$2:$A$11876,BK$207)/1000)*100,0)</f>
        <v>0</v>
      </c>
      <c r="BL195" s="32">
        <f>IFERROR(BL182/(SUMIFS(Gögn!$I$2:$I$11876,Gögn!$F$2:$F$11876,$A195,Gögn!$A$2:$A$11876,BL$207)/1000)*100,0)</f>
        <v>0.84059981459125954</v>
      </c>
      <c r="BM195" s="32">
        <f>IFERROR(BM182/(SUMIFS(Gögn!$I$2:$I$11876,Gögn!$F$2:$F$11876,$A195,Gögn!$A$2:$A$11876,BM$207)/1000)*100,0)</f>
        <v>0</v>
      </c>
      <c r="BN195" s="32">
        <f>IFERROR(BN182/(SUMIFS(Gögn!$I$2:$I$11876,Gögn!$F$2:$F$11876,$A195,Gögn!$A$2:$A$11876,BN$207)/1000)*100,0)</f>
        <v>0</v>
      </c>
      <c r="BO195" s="32">
        <f>IFERROR(BO182/(SUMIFS(Gögn!$I$2:$I$11876,Gögn!$F$2:$F$11876,$A195,Gögn!$A$2:$A$11876,BO$207)/1000)*100,0)</f>
        <v>0</v>
      </c>
      <c r="BP195" s="32">
        <f>IFERROR(BP182/(SUMIFS(Gögn!$I$2:$I$11876,Gögn!$F$2:$F$11876,$A195,Gögn!$A$2:$A$11876,BP$207)/1000)*100,0)</f>
        <v>0</v>
      </c>
      <c r="BQ195" s="32">
        <f>IFERROR(BQ182/(SUMIFS(Gögn!$I$2:$I$11876,Gögn!$F$2:$F$11876,$A195,Gögn!$A$2:$A$11876,BQ$207)/1000)*100,0)</f>
        <v>0</v>
      </c>
      <c r="BR195" s="32">
        <f>IFERROR(BR182/(SUMIFS(Gögn!$I$2:$I$11876,Gögn!$F$2:$F$11876,$A195,Gögn!$A$2:$A$11876,BR$207)/1000)*100,0)</f>
        <v>0</v>
      </c>
      <c r="BS195" s="32">
        <f>IFERROR(BS182/(SUMIFS(Gögn!$I$2:$I$11876,Gögn!$F$2:$F$11876,$A195,Gögn!$A$2:$A$11876,BS$207)/1000)*100,0)</f>
        <v>0</v>
      </c>
      <c r="BT195" s="32">
        <f>IFERROR(BT182/(SUMIFS(Gögn!$I$2:$I$11876,Gögn!$F$2:$F$11876,$A195,Gögn!$A$2:$A$11876,BT$207)/1000)*100,0)</f>
        <v>0</v>
      </c>
      <c r="BU195" s="32">
        <f>IFERROR(BU182/(SUMIFS(Gögn!$I$2:$I$11876,Gögn!$F$2:$F$11876,$A195,Gögn!$A$2:$A$11876,BU$207)/1000)*100,0)</f>
        <v>0</v>
      </c>
      <c r="BV195" s="32">
        <f>IFERROR(BV182/(SUMIFS(Gögn!$I$2:$I$11876,Gögn!$F$2:$F$11876,$A195,Gögn!$A$2:$A$11876,BV$207)/1000)*100,0)</f>
        <v>0</v>
      </c>
      <c r="BW195" s="32">
        <f>IFERROR(BW182/(SUMIFS(Gögn!$I$2:$I$11876,Gögn!$F$2:$F$11876,$A195,Gögn!$A$2:$A$11876,BW$207)/1000)*100,0)</f>
        <v>0</v>
      </c>
      <c r="BX195" s="32">
        <f>IFERROR(BX182/(SUMIFS(Gögn!$I$2:$I$11876,Gögn!$F$2:$F$11876,$A195,Gögn!$A$2:$A$11876,BX$207)/1000)*100,0)</f>
        <v>0</v>
      </c>
      <c r="BY195" s="32">
        <f>IFERROR(BY182/(SUMIFS(Gögn!$I$2:$I$11876,Gögn!$F$2:$F$11876,$A195,Gögn!$A$2:$A$11876,BY$207)/1000)*100,0)</f>
        <v>0</v>
      </c>
      <c r="BZ195" s="32">
        <f>IFERROR(BZ182/(SUMIFS(Gögn!$I$2:$I$11876,Gögn!$F$2:$F$11876,$A195,Gögn!$A$2:$A$11876,BZ$207)/1000)*100,0)</f>
        <v>0</v>
      </c>
      <c r="CA195" s="32">
        <f>IFERROR(CA182/(SUMIFS(Gögn!$I$2:$I$11876,Gögn!$F$2:$F$11876,$A195,Gögn!$A$2:$A$11876,CA$207)/1000)*100,0)</f>
        <v>0</v>
      </c>
      <c r="CB195" s="32">
        <f>IFERROR(CB182/(SUMIFS(Gögn!$I$2:$I$11876,Gögn!$F$2:$F$11876,$A195,Gögn!$A$2:$A$11876,CB$207)/1000)*100,0)</f>
        <v>0</v>
      </c>
      <c r="CC195" s="32">
        <f>IFERROR(CC182/(SUMIFS(Gögn!$I$2:$I$11876,Gögn!$F$2:$F$11876,$A195,Gögn!$A$2:$A$11876,CC$207)/1000)*100,0)</f>
        <v>0</v>
      </c>
      <c r="CD195" s="32">
        <f>IFERROR(CD182/(SUMIFS(Gögn!$I$2:$I$11876,Gögn!$F$2:$F$11876,$A195,Gögn!$A$2:$A$11876,CD$207)/1000)*100,0)</f>
        <v>0</v>
      </c>
    </row>
    <row r="196" spans="1:82" ht="15" customHeight="1">
      <c r="A196" s="5"/>
      <c r="B196" s="5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</row>
    <row r="197" spans="1:82">
      <c r="A197" s="5"/>
      <c r="B197" s="5"/>
      <c r="C197" s="18"/>
      <c r="D197" s="179"/>
      <c r="E197" s="44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</row>
    <row r="198" spans="1:82" ht="15">
      <c r="A198" s="5"/>
      <c r="B198" s="5"/>
      <c r="C198" s="18"/>
      <c r="D198" s="42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</row>
    <row r="199" spans="1:82" ht="15">
      <c r="A199" s="5"/>
      <c r="B199" s="5"/>
      <c r="C199" s="18"/>
      <c r="D199" s="42"/>
      <c r="E199" s="43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</row>
    <row r="200" spans="1:82">
      <c r="A200" s="5"/>
      <c r="B200" s="5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</row>
    <row r="201" spans="1:82" hidden="1">
      <c r="A201" s="5"/>
      <c r="B201" s="5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</row>
    <row r="202" spans="1:82" hidden="1">
      <c r="A202" s="5"/>
      <c r="B202" s="5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</row>
    <row r="203" spans="1:82" hidden="1">
      <c r="A203" s="5"/>
      <c r="B203" s="5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</row>
    <row r="204" spans="1:82" hidden="1">
      <c r="A204" s="5"/>
      <c r="B204" s="5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</row>
    <row r="205" spans="1:82" hidden="1">
      <c r="A205" s="5"/>
      <c r="B205" s="5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</row>
    <row r="206" spans="1:82" hidden="1">
      <c r="A206" s="5"/>
      <c r="B206" s="5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</row>
    <row r="207" spans="1:82" hidden="1">
      <c r="A207" s="5"/>
      <c r="B207" s="5"/>
      <c r="C207" s="18" t="s">
        <v>316</v>
      </c>
      <c r="D207" s="18"/>
      <c r="E207" s="18" t="str">
        <f>IFERROR(CONCATENATE(VLOOKUP(E8,Listi!$Y$1:$Z$22,2,FALSE),E9),"")</f>
        <v>Almenni lífeyrissjóðurinnÆvisafn I</v>
      </c>
      <c r="F207" s="18" t="str">
        <f>IFERROR(CONCATENATE(VLOOKUP(F8,Listi!$Y$1:$Z$22,2,FALSE),F9),"")</f>
        <v>Almenni lífeyrissjóðurinnÆvisafn II</v>
      </c>
      <c r="G207" s="18" t="str">
        <f>IFERROR(CONCATENATE(VLOOKUP(G8,Listi!$Y$1:$Z$22,2,FALSE),G9),"")</f>
        <v>Almenni lífeyrissjóðurinnÆvisafn III</v>
      </c>
      <c r="H207" s="18" t="str">
        <f>IFERROR(CONCATENATE(VLOOKUP(H8,Listi!$Y$1:$Z$22,2,FALSE),H9),"")</f>
        <v>Almenni lífeyrissjóðurinnHúsnæðissafn</v>
      </c>
      <c r="I207" s="18" t="str">
        <f>IFERROR(CONCATENATE(VLOOKUP(I8,Listi!$Y$1:$Z$22,2,FALSE),I9),"")</f>
        <v>Almenni lífeyrissjóðurinnInnlánssafn</v>
      </c>
      <c r="J207" s="18" t="str">
        <f>IFERROR(CONCATENATE(VLOOKUP(J8,Listi!$Y$1:$Z$22,2,FALSE),J9),"")</f>
        <v>Almenni lífeyrissjóðurinnRíkissafn langt</v>
      </c>
      <c r="K207" s="18" t="str">
        <f>IFERROR(CONCATENATE(VLOOKUP(K8,Listi!$Y$1:$Z$22,2,FALSE),K9),"")</f>
        <v>Almenni lífeyrissjóðurinnRíkissafn stutt</v>
      </c>
      <c r="L207" s="18" t="str">
        <f>IFERROR(CONCATENATE(VLOOKUP(L8,Listi!$Y$1:$Z$22,2,FALSE),L9),"")</f>
        <v>Arion banki hf.Erlend hlutabréf</v>
      </c>
      <c r="M207" s="18" t="str">
        <f>IFERROR(CONCATENATE(VLOOKUP(M8,Listi!$Y$1:$Z$22,2,FALSE),M9),"")</f>
        <v>Arion banki hf.Innlend skuldabréf</v>
      </c>
      <c r="N207" s="18" t="str">
        <f>IFERROR(CONCATENATE(VLOOKUP(N8,Listi!$Y$1:$Z$22,2,FALSE),N9),"")</f>
        <v>Arion banki hf.Lífeyrisauki L1</v>
      </c>
      <c r="O207" s="18" t="str">
        <f>IFERROR(CONCATENATE(VLOOKUP(O8,Listi!$Y$1:$Z$22,2,FALSE),O9),"")</f>
        <v>Arion banki hf.Lífeyrisauki L2</v>
      </c>
      <c r="P207" s="18" t="str">
        <f>IFERROR(CONCATENATE(VLOOKUP(P8,Listi!$Y$1:$Z$22,2,FALSE),P9),"")</f>
        <v>Arion banki hf.Lífeyrisauki L3</v>
      </c>
      <c r="Q207" s="18" t="str">
        <f>IFERROR(CONCATENATE(VLOOKUP(Q8,Listi!$Y$1:$Z$22,2,FALSE),Q9),"")</f>
        <v>Arion banki hf.Lífeyrisauki L4</v>
      </c>
      <c r="R207" s="18" t="str">
        <f>IFERROR(CONCATENATE(VLOOKUP(R8,Listi!$Y$1:$Z$22,2,FALSE),R9),"")</f>
        <v>Arion banki hf.Lífeyrisauki L5</v>
      </c>
      <c r="S207" s="18" t="str">
        <f>IFERROR(CONCATENATE(VLOOKUP(S8,Listi!$Y$1:$Z$22,2,FALSE),S9),"")</f>
        <v>Birta lífeyrissjóðurBlönduð leið</v>
      </c>
      <c r="T207" s="18" t="str">
        <f>IFERROR(CONCATENATE(VLOOKUP(T8,Listi!$Y$1:$Z$22,2,FALSE),T9),"")</f>
        <v>Birta lífeyrissjóðurInnlánsleið</v>
      </c>
      <c r="U207" s="18" t="str">
        <f>IFERROR(CONCATENATE(VLOOKUP(U8,Listi!$Y$1:$Z$22,2,FALSE),U9),"")</f>
        <v>Birta lífeyrissjóðurSkuldabréfaleið</v>
      </c>
      <c r="V207" s="18" t="str">
        <f>IFERROR(CONCATENATE(VLOOKUP(V8,Listi!$Y$1:$Z$22,2,FALSE),V9),"")</f>
        <v>Birta lífeyrissjóðurTilgreind séreign</v>
      </c>
      <c r="W207" s="18" t="str">
        <f>IFERROR(CONCATENATE(VLOOKUP(W8,Listi!$Y$1:$Z$22,2,FALSE),W9),"")</f>
        <v>Festa - lífeyrissjóðurSparnaðarleið I</v>
      </c>
      <c r="X207" s="18" t="str">
        <f>IFERROR(CONCATENATE(VLOOKUP(X8,Listi!$Y$1:$Z$22,2,FALSE),X9),"")</f>
        <v>Festa - lífeyrissjóðurSparnaðarleið II</v>
      </c>
      <c r="Y207" s="18" t="str">
        <f>IFERROR(CONCATENATE(VLOOKUP(Y8,Listi!$Y$1:$Z$22,2,FALSE),Y9),"")</f>
        <v>Frjálsi lífeyrissjóðurinnDeild/leið I</v>
      </c>
      <c r="Z207" s="18" t="str">
        <f>IFERROR(CONCATENATE(VLOOKUP(Z8,Listi!$Y$1:$Z$22,2,FALSE),Z9),"")</f>
        <v>Frjálsi lífeyrissjóðurinnDeild/leið II</v>
      </c>
      <c r="AA207" s="18" t="str">
        <f>IFERROR(CONCATENATE(VLOOKUP(AA8,Listi!$Y$1:$Z$22,2,FALSE),AA9),"")</f>
        <v>Frjálsi lífeyrissjóðurinnDeild/leið III</v>
      </c>
      <c r="AB207" s="18" t="str">
        <f>IFERROR(CONCATENATE(VLOOKUP(AB8,Listi!$Y$1:$Z$22,2,FALSE),AB9),"")</f>
        <v>Frjálsi lífeyrissjóðurinnFrjálsi Áhætta</v>
      </c>
      <c r="AC207" s="18" t="str">
        <f>IFERROR(CONCATENATE(VLOOKUP(AC8,Listi!$Y$1:$Z$22,2,FALSE),AC9),"")</f>
        <v>Frjálsi lífeyrissjóðurinnSameiginleg deild</v>
      </c>
      <c r="AD207" s="18" t="str">
        <f>IFERROR(CONCATENATE(VLOOKUP(AD8,Listi!$Y$1:$Z$22,2,FALSE),AD9),"")</f>
        <v>Gildi - lífeyrissjóðurFramtíðarsýn 1</v>
      </c>
      <c r="AE207" s="18" t="str">
        <f>IFERROR(CONCATENATE(VLOOKUP(AE8,Listi!$Y$1:$Z$22,2,FALSE),AE9),"")</f>
        <v>Gildi - lífeyrissjóðurFramtíðarsýn 2</v>
      </c>
      <c r="AF207" s="18" t="str">
        <f>IFERROR(CONCATENATE(VLOOKUP(AF8,Listi!$Y$1:$Z$22,2,FALSE),AF9),"")</f>
        <v>Gildi - lífeyrissjóðurFramtíðarsýn 3</v>
      </c>
      <c r="AG207" s="18" t="str">
        <f>IFERROR(CONCATENATE(VLOOKUP(AG8,Listi!$Y$1:$Z$22,2,FALSE),AG9),"")</f>
        <v>Íslandsbanki hf.Erlend verðbréf</v>
      </c>
      <c r="AH207" s="18" t="str">
        <f>IFERROR(CONCATENATE(VLOOKUP(AH8,Listi!$Y$1:$Z$22,2,FALSE),AH9),"")</f>
        <v>Íslandsbanki hf.Húsnæðisleið</v>
      </c>
      <c r="AI207" s="18" t="str">
        <f>IFERROR(CONCATENATE(VLOOKUP(AI8,Listi!$Y$1:$Z$22,2,FALSE),AI9),"")</f>
        <v>Íslandsbanki hf.Lífeyrisreikningur-óverðtryggður</v>
      </c>
      <c r="AJ207" s="18" t="str">
        <f>IFERROR(CONCATENATE(VLOOKUP(AJ8,Listi!$Y$1:$Z$22,2,FALSE),AJ9),"")</f>
        <v>Íslandsbanki hf.Lífeyrisreikningur-verðtryggður</v>
      </c>
      <c r="AK207" s="18" t="str">
        <f>IFERROR(CONCATENATE(VLOOKUP(AK8,Listi!$Y$1:$Z$22,2,FALSE),AK9),"")</f>
        <v>Íslandsbanki hf.Löng ríkisskuldabréf</v>
      </c>
      <c r="AL207" s="18" t="str">
        <f>IFERROR(CONCATENATE(VLOOKUP(AL8,Listi!$Y$1:$Z$22,2,FALSE),AL9),"")</f>
        <v>Íslandsbanki hf.Stýring A</v>
      </c>
      <c r="AM207" s="18" t="str">
        <f>IFERROR(CONCATENATE(VLOOKUP(AM8,Listi!$Y$1:$Z$22,2,FALSE),AM9),"")</f>
        <v>Íslandsbanki hf.Stýring B</v>
      </c>
      <c r="AN207" s="18" t="str">
        <f>IFERROR(CONCATENATE(VLOOKUP(AN8,Listi!$Y$1:$Z$22,2,FALSE),AN9),"")</f>
        <v>Íslandsbanki hf.Stýring C</v>
      </c>
      <c r="AO207" s="18" t="str">
        <f>IFERROR(CONCATENATE(VLOOKUP(AO8,Listi!$Y$1:$Z$22,2,FALSE),AO9),"")</f>
        <v>Íslandsbanki hf.Stýring D</v>
      </c>
      <c r="AP207" s="18" t="str">
        <f>IFERROR(CONCATENATE(VLOOKUP(AP8,Listi!$Y$1:$Z$22,2,FALSE),AP9),"")</f>
        <v>Íslandsbanki hf.Stýring E</v>
      </c>
      <c r="AQ207" s="18" t="str">
        <f>IFERROR(CONCATENATE(VLOOKUP(AQ8,Listi!$Y$1:$Z$22,2,FALSE),AQ9),"")</f>
        <v>Íslenski lífeyrissjóðurinnLíf 1</v>
      </c>
      <c r="AR207" s="18" t="str">
        <f>IFERROR(CONCATENATE(VLOOKUP(AR8,Listi!$Y$1:$Z$22,2,FALSE),AR9),"")</f>
        <v>Íslenski lífeyrissjóðurinnLíf 2</v>
      </c>
      <c r="AS207" s="18" t="str">
        <f>IFERROR(CONCATENATE(VLOOKUP(AS8,Listi!$Y$1:$Z$22,2,FALSE),AS9),"")</f>
        <v>Íslenski lífeyrissjóðurinnLíf 3</v>
      </c>
      <c r="AT207" s="18" t="str">
        <f>IFERROR(CONCATENATE(VLOOKUP(AT8,Listi!$Y$1:$Z$22,2,FALSE),AT9),"")</f>
        <v>Íslenski lífeyrissjóðurinnLíf 4</v>
      </c>
      <c r="AU207" s="18" t="str">
        <f>IFERROR(CONCATENATE(VLOOKUP(AU8,Listi!$Y$1:$Z$22,2,FALSE),AU9),"")</f>
        <v>Kvika banki hf.Ævileið</v>
      </c>
      <c r="AV207" s="18" t="str">
        <f>IFERROR(CONCATENATE(VLOOKUP(AV8,Listi!$Y$1:$Z$22,2,FALSE),AV9),"")</f>
        <v>Kvika banki hf.Innlánaleið</v>
      </c>
      <c r="AW207" s="18" t="str">
        <f>IFERROR(CONCATENATE(VLOOKUP(AW8,Listi!$Y$1:$Z$22,2,FALSE),AW9),"")</f>
        <v>Kvika banki hf.Kvika Séreignasparnaður 5</v>
      </c>
      <c r="AX207" s="18" t="str">
        <f>IFERROR(CONCATENATE(VLOOKUP(AX8,Listi!$Y$1:$Z$22,2,FALSE),AX9),"")</f>
        <v>Kvika banki hf.MP Séreign 1</v>
      </c>
      <c r="AY207" s="18" t="str">
        <f>IFERROR(CONCATENATE(VLOOKUP(AY8,Listi!$Y$1:$Z$22,2,FALSE),AY9),"")</f>
        <v>Kvika banki hf.MP Séreign 2</v>
      </c>
      <c r="AZ207" s="18" t="str">
        <f>IFERROR(CONCATENATE(VLOOKUP(AZ8,Listi!$Y$1:$Z$22,2,FALSE),AZ9),"")</f>
        <v>Kvika banki hf.MP Séreign 3</v>
      </c>
      <c r="BA207" s="18" t="str">
        <f>IFERROR(CONCATENATE(VLOOKUP(BA8,Listi!$Y$1:$Z$22,2,FALSE),BA9),"")</f>
        <v>Kvika banki hf.MP Séreign 4</v>
      </c>
      <c r="BB207" s="18" t="str">
        <f>IFERROR(CONCATENATE(VLOOKUP(BB8,Listi!$Y$1:$Z$22,2,FALSE),BB9),"")</f>
        <v>Landsbankinn hf.Landsbankinn Erlend verðbréf</v>
      </c>
      <c r="BC207" s="18" t="str">
        <f>IFERROR(CONCATENATE(VLOOKUP(BC8,Listi!$Y$1:$Z$22,2,FALSE),BC9),"")</f>
        <v>Landsbankinn hf.Landsbankinn Lífeyrisbók</v>
      </c>
      <c r="BD207" s="18" t="str">
        <f>IFERROR(CONCATENATE(VLOOKUP(BD8,Listi!$Y$1:$Z$22,2,FALSE),BD9),"")</f>
        <v>Landsbankinn hf.Landsbankinn Lífeyrisbók verðtryggð</v>
      </c>
      <c r="BE207" s="18" t="str">
        <f>IFERROR(CONCATENATE(VLOOKUP(BE8,Listi!$Y$1:$Z$22,2,FALSE),BE9),"")</f>
        <v>Lífeyrissjóður starfsmanna ríkisinsLeið I</v>
      </c>
      <c r="BF207" s="18" t="str">
        <f>IFERROR(CONCATENATE(VLOOKUP(BF8,Listi!$Y$1:$Z$22,2,FALSE),BF9),"")</f>
        <v>Lífeyrissjóður starfsmanna ríkisinsLeið II</v>
      </c>
      <c r="BG207" s="18" t="str">
        <f>IFERROR(CONCATENATE(VLOOKUP(BG8,Listi!$Y$1:$Z$22,2,FALSE),BG9),"")</f>
        <v>Lífeyrissjóður starfsmanna ríkisinsLeið III</v>
      </c>
      <c r="BH207" s="18" t="str">
        <f>IFERROR(CONCATENATE(VLOOKUP(BH8,Listi!$Y$1:$Z$22,2,FALSE),BH9),"")</f>
        <v>Lífeyrissjóður Tannlæknafél ÍslDeild I/Séreign</v>
      </c>
      <c r="BI207" s="18" t="str">
        <f>IFERROR(CONCATENATE(VLOOKUP(BI8,Listi!$Y$1:$Z$22,2,FALSE),BI9),"")</f>
        <v>Lífeyrissjóður verslunarmannaÆvileið 1</v>
      </c>
      <c r="BJ207" s="18" t="str">
        <f>IFERROR(CONCATENATE(VLOOKUP(BJ8,Listi!$Y$1:$Z$22,2,FALSE),BJ9),"")</f>
        <v>Lífeyrissjóður verslunarmannaÆvileið 2</v>
      </c>
      <c r="BK207" s="18" t="str">
        <f>IFERROR(CONCATENATE(VLOOKUP(BK8,Listi!$Y$1:$Z$22,2,FALSE),BK9),"")</f>
        <v>Lífeyrissjóður verslunarmannaÆvileið 3</v>
      </c>
      <c r="BL207" s="18" t="str">
        <f>IFERROR(CONCATENATE(VLOOKUP(BL8,Listi!$Y$1:$Z$22,2,FALSE),BL9),"")</f>
        <v>Lífeyrissjóður verslunarmannaDeild I/Séreign</v>
      </c>
      <c r="BM207" s="18" t="str">
        <f>IFERROR(CONCATENATE(VLOOKUP(BM8,Listi!$Y$1:$Z$22,2,FALSE),BM9),"")</f>
        <v>Lífeyrissjóður VestmannaeyjaSafn I</v>
      </c>
      <c r="BN207" s="18" t="str">
        <f>IFERROR(CONCATENATE(VLOOKUP(BN8,Listi!$Y$1:$Z$22,2,FALSE),BN9),"")</f>
        <v>Lífeyrissjóður VestmannaeyjaSafn II</v>
      </c>
      <c r="BO207" s="18" t="str">
        <f>IFERROR(CONCATENATE(VLOOKUP(BO8,Listi!$Y$1:$Z$22,2,FALSE),BO9),"")</f>
        <v>Lífsval - lífeyrissparnaðurLífsval 1</v>
      </c>
      <c r="BP207" s="18" t="str">
        <f>IFERROR(CONCATENATE(VLOOKUP(BP8,Listi!$Y$1:$Z$22,2,FALSE),BP9),"")</f>
        <v>Lífsval - lífeyrissparnaðurLífsval 2</v>
      </c>
      <c r="BQ207" s="18" t="str">
        <f>IFERROR(CONCATENATE(VLOOKUP(BQ8,Listi!$Y$1:$Z$22,2,FALSE),BQ9),"")</f>
        <v>Lífsval - lífeyrissparnaðurLífsval 3</v>
      </c>
      <c r="BR207" s="18" t="str">
        <f>IFERROR(CONCATENATE(VLOOKUP(BR8,Listi!$Y$1:$Z$22,2,FALSE),BR9),"")</f>
        <v>Lífsval - lífeyrissparnaðurLífsval 4</v>
      </c>
      <c r="BS207" s="18" t="str">
        <f>IFERROR(CONCATENATE(VLOOKUP(BS8,Listi!$Y$1:$Z$22,2,FALSE),BS9),"")</f>
        <v>Lífsverk lífeyrissjóðurLífsverk I/Séreign</v>
      </c>
      <c r="BT207" s="18" t="str">
        <f>IFERROR(CONCATENATE(VLOOKUP(BT8,Listi!$Y$1:$Z$22,2,FALSE),BT9),"")</f>
        <v>Lífsverk lífeyrissjóðurLífsverk II/Séreign</v>
      </c>
      <c r="BU207" s="18" t="str">
        <f>IFERROR(CONCATENATE(VLOOKUP(BU8,Listi!$Y$1:$Z$22,2,FALSE),BU9),"")</f>
        <v>Lífsverk lífeyrissjóðurLífsverk III/Séreign</v>
      </c>
      <c r="BV207" s="18" t="str">
        <f>IFERROR(CONCATENATE(VLOOKUP(BV8,Listi!$Y$1:$Z$22,2,FALSE),BV9),"")</f>
        <v>Söfnunarsjóður lífeyrisréttindaDeild I/Innlán</v>
      </c>
      <c r="BW207" s="18" t="str">
        <f>IFERROR(CONCATENATE(VLOOKUP(BW8,Listi!$Y$1:$Z$22,2,FALSE),BW9),"")</f>
        <v>Söfnunarsjóður lífeyrisréttindaDeildII/Séreign</v>
      </c>
      <c r="BX207" s="18" t="str">
        <f>IFERROR(CONCATENATE(VLOOKUP(BX8,Listi!$Y$1:$Z$22,2,FALSE),BX9),"")</f>
        <v>Söfnunarsjóður lífeyrisréttindaDeild III/Séreign</v>
      </c>
      <c r="BY207" s="18" t="str">
        <f>IFERROR(CONCATENATE(VLOOKUP(BY8,Listi!$Y$1:$Z$22,2,FALSE),BY9),"")</f>
        <v>Stapi lífeyrissjóðurSafn I</v>
      </c>
      <c r="BZ207" s="18" t="str">
        <f>IFERROR(CONCATENATE(VLOOKUP(BZ8,Listi!$Y$1:$Z$22,2,FALSE),BZ9),"")</f>
        <v>Stapi lífeyrissjóðurSafn II</v>
      </c>
      <c r="CA207" s="18" t="str">
        <f>IFERROR(CONCATENATE(VLOOKUP(CA8,Listi!$Y$1:$Z$22,2,FALSE),CA9),"")</f>
        <v>Stapi lífeyrissjóðurSafn III</v>
      </c>
      <c r="CB207" s="18" t="str">
        <f>IFERROR(CONCATENATE(VLOOKUP(CB8,Listi!$Y$1:$Z$22,2,FALSE),CB9),"")</f>
        <v>Stapi lífeyrissjóðurVarfærnasafnið</v>
      </c>
      <c r="CC207" s="18" t="str">
        <f>IFERROR(CONCATENATE(VLOOKUP(CC8,Listi!$Y$1:$Z$22,2,FALSE),CC9),"")</f>
        <v>Allianz á ÍslandiAllianz</v>
      </c>
      <c r="CD207" s="18" t="str">
        <f>IFERROR(CONCATENATE(VLOOKUP(CD8,Listi!$Y$1:$Z$22,2,FALSE),CD9),"")</f>
        <v>Sparnaður (VKB)Sparnaður</v>
      </c>
    </row>
  </sheetData>
  <sheetProtection sheet="1" objects="1" scenarios="1"/>
  <dataConsolidate/>
  <mergeCells count="3">
    <mergeCell ref="C2:C3"/>
    <mergeCell ref="C5:BX7"/>
    <mergeCell ref="D2:F3"/>
  </mergeCells>
  <conditionalFormatting sqref="C10:BX195">
    <cfRule type="expression" dxfId="15" priority="9">
      <formula>MODE(ROW(),2)=0</formula>
    </cfRule>
    <cfRule type="expression" dxfId="14" priority="10">
      <formula>MODE(ROW(),1)=0</formula>
    </cfRule>
  </conditionalFormatting>
  <conditionalFormatting sqref="BY10:CB195">
    <cfRule type="expression" dxfId="13" priority="5">
      <formula>MODE(ROW(),2)=0</formula>
    </cfRule>
    <cfRule type="expression" dxfId="12" priority="6">
      <formula>MODE(ROW(),1)=0</formula>
    </cfRule>
  </conditionalFormatting>
  <conditionalFormatting sqref="CC10:CC195">
    <cfRule type="expression" dxfId="11" priority="3">
      <formula>MODE(ROW(),2)=0</formula>
    </cfRule>
    <cfRule type="expression" dxfId="10" priority="4">
      <formula>MODE(ROW(),1)=0</formula>
    </cfRule>
  </conditionalFormatting>
  <conditionalFormatting sqref="CD10:CD195">
    <cfRule type="expression" dxfId="9" priority="1">
      <formula>MODE(ROW(),2)=0</formula>
    </cfRule>
    <cfRule type="expression" dxfId="8" priority="2">
      <formula>MODE(ROW(),1)=0</formula>
    </cfRule>
  </conditionalFormatting>
  <dataValidations count="1">
    <dataValidation type="list" allowBlank="1" showInputMessage="1" showErrorMessage="1" sqref="D2:F3" xr:uid="{00000000-0002-0000-0300-000000000000}">
      <formula1>SérDl</formula1>
    </dataValidation>
  </dataValidations>
  <pageMargins left="0.7" right="0.7" top="0.75" bottom="0.75" header="0.3" footer="0.3"/>
  <pageSetup paperSize="9" scale="14" orientation="portrait" r:id="rId1"/>
  <rowBreaks count="3" manualBreakCount="3">
    <brk id="54" max="16383" man="1"/>
    <brk id="102" max="16383" man="1"/>
    <brk id="140" max="16383" man="1"/>
  </rowBreaks>
  <colBreaks count="2" manualBreakCount="2">
    <brk id="1" max="1048575" man="1"/>
    <brk id="29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40E05"/>
    <pageSetUpPr autoPageBreaks="0"/>
  </sheetPr>
  <dimension ref="A1:BH1048576"/>
  <sheetViews>
    <sheetView topLeftCell="B1" workbookViewId="0">
      <selection activeCell="D2" sqref="D2:F3"/>
    </sheetView>
  </sheetViews>
  <sheetFormatPr defaultColWidth="0" defaultRowHeight="0" customHeight="1" zeroHeight="1"/>
  <cols>
    <col min="1" max="1" width="5.42578125" style="13" hidden="1" customWidth="1"/>
    <col min="2" max="2" width="5.7109375" style="13" customWidth="1"/>
    <col min="3" max="3" width="69.5703125" style="13" bestFit="1" customWidth="1"/>
    <col min="4" max="4" width="27.140625" style="13" customWidth="1"/>
    <col min="5" max="5" width="20.85546875" style="13" customWidth="1"/>
    <col min="6" max="7" width="20.85546875" style="16" customWidth="1"/>
    <col min="8" max="8" width="20.85546875" style="157" customWidth="1"/>
    <col min="9" max="10" width="20.85546875" style="16" customWidth="1"/>
    <col min="11" max="11" width="20.85546875" style="157" customWidth="1"/>
    <col min="12" max="12" width="20.85546875" style="16" customWidth="1"/>
    <col min="13" max="13" width="20.85546875" style="157" customWidth="1"/>
    <col min="14" max="14" width="20.85546875" style="16" customWidth="1"/>
    <col min="15" max="15" width="20.85546875" style="157" customWidth="1"/>
    <col min="16" max="17" width="20.85546875" style="16" customWidth="1"/>
    <col min="18" max="18" width="20.85546875" style="157" customWidth="1"/>
    <col min="19" max="20" width="20.85546875" style="16" customWidth="1"/>
    <col min="21" max="21" width="20.85546875" style="157" customWidth="1"/>
    <col min="22" max="23" width="20.85546875" style="16" customWidth="1"/>
    <col min="24" max="24" width="20.85546875" style="157" customWidth="1"/>
    <col min="25" max="26" width="20.85546875" style="16" customWidth="1"/>
    <col min="27" max="27" width="20.85546875" style="157" customWidth="1"/>
    <col min="28" max="28" width="20.85546875" style="16" customWidth="1"/>
    <col min="29" max="29" width="20.85546875" style="157" customWidth="1"/>
    <col min="30" max="30" width="20.85546875" style="16" customWidth="1"/>
    <col min="31" max="31" width="20.85546875" style="157" customWidth="1"/>
    <col min="32" max="32" width="20.85546875" style="16" customWidth="1"/>
    <col min="33" max="33" width="20.85546875" style="157" customWidth="1"/>
    <col min="34" max="34" width="20.85546875" style="16" customWidth="1"/>
    <col min="35" max="35" width="20.85546875" style="157" customWidth="1"/>
    <col min="36" max="36" width="20.85546875" style="16" customWidth="1"/>
    <col min="37" max="37" width="20.85546875" style="157" customWidth="1"/>
    <col min="38" max="38" width="20.85546875" style="16" customWidth="1"/>
    <col min="39" max="39" width="20.85546875" style="157" customWidth="1"/>
    <col min="40" max="41" width="20.85546875" style="16" customWidth="1"/>
    <col min="42" max="42" width="20.85546875" style="157" customWidth="1"/>
    <col min="43" max="44" width="20.85546875" style="16" customWidth="1"/>
    <col min="45" max="45" width="20.85546875" style="157" customWidth="1"/>
    <col min="46" max="47" width="20.85546875" style="16" customWidth="1"/>
    <col min="48" max="48" width="20.85546875" style="157" customWidth="1"/>
    <col min="49" max="50" width="20.85546875" style="16" customWidth="1"/>
    <col min="51" max="51" width="20.85546875" style="157" customWidth="1"/>
    <col min="52" max="53" width="20.85546875" style="16" customWidth="1"/>
    <col min="54" max="54" width="20.85546875" style="157" customWidth="1"/>
    <col min="55" max="56" width="20.85546875" style="16" customWidth="1"/>
    <col min="57" max="57" width="20.85546875" style="157" customWidth="1"/>
    <col min="58" max="59" width="20.85546875" style="16" customWidth="1"/>
    <col min="60" max="60" width="6.28515625" style="16" customWidth="1"/>
    <col min="61" max="16384" width="6.28515625" style="16" hidden="1"/>
  </cols>
  <sheetData>
    <row r="1" spans="1:59" s="13" customFormat="1" ht="15">
      <c r="A1" s="10"/>
      <c r="B1" s="10"/>
      <c r="C1" s="11"/>
      <c r="D1" s="11"/>
      <c r="E1" s="12"/>
      <c r="H1" s="155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55"/>
      <c r="AP1" s="155"/>
      <c r="AS1" s="155"/>
      <c r="AV1" s="155"/>
      <c r="AY1" s="155"/>
      <c r="BB1" s="155"/>
      <c r="BE1" s="155"/>
    </row>
    <row r="2" spans="1:59" s="13" customFormat="1" ht="15.75" customHeight="1">
      <c r="C2" s="205" t="s">
        <v>509</v>
      </c>
      <c r="D2" s="212" t="s">
        <v>577</v>
      </c>
      <c r="E2" s="212"/>
      <c r="F2" s="212"/>
      <c r="H2" s="155"/>
      <c r="K2" s="155"/>
      <c r="M2" s="155"/>
      <c r="O2" s="155"/>
      <c r="R2" s="155"/>
      <c r="U2" s="155"/>
      <c r="X2" s="155"/>
      <c r="AA2" s="155"/>
      <c r="AC2" s="155"/>
      <c r="AE2" s="155"/>
      <c r="AG2" s="155"/>
      <c r="AI2" s="155"/>
      <c r="AK2" s="155"/>
      <c r="AM2" s="155"/>
      <c r="AP2" s="155"/>
      <c r="AS2" s="155"/>
      <c r="AV2" s="155"/>
      <c r="AY2" s="155"/>
      <c r="BB2" s="155"/>
      <c r="BE2" s="155"/>
    </row>
    <row r="3" spans="1:59" s="13" customFormat="1" ht="33" customHeight="1">
      <c r="C3" s="205"/>
      <c r="D3" s="212"/>
      <c r="E3" s="212"/>
      <c r="F3" s="212"/>
      <c r="H3" s="155"/>
      <c r="K3" s="155"/>
      <c r="M3" s="155"/>
      <c r="O3" s="155"/>
      <c r="R3" s="155"/>
      <c r="U3" s="155"/>
      <c r="X3" s="155"/>
      <c r="AA3" s="155"/>
      <c r="AC3" s="155"/>
      <c r="AE3" s="155"/>
      <c r="AG3" s="155"/>
      <c r="AI3" s="155"/>
      <c r="AK3" s="155"/>
      <c r="AM3" s="155"/>
      <c r="AP3" s="155"/>
      <c r="AS3" s="155"/>
      <c r="AV3" s="155"/>
      <c r="AY3" s="155"/>
      <c r="BB3" s="155"/>
      <c r="BE3" s="155"/>
    </row>
    <row r="4" spans="1:59" ht="15" customHeight="1">
      <c r="C4" s="14"/>
      <c r="D4" s="14"/>
      <c r="E4" s="15"/>
      <c r="F4" s="13"/>
      <c r="G4" s="13"/>
      <c r="H4" s="155"/>
    </row>
    <row r="5" spans="1:59" ht="15" customHeight="1">
      <c r="C5" s="208" t="s">
        <v>567</v>
      </c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  <c r="AB5" s="209"/>
      <c r="AC5" s="209"/>
      <c r="AD5" s="209"/>
      <c r="AE5" s="209"/>
      <c r="AF5" s="209"/>
      <c r="AG5" s="209"/>
      <c r="AH5" s="209"/>
      <c r="AI5" s="209"/>
      <c r="AJ5" s="209"/>
      <c r="AK5" s="209"/>
      <c r="AL5" s="209"/>
      <c r="AM5" s="209"/>
      <c r="AN5" s="209"/>
      <c r="AO5" s="209"/>
      <c r="AP5" s="209"/>
      <c r="AQ5" s="209"/>
      <c r="AR5" s="209"/>
      <c r="AS5" s="209"/>
      <c r="AT5" s="209"/>
      <c r="AU5" s="209"/>
      <c r="AV5" s="209"/>
      <c r="AW5" s="209"/>
      <c r="AX5" s="209"/>
      <c r="AY5" s="209"/>
      <c r="AZ5" s="209"/>
      <c r="BA5" s="209"/>
      <c r="BB5" s="209"/>
      <c r="BC5" s="209"/>
      <c r="BD5" s="209"/>
      <c r="BE5" s="209"/>
      <c r="BF5" s="209"/>
      <c r="BG5" s="209"/>
    </row>
    <row r="6" spans="1:59" ht="15" customHeight="1">
      <c r="A6" s="14"/>
      <c r="B6" s="14"/>
      <c r="C6" s="208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09"/>
      <c r="AF6" s="209"/>
      <c r="AG6" s="209"/>
      <c r="AH6" s="209"/>
      <c r="AI6" s="209"/>
      <c r="AJ6" s="209"/>
      <c r="AK6" s="209"/>
      <c r="AL6" s="209"/>
      <c r="AM6" s="209"/>
      <c r="AN6" s="209"/>
      <c r="AO6" s="209"/>
      <c r="AP6" s="209"/>
      <c r="AQ6" s="209"/>
      <c r="AR6" s="209"/>
      <c r="AS6" s="209"/>
      <c r="AT6" s="209"/>
      <c r="AU6" s="209"/>
      <c r="AV6" s="209"/>
      <c r="AW6" s="209"/>
      <c r="AX6" s="209"/>
      <c r="AY6" s="209"/>
      <c r="AZ6" s="209"/>
      <c r="BA6" s="209"/>
      <c r="BB6" s="209"/>
      <c r="BC6" s="209"/>
      <c r="BD6" s="209"/>
      <c r="BE6" s="209"/>
      <c r="BF6" s="209"/>
      <c r="BG6" s="209"/>
    </row>
    <row r="7" spans="1:59" ht="15" customHeight="1">
      <c r="A7" s="17"/>
      <c r="B7" s="17"/>
      <c r="C7" s="208"/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</row>
    <row r="8" spans="1:59" ht="47.25">
      <c r="C8" s="34" t="s">
        <v>277</v>
      </c>
      <c r="D8" s="40" t="s">
        <v>473</v>
      </c>
      <c r="E8" s="154" t="str">
        <f t="array" ref="E8:BG8">IF(D2="Allir lífeyrissjóðir",TRANSPOSE(Listi!$AI$2:$AI$56),IFERROR(INDEX(Listi!$AI$2:$AI$56,SMALL(IF($D2=Listi!$AJ$2:$AJ$56,ROW(Listi!$AJ$2:$AJ$56)- MIN(ROW(Listi!$AJ$2:$AJ$56))+1,""),COLUMN()-4)), ""))</f>
        <v xml:space="preserve">Almenni </v>
      </c>
      <c r="F8" s="37" t="str">
        <v xml:space="preserve">Almenni </v>
      </c>
      <c r="G8" s="37" t="str">
        <v xml:space="preserve">Almenni </v>
      </c>
      <c r="H8" s="154" t="str">
        <v xml:space="preserve">Birta  </v>
      </c>
      <c r="I8" s="37" t="str">
        <v xml:space="preserve">Birta  </v>
      </c>
      <c r="J8" s="37" t="str">
        <v xml:space="preserve">Birta  </v>
      </c>
      <c r="K8" s="154" t="str">
        <v>Brú</v>
      </c>
      <c r="L8" s="37" t="str">
        <v>Brú</v>
      </c>
      <c r="M8" s="154" t="str">
        <v>EFÍA</v>
      </c>
      <c r="N8" s="37" t="str">
        <v>EFÍA</v>
      </c>
      <c r="O8" s="154" t="str">
        <v xml:space="preserve">Festa </v>
      </c>
      <c r="P8" s="37" t="str">
        <v xml:space="preserve">Festa </v>
      </c>
      <c r="Q8" s="37" t="str">
        <v xml:space="preserve">Festa </v>
      </c>
      <c r="R8" s="154" t="str">
        <v xml:space="preserve">Frjálsi </v>
      </c>
      <c r="S8" s="37" t="str">
        <v xml:space="preserve">Frjálsi </v>
      </c>
      <c r="T8" s="37" t="str">
        <v xml:space="preserve">Frjálsi </v>
      </c>
      <c r="U8" s="154" t="str">
        <v xml:space="preserve">Gildi  </v>
      </c>
      <c r="V8" s="37" t="str">
        <v xml:space="preserve">Gildi  </v>
      </c>
      <c r="W8" s="37" t="str">
        <v xml:space="preserve">Gildi  </v>
      </c>
      <c r="X8" s="154" t="str">
        <v xml:space="preserve">Íslenski  </v>
      </c>
      <c r="Y8" s="37" t="str">
        <v xml:space="preserve">Íslenski  </v>
      </c>
      <c r="Z8" s="37" t="str">
        <v xml:space="preserve">Íslenski  </v>
      </c>
      <c r="AA8" s="154" t="str">
        <v>Lífeyrissjóður bænda</v>
      </c>
      <c r="AB8" s="37" t="str">
        <v>Lífeyrissjóður bænda</v>
      </c>
      <c r="AC8" s="154" t="str">
        <v>Lífeyrissjóður bankam.</v>
      </c>
      <c r="AD8" s="37" t="str">
        <v>Lífeyrissjóður bankam.</v>
      </c>
      <c r="AE8" s="154" t="str">
        <v>Lífeyrissjóður Rang.</v>
      </c>
      <c r="AF8" s="37" t="str">
        <v>Lífeyrissjóður Rang.</v>
      </c>
      <c r="AG8" s="154" t="str">
        <v>Lífeyrissj. starfsm. Akureyrarb.</v>
      </c>
      <c r="AH8" s="37" t="str">
        <v>Lífeyrissj. starfsm. Akureyrarb.</v>
      </c>
      <c r="AI8" s="154" t="str">
        <v>Lífeyrissj. starfsm. Búnaðarb.Ísl.</v>
      </c>
      <c r="AJ8" s="37" t="str">
        <v>Lífeyrissj. starfsm. Búnaðarb.Ísl.</v>
      </c>
      <c r="AK8" s="154" t="str">
        <v>Lífeyrissj. starfsm. Reykjav.</v>
      </c>
      <c r="AL8" s="37" t="str">
        <v>Lífeyrissj. starfsm. Reykjav.</v>
      </c>
      <c r="AM8" s="154" t="str">
        <v>LSR</v>
      </c>
      <c r="AN8" s="37" t="str">
        <v>LSR</v>
      </c>
      <c r="AO8" s="37" t="str">
        <v>LSR</v>
      </c>
      <c r="AP8" s="154" t="str">
        <v>Lífeyrissj. Tannlækna</v>
      </c>
      <c r="AQ8" s="37" t="str">
        <v>Lífeyrissj. Tannlækna</v>
      </c>
      <c r="AR8" s="37" t="str">
        <v>Lífeyrissj. Tannlækna</v>
      </c>
      <c r="AS8" s="154" t="str">
        <v>Lífeyrissj. Verslunarm.</v>
      </c>
      <c r="AT8" s="37" t="str">
        <v>Lífeyrissj. Verslunarm.</v>
      </c>
      <c r="AU8" s="37" t="str">
        <v>Lífeyrissj. Verslunarm.</v>
      </c>
      <c r="AV8" s="154" t="str">
        <v>Lífeyrissj. Vestm.</v>
      </c>
      <c r="AW8" s="37" t="str">
        <v>Lífeyrissj. Vestm.</v>
      </c>
      <c r="AX8" s="37" t="str">
        <v>Lífeyrissj. Vestm.</v>
      </c>
      <c r="AY8" s="154" t="str">
        <v xml:space="preserve">Lífsverk  </v>
      </c>
      <c r="AZ8" s="37" t="str">
        <v xml:space="preserve">Lífsverk  </v>
      </c>
      <c r="BA8" s="37" t="str">
        <v xml:space="preserve">Lífsverk  </v>
      </c>
      <c r="BB8" s="154" t="str">
        <v>Söfnunarsj.</v>
      </c>
      <c r="BC8" s="37" t="str">
        <v>Söfnunarsj.</v>
      </c>
      <c r="BD8" s="37" t="str">
        <v>Söfnunarsj.</v>
      </c>
      <c r="BE8" s="154" t="str">
        <v xml:space="preserve">Stapi  </v>
      </c>
      <c r="BF8" s="37" t="str">
        <v xml:space="preserve">Stapi  </v>
      </c>
      <c r="BG8" s="37" t="str">
        <v xml:space="preserve">Stapi  </v>
      </c>
    </row>
    <row r="9" spans="1:59" ht="46.5" customHeight="1">
      <c r="C9" s="34"/>
      <c r="D9" s="154" t="str">
        <f>D2</f>
        <v>Allir lífeyrissjóðir</v>
      </c>
      <c r="E9" s="154" t="str">
        <f t="array" ref="E9:BG9">IF(D2="Allir lífeyrissjóðir",TRANSPOSE(Listi!$AK$2:$AK$56),IFERROR(INDEX(Listi!$AK$2:$AK$56,SMALL(IF($D2=Listi!$AJ$2:$AJ$56,ROW(Listi!$AK$2:$AK$56)- MIN(ROW(Listi!$AK$2:$AK$56))+1,""),COLUMN()-4)), ""))</f>
        <v>Samtals</v>
      </c>
      <c r="F9" s="37" t="str">
        <v>Samtrygging</v>
      </c>
      <c r="G9" s="37" t="str">
        <v>Séreign</v>
      </c>
      <c r="H9" s="154" t="str">
        <v>Samtals</v>
      </c>
      <c r="I9" s="37" t="str">
        <v>Samtrygging</v>
      </c>
      <c r="J9" s="37" t="str">
        <v>Séreign</v>
      </c>
      <c r="K9" s="154" t="str">
        <v>Samtals</v>
      </c>
      <c r="L9" s="37" t="str">
        <v>Samtrygging</v>
      </c>
      <c r="M9" s="154" t="str">
        <v>Samtals</v>
      </c>
      <c r="N9" s="37" t="str">
        <v>Samtrygging</v>
      </c>
      <c r="O9" s="154" t="str">
        <v>Samtals</v>
      </c>
      <c r="P9" s="37" t="str">
        <v>Samtrygging</v>
      </c>
      <c r="Q9" s="37" t="str">
        <v>Séreign</v>
      </c>
      <c r="R9" s="154" t="str">
        <v>Samtals</v>
      </c>
      <c r="S9" s="37" t="str">
        <v>Samtrygging</v>
      </c>
      <c r="T9" s="37" t="str">
        <v>Séreign</v>
      </c>
      <c r="U9" s="154" t="str">
        <v>Samtals</v>
      </c>
      <c r="V9" s="37" t="str">
        <v>Samtrygging</v>
      </c>
      <c r="W9" s="37" t="str">
        <v>Séreign</v>
      </c>
      <c r="X9" s="154" t="str">
        <v>Samtals</v>
      </c>
      <c r="Y9" s="37" t="str">
        <v>Samtrygging</v>
      </c>
      <c r="Z9" s="37" t="str">
        <v>Séreign</v>
      </c>
      <c r="AA9" s="154" t="str">
        <v>Samtals</v>
      </c>
      <c r="AB9" s="37" t="str">
        <v>Samtrygging</v>
      </c>
      <c r="AC9" s="154" t="str">
        <v>Samtals</v>
      </c>
      <c r="AD9" s="37" t="str">
        <v>Samtrygging</v>
      </c>
      <c r="AE9" s="154" t="str">
        <v>Samtals</v>
      </c>
      <c r="AF9" s="37" t="str">
        <v>Samtrygging</v>
      </c>
      <c r="AG9" s="154" t="str">
        <v>Samtals</v>
      </c>
      <c r="AH9" s="37" t="str">
        <v>Samtrygging</v>
      </c>
      <c r="AI9" s="154" t="str">
        <v>Samtals</v>
      </c>
      <c r="AJ9" s="37" t="str">
        <v>Samtrygging</v>
      </c>
      <c r="AK9" s="154" t="str">
        <v>Samtals</v>
      </c>
      <c r="AL9" s="37" t="str">
        <v>Samtrygging</v>
      </c>
      <c r="AM9" s="154" t="str">
        <v>Samtals</v>
      </c>
      <c r="AN9" s="37" t="str">
        <v>Samtrygging</v>
      </c>
      <c r="AO9" s="37" t="str">
        <v>Séreign</v>
      </c>
      <c r="AP9" s="154" t="str">
        <v>Samtals</v>
      </c>
      <c r="AQ9" s="37" t="str">
        <v>Samtrygging</v>
      </c>
      <c r="AR9" s="37" t="str">
        <v>Séreign</v>
      </c>
      <c r="AS9" s="154" t="str">
        <v>Samtals</v>
      </c>
      <c r="AT9" s="37" t="str">
        <v>Samtrygging</v>
      </c>
      <c r="AU9" s="37" t="str">
        <v>Séreign</v>
      </c>
      <c r="AV9" s="154" t="str">
        <v>Samtals</v>
      </c>
      <c r="AW9" s="37" t="str">
        <v>Samtrygging</v>
      </c>
      <c r="AX9" s="37" t="str">
        <v>Séreign</v>
      </c>
      <c r="AY9" s="154" t="str">
        <v>Samtals</v>
      </c>
      <c r="AZ9" s="37" t="str">
        <v>Samtrygging</v>
      </c>
      <c r="BA9" s="37" t="str">
        <v>Séreign</v>
      </c>
      <c r="BB9" s="154" t="str">
        <v>Samtals</v>
      </c>
      <c r="BC9" s="37" t="str">
        <v>Samtrygging</v>
      </c>
      <c r="BD9" s="37" t="str">
        <v>Séreign</v>
      </c>
      <c r="BE9" s="154" t="str">
        <v>Samtals</v>
      </c>
      <c r="BF9" s="37" t="str">
        <v>Samtrygging</v>
      </c>
      <c r="BG9" s="37" t="str">
        <v>Séreign</v>
      </c>
    </row>
    <row r="10" spans="1:59" ht="15.75">
      <c r="C10" s="21" t="s">
        <v>100</v>
      </c>
      <c r="D10" s="25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</row>
    <row r="11" spans="1:59" ht="15">
      <c r="A11" s="5" t="s">
        <v>151</v>
      </c>
      <c r="B11" s="5"/>
      <c r="C11" s="23" t="s">
        <v>152</v>
      </c>
      <c r="D11" s="24">
        <f>SUMIF($E$9:$BG$9,"Samtals",E11:BG11)</f>
        <v>73118121.768000022</v>
      </c>
      <c r="E11" s="24">
        <f>IF(E$9="samtals",SUMIFS(Gögn!$I$2:$I$11876,Gögn!$F$2:$F$11876,$A11,Gögn!$B$2:$B$11876,E$8),SUMIFS(Gögn!$I$2:$I$11876,Gögn!$F$2:$F$11876,$A11,Gögn!$B$2:$B$11876,E$8,Gögn!$E$2:$E$11876,E$9))/1000</f>
        <v>6326703.3289999999</v>
      </c>
      <c r="F11" s="24">
        <f>IF(F$9="samtals",SUMIFS(Gögn!$I$2:$I$11876,Gögn!$F$2:$F$11876,$A11,Gögn!$B$2:$B$11876,F$8),SUMIFS(Gögn!$I$2:$I$11876,Gögn!$F$2:$F$11876,$A11,Gögn!$B$2:$B$11876,F$8,Gögn!$E$2:$E$11876,F$9))/1000</f>
        <v>2136886.3769999999</v>
      </c>
      <c r="G11" s="24">
        <f>IF(G$9="samtals",SUMIFS(Gögn!$I$2:$I$11876,Gögn!$F$2:$F$11876,$A11,Gögn!$B$2:$B$11876,G$8),SUMIFS(Gögn!$I$2:$I$11876,Gögn!$F$2:$F$11876,$A11,Gögn!$B$2:$B$11876,G$8,Gögn!$E$2:$E$11876,G$9))/1000</f>
        <v>4189816.952</v>
      </c>
      <c r="H11" s="24">
        <f>IF(H$9="samtals",SUMIFS(Gögn!$I$2:$I$11876,Gögn!$F$2:$F$11876,$A11,Gögn!$B$2:$B$11876,H$8),SUMIFS(Gögn!$I$2:$I$11876,Gögn!$F$2:$F$11876,$A11,Gögn!$B$2:$B$11876,H$8,Gögn!$E$2:$E$11876,H$9))/1000</f>
        <v>5455618.5350000001</v>
      </c>
      <c r="I11" s="24">
        <f>IF(I$9="samtals",SUMIFS(Gögn!$I$2:$I$11876,Gögn!$F$2:$F$11876,$A11,Gögn!$B$2:$B$11876,I$8),SUMIFS(Gögn!$I$2:$I$11876,Gögn!$F$2:$F$11876,$A11,Gögn!$B$2:$B$11876,I$8,Gögn!$E$2:$E$11876,I$9))/1000</f>
        <v>4943403.2280000001</v>
      </c>
      <c r="J11" s="24">
        <f>IF(J$9="samtals",SUMIFS(Gögn!$I$2:$I$11876,Gögn!$F$2:$F$11876,$A11,Gögn!$B$2:$B$11876,J$8),SUMIFS(Gögn!$I$2:$I$11876,Gögn!$F$2:$F$11876,$A11,Gögn!$B$2:$B$11876,J$8,Gögn!$E$2:$E$11876,J$9))/1000</f>
        <v>512215.30699999997</v>
      </c>
      <c r="K11" s="24">
        <f>IF(K$9="samtals",SUMIFS(Gögn!$I$2:$I$11876,Gögn!$F$2:$F$11876,$A11,Gögn!$B$2:$B$11876,K$8),SUMIFS(Gögn!$I$2:$I$11876,Gögn!$F$2:$F$11876,$A11,Gögn!$B$2:$B$11876,K$8,Gögn!$E$2:$E$11876,K$9))/1000</f>
        <v>4882526.3789999997</v>
      </c>
      <c r="L11" s="24">
        <f>IF(L$9="samtals",SUMIFS(Gögn!$I$2:$I$11876,Gögn!$F$2:$F$11876,$A11,Gögn!$B$2:$B$11876,L$8),SUMIFS(Gögn!$I$2:$I$11876,Gögn!$F$2:$F$11876,$A11,Gögn!$B$2:$B$11876,L$8,Gögn!$E$2:$E$11876,L$9))/1000</f>
        <v>4882526.3789999997</v>
      </c>
      <c r="M11" s="24">
        <f>IF(M$9="samtals",SUMIFS(Gögn!$I$2:$I$11876,Gögn!$F$2:$F$11876,$A11,Gögn!$B$2:$B$11876,M$8),SUMIFS(Gögn!$I$2:$I$11876,Gögn!$F$2:$F$11876,$A11,Gögn!$B$2:$B$11876,M$8,Gögn!$E$2:$E$11876,M$9))/1000</f>
        <v>383364</v>
      </c>
      <c r="N11" s="24">
        <f>IF(N$9="samtals",SUMIFS(Gögn!$I$2:$I$11876,Gögn!$F$2:$F$11876,$A11,Gögn!$B$2:$B$11876,N$8),SUMIFS(Gögn!$I$2:$I$11876,Gögn!$F$2:$F$11876,$A11,Gögn!$B$2:$B$11876,N$8,Gögn!$E$2:$E$11876,N$9))/1000</f>
        <v>383364</v>
      </c>
      <c r="O11" s="24">
        <f>IF(O$9="samtals",SUMIFS(Gögn!$I$2:$I$11876,Gögn!$F$2:$F$11876,$A11,Gögn!$B$2:$B$11876,O$8),SUMIFS(Gögn!$I$2:$I$11876,Gögn!$F$2:$F$11876,$A11,Gögn!$B$2:$B$11876,O$8,Gögn!$E$2:$E$11876,O$9))/1000</f>
        <v>2937920.0120000001</v>
      </c>
      <c r="P11" s="24">
        <f>IF(P$9="samtals",SUMIFS(Gögn!$I$2:$I$11876,Gögn!$F$2:$F$11876,$A11,Gögn!$B$2:$B$11876,P$8),SUMIFS(Gögn!$I$2:$I$11876,Gögn!$F$2:$F$11876,$A11,Gögn!$B$2:$B$11876,P$8,Gögn!$E$2:$E$11876,P$9))/1000</f>
        <v>2904242.946</v>
      </c>
      <c r="Q11" s="24">
        <f>IF(Q$9="samtals",SUMIFS(Gögn!$I$2:$I$11876,Gögn!$F$2:$F$11876,$A11,Gögn!$B$2:$B$11876,Q$8),SUMIFS(Gögn!$I$2:$I$11876,Gögn!$F$2:$F$11876,$A11,Gögn!$B$2:$B$11876,Q$8,Gögn!$E$2:$E$11876,Q$9))/1000</f>
        <v>33677.065999999999</v>
      </c>
      <c r="R11" s="24">
        <f>IF(R$9="samtals",SUMIFS(Gögn!$I$2:$I$11876,Gögn!$F$2:$F$11876,$A11,Gögn!$B$2:$B$11876,R$8),SUMIFS(Gögn!$I$2:$I$11876,Gögn!$F$2:$F$11876,$A11,Gögn!$B$2:$B$11876,R$8,Gögn!$E$2:$E$11876,R$9))/1000</f>
        <v>7271734</v>
      </c>
      <c r="S11" s="24">
        <f>IF(S$9="samtals",SUMIFS(Gögn!$I$2:$I$11876,Gögn!$F$2:$F$11876,$A11,Gögn!$B$2:$B$11876,S$8),SUMIFS(Gögn!$I$2:$I$11876,Gögn!$F$2:$F$11876,$A11,Gögn!$B$2:$B$11876,S$8,Gögn!$E$2:$E$11876,S$9))/1000</f>
        <v>2174150</v>
      </c>
      <c r="T11" s="24">
        <f>IF(T$9="samtals",SUMIFS(Gögn!$I$2:$I$11876,Gögn!$F$2:$F$11876,$A11,Gögn!$B$2:$B$11876,T$8),SUMIFS(Gögn!$I$2:$I$11876,Gögn!$F$2:$F$11876,$A11,Gögn!$B$2:$B$11876,T$8,Gögn!$E$2:$E$11876,T$9))/1000</f>
        <v>5097584</v>
      </c>
      <c r="U11" s="24">
        <f>IF(U$9="samtals",SUMIFS(Gögn!$I$2:$I$11876,Gögn!$F$2:$F$11876,$A11,Gögn!$B$2:$B$11876,U$8),SUMIFS(Gögn!$I$2:$I$11876,Gögn!$F$2:$F$11876,$A11,Gögn!$B$2:$B$11876,U$8,Gögn!$E$2:$E$11876,U$9))/1000</f>
        <v>9115096.8019999992</v>
      </c>
      <c r="V11" s="24">
        <f>IF(V$9="samtals",SUMIFS(Gögn!$I$2:$I$11876,Gögn!$F$2:$F$11876,$A11,Gögn!$B$2:$B$11876,V$8),SUMIFS(Gögn!$I$2:$I$11876,Gögn!$F$2:$F$11876,$A11,Gögn!$B$2:$B$11876,V$8,Gögn!$E$2:$E$11876,V$9))/1000</f>
        <v>8861752.1879999992</v>
      </c>
      <c r="W11" s="24">
        <f>IF(W$9="samtals",SUMIFS(Gögn!$I$2:$I$11876,Gögn!$F$2:$F$11876,$A11,Gögn!$B$2:$B$11876,W$8),SUMIFS(Gögn!$I$2:$I$11876,Gögn!$F$2:$F$11876,$A11,Gögn!$B$2:$B$11876,W$8,Gögn!$E$2:$E$11876,W$9))/1000</f>
        <v>253344.614</v>
      </c>
      <c r="X11" s="24">
        <f>IF(X$9="samtals",SUMIFS(Gögn!$I$2:$I$11876,Gögn!$F$2:$F$11876,$A11,Gögn!$B$2:$B$11876,X$8),SUMIFS(Gögn!$I$2:$I$11876,Gögn!$F$2:$F$11876,$A11,Gögn!$B$2:$B$11876,X$8,Gögn!$E$2:$E$11876,X$9))/1000</f>
        <v>5532457.7290000003</v>
      </c>
      <c r="Y11" s="24">
        <f>IF(Y$9="samtals",SUMIFS(Gögn!$I$2:$I$11876,Gögn!$F$2:$F$11876,$A11,Gögn!$B$2:$B$11876,Y$8),SUMIFS(Gögn!$I$2:$I$11876,Gögn!$F$2:$F$11876,$A11,Gögn!$B$2:$B$11876,Y$8,Gögn!$E$2:$E$11876,Y$9))/1000</f>
        <v>714607.21799999999</v>
      </c>
      <c r="Z11" s="24">
        <f>IF(Z$9="samtals",SUMIFS(Gögn!$I$2:$I$11876,Gögn!$F$2:$F$11876,$A11,Gögn!$B$2:$B$11876,Z$8),SUMIFS(Gögn!$I$2:$I$11876,Gögn!$F$2:$F$11876,$A11,Gögn!$B$2:$B$11876,Z$8,Gögn!$E$2:$E$11876,Z$9))/1000</f>
        <v>4817850.5109999999</v>
      </c>
      <c r="AA11" s="24">
        <f>IF(AA$9="samtals",SUMIFS(Gögn!$I$2:$I$11876,Gögn!$F$2:$F$11876,$A11,Gögn!$B$2:$B$11876,AA$8),SUMIFS(Gögn!$I$2:$I$11876,Gögn!$F$2:$F$11876,$A11,Gögn!$B$2:$B$11876,AA$8,Gögn!$E$2:$E$11876,AA$9))/1000</f>
        <v>235575.99</v>
      </c>
      <c r="AB11" s="24">
        <f>IF(AB$9="samtals",SUMIFS(Gögn!$I$2:$I$11876,Gögn!$F$2:$F$11876,$A11,Gögn!$B$2:$B$11876,AB$8),SUMIFS(Gögn!$I$2:$I$11876,Gögn!$F$2:$F$11876,$A11,Gögn!$B$2:$B$11876,AB$8,Gögn!$E$2:$E$11876,AB$9))/1000</f>
        <v>235575.99</v>
      </c>
      <c r="AC11" s="24">
        <f>IF(AC$9="samtals",SUMIFS(Gögn!$I$2:$I$11876,Gögn!$F$2:$F$11876,$A11,Gögn!$B$2:$B$11876,AC$8),SUMIFS(Gögn!$I$2:$I$11876,Gögn!$F$2:$F$11876,$A11,Gögn!$B$2:$B$11876,AC$8,Gögn!$E$2:$E$11876,AC$9))/1000</f>
        <v>797513</v>
      </c>
      <c r="AD11" s="24">
        <f>IF(AD$9="samtals",SUMIFS(Gögn!$I$2:$I$11876,Gögn!$F$2:$F$11876,$A11,Gögn!$B$2:$B$11876,AD$8),SUMIFS(Gögn!$I$2:$I$11876,Gögn!$F$2:$F$11876,$A11,Gögn!$B$2:$B$11876,AD$8,Gögn!$E$2:$E$11876,AD$9))/1000</f>
        <v>797513</v>
      </c>
      <c r="AE11" s="24">
        <f>IF(AE$9="samtals",SUMIFS(Gögn!$I$2:$I$11876,Gögn!$F$2:$F$11876,$A11,Gögn!$B$2:$B$11876,AE$8),SUMIFS(Gögn!$I$2:$I$11876,Gögn!$F$2:$F$11876,$A11,Gögn!$B$2:$B$11876,AE$8,Gögn!$E$2:$E$11876,AE$9))/1000</f>
        <v>217670</v>
      </c>
      <c r="AF11" s="24">
        <f>IF(AF$9="samtals",SUMIFS(Gögn!$I$2:$I$11876,Gögn!$F$2:$F$11876,$A11,Gögn!$B$2:$B$11876,AF$8),SUMIFS(Gögn!$I$2:$I$11876,Gögn!$F$2:$F$11876,$A11,Gögn!$B$2:$B$11876,AF$8,Gögn!$E$2:$E$11876,AF$9))/1000</f>
        <v>217670</v>
      </c>
      <c r="AG11" s="24">
        <f>IF(AG$9="samtals",SUMIFS(Gögn!$I$2:$I$11876,Gögn!$F$2:$F$11876,$A11,Gögn!$B$2:$B$11876,AG$8),SUMIFS(Gögn!$I$2:$I$11876,Gögn!$F$2:$F$11876,$A11,Gögn!$B$2:$B$11876,AG$8,Gögn!$E$2:$E$11876,AG$9))/1000</f>
        <v>10374.588</v>
      </c>
      <c r="AH11" s="24">
        <f>IF(AH$9="samtals",SUMIFS(Gögn!$I$2:$I$11876,Gögn!$F$2:$F$11876,$A11,Gögn!$B$2:$B$11876,AH$8),SUMIFS(Gögn!$I$2:$I$11876,Gögn!$F$2:$F$11876,$A11,Gögn!$B$2:$B$11876,AH$8,Gögn!$E$2:$E$11876,AH$9))/1000</f>
        <v>10374.588</v>
      </c>
      <c r="AI11" s="24">
        <f>IF(AI$9="samtals",SUMIFS(Gögn!$I$2:$I$11876,Gögn!$F$2:$F$11876,$A11,Gögn!$B$2:$B$11876,AI$8),SUMIFS(Gögn!$I$2:$I$11876,Gögn!$F$2:$F$11876,$A11,Gögn!$B$2:$B$11876,AI$8,Gögn!$E$2:$E$11876,AI$9))/1000</f>
        <v>1604</v>
      </c>
      <c r="AJ11" s="24">
        <f>IF(AJ$9="samtals",SUMIFS(Gögn!$I$2:$I$11876,Gögn!$F$2:$F$11876,$A11,Gögn!$B$2:$B$11876,AJ$8),SUMIFS(Gögn!$I$2:$I$11876,Gögn!$F$2:$F$11876,$A11,Gögn!$B$2:$B$11876,AJ$8,Gögn!$E$2:$E$11876,AJ$9))/1000</f>
        <v>1604</v>
      </c>
      <c r="AK11" s="24">
        <f>IF(AK$9="samtals",SUMIFS(Gögn!$I$2:$I$11876,Gögn!$F$2:$F$11876,$A11,Gögn!$B$2:$B$11876,AK$8),SUMIFS(Gögn!$I$2:$I$11876,Gögn!$F$2:$F$11876,$A11,Gögn!$B$2:$B$11876,AK$8,Gögn!$E$2:$E$11876,AK$9))/1000</f>
        <v>57661.624000000003</v>
      </c>
      <c r="AL11" s="24">
        <f>IF(AL$9="samtals",SUMIFS(Gögn!$I$2:$I$11876,Gögn!$F$2:$F$11876,$A11,Gögn!$B$2:$B$11876,AL$8),SUMIFS(Gögn!$I$2:$I$11876,Gögn!$F$2:$F$11876,$A11,Gögn!$B$2:$B$11876,AL$8,Gögn!$E$2:$E$11876,AL$9))/1000</f>
        <v>57661.624000000003</v>
      </c>
      <c r="AM11" s="24">
        <f>IF(AM$9="samtals",SUMIFS(Gögn!$I$2:$I$11876,Gögn!$F$2:$F$11876,$A11,Gögn!$B$2:$B$11876,AM$8),SUMIFS(Gögn!$I$2:$I$11876,Gögn!$F$2:$F$11876,$A11,Gögn!$B$2:$B$11876,AM$8,Gögn!$E$2:$E$11876,AM$9))/1000</f>
        <v>11172781.984999999</v>
      </c>
      <c r="AN11" s="24">
        <f>IF(AN$9="samtals",SUMIFS(Gögn!$I$2:$I$11876,Gögn!$F$2:$F$11876,$A11,Gögn!$B$2:$B$11876,AN$8),SUMIFS(Gögn!$I$2:$I$11876,Gögn!$F$2:$F$11876,$A11,Gögn!$B$2:$B$11876,AN$8,Gögn!$E$2:$E$11876,AN$9))/1000</f>
        <v>10106443.578</v>
      </c>
      <c r="AO11" s="24">
        <f>IF(AO$9="samtals",SUMIFS(Gögn!$I$2:$I$11876,Gögn!$F$2:$F$11876,$A11,Gögn!$B$2:$B$11876,AO$8),SUMIFS(Gögn!$I$2:$I$11876,Gögn!$F$2:$F$11876,$A11,Gögn!$B$2:$B$11876,AO$8,Gögn!$E$2:$E$11876,AO$9))/1000</f>
        <v>1066338.4069999999</v>
      </c>
      <c r="AP11" s="24">
        <f>IF(AP$9="samtals",SUMIFS(Gögn!$I$2:$I$11876,Gögn!$F$2:$F$11876,$A11,Gögn!$B$2:$B$11876,AP$8),SUMIFS(Gögn!$I$2:$I$11876,Gögn!$F$2:$F$11876,$A11,Gögn!$B$2:$B$11876,AP$8,Gögn!$E$2:$E$11876,AP$9))/1000</f>
        <v>114508.868</v>
      </c>
      <c r="AQ11" s="24">
        <f>IF(AQ$9="samtals",SUMIFS(Gögn!$I$2:$I$11876,Gögn!$F$2:$F$11876,$A11,Gögn!$B$2:$B$11876,AQ$8),SUMIFS(Gögn!$I$2:$I$11876,Gögn!$F$2:$F$11876,$A11,Gögn!$B$2:$B$11876,AQ$8,Gögn!$E$2:$E$11876,AQ$9))/1000</f>
        <v>36172.428</v>
      </c>
      <c r="AR11" s="24">
        <f>IF(AR$9="samtals",SUMIFS(Gögn!$I$2:$I$11876,Gögn!$F$2:$F$11876,$A11,Gögn!$B$2:$B$11876,AR$8),SUMIFS(Gögn!$I$2:$I$11876,Gögn!$F$2:$F$11876,$A11,Gögn!$B$2:$B$11876,AR$8,Gögn!$E$2:$E$11876,AR$9))/1000</f>
        <v>78336.44</v>
      </c>
      <c r="AS11" s="24">
        <f>IF(AS$9="samtals",SUMIFS(Gögn!$I$2:$I$11876,Gögn!$F$2:$F$11876,$A11,Gögn!$B$2:$B$11876,AS$8),SUMIFS(Gögn!$I$2:$I$11876,Gögn!$F$2:$F$11876,$A11,Gögn!$B$2:$B$11876,AS$8,Gögn!$E$2:$E$11876,AS$9))/1000</f>
        <v>10490193.776000001</v>
      </c>
      <c r="AT11" s="24">
        <f>IF(AT$9="samtals",SUMIFS(Gögn!$I$2:$I$11876,Gögn!$F$2:$F$11876,$A11,Gögn!$B$2:$B$11876,AT$8),SUMIFS(Gögn!$I$2:$I$11876,Gögn!$F$2:$F$11876,$A11,Gögn!$B$2:$B$11876,AT$8,Gögn!$E$2:$E$11876,AT$9))/1000</f>
        <v>9719266.0869999994</v>
      </c>
      <c r="AU11" s="24">
        <f>IF(AU$9="samtals",SUMIFS(Gögn!$I$2:$I$11876,Gögn!$F$2:$F$11876,$A11,Gögn!$B$2:$B$11876,AU$8),SUMIFS(Gögn!$I$2:$I$11876,Gögn!$F$2:$F$11876,$A11,Gögn!$B$2:$B$11876,AU$8,Gögn!$E$2:$E$11876,AU$9))/1000</f>
        <v>770927.68900000001</v>
      </c>
      <c r="AV11" s="24">
        <f>IF(AV$9="samtals",SUMIFS(Gögn!$I$2:$I$11876,Gögn!$F$2:$F$11876,$A11,Gögn!$B$2:$B$11876,AV$8),SUMIFS(Gögn!$I$2:$I$11876,Gögn!$F$2:$F$11876,$A11,Gögn!$B$2:$B$11876,AV$8,Gögn!$E$2:$E$11876,AV$9))/1000</f>
        <v>577996.76599999995</v>
      </c>
      <c r="AW11" s="24">
        <f>IF(AW$9="samtals",SUMIFS(Gögn!$I$2:$I$11876,Gögn!$F$2:$F$11876,$A11,Gögn!$B$2:$B$11876,AW$8),SUMIFS(Gögn!$I$2:$I$11876,Gögn!$F$2:$F$11876,$A11,Gögn!$B$2:$B$11876,AW$8,Gögn!$E$2:$E$11876,AW$9))/1000</f>
        <v>550255.80799999996</v>
      </c>
      <c r="AX11" s="24">
        <f>IF(AX$9="samtals",SUMIFS(Gögn!$I$2:$I$11876,Gögn!$F$2:$F$11876,$A11,Gögn!$B$2:$B$11876,AX$8),SUMIFS(Gögn!$I$2:$I$11876,Gögn!$F$2:$F$11876,$A11,Gögn!$B$2:$B$11876,AX$8,Gögn!$E$2:$E$11876,AX$9))/1000</f>
        <v>27740.957999999999</v>
      </c>
      <c r="AY11" s="24">
        <f>IF(AY$9="samtals",SUMIFS(Gögn!$I$2:$I$11876,Gögn!$F$2:$F$11876,$A11,Gögn!$B$2:$B$11876,AY$8),SUMIFS(Gögn!$I$2:$I$11876,Gögn!$F$2:$F$11876,$A11,Gögn!$B$2:$B$11876,AY$8,Gögn!$E$2:$E$11876,AY$9))/1000</f>
        <v>2119488</v>
      </c>
      <c r="AZ11" s="24">
        <f>IF(AZ$9="samtals",SUMIFS(Gögn!$I$2:$I$11876,Gögn!$F$2:$F$11876,$A11,Gögn!$B$2:$B$11876,AZ$8),SUMIFS(Gögn!$I$2:$I$11876,Gögn!$F$2:$F$11876,$A11,Gögn!$B$2:$B$11876,AZ$8,Gögn!$E$2:$E$11876,AZ$9))/1000</f>
        <v>1718451</v>
      </c>
      <c r="BA11" s="24">
        <f>IF(BA$9="samtals",SUMIFS(Gögn!$I$2:$I$11876,Gögn!$F$2:$F$11876,$A11,Gögn!$B$2:$B$11876,BA$8),SUMIFS(Gögn!$I$2:$I$11876,Gögn!$F$2:$F$11876,$A11,Gögn!$B$2:$B$11876,BA$8,Gögn!$E$2:$E$11876,BA$9))/1000</f>
        <v>401037</v>
      </c>
      <c r="BB11" s="24">
        <f>IF(BB$9="samtals",SUMIFS(Gögn!$I$2:$I$11876,Gögn!$F$2:$F$11876,$A11,Gögn!$B$2:$B$11876,BB$8),SUMIFS(Gögn!$I$2:$I$11876,Gögn!$F$2:$F$11876,$A11,Gögn!$B$2:$B$11876,BB$8,Gögn!$E$2:$E$11876,BB$9))/1000</f>
        <v>1537100.0009999999</v>
      </c>
      <c r="BC11" s="24">
        <f>IF(BC$9="samtals",SUMIFS(Gögn!$I$2:$I$11876,Gögn!$F$2:$F$11876,$A11,Gögn!$B$2:$B$11876,BC$8),SUMIFS(Gögn!$I$2:$I$11876,Gögn!$F$2:$F$11876,$A11,Gögn!$B$2:$B$11876,BC$8,Gögn!$E$2:$E$11876,BC$9))/1000</f>
        <v>1411144.42</v>
      </c>
      <c r="BD11" s="24">
        <f>IF(BD$9="samtals",SUMIFS(Gögn!$I$2:$I$11876,Gögn!$F$2:$F$11876,$A11,Gögn!$B$2:$B$11876,BD$8),SUMIFS(Gögn!$I$2:$I$11876,Gögn!$F$2:$F$11876,$A11,Gögn!$B$2:$B$11876,BD$8,Gögn!$E$2:$E$11876,BD$9))/1000</f>
        <v>125955.58100000001</v>
      </c>
      <c r="BE11" s="24">
        <f>IF(BE$9="samtals",SUMIFS(Gögn!$I$2:$I$11876,Gögn!$F$2:$F$11876,$A11,Gögn!$B$2:$B$11876,BE$8),SUMIFS(Gögn!$I$2:$I$11876,Gögn!$F$2:$F$11876,$A11,Gögn!$B$2:$B$11876,BE$8,Gögn!$E$2:$E$11876,BE$9))/1000</f>
        <v>3880232.3840000001</v>
      </c>
      <c r="BF11" s="24">
        <f>IF(BF$9="samtals",SUMIFS(Gögn!$I$2:$I$11876,Gögn!$F$2:$F$11876,$A11,Gögn!$B$2:$B$11876,BF$8),SUMIFS(Gögn!$I$2:$I$11876,Gögn!$F$2:$F$11876,$A11,Gögn!$B$2:$B$11876,BF$8,Gögn!$E$2:$E$11876,BF$9))/1000</f>
        <v>3655750.9539999999</v>
      </c>
      <c r="BG11" s="24">
        <f>IF(BG$9="samtals",SUMIFS(Gögn!$I$2:$I$11876,Gögn!$F$2:$F$11876,$A11,Gögn!$B$2:$B$11876,BG$8),SUMIFS(Gögn!$I$2:$I$11876,Gögn!$F$2:$F$11876,$A11,Gögn!$B$2:$B$11876,BG$8,Gögn!$E$2:$E$11876,BG$9))/1000</f>
        <v>224481.43</v>
      </c>
    </row>
    <row r="12" spans="1:59" ht="15">
      <c r="A12" s="5" t="s">
        <v>153</v>
      </c>
      <c r="B12" s="5"/>
      <c r="C12" s="25" t="s">
        <v>154</v>
      </c>
      <c r="D12" s="22">
        <f t="shared" ref="D12:D14" si="0">SUMIF($E$9:$BG$9,"Samtals",E12:BG12)</f>
        <v>178575564.87200001</v>
      </c>
      <c r="E12" s="22">
        <f>IF(E$9="samtals",SUMIFS(Gögn!$I$2:$I$11876,Gögn!$F$2:$F$11876,$A12,Gögn!$B$2:$B$11876,E$8),SUMIFS(Gögn!$I$2:$I$11876,Gögn!$F$2:$F$11876,$A12,Gögn!$B$2:$B$11876,E$8,Gögn!$E$2:$E$11876,E$9))/1000</f>
        <v>12391212.567</v>
      </c>
      <c r="F12" s="22">
        <f>IF(F$9="samtals",SUMIFS(Gögn!$I$2:$I$11876,Gögn!$F$2:$F$11876,$A12,Gögn!$B$2:$B$11876,F$8),SUMIFS(Gögn!$I$2:$I$11876,Gögn!$F$2:$F$11876,$A12,Gögn!$B$2:$B$11876,F$8,Gögn!$E$2:$E$11876,F$9))/1000</f>
        <v>5360358.1569999997</v>
      </c>
      <c r="G12" s="22">
        <f>IF(G$9="samtals",SUMIFS(Gögn!$I$2:$I$11876,Gögn!$F$2:$F$11876,$A12,Gögn!$B$2:$B$11876,G$8),SUMIFS(Gögn!$I$2:$I$11876,Gögn!$F$2:$F$11876,$A12,Gögn!$B$2:$B$11876,G$8,Gögn!$E$2:$E$11876,G$9))/1000</f>
        <v>7030854.4100000001</v>
      </c>
      <c r="H12" s="22">
        <f>IF(H$9="samtals",SUMIFS(Gögn!$I$2:$I$11876,Gögn!$F$2:$F$11876,$A12,Gögn!$B$2:$B$11876,H$8),SUMIFS(Gögn!$I$2:$I$11876,Gögn!$F$2:$F$11876,$A12,Gögn!$B$2:$B$11876,H$8,Gögn!$E$2:$E$11876,H$9))/1000</f>
        <v>14446994.291999999</v>
      </c>
      <c r="I12" s="22">
        <f>IF(I$9="samtals",SUMIFS(Gögn!$I$2:$I$11876,Gögn!$F$2:$F$11876,$A12,Gögn!$B$2:$B$11876,I$8),SUMIFS(Gögn!$I$2:$I$11876,Gögn!$F$2:$F$11876,$A12,Gögn!$B$2:$B$11876,I$8,Gögn!$E$2:$E$11876,I$9))/1000</f>
        <v>13537494.732999999</v>
      </c>
      <c r="J12" s="22">
        <f>IF(J$9="samtals",SUMIFS(Gögn!$I$2:$I$11876,Gögn!$F$2:$F$11876,$A12,Gögn!$B$2:$B$11876,J$8),SUMIFS(Gögn!$I$2:$I$11876,Gögn!$F$2:$F$11876,$A12,Gögn!$B$2:$B$11876,J$8,Gögn!$E$2:$E$11876,J$9))/1000</f>
        <v>909499.55900000001</v>
      </c>
      <c r="K12" s="22">
        <f>IF(K$9="samtals",SUMIFS(Gögn!$I$2:$I$11876,Gögn!$F$2:$F$11876,$A12,Gögn!$B$2:$B$11876,K$8),SUMIFS(Gögn!$I$2:$I$11876,Gögn!$F$2:$F$11876,$A12,Gögn!$B$2:$B$11876,K$8,Gögn!$E$2:$E$11876,K$9))/1000</f>
        <v>13413592.766000001</v>
      </c>
      <c r="L12" s="22">
        <f>IF(L$9="samtals",SUMIFS(Gögn!$I$2:$I$11876,Gögn!$F$2:$F$11876,$A12,Gögn!$B$2:$B$11876,L$8),SUMIFS(Gögn!$I$2:$I$11876,Gögn!$F$2:$F$11876,$A12,Gögn!$B$2:$B$11876,L$8,Gögn!$E$2:$E$11876,L$9))/1000</f>
        <v>13413592.766000001</v>
      </c>
      <c r="M12" s="22">
        <f>IF(M$9="samtals",SUMIFS(Gögn!$I$2:$I$11876,Gögn!$F$2:$F$11876,$A12,Gögn!$B$2:$B$11876,M$8),SUMIFS(Gögn!$I$2:$I$11876,Gögn!$F$2:$F$11876,$A12,Gögn!$B$2:$B$11876,M$8,Gögn!$E$2:$E$11876,M$9))/1000</f>
        <v>1093898</v>
      </c>
      <c r="N12" s="22">
        <f>IF(N$9="samtals",SUMIFS(Gögn!$I$2:$I$11876,Gögn!$F$2:$F$11876,$A12,Gögn!$B$2:$B$11876,N$8),SUMIFS(Gögn!$I$2:$I$11876,Gögn!$F$2:$F$11876,$A12,Gögn!$B$2:$B$11876,N$8,Gögn!$E$2:$E$11876,N$9))/1000</f>
        <v>1093898</v>
      </c>
      <c r="O12" s="22">
        <f>IF(O$9="samtals",SUMIFS(Gögn!$I$2:$I$11876,Gögn!$F$2:$F$11876,$A12,Gögn!$B$2:$B$11876,O$8),SUMIFS(Gögn!$I$2:$I$11876,Gögn!$F$2:$F$11876,$A12,Gögn!$B$2:$B$11876,O$8,Gögn!$E$2:$E$11876,O$9))/1000</f>
        <v>8372512.6140000001</v>
      </c>
      <c r="P12" s="22">
        <f>IF(P$9="samtals",SUMIFS(Gögn!$I$2:$I$11876,Gögn!$F$2:$F$11876,$A12,Gögn!$B$2:$B$11876,P$8),SUMIFS(Gögn!$I$2:$I$11876,Gögn!$F$2:$F$11876,$A12,Gögn!$B$2:$B$11876,P$8,Gögn!$E$2:$E$11876,P$9))/1000</f>
        <v>8233953.9610000001</v>
      </c>
      <c r="Q12" s="22">
        <f>IF(Q$9="samtals",SUMIFS(Gögn!$I$2:$I$11876,Gögn!$F$2:$F$11876,$A12,Gögn!$B$2:$B$11876,Q$8),SUMIFS(Gögn!$I$2:$I$11876,Gögn!$F$2:$F$11876,$A12,Gögn!$B$2:$B$11876,Q$8,Gögn!$E$2:$E$11876,Q$9))/1000</f>
        <v>138558.65299999999</v>
      </c>
      <c r="R12" s="22">
        <f>IF(R$9="samtals",SUMIFS(Gögn!$I$2:$I$11876,Gögn!$F$2:$F$11876,$A12,Gögn!$B$2:$B$11876,R$8),SUMIFS(Gögn!$I$2:$I$11876,Gögn!$F$2:$F$11876,$A12,Gögn!$B$2:$B$11876,R$8,Gögn!$E$2:$E$11876,R$9))/1000</f>
        <v>15830412</v>
      </c>
      <c r="S12" s="22">
        <f>IF(S$9="samtals",SUMIFS(Gögn!$I$2:$I$11876,Gögn!$F$2:$F$11876,$A12,Gögn!$B$2:$B$11876,S$8),SUMIFS(Gögn!$I$2:$I$11876,Gögn!$F$2:$F$11876,$A12,Gögn!$B$2:$B$11876,S$8,Gögn!$E$2:$E$11876,S$9))/1000</f>
        <v>5350283</v>
      </c>
      <c r="T12" s="22">
        <f>IF(T$9="samtals",SUMIFS(Gögn!$I$2:$I$11876,Gögn!$F$2:$F$11876,$A12,Gögn!$B$2:$B$11876,T$8),SUMIFS(Gögn!$I$2:$I$11876,Gögn!$F$2:$F$11876,$A12,Gögn!$B$2:$B$11876,T$8,Gögn!$E$2:$E$11876,T$9))/1000</f>
        <v>10480129</v>
      </c>
      <c r="U12" s="22">
        <f>IF(U$9="samtals",SUMIFS(Gögn!$I$2:$I$11876,Gögn!$F$2:$F$11876,$A12,Gögn!$B$2:$B$11876,U$8),SUMIFS(Gögn!$I$2:$I$11876,Gögn!$F$2:$F$11876,$A12,Gögn!$B$2:$B$11876,U$8,Gögn!$E$2:$E$11876,U$9))/1000</f>
        <v>24908436.190000001</v>
      </c>
      <c r="V12" s="22">
        <f>IF(V$9="samtals",SUMIFS(Gögn!$I$2:$I$11876,Gögn!$F$2:$F$11876,$A12,Gögn!$B$2:$B$11876,V$8),SUMIFS(Gögn!$I$2:$I$11876,Gögn!$F$2:$F$11876,$A12,Gögn!$B$2:$B$11876,V$8,Gögn!$E$2:$E$11876,V$9))/1000</f>
        <v>24542689.239999998</v>
      </c>
      <c r="W12" s="22">
        <f>IF(W$9="samtals",SUMIFS(Gögn!$I$2:$I$11876,Gögn!$F$2:$F$11876,$A12,Gögn!$B$2:$B$11876,W$8),SUMIFS(Gögn!$I$2:$I$11876,Gögn!$F$2:$F$11876,$A12,Gögn!$B$2:$B$11876,W$8,Gögn!$E$2:$E$11876,W$9))/1000</f>
        <v>365746.95</v>
      </c>
      <c r="X12" s="22">
        <f>IF(X$9="samtals",SUMIFS(Gögn!$I$2:$I$11876,Gögn!$F$2:$F$11876,$A12,Gögn!$B$2:$B$11876,X$8),SUMIFS(Gögn!$I$2:$I$11876,Gögn!$F$2:$F$11876,$A12,Gögn!$B$2:$B$11876,X$8,Gögn!$E$2:$E$11876,X$9))/1000</f>
        <v>6921974.0279999999</v>
      </c>
      <c r="Y12" s="22">
        <f>IF(Y$9="samtals",SUMIFS(Gögn!$I$2:$I$11876,Gögn!$F$2:$F$11876,$A12,Gögn!$B$2:$B$11876,Y$8),SUMIFS(Gögn!$I$2:$I$11876,Gögn!$F$2:$F$11876,$A12,Gögn!$B$2:$B$11876,Y$8,Gögn!$E$2:$E$11876,Y$9))/1000</f>
        <v>1798843.0179999999</v>
      </c>
      <c r="Z12" s="22">
        <f>IF(Z$9="samtals",SUMIFS(Gögn!$I$2:$I$11876,Gögn!$F$2:$F$11876,$A12,Gögn!$B$2:$B$11876,Z$8),SUMIFS(Gögn!$I$2:$I$11876,Gögn!$F$2:$F$11876,$A12,Gögn!$B$2:$B$11876,Z$8,Gögn!$E$2:$E$11876,Z$9))/1000</f>
        <v>5123131.01</v>
      </c>
      <c r="AA12" s="22">
        <f>IF(AA$9="samtals",SUMIFS(Gögn!$I$2:$I$11876,Gögn!$F$2:$F$11876,$A12,Gögn!$B$2:$B$11876,AA$8),SUMIFS(Gögn!$I$2:$I$11876,Gögn!$F$2:$F$11876,$A12,Gögn!$B$2:$B$11876,AA$8,Gögn!$E$2:$E$11876,AA$9))/1000</f>
        <v>540427.40700000001</v>
      </c>
      <c r="AB12" s="22">
        <f>IF(AB$9="samtals",SUMIFS(Gögn!$I$2:$I$11876,Gögn!$F$2:$F$11876,$A12,Gögn!$B$2:$B$11876,AB$8),SUMIFS(Gögn!$I$2:$I$11876,Gögn!$F$2:$F$11876,$A12,Gögn!$B$2:$B$11876,AB$8,Gögn!$E$2:$E$11876,AB$9))/1000</f>
        <v>540427.40700000001</v>
      </c>
      <c r="AC12" s="22">
        <f>IF(AC$9="samtals",SUMIFS(Gögn!$I$2:$I$11876,Gögn!$F$2:$F$11876,$A12,Gögn!$B$2:$B$11876,AC$8),SUMIFS(Gögn!$I$2:$I$11876,Gögn!$F$2:$F$11876,$A12,Gögn!$B$2:$B$11876,AC$8,Gögn!$E$2:$E$11876,AC$9))/1000</f>
        <v>1323697</v>
      </c>
      <c r="AD12" s="22">
        <f>IF(AD$9="samtals",SUMIFS(Gögn!$I$2:$I$11876,Gögn!$F$2:$F$11876,$A12,Gögn!$B$2:$B$11876,AD$8),SUMIFS(Gögn!$I$2:$I$11876,Gögn!$F$2:$F$11876,$A12,Gögn!$B$2:$B$11876,AD$8,Gögn!$E$2:$E$11876,AD$9))/1000</f>
        <v>1323697</v>
      </c>
      <c r="AE12" s="22">
        <f>IF(AE$9="samtals",SUMIFS(Gögn!$I$2:$I$11876,Gögn!$F$2:$F$11876,$A12,Gögn!$B$2:$B$11876,AE$8),SUMIFS(Gögn!$I$2:$I$11876,Gögn!$F$2:$F$11876,$A12,Gögn!$B$2:$B$11876,AE$8,Gögn!$E$2:$E$11876,AE$9))/1000</f>
        <v>618224</v>
      </c>
      <c r="AF12" s="22">
        <f>IF(AF$9="samtals",SUMIFS(Gögn!$I$2:$I$11876,Gögn!$F$2:$F$11876,$A12,Gögn!$B$2:$B$11876,AF$8),SUMIFS(Gögn!$I$2:$I$11876,Gögn!$F$2:$F$11876,$A12,Gögn!$B$2:$B$11876,AF$8,Gögn!$E$2:$E$11876,AF$9))/1000</f>
        <v>618224</v>
      </c>
      <c r="AG12" s="22">
        <f>IF(AG$9="samtals",SUMIFS(Gögn!$I$2:$I$11876,Gögn!$F$2:$F$11876,$A12,Gögn!$B$2:$B$11876,AG$8),SUMIFS(Gögn!$I$2:$I$11876,Gögn!$F$2:$F$11876,$A12,Gögn!$B$2:$B$11876,AG$8,Gögn!$E$2:$E$11876,AG$9))/1000</f>
        <v>35897.199000000001</v>
      </c>
      <c r="AH12" s="22">
        <f>IF(AH$9="samtals",SUMIFS(Gögn!$I$2:$I$11876,Gögn!$F$2:$F$11876,$A12,Gögn!$B$2:$B$11876,AH$8),SUMIFS(Gögn!$I$2:$I$11876,Gögn!$F$2:$F$11876,$A12,Gögn!$B$2:$B$11876,AH$8,Gögn!$E$2:$E$11876,AH$9))/1000</f>
        <v>35897.199000000001</v>
      </c>
      <c r="AI12" s="22">
        <f>IF(AI$9="samtals",SUMIFS(Gögn!$I$2:$I$11876,Gögn!$F$2:$F$11876,$A12,Gögn!$B$2:$B$11876,AI$8),SUMIFS(Gögn!$I$2:$I$11876,Gögn!$F$2:$F$11876,$A12,Gögn!$B$2:$B$11876,AI$8,Gögn!$E$2:$E$11876,AI$9))/1000</f>
        <v>5774</v>
      </c>
      <c r="AJ12" s="22">
        <f>IF(AJ$9="samtals",SUMIFS(Gögn!$I$2:$I$11876,Gögn!$F$2:$F$11876,$A12,Gögn!$B$2:$B$11876,AJ$8),SUMIFS(Gögn!$I$2:$I$11876,Gögn!$F$2:$F$11876,$A12,Gögn!$B$2:$B$11876,AJ$8,Gögn!$E$2:$E$11876,AJ$9))/1000</f>
        <v>5774</v>
      </c>
      <c r="AK12" s="22">
        <f>IF(AK$9="samtals",SUMIFS(Gögn!$I$2:$I$11876,Gögn!$F$2:$F$11876,$A12,Gögn!$B$2:$B$11876,AK$8),SUMIFS(Gögn!$I$2:$I$11876,Gögn!$F$2:$F$11876,$A12,Gögn!$B$2:$B$11876,AK$8,Gögn!$E$2:$E$11876,AK$9))/1000</f>
        <v>159942.67199999999</v>
      </c>
      <c r="AL12" s="22">
        <f>IF(AL$9="samtals",SUMIFS(Gögn!$I$2:$I$11876,Gögn!$F$2:$F$11876,$A12,Gögn!$B$2:$B$11876,AL$8),SUMIFS(Gögn!$I$2:$I$11876,Gögn!$F$2:$F$11876,$A12,Gögn!$B$2:$B$11876,AL$8,Gögn!$E$2:$E$11876,AL$9))/1000</f>
        <v>159942.67199999999</v>
      </c>
      <c r="AM12" s="22">
        <f>IF(AM$9="samtals",SUMIFS(Gögn!$I$2:$I$11876,Gögn!$F$2:$F$11876,$A12,Gögn!$B$2:$B$11876,AM$8),SUMIFS(Gögn!$I$2:$I$11876,Gögn!$F$2:$F$11876,$A12,Gögn!$B$2:$B$11876,AM$8,Gögn!$E$2:$E$11876,AM$9))/1000</f>
        <v>29892670.651000001</v>
      </c>
      <c r="AN12" s="22">
        <f>IF(AN$9="samtals",SUMIFS(Gögn!$I$2:$I$11876,Gögn!$F$2:$F$11876,$A12,Gögn!$B$2:$B$11876,AN$8),SUMIFS(Gögn!$I$2:$I$11876,Gögn!$F$2:$F$11876,$A12,Gögn!$B$2:$B$11876,AN$8,Gögn!$E$2:$E$11876,AN$9))/1000</f>
        <v>29288443.782000002</v>
      </c>
      <c r="AO12" s="22">
        <f>IF(AO$9="samtals",SUMIFS(Gögn!$I$2:$I$11876,Gögn!$F$2:$F$11876,$A12,Gögn!$B$2:$B$11876,AO$8),SUMIFS(Gögn!$I$2:$I$11876,Gögn!$F$2:$F$11876,$A12,Gögn!$B$2:$B$11876,AO$8,Gögn!$E$2:$E$11876,AO$9))/1000</f>
        <v>604226.86899999995</v>
      </c>
      <c r="AP12" s="22">
        <f>IF(AP$9="samtals",SUMIFS(Gögn!$I$2:$I$11876,Gögn!$F$2:$F$11876,$A12,Gögn!$B$2:$B$11876,AP$8),SUMIFS(Gögn!$I$2:$I$11876,Gögn!$F$2:$F$11876,$A12,Gögn!$B$2:$B$11876,AP$8,Gögn!$E$2:$E$11876,AP$9))/1000</f>
        <v>271077.61099999998</v>
      </c>
      <c r="AQ12" s="22">
        <f>IF(AQ$9="samtals",SUMIFS(Gögn!$I$2:$I$11876,Gögn!$F$2:$F$11876,$A12,Gögn!$B$2:$B$11876,AQ$8),SUMIFS(Gögn!$I$2:$I$11876,Gögn!$F$2:$F$11876,$A12,Gögn!$B$2:$B$11876,AQ$8,Gögn!$E$2:$E$11876,AQ$9))/1000</f>
        <v>76654.858999999997</v>
      </c>
      <c r="AR12" s="22">
        <f>IF(AR$9="samtals",SUMIFS(Gögn!$I$2:$I$11876,Gögn!$F$2:$F$11876,$A12,Gögn!$B$2:$B$11876,AR$8),SUMIFS(Gögn!$I$2:$I$11876,Gögn!$F$2:$F$11876,$A12,Gögn!$B$2:$B$11876,AR$8,Gögn!$E$2:$E$11876,AR$9))/1000</f>
        <v>194422.75200000001</v>
      </c>
      <c r="AS12" s="22">
        <f>IF(AS$9="samtals",SUMIFS(Gögn!$I$2:$I$11876,Gögn!$F$2:$F$11876,$A12,Gögn!$B$2:$B$11876,AS$8),SUMIFS(Gögn!$I$2:$I$11876,Gögn!$F$2:$F$11876,$A12,Gögn!$B$2:$B$11876,AS$8,Gögn!$E$2:$E$11876,AS$9))/1000</f>
        <v>27645281.026999999</v>
      </c>
      <c r="AT12" s="22">
        <f>IF(AT$9="samtals",SUMIFS(Gögn!$I$2:$I$11876,Gögn!$F$2:$F$11876,$A12,Gögn!$B$2:$B$11876,AT$8),SUMIFS(Gögn!$I$2:$I$11876,Gögn!$F$2:$F$11876,$A12,Gögn!$B$2:$B$11876,AT$8,Gögn!$E$2:$E$11876,AT$9))/1000</f>
        <v>26074995.024999999</v>
      </c>
      <c r="AU12" s="22">
        <f>IF(AU$9="samtals",SUMIFS(Gögn!$I$2:$I$11876,Gögn!$F$2:$F$11876,$A12,Gögn!$B$2:$B$11876,AU$8),SUMIFS(Gögn!$I$2:$I$11876,Gögn!$F$2:$F$11876,$A12,Gögn!$B$2:$B$11876,AU$8,Gögn!$E$2:$E$11876,AU$9))/1000</f>
        <v>1570286.0020000001</v>
      </c>
      <c r="AV12" s="22">
        <f>IF(AV$9="samtals",SUMIFS(Gögn!$I$2:$I$11876,Gögn!$F$2:$F$11876,$A12,Gögn!$B$2:$B$11876,AV$8),SUMIFS(Gögn!$I$2:$I$11876,Gögn!$F$2:$F$11876,$A12,Gögn!$B$2:$B$11876,AV$8,Gögn!$E$2:$E$11876,AV$9))/1000</f>
        <v>1450990.648</v>
      </c>
      <c r="AW12" s="22">
        <f>IF(AW$9="samtals",SUMIFS(Gögn!$I$2:$I$11876,Gögn!$F$2:$F$11876,$A12,Gögn!$B$2:$B$11876,AW$8),SUMIFS(Gögn!$I$2:$I$11876,Gögn!$F$2:$F$11876,$A12,Gögn!$B$2:$B$11876,AW$8,Gögn!$E$2:$E$11876,AW$9))/1000</f>
        <v>1394387.196</v>
      </c>
      <c r="AX12" s="22">
        <f>IF(AX$9="samtals",SUMIFS(Gögn!$I$2:$I$11876,Gögn!$F$2:$F$11876,$A12,Gögn!$B$2:$B$11876,AX$8),SUMIFS(Gögn!$I$2:$I$11876,Gögn!$F$2:$F$11876,$A12,Gögn!$B$2:$B$11876,AX$8,Gögn!$E$2:$E$11876,AX$9))/1000</f>
        <v>56603.451999999997</v>
      </c>
      <c r="AY12" s="22">
        <f>IF(AY$9="samtals",SUMIFS(Gögn!$I$2:$I$11876,Gögn!$F$2:$F$11876,$A12,Gögn!$B$2:$B$11876,AY$8),SUMIFS(Gögn!$I$2:$I$11876,Gögn!$F$2:$F$11876,$A12,Gögn!$B$2:$B$11876,AY$8,Gögn!$E$2:$E$11876,AY$9))/1000</f>
        <v>5092919</v>
      </c>
      <c r="AZ12" s="22">
        <f>IF(AZ$9="samtals",SUMIFS(Gögn!$I$2:$I$11876,Gögn!$F$2:$F$11876,$A12,Gögn!$B$2:$B$11876,AZ$8),SUMIFS(Gögn!$I$2:$I$11876,Gögn!$F$2:$F$11876,$A12,Gögn!$B$2:$B$11876,AZ$8,Gögn!$E$2:$E$11876,AZ$9))/1000</f>
        <v>2679352</v>
      </c>
      <c r="BA12" s="22">
        <f>IF(BA$9="samtals",SUMIFS(Gögn!$I$2:$I$11876,Gögn!$F$2:$F$11876,$A12,Gögn!$B$2:$B$11876,BA$8),SUMIFS(Gögn!$I$2:$I$11876,Gögn!$F$2:$F$11876,$A12,Gögn!$B$2:$B$11876,BA$8,Gögn!$E$2:$E$11876,BA$9))/1000</f>
        <v>2413567</v>
      </c>
      <c r="BB12" s="22">
        <f>IF(BB$9="samtals",SUMIFS(Gögn!$I$2:$I$11876,Gögn!$F$2:$F$11876,$A12,Gögn!$B$2:$B$11876,BB$8),SUMIFS(Gögn!$I$2:$I$11876,Gögn!$F$2:$F$11876,$A12,Gögn!$B$2:$B$11876,BB$8,Gögn!$E$2:$E$11876,BB$9))/1000</f>
        <v>3716891.8319999999</v>
      </c>
      <c r="BC12" s="22">
        <f>IF(BC$9="samtals",SUMIFS(Gögn!$I$2:$I$11876,Gögn!$F$2:$F$11876,$A12,Gögn!$B$2:$B$11876,BC$8),SUMIFS(Gögn!$I$2:$I$11876,Gögn!$F$2:$F$11876,$A12,Gögn!$B$2:$B$11876,BC$8,Gögn!$E$2:$E$11876,BC$9))/1000</f>
        <v>3556048.9890000001</v>
      </c>
      <c r="BD12" s="22">
        <f>IF(BD$9="samtals",SUMIFS(Gögn!$I$2:$I$11876,Gögn!$F$2:$F$11876,$A12,Gögn!$B$2:$B$11876,BD$8),SUMIFS(Gögn!$I$2:$I$11876,Gögn!$F$2:$F$11876,$A12,Gögn!$B$2:$B$11876,BD$8,Gögn!$E$2:$E$11876,BD$9))/1000</f>
        <v>160842.84299999999</v>
      </c>
      <c r="BE12" s="22">
        <f>IF(BE$9="samtals",SUMIFS(Gögn!$I$2:$I$11876,Gögn!$F$2:$F$11876,$A12,Gögn!$B$2:$B$11876,BE$8),SUMIFS(Gögn!$I$2:$I$11876,Gögn!$F$2:$F$11876,$A12,Gögn!$B$2:$B$11876,BE$8,Gögn!$E$2:$E$11876,BE$9))/1000</f>
        <v>10442739.368000001</v>
      </c>
      <c r="BF12" s="22">
        <f>IF(BF$9="samtals",SUMIFS(Gögn!$I$2:$I$11876,Gögn!$F$2:$F$11876,$A12,Gögn!$B$2:$B$11876,BF$8),SUMIFS(Gögn!$I$2:$I$11876,Gögn!$F$2:$F$11876,$A12,Gögn!$B$2:$B$11876,BF$8,Gögn!$E$2:$E$11876,BF$9))/1000</f>
        <v>10151864.199999999</v>
      </c>
      <c r="BG12" s="22">
        <f>IF(BG$9="samtals",SUMIFS(Gögn!$I$2:$I$11876,Gögn!$F$2:$F$11876,$A12,Gögn!$B$2:$B$11876,BG$8),SUMIFS(Gögn!$I$2:$I$11876,Gögn!$F$2:$F$11876,$A12,Gögn!$B$2:$B$11876,BG$8,Gögn!$E$2:$E$11876,BG$9))/1000</f>
        <v>290875.16800000001</v>
      </c>
    </row>
    <row r="13" spans="1:59" ht="15">
      <c r="A13" s="5" t="s">
        <v>155</v>
      </c>
      <c r="B13" s="5"/>
      <c r="C13" s="23" t="s">
        <v>156</v>
      </c>
      <c r="D13" s="24">
        <f t="shared" si="0"/>
        <v>751793.81</v>
      </c>
      <c r="E13" s="24">
        <f>IF(E$9="samtals",SUMIFS(Gögn!$I$2:$I$11876,Gögn!$F$2:$F$11876,$A13,Gögn!$B$2:$B$11876,E$8),SUMIFS(Gögn!$I$2:$I$11876,Gögn!$F$2:$F$11876,$A13,Gögn!$B$2:$B$11876,E$8,Gögn!$E$2:$E$11876,E$9))/1000</f>
        <v>151840.785</v>
      </c>
      <c r="F13" s="24">
        <f>IF(F$9="samtals",SUMIFS(Gögn!$I$2:$I$11876,Gögn!$F$2:$F$11876,$A13,Gögn!$B$2:$B$11876,F$8),SUMIFS(Gögn!$I$2:$I$11876,Gögn!$F$2:$F$11876,$A13,Gögn!$B$2:$B$11876,F$8,Gögn!$E$2:$E$11876,F$9))/1000</f>
        <v>-9714.4030000000002</v>
      </c>
      <c r="G13" s="24">
        <f>IF(G$9="samtals",SUMIFS(Gögn!$I$2:$I$11876,Gögn!$F$2:$F$11876,$A13,Gögn!$B$2:$B$11876,G$8),SUMIFS(Gögn!$I$2:$I$11876,Gögn!$F$2:$F$11876,$A13,Gögn!$B$2:$B$11876,G$8,Gögn!$E$2:$E$11876,G$9))/1000</f>
        <v>161555.18799999999</v>
      </c>
      <c r="H13" s="24">
        <f>IF(H$9="samtals",SUMIFS(Gögn!$I$2:$I$11876,Gögn!$F$2:$F$11876,$A13,Gögn!$B$2:$B$11876,H$8),SUMIFS(Gögn!$I$2:$I$11876,Gögn!$F$2:$F$11876,$A13,Gögn!$B$2:$B$11876,H$8,Gögn!$E$2:$E$11876,H$9))/1000</f>
        <v>-20970.218000000001</v>
      </c>
      <c r="I13" s="24">
        <f>IF(I$9="samtals",SUMIFS(Gögn!$I$2:$I$11876,Gögn!$F$2:$F$11876,$A13,Gögn!$B$2:$B$11876,I$8),SUMIFS(Gögn!$I$2:$I$11876,Gögn!$F$2:$F$11876,$A13,Gögn!$B$2:$B$11876,I$8,Gögn!$E$2:$E$11876,I$9))/1000</f>
        <v>-31949.714</v>
      </c>
      <c r="J13" s="24">
        <f>IF(J$9="samtals",SUMIFS(Gögn!$I$2:$I$11876,Gögn!$F$2:$F$11876,$A13,Gögn!$B$2:$B$11876,J$8),SUMIFS(Gögn!$I$2:$I$11876,Gögn!$F$2:$F$11876,$A13,Gögn!$B$2:$B$11876,J$8,Gögn!$E$2:$E$11876,J$9))/1000</f>
        <v>10979.495999999999</v>
      </c>
      <c r="K13" s="24">
        <f>IF(K$9="samtals",SUMIFS(Gögn!$I$2:$I$11876,Gögn!$F$2:$F$11876,$A13,Gögn!$B$2:$B$11876,K$8),SUMIFS(Gögn!$I$2:$I$11876,Gögn!$F$2:$F$11876,$A13,Gögn!$B$2:$B$11876,K$8,Gögn!$E$2:$E$11876,K$9))/1000</f>
        <v>6406.8230000000003</v>
      </c>
      <c r="L13" s="24">
        <f>IF(L$9="samtals",SUMIFS(Gögn!$I$2:$I$11876,Gögn!$F$2:$F$11876,$A13,Gögn!$B$2:$B$11876,L$8),SUMIFS(Gögn!$I$2:$I$11876,Gögn!$F$2:$F$11876,$A13,Gögn!$B$2:$B$11876,L$8,Gögn!$E$2:$E$11876,L$9))/1000</f>
        <v>6406.8230000000003</v>
      </c>
      <c r="M13" s="24">
        <f>IF(M$9="samtals",SUMIFS(Gögn!$I$2:$I$11876,Gögn!$F$2:$F$11876,$A13,Gögn!$B$2:$B$11876,M$8),SUMIFS(Gögn!$I$2:$I$11876,Gögn!$F$2:$F$11876,$A13,Gögn!$B$2:$B$11876,M$8,Gögn!$E$2:$E$11876,M$9))/1000</f>
        <v>378</v>
      </c>
      <c r="N13" s="24">
        <f>IF(N$9="samtals",SUMIFS(Gögn!$I$2:$I$11876,Gögn!$F$2:$F$11876,$A13,Gögn!$B$2:$B$11876,N$8),SUMIFS(Gögn!$I$2:$I$11876,Gögn!$F$2:$F$11876,$A13,Gögn!$B$2:$B$11876,N$8,Gögn!$E$2:$E$11876,N$9))/1000</f>
        <v>378</v>
      </c>
      <c r="O13" s="24">
        <f>IF(O$9="samtals",SUMIFS(Gögn!$I$2:$I$11876,Gögn!$F$2:$F$11876,$A13,Gögn!$B$2:$B$11876,O$8),SUMIFS(Gögn!$I$2:$I$11876,Gögn!$F$2:$F$11876,$A13,Gögn!$B$2:$B$11876,O$8,Gögn!$E$2:$E$11876,O$9))/1000</f>
        <v>-46186.220999999998</v>
      </c>
      <c r="P13" s="24">
        <f>IF(P$9="samtals",SUMIFS(Gögn!$I$2:$I$11876,Gögn!$F$2:$F$11876,$A13,Gögn!$B$2:$B$11876,P$8),SUMIFS(Gögn!$I$2:$I$11876,Gögn!$F$2:$F$11876,$A13,Gögn!$B$2:$B$11876,P$8,Gögn!$E$2:$E$11876,P$9))/1000</f>
        <v>-41224.673000000003</v>
      </c>
      <c r="Q13" s="24">
        <f>IF(Q$9="samtals",SUMIFS(Gögn!$I$2:$I$11876,Gögn!$F$2:$F$11876,$A13,Gögn!$B$2:$B$11876,Q$8),SUMIFS(Gögn!$I$2:$I$11876,Gögn!$F$2:$F$11876,$A13,Gögn!$B$2:$B$11876,Q$8,Gögn!$E$2:$E$11876,Q$9))/1000</f>
        <v>-4961.5479999999998</v>
      </c>
      <c r="R13" s="24">
        <f>IF(R$9="samtals",SUMIFS(Gögn!$I$2:$I$11876,Gögn!$F$2:$F$11876,$A13,Gögn!$B$2:$B$11876,R$8),SUMIFS(Gögn!$I$2:$I$11876,Gögn!$F$2:$F$11876,$A13,Gögn!$B$2:$B$11876,R$8,Gögn!$E$2:$E$11876,R$9))/1000</f>
        <v>335513</v>
      </c>
      <c r="S13" s="24">
        <f>IF(S$9="samtals",SUMIFS(Gögn!$I$2:$I$11876,Gögn!$F$2:$F$11876,$A13,Gögn!$B$2:$B$11876,S$8),SUMIFS(Gögn!$I$2:$I$11876,Gögn!$F$2:$F$11876,$A13,Gögn!$B$2:$B$11876,S$8,Gögn!$E$2:$E$11876,S$9))/1000</f>
        <v>3699</v>
      </c>
      <c r="T13" s="24">
        <f>IF(T$9="samtals",SUMIFS(Gögn!$I$2:$I$11876,Gögn!$F$2:$F$11876,$A13,Gögn!$B$2:$B$11876,T$8),SUMIFS(Gögn!$I$2:$I$11876,Gögn!$F$2:$F$11876,$A13,Gögn!$B$2:$B$11876,T$8,Gögn!$E$2:$E$11876,T$9))/1000</f>
        <v>331814</v>
      </c>
      <c r="U13" s="24">
        <f>IF(U$9="samtals",SUMIFS(Gögn!$I$2:$I$11876,Gögn!$F$2:$F$11876,$A13,Gögn!$B$2:$B$11876,U$8),SUMIFS(Gögn!$I$2:$I$11876,Gögn!$F$2:$F$11876,$A13,Gögn!$B$2:$B$11876,U$8,Gögn!$E$2:$E$11876,U$9))/1000</f>
        <v>8237.7330000000002</v>
      </c>
      <c r="V13" s="24">
        <f>IF(V$9="samtals",SUMIFS(Gögn!$I$2:$I$11876,Gögn!$F$2:$F$11876,$A13,Gögn!$B$2:$B$11876,V$8),SUMIFS(Gögn!$I$2:$I$11876,Gögn!$F$2:$F$11876,$A13,Gögn!$B$2:$B$11876,V$8,Gögn!$E$2:$E$11876,V$9))/1000</f>
        <v>-3046.5940000000001</v>
      </c>
      <c r="W13" s="24">
        <f>IF(W$9="samtals",SUMIFS(Gögn!$I$2:$I$11876,Gögn!$F$2:$F$11876,$A13,Gögn!$B$2:$B$11876,W$8),SUMIFS(Gögn!$I$2:$I$11876,Gögn!$F$2:$F$11876,$A13,Gögn!$B$2:$B$11876,W$8,Gögn!$E$2:$E$11876,W$9))/1000</f>
        <v>11284.326999999999</v>
      </c>
      <c r="X13" s="24">
        <f>IF(X$9="samtals",SUMIFS(Gögn!$I$2:$I$11876,Gögn!$F$2:$F$11876,$A13,Gögn!$B$2:$B$11876,X$8),SUMIFS(Gögn!$I$2:$I$11876,Gögn!$F$2:$F$11876,$A13,Gögn!$B$2:$B$11876,X$8,Gögn!$E$2:$E$11876,X$9))/1000</f>
        <v>844385.90599999996</v>
      </c>
      <c r="Y13" s="24">
        <f>IF(Y$9="samtals",SUMIFS(Gögn!$I$2:$I$11876,Gögn!$F$2:$F$11876,$A13,Gögn!$B$2:$B$11876,Y$8),SUMIFS(Gögn!$I$2:$I$11876,Gögn!$F$2:$F$11876,$A13,Gögn!$B$2:$B$11876,Y$8,Gögn!$E$2:$E$11876,Y$9))/1000</f>
        <v>-823.2</v>
      </c>
      <c r="Z13" s="24">
        <f>IF(Z$9="samtals",SUMIFS(Gögn!$I$2:$I$11876,Gögn!$F$2:$F$11876,$A13,Gögn!$B$2:$B$11876,Z$8),SUMIFS(Gögn!$I$2:$I$11876,Gögn!$F$2:$F$11876,$A13,Gögn!$B$2:$B$11876,Z$8,Gögn!$E$2:$E$11876,Z$9))/1000</f>
        <v>845209.10600000003</v>
      </c>
      <c r="AA13" s="24">
        <f>IF(AA$9="samtals",SUMIFS(Gögn!$I$2:$I$11876,Gögn!$F$2:$F$11876,$A13,Gögn!$B$2:$B$11876,AA$8),SUMIFS(Gögn!$I$2:$I$11876,Gögn!$F$2:$F$11876,$A13,Gögn!$B$2:$B$11876,AA$8,Gögn!$E$2:$E$11876,AA$9))/1000</f>
        <v>-1558.7729999999999</v>
      </c>
      <c r="AB13" s="24">
        <f>IF(AB$9="samtals",SUMIFS(Gögn!$I$2:$I$11876,Gögn!$F$2:$F$11876,$A13,Gögn!$B$2:$B$11876,AB$8),SUMIFS(Gögn!$I$2:$I$11876,Gögn!$F$2:$F$11876,$A13,Gögn!$B$2:$B$11876,AB$8,Gögn!$E$2:$E$11876,AB$9))/1000</f>
        <v>-1558.7729999999999</v>
      </c>
      <c r="AC13" s="24">
        <f>IF(AC$9="samtals",SUMIFS(Gögn!$I$2:$I$11876,Gögn!$F$2:$F$11876,$A13,Gögn!$B$2:$B$11876,AC$8),SUMIFS(Gögn!$I$2:$I$11876,Gögn!$F$2:$F$11876,$A13,Gögn!$B$2:$B$11876,AC$8,Gögn!$E$2:$E$11876,AC$9))/1000</f>
        <v>-1405</v>
      </c>
      <c r="AD13" s="24">
        <f>IF(AD$9="samtals",SUMIFS(Gögn!$I$2:$I$11876,Gögn!$F$2:$F$11876,$A13,Gögn!$B$2:$B$11876,AD$8),SUMIFS(Gögn!$I$2:$I$11876,Gögn!$F$2:$F$11876,$A13,Gögn!$B$2:$B$11876,AD$8,Gögn!$E$2:$E$11876,AD$9))/1000</f>
        <v>-1405</v>
      </c>
      <c r="AE13" s="24">
        <f>IF(AE$9="samtals",SUMIFS(Gögn!$I$2:$I$11876,Gögn!$F$2:$F$11876,$A13,Gögn!$B$2:$B$11876,AE$8),SUMIFS(Gögn!$I$2:$I$11876,Gögn!$F$2:$F$11876,$A13,Gögn!$B$2:$B$11876,AE$8,Gögn!$E$2:$E$11876,AE$9))/1000</f>
        <v>-1823</v>
      </c>
      <c r="AF13" s="24">
        <f>IF(AF$9="samtals",SUMIFS(Gögn!$I$2:$I$11876,Gögn!$F$2:$F$11876,$A13,Gögn!$B$2:$B$11876,AF$8),SUMIFS(Gögn!$I$2:$I$11876,Gögn!$F$2:$F$11876,$A13,Gögn!$B$2:$B$11876,AF$8,Gögn!$E$2:$E$11876,AF$9))/1000</f>
        <v>-1823</v>
      </c>
      <c r="AG13" s="24">
        <f>IF(AG$9="samtals",SUMIFS(Gögn!$I$2:$I$11876,Gögn!$F$2:$F$11876,$A13,Gögn!$B$2:$B$11876,AG$8),SUMIFS(Gögn!$I$2:$I$11876,Gögn!$F$2:$F$11876,$A13,Gögn!$B$2:$B$11876,AG$8,Gögn!$E$2:$E$11876,AG$9))/1000</f>
        <v>-1415.568</v>
      </c>
      <c r="AH13" s="24">
        <f>IF(AH$9="samtals",SUMIFS(Gögn!$I$2:$I$11876,Gögn!$F$2:$F$11876,$A13,Gögn!$B$2:$B$11876,AH$8),SUMIFS(Gögn!$I$2:$I$11876,Gögn!$F$2:$F$11876,$A13,Gögn!$B$2:$B$11876,AH$8,Gögn!$E$2:$E$11876,AH$9))/1000</f>
        <v>-1415.568</v>
      </c>
      <c r="AI13" s="24">
        <f>IF(AI$9="samtals",SUMIFS(Gögn!$I$2:$I$11876,Gögn!$F$2:$F$11876,$A13,Gögn!$B$2:$B$11876,AI$8),SUMIFS(Gögn!$I$2:$I$11876,Gögn!$F$2:$F$11876,$A13,Gögn!$B$2:$B$11876,AI$8,Gögn!$E$2:$E$11876,AI$9))/1000</f>
        <v>0</v>
      </c>
      <c r="AJ13" s="24">
        <f>IF(AJ$9="samtals",SUMIFS(Gögn!$I$2:$I$11876,Gögn!$F$2:$F$11876,$A13,Gögn!$B$2:$B$11876,AJ$8),SUMIFS(Gögn!$I$2:$I$11876,Gögn!$F$2:$F$11876,$A13,Gögn!$B$2:$B$11876,AJ$8,Gögn!$E$2:$E$11876,AJ$9))/1000</f>
        <v>0</v>
      </c>
      <c r="AK13" s="24">
        <f>IF(AK$9="samtals",SUMIFS(Gögn!$I$2:$I$11876,Gögn!$F$2:$F$11876,$A13,Gögn!$B$2:$B$11876,AK$8),SUMIFS(Gögn!$I$2:$I$11876,Gögn!$F$2:$F$11876,$A13,Gögn!$B$2:$B$11876,AK$8,Gögn!$E$2:$E$11876,AK$9))/1000</f>
        <v>0</v>
      </c>
      <c r="AL13" s="24">
        <f>IF(AL$9="samtals",SUMIFS(Gögn!$I$2:$I$11876,Gögn!$F$2:$F$11876,$A13,Gögn!$B$2:$B$11876,AL$8),SUMIFS(Gögn!$I$2:$I$11876,Gögn!$F$2:$F$11876,$A13,Gögn!$B$2:$B$11876,AL$8,Gögn!$E$2:$E$11876,AL$9))/1000</f>
        <v>0</v>
      </c>
      <c r="AM13" s="24">
        <f>IF(AM$9="samtals",SUMIFS(Gögn!$I$2:$I$11876,Gögn!$F$2:$F$11876,$A13,Gögn!$B$2:$B$11876,AM$8),SUMIFS(Gögn!$I$2:$I$11876,Gögn!$F$2:$F$11876,$A13,Gögn!$B$2:$B$11876,AM$8,Gögn!$E$2:$E$11876,AM$9))/1000</f>
        <v>55514.218999999997</v>
      </c>
      <c r="AN13" s="24">
        <f>IF(AN$9="samtals",SUMIFS(Gögn!$I$2:$I$11876,Gögn!$F$2:$F$11876,$A13,Gögn!$B$2:$B$11876,AN$8),SUMIFS(Gögn!$I$2:$I$11876,Gögn!$F$2:$F$11876,$A13,Gögn!$B$2:$B$11876,AN$8,Gögn!$E$2:$E$11876,AN$9))/1000</f>
        <v>30065.656999999999</v>
      </c>
      <c r="AO13" s="24">
        <f>IF(AO$9="samtals",SUMIFS(Gögn!$I$2:$I$11876,Gögn!$F$2:$F$11876,$A13,Gögn!$B$2:$B$11876,AO$8),SUMIFS(Gögn!$I$2:$I$11876,Gögn!$F$2:$F$11876,$A13,Gögn!$B$2:$B$11876,AO$8,Gögn!$E$2:$E$11876,AO$9))/1000</f>
        <v>25448.562000000002</v>
      </c>
      <c r="AP13" s="24">
        <f>IF(AP$9="samtals",SUMIFS(Gögn!$I$2:$I$11876,Gögn!$F$2:$F$11876,$A13,Gögn!$B$2:$B$11876,AP$8),SUMIFS(Gögn!$I$2:$I$11876,Gögn!$F$2:$F$11876,$A13,Gögn!$B$2:$B$11876,AP$8,Gögn!$E$2:$E$11876,AP$9))/1000</f>
        <v>0</v>
      </c>
      <c r="AQ13" s="24">
        <f>IF(AQ$9="samtals",SUMIFS(Gögn!$I$2:$I$11876,Gögn!$F$2:$F$11876,$A13,Gögn!$B$2:$B$11876,AQ$8),SUMIFS(Gögn!$I$2:$I$11876,Gögn!$F$2:$F$11876,$A13,Gögn!$B$2:$B$11876,AQ$8,Gögn!$E$2:$E$11876,AQ$9))/1000</f>
        <v>0</v>
      </c>
      <c r="AR13" s="24">
        <f>IF(AR$9="samtals",SUMIFS(Gögn!$I$2:$I$11876,Gögn!$F$2:$F$11876,$A13,Gögn!$B$2:$B$11876,AR$8),SUMIFS(Gögn!$I$2:$I$11876,Gögn!$F$2:$F$11876,$A13,Gögn!$B$2:$B$11876,AR$8,Gögn!$E$2:$E$11876,AR$9))/1000</f>
        <v>0</v>
      </c>
      <c r="AS13" s="24">
        <f>IF(AS$9="samtals",SUMIFS(Gögn!$I$2:$I$11876,Gögn!$F$2:$F$11876,$A13,Gögn!$B$2:$B$11876,AS$8),SUMIFS(Gögn!$I$2:$I$11876,Gögn!$F$2:$F$11876,$A13,Gögn!$B$2:$B$11876,AS$8,Gögn!$E$2:$E$11876,AS$9))/1000</f>
        <v>-52358.01</v>
      </c>
      <c r="AT13" s="24">
        <f>IF(AT$9="samtals",SUMIFS(Gögn!$I$2:$I$11876,Gögn!$F$2:$F$11876,$A13,Gögn!$B$2:$B$11876,AT$8),SUMIFS(Gögn!$I$2:$I$11876,Gögn!$F$2:$F$11876,$A13,Gögn!$B$2:$B$11876,AT$8,Gögn!$E$2:$E$11876,AT$9))/1000</f>
        <v>-35312.135000000002</v>
      </c>
      <c r="AU13" s="24">
        <f>IF(AU$9="samtals",SUMIFS(Gögn!$I$2:$I$11876,Gögn!$F$2:$F$11876,$A13,Gögn!$B$2:$B$11876,AU$8),SUMIFS(Gögn!$I$2:$I$11876,Gögn!$F$2:$F$11876,$A13,Gögn!$B$2:$B$11876,AU$8,Gögn!$E$2:$E$11876,AU$9))/1000</f>
        <v>-17045.875</v>
      </c>
      <c r="AV13" s="24">
        <f>IF(AV$9="samtals",SUMIFS(Gögn!$I$2:$I$11876,Gögn!$F$2:$F$11876,$A13,Gögn!$B$2:$B$11876,AV$8),SUMIFS(Gögn!$I$2:$I$11876,Gögn!$F$2:$F$11876,$A13,Gögn!$B$2:$B$11876,AV$8,Gögn!$E$2:$E$11876,AV$9))/1000</f>
        <v>-24798.665000000001</v>
      </c>
      <c r="AW13" s="24">
        <f>IF(AW$9="samtals",SUMIFS(Gögn!$I$2:$I$11876,Gögn!$F$2:$F$11876,$A13,Gögn!$B$2:$B$11876,AW$8),SUMIFS(Gögn!$I$2:$I$11876,Gögn!$F$2:$F$11876,$A13,Gögn!$B$2:$B$11876,AW$8,Gögn!$E$2:$E$11876,AW$9))/1000</f>
        <v>-2596.42</v>
      </c>
      <c r="AX13" s="24">
        <f>IF(AX$9="samtals",SUMIFS(Gögn!$I$2:$I$11876,Gögn!$F$2:$F$11876,$A13,Gögn!$B$2:$B$11876,AX$8),SUMIFS(Gögn!$I$2:$I$11876,Gögn!$F$2:$F$11876,$A13,Gögn!$B$2:$B$11876,AX$8,Gögn!$E$2:$E$11876,AX$9))/1000</f>
        <v>-22202.244999999999</v>
      </c>
      <c r="AY13" s="24">
        <f>IF(AY$9="samtals",SUMIFS(Gögn!$I$2:$I$11876,Gögn!$F$2:$F$11876,$A13,Gögn!$B$2:$B$11876,AY$8),SUMIFS(Gögn!$I$2:$I$11876,Gögn!$F$2:$F$11876,$A13,Gögn!$B$2:$B$11876,AY$8,Gögn!$E$2:$E$11876,AY$9))/1000</f>
        <v>-253307</v>
      </c>
      <c r="AZ13" s="24">
        <f>IF(AZ$9="samtals",SUMIFS(Gögn!$I$2:$I$11876,Gögn!$F$2:$F$11876,$A13,Gögn!$B$2:$B$11876,AZ$8),SUMIFS(Gögn!$I$2:$I$11876,Gögn!$F$2:$F$11876,$A13,Gögn!$B$2:$B$11876,AZ$8,Gögn!$E$2:$E$11876,AZ$9))/1000</f>
        <v>-9667</v>
      </c>
      <c r="BA13" s="24">
        <f>IF(BA$9="samtals",SUMIFS(Gögn!$I$2:$I$11876,Gögn!$F$2:$F$11876,$A13,Gögn!$B$2:$B$11876,BA$8),SUMIFS(Gögn!$I$2:$I$11876,Gögn!$F$2:$F$11876,$A13,Gögn!$B$2:$B$11876,BA$8,Gögn!$E$2:$E$11876,BA$9))/1000</f>
        <v>-243640</v>
      </c>
      <c r="BB13" s="24">
        <f>IF(BB$9="samtals",SUMIFS(Gögn!$I$2:$I$11876,Gögn!$F$2:$F$11876,$A13,Gögn!$B$2:$B$11876,BB$8),SUMIFS(Gögn!$I$2:$I$11876,Gögn!$F$2:$F$11876,$A13,Gögn!$B$2:$B$11876,BB$8,Gögn!$E$2:$E$11876,BB$9))/1000</f>
        <v>-108038.83199999999</v>
      </c>
      <c r="BC13" s="24">
        <f>IF(BC$9="samtals",SUMIFS(Gögn!$I$2:$I$11876,Gögn!$F$2:$F$11876,$A13,Gögn!$B$2:$B$11876,BC$8),SUMIFS(Gögn!$I$2:$I$11876,Gögn!$F$2:$F$11876,$A13,Gögn!$B$2:$B$11876,BC$8,Gögn!$E$2:$E$11876,BC$9))/1000</f>
        <v>-50885.383000000002</v>
      </c>
      <c r="BD13" s="24">
        <f>IF(BD$9="samtals",SUMIFS(Gögn!$I$2:$I$11876,Gögn!$F$2:$F$11876,$A13,Gögn!$B$2:$B$11876,BD$8),SUMIFS(Gögn!$I$2:$I$11876,Gögn!$F$2:$F$11876,$A13,Gögn!$B$2:$B$11876,BD$8,Gögn!$E$2:$E$11876,BD$9))/1000</f>
        <v>-57153.449000000001</v>
      </c>
      <c r="BE13" s="24">
        <f>IF(BE$9="samtals",SUMIFS(Gögn!$I$2:$I$11876,Gögn!$F$2:$F$11876,$A13,Gögn!$B$2:$B$11876,BE$8),SUMIFS(Gögn!$I$2:$I$11876,Gögn!$F$2:$F$11876,$A13,Gögn!$B$2:$B$11876,BE$8,Gögn!$E$2:$E$11876,BE$9))/1000</f>
        <v>-138621.36900000001</v>
      </c>
      <c r="BF13" s="24">
        <f>IF(BF$9="samtals",SUMIFS(Gögn!$I$2:$I$11876,Gögn!$F$2:$F$11876,$A13,Gögn!$B$2:$B$11876,BF$8),SUMIFS(Gögn!$I$2:$I$11876,Gögn!$F$2:$F$11876,$A13,Gögn!$B$2:$B$11876,BF$8,Gögn!$E$2:$E$11876,BF$9))/1000</f>
        <v>-15574.285</v>
      </c>
      <c r="BG13" s="24">
        <f>IF(BG$9="samtals",SUMIFS(Gögn!$I$2:$I$11876,Gögn!$F$2:$F$11876,$A13,Gögn!$B$2:$B$11876,BG$8),SUMIFS(Gögn!$I$2:$I$11876,Gögn!$F$2:$F$11876,$A13,Gögn!$B$2:$B$11876,BG$8,Gögn!$E$2:$E$11876,BG$9))/1000</f>
        <v>-123047.084</v>
      </c>
    </row>
    <row r="14" spans="1:59" ht="15">
      <c r="A14" s="5" t="s">
        <v>157</v>
      </c>
      <c r="B14" s="5"/>
      <c r="C14" s="25" t="s">
        <v>158</v>
      </c>
      <c r="D14" s="22">
        <f t="shared" si="0"/>
        <v>44797621.101999991</v>
      </c>
      <c r="E14" s="22">
        <f>IF(E$9="samtals",SUMIFS(Gögn!$I$2:$I$11876,Gögn!$F$2:$F$11876,$A14,Gögn!$B$2:$B$11876,E$8),SUMIFS(Gögn!$I$2:$I$11876,Gögn!$F$2:$F$11876,$A14,Gögn!$B$2:$B$11876,E$8,Gögn!$E$2:$E$11876,E$9))/1000</f>
        <v>26969.506000000001</v>
      </c>
      <c r="F14" s="22">
        <f>IF(F$9="samtals",SUMIFS(Gögn!$I$2:$I$11876,Gögn!$F$2:$F$11876,$A14,Gögn!$B$2:$B$11876,F$8),SUMIFS(Gögn!$I$2:$I$11876,Gögn!$F$2:$F$11876,$A14,Gögn!$B$2:$B$11876,F$8,Gögn!$E$2:$E$11876,F$9))/1000</f>
        <v>26969.506000000001</v>
      </c>
      <c r="G14" s="22">
        <f>IF(G$9="samtals",SUMIFS(Gögn!$I$2:$I$11876,Gögn!$F$2:$F$11876,$A14,Gögn!$B$2:$B$11876,G$8),SUMIFS(Gögn!$I$2:$I$11876,Gögn!$F$2:$F$11876,$A14,Gögn!$B$2:$B$11876,G$8,Gögn!$E$2:$E$11876,G$9))/1000</f>
        <v>0</v>
      </c>
      <c r="H14" s="22">
        <f>IF(H$9="samtals",SUMIFS(Gögn!$I$2:$I$11876,Gögn!$F$2:$F$11876,$A14,Gögn!$B$2:$B$11876,H$8),SUMIFS(Gögn!$I$2:$I$11876,Gögn!$F$2:$F$11876,$A14,Gögn!$B$2:$B$11876,H$8,Gögn!$E$2:$E$11876,H$9))/1000</f>
        <v>166171.96</v>
      </c>
      <c r="I14" s="22">
        <f>IF(I$9="samtals",SUMIFS(Gögn!$I$2:$I$11876,Gögn!$F$2:$F$11876,$A14,Gögn!$B$2:$B$11876,I$8),SUMIFS(Gögn!$I$2:$I$11876,Gögn!$F$2:$F$11876,$A14,Gögn!$B$2:$B$11876,I$8,Gögn!$E$2:$E$11876,I$9))/1000</f>
        <v>166171.96</v>
      </c>
      <c r="J14" s="22">
        <f>IF(J$9="samtals",SUMIFS(Gögn!$I$2:$I$11876,Gögn!$F$2:$F$11876,$A14,Gögn!$B$2:$B$11876,J$8),SUMIFS(Gögn!$I$2:$I$11876,Gögn!$F$2:$F$11876,$A14,Gögn!$B$2:$B$11876,J$8,Gögn!$E$2:$E$11876,J$9))/1000</f>
        <v>0</v>
      </c>
      <c r="K14" s="22">
        <f>IF(K$9="samtals",SUMIFS(Gögn!$I$2:$I$11876,Gögn!$F$2:$F$11876,$A14,Gögn!$B$2:$B$11876,K$8),SUMIFS(Gögn!$I$2:$I$11876,Gögn!$F$2:$F$11876,$A14,Gögn!$B$2:$B$11876,K$8,Gögn!$E$2:$E$11876,K$9))/1000</f>
        <v>2726088.5260000001</v>
      </c>
      <c r="L14" s="22">
        <f>IF(L$9="samtals",SUMIFS(Gögn!$I$2:$I$11876,Gögn!$F$2:$F$11876,$A14,Gögn!$B$2:$B$11876,L$8),SUMIFS(Gögn!$I$2:$I$11876,Gögn!$F$2:$F$11876,$A14,Gögn!$B$2:$B$11876,L$8,Gögn!$E$2:$E$11876,L$9))/1000</f>
        <v>2726088.5260000001</v>
      </c>
      <c r="M14" s="22">
        <f>IF(M$9="samtals",SUMIFS(Gögn!$I$2:$I$11876,Gögn!$F$2:$F$11876,$A14,Gögn!$B$2:$B$11876,M$8),SUMIFS(Gögn!$I$2:$I$11876,Gögn!$F$2:$F$11876,$A14,Gögn!$B$2:$B$11876,M$8,Gögn!$E$2:$E$11876,M$9))/1000</f>
        <v>9035</v>
      </c>
      <c r="N14" s="22">
        <f>IF(N$9="samtals",SUMIFS(Gögn!$I$2:$I$11876,Gögn!$F$2:$F$11876,$A14,Gögn!$B$2:$B$11876,N$8),SUMIFS(Gögn!$I$2:$I$11876,Gögn!$F$2:$F$11876,$A14,Gögn!$B$2:$B$11876,N$8,Gögn!$E$2:$E$11876,N$9))/1000</f>
        <v>9035</v>
      </c>
      <c r="O14" s="22">
        <f>IF(O$9="samtals",SUMIFS(Gögn!$I$2:$I$11876,Gögn!$F$2:$F$11876,$A14,Gögn!$B$2:$B$11876,O$8),SUMIFS(Gögn!$I$2:$I$11876,Gögn!$F$2:$F$11876,$A14,Gögn!$B$2:$B$11876,O$8,Gögn!$E$2:$E$11876,O$9))/1000</f>
        <v>625724.68700000003</v>
      </c>
      <c r="P14" s="22">
        <f>IF(P$9="samtals",SUMIFS(Gögn!$I$2:$I$11876,Gögn!$F$2:$F$11876,$A14,Gögn!$B$2:$B$11876,P$8),SUMIFS(Gögn!$I$2:$I$11876,Gögn!$F$2:$F$11876,$A14,Gögn!$B$2:$B$11876,P$8,Gögn!$E$2:$E$11876,P$9))/1000</f>
        <v>625724.68700000003</v>
      </c>
      <c r="Q14" s="22">
        <f>IF(Q$9="samtals",SUMIFS(Gögn!$I$2:$I$11876,Gögn!$F$2:$F$11876,$A14,Gögn!$B$2:$B$11876,Q$8),SUMIFS(Gögn!$I$2:$I$11876,Gögn!$F$2:$F$11876,$A14,Gögn!$B$2:$B$11876,Q$8,Gögn!$E$2:$E$11876,Q$9))/1000</f>
        <v>0</v>
      </c>
      <c r="R14" s="22">
        <f>IF(R$9="samtals",SUMIFS(Gögn!$I$2:$I$11876,Gögn!$F$2:$F$11876,$A14,Gögn!$B$2:$B$11876,R$8),SUMIFS(Gögn!$I$2:$I$11876,Gögn!$F$2:$F$11876,$A14,Gögn!$B$2:$B$11876,R$8,Gögn!$E$2:$E$11876,R$9))/1000</f>
        <v>126361</v>
      </c>
      <c r="S14" s="22">
        <f>IF(S$9="samtals",SUMIFS(Gögn!$I$2:$I$11876,Gögn!$F$2:$F$11876,$A14,Gögn!$B$2:$B$11876,S$8),SUMIFS(Gögn!$I$2:$I$11876,Gögn!$F$2:$F$11876,$A14,Gögn!$B$2:$B$11876,S$8,Gögn!$E$2:$E$11876,S$9))/1000</f>
        <v>126361</v>
      </c>
      <c r="T14" s="22">
        <f>IF(T$9="samtals",SUMIFS(Gögn!$I$2:$I$11876,Gögn!$F$2:$F$11876,$A14,Gögn!$B$2:$B$11876,T$8),SUMIFS(Gögn!$I$2:$I$11876,Gögn!$F$2:$F$11876,$A14,Gögn!$B$2:$B$11876,T$8,Gögn!$E$2:$E$11876,T$9))/1000</f>
        <v>0</v>
      </c>
      <c r="U14" s="22">
        <f>IF(U$9="samtals",SUMIFS(Gögn!$I$2:$I$11876,Gögn!$F$2:$F$11876,$A14,Gögn!$B$2:$B$11876,U$8),SUMIFS(Gögn!$I$2:$I$11876,Gögn!$F$2:$F$11876,$A14,Gögn!$B$2:$B$11876,U$8,Gögn!$E$2:$E$11876,U$9))/1000</f>
        <v>1973322.453</v>
      </c>
      <c r="V14" s="22">
        <f>IF(V$9="samtals",SUMIFS(Gögn!$I$2:$I$11876,Gögn!$F$2:$F$11876,$A14,Gögn!$B$2:$B$11876,V$8),SUMIFS(Gögn!$I$2:$I$11876,Gögn!$F$2:$F$11876,$A14,Gögn!$B$2:$B$11876,V$8,Gögn!$E$2:$E$11876,V$9))/1000</f>
        <v>1973322.453</v>
      </c>
      <c r="W14" s="22">
        <f>IF(W$9="samtals",SUMIFS(Gögn!$I$2:$I$11876,Gögn!$F$2:$F$11876,$A14,Gögn!$B$2:$B$11876,W$8),SUMIFS(Gögn!$I$2:$I$11876,Gögn!$F$2:$F$11876,$A14,Gögn!$B$2:$B$11876,W$8,Gögn!$E$2:$E$11876,W$9))/1000</f>
        <v>0</v>
      </c>
      <c r="X14" s="22">
        <f>IF(X$9="samtals",SUMIFS(Gögn!$I$2:$I$11876,Gögn!$F$2:$F$11876,$A14,Gögn!$B$2:$B$11876,X$8),SUMIFS(Gögn!$I$2:$I$11876,Gögn!$F$2:$F$11876,$A14,Gögn!$B$2:$B$11876,X$8,Gögn!$E$2:$E$11876,X$9))/1000</f>
        <v>44706.353000000003</v>
      </c>
      <c r="Y14" s="22">
        <f>IF(Y$9="samtals",SUMIFS(Gögn!$I$2:$I$11876,Gögn!$F$2:$F$11876,$A14,Gögn!$B$2:$B$11876,Y$8),SUMIFS(Gögn!$I$2:$I$11876,Gögn!$F$2:$F$11876,$A14,Gögn!$B$2:$B$11876,Y$8,Gögn!$E$2:$E$11876,Y$9))/1000</f>
        <v>44706.353000000003</v>
      </c>
      <c r="Z14" s="22">
        <f>IF(Z$9="samtals",SUMIFS(Gögn!$I$2:$I$11876,Gögn!$F$2:$F$11876,$A14,Gögn!$B$2:$B$11876,Z$8),SUMIFS(Gögn!$I$2:$I$11876,Gögn!$F$2:$F$11876,$A14,Gögn!$B$2:$B$11876,Z$8,Gögn!$E$2:$E$11876,Z$9))/1000</f>
        <v>0</v>
      </c>
      <c r="AA14" s="22">
        <f>IF(AA$9="samtals",SUMIFS(Gögn!$I$2:$I$11876,Gögn!$F$2:$F$11876,$A14,Gögn!$B$2:$B$11876,AA$8),SUMIFS(Gögn!$I$2:$I$11876,Gögn!$F$2:$F$11876,$A14,Gögn!$B$2:$B$11876,AA$8,Gögn!$E$2:$E$11876,AA$9))/1000</f>
        <v>15231.379000000001</v>
      </c>
      <c r="AB14" s="22">
        <f>IF(AB$9="samtals",SUMIFS(Gögn!$I$2:$I$11876,Gögn!$F$2:$F$11876,$A14,Gögn!$B$2:$B$11876,AB$8),SUMIFS(Gögn!$I$2:$I$11876,Gögn!$F$2:$F$11876,$A14,Gögn!$B$2:$B$11876,AB$8,Gögn!$E$2:$E$11876,AB$9))/1000</f>
        <v>15231.379000000001</v>
      </c>
      <c r="AC14" s="22">
        <f>IF(AC$9="samtals",SUMIFS(Gögn!$I$2:$I$11876,Gögn!$F$2:$F$11876,$A14,Gögn!$B$2:$B$11876,AC$8),SUMIFS(Gögn!$I$2:$I$11876,Gögn!$F$2:$F$11876,$A14,Gögn!$B$2:$B$11876,AC$8,Gögn!$E$2:$E$11876,AC$9))/1000</f>
        <v>32959</v>
      </c>
      <c r="AD14" s="22">
        <f>IF(AD$9="samtals",SUMIFS(Gögn!$I$2:$I$11876,Gögn!$F$2:$F$11876,$A14,Gögn!$B$2:$B$11876,AD$8),SUMIFS(Gögn!$I$2:$I$11876,Gögn!$F$2:$F$11876,$A14,Gögn!$B$2:$B$11876,AD$8,Gögn!$E$2:$E$11876,AD$9))/1000</f>
        <v>32959</v>
      </c>
      <c r="AE14" s="22">
        <f>IF(AE$9="samtals",SUMIFS(Gögn!$I$2:$I$11876,Gögn!$F$2:$F$11876,$A14,Gögn!$B$2:$B$11876,AE$8),SUMIFS(Gögn!$I$2:$I$11876,Gögn!$F$2:$F$11876,$A14,Gögn!$B$2:$B$11876,AE$8,Gögn!$E$2:$E$11876,AE$9))/1000</f>
        <v>29445</v>
      </c>
      <c r="AF14" s="22">
        <f>IF(AF$9="samtals",SUMIFS(Gögn!$I$2:$I$11876,Gögn!$F$2:$F$11876,$A14,Gögn!$B$2:$B$11876,AF$8),SUMIFS(Gögn!$I$2:$I$11876,Gögn!$F$2:$F$11876,$A14,Gögn!$B$2:$B$11876,AF$8,Gögn!$E$2:$E$11876,AF$9))/1000</f>
        <v>29445</v>
      </c>
      <c r="AG14" s="22">
        <f>IF(AG$9="samtals",SUMIFS(Gögn!$I$2:$I$11876,Gögn!$F$2:$F$11876,$A14,Gögn!$B$2:$B$11876,AG$8),SUMIFS(Gögn!$I$2:$I$11876,Gögn!$F$2:$F$11876,$A14,Gögn!$B$2:$B$11876,AG$8,Gögn!$E$2:$E$11876,AG$9))/1000</f>
        <v>418007.02299999999</v>
      </c>
      <c r="AH14" s="22">
        <f>IF(AH$9="samtals",SUMIFS(Gögn!$I$2:$I$11876,Gögn!$F$2:$F$11876,$A14,Gögn!$B$2:$B$11876,AH$8),SUMIFS(Gögn!$I$2:$I$11876,Gögn!$F$2:$F$11876,$A14,Gögn!$B$2:$B$11876,AH$8,Gögn!$E$2:$E$11876,AH$9))/1000</f>
        <v>418007.02299999999</v>
      </c>
      <c r="AI14" s="22">
        <f>IF(AI$9="samtals",SUMIFS(Gögn!$I$2:$I$11876,Gögn!$F$2:$F$11876,$A14,Gögn!$B$2:$B$11876,AI$8),SUMIFS(Gögn!$I$2:$I$11876,Gögn!$F$2:$F$11876,$A14,Gögn!$B$2:$B$11876,AI$8,Gögn!$E$2:$E$11876,AI$9))/1000</f>
        <v>3635</v>
      </c>
      <c r="AJ14" s="22">
        <f>IF(AJ$9="samtals",SUMIFS(Gögn!$I$2:$I$11876,Gögn!$F$2:$F$11876,$A14,Gögn!$B$2:$B$11876,AJ$8),SUMIFS(Gögn!$I$2:$I$11876,Gögn!$F$2:$F$11876,$A14,Gögn!$B$2:$B$11876,AJ$8,Gögn!$E$2:$E$11876,AJ$9))/1000</f>
        <v>3635</v>
      </c>
      <c r="AK14" s="22">
        <f>IF(AK$9="samtals",SUMIFS(Gögn!$I$2:$I$11876,Gögn!$F$2:$F$11876,$A14,Gögn!$B$2:$B$11876,AK$8),SUMIFS(Gögn!$I$2:$I$11876,Gögn!$F$2:$F$11876,$A14,Gögn!$B$2:$B$11876,AK$8,Gögn!$E$2:$E$11876,AK$9))/1000</f>
        <v>2430784.0070000002</v>
      </c>
      <c r="AL14" s="22">
        <f>IF(AL$9="samtals",SUMIFS(Gögn!$I$2:$I$11876,Gögn!$F$2:$F$11876,$A14,Gögn!$B$2:$B$11876,AL$8),SUMIFS(Gögn!$I$2:$I$11876,Gögn!$F$2:$F$11876,$A14,Gögn!$B$2:$B$11876,AL$8,Gögn!$E$2:$E$11876,AL$9))/1000</f>
        <v>2430784.0070000002</v>
      </c>
      <c r="AM14" s="22">
        <f>IF(AM$9="samtals",SUMIFS(Gögn!$I$2:$I$11876,Gögn!$F$2:$F$11876,$A14,Gögn!$B$2:$B$11876,AM$8),SUMIFS(Gögn!$I$2:$I$11876,Gögn!$F$2:$F$11876,$A14,Gögn!$B$2:$B$11876,AM$8,Gögn!$E$2:$E$11876,AM$9))/1000</f>
        <v>35087220.604999997</v>
      </c>
      <c r="AN14" s="22">
        <f>IF(AN$9="samtals",SUMIFS(Gögn!$I$2:$I$11876,Gögn!$F$2:$F$11876,$A14,Gögn!$B$2:$B$11876,AN$8),SUMIFS(Gögn!$I$2:$I$11876,Gögn!$F$2:$F$11876,$A14,Gögn!$B$2:$B$11876,AN$8,Gögn!$E$2:$E$11876,AN$9))/1000</f>
        <v>35087220.604999997</v>
      </c>
      <c r="AO14" s="22">
        <f>IF(AO$9="samtals",SUMIFS(Gögn!$I$2:$I$11876,Gögn!$F$2:$F$11876,$A14,Gögn!$B$2:$B$11876,AO$8),SUMIFS(Gögn!$I$2:$I$11876,Gögn!$F$2:$F$11876,$A14,Gögn!$B$2:$B$11876,AO$8,Gögn!$E$2:$E$11876,AO$9))/1000</f>
        <v>0</v>
      </c>
      <c r="AP14" s="22">
        <f>IF(AP$9="samtals",SUMIFS(Gögn!$I$2:$I$11876,Gögn!$F$2:$F$11876,$A14,Gögn!$B$2:$B$11876,AP$8),SUMIFS(Gögn!$I$2:$I$11876,Gögn!$F$2:$F$11876,$A14,Gögn!$B$2:$B$11876,AP$8,Gögn!$E$2:$E$11876,AP$9))/1000</f>
        <v>2764.0320000000002</v>
      </c>
      <c r="AQ14" s="22">
        <f>IF(AQ$9="samtals",SUMIFS(Gögn!$I$2:$I$11876,Gögn!$F$2:$F$11876,$A14,Gögn!$B$2:$B$11876,AQ$8),SUMIFS(Gögn!$I$2:$I$11876,Gögn!$F$2:$F$11876,$A14,Gögn!$B$2:$B$11876,AQ$8,Gögn!$E$2:$E$11876,AQ$9))/1000</f>
        <v>2764.0320000000002</v>
      </c>
      <c r="AR14" s="22">
        <f>IF(AR$9="samtals",SUMIFS(Gögn!$I$2:$I$11876,Gögn!$F$2:$F$11876,$A14,Gögn!$B$2:$B$11876,AR$8),SUMIFS(Gögn!$I$2:$I$11876,Gögn!$F$2:$F$11876,$A14,Gögn!$B$2:$B$11876,AR$8,Gögn!$E$2:$E$11876,AR$9))/1000</f>
        <v>0</v>
      </c>
      <c r="AS14" s="22">
        <f>IF(AS$9="samtals",SUMIFS(Gögn!$I$2:$I$11876,Gögn!$F$2:$F$11876,$A14,Gögn!$B$2:$B$11876,AS$8),SUMIFS(Gögn!$I$2:$I$11876,Gögn!$F$2:$F$11876,$A14,Gögn!$B$2:$B$11876,AS$8,Gögn!$E$2:$E$11876,AS$9))/1000</f>
        <v>369333.734</v>
      </c>
      <c r="AT14" s="22">
        <f>IF(AT$9="samtals",SUMIFS(Gögn!$I$2:$I$11876,Gögn!$F$2:$F$11876,$A14,Gögn!$B$2:$B$11876,AT$8),SUMIFS(Gögn!$I$2:$I$11876,Gögn!$F$2:$F$11876,$A14,Gögn!$B$2:$B$11876,AT$8,Gögn!$E$2:$E$11876,AT$9))/1000</f>
        <v>369333.734</v>
      </c>
      <c r="AU14" s="22">
        <f>IF(AU$9="samtals",SUMIFS(Gögn!$I$2:$I$11876,Gögn!$F$2:$F$11876,$A14,Gögn!$B$2:$B$11876,AU$8),SUMIFS(Gögn!$I$2:$I$11876,Gögn!$F$2:$F$11876,$A14,Gögn!$B$2:$B$11876,AU$8,Gögn!$E$2:$E$11876,AU$9))/1000</f>
        <v>0</v>
      </c>
      <c r="AV14" s="22">
        <f>IF(AV$9="samtals",SUMIFS(Gögn!$I$2:$I$11876,Gögn!$F$2:$F$11876,$A14,Gögn!$B$2:$B$11876,AV$8),SUMIFS(Gögn!$I$2:$I$11876,Gögn!$F$2:$F$11876,$A14,Gögn!$B$2:$B$11876,AV$8,Gögn!$E$2:$E$11876,AV$9))/1000</f>
        <v>102751.007</v>
      </c>
      <c r="AW14" s="22">
        <f>IF(AW$9="samtals",SUMIFS(Gögn!$I$2:$I$11876,Gögn!$F$2:$F$11876,$A14,Gögn!$B$2:$B$11876,AW$8),SUMIFS(Gögn!$I$2:$I$11876,Gögn!$F$2:$F$11876,$A14,Gögn!$B$2:$B$11876,AW$8,Gögn!$E$2:$E$11876,AW$9))/1000</f>
        <v>102751.007</v>
      </c>
      <c r="AX14" s="22">
        <f>IF(AX$9="samtals",SUMIFS(Gögn!$I$2:$I$11876,Gögn!$F$2:$F$11876,$A14,Gögn!$B$2:$B$11876,AX$8),SUMIFS(Gögn!$I$2:$I$11876,Gögn!$F$2:$F$11876,$A14,Gögn!$B$2:$B$11876,AX$8,Gögn!$E$2:$E$11876,AX$9))/1000</f>
        <v>0</v>
      </c>
      <c r="AY14" s="22">
        <f>IF(AY$9="samtals",SUMIFS(Gögn!$I$2:$I$11876,Gögn!$F$2:$F$11876,$A14,Gögn!$B$2:$B$11876,AY$8),SUMIFS(Gögn!$I$2:$I$11876,Gögn!$F$2:$F$11876,$A14,Gögn!$B$2:$B$11876,AY$8,Gögn!$E$2:$E$11876,AY$9))/1000</f>
        <v>11672</v>
      </c>
      <c r="AZ14" s="22">
        <f>IF(AZ$9="samtals",SUMIFS(Gögn!$I$2:$I$11876,Gögn!$F$2:$F$11876,$A14,Gögn!$B$2:$B$11876,AZ$8),SUMIFS(Gögn!$I$2:$I$11876,Gögn!$F$2:$F$11876,$A14,Gögn!$B$2:$B$11876,AZ$8,Gögn!$E$2:$E$11876,AZ$9))/1000</f>
        <v>11672</v>
      </c>
      <c r="BA14" s="22">
        <f>IF(BA$9="samtals",SUMIFS(Gögn!$I$2:$I$11876,Gögn!$F$2:$F$11876,$A14,Gögn!$B$2:$B$11876,BA$8),SUMIFS(Gögn!$I$2:$I$11876,Gögn!$F$2:$F$11876,$A14,Gögn!$B$2:$B$11876,BA$8,Gögn!$E$2:$E$11876,BA$9))/1000</f>
        <v>0</v>
      </c>
      <c r="BB14" s="22">
        <f>IF(BB$9="samtals",SUMIFS(Gögn!$I$2:$I$11876,Gögn!$F$2:$F$11876,$A14,Gögn!$B$2:$B$11876,BB$8),SUMIFS(Gögn!$I$2:$I$11876,Gögn!$F$2:$F$11876,$A14,Gögn!$B$2:$B$11876,BB$8,Gögn!$E$2:$E$11876,BB$9))/1000</f>
        <v>68886.236000000004</v>
      </c>
      <c r="BC14" s="22">
        <f>IF(BC$9="samtals",SUMIFS(Gögn!$I$2:$I$11876,Gögn!$F$2:$F$11876,$A14,Gögn!$B$2:$B$11876,BC$8),SUMIFS(Gögn!$I$2:$I$11876,Gögn!$F$2:$F$11876,$A14,Gögn!$B$2:$B$11876,BC$8,Gögn!$E$2:$E$11876,BC$9))/1000</f>
        <v>68886.236000000004</v>
      </c>
      <c r="BD14" s="22">
        <f>IF(BD$9="samtals",SUMIFS(Gögn!$I$2:$I$11876,Gögn!$F$2:$F$11876,$A14,Gögn!$B$2:$B$11876,BD$8),SUMIFS(Gögn!$I$2:$I$11876,Gögn!$F$2:$F$11876,$A14,Gögn!$B$2:$B$11876,BD$8,Gögn!$E$2:$E$11876,BD$9))/1000</f>
        <v>0</v>
      </c>
      <c r="BE14" s="22">
        <f>IF(BE$9="samtals",SUMIFS(Gögn!$I$2:$I$11876,Gögn!$F$2:$F$11876,$A14,Gögn!$B$2:$B$11876,BE$8),SUMIFS(Gögn!$I$2:$I$11876,Gögn!$F$2:$F$11876,$A14,Gögn!$B$2:$B$11876,BE$8,Gögn!$E$2:$E$11876,BE$9))/1000</f>
        <v>526552.59400000004</v>
      </c>
      <c r="BF14" s="22">
        <f>IF(BF$9="samtals",SUMIFS(Gögn!$I$2:$I$11876,Gögn!$F$2:$F$11876,$A14,Gögn!$B$2:$B$11876,BF$8),SUMIFS(Gögn!$I$2:$I$11876,Gögn!$F$2:$F$11876,$A14,Gögn!$B$2:$B$11876,BF$8,Gögn!$E$2:$E$11876,BF$9))/1000</f>
        <v>526552.59400000004</v>
      </c>
      <c r="BG14" s="22">
        <f>IF(BG$9="samtals",SUMIFS(Gögn!$I$2:$I$11876,Gögn!$F$2:$F$11876,$A14,Gögn!$B$2:$B$11876,BG$8),SUMIFS(Gögn!$I$2:$I$11876,Gögn!$F$2:$F$11876,$A14,Gögn!$B$2:$B$11876,BG$8,Gögn!$E$2:$E$11876,BG$9))/1000</f>
        <v>0</v>
      </c>
    </row>
    <row r="15" spans="1:59" s="48" customFormat="1" ht="15">
      <c r="A15" s="45" t="s">
        <v>465</v>
      </c>
      <c r="B15" s="45"/>
      <c r="C15" s="26" t="s">
        <v>278</v>
      </c>
      <c r="D15" s="46">
        <f>SUMIF($E$9:$BG$9,"Samtals",E15:BG15)</f>
        <v>297243101.55200005</v>
      </c>
      <c r="E15" s="46">
        <f t="shared" ref="E15" si="1">SUM(E11:E14)</f>
        <v>18896726.186999999</v>
      </c>
      <c r="F15" s="24">
        <f t="shared" ref="F15:BG15" si="2">SUM(F11:F14)</f>
        <v>7514499.6370000001</v>
      </c>
      <c r="G15" s="24">
        <f t="shared" si="2"/>
        <v>11382226.549999999</v>
      </c>
      <c r="H15" s="46">
        <f t="shared" si="2"/>
        <v>20047814.569000002</v>
      </c>
      <c r="I15" s="46">
        <f t="shared" si="2"/>
        <v>18615120.206999999</v>
      </c>
      <c r="J15" s="46">
        <f t="shared" si="2"/>
        <v>1432694.362</v>
      </c>
      <c r="K15" s="46">
        <f t="shared" si="2"/>
        <v>21028614.493999999</v>
      </c>
      <c r="L15" s="46">
        <f t="shared" si="2"/>
        <v>21028614.493999999</v>
      </c>
      <c r="M15" s="46">
        <f t="shared" si="2"/>
        <v>1486675</v>
      </c>
      <c r="N15" s="46">
        <f t="shared" si="2"/>
        <v>1486675</v>
      </c>
      <c r="O15" s="46">
        <f t="shared" si="2"/>
        <v>11889971.092</v>
      </c>
      <c r="P15" s="46">
        <f t="shared" si="2"/>
        <v>11722696.921</v>
      </c>
      <c r="Q15" s="46">
        <f t="shared" si="2"/>
        <v>167274.17099999997</v>
      </c>
      <c r="R15" s="46">
        <f t="shared" si="2"/>
        <v>23564020</v>
      </c>
      <c r="S15" s="46">
        <f t="shared" si="2"/>
        <v>7654493</v>
      </c>
      <c r="T15" s="46">
        <f t="shared" si="2"/>
        <v>15909527</v>
      </c>
      <c r="U15" s="46">
        <f t="shared" si="2"/>
        <v>36005093.178000003</v>
      </c>
      <c r="V15" s="46">
        <f t="shared" si="2"/>
        <v>35374717.286999993</v>
      </c>
      <c r="W15" s="46">
        <f t="shared" si="2"/>
        <v>630375.89100000006</v>
      </c>
      <c r="X15" s="46">
        <f t="shared" si="2"/>
        <v>13343524.015999999</v>
      </c>
      <c r="Y15" s="46">
        <f t="shared" si="2"/>
        <v>2557333.389</v>
      </c>
      <c r="Z15" s="46">
        <f t="shared" si="2"/>
        <v>10786190.627</v>
      </c>
      <c r="AA15" s="46">
        <f t="shared" si="2"/>
        <v>789676.00299999991</v>
      </c>
      <c r="AB15" s="46">
        <f t="shared" si="2"/>
        <v>789676.00299999991</v>
      </c>
      <c r="AC15" s="46">
        <f t="shared" si="2"/>
        <v>2152764</v>
      </c>
      <c r="AD15" s="46">
        <f t="shared" si="2"/>
        <v>2152764</v>
      </c>
      <c r="AE15" s="46">
        <f t="shared" si="2"/>
        <v>863516</v>
      </c>
      <c r="AF15" s="46">
        <f t="shared" si="2"/>
        <v>863516</v>
      </c>
      <c r="AG15" s="46">
        <f t="shared" si="2"/>
        <v>462863.24199999997</v>
      </c>
      <c r="AH15" s="46">
        <f t="shared" si="2"/>
        <v>462863.24199999997</v>
      </c>
      <c r="AI15" s="46">
        <f t="shared" si="2"/>
        <v>11013</v>
      </c>
      <c r="AJ15" s="46">
        <f t="shared" si="2"/>
        <v>11013</v>
      </c>
      <c r="AK15" s="46">
        <f t="shared" si="2"/>
        <v>2648388.3030000003</v>
      </c>
      <c r="AL15" s="46">
        <f t="shared" si="2"/>
        <v>2648388.3030000003</v>
      </c>
      <c r="AM15" s="46">
        <f t="shared" si="2"/>
        <v>76208187.459999993</v>
      </c>
      <c r="AN15" s="46">
        <f t="shared" si="2"/>
        <v>74512173.621999994</v>
      </c>
      <c r="AO15" s="46">
        <f t="shared" si="2"/>
        <v>1696013.8379999998</v>
      </c>
      <c r="AP15" s="46">
        <f t="shared" si="2"/>
        <v>388350.511</v>
      </c>
      <c r="AQ15" s="46">
        <f t="shared" si="2"/>
        <v>115591.319</v>
      </c>
      <c r="AR15" s="46">
        <f t="shared" si="2"/>
        <v>272759.19200000004</v>
      </c>
      <c r="AS15" s="46">
        <f t="shared" si="2"/>
        <v>38452450.527000003</v>
      </c>
      <c r="AT15" s="46">
        <f t="shared" si="2"/>
        <v>36128282.710999995</v>
      </c>
      <c r="AU15" s="46">
        <f t="shared" si="2"/>
        <v>2324167.8160000001</v>
      </c>
      <c r="AV15" s="46">
        <f t="shared" si="2"/>
        <v>2106939.7560000001</v>
      </c>
      <c r="AW15" s="46">
        <f t="shared" si="2"/>
        <v>2044797.591</v>
      </c>
      <c r="AX15" s="46">
        <f t="shared" si="2"/>
        <v>62142.165000000008</v>
      </c>
      <c r="AY15" s="46">
        <f t="shared" si="2"/>
        <v>6970772</v>
      </c>
      <c r="AZ15" s="46">
        <f t="shared" si="2"/>
        <v>4399808</v>
      </c>
      <c r="BA15" s="46">
        <f t="shared" si="2"/>
        <v>2570964</v>
      </c>
      <c r="BB15" s="46">
        <f t="shared" si="2"/>
        <v>5214839.2369999988</v>
      </c>
      <c r="BC15" s="46">
        <f t="shared" si="2"/>
        <v>4985194.2619999992</v>
      </c>
      <c r="BD15" s="46">
        <f t="shared" si="2"/>
        <v>229644.97500000001</v>
      </c>
      <c r="BE15" s="46">
        <f t="shared" si="2"/>
        <v>14710902.977</v>
      </c>
      <c r="BF15" s="46">
        <f t="shared" si="2"/>
        <v>14318593.463</v>
      </c>
      <c r="BG15" s="46">
        <f t="shared" si="2"/>
        <v>392309.51399999997</v>
      </c>
    </row>
    <row r="16" spans="1:59" ht="15">
      <c r="A16" s="5" t="s">
        <v>465</v>
      </c>
      <c r="B16" s="5"/>
      <c r="C16" s="25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</row>
    <row r="17" spans="1:59" ht="15.75">
      <c r="A17" s="5" t="s">
        <v>106</v>
      </c>
      <c r="B17" s="5"/>
      <c r="C17" s="27" t="s">
        <v>107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1:59" ht="15">
      <c r="A18" s="5" t="s">
        <v>159</v>
      </c>
      <c r="B18" s="5"/>
      <c r="C18" s="25" t="s">
        <v>160</v>
      </c>
      <c r="D18" s="22">
        <f t="shared" ref="D18:D22" si="3">SUMIF($E$9:$BG$9,"Samtals",E18:BG18)</f>
        <v>197740002.08399999</v>
      </c>
      <c r="E18" s="22">
        <f>IF(E$9="samtals",SUMIFS(Gögn!$I$2:$I$11876,Gögn!$F$2:$F$11876,$A18,Gögn!$B$2:$B$11876,E$8),SUMIFS(Gögn!$I$2:$I$11876,Gögn!$F$2:$F$11876,$A18,Gögn!$B$2:$B$11876,E$8,Gögn!$E$2:$E$11876,E$9))/1000</f>
        <v>7262715.8530000001</v>
      </c>
      <c r="F18" s="22">
        <f>IF(F$9="samtals",SUMIFS(Gögn!$I$2:$I$11876,Gögn!$F$2:$F$11876,$A18,Gögn!$B$2:$B$11876,F$8),SUMIFS(Gögn!$I$2:$I$11876,Gögn!$F$2:$F$11876,$A18,Gögn!$B$2:$B$11876,F$8,Gögn!$E$2:$E$11876,F$9))/1000</f>
        <v>3057046.932</v>
      </c>
      <c r="G18" s="22">
        <f>IF(G$9="samtals",SUMIFS(Gögn!$I$2:$I$11876,Gögn!$F$2:$F$11876,$A18,Gögn!$B$2:$B$11876,G$8),SUMIFS(Gögn!$I$2:$I$11876,Gögn!$F$2:$F$11876,$A18,Gögn!$B$2:$B$11876,G$8,Gögn!$E$2:$E$11876,G$9))/1000</f>
        <v>4205668.9210000001</v>
      </c>
      <c r="H18" s="22">
        <f>IF(H$9="samtals",SUMIFS(Gögn!$I$2:$I$11876,Gögn!$F$2:$F$11876,$A18,Gögn!$B$2:$B$11876,H$8),SUMIFS(Gögn!$I$2:$I$11876,Gögn!$F$2:$F$11876,$A18,Gögn!$B$2:$B$11876,H$8,Gögn!$E$2:$E$11876,H$9))/1000</f>
        <v>14643997.527000001</v>
      </c>
      <c r="I18" s="22">
        <f>IF(I$9="samtals",SUMIFS(Gögn!$I$2:$I$11876,Gögn!$F$2:$F$11876,$A18,Gögn!$B$2:$B$11876,I$8),SUMIFS(Gögn!$I$2:$I$11876,Gögn!$F$2:$F$11876,$A18,Gögn!$B$2:$B$11876,I$8,Gögn!$E$2:$E$11876,I$9))/1000</f>
        <v>14075814.005999999</v>
      </c>
      <c r="J18" s="22">
        <f>IF(J$9="samtals",SUMIFS(Gögn!$I$2:$I$11876,Gögn!$F$2:$F$11876,$A18,Gögn!$B$2:$B$11876,J$8),SUMIFS(Gögn!$I$2:$I$11876,Gögn!$F$2:$F$11876,$A18,Gögn!$B$2:$B$11876,J$8,Gögn!$E$2:$E$11876,J$9))/1000</f>
        <v>568183.52099999995</v>
      </c>
      <c r="K18" s="22">
        <f>IF(K$9="samtals",SUMIFS(Gögn!$I$2:$I$11876,Gögn!$F$2:$F$11876,$A18,Gögn!$B$2:$B$11876,K$8),SUMIFS(Gögn!$I$2:$I$11876,Gögn!$F$2:$F$11876,$A18,Gögn!$B$2:$B$11876,K$8,Gögn!$E$2:$E$11876,K$9))/1000</f>
        <v>8673408.7939999998</v>
      </c>
      <c r="L18" s="22">
        <f>IF(L$9="samtals",SUMIFS(Gögn!$I$2:$I$11876,Gögn!$F$2:$F$11876,$A18,Gögn!$B$2:$B$11876,L$8),SUMIFS(Gögn!$I$2:$I$11876,Gögn!$F$2:$F$11876,$A18,Gögn!$B$2:$B$11876,L$8,Gögn!$E$2:$E$11876,L$9))/1000</f>
        <v>8673408.7939999998</v>
      </c>
      <c r="M18" s="22">
        <f>IF(M$9="samtals",SUMIFS(Gögn!$I$2:$I$11876,Gögn!$F$2:$F$11876,$A18,Gögn!$B$2:$B$11876,M$8),SUMIFS(Gögn!$I$2:$I$11876,Gögn!$F$2:$F$11876,$A18,Gögn!$B$2:$B$11876,M$8,Gögn!$E$2:$E$11876,M$9))/1000</f>
        <v>1113313</v>
      </c>
      <c r="N18" s="22">
        <f>IF(N$9="samtals",SUMIFS(Gögn!$I$2:$I$11876,Gögn!$F$2:$F$11876,$A18,Gögn!$B$2:$B$11876,N$8),SUMIFS(Gögn!$I$2:$I$11876,Gögn!$F$2:$F$11876,$A18,Gögn!$B$2:$B$11876,N$8,Gögn!$E$2:$E$11876,N$9))/1000</f>
        <v>1113313</v>
      </c>
      <c r="O18" s="22">
        <f>IF(O$9="samtals",SUMIFS(Gögn!$I$2:$I$11876,Gögn!$F$2:$F$11876,$A18,Gögn!$B$2:$B$11876,O$8),SUMIFS(Gögn!$I$2:$I$11876,Gögn!$F$2:$F$11876,$A18,Gögn!$B$2:$B$11876,O$8,Gögn!$E$2:$E$11876,O$9))/1000</f>
        <v>5202365.34</v>
      </c>
      <c r="P18" s="22">
        <f>IF(P$9="samtals",SUMIFS(Gögn!$I$2:$I$11876,Gögn!$F$2:$F$11876,$A18,Gögn!$B$2:$B$11876,P$8),SUMIFS(Gögn!$I$2:$I$11876,Gögn!$F$2:$F$11876,$A18,Gögn!$B$2:$B$11876,P$8,Gögn!$E$2:$E$11876,P$9))/1000</f>
        <v>5180938.2869999995</v>
      </c>
      <c r="Q18" s="22">
        <f>IF(Q$9="samtals",SUMIFS(Gögn!$I$2:$I$11876,Gögn!$F$2:$F$11876,$A18,Gögn!$B$2:$B$11876,Q$8),SUMIFS(Gögn!$I$2:$I$11876,Gögn!$F$2:$F$11876,$A18,Gögn!$B$2:$B$11876,Q$8,Gögn!$E$2:$E$11876,Q$9))/1000</f>
        <v>21427.053</v>
      </c>
      <c r="R18" s="22">
        <f>IF(R$9="samtals",SUMIFS(Gögn!$I$2:$I$11876,Gögn!$F$2:$F$11876,$A18,Gögn!$B$2:$B$11876,R$8),SUMIFS(Gögn!$I$2:$I$11876,Gögn!$F$2:$F$11876,$A18,Gögn!$B$2:$B$11876,R$8,Gögn!$E$2:$E$11876,R$9))/1000</f>
        <v>5292570</v>
      </c>
      <c r="S18" s="22">
        <f>IF(S$9="samtals",SUMIFS(Gögn!$I$2:$I$11876,Gögn!$F$2:$F$11876,$A18,Gögn!$B$2:$B$11876,S$8),SUMIFS(Gögn!$I$2:$I$11876,Gögn!$F$2:$F$11876,$A18,Gögn!$B$2:$B$11876,S$8,Gögn!$E$2:$E$11876,S$9))/1000</f>
        <v>1254273</v>
      </c>
      <c r="T18" s="22">
        <f>IF(T$9="samtals",SUMIFS(Gögn!$I$2:$I$11876,Gögn!$F$2:$F$11876,$A18,Gögn!$B$2:$B$11876,T$8),SUMIFS(Gögn!$I$2:$I$11876,Gögn!$F$2:$F$11876,$A18,Gögn!$B$2:$B$11876,T$8,Gögn!$E$2:$E$11876,T$9))/1000</f>
        <v>4038297</v>
      </c>
      <c r="U18" s="22">
        <f>IF(U$9="samtals",SUMIFS(Gögn!$I$2:$I$11876,Gögn!$F$2:$F$11876,$A18,Gögn!$B$2:$B$11876,U$8),SUMIFS(Gögn!$I$2:$I$11876,Gögn!$F$2:$F$11876,$A18,Gögn!$B$2:$B$11876,U$8,Gögn!$E$2:$E$11876,U$9))/1000</f>
        <v>21004032.75</v>
      </c>
      <c r="V18" s="22">
        <f>IF(V$9="samtals",SUMIFS(Gögn!$I$2:$I$11876,Gögn!$F$2:$F$11876,$A18,Gögn!$B$2:$B$11876,V$8),SUMIFS(Gögn!$I$2:$I$11876,Gögn!$F$2:$F$11876,$A18,Gögn!$B$2:$B$11876,V$8,Gögn!$E$2:$E$11876,V$9))/1000</f>
        <v>20772915.594000001</v>
      </c>
      <c r="W18" s="22">
        <f>IF(W$9="samtals",SUMIFS(Gögn!$I$2:$I$11876,Gögn!$F$2:$F$11876,$A18,Gögn!$B$2:$B$11876,W$8),SUMIFS(Gögn!$I$2:$I$11876,Gögn!$F$2:$F$11876,$A18,Gögn!$B$2:$B$11876,W$8,Gögn!$E$2:$E$11876,W$9))/1000</f>
        <v>231117.15599999999</v>
      </c>
      <c r="X18" s="22">
        <f>IF(X$9="samtals",SUMIFS(Gögn!$I$2:$I$11876,Gögn!$F$2:$F$11876,$A18,Gögn!$B$2:$B$11876,X$8),SUMIFS(Gögn!$I$2:$I$11876,Gögn!$F$2:$F$11876,$A18,Gögn!$B$2:$B$11876,X$8,Gögn!$E$2:$E$11876,X$9))/1000</f>
        <v>2816549.3450000002</v>
      </c>
      <c r="Y18" s="22">
        <f>IF(Y$9="samtals",SUMIFS(Gögn!$I$2:$I$11876,Gögn!$F$2:$F$11876,$A18,Gögn!$B$2:$B$11876,Y$8),SUMIFS(Gögn!$I$2:$I$11876,Gögn!$F$2:$F$11876,$A18,Gögn!$B$2:$B$11876,Y$8,Gögn!$E$2:$E$11876,Y$9))/1000</f>
        <v>182749.84700000001</v>
      </c>
      <c r="Z18" s="22">
        <f>IF(Z$9="samtals",SUMIFS(Gögn!$I$2:$I$11876,Gögn!$F$2:$F$11876,$A18,Gögn!$B$2:$B$11876,Z$8),SUMIFS(Gögn!$I$2:$I$11876,Gögn!$F$2:$F$11876,$A18,Gögn!$B$2:$B$11876,Z$8,Gögn!$E$2:$E$11876,Z$9))/1000</f>
        <v>2633799.4980000001</v>
      </c>
      <c r="AA18" s="22">
        <f>IF(AA$9="samtals",SUMIFS(Gögn!$I$2:$I$11876,Gögn!$F$2:$F$11876,$A18,Gögn!$B$2:$B$11876,AA$8),SUMIFS(Gögn!$I$2:$I$11876,Gögn!$F$2:$F$11876,$A18,Gögn!$B$2:$B$11876,AA$8,Gögn!$E$2:$E$11876,AA$9))/1000</f>
        <v>1921473.1680000001</v>
      </c>
      <c r="AB18" s="22">
        <f>IF(AB$9="samtals",SUMIFS(Gögn!$I$2:$I$11876,Gögn!$F$2:$F$11876,$A18,Gögn!$B$2:$B$11876,AB$8),SUMIFS(Gögn!$I$2:$I$11876,Gögn!$F$2:$F$11876,$A18,Gögn!$B$2:$B$11876,AB$8,Gögn!$E$2:$E$11876,AB$9))/1000</f>
        <v>1921473.1680000001</v>
      </c>
      <c r="AC18" s="22">
        <f>IF(AC$9="samtals",SUMIFS(Gögn!$I$2:$I$11876,Gögn!$F$2:$F$11876,$A18,Gögn!$B$2:$B$11876,AC$8),SUMIFS(Gögn!$I$2:$I$11876,Gögn!$F$2:$F$11876,$A18,Gögn!$B$2:$B$11876,AC$8,Gögn!$E$2:$E$11876,AC$9))/1000</f>
        <v>3494641</v>
      </c>
      <c r="AD18" s="22">
        <f>IF(AD$9="samtals",SUMIFS(Gögn!$I$2:$I$11876,Gögn!$F$2:$F$11876,$A18,Gögn!$B$2:$B$11876,AD$8),SUMIFS(Gögn!$I$2:$I$11876,Gögn!$F$2:$F$11876,$A18,Gögn!$B$2:$B$11876,AD$8,Gögn!$E$2:$E$11876,AD$9))/1000</f>
        <v>3494641</v>
      </c>
      <c r="AE18" s="22">
        <f>IF(AE$9="samtals",SUMIFS(Gögn!$I$2:$I$11876,Gögn!$F$2:$F$11876,$A18,Gögn!$B$2:$B$11876,AE$8),SUMIFS(Gögn!$I$2:$I$11876,Gögn!$F$2:$F$11876,$A18,Gögn!$B$2:$B$11876,AE$8,Gögn!$E$2:$E$11876,AE$9))/1000</f>
        <v>386250</v>
      </c>
      <c r="AF18" s="22">
        <f>IF(AF$9="samtals",SUMIFS(Gögn!$I$2:$I$11876,Gögn!$F$2:$F$11876,$A18,Gögn!$B$2:$B$11876,AF$8),SUMIFS(Gögn!$I$2:$I$11876,Gögn!$F$2:$F$11876,$A18,Gögn!$B$2:$B$11876,AF$8,Gögn!$E$2:$E$11876,AF$9))/1000</f>
        <v>386250</v>
      </c>
      <c r="AG18" s="22">
        <f>IF(AG$9="samtals",SUMIFS(Gögn!$I$2:$I$11876,Gögn!$F$2:$F$11876,$A18,Gögn!$B$2:$B$11876,AG$8),SUMIFS(Gögn!$I$2:$I$11876,Gögn!$F$2:$F$11876,$A18,Gögn!$B$2:$B$11876,AG$8,Gögn!$E$2:$E$11876,AG$9))/1000</f>
        <v>1160288.0319999999</v>
      </c>
      <c r="AH18" s="22">
        <f>IF(AH$9="samtals",SUMIFS(Gögn!$I$2:$I$11876,Gögn!$F$2:$F$11876,$A18,Gögn!$B$2:$B$11876,AH$8),SUMIFS(Gögn!$I$2:$I$11876,Gögn!$F$2:$F$11876,$A18,Gögn!$B$2:$B$11876,AH$8,Gögn!$E$2:$E$11876,AH$9))/1000</f>
        <v>1160288.0319999999</v>
      </c>
      <c r="AI18" s="22">
        <f>IF(AI$9="samtals",SUMIFS(Gögn!$I$2:$I$11876,Gögn!$F$2:$F$11876,$A18,Gögn!$B$2:$B$11876,AI$8),SUMIFS(Gögn!$I$2:$I$11876,Gögn!$F$2:$F$11876,$A18,Gögn!$B$2:$B$11876,AI$8,Gögn!$E$2:$E$11876,AI$9))/1000</f>
        <v>1535577</v>
      </c>
      <c r="AJ18" s="22">
        <f>IF(AJ$9="samtals",SUMIFS(Gögn!$I$2:$I$11876,Gögn!$F$2:$F$11876,$A18,Gögn!$B$2:$B$11876,AJ$8),SUMIFS(Gögn!$I$2:$I$11876,Gögn!$F$2:$F$11876,$A18,Gögn!$B$2:$B$11876,AJ$8,Gögn!$E$2:$E$11876,AJ$9))/1000</f>
        <v>1535577</v>
      </c>
      <c r="AK18" s="22">
        <f>IF(AK$9="samtals",SUMIFS(Gögn!$I$2:$I$11876,Gögn!$F$2:$F$11876,$A18,Gögn!$B$2:$B$11876,AK$8),SUMIFS(Gögn!$I$2:$I$11876,Gögn!$F$2:$F$11876,$A18,Gögn!$B$2:$B$11876,AK$8,Gögn!$E$2:$E$11876,AK$9))/1000</f>
        <v>6195210.4280000003</v>
      </c>
      <c r="AL18" s="22">
        <f>IF(AL$9="samtals",SUMIFS(Gögn!$I$2:$I$11876,Gögn!$F$2:$F$11876,$A18,Gögn!$B$2:$B$11876,AL$8),SUMIFS(Gögn!$I$2:$I$11876,Gögn!$F$2:$F$11876,$A18,Gögn!$B$2:$B$11876,AL$8,Gögn!$E$2:$E$11876,AL$9))/1000</f>
        <v>6195210.4280000003</v>
      </c>
      <c r="AM18" s="22">
        <f>IF(AM$9="samtals",SUMIFS(Gögn!$I$2:$I$11876,Gögn!$F$2:$F$11876,$A18,Gögn!$B$2:$B$11876,AM$8),SUMIFS(Gögn!$I$2:$I$11876,Gögn!$F$2:$F$11876,$A18,Gögn!$B$2:$B$11876,AM$8,Gögn!$E$2:$E$11876,AM$9))/1000</f>
        <v>76059485.591999993</v>
      </c>
      <c r="AN18" s="22">
        <f>IF(AN$9="samtals",SUMIFS(Gögn!$I$2:$I$11876,Gögn!$F$2:$F$11876,$A18,Gögn!$B$2:$B$11876,AN$8),SUMIFS(Gögn!$I$2:$I$11876,Gögn!$F$2:$F$11876,$A18,Gögn!$B$2:$B$11876,AN$8,Gögn!$E$2:$E$11876,AN$9))/1000</f>
        <v>75421116.299999997</v>
      </c>
      <c r="AO18" s="22">
        <f>IF(AO$9="samtals",SUMIFS(Gögn!$I$2:$I$11876,Gögn!$F$2:$F$11876,$A18,Gögn!$B$2:$B$11876,AO$8),SUMIFS(Gögn!$I$2:$I$11876,Gögn!$F$2:$F$11876,$A18,Gögn!$B$2:$B$11876,AO$8,Gögn!$E$2:$E$11876,AO$9))/1000</f>
        <v>638369.29200000002</v>
      </c>
      <c r="AP18" s="22">
        <f>IF(AP$9="samtals",SUMIFS(Gögn!$I$2:$I$11876,Gögn!$F$2:$F$11876,$A18,Gögn!$B$2:$B$11876,AP$8),SUMIFS(Gögn!$I$2:$I$11876,Gögn!$F$2:$F$11876,$A18,Gögn!$B$2:$B$11876,AP$8,Gögn!$E$2:$E$11876,AP$9))/1000</f>
        <v>171768.217</v>
      </c>
      <c r="AQ18" s="22">
        <f>IF(AQ$9="samtals",SUMIFS(Gögn!$I$2:$I$11876,Gögn!$F$2:$F$11876,$A18,Gögn!$B$2:$B$11876,AQ$8),SUMIFS(Gögn!$I$2:$I$11876,Gögn!$F$2:$F$11876,$A18,Gögn!$B$2:$B$11876,AQ$8,Gögn!$E$2:$E$11876,AQ$9))/1000</f>
        <v>17930.159</v>
      </c>
      <c r="AR18" s="22">
        <f>IF(AR$9="samtals",SUMIFS(Gögn!$I$2:$I$11876,Gögn!$F$2:$F$11876,$A18,Gögn!$B$2:$B$11876,AR$8),SUMIFS(Gögn!$I$2:$I$11876,Gögn!$F$2:$F$11876,$A18,Gögn!$B$2:$B$11876,AR$8,Gögn!$E$2:$E$11876,AR$9))/1000</f>
        <v>153838.05799999999</v>
      </c>
      <c r="AS18" s="22">
        <f>IF(AS$9="samtals",SUMIFS(Gögn!$I$2:$I$11876,Gögn!$F$2:$F$11876,$A18,Gögn!$B$2:$B$11876,AS$8),SUMIFS(Gögn!$I$2:$I$11876,Gögn!$F$2:$F$11876,$A18,Gögn!$B$2:$B$11876,AS$8,Gögn!$E$2:$E$11876,AS$9))/1000</f>
        <v>22528404.335000001</v>
      </c>
      <c r="AT18" s="22">
        <f>IF(AT$9="samtals",SUMIFS(Gögn!$I$2:$I$11876,Gögn!$F$2:$F$11876,$A18,Gögn!$B$2:$B$11876,AT$8),SUMIFS(Gögn!$I$2:$I$11876,Gögn!$F$2:$F$11876,$A18,Gögn!$B$2:$B$11876,AT$8,Gögn!$E$2:$E$11876,AT$9))/1000</f>
        <v>21965137.184999999</v>
      </c>
      <c r="AU18" s="22">
        <f>IF(AU$9="samtals",SUMIFS(Gögn!$I$2:$I$11876,Gögn!$F$2:$F$11876,$A18,Gögn!$B$2:$B$11876,AU$8),SUMIFS(Gögn!$I$2:$I$11876,Gögn!$F$2:$F$11876,$A18,Gögn!$B$2:$B$11876,AU$8,Gögn!$E$2:$E$11876,AU$9))/1000</f>
        <v>563267.15</v>
      </c>
      <c r="AV18" s="22">
        <f>IF(AV$9="samtals",SUMIFS(Gögn!$I$2:$I$11876,Gögn!$F$2:$F$11876,$A18,Gögn!$B$2:$B$11876,AV$8),SUMIFS(Gögn!$I$2:$I$11876,Gögn!$F$2:$F$11876,$A18,Gögn!$B$2:$B$11876,AV$8,Gögn!$E$2:$E$11876,AV$9))/1000</f>
        <v>2230312.648</v>
      </c>
      <c r="AW18" s="22">
        <f>IF(AW$9="samtals",SUMIFS(Gögn!$I$2:$I$11876,Gögn!$F$2:$F$11876,$A18,Gögn!$B$2:$B$11876,AW$8),SUMIFS(Gögn!$I$2:$I$11876,Gögn!$F$2:$F$11876,$A18,Gögn!$B$2:$B$11876,AW$8,Gögn!$E$2:$E$11876,AW$9))/1000</f>
        <v>2198060.3990000002</v>
      </c>
      <c r="AX18" s="22">
        <f>IF(AX$9="samtals",SUMIFS(Gögn!$I$2:$I$11876,Gögn!$F$2:$F$11876,$A18,Gögn!$B$2:$B$11876,AX$8),SUMIFS(Gögn!$I$2:$I$11876,Gögn!$F$2:$F$11876,$A18,Gögn!$B$2:$B$11876,AX$8,Gögn!$E$2:$E$11876,AX$9))/1000</f>
        <v>32252.249</v>
      </c>
      <c r="AY18" s="22">
        <f>IF(AY$9="samtals",SUMIFS(Gögn!$I$2:$I$11876,Gögn!$F$2:$F$11876,$A18,Gögn!$B$2:$B$11876,AY$8),SUMIFS(Gögn!$I$2:$I$11876,Gögn!$F$2:$F$11876,$A18,Gögn!$B$2:$B$11876,AY$8,Gögn!$E$2:$E$11876,AY$9))/1000</f>
        <v>1697837</v>
      </c>
      <c r="AZ18" s="22">
        <f>IF(AZ$9="samtals",SUMIFS(Gögn!$I$2:$I$11876,Gögn!$F$2:$F$11876,$A18,Gögn!$B$2:$B$11876,AZ$8),SUMIFS(Gögn!$I$2:$I$11876,Gögn!$F$2:$F$11876,$A18,Gögn!$B$2:$B$11876,AZ$8,Gögn!$E$2:$E$11876,AZ$9))/1000</f>
        <v>1423151</v>
      </c>
      <c r="BA18" s="22">
        <f>IF(BA$9="samtals",SUMIFS(Gögn!$I$2:$I$11876,Gögn!$F$2:$F$11876,$A18,Gögn!$B$2:$B$11876,BA$8),SUMIFS(Gögn!$I$2:$I$11876,Gögn!$F$2:$F$11876,$A18,Gögn!$B$2:$B$11876,BA$8,Gögn!$E$2:$E$11876,BA$9))/1000</f>
        <v>274686</v>
      </c>
      <c r="BB18" s="22">
        <f>IF(BB$9="samtals",SUMIFS(Gögn!$I$2:$I$11876,Gögn!$F$2:$F$11876,$A18,Gögn!$B$2:$B$11876,BB$8),SUMIFS(Gögn!$I$2:$I$11876,Gögn!$F$2:$F$11876,$A18,Gögn!$B$2:$B$11876,BB$8,Gögn!$E$2:$E$11876,BB$9))/1000</f>
        <v>6145037.5080000004</v>
      </c>
      <c r="BC18" s="22">
        <f>IF(BC$9="samtals",SUMIFS(Gögn!$I$2:$I$11876,Gögn!$F$2:$F$11876,$A18,Gögn!$B$2:$B$11876,BC$8),SUMIFS(Gögn!$I$2:$I$11876,Gögn!$F$2:$F$11876,$A18,Gögn!$B$2:$B$11876,BC$8,Gögn!$E$2:$E$11876,BC$9))/1000</f>
        <v>6076487.6519999998</v>
      </c>
      <c r="BD18" s="22">
        <f>IF(BD$9="samtals",SUMIFS(Gögn!$I$2:$I$11876,Gögn!$F$2:$F$11876,$A18,Gögn!$B$2:$B$11876,BD$8),SUMIFS(Gögn!$I$2:$I$11876,Gögn!$F$2:$F$11876,$A18,Gögn!$B$2:$B$11876,BD$8,Gögn!$E$2:$E$11876,BD$9))/1000</f>
        <v>68549.856</v>
      </c>
      <c r="BE18" s="22">
        <f>IF(BE$9="samtals",SUMIFS(Gögn!$I$2:$I$11876,Gögn!$F$2:$F$11876,$A18,Gögn!$B$2:$B$11876,BE$8),SUMIFS(Gögn!$I$2:$I$11876,Gögn!$F$2:$F$11876,$A18,Gögn!$B$2:$B$11876,BE$8,Gögn!$E$2:$E$11876,BE$9))/1000</f>
        <v>8204764.5470000003</v>
      </c>
      <c r="BF18" s="22">
        <f>IF(BF$9="samtals",SUMIFS(Gögn!$I$2:$I$11876,Gögn!$F$2:$F$11876,$A18,Gögn!$B$2:$B$11876,BF$8),SUMIFS(Gögn!$I$2:$I$11876,Gögn!$F$2:$F$11876,$A18,Gögn!$B$2:$B$11876,BF$8,Gögn!$E$2:$E$11876,BF$9))/1000</f>
        <v>7912918.9110000003</v>
      </c>
      <c r="BG18" s="22">
        <f>IF(BG$9="samtals",SUMIFS(Gögn!$I$2:$I$11876,Gögn!$F$2:$F$11876,$A18,Gögn!$B$2:$B$11876,BG$8),SUMIFS(Gögn!$I$2:$I$11876,Gögn!$F$2:$F$11876,$A18,Gögn!$B$2:$B$11876,BG$8,Gögn!$E$2:$E$11876,BG$9))/1000</f>
        <v>291845.636</v>
      </c>
    </row>
    <row r="19" spans="1:59" ht="15">
      <c r="A19" s="5" t="s">
        <v>161</v>
      </c>
      <c r="B19" s="5"/>
      <c r="C19" s="23" t="s">
        <v>162</v>
      </c>
      <c r="D19" s="24">
        <f t="shared" si="3"/>
        <v>1445506.36</v>
      </c>
      <c r="E19" s="24">
        <f>IF(E$9="samtals",SUMIFS(Gögn!$I$2:$I$11876,Gögn!$F$2:$F$11876,$A19,Gögn!$B$2:$B$11876,E$8),SUMIFS(Gögn!$I$2:$I$11876,Gögn!$F$2:$F$11876,$A19,Gögn!$B$2:$B$11876,E$8,Gögn!$E$2:$E$11876,E$9))/1000</f>
        <v>91035.747000000003</v>
      </c>
      <c r="F19" s="24">
        <f>IF(F$9="samtals",SUMIFS(Gögn!$I$2:$I$11876,Gögn!$F$2:$F$11876,$A19,Gögn!$B$2:$B$11876,F$8),SUMIFS(Gögn!$I$2:$I$11876,Gögn!$F$2:$F$11876,$A19,Gögn!$B$2:$B$11876,F$8,Gögn!$E$2:$E$11876,F$9))/1000</f>
        <v>91035.747000000003</v>
      </c>
      <c r="G19" s="24">
        <f>IF(G$9="samtals",SUMIFS(Gögn!$I$2:$I$11876,Gögn!$F$2:$F$11876,$A19,Gögn!$B$2:$B$11876,G$8),SUMIFS(Gögn!$I$2:$I$11876,Gögn!$F$2:$F$11876,$A19,Gögn!$B$2:$B$11876,G$8,Gögn!$E$2:$E$11876,G$9))/1000</f>
        <v>0</v>
      </c>
      <c r="H19" s="24">
        <f>IF(H$9="samtals",SUMIFS(Gögn!$I$2:$I$11876,Gögn!$F$2:$F$11876,$A19,Gögn!$B$2:$B$11876,H$8),SUMIFS(Gögn!$I$2:$I$11876,Gögn!$F$2:$F$11876,$A19,Gögn!$B$2:$B$11876,H$8,Gögn!$E$2:$E$11876,H$9))/1000</f>
        <v>116679.439</v>
      </c>
      <c r="I19" s="24">
        <f>IF(I$9="samtals",SUMIFS(Gögn!$I$2:$I$11876,Gögn!$F$2:$F$11876,$A19,Gögn!$B$2:$B$11876,I$8),SUMIFS(Gögn!$I$2:$I$11876,Gögn!$F$2:$F$11876,$A19,Gögn!$B$2:$B$11876,I$8,Gögn!$E$2:$E$11876,I$9))/1000</f>
        <v>116679.439</v>
      </c>
      <c r="J19" s="24">
        <f>IF(J$9="samtals",SUMIFS(Gögn!$I$2:$I$11876,Gögn!$F$2:$F$11876,$A19,Gögn!$B$2:$B$11876,J$8),SUMIFS(Gögn!$I$2:$I$11876,Gögn!$F$2:$F$11876,$A19,Gögn!$B$2:$B$11876,J$8,Gögn!$E$2:$E$11876,J$9))/1000</f>
        <v>0</v>
      </c>
      <c r="K19" s="24">
        <f>IF(K$9="samtals",SUMIFS(Gögn!$I$2:$I$11876,Gögn!$F$2:$F$11876,$A19,Gögn!$B$2:$B$11876,K$8),SUMIFS(Gögn!$I$2:$I$11876,Gögn!$F$2:$F$11876,$A19,Gögn!$B$2:$B$11876,K$8,Gögn!$E$2:$E$11876,K$9))/1000</f>
        <v>116173.38099999999</v>
      </c>
      <c r="L19" s="24">
        <f>IF(L$9="samtals",SUMIFS(Gögn!$I$2:$I$11876,Gögn!$F$2:$F$11876,$A19,Gögn!$B$2:$B$11876,L$8),SUMIFS(Gögn!$I$2:$I$11876,Gögn!$F$2:$F$11876,$A19,Gögn!$B$2:$B$11876,L$8,Gögn!$E$2:$E$11876,L$9))/1000</f>
        <v>116173.38099999999</v>
      </c>
      <c r="M19" s="24">
        <f>IF(M$9="samtals",SUMIFS(Gögn!$I$2:$I$11876,Gögn!$F$2:$F$11876,$A19,Gögn!$B$2:$B$11876,M$8),SUMIFS(Gögn!$I$2:$I$11876,Gögn!$F$2:$F$11876,$A19,Gögn!$B$2:$B$11876,M$8,Gögn!$E$2:$E$11876,M$9))/1000</f>
        <v>8444</v>
      </c>
      <c r="N19" s="24">
        <f>IF(N$9="samtals",SUMIFS(Gögn!$I$2:$I$11876,Gögn!$F$2:$F$11876,$A19,Gögn!$B$2:$B$11876,N$8),SUMIFS(Gögn!$I$2:$I$11876,Gögn!$F$2:$F$11876,$A19,Gögn!$B$2:$B$11876,N$8,Gögn!$E$2:$E$11876,N$9))/1000</f>
        <v>8444</v>
      </c>
      <c r="O19" s="24">
        <f>IF(O$9="samtals",SUMIFS(Gögn!$I$2:$I$11876,Gögn!$F$2:$F$11876,$A19,Gögn!$B$2:$B$11876,O$8),SUMIFS(Gögn!$I$2:$I$11876,Gögn!$F$2:$F$11876,$A19,Gögn!$B$2:$B$11876,O$8,Gögn!$E$2:$E$11876,O$9))/1000</f>
        <v>65275.065999999999</v>
      </c>
      <c r="P19" s="24">
        <f>IF(P$9="samtals",SUMIFS(Gögn!$I$2:$I$11876,Gögn!$F$2:$F$11876,$A19,Gögn!$B$2:$B$11876,P$8),SUMIFS(Gögn!$I$2:$I$11876,Gögn!$F$2:$F$11876,$A19,Gögn!$B$2:$B$11876,P$8,Gögn!$E$2:$E$11876,P$9))/1000</f>
        <v>65275.065999999999</v>
      </c>
      <c r="Q19" s="24">
        <f>IF(Q$9="samtals",SUMIFS(Gögn!$I$2:$I$11876,Gögn!$F$2:$F$11876,$A19,Gögn!$B$2:$B$11876,Q$8),SUMIFS(Gögn!$I$2:$I$11876,Gögn!$F$2:$F$11876,$A19,Gögn!$B$2:$B$11876,Q$8,Gögn!$E$2:$E$11876,Q$9))/1000</f>
        <v>0</v>
      </c>
      <c r="R19" s="24">
        <f>IF(R$9="samtals",SUMIFS(Gögn!$I$2:$I$11876,Gögn!$F$2:$F$11876,$A19,Gögn!$B$2:$B$11876,R$8),SUMIFS(Gögn!$I$2:$I$11876,Gögn!$F$2:$F$11876,$A19,Gögn!$B$2:$B$11876,R$8,Gögn!$E$2:$E$11876,R$9))/1000</f>
        <v>125360</v>
      </c>
      <c r="S19" s="24">
        <f>IF(S$9="samtals",SUMIFS(Gögn!$I$2:$I$11876,Gögn!$F$2:$F$11876,$A19,Gögn!$B$2:$B$11876,S$8),SUMIFS(Gögn!$I$2:$I$11876,Gögn!$F$2:$F$11876,$A19,Gögn!$B$2:$B$11876,S$8,Gögn!$E$2:$E$11876,S$9))/1000</f>
        <v>125360</v>
      </c>
      <c r="T19" s="24">
        <f>IF(T$9="samtals",SUMIFS(Gögn!$I$2:$I$11876,Gögn!$F$2:$F$11876,$A19,Gögn!$B$2:$B$11876,T$8),SUMIFS(Gögn!$I$2:$I$11876,Gögn!$F$2:$F$11876,$A19,Gögn!$B$2:$B$11876,T$8,Gögn!$E$2:$E$11876,T$9))/1000</f>
        <v>0</v>
      </c>
      <c r="U19" s="24">
        <f>IF(U$9="samtals",SUMIFS(Gögn!$I$2:$I$11876,Gögn!$F$2:$F$11876,$A19,Gögn!$B$2:$B$11876,U$8),SUMIFS(Gögn!$I$2:$I$11876,Gögn!$F$2:$F$11876,$A19,Gögn!$B$2:$B$11876,U$8,Gögn!$E$2:$E$11876,U$9))/1000</f>
        <v>199883.36900000001</v>
      </c>
      <c r="V19" s="24">
        <f>IF(V$9="samtals",SUMIFS(Gögn!$I$2:$I$11876,Gögn!$F$2:$F$11876,$A19,Gögn!$B$2:$B$11876,V$8),SUMIFS(Gögn!$I$2:$I$11876,Gögn!$F$2:$F$11876,$A19,Gögn!$B$2:$B$11876,V$8,Gögn!$E$2:$E$11876,V$9))/1000</f>
        <v>199883.36900000001</v>
      </c>
      <c r="W19" s="24">
        <f>IF(W$9="samtals",SUMIFS(Gögn!$I$2:$I$11876,Gögn!$F$2:$F$11876,$A19,Gögn!$B$2:$B$11876,W$8),SUMIFS(Gögn!$I$2:$I$11876,Gögn!$F$2:$F$11876,$A19,Gögn!$B$2:$B$11876,W$8,Gögn!$E$2:$E$11876,W$9))/1000</f>
        <v>0</v>
      </c>
      <c r="X19" s="24">
        <f>IF(X$9="samtals",SUMIFS(Gögn!$I$2:$I$11876,Gögn!$F$2:$F$11876,$A19,Gögn!$B$2:$B$11876,X$8),SUMIFS(Gögn!$I$2:$I$11876,Gögn!$F$2:$F$11876,$A19,Gögn!$B$2:$B$11876,X$8,Gögn!$E$2:$E$11876,X$9))/1000</f>
        <v>32101.769</v>
      </c>
      <c r="Y19" s="24">
        <f>IF(Y$9="samtals",SUMIFS(Gögn!$I$2:$I$11876,Gögn!$F$2:$F$11876,$A19,Gögn!$B$2:$B$11876,Y$8),SUMIFS(Gögn!$I$2:$I$11876,Gögn!$F$2:$F$11876,$A19,Gögn!$B$2:$B$11876,Y$8,Gögn!$E$2:$E$11876,Y$9))/1000</f>
        <v>32101.769</v>
      </c>
      <c r="Z19" s="24">
        <f>IF(Z$9="samtals",SUMIFS(Gögn!$I$2:$I$11876,Gögn!$F$2:$F$11876,$A19,Gögn!$B$2:$B$11876,Z$8),SUMIFS(Gögn!$I$2:$I$11876,Gögn!$F$2:$F$11876,$A19,Gögn!$B$2:$B$11876,Z$8,Gögn!$E$2:$E$11876,Z$9))/1000</f>
        <v>0</v>
      </c>
      <c r="AA19" s="24">
        <f>IF(AA$9="samtals",SUMIFS(Gögn!$I$2:$I$11876,Gögn!$F$2:$F$11876,$A19,Gögn!$B$2:$B$11876,AA$8),SUMIFS(Gögn!$I$2:$I$11876,Gögn!$F$2:$F$11876,$A19,Gögn!$B$2:$B$11876,AA$8,Gögn!$E$2:$E$11876,AA$9))/1000</f>
        <v>5748.7030000000004</v>
      </c>
      <c r="AB19" s="24">
        <f>IF(AB$9="samtals",SUMIFS(Gögn!$I$2:$I$11876,Gögn!$F$2:$F$11876,$A19,Gögn!$B$2:$B$11876,AB$8),SUMIFS(Gögn!$I$2:$I$11876,Gögn!$F$2:$F$11876,$A19,Gögn!$B$2:$B$11876,AB$8,Gögn!$E$2:$E$11876,AB$9))/1000</f>
        <v>5748.7030000000004</v>
      </c>
      <c r="AC19" s="24">
        <f>IF(AC$9="samtals",SUMIFS(Gögn!$I$2:$I$11876,Gögn!$F$2:$F$11876,$A19,Gögn!$B$2:$B$11876,AC$8),SUMIFS(Gögn!$I$2:$I$11876,Gögn!$F$2:$F$11876,$A19,Gögn!$B$2:$B$11876,AC$8,Gögn!$E$2:$E$11876,AC$9))/1000</f>
        <v>19873</v>
      </c>
      <c r="AD19" s="24">
        <f>IF(AD$9="samtals",SUMIFS(Gögn!$I$2:$I$11876,Gögn!$F$2:$F$11876,$A19,Gögn!$B$2:$B$11876,AD$8),SUMIFS(Gögn!$I$2:$I$11876,Gögn!$F$2:$F$11876,$A19,Gögn!$B$2:$B$11876,AD$8,Gögn!$E$2:$E$11876,AD$9))/1000</f>
        <v>19873</v>
      </c>
      <c r="AE19" s="24">
        <f>IF(AE$9="samtals",SUMIFS(Gögn!$I$2:$I$11876,Gögn!$F$2:$F$11876,$A19,Gögn!$B$2:$B$11876,AE$8),SUMIFS(Gögn!$I$2:$I$11876,Gögn!$F$2:$F$11876,$A19,Gögn!$B$2:$B$11876,AE$8,Gögn!$E$2:$E$11876,AE$9))/1000</f>
        <v>4930</v>
      </c>
      <c r="AF19" s="24">
        <f>IF(AF$9="samtals",SUMIFS(Gögn!$I$2:$I$11876,Gögn!$F$2:$F$11876,$A19,Gögn!$B$2:$B$11876,AF$8),SUMIFS(Gögn!$I$2:$I$11876,Gögn!$F$2:$F$11876,$A19,Gögn!$B$2:$B$11876,AF$8,Gögn!$E$2:$E$11876,AF$9))/1000</f>
        <v>4930</v>
      </c>
      <c r="AG19" s="24">
        <f>IF(AG$9="samtals",SUMIFS(Gögn!$I$2:$I$11876,Gögn!$F$2:$F$11876,$A19,Gögn!$B$2:$B$11876,AG$8),SUMIFS(Gögn!$I$2:$I$11876,Gögn!$F$2:$F$11876,$A19,Gögn!$B$2:$B$11876,AG$8,Gögn!$E$2:$E$11876,AG$9))/1000</f>
        <v>390.19200000000001</v>
      </c>
      <c r="AH19" s="24">
        <f>IF(AH$9="samtals",SUMIFS(Gögn!$I$2:$I$11876,Gögn!$F$2:$F$11876,$A19,Gögn!$B$2:$B$11876,AH$8),SUMIFS(Gögn!$I$2:$I$11876,Gögn!$F$2:$F$11876,$A19,Gögn!$B$2:$B$11876,AH$8,Gögn!$E$2:$E$11876,AH$9))/1000</f>
        <v>390.19200000000001</v>
      </c>
      <c r="AI19" s="24">
        <f>IF(AI$9="samtals",SUMIFS(Gögn!$I$2:$I$11876,Gögn!$F$2:$F$11876,$A19,Gögn!$B$2:$B$11876,AI$8),SUMIFS(Gögn!$I$2:$I$11876,Gögn!$F$2:$F$11876,$A19,Gögn!$B$2:$B$11876,AI$8,Gögn!$E$2:$E$11876,AI$9))/1000</f>
        <v>47</v>
      </c>
      <c r="AJ19" s="24">
        <f>IF(AJ$9="samtals",SUMIFS(Gögn!$I$2:$I$11876,Gögn!$F$2:$F$11876,$A19,Gögn!$B$2:$B$11876,AJ$8),SUMIFS(Gögn!$I$2:$I$11876,Gögn!$F$2:$F$11876,$A19,Gögn!$B$2:$B$11876,AJ$8,Gögn!$E$2:$E$11876,AJ$9))/1000</f>
        <v>47</v>
      </c>
      <c r="AK19" s="24">
        <f>IF(AK$9="samtals",SUMIFS(Gögn!$I$2:$I$11876,Gögn!$F$2:$F$11876,$A19,Gögn!$B$2:$B$11876,AK$8),SUMIFS(Gögn!$I$2:$I$11876,Gögn!$F$2:$F$11876,$A19,Gögn!$B$2:$B$11876,AK$8,Gögn!$E$2:$E$11876,AK$9))/1000</f>
        <v>1904.6869999999999</v>
      </c>
      <c r="AL19" s="24">
        <f>IF(AL$9="samtals",SUMIFS(Gögn!$I$2:$I$11876,Gögn!$F$2:$F$11876,$A19,Gögn!$B$2:$B$11876,AL$8),SUMIFS(Gögn!$I$2:$I$11876,Gögn!$F$2:$F$11876,$A19,Gögn!$B$2:$B$11876,AL$8,Gögn!$E$2:$E$11876,AL$9))/1000</f>
        <v>1904.6869999999999</v>
      </c>
      <c r="AM19" s="24">
        <f>IF(AM$9="samtals",SUMIFS(Gögn!$I$2:$I$11876,Gögn!$F$2:$F$11876,$A19,Gögn!$B$2:$B$11876,AM$8),SUMIFS(Gögn!$I$2:$I$11876,Gögn!$F$2:$F$11876,$A19,Gögn!$B$2:$B$11876,AM$8,Gögn!$E$2:$E$11876,AM$9))/1000</f>
        <v>255209.14499999999</v>
      </c>
      <c r="AN19" s="24">
        <f>IF(AN$9="samtals",SUMIFS(Gögn!$I$2:$I$11876,Gögn!$F$2:$F$11876,$A19,Gögn!$B$2:$B$11876,AN$8),SUMIFS(Gögn!$I$2:$I$11876,Gögn!$F$2:$F$11876,$A19,Gögn!$B$2:$B$11876,AN$8,Gögn!$E$2:$E$11876,AN$9))/1000</f>
        <v>255209.14499999999</v>
      </c>
      <c r="AO19" s="24">
        <f>IF(AO$9="samtals",SUMIFS(Gögn!$I$2:$I$11876,Gögn!$F$2:$F$11876,$A19,Gögn!$B$2:$B$11876,AO$8),SUMIFS(Gögn!$I$2:$I$11876,Gögn!$F$2:$F$11876,$A19,Gögn!$B$2:$B$11876,AO$8,Gögn!$E$2:$E$11876,AO$9))/1000</f>
        <v>0</v>
      </c>
      <c r="AP19" s="24">
        <f>IF(AP$9="samtals",SUMIFS(Gögn!$I$2:$I$11876,Gögn!$F$2:$F$11876,$A19,Gögn!$B$2:$B$11876,AP$8),SUMIFS(Gögn!$I$2:$I$11876,Gögn!$F$2:$F$11876,$A19,Gögn!$B$2:$B$11876,AP$8,Gögn!$E$2:$E$11876,AP$9))/1000</f>
        <v>2083.2939999999999</v>
      </c>
      <c r="AQ19" s="24">
        <f>IF(AQ$9="samtals",SUMIFS(Gögn!$I$2:$I$11876,Gögn!$F$2:$F$11876,$A19,Gögn!$B$2:$B$11876,AQ$8),SUMIFS(Gögn!$I$2:$I$11876,Gögn!$F$2:$F$11876,$A19,Gögn!$B$2:$B$11876,AQ$8,Gögn!$E$2:$E$11876,AQ$9))/1000</f>
        <v>2083.2939999999999</v>
      </c>
      <c r="AR19" s="24">
        <f>IF(AR$9="samtals",SUMIFS(Gögn!$I$2:$I$11876,Gögn!$F$2:$F$11876,$A19,Gögn!$B$2:$B$11876,AR$8),SUMIFS(Gögn!$I$2:$I$11876,Gögn!$F$2:$F$11876,$A19,Gögn!$B$2:$B$11876,AR$8,Gögn!$E$2:$E$11876,AR$9))/1000</f>
        <v>0</v>
      </c>
      <c r="AS19" s="24">
        <f>IF(AS$9="samtals",SUMIFS(Gögn!$I$2:$I$11876,Gögn!$F$2:$F$11876,$A19,Gögn!$B$2:$B$11876,AS$8),SUMIFS(Gögn!$I$2:$I$11876,Gögn!$F$2:$F$11876,$A19,Gögn!$B$2:$B$11876,AS$8,Gögn!$E$2:$E$11876,AS$9))/1000</f>
        <v>226900.87599999999</v>
      </c>
      <c r="AT19" s="24">
        <f>IF(AT$9="samtals",SUMIFS(Gögn!$I$2:$I$11876,Gögn!$F$2:$F$11876,$A19,Gögn!$B$2:$B$11876,AT$8),SUMIFS(Gögn!$I$2:$I$11876,Gögn!$F$2:$F$11876,$A19,Gögn!$B$2:$B$11876,AT$8,Gögn!$E$2:$E$11876,AT$9))/1000</f>
        <v>226900.87599999999</v>
      </c>
      <c r="AU19" s="24">
        <f>IF(AU$9="samtals",SUMIFS(Gögn!$I$2:$I$11876,Gögn!$F$2:$F$11876,$A19,Gögn!$B$2:$B$11876,AU$8),SUMIFS(Gögn!$I$2:$I$11876,Gögn!$F$2:$F$11876,$A19,Gögn!$B$2:$B$11876,AU$8,Gögn!$E$2:$E$11876,AU$9))/1000</f>
        <v>0</v>
      </c>
      <c r="AV19" s="24">
        <f>IF(AV$9="samtals",SUMIFS(Gögn!$I$2:$I$11876,Gögn!$F$2:$F$11876,$A19,Gögn!$B$2:$B$11876,AV$8),SUMIFS(Gögn!$I$2:$I$11876,Gögn!$F$2:$F$11876,$A19,Gögn!$B$2:$B$11876,AV$8,Gögn!$E$2:$E$11876,AV$9))/1000</f>
        <v>12986.617</v>
      </c>
      <c r="AW19" s="24">
        <f>IF(AW$9="samtals",SUMIFS(Gögn!$I$2:$I$11876,Gögn!$F$2:$F$11876,$A19,Gögn!$B$2:$B$11876,AW$8),SUMIFS(Gögn!$I$2:$I$11876,Gögn!$F$2:$F$11876,$A19,Gögn!$B$2:$B$11876,AW$8,Gögn!$E$2:$E$11876,AW$9))/1000</f>
        <v>12986.617</v>
      </c>
      <c r="AX19" s="24">
        <f>IF(AX$9="samtals",SUMIFS(Gögn!$I$2:$I$11876,Gögn!$F$2:$F$11876,$A19,Gögn!$B$2:$B$11876,AX$8),SUMIFS(Gögn!$I$2:$I$11876,Gögn!$F$2:$F$11876,$A19,Gögn!$B$2:$B$11876,AX$8,Gögn!$E$2:$E$11876,AX$9))/1000</f>
        <v>0</v>
      </c>
      <c r="AY19" s="24">
        <f>IF(AY$9="samtals",SUMIFS(Gögn!$I$2:$I$11876,Gögn!$F$2:$F$11876,$A19,Gögn!$B$2:$B$11876,AY$8),SUMIFS(Gögn!$I$2:$I$11876,Gögn!$F$2:$F$11876,$A19,Gögn!$B$2:$B$11876,AY$8,Gögn!$E$2:$E$11876,AY$9))/1000</f>
        <v>41812</v>
      </c>
      <c r="AZ19" s="24">
        <f>IF(AZ$9="samtals",SUMIFS(Gögn!$I$2:$I$11876,Gögn!$F$2:$F$11876,$A19,Gögn!$B$2:$B$11876,AZ$8),SUMIFS(Gögn!$I$2:$I$11876,Gögn!$F$2:$F$11876,$A19,Gögn!$B$2:$B$11876,AZ$8,Gögn!$E$2:$E$11876,AZ$9))/1000</f>
        <v>41812</v>
      </c>
      <c r="BA19" s="24">
        <f>IF(BA$9="samtals",SUMIFS(Gögn!$I$2:$I$11876,Gögn!$F$2:$F$11876,$A19,Gögn!$B$2:$B$11876,BA$8),SUMIFS(Gögn!$I$2:$I$11876,Gögn!$F$2:$F$11876,$A19,Gögn!$B$2:$B$11876,BA$8,Gögn!$E$2:$E$11876,BA$9))/1000</f>
        <v>0</v>
      </c>
      <c r="BB19" s="24">
        <f>IF(BB$9="samtals",SUMIFS(Gögn!$I$2:$I$11876,Gögn!$F$2:$F$11876,$A19,Gögn!$B$2:$B$11876,BB$8),SUMIFS(Gögn!$I$2:$I$11876,Gögn!$F$2:$F$11876,$A19,Gögn!$B$2:$B$11876,BB$8,Gögn!$E$2:$E$11876,BB$9))/1000</f>
        <v>32865.5</v>
      </c>
      <c r="BC19" s="24">
        <f>IF(BC$9="samtals",SUMIFS(Gögn!$I$2:$I$11876,Gögn!$F$2:$F$11876,$A19,Gögn!$B$2:$B$11876,BC$8),SUMIFS(Gögn!$I$2:$I$11876,Gögn!$F$2:$F$11876,$A19,Gögn!$B$2:$B$11876,BC$8,Gögn!$E$2:$E$11876,BC$9))/1000</f>
        <v>32865.5</v>
      </c>
      <c r="BD19" s="24">
        <f>IF(BD$9="samtals",SUMIFS(Gögn!$I$2:$I$11876,Gögn!$F$2:$F$11876,$A19,Gögn!$B$2:$B$11876,BD$8),SUMIFS(Gögn!$I$2:$I$11876,Gögn!$F$2:$F$11876,$A19,Gögn!$B$2:$B$11876,BD$8,Gögn!$E$2:$E$11876,BD$9))/1000</f>
        <v>0</v>
      </c>
      <c r="BE19" s="24">
        <f>IF(BE$9="samtals",SUMIFS(Gögn!$I$2:$I$11876,Gögn!$F$2:$F$11876,$A19,Gögn!$B$2:$B$11876,BE$8),SUMIFS(Gögn!$I$2:$I$11876,Gögn!$F$2:$F$11876,$A19,Gögn!$B$2:$B$11876,BE$8,Gögn!$E$2:$E$11876,BE$9))/1000</f>
        <v>85802.574999999997</v>
      </c>
      <c r="BF19" s="24">
        <f>IF(BF$9="samtals",SUMIFS(Gögn!$I$2:$I$11876,Gögn!$F$2:$F$11876,$A19,Gögn!$B$2:$B$11876,BF$8),SUMIFS(Gögn!$I$2:$I$11876,Gögn!$F$2:$F$11876,$A19,Gögn!$B$2:$B$11876,BF$8,Gögn!$E$2:$E$11876,BF$9))/1000</f>
        <v>85802.574999999997</v>
      </c>
      <c r="BG19" s="24">
        <f>IF(BG$9="samtals",SUMIFS(Gögn!$I$2:$I$11876,Gögn!$F$2:$F$11876,$A19,Gögn!$B$2:$B$11876,BG$8),SUMIFS(Gögn!$I$2:$I$11876,Gögn!$F$2:$F$11876,$A19,Gögn!$B$2:$B$11876,BG$8,Gögn!$E$2:$E$11876,BG$9))/1000</f>
        <v>0</v>
      </c>
    </row>
    <row r="20" spans="1:59" ht="15">
      <c r="A20" s="5" t="s">
        <v>163</v>
      </c>
      <c r="B20" s="5"/>
      <c r="C20" s="25" t="s">
        <v>164</v>
      </c>
      <c r="D20" s="22">
        <f t="shared" si="3"/>
        <v>98233.001999999993</v>
      </c>
      <c r="E20" s="22">
        <f>IF(E$9="samtals",SUMIFS(Gögn!$I$2:$I$11876,Gögn!$F$2:$F$11876,$A20,Gögn!$B$2:$B$11876,E$8),SUMIFS(Gögn!$I$2:$I$11876,Gögn!$F$2:$F$11876,$A20,Gögn!$B$2:$B$11876,E$8,Gögn!$E$2:$E$11876,E$9))/1000</f>
        <v>2947.9340000000002</v>
      </c>
      <c r="F20" s="22">
        <f>IF(F$9="samtals",SUMIFS(Gögn!$I$2:$I$11876,Gögn!$F$2:$F$11876,$A20,Gögn!$B$2:$B$11876,F$8),SUMIFS(Gögn!$I$2:$I$11876,Gögn!$F$2:$F$11876,$A20,Gögn!$B$2:$B$11876,F$8,Gögn!$E$2:$E$11876,F$9))/1000</f>
        <v>2947.9340000000002</v>
      </c>
      <c r="G20" s="22">
        <f>IF(G$9="samtals",SUMIFS(Gögn!$I$2:$I$11876,Gögn!$F$2:$F$11876,$A20,Gögn!$B$2:$B$11876,G$8),SUMIFS(Gögn!$I$2:$I$11876,Gögn!$F$2:$F$11876,$A20,Gögn!$B$2:$B$11876,G$8,Gögn!$E$2:$E$11876,G$9))/1000</f>
        <v>0</v>
      </c>
      <c r="H20" s="22">
        <f>IF(H$9="samtals",SUMIFS(Gögn!$I$2:$I$11876,Gögn!$F$2:$F$11876,$A20,Gögn!$B$2:$B$11876,H$8),SUMIFS(Gögn!$I$2:$I$11876,Gögn!$F$2:$F$11876,$A20,Gögn!$B$2:$B$11876,H$8,Gögn!$E$2:$E$11876,H$9))/1000</f>
        <v>5810.3329999999996</v>
      </c>
      <c r="I20" s="22">
        <f>IF(I$9="samtals",SUMIFS(Gögn!$I$2:$I$11876,Gögn!$F$2:$F$11876,$A20,Gögn!$B$2:$B$11876,I$8),SUMIFS(Gögn!$I$2:$I$11876,Gögn!$F$2:$F$11876,$A20,Gögn!$B$2:$B$11876,I$8,Gögn!$E$2:$E$11876,I$9))/1000</f>
        <v>5810.3329999999996</v>
      </c>
      <c r="J20" s="22">
        <f>IF(J$9="samtals",SUMIFS(Gögn!$I$2:$I$11876,Gögn!$F$2:$F$11876,$A20,Gögn!$B$2:$B$11876,J$8),SUMIFS(Gögn!$I$2:$I$11876,Gögn!$F$2:$F$11876,$A20,Gögn!$B$2:$B$11876,J$8,Gögn!$E$2:$E$11876,J$9))/1000</f>
        <v>0</v>
      </c>
      <c r="K20" s="22">
        <f>IF(K$9="samtals",SUMIFS(Gögn!$I$2:$I$11876,Gögn!$F$2:$F$11876,$A20,Gögn!$B$2:$B$11876,K$8),SUMIFS(Gögn!$I$2:$I$11876,Gögn!$F$2:$F$11876,$A20,Gögn!$B$2:$B$11876,K$8,Gögn!$E$2:$E$11876,K$9))/1000</f>
        <v>8495.31</v>
      </c>
      <c r="L20" s="22">
        <f>IF(L$9="samtals",SUMIFS(Gögn!$I$2:$I$11876,Gögn!$F$2:$F$11876,$A20,Gögn!$B$2:$B$11876,L$8),SUMIFS(Gögn!$I$2:$I$11876,Gögn!$F$2:$F$11876,$A20,Gögn!$B$2:$B$11876,L$8,Gögn!$E$2:$E$11876,L$9))/1000</f>
        <v>8495.31</v>
      </c>
      <c r="M20" s="22">
        <f>IF(M$9="samtals",SUMIFS(Gögn!$I$2:$I$11876,Gögn!$F$2:$F$11876,$A20,Gögn!$B$2:$B$11876,M$8),SUMIFS(Gögn!$I$2:$I$11876,Gögn!$F$2:$F$11876,$A20,Gögn!$B$2:$B$11876,M$8,Gögn!$E$2:$E$11876,M$9))/1000</f>
        <v>186</v>
      </c>
      <c r="N20" s="22">
        <f>IF(N$9="samtals",SUMIFS(Gögn!$I$2:$I$11876,Gögn!$F$2:$F$11876,$A20,Gögn!$B$2:$B$11876,N$8),SUMIFS(Gögn!$I$2:$I$11876,Gögn!$F$2:$F$11876,$A20,Gögn!$B$2:$B$11876,N$8,Gögn!$E$2:$E$11876,N$9))/1000</f>
        <v>186</v>
      </c>
      <c r="O20" s="22">
        <f>IF(O$9="samtals",SUMIFS(Gögn!$I$2:$I$11876,Gögn!$F$2:$F$11876,$A20,Gögn!$B$2:$B$11876,O$8),SUMIFS(Gögn!$I$2:$I$11876,Gögn!$F$2:$F$11876,$A20,Gögn!$B$2:$B$11876,O$8,Gögn!$E$2:$E$11876,O$9))/1000</f>
        <v>12087.937</v>
      </c>
      <c r="P20" s="22">
        <f>IF(P$9="samtals",SUMIFS(Gögn!$I$2:$I$11876,Gögn!$F$2:$F$11876,$A20,Gögn!$B$2:$B$11876,P$8),SUMIFS(Gögn!$I$2:$I$11876,Gögn!$F$2:$F$11876,$A20,Gögn!$B$2:$B$11876,P$8,Gögn!$E$2:$E$11876,P$9))/1000</f>
        <v>12087.937</v>
      </c>
      <c r="Q20" s="22">
        <f>IF(Q$9="samtals",SUMIFS(Gögn!$I$2:$I$11876,Gögn!$F$2:$F$11876,$A20,Gögn!$B$2:$B$11876,Q$8),SUMIFS(Gögn!$I$2:$I$11876,Gögn!$F$2:$F$11876,$A20,Gögn!$B$2:$B$11876,Q$8,Gögn!$E$2:$E$11876,Q$9))/1000</f>
        <v>0</v>
      </c>
      <c r="R20" s="22">
        <f>IF(R$9="samtals",SUMIFS(Gögn!$I$2:$I$11876,Gögn!$F$2:$F$11876,$A20,Gögn!$B$2:$B$11876,R$8),SUMIFS(Gögn!$I$2:$I$11876,Gögn!$F$2:$F$11876,$A20,Gögn!$B$2:$B$11876,R$8,Gögn!$E$2:$E$11876,R$9))/1000</f>
        <v>8722</v>
      </c>
      <c r="S20" s="22">
        <f>IF(S$9="samtals",SUMIFS(Gögn!$I$2:$I$11876,Gögn!$F$2:$F$11876,$A20,Gögn!$B$2:$B$11876,S$8),SUMIFS(Gögn!$I$2:$I$11876,Gögn!$F$2:$F$11876,$A20,Gögn!$B$2:$B$11876,S$8,Gögn!$E$2:$E$11876,S$9))/1000</f>
        <v>8722</v>
      </c>
      <c r="T20" s="22">
        <f>IF(T$9="samtals",SUMIFS(Gögn!$I$2:$I$11876,Gögn!$F$2:$F$11876,$A20,Gögn!$B$2:$B$11876,T$8),SUMIFS(Gögn!$I$2:$I$11876,Gögn!$F$2:$F$11876,$A20,Gögn!$B$2:$B$11876,T$8,Gögn!$E$2:$E$11876,T$9))/1000</f>
        <v>0</v>
      </c>
      <c r="U20" s="22">
        <f>IF(U$9="samtals",SUMIFS(Gögn!$I$2:$I$11876,Gögn!$F$2:$F$11876,$A20,Gögn!$B$2:$B$11876,U$8),SUMIFS(Gögn!$I$2:$I$11876,Gögn!$F$2:$F$11876,$A20,Gögn!$B$2:$B$11876,U$8,Gögn!$E$2:$E$11876,U$9))/1000</f>
        <v>13143.433000000001</v>
      </c>
      <c r="V20" s="22">
        <f>IF(V$9="samtals",SUMIFS(Gögn!$I$2:$I$11876,Gögn!$F$2:$F$11876,$A20,Gögn!$B$2:$B$11876,V$8),SUMIFS(Gögn!$I$2:$I$11876,Gögn!$F$2:$F$11876,$A20,Gögn!$B$2:$B$11876,V$8,Gögn!$E$2:$E$11876,V$9))/1000</f>
        <v>13143.433000000001</v>
      </c>
      <c r="W20" s="22">
        <f>IF(W$9="samtals",SUMIFS(Gögn!$I$2:$I$11876,Gögn!$F$2:$F$11876,$A20,Gögn!$B$2:$B$11876,W$8),SUMIFS(Gögn!$I$2:$I$11876,Gögn!$F$2:$F$11876,$A20,Gögn!$B$2:$B$11876,W$8,Gögn!$E$2:$E$11876,W$9))/1000</f>
        <v>0</v>
      </c>
      <c r="X20" s="22">
        <f>IF(X$9="samtals",SUMIFS(Gögn!$I$2:$I$11876,Gögn!$F$2:$F$11876,$A20,Gögn!$B$2:$B$11876,X$8),SUMIFS(Gögn!$I$2:$I$11876,Gögn!$F$2:$F$11876,$A20,Gögn!$B$2:$B$11876,X$8,Gögn!$E$2:$E$11876,X$9))/1000</f>
        <v>0</v>
      </c>
      <c r="Y20" s="22">
        <f>IF(Y$9="samtals",SUMIFS(Gögn!$I$2:$I$11876,Gögn!$F$2:$F$11876,$A20,Gögn!$B$2:$B$11876,Y$8),SUMIFS(Gögn!$I$2:$I$11876,Gögn!$F$2:$F$11876,$A20,Gögn!$B$2:$B$11876,Y$8,Gögn!$E$2:$E$11876,Y$9))/1000</f>
        <v>0</v>
      </c>
      <c r="Z20" s="22">
        <f>IF(Z$9="samtals",SUMIFS(Gögn!$I$2:$I$11876,Gögn!$F$2:$F$11876,$A20,Gögn!$B$2:$B$11876,Z$8),SUMIFS(Gögn!$I$2:$I$11876,Gögn!$F$2:$F$11876,$A20,Gögn!$B$2:$B$11876,Z$8,Gögn!$E$2:$E$11876,Z$9))/1000</f>
        <v>0</v>
      </c>
      <c r="AA20" s="22">
        <f>IF(AA$9="samtals",SUMIFS(Gögn!$I$2:$I$11876,Gögn!$F$2:$F$11876,$A20,Gögn!$B$2:$B$11876,AA$8),SUMIFS(Gögn!$I$2:$I$11876,Gögn!$F$2:$F$11876,$A20,Gögn!$B$2:$B$11876,AA$8,Gögn!$E$2:$E$11876,AA$9))/1000</f>
        <v>476.197</v>
      </c>
      <c r="AB20" s="22">
        <f>IF(AB$9="samtals",SUMIFS(Gögn!$I$2:$I$11876,Gögn!$F$2:$F$11876,$A20,Gögn!$B$2:$B$11876,AB$8),SUMIFS(Gögn!$I$2:$I$11876,Gögn!$F$2:$F$11876,$A20,Gögn!$B$2:$B$11876,AB$8,Gögn!$E$2:$E$11876,AB$9))/1000</f>
        <v>476.197</v>
      </c>
      <c r="AC20" s="22">
        <f>IF(AC$9="samtals",SUMIFS(Gögn!$I$2:$I$11876,Gögn!$F$2:$F$11876,$A20,Gögn!$B$2:$B$11876,AC$8),SUMIFS(Gögn!$I$2:$I$11876,Gögn!$F$2:$F$11876,$A20,Gögn!$B$2:$B$11876,AC$8,Gögn!$E$2:$E$11876,AC$9))/1000</f>
        <v>1430</v>
      </c>
      <c r="AD20" s="22">
        <f>IF(AD$9="samtals",SUMIFS(Gögn!$I$2:$I$11876,Gögn!$F$2:$F$11876,$A20,Gögn!$B$2:$B$11876,AD$8),SUMIFS(Gögn!$I$2:$I$11876,Gögn!$F$2:$F$11876,$A20,Gögn!$B$2:$B$11876,AD$8,Gögn!$E$2:$E$11876,AD$9))/1000</f>
        <v>1430</v>
      </c>
      <c r="AE20" s="22">
        <f>IF(AE$9="samtals",SUMIFS(Gögn!$I$2:$I$11876,Gögn!$F$2:$F$11876,$A20,Gögn!$B$2:$B$11876,AE$8),SUMIFS(Gögn!$I$2:$I$11876,Gögn!$F$2:$F$11876,$A20,Gögn!$B$2:$B$11876,AE$8,Gögn!$E$2:$E$11876,AE$9))/1000</f>
        <v>873</v>
      </c>
      <c r="AF20" s="22">
        <f>IF(AF$9="samtals",SUMIFS(Gögn!$I$2:$I$11876,Gögn!$F$2:$F$11876,$A20,Gögn!$B$2:$B$11876,AF$8),SUMIFS(Gögn!$I$2:$I$11876,Gögn!$F$2:$F$11876,$A20,Gögn!$B$2:$B$11876,AF$8,Gögn!$E$2:$E$11876,AF$9))/1000</f>
        <v>873</v>
      </c>
      <c r="AG20" s="22">
        <f>IF(AG$9="samtals",SUMIFS(Gögn!$I$2:$I$11876,Gögn!$F$2:$F$11876,$A20,Gögn!$B$2:$B$11876,AG$8),SUMIFS(Gögn!$I$2:$I$11876,Gögn!$F$2:$F$11876,$A20,Gögn!$B$2:$B$11876,AG$8,Gögn!$E$2:$E$11876,AG$9))/1000</f>
        <v>0</v>
      </c>
      <c r="AH20" s="22">
        <f>IF(AH$9="samtals",SUMIFS(Gögn!$I$2:$I$11876,Gögn!$F$2:$F$11876,$A20,Gögn!$B$2:$B$11876,AH$8),SUMIFS(Gögn!$I$2:$I$11876,Gögn!$F$2:$F$11876,$A20,Gögn!$B$2:$B$11876,AH$8,Gögn!$E$2:$E$11876,AH$9))/1000</f>
        <v>0</v>
      </c>
      <c r="AI20" s="22">
        <f>IF(AI$9="samtals",SUMIFS(Gögn!$I$2:$I$11876,Gögn!$F$2:$F$11876,$A20,Gögn!$B$2:$B$11876,AI$8),SUMIFS(Gögn!$I$2:$I$11876,Gögn!$F$2:$F$11876,$A20,Gögn!$B$2:$B$11876,AI$8,Gögn!$E$2:$E$11876,AI$9))/1000</f>
        <v>304</v>
      </c>
      <c r="AJ20" s="22">
        <f>IF(AJ$9="samtals",SUMIFS(Gögn!$I$2:$I$11876,Gögn!$F$2:$F$11876,$A20,Gögn!$B$2:$B$11876,AJ$8),SUMIFS(Gögn!$I$2:$I$11876,Gögn!$F$2:$F$11876,$A20,Gögn!$B$2:$B$11876,AJ$8,Gögn!$E$2:$E$11876,AJ$9))/1000</f>
        <v>304</v>
      </c>
      <c r="AK20" s="22">
        <f>IF(AK$9="samtals",SUMIFS(Gögn!$I$2:$I$11876,Gögn!$F$2:$F$11876,$A20,Gögn!$B$2:$B$11876,AK$8),SUMIFS(Gögn!$I$2:$I$11876,Gögn!$F$2:$F$11876,$A20,Gögn!$B$2:$B$11876,AK$8,Gögn!$E$2:$E$11876,AK$9))/1000</f>
        <v>204.06</v>
      </c>
      <c r="AL20" s="22">
        <f>IF(AL$9="samtals",SUMIFS(Gögn!$I$2:$I$11876,Gögn!$F$2:$F$11876,$A20,Gögn!$B$2:$B$11876,AL$8),SUMIFS(Gögn!$I$2:$I$11876,Gögn!$F$2:$F$11876,$A20,Gögn!$B$2:$B$11876,AL$8,Gögn!$E$2:$E$11876,AL$9))/1000</f>
        <v>204.06</v>
      </c>
      <c r="AM20" s="22">
        <f>IF(AM$9="samtals",SUMIFS(Gögn!$I$2:$I$11876,Gögn!$F$2:$F$11876,$A20,Gögn!$B$2:$B$11876,AM$8),SUMIFS(Gögn!$I$2:$I$11876,Gögn!$F$2:$F$11876,$A20,Gögn!$B$2:$B$11876,AM$8,Gögn!$E$2:$E$11876,AM$9))/1000</f>
        <v>16349.866</v>
      </c>
      <c r="AN20" s="22">
        <f>IF(AN$9="samtals",SUMIFS(Gögn!$I$2:$I$11876,Gögn!$F$2:$F$11876,$A20,Gögn!$B$2:$B$11876,AN$8),SUMIFS(Gögn!$I$2:$I$11876,Gögn!$F$2:$F$11876,$A20,Gögn!$B$2:$B$11876,AN$8,Gögn!$E$2:$E$11876,AN$9))/1000</f>
        <v>16349.866</v>
      </c>
      <c r="AO20" s="22">
        <f>IF(AO$9="samtals",SUMIFS(Gögn!$I$2:$I$11876,Gögn!$F$2:$F$11876,$A20,Gögn!$B$2:$B$11876,AO$8),SUMIFS(Gögn!$I$2:$I$11876,Gögn!$F$2:$F$11876,$A20,Gögn!$B$2:$B$11876,AO$8,Gögn!$E$2:$E$11876,AO$9))/1000</f>
        <v>0</v>
      </c>
      <c r="AP20" s="22">
        <f>IF(AP$9="samtals",SUMIFS(Gögn!$I$2:$I$11876,Gögn!$F$2:$F$11876,$A20,Gögn!$B$2:$B$11876,AP$8),SUMIFS(Gögn!$I$2:$I$11876,Gögn!$F$2:$F$11876,$A20,Gögn!$B$2:$B$11876,AP$8,Gögn!$E$2:$E$11876,AP$9))/1000</f>
        <v>0</v>
      </c>
      <c r="AQ20" s="22">
        <f>IF(AQ$9="samtals",SUMIFS(Gögn!$I$2:$I$11876,Gögn!$F$2:$F$11876,$A20,Gögn!$B$2:$B$11876,AQ$8),SUMIFS(Gögn!$I$2:$I$11876,Gögn!$F$2:$F$11876,$A20,Gögn!$B$2:$B$11876,AQ$8,Gögn!$E$2:$E$11876,AQ$9))/1000</f>
        <v>0</v>
      </c>
      <c r="AR20" s="22">
        <f>IF(AR$9="samtals",SUMIFS(Gögn!$I$2:$I$11876,Gögn!$F$2:$F$11876,$A20,Gögn!$B$2:$B$11876,AR$8),SUMIFS(Gögn!$I$2:$I$11876,Gögn!$F$2:$F$11876,$A20,Gögn!$B$2:$B$11876,AR$8,Gögn!$E$2:$E$11876,AR$9))/1000</f>
        <v>0</v>
      </c>
      <c r="AS20" s="22">
        <f>IF(AS$9="samtals",SUMIFS(Gögn!$I$2:$I$11876,Gögn!$F$2:$F$11876,$A20,Gögn!$B$2:$B$11876,AS$8),SUMIFS(Gögn!$I$2:$I$11876,Gögn!$F$2:$F$11876,$A20,Gögn!$B$2:$B$11876,AS$8,Gögn!$E$2:$E$11876,AS$9))/1000</f>
        <v>15269.933999999999</v>
      </c>
      <c r="AT20" s="22">
        <f>IF(AT$9="samtals",SUMIFS(Gögn!$I$2:$I$11876,Gögn!$F$2:$F$11876,$A20,Gögn!$B$2:$B$11876,AT$8),SUMIFS(Gögn!$I$2:$I$11876,Gögn!$F$2:$F$11876,$A20,Gögn!$B$2:$B$11876,AT$8,Gögn!$E$2:$E$11876,AT$9))/1000</f>
        <v>15269.933999999999</v>
      </c>
      <c r="AU20" s="22">
        <f>IF(AU$9="samtals",SUMIFS(Gögn!$I$2:$I$11876,Gögn!$F$2:$F$11876,$A20,Gögn!$B$2:$B$11876,AU$8),SUMIFS(Gögn!$I$2:$I$11876,Gögn!$F$2:$F$11876,$A20,Gögn!$B$2:$B$11876,AU$8,Gögn!$E$2:$E$11876,AU$9))/1000</f>
        <v>0</v>
      </c>
      <c r="AV20" s="22">
        <f>IF(AV$9="samtals",SUMIFS(Gögn!$I$2:$I$11876,Gögn!$F$2:$F$11876,$A20,Gögn!$B$2:$B$11876,AV$8),SUMIFS(Gögn!$I$2:$I$11876,Gögn!$F$2:$F$11876,$A20,Gögn!$B$2:$B$11876,AV$8,Gögn!$E$2:$E$11876,AV$9))/1000</f>
        <v>0</v>
      </c>
      <c r="AW20" s="22">
        <f>IF(AW$9="samtals",SUMIFS(Gögn!$I$2:$I$11876,Gögn!$F$2:$F$11876,$A20,Gögn!$B$2:$B$11876,AW$8),SUMIFS(Gögn!$I$2:$I$11876,Gögn!$F$2:$F$11876,$A20,Gögn!$B$2:$B$11876,AW$8,Gögn!$E$2:$E$11876,AW$9))/1000</f>
        <v>0</v>
      </c>
      <c r="AX20" s="22">
        <f>IF(AX$9="samtals",SUMIFS(Gögn!$I$2:$I$11876,Gögn!$F$2:$F$11876,$A20,Gögn!$B$2:$B$11876,AX$8),SUMIFS(Gögn!$I$2:$I$11876,Gögn!$F$2:$F$11876,$A20,Gögn!$B$2:$B$11876,AX$8,Gögn!$E$2:$E$11876,AX$9))/1000</f>
        <v>0</v>
      </c>
      <c r="AY20" s="22">
        <f>IF(AY$9="samtals",SUMIFS(Gögn!$I$2:$I$11876,Gögn!$F$2:$F$11876,$A20,Gögn!$B$2:$B$11876,AY$8),SUMIFS(Gögn!$I$2:$I$11876,Gögn!$F$2:$F$11876,$A20,Gögn!$B$2:$B$11876,AY$8,Gögn!$E$2:$E$11876,AY$9))/1000</f>
        <v>213</v>
      </c>
      <c r="AZ20" s="22">
        <f>IF(AZ$9="samtals",SUMIFS(Gögn!$I$2:$I$11876,Gögn!$F$2:$F$11876,$A20,Gögn!$B$2:$B$11876,AZ$8),SUMIFS(Gögn!$I$2:$I$11876,Gögn!$F$2:$F$11876,$A20,Gögn!$B$2:$B$11876,AZ$8,Gögn!$E$2:$E$11876,AZ$9))/1000</f>
        <v>213</v>
      </c>
      <c r="BA20" s="22">
        <f>IF(BA$9="samtals",SUMIFS(Gögn!$I$2:$I$11876,Gögn!$F$2:$F$11876,$A20,Gögn!$B$2:$B$11876,BA$8),SUMIFS(Gögn!$I$2:$I$11876,Gögn!$F$2:$F$11876,$A20,Gögn!$B$2:$B$11876,BA$8,Gögn!$E$2:$E$11876,BA$9))/1000</f>
        <v>0</v>
      </c>
      <c r="BB20" s="22">
        <f>IF(BB$9="samtals",SUMIFS(Gögn!$I$2:$I$11876,Gögn!$F$2:$F$11876,$A20,Gögn!$B$2:$B$11876,BB$8),SUMIFS(Gögn!$I$2:$I$11876,Gögn!$F$2:$F$11876,$A20,Gögn!$B$2:$B$11876,BB$8,Gögn!$E$2:$E$11876,BB$9))/1000</f>
        <v>6780.585</v>
      </c>
      <c r="BC20" s="22">
        <f>IF(BC$9="samtals",SUMIFS(Gögn!$I$2:$I$11876,Gögn!$F$2:$F$11876,$A20,Gögn!$B$2:$B$11876,BC$8),SUMIFS(Gögn!$I$2:$I$11876,Gögn!$F$2:$F$11876,$A20,Gögn!$B$2:$B$11876,BC$8,Gögn!$E$2:$E$11876,BC$9))/1000</f>
        <v>6780.585</v>
      </c>
      <c r="BD20" s="22">
        <f>IF(BD$9="samtals",SUMIFS(Gögn!$I$2:$I$11876,Gögn!$F$2:$F$11876,$A20,Gögn!$B$2:$B$11876,BD$8),SUMIFS(Gögn!$I$2:$I$11876,Gögn!$F$2:$F$11876,$A20,Gögn!$B$2:$B$11876,BD$8,Gögn!$E$2:$E$11876,BD$9))/1000</f>
        <v>0</v>
      </c>
      <c r="BE20" s="22">
        <f>IF(BE$9="samtals",SUMIFS(Gögn!$I$2:$I$11876,Gögn!$F$2:$F$11876,$A20,Gögn!$B$2:$B$11876,BE$8),SUMIFS(Gögn!$I$2:$I$11876,Gögn!$F$2:$F$11876,$A20,Gögn!$B$2:$B$11876,BE$8,Gögn!$E$2:$E$11876,BE$9))/1000</f>
        <v>4939.4129999999996</v>
      </c>
      <c r="BF20" s="22">
        <f>IF(BF$9="samtals",SUMIFS(Gögn!$I$2:$I$11876,Gögn!$F$2:$F$11876,$A20,Gögn!$B$2:$B$11876,BF$8),SUMIFS(Gögn!$I$2:$I$11876,Gögn!$F$2:$F$11876,$A20,Gögn!$B$2:$B$11876,BF$8,Gögn!$E$2:$E$11876,BF$9))/1000</f>
        <v>4939.4129999999996</v>
      </c>
      <c r="BG20" s="22">
        <f>IF(BG$9="samtals",SUMIFS(Gögn!$I$2:$I$11876,Gögn!$F$2:$F$11876,$A20,Gögn!$B$2:$B$11876,BG$8),SUMIFS(Gögn!$I$2:$I$11876,Gögn!$F$2:$F$11876,$A20,Gögn!$B$2:$B$11876,BG$8,Gögn!$E$2:$E$11876,BG$9))/1000</f>
        <v>0</v>
      </c>
    </row>
    <row r="21" spans="1:59" ht="15">
      <c r="A21" s="5" t="s">
        <v>165</v>
      </c>
      <c r="B21" s="5"/>
      <c r="C21" s="23" t="s">
        <v>166</v>
      </c>
      <c r="D21" s="24">
        <f t="shared" si="3"/>
        <v>17246.617999999999</v>
      </c>
      <c r="E21" s="24">
        <f>IF(E$9="samtals",SUMIFS(Gögn!$I$2:$I$11876,Gögn!$F$2:$F$11876,$A21,Gögn!$B$2:$B$11876,E$8),SUMIFS(Gögn!$I$2:$I$11876,Gögn!$F$2:$F$11876,$A21,Gögn!$B$2:$B$11876,E$8,Gögn!$E$2:$E$11876,E$9))/1000</f>
        <v>0</v>
      </c>
      <c r="F21" s="24">
        <f>IF(F$9="samtals",SUMIFS(Gögn!$I$2:$I$11876,Gögn!$F$2:$F$11876,$A21,Gögn!$B$2:$B$11876,F$8),SUMIFS(Gögn!$I$2:$I$11876,Gögn!$F$2:$F$11876,$A21,Gögn!$B$2:$B$11876,F$8,Gögn!$E$2:$E$11876,F$9))/1000</f>
        <v>0</v>
      </c>
      <c r="G21" s="24">
        <f>IF(G$9="samtals",SUMIFS(Gögn!$I$2:$I$11876,Gögn!$F$2:$F$11876,$A21,Gögn!$B$2:$B$11876,G$8),SUMIFS(Gögn!$I$2:$I$11876,Gögn!$F$2:$F$11876,$A21,Gögn!$B$2:$B$11876,G$8,Gögn!$E$2:$E$11876,G$9))/1000</f>
        <v>0</v>
      </c>
      <c r="H21" s="24">
        <f>IF(H$9="samtals",SUMIFS(Gögn!$I$2:$I$11876,Gögn!$F$2:$F$11876,$A21,Gögn!$B$2:$B$11876,H$8),SUMIFS(Gögn!$I$2:$I$11876,Gögn!$F$2:$F$11876,$A21,Gögn!$B$2:$B$11876,H$8,Gögn!$E$2:$E$11876,H$9))/1000</f>
        <v>0</v>
      </c>
      <c r="I21" s="24">
        <f>IF(I$9="samtals",SUMIFS(Gögn!$I$2:$I$11876,Gögn!$F$2:$F$11876,$A21,Gögn!$B$2:$B$11876,I$8),SUMIFS(Gögn!$I$2:$I$11876,Gögn!$F$2:$F$11876,$A21,Gögn!$B$2:$B$11876,I$8,Gögn!$E$2:$E$11876,I$9))/1000</f>
        <v>0</v>
      </c>
      <c r="J21" s="24">
        <f>IF(J$9="samtals",SUMIFS(Gögn!$I$2:$I$11876,Gögn!$F$2:$F$11876,$A21,Gögn!$B$2:$B$11876,J$8),SUMIFS(Gögn!$I$2:$I$11876,Gögn!$F$2:$F$11876,$A21,Gögn!$B$2:$B$11876,J$8,Gögn!$E$2:$E$11876,J$9))/1000</f>
        <v>0</v>
      </c>
      <c r="K21" s="24">
        <f>IF(K$9="samtals",SUMIFS(Gögn!$I$2:$I$11876,Gögn!$F$2:$F$11876,$A21,Gögn!$B$2:$B$11876,K$8),SUMIFS(Gögn!$I$2:$I$11876,Gögn!$F$2:$F$11876,$A21,Gögn!$B$2:$B$11876,K$8,Gögn!$E$2:$E$11876,K$9))/1000</f>
        <v>0</v>
      </c>
      <c r="L21" s="24">
        <f>IF(L$9="samtals",SUMIFS(Gögn!$I$2:$I$11876,Gögn!$F$2:$F$11876,$A21,Gögn!$B$2:$B$11876,L$8),SUMIFS(Gögn!$I$2:$I$11876,Gögn!$F$2:$F$11876,$A21,Gögn!$B$2:$B$11876,L$8,Gögn!$E$2:$E$11876,L$9))/1000</f>
        <v>0</v>
      </c>
      <c r="M21" s="24">
        <f>IF(M$9="samtals",SUMIFS(Gögn!$I$2:$I$11876,Gögn!$F$2:$F$11876,$A21,Gögn!$B$2:$B$11876,M$8),SUMIFS(Gögn!$I$2:$I$11876,Gögn!$F$2:$F$11876,$A21,Gögn!$B$2:$B$11876,M$8,Gögn!$E$2:$E$11876,M$9))/1000</f>
        <v>31987</v>
      </c>
      <c r="N21" s="24">
        <f>IF(N$9="samtals",SUMIFS(Gögn!$I$2:$I$11876,Gögn!$F$2:$F$11876,$A21,Gögn!$B$2:$B$11876,N$8),SUMIFS(Gögn!$I$2:$I$11876,Gögn!$F$2:$F$11876,$A21,Gögn!$B$2:$B$11876,N$8,Gögn!$E$2:$E$11876,N$9))/1000</f>
        <v>31987</v>
      </c>
      <c r="O21" s="24">
        <f>IF(O$9="samtals",SUMIFS(Gögn!$I$2:$I$11876,Gögn!$F$2:$F$11876,$A21,Gögn!$B$2:$B$11876,O$8),SUMIFS(Gögn!$I$2:$I$11876,Gögn!$F$2:$F$11876,$A21,Gögn!$B$2:$B$11876,O$8,Gögn!$E$2:$E$11876,O$9))/1000</f>
        <v>0</v>
      </c>
      <c r="P21" s="24">
        <f>IF(P$9="samtals",SUMIFS(Gögn!$I$2:$I$11876,Gögn!$F$2:$F$11876,$A21,Gögn!$B$2:$B$11876,P$8),SUMIFS(Gögn!$I$2:$I$11876,Gögn!$F$2:$F$11876,$A21,Gögn!$B$2:$B$11876,P$8,Gögn!$E$2:$E$11876,P$9))/1000</f>
        <v>0</v>
      </c>
      <c r="Q21" s="24">
        <f>IF(Q$9="samtals",SUMIFS(Gögn!$I$2:$I$11876,Gögn!$F$2:$F$11876,$A21,Gögn!$B$2:$B$11876,Q$8),SUMIFS(Gögn!$I$2:$I$11876,Gögn!$F$2:$F$11876,$A21,Gögn!$B$2:$B$11876,Q$8,Gögn!$E$2:$E$11876,Q$9))/1000</f>
        <v>0</v>
      </c>
      <c r="R21" s="24">
        <f>IF(R$9="samtals",SUMIFS(Gögn!$I$2:$I$11876,Gögn!$F$2:$F$11876,$A21,Gögn!$B$2:$B$11876,R$8),SUMIFS(Gögn!$I$2:$I$11876,Gögn!$F$2:$F$11876,$A21,Gögn!$B$2:$B$11876,R$8,Gögn!$E$2:$E$11876,R$9))/1000</f>
        <v>0</v>
      </c>
      <c r="S21" s="24">
        <f>IF(S$9="samtals",SUMIFS(Gögn!$I$2:$I$11876,Gögn!$F$2:$F$11876,$A21,Gögn!$B$2:$B$11876,S$8),SUMIFS(Gögn!$I$2:$I$11876,Gögn!$F$2:$F$11876,$A21,Gögn!$B$2:$B$11876,S$8,Gögn!$E$2:$E$11876,S$9))/1000</f>
        <v>0</v>
      </c>
      <c r="T21" s="24">
        <f>IF(T$9="samtals",SUMIFS(Gögn!$I$2:$I$11876,Gögn!$F$2:$F$11876,$A21,Gögn!$B$2:$B$11876,T$8),SUMIFS(Gögn!$I$2:$I$11876,Gögn!$F$2:$F$11876,$A21,Gögn!$B$2:$B$11876,T$8,Gögn!$E$2:$E$11876,T$9))/1000</f>
        <v>0</v>
      </c>
      <c r="U21" s="24">
        <f>IF(U$9="samtals",SUMIFS(Gögn!$I$2:$I$11876,Gögn!$F$2:$F$11876,$A21,Gögn!$B$2:$B$11876,U$8),SUMIFS(Gögn!$I$2:$I$11876,Gögn!$F$2:$F$11876,$A21,Gögn!$B$2:$B$11876,U$8,Gögn!$E$2:$E$11876,U$9))/1000</f>
        <v>0</v>
      </c>
      <c r="V21" s="24">
        <f>IF(V$9="samtals",SUMIFS(Gögn!$I$2:$I$11876,Gögn!$F$2:$F$11876,$A21,Gögn!$B$2:$B$11876,V$8),SUMIFS(Gögn!$I$2:$I$11876,Gögn!$F$2:$F$11876,$A21,Gögn!$B$2:$B$11876,V$8,Gögn!$E$2:$E$11876,V$9))/1000</f>
        <v>0</v>
      </c>
      <c r="W21" s="24">
        <f>IF(W$9="samtals",SUMIFS(Gögn!$I$2:$I$11876,Gögn!$F$2:$F$11876,$A21,Gögn!$B$2:$B$11876,W$8),SUMIFS(Gögn!$I$2:$I$11876,Gögn!$F$2:$F$11876,$A21,Gögn!$B$2:$B$11876,W$8,Gögn!$E$2:$E$11876,W$9))/1000</f>
        <v>0</v>
      </c>
      <c r="X21" s="24">
        <f>IF(X$9="samtals",SUMIFS(Gögn!$I$2:$I$11876,Gögn!$F$2:$F$11876,$A21,Gögn!$B$2:$B$11876,X$8),SUMIFS(Gögn!$I$2:$I$11876,Gögn!$F$2:$F$11876,$A21,Gögn!$B$2:$B$11876,X$8,Gögn!$E$2:$E$11876,X$9))/1000</f>
        <v>0</v>
      </c>
      <c r="Y21" s="24">
        <f>IF(Y$9="samtals",SUMIFS(Gögn!$I$2:$I$11876,Gögn!$F$2:$F$11876,$A21,Gögn!$B$2:$B$11876,Y$8),SUMIFS(Gögn!$I$2:$I$11876,Gögn!$F$2:$F$11876,$A21,Gögn!$B$2:$B$11876,Y$8,Gögn!$E$2:$E$11876,Y$9))/1000</f>
        <v>0</v>
      </c>
      <c r="Z21" s="24">
        <f>IF(Z$9="samtals",SUMIFS(Gögn!$I$2:$I$11876,Gögn!$F$2:$F$11876,$A21,Gögn!$B$2:$B$11876,Z$8),SUMIFS(Gögn!$I$2:$I$11876,Gögn!$F$2:$F$11876,$A21,Gögn!$B$2:$B$11876,Z$8,Gögn!$E$2:$E$11876,Z$9))/1000</f>
        <v>0</v>
      </c>
      <c r="AA21" s="24">
        <f>IF(AA$9="samtals",SUMIFS(Gögn!$I$2:$I$11876,Gögn!$F$2:$F$11876,$A21,Gögn!$B$2:$B$11876,AA$8),SUMIFS(Gögn!$I$2:$I$11876,Gögn!$F$2:$F$11876,$A21,Gögn!$B$2:$B$11876,AA$8,Gögn!$E$2:$E$11876,AA$9))/1000</f>
        <v>0</v>
      </c>
      <c r="AB21" s="24">
        <f>IF(AB$9="samtals",SUMIFS(Gögn!$I$2:$I$11876,Gögn!$F$2:$F$11876,$A21,Gögn!$B$2:$B$11876,AB$8),SUMIFS(Gögn!$I$2:$I$11876,Gögn!$F$2:$F$11876,$A21,Gögn!$B$2:$B$11876,AB$8,Gögn!$E$2:$E$11876,AB$9))/1000</f>
        <v>0</v>
      </c>
      <c r="AC21" s="24">
        <f>IF(AC$9="samtals",SUMIFS(Gögn!$I$2:$I$11876,Gögn!$F$2:$F$11876,$A21,Gögn!$B$2:$B$11876,AC$8),SUMIFS(Gögn!$I$2:$I$11876,Gögn!$F$2:$F$11876,$A21,Gögn!$B$2:$B$11876,AC$8,Gögn!$E$2:$E$11876,AC$9))/1000</f>
        <v>0</v>
      </c>
      <c r="AD21" s="24">
        <f>IF(AD$9="samtals",SUMIFS(Gögn!$I$2:$I$11876,Gögn!$F$2:$F$11876,$A21,Gögn!$B$2:$B$11876,AD$8),SUMIFS(Gögn!$I$2:$I$11876,Gögn!$F$2:$F$11876,$A21,Gögn!$B$2:$B$11876,AD$8,Gögn!$E$2:$E$11876,AD$9))/1000</f>
        <v>0</v>
      </c>
      <c r="AE21" s="24">
        <f>IF(AE$9="samtals",SUMIFS(Gögn!$I$2:$I$11876,Gögn!$F$2:$F$11876,$A21,Gögn!$B$2:$B$11876,AE$8),SUMIFS(Gögn!$I$2:$I$11876,Gögn!$F$2:$F$11876,$A21,Gögn!$B$2:$B$11876,AE$8,Gögn!$E$2:$E$11876,AE$9))/1000</f>
        <v>-14511</v>
      </c>
      <c r="AF21" s="24">
        <f>IF(AF$9="samtals",SUMIFS(Gögn!$I$2:$I$11876,Gögn!$F$2:$F$11876,$A21,Gögn!$B$2:$B$11876,AF$8),SUMIFS(Gögn!$I$2:$I$11876,Gögn!$F$2:$F$11876,$A21,Gögn!$B$2:$B$11876,AF$8,Gögn!$E$2:$E$11876,AF$9))/1000</f>
        <v>-14511</v>
      </c>
      <c r="AG21" s="24">
        <f>IF(AG$9="samtals",SUMIFS(Gögn!$I$2:$I$11876,Gögn!$F$2:$F$11876,$A21,Gögn!$B$2:$B$11876,AG$8),SUMIFS(Gögn!$I$2:$I$11876,Gögn!$F$2:$F$11876,$A21,Gögn!$B$2:$B$11876,AG$8,Gögn!$E$2:$E$11876,AG$9))/1000</f>
        <v>0</v>
      </c>
      <c r="AH21" s="24">
        <f>IF(AH$9="samtals",SUMIFS(Gögn!$I$2:$I$11876,Gögn!$F$2:$F$11876,$A21,Gögn!$B$2:$B$11876,AH$8),SUMIFS(Gögn!$I$2:$I$11876,Gögn!$F$2:$F$11876,$A21,Gögn!$B$2:$B$11876,AH$8,Gögn!$E$2:$E$11876,AH$9))/1000</f>
        <v>0</v>
      </c>
      <c r="AI21" s="24">
        <f>IF(AI$9="samtals",SUMIFS(Gögn!$I$2:$I$11876,Gögn!$F$2:$F$11876,$A21,Gögn!$B$2:$B$11876,AI$8),SUMIFS(Gögn!$I$2:$I$11876,Gögn!$F$2:$F$11876,$A21,Gögn!$B$2:$B$11876,AI$8,Gögn!$E$2:$E$11876,AI$9))/1000</f>
        <v>0</v>
      </c>
      <c r="AJ21" s="24">
        <f>IF(AJ$9="samtals",SUMIFS(Gögn!$I$2:$I$11876,Gögn!$F$2:$F$11876,$A21,Gögn!$B$2:$B$11876,AJ$8),SUMIFS(Gögn!$I$2:$I$11876,Gögn!$F$2:$F$11876,$A21,Gögn!$B$2:$B$11876,AJ$8,Gögn!$E$2:$E$11876,AJ$9))/1000</f>
        <v>0</v>
      </c>
      <c r="AK21" s="24">
        <f>IF(AK$9="samtals",SUMIFS(Gögn!$I$2:$I$11876,Gögn!$F$2:$F$11876,$A21,Gögn!$B$2:$B$11876,AK$8),SUMIFS(Gögn!$I$2:$I$11876,Gögn!$F$2:$F$11876,$A21,Gögn!$B$2:$B$11876,AK$8,Gögn!$E$2:$E$11876,AK$9))/1000</f>
        <v>0</v>
      </c>
      <c r="AL21" s="24">
        <f>IF(AL$9="samtals",SUMIFS(Gögn!$I$2:$I$11876,Gögn!$F$2:$F$11876,$A21,Gögn!$B$2:$B$11876,AL$8),SUMIFS(Gögn!$I$2:$I$11876,Gögn!$F$2:$F$11876,$A21,Gögn!$B$2:$B$11876,AL$8,Gögn!$E$2:$E$11876,AL$9))/1000</f>
        <v>0</v>
      </c>
      <c r="AM21" s="24">
        <f>IF(AM$9="samtals",SUMIFS(Gögn!$I$2:$I$11876,Gögn!$F$2:$F$11876,$A21,Gögn!$B$2:$B$11876,AM$8),SUMIFS(Gögn!$I$2:$I$11876,Gögn!$F$2:$F$11876,$A21,Gögn!$B$2:$B$11876,AM$8,Gögn!$E$2:$E$11876,AM$9))/1000</f>
        <v>0</v>
      </c>
      <c r="AN21" s="24">
        <f>IF(AN$9="samtals",SUMIFS(Gögn!$I$2:$I$11876,Gögn!$F$2:$F$11876,$A21,Gögn!$B$2:$B$11876,AN$8),SUMIFS(Gögn!$I$2:$I$11876,Gögn!$F$2:$F$11876,$A21,Gögn!$B$2:$B$11876,AN$8,Gögn!$E$2:$E$11876,AN$9))/1000</f>
        <v>0</v>
      </c>
      <c r="AO21" s="24">
        <f>IF(AO$9="samtals",SUMIFS(Gögn!$I$2:$I$11876,Gögn!$F$2:$F$11876,$A21,Gögn!$B$2:$B$11876,AO$8),SUMIFS(Gögn!$I$2:$I$11876,Gögn!$F$2:$F$11876,$A21,Gögn!$B$2:$B$11876,AO$8,Gögn!$E$2:$E$11876,AO$9))/1000</f>
        <v>0</v>
      </c>
      <c r="AP21" s="24">
        <f>IF(AP$9="samtals",SUMIFS(Gögn!$I$2:$I$11876,Gögn!$F$2:$F$11876,$A21,Gögn!$B$2:$B$11876,AP$8),SUMIFS(Gögn!$I$2:$I$11876,Gögn!$F$2:$F$11876,$A21,Gögn!$B$2:$B$11876,AP$8,Gögn!$E$2:$E$11876,AP$9))/1000</f>
        <v>0</v>
      </c>
      <c r="AQ21" s="24">
        <f>IF(AQ$9="samtals",SUMIFS(Gögn!$I$2:$I$11876,Gögn!$F$2:$F$11876,$A21,Gögn!$B$2:$B$11876,AQ$8),SUMIFS(Gögn!$I$2:$I$11876,Gögn!$F$2:$F$11876,$A21,Gögn!$B$2:$B$11876,AQ$8,Gögn!$E$2:$E$11876,AQ$9))/1000</f>
        <v>0</v>
      </c>
      <c r="AR21" s="24">
        <f>IF(AR$9="samtals",SUMIFS(Gögn!$I$2:$I$11876,Gögn!$F$2:$F$11876,$A21,Gögn!$B$2:$B$11876,AR$8),SUMIFS(Gögn!$I$2:$I$11876,Gögn!$F$2:$F$11876,$A21,Gögn!$B$2:$B$11876,AR$8,Gögn!$E$2:$E$11876,AR$9))/1000</f>
        <v>0</v>
      </c>
      <c r="AS21" s="24">
        <f>IF(AS$9="samtals",SUMIFS(Gögn!$I$2:$I$11876,Gögn!$F$2:$F$11876,$A21,Gögn!$B$2:$B$11876,AS$8),SUMIFS(Gögn!$I$2:$I$11876,Gögn!$F$2:$F$11876,$A21,Gögn!$B$2:$B$11876,AS$8,Gögn!$E$2:$E$11876,AS$9))/1000</f>
        <v>0</v>
      </c>
      <c r="AT21" s="24">
        <f>IF(AT$9="samtals",SUMIFS(Gögn!$I$2:$I$11876,Gögn!$F$2:$F$11876,$A21,Gögn!$B$2:$B$11876,AT$8),SUMIFS(Gögn!$I$2:$I$11876,Gögn!$F$2:$F$11876,$A21,Gögn!$B$2:$B$11876,AT$8,Gögn!$E$2:$E$11876,AT$9))/1000</f>
        <v>0</v>
      </c>
      <c r="AU21" s="24">
        <f>IF(AU$9="samtals",SUMIFS(Gögn!$I$2:$I$11876,Gögn!$F$2:$F$11876,$A21,Gögn!$B$2:$B$11876,AU$8),SUMIFS(Gögn!$I$2:$I$11876,Gögn!$F$2:$F$11876,$A21,Gögn!$B$2:$B$11876,AU$8,Gögn!$E$2:$E$11876,AU$9))/1000</f>
        <v>0</v>
      </c>
      <c r="AV21" s="24">
        <f>IF(AV$9="samtals",SUMIFS(Gögn!$I$2:$I$11876,Gögn!$F$2:$F$11876,$A21,Gögn!$B$2:$B$11876,AV$8),SUMIFS(Gögn!$I$2:$I$11876,Gögn!$F$2:$F$11876,$A21,Gögn!$B$2:$B$11876,AV$8,Gögn!$E$2:$E$11876,AV$9))/1000</f>
        <v>-229.38200000000001</v>
      </c>
      <c r="AW21" s="24">
        <f>IF(AW$9="samtals",SUMIFS(Gögn!$I$2:$I$11876,Gögn!$F$2:$F$11876,$A21,Gögn!$B$2:$B$11876,AW$8),SUMIFS(Gögn!$I$2:$I$11876,Gögn!$F$2:$F$11876,$A21,Gögn!$B$2:$B$11876,AW$8,Gögn!$E$2:$E$11876,AW$9))/1000</f>
        <v>-229.38200000000001</v>
      </c>
      <c r="AX21" s="24">
        <f>IF(AX$9="samtals",SUMIFS(Gögn!$I$2:$I$11876,Gögn!$F$2:$F$11876,$A21,Gögn!$B$2:$B$11876,AX$8),SUMIFS(Gögn!$I$2:$I$11876,Gögn!$F$2:$F$11876,$A21,Gögn!$B$2:$B$11876,AX$8,Gögn!$E$2:$E$11876,AX$9))/1000</f>
        <v>0</v>
      </c>
      <c r="AY21" s="24">
        <f>IF(AY$9="samtals",SUMIFS(Gögn!$I$2:$I$11876,Gögn!$F$2:$F$11876,$A21,Gögn!$B$2:$B$11876,AY$8),SUMIFS(Gögn!$I$2:$I$11876,Gögn!$F$2:$F$11876,$A21,Gögn!$B$2:$B$11876,AY$8,Gögn!$E$2:$E$11876,AY$9))/1000</f>
        <v>0</v>
      </c>
      <c r="AZ21" s="24">
        <f>IF(AZ$9="samtals",SUMIFS(Gögn!$I$2:$I$11876,Gögn!$F$2:$F$11876,$A21,Gögn!$B$2:$B$11876,AZ$8),SUMIFS(Gögn!$I$2:$I$11876,Gögn!$F$2:$F$11876,$A21,Gögn!$B$2:$B$11876,AZ$8,Gögn!$E$2:$E$11876,AZ$9))/1000</f>
        <v>0</v>
      </c>
      <c r="BA21" s="24">
        <f>IF(BA$9="samtals",SUMIFS(Gögn!$I$2:$I$11876,Gögn!$F$2:$F$11876,$A21,Gögn!$B$2:$B$11876,BA$8),SUMIFS(Gögn!$I$2:$I$11876,Gögn!$F$2:$F$11876,$A21,Gögn!$B$2:$B$11876,BA$8,Gögn!$E$2:$E$11876,BA$9))/1000</f>
        <v>0</v>
      </c>
      <c r="BB21" s="24">
        <f>IF(BB$9="samtals",SUMIFS(Gögn!$I$2:$I$11876,Gögn!$F$2:$F$11876,$A21,Gögn!$B$2:$B$11876,BB$8),SUMIFS(Gögn!$I$2:$I$11876,Gögn!$F$2:$F$11876,$A21,Gögn!$B$2:$B$11876,BB$8,Gögn!$E$2:$E$11876,BB$9))/1000</f>
        <v>0</v>
      </c>
      <c r="BC21" s="24">
        <f>IF(BC$9="samtals",SUMIFS(Gögn!$I$2:$I$11876,Gögn!$F$2:$F$11876,$A21,Gögn!$B$2:$B$11876,BC$8),SUMIFS(Gögn!$I$2:$I$11876,Gögn!$F$2:$F$11876,$A21,Gögn!$B$2:$B$11876,BC$8,Gögn!$E$2:$E$11876,BC$9))/1000</f>
        <v>0</v>
      </c>
      <c r="BD21" s="24">
        <f>IF(BD$9="samtals",SUMIFS(Gögn!$I$2:$I$11876,Gögn!$F$2:$F$11876,$A21,Gögn!$B$2:$B$11876,BD$8),SUMIFS(Gögn!$I$2:$I$11876,Gögn!$F$2:$F$11876,$A21,Gögn!$B$2:$B$11876,BD$8,Gögn!$E$2:$E$11876,BD$9))/1000</f>
        <v>0</v>
      </c>
      <c r="BE21" s="24">
        <f>IF(BE$9="samtals",SUMIFS(Gögn!$I$2:$I$11876,Gögn!$F$2:$F$11876,$A21,Gögn!$B$2:$B$11876,BE$8),SUMIFS(Gögn!$I$2:$I$11876,Gögn!$F$2:$F$11876,$A21,Gögn!$B$2:$B$11876,BE$8,Gögn!$E$2:$E$11876,BE$9))/1000</f>
        <v>0</v>
      </c>
      <c r="BF21" s="24">
        <f>IF(BF$9="samtals",SUMIFS(Gögn!$I$2:$I$11876,Gögn!$F$2:$F$11876,$A21,Gögn!$B$2:$B$11876,BF$8),SUMIFS(Gögn!$I$2:$I$11876,Gögn!$F$2:$F$11876,$A21,Gögn!$B$2:$B$11876,BF$8,Gögn!$E$2:$E$11876,BF$9))/1000</f>
        <v>0</v>
      </c>
      <c r="BG21" s="24">
        <f>IF(BG$9="samtals",SUMIFS(Gögn!$I$2:$I$11876,Gögn!$F$2:$F$11876,$A21,Gögn!$B$2:$B$11876,BG$8),SUMIFS(Gögn!$I$2:$I$11876,Gögn!$F$2:$F$11876,$A21,Gögn!$B$2:$B$11876,BG$8,Gögn!$E$2:$E$11876,BG$9))/1000</f>
        <v>0</v>
      </c>
    </row>
    <row r="22" spans="1:59" ht="15">
      <c r="A22" s="5" t="s">
        <v>167</v>
      </c>
      <c r="B22" s="5"/>
      <c r="C22" s="25" t="s">
        <v>168</v>
      </c>
      <c r="D22" s="22">
        <f t="shared" si="3"/>
        <v>-6101.1679999999997</v>
      </c>
      <c r="E22" s="22">
        <f>IF(E$9="samtals",SUMIFS(Gögn!$I$2:$I$11876,Gögn!$F$2:$F$11876,$A22,Gögn!$B$2:$B$11876,E$8),SUMIFS(Gögn!$I$2:$I$11876,Gögn!$F$2:$F$11876,$A22,Gögn!$B$2:$B$11876,E$8,Gögn!$E$2:$E$11876,E$9))/1000</f>
        <v>0</v>
      </c>
      <c r="F22" s="22">
        <f>IF(F$9="samtals",SUMIFS(Gögn!$I$2:$I$11876,Gögn!$F$2:$F$11876,$A22,Gögn!$B$2:$B$11876,F$8),SUMIFS(Gögn!$I$2:$I$11876,Gögn!$F$2:$F$11876,$A22,Gögn!$B$2:$B$11876,F$8,Gögn!$E$2:$E$11876,F$9))/1000</f>
        <v>0</v>
      </c>
      <c r="G22" s="22">
        <f>IF(G$9="samtals",SUMIFS(Gögn!$I$2:$I$11876,Gögn!$F$2:$F$11876,$A22,Gögn!$B$2:$B$11876,G$8),SUMIFS(Gögn!$I$2:$I$11876,Gögn!$F$2:$F$11876,$A22,Gögn!$B$2:$B$11876,G$8,Gögn!$E$2:$E$11876,G$9))/1000</f>
        <v>0</v>
      </c>
      <c r="H22" s="22">
        <f>IF(H$9="samtals",SUMIFS(Gögn!$I$2:$I$11876,Gögn!$F$2:$F$11876,$A22,Gögn!$B$2:$B$11876,H$8),SUMIFS(Gögn!$I$2:$I$11876,Gögn!$F$2:$F$11876,$A22,Gögn!$B$2:$B$11876,H$8,Gögn!$E$2:$E$11876,H$9))/1000</f>
        <v>-1754.32</v>
      </c>
      <c r="I22" s="22">
        <f>IF(I$9="samtals",SUMIFS(Gögn!$I$2:$I$11876,Gögn!$F$2:$F$11876,$A22,Gögn!$B$2:$B$11876,I$8),SUMIFS(Gögn!$I$2:$I$11876,Gögn!$F$2:$F$11876,$A22,Gögn!$B$2:$B$11876,I$8,Gögn!$E$2:$E$11876,I$9))/1000</f>
        <v>-1754.32</v>
      </c>
      <c r="J22" s="22">
        <f>IF(J$9="samtals",SUMIFS(Gögn!$I$2:$I$11876,Gögn!$F$2:$F$11876,$A22,Gögn!$B$2:$B$11876,J$8),SUMIFS(Gögn!$I$2:$I$11876,Gögn!$F$2:$F$11876,$A22,Gögn!$B$2:$B$11876,J$8,Gögn!$E$2:$E$11876,J$9))/1000</f>
        <v>0</v>
      </c>
      <c r="K22" s="22">
        <f>IF(K$9="samtals",SUMIFS(Gögn!$I$2:$I$11876,Gögn!$F$2:$F$11876,$A22,Gögn!$B$2:$B$11876,K$8),SUMIFS(Gögn!$I$2:$I$11876,Gögn!$F$2:$F$11876,$A22,Gögn!$B$2:$B$11876,K$8,Gögn!$E$2:$E$11876,K$9))/1000</f>
        <v>0</v>
      </c>
      <c r="L22" s="22">
        <f>IF(L$9="samtals",SUMIFS(Gögn!$I$2:$I$11876,Gögn!$F$2:$F$11876,$A22,Gögn!$B$2:$B$11876,L$8),SUMIFS(Gögn!$I$2:$I$11876,Gögn!$F$2:$F$11876,$A22,Gögn!$B$2:$B$11876,L$8,Gögn!$E$2:$E$11876,L$9))/1000</f>
        <v>0</v>
      </c>
      <c r="M22" s="22">
        <f>IF(M$9="samtals",SUMIFS(Gögn!$I$2:$I$11876,Gögn!$F$2:$F$11876,$A22,Gögn!$B$2:$B$11876,M$8),SUMIFS(Gögn!$I$2:$I$11876,Gögn!$F$2:$F$11876,$A22,Gögn!$B$2:$B$11876,M$8,Gögn!$E$2:$E$11876,M$9))/1000</f>
        <v>0</v>
      </c>
      <c r="N22" s="22">
        <f>IF(N$9="samtals",SUMIFS(Gögn!$I$2:$I$11876,Gögn!$F$2:$F$11876,$A22,Gögn!$B$2:$B$11876,N$8),SUMIFS(Gögn!$I$2:$I$11876,Gögn!$F$2:$F$11876,$A22,Gögn!$B$2:$B$11876,N$8,Gögn!$E$2:$E$11876,N$9))/1000</f>
        <v>0</v>
      </c>
      <c r="O22" s="22">
        <f>IF(O$9="samtals",SUMIFS(Gögn!$I$2:$I$11876,Gögn!$F$2:$F$11876,$A22,Gögn!$B$2:$B$11876,O$8),SUMIFS(Gögn!$I$2:$I$11876,Gögn!$F$2:$F$11876,$A22,Gögn!$B$2:$B$11876,O$8,Gögn!$E$2:$E$11876,O$9))/1000</f>
        <v>-236.74700000000001</v>
      </c>
      <c r="P22" s="22">
        <f>IF(P$9="samtals",SUMIFS(Gögn!$I$2:$I$11876,Gögn!$F$2:$F$11876,$A22,Gögn!$B$2:$B$11876,P$8),SUMIFS(Gögn!$I$2:$I$11876,Gögn!$F$2:$F$11876,$A22,Gögn!$B$2:$B$11876,P$8,Gögn!$E$2:$E$11876,P$9))/1000</f>
        <v>-236.74700000000001</v>
      </c>
      <c r="Q22" s="22">
        <f>IF(Q$9="samtals",SUMIFS(Gögn!$I$2:$I$11876,Gögn!$F$2:$F$11876,$A22,Gögn!$B$2:$B$11876,Q$8),SUMIFS(Gögn!$I$2:$I$11876,Gögn!$F$2:$F$11876,$A22,Gögn!$B$2:$B$11876,Q$8,Gögn!$E$2:$E$11876,Q$9))/1000</f>
        <v>0</v>
      </c>
      <c r="R22" s="22">
        <f>IF(R$9="samtals",SUMIFS(Gögn!$I$2:$I$11876,Gögn!$F$2:$F$11876,$A22,Gögn!$B$2:$B$11876,R$8),SUMIFS(Gögn!$I$2:$I$11876,Gögn!$F$2:$F$11876,$A22,Gögn!$B$2:$B$11876,R$8,Gögn!$E$2:$E$11876,R$9))/1000</f>
        <v>0</v>
      </c>
      <c r="S22" s="22">
        <f>IF(S$9="samtals",SUMIFS(Gögn!$I$2:$I$11876,Gögn!$F$2:$F$11876,$A22,Gögn!$B$2:$B$11876,S$8),SUMIFS(Gögn!$I$2:$I$11876,Gögn!$F$2:$F$11876,$A22,Gögn!$B$2:$B$11876,S$8,Gögn!$E$2:$E$11876,S$9))/1000</f>
        <v>0</v>
      </c>
      <c r="T22" s="22">
        <f>IF(T$9="samtals",SUMIFS(Gögn!$I$2:$I$11876,Gögn!$F$2:$F$11876,$A22,Gögn!$B$2:$B$11876,T$8),SUMIFS(Gögn!$I$2:$I$11876,Gögn!$F$2:$F$11876,$A22,Gögn!$B$2:$B$11876,T$8,Gögn!$E$2:$E$11876,T$9))/1000</f>
        <v>0</v>
      </c>
      <c r="U22" s="22">
        <f>IF(U$9="samtals",SUMIFS(Gögn!$I$2:$I$11876,Gögn!$F$2:$F$11876,$A22,Gögn!$B$2:$B$11876,U$8),SUMIFS(Gögn!$I$2:$I$11876,Gögn!$F$2:$F$11876,$A22,Gögn!$B$2:$B$11876,U$8,Gögn!$E$2:$E$11876,U$9))/1000</f>
        <v>0</v>
      </c>
      <c r="V22" s="22">
        <f>IF(V$9="samtals",SUMIFS(Gögn!$I$2:$I$11876,Gögn!$F$2:$F$11876,$A22,Gögn!$B$2:$B$11876,V$8),SUMIFS(Gögn!$I$2:$I$11876,Gögn!$F$2:$F$11876,$A22,Gögn!$B$2:$B$11876,V$8,Gögn!$E$2:$E$11876,V$9))/1000</f>
        <v>0</v>
      </c>
      <c r="W22" s="22">
        <f>IF(W$9="samtals",SUMIFS(Gögn!$I$2:$I$11876,Gögn!$F$2:$F$11876,$A22,Gögn!$B$2:$B$11876,W$8),SUMIFS(Gögn!$I$2:$I$11876,Gögn!$F$2:$F$11876,$A22,Gögn!$B$2:$B$11876,W$8,Gögn!$E$2:$E$11876,W$9))/1000</f>
        <v>0</v>
      </c>
      <c r="X22" s="22">
        <f>IF(X$9="samtals",SUMIFS(Gögn!$I$2:$I$11876,Gögn!$F$2:$F$11876,$A22,Gögn!$B$2:$B$11876,X$8),SUMIFS(Gögn!$I$2:$I$11876,Gögn!$F$2:$F$11876,$A22,Gögn!$B$2:$B$11876,X$8,Gögn!$E$2:$E$11876,X$9))/1000</f>
        <v>0</v>
      </c>
      <c r="Y22" s="22">
        <f>IF(Y$9="samtals",SUMIFS(Gögn!$I$2:$I$11876,Gögn!$F$2:$F$11876,$A22,Gögn!$B$2:$B$11876,Y$8),SUMIFS(Gögn!$I$2:$I$11876,Gögn!$F$2:$F$11876,$A22,Gögn!$B$2:$B$11876,Y$8,Gögn!$E$2:$E$11876,Y$9))/1000</f>
        <v>0</v>
      </c>
      <c r="Z22" s="22">
        <f>IF(Z$9="samtals",SUMIFS(Gögn!$I$2:$I$11876,Gögn!$F$2:$F$11876,$A22,Gögn!$B$2:$B$11876,Z$8),SUMIFS(Gögn!$I$2:$I$11876,Gögn!$F$2:$F$11876,$A22,Gögn!$B$2:$B$11876,Z$8,Gögn!$E$2:$E$11876,Z$9))/1000</f>
        <v>0</v>
      </c>
      <c r="AA22" s="22">
        <f>IF(AA$9="samtals",SUMIFS(Gögn!$I$2:$I$11876,Gögn!$F$2:$F$11876,$A22,Gögn!$B$2:$B$11876,AA$8),SUMIFS(Gögn!$I$2:$I$11876,Gögn!$F$2:$F$11876,$A22,Gögn!$B$2:$B$11876,AA$8,Gögn!$E$2:$E$11876,AA$9))/1000</f>
        <v>-2998.2060000000001</v>
      </c>
      <c r="AB22" s="22">
        <f>IF(AB$9="samtals",SUMIFS(Gögn!$I$2:$I$11876,Gögn!$F$2:$F$11876,$A22,Gögn!$B$2:$B$11876,AB$8),SUMIFS(Gögn!$I$2:$I$11876,Gögn!$F$2:$F$11876,$A22,Gögn!$B$2:$B$11876,AB$8,Gögn!$E$2:$E$11876,AB$9))/1000</f>
        <v>-2998.2060000000001</v>
      </c>
      <c r="AC22" s="22">
        <f>IF(AC$9="samtals",SUMIFS(Gögn!$I$2:$I$11876,Gögn!$F$2:$F$11876,$A22,Gögn!$B$2:$B$11876,AC$8),SUMIFS(Gögn!$I$2:$I$11876,Gögn!$F$2:$F$11876,$A22,Gögn!$B$2:$B$11876,AC$8,Gögn!$E$2:$E$11876,AC$9))/1000</f>
        <v>0</v>
      </c>
      <c r="AD22" s="22">
        <f>IF(AD$9="samtals",SUMIFS(Gögn!$I$2:$I$11876,Gögn!$F$2:$F$11876,$A22,Gögn!$B$2:$B$11876,AD$8),SUMIFS(Gögn!$I$2:$I$11876,Gögn!$F$2:$F$11876,$A22,Gögn!$B$2:$B$11876,AD$8,Gögn!$E$2:$E$11876,AD$9))/1000</f>
        <v>0</v>
      </c>
      <c r="AE22" s="22">
        <f>IF(AE$9="samtals",SUMIFS(Gögn!$I$2:$I$11876,Gögn!$F$2:$F$11876,$A22,Gögn!$B$2:$B$11876,AE$8),SUMIFS(Gögn!$I$2:$I$11876,Gögn!$F$2:$F$11876,$A22,Gögn!$B$2:$B$11876,AE$8,Gögn!$E$2:$E$11876,AE$9))/1000</f>
        <v>0</v>
      </c>
      <c r="AF22" s="22">
        <f>IF(AF$9="samtals",SUMIFS(Gögn!$I$2:$I$11876,Gögn!$F$2:$F$11876,$A22,Gögn!$B$2:$B$11876,AF$8),SUMIFS(Gögn!$I$2:$I$11876,Gögn!$F$2:$F$11876,$A22,Gögn!$B$2:$B$11876,AF$8,Gögn!$E$2:$E$11876,AF$9))/1000</f>
        <v>0</v>
      </c>
      <c r="AG22" s="22">
        <f>IF(AG$9="samtals",SUMIFS(Gögn!$I$2:$I$11876,Gögn!$F$2:$F$11876,$A22,Gögn!$B$2:$B$11876,AG$8),SUMIFS(Gögn!$I$2:$I$11876,Gögn!$F$2:$F$11876,$A22,Gögn!$B$2:$B$11876,AG$8,Gögn!$E$2:$E$11876,AG$9))/1000</f>
        <v>0</v>
      </c>
      <c r="AH22" s="22">
        <f>IF(AH$9="samtals",SUMIFS(Gögn!$I$2:$I$11876,Gögn!$F$2:$F$11876,$A22,Gögn!$B$2:$B$11876,AH$8),SUMIFS(Gögn!$I$2:$I$11876,Gögn!$F$2:$F$11876,$A22,Gögn!$B$2:$B$11876,AH$8,Gögn!$E$2:$E$11876,AH$9))/1000</f>
        <v>0</v>
      </c>
      <c r="AI22" s="22">
        <f>IF(AI$9="samtals",SUMIFS(Gögn!$I$2:$I$11876,Gögn!$F$2:$F$11876,$A22,Gögn!$B$2:$B$11876,AI$8),SUMIFS(Gögn!$I$2:$I$11876,Gögn!$F$2:$F$11876,$A22,Gögn!$B$2:$B$11876,AI$8,Gögn!$E$2:$E$11876,AI$9))/1000</f>
        <v>0</v>
      </c>
      <c r="AJ22" s="22">
        <f>IF(AJ$9="samtals",SUMIFS(Gögn!$I$2:$I$11876,Gögn!$F$2:$F$11876,$A22,Gögn!$B$2:$B$11876,AJ$8),SUMIFS(Gögn!$I$2:$I$11876,Gögn!$F$2:$F$11876,$A22,Gögn!$B$2:$B$11876,AJ$8,Gögn!$E$2:$E$11876,AJ$9))/1000</f>
        <v>0</v>
      </c>
      <c r="AK22" s="22">
        <f>IF(AK$9="samtals",SUMIFS(Gögn!$I$2:$I$11876,Gögn!$F$2:$F$11876,$A22,Gögn!$B$2:$B$11876,AK$8),SUMIFS(Gögn!$I$2:$I$11876,Gögn!$F$2:$F$11876,$A22,Gögn!$B$2:$B$11876,AK$8,Gögn!$E$2:$E$11876,AK$9))/1000</f>
        <v>0</v>
      </c>
      <c r="AL22" s="22">
        <f>IF(AL$9="samtals",SUMIFS(Gögn!$I$2:$I$11876,Gögn!$F$2:$F$11876,$A22,Gögn!$B$2:$B$11876,AL$8),SUMIFS(Gögn!$I$2:$I$11876,Gögn!$F$2:$F$11876,$A22,Gögn!$B$2:$B$11876,AL$8,Gögn!$E$2:$E$11876,AL$9))/1000</f>
        <v>0</v>
      </c>
      <c r="AM22" s="22">
        <f>IF(AM$9="samtals",SUMIFS(Gögn!$I$2:$I$11876,Gögn!$F$2:$F$11876,$A22,Gögn!$B$2:$B$11876,AM$8),SUMIFS(Gögn!$I$2:$I$11876,Gögn!$F$2:$F$11876,$A22,Gögn!$B$2:$B$11876,AM$8,Gögn!$E$2:$E$11876,AM$9))/1000</f>
        <v>0</v>
      </c>
      <c r="AN22" s="22">
        <f>IF(AN$9="samtals",SUMIFS(Gögn!$I$2:$I$11876,Gögn!$F$2:$F$11876,$A22,Gögn!$B$2:$B$11876,AN$8),SUMIFS(Gögn!$I$2:$I$11876,Gögn!$F$2:$F$11876,$A22,Gögn!$B$2:$B$11876,AN$8,Gögn!$E$2:$E$11876,AN$9))/1000</f>
        <v>0</v>
      </c>
      <c r="AO22" s="22">
        <f>IF(AO$9="samtals",SUMIFS(Gögn!$I$2:$I$11876,Gögn!$F$2:$F$11876,$A22,Gögn!$B$2:$B$11876,AO$8),SUMIFS(Gögn!$I$2:$I$11876,Gögn!$F$2:$F$11876,$A22,Gögn!$B$2:$B$11876,AO$8,Gögn!$E$2:$E$11876,AO$9))/1000</f>
        <v>0</v>
      </c>
      <c r="AP22" s="22">
        <f>IF(AP$9="samtals",SUMIFS(Gögn!$I$2:$I$11876,Gögn!$F$2:$F$11876,$A22,Gögn!$B$2:$B$11876,AP$8),SUMIFS(Gögn!$I$2:$I$11876,Gögn!$F$2:$F$11876,$A22,Gögn!$B$2:$B$11876,AP$8,Gögn!$E$2:$E$11876,AP$9))/1000</f>
        <v>0</v>
      </c>
      <c r="AQ22" s="22">
        <f>IF(AQ$9="samtals",SUMIFS(Gögn!$I$2:$I$11876,Gögn!$F$2:$F$11876,$A22,Gögn!$B$2:$B$11876,AQ$8),SUMIFS(Gögn!$I$2:$I$11876,Gögn!$F$2:$F$11876,$A22,Gögn!$B$2:$B$11876,AQ$8,Gögn!$E$2:$E$11876,AQ$9))/1000</f>
        <v>0</v>
      </c>
      <c r="AR22" s="22">
        <f>IF(AR$9="samtals",SUMIFS(Gögn!$I$2:$I$11876,Gögn!$F$2:$F$11876,$A22,Gögn!$B$2:$B$11876,AR$8),SUMIFS(Gögn!$I$2:$I$11876,Gögn!$F$2:$F$11876,$A22,Gögn!$B$2:$B$11876,AR$8,Gögn!$E$2:$E$11876,AR$9))/1000</f>
        <v>0</v>
      </c>
      <c r="AS22" s="22">
        <f>IF(AS$9="samtals",SUMIFS(Gögn!$I$2:$I$11876,Gögn!$F$2:$F$11876,$A22,Gögn!$B$2:$B$11876,AS$8),SUMIFS(Gögn!$I$2:$I$11876,Gögn!$F$2:$F$11876,$A22,Gögn!$B$2:$B$11876,AS$8,Gögn!$E$2:$E$11876,AS$9))/1000</f>
        <v>0</v>
      </c>
      <c r="AT22" s="22">
        <f>IF(AT$9="samtals",SUMIFS(Gögn!$I$2:$I$11876,Gögn!$F$2:$F$11876,$A22,Gögn!$B$2:$B$11876,AT$8),SUMIFS(Gögn!$I$2:$I$11876,Gögn!$F$2:$F$11876,$A22,Gögn!$B$2:$B$11876,AT$8,Gögn!$E$2:$E$11876,AT$9))/1000</f>
        <v>0</v>
      </c>
      <c r="AU22" s="22">
        <f>IF(AU$9="samtals",SUMIFS(Gögn!$I$2:$I$11876,Gögn!$F$2:$F$11876,$A22,Gögn!$B$2:$B$11876,AU$8),SUMIFS(Gögn!$I$2:$I$11876,Gögn!$F$2:$F$11876,$A22,Gögn!$B$2:$B$11876,AU$8,Gögn!$E$2:$E$11876,AU$9))/1000</f>
        <v>0</v>
      </c>
      <c r="AV22" s="22">
        <f>IF(AV$9="samtals",SUMIFS(Gögn!$I$2:$I$11876,Gögn!$F$2:$F$11876,$A22,Gögn!$B$2:$B$11876,AV$8),SUMIFS(Gögn!$I$2:$I$11876,Gögn!$F$2:$F$11876,$A22,Gögn!$B$2:$B$11876,AV$8,Gögn!$E$2:$E$11876,AV$9))/1000</f>
        <v>-197.72300000000001</v>
      </c>
      <c r="AW22" s="22">
        <f>IF(AW$9="samtals",SUMIFS(Gögn!$I$2:$I$11876,Gögn!$F$2:$F$11876,$A22,Gögn!$B$2:$B$11876,AW$8),SUMIFS(Gögn!$I$2:$I$11876,Gögn!$F$2:$F$11876,$A22,Gögn!$B$2:$B$11876,AW$8,Gögn!$E$2:$E$11876,AW$9))/1000</f>
        <v>-197.72300000000001</v>
      </c>
      <c r="AX22" s="22">
        <f>IF(AX$9="samtals",SUMIFS(Gögn!$I$2:$I$11876,Gögn!$F$2:$F$11876,$A22,Gögn!$B$2:$B$11876,AX$8),SUMIFS(Gögn!$I$2:$I$11876,Gögn!$F$2:$F$11876,$A22,Gögn!$B$2:$B$11876,AX$8,Gögn!$E$2:$E$11876,AX$9))/1000</f>
        <v>0</v>
      </c>
      <c r="AY22" s="22">
        <f>IF(AY$9="samtals",SUMIFS(Gögn!$I$2:$I$11876,Gögn!$F$2:$F$11876,$A22,Gögn!$B$2:$B$11876,AY$8),SUMIFS(Gögn!$I$2:$I$11876,Gögn!$F$2:$F$11876,$A22,Gögn!$B$2:$B$11876,AY$8,Gögn!$E$2:$E$11876,AY$9))/1000</f>
        <v>0</v>
      </c>
      <c r="AZ22" s="22">
        <f>IF(AZ$9="samtals",SUMIFS(Gögn!$I$2:$I$11876,Gögn!$F$2:$F$11876,$A22,Gögn!$B$2:$B$11876,AZ$8),SUMIFS(Gögn!$I$2:$I$11876,Gögn!$F$2:$F$11876,$A22,Gögn!$B$2:$B$11876,AZ$8,Gögn!$E$2:$E$11876,AZ$9))/1000</f>
        <v>0</v>
      </c>
      <c r="BA22" s="22">
        <f>IF(BA$9="samtals",SUMIFS(Gögn!$I$2:$I$11876,Gögn!$F$2:$F$11876,$A22,Gögn!$B$2:$B$11876,BA$8),SUMIFS(Gögn!$I$2:$I$11876,Gögn!$F$2:$F$11876,$A22,Gögn!$B$2:$B$11876,BA$8,Gögn!$E$2:$E$11876,BA$9))/1000</f>
        <v>0</v>
      </c>
      <c r="BB22" s="22">
        <f>IF(BB$9="samtals",SUMIFS(Gögn!$I$2:$I$11876,Gögn!$F$2:$F$11876,$A22,Gögn!$B$2:$B$11876,BB$8),SUMIFS(Gögn!$I$2:$I$11876,Gögn!$F$2:$F$11876,$A22,Gögn!$B$2:$B$11876,BB$8,Gögn!$E$2:$E$11876,BB$9))/1000</f>
        <v>0</v>
      </c>
      <c r="BC22" s="22">
        <f>IF(BC$9="samtals",SUMIFS(Gögn!$I$2:$I$11876,Gögn!$F$2:$F$11876,$A22,Gögn!$B$2:$B$11876,BC$8),SUMIFS(Gögn!$I$2:$I$11876,Gögn!$F$2:$F$11876,$A22,Gögn!$B$2:$B$11876,BC$8,Gögn!$E$2:$E$11876,BC$9))/1000</f>
        <v>0</v>
      </c>
      <c r="BD22" s="22">
        <f>IF(BD$9="samtals",SUMIFS(Gögn!$I$2:$I$11876,Gögn!$F$2:$F$11876,$A22,Gögn!$B$2:$B$11876,BD$8),SUMIFS(Gögn!$I$2:$I$11876,Gögn!$F$2:$F$11876,$A22,Gögn!$B$2:$B$11876,BD$8,Gögn!$E$2:$E$11876,BD$9))/1000</f>
        <v>0</v>
      </c>
      <c r="BE22" s="22">
        <f>IF(BE$9="samtals",SUMIFS(Gögn!$I$2:$I$11876,Gögn!$F$2:$F$11876,$A22,Gögn!$B$2:$B$11876,BE$8),SUMIFS(Gögn!$I$2:$I$11876,Gögn!$F$2:$F$11876,$A22,Gögn!$B$2:$B$11876,BE$8,Gögn!$E$2:$E$11876,BE$9))/1000</f>
        <v>-914.17200000000003</v>
      </c>
      <c r="BF22" s="22">
        <f>IF(BF$9="samtals",SUMIFS(Gögn!$I$2:$I$11876,Gögn!$F$2:$F$11876,$A22,Gögn!$B$2:$B$11876,BF$8),SUMIFS(Gögn!$I$2:$I$11876,Gögn!$F$2:$F$11876,$A22,Gögn!$B$2:$B$11876,BF$8,Gögn!$E$2:$E$11876,BF$9))/1000</f>
        <v>-914.17200000000003</v>
      </c>
      <c r="BG22" s="22">
        <f>IF(BG$9="samtals",SUMIFS(Gögn!$I$2:$I$11876,Gögn!$F$2:$F$11876,$A22,Gögn!$B$2:$B$11876,BG$8),SUMIFS(Gögn!$I$2:$I$11876,Gögn!$F$2:$F$11876,$A22,Gögn!$B$2:$B$11876,BG$8,Gögn!$E$2:$E$11876,BG$9))/1000</f>
        <v>0</v>
      </c>
    </row>
    <row r="23" spans="1:59" ht="15">
      <c r="A23" s="5" t="s">
        <v>169</v>
      </c>
      <c r="B23" s="5"/>
      <c r="C23" s="23" t="s">
        <v>170</v>
      </c>
      <c r="D23" s="24">
        <f t="shared" ref="D23" si="4">SUMIF($E$9:$BG$9,"Samtals",E23:BG23)</f>
        <v>6955556.2409999995</v>
      </c>
      <c r="E23" s="24">
        <f>IF(E$9="samtals",SUMIFS(Gögn!$I$2:$I$11876,Gögn!$F$2:$F$11876,$A23,Gögn!$B$2:$B$11876,E$8),SUMIFS(Gögn!$I$2:$I$11876,Gögn!$F$2:$F$11876,$A23,Gögn!$B$2:$B$11876,E$8,Gögn!$E$2:$E$11876,E$9))/1000</f>
        <v>1135727.7749999999</v>
      </c>
      <c r="F23" s="24">
        <f>IF(F$9="samtals",SUMIFS(Gögn!$I$2:$I$11876,Gögn!$F$2:$F$11876,$A23,Gögn!$B$2:$B$11876,F$8),SUMIFS(Gögn!$I$2:$I$11876,Gögn!$F$2:$F$11876,$A23,Gögn!$B$2:$B$11876,F$8,Gögn!$E$2:$E$11876,F$9))/1000</f>
        <v>0</v>
      </c>
      <c r="G23" s="24">
        <f>IF(G$9="samtals",SUMIFS(Gögn!$I$2:$I$11876,Gögn!$F$2:$F$11876,$A23,Gögn!$B$2:$B$11876,G$8),SUMIFS(Gögn!$I$2:$I$11876,Gögn!$F$2:$F$11876,$A23,Gögn!$B$2:$B$11876,G$8,Gögn!$E$2:$E$11876,G$9))/1000</f>
        <v>1135727.7749999999</v>
      </c>
      <c r="H23" s="24">
        <f>IF(H$9="samtals",SUMIFS(Gögn!$I$2:$I$11876,Gögn!$F$2:$F$11876,$A23,Gögn!$B$2:$B$11876,H$8),SUMIFS(Gögn!$I$2:$I$11876,Gögn!$F$2:$F$11876,$A23,Gögn!$B$2:$B$11876,H$8,Gögn!$E$2:$E$11876,H$9))/1000</f>
        <v>247163.26300000001</v>
      </c>
      <c r="I23" s="24">
        <f>IF(I$9="samtals",SUMIFS(Gögn!$I$2:$I$11876,Gögn!$F$2:$F$11876,$A23,Gögn!$B$2:$B$11876,I$8),SUMIFS(Gögn!$I$2:$I$11876,Gögn!$F$2:$F$11876,$A23,Gögn!$B$2:$B$11876,I$8,Gögn!$E$2:$E$11876,I$9))/1000</f>
        <v>0</v>
      </c>
      <c r="J23" s="24">
        <f>IF(J$9="samtals",SUMIFS(Gögn!$I$2:$I$11876,Gögn!$F$2:$F$11876,$A23,Gögn!$B$2:$B$11876,J$8),SUMIFS(Gögn!$I$2:$I$11876,Gögn!$F$2:$F$11876,$A23,Gögn!$B$2:$B$11876,J$8,Gögn!$E$2:$E$11876,J$9))/1000</f>
        <v>247163.26300000001</v>
      </c>
      <c r="K23" s="24">
        <f>IF(K$9="samtals",SUMIFS(Gögn!$I$2:$I$11876,Gögn!$F$2:$F$11876,$A23,Gögn!$B$2:$B$11876,K$8),SUMIFS(Gögn!$I$2:$I$11876,Gögn!$F$2:$F$11876,$A23,Gögn!$B$2:$B$11876,K$8,Gögn!$E$2:$E$11876,K$9))/1000</f>
        <v>0</v>
      </c>
      <c r="L23" s="24">
        <f>IF(L$9="samtals",SUMIFS(Gögn!$I$2:$I$11876,Gögn!$F$2:$F$11876,$A23,Gögn!$B$2:$B$11876,L$8),SUMIFS(Gögn!$I$2:$I$11876,Gögn!$F$2:$F$11876,$A23,Gögn!$B$2:$B$11876,L$8,Gögn!$E$2:$E$11876,L$9))/1000</f>
        <v>0</v>
      </c>
      <c r="M23" s="24">
        <f>IF(M$9="samtals",SUMIFS(Gögn!$I$2:$I$11876,Gögn!$F$2:$F$11876,$A23,Gögn!$B$2:$B$11876,M$8),SUMIFS(Gögn!$I$2:$I$11876,Gögn!$F$2:$F$11876,$A23,Gögn!$B$2:$B$11876,M$8,Gögn!$E$2:$E$11876,M$9))/1000</f>
        <v>0</v>
      </c>
      <c r="N23" s="24">
        <f>IF(N$9="samtals",SUMIFS(Gögn!$I$2:$I$11876,Gögn!$F$2:$F$11876,$A23,Gögn!$B$2:$B$11876,N$8),SUMIFS(Gögn!$I$2:$I$11876,Gögn!$F$2:$F$11876,$A23,Gögn!$B$2:$B$11876,N$8,Gögn!$E$2:$E$11876,N$9))/1000</f>
        <v>0</v>
      </c>
      <c r="O23" s="24">
        <f>IF(O$9="samtals",SUMIFS(Gögn!$I$2:$I$11876,Gögn!$F$2:$F$11876,$A23,Gögn!$B$2:$B$11876,O$8),SUMIFS(Gögn!$I$2:$I$11876,Gögn!$F$2:$F$11876,$A23,Gögn!$B$2:$B$11876,O$8,Gögn!$E$2:$E$11876,O$9))/1000</f>
        <v>13218.669</v>
      </c>
      <c r="P23" s="24">
        <f>IF(P$9="samtals",SUMIFS(Gögn!$I$2:$I$11876,Gögn!$F$2:$F$11876,$A23,Gögn!$B$2:$B$11876,P$8),SUMIFS(Gögn!$I$2:$I$11876,Gögn!$F$2:$F$11876,$A23,Gögn!$B$2:$B$11876,P$8,Gögn!$E$2:$E$11876,P$9))/1000</f>
        <v>0</v>
      </c>
      <c r="Q23" s="24">
        <f>IF(Q$9="samtals",SUMIFS(Gögn!$I$2:$I$11876,Gögn!$F$2:$F$11876,$A23,Gögn!$B$2:$B$11876,Q$8),SUMIFS(Gögn!$I$2:$I$11876,Gögn!$F$2:$F$11876,$A23,Gögn!$B$2:$B$11876,Q$8,Gögn!$E$2:$E$11876,Q$9))/1000</f>
        <v>13218.669</v>
      </c>
      <c r="R23" s="24">
        <f>IF(R$9="samtals",SUMIFS(Gögn!$I$2:$I$11876,Gögn!$F$2:$F$11876,$A23,Gögn!$B$2:$B$11876,R$8),SUMIFS(Gögn!$I$2:$I$11876,Gögn!$F$2:$F$11876,$A23,Gögn!$B$2:$B$11876,R$8,Gögn!$E$2:$E$11876,R$9))/1000</f>
        <v>2152223</v>
      </c>
      <c r="S23" s="24">
        <f>IF(S$9="samtals",SUMIFS(Gögn!$I$2:$I$11876,Gögn!$F$2:$F$11876,$A23,Gögn!$B$2:$B$11876,S$8),SUMIFS(Gögn!$I$2:$I$11876,Gögn!$F$2:$F$11876,$A23,Gögn!$B$2:$B$11876,S$8,Gögn!$E$2:$E$11876,S$9))/1000</f>
        <v>0</v>
      </c>
      <c r="T23" s="24">
        <f>IF(T$9="samtals",SUMIFS(Gögn!$I$2:$I$11876,Gögn!$F$2:$F$11876,$A23,Gögn!$B$2:$B$11876,T$8),SUMIFS(Gögn!$I$2:$I$11876,Gögn!$F$2:$F$11876,$A23,Gögn!$B$2:$B$11876,T$8,Gögn!$E$2:$E$11876,T$9))/1000</f>
        <v>2152223</v>
      </c>
      <c r="U23" s="24">
        <f>IF(U$9="samtals",SUMIFS(Gögn!$I$2:$I$11876,Gögn!$F$2:$F$11876,$A23,Gögn!$B$2:$B$11876,U$8),SUMIFS(Gögn!$I$2:$I$11876,Gögn!$F$2:$F$11876,$A23,Gögn!$B$2:$B$11876,U$8,Gögn!$E$2:$E$11876,U$9))/1000</f>
        <v>130072.266</v>
      </c>
      <c r="V23" s="24">
        <f>IF(V$9="samtals",SUMIFS(Gögn!$I$2:$I$11876,Gögn!$F$2:$F$11876,$A23,Gögn!$B$2:$B$11876,V$8),SUMIFS(Gögn!$I$2:$I$11876,Gögn!$F$2:$F$11876,$A23,Gögn!$B$2:$B$11876,V$8,Gögn!$E$2:$E$11876,V$9))/1000</f>
        <v>0</v>
      </c>
      <c r="W23" s="24">
        <f>IF(W$9="samtals",SUMIFS(Gögn!$I$2:$I$11876,Gögn!$F$2:$F$11876,$A23,Gögn!$B$2:$B$11876,W$8),SUMIFS(Gögn!$I$2:$I$11876,Gögn!$F$2:$F$11876,$A23,Gögn!$B$2:$B$11876,W$8,Gögn!$E$2:$E$11876,W$9))/1000</f>
        <v>130072.266</v>
      </c>
      <c r="X23" s="24">
        <f>IF(X$9="samtals",SUMIFS(Gögn!$I$2:$I$11876,Gögn!$F$2:$F$11876,$A23,Gögn!$B$2:$B$11876,X$8),SUMIFS(Gögn!$I$2:$I$11876,Gögn!$F$2:$F$11876,$A23,Gögn!$B$2:$B$11876,X$8,Gögn!$E$2:$E$11876,X$9))/1000</f>
        <v>2431380.8259999999</v>
      </c>
      <c r="Y23" s="24">
        <f>IF(Y$9="samtals",SUMIFS(Gögn!$I$2:$I$11876,Gögn!$F$2:$F$11876,$A23,Gögn!$B$2:$B$11876,Y$8),SUMIFS(Gögn!$I$2:$I$11876,Gögn!$F$2:$F$11876,$A23,Gögn!$B$2:$B$11876,Y$8,Gögn!$E$2:$E$11876,Y$9))/1000</f>
        <v>0</v>
      </c>
      <c r="Z23" s="24">
        <f>IF(Z$9="samtals",SUMIFS(Gögn!$I$2:$I$11876,Gögn!$F$2:$F$11876,$A23,Gögn!$B$2:$B$11876,Z$8),SUMIFS(Gögn!$I$2:$I$11876,Gögn!$F$2:$F$11876,$A23,Gögn!$B$2:$B$11876,Z$8,Gögn!$E$2:$E$11876,Z$9))/1000</f>
        <v>2431380.8259999999</v>
      </c>
      <c r="AA23" s="24">
        <f>IF(AA$9="samtals",SUMIFS(Gögn!$I$2:$I$11876,Gögn!$F$2:$F$11876,$A23,Gögn!$B$2:$B$11876,AA$8),SUMIFS(Gögn!$I$2:$I$11876,Gögn!$F$2:$F$11876,$A23,Gögn!$B$2:$B$11876,AA$8,Gögn!$E$2:$E$11876,AA$9))/1000</f>
        <v>0</v>
      </c>
      <c r="AB23" s="24">
        <f>IF(AB$9="samtals",SUMIFS(Gögn!$I$2:$I$11876,Gögn!$F$2:$F$11876,$A23,Gögn!$B$2:$B$11876,AB$8),SUMIFS(Gögn!$I$2:$I$11876,Gögn!$F$2:$F$11876,$A23,Gögn!$B$2:$B$11876,AB$8,Gögn!$E$2:$E$11876,AB$9))/1000</f>
        <v>0</v>
      </c>
      <c r="AC23" s="24">
        <f>IF(AC$9="samtals",SUMIFS(Gögn!$I$2:$I$11876,Gögn!$F$2:$F$11876,$A23,Gögn!$B$2:$B$11876,AC$8),SUMIFS(Gögn!$I$2:$I$11876,Gögn!$F$2:$F$11876,$A23,Gögn!$B$2:$B$11876,AC$8,Gögn!$E$2:$E$11876,AC$9))/1000</f>
        <v>0</v>
      </c>
      <c r="AD23" s="24">
        <f>IF(AD$9="samtals",SUMIFS(Gögn!$I$2:$I$11876,Gögn!$F$2:$F$11876,$A23,Gögn!$B$2:$B$11876,AD$8),SUMIFS(Gögn!$I$2:$I$11876,Gögn!$F$2:$F$11876,$A23,Gögn!$B$2:$B$11876,AD$8,Gögn!$E$2:$E$11876,AD$9))/1000</f>
        <v>0</v>
      </c>
      <c r="AE23" s="24">
        <f>IF(AE$9="samtals",SUMIFS(Gögn!$I$2:$I$11876,Gögn!$F$2:$F$11876,$A23,Gögn!$B$2:$B$11876,AE$8),SUMIFS(Gögn!$I$2:$I$11876,Gögn!$F$2:$F$11876,$A23,Gögn!$B$2:$B$11876,AE$8,Gögn!$E$2:$E$11876,AE$9))/1000</f>
        <v>0</v>
      </c>
      <c r="AF23" s="24">
        <f>IF(AF$9="samtals",SUMIFS(Gögn!$I$2:$I$11876,Gögn!$F$2:$F$11876,$A23,Gögn!$B$2:$B$11876,AF$8),SUMIFS(Gögn!$I$2:$I$11876,Gögn!$F$2:$F$11876,$A23,Gögn!$B$2:$B$11876,AF$8,Gögn!$E$2:$E$11876,AF$9))/1000</f>
        <v>0</v>
      </c>
      <c r="AG23" s="24">
        <f>IF(AG$9="samtals",SUMIFS(Gögn!$I$2:$I$11876,Gögn!$F$2:$F$11876,$A23,Gögn!$B$2:$B$11876,AG$8),SUMIFS(Gögn!$I$2:$I$11876,Gögn!$F$2:$F$11876,$A23,Gögn!$B$2:$B$11876,AG$8,Gögn!$E$2:$E$11876,AG$9))/1000</f>
        <v>0</v>
      </c>
      <c r="AH23" s="24">
        <f>IF(AH$9="samtals",SUMIFS(Gögn!$I$2:$I$11876,Gögn!$F$2:$F$11876,$A23,Gögn!$B$2:$B$11876,AH$8),SUMIFS(Gögn!$I$2:$I$11876,Gögn!$F$2:$F$11876,$A23,Gögn!$B$2:$B$11876,AH$8,Gögn!$E$2:$E$11876,AH$9))/1000</f>
        <v>0</v>
      </c>
      <c r="AI23" s="24">
        <f>IF(AI$9="samtals",SUMIFS(Gögn!$I$2:$I$11876,Gögn!$F$2:$F$11876,$A23,Gögn!$B$2:$B$11876,AI$8),SUMIFS(Gögn!$I$2:$I$11876,Gögn!$F$2:$F$11876,$A23,Gögn!$B$2:$B$11876,AI$8,Gögn!$E$2:$E$11876,AI$9))/1000</f>
        <v>0</v>
      </c>
      <c r="AJ23" s="24">
        <f>IF(AJ$9="samtals",SUMIFS(Gögn!$I$2:$I$11876,Gögn!$F$2:$F$11876,$A23,Gögn!$B$2:$B$11876,AJ$8),SUMIFS(Gögn!$I$2:$I$11876,Gögn!$F$2:$F$11876,$A23,Gögn!$B$2:$B$11876,AJ$8,Gögn!$E$2:$E$11876,AJ$9))/1000</f>
        <v>0</v>
      </c>
      <c r="AK23" s="24">
        <f>IF(AK$9="samtals",SUMIFS(Gögn!$I$2:$I$11876,Gögn!$F$2:$F$11876,$A23,Gögn!$B$2:$B$11876,AK$8),SUMIFS(Gögn!$I$2:$I$11876,Gögn!$F$2:$F$11876,$A23,Gögn!$B$2:$B$11876,AK$8,Gögn!$E$2:$E$11876,AK$9))/1000</f>
        <v>0</v>
      </c>
      <c r="AL23" s="24">
        <f>IF(AL$9="samtals",SUMIFS(Gögn!$I$2:$I$11876,Gögn!$F$2:$F$11876,$A23,Gögn!$B$2:$B$11876,AL$8),SUMIFS(Gögn!$I$2:$I$11876,Gögn!$F$2:$F$11876,$A23,Gögn!$B$2:$B$11876,AL$8,Gögn!$E$2:$E$11876,AL$9))/1000</f>
        <v>0</v>
      </c>
      <c r="AM23" s="24">
        <f>IF(AM$9="samtals",SUMIFS(Gögn!$I$2:$I$11876,Gögn!$F$2:$F$11876,$A23,Gögn!$B$2:$B$11876,AM$8),SUMIFS(Gögn!$I$2:$I$11876,Gögn!$F$2:$F$11876,$A23,Gögn!$B$2:$B$11876,AM$8,Gögn!$E$2:$E$11876,AM$9))/1000</f>
        <v>457651.72100000002</v>
      </c>
      <c r="AN23" s="24">
        <f>IF(AN$9="samtals",SUMIFS(Gögn!$I$2:$I$11876,Gögn!$F$2:$F$11876,$A23,Gögn!$B$2:$B$11876,AN$8),SUMIFS(Gögn!$I$2:$I$11876,Gögn!$F$2:$F$11876,$A23,Gögn!$B$2:$B$11876,AN$8,Gögn!$E$2:$E$11876,AN$9))/1000</f>
        <v>0</v>
      </c>
      <c r="AO23" s="24">
        <f>IF(AO$9="samtals",SUMIFS(Gögn!$I$2:$I$11876,Gögn!$F$2:$F$11876,$A23,Gögn!$B$2:$B$11876,AO$8),SUMIFS(Gögn!$I$2:$I$11876,Gögn!$F$2:$F$11876,$A23,Gögn!$B$2:$B$11876,AO$8,Gögn!$E$2:$E$11876,AO$9))/1000</f>
        <v>457651.72100000002</v>
      </c>
      <c r="AP23" s="24">
        <f>IF(AP$9="samtals",SUMIFS(Gögn!$I$2:$I$11876,Gögn!$F$2:$F$11876,$A23,Gögn!$B$2:$B$11876,AP$8),SUMIFS(Gögn!$I$2:$I$11876,Gögn!$F$2:$F$11876,$A23,Gögn!$B$2:$B$11876,AP$8,Gögn!$E$2:$E$11876,AP$9))/1000</f>
        <v>7313.2730000000001</v>
      </c>
      <c r="AQ23" s="24">
        <f>IF(AQ$9="samtals",SUMIFS(Gögn!$I$2:$I$11876,Gögn!$F$2:$F$11876,$A23,Gögn!$B$2:$B$11876,AQ$8),SUMIFS(Gögn!$I$2:$I$11876,Gögn!$F$2:$F$11876,$A23,Gögn!$B$2:$B$11876,AQ$8,Gögn!$E$2:$E$11876,AQ$9))/1000</f>
        <v>0</v>
      </c>
      <c r="AR23" s="24">
        <f>IF(AR$9="samtals",SUMIFS(Gögn!$I$2:$I$11876,Gögn!$F$2:$F$11876,$A23,Gögn!$B$2:$B$11876,AR$8),SUMIFS(Gögn!$I$2:$I$11876,Gögn!$F$2:$F$11876,$A23,Gögn!$B$2:$B$11876,AR$8,Gögn!$E$2:$E$11876,AR$9))/1000</f>
        <v>7313.2730000000001</v>
      </c>
      <c r="AS23" s="24">
        <f>IF(AS$9="samtals",SUMIFS(Gögn!$I$2:$I$11876,Gögn!$F$2:$F$11876,$A23,Gögn!$B$2:$B$11876,AS$8),SUMIFS(Gögn!$I$2:$I$11876,Gögn!$F$2:$F$11876,$A23,Gögn!$B$2:$B$11876,AS$8,Gögn!$E$2:$E$11876,AS$9))/1000</f>
        <v>380805.44799999997</v>
      </c>
      <c r="AT23" s="24">
        <f>IF(AT$9="samtals",SUMIFS(Gögn!$I$2:$I$11876,Gögn!$F$2:$F$11876,$A23,Gögn!$B$2:$B$11876,AT$8),SUMIFS(Gögn!$I$2:$I$11876,Gögn!$F$2:$F$11876,$A23,Gögn!$B$2:$B$11876,AT$8,Gögn!$E$2:$E$11876,AT$9))/1000</f>
        <v>0</v>
      </c>
      <c r="AU23" s="24">
        <f>IF(AU$9="samtals",SUMIFS(Gögn!$I$2:$I$11876,Gögn!$F$2:$F$11876,$A23,Gögn!$B$2:$B$11876,AU$8),SUMIFS(Gögn!$I$2:$I$11876,Gögn!$F$2:$F$11876,$A23,Gögn!$B$2:$B$11876,AU$8,Gögn!$E$2:$E$11876,AU$9))/1000</f>
        <v>380805.44799999997</v>
      </c>
      <c r="AV23" s="24">
        <f>IF(AV$9="samtals",SUMIFS(Gögn!$I$2:$I$11876,Gögn!$F$2:$F$11876,$A23,Gögn!$B$2:$B$11876,AV$8),SUMIFS(Gögn!$I$2:$I$11876,Gögn!$F$2:$F$11876,$A23,Gögn!$B$2:$B$11876,AV$8,Gögn!$E$2:$E$11876,AV$9))/1000</f>
        <v>0</v>
      </c>
      <c r="AW23" s="24">
        <f>IF(AW$9="samtals",SUMIFS(Gögn!$I$2:$I$11876,Gögn!$F$2:$F$11876,$A23,Gögn!$B$2:$B$11876,AW$8),SUMIFS(Gögn!$I$2:$I$11876,Gögn!$F$2:$F$11876,$A23,Gögn!$B$2:$B$11876,AW$8,Gögn!$E$2:$E$11876,AW$9))/1000</f>
        <v>0</v>
      </c>
      <c r="AX23" s="24">
        <f>IF(AX$9="samtals",SUMIFS(Gögn!$I$2:$I$11876,Gögn!$F$2:$F$11876,$A23,Gögn!$B$2:$B$11876,AX$8),SUMIFS(Gögn!$I$2:$I$11876,Gögn!$F$2:$F$11876,$A23,Gögn!$B$2:$B$11876,AX$8,Gögn!$E$2:$E$11876,AX$9))/1000</f>
        <v>0</v>
      </c>
      <c r="AY23" s="24">
        <f>IF(AY$9="samtals",SUMIFS(Gögn!$I$2:$I$11876,Gögn!$F$2:$F$11876,$A23,Gögn!$B$2:$B$11876,AY$8),SUMIFS(Gögn!$I$2:$I$11876,Gögn!$F$2:$F$11876,$A23,Gögn!$B$2:$B$11876,AY$8,Gögn!$E$2:$E$11876,AY$9))/1000</f>
        <v>0</v>
      </c>
      <c r="AZ23" s="24">
        <f>IF(AZ$9="samtals",SUMIFS(Gögn!$I$2:$I$11876,Gögn!$F$2:$F$11876,$A23,Gögn!$B$2:$B$11876,AZ$8),SUMIFS(Gögn!$I$2:$I$11876,Gögn!$F$2:$F$11876,$A23,Gögn!$B$2:$B$11876,AZ$8,Gögn!$E$2:$E$11876,AZ$9))/1000</f>
        <v>0</v>
      </c>
      <c r="BA23" s="24">
        <f>IF(BA$9="samtals",SUMIFS(Gögn!$I$2:$I$11876,Gögn!$F$2:$F$11876,$A23,Gögn!$B$2:$B$11876,BA$8),SUMIFS(Gögn!$I$2:$I$11876,Gögn!$F$2:$F$11876,$A23,Gögn!$B$2:$B$11876,BA$8,Gögn!$E$2:$E$11876,BA$9))/1000</f>
        <v>0</v>
      </c>
      <c r="BB23" s="24">
        <f>IF(BB$9="samtals",SUMIFS(Gögn!$I$2:$I$11876,Gögn!$F$2:$F$11876,$A23,Gögn!$B$2:$B$11876,BB$8),SUMIFS(Gögn!$I$2:$I$11876,Gögn!$F$2:$F$11876,$A23,Gögn!$B$2:$B$11876,BB$8,Gögn!$E$2:$E$11876,BB$9))/1000</f>
        <v>0</v>
      </c>
      <c r="BC23" s="24">
        <f>IF(BC$9="samtals",SUMIFS(Gögn!$I$2:$I$11876,Gögn!$F$2:$F$11876,$A23,Gögn!$B$2:$B$11876,BC$8),SUMIFS(Gögn!$I$2:$I$11876,Gögn!$F$2:$F$11876,$A23,Gögn!$B$2:$B$11876,BC$8,Gögn!$E$2:$E$11876,BC$9))/1000</f>
        <v>0</v>
      </c>
      <c r="BD23" s="24">
        <f>IF(BD$9="samtals",SUMIFS(Gögn!$I$2:$I$11876,Gögn!$F$2:$F$11876,$A23,Gögn!$B$2:$B$11876,BD$8),SUMIFS(Gögn!$I$2:$I$11876,Gögn!$F$2:$F$11876,$A23,Gögn!$B$2:$B$11876,BD$8,Gögn!$E$2:$E$11876,BD$9))/1000</f>
        <v>0</v>
      </c>
      <c r="BE23" s="24">
        <f>IF(BE$9="samtals",SUMIFS(Gögn!$I$2:$I$11876,Gögn!$F$2:$F$11876,$A23,Gögn!$B$2:$B$11876,BE$8),SUMIFS(Gögn!$I$2:$I$11876,Gögn!$F$2:$F$11876,$A23,Gögn!$B$2:$B$11876,BE$8,Gögn!$E$2:$E$11876,BE$9))/1000</f>
        <v>0</v>
      </c>
      <c r="BF23" s="24">
        <f>IF(BF$9="samtals",SUMIFS(Gögn!$I$2:$I$11876,Gögn!$F$2:$F$11876,$A23,Gögn!$B$2:$B$11876,BF$8),SUMIFS(Gögn!$I$2:$I$11876,Gögn!$F$2:$F$11876,$A23,Gögn!$B$2:$B$11876,BF$8,Gögn!$E$2:$E$11876,BF$9))/1000</f>
        <v>0</v>
      </c>
      <c r="BG23" s="24">
        <f>IF(BG$9="samtals",SUMIFS(Gögn!$I$2:$I$11876,Gögn!$F$2:$F$11876,$A23,Gögn!$B$2:$B$11876,BG$8),SUMIFS(Gögn!$I$2:$I$11876,Gögn!$F$2:$F$11876,$A23,Gögn!$B$2:$B$11876,BG$8,Gögn!$E$2:$E$11876,BG$9))/1000</f>
        <v>0</v>
      </c>
    </row>
    <row r="24" spans="1:59" s="48" customFormat="1" ht="15">
      <c r="A24" s="45" t="s">
        <v>465</v>
      </c>
      <c r="B24" s="45"/>
      <c r="C24" s="28" t="s">
        <v>279</v>
      </c>
      <c r="D24" s="49">
        <f t="shared" ref="D24" si="5">SUMIF($E$9:$BG$9,"Samtals",E24:BG24)</f>
        <v>206250443.13699999</v>
      </c>
      <c r="E24" s="49">
        <f t="shared" ref="E24" si="6">SUM(E18:E23)</f>
        <v>8492427.3090000004</v>
      </c>
      <c r="F24" s="22">
        <f t="shared" ref="F24:BG24" si="7">SUM(F18:F23)</f>
        <v>3151030.6129999999</v>
      </c>
      <c r="G24" s="22">
        <f t="shared" si="7"/>
        <v>5341396.6960000005</v>
      </c>
      <c r="H24" s="49">
        <f t="shared" si="7"/>
        <v>15011896.242000001</v>
      </c>
      <c r="I24" s="49">
        <f t="shared" si="7"/>
        <v>14196549.457999999</v>
      </c>
      <c r="J24" s="49">
        <f t="shared" si="7"/>
        <v>815346.78399999999</v>
      </c>
      <c r="K24" s="49">
        <f t="shared" si="7"/>
        <v>8798077.4849999994</v>
      </c>
      <c r="L24" s="49">
        <f t="shared" si="7"/>
        <v>8798077.4849999994</v>
      </c>
      <c r="M24" s="49">
        <f t="shared" si="7"/>
        <v>1153930</v>
      </c>
      <c r="N24" s="49">
        <f t="shared" si="7"/>
        <v>1153930</v>
      </c>
      <c r="O24" s="49">
        <f t="shared" si="7"/>
        <v>5292710.2649999987</v>
      </c>
      <c r="P24" s="49">
        <f t="shared" si="7"/>
        <v>5258064.5429999987</v>
      </c>
      <c r="Q24" s="49">
        <f t="shared" si="7"/>
        <v>34645.722000000002</v>
      </c>
      <c r="R24" s="49">
        <f t="shared" si="7"/>
        <v>7578875</v>
      </c>
      <c r="S24" s="49">
        <f t="shared" si="7"/>
        <v>1388355</v>
      </c>
      <c r="T24" s="49">
        <f t="shared" si="7"/>
        <v>6190520</v>
      </c>
      <c r="U24" s="49">
        <f t="shared" si="7"/>
        <v>21347131.817999996</v>
      </c>
      <c r="V24" s="49">
        <f t="shared" si="7"/>
        <v>20985942.395999998</v>
      </c>
      <c r="W24" s="49">
        <f t="shared" si="7"/>
        <v>361189.42200000002</v>
      </c>
      <c r="X24" s="49">
        <f t="shared" si="7"/>
        <v>5280031.9399999995</v>
      </c>
      <c r="Y24" s="49">
        <f t="shared" si="7"/>
        <v>214851.61600000001</v>
      </c>
      <c r="Z24" s="49">
        <f t="shared" si="7"/>
        <v>5065180.324</v>
      </c>
      <c r="AA24" s="49">
        <f t="shared" si="7"/>
        <v>1924699.862</v>
      </c>
      <c r="AB24" s="49">
        <f t="shared" si="7"/>
        <v>1924699.862</v>
      </c>
      <c r="AC24" s="49">
        <f t="shared" si="7"/>
        <v>3515944</v>
      </c>
      <c r="AD24" s="49">
        <f t="shared" si="7"/>
        <v>3515944</v>
      </c>
      <c r="AE24" s="49">
        <f t="shared" si="7"/>
        <v>377542</v>
      </c>
      <c r="AF24" s="49">
        <f t="shared" si="7"/>
        <v>377542</v>
      </c>
      <c r="AG24" s="49">
        <f t="shared" si="7"/>
        <v>1160678.2239999999</v>
      </c>
      <c r="AH24" s="49">
        <f t="shared" si="7"/>
        <v>1160678.2239999999</v>
      </c>
      <c r="AI24" s="49">
        <f t="shared" si="7"/>
        <v>1535928</v>
      </c>
      <c r="AJ24" s="49">
        <f t="shared" si="7"/>
        <v>1535928</v>
      </c>
      <c r="AK24" s="49">
        <f t="shared" si="7"/>
        <v>6197319.1749999998</v>
      </c>
      <c r="AL24" s="49">
        <f t="shared" si="7"/>
        <v>6197319.1749999998</v>
      </c>
      <c r="AM24" s="49">
        <f t="shared" si="7"/>
        <v>76788696.323999986</v>
      </c>
      <c r="AN24" s="49">
        <f t="shared" si="7"/>
        <v>75692675.31099999</v>
      </c>
      <c r="AO24" s="49">
        <f t="shared" si="7"/>
        <v>1096021.013</v>
      </c>
      <c r="AP24" s="49">
        <f t="shared" si="7"/>
        <v>181164.78399999999</v>
      </c>
      <c r="AQ24" s="49">
        <f t="shared" si="7"/>
        <v>20013.453000000001</v>
      </c>
      <c r="AR24" s="49">
        <f t="shared" si="7"/>
        <v>161151.33099999998</v>
      </c>
      <c r="AS24" s="49">
        <f t="shared" si="7"/>
        <v>23151380.592999998</v>
      </c>
      <c r="AT24" s="49">
        <f t="shared" si="7"/>
        <v>22207307.994999997</v>
      </c>
      <c r="AU24" s="49">
        <f t="shared" si="7"/>
        <v>944072.598</v>
      </c>
      <c r="AV24" s="49">
        <f t="shared" si="7"/>
        <v>2242872.1599999997</v>
      </c>
      <c r="AW24" s="49">
        <f t="shared" si="7"/>
        <v>2210619.9109999998</v>
      </c>
      <c r="AX24" s="49">
        <f t="shared" si="7"/>
        <v>32252.249</v>
      </c>
      <c r="AY24" s="49">
        <f t="shared" si="7"/>
        <v>1739862</v>
      </c>
      <c r="AZ24" s="49">
        <f t="shared" si="7"/>
        <v>1465176</v>
      </c>
      <c r="BA24" s="49">
        <f t="shared" si="7"/>
        <v>274686</v>
      </c>
      <c r="BB24" s="49">
        <f t="shared" si="7"/>
        <v>6184683.5930000003</v>
      </c>
      <c r="BC24" s="49">
        <f t="shared" si="7"/>
        <v>6116133.7369999997</v>
      </c>
      <c r="BD24" s="49">
        <f t="shared" si="7"/>
        <v>68549.856</v>
      </c>
      <c r="BE24" s="49">
        <f t="shared" si="7"/>
        <v>8294592.3629999999</v>
      </c>
      <c r="BF24" s="49">
        <f t="shared" si="7"/>
        <v>8002746.727</v>
      </c>
      <c r="BG24" s="49">
        <f t="shared" si="7"/>
        <v>291845.636</v>
      </c>
    </row>
    <row r="25" spans="1:59" ht="15">
      <c r="A25" s="5" t="s">
        <v>465</v>
      </c>
      <c r="B25" s="5"/>
      <c r="C25" s="23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1:59" ht="15.75">
      <c r="A26" s="5" t="s">
        <v>465</v>
      </c>
      <c r="B26" s="5"/>
      <c r="C26" s="21" t="s">
        <v>300</v>
      </c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</row>
    <row r="27" spans="1:59" ht="15">
      <c r="A27" s="5" t="s">
        <v>172</v>
      </c>
      <c r="B27" s="5"/>
      <c r="C27" s="23" t="s">
        <v>173</v>
      </c>
      <c r="D27" s="24">
        <f t="shared" ref="D27:D39" si="8">SUMIF($E$9:$BG$9,"Samtals",E27:BG27)</f>
        <v>745105426.09699988</v>
      </c>
      <c r="E27" s="24">
        <f>IF(E$9="samtals",SUMIFS(Gögn!$I$2:$I$11876,Gögn!$F$2:$F$11876,$A27,Gögn!$B$2:$B$11876,E$8),SUMIFS(Gögn!$I$2:$I$11876,Gögn!$F$2:$F$11876,$A27,Gögn!$B$2:$B$11876,E$8,Gögn!$E$2:$E$11876,E$9))/1000</f>
        <v>37451852.865999997</v>
      </c>
      <c r="F27" s="24">
        <f>IF(F$9="samtals",SUMIFS(Gögn!$I$2:$I$11876,Gögn!$F$2:$F$11876,$A27,Gögn!$B$2:$B$11876,F$8),SUMIFS(Gögn!$I$2:$I$11876,Gögn!$F$2:$F$11876,$A27,Gögn!$B$2:$B$11876,F$8,Gögn!$E$2:$E$11876,F$9))/1000</f>
        <v>18317198.756000001</v>
      </c>
      <c r="G27" s="24">
        <f>IF(G$9="samtals",SUMIFS(Gögn!$I$2:$I$11876,Gögn!$F$2:$F$11876,$A27,Gögn!$B$2:$B$11876,G$8),SUMIFS(Gögn!$I$2:$I$11876,Gögn!$F$2:$F$11876,$A27,Gögn!$B$2:$B$11876,G$8,Gögn!$E$2:$E$11876,G$9))/1000</f>
        <v>19134654.109999999</v>
      </c>
      <c r="H27" s="24">
        <f>IF(H$9="samtals",SUMIFS(Gögn!$I$2:$I$11876,Gögn!$F$2:$F$11876,$A27,Gögn!$B$2:$B$11876,H$8),SUMIFS(Gögn!$I$2:$I$11876,Gögn!$F$2:$F$11876,$A27,Gögn!$B$2:$B$11876,H$8,Gögn!$E$2:$E$11876,H$9))/1000</f>
        <v>59513168.931000002</v>
      </c>
      <c r="I27" s="24">
        <f>IF(I$9="samtals",SUMIFS(Gögn!$I$2:$I$11876,Gögn!$F$2:$F$11876,$A27,Gögn!$B$2:$B$11876,I$8),SUMIFS(Gögn!$I$2:$I$11876,Gögn!$F$2:$F$11876,$A27,Gögn!$B$2:$B$11876,I$8,Gögn!$E$2:$E$11876,I$9))/1000</f>
        <v>58348484.695</v>
      </c>
      <c r="J27" s="24">
        <f>IF(J$9="samtals",SUMIFS(Gögn!$I$2:$I$11876,Gögn!$F$2:$F$11876,$A27,Gögn!$B$2:$B$11876,J$8),SUMIFS(Gögn!$I$2:$I$11876,Gögn!$F$2:$F$11876,$A27,Gögn!$B$2:$B$11876,J$8,Gögn!$E$2:$E$11876,J$9))/1000</f>
        <v>1164684.236</v>
      </c>
      <c r="K27" s="24">
        <f>IF(K$9="samtals",SUMIFS(Gögn!$I$2:$I$11876,Gögn!$F$2:$F$11876,$A27,Gögn!$B$2:$B$11876,K$8),SUMIFS(Gögn!$I$2:$I$11876,Gögn!$F$2:$F$11876,$A27,Gögn!$B$2:$B$11876,K$8,Gögn!$E$2:$E$11876,K$9))/1000</f>
        <v>31303010.521000002</v>
      </c>
      <c r="L27" s="24">
        <f>IF(L$9="samtals",SUMIFS(Gögn!$I$2:$I$11876,Gögn!$F$2:$F$11876,$A27,Gögn!$B$2:$B$11876,L$8),SUMIFS(Gögn!$I$2:$I$11876,Gögn!$F$2:$F$11876,$A27,Gögn!$B$2:$B$11876,L$8,Gögn!$E$2:$E$11876,L$9))/1000</f>
        <v>31303010.521000002</v>
      </c>
      <c r="M27" s="24">
        <f>IF(M$9="samtals",SUMIFS(Gögn!$I$2:$I$11876,Gögn!$F$2:$F$11876,$A27,Gögn!$B$2:$B$11876,M$8),SUMIFS(Gögn!$I$2:$I$11876,Gögn!$F$2:$F$11876,$A27,Gögn!$B$2:$B$11876,M$8,Gögn!$E$2:$E$11876,M$9))/1000</f>
        <v>6626243</v>
      </c>
      <c r="N27" s="24">
        <f>IF(N$9="samtals",SUMIFS(Gögn!$I$2:$I$11876,Gögn!$F$2:$F$11876,$A27,Gögn!$B$2:$B$11876,N$8),SUMIFS(Gögn!$I$2:$I$11876,Gögn!$F$2:$F$11876,$A27,Gögn!$B$2:$B$11876,N$8,Gögn!$E$2:$E$11876,N$9))/1000</f>
        <v>6626243</v>
      </c>
      <c r="O27" s="24">
        <f>IF(O$9="samtals",SUMIFS(Gögn!$I$2:$I$11876,Gögn!$F$2:$F$11876,$A27,Gögn!$B$2:$B$11876,O$8),SUMIFS(Gögn!$I$2:$I$11876,Gögn!$F$2:$F$11876,$A27,Gögn!$B$2:$B$11876,O$8,Gögn!$E$2:$E$11876,O$9))/1000</f>
        <v>27023489.440000001</v>
      </c>
      <c r="P27" s="24">
        <f>IF(P$9="samtals",SUMIFS(Gögn!$I$2:$I$11876,Gögn!$F$2:$F$11876,$A27,Gögn!$B$2:$B$11876,P$8),SUMIFS(Gögn!$I$2:$I$11876,Gögn!$F$2:$F$11876,$A27,Gögn!$B$2:$B$11876,P$8,Gögn!$E$2:$E$11876,P$9))/1000</f>
        <v>26909633.739999998</v>
      </c>
      <c r="Q27" s="24">
        <f>IF(Q$9="samtals",SUMIFS(Gögn!$I$2:$I$11876,Gögn!$F$2:$F$11876,$A27,Gögn!$B$2:$B$11876,Q$8),SUMIFS(Gögn!$I$2:$I$11876,Gögn!$F$2:$F$11876,$A27,Gögn!$B$2:$B$11876,Q$8,Gögn!$E$2:$E$11876,Q$9))/1000</f>
        <v>113855.7</v>
      </c>
      <c r="R27" s="24">
        <f>IF(R$9="samtals",SUMIFS(Gögn!$I$2:$I$11876,Gögn!$F$2:$F$11876,$A27,Gögn!$B$2:$B$11876,R$8),SUMIFS(Gögn!$I$2:$I$11876,Gögn!$F$2:$F$11876,$A27,Gögn!$B$2:$B$11876,R$8,Gögn!$E$2:$E$11876,R$9))/1000</f>
        <v>37106674</v>
      </c>
      <c r="S27" s="24">
        <f>IF(S$9="samtals",SUMIFS(Gögn!$I$2:$I$11876,Gögn!$F$2:$F$11876,$A27,Gögn!$B$2:$B$11876,S$8),SUMIFS(Gögn!$I$2:$I$11876,Gögn!$F$2:$F$11876,$A27,Gögn!$B$2:$B$11876,S$8,Gögn!$E$2:$E$11876,S$9))/1000</f>
        <v>10576452</v>
      </c>
      <c r="T27" s="24">
        <f>IF(T$9="samtals",SUMIFS(Gögn!$I$2:$I$11876,Gögn!$F$2:$F$11876,$A27,Gögn!$B$2:$B$11876,T$8),SUMIFS(Gögn!$I$2:$I$11876,Gögn!$F$2:$F$11876,$A27,Gögn!$B$2:$B$11876,T$8,Gögn!$E$2:$E$11876,T$9))/1000</f>
        <v>26530222</v>
      </c>
      <c r="U27" s="24">
        <f>IF(U$9="samtals",SUMIFS(Gögn!$I$2:$I$11876,Gögn!$F$2:$F$11876,$A27,Gögn!$B$2:$B$11876,U$8),SUMIFS(Gögn!$I$2:$I$11876,Gögn!$F$2:$F$11876,$A27,Gögn!$B$2:$B$11876,U$8,Gögn!$E$2:$E$11876,U$9))/1000</f>
        <v>114228048.796</v>
      </c>
      <c r="V27" s="24">
        <f>IF(V$9="samtals",SUMIFS(Gögn!$I$2:$I$11876,Gögn!$F$2:$F$11876,$A27,Gögn!$B$2:$B$11876,V$8),SUMIFS(Gögn!$I$2:$I$11876,Gögn!$F$2:$F$11876,$A27,Gögn!$B$2:$B$11876,V$8,Gögn!$E$2:$E$11876,V$9))/1000</f>
        <v>113614765.34100001</v>
      </c>
      <c r="W27" s="24">
        <f>IF(W$9="samtals",SUMIFS(Gögn!$I$2:$I$11876,Gögn!$F$2:$F$11876,$A27,Gögn!$B$2:$B$11876,W$8),SUMIFS(Gögn!$I$2:$I$11876,Gögn!$F$2:$F$11876,$A27,Gögn!$B$2:$B$11876,W$8,Gögn!$E$2:$E$11876,W$9))/1000</f>
        <v>613283.45499999996</v>
      </c>
      <c r="X27" s="24">
        <f>IF(X$9="samtals",SUMIFS(Gögn!$I$2:$I$11876,Gögn!$F$2:$F$11876,$A27,Gögn!$B$2:$B$11876,X$8),SUMIFS(Gögn!$I$2:$I$11876,Gögn!$F$2:$F$11876,$A27,Gögn!$B$2:$B$11876,X$8,Gögn!$E$2:$E$11876,X$9))/1000</f>
        <v>11649624.937000001</v>
      </c>
      <c r="Y27" s="24">
        <f>IF(Y$9="samtals",SUMIFS(Gögn!$I$2:$I$11876,Gögn!$F$2:$F$11876,$A27,Gögn!$B$2:$B$11876,Y$8),SUMIFS(Gögn!$I$2:$I$11876,Gögn!$F$2:$F$11876,$A27,Gögn!$B$2:$B$11876,Y$8,Gögn!$E$2:$E$11876,Y$9))/1000</f>
        <v>2850709.3590000002</v>
      </c>
      <c r="Z27" s="24">
        <f>IF(Z$9="samtals",SUMIFS(Gögn!$I$2:$I$11876,Gögn!$F$2:$F$11876,$A27,Gögn!$B$2:$B$11876,Z$8),SUMIFS(Gögn!$I$2:$I$11876,Gögn!$F$2:$F$11876,$A27,Gögn!$B$2:$B$11876,Z$8,Gögn!$E$2:$E$11876,Z$9))/1000</f>
        <v>8798915.5779999997</v>
      </c>
      <c r="AA27" s="24">
        <f>IF(AA$9="samtals",SUMIFS(Gögn!$I$2:$I$11876,Gögn!$F$2:$F$11876,$A27,Gögn!$B$2:$B$11876,AA$8),SUMIFS(Gögn!$I$2:$I$11876,Gögn!$F$2:$F$11876,$A27,Gögn!$B$2:$B$11876,AA$8,Gögn!$E$2:$E$11876,AA$9))/1000</f>
        <v>4169623.699</v>
      </c>
      <c r="AB27" s="24">
        <f>IF(AB$9="samtals",SUMIFS(Gögn!$I$2:$I$11876,Gögn!$F$2:$F$11876,$A27,Gögn!$B$2:$B$11876,AB$8),SUMIFS(Gögn!$I$2:$I$11876,Gögn!$F$2:$F$11876,$A27,Gögn!$B$2:$B$11876,AB$8,Gögn!$E$2:$E$11876,AB$9))/1000</f>
        <v>4169623.699</v>
      </c>
      <c r="AC27" s="24">
        <f>IF(AC$9="samtals",SUMIFS(Gögn!$I$2:$I$11876,Gögn!$F$2:$F$11876,$A27,Gögn!$B$2:$B$11876,AC$8),SUMIFS(Gögn!$I$2:$I$11876,Gögn!$F$2:$F$11876,$A27,Gögn!$B$2:$B$11876,AC$8,Gögn!$E$2:$E$11876,AC$9))/1000</f>
        <v>7323180</v>
      </c>
      <c r="AD27" s="24">
        <f>IF(AD$9="samtals",SUMIFS(Gögn!$I$2:$I$11876,Gögn!$F$2:$F$11876,$A27,Gögn!$B$2:$B$11876,AD$8),SUMIFS(Gögn!$I$2:$I$11876,Gögn!$F$2:$F$11876,$A27,Gögn!$B$2:$B$11876,AD$8,Gögn!$E$2:$E$11876,AD$9))/1000</f>
        <v>7323180</v>
      </c>
      <c r="AE27" s="24">
        <f>IF(AE$9="samtals",SUMIFS(Gögn!$I$2:$I$11876,Gögn!$F$2:$F$11876,$A27,Gögn!$B$2:$B$11876,AE$8),SUMIFS(Gögn!$I$2:$I$11876,Gögn!$F$2:$F$11876,$A27,Gögn!$B$2:$B$11876,AE$8,Gögn!$E$2:$E$11876,AE$9))/1000</f>
        <v>1443276</v>
      </c>
      <c r="AF27" s="24">
        <f>IF(AF$9="samtals",SUMIFS(Gögn!$I$2:$I$11876,Gögn!$F$2:$F$11876,$A27,Gögn!$B$2:$B$11876,AF$8),SUMIFS(Gögn!$I$2:$I$11876,Gögn!$F$2:$F$11876,$A27,Gögn!$B$2:$B$11876,AF$8,Gögn!$E$2:$E$11876,AF$9))/1000</f>
        <v>1443276</v>
      </c>
      <c r="AG27" s="24">
        <f>IF(AG$9="samtals",SUMIFS(Gögn!$I$2:$I$11876,Gögn!$F$2:$F$11876,$A27,Gögn!$B$2:$B$11876,AG$8),SUMIFS(Gögn!$I$2:$I$11876,Gögn!$F$2:$F$11876,$A27,Gögn!$B$2:$B$11876,AG$8,Gögn!$E$2:$E$11876,AG$9))/1000</f>
        <v>1233164.797</v>
      </c>
      <c r="AH27" s="24">
        <f>IF(AH$9="samtals",SUMIFS(Gögn!$I$2:$I$11876,Gögn!$F$2:$F$11876,$A27,Gögn!$B$2:$B$11876,AH$8),SUMIFS(Gögn!$I$2:$I$11876,Gögn!$F$2:$F$11876,$A27,Gögn!$B$2:$B$11876,AH$8,Gögn!$E$2:$E$11876,AH$9))/1000</f>
        <v>1233164.797</v>
      </c>
      <c r="AI27" s="24">
        <f>IF(AI$9="samtals",SUMIFS(Gögn!$I$2:$I$11876,Gögn!$F$2:$F$11876,$A27,Gögn!$B$2:$B$11876,AI$8),SUMIFS(Gögn!$I$2:$I$11876,Gögn!$F$2:$F$11876,$A27,Gögn!$B$2:$B$11876,AI$8,Gögn!$E$2:$E$11876,AI$9))/1000</f>
        <v>1878662</v>
      </c>
      <c r="AJ27" s="24">
        <f>IF(AJ$9="samtals",SUMIFS(Gögn!$I$2:$I$11876,Gögn!$F$2:$F$11876,$A27,Gögn!$B$2:$B$11876,AJ$8),SUMIFS(Gögn!$I$2:$I$11876,Gögn!$F$2:$F$11876,$A27,Gögn!$B$2:$B$11876,AJ$8,Gögn!$E$2:$E$11876,AJ$9))/1000</f>
        <v>1878662</v>
      </c>
      <c r="AK27" s="24">
        <f>IF(AK$9="samtals",SUMIFS(Gögn!$I$2:$I$11876,Gögn!$F$2:$F$11876,$A27,Gögn!$B$2:$B$11876,AK$8),SUMIFS(Gögn!$I$2:$I$11876,Gögn!$F$2:$F$11876,$A27,Gögn!$B$2:$B$11876,AK$8,Gögn!$E$2:$E$11876,AK$9))/1000</f>
        <v>4745622.2510000002</v>
      </c>
      <c r="AL27" s="24">
        <f>IF(AL$9="samtals",SUMIFS(Gögn!$I$2:$I$11876,Gögn!$F$2:$F$11876,$A27,Gögn!$B$2:$B$11876,AL$8),SUMIFS(Gögn!$I$2:$I$11876,Gögn!$F$2:$F$11876,$A27,Gögn!$B$2:$B$11876,AL$8,Gögn!$E$2:$E$11876,AL$9))/1000</f>
        <v>4745622.2510000002</v>
      </c>
      <c r="AM27" s="24">
        <f>IF(AM$9="samtals",SUMIFS(Gögn!$I$2:$I$11876,Gögn!$F$2:$F$11876,$A27,Gögn!$B$2:$B$11876,AM$8),SUMIFS(Gögn!$I$2:$I$11876,Gögn!$F$2:$F$11876,$A27,Gögn!$B$2:$B$11876,AM$8,Gögn!$E$2:$E$11876,AM$9))/1000</f>
        <v>142712892.45500001</v>
      </c>
      <c r="AN27" s="24">
        <f>IF(AN$9="samtals",SUMIFS(Gögn!$I$2:$I$11876,Gögn!$F$2:$F$11876,$A27,Gögn!$B$2:$B$11876,AN$8),SUMIFS(Gögn!$I$2:$I$11876,Gögn!$F$2:$F$11876,$A27,Gögn!$B$2:$B$11876,AN$8,Gögn!$E$2:$E$11876,AN$9))/1000</f>
        <v>140881107.37799999</v>
      </c>
      <c r="AO27" s="24">
        <f>IF(AO$9="samtals",SUMIFS(Gögn!$I$2:$I$11876,Gögn!$F$2:$F$11876,$A27,Gögn!$B$2:$B$11876,AO$8),SUMIFS(Gögn!$I$2:$I$11876,Gögn!$F$2:$F$11876,$A27,Gögn!$B$2:$B$11876,AO$8,Gögn!$E$2:$E$11876,AO$9))/1000</f>
        <v>1831785.077</v>
      </c>
      <c r="AP27" s="24">
        <f>IF(AP$9="samtals",SUMIFS(Gögn!$I$2:$I$11876,Gögn!$F$2:$F$11876,$A27,Gögn!$B$2:$B$11876,AP$8),SUMIFS(Gögn!$I$2:$I$11876,Gögn!$F$2:$F$11876,$A27,Gögn!$B$2:$B$11876,AP$8,Gögn!$E$2:$E$11876,AP$9))/1000</f>
        <v>729492.11699999997</v>
      </c>
      <c r="AQ27" s="24">
        <f>IF(AQ$9="samtals",SUMIFS(Gögn!$I$2:$I$11876,Gögn!$F$2:$F$11876,$A27,Gögn!$B$2:$B$11876,AQ$8),SUMIFS(Gögn!$I$2:$I$11876,Gögn!$F$2:$F$11876,$A27,Gögn!$B$2:$B$11876,AQ$8,Gögn!$E$2:$E$11876,AQ$9))/1000</f>
        <v>173515.946</v>
      </c>
      <c r="AR27" s="24">
        <f>IF(AR$9="samtals",SUMIFS(Gögn!$I$2:$I$11876,Gögn!$F$2:$F$11876,$A27,Gögn!$B$2:$B$11876,AR$8),SUMIFS(Gögn!$I$2:$I$11876,Gögn!$F$2:$F$11876,$A27,Gögn!$B$2:$B$11876,AR$8,Gögn!$E$2:$E$11876,AR$9))/1000</f>
        <v>555976.17099999997</v>
      </c>
      <c r="AS27" s="24">
        <f>IF(AS$9="samtals",SUMIFS(Gögn!$I$2:$I$11876,Gögn!$F$2:$F$11876,$A27,Gögn!$B$2:$B$11876,AS$8),SUMIFS(Gögn!$I$2:$I$11876,Gögn!$F$2:$F$11876,$A27,Gögn!$B$2:$B$11876,AS$8,Gögn!$E$2:$E$11876,AS$9))/1000</f>
        <v>149685798.43599999</v>
      </c>
      <c r="AT27" s="24">
        <f>IF(AT$9="samtals",SUMIFS(Gögn!$I$2:$I$11876,Gögn!$F$2:$F$11876,$A27,Gögn!$B$2:$B$11876,AT$8),SUMIFS(Gögn!$I$2:$I$11876,Gögn!$F$2:$F$11876,$A27,Gögn!$B$2:$B$11876,AT$8,Gögn!$E$2:$E$11876,AT$9))/1000</f>
        <v>146695868.148</v>
      </c>
      <c r="AU27" s="24">
        <f>IF(AU$9="samtals",SUMIFS(Gögn!$I$2:$I$11876,Gögn!$F$2:$F$11876,$A27,Gögn!$B$2:$B$11876,AU$8),SUMIFS(Gögn!$I$2:$I$11876,Gögn!$F$2:$F$11876,$A27,Gögn!$B$2:$B$11876,AU$8,Gögn!$E$2:$E$11876,AU$9))/1000</f>
        <v>2989930.2880000002</v>
      </c>
      <c r="AV27" s="24">
        <f>IF(AV$9="samtals",SUMIFS(Gögn!$I$2:$I$11876,Gögn!$F$2:$F$11876,$A27,Gögn!$B$2:$B$11876,AV$8),SUMIFS(Gögn!$I$2:$I$11876,Gögn!$F$2:$F$11876,$A27,Gögn!$B$2:$B$11876,AV$8,Gögn!$E$2:$E$11876,AV$9))/1000</f>
        <v>13625373.971000001</v>
      </c>
      <c r="AW27" s="24">
        <f>IF(AW$9="samtals",SUMIFS(Gögn!$I$2:$I$11876,Gögn!$F$2:$F$11876,$A27,Gögn!$B$2:$B$11876,AW$8),SUMIFS(Gögn!$I$2:$I$11876,Gögn!$F$2:$F$11876,$A27,Gögn!$B$2:$B$11876,AW$8,Gögn!$E$2:$E$11876,AW$9))/1000</f>
        <v>13547946.293</v>
      </c>
      <c r="AX27" s="24">
        <f>IF(AX$9="samtals",SUMIFS(Gögn!$I$2:$I$11876,Gögn!$F$2:$F$11876,$A27,Gögn!$B$2:$B$11876,AX$8),SUMIFS(Gögn!$I$2:$I$11876,Gögn!$F$2:$F$11876,$A27,Gögn!$B$2:$B$11876,AX$8,Gögn!$E$2:$E$11876,AX$9))/1000</f>
        <v>77427.678</v>
      </c>
      <c r="AY27" s="24">
        <f>IF(AY$9="samtals",SUMIFS(Gögn!$I$2:$I$11876,Gögn!$F$2:$F$11876,$A27,Gögn!$B$2:$B$11876,AY$8),SUMIFS(Gögn!$I$2:$I$11876,Gögn!$F$2:$F$11876,$A27,Gögn!$B$2:$B$11876,AY$8,Gögn!$E$2:$E$11876,AY$9))/1000</f>
        <v>17518091</v>
      </c>
      <c r="AZ27" s="24">
        <f>IF(AZ$9="samtals",SUMIFS(Gögn!$I$2:$I$11876,Gögn!$F$2:$F$11876,$A27,Gögn!$B$2:$B$11876,AZ$8),SUMIFS(Gögn!$I$2:$I$11876,Gögn!$F$2:$F$11876,$A27,Gögn!$B$2:$B$11876,AZ$8,Gögn!$E$2:$E$11876,AZ$9))/1000</f>
        <v>14486006</v>
      </c>
      <c r="BA27" s="24">
        <f>IF(BA$9="samtals",SUMIFS(Gögn!$I$2:$I$11876,Gögn!$F$2:$F$11876,$A27,Gögn!$B$2:$B$11876,BA$8),SUMIFS(Gögn!$I$2:$I$11876,Gögn!$F$2:$F$11876,$A27,Gögn!$B$2:$B$11876,BA$8,Gögn!$E$2:$E$11876,BA$9))/1000</f>
        <v>3032085</v>
      </c>
      <c r="BB27" s="24">
        <f>IF(BB$9="samtals",SUMIFS(Gögn!$I$2:$I$11876,Gögn!$F$2:$F$11876,$A27,Gögn!$B$2:$B$11876,BB$8),SUMIFS(Gögn!$I$2:$I$11876,Gögn!$F$2:$F$11876,$A27,Gögn!$B$2:$B$11876,BB$8,Gögn!$E$2:$E$11876,BB$9))/1000</f>
        <v>27662616.259</v>
      </c>
      <c r="BC27" s="24">
        <f>IF(BC$9="samtals",SUMIFS(Gögn!$I$2:$I$11876,Gögn!$F$2:$F$11876,$A27,Gögn!$B$2:$B$11876,BC$8),SUMIFS(Gögn!$I$2:$I$11876,Gögn!$F$2:$F$11876,$A27,Gögn!$B$2:$B$11876,BC$8,Gögn!$E$2:$E$11876,BC$9))/1000</f>
        <v>27579665.449999999</v>
      </c>
      <c r="BD27" s="24">
        <f>IF(BD$9="samtals",SUMIFS(Gögn!$I$2:$I$11876,Gögn!$F$2:$F$11876,$A27,Gögn!$B$2:$B$11876,BD$8),SUMIFS(Gögn!$I$2:$I$11876,Gögn!$F$2:$F$11876,$A27,Gögn!$B$2:$B$11876,BD$8,Gögn!$E$2:$E$11876,BD$9))/1000</f>
        <v>82950.808999999994</v>
      </c>
      <c r="BE27" s="24">
        <f>IF(BE$9="samtals",SUMIFS(Gögn!$I$2:$I$11876,Gögn!$F$2:$F$11876,$A27,Gögn!$B$2:$B$11876,BE$8),SUMIFS(Gögn!$I$2:$I$11876,Gögn!$F$2:$F$11876,$A27,Gögn!$B$2:$B$11876,BE$8,Gögn!$E$2:$E$11876,BE$9))/1000</f>
        <v>47475520.620999999</v>
      </c>
      <c r="BF27" s="24">
        <f>IF(BF$9="samtals",SUMIFS(Gögn!$I$2:$I$11876,Gögn!$F$2:$F$11876,$A27,Gögn!$B$2:$B$11876,BF$8),SUMIFS(Gögn!$I$2:$I$11876,Gögn!$F$2:$F$11876,$A27,Gögn!$B$2:$B$11876,BF$8,Gögn!$E$2:$E$11876,BF$9))/1000</f>
        <v>46342390.120999999</v>
      </c>
      <c r="BG27" s="24">
        <f>IF(BG$9="samtals",SUMIFS(Gögn!$I$2:$I$11876,Gögn!$F$2:$F$11876,$A27,Gögn!$B$2:$B$11876,BG$8),SUMIFS(Gögn!$I$2:$I$11876,Gögn!$F$2:$F$11876,$A27,Gögn!$B$2:$B$11876,BG$8,Gögn!$E$2:$E$11876,BG$9))/1000</f>
        <v>1133130.5</v>
      </c>
    </row>
    <row r="28" spans="1:59" ht="15">
      <c r="A28" s="5" t="s">
        <v>174</v>
      </c>
      <c r="B28" s="5"/>
      <c r="C28" s="25" t="s">
        <v>175</v>
      </c>
      <c r="D28" s="22">
        <f t="shared" si="8"/>
        <v>188465406.58699998</v>
      </c>
      <c r="E28" s="22">
        <f>IF(E$9="samtals",SUMIFS(Gögn!$I$2:$I$11876,Gögn!$F$2:$F$11876,$A28,Gögn!$B$2:$B$11876,E$8),SUMIFS(Gögn!$I$2:$I$11876,Gögn!$F$2:$F$11876,$A28,Gögn!$B$2:$B$11876,E$8,Gögn!$E$2:$E$11876,E$9))/1000</f>
        <v>8817826.5059999991</v>
      </c>
      <c r="F28" s="22">
        <f>IF(F$9="samtals",SUMIFS(Gögn!$I$2:$I$11876,Gögn!$F$2:$F$11876,$A28,Gögn!$B$2:$B$11876,F$8),SUMIFS(Gögn!$I$2:$I$11876,Gögn!$F$2:$F$11876,$A28,Gögn!$B$2:$B$11876,F$8,Gögn!$E$2:$E$11876,F$9))/1000</f>
        <v>5230633.6339999996</v>
      </c>
      <c r="G28" s="22">
        <f>IF(G$9="samtals",SUMIFS(Gögn!$I$2:$I$11876,Gögn!$F$2:$F$11876,$A28,Gögn!$B$2:$B$11876,G$8),SUMIFS(Gögn!$I$2:$I$11876,Gögn!$F$2:$F$11876,$A28,Gögn!$B$2:$B$11876,G$8,Gögn!$E$2:$E$11876,G$9))/1000</f>
        <v>3587192.872</v>
      </c>
      <c r="H28" s="22">
        <f>IF(H$9="samtals",SUMIFS(Gögn!$I$2:$I$11876,Gögn!$F$2:$F$11876,$A28,Gögn!$B$2:$B$11876,H$8),SUMIFS(Gögn!$I$2:$I$11876,Gögn!$F$2:$F$11876,$A28,Gögn!$B$2:$B$11876,H$8,Gögn!$E$2:$E$11876,H$9))/1000</f>
        <v>16375260.029999999</v>
      </c>
      <c r="I28" s="22">
        <f>IF(I$9="samtals",SUMIFS(Gögn!$I$2:$I$11876,Gögn!$F$2:$F$11876,$A28,Gögn!$B$2:$B$11876,I$8),SUMIFS(Gögn!$I$2:$I$11876,Gögn!$F$2:$F$11876,$A28,Gögn!$B$2:$B$11876,I$8,Gögn!$E$2:$E$11876,I$9))/1000</f>
        <v>15807071.914999999</v>
      </c>
      <c r="J28" s="22">
        <f>IF(J$9="samtals",SUMIFS(Gögn!$I$2:$I$11876,Gögn!$F$2:$F$11876,$A28,Gögn!$B$2:$B$11876,J$8),SUMIFS(Gögn!$I$2:$I$11876,Gögn!$F$2:$F$11876,$A28,Gögn!$B$2:$B$11876,J$8,Gögn!$E$2:$E$11876,J$9))/1000</f>
        <v>568188.11499999999</v>
      </c>
      <c r="K28" s="22">
        <f>IF(K$9="samtals",SUMIFS(Gögn!$I$2:$I$11876,Gögn!$F$2:$F$11876,$A28,Gögn!$B$2:$B$11876,K$8),SUMIFS(Gögn!$I$2:$I$11876,Gögn!$F$2:$F$11876,$A28,Gögn!$B$2:$B$11876,K$8,Gögn!$E$2:$E$11876,K$9))/1000</f>
        <v>11114896.25</v>
      </c>
      <c r="L28" s="22">
        <f>IF(L$9="samtals",SUMIFS(Gögn!$I$2:$I$11876,Gögn!$F$2:$F$11876,$A28,Gögn!$B$2:$B$11876,L$8),SUMIFS(Gögn!$I$2:$I$11876,Gögn!$F$2:$F$11876,$A28,Gögn!$B$2:$B$11876,L$8,Gögn!$E$2:$E$11876,L$9))/1000</f>
        <v>11114896.25</v>
      </c>
      <c r="M28" s="22">
        <f>IF(M$9="samtals",SUMIFS(Gögn!$I$2:$I$11876,Gögn!$F$2:$F$11876,$A28,Gögn!$B$2:$B$11876,M$8),SUMIFS(Gögn!$I$2:$I$11876,Gögn!$F$2:$F$11876,$A28,Gögn!$B$2:$B$11876,M$8,Gögn!$E$2:$E$11876,M$9))/1000</f>
        <v>1849034</v>
      </c>
      <c r="N28" s="22">
        <f>IF(N$9="samtals",SUMIFS(Gögn!$I$2:$I$11876,Gögn!$F$2:$F$11876,$A28,Gögn!$B$2:$B$11876,N$8),SUMIFS(Gögn!$I$2:$I$11876,Gögn!$F$2:$F$11876,$A28,Gögn!$B$2:$B$11876,N$8,Gögn!$E$2:$E$11876,N$9))/1000</f>
        <v>1849034</v>
      </c>
      <c r="O28" s="22">
        <f>IF(O$9="samtals",SUMIFS(Gögn!$I$2:$I$11876,Gögn!$F$2:$F$11876,$A28,Gögn!$B$2:$B$11876,O$8),SUMIFS(Gögn!$I$2:$I$11876,Gögn!$F$2:$F$11876,$A28,Gögn!$B$2:$B$11876,O$8,Gögn!$E$2:$E$11876,O$9))/1000</f>
        <v>7638111.4479999999</v>
      </c>
      <c r="P28" s="22">
        <f>IF(P$9="samtals",SUMIFS(Gögn!$I$2:$I$11876,Gögn!$F$2:$F$11876,$A28,Gögn!$B$2:$B$11876,P$8),SUMIFS(Gögn!$I$2:$I$11876,Gögn!$F$2:$F$11876,$A28,Gögn!$B$2:$B$11876,P$8,Gögn!$E$2:$E$11876,P$9))/1000</f>
        <v>7611490.1179999998</v>
      </c>
      <c r="Q28" s="22">
        <f>IF(Q$9="samtals",SUMIFS(Gögn!$I$2:$I$11876,Gögn!$F$2:$F$11876,$A28,Gögn!$B$2:$B$11876,Q$8),SUMIFS(Gögn!$I$2:$I$11876,Gögn!$F$2:$F$11876,$A28,Gögn!$B$2:$B$11876,Q$8,Gögn!$E$2:$E$11876,Q$9))/1000</f>
        <v>26621.33</v>
      </c>
      <c r="R28" s="22">
        <f>IF(R$9="samtals",SUMIFS(Gögn!$I$2:$I$11876,Gögn!$F$2:$F$11876,$A28,Gögn!$B$2:$B$11876,R$8),SUMIFS(Gögn!$I$2:$I$11876,Gögn!$F$2:$F$11876,$A28,Gögn!$B$2:$B$11876,R$8,Gögn!$E$2:$E$11876,R$9))/1000</f>
        <v>15457289</v>
      </c>
      <c r="S28" s="22">
        <f>IF(S$9="samtals",SUMIFS(Gögn!$I$2:$I$11876,Gögn!$F$2:$F$11876,$A28,Gögn!$B$2:$B$11876,S$8),SUMIFS(Gögn!$I$2:$I$11876,Gögn!$F$2:$F$11876,$A28,Gögn!$B$2:$B$11876,S$8,Gögn!$E$2:$E$11876,S$9))/1000</f>
        <v>5416246</v>
      </c>
      <c r="T28" s="22">
        <f>IF(T$9="samtals",SUMIFS(Gögn!$I$2:$I$11876,Gögn!$F$2:$F$11876,$A28,Gögn!$B$2:$B$11876,T$8),SUMIFS(Gögn!$I$2:$I$11876,Gögn!$F$2:$F$11876,$A28,Gögn!$B$2:$B$11876,T$8,Gögn!$E$2:$E$11876,T$9))/1000</f>
        <v>10041043</v>
      </c>
      <c r="U28" s="22">
        <f>IF(U$9="samtals",SUMIFS(Gögn!$I$2:$I$11876,Gögn!$F$2:$F$11876,$A28,Gögn!$B$2:$B$11876,U$8),SUMIFS(Gögn!$I$2:$I$11876,Gögn!$F$2:$F$11876,$A28,Gögn!$B$2:$B$11876,U$8,Gögn!$E$2:$E$11876,U$9))/1000</f>
        <v>23987210.774</v>
      </c>
      <c r="V28" s="22">
        <f>IF(V$9="samtals",SUMIFS(Gögn!$I$2:$I$11876,Gögn!$F$2:$F$11876,$A28,Gögn!$B$2:$B$11876,V$8),SUMIFS(Gögn!$I$2:$I$11876,Gögn!$F$2:$F$11876,$A28,Gögn!$B$2:$B$11876,V$8,Gögn!$E$2:$E$11876,V$9))/1000</f>
        <v>23793777.756999999</v>
      </c>
      <c r="W28" s="22">
        <f>IF(W$9="samtals",SUMIFS(Gögn!$I$2:$I$11876,Gögn!$F$2:$F$11876,$A28,Gögn!$B$2:$B$11876,W$8),SUMIFS(Gögn!$I$2:$I$11876,Gögn!$F$2:$F$11876,$A28,Gögn!$B$2:$B$11876,W$8,Gögn!$E$2:$E$11876,W$9))/1000</f>
        <v>193433.01699999999</v>
      </c>
      <c r="X28" s="22">
        <f>IF(X$9="samtals",SUMIFS(Gögn!$I$2:$I$11876,Gögn!$F$2:$F$11876,$A28,Gögn!$B$2:$B$11876,X$8),SUMIFS(Gögn!$I$2:$I$11876,Gögn!$F$2:$F$11876,$A28,Gögn!$B$2:$B$11876,X$8,Gögn!$E$2:$E$11876,X$9))/1000</f>
        <v>3093189.449</v>
      </c>
      <c r="Y28" s="22">
        <f>IF(Y$9="samtals",SUMIFS(Gögn!$I$2:$I$11876,Gögn!$F$2:$F$11876,$A28,Gögn!$B$2:$B$11876,Y$8),SUMIFS(Gögn!$I$2:$I$11876,Gögn!$F$2:$F$11876,$A28,Gögn!$B$2:$B$11876,Y$8,Gögn!$E$2:$E$11876,Y$9))/1000</f>
        <v>793764.96299999999</v>
      </c>
      <c r="Z28" s="22">
        <f>IF(Z$9="samtals",SUMIFS(Gögn!$I$2:$I$11876,Gögn!$F$2:$F$11876,$A28,Gögn!$B$2:$B$11876,Z$8),SUMIFS(Gögn!$I$2:$I$11876,Gögn!$F$2:$F$11876,$A28,Gögn!$B$2:$B$11876,Z$8,Gögn!$E$2:$E$11876,Z$9))/1000</f>
        <v>2299424.486</v>
      </c>
      <c r="AA28" s="22">
        <f>IF(AA$9="samtals",SUMIFS(Gögn!$I$2:$I$11876,Gögn!$F$2:$F$11876,$A28,Gögn!$B$2:$B$11876,AA$8),SUMIFS(Gögn!$I$2:$I$11876,Gögn!$F$2:$F$11876,$A28,Gögn!$B$2:$B$11876,AA$8,Gögn!$E$2:$E$11876,AA$9))/1000</f>
        <v>1898123.088</v>
      </c>
      <c r="AB28" s="22">
        <f>IF(AB$9="samtals",SUMIFS(Gögn!$I$2:$I$11876,Gögn!$F$2:$F$11876,$A28,Gögn!$B$2:$B$11876,AB$8),SUMIFS(Gögn!$I$2:$I$11876,Gögn!$F$2:$F$11876,$A28,Gögn!$B$2:$B$11876,AB$8,Gögn!$E$2:$E$11876,AB$9))/1000</f>
        <v>1898123.088</v>
      </c>
      <c r="AC28" s="22">
        <f>IF(AC$9="samtals",SUMIFS(Gögn!$I$2:$I$11876,Gögn!$F$2:$F$11876,$A28,Gögn!$B$2:$B$11876,AC$8),SUMIFS(Gögn!$I$2:$I$11876,Gögn!$F$2:$F$11876,$A28,Gögn!$B$2:$B$11876,AC$8,Gögn!$E$2:$E$11876,AC$9))/1000</f>
        <v>4695047</v>
      </c>
      <c r="AD28" s="22">
        <f>IF(AD$9="samtals",SUMIFS(Gögn!$I$2:$I$11876,Gögn!$F$2:$F$11876,$A28,Gögn!$B$2:$B$11876,AD$8),SUMIFS(Gögn!$I$2:$I$11876,Gögn!$F$2:$F$11876,$A28,Gögn!$B$2:$B$11876,AD$8,Gögn!$E$2:$E$11876,AD$9))/1000</f>
        <v>4695047</v>
      </c>
      <c r="AE28" s="22">
        <f>IF(AE$9="samtals",SUMIFS(Gögn!$I$2:$I$11876,Gögn!$F$2:$F$11876,$A28,Gögn!$B$2:$B$11876,AE$8),SUMIFS(Gögn!$I$2:$I$11876,Gögn!$F$2:$F$11876,$A28,Gögn!$B$2:$B$11876,AE$8,Gögn!$E$2:$E$11876,AE$9))/1000</f>
        <v>834016</v>
      </c>
      <c r="AF28" s="22">
        <f>IF(AF$9="samtals",SUMIFS(Gögn!$I$2:$I$11876,Gögn!$F$2:$F$11876,$A28,Gögn!$B$2:$B$11876,AF$8),SUMIFS(Gögn!$I$2:$I$11876,Gögn!$F$2:$F$11876,$A28,Gögn!$B$2:$B$11876,AF$8,Gögn!$E$2:$E$11876,AF$9))/1000</f>
        <v>834016</v>
      </c>
      <c r="AG28" s="22">
        <f>IF(AG$9="samtals",SUMIFS(Gögn!$I$2:$I$11876,Gögn!$F$2:$F$11876,$A28,Gögn!$B$2:$B$11876,AG$8),SUMIFS(Gögn!$I$2:$I$11876,Gögn!$F$2:$F$11876,$A28,Gögn!$B$2:$B$11876,AG$8,Gögn!$E$2:$E$11876,AG$9))/1000</f>
        <v>590313.29599999997</v>
      </c>
      <c r="AH28" s="22">
        <f>IF(AH$9="samtals",SUMIFS(Gögn!$I$2:$I$11876,Gögn!$F$2:$F$11876,$A28,Gögn!$B$2:$B$11876,AH$8),SUMIFS(Gögn!$I$2:$I$11876,Gögn!$F$2:$F$11876,$A28,Gögn!$B$2:$B$11876,AH$8,Gögn!$E$2:$E$11876,AH$9))/1000</f>
        <v>590313.29599999997</v>
      </c>
      <c r="AI28" s="22">
        <f>IF(AI$9="samtals",SUMIFS(Gögn!$I$2:$I$11876,Gögn!$F$2:$F$11876,$A28,Gögn!$B$2:$B$11876,AI$8),SUMIFS(Gögn!$I$2:$I$11876,Gögn!$F$2:$F$11876,$A28,Gögn!$B$2:$B$11876,AI$8,Gögn!$E$2:$E$11876,AI$9))/1000</f>
        <v>1560446</v>
      </c>
      <c r="AJ28" s="22">
        <f>IF(AJ$9="samtals",SUMIFS(Gögn!$I$2:$I$11876,Gögn!$F$2:$F$11876,$A28,Gögn!$B$2:$B$11876,AJ$8),SUMIFS(Gögn!$I$2:$I$11876,Gögn!$F$2:$F$11876,$A28,Gögn!$B$2:$B$11876,AJ$8,Gögn!$E$2:$E$11876,AJ$9))/1000</f>
        <v>1560446</v>
      </c>
      <c r="AK28" s="22">
        <f>IF(AK$9="samtals",SUMIFS(Gögn!$I$2:$I$11876,Gögn!$F$2:$F$11876,$A28,Gögn!$B$2:$B$11876,AK$8),SUMIFS(Gögn!$I$2:$I$11876,Gögn!$F$2:$F$11876,$A28,Gögn!$B$2:$B$11876,AK$8,Gögn!$E$2:$E$11876,AK$9))/1000</f>
        <v>4357338.26</v>
      </c>
      <c r="AL28" s="22">
        <f>IF(AL$9="samtals",SUMIFS(Gögn!$I$2:$I$11876,Gögn!$F$2:$F$11876,$A28,Gögn!$B$2:$B$11876,AL$8),SUMIFS(Gögn!$I$2:$I$11876,Gögn!$F$2:$F$11876,$A28,Gögn!$B$2:$B$11876,AL$8,Gögn!$E$2:$E$11876,AL$9))/1000</f>
        <v>4357338.26</v>
      </c>
      <c r="AM28" s="22">
        <f>IF(AM$9="samtals",SUMIFS(Gögn!$I$2:$I$11876,Gögn!$F$2:$F$11876,$A28,Gögn!$B$2:$B$11876,AM$8),SUMIFS(Gögn!$I$2:$I$11876,Gögn!$F$2:$F$11876,$A28,Gögn!$B$2:$B$11876,AM$8,Gögn!$E$2:$E$11876,AM$9))/1000</f>
        <v>37686754.006999999</v>
      </c>
      <c r="AN28" s="22">
        <f>IF(AN$9="samtals",SUMIFS(Gögn!$I$2:$I$11876,Gögn!$F$2:$F$11876,$A28,Gögn!$B$2:$B$11876,AN$8),SUMIFS(Gögn!$I$2:$I$11876,Gögn!$F$2:$F$11876,$A28,Gögn!$B$2:$B$11876,AN$8,Gögn!$E$2:$E$11876,AN$9))/1000</f>
        <v>37602026.270999998</v>
      </c>
      <c r="AO28" s="22">
        <f>IF(AO$9="samtals",SUMIFS(Gögn!$I$2:$I$11876,Gögn!$F$2:$F$11876,$A28,Gögn!$B$2:$B$11876,AO$8),SUMIFS(Gögn!$I$2:$I$11876,Gögn!$F$2:$F$11876,$A28,Gögn!$B$2:$B$11876,AO$8,Gögn!$E$2:$E$11876,AO$9))/1000</f>
        <v>84727.736000000004</v>
      </c>
      <c r="AP28" s="22">
        <f>IF(AP$9="samtals",SUMIFS(Gögn!$I$2:$I$11876,Gögn!$F$2:$F$11876,$A28,Gögn!$B$2:$B$11876,AP$8),SUMIFS(Gögn!$I$2:$I$11876,Gögn!$F$2:$F$11876,$A28,Gögn!$B$2:$B$11876,AP$8,Gögn!$E$2:$E$11876,AP$9))/1000</f>
        <v>226306.641</v>
      </c>
      <c r="AQ28" s="22">
        <f>IF(AQ$9="samtals",SUMIFS(Gögn!$I$2:$I$11876,Gögn!$F$2:$F$11876,$A28,Gögn!$B$2:$B$11876,AQ$8),SUMIFS(Gögn!$I$2:$I$11876,Gögn!$F$2:$F$11876,$A28,Gögn!$B$2:$B$11876,AQ$8,Gögn!$E$2:$E$11876,AQ$9))/1000</f>
        <v>57164.663999999997</v>
      </c>
      <c r="AR28" s="22">
        <f>IF(AR$9="samtals",SUMIFS(Gögn!$I$2:$I$11876,Gögn!$F$2:$F$11876,$A28,Gögn!$B$2:$B$11876,AR$8),SUMIFS(Gögn!$I$2:$I$11876,Gögn!$F$2:$F$11876,$A28,Gögn!$B$2:$B$11876,AR$8,Gögn!$E$2:$E$11876,AR$9))/1000</f>
        <v>169141.97700000001</v>
      </c>
      <c r="AS28" s="22">
        <f>IF(AS$9="samtals",SUMIFS(Gögn!$I$2:$I$11876,Gögn!$F$2:$F$11876,$A28,Gögn!$B$2:$B$11876,AS$8),SUMIFS(Gögn!$I$2:$I$11876,Gögn!$F$2:$F$11876,$A28,Gögn!$B$2:$B$11876,AS$8,Gögn!$E$2:$E$11876,AS$9))/1000</f>
        <v>25441291.574999999</v>
      </c>
      <c r="AT28" s="22">
        <f>IF(AT$9="samtals",SUMIFS(Gögn!$I$2:$I$11876,Gögn!$F$2:$F$11876,$A28,Gögn!$B$2:$B$11876,AT$8),SUMIFS(Gögn!$I$2:$I$11876,Gögn!$F$2:$F$11876,$A28,Gögn!$B$2:$B$11876,AT$8,Gögn!$E$2:$E$11876,AT$9))/1000</f>
        <v>24907492.844999999</v>
      </c>
      <c r="AU28" s="22">
        <f>IF(AU$9="samtals",SUMIFS(Gögn!$I$2:$I$11876,Gögn!$F$2:$F$11876,$A28,Gögn!$B$2:$B$11876,AU$8),SUMIFS(Gögn!$I$2:$I$11876,Gögn!$F$2:$F$11876,$A28,Gögn!$B$2:$B$11876,AU$8,Gögn!$E$2:$E$11876,AU$9))/1000</f>
        <v>533798.73</v>
      </c>
      <c r="AV28" s="22">
        <f>IF(AV$9="samtals",SUMIFS(Gögn!$I$2:$I$11876,Gögn!$F$2:$F$11876,$A28,Gögn!$B$2:$B$11876,AV$8),SUMIFS(Gögn!$I$2:$I$11876,Gögn!$F$2:$F$11876,$A28,Gögn!$B$2:$B$11876,AV$8,Gögn!$E$2:$E$11876,AV$9))/1000</f>
        <v>2419348.591</v>
      </c>
      <c r="AW28" s="22">
        <f>IF(AW$9="samtals",SUMIFS(Gögn!$I$2:$I$11876,Gögn!$F$2:$F$11876,$A28,Gögn!$B$2:$B$11876,AW$8),SUMIFS(Gögn!$I$2:$I$11876,Gögn!$F$2:$F$11876,$A28,Gögn!$B$2:$B$11876,AW$8,Gögn!$E$2:$E$11876,AW$9))/1000</f>
        <v>2390822.5219999999</v>
      </c>
      <c r="AX28" s="22">
        <f>IF(AX$9="samtals",SUMIFS(Gögn!$I$2:$I$11876,Gögn!$F$2:$F$11876,$A28,Gögn!$B$2:$B$11876,AX$8),SUMIFS(Gögn!$I$2:$I$11876,Gögn!$F$2:$F$11876,$A28,Gögn!$B$2:$B$11876,AX$8,Gögn!$E$2:$E$11876,AX$9))/1000</f>
        <v>28526.069</v>
      </c>
      <c r="AY28" s="22">
        <f>IF(AY$9="samtals",SUMIFS(Gögn!$I$2:$I$11876,Gögn!$F$2:$F$11876,$A28,Gögn!$B$2:$B$11876,AY$8),SUMIFS(Gögn!$I$2:$I$11876,Gögn!$F$2:$F$11876,$A28,Gögn!$B$2:$B$11876,AY$8,Gögn!$E$2:$E$11876,AY$9))/1000</f>
        <v>4222115</v>
      </c>
      <c r="AZ28" s="22">
        <f>IF(AZ$9="samtals",SUMIFS(Gögn!$I$2:$I$11876,Gögn!$F$2:$F$11876,$A28,Gögn!$B$2:$B$11876,AZ$8),SUMIFS(Gögn!$I$2:$I$11876,Gögn!$F$2:$F$11876,$A28,Gögn!$B$2:$B$11876,AZ$8,Gögn!$E$2:$E$11876,AZ$9))/1000</f>
        <v>3455987</v>
      </c>
      <c r="BA28" s="22">
        <f>IF(BA$9="samtals",SUMIFS(Gögn!$I$2:$I$11876,Gögn!$F$2:$F$11876,$A28,Gögn!$B$2:$B$11876,BA$8),SUMIFS(Gögn!$I$2:$I$11876,Gögn!$F$2:$F$11876,$A28,Gögn!$B$2:$B$11876,BA$8,Gögn!$E$2:$E$11876,BA$9))/1000</f>
        <v>766128</v>
      </c>
      <c r="BB28" s="22">
        <f>IF(BB$9="samtals",SUMIFS(Gögn!$I$2:$I$11876,Gögn!$F$2:$F$11876,$A28,Gögn!$B$2:$B$11876,BB$8),SUMIFS(Gögn!$I$2:$I$11876,Gögn!$F$2:$F$11876,$A28,Gögn!$B$2:$B$11876,BB$8,Gögn!$E$2:$E$11876,BB$9))/1000</f>
        <v>7977253.6119999997</v>
      </c>
      <c r="BC28" s="22">
        <f>IF(BC$9="samtals",SUMIFS(Gögn!$I$2:$I$11876,Gögn!$F$2:$F$11876,$A28,Gögn!$B$2:$B$11876,BC$8),SUMIFS(Gögn!$I$2:$I$11876,Gögn!$F$2:$F$11876,$A28,Gögn!$B$2:$B$11876,BC$8,Gögn!$E$2:$E$11876,BC$9))/1000</f>
        <v>7829069.7860000003</v>
      </c>
      <c r="BD28" s="22">
        <f>IF(BD$9="samtals",SUMIFS(Gögn!$I$2:$I$11876,Gögn!$F$2:$F$11876,$A28,Gögn!$B$2:$B$11876,BD$8),SUMIFS(Gögn!$I$2:$I$11876,Gögn!$F$2:$F$11876,$A28,Gögn!$B$2:$B$11876,BD$8,Gögn!$E$2:$E$11876,BD$9))/1000</f>
        <v>148183.826</v>
      </c>
      <c r="BE28" s="22">
        <f>IF(BE$9="samtals",SUMIFS(Gögn!$I$2:$I$11876,Gögn!$F$2:$F$11876,$A28,Gögn!$B$2:$B$11876,BE$8),SUMIFS(Gögn!$I$2:$I$11876,Gögn!$F$2:$F$11876,$A28,Gögn!$B$2:$B$11876,BE$8,Gögn!$E$2:$E$11876,BE$9))/1000</f>
        <v>8224236.0599999996</v>
      </c>
      <c r="BF28" s="22">
        <f>IF(BF$9="samtals",SUMIFS(Gögn!$I$2:$I$11876,Gögn!$F$2:$F$11876,$A28,Gögn!$B$2:$B$11876,BF$8),SUMIFS(Gögn!$I$2:$I$11876,Gögn!$F$2:$F$11876,$A28,Gögn!$B$2:$B$11876,BF$8,Gögn!$E$2:$E$11876,BF$9))/1000</f>
        <v>8050690.0439999998</v>
      </c>
      <c r="BG28" s="22">
        <f>IF(BG$9="samtals",SUMIFS(Gögn!$I$2:$I$11876,Gögn!$F$2:$F$11876,$A28,Gögn!$B$2:$B$11876,BG$8),SUMIFS(Gögn!$I$2:$I$11876,Gögn!$F$2:$F$11876,$A28,Gögn!$B$2:$B$11876,BG$8,Gögn!$E$2:$E$11876,BG$9))/1000</f>
        <v>173546.016</v>
      </c>
    </row>
    <row r="29" spans="1:59" ht="15">
      <c r="A29" s="5" t="s">
        <v>176</v>
      </c>
      <c r="B29" s="5"/>
      <c r="C29" s="23" t="s">
        <v>177</v>
      </c>
      <c r="D29" s="24">
        <f t="shared" si="8"/>
        <v>-124013.041</v>
      </c>
      <c r="E29" s="24">
        <f>IF(E$9="samtals",SUMIFS(Gögn!$I$2:$I$11876,Gögn!$F$2:$F$11876,$A29,Gögn!$B$2:$B$11876,E$8),SUMIFS(Gögn!$I$2:$I$11876,Gögn!$F$2:$F$11876,$A29,Gögn!$B$2:$B$11876,E$8,Gögn!$E$2:$E$11876,E$9))/1000</f>
        <v>0</v>
      </c>
      <c r="F29" s="24">
        <f>IF(F$9="samtals",SUMIFS(Gögn!$I$2:$I$11876,Gögn!$F$2:$F$11876,$A29,Gögn!$B$2:$B$11876,F$8),SUMIFS(Gögn!$I$2:$I$11876,Gögn!$F$2:$F$11876,$A29,Gögn!$B$2:$B$11876,F$8,Gögn!$E$2:$E$11876,F$9))/1000</f>
        <v>0</v>
      </c>
      <c r="G29" s="24">
        <f>IF(G$9="samtals",SUMIFS(Gögn!$I$2:$I$11876,Gögn!$F$2:$F$11876,$A29,Gögn!$B$2:$B$11876,G$8),SUMIFS(Gögn!$I$2:$I$11876,Gögn!$F$2:$F$11876,$A29,Gögn!$B$2:$B$11876,G$8,Gögn!$E$2:$E$11876,G$9))/1000</f>
        <v>0</v>
      </c>
      <c r="H29" s="24">
        <f>IF(H$9="samtals",SUMIFS(Gögn!$I$2:$I$11876,Gögn!$F$2:$F$11876,$A29,Gögn!$B$2:$B$11876,H$8),SUMIFS(Gögn!$I$2:$I$11876,Gögn!$F$2:$F$11876,$A29,Gögn!$B$2:$B$11876,H$8,Gögn!$E$2:$E$11876,H$9))/1000</f>
        <v>0</v>
      </c>
      <c r="I29" s="24">
        <f>IF(I$9="samtals",SUMIFS(Gögn!$I$2:$I$11876,Gögn!$F$2:$F$11876,$A29,Gögn!$B$2:$B$11876,I$8),SUMIFS(Gögn!$I$2:$I$11876,Gögn!$F$2:$F$11876,$A29,Gögn!$B$2:$B$11876,I$8,Gögn!$E$2:$E$11876,I$9))/1000</f>
        <v>0</v>
      </c>
      <c r="J29" s="24">
        <f>IF(J$9="samtals",SUMIFS(Gögn!$I$2:$I$11876,Gögn!$F$2:$F$11876,$A29,Gögn!$B$2:$B$11876,J$8),SUMIFS(Gögn!$I$2:$I$11876,Gögn!$F$2:$F$11876,$A29,Gögn!$B$2:$B$11876,J$8,Gögn!$E$2:$E$11876,J$9))/1000</f>
        <v>0</v>
      </c>
      <c r="K29" s="24">
        <f>IF(K$9="samtals",SUMIFS(Gögn!$I$2:$I$11876,Gögn!$F$2:$F$11876,$A29,Gögn!$B$2:$B$11876,K$8),SUMIFS(Gögn!$I$2:$I$11876,Gögn!$F$2:$F$11876,$A29,Gögn!$B$2:$B$11876,K$8,Gögn!$E$2:$E$11876,K$9))/1000</f>
        <v>0</v>
      </c>
      <c r="L29" s="24">
        <f>IF(L$9="samtals",SUMIFS(Gögn!$I$2:$I$11876,Gögn!$F$2:$F$11876,$A29,Gögn!$B$2:$B$11876,L$8),SUMIFS(Gögn!$I$2:$I$11876,Gögn!$F$2:$F$11876,$A29,Gögn!$B$2:$B$11876,L$8,Gögn!$E$2:$E$11876,L$9))/1000</f>
        <v>0</v>
      </c>
      <c r="M29" s="24">
        <f>IF(M$9="samtals",SUMIFS(Gögn!$I$2:$I$11876,Gögn!$F$2:$F$11876,$A29,Gögn!$B$2:$B$11876,M$8),SUMIFS(Gögn!$I$2:$I$11876,Gögn!$F$2:$F$11876,$A29,Gögn!$B$2:$B$11876,M$8,Gögn!$E$2:$E$11876,M$9))/1000</f>
        <v>0</v>
      </c>
      <c r="N29" s="24">
        <f>IF(N$9="samtals",SUMIFS(Gögn!$I$2:$I$11876,Gögn!$F$2:$F$11876,$A29,Gögn!$B$2:$B$11876,N$8),SUMIFS(Gögn!$I$2:$I$11876,Gögn!$F$2:$F$11876,$A29,Gögn!$B$2:$B$11876,N$8,Gögn!$E$2:$E$11876,N$9))/1000</f>
        <v>0</v>
      </c>
      <c r="O29" s="24">
        <f>IF(O$9="samtals",SUMIFS(Gögn!$I$2:$I$11876,Gögn!$F$2:$F$11876,$A29,Gögn!$B$2:$B$11876,O$8),SUMIFS(Gögn!$I$2:$I$11876,Gögn!$F$2:$F$11876,$A29,Gögn!$B$2:$B$11876,O$8,Gögn!$E$2:$E$11876,O$9))/1000</f>
        <v>0</v>
      </c>
      <c r="P29" s="24">
        <f>IF(P$9="samtals",SUMIFS(Gögn!$I$2:$I$11876,Gögn!$F$2:$F$11876,$A29,Gögn!$B$2:$B$11876,P$8),SUMIFS(Gögn!$I$2:$I$11876,Gögn!$F$2:$F$11876,$A29,Gögn!$B$2:$B$11876,P$8,Gögn!$E$2:$E$11876,P$9))/1000</f>
        <v>0</v>
      </c>
      <c r="Q29" s="24">
        <f>IF(Q$9="samtals",SUMIFS(Gögn!$I$2:$I$11876,Gögn!$F$2:$F$11876,$A29,Gögn!$B$2:$B$11876,Q$8),SUMIFS(Gögn!$I$2:$I$11876,Gögn!$F$2:$F$11876,$A29,Gögn!$B$2:$B$11876,Q$8,Gögn!$E$2:$E$11876,Q$9))/1000</f>
        <v>0</v>
      </c>
      <c r="R29" s="24">
        <f>IF(R$9="samtals",SUMIFS(Gögn!$I$2:$I$11876,Gögn!$F$2:$F$11876,$A29,Gögn!$B$2:$B$11876,R$8),SUMIFS(Gögn!$I$2:$I$11876,Gögn!$F$2:$F$11876,$A29,Gögn!$B$2:$B$11876,R$8,Gögn!$E$2:$E$11876,R$9))/1000</f>
        <v>10904</v>
      </c>
      <c r="S29" s="24">
        <f>IF(S$9="samtals",SUMIFS(Gögn!$I$2:$I$11876,Gögn!$F$2:$F$11876,$A29,Gögn!$B$2:$B$11876,S$8),SUMIFS(Gögn!$I$2:$I$11876,Gögn!$F$2:$F$11876,$A29,Gögn!$B$2:$B$11876,S$8,Gögn!$E$2:$E$11876,S$9))/1000</f>
        <v>0</v>
      </c>
      <c r="T29" s="24">
        <f>IF(T$9="samtals",SUMIFS(Gögn!$I$2:$I$11876,Gögn!$F$2:$F$11876,$A29,Gögn!$B$2:$B$11876,T$8),SUMIFS(Gögn!$I$2:$I$11876,Gögn!$F$2:$F$11876,$A29,Gögn!$B$2:$B$11876,T$8,Gögn!$E$2:$E$11876,T$9))/1000</f>
        <v>10904</v>
      </c>
      <c r="U29" s="24">
        <f>IF(U$9="samtals",SUMIFS(Gögn!$I$2:$I$11876,Gögn!$F$2:$F$11876,$A29,Gögn!$B$2:$B$11876,U$8),SUMIFS(Gögn!$I$2:$I$11876,Gögn!$F$2:$F$11876,$A29,Gögn!$B$2:$B$11876,U$8,Gögn!$E$2:$E$11876,U$9))/1000</f>
        <v>-129513.96799999999</v>
      </c>
      <c r="V29" s="24">
        <f>IF(V$9="samtals",SUMIFS(Gögn!$I$2:$I$11876,Gögn!$F$2:$F$11876,$A29,Gögn!$B$2:$B$11876,V$8),SUMIFS(Gögn!$I$2:$I$11876,Gögn!$F$2:$F$11876,$A29,Gögn!$B$2:$B$11876,V$8,Gögn!$E$2:$E$11876,V$9))/1000</f>
        <v>-128700</v>
      </c>
      <c r="W29" s="24">
        <f>IF(W$9="samtals",SUMIFS(Gögn!$I$2:$I$11876,Gögn!$F$2:$F$11876,$A29,Gögn!$B$2:$B$11876,W$8),SUMIFS(Gögn!$I$2:$I$11876,Gögn!$F$2:$F$11876,$A29,Gögn!$B$2:$B$11876,W$8,Gögn!$E$2:$E$11876,W$9))/1000</f>
        <v>-813.96799999999996</v>
      </c>
      <c r="X29" s="24">
        <f>IF(X$9="samtals",SUMIFS(Gögn!$I$2:$I$11876,Gögn!$F$2:$F$11876,$A29,Gögn!$B$2:$B$11876,X$8),SUMIFS(Gögn!$I$2:$I$11876,Gögn!$F$2:$F$11876,$A29,Gögn!$B$2:$B$11876,X$8,Gögn!$E$2:$E$11876,X$9))/1000</f>
        <v>0</v>
      </c>
      <c r="Y29" s="24">
        <f>IF(Y$9="samtals",SUMIFS(Gögn!$I$2:$I$11876,Gögn!$F$2:$F$11876,$A29,Gögn!$B$2:$B$11876,Y$8),SUMIFS(Gögn!$I$2:$I$11876,Gögn!$F$2:$F$11876,$A29,Gögn!$B$2:$B$11876,Y$8,Gögn!$E$2:$E$11876,Y$9))/1000</f>
        <v>0</v>
      </c>
      <c r="Z29" s="24">
        <f>IF(Z$9="samtals",SUMIFS(Gögn!$I$2:$I$11876,Gögn!$F$2:$F$11876,$A29,Gögn!$B$2:$B$11876,Z$8),SUMIFS(Gögn!$I$2:$I$11876,Gögn!$F$2:$F$11876,$A29,Gögn!$B$2:$B$11876,Z$8,Gögn!$E$2:$E$11876,Z$9))/1000</f>
        <v>0</v>
      </c>
      <c r="AA29" s="24">
        <f>IF(AA$9="samtals",SUMIFS(Gögn!$I$2:$I$11876,Gögn!$F$2:$F$11876,$A29,Gögn!$B$2:$B$11876,AA$8),SUMIFS(Gögn!$I$2:$I$11876,Gögn!$F$2:$F$11876,$A29,Gögn!$B$2:$B$11876,AA$8,Gögn!$E$2:$E$11876,AA$9))/1000</f>
        <v>0</v>
      </c>
      <c r="AB29" s="24">
        <f>IF(AB$9="samtals",SUMIFS(Gögn!$I$2:$I$11876,Gögn!$F$2:$F$11876,$A29,Gögn!$B$2:$B$11876,AB$8),SUMIFS(Gögn!$I$2:$I$11876,Gögn!$F$2:$F$11876,$A29,Gögn!$B$2:$B$11876,AB$8,Gögn!$E$2:$E$11876,AB$9))/1000</f>
        <v>0</v>
      </c>
      <c r="AC29" s="24">
        <f>IF(AC$9="samtals",SUMIFS(Gögn!$I$2:$I$11876,Gögn!$F$2:$F$11876,$A29,Gögn!$B$2:$B$11876,AC$8),SUMIFS(Gögn!$I$2:$I$11876,Gögn!$F$2:$F$11876,$A29,Gögn!$B$2:$B$11876,AC$8,Gögn!$E$2:$E$11876,AC$9))/1000</f>
        <v>0</v>
      </c>
      <c r="AD29" s="24">
        <f>IF(AD$9="samtals",SUMIFS(Gögn!$I$2:$I$11876,Gögn!$F$2:$F$11876,$A29,Gögn!$B$2:$B$11876,AD$8),SUMIFS(Gögn!$I$2:$I$11876,Gögn!$F$2:$F$11876,$A29,Gögn!$B$2:$B$11876,AD$8,Gögn!$E$2:$E$11876,AD$9))/1000</f>
        <v>0</v>
      </c>
      <c r="AE29" s="24">
        <f>IF(AE$9="samtals",SUMIFS(Gögn!$I$2:$I$11876,Gögn!$F$2:$F$11876,$A29,Gögn!$B$2:$B$11876,AE$8),SUMIFS(Gögn!$I$2:$I$11876,Gögn!$F$2:$F$11876,$A29,Gögn!$B$2:$B$11876,AE$8,Gögn!$E$2:$E$11876,AE$9))/1000</f>
        <v>0</v>
      </c>
      <c r="AF29" s="24">
        <f>IF(AF$9="samtals",SUMIFS(Gögn!$I$2:$I$11876,Gögn!$F$2:$F$11876,$A29,Gögn!$B$2:$B$11876,AF$8),SUMIFS(Gögn!$I$2:$I$11876,Gögn!$F$2:$F$11876,$A29,Gögn!$B$2:$B$11876,AF$8,Gögn!$E$2:$E$11876,AF$9))/1000</f>
        <v>0</v>
      </c>
      <c r="AG29" s="24">
        <f>IF(AG$9="samtals",SUMIFS(Gögn!$I$2:$I$11876,Gögn!$F$2:$F$11876,$A29,Gögn!$B$2:$B$11876,AG$8),SUMIFS(Gögn!$I$2:$I$11876,Gögn!$F$2:$F$11876,$A29,Gögn!$B$2:$B$11876,AG$8,Gögn!$E$2:$E$11876,AG$9))/1000</f>
        <v>0</v>
      </c>
      <c r="AH29" s="24">
        <f>IF(AH$9="samtals",SUMIFS(Gögn!$I$2:$I$11876,Gögn!$F$2:$F$11876,$A29,Gögn!$B$2:$B$11876,AH$8),SUMIFS(Gögn!$I$2:$I$11876,Gögn!$F$2:$F$11876,$A29,Gögn!$B$2:$B$11876,AH$8,Gögn!$E$2:$E$11876,AH$9))/1000</f>
        <v>0</v>
      </c>
      <c r="AI29" s="24">
        <f>IF(AI$9="samtals",SUMIFS(Gögn!$I$2:$I$11876,Gögn!$F$2:$F$11876,$A29,Gögn!$B$2:$B$11876,AI$8),SUMIFS(Gögn!$I$2:$I$11876,Gögn!$F$2:$F$11876,$A29,Gögn!$B$2:$B$11876,AI$8,Gögn!$E$2:$E$11876,AI$9))/1000</f>
        <v>0</v>
      </c>
      <c r="AJ29" s="24">
        <f>IF(AJ$9="samtals",SUMIFS(Gögn!$I$2:$I$11876,Gögn!$F$2:$F$11876,$A29,Gögn!$B$2:$B$11876,AJ$8),SUMIFS(Gögn!$I$2:$I$11876,Gögn!$F$2:$F$11876,$A29,Gögn!$B$2:$B$11876,AJ$8,Gögn!$E$2:$E$11876,AJ$9))/1000</f>
        <v>0</v>
      </c>
      <c r="AK29" s="24">
        <f>IF(AK$9="samtals",SUMIFS(Gögn!$I$2:$I$11876,Gögn!$F$2:$F$11876,$A29,Gögn!$B$2:$B$11876,AK$8),SUMIFS(Gögn!$I$2:$I$11876,Gögn!$F$2:$F$11876,$A29,Gögn!$B$2:$B$11876,AK$8,Gögn!$E$2:$E$11876,AK$9))/1000</f>
        <v>0</v>
      </c>
      <c r="AL29" s="24">
        <f>IF(AL$9="samtals",SUMIFS(Gögn!$I$2:$I$11876,Gögn!$F$2:$F$11876,$A29,Gögn!$B$2:$B$11876,AL$8),SUMIFS(Gögn!$I$2:$I$11876,Gögn!$F$2:$F$11876,$A29,Gögn!$B$2:$B$11876,AL$8,Gögn!$E$2:$E$11876,AL$9))/1000</f>
        <v>0</v>
      </c>
      <c r="AM29" s="24">
        <f>IF(AM$9="samtals",SUMIFS(Gögn!$I$2:$I$11876,Gögn!$F$2:$F$11876,$A29,Gögn!$B$2:$B$11876,AM$8),SUMIFS(Gögn!$I$2:$I$11876,Gögn!$F$2:$F$11876,$A29,Gögn!$B$2:$B$11876,AM$8,Gögn!$E$2:$E$11876,AM$9))/1000</f>
        <v>0</v>
      </c>
      <c r="AN29" s="24">
        <f>IF(AN$9="samtals",SUMIFS(Gögn!$I$2:$I$11876,Gögn!$F$2:$F$11876,$A29,Gögn!$B$2:$B$11876,AN$8),SUMIFS(Gögn!$I$2:$I$11876,Gögn!$F$2:$F$11876,$A29,Gögn!$B$2:$B$11876,AN$8,Gögn!$E$2:$E$11876,AN$9))/1000</f>
        <v>0</v>
      </c>
      <c r="AO29" s="24">
        <f>IF(AO$9="samtals",SUMIFS(Gögn!$I$2:$I$11876,Gögn!$F$2:$F$11876,$A29,Gögn!$B$2:$B$11876,AO$8),SUMIFS(Gögn!$I$2:$I$11876,Gögn!$F$2:$F$11876,$A29,Gögn!$B$2:$B$11876,AO$8,Gögn!$E$2:$E$11876,AO$9))/1000</f>
        <v>0</v>
      </c>
      <c r="AP29" s="24">
        <f>IF(AP$9="samtals",SUMIFS(Gögn!$I$2:$I$11876,Gögn!$F$2:$F$11876,$A29,Gögn!$B$2:$B$11876,AP$8),SUMIFS(Gögn!$I$2:$I$11876,Gögn!$F$2:$F$11876,$A29,Gögn!$B$2:$B$11876,AP$8,Gögn!$E$2:$E$11876,AP$9))/1000</f>
        <v>0</v>
      </c>
      <c r="AQ29" s="24">
        <f>IF(AQ$9="samtals",SUMIFS(Gögn!$I$2:$I$11876,Gögn!$F$2:$F$11876,$A29,Gögn!$B$2:$B$11876,AQ$8),SUMIFS(Gögn!$I$2:$I$11876,Gögn!$F$2:$F$11876,$A29,Gögn!$B$2:$B$11876,AQ$8,Gögn!$E$2:$E$11876,AQ$9))/1000</f>
        <v>0</v>
      </c>
      <c r="AR29" s="24">
        <f>IF(AR$9="samtals",SUMIFS(Gögn!$I$2:$I$11876,Gögn!$F$2:$F$11876,$A29,Gögn!$B$2:$B$11876,AR$8),SUMIFS(Gögn!$I$2:$I$11876,Gögn!$F$2:$F$11876,$A29,Gögn!$B$2:$B$11876,AR$8,Gögn!$E$2:$E$11876,AR$9))/1000</f>
        <v>0</v>
      </c>
      <c r="AS29" s="24">
        <f>IF(AS$9="samtals",SUMIFS(Gögn!$I$2:$I$11876,Gögn!$F$2:$F$11876,$A29,Gögn!$B$2:$B$11876,AS$8),SUMIFS(Gögn!$I$2:$I$11876,Gögn!$F$2:$F$11876,$A29,Gögn!$B$2:$B$11876,AS$8,Gögn!$E$2:$E$11876,AS$9))/1000</f>
        <v>0</v>
      </c>
      <c r="AT29" s="24">
        <f>IF(AT$9="samtals",SUMIFS(Gögn!$I$2:$I$11876,Gögn!$F$2:$F$11876,$A29,Gögn!$B$2:$B$11876,AT$8),SUMIFS(Gögn!$I$2:$I$11876,Gögn!$F$2:$F$11876,$A29,Gögn!$B$2:$B$11876,AT$8,Gögn!$E$2:$E$11876,AT$9))/1000</f>
        <v>0</v>
      </c>
      <c r="AU29" s="24">
        <f>IF(AU$9="samtals",SUMIFS(Gögn!$I$2:$I$11876,Gögn!$F$2:$F$11876,$A29,Gögn!$B$2:$B$11876,AU$8),SUMIFS(Gögn!$I$2:$I$11876,Gögn!$F$2:$F$11876,$A29,Gögn!$B$2:$B$11876,AU$8,Gögn!$E$2:$E$11876,AU$9))/1000</f>
        <v>0</v>
      </c>
      <c r="AV29" s="24">
        <f>IF(AV$9="samtals",SUMIFS(Gögn!$I$2:$I$11876,Gögn!$F$2:$F$11876,$A29,Gögn!$B$2:$B$11876,AV$8),SUMIFS(Gögn!$I$2:$I$11876,Gögn!$F$2:$F$11876,$A29,Gögn!$B$2:$B$11876,AV$8,Gögn!$E$2:$E$11876,AV$9))/1000</f>
        <v>-4362.0730000000003</v>
      </c>
      <c r="AW29" s="24">
        <f>IF(AW$9="samtals",SUMIFS(Gögn!$I$2:$I$11876,Gögn!$F$2:$F$11876,$A29,Gögn!$B$2:$B$11876,AW$8),SUMIFS(Gögn!$I$2:$I$11876,Gögn!$F$2:$F$11876,$A29,Gögn!$B$2:$B$11876,AW$8,Gögn!$E$2:$E$11876,AW$9))/1000</f>
        <v>-4362.0730000000003</v>
      </c>
      <c r="AX29" s="24">
        <f>IF(AX$9="samtals",SUMIFS(Gögn!$I$2:$I$11876,Gögn!$F$2:$F$11876,$A29,Gögn!$B$2:$B$11876,AX$8),SUMIFS(Gögn!$I$2:$I$11876,Gögn!$F$2:$F$11876,$A29,Gögn!$B$2:$B$11876,AX$8,Gögn!$E$2:$E$11876,AX$9))/1000</f>
        <v>0</v>
      </c>
      <c r="AY29" s="24">
        <f>IF(AY$9="samtals",SUMIFS(Gögn!$I$2:$I$11876,Gögn!$F$2:$F$11876,$A29,Gögn!$B$2:$B$11876,AY$8),SUMIFS(Gögn!$I$2:$I$11876,Gögn!$F$2:$F$11876,$A29,Gögn!$B$2:$B$11876,AY$8,Gögn!$E$2:$E$11876,AY$9))/1000</f>
        <v>-21841</v>
      </c>
      <c r="AZ29" s="24">
        <f>IF(AZ$9="samtals",SUMIFS(Gögn!$I$2:$I$11876,Gögn!$F$2:$F$11876,$A29,Gögn!$B$2:$B$11876,AZ$8),SUMIFS(Gögn!$I$2:$I$11876,Gögn!$F$2:$F$11876,$A29,Gögn!$B$2:$B$11876,AZ$8,Gögn!$E$2:$E$11876,AZ$9))/1000</f>
        <v>-21841</v>
      </c>
      <c r="BA29" s="24">
        <f>IF(BA$9="samtals",SUMIFS(Gögn!$I$2:$I$11876,Gögn!$F$2:$F$11876,$A29,Gögn!$B$2:$B$11876,BA$8),SUMIFS(Gögn!$I$2:$I$11876,Gögn!$F$2:$F$11876,$A29,Gögn!$B$2:$B$11876,BA$8,Gögn!$E$2:$E$11876,BA$9))/1000</f>
        <v>0</v>
      </c>
      <c r="BB29" s="24">
        <f>IF(BB$9="samtals",SUMIFS(Gögn!$I$2:$I$11876,Gögn!$F$2:$F$11876,$A29,Gögn!$B$2:$B$11876,BB$8),SUMIFS(Gögn!$I$2:$I$11876,Gögn!$F$2:$F$11876,$A29,Gögn!$B$2:$B$11876,BB$8,Gögn!$E$2:$E$11876,BB$9))/1000</f>
        <v>0</v>
      </c>
      <c r="BC29" s="24">
        <f>IF(BC$9="samtals",SUMIFS(Gögn!$I$2:$I$11876,Gögn!$F$2:$F$11876,$A29,Gögn!$B$2:$B$11876,BC$8),SUMIFS(Gögn!$I$2:$I$11876,Gögn!$F$2:$F$11876,$A29,Gögn!$B$2:$B$11876,BC$8,Gögn!$E$2:$E$11876,BC$9))/1000</f>
        <v>0</v>
      </c>
      <c r="BD29" s="24">
        <f>IF(BD$9="samtals",SUMIFS(Gögn!$I$2:$I$11876,Gögn!$F$2:$F$11876,$A29,Gögn!$B$2:$B$11876,BD$8),SUMIFS(Gögn!$I$2:$I$11876,Gögn!$F$2:$F$11876,$A29,Gögn!$B$2:$B$11876,BD$8,Gögn!$E$2:$E$11876,BD$9))/1000</f>
        <v>0</v>
      </c>
      <c r="BE29" s="24">
        <f>IF(BE$9="samtals",SUMIFS(Gögn!$I$2:$I$11876,Gögn!$F$2:$F$11876,$A29,Gögn!$B$2:$B$11876,BE$8),SUMIFS(Gögn!$I$2:$I$11876,Gögn!$F$2:$F$11876,$A29,Gögn!$B$2:$B$11876,BE$8,Gögn!$E$2:$E$11876,BE$9))/1000</f>
        <v>20800</v>
      </c>
      <c r="BF29" s="24">
        <f>IF(BF$9="samtals",SUMIFS(Gögn!$I$2:$I$11876,Gögn!$F$2:$F$11876,$A29,Gögn!$B$2:$B$11876,BF$8),SUMIFS(Gögn!$I$2:$I$11876,Gögn!$F$2:$F$11876,$A29,Gögn!$B$2:$B$11876,BF$8,Gögn!$E$2:$E$11876,BF$9))/1000</f>
        <v>20800</v>
      </c>
      <c r="BG29" s="24">
        <f>IF(BG$9="samtals",SUMIFS(Gögn!$I$2:$I$11876,Gögn!$F$2:$F$11876,$A29,Gögn!$B$2:$B$11876,BG$8),SUMIFS(Gögn!$I$2:$I$11876,Gögn!$F$2:$F$11876,$A29,Gögn!$B$2:$B$11876,BG$8,Gögn!$E$2:$E$11876,BG$9))/1000</f>
        <v>0</v>
      </c>
    </row>
    <row r="30" spans="1:59" ht="15">
      <c r="A30" s="5" t="s">
        <v>178</v>
      </c>
      <c r="B30" s="5"/>
      <c r="C30" s="25" t="s">
        <v>179</v>
      </c>
      <c r="D30" s="22">
        <f t="shared" si="8"/>
        <v>2440702.2590000001</v>
      </c>
      <c r="E30" s="22">
        <f>IF(E$9="samtals",SUMIFS(Gögn!$I$2:$I$11876,Gögn!$F$2:$F$11876,$A30,Gögn!$B$2:$B$11876,E$8),SUMIFS(Gögn!$I$2:$I$11876,Gögn!$F$2:$F$11876,$A30,Gögn!$B$2:$B$11876,E$8,Gögn!$E$2:$E$11876,E$9))/1000</f>
        <v>1505502.412</v>
      </c>
      <c r="F30" s="22">
        <f>IF(F$9="samtals",SUMIFS(Gögn!$I$2:$I$11876,Gögn!$F$2:$F$11876,$A30,Gögn!$B$2:$B$11876,F$8),SUMIFS(Gögn!$I$2:$I$11876,Gögn!$F$2:$F$11876,$A30,Gögn!$B$2:$B$11876,F$8,Gögn!$E$2:$E$11876,F$9))/1000</f>
        <v>0</v>
      </c>
      <c r="G30" s="22">
        <f>IF(G$9="samtals",SUMIFS(Gögn!$I$2:$I$11876,Gögn!$F$2:$F$11876,$A30,Gögn!$B$2:$B$11876,G$8),SUMIFS(Gögn!$I$2:$I$11876,Gögn!$F$2:$F$11876,$A30,Gögn!$B$2:$B$11876,G$8,Gögn!$E$2:$E$11876,G$9))/1000</f>
        <v>1505502.412</v>
      </c>
      <c r="H30" s="22">
        <f>IF(H$9="samtals",SUMIFS(Gögn!$I$2:$I$11876,Gögn!$F$2:$F$11876,$A30,Gögn!$B$2:$B$11876,H$8),SUMIFS(Gögn!$I$2:$I$11876,Gögn!$F$2:$F$11876,$A30,Gögn!$B$2:$B$11876,H$8,Gögn!$E$2:$E$11876,H$9))/1000</f>
        <v>199364.595</v>
      </c>
      <c r="I30" s="22">
        <f>IF(I$9="samtals",SUMIFS(Gögn!$I$2:$I$11876,Gögn!$F$2:$F$11876,$A30,Gögn!$B$2:$B$11876,I$8),SUMIFS(Gögn!$I$2:$I$11876,Gögn!$F$2:$F$11876,$A30,Gögn!$B$2:$B$11876,I$8,Gögn!$E$2:$E$11876,I$9))/1000</f>
        <v>207.91399999999999</v>
      </c>
      <c r="J30" s="22">
        <f>IF(J$9="samtals",SUMIFS(Gögn!$I$2:$I$11876,Gögn!$F$2:$F$11876,$A30,Gögn!$B$2:$B$11876,J$8),SUMIFS(Gögn!$I$2:$I$11876,Gögn!$F$2:$F$11876,$A30,Gögn!$B$2:$B$11876,J$8,Gögn!$E$2:$E$11876,J$9))/1000</f>
        <v>199156.68100000001</v>
      </c>
      <c r="K30" s="22">
        <f>IF(K$9="samtals",SUMIFS(Gögn!$I$2:$I$11876,Gögn!$F$2:$F$11876,$A30,Gögn!$B$2:$B$11876,K$8),SUMIFS(Gögn!$I$2:$I$11876,Gögn!$F$2:$F$11876,$A30,Gögn!$B$2:$B$11876,K$8,Gögn!$E$2:$E$11876,K$9))/1000</f>
        <v>25313.887999999999</v>
      </c>
      <c r="L30" s="22">
        <f>IF(L$9="samtals",SUMIFS(Gögn!$I$2:$I$11876,Gögn!$F$2:$F$11876,$A30,Gögn!$B$2:$B$11876,L$8),SUMIFS(Gögn!$I$2:$I$11876,Gögn!$F$2:$F$11876,$A30,Gögn!$B$2:$B$11876,L$8,Gögn!$E$2:$E$11876,L$9))/1000</f>
        <v>25313.887999999999</v>
      </c>
      <c r="M30" s="22">
        <f>IF(M$9="samtals",SUMIFS(Gögn!$I$2:$I$11876,Gögn!$F$2:$F$11876,$A30,Gögn!$B$2:$B$11876,M$8),SUMIFS(Gögn!$I$2:$I$11876,Gögn!$F$2:$F$11876,$A30,Gögn!$B$2:$B$11876,M$8,Gögn!$E$2:$E$11876,M$9))/1000</f>
        <v>0</v>
      </c>
      <c r="N30" s="22">
        <f>IF(N$9="samtals",SUMIFS(Gögn!$I$2:$I$11876,Gögn!$F$2:$F$11876,$A30,Gögn!$B$2:$B$11876,N$8),SUMIFS(Gögn!$I$2:$I$11876,Gögn!$F$2:$F$11876,$A30,Gögn!$B$2:$B$11876,N$8,Gögn!$E$2:$E$11876,N$9))/1000</f>
        <v>0</v>
      </c>
      <c r="O30" s="22">
        <f>IF(O$9="samtals",SUMIFS(Gögn!$I$2:$I$11876,Gögn!$F$2:$F$11876,$A30,Gögn!$B$2:$B$11876,O$8),SUMIFS(Gögn!$I$2:$I$11876,Gögn!$F$2:$F$11876,$A30,Gögn!$B$2:$B$11876,O$8,Gögn!$E$2:$E$11876,O$9))/1000</f>
        <v>0</v>
      </c>
      <c r="P30" s="22">
        <f>IF(P$9="samtals",SUMIFS(Gögn!$I$2:$I$11876,Gögn!$F$2:$F$11876,$A30,Gögn!$B$2:$B$11876,P$8),SUMIFS(Gögn!$I$2:$I$11876,Gögn!$F$2:$F$11876,$A30,Gögn!$B$2:$B$11876,P$8,Gögn!$E$2:$E$11876,P$9))/1000</f>
        <v>0</v>
      </c>
      <c r="Q30" s="22">
        <f>IF(Q$9="samtals",SUMIFS(Gögn!$I$2:$I$11876,Gögn!$F$2:$F$11876,$A30,Gögn!$B$2:$B$11876,Q$8),SUMIFS(Gögn!$I$2:$I$11876,Gögn!$F$2:$F$11876,$A30,Gögn!$B$2:$B$11876,Q$8,Gögn!$E$2:$E$11876,Q$9))/1000</f>
        <v>0</v>
      </c>
      <c r="R30" s="22">
        <f>IF(R$9="samtals",SUMIFS(Gögn!$I$2:$I$11876,Gögn!$F$2:$F$11876,$A30,Gögn!$B$2:$B$11876,R$8),SUMIFS(Gögn!$I$2:$I$11876,Gögn!$F$2:$F$11876,$A30,Gögn!$B$2:$B$11876,R$8,Gögn!$E$2:$E$11876,R$9))/1000</f>
        <v>0</v>
      </c>
      <c r="S30" s="22">
        <f>IF(S$9="samtals",SUMIFS(Gögn!$I$2:$I$11876,Gögn!$F$2:$F$11876,$A30,Gögn!$B$2:$B$11876,S$8),SUMIFS(Gögn!$I$2:$I$11876,Gögn!$F$2:$F$11876,$A30,Gögn!$B$2:$B$11876,S$8,Gögn!$E$2:$E$11876,S$9))/1000</f>
        <v>0</v>
      </c>
      <c r="T30" s="22">
        <f>IF(T$9="samtals",SUMIFS(Gögn!$I$2:$I$11876,Gögn!$F$2:$F$11876,$A30,Gögn!$B$2:$B$11876,T$8),SUMIFS(Gögn!$I$2:$I$11876,Gögn!$F$2:$F$11876,$A30,Gögn!$B$2:$B$11876,T$8,Gögn!$E$2:$E$11876,T$9))/1000</f>
        <v>0</v>
      </c>
      <c r="U30" s="22">
        <f>IF(U$9="samtals",SUMIFS(Gögn!$I$2:$I$11876,Gögn!$F$2:$F$11876,$A30,Gögn!$B$2:$B$11876,U$8),SUMIFS(Gögn!$I$2:$I$11876,Gögn!$F$2:$F$11876,$A30,Gögn!$B$2:$B$11876,U$8,Gögn!$E$2:$E$11876,U$9))/1000</f>
        <v>59661.788999999997</v>
      </c>
      <c r="V30" s="22">
        <f>IF(V$9="samtals",SUMIFS(Gögn!$I$2:$I$11876,Gögn!$F$2:$F$11876,$A30,Gögn!$B$2:$B$11876,V$8),SUMIFS(Gögn!$I$2:$I$11876,Gögn!$F$2:$F$11876,$A30,Gögn!$B$2:$B$11876,V$8,Gögn!$E$2:$E$11876,V$9))/1000</f>
        <v>0</v>
      </c>
      <c r="W30" s="22">
        <f>IF(W$9="samtals",SUMIFS(Gögn!$I$2:$I$11876,Gögn!$F$2:$F$11876,$A30,Gögn!$B$2:$B$11876,W$8),SUMIFS(Gögn!$I$2:$I$11876,Gögn!$F$2:$F$11876,$A30,Gögn!$B$2:$B$11876,W$8,Gögn!$E$2:$E$11876,W$9))/1000</f>
        <v>59661.788999999997</v>
      </c>
      <c r="X30" s="22">
        <f>IF(X$9="samtals",SUMIFS(Gögn!$I$2:$I$11876,Gögn!$F$2:$F$11876,$A30,Gögn!$B$2:$B$11876,X$8),SUMIFS(Gögn!$I$2:$I$11876,Gögn!$F$2:$F$11876,$A30,Gögn!$B$2:$B$11876,X$8,Gögn!$E$2:$E$11876,X$9))/1000</f>
        <v>125</v>
      </c>
      <c r="Y30" s="22">
        <f>IF(Y$9="samtals",SUMIFS(Gögn!$I$2:$I$11876,Gögn!$F$2:$F$11876,$A30,Gögn!$B$2:$B$11876,Y$8),SUMIFS(Gögn!$I$2:$I$11876,Gögn!$F$2:$F$11876,$A30,Gögn!$B$2:$B$11876,Y$8,Gögn!$E$2:$E$11876,Y$9))/1000</f>
        <v>33.75</v>
      </c>
      <c r="Z30" s="22">
        <f>IF(Z$9="samtals",SUMIFS(Gögn!$I$2:$I$11876,Gögn!$F$2:$F$11876,$A30,Gögn!$B$2:$B$11876,Z$8),SUMIFS(Gögn!$I$2:$I$11876,Gögn!$F$2:$F$11876,$A30,Gögn!$B$2:$B$11876,Z$8,Gögn!$E$2:$E$11876,Z$9))/1000</f>
        <v>91.25</v>
      </c>
      <c r="AA30" s="22">
        <f>IF(AA$9="samtals",SUMIFS(Gögn!$I$2:$I$11876,Gögn!$F$2:$F$11876,$A30,Gögn!$B$2:$B$11876,AA$8),SUMIFS(Gögn!$I$2:$I$11876,Gögn!$F$2:$F$11876,$A30,Gögn!$B$2:$B$11876,AA$8,Gögn!$E$2:$E$11876,AA$9))/1000</f>
        <v>0</v>
      </c>
      <c r="AB30" s="22">
        <f>IF(AB$9="samtals",SUMIFS(Gögn!$I$2:$I$11876,Gögn!$F$2:$F$11876,$A30,Gögn!$B$2:$B$11876,AB$8),SUMIFS(Gögn!$I$2:$I$11876,Gögn!$F$2:$F$11876,$A30,Gögn!$B$2:$B$11876,AB$8,Gögn!$E$2:$E$11876,AB$9))/1000</f>
        <v>0</v>
      </c>
      <c r="AC30" s="22">
        <f>IF(AC$9="samtals",SUMIFS(Gögn!$I$2:$I$11876,Gögn!$F$2:$F$11876,$A30,Gögn!$B$2:$B$11876,AC$8),SUMIFS(Gögn!$I$2:$I$11876,Gögn!$F$2:$F$11876,$A30,Gögn!$B$2:$B$11876,AC$8,Gögn!$E$2:$E$11876,AC$9))/1000</f>
        <v>122334</v>
      </c>
      <c r="AD30" s="22">
        <f>IF(AD$9="samtals",SUMIFS(Gögn!$I$2:$I$11876,Gögn!$F$2:$F$11876,$A30,Gögn!$B$2:$B$11876,AD$8),SUMIFS(Gögn!$I$2:$I$11876,Gögn!$F$2:$F$11876,$A30,Gögn!$B$2:$B$11876,AD$8,Gögn!$E$2:$E$11876,AD$9))/1000</f>
        <v>122334</v>
      </c>
      <c r="AE30" s="22">
        <f>IF(AE$9="samtals",SUMIFS(Gögn!$I$2:$I$11876,Gögn!$F$2:$F$11876,$A30,Gögn!$B$2:$B$11876,AE$8),SUMIFS(Gögn!$I$2:$I$11876,Gögn!$F$2:$F$11876,$A30,Gögn!$B$2:$B$11876,AE$8,Gögn!$E$2:$E$11876,AE$9))/1000</f>
        <v>11833</v>
      </c>
      <c r="AF30" s="22">
        <f>IF(AF$9="samtals",SUMIFS(Gögn!$I$2:$I$11876,Gögn!$F$2:$F$11876,$A30,Gögn!$B$2:$B$11876,AF$8),SUMIFS(Gögn!$I$2:$I$11876,Gögn!$F$2:$F$11876,$A30,Gögn!$B$2:$B$11876,AF$8,Gögn!$E$2:$E$11876,AF$9))/1000</f>
        <v>11833</v>
      </c>
      <c r="AG30" s="22">
        <f>IF(AG$9="samtals",SUMIFS(Gögn!$I$2:$I$11876,Gögn!$F$2:$F$11876,$A30,Gögn!$B$2:$B$11876,AG$8),SUMIFS(Gögn!$I$2:$I$11876,Gögn!$F$2:$F$11876,$A30,Gögn!$B$2:$B$11876,AG$8,Gögn!$E$2:$E$11876,AG$9))/1000</f>
        <v>0</v>
      </c>
      <c r="AH30" s="22">
        <f>IF(AH$9="samtals",SUMIFS(Gögn!$I$2:$I$11876,Gögn!$F$2:$F$11876,$A30,Gögn!$B$2:$B$11876,AH$8),SUMIFS(Gögn!$I$2:$I$11876,Gögn!$F$2:$F$11876,$A30,Gögn!$B$2:$B$11876,AH$8,Gögn!$E$2:$E$11876,AH$9))/1000</f>
        <v>0</v>
      </c>
      <c r="AI30" s="22">
        <f>IF(AI$9="samtals",SUMIFS(Gögn!$I$2:$I$11876,Gögn!$F$2:$F$11876,$A30,Gögn!$B$2:$B$11876,AI$8),SUMIFS(Gögn!$I$2:$I$11876,Gögn!$F$2:$F$11876,$A30,Gögn!$B$2:$B$11876,AI$8,Gögn!$E$2:$E$11876,AI$9))/1000</f>
        <v>0</v>
      </c>
      <c r="AJ30" s="22">
        <f>IF(AJ$9="samtals",SUMIFS(Gögn!$I$2:$I$11876,Gögn!$F$2:$F$11876,$A30,Gögn!$B$2:$B$11876,AJ$8),SUMIFS(Gögn!$I$2:$I$11876,Gögn!$F$2:$F$11876,$A30,Gögn!$B$2:$B$11876,AJ$8,Gögn!$E$2:$E$11876,AJ$9))/1000</f>
        <v>0</v>
      </c>
      <c r="AK30" s="22">
        <f>IF(AK$9="samtals",SUMIFS(Gögn!$I$2:$I$11876,Gögn!$F$2:$F$11876,$A30,Gögn!$B$2:$B$11876,AK$8),SUMIFS(Gögn!$I$2:$I$11876,Gögn!$F$2:$F$11876,$A30,Gögn!$B$2:$B$11876,AK$8,Gögn!$E$2:$E$11876,AK$9))/1000</f>
        <v>0</v>
      </c>
      <c r="AL30" s="22">
        <f>IF(AL$9="samtals",SUMIFS(Gögn!$I$2:$I$11876,Gögn!$F$2:$F$11876,$A30,Gögn!$B$2:$B$11876,AL$8),SUMIFS(Gögn!$I$2:$I$11876,Gögn!$F$2:$F$11876,$A30,Gögn!$B$2:$B$11876,AL$8,Gögn!$E$2:$E$11876,AL$9))/1000</f>
        <v>0</v>
      </c>
      <c r="AM30" s="22">
        <f>IF(AM$9="samtals",SUMIFS(Gögn!$I$2:$I$11876,Gögn!$F$2:$F$11876,$A30,Gögn!$B$2:$B$11876,AM$8),SUMIFS(Gögn!$I$2:$I$11876,Gögn!$F$2:$F$11876,$A30,Gögn!$B$2:$B$11876,AM$8,Gögn!$E$2:$E$11876,AM$9))/1000</f>
        <v>451733.67099999997</v>
      </c>
      <c r="AN30" s="22">
        <f>IF(AN$9="samtals",SUMIFS(Gögn!$I$2:$I$11876,Gögn!$F$2:$F$11876,$A30,Gögn!$B$2:$B$11876,AN$8),SUMIFS(Gögn!$I$2:$I$11876,Gögn!$F$2:$F$11876,$A30,Gögn!$B$2:$B$11876,AN$8,Gögn!$E$2:$E$11876,AN$9))/1000</f>
        <v>0</v>
      </c>
      <c r="AO30" s="22">
        <f>IF(AO$9="samtals",SUMIFS(Gögn!$I$2:$I$11876,Gögn!$F$2:$F$11876,$A30,Gögn!$B$2:$B$11876,AO$8),SUMIFS(Gögn!$I$2:$I$11876,Gögn!$F$2:$F$11876,$A30,Gögn!$B$2:$B$11876,AO$8,Gögn!$E$2:$E$11876,AO$9))/1000</f>
        <v>451733.67099999997</v>
      </c>
      <c r="AP30" s="22">
        <f>IF(AP$9="samtals",SUMIFS(Gögn!$I$2:$I$11876,Gögn!$F$2:$F$11876,$A30,Gögn!$B$2:$B$11876,AP$8),SUMIFS(Gögn!$I$2:$I$11876,Gögn!$F$2:$F$11876,$A30,Gögn!$B$2:$B$11876,AP$8,Gögn!$E$2:$E$11876,AP$9))/1000</f>
        <v>11.25</v>
      </c>
      <c r="AQ30" s="22">
        <f>IF(AQ$9="samtals",SUMIFS(Gögn!$I$2:$I$11876,Gögn!$F$2:$F$11876,$A30,Gögn!$B$2:$B$11876,AQ$8),SUMIFS(Gögn!$I$2:$I$11876,Gögn!$F$2:$F$11876,$A30,Gögn!$B$2:$B$11876,AQ$8,Gögn!$E$2:$E$11876,AQ$9))/1000</f>
        <v>3.125</v>
      </c>
      <c r="AR30" s="22">
        <f>IF(AR$9="samtals",SUMIFS(Gögn!$I$2:$I$11876,Gögn!$F$2:$F$11876,$A30,Gögn!$B$2:$B$11876,AR$8),SUMIFS(Gögn!$I$2:$I$11876,Gögn!$F$2:$F$11876,$A30,Gögn!$B$2:$B$11876,AR$8,Gögn!$E$2:$E$11876,AR$9))/1000</f>
        <v>8.125</v>
      </c>
      <c r="AS30" s="22">
        <f>IF(AS$9="samtals",SUMIFS(Gögn!$I$2:$I$11876,Gögn!$F$2:$F$11876,$A30,Gögn!$B$2:$B$11876,AS$8),SUMIFS(Gögn!$I$2:$I$11876,Gögn!$F$2:$F$11876,$A30,Gögn!$B$2:$B$11876,AS$8,Gögn!$E$2:$E$11876,AS$9))/1000</f>
        <v>0</v>
      </c>
      <c r="AT30" s="22">
        <f>IF(AT$9="samtals",SUMIFS(Gögn!$I$2:$I$11876,Gögn!$F$2:$F$11876,$A30,Gögn!$B$2:$B$11876,AT$8),SUMIFS(Gögn!$I$2:$I$11876,Gögn!$F$2:$F$11876,$A30,Gögn!$B$2:$B$11876,AT$8,Gögn!$E$2:$E$11876,AT$9))/1000</f>
        <v>0</v>
      </c>
      <c r="AU30" s="22">
        <f>IF(AU$9="samtals",SUMIFS(Gögn!$I$2:$I$11876,Gögn!$F$2:$F$11876,$A30,Gögn!$B$2:$B$11876,AU$8),SUMIFS(Gögn!$I$2:$I$11876,Gögn!$F$2:$F$11876,$A30,Gögn!$B$2:$B$11876,AU$8,Gögn!$E$2:$E$11876,AU$9))/1000</f>
        <v>0</v>
      </c>
      <c r="AV30" s="22">
        <f>IF(AV$9="samtals",SUMIFS(Gögn!$I$2:$I$11876,Gögn!$F$2:$F$11876,$A30,Gögn!$B$2:$B$11876,AV$8),SUMIFS(Gögn!$I$2:$I$11876,Gögn!$F$2:$F$11876,$A30,Gögn!$B$2:$B$11876,AV$8,Gögn!$E$2:$E$11876,AV$9))/1000</f>
        <v>0</v>
      </c>
      <c r="AW30" s="22">
        <f>IF(AW$9="samtals",SUMIFS(Gögn!$I$2:$I$11876,Gögn!$F$2:$F$11876,$A30,Gögn!$B$2:$B$11876,AW$8),SUMIFS(Gögn!$I$2:$I$11876,Gögn!$F$2:$F$11876,$A30,Gögn!$B$2:$B$11876,AW$8,Gögn!$E$2:$E$11876,AW$9))/1000</f>
        <v>0</v>
      </c>
      <c r="AX30" s="22">
        <f>IF(AX$9="samtals",SUMIFS(Gögn!$I$2:$I$11876,Gögn!$F$2:$F$11876,$A30,Gögn!$B$2:$B$11876,AX$8),SUMIFS(Gögn!$I$2:$I$11876,Gögn!$F$2:$F$11876,$A30,Gögn!$B$2:$B$11876,AX$8,Gögn!$E$2:$E$11876,AX$9))/1000</f>
        <v>0</v>
      </c>
      <c r="AY30" s="22">
        <f>IF(AY$9="samtals",SUMIFS(Gögn!$I$2:$I$11876,Gögn!$F$2:$F$11876,$A30,Gögn!$B$2:$B$11876,AY$8),SUMIFS(Gögn!$I$2:$I$11876,Gögn!$F$2:$F$11876,$A30,Gögn!$B$2:$B$11876,AY$8,Gögn!$E$2:$E$11876,AY$9))/1000</f>
        <v>2045</v>
      </c>
      <c r="AZ30" s="22">
        <f>IF(AZ$9="samtals",SUMIFS(Gögn!$I$2:$I$11876,Gögn!$F$2:$F$11876,$A30,Gögn!$B$2:$B$11876,AZ$8),SUMIFS(Gögn!$I$2:$I$11876,Gögn!$F$2:$F$11876,$A30,Gögn!$B$2:$B$11876,AZ$8,Gögn!$E$2:$E$11876,AZ$9))/1000</f>
        <v>0</v>
      </c>
      <c r="BA30" s="22">
        <f>IF(BA$9="samtals",SUMIFS(Gögn!$I$2:$I$11876,Gögn!$F$2:$F$11876,$A30,Gögn!$B$2:$B$11876,BA$8),SUMIFS(Gögn!$I$2:$I$11876,Gögn!$F$2:$F$11876,$A30,Gögn!$B$2:$B$11876,BA$8,Gögn!$E$2:$E$11876,BA$9))/1000</f>
        <v>2045</v>
      </c>
      <c r="BB30" s="22">
        <f>IF(BB$9="samtals",SUMIFS(Gögn!$I$2:$I$11876,Gögn!$F$2:$F$11876,$A30,Gögn!$B$2:$B$11876,BB$8),SUMIFS(Gögn!$I$2:$I$11876,Gögn!$F$2:$F$11876,$A30,Gögn!$B$2:$B$11876,BB$8,Gögn!$E$2:$E$11876,BB$9))/1000</f>
        <v>35077.553999999996</v>
      </c>
      <c r="BC30" s="22">
        <f>IF(BC$9="samtals",SUMIFS(Gögn!$I$2:$I$11876,Gögn!$F$2:$F$11876,$A30,Gögn!$B$2:$B$11876,BC$8),SUMIFS(Gögn!$I$2:$I$11876,Gögn!$F$2:$F$11876,$A30,Gögn!$B$2:$B$11876,BC$8,Gögn!$E$2:$E$11876,BC$9))/1000</f>
        <v>0</v>
      </c>
      <c r="BD30" s="22">
        <f>IF(BD$9="samtals",SUMIFS(Gögn!$I$2:$I$11876,Gögn!$F$2:$F$11876,$A30,Gögn!$B$2:$B$11876,BD$8),SUMIFS(Gögn!$I$2:$I$11876,Gögn!$F$2:$F$11876,$A30,Gögn!$B$2:$B$11876,BD$8,Gögn!$E$2:$E$11876,BD$9))/1000</f>
        <v>35077.553999999996</v>
      </c>
      <c r="BE30" s="22">
        <f>IF(BE$9="samtals",SUMIFS(Gögn!$I$2:$I$11876,Gögn!$F$2:$F$11876,$A30,Gögn!$B$2:$B$11876,BE$8),SUMIFS(Gögn!$I$2:$I$11876,Gögn!$F$2:$F$11876,$A30,Gögn!$B$2:$B$11876,BE$8,Gögn!$E$2:$E$11876,BE$9))/1000</f>
        <v>27700.1</v>
      </c>
      <c r="BF30" s="22">
        <f>IF(BF$9="samtals",SUMIFS(Gögn!$I$2:$I$11876,Gögn!$F$2:$F$11876,$A30,Gögn!$B$2:$B$11876,BF$8),SUMIFS(Gögn!$I$2:$I$11876,Gögn!$F$2:$F$11876,$A30,Gögn!$B$2:$B$11876,BF$8,Gögn!$E$2:$E$11876,BF$9))/1000</f>
        <v>27700.1</v>
      </c>
      <c r="BG30" s="22">
        <f>IF(BG$9="samtals",SUMIFS(Gögn!$I$2:$I$11876,Gögn!$F$2:$F$11876,$A30,Gögn!$B$2:$B$11876,BG$8),SUMIFS(Gögn!$I$2:$I$11876,Gögn!$F$2:$F$11876,$A30,Gögn!$B$2:$B$11876,BG$8,Gögn!$E$2:$E$11876,BG$9))/1000</f>
        <v>0</v>
      </c>
    </row>
    <row r="31" spans="1:59" ht="15">
      <c r="A31" s="5" t="s">
        <v>180</v>
      </c>
      <c r="B31" s="5"/>
      <c r="C31" s="23" t="s">
        <v>181</v>
      </c>
      <c r="D31" s="24">
        <f t="shared" si="8"/>
        <v>-442.23500000000001</v>
      </c>
      <c r="E31" s="24">
        <f>IF(E$9="samtals",SUMIFS(Gögn!$I$2:$I$11876,Gögn!$F$2:$F$11876,$A31,Gögn!$B$2:$B$11876,E$8),SUMIFS(Gögn!$I$2:$I$11876,Gögn!$F$2:$F$11876,$A31,Gögn!$B$2:$B$11876,E$8,Gögn!$E$2:$E$11876,E$9))/1000</f>
        <v>0</v>
      </c>
      <c r="F31" s="24">
        <f>IF(F$9="samtals",SUMIFS(Gögn!$I$2:$I$11876,Gögn!$F$2:$F$11876,$A31,Gögn!$B$2:$B$11876,F$8),SUMIFS(Gögn!$I$2:$I$11876,Gögn!$F$2:$F$11876,$A31,Gögn!$B$2:$B$11876,F$8,Gögn!$E$2:$E$11876,F$9))/1000</f>
        <v>0</v>
      </c>
      <c r="G31" s="24">
        <f>IF(G$9="samtals",SUMIFS(Gögn!$I$2:$I$11876,Gögn!$F$2:$F$11876,$A31,Gögn!$B$2:$B$11876,G$8),SUMIFS(Gögn!$I$2:$I$11876,Gögn!$F$2:$F$11876,$A31,Gögn!$B$2:$B$11876,G$8,Gögn!$E$2:$E$11876,G$9))/1000</f>
        <v>0</v>
      </c>
      <c r="H31" s="24">
        <f>IF(H$9="samtals",SUMIFS(Gögn!$I$2:$I$11876,Gögn!$F$2:$F$11876,$A31,Gögn!$B$2:$B$11876,H$8),SUMIFS(Gögn!$I$2:$I$11876,Gögn!$F$2:$F$11876,$A31,Gögn!$B$2:$B$11876,H$8,Gögn!$E$2:$E$11876,H$9))/1000</f>
        <v>0</v>
      </c>
      <c r="I31" s="24">
        <f>IF(I$9="samtals",SUMIFS(Gögn!$I$2:$I$11876,Gögn!$F$2:$F$11876,$A31,Gögn!$B$2:$B$11876,I$8),SUMIFS(Gögn!$I$2:$I$11876,Gögn!$F$2:$F$11876,$A31,Gögn!$B$2:$B$11876,I$8,Gögn!$E$2:$E$11876,I$9))/1000</f>
        <v>0</v>
      </c>
      <c r="J31" s="24">
        <f>IF(J$9="samtals",SUMIFS(Gögn!$I$2:$I$11876,Gögn!$F$2:$F$11876,$A31,Gögn!$B$2:$B$11876,J$8),SUMIFS(Gögn!$I$2:$I$11876,Gögn!$F$2:$F$11876,$A31,Gögn!$B$2:$B$11876,J$8,Gögn!$E$2:$E$11876,J$9))/1000</f>
        <v>0</v>
      </c>
      <c r="K31" s="24">
        <f>IF(K$9="samtals",SUMIFS(Gögn!$I$2:$I$11876,Gögn!$F$2:$F$11876,$A31,Gögn!$B$2:$B$11876,K$8),SUMIFS(Gögn!$I$2:$I$11876,Gögn!$F$2:$F$11876,$A31,Gögn!$B$2:$B$11876,K$8,Gögn!$E$2:$E$11876,K$9))/1000</f>
        <v>0</v>
      </c>
      <c r="L31" s="24">
        <f>IF(L$9="samtals",SUMIFS(Gögn!$I$2:$I$11876,Gögn!$F$2:$F$11876,$A31,Gögn!$B$2:$B$11876,L$8),SUMIFS(Gögn!$I$2:$I$11876,Gögn!$F$2:$F$11876,$A31,Gögn!$B$2:$B$11876,L$8,Gögn!$E$2:$E$11876,L$9))/1000</f>
        <v>0</v>
      </c>
      <c r="M31" s="24">
        <f>IF(M$9="samtals",SUMIFS(Gögn!$I$2:$I$11876,Gögn!$F$2:$F$11876,$A31,Gögn!$B$2:$B$11876,M$8),SUMIFS(Gögn!$I$2:$I$11876,Gögn!$F$2:$F$11876,$A31,Gögn!$B$2:$B$11876,M$8,Gögn!$E$2:$E$11876,M$9))/1000</f>
        <v>0</v>
      </c>
      <c r="N31" s="24">
        <f>IF(N$9="samtals",SUMIFS(Gögn!$I$2:$I$11876,Gögn!$F$2:$F$11876,$A31,Gögn!$B$2:$B$11876,N$8),SUMIFS(Gögn!$I$2:$I$11876,Gögn!$F$2:$F$11876,$A31,Gögn!$B$2:$B$11876,N$8,Gögn!$E$2:$E$11876,N$9))/1000</f>
        <v>0</v>
      </c>
      <c r="O31" s="24">
        <f>IF(O$9="samtals",SUMIFS(Gögn!$I$2:$I$11876,Gögn!$F$2:$F$11876,$A31,Gögn!$B$2:$B$11876,O$8),SUMIFS(Gögn!$I$2:$I$11876,Gögn!$F$2:$F$11876,$A31,Gögn!$B$2:$B$11876,O$8,Gögn!$E$2:$E$11876,O$9))/1000</f>
        <v>0</v>
      </c>
      <c r="P31" s="24">
        <f>IF(P$9="samtals",SUMIFS(Gögn!$I$2:$I$11876,Gögn!$F$2:$F$11876,$A31,Gögn!$B$2:$B$11876,P$8),SUMIFS(Gögn!$I$2:$I$11876,Gögn!$F$2:$F$11876,$A31,Gögn!$B$2:$B$11876,P$8,Gögn!$E$2:$E$11876,P$9))/1000</f>
        <v>0</v>
      </c>
      <c r="Q31" s="24">
        <f>IF(Q$9="samtals",SUMIFS(Gögn!$I$2:$I$11876,Gögn!$F$2:$F$11876,$A31,Gögn!$B$2:$B$11876,Q$8),SUMIFS(Gögn!$I$2:$I$11876,Gögn!$F$2:$F$11876,$A31,Gögn!$B$2:$B$11876,Q$8,Gögn!$E$2:$E$11876,Q$9))/1000</f>
        <v>0</v>
      </c>
      <c r="R31" s="24">
        <f>IF(R$9="samtals",SUMIFS(Gögn!$I$2:$I$11876,Gögn!$F$2:$F$11876,$A31,Gögn!$B$2:$B$11876,R$8),SUMIFS(Gögn!$I$2:$I$11876,Gögn!$F$2:$F$11876,$A31,Gögn!$B$2:$B$11876,R$8,Gögn!$E$2:$E$11876,R$9))/1000</f>
        <v>0</v>
      </c>
      <c r="S31" s="24">
        <f>IF(S$9="samtals",SUMIFS(Gögn!$I$2:$I$11876,Gögn!$F$2:$F$11876,$A31,Gögn!$B$2:$B$11876,S$8),SUMIFS(Gögn!$I$2:$I$11876,Gögn!$F$2:$F$11876,$A31,Gögn!$B$2:$B$11876,S$8,Gögn!$E$2:$E$11876,S$9))/1000</f>
        <v>0</v>
      </c>
      <c r="T31" s="24">
        <f>IF(T$9="samtals",SUMIFS(Gögn!$I$2:$I$11876,Gögn!$F$2:$F$11876,$A31,Gögn!$B$2:$B$11876,T$8),SUMIFS(Gögn!$I$2:$I$11876,Gögn!$F$2:$F$11876,$A31,Gögn!$B$2:$B$11876,T$8,Gögn!$E$2:$E$11876,T$9))/1000</f>
        <v>0</v>
      </c>
      <c r="U31" s="24">
        <f>IF(U$9="samtals",SUMIFS(Gögn!$I$2:$I$11876,Gögn!$F$2:$F$11876,$A31,Gögn!$B$2:$B$11876,U$8),SUMIFS(Gögn!$I$2:$I$11876,Gögn!$F$2:$F$11876,$A31,Gögn!$B$2:$B$11876,U$8,Gögn!$E$2:$E$11876,U$9))/1000</f>
        <v>0</v>
      </c>
      <c r="V31" s="24">
        <f>IF(V$9="samtals",SUMIFS(Gögn!$I$2:$I$11876,Gögn!$F$2:$F$11876,$A31,Gögn!$B$2:$B$11876,V$8),SUMIFS(Gögn!$I$2:$I$11876,Gögn!$F$2:$F$11876,$A31,Gögn!$B$2:$B$11876,V$8,Gögn!$E$2:$E$11876,V$9))/1000</f>
        <v>0</v>
      </c>
      <c r="W31" s="24">
        <f>IF(W$9="samtals",SUMIFS(Gögn!$I$2:$I$11876,Gögn!$F$2:$F$11876,$A31,Gögn!$B$2:$B$11876,W$8),SUMIFS(Gögn!$I$2:$I$11876,Gögn!$F$2:$F$11876,$A31,Gögn!$B$2:$B$11876,W$8,Gögn!$E$2:$E$11876,W$9))/1000</f>
        <v>0</v>
      </c>
      <c r="X31" s="24">
        <f>IF(X$9="samtals",SUMIFS(Gögn!$I$2:$I$11876,Gögn!$F$2:$F$11876,$A31,Gögn!$B$2:$B$11876,X$8),SUMIFS(Gögn!$I$2:$I$11876,Gögn!$F$2:$F$11876,$A31,Gögn!$B$2:$B$11876,X$8,Gögn!$E$2:$E$11876,X$9))/1000</f>
        <v>0</v>
      </c>
      <c r="Y31" s="24">
        <f>IF(Y$9="samtals",SUMIFS(Gögn!$I$2:$I$11876,Gögn!$F$2:$F$11876,$A31,Gögn!$B$2:$B$11876,Y$8),SUMIFS(Gögn!$I$2:$I$11876,Gögn!$F$2:$F$11876,$A31,Gögn!$B$2:$B$11876,Y$8,Gögn!$E$2:$E$11876,Y$9))/1000</f>
        <v>0</v>
      </c>
      <c r="Z31" s="24">
        <f>IF(Z$9="samtals",SUMIFS(Gögn!$I$2:$I$11876,Gögn!$F$2:$F$11876,$A31,Gögn!$B$2:$B$11876,Z$8),SUMIFS(Gögn!$I$2:$I$11876,Gögn!$F$2:$F$11876,$A31,Gögn!$B$2:$B$11876,Z$8,Gögn!$E$2:$E$11876,Z$9))/1000</f>
        <v>0</v>
      </c>
      <c r="AA31" s="24">
        <f>IF(AA$9="samtals",SUMIFS(Gögn!$I$2:$I$11876,Gögn!$F$2:$F$11876,$A31,Gögn!$B$2:$B$11876,AA$8),SUMIFS(Gögn!$I$2:$I$11876,Gögn!$F$2:$F$11876,$A31,Gögn!$B$2:$B$11876,AA$8,Gögn!$E$2:$E$11876,AA$9))/1000</f>
        <v>0</v>
      </c>
      <c r="AB31" s="24">
        <f>IF(AB$9="samtals",SUMIFS(Gögn!$I$2:$I$11876,Gögn!$F$2:$F$11876,$A31,Gögn!$B$2:$B$11876,AB$8),SUMIFS(Gögn!$I$2:$I$11876,Gögn!$F$2:$F$11876,$A31,Gögn!$B$2:$B$11876,AB$8,Gögn!$E$2:$E$11876,AB$9))/1000</f>
        <v>0</v>
      </c>
      <c r="AC31" s="24">
        <f>IF(AC$9="samtals",SUMIFS(Gögn!$I$2:$I$11876,Gögn!$F$2:$F$11876,$A31,Gögn!$B$2:$B$11876,AC$8),SUMIFS(Gögn!$I$2:$I$11876,Gögn!$F$2:$F$11876,$A31,Gögn!$B$2:$B$11876,AC$8,Gögn!$E$2:$E$11876,AC$9))/1000</f>
        <v>0</v>
      </c>
      <c r="AD31" s="24">
        <f>IF(AD$9="samtals",SUMIFS(Gögn!$I$2:$I$11876,Gögn!$F$2:$F$11876,$A31,Gögn!$B$2:$B$11876,AD$8),SUMIFS(Gögn!$I$2:$I$11876,Gögn!$F$2:$F$11876,$A31,Gögn!$B$2:$B$11876,AD$8,Gögn!$E$2:$E$11876,AD$9))/1000</f>
        <v>0</v>
      </c>
      <c r="AE31" s="24">
        <f>IF(AE$9="samtals",SUMIFS(Gögn!$I$2:$I$11876,Gögn!$F$2:$F$11876,$A31,Gögn!$B$2:$B$11876,AE$8),SUMIFS(Gögn!$I$2:$I$11876,Gögn!$F$2:$F$11876,$A31,Gögn!$B$2:$B$11876,AE$8,Gögn!$E$2:$E$11876,AE$9))/1000</f>
        <v>0</v>
      </c>
      <c r="AF31" s="24">
        <f>IF(AF$9="samtals",SUMIFS(Gögn!$I$2:$I$11876,Gögn!$F$2:$F$11876,$A31,Gögn!$B$2:$B$11876,AF$8),SUMIFS(Gögn!$I$2:$I$11876,Gögn!$F$2:$F$11876,$A31,Gögn!$B$2:$B$11876,AF$8,Gögn!$E$2:$E$11876,AF$9))/1000</f>
        <v>0</v>
      </c>
      <c r="AG31" s="24">
        <f>IF(AG$9="samtals",SUMIFS(Gögn!$I$2:$I$11876,Gögn!$F$2:$F$11876,$A31,Gögn!$B$2:$B$11876,AG$8),SUMIFS(Gögn!$I$2:$I$11876,Gögn!$F$2:$F$11876,$A31,Gögn!$B$2:$B$11876,AG$8,Gögn!$E$2:$E$11876,AG$9))/1000</f>
        <v>0</v>
      </c>
      <c r="AH31" s="24">
        <f>IF(AH$9="samtals",SUMIFS(Gögn!$I$2:$I$11876,Gögn!$F$2:$F$11876,$A31,Gögn!$B$2:$B$11876,AH$8),SUMIFS(Gögn!$I$2:$I$11876,Gögn!$F$2:$F$11876,$A31,Gögn!$B$2:$B$11876,AH$8,Gögn!$E$2:$E$11876,AH$9))/1000</f>
        <v>0</v>
      </c>
      <c r="AI31" s="24">
        <f>IF(AI$9="samtals",SUMIFS(Gögn!$I$2:$I$11876,Gögn!$F$2:$F$11876,$A31,Gögn!$B$2:$B$11876,AI$8),SUMIFS(Gögn!$I$2:$I$11876,Gögn!$F$2:$F$11876,$A31,Gögn!$B$2:$B$11876,AI$8,Gögn!$E$2:$E$11876,AI$9))/1000</f>
        <v>0</v>
      </c>
      <c r="AJ31" s="24">
        <f>IF(AJ$9="samtals",SUMIFS(Gögn!$I$2:$I$11876,Gögn!$F$2:$F$11876,$A31,Gögn!$B$2:$B$11876,AJ$8),SUMIFS(Gögn!$I$2:$I$11876,Gögn!$F$2:$F$11876,$A31,Gögn!$B$2:$B$11876,AJ$8,Gögn!$E$2:$E$11876,AJ$9))/1000</f>
        <v>0</v>
      </c>
      <c r="AK31" s="24">
        <f>IF(AK$9="samtals",SUMIFS(Gögn!$I$2:$I$11876,Gögn!$F$2:$F$11876,$A31,Gögn!$B$2:$B$11876,AK$8),SUMIFS(Gögn!$I$2:$I$11876,Gögn!$F$2:$F$11876,$A31,Gögn!$B$2:$B$11876,AK$8,Gögn!$E$2:$E$11876,AK$9))/1000</f>
        <v>0</v>
      </c>
      <c r="AL31" s="24">
        <f>IF(AL$9="samtals",SUMIFS(Gögn!$I$2:$I$11876,Gögn!$F$2:$F$11876,$A31,Gögn!$B$2:$B$11876,AL$8),SUMIFS(Gögn!$I$2:$I$11876,Gögn!$F$2:$F$11876,$A31,Gögn!$B$2:$B$11876,AL$8,Gögn!$E$2:$E$11876,AL$9))/1000</f>
        <v>0</v>
      </c>
      <c r="AM31" s="24">
        <f>IF(AM$9="samtals",SUMIFS(Gögn!$I$2:$I$11876,Gögn!$F$2:$F$11876,$A31,Gögn!$B$2:$B$11876,AM$8),SUMIFS(Gögn!$I$2:$I$11876,Gögn!$F$2:$F$11876,$A31,Gögn!$B$2:$B$11876,AM$8,Gögn!$E$2:$E$11876,AM$9))/1000</f>
        <v>0</v>
      </c>
      <c r="AN31" s="24">
        <f>IF(AN$9="samtals",SUMIFS(Gögn!$I$2:$I$11876,Gögn!$F$2:$F$11876,$A31,Gögn!$B$2:$B$11876,AN$8),SUMIFS(Gögn!$I$2:$I$11876,Gögn!$F$2:$F$11876,$A31,Gögn!$B$2:$B$11876,AN$8,Gögn!$E$2:$E$11876,AN$9))/1000</f>
        <v>0</v>
      </c>
      <c r="AO31" s="24">
        <f>IF(AO$9="samtals",SUMIFS(Gögn!$I$2:$I$11876,Gögn!$F$2:$F$11876,$A31,Gögn!$B$2:$B$11876,AO$8),SUMIFS(Gögn!$I$2:$I$11876,Gögn!$F$2:$F$11876,$A31,Gögn!$B$2:$B$11876,AO$8,Gögn!$E$2:$E$11876,AO$9))/1000</f>
        <v>0</v>
      </c>
      <c r="AP31" s="24">
        <f>IF(AP$9="samtals",SUMIFS(Gögn!$I$2:$I$11876,Gögn!$F$2:$F$11876,$A31,Gögn!$B$2:$B$11876,AP$8),SUMIFS(Gögn!$I$2:$I$11876,Gögn!$F$2:$F$11876,$A31,Gögn!$B$2:$B$11876,AP$8,Gögn!$E$2:$E$11876,AP$9))/1000</f>
        <v>0</v>
      </c>
      <c r="AQ31" s="24">
        <f>IF(AQ$9="samtals",SUMIFS(Gögn!$I$2:$I$11876,Gögn!$F$2:$F$11876,$A31,Gögn!$B$2:$B$11876,AQ$8),SUMIFS(Gögn!$I$2:$I$11876,Gögn!$F$2:$F$11876,$A31,Gögn!$B$2:$B$11876,AQ$8,Gögn!$E$2:$E$11876,AQ$9))/1000</f>
        <v>0</v>
      </c>
      <c r="AR31" s="24">
        <f>IF(AR$9="samtals",SUMIFS(Gögn!$I$2:$I$11876,Gögn!$F$2:$F$11876,$A31,Gögn!$B$2:$B$11876,AR$8),SUMIFS(Gögn!$I$2:$I$11876,Gögn!$F$2:$F$11876,$A31,Gögn!$B$2:$B$11876,AR$8,Gögn!$E$2:$E$11876,AR$9))/1000</f>
        <v>0</v>
      </c>
      <c r="AS31" s="24">
        <f>IF(AS$9="samtals",SUMIFS(Gögn!$I$2:$I$11876,Gögn!$F$2:$F$11876,$A31,Gögn!$B$2:$B$11876,AS$8),SUMIFS(Gögn!$I$2:$I$11876,Gögn!$F$2:$F$11876,$A31,Gögn!$B$2:$B$11876,AS$8,Gögn!$E$2:$E$11876,AS$9))/1000</f>
        <v>0</v>
      </c>
      <c r="AT31" s="24">
        <f>IF(AT$9="samtals",SUMIFS(Gögn!$I$2:$I$11876,Gögn!$F$2:$F$11876,$A31,Gögn!$B$2:$B$11876,AT$8),SUMIFS(Gögn!$I$2:$I$11876,Gögn!$F$2:$F$11876,$A31,Gögn!$B$2:$B$11876,AT$8,Gögn!$E$2:$E$11876,AT$9))/1000</f>
        <v>0</v>
      </c>
      <c r="AU31" s="24">
        <f>IF(AU$9="samtals",SUMIFS(Gögn!$I$2:$I$11876,Gögn!$F$2:$F$11876,$A31,Gögn!$B$2:$B$11876,AU$8),SUMIFS(Gögn!$I$2:$I$11876,Gögn!$F$2:$F$11876,$A31,Gögn!$B$2:$B$11876,AU$8,Gögn!$E$2:$E$11876,AU$9))/1000</f>
        <v>0</v>
      </c>
      <c r="AV31" s="24">
        <f>IF(AV$9="samtals",SUMIFS(Gögn!$I$2:$I$11876,Gögn!$F$2:$F$11876,$A31,Gögn!$B$2:$B$11876,AV$8),SUMIFS(Gögn!$I$2:$I$11876,Gögn!$F$2:$F$11876,$A31,Gögn!$B$2:$B$11876,AV$8,Gögn!$E$2:$E$11876,AV$9))/1000</f>
        <v>0</v>
      </c>
      <c r="AW31" s="24">
        <f>IF(AW$9="samtals",SUMIFS(Gögn!$I$2:$I$11876,Gögn!$F$2:$F$11876,$A31,Gögn!$B$2:$B$11876,AW$8),SUMIFS(Gögn!$I$2:$I$11876,Gögn!$F$2:$F$11876,$A31,Gögn!$B$2:$B$11876,AW$8,Gögn!$E$2:$E$11876,AW$9))/1000</f>
        <v>0</v>
      </c>
      <c r="AX31" s="24">
        <f>IF(AX$9="samtals",SUMIFS(Gögn!$I$2:$I$11876,Gögn!$F$2:$F$11876,$A31,Gögn!$B$2:$B$11876,AX$8),SUMIFS(Gögn!$I$2:$I$11876,Gögn!$F$2:$F$11876,$A31,Gögn!$B$2:$B$11876,AX$8,Gögn!$E$2:$E$11876,AX$9))/1000</f>
        <v>0</v>
      </c>
      <c r="AY31" s="24">
        <f>IF(AY$9="samtals",SUMIFS(Gögn!$I$2:$I$11876,Gögn!$F$2:$F$11876,$A31,Gögn!$B$2:$B$11876,AY$8),SUMIFS(Gögn!$I$2:$I$11876,Gögn!$F$2:$F$11876,$A31,Gögn!$B$2:$B$11876,AY$8,Gögn!$E$2:$E$11876,AY$9))/1000</f>
        <v>0</v>
      </c>
      <c r="AZ31" s="24">
        <f>IF(AZ$9="samtals",SUMIFS(Gögn!$I$2:$I$11876,Gögn!$F$2:$F$11876,$A31,Gögn!$B$2:$B$11876,AZ$8),SUMIFS(Gögn!$I$2:$I$11876,Gögn!$F$2:$F$11876,$A31,Gögn!$B$2:$B$11876,AZ$8,Gögn!$E$2:$E$11876,AZ$9))/1000</f>
        <v>0</v>
      </c>
      <c r="BA31" s="24">
        <f>IF(BA$9="samtals",SUMIFS(Gögn!$I$2:$I$11876,Gögn!$F$2:$F$11876,$A31,Gögn!$B$2:$B$11876,BA$8),SUMIFS(Gögn!$I$2:$I$11876,Gögn!$F$2:$F$11876,$A31,Gögn!$B$2:$B$11876,BA$8,Gögn!$E$2:$E$11876,BA$9))/1000</f>
        <v>0</v>
      </c>
      <c r="BB31" s="24">
        <f>IF(BB$9="samtals",SUMIFS(Gögn!$I$2:$I$11876,Gögn!$F$2:$F$11876,$A31,Gögn!$B$2:$B$11876,BB$8),SUMIFS(Gögn!$I$2:$I$11876,Gögn!$F$2:$F$11876,$A31,Gögn!$B$2:$B$11876,BB$8,Gögn!$E$2:$E$11876,BB$9))/1000</f>
        <v>0</v>
      </c>
      <c r="BC31" s="24">
        <f>IF(BC$9="samtals",SUMIFS(Gögn!$I$2:$I$11876,Gögn!$F$2:$F$11876,$A31,Gögn!$B$2:$B$11876,BC$8),SUMIFS(Gögn!$I$2:$I$11876,Gögn!$F$2:$F$11876,$A31,Gögn!$B$2:$B$11876,BC$8,Gögn!$E$2:$E$11876,BC$9))/1000</f>
        <v>0</v>
      </c>
      <c r="BD31" s="24">
        <f>IF(BD$9="samtals",SUMIFS(Gögn!$I$2:$I$11876,Gögn!$F$2:$F$11876,$A31,Gögn!$B$2:$B$11876,BD$8),SUMIFS(Gögn!$I$2:$I$11876,Gögn!$F$2:$F$11876,$A31,Gögn!$B$2:$B$11876,BD$8,Gögn!$E$2:$E$11876,BD$9))/1000</f>
        <v>0</v>
      </c>
      <c r="BE31" s="24">
        <f>IF(BE$9="samtals",SUMIFS(Gögn!$I$2:$I$11876,Gögn!$F$2:$F$11876,$A31,Gögn!$B$2:$B$11876,BE$8),SUMIFS(Gögn!$I$2:$I$11876,Gögn!$F$2:$F$11876,$A31,Gögn!$B$2:$B$11876,BE$8,Gögn!$E$2:$E$11876,BE$9))/1000</f>
        <v>-442.23500000000001</v>
      </c>
      <c r="BF31" s="24">
        <f>IF(BF$9="samtals",SUMIFS(Gögn!$I$2:$I$11876,Gögn!$F$2:$F$11876,$A31,Gögn!$B$2:$B$11876,BF$8),SUMIFS(Gögn!$I$2:$I$11876,Gögn!$F$2:$F$11876,$A31,Gögn!$B$2:$B$11876,BF$8,Gögn!$E$2:$E$11876,BF$9))/1000</f>
        <v>-442.23500000000001</v>
      </c>
      <c r="BG31" s="24">
        <f>IF(BG$9="samtals",SUMIFS(Gögn!$I$2:$I$11876,Gögn!$F$2:$F$11876,$A31,Gögn!$B$2:$B$11876,BG$8),SUMIFS(Gögn!$I$2:$I$11876,Gögn!$F$2:$F$11876,$A31,Gögn!$B$2:$B$11876,BG$8,Gögn!$E$2:$E$11876,BG$9))/1000</f>
        <v>0</v>
      </c>
    </row>
    <row r="32" spans="1:59" ht="15">
      <c r="A32" s="5" t="s">
        <v>465</v>
      </c>
      <c r="B32" s="5"/>
      <c r="C32" s="25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</row>
    <row r="33" spans="1:59" s="48" customFormat="1" ht="15">
      <c r="A33" s="45" t="s">
        <v>465</v>
      </c>
      <c r="B33" s="45"/>
      <c r="C33" s="26" t="s">
        <v>569</v>
      </c>
      <c r="D33" s="46">
        <f t="shared" si="8"/>
        <v>1314574.6170000001</v>
      </c>
      <c r="E33" s="46">
        <f>+E34+E35+E36</f>
        <v>126591.003</v>
      </c>
      <c r="F33" s="24">
        <f>+F34+F35+F36</f>
        <v>54326.817999999999</v>
      </c>
      <c r="G33" s="24">
        <f t="shared" ref="G33:BG33" si="9">+G34+G35+G36</f>
        <v>72264.184999999998</v>
      </c>
      <c r="H33" s="46">
        <f t="shared" si="9"/>
        <v>254431.34399999998</v>
      </c>
      <c r="I33" s="46">
        <f t="shared" si="9"/>
        <v>250288.54700000002</v>
      </c>
      <c r="J33" s="46">
        <f t="shared" si="9"/>
        <v>4142.7969999999996</v>
      </c>
      <c r="K33" s="46">
        <f t="shared" si="9"/>
        <v>131252.97500000001</v>
      </c>
      <c r="L33" s="46">
        <f t="shared" si="9"/>
        <v>131252.97500000001</v>
      </c>
      <c r="M33" s="46">
        <f t="shared" si="9"/>
        <v>6006</v>
      </c>
      <c r="N33" s="46">
        <f t="shared" si="9"/>
        <v>6006</v>
      </c>
      <c r="O33" s="46">
        <f t="shared" si="9"/>
        <v>67840.809000000008</v>
      </c>
      <c r="P33" s="46">
        <f t="shared" si="9"/>
        <v>69013.584999999992</v>
      </c>
      <c r="Q33" s="46">
        <f t="shared" si="9"/>
        <v>-1172.7760000000001</v>
      </c>
      <c r="R33" s="46">
        <f t="shared" si="9"/>
        <v>95813</v>
      </c>
      <c r="S33" s="46">
        <f t="shared" si="9"/>
        <v>79499</v>
      </c>
      <c r="T33" s="46">
        <f t="shared" si="9"/>
        <v>16314</v>
      </c>
      <c r="U33" s="46">
        <f t="shared" si="9"/>
        <v>371885.88799999998</v>
      </c>
      <c r="V33" s="46">
        <f t="shared" si="9"/>
        <v>370209.11900000001</v>
      </c>
      <c r="W33" s="46">
        <f t="shared" si="9"/>
        <v>1676.769</v>
      </c>
      <c r="X33" s="46">
        <f t="shared" si="9"/>
        <v>25506.842999999997</v>
      </c>
      <c r="Y33" s="46">
        <f t="shared" si="9"/>
        <v>14277.266</v>
      </c>
      <c r="Z33" s="46">
        <f t="shared" si="9"/>
        <v>11229.576999999999</v>
      </c>
      <c r="AA33" s="46">
        <f t="shared" si="9"/>
        <v>11768.159</v>
      </c>
      <c r="AB33" s="46">
        <f t="shared" si="9"/>
        <v>11768.159</v>
      </c>
      <c r="AC33" s="46">
        <f t="shared" si="9"/>
        <v>-10167</v>
      </c>
      <c r="AD33" s="46">
        <f t="shared" si="9"/>
        <v>-10167</v>
      </c>
      <c r="AE33" s="46">
        <f t="shared" si="9"/>
        <v>6103</v>
      </c>
      <c r="AF33" s="46">
        <f t="shared" si="9"/>
        <v>6103</v>
      </c>
      <c r="AG33" s="46">
        <f t="shared" si="9"/>
        <v>1252.8810000000001</v>
      </c>
      <c r="AH33" s="46">
        <f t="shared" si="9"/>
        <v>1252.8810000000001</v>
      </c>
      <c r="AI33" s="46">
        <f t="shared" si="9"/>
        <v>6893</v>
      </c>
      <c r="AJ33" s="46">
        <f t="shared" si="9"/>
        <v>6893</v>
      </c>
      <c r="AK33" s="46">
        <f t="shared" si="9"/>
        <v>22527.352999999999</v>
      </c>
      <c r="AL33" s="46">
        <f t="shared" si="9"/>
        <v>22527.352999999999</v>
      </c>
      <c r="AM33" s="46">
        <f t="shared" si="9"/>
        <v>753364.01599999995</v>
      </c>
      <c r="AN33" s="46">
        <f t="shared" si="9"/>
        <v>751580.59600000002</v>
      </c>
      <c r="AO33" s="46">
        <f t="shared" si="9"/>
        <v>1783.42</v>
      </c>
      <c r="AP33" s="46">
        <f t="shared" si="9"/>
        <v>1515.6379999999999</v>
      </c>
      <c r="AQ33" s="46">
        <f t="shared" si="9"/>
        <v>299.43099999999998</v>
      </c>
      <c r="AR33" s="46">
        <f t="shared" si="9"/>
        <v>1216.2070000000001</v>
      </c>
      <c r="AS33" s="46">
        <f t="shared" si="9"/>
        <v>-726328.08799999987</v>
      </c>
      <c r="AT33" s="46">
        <f t="shared" si="9"/>
        <v>-715589.90099999995</v>
      </c>
      <c r="AU33" s="46">
        <f t="shared" si="9"/>
        <v>-10738.187000000002</v>
      </c>
      <c r="AV33" s="46">
        <f t="shared" si="9"/>
        <v>4255.4809999999998</v>
      </c>
      <c r="AW33" s="46">
        <f t="shared" si="9"/>
        <v>4206.4870000000001</v>
      </c>
      <c r="AX33" s="46">
        <f t="shared" si="9"/>
        <v>48.994</v>
      </c>
      <c r="AY33" s="46">
        <f t="shared" si="9"/>
        <v>-16975</v>
      </c>
      <c r="AZ33" s="46">
        <f t="shared" si="9"/>
        <v>-18596</v>
      </c>
      <c r="BA33" s="46">
        <f t="shared" si="9"/>
        <v>1621</v>
      </c>
      <c r="BB33" s="46">
        <f t="shared" si="9"/>
        <v>83739.377000000008</v>
      </c>
      <c r="BC33" s="46">
        <f t="shared" si="9"/>
        <v>83328.14499999999</v>
      </c>
      <c r="BD33" s="46">
        <f t="shared" si="9"/>
        <v>411.23199999999997</v>
      </c>
      <c r="BE33" s="46">
        <f t="shared" si="9"/>
        <v>97297.937999999995</v>
      </c>
      <c r="BF33" s="46">
        <f t="shared" si="9"/>
        <v>96306.497999999992</v>
      </c>
      <c r="BG33" s="46">
        <f t="shared" si="9"/>
        <v>991.44</v>
      </c>
    </row>
    <row r="34" spans="1:59" ht="15">
      <c r="A34" s="5" t="s">
        <v>182</v>
      </c>
      <c r="B34" s="5"/>
      <c r="C34" s="25" t="s">
        <v>183</v>
      </c>
      <c r="D34" s="22">
        <f t="shared" si="8"/>
        <v>823861.37</v>
      </c>
      <c r="E34" s="22">
        <f>IF(E$9="samtals",SUMIFS(Gögn!$I$2:$I$11876,Gögn!$F$2:$F$11876,$A34,Gögn!$B$2:$B$11876,E$8),SUMIFS(Gögn!$I$2:$I$11876,Gögn!$F$2:$F$11876,$A34,Gögn!$B$2:$B$11876,E$8,Gögn!$E$2:$E$11876,E$9))/1000</f>
        <v>98597.884000000005</v>
      </c>
      <c r="F34" s="22">
        <f>IF(F$9="samtals",SUMIFS(Gögn!$I$2:$I$11876,Gögn!$F$2:$F$11876,$A34,Gögn!$B$2:$B$11876,F$8),SUMIFS(Gögn!$I$2:$I$11876,Gögn!$F$2:$F$11876,$A34,Gögn!$B$2:$B$11876,F$8,Gögn!$E$2:$E$11876,F$9))/1000</f>
        <v>40423.345999999998</v>
      </c>
      <c r="G34" s="22">
        <f>IF(G$9="samtals",SUMIFS(Gögn!$I$2:$I$11876,Gögn!$F$2:$F$11876,$A34,Gögn!$B$2:$B$11876,G$8),SUMIFS(Gögn!$I$2:$I$11876,Gögn!$F$2:$F$11876,$A34,Gögn!$B$2:$B$11876,G$8,Gögn!$E$2:$E$11876,G$9))/1000</f>
        <v>58174.538</v>
      </c>
      <c r="H34" s="22">
        <f>IF(H$9="samtals",SUMIFS(Gögn!$I$2:$I$11876,Gögn!$F$2:$F$11876,$A34,Gögn!$B$2:$B$11876,H$8),SUMIFS(Gögn!$I$2:$I$11876,Gögn!$F$2:$F$11876,$A34,Gögn!$B$2:$B$11876,H$8,Gögn!$E$2:$E$11876,H$9))/1000</f>
        <v>187119.073</v>
      </c>
      <c r="I34" s="22">
        <f>IF(I$9="samtals",SUMIFS(Gögn!$I$2:$I$11876,Gögn!$F$2:$F$11876,$A34,Gögn!$B$2:$B$11876,I$8),SUMIFS(Gögn!$I$2:$I$11876,Gögn!$F$2:$F$11876,$A34,Gögn!$B$2:$B$11876,I$8,Gögn!$E$2:$E$11876,I$9))/1000</f>
        <v>182976.27600000001</v>
      </c>
      <c r="J34" s="22">
        <f>IF(J$9="samtals",SUMIFS(Gögn!$I$2:$I$11876,Gögn!$F$2:$F$11876,$A34,Gögn!$B$2:$B$11876,J$8),SUMIFS(Gögn!$I$2:$I$11876,Gögn!$F$2:$F$11876,$A34,Gögn!$B$2:$B$11876,J$8,Gögn!$E$2:$E$11876,J$9))/1000</f>
        <v>4142.7969999999996</v>
      </c>
      <c r="K34" s="22">
        <f>IF(K$9="samtals",SUMIFS(Gögn!$I$2:$I$11876,Gögn!$F$2:$F$11876,$A34,Gögn!$B$2:$B$11876,K$8),SUMIFS(Gögn!$I$2:$I$11876,Gögn!$F$2:$F$11876,$A34,Gögn!$B$2:$B$11876,K$8,Gögn!$E$2:$E$11876,K$9))/1000</f>
        <v>125318.76</v>
      </c>
      <c r="L34" s="22">
        <f>IF(L$9="samtals",SUMIFS(Gögn!$I$2:$I$11876,Gögn!$F$2:$F$11876,$A34,Gögn!$B$2:$B$11876,L$8),SUMIFS(Gögn!$I$2:$I$11876,Gögn!$F$2:$F$11876,$A34,Gögn!$B$2:$B$11876,L$8,Gögn!$E$2:$E$11876,L$9))/1000</f>
        <v>125318.76</v>
      </c>
      <c r="M34" s="22">
        <f>IF(M$9="samtals",SUMIFS(Gögn!$I$2:$I$11876,Gögn!$F$2:$F$11876,$A34,Gögn!$B$2:$B$11876,M$8),SUMIFS(Gögn!$I$2:$I$11876,Gögn!$F$2:$F$11876,$A34,Gögn!$B$2:$B$11876,M$8,Gögn!$E$2:$E$11876,M$9))/1000</f>
        <v>5362</v>
      </c>
      <c r="N34" s="22">
        <f>IF(N$9="samtals",SUMIFS(Gögn!$I$2:$I$11876,Gögn!$F$2:$F$11876,$A34,Gögn!$B$2:$B$11876,N$8),SUMIFS(Gögn!$I$2:$I$11876,Gögn!$F$2:$F$11876,$A34,Gögn!$B$2:$B$11876,N$8,Gögn!$E$2:$E$11876,N$9))/1000</f>
        <v>5362</v>
      </c>
      <c r="O34" s="22">
        <f>IF(O$9="samtals",SUMIFS(Gögn!$I$2:$I$11876,Gögn!$F$2:$F$11876,$A34,Gögn!$B$2:$B$11876,O$8),SUMIFS(Gögn!$I$2:$I$11876,Gögn!$F$2:$F$11876,$A34,Gögn!$B$2:$B$11876,O$8,Gögn!$E$2:$E$11876,O$9))/1000</f>
        <v>37024.413</v>
      </c>
      <c r="P34" s="22">
        <f>IF(P$9="samtals",SUMIFS(Gögn!$I$2:$I$11876,Gögn!$F$2:$F$11876,$A34,Gögn!$B$2:$B$11876,P$8),SUMIFS(Gögn!$I$2:$I$11876,Gögn!$F$2:$F$11876,$A34,Gögn!$B$2:$B$11876,P$8,Gögn!$E$2:$E$11876,P$9))/1000</f>
        <v>38278.303999999996</v>
      </c>
      <c r="Q34" s="22">
        <f>IF(Q$9="samtals",SUMIFS(Gögn!$I$2:$I$11876,Gögn!$F$2:$F$11876,$A34,Gögn!$B$2:$B$11876,Q$8),SUMIFS(Gögn!$I$2:$I$11876,Gögn!$F$2:$F$11876,$A34,Gögn!$B$2:$B$11876,Q$8,Gögn!$E$2:$E$11876,Q$9))/1000</f>
        <v>-1253.8910000000001</v>
      </c>
      <c r="R34" s="22">
        <f>IF(R$9="samtals",SUMIFS(Gögn!$I$2:$I$11876,Gögn!$F$2:$F$11876,$A34,Gögn!$B$2:$B$11876,R$8),SUMIFS(Gögn!$I$2:$I$11876,Gögn!$F$2:$F$11876,$A34,Gögn!$B$2:$B$11876,R$8,Gögn!$E$2:$E$11876,R$9))/1000</f>
        <v>78793</v>
      </c>
      <c r="S34" s="22">
        <f>IF(S$9="samtals",SUMIFS(Gögn!$I$2:$I$11876,Gögn!$F$2:$F$11876,$A34,Gögn!$B$2:$B$11876,S$8),SUMIFS(Gögn!$I$2:$I$11876,Gögn!$F$2:$F$11876,$A34,Gögn!$B$2:$B$11876,S$8,Gögn!$E$2:$E$11876,S$9))/1000</f>
        <v>62542</v>
      </c>
      <c r="T34" s="22">
        <f>IF(T$9="samtals",SUMIFS(Gögn!$I$2:$I$11876,Gögn!$F$2:$F$11876,$A34,Gögn!$B$2:$B$11876,T$8),SUMIFS(Gögn!$I$2:$I$11876,Gögn!$F$2:$F$11876,$A34,Gögn!$B$2:$B$11876,T$8,Gögn!$E$2:$E$11876,T$9))/1000</f>
        <v>16251</v>
      </c>
      <c r="U34" s="22">
        <f>IF(U$9="samtals",SUMIFS(Gögn!$I$2:$I$11876,Gögn!$F$2:$F$11876,$A34,Gögn!$B$2:$B$11876,U$8),SUMIFS(Gögn!$I$2:$I$11876,Gögn!$F$2:$F$11876,$A34,Gögn!$B$2:$B$11876,U$8,Gögn!$E$2:$E$11876,U$9))/1000</f>
        <v>272579.58899999998</v>
      </c>
      <c r="V34" s="22">
        <f>IF(V$9="samtals",SUMIFS(Gögn!$I$2:$I$11876,Gögn!$F$2:$F$11876,$A34,Gögn!$B$2:$B$11876,V$8),SUMIFS(Gögn!$I$2:$I$11876,Gögn!$F$2:$F$11876,$A34,Gögn!$B$2:$B$11876,V$8,Gögn!$E$2:$E$11876,V$9))/1000</f>
        <v>271878.09000000003</v>
      </c>
      <c r="W34" s="22">
        <f>IF(W$9="samtals",SUMIFS(Gögn!$I$2:$I$11876,Gögn!$F$2:$F$11876,$A34,Gögn!$B$2:$B$11876,W$8),SUMIFS(Gögn!$I$2:$I$11876,Gögn!$F$2:$F$11876,$A34,Gögn!$B$2:$B$11876,W$8,Gögn!$E$2:$E$11876,W$9))/1000</f>
        <v>701.49900000000002</v>
      </c>
      <c r="X34" s="22">
        <f>IF(X$9="samtals",SUMIFS(Gögn!$I$2:$I$11876,Gögn!$F$2:$F$11876,$A34,Gögn!$B$2:$B$11876,X$8),SUMIFS(Gögn!$I$2:$I$11876,Gögn!$F$2:$F$11876,$A34,Gögn!$B$2:$B$11876,X$8,Gögn!$E$2:$E$11876,X$9))/1000</f>
        <v>19090.205999999998</v>
      </c>
      <c r="Y34" s="22">
        <f>IF(Y$9="samtals",SUMIFS(Gögn!$I$2:$I$11876,Gögn!$F$2:$F$11876,$A34,Gögn!$B$2:$B$11876,Y$8),SUMIFS(Gögn!$I$2:$I$11876,Gögn!$F$2:$F$11876,$A34,Gögn!$B$2:$B$11876,Y$8,Gögn!$E$2:$E$11876,Y$9))/1000</f>
        <v>7860.6289999999999</v>
      </c>
      <c r="Z34" s="22">
        <f>IF(Z$9="samtals",SUMIFS(Gögn!$I$2:$I$11876,Gögn!$F$2:$F$11876,$A34,Gögn!$B$2:$B$11876,Z$8),SUMIFS(Gögn!$I$2:$I$11876,Gögn!$F$2:$F$11876,$A34,Gögn!$B$2:$B$11876,Z$8,Gögn!$E$2:$E$11876,Z$9))/1000</f>
        <v>11229.576999999999</v>
      </c>
      <c r="AA34" s="22">
        <f>IF(AA$9="samtals",SUMIFS(Gögn!$I$2:$I$11876,Gögn!$F$2:$F$11876,$A34,Gögn!$B$2:$B$11876,AA$8),SUMIFS(Gögn!$I$2:$I$11876,Gögn!$F$2:$F$11876,$A34,Gögn!$B$2:$B$11876,AA$8,Gögn!$E$2:$E$11876,AA$9))/1000</f>
        <v>0</v>
      </c>
      <c r="AB34" s="22">
        <f>IF(AB$9="samtals",SUMIFS(Gögn!$I$2:$I$11876,Gögn!$F$2:$F$11876,$A34,Gögn!$B$2:$B$11876,AB$8),SUMIFS(Gögn!$I$2:$I$11876,Gögn!$F$2:$F$11876,$A34,Gögn!$B$2:$B$11876,AB$8,Gögn!$E$2:$E$11876,AB$9))/1000</f>
        <v>0</v>
      </c>
      <c r="AC34" s="22">
        <f>IF(AC$9="samtals",SUMIFS(Gögn!$I$2:$I$11876,Gögn!$F$2:$F$11876,$A34,Gögn!$B$2:$B$11876,AC$8),SUMIFS(Gögn!$I$2:$I$11876,Gögn!$F$2:$F$11876,$A34,Gögn!$B$2:$B$11876,AC$8,Gögn!$E$2:$E$11876,AC$9))/1000</f>
        <v>-10167</v>
      </c>
      <c r="AD34" s="22">
        <f>IF(AD$9="samtals",SUMIFS(Gögn!$I$2:$I$11876,Gögn!$F$2:$F$11876,$A34,Gögn!$B$2:$B$11876,AD$8),SUMIFS(Gögn!$I$2:$I$11876,Gögn!$F$2:$F$11876,$A34,Gögn!$B$2:$B$11876,AD$8,Gögn!$E$2:$E$11876,AD$9))/1000</f>
        <v>-10167</v>
      </c>
      <c r="AE34" s="22">
        <f>IF(AE$9="samtals",SUMIFS(Gögn!$I$2:$I$11876,Gögn!$F$2:$F$11876,$A34,Gögn!$B$2:$B$11876,AE$8),SUMIFS(Gögn!$I$2:$I$11876,Gögn!$F$2:$F$11876,$A34,Gögn!$B$2:$B$11876,AE$8,Gögn!$E$2:$E$11876,AE$9))/1000</f>
        <v>4824</v>
      </c>
      <c r="AF34" s="22">
        <f>IF(AF$9="samtals",SUMIFS(Gögn!$I$2:$I$11876,Gögn!$F$2:$F$11876,$A34,Gögn!$B$2:$B$11876,AF$8),SUMIFS(Gögn!$I$2:$I$11876,Gögn!$F$2:$F$11876,$A34,Gögn!$B$2:$B$11876,AF$8,Gögn!$E$2:$E$11876,AF$9))/1000</f>
        <v>4824</v>
      </c>
      <c r="AG34" s="22">
        <f>IF(AG$9="samtals",SUMIFS(Gögn!$I$2:$I$11876,Gögn!$F$2:$F$11876,$A34,Gögn!$B$2:$B$11876,AG$8),SUMIFS(Gögn!$I$2:$I$11876,Gögn!$F$2:$F$11876,$A34,Gögn!$B$2:$B$11876,AG$8,Gögn!$E$2:$E$11876,AG$9))/1000</f>
        <v>608.38300000000004</v>
      </c>
      <c r="AH34" s="22">
        <f>IF(AH$9="samtals",SUMIFS(Gögn!$I$2:$I$11876,Gögn!$F$2:$F$11876,$A34,Gögn!$B$2:$B$11876,AH$8),SUMIFS(Gögn!$I$2:$I$11876,Gögn!$F$2:$F$11876,$A34,Gögn!$B$2:$B$11876,AH$8,Gögn!$E$2:$E$11876,AH$9))/1000</f>
        <v>608.38300000000004</v>
      </c>
      <c r="AI34" s="22">
        <f>IF(AI$9="samtals",SUMIFS(Gögn!$I$2:$I$11876,Gögn!$F$2:$F$11876,$A34,Gögn!$B$2:$B$11876,AI$8),SUMIFS(Gögn!$I$2:$I$11876,Gögn!$F$2:$F$11876,$A34,Gögn!$B$2:$B$11876,AI$8,Gögn!$E$2:$E$11876,AI$9))/1000</f>
        <v>6738</v>
      </c>
      <c r="AJ34" s="22">
        <f>IF(AJ$9="samtals",SUMIFS(Gögn!$I$2:$I$11876,Gögn!$F$2:$F$11876,$A34,Gögn!$B$2:$B$11876,AJ$8),SUMIFS(Gögn!$I$2:$I$11876,Gögn!$F$2:$F$11876,$A34,Gögn!$B$2:$B$11876,AJ$8,Gögn!$E$2:$E$11876,AJ$9))/1000</f>
        <v>6738</v>
      </c>
      <c r="AK34" s="22">
        <f>IF(AK$9="samtals",SUMIFS(Gögn!$I$2:$I$11876,Gögn!$F$2:$F$11876,$A34,Gögn!$B$2:$B$11876,AK$8),SUMIFS(Gögn!$I$2:$I$11876,Gögn!$F$2:$F$11876,$A34,Gögn!$B$2:$B$11876,AK$8,Gögn!$E$2:$E$11876,AK$9))/1000</f>
        <v>22383.177</v>
      </c>
      <c r="AL34" s="22">
        <f>IF(AL$9="samtals",SUMIFS(Gögn!$I$2:$I$11876,Gögn!$F$2:$F$11876,$A34,Gögn!$B$2:$B$11876,AL$8),SUMIFS(Gögn!$I$2:$I$11876,Gögn!$F$2:$F$11876,$A34,Gögn!$B$2:$B$11876,AL$8,Gögn!$E$2:$E$11876,AL$9))/1000</f>
        <v>22383.177</v>
      </c>
      <c r="AM34" s="22">
        <f>IF(AM$9="samtals",SUMIFS(Gögn!$I$2:$I$11876,Gögn!$F$2:$F$11876,$A34,Gögn!$B$2:$B$11876,AM$8),SUMIFS(Gögn!$I$2:$I$11876,Gögn!$F$2:$F$11876,$A34,Gögn!$B$2:$B$11876,AM$8,Gögn!$E$2:$E$11876,AM$9))/1000</f>
        <v>750896.35199999996</v>
      </c>
      <c r="AN34" s="22">
        <f>IF(AN$9="samtals",SUMIFS(Gögn!$I$2:$I$11876,Gögn!$F$2:$F$11876,$A34,Gögn!$B$2:$B$11876,AN$8),SUMIFS(Gögn!$I$2:$I$11876,Gögn!$F$2:$F$11876,$A34,Gögn!$B$2:$B$11876,AN$8,Gögn!$E$2:$E$11876,AN$9))/1000</f>
        <v>749112.93200000003</v>
      </c>
      <c r="AO34" s="22">
        <f>IF(AO$9="samtals",SUMIFS(Gögn!$I$2:$I$11876,Gögn!$F$2:$F$11876,$A34,Gögn!$B$2:$B$11876,AO$8),SUMIFS(Gögn!$I$2:$I$11876,Gögn!$F$2:$F$11876,$A34,Gögn!$B$2:$B$11876,AO$8,Gögn!$E$2:$E$11876,AO$9))/1000</f>
        <v>1783.42</v>
      </c>
      <c r="AP34" s="22">
        <f>IF(AP$9="samtals",SUMIFS(Gögn!$I$2:$I$11876,Gögn!$F$2:$F$11876,$A34,Gögn!$B$2:$B$11876,AP$8),SUMIFS(Gögn!$I$2:$I$11876,Gögn!$F$2:$F$11876,$A34,Gögn!$B$2:$B$11876,AP$8,Gögn!$E$2:$E$11876,AP$9))/1000</f>
        <v>1194.8489999999999</v>
      </c>
      <c r="AQ34" s="22">
        <f>IF(AQ$9="samtals",SUMIFS(Gögn!$I$2:$I$11876,Gögn!$F$2:$F$11876,$A34,Gögn!$B$2:$B$11876,AQ$8),SUMIFS(Gögn!$I$2:$I$11876,Gögn!$F$2:$F$11876,$A34,Gögn!$B$2:$B$11876,AQ$8,Gögn!$E$2:$E$11876,AQ$9))/1000</f>
        <v>-21.358000000000001</v>
      </c>
      <c r="AR34" s="22">
        <f>IF(AR$9="samtals",SUMIFS(Gögn!$I$2:$I$11876,Gögn!$F$2:$F$11876,$A34,Gögn!$B$2:$B$11876,AR$8),SUMIFS(Gögn!$I$2:$I$11876,Gögn!$F$2:$F$11876,$A34,Gögn!$B$2:$B$11876,AR$8,Gögn!$E$2:$E$11876,AR$9))/1000</f>
        <v>1216.2070000000001</v>
      </c>
      <c r="AS34" s="22">
        <f>IF(AS$9="samtals",SUMIFS(Gögn!$I$2:$I$11876,Gögn!$F$2:$F$11876,$A34,Gögn!$B$2:$B$11876,AS$8),SUMIFS(Gögn!$I$2:$I$11876,Gögn!$F$2:$F$11876,$A34,Gögn!$B$2:$B$11876,AS$8,Gögn!$E$2:$E$11876,AS$9))/1000</f>
        <v>-772454.05299999996</v>
      </c>
      <c r="AT34" s="22">
        <f>IF(AT$9="samtals",SUMIFS(Gögn!$I$2:$I$11876,Gögn!$F$2:$F$11876,$A34,Gögn!$B$2:$B$11876,AT$8),SUMIFS(Gögn!$I$2:$I$11876,Gögn!$F$2:$F$11876,$A34,Gögn!$B$2:$B$11876,AT$8,Gögn!$E$2:$E$11876,AT$9))/1000</f>
        <v>-759182.88800000004</v>
      </c>
      <c r="AU34" s="22">
        <f>IF(AU$9="samtals",SUMIFS(Gögn!$I$2:$I$11876,Gögn!$F$2:$F$11876,$A34,Gögn!$B$2:$B$11876,AU$8),SUMIFS(Gögn!$I$2:$I$11876,Gögn!$F$2:$F$11876,$A34,Gögn!$B$2:$B$11876,AU$8,Gögn!$E$2:$E$11876,AU$9))/1000</f>
        <v>-13271.165000000001</v>
      </c>
      <c r="AV34" s="22">
        <f>IF(AV$9="samtals",SUMIFS(Gögn!$I$2:$I$11876,Gögn!$F$2:$F$11876,$A34,Gögn!$B$2:$B$11876,AV$8),SUMIFS(Gögn!$I$2:$I$11876,Gögn!$F$2:$F$11876,$A34,Gögn!$B$2:$B$11876,AV$8,Gögn!$E$2:$E$11876,AV$9))/1000</f>
        <v>4064.5039999999999</v>
      </c>
      <c r="AW34" s="22">
        <f>IF(AW$9="samtals",SUMIFS(Gögn!$I$2:$I$11876,Gögn!$F$2:$F$11876,$A34,Gögn!$B$2:$B$11876,AW$8),SUMIFS(Gögn!$I$2:$I$11876,Gögn!$F$2:$F$11876,$A34,Gögn!$B$2:$B$11876,AW$8,Gögn!$E$2:$E$11876,AW$9))/1000</f>
        <v>4064.5039999999999</v>
      </c>
      <c r="AX34" s="22">
        <f>IF(AX$9="samtals",SUMIFS(Gögn!$I$2:$I$11876,Gögn!$F$2:$F$11876,$A34,Gögn!$B$2:$B$11876,AX$8),SUMIFS(Gögn!$I$2:$I$11876,Gögn!$F$2:$F$11876,$A34,Gögn!$B$2:$B$11876,AX$8,Gögn!$E$2:$E$11876,AX$9))/1000</f>
        <v>0</v>
      </c>
      <c r="AY34" s="22">
        <f>IF(AY$9="samtals",SUMIFS(Gögn!$I$2:$I$11876,Gögn!$F$2:$F$11876,$A34,Gögn!$B$2:$B$11876,AY$8),SUMIFS(Gögn!$I$2:$I$11876,Gögn!$F$2:$F$11876,$A34,Gögn!$B$2:$B$11876,AY$8,Gögn!$E$2:$E$11876,AY$9))/1000</f>
        <v>-20317</v>
      </c>
      <c r="AZ34" s="22">
        <f>IF(AZ$9="samtals",SUMIFS(Gögn!$I$2:$I$11876,Gögn!$F$2:$F$11876,$A34,Gögn!$B$2:$B$11876,AZ$8),SUMIFS(Gögn!$I$2:$I$11876,Gögn!$F$2:$F$11876,$A34,Gögn!$B$2:$B$11876,AZ$8,Gögn!$E$2:$E$11876,AZ$9))/1000</f>
        <v>-20679</v>
      </c>
      <c r="BA34" s="22">
        <f>IF(BA$9="samtals",SUMIFS(Gögn!$I$2:$I$11876,Gögn!$F$2:$F$11876,$A34,Gögn!$B$2:$B$11876,BA$8),SUMIFS(Gögn!$I$2:$I$11876,Gögn!$F$2:$F$11876,$A34,Gögn!$B$2:$B$11876,BA$8,Gögn!$E$2:$E$11876,BA$9))/1000</f>
        <v>362</v>
      </c>
      <c r="BB34" s="22">
        <f>IF(BB$9="samtals",SUMIFS(Gögn!$I$2:$I$11876,Gögn!$F$2:$F$11876,$A34,Gögn!$B$2:$B$11876,BB$8),SUMIFS(Gögn!$I$2:$I$11876,Gögn!$F$2:$F$11876,$A34,Gögn!$B$2:$B$11876,BB$8,Gögn!$E$2:$E$11876,BB$9))/1000</f>
        <v>21513.175999999999</v>
      </c>
      <c r="BC34" s="22">
        <f>IF(BC$9="samtals",SUMIFS(Gögn!$I$2:$I$11876,Gögn!$F$2:$F$11876,$A34,Gögn!$B$2:$B$11876,BC$8),SUMIFS(Gögn!$I$2:$I$11876,Gögn!$F$2:$F$11876,$A34,Gögn!$B$2:$B$11876,BC$8,Gögn!$E$2:$E$11876,BC$9))/1000</f>
        <v>21317.120999999999</v>
      </c>
      <c r="BD34" s="22">
        <f>IF(BD$9="samtals",SUMIFS(Gögn!$I$2:$I$11876,Gögn!$F$2:$F$11876,$A34,Gögn!$B$2:$B$11876,BD$8),SUMIFS(Gögn!$I$2:$I$11876,Gögn!$F$2:$F$11876,$A34,Gögn!$B$2:$B$11876,BD$8,Gögn!$E$2:$E$11876,BD$9))/1000</f>
        <v>196.05500000000001</v>
      </c>
      <c r="BE34" s="22">
        <f>IF(BE$9="samtals",SUMIFS(Gögn!$I$2:$I$11876,Gögn!$F$2:$F$11876,$A34,Gögn!$B$2:$B$11876,BE$8),SUMIFS(Gögn!$I$2:$I$11876,Gögn!$F$2:$F$11876,$A34,Gögn!$B$2:$B$11876,BE$8,Gögn!$E$2:$E$11876,BE$9))/1000</f>
        <v>-9307.9429999999993</v>
      </c>
      <c r="BF34" s="22">
        <f>IF(BF$9="samtals",SUMIFS(Gögn!$I$2:$I$11876,Gögn!$F$2:$F$11876,$A34,Gögn!$B$2:$B$11876,BF$8),SUMIFS(Gögn!$I$2:$I$11876,Gögn!$F$2:$F$11876,$A34,Gögn!$B$2:$B$11876,BF$8,Gögn!$E$2:$E$11876,BF$9))/1000</f>
        <v>-10116.147999999999</v>
      </c>
      <c r="BG34" s="22">
        <f>IF(BG$9="samtals",SUMIFS(Gögn!$I$2:$I$11876,Gögn!$F$2:$F$11876,$A34,Gögn!$B$2:$B$11876,BG$8),SUMIFS(Gögn!$I$2:$I$11876,Gögn!$F$2:$F$11876,$A34,Gögn!$B$2:$B$11876,BG$8,Gögn!$E$2:$E$11876,BG$9))/1000</f>
        <v>808.20500000000004</v>
      </c>
    </row>
    <row r="35" spans="1:59" ht="15">
      <c r="A35" s="5" t="s">
        <v>184</v>
      </c>
      <c r="B35" s="5"/>
      <c r="C35" s="23" t="s">
        <v>185</v>
      </c>
      <c r="D35" s="24">
        <f t="shared" si="8"/>
        <v>406407.53099999996</v>
      </c>
      <c r="E35" s="24">
        <f>IF(E$9="samtals",SUMIFS(Gögn!$I$2:$I$11876,Gögn!$F$2:$F$11876,$A35,Gögn!$B$2:$B$11876,E$8),SUMIFS(Gögn!$I$2:$I$11876,Gögn!$F$2:$F$11876,$A35,Gögn!$B$2:$B$11876,E$8,Gögn!$E$2:$E$11876,E$9))/1000</f>
        <v>27993.118999999999</v>
      </c>
      <c r="F35" s="24">
        <f>IF(F$9="samtals",SUMIFS(Gögn!$I$2:$I$11876,Gögn!$F$2:$F$11876,$A35,Gögn!$B$2:$B$11876,F$8),SUMIFS(Gögn!$I$2:$I$11876,Gögn!$F$2:$F$11876,$A35,Gögn!$B$2:$B$11876,F$8,Gögn!$E$2:$E$11876,F$9))/1000</f>
        <v>13903.472</v>
      </c>
      <c r="G35" s="24">
        <f>IF(G$9="samtals",SUMIFS(Gögn!$I$2:$I$11876,Gögn!$F$2:$F$11876,$A35,Gögn!$B$2:$B$11876,G$8),SUMIFS(Gögn!$I$2:$I$11876,Gögn!$F$2:$F$11876,$A35,Gögn!$B$2:$B$11876,G$8,Gögn!$E$2:$E$11876,G$9))/1000</f>
        <v>14089.647000000001</v>
      </c>
      <c r="H35" s="24">
        <f>IF(H$9="samtals",SUMIFS(Gögn!$I$2:$I$11876,Gögn!$F$2:$F$11876,$A35,Gögn!$B$2:$B$11876,H$8),SUMIFS(Gögn!$I$2:$I$11876,Gögn!$F$2:$F$11876,$A35,Gögn!$B$2:$B$11876,H$8,Gögn!$E$2:$E$11876,H$9))/1000</f>
        <v>67312.270999999993</v>
      </c>
      <c r="I35" s="24">
        <f>IF(I$9="samtals",SUMIFS(Gögn!$I$2:$I$11876,Gögn!$F$2:$F$11876,$A35,Gögn!$B$2:$B$11876,I$8),SUMIFS(Gögn!$I$2:$I$11876,Gögn!$F$2:$F$11876,$A35,Gögn!$B$2:$B$11876,I$8,Gögn!$E$2:$E$11876,I$9))/1000</f>
        <v>67312.270999999993</v>
      </c>
      <c r="J35" s="24">
        <f>IF(J$9="samtals",SUMIFS(Gögn!$I$2:$I$11876,Gögn!$F$2:$F$11876,$A35,Gögn!$B$2:$B$11876,J$8),SUMIFS(Gögn!$I$2:$I$11876,Gögn!$F$2:$F$11876,$A35,Gögn!$B$2:$B$11876,J$8,Gögn!$E$2:$E$11876,J$9))/1000</f>
        <v>0</v>
      </c>
      <c r="K35" s="24">
        <f>IF(K$9="samtals",SUMIFS(Gögn!$I$2:$I$11876,Gögn!$F$2:$F$11876,$A35,Gögn!$B$2:$B$11876,K$8),SUMIFS(Gögn!$I$2:$I$11876,Gögn!$F$2:$F$11876,$A35,Gögn!$B$2:$B$11876,K$8,Gögn!$E$2:$E$11876,K$9))/1000</f>
        <v>5934.2150000000001</v>
      </c>
      <c r="L35" s="24">
        <f>IF(L$9="samtals",SUMIFS(Gögn!$I$2:$I$11876,Gögn!$F$2:$F$11876,$A35,Gögn!$B$2:$B$11876,L$8),SUMIFS(Gögn!$I$2:$I$11876,Gögn!$F$2:$F$11876,$A35,Gögn!$B$2:$B$11876,L$8,Gögn!$E$2:$E$11876,L$9))/1000</f>
        <v>5934.2150000000001</v>
      </c>
      <c r="M35" s="24">
        <f>IF(M$9="samtals",SUMIFS(Gögn!$I$2:$I$11876,Gögn!$F$2:$F$11876,$A35,Gögn!$B$2:$B$11876,M$8),SUMIFS(Gögn!$I$2:$I$11876,Gögn!$F$2:$F$11876,$A35,Gögn!$B$2:$B$11876,M$8,Gögn!$E$2:$E$11876,M$9))/1000</f>
        <v>645</v>
      </c>
      <c r="N35" s="24">
        <f>IF(N$9="samtals",SUMIFS(Gögn!$I$2:$I$11876,Gögn!$F$2:$F$11876,$A35,Gögn!$B$2:$B$11876,N$8),SUMIFS(Gögn!$I$2:$I$11876,Gögn!$F$2:$F$11876,$A35,Gögn!$B$2:$B$11876,N$8,Gögn!$E$2:$E$11876,N$9))/1000</f>
        <v>645</v>
      </c>
      <c r="O35" s="24">
        <f>IF(O$9="samtals",SUMIFS(Gögn!$I$2:$I$11876,Gögn!$F$2:$F$11876,$A35,Gögn!$B$2:$B$11876,O$8),SUMIFS(Gögn!$I$2:$I$11876,Gögn!$F$2:$F$11876,$A35,Gögn!$B$2:$B$11876,O$8,Gögn!$E$2:$E$11876,O$9))/1000</f>
        <v>30816.396000000001</v>
      </c>
      <c r="P35" s="24">
        <f>IF(P$9="samtals",SUMIFS(Gögn!$I$2:$I$11876,Gögn!$F$2:$F$11876,$A35,Gögn!$B$2:$B$11876,P$8),SUMIFS(Gögn!$I$2:$I$11876,Gögn!$F$2:$F$11876,$A35,Gögn!$B$2:$B$11876,P$8,Gögn!$E$2:$E$11876,P$9))/1000</f>
        <v>30735.280999999999</v>
      </c>
      <c r="Q35" s="24">
        <f>IF(Q$9="samtals",SUMIFS(Gögn!$I$2:$I$11876,Gögn!$F$2:$F$11876,$A35,Gögn!$B$2:$B$11876,Q$8),SUMIFS(Gögn!$I$2:$I$11876,Gögn!$F$2:$F$11876,$A35,Gögn!$B$2:$B$11876,Q$8,Gögn!$E$2:$E$11876,Q$9))/1000</f>
        <v>81.114999999999995</v>
      </c>
      <c r="R35" s="24">
        <f>IF(R$9="samtals",SUMIFS(Gögn!$I$2:$I$11876,Gögn!$F$2:$F$11876,$A35,Gögn!$B$2:$B$11876,R$8),SUMIFS(Gögn!$I$2:$I$11876,Gögn!$F$2:$F$11876,$A35,Gögn!$B$2:$B$11876,R$8,Gögn!$E$2:$E$11876,R$9))/1000</f>
        <v>16944</v>
      </c>
      <c r="S35" s="24">
        <f>IF(S$9="samtals",SUMIFS(Gögn!$I$2:$I$11876,Gögn!$F$2:$F$11876,$A35,Gögn!$B$2:$B$11876,S$8),SUMIFS(Gögn!$I$2:$I$11876,Gögn!$F$2:$F$11876,$A35,Gögn!$B$2:$B$11876,S$8,Gögn!$E$2:$E$11876,S$9))/1000</f>
        <v>16944</v>
      </c>
      <c r="T35" s="24">
        <f>IF(T$9="samtals",SUMIFS(Gögn!$I$2:$I$11876,Gögn!$F$2:$F$11876,$A35,Gögn!$B$2:$B$11876,T$8),SUMIFS(Gögn!$I$2:$I$11876,Gögn!$F$2:$F$11876,$A35,Gögn!$B$2:$B$11876,T$8,Gögn!$E$2:$E$11876,T$9))/1000</f>
        <v>0</v>
      </c>
      <c r="U35" s="24">
        <f>IF(U$9="samtals",SUMIFS(Gögn!$I$2:$I$11876,Gögn!$F$2:$F$11876,$A35,Gögn!$B$2:$B$11876,U$8),SUMIFS(Gögn!$I$2:$I$11876,Gögn!$F$2:$F$11876,$A35,Gögn!$B$2:$B$11876,U$8,Gögn!$E$2:$E$11876,U$9))/1000</f>
        <v>99306.298999999999</v>
      </c>
      <c r="V35" s="24">
        <f>IF(V$9="samtals",SUMIFS(Gögn!$I$2:$I$11876,Gögn!$F$2:$F$11876,$A35,Gögn!$B$2:$B$11876,V$8),SUMIFS(Gögn!$I$2:$I$11876,Gögn!$F$2:$F$11876,$A35,Gögn!$B$2:$B$11876,V$8,Gögn!$E$2:$E$11876,V$9))/1000</f>
        <v>98331.028999999995</v>
      </c>
      <c r="W35" s="24">
        <f>IF(W$9="samtals",SUMIFS(Gögn!$I$2:$I$11876,Gögn!$F$2:$F$11876,$A35,Gögn!$B$2:$B$11876,W$8),SUMIFS(Gögn!$I$2:$I$11876,Gögn!$F$2:$F$11876,$A35,Gögn!$B$2:$B$11876,W$8,Gögn!$E$2:$E$11876,W$9))/1000</f>
        <v>975.27</v>
      </c>
      <c r="X35" s="24">
        <f>IF(X$9="samtals",SUMIFS(Gögn!$I$2:$I$11876,Gögn!$F$2:$F$11876,$A35,Gögn!$B$2:$B$11876,X$8),SUMIFS(Gögn!$I$2:$I$11876,Gögn!$F$2:$F$11876,$A35,Gögn!$B$2:$B$11876,X$8,Gögn!$E$2:$E$11876,X$9))/1000</f>
        <v>6416.6369999999997</v>
      </c>
      <c r="Y35" s="24">
        <f>IF(Y$9="samtals",SUMIFS(Gögn!$I$2:$I$11876,Gögn!$F$2:$F$11876,$A35,Gögn!$B$2:$B$11876,Y$8),SUMIFS(Gögn!$I$2:$I$11876,Gögn!$F$2:$F$11876,$A35,Gögn!$B$2:$B$11876,Y$8,Gögn!$E$2:$E$11876,Y$9))/1000</f>
        <v>6416.6369999999997</v>
      </c>
      <c r="Z35" s="24">
        <f>IF(Z$9="samtals",SUMIFS(Gögn!$I$2:$I$11876,Gögn!$F$2:$F$11876,$A35,Gögn!$B$2:$B$11876,Z$8),SUMIFS(Gögn!$I$2:$I$11876,Gögn!$F$2:$F$11876,$A35,Gögn!$B$2:$B$11876,Z$8,Gögn!$E$2:$E$11876,Z$9))/1000</f>
        <v>0</v>
      </c>
      <c r="AA35" s="24">
        <f>IF(AA$9="samtals",SUMIFS(Gögn!$I$2:$I$11876,Gögn!$F$2:$F$11876,$A35,Gögn!$B$2:$B$11876,AA$8),SUMIFS(Gögn!$I$2:$I$11876,Gögn!$F$2:$F$11876,$A35,Gögn!$B$2:$B$11876,AA$8,Gögn!$E$2:$E$11876,AA$9))/1000</f>
        <v>6224.1729999999998</v>
      </c>
      <c r="AB35" s="24">
        <f>IF(AB$9="samtals",SUMIFS(Gögn!$I$2:$I$11876,Gögn!$F$2:$F$11876,$A35,Gögn!$B$2:$B$11876,AB$8),SUMIFS(Gögn!$I$2:$I$11876,Gögn!$F$2:$F$11876,$A35,Gögn!$B$2:$B$11876,AB$8,Gögn!$E$2:$E$11876,AB$9))/1000</f>
        <v>6224.1729999999998</v>
      </c>
      <c r="AC35" s="24">
        <f>IF(AC$9="samtals",SUMIFS(Gögn!$I$2:$I$11876,Gögn!$F$2:$F$11876,$A35,Gögn!$B$2:$B$11876,AC$8),SUMIFS(Gögn!$I$2:$I$11876,Gögn!$F$2:$F$11876,$A35,Gögn!$B$2:$B$11876,AC$8,Gögn!$E$2:$E$11876,AC$9))/1000</f>
        <v>0</v>
      </c>
      <c r="AD35" s="24">
        <f>IF(AD$9="samtals",SUMIFS(Gögn!$I$2:$I$11876,Gögn!$F$2:$F$11876,$A35,Gögn!$B$2:$B$11876,AD$8),SUMIFS(Gögn!$I$2:$I$11876,Gögn!$F$2:$F$11876,$A35,Gögn!$B$2:$B$11876,AD$8,Gögn!$E$2:$E$11876,AD$9))/1000</f>
        <v>0</v>
      </c>
      <c r="AE35" s="24">
        <f>IF(AE$9="samtals",SUMIFS(Gögn!$I$2:$I$11876,Gögn!$F$2:$F$11876,$A35,Gögn!$B$2:$B$11876,AE$8),SUMIFS(Gögn!$I$2:$I$11876,Gögn!$F$2:$F$11876,$A35,Gögn!$B$2:$B$11876,AE$8,Gögn!$E$2:$E$11876,AE$9))/1000</f>
        <v>1275</v>
      </c>
      <c r="AF35" s="24">
        <f>IF(AF$9="samtals",SUMIFS(Gögn!$I$2:$I$11876,Gögn!$F$2:$F$11876,$A35,Gögn!$B$2:$B$11876,AF$8),SUMIFS(Gögn!$I$2:$I$11876,Gögn!$F$2:$F$11876,$A35,Gögn!$B$2:$B$11876,AF$8,Gögn!$E$2:$E$11876,AF$9))/1000</f>
        <v>1275</v>
      </c>
      <c r="AG35" s="24">
        <f>IF(AG$9="samtals",SUMIFS(Gögn!$I$2:$I$11876,Gögn!$F$2:$F$11876,$A35,Gögn!$B$2:$B$11876,AG$8),SUMIFS(Gögn!$I$2:$I$11876,Gögn!$F$2:$F$11876,$A35,Gögn!$B$2:$B$11876,AG$8,Gögn!$E$2:$E$11876,AG$9))/1000</f>
        <v>0</v>
      </c>
      <c r="AH35" s="24">
        <f>IF(AH$9="samtals",SUMIFS(Gögn!$I$2:$I$11876,Gögn!$F$2:$F$11876,$A35,Gögn!$B$2:$B$11876,AH$8),SUMIFS(Gögn!$I$2:$I$11876,Gögn!$F$2:$F$11876,$A35,Gögn!$B$2:$B$11876,AH$8,Gögn!$E$2:$E$11876,AH$9))/1000</f>
        <v>0</v>
      </c>
      <c r="AI35" s="24">
        <f>IF(AI$9="samtals",SUMIFS(Gögn!$I$2:$I$11876,Gögn!$F$2:$F$11876,$A35,Gögn!$B$2:$B$11876,AI$8),SUMIFS(Gögn!$I$2:$I$11876,Gögn!$F$2:$F$11876,$A35,Gögn!$B$2:$B$11876,AI$8,Gögn!$E$2:$E$11876,AI$9))/1000</f>
        <v>0</v>
      </c>
      <c r="AJ35" s="24">
        <f>IF(AJ$9="samtals",SUMIFS(Gögn!$I$2:$I$11876,Gögn!$F$2:$F$11876,$A35,Gögn!$B$2:$B$11876,AJ$8),SUMIFS(Gögn!$I$2:$I$11876,Gögn!$F$2:$F$11876,$A35,Gögn!$B$2:$B$11876,AJ$8,Gögn!$E$2:$E$11876,AJ$9))/1000</f>
        <v>0</v>
      </c>
      <c r="AK35" s="24">
        <f>IF(AK$9="samtals",SUMIFS(Gögn!$I$2:$I$11876,Gögn!$F$2:$F$11876,$A35,Gögn!$B$2:$B$11876,AK$8),SUMIFS(Gögn!$I$2:$I$11876,Gögn!$F$2:$F$11876,$A35,Gögn!$B$2:$B$11876,AK$8,Gögn!$E$2:$E$11876,AK$9))/1000</f>
        <v>144.17599999999999</v>
      </c>
      <c r="AL35" s="24">
        <f>IF(AL$9="samtals",SUMIFS(Gögn!$I$2:$I$11876,Gögn!$F$2:$F$11876,$A35,Gögn!$B$2:$B$11876,AL$8),SUMIFS(Gögn!$I$2:$I$11876,Gögn!$F$2:$F$11876,$A35,Gögn!$B$2:$B$11876,AL$8,Gögn!$E$2:$E$11876,AL$9))/1000</f>
        <v>144.17599999999999</v>
      </c>
      <c r="AM35" s="24">
        <f>IF(AM$9="samtals",SUMIFS(Gögn!$I$2:$I$11876,Gögn!$F$2:$F$11876,$A35,Gögn!$B$2:$B$11876,AM$8),SUMIFS(Gögn!$I$2:$I$11876,Gögn!$F$2:$F$11876,$A35,Gögn!$B$2:$B$11876,AM$8,Gögn!$E$2:$E$11876,AM$9))/1000</f>
        <v>2467.6640000000002</v>
      </c>
      <c r="AN35" s="24">
        <f>IF(AN$9="samtals",SUMIFS(Gögn!$I$2:$I$11876,Gögn!$F$2:$F$11876,$A35,Gögn!$B$2:$B$11876,AN$8),SUMIFS(Gögn!$I$2:$I$11876,Gögn!$F$2:$F$11876,$A35,Gögn!$B$2:$B$11876,AN$8,Gögn!$E$2:$E$11876,AN$9))/1000</f>
        <v>2467.6640000000002</v>
      </c>
      <c r="AO35" s="24">
        <f>IF(AO$9="samtals",SUMIFS(Gögn!$I$2:$I$11876,Gögn!$F$2:$F$11876,$A35,Gögn!$B$2:$B$11876,AO$8),SUMIFS(Gögn!$I$2:$I$11876,Gögn!$F$2:$F$11876,$A35,Gögn!$B$2:$B$11876,AO$8,Gögn!$E$2:$E$11876,AO$9))/1000</f>
        <v>0</v>
      </c>
      <c r="AP35" s="24">
        <f>IF(AP$9="samtals",SUMIFS(Gögn!$I$2:$I$11876,Gögn!$F$2:$F$11876,$A35,Gögn!$B$2:$B$11876,AP$8),SUMIFS(Gögn!$I$2:$I$11876,Gögn!$F$2:$F$11876,$A35,Gögn!$B$2:$B$11876,AP$8,Gögn!$E$2:$E$11876,AP$9))/1000</f>
        <v>320.78899999999999</v>
      </c>
      <c r="AQ35" s="24">
        <f>IF(AQ$9="samtals",SUMIFS(Gögn!$I$2:$I$11876,Gögn!$F$2:$F$11876,$A35,Gögn!$B$2:$B$11876,AQ$8),SUMIFS(Gögn!$I$2:$I$11876,Gögn!$F$2:$F$11876,$A35,Gögn!$B$2:$B$11876,AQ$8,Gögn!$E$2:$E$11876,AQ$9))/1000</f>
        <v>320.78899999999999</v>
      </c>
      <c r="AR35" s="24">
        <f>IF(AR$9="samtals",SUMIFS(Gögn!$I$2:$I$11876,Gögn!$F$2:$F$11876,$A35,Gögn!$B$2:$B$11876,AR$8),SUMIFS(Gögn!$I$2:$I$11876,Gögn!$F$2:$F$11876,$A35,Gögn!$B$2:$B$11876,AR$8,Gögn!$E$2:$E$11876,AR$9))/1000</f>
        <v>0</v>
      </c>
      <c r="AS35" s="24">
        <f>IF(AS$9="samtals",SUMIFS(Gögn!$I$2:$I$11876,Gögn!$F$2:$F$11876,$A35,Gögn!$B$2:$B$11876,AS$8),SUMIFS(Gögn!$I$2:$I$11876,Gögn!$F$2:$F$11876,$A35,Gögn!$B$2:$B$11876,AS$8,Gögn!$E$2:$E$11876,AS$9))/1000</f>
        <v>56252.3</v>
      </c>
      <c r="AT35" s="24">
        <f>IF(AT$9="samtals",SUMIFS(Gögn!$I$2:$I$11876,Gögn!$F$2:$F$11876,$A35,Gögn!$B$2:$B$11876,AT$8),SUMIFS(Gögn!$I$2:$I$11876,Gögn!$F$2:$F$11876,$A35,Gögn!$B$2:$B$11876,AT$8,Gögn!$E$2:$E$11876,AT$9))/1000</f>
        <v>53551.572</v>
      </c>
      <c r="AU35" s="24">
        <f>IF(AU$9="samtals",SUMIFS(Gögn!$I$2:$I$11876,Gögn!$F$2:$F$11876,$A35,Gögn!$B$2:$B$11876,AU$8),SUMIFS(Gögn!$I$2:$I$11876,Gögn!$F$2:$F$11876,$A35,Gögn!$B$2:$B$11876,AU$8,Gögn!$E$2:$E$11876,AU$9))/1000</f>
        <v>2700.7280000000001</v>
      </c>
      <c r="AV35" s="24">
        <f>IF(AV$9="samtals",SUMIFS(Gögn!$I$2:$I$11876,Gögn!$F$2:$F$11876,$A35,Gögn!$B$2:$B$11876,AV$8),SUMIFS(Gögn!$I$2:$I$11876,Gögn!$F$2:$F$11876,$A35,Gögn!$B$2:$B$11876,AV$8,Gögn!$E$2:$E$11876,AV$9))/1000</f>
        <v>190.977</v>
      </c>
      <c r="AW35" s="24">
        <f>IF(AW$9="samtals",SUMIFS(Gögn!$I$2:$I$11876,Gögn!$F$2:$F$11876,$A35,Gögn!$B$2:$B$11876,AW$8),SUMIFS(Gögn!$I$2:$I$11876,Gögn!$F$2:$F$11876,$A35,Gögn!$B$2:$B$11876,AW$8,Gögn!$E$2:$E$11876,AW$9))/1000</f>
        <v>141.983</v>
      </c>
      <c r="AX35" s="24">
        <f>IF(AX$9="samtals",SUMIFS(Gögn!$I$2:$I$11876,Gögn!$F$2:$F$11876,$A35,Gögn!$B$2:$B$11876,AX$8),SUMIFS(Gögn!$I$2:$I$11876,Gögn!$F$2:$F$11876,$A35,Gögn!$B$2:$B$11876,AX$8,Gögn!$E$2:$E$11876,AX$9))/1000</f>
        <v>48.994</v>
      </c>
      <c r="AY35" s="24">
        <f>IF(AY$9="samtals",SUMIFS(Gögn!$I$2:$I$11876,Gögn!$F$2:$F$11876,$A35,Gögn!$B$2:$B$11876,AY$8),SUMIFS(Gögn!$I$2:$I$11876,Gögn!$F$2:$F$11876,$A35,Gögn!$B$2:$B$11876,AY$8,Gögn!$E$2:$E$11876,AY$9))/1000</f>
        <v>3342</v>
      </c>
      <c r="AZ35" s="24">
        <f>IF(AZ$9="samtals",SUMIFS(Gögn!$I$2:$I$11876,Gögn!$F$2:$F$11876,$A35,Gögn!$B$2:$B$11876,AZ$8),SUMIFS(Gögn!$I$2:$I$11876,Gögn!$F$2:$F$11876,$A35,Gögn!$B$2:$B$11876,AZ$8,Gögn!$E$2:$E$11876,AZ$9))/1000</f>
        <v>2083</v>
      </c>
      <c r="BA35" s="24">
        <f>IF(BA$9="samtals",SUMIFS(Gögn!$I$2:$I$11876,Gögn!$F$2:$F$11876,$A35,Gögn!$B$2:$B$11876,BA$8),SUMIFS(Gögn!$I$2:$I$11876,Gögn!$F$2:$F$11876,$A35,Gögn!$B$2:$B$11876,BA$8,Gögn!$E$2:$E$11876,BA$9))/1000</f>
        <v>1259</v>
      </c>
      <c r="BB35" s="24">
        <f>IF(BB$9="samtals",SUMIFS(Gögn!$I$2:$I$11876,Gögn!$F$2:$F$11876,$A35,Gögn!$B$2:$B$11876,BB$8),SUMIFS(Gögn!$I$2:$I$11876,Gögn!$F$2:$F$11876,$A35,Gögn!$B$2:$B$11876,BB$8,Gögn!$E$2:$E$11876,BB$9))/1000</f>
        <v>62174.315000000002</v>
      </c>
      <c r="BC35" s="24">
        <f>IF(BC$9="samtals",SUMIFS(Gögn!$I$2:$I$11876,Gögn!$F$2:$F$11876,$A35,Gögn!$B$2:$B$11876,BC$8),SUMIFS(Gögn!$I$2:$I$11876,Gögn!$F$2:$F$11876,$A35,Gögn!$B$2:$B$11876,BC$8,Gögn!$E$2:$E$11876,BC$9))/1000</f>
        <v>61959.137999999999</v>
      </c>
      <c r="BD35" s="24">
        <f>IF(BD$9="samtals",SUMIFS(Gögn!$I$2:$I$11876,Gögn!$F$2:$F$11876,$A35,Gögn!$B$2:$B$11876,BD$8),SUMIFS(Gögn!$I$2:$I$11876,Gögn!$F$2:$F$11876,$A35,Gögn!$B$2:$B$11876,BD$8,Gögn!$E$2:$E$11876,BD$9))/1000</f>
        <v>215.17699999999999</v>
      </c>
      <c r="BE35" s="24">
        <f>IF(BE$9="samtals",SUMIFS(Gögn!$I$2:$I$11876,Gögn!$F$2:$F$11876,$A35,Gögn!$B$2:$B$11876,BE$8),SUMIFS(Gögn!$I$2:$I$11876,Gögn!$F$2:$F$11876,$A35,Gögn!$B$2:$B$11876,BE$8,Gögn!$E$2:$E$11876,BE$9))/1000</f>
        <v>18648.2</v>
      </c>
      <c r="BF35" s="24">
        <f>IF(BF$9="samtals",SUMIFS(Gögn!$I$2:$I$11876,Gögn!$F$2:$F$11876,$A35,Gögn!$B$2:$B$11876,BF$8),SUMIFS(Gögn!$I$2:$I$11876,Gögn!$F$2:$F$11876,$A35,Gögn!$B$2:$B$11876,BF$8,Gögn!$E$2:$E$11876,BF$9))/1000</f>
        <v>18464.965</v>
      </c>
      <c r="BG35" s="24">
        <f>IF(BG$9="samtals",SUMIFS(Gögn!$I$2:$I$11876,Gögn!$F$2:$F$11876,$A35,Gögn!$B$2:$B$11876,BG$8),SUMIFS(Gögn!$I$2:$I$11876,Gögn!$F$2:$F$11876,$A35,Gögn!$B$2:$B$11876,BG$8,Gögn!$E$2:$E$11876,BG$9))/1000</f>
        <v>183.23500000000001</v>
      </c>
    </row>
    <row r="36" spans="1:59" ht="15">
      <c r="A36" s="5" t="s">
        <v>186</v>
      </c>
      <c r="B36" s="5"/>
      <c r="C36" s="25" t="s">
        <v>187</v>
      </c>
      <c r="D36" s="22">
        <f t="shared" si="8"/>
        <v>84305.716</v>
      </c>
      <c r="E36" s="22">
        <f>IF(E$9="samtals",SUMIFS(Gögn!$I$2:$I$11876,Gögn!$F$2:$F$11876,$A36,Gögn!$B$2:$B$11876,E$8),SUMIFS(Gögn!$I$2:$I$11876,Gögn!$F$2:$F$11876,$A36,Gögn!$B$2:$B$11876,E$8,Gögn!$E$2:$E$11876,E$9))/1000</f>
        <v>0</v>
      </c>
      <c r="F36" s="22">
        <f>IF(F$9="samtals",SUMIFS(Gögn!$I$2:$I$11876,Gögn!$F$2:$F$11876,$A36,Gögn!$B$2:$B$11876,F$8),SUMIFS(Gögn!$I$2:$I$11876,Gögn!$F$2:$F$11876,$A36,Gögn!$B$2:$B$11876,F$8,Gögn!$E$2:$E$11876,F$9))/1000</f>
        <v>0</v>
      </c>
      <c r="G36" s="22">
        <f>IF(G$9="samtals",SUMIFS(Gögn!$I$2:$I$11876,Gögn!$F$2:$F$11876,$A36,Gögn!$B$2:$B$11876,G$8),SUMIFS(Gögn!$I$2:$I$11876,Gögn!$F$2:$F$11876,$A36,Gögn!$B$2:$B$11876,G$8,Gögn!$E$2:$E$11876,G$9))/1000</f>
        <v>0</v>
      </c>
      <c r="H36" s="22">
        <f>IF(H$9="samtals",SUMIFS(Gögn!$I$2:$I$11876,Gögn!$F$2:$F$11876,$A36,Gögn!$B$2:$B$11876,H$8),SUMIFS(Gögn!$I$2:$I$11876,Gögn!$F$2:$F$11876,$A36,Gögn!$B$2:$B$11876,H$8,Gögn!$E$2:$E$11876,H$9))/1000</f>
        <v>0</v>
      </c>
      <c r="I36" s="22">
        <f>IF(I$9="samtals",SUMIFS(Gögn!$I$2:$I$11876,Gögn!$F$2:$F$11876,$A36,Gögn!$B$2:$B$11876,I$8),SUMIFS(Gögn!$I$2:$I$11876,Gögn!$F$2:$F$11876,$A36,Gögn!$B$2:$B$11876,I$8,Gögn!$E$2:$E$11876,I$9))/1000</f>
        <v>0</v>
      </c>
      <c r="J36" s="22">
        <f>IF(J$9="samtals",SUMIFS(Gögn!$I$2:$I$11876,Gögn!$F$2:$F$11876,$A36,Gögn!$B$2:$B$11876,J$8),SUMIFS(Gögn!$I$2:$I$11876,Gögn!$F$2:$F$11876,$A36,Gögn!$B$2:$B$11876,J$8,Gögn!$E$2:$E$11876,J$9))/1000</f>
        <v>0</v>
      </c>
      <c r="K36" s="22">
        <f>IF(K$9="samtals",SUMIFS(Gögn!$I$2:$I$11876,Gögn!$F$2:$F$11876,$A36,Gögn!$B$2:$B$11876,K$8),SUMIFS(Gögn!$I$2:$I$11876,Gögn!$F$2:$F$11876,$A36,Gögn!$B$2:$B$11876,K$8,Gögn!$E$2:$E$11876,K$9))/1000</f>
        <v>0</v>
      </c>
      <c r="L36" s="22">
        <f>IF(L$9="samtals",SUMIFS(Gögn!$I$2:$I$11876,Gögn!$F$2:$F$11876,$A36,Gögn!$B$2:$B$11876,L$8),SUMIFS(Gögn!$I$2:$I$11876,Gögn!$F$2:$F$11876,$A36,Gögn!$B$2:$B$11876,L$8,Gögn!$E$2:$E$11876,L$9))/1000</f>
        <v>0</v>
      </c>
      <c r="M36" s="22">
        <f>IF(M$9="samtals",SUMIFS(Gögn!$I$2:$I$11876,Gögn!$F$2:$F$11876,$A36,Gögn!$B$2:$B$11876,M$8),SUMIFS(Gögn!$I$2:$I$11876,Gögn!$F$2:$F$11876,$A36,Gögn!$B$2:$B$11876,M$8,Gögn!$E$2:$E$11876,M$9))/1000</f>
        <v>-1</v>
      </c>
      <c r="N36" s="22">
        <f>IF(N$9="samtals",SUMIFS(Gögn!$I$2:$I$11876,Gögn!$F$2:$F$11876,$A36,Gögn!$B$2:$B$11876,N$8),SUMIFS(Gögn!$I$2:$I$11876,Gögn!$F$2:$F$11876,$A36,Gögn!$B$2:$B$11876,N$8,Gögn!$E$2:$E$11876,N$9))/1000</f>
        <v>-1</v>
      </c>
      <c r="O36" s="22">
        <f>IF(O$9="samtals",SUMIFS(Gögn!$I$2:$I$11876,Gögn!$F$2:$F$11876,$A36,Gögn!$B$2:$B$11876,O$8),SUMIFS(Gögn!$I$2:$I$11876,Gögn!$F$2:$F$11876,$A36,Gögn!$B$2:$B$11876,O$8,Gögn!$E$2:$E$11876,O$9))/1000</f>
        <v>0</v>
      </c>
      <c r="P36" s="22">
        <f>IF(P$9="samtals",SUMIFS(Gögn!$I$2:$I$11876,Gögn!$F$2:$F$11876,$A36,Gögn!$B$2:$B$11876,P$8),SUMIFS(Gögn!$I$2:$I$11876,Gögn!$F$2:$F$11876,$A36,Gögn!$B$2:$B$11876,P$8,Gögn!$E$2:$E$11876,P$9))/1000</f>
        <v>0</v>
      </c>
      <c r="Q36" s="22">
        <f>IF(Q$9="samtals",SUMIFS(Gögn!$I$2:$I$11876,Gögn!$F$2:$F$11876,$A36,Gögn!$B$2:$B$11876,Q$8),SUMIFS(Gögn!$I$2:$I$11876,Gögn!$F$2:$F$11876,$A36,Gögn!$B$2:$B$11876,Q$8,Gögn!$E$2:$E$11876,Q$9))/1000</f>
        <v>0</v>
      </c>
      <c r="R36" s="22">
        <f>IF(R$9="samtals",SUMIFS(Gögn!$I$2:$I$11876,Gögn!$F$2:$F$11876,$A36,Gögn!$B$2:$B$11876,R$8),SUMIFS(Gögn!$I$2:$I$11876,Gögn!$F$2:$F$11876,$A36,Gögn!$B$2:$B$11876,R$8,Gögn!$E$2:$E$11876,R$9))/1000</f>
        <v>76</v>
      </c>
      <c r="S36" s="22">
        <f>IF(S$9="samtals",SUMIFS(Gögn!$I$2:$I$11876,Gögn!$F$2:$F$11876,$A36,Gögn!$B$2:$B$11876,S$8),SUMIFS(Gögn!$I$2:$I$11876,Gögn!$F$2:$F$11876,$A36,Gögn!$B$2:$B$11876,S$8,Gögn!$E$2:$E$11876,S$9))/1000</f>
        <v>13</v>
      </c>
      <c r="T36" s="22">
        <f>IF(T$9="samtals",SUMIFS(Gögn!$I$2:$I$11876,Gögn!$F$2:$F$11876,$A36,Gögn!$B$2:$B$11876,T$8),SUMIFS(Gögn!$I$2:$I$11876,Gögn!$F$2:$F$11876,$A36,Gögn!$B$2:$B$11876,T$8,Gögn!$E$2:$E$11876,T$9))/1000</f>
        <v>63</v>
      </c>
      <c r="U36" s="22">
        <f>IF(U$9="samtals",SUMIFS(Gögn!$I$2:$I$11876,Gögn!$F$2:$F$11876,$A36,Gögn!$B$2:$B$11876,U$8),SUMIFS(Gögn!$I$2:$I$11876,Gögn!$F$2:$F$11876,$A36,Gögn!$B$2:$B$11876,U$8,Gögn!$E$2:$E$11876,U$9))/1000</f>
        <v>0</v>
      </c>
      <c r="V36" s="22">
        <f>IF(V$9="samtals",SUMIFS(Gögn!$I$2:$I$11876,Gögn!$F$2:$F$11876,$A36,Gögn!$B$2:$B$11876,V$8),SUMIFS(Gögn!$I$2:$I$11876,Gögn!$F$2:$F$11876,$A36,Gögn!$B$2:$B$11876,V$8,Gögn!$E$2:$E$11876,V$9))/1000</f>
        <v>0</v>
      </c>
      <c r="W36" s="22">
        <f>IF(W$9="samtals",SUMIFS(Gögn!$I$2:$I$11876,Gögn!$F$2:$F$11876,$A36,Gögn!$B$2:$B$11876,W$8),SUMIFS(Gögn!$I$2:$I$11876,Gögn!$F$2:$F$11876,$A36,Gögn!$B$2:$B$11876,W$8,Gögn!$E$2:$E$11876,W$9))/1000</f>
        <v>0</v>
      </c>
      <c r="X36" s="22">
        <f>IF(X$9="samtals",SUMIFS(Gögn!$I$2:$I$11876,Gögn!$F$2:$F$11876,$A36,Gögn!$B$2:$B$11876,X$8),SUMIFS(Gögn!$I$2:$I$11876,Gögn!$F$2:$F$11876,$A36,Gögn!$B$2:$B$11876,X$8,Gögn!$E$2:$E$11876,X$9))/1000</f>
        <v>0</v>
      </c>
      <c r="Y36" s="22">
        <f>IF(Y$9="samtals",SUMIFS(Gögn!$I$2:$I$11876,Gögn!$F$2:$F$11876,$A36,Gögn!$B$2:$B$11876,Y$8),SUMIFS(Gögn!$I$2:$I$11876,Gögn!$F$2:$F$11876,$A36,Gögn!$B$2:$B$11876,Y$8,Gögn!$E$2:$E$11876,Y$9))/1000</f>
        <v>0</v>
      </c>
      <c r="Z36" s="22">
        <f>IF(Z$9="samtals",SUMIFS(Gögn!$I$2:$I$11876,Gögn!$F$2:$F$11876,$A36,Gögn!$B$2:$B$11876,Z$8),SUMIFS(Gögn!$I$2:$I$11876,Gögn!$F$2:$F$11876,$A36,Gögn!$B$2:$B$11876,Z$8,Gögn!$E$2:$E$11876,Z$9))/1000</f>
        <v>0</v>
      </c>
      <c r="AA36" s="22">
        <f>IF(AA$9="samtals",SUMIFS(Gögn!$I$2:$I$11876,Gögn!$F$2:$F$11876,$A36,Gögn!$B$2:$B$11876,AA$8),SUMIFS(Gögn!$I$2:$I$11876,Gögn!$F$2:$F$11876,$A36,Gögn!$B$2:$B$11876,AA$8,Gögn!$E$2:$E$11876,AA$9))/1000</f>
        <v>5543.9859999999999</v>
      </c>
      <c r="AB36" s="22">
        <f>IF(AB$9="samtals",SUMIFS(Gögn!$I$2:$I$11876,Gögn!$F$2:$F$11876,$A36,Gögn!$B$2:$B$11876,AB$8),SUMIFS(Gögn!$I$2:$I$11876,Gögn!$F$2:$F$11876,$A36,Gögn!$B$2:$B$11876,AB$8,Gögn!$E$2:$E$11876,AB$9))/1000</f>
        <v>5543.9859999999999</v>
      </c>
      <c r="AC36" s="22">
        <f>IF(AC$9="samtals",SUMIFS(Gögn!$I$2:$I$11876,Gögn!$F$2:$F$11876,$A36,Gögn!$B$2:$B$11876,AC$8),SUMIFS(Gögn!$I$2:$I$11876,Gögn!$F$2:$F$11876,$A36,Gögn!$B$2:$B$11876,AC$8,Gögn!$E$2:$E$11876,AC$9))/1000</f>
        <v>0</v>
      </c>
      <c r="AD36" s="22">
        <f>IF(AD$9="samtals",SUMIFS(Gögn!$I$2:$I$11876,Gögn!$F$2:$F$11876,$A36,Gögn!$B$2:$B$11876,AD$8),SUMIFS(Gögn!$I$2:$I$11876,Gögn!$F$2:$F$11876,$A36,Gögn!$B$2:$B$11876,AD$8,Gögn!$E$2:$E$11876,AD$9))/1000</f>
        <v>0</v>
      </c>
      <c r="AE36" s="22">
        <f>IF(AE$9="samtals",SUMIFS(Gögn!$I$2:$I$11876,Gögn!$F$2:$F$11876,$A36,Gögn!$B$2:$B$11876,AE$8),SUMIFS(Gögn!$I$2:$I$11876,Gögn!$F$2:$F$11876,$A36,Gögn!$B$2:$B$11876,AE$8,Gögn!$E$2:$E$11876,AE$9))/1000</f>
        <v>4</v>
      </c>
      <c r="AF36" s="22">
        <f>IF(AF$9="samtals",SUMIFS(Gögn!$I$2:$I$11876,Gögn!$F$2:$F$11876,$A36,Gögn!$B$2:$B$11876,AF$8),SUMIFS(Gögn!$I$2:$I$11876,Gögn!$F$2:$F$11876,$A36,Gögn!$B$2:$B$11876,AF$8,Gögn!$E$2:$E$11876,AF$9))/1000</f>
        <v>4</v>
      </c>
      <c r="AG36" s="22">
        <f>IF(AG$9="samtals",SUMIFS(Gögn!$I$2:$I$11876,Gögn!$F$2:$F$11876,$A36,Gögn!$B$2:$B$11876,AG$8),SUMIFS(Gögn!$I$2:$I$11876,Gögn!$F$2:$F$11876,$A36,Gögn!$B$2:$B$11876,AG$8,Gögn!$E$2:$E$11876,AG$9))/1000</f>
        <v>644.49800000000005</v>
      </c>
      <c r="AH36" s="22">
        <f>IF(AH$9="samtals",SUMIFS(Gögn!$I$2:$I$11876,Gögn!$F$2:$F$11876,$A36,Gögn!$B$2:$B$11876,AH$8),SUMIFS(Gögn!$I$2:$I$11876,Gögn!$F$2:$F$11876,$A36,Gögn!$B$2:$B$11876,AH$8,Gögn!$E$2:$E$11876,AH$9))/1000</f>
        <v>644.49800000000005</v>
      </c>
      <c r="AI36" s="22">
        <f>IF(AI$9="samtals",SUMIFS(Gögn!$I$2:$I$11876,Gögn!$F$2:$F$11876,$A36,Gögn!$B$2:$B$11876,AI$8),SUMIFS(Gögn!$I$2:$I$11876,Gögn!$F$2:$F$11876,$A36,Gögn!$B$2:$B$11876,AI$8,Gögn!$E$2:$E$11876,AI$9))/1000</f>
        <v>155</v>
      </c>
      <c r="AJ36" s="22">
        <f>IF(AJ$9="samtals",SUMIFS(Gögn!$I$2:$I$11876,Gögn!$F$2:$F$11876,$A36,Gögn!$B$2:$B$11876,AJ$8),SUMIFS(Gögn!$I$2:$I$11876,Gögn!$F$2:$F$11876,$A36,Gögn!$B$2:$B$11876,AJ$8,Gögn!$E$2:$E$11876,AJ$9))/1000</f>
        <v>155</v>
      </c>
      <c r="AK36" s="22">
        <f>IF(AK$9="samtals",SUMIFS(Gögn!$I$2:$I$11876,Gögn!$F$2:$F$11876,$A36,Gögn!$B$2:$B$11876,AK$8),SUMIFS(Gögn!$I$2:$I$11876,Gögn!$F$2:$F$11876,$A36,Gögn!$B$2:$B$11876,AK$8,Gögn!$E$2:$E$11876,AK$9))/1000</f>
        <v>0</v>
      </c>
      <c r="AL36" s="22">
        <f>IF(AL$9="samtals",SUMIFS(Gögn!$I$2:$I$11876,Gögn!$F$2:$F$11876,$A36,Gögn!$B$2:$B$11876,AL$8),SUMIFS(Gögn!$I$2:$I$11876,Gögn!$F$2:$F$11876,$A36,Gögn!$B$2:$B$11876,AL$8,Gögn!$E$2:$E$11876,AL$9))/1000</f>
        <v>0</v>
      </c>
      <c r="AM36" s="22">
        <f>IF(AM$9="samtals",SUMIFS(Gögn!$I$2:$I$11876,Gögn!$F$2:$F$11876,$A36,Gögn!$B$2:$B$11876,AM$8),SUMIFS(Gögn!$I$2:$I$11876,Gögn!$F$2:$F$11876,$A36,Gögn!$B$2:$B$11876,AM$8,Gögn!$E$2:$E$11876,AM$9))/1000</f>
        <v>0</v>
      </c>
      <c r="AN36" s="22">
        <f>IF(AN$9="samtals",SUMIFS(Gögn!$I$2:$I$11876,Gögn!$F$2:$F$11876,$A36,Gögn!$B$2:$B$11876,AN$8),SUMIFS(Gögn!$I$2:$I$11876,Gögn!$F$2:$F$11876,$A36,Gögn!$B$2:$B$11876,AN$8,Gögn!$E$2:$E$11876,AN$9))/1000</f>
        <v>0</v>
      </c>
      <c r="AO36" s="22">
        <f>IF(AO$9="samtals",SUMIFS(Gögn!$I$2:$I$11876,Gögn!$F$2:$F$11876,$A36,Gögn!$B$2:$B$11876,AO$8),SUMIFS(Gögn!$I$2:$I$11876,Gögn!$F$2:$F$11876,$A36,Gögn!$B$2:$B$11876,AO$8,Gögn!$E$2:$E$11876,AO$9))/1000</f>
        <v>0</v>
      </c>
      <c r="AP36" s="22">
        <f>IF(AP$9="samtals",SUMIFS(Gögn!$I$2:$I$11876,Gögn!$F$2:$F$11876,$A36,Gögn!$B$2:$B$11876,AP$8),SUMIFS(Gögn!$I$2:$I$11876,Gögn!$F$2:$F$11876,$A36,Gögn!$B$2:$B$11876,AP$8,Gögn!$E$2:$E$11876,AP$9))/1000</f>
        <v>0</v>
      </c>
      <c r="AQ36" s="22">
        <f>IF(AQ$9="samtals",SUMIFS(Gögn!$I$2:$I$11876,Gögn!$F$2:$F$11876,$A36,Gögn!$B$2:$B$11876,AQ$8),SUMIFS(Gögn!$I$2:$I$11876,Gögn!$F$2:$F$11876,$A36,Gögn!$B$2:$B$11876,AQ$8,Gögn!$E$2:$E$11876,AQ$9))/1000</f>
        <v>0</v>
      </c>
      <c r="AR36" s="22">
        <f>IF(AR$9="samtals",SUMIFS(Gögn!$I$2:$I$11876,Gögn!$F$2:$F$11876,$A36,Gögn!$B$2:$B$11876,AR$8),SUMIFS(Gögn!$I$2:$I$11876,Gögn!$F$2:$F$11876,$A36,Gögn!$B$2:$B$11876,AR$8,Gögn!$E$2:$E$11876,AR$9))/1000</f>
        <v>0</v>
      </c>
      <c r="AS36" s="22">
        <f>IF(AS$9="samtals",SUMIFS(Gögn!$I$2:$I$11876,Gögn!$F$2:$F$11876,$A36,Gögn!$B$2:$B$11876,AS$8),SUMIFS(Gögn!$I$2:$I$11876,Gögn!$F$2:$F$11876,$A36,Gögn!$B$2:$B$11876,AS$8,Gögn!$E$2:$E$11876,AS$9))/1000</f>
        <v>-10126.334999999999</v>
      </c>
      <c r="AT36" s="22">
        <f>IF(AT$9="samtals",SUMIFS(Gögn!$I$2:$I$11876,Gögn!$F$2:$F$11876,$A36,Gögn!$B$2:$B$11876,AT$8),SUMIFS(Gögn!$I$2:$I$11876,Gögn!$F$2:$F$11876,$A36,Gögn!$B$2:$B$11876,AT$8,Gögn!$E$2:$E$11876,AT$9))/1000</f>
        <v>-9958.5849999999991</v>
      </c>
      <c r="AU36" s="22">
        <f>IF(AU$9="samtals",SUMIFS(Gögn!$I$2:$I$11876,Gögn!$F$2:$F$11876,$A36,Gögn!$B$2:$B$11876,AU$8),SUMIFS(Gögn!$I$2:$I$11876,Gögn!$F$2:$F$11876,$A36,Gögn!$B$2:$B$11876,AU$8,Gögn!$E$2:$E$11876,AU$9))/1000</f>
        <v>-167.75</v>
      </c>
      <c r="AV36" s="22">
        <f>IF(AV$9="samtals",SUMIFS(Gögn!$I$2:$I$11876,Gögn!$F$2:$F$11876,$A36,Gögn!$B$2:$B$11876,AV$8),SUMIFS(Gögn!$I$2:$I$11876,Gögn!$F$2:$F$11876,$A36,Gögn!$B$2:$B$11876,AV$8,Gögn!$E$2:$E$11876,AV$9))/1000</f>
        <v>0</v>
      </c>
      <c r="AW36" s="22">
        <f>IF(AW$9="samtals",SUMIFS(Gögn!$I$2:$I$11876,Gögn!$F$2:$F$11876,$A36,Gögn!$B$2:$B$11876,AW$8),SUMIFS(Gögn!$I$2:$I$11876,Gögn!$F$2:$F$11876,$A36,Gögn!$B$2:$B$11876,AW$8,Gögn!$E$2:$E$11876,AW$9))/1000</f>
        <v>0</v>
      </c>
      <c r="AX36" s="22">
        <f>IF(AX$9="samtals",SUMIFS(Gögn!$I$2:$I$11876,Gögn!$F$2:$F$11876,$A36,Gögn!$B$2:$B$11876,AX$8),SUMIFS(Gögn!$I$2:$I$11876,Gögn!$F$2:$F$11876,$A36,Gögn!$B$2:$B$11876,AX$8,Gögn!$E$2:$E$11876,AX$9))/1000</f>
        <v>0</v>
      </c>
      <c r="AY36" s="22">
        <f>IF(AY$9="samtals",SUMIFS(Gögn!$I$2:$I$11876,Gögn!$F$2:$F$11876,$A36,Gögn!$B$2:$B$11876,AY$8),SUMIFS(Gögn!$I$2:$I$11876,Gögn!$F$2:$F$11876,$A36,Gögn!$B$2:$B$11876,AY$8,Gögn!$E$2:$E$11876,AY$9))/1000</f>
        <v>0</v>
      </c>
      <c r="AZ36" s="22">
        <f>IF(AZ$9="samtals",SUMIFS(Gögn!$I$2:$I$11876,Gögn!$F$2:$F$11876,$A36,Gögn!$B$2:$B$11876,AZ$8),SUMIFS(Gögn!$I$2:$I$11876,Gögn!$F$2:$F$11876,$A36,Gögn!$B$2:$B$11876,AZ$8,Gögn!$E$2:$E$11876,AZ$9))/1000</f>
        <v>0</v>
      </c>
      <c r="BA36" s="22">
        <f>IF(BA$9="samtals",SUMIFS(Gögn!$I$2:$I$11876,Gögn!$F$2:$F$11876,$A36,Gögn!$B$2:$B$11876,BA$8),SUMIFS(Gögn!$I$2:$I$11876,Gögn!$F$2:$F$11876,$A36,Gögn!$B$2:$B$11876,BA$8,Gögn!$E$2:$E$11876,BA$9))/1000</f>
        <v>0</v>
      </c>
      <c r="BB36" s="22">
        <f>IF(BB$9="samtals",SUMIFS(Gögn!$I$2:$I$11876,Gögn!$F$2:$F$11876,$A36,Gögn!$B$2:$B$11876,BB$8),SUMIFS(Gögn!$I$2:$I$11876,Gögn!$F$2:$F$11876,$A36,Gögn!$B$2:$B$11876,BB$8,Gögn!$E$2:$E$11876,BB$9))/1000</f>
        <v>51.886000000000003</v>
      </c>
      <c r="BC36" s="22">
        <f>IF(BC$9="samtals",SUMIFS(Gögn!$I$2:$I$11876,Gögn!$F$2:$F$11876,$A36,Gögn!$B$2:$B$11876,BC$8),SUMIFS(Gögn!$I$2:$I$11876,Gögn!$F$2:$F$11876,$A36,Gögn!$B$2:$B$11876,BC$8,Gögn!$E$2:$E$11876,BC$9))/1000</f>
        <v>51.886000000000003</v>
      </c>
      <c r="BD36" s="22">
        <f>IF(BD$9="samtals",SUMIFS(Gögn!$I$2:$I$11876,Gögn!$F$2:$F$11876,$A36,Gögn!$B$2:$B$11876,BD$8),SUMIFS(Gögn!$I$2:$I$11876,Gögn!$F$2:$F$11876,$A36,Gögn!$B$2:$B$11876,BD$8,Gögn!$E$2:$E$11876,BD$9))/1000</f>
        <v>0</v>
      </c>
      <c r="BE36" s="22">
        <f>IF(BE$9="samtals",SUMIFS(Gögn!$I$2:$I$11876,Gögn!$F$2:$F$11876,$A36,Gögn!$B$2:$B$11876,BE$8),SUMIFS(Gögn!$I$2:$I$11876,Gögn!$F$2:$F$11876,$A36,Gögn!$B$2:$B$11876,BE$8,Gögn!$E$2:$E$11876,BE$9))/1000</f>
        <v>87957.680999999997</v>
      </c>
      <c r="BF36" s="22">
        <f>IF(BF$9="samtals",SUMIFS(Gögn!$I$2:$I$11876,Gögn!$F$2:$F$11876,$A36,Gögn!$B$2:$B$11876,BF$8),SUMIFS(Gögn!$I$2:$I$11876,Gögn!$F$2:$F$11876,$A36,Gögn!$B$2:$B$11876,BF$8,Gögn!$E$2:$E$11876,BF$9))/1000</f>
        <v>87957.680999999997</v>
      </c>
      <c r="BG36" s="22">
        <f>IF(BG$9="samtals",SUMIFS(Gögn!$I$2:$I$11876,Gögn!$F$2:$F$11876,$A36,Gögn!$B$2:$B$11876,BG$8),SUMIFS(Gögn!$I$2:$I$11876,Gögn!$F$2:$F$11876,$A36,Gögn!$B$2:$B$11876,BG$8,Gögn!$E$2:$E$11876,BG$9))/1000</f>
        <v>0</v>
      </c>
    </row>
    <row r="37" spans="1:59" ht="15">
      <c r="A37" s="5" t="s">
        <v>465</v>
      </c>
      <c r="B37" s="5"/>
      <c r="C37" s="23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1:59" ht="15">
      <c r="A38" s="5" t="s">
        <v>188</v>
      </c>
      <c r="B38" s="5"/>
      <c r="C38" s="25" t="s">
        <v>280</v>
      </c>
      <c r="D38" s="22">
        <f t="shared" si="8"/>
        <v>2735913.5789999994</v>
      </c>
      <c r="E38" s="22">
        <f>IF(E$9="samtals",SUMIFS(Gögn!$I$2:$I$11876,Gögn!$F$2:$F$11876,$A38,Gögn!$B$2:$B$11876,E$8),SUMIFS(Gögn!$I$2:$I$11876,Gögn!$F$2:$F$11876,$A38,Gögn!$B$2:$B$11876,E$8,Gögn!$E$2:$E$11876,E$9))/1000</f>
        <v>25697.738000000001</v>
      </c>
      <c r="F38" s="22">
        <f>IF(F$9="samtals",SUMIFS(Gögn!$I$2:$I$11876,Gögn!$F$2:$F$11876,$A38,Gögn!$B$2:$B$11876,F$8),SUMIFS(Gögn!$I$2:$I$11876,Gögn!$F$2:$F$11876,$A38,Gögn!$B$2:$B$11876,F$8,Gögn!$E$2:$E$11876,F$9))/1000</f>
        <v>12966.79</v>
      </c>
      <c r="G38" s="22">
        <f>IF(G$9="samtals",SUMIFS(Gögn!$I$2:$I$11876,Gögn!$F$2:$F$11876,$A38,Gögn!$B$2:$B$11876,G$8),SUMIFS(Gögn!$I$2:$I$11876,Gögn!$F$2:$F$11876,$A38,Gögn!$B$2:$B$11876,G$8,Gögn!$E$2:$E$11876,G$9))/1000</f>
        <v>12730.948</v>
      </c>
      <c r="H38" s="22">
        <f>IF(H$9="samtals",SUMIFS(Gögn!$I$2:$I$11876,Gögn!$F$2:$F$11876,$A38,Gögn!$B$2:$B$11876,H$8),SUMIFS(Gögn!$I$2:$I$11876,Gögn!$F$2:$F$11876,$A38,Gögn!$B$2:$B$11876,H$8,Gögn!$E$2:$E$11876,H$9))/1000</f>
        <v>384064.277</v>
      </c>
      <c r="I38" s="22">
        <f>IF(I$9="samtals",SUMIFS(Gögn!$I$2:$I$11876,Gögn!$F$2:$F$11876,$A38,Gögn!$B$2:$B$11876,I$8),SUMIFS(Gögn!$I$2:$I$11876,Gögn!$F$2:$F$11876,$A38,Gögn!$B$2:$B$11876,I$8,Gögn!$E$2:$E$11876,I$9))/1000</f>
        <v>383249.41600000003</v>
      </c>
      <c r="J38" s="22">
        <f>IF(J$9="samtals",SUMIFS(Gögn!$I$2:$I$11876,Gögn!$F$2:$F$11876,$A38,Gögn!$B$2:$B$11876,J$8),SUMIFS(Gögn!$I$2:$I$11876,Gögn!$F$2:$F$11876,$A38,Gögn!$B$2:$B$11876,J$8,Gögn!$E$2:$E$11876,J$9))/1000</f>
        <v>814.86099999999999</v>
      </c>
      <c r="K38" s="22">
        <f>IF(K$9="samtals",SUMIFS(Gögn!$I$2:$I$11876,Gögn!$F$2:$F$11876,$A38,Gögn!$B$2:$B$11876,K$8),SUMIFS(Gögn!$I$2:$I$11876,Gögn!$F$2:$F$11876,$A38,Gögn!$B$2:$B$11876,K$8,Gögn!$E$2:$E$11876,K$9))/1000</f>
        <v>81314.251000000004</v>
      </c>
      <c r="L38" s="22">
        <f>IF(L$9="samtals",SUMIFS(Gögn!$I$2:$I$11876,Gögn!$F$2:$F$11876,$A38,Gögn!$B$2:$B$11876,L$8),SUMIFS(Gögn!$I$2:$I$11876,Gögn!$F$2:$F$11876,$A38,Gögn!$B$2:$B$11876,L$8,Gögn!$E$2:$E$11876,L$9))/1000</f>
        <v>81314.251000000004</v>
      </c>
      <c r="M38" s="22">
        <f>IF(M$9="samtals",SUMIFS(Gögn!$I$2:$I$11876,Gögn!$F$2:$F$11876,$A38,Gögn!$B$2:$B$11876,M$8),SUMIFS(Gögn!$I$2:$I$11876,Gögn!$F$2:$F$11876,$A38,Gögn!$B$2:$B$11876,M$8,Gögn!$E$2:$E$11876,M$9))/1000</f>
        <v>50162</v>
      </c>
      <c r="N38" s="22">
        <f>IF(N$9="samtals",SUMIFS(Gögn!$I$2:$I$11876,Gögn!$F$2:$F$11876,$A38,Gögn!$B$2:$B$11876,N$8),SUMIFS(Gögn!$I$2:$I$11876,Gögn!$F$2:$F$11876,$A38,Gögn!$B$2:$B$11876,N$8,Gögn!$E$2:$E$11876,N$9))/1000</f>
        <v>50162</v>
      </c>
      <c r="O38" s="22">
        <f>IF(O$9="samtals",SUMIFS(Gögn!$I$2:$I$11876,Gögn!$F$2:$F$11876,$A38,Gögn!$B$2:$B$11876,O$8),SUMIFS(Gögn!$I$2:$I$11876,Gögn!$F$2:$F$11876,$A38,Gögn!$B$2:$B$11876,O$8,Gögn!$E$2:$E$11876,O$9))/1000</f>
        <v>34138.188999999998</v>
      </c>
      <c r="P38" s="22">
        <f>IF(P$9="samtals",SUMIFS(Gögn!$I$2:$I$11876,Gögn!$F$2:$F$11876,$A38,Gögn!$B$2:$B$11876,P$8),SUMIFS(Gögn!$I$2:$I$11876,Gögn!$F$2:$F$11876,$A38,Gögn!$B$2:$B$11876,P$8,Gögn!$E$2:$E$11876,P$9))/1000</f>
        <v>30355.710999999999</v>
      </c>
      <c r="Q38" s="22">
        <f>IF(Q$9="samtals",SUMIFS(Gögn!$I$2:$I$11876,Gögn!$F$2:$F$11876,$A38,Gögn!$B$2:$B$11876,Q$8),SUMIFS(Gögn!$I$2:$I$11876,Gögn!$F$2:$F$11876,$A38,Gögn!$B$2:$B$11876,Q$8,Gögn!$E$2:$E$11876,Q$9))/1000</f>
        <v>3782.4780000000001</v>
      </c>
      <c r="R38" s="22">
        <f>IF(R$9="samtals",SUMIFS(Gögn!$I$2:$I$11876,Gögn!$F$2:$F$11876,$A38,Gögn!$B$2:$B$11876,R$8),SUMIFS(Gögn!$I$2:$I$11876,Gögn!$F$2:$F$11876,$A38,Gögn!$B$2:$B$11876,R$8,Gögn!$E$2:$E$11876,R$9))/1000</f>
        <v>356684</v>
      </c>
      <c r="S38" s="22">
        <f>IF(S$9="samtals",SUMIFS(Gögn!$I$2:$I$11876,Gögn!$F$2:$F$11876,$A38,Gögn!$B$2:$B$11876,S$8),SUMIFS(Gögn!$I$2:$I$11876,Gögn!$F$2:$F$11876,$A38,Gögn!$B$2:$B$11876,S$8,Gögn!$E$2:$E$11876,S$9))/1000</f>
        <v>111924</v>
      </c>
      <c r="T38" s="22">
        <f>IF(T$9="samtals",SUMIFS(Gögn!$I$2:$I$11876,Gögn!$F$2:$F$11876,$A38,Gögn!$B$2:$B$11876,T$8),SUMIFS(Gögn!$I$2:$I$11876,Gögn!$F$2:$F$11876,$A38,Gögn!$B$2:$B$11876,T$8,Gögn!$E$2:$E$11876,T$9))/1000</f>
        <v>244760</v>
      </c>
      <c r="U38" s="22">
        <f>IF(U$9="samtals",SUMIFS(Gögn!$I$2:$I$11876,Gögn!$F$2:$F$11876,$A38,Gögn!$B$2:$B$11876,U$8),SUMIFS(Gögn!$I$2:$I$11876,Gögn!$F$2:$F$11876,$A38,Gögn!$B$2:$B$11876,U$8,Gögn!$E$2:$E$11876,U$9))/1000</f>
        <v>65123.095999999998</v>
      </c>
      <c r="V38" s="22">
        <f>IF(V$9="samtals",SUMIFS(Gögn!$I$2:$I$11876,Gögn!$F$2:$F$11876,$A38,Gögn!$B$2:$B$11876,V$8),SUMIFS(Gögn!$I$2:$I$11876,Gögn!$F$2:$F$11876,$A38,Gögn!$B$2:$B$11876,V$8,Gögn!$E$2:$E$11876,V$9))/1000</f>
        <v>64985.623</v>
      </c>
      <c r="W38" s="22">
        <f>IF(W$9="samtals",SUMIFS(Gögn!$I$2:$I$11876,Gögn!$F$2:$F$11876,$A38,Gögn!$B$2:$B$11876,W$8),SUMIFS(Gögn!$I$2:$I$11876,Gögn!$F$2:$F$11876,$A38,Gögn!$B$2:$B$11876,W$8,Gögn!$E$2:$E$11876,W$9))/1000</f>
        <v>137.47300000000001</v>
      </c>
      <c r="X38" s="22">
        <f>IF(X$9="samtals",SUMIFS(Gögn!$I$2:$I$11876,Gögn!$F$2:$F$11876,$A38,Gögn!$B$2:$B$11876,X$8),SUMIFS(Gögn!$I$2:$I$11876,Gögn!$F$2:$F$11876,$A38,Gögn!$B$2:$B$11876,X$8,Gögn!$E$2:$E$11876,X$9))/1000</f>
        <v>152618.446</v>
      </c>
      <c r="Y38" s="22">
        <f>IF(Y$9="samtals",SUMIFS(Gögn!$I$2:$I$11876,Gögn!$F$2:$F$11876,$A38,Gögn!$B$2:$B$11876,Y$8),SUMIFS(Gögn!$I$2:$I$11876,Gögn!$F$2:$F$11876,$A38,Gögn!$B$2:$B$11876,Y$8,Gögn!$E$2:$E$11876,Y$9))/1000</f>
        <v>29480.499</v>
      </c>
      <c r="Z38" s="22">
        <f>IF(Z$9="samtals",SUMIFS(Gögn!$I$2:$I$11876,Gögn!$F$2:$F$11876,$A38,Gögn!$B$2:$B$11876,Z$8),SUMIFS(Gögn!$I$2:$I$11876,Gögn!$F$2:$F$11876,$A38,Gögn!$B$2:$B$11876,Z$8,Gögn!$E$2:$E$11876,Z$9))/1000</f>
        <v>123137.947</v>
      </c>
      <c r="AA38" s="22">
        <f>IF(AA$9="samtals",SUMIFS(Gögn!$I$2:$I$11876,Gögn!$F$2:$F$11876,$A38,Gögn!$B$2:$B$11876,AA$8),SUMIFS(Gögn!$I$2:$I$11876,Gögn!$F$2:$F$11876,$A38,Gögn!$B$2:$B$11876,AA$8,Gögn!$E$2:$E$11876,AA$9))/1000</f>
        <v>74657.631999999998</v>
      </c>
      <c r="AB38" s="22">
        <f>IF(AB$9="samtals",SUMIFS(Gögn!$I$2:$I$11876,Gögn!$F$2:$F$11876,$A38,Gögn!$B$2:$B$11876,AB$8),SUMIFS(Gögn!$I$2:$I$11876,Gögn!$F$2:$F$11876,$A38,Gögn!$B$2:$B$11876,AB$8,Gögn!$E$2:$E$11876,AB$9))/1000</f>
        <v>74657.631999999998</v>
      </c>
      <c r="AC38" s="22">
        <f>IF(AC$9="samtals",SUMIFS(Gögn!$I$2:$I$11876,Gögn!$F$2:$F$11876,$A38,Gögn!$B$2:$B$11876,AC$8),SUMIFS(Gögn!$I$2:$I$11876,Gögn!$F$2:$F$11876,$A38,Gögn!$B$2:$B$11876,AC$8,Gögn!$E$2:$E$11876,AC$9))/1000</f>
        <v>40387</v>
      </c>
      <c r="AD38" s="22">
        <f>IF(AD$9="samtals",SUMIFS(Gögn!$I$2:$I$11876,Gögn!$F$2:$F$11876,$A38,Gögn!$B$2:$B$11876,AD$8),SUMIFS(Gögn!$I$2:$I$11876,Gögn!$F$2:$F$11876,$A38,Gögn!$B$2:$B$11876,AD$8,Gögn!$E$2:$E$11876,AD$9))/1000</f>
        <v>40387</v>
      </c>
      <c r="AE38" s="22">
        <f>IF(AE$9="samtals",SUMIFS(Gögn!$I$2:$I$11876,Gögn!$F$2:$F$11876,$A38,Gögn!$B$2:$B$11876,AE$8),SUMIFS(Gögn!$I$2:$I$11876,Gögn!$F$2:$F$11876,$A38,Gögn!$B$2:$B$11876,AE$8,Gögn!$E$2:$E$11876,AE$9))/1000</f>
        <v>34011</v>
      </c>
      <c r="AF38" s="22">
        <f>IF(AF$9="samtals",SUMIFS(Gögn!$I$2:$I$11876,Gögn!$F$2:$F$11876,$A38,Gögn!$B$2:$B$11876,AF$8),SUMIFS(Gögn!$I$2:$I$11876,Gögn!$F$2:$F$11876,$A38,Gögn!$B$2:$B$11876,AF$8,Gögn!$E$2:$E$11876,AF$9))/1000</f>
        <v>34011</v>
      </c>
      <c r="AG38" s="22">
        <f>IF(AG$9="samtals",SUMIFS(Gögn!$I$2:$I$11876,Gögn!$F$2:$F$11876,$A38,Gögn!$B$2:$B$11876,AG$8),SUMIFS(Gögn!$I$2:$I$11876,Gögn!$F$2:$F$11876,$A38,Gögn!$B$2:$B$11876,AG$8,Gögn!$E$2:$E$11876,AG$9))/1000</f>
        <v>1101.8050000000001</v>
      </c>
      <c r="AH38" s="22">
        <f>IF(AH$9="samtals",SUMIFS(Gögn!$I$2:$I$11876,Gögn!$F$2:$F$11876,$A38,Gögn!$B$2:$B$11876,AH$8),SUMIFS(Gögn!$I$2:$I$11876,Gögn!$F$2:$F$11876,$A38,Gögn!$B$2:$B$11876,AH$8,Gögn!$E$2:$E$11876,AH$9))/1000</f>
        <v>1101.8050000000001</v>
      </c>
      <c r="AI38" s="22">
        <f>IF(AI$9="samtals",SUMIFS(Gögn!$I$2:$I$11876,Gögn!$F$2:$F$11876,$A38,Gögn!$B$2:$B$11876,AI$8),SUMIFS(Gögn!$I$2:$I$11876,Gögn!$F$2:$F$11876,$A38,Gögn!$B$2:$B$11876,AI$8,Gögn!$E$2:$E$11876,AI$9))/1000</f>
        <v>11041</v>
      </c>
      <c r="AJ38" s="22">
        <f>IF(AJ$9="samtals",SUMIFS(Gögn!$I$2:$I$11876,Gögn!$F$2:$F$11876,$A38,Gögn!$B$2:$B$11876,AJ$8),SUMIFS(Gögn!$I$2:$I$11876,Gögn!$F$2:$F$11876,$A38,Gögn!$B$2:$B$11876,AJ$8,Gögn!$E$2:$E$11876,AJ$9))/1000</f>
        <v>11041</v>
      </c>
      <c r="AK38" s="22">
        <f>IF(AK$9="samtals",SUMIFS(Gögn!$I$2:$I$11876,Gögn!$F$2:$F$11876,$A38,Gögn!$B$2:$B$11876,AK$8),SUMIFS(Gögn!$I$2:$I$11876,Gögn!$F$2:$F$11876,$A38,Gögn!$B$2:$B$11876,AK$8,Gögn!$E$2:$E$11876,AK$9))/1000</f>
        <v>17299.417000000001</v>
      </c>
      <c r="AL38" s="22">
        <f>IF(AL$9="samtals",SUMIFS(Gögn!$I$2:$I$11876,Gögn!$F$2:$F$11876,$A38,Gögn!$B$2:$B$11876,AL$8),SUMIFS(Gögn!$I$2:$I$11876,Gögn!$F$2:$F$11876,$A38,Gögn!$B$2:$B$11876,AL$8,Gögn!$E$2:$E$11876,AL$9))/1000</f>
        <v>17299.417000000001</v>
      </c>
      <c r="AM38" s="22">
        <f>IF(AM$9="samtals",SUMIFS(Gögn!$I$2:$I$11876,Gögn!$F$2:$F$11876,$A38,Gögn!$B$2:$B$11876,AM$8),SUMIFS(Gögn!$I$2:$I$11876,Gögn!$F$2:$F$11876,$A38,Gögn!$B$2:$B$11876,AM$8,Gögn!$E$2:$E$11876,AM$9))/1000</f>
        <v>632287.97400000005</v>
      </c>
      <c r="AN38" s="22">
        <f>IF(AN$9="samtals",SUMIFS(Gögn!$I$2:$I$11876,Gögn!$F$2:$F$11876,$A38,Gögn!$B$2:$B$11876,AN$8),SUMIFS(Gögn!$I$2:$I$11876,Gögn!$F$2:$F$11876,$A38,Gögn!$B$2:$B$11876,AN$8,Gögn!$E$2:$E$11876,AN$9))/1000</f>
        <v>630293.64300000004</v>
      </c>
      <c r="AO38" s="22">
        <f>IF(AO$9="samtals",SUMIFS(Gögn!$I$2:$I$11876,Gögn!$F$2:$F$11876,$A38,Gögn!$B$2:$B$11876,AO$8),SUMIFS(Gögn!$I$2:$I$11876,Gögn!$F$2:$F$11876,$A38,Gögn!$B$2:$B$11876,AO$8,Gögn!$E$2:$E$11876,AO$9))/1000</f>
        <v>1994.3309999999999</v>
      </c>
      <c r="AP38" s="22">
        <f>IF(AP$9="samtals",SUMIFS(Gögn!$I$2:$I$11876,Gögn!$F$2:$F$11876,$A38,Gögn!$B$2:$B$11876,AP$8),SUMIFS(Gögn!$I$2:$I$11876,Gögn!$F$2:$F$11876,$A38,Gögn!$B$2:$B$11876,AP$8,Gögn!$E$2:$E$11876,AP$9))/1000</f>
        <v>5117.7340000000004</v>
      </c>
      <c r="AQ38" s="22">
        <f>IF(AQ$9="samtals",SUMIFS(Gögn!$I$2:$I$11876,Gögn!$F$2:$F$11876,$A38,Gögn!$B$2:$B$11876,AQ$8),SUMIFS(Gögn!$I$2:$I$11876,Gögn!$F$2:$F$11876,$A38,Gögn!$B$2:$B$11876,AQ$8,Gögn!$E$2:$E$11876,AQ$9))/1000</f>
        <v>1149.7360000000001</v>
      </c>
      <c r="AR38" s="22">
        <f>IF(AR$9="samtals",SUMIFS(Gögn!$I$2:$I$11876,Gögn!$F$2:$F$11876,$A38,Gögn!$B$2:$B$11876,AR$8),SUMIFS(Gögn!$I$2:$I$11876,Gögn!$F$2:$F$11876,$A38,Gögn!$B$2:$B$11876,AR$8,Gögn!$E$2:$E$11876,AR$9))/1000</f>
        <v>3967.998</v>
      </c>
      <c r="AS38" s="22">
        <f>IF(AS$9="samtals",SUMIFS(Gögn!$I$2:$I$11876,Gögn!$F$2:$F$11876,$A38,Gögn!$B$2:$B$11876,AS$8),SUMIFS(Gögn!$I$2:$I$11876,Gögn!$F$2:$F$11876,$A38,Gögn!$B$2:$B$11876,AS$8,Gögn!$E$2:$E$11876,AS$9))/1000</f>
        <v>494302.53399999999</v>
      </c>
      <c r="AT38" s="22">
        <f>IF(AT$9="samtals",SUMIFS(Gögn!$I$2:$I$11876,Gögn!$F$2:$F$11876,$A38,Gögn!$B$2:$B$11876,AT$8),SUMIFS(Gögn!$I$2:$I$11876,Gögn!$F$2:$F$11876,$A38,Gögn!$B$2:$B$11876,AT$8,Gögn!$E$2:$E$11876,AT$9))/1000</f>
        <v>484466.11</v>
      </c>
      <c r="AU38" s="22">
        <f>IF(AU$9="samtals",SUMIFS(Gögn!$I$2:$I$11876,Gögn!$F$2:$F$11876,$A38,Gögn!$B$2:$B$11876,AU$8),SUMIFS(Gögn!$I$2:$I$11876,Gögn!$F$2:$F$11876,$A38,Gögn!$B$2:$B$11876,AU$8,Gögn!$E$2:$E$11876,AU$9))/1000</f>
        <v>9836.4240000000009</v>
      </c>
      <c r="AV38" s="22">
        <f>IF(AV$9="samtals",SUMIFS(Gögn!$I$2:$I$11876,Gögn!$F$2:$F$11876,$A38,Gögn!$B$2:$B$11876,AV$8),SUMIFS(Gögn!$I$2:$I$11876,Gögn!$F$2:$F$11876,$A38,Gögn!$B$2:$B$11876,AV$8,Gögn!$E$2:$E$11876,AV$9))/1000</f>
        <v>23467.481</v>
      </c>
      <c r="AW38" s="22">
        <f>IF(AW$9="samtals",SUMIFS(Gögn!$I$2:$I$11876,Gögn!$F$2:$F$11876,$A38,Gögn!$B$2:$B$11876,AW$8),SUMIFS(Gögn!$I$2:$I$11876,Gögn!$F$2:$F$11876,$A38,Gögn!$B$2:$B$11876,AW$8,Gögn!$E$2:$E$11876,AW$9))/1000</f>
        <v>23467.481</v>
      </c>
      <c r="AX38" s="22">
        <f>IF(AX$9="samtals",SUMIFS(Gögn!$I$2:$I$11876,Gögn!$F$2:$F$11876,$A38,Gögn!$B$2:$B$11876,AX$8),SUMIFS(Gögn!$I$2:$I$11876,Gögn!$F$2:$F$11876,$A38,Gögn!$B$2:$B$11876,AX$8,Gögn!$E$2:$E$11876,AX$9))/1000</f>
        <v>0</v>
      </c>
      <c r="AY38" s="22">
        <f>IF(AY$9="samtals",SUMIFS(Gögn!$I$2:$I$11876,Gögn!$F$2:$F$11876,$A38,Gögn!$B$2:$B$11876,AY$8),SUMIFS(Gögn!$I$2:$I$11876,Gögn!$F$2:$F$11876,$A38,Gögn!$B$2:$B$11876,AY$8,Gögn!$E$2:$E$11876,AY$9))/1000</f>
        <v>159580</v>
      </c>
      <c r="AZ38" s="22">
        <f>IF(AZ$9="samtals",SUMIFS(Gögn!$I$2:$I$11876,Gögn!$F$2:$F$11876,$A38,Gögn!$B$2:$B$11876,AZ$8),SUMIFS(Gögn!$I$2:$I$11876,Gögn!$F$2:$F$11876,$A38,Gögn!$B$2:$B$11876,AZ$8,Gögn!$E$2:$E$11876,AZ$9))/1000</f>
        <v>112840</v>
      </c>
      <c r="BA38" s="22">
        <f>IF(BA$9="samtals",SUMIFS(Gögn!$I$2:$I$11876,Gögn!$F$2:$F$11876,$A38,Gögn!$B$2:$B$11876,BA$8),SUMIFS(Gögn!$I$2:$I$11876,Gögn!$F$2:$F$11876,$A38,Gögn!$B$2:$B$11876,BA$8,Gögn!$E$2:$E$11876,BA$9))/1000</f>
        <v>46740</v>
      </c>
      <c r="BB38" s="22">
        <f>IF(BB$9="samtals",SUMIFS(Gögn!$I$2:$I$11876,Gögn!$F$2:$F$11876,$A38,Gögn!$B$2:$B$11876,BB$8),SUMIFS(Gögn!$I$2:$I$11876,Gögn!$F$2:$F$11876,$A38,Gögn!$B$2:$B$11876,BB$8,Gögn!$E$2:$E$11876,BB$9))/1000</f>
        <v>21424.21</v>
      </c>
      <c r="BC38" s="22">
        <f>IF(BC$9="samtals",SUMIFS(Gögn!$I$2:$I$11876,Gögn!$F$2:$F$11876,$A38,Gögn!$B$2:$B$11876,BC$8),SUMIFS(Gögn!$I$2:$I$11876,Gögn!$F$2:$F$11876,$A38,Gögn!$B$2:$B$11876,BC$8,Gögn!$E$2:$E$11876,BC$9))/1000</f>
        <v>21118.460999999999</v>
      </c>
      <c r="BD38" s="22">
        <f>IF(BD$9="samtals",SUMIFS(Gögn!$I$2:$I$11876,Gögn!$F$2:$F$11876,$A38,Gögn!$B$2:$B$11876,BD$8),SUMIFS(Gögn!$I$2:$I$11876,Gögn!$F$2:$F$11876,$A38,Gögn!$B$2:$B$11876,BD$8,Gögn!$E$2:$E$11876,BD$9))/1000</f>
        <v>305.74900000000002</v>
      </c>
      <c r="BE38" s="22">
        <f>IF(BE$9="samtals",SUMIFS(Gögn!$I$2:$I$11876,Gögn!$F$2:$F$11876,$A38,Gögn!$B$2:$B$11876,BE$8),SUMIFS(Gögn!$I$2:$I$11876,Gögn!$F$2:$F$11876,$A38,Gögn!$B$2:$B$11876,BE$8,Gögn!$E$2:$E$11876,BE$9))/1000</f>
        <v>71433.794999999998</v>
      </c>
      <c r="BF38" s="22">
        <f>IF(BF$9="samtals",SUMIFS(Gögn!$I$2:$I$11876,Gögn!$F$2:$F$11876,$A38,Gögn!$B$2:$B$11876,BF$8),SUMIFS(Gögn!$I$2:$I$11876,Gögn!$F$2:$F$11876,$A38,Gögn!$B$2:$B$11876,BF$8,Gögn!$E$2:$E$11876,BF$9))/1000</f>
        <v>71764.558000000005</v>
      </c>
      <c r="BG38" s="22">
        <f>IF(BG$9="samtals",SUMIFS(Gögn!$I$2:$I$11876,Gögn!$F$2:$F$11876,$A38,Gögn!$B$2:$B$11876,BG$8),SUMIFS(Gögn!$I$2:$I$11876,Gögn!$F$2:$F$11876,$A38,Gögn!$B$2:$B$11876,BG$8,Gögn!$E$2:$E$11876,BG$9))/1000</f>
        <v>-330.76299999999998</v>
      </c>
    </row>
    <row r="39" spans="1:59" s="48" customFormat="1" ht="15">
      <c r="A39" s="45" t="s">
        <v>465</v>
      </c>
      <c r="B39" s="45"/>
      <c r="C39" s="26" t="s">
        <v>171</v>
      </c>
      <c r="D39" s="46">
        <f t="shared" si="8"/>
        <v>934465740.70499992</v>
      </c>
      <c r="E39" s="46">
        <f t="shared" ref="E39" si="10">SUM(E27:E31)+E33-E38</f>
        <v>47876075.048999995</v>
      </c>
      <c r="F39" s="24">
        <f t="shared" ref="F39:BG39" si="11">SUM(F27:F31)+F33-F38</f>
        <v>23589192.418000001</v>
      </c>
      <c r="G39" s="24">
        <f t="shared" si="11"/>
        <v>24286882.631000001</v>
      </c>
      <c r="H39" s="46">
        <f t="shared" si="11"/>
        <v>75958160.622999996</v>
      </c>
      <c r="I39" s="46">
        <f t="shared" si="11"/>
        <v>74022803.655000016</v>
      </c>
      <c r="J39" s="46">
        <f t="shared" si="11"/>
        <v>1935356.9680000001</v>
      </c>
      <c r="K39" s="46">
        <f t="shared" si="11"/>
        <v>42493159.382999994</v>
      </c>
      <c r="L39" s="46">
        <f t="shared" si="11"/>
        <v>42493159.382999994</v>
      </c>
      <c r="M39" s="46">
        <f t="shared" si="11"/>
        <v>8431121</v>
      </c>
      <c r="N39" s="46">
        <f t="shared" si="11"/>
        <v>8431121</v>
      </c>
      <c r="O39" s="46">
        <f t="shared" si="11"/>
        <v>34695303.508000001</v>
      </c>
      <c r="P39" s="46">
        <f t="shared" si="11"/>
        <v>34559781.731999993</v>
      </c>
      <c r="Q39" s="46">
        <f t="shared" si="11"/>
        <v>135521.77599999998</v>
      </c>
      <c r="R39" s="46">
        <f t="shared" si="11"/>
        <v>52313996</v>
      </c>
      <c r="S39" s="46">
        <f t="shared" si="11"/>
        <v>15960273</v>
      </c>
      <c r="T39" s="46">
        <f t="shared" si="11"/>
        <v>36353723</v>
      </c>
      <c r="U39" s="46">
        <f t="shared" si="11"/>
        <v>138452170.18300003</v>
      </c>
      <c r="V39" s="46">
        <f t="shared" si="11"/>
        <v>137585066.59399998</v>
      </c>
      <c r="W39" s="46">
        <f t="shared" si="11"/>
        <v>867103.58899999992</v>
      </c>
      <c r="X39" s="46">
        <f t="shared" si="11"/>
        <v>14615827.783</v>
      </c>
      <c r="Y39" s="46">
        <f t="shared" si="11"/>
        <v>3629304.8390000002</v>
      </c>
      <c r="Z39" s="46">
        <f t="shared" si="11"/>
        <v>10986522.943999998</v>
      </c>
      <c r="AA39" s="46">
        <f t="shared" si="11"/>
        <v>6004857.3140000002</v>
      </c>
      <c r="AB39" s="46">
        <f t="shared" si="11"/>
        <v>6004857.3140000002</v>
      </c>
      <c r="AC39" s="46">
        <f t="shared" si="11"/>
        <v>12090007</v>
      </c>
      <c r="AD39" s="46">
        <f t="shared" si="11"/>
        <v>12090007</v>
      </c>
      <c r="AE39" s="46">
        <f t="shared" si="11"/>
        <v>2261217</v>
      </c>
      <c r="AF39" s="46">
        <f t="shared" si="11"/>
        <v>2261217</v>
      </c>
      <c r="AG39" s="46">
        <f t="shared" si="11"/>
        <v>1823629.169</v>
      </c>
      <c r="AH39" s="46">
        <f t="shared" si="11"/>
        <v>1823629.169</v>
      </c>
      <c r="AI39" s="46">
        <f t="shared" si="11"/>
        <v>3434960</v>
      </c>
      <c r="AJ39" s="46">
        <f t="shared" si="11"/>
        <v>3434960</v>
      </c>
      <c r="AK39" s="46">
        <f t="shared" si="11"/>
        <v>9108188.4470000006</v>
      </c>
      <c r="AL39" s="46">
        <f t="shared" si="11"/>
        <v>9108188.4470000006</v>
      </c>
      <c r="AM39" s="46">
        <f t="shared" si="11"/>
        <v>180972456.17500001</v>
      </c>
      <c r="AN39" s="46">
        <f t="shared" si="11"/>
        <v>178604420.60199997</v>
      </c>
      <c r="AO39" s="46">
        <f t="shared" si="11"/>
        <v>2368035.5730000003</v>
      </c>
      <c r="AP39" s="46">
        <f t="shared" si="11"/>
        <v>952207.91199999989</v>
      </c>
      <c r="AQ39" s="46">
        <f t="shared" si="11"/>
        <v>229833.43</v>
      </c>
      <c r="AR39" s="46">
        <f t="shared" si="11"/>
        <v>722374.48200000008</v>
      </c>
      <c r="AS39" s="46">
        <f t="shared" si="11"/>
        <v>173906459.38899997</v>
      </c>
      <c r="AT39" s="46">
        <f t="shared" si="11"/>
        <v>170403304.98199999</v>
      </c>
      <c r="AU39" s="46">
        <f t="shared" si="11"/>
        <v>3503154.4070000001</v>
      </c>
      <c r="AV39" s="46">
        <f t="shared" si="11"/>
        <v>16021148.489</v>
      </c>
      <c r="AW39" s="46">
        <f t="shared" si="11"/>
        <v>15915145.747999998</v>
      </c>
      <c r="AX39" s="46">
        <f t="shared" si="11"/>
        <v>106002.74100000001</v>
      </c>
      <c r="AY39" s="46">
        <f t="shared" si="11"/>
        <v>21543855</v>
      </c>
      <c r="AZ39" s="46">
        <f t="shared" si="11"/>
        <v>17788716</v>
      </c>
      <c r="BA39" s="46">
        <f t="shared" si="11"/>
        <v>3755139</v>
      </c>
      <c r="BB39" s="46">
        <f t="shared" si="11"/>
        <v>35737262.591999993</v>
      </c>
      <c r="BC39" s="46">
        <f t="shared" si="11"/>
        <v>35470944.920000002</v>
      </c>
      <c r="BD39" s="46">
        <f t="shared" si="11"/>
        <v>266317.67200000002</v>
      </c>
      <c r="BE39" s="46">
        <f t="shared" si="11"/>
        <v>55773678.689000003</v>
      </c>
      <c r="BF39" s="46">
        <f t="shared" si="11"/>
        <v>54465679.970000006</v>
      </c>
      <c r="BG39" s="46">
        <f t="shared" si="11"/>
        <v>1307998.719</v>
      </c>
    </row>
    <row r="40" spans="1:59" ht="15">
      <c r="A40" s="5" t="s">
        <v>465</v>
      </c>
      <c r="B40" s="5"/>
      <c r="C40" s="25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</row>
    <row r="41" spans="1:59" ht="15">
      <c r="A41" s="5" t="s">
        <v>465</v>
      </c>
      <c r="B41" s="5"/>
      <c r="C41" s="23" t="s">
        <v>282</v>
      </c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1:59" ht="15">
      <c r="A42" s="5" t="s">
        <v>190</v>
      </c>
      <c r="B42" s="5"/>
      <c r="C42" s="25" t="s">
        <v>281</v>
      </c>
      <c r="D42" s="22">
        <f t="shared" ref="D42:D53" si="12">SUMIF($E$9:$BG$9,"Samtals",E42:BG42)</f>
        <v>9541577.2800000012</v>
      </c>
      <c r="E42" s="22">
        <f>IF(E$9="samtals",SUMIFS(Gögn!$I$2:$I$11876,Gögn!$F$2:$F$11876,$A42,Gögn!$B$2:$B$11876,E$8),SUMIFS(Gögn!$I$2:$I$11876,Gögn!$F$2:$F$11876,$A42,Gögn!$B$2:$B$11876,E$8,Gögn!$E$2:$E$11876,E$9))/1000</f>
        <v>831132.223</v>
      </c>
      <c r="F42" s="22">
        <f>IF(F$9="samtals",SUMIFS(Gögn!$I$2:$I$11876,Gögn!$F$2:$F$11876,$A42,Gögn!$B$2:$B$11876,F$8),SUMIFS(Gögn!$I$2:$I$11876,Gögn!$F$2:$F$11876,$A42,Gögn!$B$2:$B$11876,F$8,Gögn!$E$2:$E$11876,F$9))/1000</f>
        <v>398902.886</v>
      </c>
      <c r="G42" s="22">
        <f>IF(G$9="samtals",SUMIFS(Gögn!$I$2:$I$11876,Gögn!$F$2:$F$11876,$A42,Gögn!$B$2:$B$11876,G$8),SUMIFS(Gögn!$I$2:$I$11876,Gögn!$F$2:$F$11876,$A42,Gögn!$B$2:$B$11876,G$8,Gögn!$E$2:$E$11876,G$9))/1000</f>
        <v>432229.337</v>
      </c>
      <c r="H42" s="22">
        <f>IF(H$9="samtals",SUMIFS(Gögn!$I$2:$I$11876,Gögn!$F$2:$F$11876,$A42,Gögn!$B$2:$B$11876,H$8),SUMIFS(Gögn!$I$2:$I$11876,Gögn!$F$2:$F$11876,$A42,Gögn!$B$2:$B$11876,H$8,Gögn!$E$2:$E$11876,H$9))/1000</f>
        <v>837544.33400000003</v>
      </c>
      <c r="I42" s="22">
        <f>IF(I$9="samtals",SUMIFS(Gögn!$I$2:$I$11876,Gögn!$F$2:$F$11876,$A42,Gögn!$B$2:$B$11876,I$8),SUMIFS(Gögn!$I$2:$I$11876,Gögn!$F$2:$F$11876,$A42,Gögn!$B$2:$B$11876,I$8,Gögn!$E$2:$E$11876,I$9))/1000</f>
        <v>775843.28399999999</v>
      </c>
      <c r="J42" s="22">
        <f>IF(J$9="samtals",SUMIFS(Gögn!$I$2:$I$11876,Gögn!$F$2:$F$11876,$A42,Gögn!$B$2:$B$11876,J$8),SUMIFS(Gögn!$I$2:$I$11876,Gögn!$F$2:$F$11876,$A42,Gögn!$B$2:$B$11876,J$8,Gögn!$E$2:$E$11876,J$9))/1000</f>
        <v>61701.05</v>
      </c>
      <c r="K42" s="22">
        <f>IF(K$9="samtals",SUMIFS(Gögn!$I$2:$I$11876,Gögn!$F$2:$F$11876,$A42,Gögn!$B$2:$B$11876,K$8),SUMIFS(Gögn!$I$2:$I$11876,Gögn!$F$2:$F$11876,$A42,Gögn!$B$2:$B$11876,K$8,Gögn!$E$2:$E$11876,K$9))/1000</f>
        <v>589195.96600000001</v>
      </c>
      <c r="L42" s="22">
        <f>IF(L$9="samtals",SUMIFS(Gögn!$I$2:$I$11876,Gögn!$F$2:$F$11876,$A42,Gögn!$B$2:$B$11876,L$8),SUMIFS(Gögn!$I$2:$I$11876,Gögn!$F$2:$F$11876,$A42,Gögn!$B$2:$B$11876,L$8,Gögn!$E$2:$E$11876,L$9))/1000</f>
        <v>589195.96600000001</v>
      </c>
      <c r="M42" s="22">
        <f>IF(M$9="samtals",SUMIFS(Gögn!$I$2:$I$11876,Gögn!$F$2:$F$11876,$A42,Gögn!$B$2:$B$11876,M$8),SUMIFS(Gögn!$I$2:$I$11876,Gögn!$F$2:$F$11876,$A42,Gögn!$B$2:$B$11876,M$8,Gögn!$E$2:$E$11876,M$9))/1000</f>
        <v>90208</v>
      </c>
      <c r="N42" s="22">
        <f>IF(N$9="samtals",SUMIFS(Gögn!$I$2:$I$11876,Gögn!$F$2:$F$11876,$A42,Gögn!$B$2:$B$11876,N$8),SUMIFS(Gögn!$I$2:$I$11876,Gögn!$F$2:$F$11876,$A42,Gögn!$B$2:$B$11876,N$8,Gögn!$E$2:$E$11876,N$9))/1000</f>
        <v>90208</v>
      </c>
      <c r="O42" s="22">
        <f>IF(O$9="samtals",SUMIFS(Gögn!$I$2:$I$11876,Gögn!$F$2:$F$11876,$A42,Gögn!$B$2:$B$11876,O$8),SUMIFS(Gögn!$I$2:$I$11876,Gögn!$F$2:$F$11876,$A42,Gögn!$B$2:$B$11876,O$8,Gögn!$E$2:$E$11876,O$9))/1000</f>
        <v>358656.47600000002</v>
      </c>
      <c r="P42" s="22">
        <f>IF(P$9="samtals",SUMIFS(Gögn!$I$2:$I$11876,Gögn!$F$2:$F$11876,$A42,Gögn!$B$2:$B$11876,P$8),SUMIFS(Gögn!$I$2:$I$11876,Gögn!$F$2:$F$11876,$A42,Gögn!$B$2:$B$11876,P$8,Gögn!$E$2:$E$11876,P$9))/1000</f>
        <v>357811.26799999998</v>
      </c>
      <c r="Q42" s="22">
        <f>IF(Q$9="samtals",SUMIFS(Gögn!$I$2:$I$11876,Gögn!$F$2:$F$11876,$A42,Gögn!$B$2:$B$11876,Q$8),SUMIFS(Gögn!$I$2:$I$11876,Gögn!$F$2:$F$11876,$A42,Gögn!$B$2:$B$11876,Q$8,Gögn!$E$2:$E$11876,Q$9))/1000</f>
        <v>845.20799999999997</v>
      </c>
      <c r="R42" s="22">
        <f>IF(R$9="samtals",SUMIFS(Gögn!$I$2:$I$11876,Gögn!$F$2:$F$11876,$A42,Gögn!$B$2:$B$11876,R$8),SUMIFS(Gögn!$I$2:$I$11876,Gögn!$F$2:$F$11876,$A42,Gögn!$B$2:$B$11876,R$8,Gögn!$E$2:$E$11876,R$9))/1000</f>
        <v>538910</v>
      </c>
      <c r="S42" s="22">
        <f>IF(S$9="samtals",SUMIFS(Gögn!$I$2:$I$11876,Gögn!$F$2:$F$11876,$A42,Gögn!$B$2:$B$11876,S$8),SUMIFS(Gögn!$I$2:$I$11876,Gögn!$F$2:$F$11876,$A42,Gögn!$B$2:$B$11876,S$8,Gögn!$E$2:$E$11876,S$9))/1000</f>
        <v>172351</v>
      </c>
      <c r="T42" s="22">
        <f>IF(T$9="samtals",SUMIFS(Gögn!$I$2:$I$11876,Gögn!$F$2:$F$11876,$A42,Gögn!$B$2:$B$11876,T$8),SUMIFS(Gögn!$I$2:$I$11876,Gögn!$F$2:$F$11876,$A42,Gögn!$B$2:$B$11876,T$8,Gögn!$E$2:$E$11876,T$9))/1000</f>
        <v>366559</v>
      </c>
      <c r="U42" s="22">
        <f>IF(U$9="samtals",SUMIFS(Gögn!$I$2:$I$11876,Gögn!$F$2:$F$11876,$A42,Gögn!$B$2:$B$11876,U$8),SUMIFS(Gögn!$I$2:$I$11876,Gögn!$F$2:$F$11876,$A42,Gögn!$B$2:$B$11876,U$8,Gögn!$E$2:$E$11876,U$9))/1000</f>
        <v>1153904.075</v>
      </c>
      <c r="V42" s="22">
        <f>IF(V$9="samtals",SUMIFS(Gögn!$I$2:$I$11876,Gögn!$F$2:$F$11876,$A42,Gögn!$B$2:$B$11876,V$8),SUMIFS(Gögn!$I$2:$I$11876,Gögn!$F$2:$F$11876,$A42,Gögn!$B$2:$B$11876,V$8,Gögn!$E$2:$E$11876,V$9))/1000</f>
        <v>1127607.203</v>
      </c>
      <c r="W42" s="22">
        <f>IF(W$9="samtals",SUMIFS(Gögn!$I$2:$I$11876,Gögn!$F$2:$F$11876,$A42,Gögn!$B$2:$B$11876,W$8),SUMIFS(Gögn!$I$2:$I$11876,Gögn!$F$2:$F$11876,$A42,Gögn!$B$2:$B$11876,W$8,Gögn!$E$2:$E$11876,W$9))/1000</f>
        <v>26296.871999999999</v>
      </c>
      <c r="X42" s="22">
        <f>IF(X$9="samtals",SUMIFS(Gögn!$I$2:$I$11876,Gögn!$F$2:$F$11876,$A42,Gögn!$B$2:$B$11876,X$8),SUMIFS(Gögn!$I$2:$I$11876,Gögn!$F$2:$F$11876,$A42,Gögn!$B$2:$B$11876,X$8,Gögn!$E$2:$E$11876,X$9))/1000</f>
        <v>343210.28600000002</v>
      </c>
      <c r="Y42" s="22">
        <f>IF(Y$9="samtals",SUMIFS(Gögn!$I$2:$I$11876,Gögn!$F$2:$F$11876,$A42,Gögn!$B$2:$B$11876,Y$8),SUMIFS(Gögn!$I$2:$I$11876,Gögn!$F$2:$F$11876,$A42,Gögn!$B$2:$B$11876,Y$8,Gögn!$E$2:$E$11876,Y$9))/1000</f>
        <v>69851.748000000007</v>
      </c>
      <c r="Z42" s="22">
        <f>IF(Z$9="samtals",SUMIFS(Gögn!$I$2:$I$11876,Gögn!$F$2:$F$11876,$A42,Gögn!$B$2:$B$11876,Z$8),SUMIFS(Gögn!$I$2:$I$11876,Gögn!$F$2:$F$11876,$A42,Gögn!$B$2:$B$11876,Z$8,Gögn!$E$2:$E$11876,Z$9))/1000</f>
        <v>273358.538</v>
      </c>
      <c r="AA42" s="22">
        <f>IF(AA$9="samtals",SUMIFS(Gögn!$I$2:$I$11876,Gögn!$F$2:$F$11876,$A42,Gögn!$B$2:$B$11876,AA$8),SUMIFS(Gögn!$I$2:$I$11876,Gögn!$F$2:$F$11876,$A42,Gögn!$B$2:$B$11876,AA$8,Gögn!$E$2:$E$11876,AA$9))/1000</f>
        <v>139451.394</v>
      </c>
      <c r="AB42" s="22">
        <f>IF(AB$9="samtals",SUMIFS(Gögn!$I$2:$I$11876,Gögn!$F$2:$F$11876,$A42,Gögn!$B$2:$B$11876,AB$8),SUMIFS(Gögn!$I$2:$I$11876,Gögn!$F$2:$F$11876,$A42,Gögn!$B$2:$B$11876,AB$8,Gögn!$E$2:$E$11876,AB$9))/1000</f>
        <v>139451.394</v>
      </c>
      <c r="AC42" s="22">
        <f>IF(AC$9="samtals",SUMIFS(Gögn!$I$2:$I$11876,Gögn!$F$2:$F$11876,$A42,Gögn!$B$2:$B$11876,AC$8),SUMIFS(Gögn!$I$2:$I$11876,Gögn!$F$2:$F$11876,$A42,Gögn!$B$2:$B$11876,AC$8,Gögn!$E$2:$E$11876,AC$9))/1000</f>
        <v>150283</v>
      </c>
      <c r="AD42" s="22">
        <f>IF(AD$9="samtals",SUMIFS(Gögn!$I$2:$I$11876,Gögn!$F$2:$F$11876,$A42,Gögn!$B$2:$B$11876,AD$8),SUMIFS(Gögn!$I$2:$I$11876,Gögn!$F$2:$F$11876,$A42,Gögn!$B$2:$B$11876,AD$8,Gögn!$E$2:$E$11876,AD$9))/1000</f>
        <v>150283</v>
      </c>
      <c r="AE42" s="22">
        <f>IF(AE$9="samtals",SUMIFS(Gögn!$I$2:$I$11876,Gögn!$F$2:$F$11876,$A42,Gögn!$B$2:$B$11876,AE$8),SUMIFS(Gögn!$I$2:$I$11876,Gögn!$F$2:$F$11876,$A42,Gögn!$B$2:$B$11876,AE$8,Gögn!$E$2:$E$11876,AE$9))/1000</f>
        <v>65950</v>
      </c>
      <c r="AF42" s="22">
        <f>IF(AF$9="samtals",SUMIFS(Gögn!$I$2:$I$11876,Gögn!$F$2:$F$11876,$A42,Gögn!$B$2:$B$11876,AF$8),SUMIFS(Gögn!$I$2:$I$11876,Gögn!$F$2:$F$11876,$A42,Gögn!$B$2:$B$11876,AF$8,Gögn!$E$2:$E$11876,AF$9))/1000</f>
        <v>65950</v>
      </c>
      <c r="AG42" s="22">
        <f>IF(AG$9="samtals",SUMIFS(Gögn!$I$2:$I$11876,Gögn!$F$2:$F$11876,$A42,Gögn!$B$2:$B$11876,AG$8),SUMIFS(Gögn!$I$2:$I$11876,Gögn!$F$2:$F$11876,$A42,Gögn!$B$2:$B$11876,AG$8,Gögn!$E$2:$E$11876,AG$9))/1000</f>
        <v>46421.720999999998</v>
      </c>
      <c r="AH42" s="22">
        <f>IF(AH$9="samtals",SUMIFS(Gögn!$I$2:$I$11876,Gögn!$F$2:$F$11876,$A42,Gögn!$B$2:$B$11876,AH$8),SUMIFS(Gögn!$I$2:$I$11876,Gögn!$F$2:$F$11876,$A42,Gögn!$B$2:$B$11876,AH$8,Gögn!$E$2:$E$11876,AH$9))/1000</f>
        <v>46421.720999999998</v>
      </c>
      <c r="AI42" s="22">
        <f>IF(AI$9="samtals",SUMIFS(Gögn!$I$2:$I$11876,Gögn!$F$2:$F$11876,$A42,Gögn!$B$2:$B$11876,AI$8),SUMIFS(Gögn!$I$2:$I$11876,Gögn!$F$2:$F$11876,$A42,Gögn!$B$2:$B$11876,AI$8,Gögn!$E$2:$E$11876,AI$9))/1000</f>
        <v>24085</v>
      </c>
      <c r="AJ42" s="22">
        <f>IF(AJ$9="samtals",SUMIFS(Gögn!$I$2:$I$11876,Gögn!$F$2:$F$11876,$A42,Gögn!$B$2:$B$11876,AJ$8),SUMIFS(Gögn!$I$2:$I$11876,Gögn!$F$2:$F$11876,$A42,Gögn!$B$2:$B$11876,AJ$8,Gögn!$E$2:$E$11876,AJ$9))/1000</f>
        <v>24085</v>
      </c>
      <c r="AK42" s="22">
        <f>IF(AK$9="samtals",SUMIFS(Gögn!$I$2:$I$11876,Gögn!$F$2:$F$11876,$A42,Gögn!$B$2:$B$11876,AK$8),SUMIFS(Gögn!$I$2:$I$11876,Gögn!$F$2:$F$11876,$A42,Gögn!$B$2:$B$11876,AK$8,Gögn!$E$2:$E$11876,AK$9))/1000</f>
        <v>191966.86</v>
      </c>
      <c r="AL42" s="22">
        <f>IF(AL$9="samtals",SUMIFS(Gögn!$I$2:$I$11876,Gögn!$F$2:$F$11876,$A42,Gögn!$B$2:$B$11876,AL$8),SUMIFS(Gögn!$I$2:$I$11876,Gögn!$F$2:$F$11876,$A42,Gögn!$B$2:$B$11876,AL$8,Gögn!$E$2:$E$11876,AL$9))/1000</f>
        <v>191966.86</v>
      </c>
      <c r="AM42" s="22">
        <f>IF(AM$9="samtals",SUMIFS(Gögn!$I$2:$I$11876,Gögn!$F$2:$F$11876,$A42,Gögn!$B$2:$B$11876,AM$8),SUMIFS(Gögn!$I$2:$I$11876,Gögn!$F$2:$F$11876,$A42,Gögn!$B$2:$B$11876,AM$8,Gögn!$E$2:$E$11876,AM$9))/1000</f>
        <v>1464673.848</v>
      </c>
      <c r="AN42" s="22">
        <f>IF(AN$9="samtals",SUMIFS(Gögn!$I$2:$I$11876,Gögn!$F$2:$F$11876,$A42,Gögn!$B$2:$B$11876,AN$8),SUMIFS(Gögn!$I$2:$I$11876,Gögn!$F$2:$F$11876,$A42,Gögn!$B$2:$B$11876,AN$8,Gögn!$E$2:$E$11876,AN$9))/1000</f>
        <v>1448341.504</v>
      </c>
      <c r="AO42" s="22">
        <f>IF(AO$9="samtals",SUMIFS(Gögn!$I$2:$I$11876,Gögn!$F$2:$F$11876,$A42,Gögn!$B$2:$B$11876,AO$8),SUMIFS(Gögn!$I$2:$I$11876,Gögn!$F$2:$F$11876,$A42,Gögn!$B$2:$B$11876,AO$8,Gögn!$E$2:$E$11876,AO$9))/1000</f>
        <v>16332.343999999999</v>
      </c>
      <c r="AP42" s="22">
        <f>IF(AP$9="samtals",SUMIFS(Gögn!$I$2:$I$11876,Gögn!$F$2:$F$11876,$A42,Gögn!$B$2:$B$11876,AP$8),SUMIFS(Gögn!$I$2:$I$11876,Gögn!$F$2:$F$11876,$A42,Gögn!$B$2:$B$11876,AP$8,Gögn!$E$2:$E$11876,AP$9))/1000</f>
        <v>19037.055</v>
      </c>
      <c r="AQ42" s="22">
        <f>IF(AQ$9="samtals",SUMIFS(Gögn!$I$2:$I$11876,Gögn!$F$2:$F$11876,$A42,Gögn!$B$2:$B$11876,AQ$8),SUMIFS(Gögn!$I$2:$I$11876,Gögn!$F$2:$F$11876,$A42,Gögn!$B$2:$B$11876,AQ$8,Gögn!$E$2:$E$11876,AQ$9))/1000</f>
        <v>4661.8389999999999</v>
      </c>
      <c r="AR42" s="22">
        <f>IF(AR$9="samtals",SUMIFS(Gögn!$I$2:$I$11876,Gögn!$F$2:$F$11876,$A42,Gögn!$B$2:$B$11876,AR$8),SUMIFS(Gögn!$I$2:$I$11876,Gögn!$F$2:$F$11876,$A42,Gögn!$B$2:$B$11876,AR$8,Gögn!$E$2:$E$11876,AR$9))/1000</f>
        <v>14375.216</v>
      </c>
      <c r="AS42" s="22">
        <f>IF(AS$9="samtals",SUMIFS(Gögn!$I$2:$I$11876,Gögn!$F$2:$F$11876,$A42,Gögn!$B$2:$B$11876,AS$8),SUMIFS(Gögn!$I$2:$I$11876,Gögn!$F$2:$F$11876,$A42,Gögn!$B$2:$B$11876,AS$8,Gögn!$E$2:$E$11876,AS$9))/1000</f>
        <v>1305075.6629999999</v>
      </c>
      <c r="AT42" s="22">
        <f>IF(AT$9="samtals",SUMIFS(Gögn!$I$2:$I$11876,Gögn!$F$2:$F$11876,$A42,Gögn!$B$2:$B$11876,AT$8),SUMIFS(Gögn!$I$2:$I$11876,Gögn!$F$2:$F$11876,$A42,Gögn!$B$2:$B$11876,AT$8,Gögn!$E$2:$E$11876,AT$9))/1000</f>
        <v>1272135.773</v>
      </c>
      <c r="AU42" s="22">
        <f>IF(AU$9="samtals",SUMIFS(Gögn!$I$2:$I$11876,Gögn!$F$2:$F$11876,$A42,Gögn!$B$2:$B$11876,AU$8),SUMIFS(Gögn!$I$2:$I$11876,Gögn!$F$2:$F$11876,$A42,Gögn!$B$2:$B$11876,AU$8,Gögn!$E$2:$E$11876,AU$9))/1000</f>
        <v>32939.89</v>
      </c>
      <c r="AV42" s="22">
        <f>IF(AV$9="samtals",SUMIFS(Gögn!$I$2:$I$11876,Gögn!$F$2:$F$11876,$A42,Gögn!$B$2:$B$11876,AV$8),SUMIFS(Gögn!$I$2:$I$11876,Gögn!$F$2:$F$11876,$A42,Gögn!$B$2:$B$11876,AV$8,Gögn!$E$2:$E$11876,AV$9))/1000</f>
        <v>118510.80899999999</v>
      </c>
      <c r="AW42" s="22">
        <f>IF(AW$9="samtals",SUMIFS(Gögn!$I$2:$I$11876,Gögn!$F$2:$F$11876,$A42,Gögn!$B$2:$B$11876,AW$8),SUMIFS(Gögn!$I$2:$I$11876,Gögn!$F$2:$F$11876,$A42,Gögn!$B$2:$B$11876,AW$8,Gögn!$E$2:$E$11876,AW$9))/1000</f>
        <v>113194.75900000001</v>
      </c>
      <c r="AX42" s="22">
        <f>IF(AX$9="samtals",SUMIFS(Gögn!$I$2:$I$11876,Gögn!$F$2:$F$11876,$A42,Gögn!$B$2:$B$11876,AX$8),SUMIFS(Gögn!$I$2:$I$11876,Gögn!$F$2:$F$11876,$A42,Gögn!$B$2:$B$11876,AX$8,Gögn!$E$2:$E$11876,AX$9))/1000</f>
        <v>5316.05</v>
      </c>
      <c r="AY42" s="22">
        <f>IF(AY$9="samtals",SUMIFS(Gögn!$I$2:$I$11876,Gögn!$F$2:$F$11876,$A42,Gögn!$B$2:$B$11876,AY$8),SUMIFS(Gögn!$I$2:$I$11876,Gögn!$F$2:$F$11876,$A42,Gögn!$B$2:$B$11876,AY$8,Gögn!$E$2:$E$11876,AY$9))/1000</f>
        <v>295530</v>
      </c>
      <c r="AZ42" s="22">
        <f>IF(AZ$9="samtals",SUMIFS(Gögn!$I$2:$I$11876,Gögn!$F$2:$F$11876,$A42,Gögn!$B$2:$B$11876,AZ$8),SUMIFS(Gögn!$I$2:$I$11876,Gögn!$F$2:$F$11876,$A42,Gögn!$B$2:$B$11876,AZ$8,Gögn!$E$2:$E$11876,AZ$9))/1000</f>
        <v>252413</v>
      </c>
      <c r="BA42" s="22">
        <f>IF(BA$9="samtals",SUMIFS(Gögn!$I$2:$I$11876,Gögn!$F$2:$F$11876,$A42,Gögn!$B$2:$B$11876,BA$8),SUMIFS(Gögn!$I$2:$I$11876,Gögn!$F$2:$F$11876,$A42,Gögn!$B$2:$B$11876,BA$8,Gögn!$E$2:$E$11876,BA$9))/1000</f>
        <v>43117</v>
      </c>
      <c r="BB42" s="22">
        <f>IF(BB$9="samtals",SUMIFS(Gögn!$I$2:$I$11876,Gögn!$F$2:$F$11876,$A42,Gögn!$B$2:$B$11876,BB$8),SUMIFS(Gögn!$I$2:$I$11876,Gögn!$F$2:$F$11876,$A42,Gögn!$B$2:$B$11876,BB$8,Gögn!$E$2:$E$11876,BB$9))/1000</f>
        <v>473260.07699999999</v>
      </c>
      <c r="BC42" s="22">
        <f>IF(BC$9="samtals",SUMIFS(Gögn!$I$2:$I$11876,Gögn!$F$2:$F$11876,$A42,Gögn!$B$2:$B$11876,BC$8),SUMIFS(Gögn!$I$2:$I$11876,Gögn!$F$2:$F$11876,$A42,Gögn!$B$2:$B$11876,BC$8,Gögn!$E$2:$E$11876,BC$9))/1000</f>
        <v>458684.06400000001</v>
      </c>
      <c r="BD42" s="22">
        <f>IF(BD$9="samtals",SUMIFS(Gögn!$I$2:$I$11876,Gögn!$F$2:$F$11876,$A42,Gögn!$B$2:$B$11876,BD$8),SUMIFS(Gögn!$I$2:$I$11876,Gögn!$F$2:$F$11876,$A42,Gögn!$B$2:$B$11876,BD$8,Gögn!$E$2:$E$11876,BD$9))/1000</f>
        <v>14576.013000000001</v>
      </c>
      <c r="BE42" s="22">
        <f>IF(BE$9="samtals",SUMIFS(Gögn!$I$2:$I$11876,Gögn!$F$2:$F$11876,$A42,Gögn!$B$2:$B$11876,BE$8),SUMIFS(Gögn!$I$2:$I$11876,Gögn!$F$2:$F$11876,$A42,Gögn!$B$2:$B$11876,BE$8,Gögn!$E$2:$E$11876,BE$9))/1000</f>
        <v>504570.49300000002</v>
      </c>
      <c r="BF42" s="22">
        <f>IF(BF$9="samtals",SUMIFS(Gögn!$I$2:$I$11876,Gögn!$F$2:$F$11876,$A42,Gögn!$B$2:$B$11876,BF$8),SUMIFS(Gögn!$I$2:$I$11876,Gögn!$F$2:$F$11876,$A42,Gögn!$B$2:$B$11876,BF$8,Gögn!$E$2:$E$11876,BF$9))/1000</f>
        <v>465009.20400000003</v>
      </c>
      <c r="BG42" s="22">
        <f>IF(BG$9="samtals",SUMIFS(Gögn!$I$2:$I$11876,Gögn!$F$2:$F$11876,$A42,Gögn!$B$2:$B$11876,BG$8),SUMIFS(Gögn!$I$2:$I$11876,Gögn!$F$2:$F$11876,$A42,Gögn!$B$2:$B$11876,BG$8,Gögn!$E$2:$E$11876,BG$9))/1000</f>
        <v>39561.288999999997</v>
      </c>
    </row>
    <row r="43" spans="1:59" s="48" customFormat="1" ht="15">
      <c r="A43" s="45" t="s">
        <v>465</v>
      </c>
      <c r="B43" s="45"/>
      <c r="C43" s="26" t="s">
        <v>283</v>
      </c>
      <c r="D43" s="46">
        <f t="shared" si="12"/>
        <v>9541577.2800000012</v>
      </c>
      <c r="E43" s="46">
        <f>SUM(E42)</f>
        <v>831132.223</v>
      </c>
      <c r="F43" s="24">
        <f>SUM(F42)</f>
        <v>398902.886</v>
      </c>
      <c r="G43" s="24">
        <f t="shared" ref="G43:BG43" si="13">SUM(G42)</f>
        <v>432229.337</v>
      </c>
      <c r="H43" s="46">
        <f t="shared" si="13"/>
        <v>837544.33400000003</v>
      </c>
      <c r="I43" s="46">
        <f t="shared" si="13"/>
        <v>775843.28399999999</v>
      </c>
      <c r="J43" s="46">
        <f t="shared" si="13"/>
        <v>61701.05</v>
      </c>
      <c r="K43" s="46">
        <f t="shared" si="13"/>
        <v>589195.96600000001</v>
      </c>
      <c r="L43" s="46">
        <f t="shared" si="13"/>
        <v>589195.96600000001</v>
      </c>
      <c r="M43" s="46">
        <f t="shared" si="13"/>
        <v>90208</v>
      </c>
      <c r="N43" s="46">
        <f t="shared" si="13"/>
        <v>90208</v>
      </c>
      <c r="O43" s="46">
        <f t="shared" si="13"/>
        <v>358656.47600000002</v>
      </c>
      <c r="P43" s="46">
        <f t="shared" si="13"/>
        <v>357811.26799999998</v>
      </c>
      <c r="Q43" s="46">
        <f t="shared" si="13"/>
        <v>845.20799999999997</v>
      </c>
      <c r="R43" s="46">
        <f t="shared" si="13"/>
        <v>538910</v>
      </c>
      <c r="S43" s="46">
        <f t="shared" si="13"/>
        <v>172351</v>
      </c>
      <c r="T43" s="46">
        <f t="shared" si="13"/>
        <v>366559</v>
      </c>
      <c r="U43" s="46">
        <f t="shared" si="13"/>
        <v>1153904.075</v>
      </c>
      <c r="V43" s="46">
        <f t="shared" si="13"/>
        <v>1127607.203</v>
      </c>
      <c r="W43" s="46">
        <f t="shared" si="13"/>
        <v>26296.871999999999</v>
      </c>
      <c r="X43" s="46">
        <f t="shared" si="13"/>
        <v>343210.28600000002</v>
      </c>
      <c r="Y43" s="46">
        <f t="shared" si="13"/>
        <v>69851.748000000007</v>
      </c>
      <c r="Z43" s="46">
        <f t="shared" si="13"/>
        <v>273358.538</v>
      </c>
      <c r="AA43" s="46">
        <f t="shared" si="13"/>
        <v>139451.394</v>
      </c>
      <c r="AB43" s="46">
        <f t="shared" si="13"/>
        <v>139451.394</v>
      </c>
      <c r="AC43" s="46">
        <f t="shared" si="13"/>
        <v>150283</v>
      </c>
      <c r="AD43" s="46">
        <f t="shared" si="13"/>
        <v>150283</v>
      </c>
      <c r="AE43" s="46">
        <f t="shared" si="13"/>
        <v>65950</v>
      </c>
      <c r="AF43" s="46">
        <f t="shared" si="13"/>
        <v>65950</v>
      </c>
      <c r="AG43" s="46">
        <f t="shared" si="13"/>
        <v>46421.720999999998</v>
      </c>
      <c r="AH43" s="46">
        <f t="shared" si="13"/>
        <v>46421.720999999998</v>
      </c>
      <c r="AI43" s="46">
        <f t="shared" si="13"/>
        <v>24085</v>
      </c>
      <c r="AJ43" s="46">
        <f t="shared" si="13"/>
        <v>24085</v>
      </c>
      <c r="AK43" s="46">
        <f t="shared" si="13"/>
        <v>191966.86</v>
      </c>
      <c r="AL43" s="46">
        <f t="shared" si="13"/>
        <v>191966.86</v>
      </c>
      <c r="AM43" s="46">
        <f t="shared" si="13"/>
        <v>1464673.848</v>
      </c>
      <c r="AN43" s="46">
        <f t="shared" si="13"/>
        <v>1448341.504</v>
      </c>
      <c r="AO43" s="46">
        <f t="shared" si="13"/>
        <v>16332.343999999999</v>
      </c>
      <c r="AP43" s="46">
        <f t="shared" si="13"/>
        <v>19037.055</v>
      </c>
      <c r="AQ43" s="46">
        <f t="shared" si="13"/>
        <v>4661.8389999999999</v>
      </c>
      <c r="AR43" s="46">
        <f t="shared" si="13"/>
        <v>14375.216</v>
      </c>
      <c r="AS43" s="46">
        <f t="shared" si="13"/>
        <v>1305075.6629999999</v>
      </c>
      <c r="AT43" s="46">
        <f t="shared" si="13"/>
        <v>1272135.773</v>
      </c>
      <c r="AU43" s="46">
        <f t="shared" si="13"/>
        <v>32939.89</v>
      </c>
      <c r="AV43" s="46">
        <f t="shared" si="13"/>
        <v>118510.80899999999</v>
      </c>
      <c r="AW43" s="46">
        <f t="shared" si="13"/>
        <v>113194.75900000001</v>
      </c>
      <c r="AX43" s="46">
        <f t="shared" si="13"/>
        <v>5316.05</v>
      </c>
      <c r="AY43" s="46">
        <f t="shared" si="13"/>
        <v>295530</v>
      </c>
      <c r="AZ43" s="46">
        <f t="shared" si="13"/>
        <v>252413</v>
      </c>
      <c r="BA43" s="46">
        <f t="shared" si="13"/>
        <v>43117</v>
      </c>
      <c r="BB43" s="46">
        <f t="shared" si="13"/>
        <v>473260.07699999999</v>
      </c>
      <c r="BC43" s="46">
        <f t="shared" si="13"/>
        <v>458684.06400000001</v>
      </c>
      <c r="BD43" s="46">
        <f t="shared" si="13"/>
        <v>14576.013000000001</v>
      </c>
      <c r="BE43" s="46">
        <f t="shared" si="13"/>
        <v>504570.49300000002</v>
      </c>
      <c r="BF43" s="46">
        <f t="shared" si="13"/>
        <v>465009.20400000003</v>
      </c>
      <c r="BG43" s="46">
        <f t="shared" si="13"/>
        <v>39561.288999999997</v>
      </c>
    </row>
    <row r="44" spans="1:59" ht="15">
      <c r="A44" s="5" t="s">
        <v>465</v>
      </c>
      <c r="B44" s="5"/>
      <c r="C44" s="25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</row>
    <row r="45" spans="1:59" ht="15.75">
      <c r="A45" s="5" t="s">
        <v>192</v>
      </c>
      <c r="B45" s="5"/>
      <c r="C45" s="27" t="s">
        <v>193</v>
      </c>
      <c r="D45" s="24">
        <f t="shared" si="12"/>
        <v>4777.7359999999999</v>
      </c>
      <c r="E45" s="24">
        <f>IF(E$9="samtals",SUMIFS(Gögn!$I$2:$I$11876,Gögn!$F$2:$F$11876,$A45,Gögn!$B$2:$B$11876,E$8),SUMIFS(Gögn!$I$2:$I$11876,Gögn!$F$2:$F$11876,$A45,Gögn!$B$2:$B$11876,E$8,Gögn!$E$2:$E$11876,E$9))/1000</f>
        <v>4777.7359999999999</v>
      </c>
      <c r="F45" s="24">
        <f>IF(F$9="samtals",SUMIFS(Gögn!$I$2:$I$11876,Gögn!$F$2:$F$11876,$A45,Gögn!$B$2:$B$11876,F$8),SUMIFS(Gögn!$I$2:$I$11876,Gögn!$F$2:$F$11876,$A45,Gögn!$B$2:$B$11876,F$8,Gögn!$E$2:$E$11876,F$9))/1000</f>
        <v>2269.2130000000002</v>
      </c>
      <c r="G45" s="24">
        <f>IF(G$9="samtals",SUMIFS(Gögn!$I$2:$I$11876,Gögn!$F$2:$F$11876,$A45,Gögn!$B$2:$B$11876,G$8),SUMIFS(Gögn!$I$2:$I$11876,Gögn!$F$2:$F$11876,$A45,Gögn!$B$2:$B$11876,G$8,Gögn!$E$2:$E$11876,G$9))/1000</f>
        <v>2508.5230000000001</v>
      </c>
      <c r="H45" s="24">
        <f>IF(H$9="samtals",SUMIFS(Gögn!$I$2:$I$11876,Gögn!$F$2:$F$11876,$A45,Gögn!$B$2:$B$11876,H$8),SUMIFS(Gögn!$I$2:$I$11876,Gögn!$F$2:$F$11876,$A45,Gögn!$B$2:$B$11876,H$8,Gögn!$E$2:$E$11876,H$9))/1000</f>
        <v>0</v>
      </c>
      <c r="I45" s="24">
        <f>IF(I$9="samtals",SUMIFS(Gögn!$I$2:$I$11876,Gögn!$F$2:$F$11876,$A45,Gögn!$B$2:$B$11876,I$8),SUMIFS(Gögn!$I$2:$I$11876,Gögn!$F$2:$F$11876,$A45,Gögn!$B$2:$B$11876,I$8,Gögn!$E$2:$E$11876,I$9))/1000</f>
        <v>0</v>
      </c>
      <c r="J45" s="24">
        <f>IF(J$9="samtals",SUMIFS(Gögn!$I$2:$I$11876,Gögn!$F$2:$F$11876,$A45,Gögn!$B$2:$B$11876,J$8),SUMIFS(Gögn!$I$2:$I$11876,Gögn!$F$2:$F$11876,$A45,Gögn!$B$2:$B$11876,J$8,Gögn!$E$2:$E$11876,J$9))/1000</f>
        <v>0</v>
      </c>
      <c r="K45" s="24">
        <f>IF(K$9="samtals",SUMIFS(Gögn!$I$2:$I$11876,Gögn!$F$2:$F$11876,$A45,Gögn!$B$2:$B$11876,K$8),SUMIFS(Gögn!$I$2:$I$11876,Gögn!$F$2:$F$11876,$A45,Gögn!$B$2:$B$11876,K$8,Gögn!$E$2:$E$11876,K$9))/1000</f>
        <v>0</v>
      </c>
      <c r="L45" s="24">
        <f>IF(L$9="samtals",SUMIFS(Gögn!$I$2:$I$11876,Gögn!$F$2:$F$11876,$A45,Gögn!$B$2:$B$11876,L$8),SUMIFS(Gögn!$I$2:$I$11876,Gögn!$F$2:$F$11876,$A45,Gögn!$B$2:$B$11876,L$8,Gögn!$E$2:$E$11876,L$9))/1000</f>
        <v>0</v>
      </c>
      <c r="M45" s="24">
        <f>IF(M$9="samtals",SUMIFS(Gögn!$I$2:$I$11876,Gögn!$F$2:$F$11876,$A45,Gögn!$B$2:$B$11876,M$8),SUMIFS(Gögn!$I$2:$I$11876,Gögn!$F$2:$F$11876,$A45,Gögn!$B$2:$B$11876,M$8,Gögn!$E$2:$E$11876,M$9))/1000</f>
        <v>0</v>
      </c>
      <c r="N45" s="24">
        <f>IF(N$9="samtals",SUMIFS(Gögn!$I$2:$I$11876,Gögn!$F$2:$F$11876,$A45,Gögn!$B$2:$B$11876,N$8),SUMIFS(Gögn!$I$2:$I$11876,Gögn!$F$2:$F$11876,$A45,Gögn!$B$2:$B$11876,N$8,Gögn!$E$2:$E$11876,N$9))/1000</f>
        <v>0</v>
      </c>
      <c r="O45" s="24">
        <f>IF(O$9="samtals",SUMIFS(Gögn!$I$2:$I$11876,Gögn!$F$2:$F$11876,$A45,Gögn!$B$2:$B$11876,O$8),SUMIFS(Gögn!$I$2:$I$11876,Gögn!$F$2:$F$11876,$A45,Gögn!$B$2:$B$11876,O$8,Gögn!$E$2:$E$11876,O$9))/1000</f>
        <v>0</v>
      </c>
      <c r="P45" s="24">
        <f>IF(P$9="samtals",SUMIFS(Gögn!$I$2:$I$11876,Gögn!$F$2:$F$11876,$A45,Gögn!$B$2:$B$11876,P$8),SUMIFS(Gögn!$I$2:$I$11876,Gögn!$F$2:$F$11876,$A45,Gögn!$B$2:$B$11876,P$8,Gögn!$E$2:$E$11876,P$9))/1000</f>
        <v>0</v>
      </c>
      <c r="Q45" s="24">
        <f>IF(Q$9="samtals",SUMIFS(Gögn!$I$2:$I$11876,Gögn!$F$2:$F$11876,$A45,Gögn!$B$2:$B$11876,Q$8),SUMIFS(Gögn!$I$2:$I$11876,Gögn!$F$2:$F$11876,$A45,Gögn!$B$2:$B$11876,Q$8,Gögn!$E$2:$E$11876,Q$9))/1000</f>
        <v>0</v>
      </c>
      <c r="R45" s="24">
        <f>IF(R$9="samtals",SUMIFS(Gögn!$I$2:$I$11876,Gögn!$F$2:$F$11876,$A45,Gögn!$B$2:$B$11876,R$8),SUMIFS(Gögn!$I$2:$I$11876,Gögn!$F$2:$F$11876,$A45,Gögn!$B$2:$B$11876,R$8,Gögn!$E$2:$E$11876,R$9))/1000</f>
        <v>0</v>
      </c>
      <c r="S45" s="24">
        <f>IF(S$9="samtals",SUMIFS(Gögn!$I$2:$I$11876,Gögn!$F$2:$F$11876,$A45,Gögn!$B$2:$B$11876,S$8),SUMIFS(Gögn!$I$2:$I$11876,Gögn!$F$2:$F$11876,$A45,Gögn!$B$2:$B$11876,S$8,Gögn!$E$2:$E$11876,S$9))/1000</f>
        <v>0</v>
      </c>
      <c r="T45" s="24">
        <f>IF(T$9="samtals",SUMIFS(Gögn!$I$2:$I$11876,Gögn!$F$2:$F$11876,$A45,Gögn!$B$2:$B$11876,T$8),SUMIFS(Gögn!$I$2:$I$11876,Gögn!$F$2:$F$11876,$A45,Gögn!$B$2:$B$11876,T$8,Gögn!$E$2:$E$11876,T$9))/1000</f>
        <v>0</v>
      </c>
      <c r="U45" s="24">
        <f>IF(U$9="samtals",SUMIFS(Gögn!$I$2:$I$11876,Gögn!$F$2:$F$11876,$A45,Gögn!$B$2:$B$11876,U$8),SUMIFS(Gögn!$I$2:$I$11876,Gögn!$F$2:$F$11876,$A45,Gögn!$B$2:$B$11876,U$8,Gögn!$E$2:$E$11876,U$9))/1000</f>
        <v>0</v>
      </c>
      <c r="V45" s="24">
        <f>IF(V$9="samtals",SUMIFS(Gögn!$I$2:$I$11876,Gögn!$F$2:$F$11876,$A45,Gögn!$B$2:$B$11876,V$8),SUMIFS(Gögn!$I$2:$I$11876,Gögn!$F$2:$F$11876,$A45,Gögn!$B$2:$B$11876,V$8,Gögn!$E$2:$E$11876,V$9))/1000</f>
        <v>0</v>
      </c>
      <c r="W45" s="24">
        <f>IF(W$9="samtals",SUMIFS(Gögn!$I$2:$I$11876,Gögn!$F$2:$F$11876,$A45,Gögn!$B$2:$B$11876,W$8),SUMIFS(Gögn!$I$2:$I$11876,Gögn!$F$2:$F$11876,$A45,Gögn!$B$2:$B$11876,W$8,Gögn!$E$2:$E$11876,W$9))/1000</f>
        <v>0</v>
      </c>
      <c r="X45" s="24">
        <f>IF(X$9="samtals",SUMIFS(Gögn!$I$2:$I$11876,Gögn!$F$2:$F$11876,$A45,Gögn!$B$2:$B$11876,X$8),SUMIFS(Gögn!$I$2:$I$11876,Gögn!$F$2:$F$11876,$A45,Gögn!$B$2:$B$11876,X$8,Gögn!$E$2:$E$11876,X$9))/1000</f>
        <v>0</v>
      </c>
      <c r="Y45" s="24">
        <f>IF(Y$9="samtals",SUMIFS(Gögn!$I$2:$I$11876,Gögn!$F$2:$F$11876,$A45,Gögn!$B$2:$B$11876,Y$8),SUMIFS(Gögn!$I$2:$I$11876,Gögn!$F$2:$F$11876,$A45,Gögn!$B$2:$B$11876,Y$8,Gögn!$E$2:$E$11876,Y$9))/1000</f>
        <v>0</v>
      </c>
      <c r="Z45" s="24">
        <f>IF(Z$9="samtals",SUMIFS(Gögn!$I$2:$I$11876,Gögn!$F$2:$F$11876,$A45,Gögn!$B$2:$B$11876,Z$8),SUMIFS(Gögn!$I$2:$I$11876,Gögn!$F$2:$F$11876,$A45,Gögn!$B$2:$B$11876,Z$8,Gögn!$E$2:$E$11876,Z$9))/1000</f>
        <v>0</v>
      </c>
      <c r="AA45" s="24">
        <f>IF(AA$9="samtals",SUMIFS(Gögn!$I$2:$I$11876,Gögn!$F$2:$F$11876,$A45,Gögn!$B$2:$B$11876,AA$8),SUMIFS(Gögn!$I$2:$I$11876,Gögn!$F$2:$F$11876,$A45,Gögn!$B$2:$B$11876,AA$8,Gögn!$E$2:$E$11876,AA$9))/1000</f>
        <v>0</v>
      </c>
      <c r="AB45" s="24">
        <f>IF(AB$9="samtals",SUMIFS(Gögn!$I$2:$I$11876,Gögn!$F$2:$F$11876,$A45,Gögn!$B$2:$B$11876,AB$8),SUMIFS(Gögn!$I$2:$I$11876,Gögn!$F$2:$F$11876,$A45,Gögn!$B$2:$B$11876,AB$8,Gögn!$E$2:$E$11876,AB$9))/1000</f>
        <v>0</v>
      </c>
      <c r="AC45" s="24">
        <f>IF(AC$9="samtals",SUMIFS(Gögn!$I$2:$I$11876,Gögn!$F$2:$F$11876,$A45,Gögn!$B$2:$B$11876,AC$8),SUMIFS(Gögn!$I$2:$I$11876,Gögn!$F$2:$F$11876,$A45,Gögn!$B$2:$B$11876,AC$8,Gögn!$E$2:$E$11876,AC$9))/1000</f>
        <v>0</v>
      </c>
      <c r="AD45" s="24">
        <f>IF(AD$9="samtals",SUMIFS(Gögn!$I$2:$I$11876,Gögn!$F$2:$F$11876,$A45,Gögn!$B$2:$B$11876,AD$8),SUMIFS(Gögn!$I$2:$I$11876,Gögn!$F$2:$F$11876,$A45,Gögn!$B$2:$B$11876,AD$8,Gögn!$E$2:$E$11876,AD$9))/1000</f>
        <v>0</v>
      </c>
      <c r="AE45" s="24">
        <f>IF(AE$9="samtals",SUMIFS(Gögn!$I$2:$I$11876,Gögn!$F$2:$F$11876,$A45,Gögn!$B$2:$B$11876,AE$8),SUMIFS(Gögn!$I$2:$I$11876,Gögn!$F$2:$F$11876,$A45,Gögn!$B$2:$B$11876,AE$8,Gögn!$E$2:$E$11876,AE$9))/1000</f>
        <v>0</v>
      </c>
      <c r="AF45" s="24">
        <f>IF(AF$9="samtals",SUMIFS(Gögn!$I$2:$I$11876,Gögn!$F$2:$F$11876,$A45,Gögn!$B$2:$B$11876,AF$8),SUMIFS(Gögn!$I$2:$I$11876,Gögn!$F$2:$F$11876,$A45,Gögn!$B$2:$B$11876,AF$8,Gögn!$E$2:$E$11876,AF$9))/1000</f>
        <v>0</v>
      </c>
      <c r="AG45" s="24">
        <f>IF(AG$9="samtals",SUMIFS(Gögn!$I$2:$I$11876,Gögn!$F$2:$F$11876,$A45,Gögn!$B$2:$B$11876,AG$8),SUMIFS(Gögn!$I$2:$I$11876,Gögn!$F$2:$F$11876,$A45,Gögn!$B$2:$B$11876,AG$8,Gögn!$E$2:$E$11876,AG$9))/1000</f>
        <v>0</v>
      </c>
      <c r="AH45" s="24">
        <f>IF(AH$9="samtals",SUMIFS(Gögn!$I$2:$I$11876,Gögn!$F$2:$F$11876,$A45,Gögn!$B$2:$B$11876,AH$8),SUMIFS(Gögn!$I$2:$I$11876,Gögn!$F$2:$F$11876,$A45,Gögn!$B$2:$B$11876,AH$8,Gögn!$E$2:$E$11876,AH$9))/1000</f>
        <v>0</v>
      </c>
      <c r="AI45" s="24">
        <f>IF(AI$9="samtals",SUMIFS(Gögn!$I$2:$I$11876,Gögn!$F$2:$F$11876,$A45,Gögn!$B$2:$B$11876,AI$8),SUMIFS(Gögn!$I$2:$I$11876,Gögn!$F$2:$F$11876,$A45,Gögn!$B$2:$B$11876,AI$8,Gögn!$E$2:$E$11876,AI$9))/1000</f>
        <v>0</v>
      </c>
      <c r="AJ45" s="24">
        <f>IF(AJ$9="samtals",SUMIFS(Gögn!$I$2:$I$11876,Gögn!$F$2:$F$11876,$A45,Gögn!$B$2:$B$11876,AJ$8),SUMIFS(Gögn!$I$2:$I$11876,Gögn!$F$2:$F$11876,$A45,Gögn!$B$2:$B$11876,AJ$8,Gögn!$E$2:$E$11876,AJ$9))/1000</f>
        <v>0</v>
      </c>
      <c r="AK45" s="24">
        <f>IF(AK$9="samtals",SUMIFS(Gögn!$I$2:$I$11876,Gögn!$F$2:$F$11876,$A45,Gögn!$B$2:$B$11876,AK$8),SUMIFS(Gögn!$I$2:$I$11876,Gögn!$F$2:$F$11876,$A45,Gögn!$B$2:$B$11876,AK$8,Gögn!$E$2:$E$11876,AK$9))/1000</f>
        <v>0</v>
      </c>
      <c r="AL45" s="24">
        <f>IF(AL$9="samtals",SUMIFS(Gögn!$I$2:$I$11876,Gögn!$F$2:$F$11876,$A45,Gögn!$B$2:$B$11876,AL$8),SUMIFS(Gögn!$I$2:$I$11876,Gögn!$F$2:$F$11876,$A45,Gögn!$B$2:$B$11876,AL$8,Gögn!$E$2:$E$11876,AL$9))/1000</f>
        <v>0</v>
      </c>
      <c r="AM45" s="24">
        <f>IF(AM$9="samtals",SUMIFS(Gögn!$I$2:$I$11876,Gögn!$F$2:$F$11876,$A45,Gögn!$B$2:$B$11876,AM$8),SUMIFS(Gögn!$I$2:$I$11876,Gögn!$F$2:$F$11876,$A45,Gögn!$B$2:$B$11876,AM$8,Gögn!$E$2:$E$11876,AM$9))/1000</f>
        <v>0</v>
      </c>
      <c r="AN45" s="24">
        <f>IF(AN$9="samtals",SUMIFS(Gögn!$I$2:$I$11876,Gögn!$F$2:$F$11876,$A45,Gögn!$B$2:$B$11876,AN$8),SUMIFS(Gögn!$I$2:$I$11876,Gögn!$F$2:$F$11876,$A45,Gögn!$B$2:$B$11876,AN$8,Gögn!$E$2:$E$11876,AN$9))/1000</f>
        <v>0</v>
      </c>
      <c r="AO45" s="24">
        <f>IF(AO$9="samtals",SUMIFS(Gögn!$I$2:$I$11876,Gögn!$F$2:$F$11876,$A45,Gögn!$B$2:$B$11876,AO$8),SUMIFS(Gögn!$I$2:$I$11876,Gögn!$F$2:$F$11876,$A45,Gögn!$B$2:$B$11876,AO$8,Gögn!$E$2:$E$11876,AO$9))/1000</f>
        <v>0</v>
      </c>
      <c r="AP45" s="24">
        <f>IF(AP$9="samtals",SUMIFS(Gögn!$I$2:$I$11876,Gögn!$F$2:$F$11876,$A45,Gögn!$B$2:$B$11876,AP$8),SUMIFS(Gögn!$I$2:$I$11876,Gögn!$F$2:$F$11876,$A45,Gögn!$B$2:$B$11876,AP$8,Gögn!$E$2:$E$11876,AP$9))/1000</f>
        <v>0</v>
      </c>
      <c r="AQ45" s="24">
        <f>IF(AQ$9="samtals",SUMIFS(Gögn!$I$2:$I$11876,Gögn!$F$2:$F$11876,$A45,Gögn!$B$2:$B$11876,AQ$8),SUMIFS(Gögn!$I$2:$I$11876,Gögn!$F$2:$F$11876,$A45,Gögn!$B$2:$B$11876,AQ$8,Gögn!$E$2:$E$11876,AQ$9))/1000</f>
        <v>0</v>
      </c>
      <c r="AR45" s="24">
        <f>IF(AR$9="samtals",SUMIFS(Gögn!$I$2:$I$11876,Gögn!$F$2:$F$11876,$A45,Gögn!$B$2:$B$11876,AR$8),SUMIFS(Gögn!$I$2:$I$11876,Gögn!$F$2:$F$11876,$A45,Gögn!$B$2:$B$11876,AR$8,Gögn!$E$2:$E$11876,AR$9))/1000</f>
        <v>0</v>
      </c>
      <c r="AS45" s="24">
        <f>IF(AS$9="samtals",SUMIFS(Gögn!$I$2:$I$11876,Gögn!$F$2:$F$11876,$A45,Gögn!$B$2:$B$11876,AS$8),SUMIFS(Gögn!$I$2:$I$11876,Gögn!$F$2:$F$11876,$A45,Gögn!$B$2:$B$11876,AS$8,Gögn!$E$2:$E$11876,AS$9))/1000</f>
        <v>0</v>
      </c>
      <c r="AT45" s="24">
        <f>IF(AT$9="samtals",SUMIFS(Gögn!$I$2:$I$11876,Gögn!$F$2:$F$11876,$A45,Gögn!$B$2:$B$11876,AT$8),SUMIFS(Gögn!$I$2:$I$11876,Gögn!$F$2:$F$11876,$A45,Gögn!$B$2:$B$11876,AT$8,Gögn!$E$2:$E$11876,AT$9))/1000</f>
        <v>0</v>
      </c>
      <c r="AU45" s="24">
        <f>IF(AU$9="samtals",SUMIFS(Gögn!$I$2:$I$11876,Gögn!$F$2:$F$11876,$A45,Gögn!$B$2:$B$11876,AU$8),SUMIFS(Gögn!$I$2:$I$11876,Gögn!$F$2:$F$11876,$A45,Gögn!$B$2:$B$11876,AU$8,Gögn!$E$2:$E$11876,AU$9))/1000</f>
        <v>0</v>
      </c>
      <c r="AV45" s="24">
        <f>IF(AV$9="samtals",SUMIFS(Gögn!$I$2:$I$11876,Gögn!$F$2:$F$11876,$A45,Gögn!$B$2:$B$11876,AV$8),SUMIFS(Gögn!$I$2:$I$11876,Gögn!$F$2:$F$11876,$A45,Gögn!$B$2:$B$11876,AV$8,Gögn!$E$2:$E$11876,AV$9))/1000</f>
        <v>0</v>
      </c>
      <c r="AW45" s="24">
        <f>IF(AW$9="samtals",SUMIFS(Gögn!$I$2:$I$11876,Gögn!$F$2:$F$11876,$A45,Gögn!$B$2:$B$11876,AW$8),SUMIFS(Gögn!$I$2:$I$11876,Gögn!$F$2:$F$11876,$A45,Gögn!$B$2:$B$11876,AW$8,Gögn!$E$2:$E$11876,AW$9))/1000</f>
        <v>0</v>
      </c>
      <c r="AX45" s="24">
        <f>IF(AX$9="samtals",SUMIFS(Gögn!$I$2:$I$11876,Gögn!$F$2:$F$11876,$A45,Gögn!$B$2:$B$11876,AX$8),SUMIFS(Gögn!$I$2:$I$11876,Gögn!$F$2:$F$11876,$A45,Gögn!$B$2:$B$11876,AX$8,Gögn!$E$2:$E$11876,AX$9))/1000</f>
        <v>0</v>
      </c>
      <c r="AY45" s="24">
        <f>IF(AY$9="samtals",SUMIFS(Gögn!$I$2:$I$11876,Gögn!$F$2:$F$11876,$A45,Gögn!$B$2:$B$11876,AY$8),SUMIFS(Gögn!$I$2:$I$11876,Gögn!$F$2:$F$11876,$A45,Gögn!$B$2:$B$11876,AY$8,Gögn!$E$2:$E$11876,AY$9))/1000</f>
        <v>0</v>
      </c>
      <c r="AZ45" s="24">
        <f>IF(AZ$9="samtals",SUMIFS(Gögn!$I$2:$I$11876,Gögn!$F$2:$F$11876,$A45,Gögn!$B$2:$B$11876,AZ$8),SUMIFS(Gögn!$I$2:$I$11876,Gögn!$F$2:$F$11876,$A45,Gögn!$B$2:$B$11876,AZ$8,Gögn!$E$2:$E$11876,AZ$9))/1000</f>
        <v>0</v>
      </c>
      <c r="BA45" s="24">
        <f>IF(BA$9="samtals",SUMIFS(Gögn!$I$2:$I$11876,Gögn!$F$2:$F$11876,$A45,Gögn!$B$2:$B$11876,BA$8),SUMIFS(Gögn!$I$2:$I$11876,Gögn!$F$2:$F$11876,$A45,Gögn!$B$2:$B$11876,BA$8,Gögn!$E$2:$E$11876,BA$9))/1000</f>
        <v>0</v>
      </c>
      <c r="BB45" s="24">
        <f>IF(BB$9="samtals",SUMIFS(Gögn!$I$2:$I$11876,Gögn!$F$2:$F$11876,$A45,Gögn!$B$2:$B$11876,BB$8),SUMIFS(Gögn!$I$2:$I$11876,Gögn!$F$2:$F$11876,$A45,Gögn!$B$2:$B$11876,BB$8,Gögn!$E$2:$E$11876,BB$9))/1000</f>
        <v>0</v>
      </c>
      <c r="BC45" s="24">
        <f>IF(BC$9="samtals",SUMIFS(Gögn!$I$2:$I$11876,Gögn!$F$2:$F$11876,$A45,Gögn!$B$2:$B$11876,BC$8),SUMIFS(Gögn!$I$2:$I$11876,Gögn!$F$2:$F$11876,$A45,Gögn!$B$2:$B$11876,BC$8,Gögn!$E$2:$E$11876,BC$9))/1000</f>
        <v>0</v>
      </c>
      <c r="BD45" s="24">
        <f>IF(BD$9="samtals",SUMIFS(Gögn!$I$2:$I$11876,Gögn!$F$2:$F$11876,$A45,Gögn!$B$2:$B$11876,BD$8),SUMIFS(Gögn!$I$2:$I$11876,Gögn!$F$2:$F$11876,$A45,Gögn!$B$2:$B$11876,BD$8,Gögn!$E$2:$E$11876,BD$9))/1000</f>
        <v>0</v>
      </c>
      <c r="BE45" s="24">
        <f>IF(BE$9="samtals",SUMIFS(Gögn!$I$2:$I$11876,Gögn!$F$2:$F$11876,$A45,Gögn!$B$2:$B$11876,BE$8),SUMIFS(Gögn!$I$2:$I$11876,Gögn!$F$2:$F$11876,$A45,Gögn!$B$2:$B$11876,BE$8,Gögn!$E$2:$E$11876,BE$9))/1000</f>
        <v>0</v>
      </c>
      <c r="BF45" s="24">
        <f>IF(BF$9="samtals",SUMIFS(Gögn!$I$2:$I$11876,Gögn!$F$2:$F$11876,$A45,Gögn!$B$2:$B$11876,BF$8),SUMIFS(Gögn!$I$2:$I$11876,Gögn!$F$2:$F$11876,$A45,Gögn!$B$2:$B$11876,BF$8,Gögn!$E$2:$E$11876,BF$9))/1000</f>
        <v>0</v>
      </c>
      <c r="BG45" s="24">
        <f>IF(BG$9="samtals",SUMIFS(Gögn!$I$2:$I$11876,Gögn!$F$2:$F$11876,$A45,Gögn!$B$2:$B$11876,BG$8),SUMIFS(Gögn!$I$2:$I$11876,Gögn!$F$2:$F$11876,$A45,Gögn!$B$2:$B$11876,BG$8,Gögn!$E$2:$E$11876,BG$9))/1000</f>
        <v>0</v>
      </c>
    </row>
    <row r="46" spans="1:59" ht="15">
      <c r="A46" s="5" t="s">
        <v>465</v>
      </c>
      <c r="B46" s="5"/>
      <c r="C46" s="25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</row>
    <row r="47" spans="1:59" ht="15.75">
      <c r="A47" s="5" t="s">
        <v>194</v>
      </c>
      <c r="B47" s="5"/>
      <c r="C47" s="27" t="s">
        <v>284</v>
      </c>
      <c r="D47" s="24">
        <f t="shared" si="12"/>
        <v>8502.5040000000008</v>
      </c>
      <c r="E47" s="24">
        <f>IF(E$9="samtals",SUMIFS(Gögn!$I$2:$I$11876,Gögn!$F$2:$F$11876,$A47,Gögn!$B$2:$B$11876,E$8),SUMIFS(Gögn!$I$2:$I$11876,Gögn!$F$2:$F$11876,$A47,Gögn!$B$2:$B$11876,E$8,Gögn!$E$2:$E$11876,E$9))/1000</f>
        <v>0</v>
      </c>
      <c r="F47" s="24">
        <f>IF(F$9="samtals",SUMIFS(Gögn!$I$2:$I$11876,Gögn!$F$2:$F$11876,$A47,Gögn!$B$2:$B$11876,F$8),SUMIFS(Gögn!$I$2:$I$11876,Gögn!$F$2:$F$11876,$A47,Gögn!$B$2:$B$11876,F$8,Gögn!$E$2:$E$11876,F$9))/1000</f>
        <v>0</v>
      </c>
      <c r="G47" s="24">
        <f>IF(G$9="samtals",SUMIFS(Gögn!$I$2:$I$11876,Gögn!$F$2:$F$11876,$A47,Gögn!$B$2:$B$11876,G$8),SUMIFS(Gögn!$I$2:$I$11876,Gögn!$F$2:$F$11876,$A47,Gögn!$B$2:$B$11876,G$8,Gögn!$E$2:$E$11876,G$9))/1000</f>
        <v>0</v>
      </c>
      <c r="H47" s="24">
        <f>IF(H$9="samtals",SUMIFS(Gögn!$I$2:$I$11876,Gögn!$F$2:$F$11876,$A47,Gögn!$B$2:$B$11876,H$8),SUMIFS(Gögn!$I$2:$I$11876,Gögn!$F$2:$F$11876,$A47,Gögn!$B$2:$B$11876,H$8,Gögn!$E$2:$E$11876,H$9))/1000</f>
        <v>0</v>
      </c>
      <c r="I47" s="24">
        <f>IF(I$9="samtals",SUMIFS(Gögn!$I$2:$I$11876,Gögn!$F$2:$F$11876,$A47,Gögn!$B$2:$B$11876,I$8),SUMIFS(Gögn!$I$2:$I$11876,Gögn!$F$2:$F$11876,$A47,Gögn!$B$2:$B$11876,I$8,Gögn!$E$2:$E$11876,I$9))/1000</f>
        <v>0</v>
      </c>
      <c r="J47" s="24">
        <f>IF(J$9="samtals",SUMIFS(Gögn!$I$2:$I$11876,Gögn!$F$2:$F$11876,$A47,Gögn!$B$2:$B$11876,J$8),SUMIFS(Gögn!$I$2:$I$11876,Gögn!$F$2:$F$11876,$A47,Gögn!$B$2:$B$11876,J$8,Gögn!$E$2:$E$11876,J$9))/1000</f>
        <v>0</v>
      </c>
      <c r="K47" s="24">
        <f>IF(K$9="samtals",SUMIFS(Gögn!$I$2:$I$11876,Gögn!$F$2:$F$11876,$A47,Gögn!$B$2:$B$11876,K$8),SUMIFS(Gögn!$I$2:$I$11876,Gögn!$F$2:$F$11876,$A47,Gögn!$B$2:$B$11876,K$8,Gögn!$E$2:$E$11876,K$9))/1000</f>
        <v>0</v>
      </c>
      <c r="L47" s="24">
        <f>IF(L$9="samtals",SUMIFS(Gögn!$I$2:$I$11876,Gögn!$F$2:$F$11876,$A47,Gögn!$B$2:$B$11876,L$8),SUMIFS(Gögn!$I$2:$I$11876,Gögn!$F$2:$F$11876,$A47,Gögn!$B$2:$B$11876,L$8,Gögn!$E$2:$E$11876,L$9))/1000</f>
        <v>0</v>
      </c>
      <c r="M47" s="24">
        <f>IF(M$9="samtals",SUMIFS(Gögn!$I$2:$I$11876,Gögn!$F$2:$F$11876,$A47,Gögn!$B$2:$B$11876,M$8),SUMIFS(Gögn!$I$2:$I$11876,Gögn!$F$2:$F$11876,$A47,Gögn!$B$2:$B$11876,M$8,Gögn!$E$2:$E$11876,M$9))/1000</f>
        <v>0</v>
      </c>
      <c r="N47" s="24">
        <f>IF(N$9="samtals",SUMIFS(Gögn!$I$2:$I$11876,Gögn!$F$2:$F$11876,$A47,Gögn!$B$2:$B$11876,N$8),SUMIFS(Gögn!$I$2:$I$11876,Gögn!$F$2:$F$11876,$A47,Gögn!$B$2:$B$11876,N$8,Gögn!$E$2:$E$11876,N$9))/1000</f>
        <v>0</v>
      </c>
      <c r="O47" s="24">
        <f>IF(O$9="samtals",SUMIFS(Gögn!$I$2:$I$11876,Gögn!$F$2:$F$11876,$A47,Gögn!$B$2:$B$11876,O$8),SUMIFS(Gögn!$I$2:$I$11876,Gögn!$F$2:$F$11876,$A47,Gögn!$B$2:$B$11876,O$8,Gögn!$E$2:$E$11876,O$9))/1000</f>
        <v>0</v>
      </c>
      <c r="P47" s="24">
        <f>IF(P$9="samtals",SUMIFS(Gögn!$I$2:$I$11876,Gögn!$F$2:$F$11876,$A47,Gögn!$B$2:$B$11876,P$8),SUMIFS(Gögn!$I$2:$I$11876,Gögn!$F$2:$F$11876,$A47,Gögn!$B$2:$B$11876,P$8,Gögn!$E$2:$E$11876,P$9))/1000</f>
        <v>0</v>
      </c>
      <c r="Q47" s="24">
        <f>IF(Q$9="samtals",SUMIFS(Gögn!$I$2:$I$11876,Gögn!$F$2:$F$11876,$A47,Gögn!$B$2:$B$11876,Q$8),SUMIFS(Gögn!$I$2:$I$11876,Gögn!$F$2:$F$11876,$A47,Gögn!$B$2:$B$11876,Q$8,Gögn!$E$2:$E$11876,Q$9))/1000</f>
        <v>0</v>
      </c>
      <c r="R47" s="24">
        <f>IF(R$9="samtals",SUMIFS(Gögn!$I$2:$I$11876,Gögn!$F$2:$F$11876,$A47,Gögn!$B$2:$B$11876,R$8),SUMIFS(Gögn!$I$2:$I$11876,Gögn!$F$2:$F$11876,$A47,Gögn!$B$2:$B$11876,R$8,Gögn!$E$2:$E$11876,R$9))/1000</f>
        <v>0</v>
      </c>
      <c r="S47" s="24">
        <f>IF(S$9="samtals",SUMIFS(Gögn!$I$2:$I$11876,Gögn!$F$2:$F$11876,$A47,Gögn!$B$2:$B$11876,S$8),SUMIFS(Gögn!$I$2:$I$11876,Gögn!$F$2:$F$11876,$A47,Gögn!$B$2:$B$11876,S$8,Gögn!$E$2:$E$11876,S$9))/1000</f>
        <v>0</v>
      </c>
      <c r="T47" s="24">
        <f>IF(T$9="samtals",SUMIFS(Gögn!$I$2:$I$11876,Gögn!$F$2:$F$11876,$A47,Gögn!$B$2:$B$11876,T$8),SUMIFS(Gögn!$I$2:$I$11876,Gögn!$F$2:$F$11876,$A47,Gögn!$B$2:$B$11876,T$8,Gögn!$E$2:$E$11876,T$9))/1000</f>
        <v>0</v>
      </c>
      <c r="U47" s="24">
        <f>IF(U$9="samtals",SUMIFS(Gögn!$I$2:$I$11876,Gögn!$F$2:$F$11876,$A47,Gögn!$B$2:$B$11876,U$8),SUMIFS(Gögn!$I$2:$I$11876,Gögn!$F$2:$F$11876,$A47,Gögn!$B$2:$B$11876,U$8,Gögn!$E$2:$E$11876,U$9))/1000</f>
        <v>-1498.4960000000001</v>
      </c>
      <c r="V47" s="24">
        <f>IF(V$9="samtals",SUMIFS(Gögn!$I$2:$I$11876,Gögn!$F$2:$F$11876,$A47,Gögn!$B$2:$B$11876,V$8),SUMIFS(Gögn!$I$2:$I$11876,Gögn!$F$2:$F$11876,$A47,Gögn!$B$2:$B$11876,V$8,Gögn!$E$2:$E$11876,V$9))/1000</f>
        <v>-1498.4960000000001</v>
      </c>
      <c r="W47" s="24">
        <f>IF(W$9="samtals",SUMIFS(Gögn!$I$2:$I$11876,Gögn!$F$2:$F$11876,$A47,Gögn!$B$2:$B$11876,W$8),SUMIFS(Gögn!$I$2:$I$11876,Gögn!$F$2:$F$11876,$A47,Gögn!$B$2:$B$11876,W$8,Gögn!$E$2:$E$11876,W$9))/1000</f>
        <v>0</v>
      </c>
      <c r="X47" s="24">
        <f>IF(X$9="samtals",SUMIFS(Gögn!$I$2:$I$11876,Gögn!$F$2:$F$11876,$A47,Gögn!$B$2:$B$11876,X$8),SUMIFS(Gögn!$I$2:$I$11876,Gögn!$F$2:$F$11876,$A47,Gögn!$B$2:$B$11876,X$8,Gögn!$E$2:$E$11876,X$9))/1000</f>
        <v>0</v>
      </c>
      <c r="Y47" s="24">
        <f>IF(Y$9="samtals",SUMIFS(Gögn!$I$2:$I$11876,Gögn!$F$2:$F$11876,$A47,Gögn!$B$2:$B$11876,Y$8),SUMIFS(Gögn!$I$2:$I$11876,Gögn!$F$2:$F$11876,$A47,Gögn!$B$2:$B$11876,Y$8,Gögn!$E$2:$E$11876,Y$9))/1000</f>
        <v>0</v>
      </c>
      <c r="Z47" s="24">
        <f>IF(Z$9="samtals",SUMIFS(Gögn!$I$2:$I$11876,Gögn!$F$2:$F$11876,$A47,Gögn!$B$2:$B$11876,Z$8),SUMIFS(Gögn!$I$2:$I$11876,Gögn!$F$2:$F$11876,$A47,Gögn!$B$2:$B$11876,Z$8,Gögn!$E$2:$E$11876,Z$9))/1000</f>
        <v>0</v>
      </c>
      <c r="AA47" s="24">
        <f>IF(AA$9="samtals",SUMIFS(Gögn!$I$2:$I$11876,Gögn!$F$2:$F$11876,$A47,Gögn!$B$2:$B$11876,AA$8),SUMIFS(Gögn!$I$2:$I$11876,Gögn!$F$2:$F$11876,$A47,Gögn!$B$2:$B$11876,AA$8,Gögn!$E$2:$E$11876,AA$9))/1000</f>
        <v>0</v>
      </c>
      <c r="AB47" s="24">
        <f>IF(AB$9="samtals",SUMIFS(Gögn!$I$2:$I$11876,Gögn!$F$2:$F$11876,$A47,Gögn!$B$2:$B$11876,AB$8),SUMIFS(Gögn!$I$2:$I$11876,Gögn!$F$2:$F$11876,$A47,Gögn!$B$2:$B$11876,AB$8,Gögn!$E$2:$E$11876,AB$9))/1000</f>
        <v>0</v>
      </c>
      <c r="AC47" s="24">
        <f>IF(AC$9="samtals",SUMIFS(Gögn!$I$2:$I$11876,Gögn!$F$2:$F$11876,$A47,Gögn!$B$2:$B$11876,AC$8),SUMIFS(Gögn!$I$2:$I$11876,Gögn!$F$2:$F$11876,$A47,Gögn!$B$2:$B$11876,AC$8,Gögn!$E$2:$E$11876,AC$9))/1000</f>
        <v>10001</v>
      </c>
      <c r="AD47" s="24">
        <f>IF(AD$9="samtals",SUMIFS(Gögn!$I$2:$I$11876,Gögn!$F$2:$F$11876,$A47,Gögn!$B$2:$B$11876,AD$8),SUMIFS(Gögn!$I$2:$I$11876,Gögn!$F$2:$F$11876,$A47,Gögn!$B$2:$B$11876,AD$8,Gögn!$E$2:$E$11876,AD$9))/1000</f>
        <v>10001</v>
      </c>
      <c r="AE47" s="24">
        <f>IF(AE$9="samtals",SUMIFS(Gögn!$I$2:$I$11876,Gögn!$F$2:$F$11876,$A47,Gögn!$B$2:$B$11876,AE$8),SUMIFS(Gögn!$I$2:$I$11876,Gögn!$F$2:$F$11876,$A47,Gögn!$B$2:$B$11876,AE$8,Gögn!$E$2:$E$11876,AE$9))/1000</f>
        <v>0</v>
      </c>
      <c r="AF47" s="24">
        <f>IF(AF$9="samtals",SUMIFS(Gögn!$I$2:$I$11876,Gögn!$F$2:$F$11876,$A47,Gögn!$B$2:$B$11876,AF$8),SUMIFS(Gögn!$I$2:$I$11876,Gögn!$F$2:$F$11876,$A47,Gögn!$B$2:$B$11876,AF$8,Gögn!$E$2:$E$11876,AF$9))/1000</f>
        <v>0</v>
      </c>
      <c r="AG47" s="24">
        <f>IF(AG$9="samtals",SUMIFS(Gögn!$I$2:$I$11876,Gögn!$F$2:$F$11876,$A47,Gögn!$B$2:$B$11876,AG$8),SUMIFS(Gögn!$I$2:$I$11876,Gögn!$F$2:$F$11876,$A47,Gögn!$B$2:$B$11876,AG$8,Gögn!$E$2:$E$11876,AG$9))/1000</f>
        <v>0</v>
      </c>
      <c r="AH47" s="24">
        <f>IF(AH$9="samtals",SUMIFS(Gögn!$I$2:$I$11876,Gögn!$F$2:$F$11876,$A47,Gögn!$B$2:$B$11876,AH$8),SUMIFS(Gögn!$I$2:$I$11876,Gögn!$F$2:$F$11876,$A47,Gögn!$B$2:$B$11876,AH$8,Gögn!$E$2:$E$11876,AH$9))/1000</f>
        <v>0</v>
      </c>
      <c r="AI47" s="24">
        <f>IF(AI$9="samtals",SUMIFS(Gögn!$I$2:$I$11876,Gögn!$F$2:$F$11876,$A47,Gögn!$B$2:$B$11876,AI$8),SUMIFS(Gögn!$I$2:$I$11876,Gögn!$F$2:$F$11876,$A47,Gögn!$B$2:$B$11876,AI$8,Gögn!$E$2:$E$11876,AI$9))/1000</f>
        <v>0</v>
      </c>
      <c r="AJ47" s="24">
        <f>IF(AJ$9="samtals",SUMIFS(Gögn!$I$2:$I$11876,Gögn!$F$2:$F$11876,$A47,Gögn!$B$2:$B$11876,AJ$8),SUMIFS(Gögn!$I$2:$I$11876,Gögn!$F$2:$F$11876,$A47,Gögn!$B$2:$B$11876,AJ$8,Gögn!$E$2:$E$11876,AJ$9))/1000</f>
        <v>0</v>
      </c>
      <c r="AK47" s="24">
        <f>IF(AK$9="samtals",SUMIFS(Gögn!$I$2:$I$11876,Gögn!$F$2:$F$11876,$A47,Gögn!$B$2:$B$11876,AK$8),SUMIFS(Gögn!$I$2:$I$11876,Gögn!$F$2:$F$11876,$A47,Gögn!$B$2:$B$11876,AK$8,Gögn!$E$2:$E$11876,AK$9))/1000</f>
        <v>0</v>
      </c>
      <c r="AL47" s="24">
        <f>IF(AL$9="samtals",SUMIFS(Gögn!$I$2:$I$11876,Gögn!$F$2:$F$11876,$A47,Gögn!$B$2:$B$11876,AL$8),SUMIFS(Gögn!$I$2:$I$11876,Gögn!$F$2:$F$11876,$A47,Gögn!$B$2:$B$11876,AL$8,Gögn!$E$2:$E$11876,AL$9))/1000</f>
        <v>0</v>
      </c>
      <c r="AM47" s="24">
        <f>IF(AM$9="samtals",SUMIFS(Gögn!$I$2:$I$11876,Gögn!$F$2:$F$11876,$A47,Gögn!$B$2:$B$11876,AM$8),SUMIFS(Gögn!$I$2:$I$11876,Gögn!$F$2:$F$11876,$A47,Gögn!$B$2:$B$11876,AM$8,Gögn!$E$2:$E$11876,AM$9))/1000</f>
        <v>0</v>
      </c>
      <c r="AN47" s="24">
        <f>IF(AN$9="samtals",SUMIFS(Gögn!$I$2:$I$11876,Gögn!$F$2:$F$11876,$A47,Gögn!$B$2:$B$11876,AN$8),SUMIFS(Gögn!$I$2:$I$11876,Gögn!$F$2:$F$11876,$A47,Gögn!$B$2:$B$11876,AN$8,Gögn!$E$2:$E$11876,AN$9))/1000</f>
        <v>0</v>
      </c>
      <c r="AO47" s="24">
        <f>IF(AO$9="samtals",SUMIFS(Gögn!$I$2:$I$11876,Gögn!$F$2:$F$11876,$A47,Gögn!$B$2:$B$11876,AO$8),SUMIFS(Gögn!$I$2:$I$11876,Gögn!$F$2:$F$11876,$A47,Gögn!$B$2:$B$11876,AO$8,Gögn!$E$2:$E$11876,AO$9))/1000</f>
        <v>0</v>
      </c>
      <c r="AP47" s="24">
        <f>IF(AP$9="samtals",SUMIFS(Gögn!$I$2:$I$11876,Gögn!$F$2:$F$11876,$A47,Gögn!$B$2:$B$11876,AP$8),SUMIFS(Gögn!$I$2:$I$11876,Gögn!$F$2:$F$11876,$A47,Gögn!$B$2:$B$11876,AP$8,Gögn!$E$2:$E$11876,AP$9))/1000</f>
        <v>0</v>
      </c>
      <c r="AQ47" s="24">
        <f>IF(AQ$9="samtals",SUMIFS(Gögn!$I$2:$I$11876,Gögn!$F$2:$F$11876,$A47,Gögn!$B$2:$B$11876,AQ$8),SUMIFS(Gögn!$I$2:$I$11876,Gögn!$F$2:$F$11876,$A47,Gögn!$B$2:$B$11876,AQ$8,Gögn!$E$2:$E$11876,AQ$9))/1000</f>
        <v>0</v>
      </c>
      <c r="AR47" s="24">
        <f>IF(AR$9="samtals",SUMIFS(Gögn!$I$2:$I$11876,Gögn!$F$2:$F$11876,$A47,Gögn!$B$2:$B$11876,AR$8),SUMIFS(Gögn!$I$2:$I$11876,Gögn!$F$2:$F$11876,$A47,Gögn!$B$2:$B$11876,AR$8,Gögn!$E$2:$E$11876,AR$9))/1000</f>
        <v>0</v>
      </c>
      <c r="AS47" s="24">
        <f>IF(AS$9="samtals",SUMIFS(Gögn!$I$2:$I$11876,Gögn!$F$2:$F$11876,$A47,Gögn!$B$2:$B$11876,AS$8),SUMIFS(Gögn!$I$2:$I$11876,Gögn!$F$2:$F$11876,$A47,Gögn!$B$2:$B$11876,AS$8,Gögn!$E$2:$E$11876,AS$9))/1000</f>
        <v>0</v>
      </c>
      <c r="AT47" s="24">
        <f>IF(AT$9="samtals",SUMIFS(Gögn!$I$2:$I$11876,Gögn!$F$2:$F$11876,$A47,Gögn!$B$2:$B$11876,AT$8),SUMIFS(Gögn!$I$2:$I$11876,Gögn!$F$2:$F$11876,$A47,Gögn!$B$2:$B$11876,AT$8,Gögn!$E$2:$E$11876,AT$9))/1000</f>
        <v>0</v>
      </c>
      <c r="AU47" s="24">
        <f>IF(AU$9="samtals",SUMIFS(Gögn!$I$2:$I$11876,Gögn!$F$2:$F$11876,$A47,Gögn!$B$2:$B$11876,AU$8),SUMIFS(Gögn!$I$2:$I$11876,Gögn!$F$2:$F$11876,$A47,Gögn!$B$2:$B$11876,AU$8,Gögn!$E$2:$E$11876,AU$9))/1000</f>
        <v>0</v>
      </c>
      <c r="AV47" s="24">
        <f>IF(AV$9="samtals",SUMIFS(Gögn!$I$2:$I$11876,Gögn!$F$2:$F$11876,$A47,Gögn!$B$2:$B$11876,AV$8),SUMIFS(Gögn!$I$2:$I$11876,Gögn!$F$2:$F$11876,$A47,Gögn!$B$2:$B$11876,AV$8,Gögn!$E$2:$E$11876,AV$9))/1000</f>
        <v>0</v>
      </c>
      <c r="AW47" s="24">
        <f>IF(AW$9="samtals",SUMIFS(Gögn!$I$2:$I$11876,Gögn!$F$2:$F$11876,$A47,Gögn!$B$2:$B$11876,AW$8),SUMIFS(Gögn!$I$2:$I$11876,Gögn!$F$2:$F$11876,$A47,Gögn!$B$2:$B$11876,AW$8,Gögn!$E$2:$E$11876,AW$9))/1000</f>
        <v>0</v>
      </c>
      <c r="AX47" s="24">
        <f>IF(AX$9="samtals",SUMIFS(Gögn!$I$2:$I$11876,Gögn!$F$2:$F$11876,$A47,Gögn!$B$2:$B$11876,AX$8),SUMIFS(Gögn!$I$2:$I$11876,Gögn!$F$2:$F$11876,$A47,Gögn!$B$2:$B$11876,AX$8,Gögn!$E$2:$E$11876,AX$9))/1000</f>
        <v>0</v>
      </c>
      <c r="AY47" s="24">
        <f>IF(AY$9="samtals",SUMIFS(Gögn!$I$2:$I$11876,Gögn!$F$2:$F$11876,$A47,Gögn!$B$2:$B$11876,AY$8),SUMIFS(Gögn!$I$2:$I$11876,Gögn!$F$2:$F$11876,$A47,Gögn!$B$2:$B$11876,AY$8,Gögn!$E$2:$E$11876,AY$9))/1000</f>
        <v>0</v>
      </c>
      <c r="AZ47" s="24">
        <f>IF(AZ$9="samtals",SUMIFS(Gögn!$I$2:$I$11876,Gögn!$F$2:$F$11876,$A47,Gögn!$B$2:$B$11876,AZ$8),SUMIFS(Gögn!$I$2:$I$11876,Gögn!$F$2:$F$11876,$A47,Gögn!$B$2:$B$11876,AZ$8,Gögn!$E$2:$E$11876,AZ$9))/1000</f>
        <v>0</v>
      </c>
      <c r="BA47" s="24">
        <f>IF(BA$9="samtals",SUMIFS(Gögn!$I$2:$I$11876,Gögn!$F$2:$F$11876,$A47,Gögn!$B$2:$B$11876,BA$8),SUMIFS(Gögn!$I$2:$I$11876,Gögn!$F$2:$F$11876,$A47,Gögn!$B$2:$B$11876,BA$8,Gögn!$E$2:$E$11876,BA$9))/1000</f>
        <v>0</v>
      </c>
      <c r="BB47" s="24">
        <f>IF(BB$9="samtals",SUMIFS(Gögn!$I$2:$I$11876,Gögn!$F$2:$F$11876,$A47,Gögn!$B$2:$B$11876,BB$8),SUMIFS(Gögn!$I$2:$I$11876,Gögn!$F$2:$F$11876,$A47,Gögn!$B$2:$B$11876,BB$8,Gögn!$E$2:$E$11876,BB$9))/1000</f>
        <v>0</v>
      </c>
      <c r="BC47" s="24">
        <f>IF(BC$9="samtals",SUMIFS(Gögn!$I$2:$I$11876,Gögn!$F$2:$F$11876,$A47,Gögn!$B$2:$B$11876,BC$8),SUMIFS(Gögn!$I$2:$I$11876,Gögn!$F$2:$F$11876,$A47,Gögn!$B$2:$B$11876,BC$8,Gögn!$E$2:$E$11876,BC$9))/1000</f>
        <v>0</v>
      </c>
      <c r="BD47" s="24">
        <f>IF(BD$9="samtals",SUMIFS(Gögn!$I$2:$I$11876,Gögn!$F$2:$F$11876,$A47,Gögn!$B$2:$B$11876,BD$8),SUMIFS(Gögn!$I$2:$I$11876,Gögn!$F$2:$F$11876,$A47,Gögn!$B$2:$B$11876,BD$8,Gögn!$E$2:$E$11876,BD$9))/1000</f>
        <v>0</v>
      </c>
      <c r="BE47" s="24">
        <f>IF(BE$9="samtals",SUMIFS(Gögn!$I$2:$I$11876,Gögn!$F$2:$F$11876,$A47,Gögn!$B$2:$B$11876,BE$8),SUMIFS(Gögn!$I$2:$I$11876,Gögn!$F$2:$F$11876,$A47,Gögn!$B$2:$B$11876,BE$8,Gögn!$E$2:$E$11876,BE$9))/1000</f>
        <v>0</v>
      </c>
      <c r="BF47" s="24">
        <f>IF(BF$9="samtals",SUMIFS(Gögn!$I$2:$I$11876,Gögn!$F$2:$F$11876,$A47,Gögn!$B$2:$B$11876,BF$8),SUMIFS(Gögn!$I$2:$I$11876,Gögn!$F$2:$F$11876,$A47,Gögn!$B$2:$B$11876,BF$8,Gögn!$E$2:$E$11876,BF$9))/1000</f>
        <v>0</v>
      </c>
      <c r="BG47" s="24">
        <f>IF(BG$9="samtals",SUMIFS(Gögn!$I$2:$I$11876,Gögn!$F$2:$F$11876,$A47,Gögn!$B$2:$B$11876,BG$8),SUMIFS(Gögn!$I$2:$I$11876,Gögn!$F$2:$F$11876,$A47,Gögn!$B$2:$B$11876,BG$8,Gögn!$E$2:$E$11876,BG$9))/1000</f>
        <v>0</v>
      </c>
    </row>
    <row r="48" spans="1:59" ht="15">
      <c r="A48" s="5" t="s">
        <v>465</v>
      </c>
      <c r="B48" s="5"/>
      <c r="C48" s="25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</row>
    <row r="49" spans="1:59" ht="15.75">
      <c r="A49" s="5" t="s">
        <v>465</v>
      </c>
      <c r="B49" s="5"/>
      <c r="C49" s="27" t="s">
        <v>196</v>
      </c>
      <c r="D49" s="24">
        <f t="shared" si="12"/>
        <v>1015913097.072</v>
      </c>
      <c r="E49" s="24">
        <f t="shared" ref="E49" si="14">+E15-E24+E39-E43+E45-E47</f>
        <v>57454019.439999998</v>
      </c>
      <c r="F49" s="24">
        <f t="shared" ref="F49:BG49" si="15">+F15-F24+F39-F43+F45-F47</f>
        <v>27556027.769000001</v>
      </c>
      <c r="G49" s="24">
        <f t="shared" si="15"/>
        <v>29897991.670999996</v>
      </c>
      <c r="H49" s="24">
        <f t="shared" si="15"/>
        <v>80156534.615999997</v>
      </c>
      <c r="I49" s="24">
        <f t="shared" si="15"/>
        <v>77665531.12000002</v>
      </c>
      <c r="J49" s="24">
        <f t="shared" si="15"/>
        <v>2491003.4960000003</v>
      </c>
      <c r="K49" s="24">
        <f t="shared" si="15"/>
        <v>54134500.425999992</v>
      </c>
      <c r="L49" s="24">
        <f t="shared" si="15"/>
        <v>54134500.425999992</v>
      </c>
      <c r="M49" s="24">
        <f t="shared" si="15"/>
        <v>8673658</v>
      </c>
      <c r="N49" s="24">
        <f t="shared" si="15"/>
        <v>8673658</v>
      </c>
      <c r="O49" s="24">
        <f t="shared" si="15"/>
        <v>40933907.858999997</v>
      </c>
      <c r="P49" s="24">
        <f t="shared" si="15"/>
        <v>40666602.841999993</v>
      </c>
      <c r="Q49" s="24">
        <f t="shared" si="15"/>
        <v>267305.01699999999</v>
      </c>
      <c r="R49" s="24">
        <f t="shared" si="15"/>
        <v>67760231</v>
      </c>
      <c r="S49" s="24">
        <f t="shared" si="15"/>
        <v>22054060</v>
      </c>
      <c r="T49" s="24">
        <f t="shared" si="15"/>
        <v>45706171</v>
      </c>
      <c r="U49" s="24">
        <f t="shared" si="15"/>
        <v>151957725.96400005</v>
      </c>
      <c r="V49" s="24">
        <f t="shared" si="15"/>
        <v>150847732.77799997</v>
      </c>
      <c r="W49" s="24">
        <f t="shared" si="15"/>
        <v>1109993.186</v>
      </c>
      <c r="X49" s="24">
        <f t="shared" si="15"/>
        <v>22336109.572999999</v>
      </c>
      <c r="Y49" s="24">
        <f t="shared" si="15"/>
        <v>5901934.8640000001</v>
      </c>
      <c r="Z49" s="24">
        <f t="shared" si="15"/>
        <v>16434174.708999997</v>
      </c>
      <c r="AA49" s="24">
        <f t="shared" si="15"/>
        <v>4730382.0609999998</v>
      </c>
      <c r="AB49" s="24">
        <f t="shared" si="15"/>
        <v>4730382.0609999998</v>
      </c>
      <c r="AC49" s="24">
        <f t="shared" si="15"/>
        <v>10566543</v>
      </c>
      <c r="AD49" s="24">
        <f t="shared" si="15"/>
        <v>10566543</v>
      </c>
      <c r="AE49" s="24">
        <f t="shared" si="15"/>
        <v>2681241</v>
      </c>
      <c r="AF49" s="24">
        <f t="shared" si="15"/>
        <v>2681241</v>
      </c>
      <c r="AG49" s="24">
        <f t="shared" si="15"/>
        <v>1079392.466</v>
      </c>
      <c r="AH49" s="24">
        <f t="shared" si="15"/>
        <v>1079392.466</v>
      </c>
      <c r="AI49" s="24">
        <f t="shared" si="15"/>
        <v>1885960</v>
      </c>
      <c r="AJ49" s="24">
        <f t="shared" si="15"/>
        <v>1885960</v>
      </c>
      <c r="AK49" s="24">
        <f t="shared" si="15"/>
        <v>5367290.7150000008</v>
      </c>
      <c r="AL49" s="24">
        <f t="shared" si="15"/>
        <v>5367290.7150000008</v>
      </c>
      <c r="AM49" s="24">
        <f t="shared" si="15"/>
        <v>178927273.46300003</v>
      </c>
      <c r="AN49" s="24">
        <f t="shared" si="15"/>
        <v>175975577.40899998</v>
      </c>
      <c r="AO49" s="24">
        <f t="shared" si="15"/>
        <v>2951696.054</v>
      </c>
      <c r="AP49" s="24">
        <f t="shared" si="15"/>
        <v>1140356.584</v>
      </c>
      <c r="AQ49" s="24">
        <f t="shared" si="15"/>
        <v>320749.45699999999</v>
      </c>
      <c r="AR49" s="24">
        <f t="shared" si="15"/>
        <v>819607.12700000009</v>
      </c>
      <c r="AS49" s="24">
        <f t="shared" si="15"/>
        <v>187902453.66</v>
      </c>
      <c r="AT49" s="24">
        <f t="shared" si="15"/>
        <v>183052143.92499998</v>
      </c>
      <c r="AU49" s="24">
        <f t="shared" si="15"/>
        <v>4850309.7350000003</v>
      </c>
      <c r="AV49" s="24">
        <f t="shared" si="15"/>
        <v>15766705.276000001</v>
      </c>
      <c r="AW49" s="24">
        <f t="shared" si="15"/>
        <v>15636128.668999998</v>
      </c>
      <c r="AX49" s="24">
        <f t="shared" si="15"/>
        <v>130576.607</v>
      </c>
      <c r="AY49" s="24">
        <f t="shared" si="15"/>
        <v>26479235</v>
      </c>
      <c r="AZ49" s="24">
        <f t="shared" si="15"/>
        <v>20470935</v>
      </c>
      <c r="BA49" s="24">
        <f t="shared" si="15"/>
        <v>6008300</v>
      </c>
      <c r="BB49" s="24">
        <f t="shared" si="15"/>
        <v>34294158.158999994</v>
      </c>
      <c r="BC49" s="24">
        <f t="shared" si="15"/>
        <v>33881321.380999997</v>
      </c>
      <c r="BD49" s="24">
        <f t="shared" si="15"/>
        <v>412836.77800000005</v>
      </c>
      <c r="BE49" s="24">
        <f t="shared" si="15"/>
        <v>61685418.810000002</v>
      </c>
      <c r="BF49" s="24">
        <f t="shared" si="15"/>
        <v>60316517.502000004</v>
      </c>
      <c r="BG49" s="24">
        <f t="shared" si="15"/>
        <v>1368901.308</v>
      </c>
    </row>
    <row r="50" spans="1:59" ht="15">
      <c r="A50" s="5" t="s">
        <v>465</v>
      </c>
      <c r="B50" s="5"/>
      <c r="C50" s="25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</row>
    <row r="51" spans="1:59" ht="15.75">
      <c r="A51" s="5" t="s">
        <v>197</v>
      </c>
      <c r="B51" s="5"/>
      <c r="C51" s="27" t="s">
        <v>198</v>
      </c>
      <c r="D51" s="24">
        <f t="shared" si="12"/>
        <v>5722546229.677001</v>
      </c>
      <c r="E51" s="24">
        <f>IF(E$9="samtals",SUMIFS(Gögn!$I$2:$I$11876,Gögn!$F$2:$F$11876,$A51,Gögn!$B$2:$B$11876,E$8),SUMIFS(Gögn!$I$2:$I$11876,Gögn!$F$2:$F$11876,$A51,Gögn!$B$2:$B$11876,E$8,Gögn!$E$2:$E$11876,E$9))/1000</f>
        <v>309560381.199</v>
      </c>
      <c r="F51" s="24">
        <f>IF(F$9="samtals",SUMIFS(Gögn!$I$2:$I$11876,Gögn!$F$2:$F$11876,$A51,Gögn!$B$2:$B$11876,F$8),SUMIFS(Gögn!$I$2:$I$11876,Gögn!$F$2:$F$11876,$A51,Gögn!$B$2:$B$11876,F$8,Gögn!$E$2:$E$11876,F$9))/1000</f>
        <v>147228268.48500001</v>
      </c>
      <c r="G51" s="24">
        <f>IF(G$9="samtals",SUMIFS(Gögn!$I$2:$I$11876,Gögn!$F$2:$F$11876,$A51,Gögn!$B$2:$B$11876,G$8),SUMIFS(Gögn!$I$2:$I$11876,Gögn!$F$2:$F$11876,$A51,Gögn!$B$2:$B$11876,G$8,Gögn!$E$2:$E$11876,G$9))/1000</f>
        <v>162332112.71399999</v>
      </c>
      <c r="H51" s="24">
        <f>IF(H$9="samtals",SUMIFS(Gögn!$I$2:$I$11876,Gögn!$F$2:$F$11876,$A51,Gögn!$B$2:$B$11876,H$8),SUMIFS(Gögn!$I$2:$I$11876,Gögn!$F$2:$F$11876,$A51,Gögn!$B$2:$B$11876,H$8,Gögn!$E$2:$E$11876,H$9))/1000</f>
        <v>491394053.63599998</v>
      </c>
      <c r="I51" s="24">
        <f>IF(I$9="samtals",SUMIFS(Gögn!$I$2:$I$11876,Gögn!$F$2:$F$11876,$A51,Gögn!$B$2:$B$11876,I$8),SUMIFS(Gögn!$I$2:$I$11876,Gögn!$F$2:$F$11876,$A51,Gögn!$B$2:$B$11876,I$8,Gögn!$E$2:$E$11876,I$9))/1000</f>
        <v>472089574.824</v>
      </c>
      <c r="J51" s="24">
        <f>IF(J$9="samtals",SUMIFS(Gögn!$I$2:$I$11876,Gögn!$F$2:$F$11876,$A51,Gögn!$B$2:$B$11876,J$8),SUMIFS(Gögn!$I$2:$I$11876,Gögn!$F$2:$F$11876,$A51,Gögn!$B$2:$B$11876,J$8,Gögn!$E$2:$E$11876,J$9))/1000</f>
        <v>19304478.811999999</v>
      </c>
      <c r="K51" s="24">
        <f>IF(K$9="samtals",SUMIFS(Gögn!$I$2:$I$11876,Gögn!$F$2:$F$11876,$A51,Gögn!$B$2:$B$11876,K$8),SUMIFS(Gögn!$I$2:$I$11876,Gögn!$F$2:$F$11876,$A51,Gögn!$B$2:$B$11876,K$8,Gögn!$E$2:$E$11876,K$9))/1000</f>
        <v>287840856.27999997</v>
      </c>
      <c r="L51" s="24">
        <f>IF(L$9="samtals",SUMIFS(Gögn!$I$2:$I$11876,Gögn!$F$2:$F$11876,$A51,Gögn!$B$2:$B$11876,L$8),SUMIFS(Gögn!$I$2:$I$11876,Gögn!$F$2:$F$11876,$A51,Gögn!$B$2:$B$11876,L$8,Gögn!$E$2:$E$11876,L$9))/1000</f>
        <v>287840856.27999997</v>
      </c>
      <c r="M51" s="24">
        <f>IF(M$9="samtals",SUMIFS(Gögn!$I$2:$I$11876,Gögn!$F$2:$F$11876,$A51,Gögn!$B$2:$B$11876,M$8),SUMIFS(Gögn!$I$2:$I$11876,Gögn!$F$2:$F$11876,$A51,Gögn!$B$2:$B$11876,M$8,Gögn!$E$2:$E$11876,M$9))/1000</f>
        <v>49869005</v>
      </c>
      <c r="N51" s="24">
        <f>IF(N$9="samtals",SUMIFS(Gögn!$I$2:$I$11876,Gögn!$F$2:$F$11876,$A51,Gögn!$B$2:$B$11876,N$8),SUMIFS(Gögn!$I$2:$I$11876,Gögn!$F$2:$F$11876,$A51,Gögn!$B$2:$B$11876,N$8,Gögn!$E$2:$E$11876,N$9))/1000</f>
        <v>49869005</v>
      </c>
      <c r="O51" s="24">
        <f>IF(O$9="samtals",SUMIFS(Gögn!$I$2:$I$11876,Gögn!$F$2:$F$11876,$A51,Gögn!$B$2:$B$11876,O$8),SUMIFS(Gögn!$I$2:$I$11876,Gögn!$F$2:$F$11876,$A51,Gögn!$B$2:$B$11876,O$8,Gögn!$E$2:$E$11876,O$9))/1000</f>
        <v>206572971.875</v>
      </c>
      <c r="P51" s="24">
        <f>IF(P$9="samtals",SUMIFS(Gögn!$I$2:$I$11876,Gögn!$F$2:$F$11876,$A51,Gögn!$B$2:$B$11876,P$8),SUMIFS(Gögn!$I$2:$I$11876,Gögn!$F$2:$F$11876,$A51,Gögn!$B$2:$B$11876,P$8,Gögn!$E$2:$E$11876,P$9))/1000</f>
        <v>205651510.88</v>
      </c>
      <c r="Q51" s="24">
        <f>IF(Q$9="samtals",SUMIFS(Gögn!$I$2:$I$11876,Gögn!$F$2:$F$11876,$A51,Gögn!$B$2:$B$11876,Q$8),SUMIFS(Gögn!$I$2:$I$11876,Gögn!$F$2:$F$11876,$A51,Gögn!$B$2:$B$11876,Q$8,Gögn!$E$2:$E$11876,Q$9))/1000</f>
        <v>921460.995</v>
      </c>
      <c r="R51" s="24">
        <f>IF(R$9="samtals",SUMIFS(Gögn!$I$2:$I$11876,Gögn!$F$2:$F$11876,$A51,Gögn!$B$2:$B$11876,R$8),SUMIFS(Gögn!$I$2:$I$11876,Gögn!$F$2:$F$11876,$A51,Gögn!$B$2:$B$11876,R$8,Gögn!$E$2:$E$11876,R$9))/1000</f>
        <v>334610746</v>
      </c>
      <c r="S51" s="24">
        <f>IF(S$9="samtals",SUMIFS(Gögn!$I$2:$I$11876,Gögn!$F$2:$F$11876,$A51,Gögn!$B$2:$B$11876,S$8),SUMIFS(Gögn!$I$2:$I$11876,Gögn!$F$2:$F$11876,$A51,Gögn!$B$2:$B$11876,S$8,Gögn!$E$2:$E$11876,S$9))/1000</f>
        <v>105094405</v>
      </c>
      <c r="T51" s="24">
        <f>IF(T$9="samtals",SUMIFS(Gögn!$I$2:$I$11876,Gögn!$F$2:$F$11876,$A51,Gögn!$B$2:$B$11876,T$8),SUMIFS(Gögn!$I$2:$I$11876,Gögn!$F$2:$F$11876,$A51,Gögn!$B$2:$B$11876,T$8,Gögn!$E$2:$E$11876,T$9))/1000</f>
        <v>229516341</v>
      </c>
      <c r="U51" s="24">
        <f>IF(U$9="samtals",SUMIFS(Gögn!$I$2:$I$11876,Gögn!$F$2:$F$11876,$A51,Gögn!$B$2:$B$11876,U$8),SUMIFS(Gögn!$I$2:$I$11876,Gögn!$F$2:$F$11876,$A51,Gögn!$B$2:$B$11876,U$8,Gögn!$E$2:$E$11876,U$9))/1000</f>
        <v>764133360.11399996</v>
      </c>
      <c r="V51" s="24">
        <f>IF(V$9="samtals",SUMIFS(Gögn!$I$2:$I$11876,Gögn!$F$2:$F$11876,$A51,Gögn!$B$2:$B$11876,V$8),SUMIFS(Gögn!$I$2:$I$11876,Gögn!$F$2:$F$11876,$A51,Gögn!$B$2:$B$11876,V$8,Gögn!$E$2:$E$11876,V$9))/1000</f>
        <v>757626370.30599999</v>
      </c>
      <c r="W51" s="24">
        <f>IF(W$9="samtals",SUMIFS(Gögn!$I$2:$I$11876,Gögn!$F$2:$F$11876,$A51,Gögn!$B$2:$B$11876,W$8),SUMIFS(Gögn!$I$2:$I$11876,Gögn!$F$2:$F$11876,$A51,Gögn!$B$2:$B$11876,W$8,Gögn!$E$2:$E$11876,W$9))/1000</f>
        <v>6506989.8080000002</v>
      </c>
      <c r="X51" s="24">
        <f>IF(X$9="samtals",SUMIFS(Gögn!$I$2:$I$11876,Gögn!$F$2:$F$11876,$A51,Gögn!$B$2:$B$11876,X$8),SUMIFS(Gögn!$I$2:$I$11876,Gögn!$F$2:$F$11876,$A51,Gögn!$B$2:$B$11876,X$8,Gögn!$E$2:$E$11876,X$9))/1000</f>
        <v>117583455.962</v>
      </c>
      <c r="Y51" s="24">
        <f>IF(Y$9="samtals",SUMIFS(Gögn!$I$2:$I$11876,Gögn!$F$2:$F$11876,$A51,Gögn!$B$2:$B$11876,Y$8),SUMIFS(Gögn!$I$2:$I$11876,Gögn!$F$2:$F$11876,$A51,Gögn!$B$2:$B$11876,Y$8,Gögn!$E$2:$E$11876,Y$9))/1000</f>
        <v>26467546.241999999</v>
      </c>
      <c r="Z51" s="24">
        <f>IF(Z$9="samtals",SUMIFS(Gögn!$I$2:$I$11876,Gögn!$F$2:$F$11876,$A51,Gögn!$B$2:$B$11876,Z$8),SUMIFS(Gögn!$I$2:$I$11876,Gögn!$F$2:$F$11876,$A51,Gögn!$B$2:$B$11876,Z$8,Gögn!$E$2:$E$11876,Z$9))/1000</f>
        <v>91115909.719999999</v>
      </c>
      <c r="AA51" s="24">
        <f>IF(AA$9="samtals",SUMIFS(Gögn!$I$2:$I$11876,Gögn!$F$2:$F$11876,$A51,Gögn!$B$2:$B$11876,AA$8),SUMIFS(Gögn!$I$2:$I$11876,Gögn!$F$2:$F$11876,$A51,Gögn!$B$2:$B$11876,AA$8,Gögn!$E$2:$E$11876,AA$9))/1000</f>
        <v>40377896.109999999</v>
      </c>
      <c r="AB51" s="24">
        <f>IF(AB$9="samtals",SUMIFS(Gögn!$I$2:$I$11876,Gögn!$F$2:$F$11876,$A51,Gögn!$B$2:$B$11876,AB$8),SUMIFS(Gögn!$I$2:$I$11876,Gögn!$F$2:$F$11876,$A51,Gögn!$B$2:$B$11876,AB$8,Gögn!$E$2:$E$11876,AB$9))/1000</f>
        <v>40377896.109999999</v>
      </c>
      <c r="AC51" s="24">
        <f>IF(AC$9="samtals",SUMIFS(Gögn!$I$2:$I$11876,Gögn!$F$2:$F$11876,$A51,Gögn!$B$2:$B$11876,AC$8),SUMIFS(Gögn!$I$2:$I$11876,Gögn!$F$2:$F$11876,$A51,Gögn!$B$2:$B$11876,AC$8,Gögn!$E$2:$E$11876,AC$9))/1000</f>
        <v>91089848</v>
      </c>
      <c r="AD51" s="24">
        <f>IF(AD$9="samtals",SUMIFS(Gögn!$I$2:$I$11876,Gögn!$F$2:$F$11876,$A51,Gögn!$B$2:$B$11876,AD$8),SUMIFS(Gögn!$I$2:$I$11876,Gögn!$F$2:$F$11876,$A51,Gögn!$B$2:$B$11876,AD$8,Gögn!$E$2:$E$11876,AD$9))/1000</f>
        <v>91089848</v>
      </c>
      <c r="AE51" s="24">
        <f>IF(AE$9="samtals",SUMIFS(Gögn!$I$2:$I$11876,Gögn!$F$2:$F$11876,$A51,Gögn!$B$2:$B$11876,AE$8),SUMIFS(Gögn!$I$2:$I$11876,Gögn!$F$2:$F$11876,$A51,Gögn!$B$2:$B$11876,AE$8,Gögn!$E$2:$E$11876,AE$9))/1000</f>
        <v>16268549</v>
      </c>
      <c r="AF51" s="24">
        <f>IF(AF$9="samtals",SUMIFS(Gögn!$I$2:$I$11876,Gögn!$F$2:$F$11876,$A51,Gögn!$B$2:$B$11876,AF$8),SUMIFS(Gögn!$I$2:$I$11876,Gögn!$F$2:$F$11876,$A51,Gögn!$B$2:$B$11876,AF$8,Gögn!$E$2:$E$11876,AF$9))/1000</f>
        <v>16268549</v>
      </c>
      <c r="AG51" s="24">
        <f>IF(AG$9="samtals",SUMIFS(Gögn!$I$2:$I$11876,Gögn!$F$2:$F$11876,$A51,Gögn!$B$2:$B$11876,AG$8),SUMIFS(Gögn!$I$2:$I$11876,Gögn!$F$2:$F$11876,$A51,Gögn!$B$2:$B$11876,AG$8,Gögn!$E$2:$E$11876,AG$9))/1000</f>
        <v>13490104.359999999</v>
      </c>
      <c r="AH51" s="24">
        <f>IF(AH$9="samtals",SUMIFS(Gögn!$I$2:$I$11876,Gögn!$F$2:$F$11876,$A51,Gögn!$B$2:$B$11876,AH$8),SUMIFS(Gögn!$I$2:$I$11876,Gögn!$F$2:$F$11876,$A51,Gögn!$B$2:$B$11876,AH$8,Gögn!$E$2:$E$11876,AH$9))/1000</f>
        <v>13490104.359999999</v>
      </c>
      <c r="AI51" s="24">
        <f>IF(AI$9="samtals",SUMIFS(Gögn!$I$2:$I$11876,Gögn!$F$2:$F$11876,$A51,Gögn!$B$2:$B$11876,AI$8),SUMIFS(Gögn!$I$2:$I$11876,Gögn!$F$2:$F$11876,$A51,Gögn!$B$2:$B$11876,AI$8,Gögn!$E$2:$E$11876,AI$9))/1000</f>
        <v>26035323</v>
      </c>
      <c r="AJ51" s="24">
        <f>IF(AJ$9="samtals",SUMIFS(Gögn!$I$2:$I$11876,Gögn!$F$2:$F$11876,$A51,Gögn!$B$2:$B$11876,AJ$8),SUMIFS(Gögn!$I$2:$I$11876,Gögn!$F$2:$F$11876,$A51,Gögn!$B$2:$B$11876,AJ$8,Gögn!$E$2:$E$11876,AJ$9))/1000</f>
        <v>26035323</v>
      </c>
      <c r="AK51" s="24">
        <f>IF(AK$9="samtals",SUMIFS(Gögn!$I$2:$I$11876,Gögn!$F$2:$F$11876,$A51,Gögn!$B$2:$B$11876,AK$8),SUMIFS(Gögn!$I$2:$I$11876,Gögn!$F$2:$F$11876,$A51,Gögn!$B$2:$B$11876,AK$8,Gögn!$E$2:$E$11876,AK$9))/1000</f>
        <v>87082960.883000001</v>
      </c>
      <c r="AL51" s="24">
        <f>IF(AL$9="samtals",SUMIFS(Gögn!$I$2:$I$11876,Gögn!$F$2:$F$11876,$A51,Gögn!$B$2:$B$11876,AL$8),SUMIFS(Gögn!$I$2:$I$11876,Gögn!$F$2:$F$11876,$A51,Gögn!$B$2:$B$11876,AL$8,Gögn!$E$2:$E$11876,AL$9))/1000</f>
        <v>87082960.883000001</v>
      </c>
      <c r="AM51" s="24">
        <f>IF(AM$9="samtals",SUMIFS(Gögn!$I$2:$I$11876,Gögn!$F$2:$F$11876,$A51,Gögn!$B$2:$B$11876,AM$8),SUMIFS(Gögn!$I$2:$I$11876,Gögn!$F$2:$F$11876,$A51,Gögn!$B$2:$B$11876,AM$8,Gögn!$E$2:$E$11876,AM$9))/1000</f>
        <v>1167885626.819</v>
      </c>
      <c r="AN51" s="24">
        <f>IF(AN$9="samtals",SUMIFS(Gögn!$I$2:$I$11876,Gögn!$F$2:$F$11876,$A51,Gögn!$B$2:$B$11876,AN$8),SUMIFS(Gögn!$I$2:$I$11876,Gögn!$F$2:$F$11876,$A51,Gögn!$B$2:$B$11876,AN$8,Gögn!$E$2:$E$11876,AN$9))/1000</f>
        <v>1145808648.7190001</v>
      </c>
      <c r="AO51" s="24">
        <f>IF(AO$9="samtals",SUMIFS(Gögn!$I$2:$I$11876,Gögn!$F$2:$F$11876,$A51,Gögn!$B$2:$B$11876,AO$8),SUMIFS(Gögn!$I$2:$I$11876,Gögn!$F$2:$F$11876,$A51,Gögn!$B$2:$B$11876,AO$8,Gögn!$E$2:$E$11876,AO$9))/1000</f>
        <v>22076978.100000001</v>
      </c>
      <c r="AP51" s="24">
        <f>IF(AP$9="samtals",SUMIFS(Gögn!$I$2:$I$11876,Gögn!$F$2:$F$11876,$A51,Gögn!$B$2:$B$11876,AP$8),SUMIFS(Gögn!$I$2:$I$11876,Gögn!$F$2:$F$11876,$A51,Gögn!$B$2:$B$11876,AP$8,Gögn!$E$2:$E$11876,AP$9))/1000</f>
        <v>7869303.1179999998</v>
      </c>
      <c r="AQ51" s="24">
        <f>IF(AQ$9="samtals",SUMIFS(Gögn!$I$2:$I$11876,Gögn!$F$2:$F$11876,$A51,Gögn!$B$2:$B$11876,AQ$8),SUMIFS(Gögn!$I$2:$I$11876,Gögn!$F$2:$F$11876,$A51,Gögn!$B$2:$B$11876,AQ$8,Gögn!$E$2:$E$11876,AQ$9))/1000</f>
        <v>1920501.757</v>
      </c>
      <c r="AR51" s="24">
        <f>IF(AR$9="samtals",SUMIFS(Gögn!$I$2:$I$11876,Gögn!$F$2:$F$11876,$A51,Gögn!$B$2:$B$11876,AR$8),SUMIFS(Gögn!$I$2:$I$11876,Gögn!$F$2:$F$11876,$A51,Gögn!$B$2:$B$11876,AR$8,Gögn!$E$2:$E$11876,AR$9))/1000</f>
        <v>5948801.3609999996</v>
      </c>
      <c r="AS51" s="24">
        <f>IF(AS$9="samtals",SUMIFS(Gögn!$I$2:$I$11876,Gögn!$F$2:$F$11876,$A51,Gögn!$B$2:$B$11876,AS$8),SUMIFS(Gögn!$I$2:$I$11876,Gögn!$F$2:$F$11876,$A51,Gögn!$B$2:$B$11876,AS$8,Gögn!$E$2:$E$11876,AS$9))/1000</f>
        <v>1013229023.6849999</v>
      </c>
      <c r="AT51" s="24">
        <f>IF(AT$9="samtals",SUMIFS(Gögn!$I$2:$I$11876,Gögn!$F$2:$F$11876,$A51,Gögn!$B$2:$B$11876,AT$8),SUMIFS(Gögn!$I$2:$I$11876,Gögn!$F$2:$F$11876,$A51,Gögn!$B$2:$B$11876,AT$8,Gögn!$E$2:$E$11876,AT$9))/1000</f>
        <v>991540662.98099995</v>
      </c>
      <c r="AU51" s="24">
        <f>IF(AU$9="samtals",SUMIFS(Gögn!$I$2:$I$11876,Gögn!$F$2:$F$11876,$A51,Gögn!$B$2:$B$11876,AU$8),SUMIFS(Gögn!$I$2:$I$11876,Gögn!$F$2:$F$11876,$A51,Gögn!$B$2:$B$11876,AU$8,Gögn!$E$2:$E$11876,AU$9))/1000</f>
        <v>21688360.704</v>
      </c>
      <c r="AV51" s="24">
        <f>IF(AV$9="samtals",SUMIFS(Gögn!$I$2:$I$11876,Gögn!$F$2:$F$11876,$A51,Gögn!$B$2:$B$11876,AV$8),SUMIFS(Gögn!$I$2:$I$11876,Gögn!$F$2:$F$11876,$A51,Gögn!$B$2:$B$11876,AV$8,Gögn!$E$2:$E$11876,AV$9))/1000</f>
        <v>70384066.667999998</v>
      </c>
      <c r="AW51" s="24">
        <f>IF(AW$9="samtals",SUMIFS(Gögn!$I$2:$I$11876,Gögn!$F$2:$F$11876,$A51,Gögn!$B$2:$B$11876,AW$8),SUMIFS(Gögn!$I$2:$I$11876,Gögn!$F$2:$F$11876,$A51,Gögn!$B$2:$B$11876,AW$8,Gögn!$E$2:$E$11876,AW$9))/1000</f>
        <v>69561891.863000005</v>
      </c>
      <c r="AX51" s="24">
        <f>IF(AX$9="samtals",SUMIFS(Gögn!$I$2:$I$11876,Gögn!$F$2:$F$11876,$A51,Gögn!$B$2:$B$11876,AX$8),SUMIFS(Gögn!$I$2:$I$11876,Gögn!$F$2:$F$11876,$A51,Gögn!$B$2:$B$11876,AX$8,Gögn!$E$2:$E$11876,AX$9))/1000</f>
        <v>822174.80500000005</v>
      </c>
      <c r="AY51" s="24">
        <f>IF(AY$9="samtals",SUMIFS(Gögn!$I$2:$I$11876,Gögn!$F$2:$F$11876,$A51,Gögn!$B$2:$B$11876,AY$8),SUMIFS(Gögn!$I$2:$I$11876,Gögn!$F$2:$F$11876,$A51,Gögn!$B$2:$B$11876,AY$8,Gögn!$E$2:$E$11876,AY$9))/1000</f>
        <v>123035136</v>
      </c>
      <c r="AZ51" s="24">
        <f>IF(AZ$9="samtals",SUMIFS(Gögn!$I$2:$I$11876,Gögn!$F$2:$F$11876,$A51,Gögn!$B$2:$B$11876,AZ$8),SUMIFS(Gögn!$I$2:$I$11876,Gögn!$F$2:$F$11876,$A51,Gögn!$B$2:$B$11876,AZ$8,Gögn!$E$2:$E$11876,AZ$9))/1000</f>
        <v>100071592</v>
      </c>
      <c r="BA51" s="24">
        <f>IF(BA$9="samtals",SUMIFS(Gögn!$I$2:$I$11876,Gögn!$F$2:$F$11876,$A51,Gögn!$B$2:$B$11876,BA$8),SUMIFS(Gögn!$I$2:$I$11876,Gögn!$F$2:$F$11876,$A51,Gögn!$B$2:$B$11876,BA$8,Gögn!$E$2:$E$11876,BA$9))/1000</f>
        <v>22963544</v>
      </c>
      <c r="BB51" s="24">
        <f>IF(BB$9="samtals",SUMIFS(Gögn!$I$2:$I$11876,Gögn!$F$2:$F$11876,$A51,Gögn!$B$2:$B$11876,BB$8),SUMIFS(Gögn!$I$2:$I$11876,Gögn!$F$2:$F$11876,$A51,Gögn!$B$2:$B$11876,BB$8,Gögn!$E$2:$E$11876,BB$9))/1000</f>
        <v>208365451.206</v>
      </c>
      <c r="BC51" s="24">
        <f>IF(BC$9="samtals",SUMIFS(Gögn!$I$2:$I$11876,Gögn!$F$2:$F$11876,$A51,Gögn!$B$2:$B$11876,BC$8),SUMIFS(Gögn!$I$2:$I$11876,Gögn!$F$2:$F$11876,$A51,Gögn!$B$2:$B$11876,BC$8,Gögn!$E$2:$E$11876,BC$9))/1000</f>
        <v>205097526.50799999</v>
      </c>
      <c r="BD51" s="24">
        <f>IF(BD$9="samtals",SUMIFS(Gögn!$I$2:$I$11876,Gögn!$F$2:$F$11876,$A51,Gögn!$B$2:$B$11876,BD$8),SUMIFS(Gögn!$I$2:$I$11876,Gögn!$F$2:$F$11876,$A51,Gögn!$B$2:$B$11876,BD$8,Gögn!$E$2:$E$11876,BD$9))/1000</f>
        <v>3267924.6979999999</v>
      </c>
      <c r="BE51" s="24">
        <f>IF(BE$9="samtals",SUMIFS(Gögn!$I$2:$I$11876,Gögn!$F$2:$F$11876,$A51,Gögn!$B$2:$B$11876,BE$8),SUMIFS(Gögn!$I$2:$I$11876,Gögn!$F$2:$F$11876,$A51,Gögn!$B$2:$B$11876,BE$8,Gögn!$E$2:$E$11876,BE$9))/1000</f>
        <v>295868110.76200002</v>
      </c>
      <c r="BF51" s="24">
        <f>IF(BF$9="samtals",SUMIFS(Gögn!$I$2:$I$11876,Gögn!$F$2:$F$11876,$A51,Gögn!$B$2:$B$11876,BF$8),SUMIFS(Gögn!$I$2:$I$11876,Gögn!$F$2:$F$11876,$A51,Gögn!$B$2:$B$11876,BF$8,Gögn!$E$2:$E$11876,BF$9))/1000</f>
        <v>288345206.74400002</v>
      </c>
      <c r="BG51" s="24">
        <f>IF(BG$9="samtals",SUMIFS(Gögn!$I$2:$I$11876,Gögn!$F$2:$F$11876,$A51,Gögn!$B$2:$B$11876,BG$8),SUMIFS(Gögn!$I$2:$I$11876,Gögn!$F$2:$F$11876,$A51,Gögn!$B$2:$B$11876,BG$8,Gögn!$E$2:$E$11876,BG$9))/1000</f>
        <v>7522904.0180000002</v>
      </c>
    </row>
    <row r="52" spans="1:59" ht="15">
      <c r="A52" s="5" t="s">
        <v>465</v>
      </c>
      <c r="B52" s="5"/>
      <c r="C52" s="25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</row>
    <row r="53" spans="1:59" ht="15.75">
      <c r="A53" s="5" t="s">
        <v>465</v>
      </c>
      <c r="B53" s="5"/>
      <c r="C53" s="27" t="s">
        <v>285</v>
      </c>
      <c r="D53" s="24">
        <f t="shared" si="12"/>
        <v>6738459326.7490005</v>
      </c>
      <c r="E53" s="24">
        <f>SUM(E49:E51)</f>
        <v>367014400.639</v>
      </c>
      <c r="F53" s="24">
        <f>SUM(F49:F51)</f>
        <v>174784296.25400001</v>
      </c>
      <c r="G53" s="24">
        <f t="shared" ref="G53:BG53" si="16">SUM(G49:G51)</f>
        <v>192230104.38499999</v>
      </c>
      <c r="H53" s="24">
        <f t="shared" si="16"/>
        <v>571550588.25199997</v>
      </c>
      <c r="I53" s="24">
        <f t="shared" si="16"/>
        <v>549755105.94400001</v>
      </c>
      <c r="J53" s="24">
        <f t="shared" si="16"/>
        <v>21795482.307999998</v>
      </c>
      <c r="K53" s="24">
        <f t="shared" si="16"/>
        <v>341975356.70599997</v>
      </c>
      <c r="L53" s="24">
        <f t="shared" si="16"/>
        <v>341975356.70599997</v>
      </c>
      <c r="M53" s="24">
        <f t="shared" si="16"/>
        <v>58542663</v>
      </c>
      <c r="N53" s="24">
        <f t="shared" si="16"/>
        <v>58542663</v>
      </c>
      <c r="O53" s="24">
        <f t="shared" si="16"/>
        <v>247506879.734</v>
      </c>
      <c r="P53" s="24">
        <f t="shared" si="16"/>
        <v>246318113.722</v>
      </c>
      <c r="Q53" s="24">
        <f t="shared" si="16"/>
        <v>1188766.0120000001</v>
      </c>
      <c r="R53" s="24">
        <f t="shared" si="16"/>
        <v>402370977</v>
      </c>
      <c r="S53" s="24">
        <f t="shared" si="16"/>
        <v>127148465</v>
      </c>
      <c r="T53" s="24">
        <f t="shared" si="16"/>
        <v>275222512</v>
      </c>
      <c r="U53" s="24">
        <f t="shared" si="16"/>
        <v>916091086.07800007</v>
      </c>
      <c r="V53" s="24">
        <f t="shared" si="16"/>
        <v>908474103.08399999</v>
      </c>
      <c r="W53" s="24">
        <f t="shared" si="16"/>
        <v>7616982.9939999999</v>
      </c>
      <c r="X53" s="24">
        <f t="shared" si="16"/>
        <v>139919565.535</v>
      </c>
      <c r="Y53" s="24">
        <f t="shared" si="16"/>
        <v>32369481.105999999</v>
      </c>
      <c r="Z53" s="24">
        <f t="shared" si="16"/>
        <v>107550084.42899999</v>
      </c>
      <c r="AA53" s="24">
        <f t="shared" si="16"/>
        <v>45108278.170999996</v>
      </c>
      <c r="AB53" s="24">
        <f t="shared" si="16"/>
        <v>45108278.170999996</v>
      </c>
      <c r="AC53" s="24">
        <f t="shared" si="16"/>
        <v>101656391</v>
      </c>
      <c r="AD53" s="24">
        <f t="shared" si="16"/>
        <v>101656391</v>
      </c>
      <c r="AE53" s="24">
        <f t="shared" si="16"/>
        <v>18949790</v>
      </c>
      <c r="AF53" s="24">
        <f t="shared" si="16"/>
        <v>18949790</v>
      </c>
      <c r="AG53" s="24">
        <f t="shared" si="16"/>
        <v>14569496.825999999</v>
      </c>
      <c r="AH53" s="24">
        <f t="shared" si="16"/>
        <v>14569496.825999999</v>
      </c>
      <c r="AI53" s="24">
        <f t="shared" si="16"/>
        <v>27921283</v>
      </c>
      <c r="AJ53" s="24">
        <f t="shared" si="16"/>
        <v>27921283</v>
      </c>
      <c r="AK53" s="24">
        <f t="shared" si="16"/>
        <v>92450251.598000005</v>
      </c>
      <c r="AL53" s="24">
        <f t="shared" si="16"/>
        <v>92450251.598000005</v>
      </c>
      <c r="AM53" s="24">
        <f t="shared" si="16"/>
        <v>1346812900.2820001</v>
      </c>
      <c r="AN53" s="24">
        <f t="shared" si="16"/>
        <v>1321784226.128</v>
      </c>
      <c r="AO53" s="24">
        <f t="shared" si="16"/>
        <v>25028674.154000003</v>
      </c>
      <c r="AP53" s="24">
        <f t="shared" si="16"/>
        <v>9009659.7019999996</v>
      </c>
      <c r="AQ53" s="24">
        <f t="shared" si="16"/>
        <v>2241251.2140000002</v>
      </c>
      <c r="AR53" s="24">
        <f t="shared" si="16"/>
        <v>6768408.4879999999</v>
      </c>
      <c r="AS53" s="24">
        <f t="shared" si="16"/>
        <v>1201131477.345</v>
      </c>
      <c r="AT53" s="24">
        <f t="shared" si="16"/>
        <v>1174592806.9059999</v>
      </c>
      <c r="AU53" s="24">
        <f t="shared" si="16"/>
        <v>26538670.438999999</v>
      </c>
      <c r="AV53" s="24">
        <f t="shared" si="16"/>
        <v>86150771.944000006</v>
      </c>
      <c r="AW53" s="24">
        <f t="shared" si="16"/>
        <v>85198020.532000005</v>
      </c>
      <c r="AX53" s="24">
        <f t="shared" si="16"/>
        <v>952751.41200000001</v>
      </c>
      <c r="AY53" s="24">
        <f t="shared" si="16"/>
        <v>149514371</v>
      </c>
      <c r="AZ53" s="24">
        <f t="shared" si="16"/>
        <v>120542527</v>
      </c>
      <c r="BA53" s="24">
        <f t="shared" si="16"/>
        <v>28971844</v>
      </c>
      <c r="BB53" s="24">
        <f t="shared" si="16"/>
        <v>242659609.36500001</v>
      </c>
      <c r="BC53" s="24">
        <f t="shared" si="16"/>
        <v>238978847.889</v>
      </c>
      <c r="BD53" s="24">
        <f t="shared" si="16"/>
        <v>3680761.4759999998</v>
      </c>
      <c r="BE53" s="24">
        <f t="shared" si="16"/>
        <v>357553529.57200003</v>
      </c>
      <c r="BF53" s="24">
        <f t="shared" si="16"/>
        <v>348661724.24600005</v>
      </c>
      <c r="BG53" s="24">
        <f t="shared" si="16"/>
        <v>8891805.3259999994</v>
      </c>
    </row>
    <row r="54" spans="1:59" ht="15.75" thickBot="1">
      <c r="A54" s="5" t="s">
        <v>465</v>
      </c>
      <c r="B54" s="5"/>
      <c r="C54" s="25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</row>
    <row r="55" spans="1:59" ht="18">
      <c r="A55" s="5" t="s">
        <v>465</v>
      </c>
      <c r="B55" s="5"/>
      <c r="C55" s="35" t="s">
        <v>286</v>
      </c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</row>
    <row r="56" spans="1:59" ht="15">
      <c r="A56" s="5" t="s">
        <v>465</v>
      </c>
      <c r="B56" s="5"/>
      <c r="C56" s="25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</row>
    <row r="57" spans="1:59" ht="15.75">
      <c r="A57" s="5" t="s">
        <v>465</v>
      </c>
      <c r="B57" s="5"/>
      <c r="C57" s="27" t="s">
        <v>2</v>
      </c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1:59" ht="15">
      <c r="A58" s="5" t="s">
        <v>465</v>
      </c>
      <c r="B58" s="5"/>
      <c r="C58" s="25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</row>
    <row r="59" spans="1:59" ht="15.75">
      <c r="A59" s="5" t="s">
        <v>465</v>
      </c>
      <c r="B59" s="5"/>
      <c r="C59" s="27" t="s">
        <v>3</v>
      </c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1:59" ht="15">
      <c r="A60" s="5" t="s">
        <v>4</v>
      </c>
      <c r="B60" s="5"/>
      <c r="C60" s="25" t="s">
        <v>5</v>
      </c>
      <c r="D60" s="22">
        <f t="shared" ref="D60:D66" si="17">SUMIF($E$9:$BG$9,"Samtals",E60:BG60)</f>
        <v>3721329698.73</v>
      </c>
      <c r="E60" s="22">
        <f>IF(E$9="samtals",SUMIFS(Gögn!$I$2:$I$11876,Gögn!$F$2:$F$11876,$A60,Gögn!$B$2:$B$11876,E$8),SUMIFS(Gögn!$I$2:$I$11876,Gögn!$F$2:$F$11876,$A60,Gögn!$B$2:$B$11876,E$8,Gögn!$E$2:$E$11876,E$9))/1000</f>
        <v>192199626.042</v>
      </c>
      <c r="F60" s="22">
        <f>IF(F$9="samtals",SUMIFS(Gögn!$I$2:$I$11876,Gögn!$F$2:$F$11876,$A60,Gögn!$B$2:$B$11876,F$8),SUMIFS(Gögn!$I$2:$I$11876,Gögn!$F$2:$F$11876,$A60,Gögn!$B$2:$B$11876,F$8,Gögn!$E$2:$E$11876,F$9))/1000</f>
        <v>93540419.047000006</v>
      </c>
      <c r="G60" s="22">
        <f>IF(G$9="samtals",SUMIFS(Gögn!$I$2:$I$11876,Gögn!$F$2:$F$11876,$A60,Gögn!$B$2:$B$11876,G$8),SUMIFS(Gögn!$I$2:$I$11876,Gögn!$F$2:$F$11876,$A60,Gögn!$B$2:$B$11876,G$8,Gögn!$E$2:$E$11876,G$9))/1000</f>
        <v>98659206.995000005</v>
      </c>
      <c r="H60" s="22">
        <f>IF(H$9="samtals",SUMIFS(Gögn!$I$2:$I$11876,Gögn!$F$2:$F$11876,$A60,Gögn!$B$2:$B$11876,H$8),SUMIFS(Gögn!$I$2:$I$11876,Gögn!$F$2:$F$11876,$A60,Gögn!$B$2:$B$11876,H$8,Gögn!$E$2:$E$11876,H$9))/1000</f>
        <v>303549978.25999999</v>
      </c>
      <c r="I60" s="22">
        <f>IF(I$9="samtals",SUMIFS(Gögn!$I$2:$I$11876,Gögn!$F$2:$F$11876,$A60,Gögn!$B$2:$B$11876,I$8),SUMIFS(Gögn!$I$2:$I$11876,Gögn!$F$2:$F$11876,$A60,Gögn!$B$2:$B$11876,I$8,Gögn!$E$2:$E$11876,I$9))/1000</f>
        <v>297487795.148</v>
      </c>
      <c r="J60" s="22">
        <f>IF(J$9="samtals",SUMIFS(Gögn!$I$2:$I$11876,Gögn!$F$2:$F$11876,$A60,Gögn!$B$2:$B$11876,J$8),SUMIFS(Gögn!$I$2:$I$11876,Gögn!$F$2:$F$11876,$A60,Gögn!$B$2:$B$11876,J$8,Gögn!$E$2:$E$11876,J$9))/1000</f>
        <v>6062183.1119999997</v>
      </c>
      <c r="K60" s="22">
        <f>IF(K$9="samtals",SUMIFS(Gögn!$I$2:$I$11876,Gögn!$F$2:$F$11876,$A60,Gögn!$B$2:$B$11876,K$8),SUMIFS(Gögn!$I$2:$I$11876,Gögn!$F$2:$F$11876,$A60,Gögn!$B$2:$B$11876,K$8,Gögn!$E$2:$E$11876,K$9))/1000</f>
        <v>158184791.08899999</v>
      </c>
      <c r="L60" s="22">
        <f>IF(L$9="samtals",SUMIFS(Gögn!$I$2:$I$11876,Gögn!$F$2:$F$11876,$A60,Gögn!$B$2:$B$11876,L$8),SUMIFS(Gögn!$I$2:$I$11876,Gögn!$F$2:$F$11876,$A60,Gögn!$B$2:$B$11876,L$8,Gögn!$E$2:$E$11876,L$9))/1000</f>
        <v>158184791.08899999</v>
      </c>
      <c r="M60" s="22">
        <f>IF(M$9="samtals",SUMIFS(Gögn!$I$2:$I$11876,Gögn!$F$2:$F$11876,$A60,Gögn!$B$2:$B$11876,M$8),SUMIFS(Gögn!$I$2:$I$11876,Gögn!$F$2:$F$11876,$A60,Gögn!$B$2:$B$11876,M$8,Gögn!$E$2:$E$11876,M$9))/1000</f>
        <v>31789213</v>
      </c>
      <c r="N60" s="22">
        <f>IF(N$9="samtals",SUMIFS(Gögn!$I$2:$I$11876,Gögn!$F$2:$F$11876,$A60,Gögn!$B$2:$B$11876,N$8),SUMIFS(Gögn!$I$2:$I$11876,Gögn!$F$2:$F$11876,$A60,Gögn!$B$2:$B$11876,N$8,Gögn!$E$2:$E$11876,N$9))/1000</f>
        <v>31789213</v>
      </c>
      <c r="O60" s="22">
        <f>IF(O$9="samtals",SUMIFS(Gögn!$I$2:$I$11876,Gögn!$F$2:$F$11876,$A60,Gögn!$B$2:$B$11876,O$8),SUMIFS(Gögn!$I$2:$I$11876,Gögn!$F$2:$F$11876,$A60,Gögn!$B$2:$B$11876,O$8,Gögn!$E$2:$E$11876,O$9))/1000</f>
        <v>145275378.73800001</v>
      </c>
      <c r="P60" s="22">
        <f>IF(P$9="samtals",SUMIFS(Gögn!$I$2:$I$11876,Gögn!$F$2:$F$11876,$A60,Gögn!$B$2:$B$11876,P$8),SUMIFS(Gögn!$I$2:$I$11876,Gögn!$F$2:$F$11876,$A60,Gögn!$B$2:$B$11876,P$8,Gögn!$E$2:$E$11876,P$9))/1000</f>
        <v>144630271.72299999</v>
      </c>
      <c r="Q60" s="22">
        <f>IF(Q$9="samtals",SUMIFS(Gögn!$I$2:$I$11876,Gögn!$F$2:$F$11876,$A60,Gögn!$B$2:$B$11876,Q$8),SUMIFS(Gögn!$I$2:$I$11876,Gögn!$F$2:$F$11876,$A60,Gögn!$B$2:$B$11876,Q$8,Gögn!$E$2:$E$11876,Q$9))/1000</f>
        <v>645107.01500000001</v>
      </c>
      <c r="R60" s="22">
        <f>IF(R$9="samtals",SUMIFS(Gögn!$I$2:$I$11876,Gögn!$F$2:$F$11876,$A60,Gögn!$B$2:$B$11876,R$8),SUMIFS(Gögn!$I$2:$I$11876,Gögn!$F$2:$F$11876,$A60,Gögn!$B$2:$B$11876,R$8,Gögn!$E$2:$E$11876,R$9))/1000</f>
        <v>190727761</v>
      </c>
      <c r="S60" s="22">
        <f>IF(S$9="samtals",SUMIFS(Gögn!$I$2:$I$11876,Gögn!$F$2:$F$11876,$A60,Gögn!$B$2:$B$11876,S$8),SUMIFS(Gögn!$I$2:$I$11876,Gögn!$F$2:$F$11876,$A60,Gögn!$B$2:$B$11876,S$8,Gögn!$E$2:$E$11876,S$9))/1000</f>
        <v>56713113</v>
      </c>
      <c r="T60" s="22">
        <f>IF(T$9="samtals",SUMIFS(Gögn!$I$2:$I$11876,Gögn!$F$2:$F$11876,$A60,Gögn!$B$2:$B$11876,T$8),SUMIFS(Gögn!$I$2:$I$11876,Gögn!$F$2:$F$11876,$A60,Gögn!$B$2:$B$11876,T$8,Gögn!$E$2:$E$11876,T$9))/1000</f>
        <v>134014648</v>
      </c>
      <c r="U60" s="22">
        <f>IF(U$9="samtals",SUMIFS(Gögn!$I$2:$I$11876,Gögn!$F$2:$F$11876,$A60,Gögn!$B$2:$B$11876,U$8),SUMIFS(Gögn!$I$2:$I$11876,Gögn!$F$2:$F$11876,$A60,Gögn!$B$2:$B$11876,U$8,Gögn!$E$2:$E$11876,U$9))/1000</f>
        <v>506495645.07800001</v>
      </c>
      <c r="V60" s="22">
        <f>IF(V$9="samtals",SUMIFS(Gögn!$I$2:$I$11876,Gögn!$F$2:$F$11876,$A60,Gögn!$B$2:$B$11876,V$8),SUMIFS(Gögn!$I$2:$I$11876,Gögn!$F$2:$F$11876,$A60,Gögn!$B$2:$B$11876,V$8,Gögn!$E$2:$E$11876,V$9))/1000</f>
        <v>504207547.69199997</v>
      </c>
      <c r="W60" s="22">
        <f>IF(W$9="samtals",SUMIFS(Gögn!$I$2:$I$11876,Gögn!$F$2:$F$11876,$A60,Gögn!$B$2:$B$11876,W$8),SUMIFS(Gögn!$I$2:$I$11876,Gögn!$F$2:$F$11876,$A60,Gögn!$B$2:$B$11876,W$8,Gögn!$E$2:$E$11876,W$9))/1000</f>
        <v>2288097.3859999999</v>
      </c>
      <c r="X60" s="22">
        <f>IF(X$9="samtals",SUMIFS(Gögn!$I$2:$I$11876,Gögn!$F$2:$F$11876,$A60,Gögn!$B$2:$B$11876,X$8),SUMIFS(Gögn!$I$2:$I$11876,Gögn!$F$2:$F$11876,$A60,Gögn!$B$2:$B$11876,X$8,Gögn!$E$2:$E$11876,X$9))/1000</f>
        <v>63293404.840000004</v>
      </c>
      <c r="Y60" s="22">
        <f>IF(Y$9="samtals",SUMIFS(Gögn!$I$2:$I$11876,Gögn!$F$2:$F$11876,$A60,Gögn!$B$2:$B$11876,Y$8),SUMIFS(Gögn!$I$2:$I$11876,Gögn!$F$2:$F$11876,$A60,Gögn!$B$2:$B$11876,Y$8,Gögn!$E$2:$E$11876,Y$9))/1000</f>
        <v>15651491.200999999</v>
      </c>
      <c r="Z60" s="22">
        <f>IF(Z$9="samtals",SUMIFS(Gögn!$I$2:$I$11876,Gögn!$F$2:$F$11876,$A60,Gögn!$B$2:$B$11876,Z$8),SUMIFS(Gögn!$I$2:$I$11876,Gögn!$F$2:$F$11876,$A60,Gögn!$B$2:$B$11876,Z$8,Gögn!$E$2:$E$11876,Z$9))/1000</f>
        <v>47641913.638999999</v>
      </c>
      <c r="AA60" s="22">
        <f>IF(AA$9="samtals",SUMIFS(Gögn!$I$2:$I$11876,Gögn!$F$2:$F$11876,$A60,Gögn!$B$2:$B$11876,AA$8),SUMIFS(Gögn!$I$2:$I$11876,Gögn!$F$2:$F$11876,$A60,Gögn!$B$2:$B$11876,AA$8,Gögn!$E$2:$E$11876,AA$9))/1000</f>
        <v>21283480.153999999</v>
      </c>
      <c r="AB60" s="22">
        <f>IF(AB$9="samtals",SUMIFS(Gögn!$I$2:$I$11876,Gögn!$F$2:$F$11876,$A60,Gögn!$B$2:$B$11876,AB$8),SUMIFS(Gögn!$I$2:$I$11876,Gögn!$F$2:$F$11876,$A60,Gögn!$B$2:$B$11876,AB$8,Gögn!$E$2:$E$11876,AB$9))/1000</f>
        <v>21283480.153999999</v>
      </c>
      <c r="AC60" s="22">
        <f>IF(AC$9="samtals",SUMIFS(Gögn!$I$2:$I$11876,Gögn!$F$2:$F$11876,$A60,Gögn!$B$2:$B$11876,AC$8),SUMIFS(Gögn!$I$2:$I$11876,Gögn!$F$2:$F$11876,$A60,Gögn!$B$2:$B$11876,AC$8,Gögn!$E$2:$E$11876,AC$9))/1000</f>
        <v>34738969</v>
      </c>
      <c r="AD60" s="22">
        <f>IF(AD$9="samtals",SUMIFS(Gögn!$I$2:$I$11876,Gögn!$F$2:$F$11876,$A60,Gögn!$B$2:$B$11876,AD$8),SUMIFS(Gögn!$I$2:$I$11876,Gögn!$F$2:$F$11876,$A60,Gögn!$B$2:$B$11876,AD$8,Gögn!$E$2:$E$11876,AD$9))/1000</f>
        <v>34738969</v>
      </c>
      <c r="AE60" s="22">
        <f>IF(AE$9="samtals",SUMIFS(Gögn!$I$2:$I$11876,Gögn!$F$2:$F$11876,$A60,Gögn!$B$2:$B$11876,AE$8),SUMIFS(Gögn!$I$2:$I$11876,Gögn!$F$2:$F$11876,$A60,Gögn!$B$2:$B$11876,AE$8,Gögn!$E$2:$E$11876,AE$9))/1000</f>
        <v>7963409</v>
      </c>
      <c r="AF60" s="22">
        <f>IF(AF$9="samtals",SUMIFS(Gögn!$I$2:$I$11876,Gögn!$F$2:$F$11876,$A60,Gögn!$B$2:$B$11876,AF$8),SUMIFS(Gögn!$I$2:$I$11876,Gögn!$F$2:$F$11876,$A60,Gögn!$B$2:$B$11876,AF$8,Gögn!$E$2:$E$11876,AF$9))/1000</f>
        <v>7963409</v>
      </c>
      <c r="AG60" s="22">
        <f>IF(AG$9="samtals",SUMIFS(Gögn!$I$2:$I$11876,Gögn!$F$2:$F$11876,$A60,Gögn!$B$2:$B$11876,AG$8),SUMIFS(Gögn!$I$2:$I$11876,Gögn!$F$2:$F$11876,$A60,Gögn!$B$2:$B$11876,AG$8,Gögn!$E$2:$E$11876,AG$9))/1000</f>
        <v>4944125.966</v>
      </c>
      <c r="AH60" s="22">
        <f>IF(AH$9="samtals",SUMIFS(Gögn!$I$2:$I$11876,Gögn!$F$2:$F$11876,$A60,Gögn!$B$2:$B$11876,AH$8),SUMIFS(Gögn!$I$2:$I$11876,Gögn!$F$2:$F$11876,$A60,Gögn!$B$2:$B$11876,AH$8,Gögn!$E$2:$E$11876,AH$9))/1000</f>
        <v>4944125.966</v>
      </c>
      <c r="AI60" s="22">
        <f>IF(AI$9="samtals",SUMIFS(Gögn!$I$2:$I$11876,Gögn!$F$2:$F$11876,$A60,Gögn!$B$2:$B$11876,AI$8),SUMIFS(Gögn!$I$2:$I$11876,Gögn!$F$2:$F$11876,$A60,Gögn!$B$2:$B$11876,AI$8,Gögn!$E$2:$E$11876,AI$9))/1000</f>
        <v>8392656</v>
      </c>
      <c r="AJ60" s="22">
        <f>IF(AJ$9="samtals",SUMIFS(Gögn!$I$2:$I$11876,Gögn!$F$2:$F$11876,$A60,Gögn!$B$2:$B$11876,AJ$8),SUMIFS(Gögn!$I$2:$I$11876,Gögn!$F$2:$F$11876,$A60,Gögn!$B$2:$B$11876,AJ$8,Gögn!$E$2:$E$11876,AJ$9))/1000</f>
        <v>8392656</v>
      </c>
      <c r="AK60" s="22">
        <f>IF(AK$9="samtals",SUMIFS(Gögn!$I$2:$I$11876,Gögn!$F$2:$F$11876,$A60,Gögn!$B$2:$B$11876,AK$8),SUMIFS(Gögn!$I$2:$I$11876,Gögn!$F$2:$F$11876,$A60,Gögn!$B$2:$B$11876,AK$8,Gögn!$E$2:$E$11876,AK$9))/1000</f>
        <v>24628237.171999998</v>
      </c>
      <c r="AL60" s="22">
        <f>IF(AL$9="samtals",SUMIFS(Gögn!$I$2:$I$11876,Gögn!$F$2:$F$11876,$A60,Gögn!$B$2:$B$11876,AL$8),SUMIFS(Gögn!$I$2:$I$11876,Gögn!$F$2:$F$11876,$A60,Gögn!$B$2:$B$11876,AL$8,Gögn!$E$2:$E$11876,AL$9))/1000</f>
        <v>24628237.171999998</v>
      </c>
      <c r="AM60" s="22">
        <f>IF(AM$9="samtals",SUMIFS(Gögn!$I$2:$I$11876,Gögn!$F$2:$F$11876,$A60,Gögn!$B$2:$B$11876,AM$8),SUMIFS(Gögn!$I$2:$I$11876,Gögn!$F$2:$F$11876,$A60,Gögn!$B$2:$B$11876,AM$8,Gögn!$E$2:$E$11876,AM$9))/1000</f>
        <v>777316740.46399999</v>
      </c>
      <c r="AN60" s="22">
        <f>IF(AN$9="samtals",SUMIFS(Gögn!$I$2:$I$11876,Gögn!$F$2:$F$11876,$A60,Gögn!$B$2:$B$11876,AN$8),SUMIFS(Gögn!$I$2:$I$11876,Gögn!$F$2:$F$11876,$A60,Gögn!$B$2:$B$11876,AN$8,Gögn!$E$2:$E$11876,AN$9))/1000</f>
        <v>763836942.26100004</v>
      </c>
      <c r="AO60" s="22">
        <f>IF(AO$9="samtals",SUMIFS(Gögn!$I$2:$I$11876,Gögn!$F$2:$F$11876,$A60,Gögn!$B$2:$B$11876,AO$8),SUMIFS(Gögn!$I$2:$I$11876,Gögn!$F$2:$F$11876,$A60,Gögn!$B$2:$B$11876,AO$8,Gögn!$E$2:$E$11876,AO$9))/1000</f>
        <v>13479798.203</v>
      </c>
      <c r="AP60" s="22">
        <f>IF(AP$9="samtals",SUMIFS(Gögn!$I$2:$I$11876,Gögn!$F$2:$F$11876,$A60,Gögn!$B$2:$B$11876,AP$8),SUMIFS(Gögn!$I$2:$I$11876,Gögn!$F$2:$F$11876,$A60,Gögn!$B$2:$B$11876,AP$8,Gögn!$E$2:$E$11876,AP$9))/1000</f>
        <v>4304740.6390000004</v>
      </c>
      <c r="AQ60" s="22">
        <f>IF(AQ$9="samtals",SUMIFS(Gögn!$I$2:$I$11876,Gögn!$F$2:$F$11876,$A60,Gögn!$B$2:$B$11876,AQ$8),SUMIFS(Gögn!$I$2:$I$11876,Gögn!$F$2:$F$11876,$A60,Gögn!$B$2:$B$11876,AQ$8,Gögn!$E$2:$E$11876,AQ$9))/1000</f>
        <v>1032915.302</v>
      </c>
      <c r="AR60" s="22">
        <f>IF(AR$9="samtals",SUMIFS(Gögn!$I$2:$I$11876,Gögn!$F$2:$F$11876,$A60,Gögn!$B$2:$B$11876,AR$8),SUMIFS(Gögn!$I$2:$I$11876,Gögn!$F$2:$F$11876,$A60,Gögn!$B$2:$B$11876,AR$8,Gögn!$E$2:$E$11876,AR$9))/1000</f>
        <v>3271825.3369999998</v>
      </c>
      <c r="AS60" s="22">
        <f>IF(AS$9="samtals",SUMIFS(Gögn!$I$2:$I$11876,Gögn!$F$2:$F$11876,$A60,Gögn!$B$2:$B$11876,AS$8),SUMIFS(Gögn!$I$2:$I$11876,Gögn!$F$2:$F$11876,$A60,Gögn!$B$2:$B$11876,AS$8,Gögn!$E$2:$E$11876,AS$9))/1000</f>
        <v>765677260.77600002</v>
      </c>
      <c r="AT60" s="22">
        <f>IF(AT$9="samtals",SUMIFS(Gögn!$I$2:$I$11876,Gögn!$F$2:$F$11876,$A60,Gögn!$B$2:$B$11876,AT$8),SUMIFS(Gögn!$I$2:$I$11876,Gögn!$F$2:$F$11876,$A60,Gögn!$B$2:$B$11876,AT$8,Gögn!$E$2:$E$11876,AT$9))/1000</f>
        <v>750303589.66299999</v>
      </c>
      <c r="AU60" s="22">
        <f>IF(AU$9="samtals",SUMIFS(Gögn!$I$2:$I$11876,Gögn!$F$2:$F$11876,$A60,Gögn!$B$2:$B$11876,AU$8),SUMIFS(Gögn!$I$2:$I$11876,Gögn!$F$2:$F$11876,$A60,Gögn!$B$2:$B$11876,AU$8,Gögn!$E$2:$E$11876,AU$9))/1000</f>
        <v>15373671.113</v>
      </c>
      <c r="AV60" s="22">
        <f>IF(AV$9="samtals",SUMIFS(Gögn!$I$2:$I$11876,Gögn!$F$2:$F$11876,$A60,Gögn!$B$2:$B$11876,AV$8),SUMIFS(Gögn!$I$2:$I$11876,Gögn!$F$2:$F$11876,$A60,Gögn!$B$2:$B$11876,AV$8,Gögn!$E$2:$E$11876,AV$9))/1000</f>
        <v>55319102.847999997</v>
      </c>
      <c r="AW60" s="22">
        <f>IF(AW$9="samtals",SUMIFS(Gögn!$I$2:$I$11876,Gögn!$F$2:$F$11876,$A60,Gögn!$B$2:$B$11876,AW$8),SUMIFS(Gögn!$I$2:$I$11876,Gögn!$F$2:$F$11876,$A60,Gögn!$B$2:$B$11876,AW$8,Gögn!$E$2:$E$11876,AW$9))/1000</f>
        <v>54866843.827</v>
      </c>
      <c r="AX60" s="22">
        <f>IF(AX$9="samtals",SUMIFS(Gögn!$I$2:$I$11876,Gögn!$F$2:$F$11876,$A60,Gögn!$B$2:$B$11876,AX$8),SUMIFS(Gögn!$I$2:$I$11876,Gögn!$F$2:$F$11876,$A60,Gögn!$B$2:$B$11876,AX$8,Gögn!$E$2:$E$11876,AX$9))/1000</f>
        <v>452259.02100000001</v>
      </c>
      <c r="AY60" s="22">
        <f>IF(AY$9="samtals",SUMIFS(Gögn!$I$2:$I$11876,Gögn!$F$2:$F$11876,$A60,Gögn!$B$2:$B$11876,AY$8),SUMIFS(Gögn!$I$2:$I$11876,Gögn!$F$2:$F$11876,$A60,Gögn!$B$2:$B$11876,AY$8,Gögn!$E$2:$E$11876,AY$9))/1000</f>
        <v>82299871</v>
      </c>
      <c r="AZ60" s="22">
        <f>IF(AZ$9="samtals",SUMIFS(Gögn!$I$2:$I$11876,Gögn!$F$2:$F$11876,$A60,Gögn!$B$2:$B$11876,AZ$8),SUMIFS(Gögn!$I$2:$I$11876,Gögn!$F$2:$F$11876,$A60,Gögn!$B$2:$B$11876,AZ$8,Gögn!$E$2:$E$11876,AZ$9))/1000</f>
        <v>69706699</v>
      </c>
      <c r="BA60" s="22">
        <f>IF(BA$9="samtals",SUMIFS(Gögn!$I$2:$I$11876,Gögn!$F$2:$F$11876,$A60,Gögn!$B$2:$B$11876,BA$8),SUMIFS(Gögn!$I$2:$I$11876,Gögn!$F$2:$F$11876,$A60,Gögn!$B$2:$B$11876,BA$8,Gögn!$E$2:$E$11876,BA$9))/1000</f>
        <v>12593172</v>
      </c>
      <c r="BB60" s="22">
        <f>IF(BB$9="samtals",SUMIFS(Gögn!$I$2:$I$11876,Gögn!$F$2:$F$11876,$A60,Gögn!$B$2:$B$11876,BB$8),SUMIFS(Gögn!$I$2:$I$11876,Gögn!$F$2:$F$11876,$A60,Gögn!$B$2:$B$11876,BB$8,Gögn!$E$2:$E$11876,BB$9))/1000</f>
        <v>134647967.75099999</v>
      </c>
      <c r="BC60" s="22">
        <f>IF(BC$9="samtals",SUMIFS(Gögn!$I$2:$I$11876,Gögn!$F$2:$F$11876,$A60,Gögn!$B$2:$B$11876,BC$8),SUMIFS(Gögn!$I$2:$I$11876,Gögn!$F$2:$F$11876,$A60,Gögn!$B$2:$B$11876,BC$8,Gögn!$E$2:$E$11876,BC$9))/1000</f>
        <v>134128885.251</v>
      </c>
      <c r="BD60" s="22">
        <f>IF(BD$9="samtals",SUMIFS(Gögn!$I$2:$I$11876,Gögn!$F$2:$F$11876,$A60,Gögn!$B$2:$B$11876,BD$8),SUMIFS(Gögn!$I$2:$I$11876,Gögn!$F$2:$F$11876,$A60,Gögn!$B$2:$B$11876,BD$8,Gögn!$E$2:$E$11876,BD$9))/1000</f>
        <v>519082.5</v>
      </c>
      <c r="BE60" s="22">
        <f>IF(BE$9="samtals",SUMIFS(Gögn!$I$2:$I$11876,Gögn!$F$2:$F$11876,$A60,Gögn!$B$2:$B$11876,BE$8),SUMIFS(Gögn!$I$2:$I$11876,Gögn!$F$2:$F$11876,$A60,Gögn!$B$2:$B$11876,BE$8,Gögn!$E$2:$E$11876,BE$9))/1000</f>
        <v>208297339.91299999</v>
      </c>
      <c r="BF60" s="22">
        <f>IF(BF$9="samtals",SUMIFS(Gögn!$I$2:$I$11876,Gögn!$F$2:$F$11876,$A60,Gögn!$B$2:$B$11876,BF$8),SUMIFS(Gögn!$I$2:$I$11876,Gögn!$F$2:$F$11876,$A60,Gögn!$B$2:$B$11876,BF$8,Gögn!$E$2:$E$11876,BF$9))/1000</f>
        <v>203504540.389</v>
      </c>
      <c r="BG60" s="22">
        <f>IF(BG$9="samtals",SUMIFS(Gögn!$I$2:$I$11876,Gögn!$F$2:$F$11876,$A60,Gögn!$B$2:$B$11876,BG$8),SUMIFS(Gögn!$I$2:$I$11876,Gögn!$F$2:$F$11876,$A60,Gögn!$B$2:$B$11876,BG$8,Gögn!$E$2:$E$11876,BG$9))/1000</f>
        <v>4792799.5240000002</v>
      </c>
    </row>
    <row r="61" spans="1:59" ht="15">
      <c r="A61" s="5" t="s">
        <v>6</v>
      </c>
      <c r="B61" s="5"/>
      <c r="C61" s="23" t="s">
        <v>7</v>
      </c>
      <c r="D61" s="24">
        <f t="shared" si="17"/>
        <v>2805636919.2709999</v>
      </c>
      <c r="E61" s="24">
        <f>IF(E$9="samtals",SUMIFS(Gögn!$I$2:$I$11876,Gögn!$F$2:$F$11876,$A61,Gögn!$B$2:$B$11876,E$8),SUMIFS(Gögn!$I$2:$I$11876,Gögn!$F$2:$F$11876,$A61,Gögn!$B$2:$B$11876,E$8,Gögn!$E$2:$E$11876,E$9))/1000</f>
        <v>135483439.78099999</v>
      </c>
      <c r="F61" s="24">
        <f>IF(F$9="samtals",SUMIFS(Gögn!$I$2:$I$11876,Gögn!$F$2:$F$11876,$A61,Gögn!$B$2:$B$11876,F$8),SUMIFS(Gögn!$I$2:$I$11876,Gögn!$F$2:$F$11876,$A61,Gögn!$B$2:$B$11876,F$8,Gögn!$E$2:$E$11876,F$9))/1000</f>
        <v>77100116.854000002</v>
      </c>
      <c r="G61" s="24">
        <f>IF(G$9="samtals",SUMIFS(Gögn!$I$2:$I$11876,Gögn!$F$2:$F$11876,$A61,Gögn!$B$2:$B$11876,G$8),SUMIFS(Gögn!$I$2:$I$11876,Gögn!$F$2:$F$11876,$A61,Gögn!$B$2:$B$11876,G$8,Gögn!$E$2:$E$11876,G$9))/1000</f>
        <v>58383322.927000001</v>
      </c>
      <c r="H61" s="24">
        <f>IF(H$9="samtals",SUMIFS(Gögn!$I$2:$I$11876,Gögn!$F$2:$F$11876,$A61,Gögn!$B$2:$B$11876,H$8),SUMIFS(Gögn!$I$2:$I$11876,Gögn!$F$2:$F$11876,$A61,Gögn!$B$2:$B$11876,H$8,Gögn!$E$2:$E$11876,H$9))/1000</f>
        <v>246659686.75799999</v>
      </c>
      <c r="I61" s="24">
        <f>IF(I$9="samtals",SUMIFS(Gögn!$I$2:$I$11876,Gögn!$F$2:$F$11876,$A61,Gögn!$B$2:$B$11876,I$8),SUMIFS(Gögn!$I$2:$I$11876,Gögn!$F$2:$F$11876,$A61,Gögn!$B$2:$B$11876,I$8,Gögn!$E$2:$E$11876,I$9))/1000</f>
        <v>236298193.954</v>
      </c>
      <c r="J61" s="24">
        <f>IF(J$9="samtals",SUMIFS(Gögn!$I$2:$I$11876,Gögn!$F$2:$F$11876,$A61,Gögn!$B$2:$B$11876,J$8),SUMIFS(Gögn!$I$2:$I$11876,Gögn!$F$2:$F$11876,$A61,Gögn!$B$2:$B$11876,J$8,Gögn!$E$2:$E$11876,J$9))/1000</f>
        <v>10361492.804</v>
      </c>
      <c r="K61" s="24">
        <f>IF(K$9="samtals",SUMIFS(Gögn!$I$2:$I$11876,Gögn!$F$2:$F$11876,$A61,Gögn!$B$2:$B$11876,K$8),SUMIFS(Gögn!$I$2:$I$11876,Gögn!$F$2:$F$11876,$A61,Gögn!$B$2:$B$11876,K$8,Gögn!$E$2:$E$11876,K$9))/1000</f>
        <v>173143683.70300001</v>
      </c>
      <c r="L61" s="24">
        <f>IF(L$9="samtals",SUMIFS(Gögn!$I$2:$I$11876,Gögn!$F$2:$F$11876,$A61,Gögn!$B$2:$B$11876,L$8),SUMIFS(Gögn!$I$2:$I$11876,Gögn!$F$2:$F$11876,$A61,Gögn!$B$2:$B$11876,L$8,Gögn!$E$2:$E$11876,L$9))/1000</f>
        <v>173143683.70300001</v>
      </c>
      <c r="M61" s="24">
        <f>IF(M$9="samtals",SUMIFS(Gögn!$I$2:$I$11876,Gögn!$F$2:$F$11876,$A61,Gögn!$B$2:$B$11876,M$8),SUMIFS(Gögn!$I$2:$I$11876,Gögn!$F$2:$F$11876,$A61,Gögn!$B$2:$B$11876,M$8,Gögn!$E$2:$E$11876,M$9))/1000</f>
        <v>25647132</v>
      </c>
      <c r="N61" s="24">
        <f>IF(N$9="samtals",SUMIFS(Gögn!$I$2:$I$11876,Gögn!$F$2:$F$11876,$A61,Gögn!$B$2:$B$11876,N$8),SUMIFS(Gögn!$I$2:$I$11876,Gögn!$F$2:$F$11876,$A61,Gögn!$B$2:$B$11876,N$8,Gögn!$E$2:$E$11876,N$9))/1000</f>
        <v>25647132</v>
      </c>
      <c r="O61" s="24">
        <f>IF(O$9="samtals",SUMIFS(Gögn!$I$2:$I$11876,Gögn!$F$2:$F$11876,$A61,Gögn!$B$2:$B$11876,O$8),SUMIFS(Gögn!$I$2:$I$11876,Gögn!$F$2:$F$11876,$A61,Gögn!$B$2:$B$11876,O$8,Gögn!$E$2:$E$11876,O$9))/1000</f>
        <v>95310848.318000004</v>
      </c>
      <c r="P61" s="24">
        <f>IF(P$9="samtals",SUMIFS(Gögn!$I$2:$I$11876,Gögn!$F$2:$F$11876,$A61,Gögn!$B$2:$B$11876,P$8),SUMIFS(Gögn!$I$2:$I$11876,Gögn!$F$2:$F$11876,$A61,Gögn!$B$2:$B$11876,P$8,Gögn!$E$2:$E$11876,P$9))/1000</f>
        <v>94789008.479000002</v>
      </c>
      <c r="Q61" s="24">
        <f>IF(Q$9="samtals",SUMIFS(Gögn!$I$2:$I$11876,Gögn!$F$2:$F$11876,$A61,Gögn!$B$2:$B$11876,Q$8),SUMIFS(Gögn!$I$2:$I$11876,Gögn!$F$2:$F$11876,$A61,Gögn!$B$2:$B$11876,Q$8,Gögn!$E$2:$E$11876,Q$9))/1000</f>
        <v>521839.83899999998</v>
      </c>
      <c r="R61" s="24">
        <f>IF(R$9="samtals",SUMIFS(Gögn!$I$2:$I$11876,Gögn!$F$2:$F$11876,$A61,Gögn!$B$2:$B$11876,R$8),SUMIFS(Gögn!$I$2:$I$11876,Gögn!$F$2:$F$11876,$A61,Gögn!$B$2:$B$11876,R$8,Gögn!$E$2:$E$11876,R$9))/1000</f>
        <v>203264124</v>
      </c>
      <c r="S61" s="24">
        <f>IF(S$9="samtals",SUMIFS(Gögn!$I$2:$I$11876,Gögn!$F$2:$F$11876,$A61,Gögn!$B$2:$B$11876,S$8),SUMIFS(Gögn!$I$2:$I$11876,Gögn!$F$2:$F$11876,$A61,Gögn!$B$2:$B$11876,S$8,Gögn!$E$2:$E$11876,S$9))/1000</f>
        <v>67013841</v>
      </c>
      <c r="T61" s="24">
        <f>IF(T$9="samtals",SUMIFS(Gögn!$I$2:$I$11876,Gögn!$F$2:$F$11876,$A61,Gögn!$B$2:$B$11876,T$8),SUMIFS(Gögn!$I$2:$I$11876,Gögn!$F$2:$F$11876,$A61,Gögn!$B$2:$B$11876,T$8,Gögn!$E$2:$E$11876,T$9))/1000</f>
        <v>136250283</v>
      </c>
      <c r="U61" s="24">
        <f>IF(U$9="samtals",SUMIFS(Gögn!$I$2:$I$11876,Gögn!$F$2:$F$11876,$A61,Gögn!$B$2:$B$11876,U$8),SUMIFS(Gögn!$I$2:$I$11876,Gögn!$F$2:$F$11876,$A61,Gögn!$B$2:$B$11876,U$8,Gögn!$E$2:$E$11876,U$9))/1000</f>
        <v>372236214.53500003</v>
      </c>
      <c r="V61" s="24">
        <f>IF(V$9="samtals",SUMIFS(Gögn!$I$2:$I$11876,Gögn!$F$2:$F$11876,$A61,Gögn!$B$2:$B$11876,V$8),SUMIFS(Gögn!$I$2:$I$11876,Gögn!$F$2:$F$11876,$A61,Gögn!$B$2:$B$11876,V$8,Gögn!$E$2:$E$11876,V$9))/1000</f>
        <v>368197732.50700003</v>
      </c>
      <c r="W61" s="24">
        <f>IF(W$9="samtals",SUMIFS(Gögn!$I$2:$I$11876,Gögn!$F$2:$F$11876,$A61,Gögn!$B$2:$B$11876,W$8),SUMIFS(Gögn!$I$2:$I$11876,Gögn!$F$2:$F$11876,$A61,Gögn!$B$2:$B$11876,W$8,Gögn!$E$2:$E$11876,W$9))/1000</f>
        <v>4038482.0279999999</v>
      </c>
      <c r="X61" s="24">
        <f>IF(X$9="samtals",SUMIFS(Gögn!$I$2:$I$11876,Gögn!$F$2:$F$11876,$A61,Gögn!$B$2:$B$11876,X$8),SUMIFS(Gögn!$I$2:$I$11876,Gögn!$F$2:$F$11876,$A61,Gögn!$B$2:$B$11876,X$8,Gögn!$E$2:$E$11876,X$9))/1000</f>
        <v>74586634.503999993</v>
      </c>
      <c r="Y61" s="24">
        <f>IF(Y$9="samtals",SUMIFS(Gögn!$I$2:$I$11876,Gögn!$F$2:$F$11876,$A61,Gögn!$B$2:$B$11876,Y$8),SUMIFS(Gögn!$I$2:$I$11876,Gögn!$F$2:$F$11876,$A61,Gögn!$B$2:$B$11876,Y$8,Gögn!$E$2:$E$11876,Y$9))/1000</f>
        <v>16017720.727</v>
      </c>
      <c r="Z61" s="24">
        <f>IF(Z$9="samtals",SUMIFS(Gögn!$I$2:$I$11876,Gögn!$F$2:$F$11876,$A61,Gögn!$B$2:$B$11876,Z$8),SUMIFS(Gögn!$I$2:$I$11876,Gögn!$F$2:$F$11876,$A61,Gögn!$B$2:$B$11876,Z$8,Gögn!$E$2:$E$11876,Z$9))/1000</f>
        <v>58568913.777000003</v>
      </c>
      <c r="AA61" s="24">
        <f>IF(AA$9="samtals",SUMIFS(Gögn!$I$2:$I$11876,Gögn!$F$2:$F$11876,$A61,Gögn!$B$2:$B$11876,AA$8),SUMIFS(Gögn!$I$2:$I$11876,Gögn!$F$2:$F$11876,$A61,Gögn!$B$2:$B$11876,AA$8,Gögn!$E$2:$E$11876,AA$9))/1000</f>
        <v>22937483.826000001</v>
      </c>
      <c r="AB61" s="24">
        <f>IF(AB$9="samtals",SUMIFS(Gögn!$I$2:$I$11876,Gögn!$F$2:$F$11876,$A61,Gögn!$B$2:$B$11876,AB$8),SUMIFS(Gögn!$I$2:$I$11876,Gögn!$F$2:$F$11876,$A61,Gögn!$B$2:$B$11876,AB$8,Gögn!$E$2:$E$11876,AB$9))/1000</f>
        <v>22937483.826000001</v>
      </c>
      <c r="AC61" s="24">
        <f>IF(AC$9="samtals",SUMIFS(Gögn!$I$2:$I$11876,Gögn!$F$2:$F$11876,$A61,Gögn!$B$2:$B$11876,AC$8),SUMIFS(Gögn!$I$2:$I$11876,Gögn!$F$2:$F$11876,$A61,Gögn!$B$2:$B$11876,AC$8,Gögn!$E$2:$E$11876,AC$9))/1000</f>
        <v>64240313</v>
      </c>
      <c r="AD61" s="24">
        <f>IF(AD$9="samtals",SUMIFS(Gögn!$I$2:$I$11876,Gögn!$F$2:$F$11876,$A61,Gögn!$B$2:$B$11876,AD$8),SUMIFS(Gögn!$I$2:$I$11876,Gögn!$F$2:$F$11876,$A61,Gögn!$B$2:$B$11876,AD$8,Gögn!$E$2:$E$11876,AD$9))/1000</f>
        <v>64240313</v>
      </c>
      <c r="AE61" s="24">
        <f>IF(AE$9="samtals",SUMIFS(Gögn!$I$2:$I$11876,Gögn!$F$2:$F$11876,$A61,Gögn!$B$2:$B$11876,AE$8),SUMIFS(Gögn!$I$2:$I$11876,Gögn!$F$2:$F$11876,$A61,Gögn!$B$2:$B$11876,AE$8,Gögn!$E$2:$E$11876,AE$9))/1000</f>
        <v>10120893</v>
      </c>
      <c r="AF61" s="24">
        <f>IF(AF$9="samtals",SUMIFS(Gögn!$I$2:$I$11876,Gögn!$F$2:$F$11876,$A61,Gögn!$B$2:$B$11876,AF$8),SUMIFS(Gögn!$I$2:$I$11876,Gögn!$F$2:$F$11876,$A61,Gögn!$B$2:$B$11876,AF$8,Gögn!$E$2:$E$11876,AF$9))/1000</f>
        <v>10120893</v>
      </c>
      <c r="AG61" s="24">
        <f>IF(AG$9="samtals",SUMIFS(Gögn!$I$2:$I$11876,Gögn!$F$2:$F$11876,$A61,Gögn!$B$2:$B$11876,AG$8),SUMIFS(Gögn!$I$2:$I$11876,Gögn!$F$2:$F$11876,$A61,Gögn!$B$2:$B$11876,AG$8,Gögn!$E$2:$E$11876,AG$9))/1000</f>
        <v>9298052.932</v>
      </c>
      <c r="AH61" s="24">
        <f>IF(AH$9="samtals",SUMIFS(Gögn!$I$2:$I$11876,Gögn!$F$2:$F$11876,$A61,Gögn!$B$2:$B$11876,AH$8),SUMIFS(Gögn!$I$2:$I$11876,Gögn!$F$2:$F$11876,$A61,Gögn!$B$2:$B$11876,AH$8,Gögn!$E$2:$E$11876,AH$9))/1000</f>
        <v>9298052.932</v>
      </c>
      <c r="AI61" s="24">
        <f>IF(AI$9="samtals",SUMIFS(Gögn!$I$2:$I$11876,Gögn!$F$2:$F$11876,$A61,Gögn!$B$2:$B$11876,AI$8),SUMIFS(Gögn!$I$2:$I$11876,Gögn!$F$2:$F$11876,$A61,Gögn!$B$2:$B$11876,AI$8,Gögn!$E$2:$E$11876,AI$9))/1000</f>
        <v>19222104</v>
      </c>
      <c r="AJ61" s="24">
        <f>IF(AJ$9="samtals",SUMIFS(Gögn!$I$2:$I$11876,Gögn!$F$2:$F$11876,$A61,Gögn!$B$2:$B$11876,AJ$8),SUMIFS(Gögn!$I$2:$I$11876,Gögn!$F$2:$F$11876,$A61,Gögn!$B$2:$B$11876,AJ$8,Gögn!$E$2:$E$11876,AJ$9))/1000</f>
        <v>19222104</v>
      </c>
      <c r="AK61" s="24">
        <f>IF(AK$9="samtals",SUMIFS(Gögn!$I$2:$I$11876,Gögn!$F$2:$F$11876,$A61,Gögn!$B$2:$B$11876,AK$8),SUMIFS(Gögn!$I$2:$I$11876,Gögn!$F$2:$F$11876,$A61,Gögn!$B$2:$B$11876,AK$8,Gögn!$E$2:$E$11876,AK$9))/1000</f>
        <v>66778519.379000001</v>
      </c>
      <c r="AL61" s="24">
        <f>IF(AL$9="samtals",SUMIFS(Gögn!$I$2:$I$11876,Gögn!$F$2:$F$11876,$A61,Gögn!$B$2:$B$11876,AL$8),SUMIFS(Gögn!$I$2:$I$11876,Gögn!$F$2:$F$11876,$A61,Gögn!$B$2:$B$11876,AL$8,Gögn!$E$2:$E$11876,AL$9))/1000</f>
        <v>66778519.379000001</v>
      </c>
      <c r="AM61" s="24">
        <f>IF(AM$9="samtals",SUMIFS(Gögn!$I$2:$I$11876,Gögn!$F$2:$F$11876,$A61,Gögn!$B$2:$B$11876,AM$8),SUMIFS(Gögn!$I$2:$I$11876,Gögn!$F$2:$F$11876,$A61,Gögn!$B$2:$B$11876,AM$8,Gögn!$E$2:$E$11876,AM$9))/1000</f>
        <v>522785916.22299999</v>
      </c>
      <c r="AN61" s="24">
        <f>IF(AN$9="samtals",SUMIFS(Gögn!$I$2:$I$11876,Gögn!$F$2:$F$11876,$A61,Gögn!$B$2:$B$11876,AN$8),SUMIFS(Gögn!$I$2:$I$11876,Gögn!$F$2:$F$11876,$A61,Gögn!$B$2:$B$11876,AN$8,Gögn!$E$2:$E$11876,AN$9))/1000</f>
        <v>521570879.21200001</v>
      </c>
      <c r="AO61" s="24">
        <f>IF(AO$9="samtals",SUMIFS(Gögn!$I$2:$I$11876,Gögn!$F$2:$F$11876,$A61,Gögn!$B$2:$B$11876,AO$8),SUMIFS(Gögn!$I$2:$I$11876,Gögn!$F$2:$F$11876,$A61,Gögn!$B$2:$B$11876,AO$8,Gögn!$E$2:$E$11876,AO$9))/1000</f>
        <v>1215037.0109999999</v>
      </c>
      <c r="AP61" s="24">
        <f>IF(AP$9="samtals",SUMIFS(Gögn!$I$2:$I$11876,Gögn!$F$2:$F$11876,$A61,Gögn!$B$2:$B$11876,AP$8),SUMIFS(Gögn!$I$2:$I$11876,Gögn!$F$2:$F$11876,$A61,Gögn!$B$2:$B$11876,AP$8,Gögn!$E$2:$E$11876,AP$9))/1000</f>
        <v>4480930.6270000003</v>
      </c>
      <c r="AQ61" s="24">
        <f>IF(AQ$9="samtals",SUMIFS(Gögn!$I$2:$I$11876,Gögn!$F$2:$F$11876,$A61,Gögn!$B$2:$B$11876,AQ$8),SUMIFS(Gögn!$I$2:$I$11876,Gögn!$F$2:$F$11876,$A61,Gögn!$B$2:$B$11876,AQ$8,Gögn!$E$2:$E$11876,AQ$9))/1000</f>
        <v>1129118.1610000001</v>
      </c>
      <c r="AR61" s="24">
        <f>IF(AR$9="samtals",SUMIFS(Gögn!$I$2:$I$11876,Gögn!$F$2:$F$11876,$A61,Gögn!$B$2:$B$11876,AR$8),SUMIFS(Gögn!$I$2:$I$11876,Gögn!$F$2:$F$11876,$A61,Gögn!$B$2:$B$11876,AR$8,Gögn!$E$2:$E$11876,AR$9))/1000</f>
        <v>3351812.466</v>
      </c>
      <c r="AS61" s="24">
        <f>IF(AS$9="samtals",SUMIFS(Gögn!$I$2:$I$11876,Gögn!$F$2:$F$11876,$A61,Gögn!$B$2:$B$11876,AS$8),SUMIFS(Gögn!$I$2:$I$11876,Gögn!$F$2:$F$11876,$A61,Gögn!$B$2:$B$11876,AS$8,Gögn!$E$2:$E$11876,AS$9))/1000</f>
        <v>418955137.43300003</v>
      </c>
      <c r="AT61" s="24">
        <f>IF(AT$9="samtals",SUMIFS(Gögn!$I$2:$I$11876,Gögn!$F$2:$F$11876,$A61,Gögn!$B$2:$B$11876,AT$8),SUMIFS(Gögn!$I$2:$I$11876,Gögn!$F$2:$F$11876,$A61,Gögn!$B$2:$B$11876,AT$8,Gögn!$E$2:$E$11876,AT$9))/1000</f>
        <v>408405092.85699999</v>
      </c>
      <c r="AU61" s="24">
        <f>IF(AU$9="samtals",SUMIFS(Gögn!$I$2:$I$11876,Gögn!$F$2:$F$11876,$A61,Gögn!$B$2:$B$11876,AU$8),SUMIFS(Gögn!$I$2:$I$11876,Gögn!$F$2:$F$11876,$A61,Gögn!$B$2:$B$11876,AU$8,Gögn!$E$2:$E$11876,AU$9))/1000</f>
        <v>10550044.575999999</v>
      </c>
      <c r="AV61" s="24">
        <f>IF(AV$9="samtals",SUMIFS(Gögn!$I$2:$I$11876,Gögn!$F$2:$F$11876,$A61,Gögn!$B$2:$B$11876,AV$8),SUMIFS(Gögn!$I$2:$I$11876,Gögn!$F$2:$F$11876,$A61,Gögn!$B$2:$B$11876,AV$8,Gögn!$E$2:$E$11876,AV$9))/1000</f>
        <v>30211564.282000002</v>
      </c>
      <c r="AW61" s="24">
        <f>IF(AW$9="samtals",SUMIFS(Gögn!$I$2:$I$11876,Gögn!$F$2:$F$11876,$A61,Gögn!$B$2:$B$11876,AW$8),SUMIFS(Gögn!$I$2:$I$11876,Gögn!$F$2:$F$11876,$A61,Gögn!$B$2:$B$11876,AW$8,Gögn!$E$2:$E$11876,AW$9))/1000</f>
        <v>29721475.395</v>
      </c>
      <c r="AX61" s="24">
        <f>IF(AX$9="samtals",SUMIFS(Gögn!$I$2:$I$11876,Gögn!$F$2:$F$11876,$A61,Gögn!$B$2:$B$11876,AX$8),SUMIFS(Gögn!$I$2:$I$11876,Gögn!$F$2:$F$11876,$A61,Gögn!$B$2:$B$11876,AX$8,Gögn!$E$2:$E$11876,AX$9))/1000</f>
        <v>490088.88699999999</v>
      </c>
      <c r="AY61" s="24">
        <f>IF(AY$9="samtals",SUMIFS(Gögn!$I$2:$I$11876,Gögn!$F$2:$F$11876,$A61,Gögn!$B$2:$B$11876,AY$8),SUMIFS(Gögn!$I$2:$I$11876,Gögn!$F$2:$F$11876,$A61,Gögn!$B$2:$B$11876,AY$8,Gögn!$E$2:$E$11876,AY$9))/1000</f>
        <v>63615948</v>
      </c>
      <c r="AZ61" s="24">
        <f>IF(AZ$9="samtals",SUMIFS(Gögn!$I$2:$I$11876,Gögn!$F$2:$F$11876,$A61,Gögn!$B$2:$B$11876,AZ$8),SUMIFS(Gögn!$I$2:$I$11876,Gögn!$F$2:$F$11876,$A61,Gögn!$B$2:$B$11876,AZ$8,Gögn!$E$2:$E$11876,AZ$9))/1000</f>
        <v>47955065</v>
      </c>
      <c r="BA61" s="24">
        <f>IF(BA$9="samtals",SUMIFS(Gögn!$I$2:$I$11876,Gögn!$F$2:$F$11876,$A61,Gögn!$B$2:$B$11876,BA$8),SUMIFS(Gögn!$I$2:$I$11876,Gögn!$F$2:$F$11876,$A61,Gögn!$B$2:$B$11876,BA$8,Gögn!$E$2:$E$11876,BA$9))/1000</f>
        <v>15660883</v>
      </c>
      <c r="BB61" s="24">
        <f>IF(BB$9="samtals",SUMIFS(Gögn!$I$2:$I$11876,Gögn!$F$2:$F$11876,$A61,Gögn!$B$2:$B$11876,BB$8),SUMIFS(Gögn!$I$2:$I$11876,Gögn!$F$2:$F$11876,$A61,Gögn!$B$2:$B$11876,BB$8,Gögn!$E$2:$E$11876,BB$9))/1000</f>
        <v>104879106.744</v>
      </c>
      <c r="BC61" s="24">
        <f>IF(BC$9="samtals",SUMIFS(Gögn!$I$2:$I$11876,Gögn!$F$2:$F$11876,$A61,Gögn!$B$2:$B$11876,BC$8),SUMIFS(Gögn!$I$2:$I$11876,Gögn!$F$2:$F$11876,$A61,Gögn!$B$2:$B$11876,BC$8,Gögn!$E$2:$E$11876,BC$9))/1000</f>
        <v>102533449.03300001</v>
      </c>
      <c r="BD61" s="24">
        <f>IF(BD$9="samtals",SUMIFS(Gögn!$I$2:$I$11876,Gögn!$F$2:$F$11876,$A61,Gögn!$B$2:$B$11876,BD$8),SUMIFS(Gögn!$I$2:$I$11876,Gögn!$F$2:$F$11876,$A61,Gögn!$B$2:$B$11876,BD$8,Gögn!$E$2:$E$11876,BD$9))/1000</f>
        <v>2345657.7110000001</v>
      </c>
      <c r="BE61" s="24">
        <f>IF(BE$9="samtals",SUMIFS(Gögn!$I$2:$I$11876,Gögn!$F$2:$F$11876,$A61,Gögn!$B$2:$B$11876,BE$8),SUMIFS(Gögn!$I$2:$I$11876,Gögn!$F$2:$F$11876,$A61,Gögn!$B$2:$B$11876,BE$8,Gögn!$E$2:$E$11876,BE$9))/1000</f>
        <v>141779186.22600001</v>
      </c>
      <c r="BF61" s="24">
        <f>IF(BF$9="samtals",SUMIFS(Gögn!$I$2:$I$11876,Gögn!$F$2:$F$11876,$A61,Gögn!$B$2:$B$11876,BF$8),SUMIFS(Gögn!$I$2:$I$11876,Gögn!$F$2:$F$11876,$A61,Gögn!$B$2:$B$11876,BF$8,Gögn!$E$2:$E$11876,BF$9))/1000</f>
        <v>138199841.67500001</v>
      </c>
      <c r="BG61" s="24">
        <f>IF(BG$9="samtals",SUMIFS(Gögn!$I$2:$I$11876,Gögn!$F$2:$F$11876,$A61,Gögn!$B$2:$B$11876,BG$8),SUMIFS(Gögn!$I$2:$I$11876,Gögn!$F$2:$F$11876,$A61,Gögn!$B$2:$B$11876,BG$8,Gögn!$E$2:$E$11876,BG$9))/1000</f>
        <v>3579344.551</v>
      </c>
    </row>
    <row r="62" spans="1:59" ht="15">
      <c r="A62" s="5" t="s">
        <v>8</v>
      </c>
      <c r="B62" s="5"/>
      <c r="C62" s="25" t="s">
        <v>9</v>
      </c>
      <c r="D62" s="22">
        <f t="shared" si="17"/>
        <v>256076.88200000001</v>
      </c>
      <c r="E62" s="22">
        <f>IF(E$9="samtals",SUMIFS(Gögn!$I$2:$I$11876,Gögn!$F$2:$F$11876,$A62,Gögn!$B$2:$B$11876,E$8),SUMIFS(Gögn!$I$2:$I$11876,Gögn!$F$2:$F$11876,$A62,Gögn!$B$2:$B$11876,E$8,Gögn!$E$2:$E$11876,E$9))/1000</f>
        <v>0</v>
      </c>
      <c r="F62" s="22">
        <f>IF(F$9="samtals",SUMIFS(Gögn!$I$2:$I$11876,Gögn!$F$2:$F$11876,$A62,Gögn!$B$2:$B$11876,F$8),SUMIFS(Gögn!$I$2:$I$11876,Gögn!$F$2:$F$11876,$A62,Gögn!$B$2:$B$11876,F$8,Gögn!$E$2:$E$11876,F$9))/1000</f>
        <v>0</v>
      </c>
      <c r="G62" s="22">
        <f>IF(G$9="samtals",SUMIFS(Gögn!$I$2:$I$11876,Gögn!$F$2:$F$11876,$A62,Gögn!$B$2:$B$11876,G$8),SUMIFS(Gögn!$I$2:$I$11876,Gögn!$F$2:$F$11876,$A62,Gögn!$B$2:$B$11876,G$8,Gögn!$E$2:$E$11876,G$9))/1000</f>
        <v>0</v>
      </c>
      <c r="H62" s="22">
        <f>IF(H$9="samtals",SUMIFS(Gögn!$I$2:$I$11876,Gögn!$F$2:$F$11876,$A62,Gögn!$B$2:$B$11876,H$8),SUMIFS(Gögn!$I$2:$I$11876,Gögn!$F$2:$F$11876,$A62,Gögn!$B$2:$B$11876,H$8,Gögn!$E$2:$E$11876,H$9))/1000</f>
        <v>0</v>
      </c>
      <c r="I62" s="22">
        <f>IF(I$9="samtals",SUMIFS(Gögn!$I$2:$I$11876,Gögn!$F$2:$F$11876,$A62,Gögn!$B$2:$B$11876,I$8),SUMIFS(Gögn!$I$2:$I$11876,Gögn!$F$2:$F$11876,$A62,Gögn!$B$2:$B$11876,I$8,Gögn!$E$2:$E$11876,I$9))/1000</f>
        <v>0</v>
      </c>
      <c r="J62" s="22">
        <f>IF(J$9="samtals",SUMIFS(Gögn!$I$2:$I$11876,Gögn!$F$2:$F$11876,$A62,Gögn!$B$2:$B$11876,J$8),SUMIFS(Gögn!$I$2:$I$11876,Gögn!$F$2:$F$11876,$A62,Gögn!$B$2:$B$11876,J$8,Gögn!$E$2:$E$11876,J$9))/1000</f>
        <v>0</v>
      </c>
      <c r="K62" s="22">
        <f>IF(K$9="samtals",SUMIFS(Gögn!$I$2:$I$11876,Gögn!$F$2:$F$11876,$A62,Gögn!$B$2:$B$11876,K$8),SUMIFS(Gögn!$I$2:$I$11876,Gögn!$F$2:$F$11876,$A62,Gögn!$B$2:$B$11876,K$8,Gögn!$E$2:$E$11876,K$9))/1000</f>
        <v>0</v>
      </c>
      <c r="L62" s="22">
        <f>IF(L$9="samtals",SUMIFS(Gögn!$I$2:$I$11876,Gögn!$F$2:$F$11876,$A62,Gögn!$B$2:$B$11876,L$8),SUMIFS(Gögn!$I$2:$I$11876,Gögn!$F$2:$F$11876,$A62,Gögn!$B$2:$B$11876,L$8,Gögn!$E$2:$E$11876,L$9))/1000</f>
        <v>0</v>
      </c>
      <c r="M62" s="22">
        <f>IF(M$9="samtals",SUMIFS(Gögn!$I$2:$I$11876,Gögn!$F$2:$F$11876,$A62,Gögn!$B$2:$B$11876,M$8),SUMIFS(Gögn!$I$2:$I$11876,Gögn!$F$2:$F$11876,$A62,Gögn!$B$2:$B$11876,M$8,Gögn!$E$2:$E$11876,M$9))/1000</f>
        <v>28824</v>
      </c>
      <c r="N62" s="22">
        <f>IF(N$9="samtals",SUMIFS(Gögn!$I$2:$I$11876,Gögn!$F$2:$F$11876,$A62,Gögn!$B$2:$B$11876,N$8),SUMIFS(Gögn!$I$2:$I$11876,Gögn!$F$2:$F$11876,$A62,Gögn!$B$2:$B$11876,N$8,Gögn!$E$2:$E$11876,N$9))/1000</f>
        <v>28824</v>
      </c>
      <c r="O62" s="22">
        <f>IF(O$9="samtals",SUMIFS(Gögn!$I$2:$I$11876,Gögn!$F$2:$F$11876,$A62,Gögn!$B$2:$B$11876,O$8),SUMIFS(Gögn!$I$2:$I$11876,Gögn!$F$2:$F$11876,$A62,Gögn!$B$2:$B$11876,O$8,Gögn!$E$2:$E$11876,O$9))/1000</f>
        <v>0</v>
      </c>
      <c r="P62" s="22">
        <f>IF(P$9="samtals",SUMIFS(Gögn!$I$2:$I$11876,Gögn!$F$2:$F$11876,$A62,Gögn!$B$2:$B$11876,P$8),SUMIFS(Gögn!$I$2:$I$11876,Gögn!$F$2:$F$11876,$A62,Gögn!$B$2:$B$11876,P$8,Gögn!$E$2:$E$11876,P$9))/1000</f>
        <v>0</v>
      </c>
      <c r="Q62" s="22">
        <f>IF(Q$9="samtals",SUMIFS(Gögn!$I$2:$I$11876,Gögn!$F$2:$F$11876,$A62,Gögn!$B$2:$B$11876,Q$8),SUMIFS(Gögn!$I$2:$I$11876,Gögn!$F$2:$F$11876,$A62,Gögn!$B$2:$B$11876,Q$8,Gögn!$E$2:$E$11876,Q$9))/1000</f>
        <v>0</v>
      </c>
      <c r="R62" s="22">
        <f>IF(R$9="samtals",SUMIFS(Gögn!$I$2:$I$11876,Gögn!$F$2:$F$11876,$A62,Gögn!$B$2:$B$11876,R$8),SUMIFS(Gögn!$I$2:$I$11876,Gögn!$F$2:$F$11876,$A62,Gögn!$B$2:$B$11876,R$8,Gögn!$E$2:$E$11876,R$9))/1000</f>
        <v>0</v>
      </c>
      <c r="S62" s="22">
        <f>IF(S$9="samtals",SUMIFS(Gögn!$I$2:$I$11876,Gögn!$F$2:$F$11876,$A62,Gögn!$B$2:$B$11876,S$8),SUMIFS(Gögn!$I$2:$I$11876,Gögn!$F$2:$F$11876,$A62,Gögn!$B$2:$B$11876,S$8,Gögn!$E$2:$E$11876,S$9))/1000</f>
        <v>0</v>
      </c>
      <c r="T62" s="22">
        <f>IF(T$9="samtals",SUMIFS(Gögn!$I$2:$I$11876,Gögn!$F$2:$F$11876,$A62,Gögn!$B$2:$B$11876,T$8),SUMIFS(Gögn!$I$2:$I$11876,Gögn!$F$2:$F$11876,$A62,Gögn!$B$2:$B$11876,T$8,Gögn!$E$2:$E$11876,T$9))/1000</f>
        <v>0</v>
      </c>
      <c r="U62" s="22">
        <f>IF(U$9="samtals",SUMIFS(Gögn!$I$2:$I$11876,Gögn!$F$2:$F$11876,$A62,Gögn!$B$2:$B$11876,U$8),SUMIFS(Gögn!$I$2:$I$11876,Gögn!$F$2:$F$11876,$A62,Gögn!$B$2:$B$11876,U$8,Gögn!$E$2:$E$11876,U$9))/1000</f>
        <v>151929.84700000001</v>
      </c>
      <c r="V62" s="22">
        <f>IF(V$9="samtals",SUMIFS(Gögn!$I$2:$I$11876,Gögn!$F$2:$F$11876,$A62,Gögn!$B$2:$B$11876,V$8),SUMIFS(Gögn!$I$2:$I$11876,Gögn!$F$2:$F$11876,$A62,Gögn!$B$2:$B$11876,V$8,Gögn!$E$2:$E$11876,V$9))/1000</f>
        <v>150974.99900000001</v>
      </c>
      <c r="W62" s="22">
        <f>IF(W$9="samtals",SUMIFS(Gögn!$I$2:$I$11876,Gögn!$F$2:$F$11876,$A62,Gögn!$B$2:$B$11876,W$8),SUMIFS(Gögn!$I$2:$I$11876,Gögn!$F$2:$F$11876,$A62,Gögn!$B$2:$B$11876,W$8,Gögn!$E$2:$E$11876,W$9))/1000</f>
        <v>954.84799999999996</v>
      </c>
      <c r="X62" s="22">
        <f>IF(X$9="samtals",SUMIFS(Gögn!$I$2:$I$11876,Gögn!$F$2:$F$11876,$A62,Gögn!$B$2:$B$11876,X$8),SUMIFS(Gögn!$I$2:$I$11876,Gögn!$F$2:$F$11876,$A62,Gögn!$B$2:$B$11876,X$8,Gögn!$E$2:$E$11876,X$9))/1000</f>
        <v>0</v>
      </c>
      <c r="Y62" s="22">
        <f>IF(Y$9="samtals",SUMIFS(Gögn!$I$2:$I$11876,Gögn!$F$2:$F$11876,$A62,Gögn!$B$2:$B$11876,Y$8),SUMIFS(Gögn!$I$2:$I$11876,Gögn!$F$2:$F$11876,$A62,Gögn!$B$2:$B$11876,Y$8,Gögn!$E$2:$E$11876,Y$9))/1000</f>
        <v>0</v>
      </c>
      <c r="Z62" s="22">
        <f>IF(Z$9="samtals",SUMIFS(Gögn!$I$2:$I$11876,Gögn!$F$2:$F$11876,$A62,Gögn!$B$2:$B$11876,Z$8),SUMIFS(Gögn!$I$2:$I$11876,Gögn!$F$2:$F$11876,$A62,Gögn!$B$2:$B$11876,Z$8,Gögn!$E$2:$E$11876,Z$9))/1000</f>
        <v>0</v>
      </c>
      <c r="AA62" s="22">
        <f>IF(AA$9="samtals",SUMIFS(Gögn!$I$2:$I$11876,Gögn!$F$2:$F$11876,$A62,Gögn!$B$2:$B$11876,AA$8),SUMIFS(Gögn!$I$2:$I$11876,Gögn!$F$2:$F$11876,$A62,Gögn!$B$2:$B$11876,AA$8,Gögn!$E$2:$E$11876,AA$9))/1000</f>
        <v>0</v>
      </c>
      <c r="AB62" s="22">
        <f>IF(AB$9="samtals",SUMIFS(Gögn!$I$2:$I$11876,Gögn!$F$2:$F$11876,$A62,Gögn!$B$2:$B$11876,AB$8),SUMIFS(Gögn!$I$2:$I$11876,Gögn!$F$2:$F$11876,$A62,Gögn!$B$2:$B$11876,AB$8,Gögn!$E$2:$E$11876,AB$9))/1000</f>
        <v>0</v>
      </c>
      <c r="AC62" s="22">
        <f>IF(AC$9="samtals",SUMIFS(Gögn!$I$2:$I$11876,Gögn!$F$2:$F$11876,$A62,Gögn!$B$2:$B$11876,AC$8),SUMIFS(Gögn!$I$2:$I$11876,Gögn!$F$2:$F$11876,$A62,Gögn!$B$2:$B$11876,AC$8,Gögn!$E$2:$E$11876,AC$9))/1000</f>
        <v>0</v>
      </c>
      <c r="AD62" s="22">
        <f>IF(AD$9="samtals",SUMIFS(Gögn!$I$2:$I$11876,Gögn!$F$2:$F$11876,$A62,Gögn!$B$2:$B$11876,AD$8),SUMIFS(Gögn!$I$2:$I$11876,Gögn!$F$2:$F$11876,$A62,Gögn!$B$2:$B$11876,AD$8,Gögn!$E$2:$E$11876,AD$9))/1000</f>
        <v>0</v>
      </c>
      <c r="AE62" s="22">
        <f>IF(AE$9="samtals",SUMIFS(Gögn!$I$2:$I$11876,Gögn!$F$2:$F$11876,$A62,Gögn!$B$2:$B$11876,AE$8),SUMIFS(Gögn!$I$2:$I$11876,Gögn!$F$2:$F$11876,$A62,Gögn!$B$2:$B$11876,AE$8,Gögn!$E$2:$E$11876,AE$9))/1000</f>
        <v>0</v>
      </c>
      <c r="AF62" s="22">
        <f>IF(AF$9="samtals",SUMIFS(Gögn!$I$2:$I$11876,Gögn!$F$2:$F$11876,$A62,Gögn!$B$2:$B$11876,AF$8),SUMIFS(Gögn!$I$2:$I$11876,Gögn!$F$2:$F$11876,$A62,Gögn!$B$2:$B$11876,AF$8,Gögn!$E$2:$E$11876,AF$9))/1000</f>
        <v>0</v>
      </c>
      <c r="AG62" s="22">
        <f>IF(AG$9="samtals",SUMIFS(Gögn!$I$2:$I$11876,Gögn!$F$2:$F$11876,$A62,Gögn!$B$2:$B$11876,AG$8),SUMIFS(Gögn!$I$2:$I$11876,Gögn!$F$2:$F$11876,$A62,Gögn!$B$2:$B$11876,AG$8,Gögn!$E$2:$E$11876,AG$9))/1000</f>
        <v>0</v>
      </c>
      <c r="AH62" s="22">
        <f>IF(AH$9="samtals",SUMIFS(Gögn!$I$2:$I$11876,Gögn!$F$2:$F$11876,$A62,Gögn!$B$2:$B$11876,AH$8),SUMIFS(Gögn!$I$2:$I$11876,Gögn!$F$2:$F$11876,$A62,Gögn!$B$2:$B$11876,AH$8,Gögn!$E$2:$E$11876,AH$9))/1000</f>
        <v>0</v>
      </c>
      <c r="AI62" s="22">
        <f>IF(AI$9="samtals",SUMIFS(Gögn!$I$2:$I$11876,Gögn!$F$2:$F$11876,$A62,Gögn!$B$2:$B$11876,AI$8),SUMIFS(Gögn!$I$2:$I$11876,Gögn!$F$2:$F$11876,$A62,Gögn!$B$2:$B$11876,AI$8,Gögn!$E$2:$E$11876,AI$9))/1000</f>
        <v>0</v>
      </c>
      <c r="AJ62" s="22">
        <f>IF(AJ$9="samtals",SUMIFS(Gögn!$I$2:$I$11876,Gögn!$F$2:$F$11876,$A62,Gögn!$B$2:$B$11876,AJ$8),SUMIFS(Gögn!$I$2:$I$11876,Gögn!$F$2:$F$11876,$A62,Gögn!$B$2:$B$11876,AJ$8,Gögn!$E$2:$E$11876,AJ$9))/1000</f>
        <v>0</v>
      </c>
      <c r="AK62" s="22">
        <f>IF(AK$9="samtals",SUMIFS(Gögn!$I$2:$I$11876,Gögn!$F$2:$F$11876,$A62,Gögn!$B$2:$B$11876,AK$8),SUMIFS(Gögn!$I$2:$I$11876,Gögn!$F$2:$F$11876,$A62,Gögn!$B$2:$B$11876,AK$8,Gögn!$E$2:$E$11876,AK$9))/1000</f>
        <v>0</v>
      </c>
      <c r="AL62" s="22">
        <f>IF(AL$9="samtals",SUMIFS(Gögn!$I$2:$I$11876,Gögn!$F$2:$F$11876,$A62,Gögn!$B$2:$B$11876,AL$8),SUMIFS(Gögn!$I$2:$I$11876,Gögn!$F$2:$F$11876,$A62,Gögn!$B$2:$B$11876,AL$8,Gögn!$E$2:$E$11876,AL$9))/1000</f>
        <v>0</v>
      </c>
      <c r="AM62" s="22">
        <f>IF(AM$9="samtals",SUMIFS(Gögn!$I$2:$I$11876,Gögn!$F$2:$F$11876,$A62,Gögn!$B$2:$B$11876,AM$8),SUMIFS(Gögn!$I$2:$I$11876,Gögn!$F$2:$F$11876,$A62,Gögn!$B$2:$B$11876,AM$8,Gögn!$E$2:$E$11876,AM$9))/1000</f>
        <v>0</v>
      </c>
      <c r="AN62" s="22">
        <f>IF(AN$9="samtals",SUMIFS(Gögn!$I$2:$I$11876,Gögn!$F$2:$F$11876,$A62,Gögn!$B$2:$B$11876,AN$8),SUMIFS(Gögn!$I$2:$I$11876,Gögn!$F$2:$F$11876,$A62,Gögn!$B$2:$B$11876,AN$8,Gögn!$E$2:$E$11876,AN$9))/1000</f>
        <v>0</v>
      </c>
      <c r="AO62" s="22">
        <f>IF(AO$9="samtals",SUMIFS(Gögn!$I$2:$I$11876,Gögn!$F$2:$F$11876,$A62,Gögn!$B$2:$B$11876,AO$8),SUMIFS(Gögn!$I$2:$I$11876,Gögn!$F$2:$F$11876,$A62,Gögn!$B$2:$B$11876,AO$8,Gögn!$E$2:$E$11876,AO$9))/1000</f>
        <v>0</v>
      </c>
      <c r="AP62" s="22">
        <f>IF(AP$9="samtals",SUMIFS(Gögn!$I$2:$I$11876,Gögn!$F$2:$F$11876,$A62,Gögn!$B$2:$B$11876,AP$8),SUMIFS(Gögn!$I$2:$I$11876,Gögn!$F$2:$F$11876,$A62,Gögn!$B$2:$B$11876,AP$8,Gögn!$E$2:$E$11876,AP$9))/1000</f>
        <v>0</v>
      </c>
      <c r="AQ62" s="22">
        <f>IF(AQ$9="samtals",SUMIFS(Gögn!$I$2:$I$11876,Gögn!$F$2:$F$11876,$A62,Gögn!$B$2:$B$11876,AQ$8),SUMIFS(Gögn!$I$2:$I$11876,Gögn!$F$2:$F$11876,$A62,Gögn!$B$2:$B$11876,AQ$8,Gögn!$E$2:$E$11876,AQ$9))/1000</f>
        <v>0</v>
      </c>
      <c r="AR62" s="22">
        <f>IF(AR$9="samtals",SUMIFS(Gögn!$I$2:$I$11876,Gögn!$F$2:$F$11876,$A62,Gögn!$B$2:$B$11876,AR$8),SUMIFS(Gögn!$I$2:$I$11876,Gögn!$F$2:$F$11876,$A62,Gögn!$B$2:$B$11876,AR$8,Gögn!$E$2:$E$11876,AR$9))/1000</f>
        <v>0</v>
      </c>
      <c r="AS62" s="22">
        <f>IF(AS$9="samtals",SUMIFS(Gögn!$I$2:$I$11876,Gögn!$F$2:$F$11876,$A62,Gögn!$B$2:$B$11876,AS$8),SUMIFS(Gögn!$I$2:$I$11876,Gögn!$F$2:$F$11876,$A62,Gögn!$B$2:$B$11876,AS$8,Gögn!$E$2:$E$11876,AS$9))/1000</f>
        <v>0</v>
      </c>
      <c r="AT62" s="22">
        <f>IF(AT$9="samtals",SUMIFS(Gögn!$I$2:$I$11876,Gögn!$F$2:$F$11876,$A62,Gögn!$B$2:$B$11876,AT$8),SUMIFS(Gögn!$I$2:$I$11876,Gögn!$F$2:$F$11876,$A62,Gögn!$B$2:$B$11876,AT$8,Gögn!$E$2:$E$11876,AT$9))/1000</f>
        <v>0</v>
      </c>
      <c r="AU62" s="22">
        <f>IF(AU$9="samtals",SUMIFS(Gögn!$I$2:$I$11876,Gögn!$F$2:$F$11876,$A62,Gögn!$B$2:$B$11876,AU$8),SUMIFS(Gögn!$I$2:$I$11876,Gögn!$F$2:$F$11876,$A62,Gögn!$B$2:$B$11876,AU$8,Gögn!$E$2:$E$11876,AU$9))/1000</f>
        <v>0</v>
      </c>
      <c r="AV62" s="22">
        <f>IF(AV$9="samtals",SUMIFS(Gögn!$I$2:$I$11876,Gögn!$F$2:$F$11876,$A62,Gögn!$B$2:$B$11876,AV$8),SUMIFS(Gögn!$I$2:$I$11876,Gögn!$F$2:$F$11876,$A62,Gögn!$B$2:$B$11876,AV$8,Gögn!$E$2:$E$11876,AV$9))/1000</f>
        <v>25302.035</v>
      </c>
      <c r="AW62" s="22">
        <f>IF(AW$9="samtals",SUMIFS(Gögn!$I$2:$I$11876,Gögn!$F$2:$F$11876,$A62,Gögn!$B$2:$B$11876,AW$8),SUMIFS(Gögn!$I$2:$I$11876,Gögn!$F$2:$F$11876,$A62,Gögn!$B$2:$B$11876,AW$8,Gögn!$E$2:$E$11876,AW$9))/1000</f>
        <v>25302.035</v>
      </c>
      <c r="AX62" s="22">
        <f>IF(AX$9="samtals",SUMIFS(Gögn!$I$2:$I$11876,Gögn!$F$2:$F$11876,$A62,Gögn!$B$2:$B$11876,AX$8),SUMIFS(Gögn!$I$2:$I$11876,Gögn!$F$2:$F$11876,$A62,Gögn!$B$2:$B$11876,AX$8,Gögn!$E$2:$E$11876,AX$9))/1000</f>
        <v>0</v>
      </c>
      <c r="AY62" s="22">
        <f>IF(AY$9="samtals",SUMIFS(Gögn!$I$2:$I$11876,Gögn!$F$2:$F$11876,$A62,Gögn!$B$2:$B$11876,AY$8),SUMIFS(Gögn!$I$2:$I$11876,Gögn!$F$2:$F$11876,$A62,Gögn!$B$2:$B$11876,AY$8,Gögn!$E$2:$E$11876,AY$9))/1000</f>
        <v>25621</v>
      </c>
      <c r="AZ62" s="22">
        <f>IF(AZ$9="samtals",SUMIFS(Gögn!$I$2:$I$11876,Gögn!$F$2:$F$11876,$A62,Gögn!$B$2:$B$11876,AZ$8),SUMIFS(Gögn!$I$2:$I$11876,Gögn!$F$2:$F$11876,$A62,Gögn!$B$2:$B$11876,AZ$8,Gögn!$E$2:$E$11876,AZ$9))/1000</f>
        <v>25621</v>
      </c>
      <c r="BA62" s="22">
        <f>IF(BA$9="samtals",SUMIFS(Gögn!$I$2:$I$11876,Gögn!$F$2:$F$11876,$A62,Gögn!$B$2:$B$11876,BA$8),SUMIFS(Gögn!$I$2:$I$11876,Gögn!$F$2:$F$11876,$A62,Gögn!$B$2:$B$11876,BA$8,Gögn!$E$2:$E$11876,BA$9))/1000</f>
        <v>0</v>
      </c>
      <c r="BB62" s="22">
        <f>IF(BB$9="samtals",SUMIFS(Gögn!$I$2:$I$11876,Gögn!$F$2:$F$11876,$A62,Gögn!$B$2:$B$11876,BB$8),SUMIFS(Gögn!$I$2:$I$11876,Gögn!$F$2:$F$11876,$A62,Gögn!$B$2:$B$11876,BB$8,Gögn!$E$2:$E$11876,BB$9))/1000</f>
        <v>0</v>
      </c>
      <c r="BC62" s="22">
        <f>IF(BC$9="samtals",SUMIFS(Gögn!$I$2:$I$11876,Gögn!$F$2:$F$11876,$A62,Gögn!$B$2:$B$11876,BC$8),SUMIFS(Gögn!$I$2:$I$11876,Gögn!$F$2:$F$11876,$A62,Gögn!$B$2:$B$11876,BC$8,Gögn!$E$2:$E$11876,BC$9))/1000</f>
        <v>0</v>
      </c>
      <c r="BD62" s="22">
        <f>IF(BD$9="samtals",SUMIFS(Gögn!$I$2:$I$11876,Gögn!$F$2:$F$11876,$A62,Gögn!$B$2:$B$11876,BD$8),SUMIFS(Gögn!$I$2:$I$11876,Gögn!$F$2:$F$11876,$A62,Gögn!$B$2:$B$11876,BD$8,Gögn!$E$2:$E$11876,BD$9))/1000</f>
        <v>0</v>
      </c>
      <c r="BE62" s="22">
        <f>IF(BE$9="samtals",SUMIFS(Gögn!$I$2:$I$11876,Gögn!$F$2:$F$11876,$A62,Gögn!$B$2:$B$11876,BE$8),SUMIFS(Gögn!$I$2:$I$11876,Gögn!$F$2:$F$11876,$A62,Gögn!$B$2:$B$11876,BE$8,Gögn!$E$2:$E$11876,BE$9))/1000</f>
        <v>24400</v>
      </c>
      <c r="BF62" s="22">
        <f>IF(BF$9="samtals",SUMIFS(Gögn!$I$2:$I$11876,Gögn!$F$2:$F$11876,$A62,Gögn!$B$2:$B$11876,BF$8),SUMIFS(Gögn!$I$2:$I$11876,Gögn!$F$2:$F$11876,$A62,Gögn!$B$2:$B$11876,BF$8,Gögn!$E$2:$E$11876,BF$9))/1000</f>
        <v>24400</v>
      </c>
      <c r="BG62" s="22">
        <f>IF(BG$9="samtals",SUMIFS(Gögn!$I$2:$I$11876,Gögn!$F$2:$F$11876,$A62,Gögn!$B$2:$B$11876,BG$8),SUMIFS(Gögn!$I$2:$I$11876,Gögn!$F$2:$F$11876,$A62,Gögn!$B$2:$B$11876,BG$8,Gögn!$E$2:$E$11876,BG$9))/1000</f>
        <v>0</v>
      </c>
    </row>
    <row r="63" spans="1:59" ht="15">
      <c r="A63" s="5" t="s">
        <v>10</v>
      </c>
      <c r="B63" s="5"/>
      <c r="C63" s="23" t="s">
        <v>11</v>
      </c>
      <c r="D63" s="24">
        <f t="shared" si="17"/>
        <v>47181155.126000002</v>
      </c>
      <c r="E63" s="24">
        <f>IF(E$9="samtals",SUMIFS(Gögn!$I$2:$I$11876,Gögn!$F$2:$F$11876,$A63,Gögn!$B$2:$B$11876,E$8),SUMIFS(Gögn!$I$2:$I$11876,Gögn!$F$2:$F$11876,$A63,Gögn!$B$2:$B$11876,E$8,Gögn!$E$2:$E$11876,E$9))/1000</f>
        <v>29867709.056000002</v>
      </c>
      <c r="F63" s="24">
        <f>IF(F$9="samtals",SUMIFS(Gögn!$I$2:$I$11876,Gögn!$F$2:$F$11876,$A63,Gögn!$B$2:$B$11876,F$8),SUMIFS(Gögn!$I$2:$I$11876,Gögn!$F$2:$F$11876,$A63,Gögn!$B$2:$B$11876,F$8,Gögn!$E$2:$E$11876,F$9))/1000</f>
        <v>0</v>
      </c>
      <c r="G63" s="24">
        <f>IF(G$9="samtals",SUMIFS(Gögn!$I$2:$I$11876,Gögn!$F$2:$F$11876,$A63,Gögn!$B$2:$B$11876,G$8),SUMIFS(Gögn!$I$2:$I$11876,Gögn!$F$2:$F$11876,$A63,Gögn!$B$2:$B$11876,G$8,Gögn!$E$2:$E$11876,G$9))/1000</f>
        <v>29867709.056000002</v>
      </c>
      <c r="H63" s="24">
        <f>IF(H$9="samtals",SUMIFS(Gögn!$I$2:$I$11876,Gögn!$F$2:$F$11876,$A63,Gögn!$B$2:$B$11876,H$8),SUMIFS(Gögn!$I$2:$I$11876,Gögn!$F$2:$F$11876,$A63,Gögn!$B$2:$B$11876,H$8,Gögn!$E$2:$E$11876,H$9))/1000</f>
        <v>4083072.3569999998</v>
      </c>
      <c r="I63" s="24">
        <f>IF(I$9="samtals",SUMIFS(Gögn!$I$2:$I$11876,Gögn!$F$2:$F$11876,$A63,Gögn!$B$2:$B$11876,I$8),SUMIFS(Gögn!$I$2:$I$11876,Gögn!$F$2:$F$11876,$A63,Gögn!$B$2:$B$11876,I$8,Gögn!$E$2:$E$11876,I$9))/1000</f>
        <v>4219.1970000000001</v>
      </c>
      <c r="J63" s="24">
        <f>IF(J$9="samtals",SUMIFS(Gögn!$I$2:$I$11876,Gögn!$F$2:$F$11876,$A63,Gögn!$B$2:$B$11876,J$8),SUMIFS(Gögn!$I$2:$I$11876,Gögn!$F$2:$F$11876,$A63,Gögn!$B$2:$B$11876,J$8,Gögn!$E$2:$E$11876,J$9))/1000</f>
        <v>4078853.16</v>
      </c>
      <c r="K63" s="24">
        <f>IF(K$9="samtals",SUMIFS(Gögn!$I$2:$I$11876,Gögn!$F$2:$F$11876,$A63,Gögn!$B$2:$B$11876,K$8),SUMIFS(Gögn!$I$2:$I$11876,Gögn!$F$2:$F$11876,$A63,Gögn!$B$2:$B$11876,K$8,Gögn!$E$2:$E$11876,K$9))/1000</f>
        <v>0</v>
      </c>
      <c r="L63" s="24">
        <f>IF(L$9="samtals",SUMIFS(Gögn!$I$2:$I$11876,Gögn!$F$2:$F$11876,$A63,Gögn!$B$2:$B$11876,L$8),SUMIFS(Gögn!$I$2:$I$11876,Gögn!$F$2:$F$11876,$A63,Gögn!$B$2:$B$11876,L$8,Gögn!$E$2:$E$11876,L$9))/1000</f>
        <v>0</v>
      </c>
      <c r="M63" s="24">
        <f>IF(M$9="samtals",SUMIFS(Gögn!$I$2:$I$11876,Gögn!$F$2:$F$11876,$A63,Gögn!$B$2:$B$11876,M$8),SUMIFS(Gögn!$I$2:$I$11876,Gögn!$F$2:$F$11876,$A63,Gögn!$B$2:$B$11876,M$8,Gögn!$E$2:$E$11876,M$9))/1000</f>
        <v>0</v>
      </c>
      <c r="N63" s="24">
        <f>IF(N$9="samtals",SUMIFS(Gögn!$I$2:$I$11876,Gögn!$F$2:$F$11876,$A63,Gögn!$B$2:$B$11876,N$8),SUMIFS(Gögn!$I$2:$I$11876,Gögn!$F$2:$F$11876,$A63,Gögn!$B$2:$B$11876,N$8,Gögn!$E$2:$E$11876,N$9))/1000</f>
        <v>0</v>
      </c>
      <c r="O63" s="24">
        <f>IF(O$9="samtals",SUMIFS(Gögn!$I$2:$I$11876,Gögn!$F$2:$F$11876,$A63,Gögn!$B$2:$B$11876,O$8),SUMIFS(Gögn!$I$2:$I$11876,Gögn!$F$2:$F$11876,$A63,Gögn!$B$2:$B$11876,O$8,Gögn!$E$2:$E$11876,O$9))/1000</f>
        <v>0</v>
      </c>
      <c r="P63" s="24">
        <f>IF(P$9="samtals",SUMIFS(Gögn!$I$2:$I$11876,Gögn!$F$2:$F$11876,$A63,Gögn!$B$2:$B$11876,P$8),SUMIFS(Gögn!$I$2:$I$11876,Gögn!$F$2:$F$11876,$A63,Gögn!$B$2:$B$11876,P$8,Gögn!$E$2:$E$11876,P$9))/1000</f>
        <v>0</v>
      </c>
      <c r="Q63" s="24">
        <f>IF(Q$9="samtals",SUMIFS(Gögn!$I$2:$I$11876,Gögn!$F$2:$F$11876,$A63,Gögn!$B$2:$B$11876,Q$8),SUMIFS(Gögn!$I$2:$I$11876,Gögn!$F$2:$F$11876,$A63,Gögn!$B$2:$B$11876,Q$8,Gögn!$E$2:$E$11876,Q$9))/1000</f>
        <v>0</v>
      </c>
      <c r="R63" s="24">
        <f>IF(R$9="samtals",SUMIFS(Gögn!$I$2:$I$11876,Gögn!$F$2:$F$11876,$A63,Gögn!$B$2:$B$11876,R$8),SUMIFS(Gögn!$I$2:$I$11876,Gögn!$F$2:$F$11876,$A63,Gögn!$B$2:$B$11876,R$8,Gögn!$E$2:$E$11876,R$9))/1000</f>
        <v>11445</v>
      </c>
      <c r="S63" s="24">
        <f>IF(S$9="samtals",SUMIFS(Gögn!$I$2:$I$11876,Gögn!$F$2:$F$11876,$A63,Gögn!$B$2:$B$11876,S$8),SUMIFS(Gögn!$I$2:$I$11876,Gögn!$F$2:$F$11876,$A63,Gögn!$B$2:$B$11876,S$8,Gögn!$E$2:$E$11876,S$9))/1000</f>
        <v>0</v>
      </c>
      <c r="T63" s="24">
        <f>IF(T$9="samtals",SUMIFS(Gögn!$I$2:$I$11876,Gögn!$F$2:$F$11876,$A63,Gögn!$B$2:$B$11876,T$8),SUMIFS(Gögn!$I$2:$I$11876,Gögn!$F$2:$F$11876,$A63,Gögn!$B$2:$B$11876,T$8,Gögn!$E$2:$E$11876,T$9))/1000</f>
        <v>11445</v>
      </c>
      <c r="U63" s="24">
        <f>IF(U$9="samtals",SUMIFS(Gögn!$I$2:$I$11876,Gögn!$F$2:$F$11876,$A63,Gögn!$B$2:$B$11876,U$8),SUMIFS(Gögn!$I$2:$I$11876,Gögn!$F$2:$F$11876,$A63,Gögn!$B$2:$B$11876,U$8,Gögn!$E$2:$E$11876,U$9))/1000</f>
        <v>1205953.1399999999</v>
      </c>
      <c r="V63" s="24">
        <f>IF(V$9="samtals",SUMIFS(Gögn!$I$2:$I$11876,Gögn!$F$2:$F$11876,$A63,Gögn!$B$2:$B$11876,V$8),SUMIFS(Gögn!$I$2:$I$11876,Gögn!$F$2:$F$11876,$A63,Gögn!$B$2:$B$11876,V$8,Gögn!$E$2:$E$11876,V$9))/1000</f>
        <v>0</v>
      </c>
      <c r="W63" s="24">
        <f>IF(W$9="samtals",SUMIFS(Gögn!$I$2:$I$11876,Gögn!$F$2:$F$11876,$A63,Gögn!$B$2:$B$11876,W$8),SUMIFS(Gögn!$I$2:$I$11876,Gögn!$F$2:$F$11876,$A63,Gögn!$B$2:$B$11876,W$8,Gögn!$E$2:$E$11876,W$9))/1000</f>
        <v>1205953.1399999999</v>
      </c>
      <c r="X63" s="24">
        <f>IF(X$9="samtals",SUMIFS(Gögn!$I$2:$I$11876,Gögn!$F$2:$F$11876,$A63,Gögn!$B$2:$B$11876,X$8),SUMIFS(Gögn!$I$2:$I$11876,Gögn!$F$2:$F$11876,$A63,Gögn!$B$2:$B$11876,X$8,Gögn!$E$2:$E$11876,X$9))/1000</f>
        <v>0</v>
      </c>
      <c r="Y63" s="24">
        <f>IF(Y$9="samtals",SUMIFS(Gögn!$I$2:$I$11876,Gögn!$F$2:$F$11876,$A63,Gögn!$B$2:$B$11876,Y$8),SUMIFS(Gögn!$I$2:$I$11876,Gögn!$F$2:$F$11876,$A63,Gögn!$B$2:$B$11876,Y$8,Gögn!$E$2:$E$11876,Y$9))/1000</f>
        <v>0</v>
      </c>
      <c r="Z63" s="24">
        <f>IF(Z$9="samtals",SUMIFS(Gögn!$I$2:$I$11876,Gögn!$F$2:$F$11876,$A63,Gögn!$B$2:$B$11876,Z$8),SUMIFS(Gögn!$I$2:$I$11876,Gögn!$F$2:$F$11876,$A63,Gögn!$B$2:$B$11876,Z$8,Gögn!$E$2:$E$11876,Z$9))/1000</f>
        <v>0</v>
      </c>
      <c r="AA63" s="24">
        <f>IF(AA$9="samtals",SUMIFS(Gögn!$I$2:$I$11876,Gögn!$F$2:$F$11876,$A63,Gögn!$B$2:$B$11876,AA$8),SUMIFS(Gögn!$I$2:$I$11876,Gögn!$F$2:$F$11876,$A63,Gögn!$B$2:$B$11876,AA$8,Gögn!$E$2:$E$11876,AA$9))/1000</f>
        <v>0</v>
      </c>
      <c r="AB63" s="24">
        <f>IF(AB$9="samtals",SUMIFS(Gögn!$I$2:$I$11876,Gögn!$F$2:$F$11876,$A63,Gögn!$B$2:$B$11876,AB$8),SUMIFS(Gögn!$I$2:$I$11876,Gögn!$F$2:$F$11876,$A63,Gögn!$B$2:$B$11876,AB$8,Gögn!$E$2:$E$11876,AB$9))/1000</f>
        <v>0</v>
      </c>
      <c r="AC63" s="24">
        <f>IF(AC$9="samtals",SUMIFS(Gögn!$I$2:$I$11876,Gögn!$F$2:$F$11876,$A63,Gögn!$B$2:$B$11876,AC$8),SUMIFS(Gögn!$I$2:$I$11876,Gögn!$F$2:$F$11876,$A63,Gögn!$B$2:$B$11876,AC$8,Gögn!$E$2:$E$11876,AC$9))/1000</f>
        <v>805364</v>
      </c>
      <c r="AD63" s="24">
        <f>IF(AD$9="samtals",SUMIFS(Gögn!$I$2:$I$11876,Gögn!$F$2:$F$11876,$A63,Gögn!$B$2:$B$11876,AD$8),SUMIFS(Gögn!$I$2:$I$11876,Gögn!$F$2:$F$11876,$A63,Gögn!$B$2:$B$11876,AD$8,Gögn!$E$2:$E$11876,AD$9))/1000</f>
        <v>805364</v>
      </c>
      <c r="AE63" s="24">
        <f>IF(AE$9="samtals",SUMIFS(Gögn!$I$2:$I$11876,Gögn!$F$2:$F$11876,$A63,Gögn!$B$2:$B$11876,AE$8),SUMIFS(Gögn!$I$2:$I$11876,Gögn!$F$2:$F$11876,$A63,Gögn!$B$2:$B$11876,AE$8,Gögn!$E$2:$E$11876,AE$9))/1000</f>
        <v>270612</v>
      </c>
      <c r="AF63" s="24">
        <f>IF(AF$9="samtals",SUMIFS(Gögn!$I$2:$I$11876,Gögn!$F$2:$F$11876,$A63,Gögn!$B$2:$B$11876,AF$8),SUMIFS(Gögn!$I$2:$I$11876,Gögn!$F$2:$F$11876,$A63,Gögn!$B$2:$B$11876,AF$8,Gögn!$E$2:$E$11876,AF$9))/1000</f>
        <v>270612</v>
      </c>
      <c r="AG63" s="24">
        <f>IF(AG$9="samtals",SUMIFS(Gögn!$I$2:$I$11876,Gögn!$F$2:$F$11876,$A63,Gögn!$B$2:$B$11876,AG$8),SUMIFS(Gögn!$I$2:$I$11876,Gögn!$F$2:$F$11876,$A63,Gögn!$B$2:$B$11876,AG$8,Gögn!$E$2:$E$11876,AG$9))/1000</f>
        <v>0</v>
      </c>
      <c r="AH63" s="24">
        <f>IF(AH$9="samtals",SUMIFS(Gögn!$I$2:$I$11876,Gögn!$F$2:$F$11876,$A63,Gögn!$B$2:$B$11876,AH$8),SUMIFS(Gögn!$I$2:$I$11876,Gögn!$F$2:$F$11876,$A63,Gögn!$B$2:$B$11876,AH$8,Gögn!$E$2:$E$11876,AH$9))/1000</f>
        <v>0</v>
      </c>
      <c r="AI63" s="24">
        <f>IF(AI$9="samtals",SUMIFS(Gögn!$I$2:$I$11876,Gögn!$F$2:$F$11876,$A63,Gögn!$B$2:$B$11876,AI$8),SUMIFS(Gögn!$I$2:$I$11876,Gögn!$F$2:$F$11876,$A63,Gögn!$B$2:$B$11876,AI$8,Gögn!$E$2:$E$11876,AI$9))/1000</f>
        <v>0</v>
      </c>
      <c r="AJ63" s="24">
        <f>IF(AJ$9="samtals",SUMIFS(Gögn!$I$2:$I$11876,Gögn!$F$2:$F$11876,$A63,Gögn!$B$2:$B$11876,AJ$8),SUMIFS(Gögn!$I$2:$I$11876,Gögn!$F$2:$F$11876,$A63,Gögn!$B$2:$B$11876,AJ$8,Gögn!$E$2:$E$11876,AJ$9))/1000</f>
        <v>0</v>
      </c>
      <c r="AK63" s="24">
        <f>IF(AK$9="samtals",SUMIFS(Gögn!$I$2:$I$11876,Gögn!$F$2:$F$11876,$A63,Gögn!$B$2:$B$11876,AK$8),SUMIFS(Gögn!$I$2:$I$11876,Gögn!$F$2:$F$11876,$A63,Gögn!$B$2:$B$11876,AK$8,Gögn!$E$2:$E$11876,AK$9))/1000</f>
        <v>0</v>
      </c>
      <c r="AL63" s="24">
        <f>IF(AL$9="samtals",SUMIFS(Gögn!$I$2:$I$11876,Gögn!$F$2:$F$11876,$A63,Gögn!$B$2:$B$11876,AL$8),SUMIFS(Gögn!$I$2:$I$11876,Gögn!$F$2:$F$11876,$A63,Gögn!$B$2:$B$11876,AL$8,Gögn!$E$2:$E$11876,AL$9))/1000</f>
        <v>0</v>
      </c>
      <c r="AM63" s="24">
        <f>IF(AM$9="samtals",SUMIFS(Gögn!$I$2:$I$11876,Gögn!$F$2:$F$11876,$A63,Gögn!$B$2:$B$11876,AM$8),SUMIFS(Gögn!$I$2:$I$11876,Gögn!$F$2:$F$11876,$A63,Gögn!$B$2:$B$11876,AM$8,Gögn!$E$2:$E$11876,AM$9))/1000</f>
        <v>9875379.2019999996</v>
      </c>
      <c r="AN63" s="24">
        <f>IF(AN$9="samtals",SUMIFS(Gögn!$I$2:$I$11876,Gögn!$F$2:$F$11876,$A63,Gögn!$B$2:$B$11876,AN$8),SUMIFS(Gögn!$I$2:$I$11876,Gögn!$F$2:$F$11876,$A63,Gögn!$B$2:$B$11876,AN$8,Gögn!$E$2:$E$11876,AN$9))/1000</f>
        <v>0</v>
      </c>
      <c r="AO63" s="24">
        <f>IF(AO$9="samtals",SUMIFS(Gögn!$I$2:$I$11876,Gögn!$F$2:$F$11876,$A63,Gögn!$B$2:$B$11876,AO$8),SUMIFS(Gögn!$I$2:$I$11876,Gögn!$F$2:$F$11876,$A63,Gögn!$B$2:$B$11876,AO$8,Gögn!$E$2:$E$11876,AO$9))/1000</f>
        <v>9875379.2019999996</v>
      </c>
      <c r="AP63" s="24">
        <f>IF(AP$9="samtals",SUMIFS(Gögn!$I$2:$I$11876,Gögn!$F$2:$F$11876,$A63,Gögn!$B$2:$B$11876,AP$8),SUMIFS(Gögn!$I$2:$I$11876,Gögn!$F$2:$F$11876,$A63,Gögn!$B$2:$B$11876,AP$8,Gögn!$E$2:$E$11876,AP$9))/1000</f>
        <v>0</v>
      </c>
      <c r="AQ63" s="24">
        <f>IF(AQ$9="samtals",SUMIFS(Gögn!$I$2:$I$11876,Gögn!$F$2:$F$11876,$A63,Gögn!$B$2:$B$11876,AQ$8),SUMIFS(Gögn!$I$2:$I$11876,Gögn!$F$2:$F$11876,$A63,Gögn!$B$2:$B$11876,AQ$8,Gögn!$E$2:$E$11876,AQ$9))/1000</f>
        <v>0</v>
      </c>
      <c r="AR63" s="24">
        <f>IF(AR$9="samtals",SUMIFS(Gögn!$I$2:$I$11876,Gögn!$F$2:$F$11876,$A63,Gögn!$B$2:$B$11876,AR$8),SUMIFS(Gögn!$I$2:$I$11876,Gögn!$F$2:$F$11876,$A63,Gögn!$B$2:$B$11876,AR$8,Gögn!$E$2:$E$11876,AR$9))/1000</f>
        <v>0</v>
      </c>
      <c r="AS63" s="24">
        <f>IF(AS$9="samtals",SUMIFS(Gögn!$I$2:$I$11876,Gögn!$F$2:$F$11876,$A63,Gögn!$B$2:$B$11876,AS$8),SUMIFS(Gögn!$I$2:$I$11876,Gögn!$F$2:$F$11876,$A63,Gögn!$B$2:$B$11876,AS$8,Gögn!$E$2:$E$11876,AS$9))/1000</f>
        <v>0</v>
      </c>
      <c r="AT63" s="24">
        <f>IF(AT$9="samtals",SUMIFS(Gögn!$I$2:$I$11876,Gögn!$F$2:$F$11876,$A63,Gögn!$B$2:$B$11876,AT$8),SUMIFS(Gögn!$I$2:$I$11876,Gögn!$F$2:$F$11876,$A63,Gögn!$B$2:$B$11876,AT$8,Gögn!$E$2:$E$11876,AT$9))/1000</f>
        <v>0</v>
      </c>
      <c r="AU63" s="24">
        <f>IF(AU$9="samtals",SUMIFS(Gögn!$I$2:$I$11876,Gögn!$F$2:$F$11876,$A63,Gögn!$B$2:$B$11876,AU$8),SUMIFS(Gögn!$I$2:$I$11876,Gögn!$F$2:$F$11876,$A63,Gögn!$B$2:$B$11876,AU$8,Gögn!$E$2:$E$11876,AU$9))/1000</f>
        <v>0</v>
      </c>
      <c r="AV63" s="24">
        <f>IF(AV$9="samtals",SUMIFS(Gögn!$I$2:$I$11876,Gögn!$F$2:$F$11876,$A63,Gögn!$B$2:$B$11876,AV$8),SUMIFS(Gögn!$I$2:$I$11876,Gögn!$F$2:$F$11876,$A63,Gögn!$B$2:$B$11876,AV$8,Gögn!$E$2:$E$11876,AV$9))/1000</f>
        <v>0</v>
      </c>
      <c r="AW63" s="24">
        <f>IF(AW$9="samtals",SUMIFS(Gögn!$I$2:$I$11876,Gögn!$F$2:$F$11876,$A63,Gögn!$B$2:$B$11876,AW$8),SUMIFS(Gögn!$I$2:$I$11876,Gögn!$F$2:$F$11876,$A63,Gögn!$B$2:$B$11876,AW$8,Gögn!$E$2:$E$11876,AW$9))/1000</f>
        <v>0</v>
      </c>
      <c r="AX63" s="24">
        <f>IF(AX$9="samtals",SUMIFS(Gögn!$I$2:$I$11876,Gögn!$F$2:$F$11876,$A63,Gögn!$B$2:$B$11876,AX$8),SUMIFS(Gögn!$I$2:$I$11876,Gögn!$F$2:$F$11876,$A63,Gögn!$B$2:$B$11876,AX$8,Gögn!$E$2:$E$11876,AX$9))/1000</f>
        <v>0</v>
      </c>
      <c r="AY63" s="24">
        <f>IF(AY$9="samtals",SUMIFS(Gögn!$I$2:$I$11876,Gögn!$F$2:$F$11876,$A63,Gögn!$B$2:$B$11876,AY$8),SUMIFS(Gögn!$I$2:$I$11876,Gögn!$F$2:$F$11876,$A63,Gögn!$B$2:$B$11876,AY$8,Gögn!$E$2:$E$11876,AY$9))/1000</f>
        <v>40037</v>
      </c>
      <c r="AZ63" s="24">
        <f>IF(AZ$9="samtals",SUMIFS(Gögn!$I$2:$I$11876,Gögn!$F$2:$F$11876,$A63,Gögn!$B$2:$B$11876,AZ$8),SUMIFS(Gögn!$I$2:$I$11876,Gögn!$F$2:$F$11876,$A63,Gögn!$B$2:$B$11876,AZ$8,Gögn!$E$2:$E$11876,AZ$9))/1000</f>
        <v>0</v>
      </c>
      <c r="BA63" s="24">
        <f>IF(BA$9="samtals",SUMIFS(Gögn!$I$2:$I$11876,Gögn!$F$2:$F$11876,$A63,Gögn!$B$2:$B$11876,BA$8),SUMIFS(Gögn!$I$2:$I$11876,Gögn!$F$2:$F$11876,$A63,Gögn!$B$2:$B$11876,BA$8,Gögn!$E$2:$E$11876,BA$9))/1000</f>
        <v>40037</v>
      </c>
      <c r="BB63" s="24">
        <f>IF(BB$9="samtals",SUMIFS(Gögn!$I$2:$I$11876,Gögn!$F$2:$F$11876,$A63,Gögn!$B$2:$B$11876,BB$8),SUMIFS(Gögn!$I$2:$I$11876,Gögn!$F$2:$F$11876,$A63,Gögn!$B$2:$B$11876,BB$8,Gögn!$E$2:$E$11876,BB$9))/1000</f>
        <v>710615.473</v>
      </c>
      <c r="BC63" s="24">
        <f>IF(BC$9="samtals",SUMIFS(Gögn!$I$2:$I$11876,Gögn!$F$2:$F$11876,$A63,Gögn!$B$2:$B$11876,BC$8),SUMIFS(Gögn!$I$2:$I$11876,Gögn!$F$2:$F$11876,$A63,Gögn!$B$2:$B$11876,BC$8,Gögn!$E$2:$E$11876,BC$9))/1000</f>
        <v>0</v>
      </c>
      <c r="BD63" s="24">
        <f>IF(BD$9="samtals",SUMIFS(Gögn!$I$2:$I$11876,Gögn!$F$2:$F$11876,$A63,Gögn!$B$2:$B$11876,BD$8),SUMIFS(Gögn!$I$2:$I$11876,Gögn!$F$2:$F$11876,$A63,Gögn!$B$2:$B$11876,BD$8,Gögn!$E$2:$E$11876,BD$9))/1000</f>
        <v>710615.473</v>
      </c>
      <c r="BE63" s="24">
        <f>IF(BE$9="samtals",SUMIFS(Gögn!$I$2:$I$11876,Gögn!$F$2:$F$11876,$A63,Gögn!$B$2:$B$11876,BE$8),SUMIFS(Gögn!$I$2:$I$11876,Gögn!$F$2:$F$11876,$A63,Gögn!$B$2:$B$11876,BE$8,Gögn!$E$2:$E$11876,BE$9))/1000</f>
        <v>310967.89799999999</v>
      </c>
      <c r="BF63" s="24">
        <f>IF(BF$9="samtals",SUMIFS(Gögn!$I$2:$I$11876,Gögn!$F$2:$F$11876,$A63,Gögn!$B$2:$B$11876,BF$8),SUMIFS(Gögn!$I$2:$I$11876,Gögn!$F$2:$F$11876,$A63,Gögn!$B$2:$B$11876,BF$8,Gögn!$E$2:$E$11876,BF$9))/1000</f>
        <v>310967.89799999999</v>
      </c>
      <c r="BG63" s="24">
        <f>IF(BG$9="samtals",SUMIFS(Gögn!$I$2:$I$11876,Gögn!$F$2:$F$11876,$A63,Gögn!$B$2:$B$11876,BG$8),SUMIFS(Gögn!$I$2:$I$11876,Gögn!$F$2:$F$11876,$A63,Gögn!$B$2:$B$11876,BG$8,Gögn!$E$2:$E$11876,BG$9))/1000</f>
        <v>0</v>
      </c>
    </row>
    <row r="64" spans="1:59" ht="15">
      <c r="A64" s="5" t="s">
        <v>12</v>
      </c>
      <c r="B64" s="5"/>
      <c r="C64" s="25" t="s">
        <v>13</v>
      </c>
      <c r="D64" s="22">
        <f t="shared" si="17"/>
        <v>0</v>
      </c>
      <c r="E64" s="22">
        <f>IF(E$9="samtals",SUMIFS(Gögn!$I$2:$I$11876,Gögn!$F$2:$F$11876,$A64,Gögn!$B$2:$B$11876,E$8),SUMIFS(Gögn!$I$2:$I$11876,Gögn!$F$2:$F$11876,$A64,Gögn!$B$2:$B$11876,E$8,Gögn!$E$2:$E$11876,E$9))/1000</f>
        <v>0</v>
      </c>
      <c r="F64" s="22">
        <f>IF(F$9="samtals",SUMIFS(Gögn!$I$2:$I$11876,Gögn!$F$2:$F$11876,$A64,Gögn!$B$2:$B$11876,F$8),SUMIFS(Gögn!$I$2:$I$11876,Gögn!$F$2:$F$11876,$A64,Gögn!$B$2:$B$11876,F$8,Gögn!$E$2:$E$11876,F$9))/1000</f>
        <v>0</v>
      </c>
      <c r="G64" s="22">
        <f>IF(G$9="samtals",SUMIFS(Gögn!$I$2:$I$11876,Gögn!$F$2:$F$11876,$A64,Gögn!$B$2:$B$11876,G$8),SUMIFS(Gögn!$I$2:$I$11876,Gögn!$F$2:$F$11876,$A64,Gögn!$B$2:$B$11876,G$8,Gögn!$E$2:$E$11876,G$9))/1000</f>
        <v>0</v>
      </c>
      <c r="H64" s="22">
        <f>IF(H$9="samtals",SUMIFS(Gögn!$I$2:$I$11876,Gögn!$F$2:$F$11876,$A64,Gögn!$B$2:$B$11876,H$8),SUMIFS(Gögn!$I$2:$I$11876,Gögn!$F$2:$F$11876,$A64,Gögn!$B$2:$B$11876,H$8,Gögn!$E$2:$E$11876,H$9))/1000</f>
        <v>0</v>
      </c>
      <c r="I64" s="22">
        <f>IF(I$9="samtals",SUMIFS(Gögn!$I$2:$I$11876,Gögn!$F$2:$F$11876,$A64,Gögn!$B$2:$B$11876,I$8),SUMIFS(Gögn!$I$2:$I$11876,Gögn!$F$2:$F$11876,$A64,Gögn!$B$2:$B$11876,I$8,Gögn!$E$2:$E$11876,I$9))/1000</f>
        <v>0</v>
      </c>
      <c r="J64" s="22">
        <f>IF(J$9="samtals",SUMIFS(Gögn!$I$2:$I$11876,Gögn!$F$2:$F$11876,$A64,Gögn!$B$2:$B$11876,J$8),SUMIFS(Gögn!$I$2:$I$11876,Gögn!$F$2:$F$11876,$A64,Gögn!$B$2:$B$11876,J$8,Gögn!$E$2:$E$11876,J$9))/1000</f>
        <v>0</v>
      </c>
      <c r="K64" s="22">
        <f>IF(K$9="samtals",SUMIFS(Gögn!$I$2:$I$11876,Gögn!$F$2:$F$11876,$A64,Gögn!$B$2:$B$11876,K$8),SUMIFS(Gögn!$I$2:$I$11876,Gögn!$F$2:$F$11876,$A64,Gögn!$B$2:$B$11876,K$8,Gögn!$E$2:$E$11876,K$9))/1000</f>
        <v>0</v>
      </c>
      <c r="L64" s="22">
        <f>IF(L$9="samtals",SUMIFS(Gögn!$I$2:$I$11876,Gögn!$F$2:$F$11876,$A64,Gögn!$B$2:$B$11876,L$8),SUMIFS(Gögn!$I$2:$I$11876,Gögn!$F$2:$F$11876,$A64,Gögn!$B$2:$B$11876,L$8,Gögn!$E$2:$E$11876,L$9))/1000</f>
        <v>0</v>
      </c>
      <c r="M64" s="22">
        <f>IF(M$9="samtals",SUMIFS(Gögn!$I$2:$I$11876,Gögn!$F$2:$F$11876,$A64,Gögn!$B$2:$B$11876,M$8),SUMIFS(Gögn!$I$2:$I$11876,Gögn!$F$2:$F$11876,$A64,Gögn!$B$2:$B$11876,M$8,Gögn!$E$2:$E$11876,M$9))/1000</f>
        <v>0</v>
      </c>
      <c r="N64" s="22">
        <f>IF(N$9="samtals",SUMIFS(Gögn!$I$2:$I$11876,Gögn!$F$2:$F$11876,$A64,Gögn!$B$2:$B$11876,N$8),SUMIFS(Gögn!$I$2:$I$11876,Gögn!$F$2:$F$11876,$A64,Gögn!$B$2:$B$11876,N$8,Gögn!$E$2:$E$11876,N$9))/1000</f>
        <v>0</v>
      </c>
      <c r="O64" s="22">
        <f>IF(O$9="samtals",SUMIFS(Gögn!$I$2:$I$11876,Gögn!$F$2:$F$11876,$A64,Gögn!$B$2:$B$11876,O$8),SUMIFS(Gögn!$I$2:$I$11876,Gögn!$F$2:$F$11876,$A64,Gögn!$B$2:$B$11876,O$8,Gögn!$E$2:$E$11876,O$9))/1000</f>
        <v>0</v>
      </c>
      <c r="P64" s="22">
        <f>IF(P$9="samtals",SUMIFS(Gögn!$I$2:$I$11876,Gögn!$F$2:$F$11876,$A64,Gögn!$B$2:$B$11876,P$8),SUMIFS(Gögn!$I$2:$I$11876,Gögn!$F$2:$F$11876,$A64,Gögn!$B$2:$B$11876,P$8,Gögn!$E$2:$E$11876,P$9))/1000</f>
        <v>0</v>
      </c>
      <c r="Q64" s="22">
        <f>IF(Q$9="samtals",SUMIFS(Gögn!$I$2:$I$11876,Gögn!$F$2:$F$11876,$A64,Gögn!$B$2:$B$11876,Q$8),SUMIFS(Gögn!$I$2:$I$11876,Gögn!$F$2:$F$11876,$A64,Gögn!$B$2:$B$11876,Q$8,Gögn!$E$2:$E$11876,Q$9))/1000</f>
        <v>0</v>
      </c>
      <c r="R64" s="22">
        <f>IF(R$9="samtals",SUMIFS(Gögn!$I$2:$I$11876,Gögn!$F$2:$F$11876,$A64,Gögn!$B$2:$B$11876,R$8),SUMIFS(Gögn!$I$2:$I$11876,Gögn!$F$2:$F$11876,$A64,Gögn!$B$2:$B$11876,R$8,Gögn!$E$2:$E$11876,R$9))/1000</f>
        <v>0</v>
      </c>
      <c r="S64" s="22">
        <f>IF(S$9="samtals",SUMIFS(Gögn!$I$2:$I$11876,Gögn!$F$2:$F$11876,$A64,Gögn!$B$2:$B$11876,S$8),SUMIFS(Gögn!$I$2:$I$11876,Gögn!$F$2:$F$11876,$A64,Gögn!$B$2:$B$11876,S$8,Gögn!$E$2:$E$11876,S$9))/1000</f>
        <v>0</v>
      </c>
      <c r="T64" s="22">
        <f>IF(T$9="samtals",SUMIFS(Gögn!$I$2:$I$11876,Gögn!$F$2:$F$11876,$A64,Gögn!$B$2:$B$11876,T$8),SUMIFS(Gögn!$I$2:$I$11876,Gögn!$F$2:$F$11876,$A64,Gögn!$B$2:$B$11876,T$8,Gögn!$E$2:$E$11876,T$9))/1000</f>
        <v>0</v>
      </c>
      <c r="U64" s="22">
        <f>IF(U$9="samtals",SUMIFS(Gögn!$I$2:$I$11876,Gögn!$F$2:$F$11876,$A64,Gögn!$B$2:$B$11876,U$8),SUMIFS(Gögn!$I$2:$I$11876,Gögn!$F$2:$F$11876,$A64,Gögn!$B$2:$B$11876,U$8,Gögn!$E$2:$E$11876,U$9))/1000</f>
        <v>0</v>
      </c>
      <c r="V64" s="22">
        <f>IF(V$9="samtals",SUMIFS(Gögn!$I$2:$I$11876,Gögn!$F$2:$F$11876,$A64,Gögn!$B$2:$B$11876,V$8),SUMIFS(Gögn!$I$2:$I$11876,Gögn!$F$2:$F$11876,$A64,Gögn!$B$2:$B$11876,V$8,Gögn!$E$2:$E$11876,V$9))/1000</f>
        <v>0</v>
      </c>
      <c r="W64" s="22">
        <f>IF(W$9="samtals",SUMIFS(Gögn!$I$2:$I$11876,Gögn!$F$2:$F$11876,$A64,Gögn!$B$2:$B$11876,W$8),SUMIFS(Gögn!$I$2:$I$11876,Gögn!$F$2:$F$11876,$A64,Gögn!$B$2:$B$11876,W$8,Gögn!$E$2:$E$11876,W$9))/1000</f>
        <v>0</v>
      </c>
      <c r="X64" s="22">
        <f>IF(X$9="samtals",SUMIFS(Gögn!$I$2:$I$11876,Gögn!$F$2:$F$11876,$A64,Gögn!$B$2:$B$11876,X$8),SUMIFS(Gögn!$I$2:$I$11876,Gögn!$F$2:$F$11876,$A64,Gögn!$B$2:$B$11876,X$8,Gögn!$E$2:$E$11876,X$9))/1000</f>
        <v>0</v>
      </c>
      <c r="Y64" s="22">
        <f>IF(Y$9="samtals",SUMIFS(Gögn!$I$2:$I$11876,Gögn!$F$2:$F$11876,$A64,Gögn!$B$2:$B$11876,Y$8),SUMIFS(Gögn!$I$2:$I$11876,Gögn!$F$2:$F$11876,$A64,Gögn!$B$2:$B$11876,Y$8,Gögn!$E$2:$E$11876,Y$9))/1000</f>
        <v>0</v>
      </c>
      <c r="Z64" s="22">
        <f>IF(Z$9="samtals",SUMIFS(Gögn!$I$2:$I$11876,Gögn!$F$2:$F$11876,$A64,Gögn!$B$2:$B$11876,Z$8),SUMIFS(Gögn!$I$2:$I$11876,Gögn!$F$2:$F$11876,$A64,Gögn!$B$2:$B$11876,Z$8,Gögn!$E$2:$E$11876,Z$9))/1000</f>
        <v>0</v>
      </c>
      <c r="AA64" s="22">
        <f>IF(AA$9="samtals",SUMIFS(Gögn!$I$2:$I$11876,Gögn!$F$2:$F$11876,$A64,Gögn!$B$2:$B$11876,AA$8),SUMIFS(Gögn!$I$2:$I$11876,Gögn!$F$2:$F$11876,$A64,Gögn!$B$2:$B$11876,AA$8,Gögn!$E$2:$E$11876,AA$9))/1000</f>
        <v>0</v>
      </c>
      <c r="AB64" s="22">
        <f>IF(AB$9="samtals",SUMIFS(Gögn!$I$2:$I$11876,Gögn!$F$2:$F$11876,$A64,Gögn!$B$2:$B$11876,AB$8),SUMIFS(Gögn!$I$2:$I$11876,Gögn!$F$2:$F$11876,$A64,Gögn!$B$2:$B$11876,AB$8,Gögn!$E$2:$E$11876,AB$9))/1000</f>
        <v>0</v>
      </c>
      <c r="AC64" s="22">
        <f>IF(AC$9="samtals",SUMIFS(Gögn!$I$2:$I$11876,Gögn!$F$2:$F$11876,$A64,Gögn!$B$2:$B$11876,AC$8),SUMIFS(Gögn!$I$2:$I$11876,Gögn!$F$2:$F$11876,$A64,Gögn!$B$2:$B$11876,AC$8,Gögn!$E$2:$E$11876,AC$9))/1000</f>
        <v>0</v>
      </c>
      <c r="AD64" s="22">
        <f>IF(AD$9="samtals",SUMIFS(Gögn!$I$2:$I$11876,Gögn!$F$2:$F$11876,$A64,Gögn!$B$2:$B$11876,AD$8),SUMIFS(Gögn!$I$2:$I$11876,Gögn!$F$2:$F$11876,$A64,Gögn!$B$2:$B$11876,AD$8,Gögn!$E$2:$E$11876,AD$9))/1000</f>
        <v>0</v>
      </c>
      <c r="AE64" s="22">
        <f>IF(AE$9="samtals",SUMIFS(Gögn!$I$2:$I$11876,Gögn!$F$2:$F$11876,$A64,Gögn!$B$2:$B$11876,AE$8),SUMIFS(Gögn!$I$2:$I$11876,Gögn!$F$2:$F$11876,$A64,Gögn!$B$2:$B$11876,AE$8,Gögn!$E$2:$E$11876,AE$9))/1000</f>
        <v>0</v>
      </c>
      <c r="AF64" s="22">
        <f>IF(AF$9="samtals",SUMIFS(Gögn!$I$2:$I$11876,Gögn!$F$2:$F$11876,$A64,Gögn!$B$2:$B$11876,AF$8),SUMIFS(Gögn!$I$2:$I$11876,Gögn!$F$2:$F$11876,$A64,Gögn!$B$2:$B$11876,AF$8,Gögn!$E$2:$E$11876,AF$9))/1000</f>
        <v>0</v>
      </c>
      <c r="AG64" s="22">
        <f>IF(AG$9="samtals",SUMIFS(Gögn!$I$2:$I$11876,Gögn!$F$2:$F$11876,$A64,Gögn!$B$2:$B$11876,AG$8),SUMIFS(Gögn!$I$2:$I$11876,Gögn!$F$2:$F$11876,$A64,Gögn!$B$2:$B$11876,AG$8,Gögn!$E$2:$E$11876,AG$9))/1000</f>
        <v>0</v>
      </c>
      <c r="AH64" s="22">
        <f>IF(AH$9="samtals",SUMIFS(Gögn!$I$2:$I$11876,Gögn!$F$2:$F$11876,$A64,Gögn!$B$2:$B$11876,AH$8),SUMIFS(Gögn!$I$2:$I$11876,Gögn!$F$2:$F$11876,$A64,Gögn!$B$2:$B$11876,AH$8,Gögn!$E$2:$E$11876,AH$9))/1000</f>
        <v>0</v>
      </c>
      <c r="AI64" s="22">
        <f>IF(AI$9="samtals",SUMIFS(Gögn!$I$2:$I$11876,Gögn!$F$2:$F$11876,$A64,Gögn!$B$2:$B$11876,AI$8),SUMIFS(Gögn!$I$2:$I$11876,Gögn!$F$2:$F$11876,$A64,Gögn!$B$2:$B$11876,AI$8,Gögn!$E$2:$E$11876,AI$9))/1000</f>
        <v>0</v>
      </c>
      <c r="AJ64" s="22">
        <f>IF(AJ$9="samtals",SUMIFS(Gögn!$I$2:$I$11876,Gögn!$F$2:$F$11876,$A64,Gögn!$B$2:$B$11876,AJ$8),SUMIFS(Gögn!$I$2:$I$11876,Gögn!$F$2:$F$11876,$A64,Gögn!$B$2:$B$11876,AJ$8,Gögn!$E$2:$E$11876,AJ$9))/1000</f>
        <v>0</v>
      </c>
      <c r="AK64" s="22">
        <f>IF(AK$9="samtals",SUMIFS(Gögn!$I$2:$I$11876,Gögn!$F$2:$F$11876,$A64,Gögn!$B$2:$B$11876,AK$8),SUMIFS(Gögn!$I$2:$I$11876,Gögn!$F$2:$F$11876,$A64,Gögn!$B$2:$B$11876,AK$8,Gögn!$E$2:$E$11876,AK$9))/1000</f>
        <v>0</v>
      </c>
      <c r="AL64" s="22">
        <f>IF(AL$9="samtals",SUMIFS(Gögn!$I$2:$I$11876,Gögn!$F$2:$F$11876,$A64,Gögn!$B$2:$B$11876,AL$8),SUMIFS(Gögn!$I$2:$I$11876,Gögn!$F$2:$F$11876,$A64,Gögn!$B$2:$B$11876,AL$8,Gögn!$E$2:$E$11876,AL$9))/1000</f>
        <v>0</v>
      </c>
      <c r="AM64" s="22">
        <f>IF(AM$9="samtals",SUMIFS(Gögn!$I$2:$I$11876,Gögn!$F$2:$F$11876,$A64,Gögn!$B$2:$B$11876,AM$8),SUMIFS(Gögn!$I$2:$I$11876,Gögn!$F$2:$F$11876,$A64,Gögn!$B$2:$B$11876,AM$8,Gögn!$E$2:$E$11876,AM$9))/1000</f>
        <v>0</v>
      </c>
      <c r="AN64" s="22">
        <f>IF(AN$9="samtals",SUMIFS(Gögn!$I$2:$I$11876,Gögn!$F$2:$F$11876,$A64,Gögn!$B$2:$B$11876,AN$8),SUMIFS(Gögn!$I$2:$I$11876,Gögn!$F$2:$F$11876,$A64,Gögn!$B$2:$B$11876,AN$8,Gögn!$E$2:$E$11876,AN$9))/1000</f>
        <v>0</v>
      </c>
      <c r="AO64" s="22">
        <f>IF(AO$9="samtals",SUMIFS(Gögn!$I$2:$I$11876,Gögn!$F$2:$F$11876,$A64,Gögn!$B$2:$B$11876,AO$8),SUMIFS(Gögn!$I$2:$I$11876,Gögn!$F$2:$F$11876,$A64,Gögn!$B$2:$B$11876,AO$8,Gögn!$E$2:$E$11876,AO$9))/1000</f>
        <v>0</v>
      </c>
      <c r="AP64" s="22">
        <f>IF(AP$9="samtals",SUMIFS(Gögn!$I$2:$I$11876,Gögn!$F$2:$F$11876,$A64,Gögn!$B$2:$B$11876,AP$8),SUMIFS(Gögn!$I$2:$I$11876,Gögn!$F$2:$F$11876,$A64,Gögn!$B$2:$B$11876,AP$8,Gögn!$E$2:$E$11876,AP$9))/1000</f>
        <v>0</v>
      </c>
      <c r="AQ64" s="22">
        <f>IF(AQ$9="samtals",SUMIFS(Gögn!$I$2:$I$11876,Gögn!$F$2:$F$11876,$A64,Gögn!$B$2:$B$11876,AQ$8),SUMIFS(Gögn!$I$2:$I$11876,Gögn!$F$2:$F$11876,$A64,Gögn!$B$2:$B$11876,AQ$8,Gögn!$E$2:$E$11876,AQ$9))/1000</f>
        <v>0</v>
      </c>
      <c r="AR64" s="22">
        <f>IF(AR$9="samtals",SUMIFS(Gögn!$I$2:$I$11876,Gögn!$F$2:$F$11876,$A64,Gögn!$B$2:$B$11876,AR$8),SUMIFS(Gögn!$I$2:$I$11876,Gögn!$F$2:$F$11876,$A64,Gögn!$B$2:$B$11876,AR$8,Gögn!$E$2:$E$11876,AR$9))/1000</f>
        <v>0</v>
      </c>
      <c r="AS64" s="22">
        <f>IF(AS$9="samtals",SUMIFS(Gögn!$I$2:$I$11876,Gögn!$F$2:$F$11876,$A64,Gögn!$B$2:$B$11876,AS$8),SUMIFS(Gögn!$I$2:$I$11876,Gögn!$F$2:$F$11876,$A64,Gögn!$B$2:$B$11876,AS$8,Gögn!$E$2:$E$11876,AS$9))/1000</f>
        <v>0</v>
      </c>
      <c r="AT64" s="22">
        <f>IF(AT$9="samtals",SUMIFS(Gögn!$I$2:$I$11876,Gögn!$F$2:$F$11876,$A64,Gögn!$B$2:$B$11876,AT$8),SUMIFS(Gögn!$I$2:$I$11876,Gögn!$F$2:$F$11876,$A64,Gögn!$B$2:$B$11876,AT$8,Gögn!$E$2:$E$11876,AT$9))/1000</f>
        <v>0</v>
      </c>
      <c r="AU64" s="22">
        <f>IF(AU$9="samtals",SUMIFS(Gögn!$I$2:$I$11876,Gögn!$F$2:$F$11876,$A64,Gögn!$B$2:$B$11876,AU$8),SUMIFS(Gögn!$I$2:$I$11876,Gögn!$F$2:$F$11876,$A64,Gögn!$B$2:$B$11876,AU$8,Gögn!$E$2:$E$11876,AU$9))/1000</f>
        <v>0</v>
      </c>
      <c r="AV64" s="22">
        <f>IF(AV$9="samtals",SUMIFS(Gögn!$I$2:$I$11876,Gögn!$F$2:$F$11876,$A64,Gögn!$B$2:$B$11876,AV$8),SUMIFS(Gögn!$I$2:$I$11876,Gögn!$F$2:$F$11876,$A64,Gögn!$B$2:$B$11876,AV$8,Gögn!$E$2:$E$11876,AV$9))/1000</f>
        <v>0</v>
      </c>
      <c r="AW64" s="22">
        <f>IF(AW$9="samtals",SUMIFS(Gögn!$I$2:$I$11876,Gögn!$F$2:$F$11876,$A64,Gögn!$B$2:$B$11876,AW$8),SUMIFS(Gögn!$I$2:$I$11876,Gögn!$F$2:$F$11876,$A64,Gögn!$B$2:$B$11876,AW$8,Gögn!$E$2:$E$11876,AW$9))/1000</f>
        <v>0</v>
      </c>
      <c r="AX64" s="22">
        <f>IF(AX$9="samtals",SUMIFS(Gögn!$I$2:$I$11876,Gögn!$F$2:$F$11876,$A64,Gögn!$B$2:$B$11876,AX$8),SUMIFS(Gögn!$I$2:$I$11876,Gögn!$F$2:$F$11876,$A64,Gögn!$B$2:$B$11876,AX$8,Gögn!$E$2:$E$11876,AX$9))/1000</f>
        <v>0</v>
      </c>
      <c r="AY64" s="22">
        <f>IF(AY$9="samtals",SUMIFS(Gögn!$I$2:$I$11876,Gögn!$F$2:$F$11876,$A64,Gögn!$B$2:$B$11876,AY$8),SUMIFS(Gögn!$I$2:$I$11876,Gögn!$F$2:$F$11876,$A64,Gögn!$B$2:$B$11876,AY$8,Gögn!$E$2:$E$11876,AY$9))/1000</f>
        <v>0</v>
      </c>
      <c r="AZ64" s="22">
        <f>IF(AZ$9="samtals",SUMIFS(Gögn!$I$2:$I$11876,Gögn!$F$2:$F$11876,$A64,Gögn!$B$2:$B$11876,AZ$8),SUMIFS(Gögn!$I$2:$I$11876,Gögn!$F$2:$F$11876,$A64,Gögn!$B$2:$B$11876,AZ$8,Gögn!$E$2:$E$11876,AZ$9))/1000</f>
        <v>0</v>
      </c>
      <c r="BA64" s="22">
        <f>IF(BA$9="samtals",SUMIFS(Gögn!$I$2:$I$11876,Gögn!$F$2:$F$11876,$A64,Gögn!$B$2:$B$11876,BA$8),SUMIFS(Gögn!$I$2:$I$11876,Gögn!$F$2:$F$11876,$A64,Gögn!$B$2:$B$11876,BA$8,Gögn!$E$2:$E$11876,BA$9))/1000</f>
        <v>0</v>
      </c>
      <c r="BB64" s="22">
        <f>IF(BB$9="samtals",SUMIFS(Gögn!$I$2:$I$11876,Gögn!$F$2:$F$11876,$A64,Gögn!$B$2:$B$11876,BB$8),SUMIFS(Gögn!$I$2:$I$11876,Gögn!$F$2:$F$11876,$A64,Gögn!$B$2:$B$11876,BB$8,Gögn!$E$2:$E$11876,BB$9))/1000</f>
        <v>0</v>
      </c>
      <c r="BC64" s="22">
        <f>IF(BC$9="samtals",SUMIFS(Gögn!$I$2:$I$11876,Gögn!$F$2:$F$11876,$A64,Gögn!$B$2:$B$11876,BC$8),SUMIFS(Gögn!$I$2:$I$11876,Gögn!$F$2:$F$11876,$A64,Gögn!$B$2:$B$11876,BC$8,Gögn!$E$2:$E$11876,BC$9))/1000</f>
        <v>0</v>
      </c>
      <c r="BD64" s="22">
        <f>IF(BD$9="samtals",SUMIFS(Gögn!$I$2:$I$11876,Gögn!$F$2:$F$11876,$A64,Gögn!$B$2:$B$11876,BD$8),SUMIFS(Gögn!$I$2:$I$11876,Gögn!$F$2:$F$11876,$A64,Gögn!$B$2:$B$11876,BD$8,Gögn!$E$2:$E$11876,BD$9))/1000</f>
        <v>0</v>
      </c>
      <c r="BE64" s="22">
        <f>IF(BE$9="samtals",SUMIFS(Gögn!$I$2:$I$11876,Gögn!$F$2:$F$11876,$A64,Gögn!$B$2:$B$11876,BE$8),SUMIFS(Gögn!$I$2:$I$11876,Gögn!$F$2:$F$11876,$A64,Gögn!$B$2:$B$11876,BE$8,Gögn!$E$2:$E$11876,BE$9))/1000</f>
        <v>0</v>
      </c>
      <c r="BF64" s="22">
        <f>IF(BF$9="samtals",SUMIFS(Gögn!$I$2:$I$11876,Gögn!$F$2:$F$11876,$A64,Gögn!$B$2:$B$11876,BF$8),SUMIFS(Gögn!$I$2:$I$11876,Gögn!$F$2:$F$11876,$A64,Gögn!$B$2:$B$11876,BF$8,Gögn!$E$2:$E$11876,BF$9))/1000</f>
        <v>0</v>
      </c>
      <c r="BG64" s="22">
        <f>IF(BG$9="samtals",SUMIFS(Gögn!$I$2:$I$11876,Gögn!$F$2:$F$11876,$A64,Gögn!$B$2:$B$11876,BG$8),SUMIFS(Gögn!$I$2:$I$11876,Gögn!$F$2:$F$11876,$A64,Gögn!$B$2:$B$11876,BG$8,Gögn!$E$2:$E$11876,BG$9))/1000</f>
        <v>0</v>
      </c>
    </row>
    <row r="65" spans="1:59" ht="15">
      <c r="A65" s="5" t="s">
        <v>14</v>
      </c>
      <c r="B65" s="5"/>
      <c r="C65" s="23" t="s">
        <v>15</v>
      </c>
      <c r="D65" s="24">
        <f t="shared" si="17"/>
        <v>39999.963000000003</v>
      </c>
      <c r="E65" s="24">
        <f>IF(E$9="samtals",SUMIFS(Gögn!$I$2:$I$11876,Gögn!$F$2:$F$11876,$A65,Gögn!$B$2:$B$11876,E$8),SUMIFS(Gögn!$I$2:$I$11876,Gögn!$F$2:$F$11876,$A65,Gögn!$B$2:$B$11876,E$8,Gögn!$E$2:$E$11876,E$9))/1000</f>
        <v>2759.9630000000002</v>
      </c>
      <c r="F65" s="24">
        <f>IF(F$9="samtals",SUMIFS(Gögn!$I$2:$I$11876,Gögn!$F$2:$F$11876,$A65,Gögn!$B$2:$B$11876,F$8),SUMIFS(Gögn!$I$2:$I$11876,Gögn!$F$2:$F$11876,$A65,Gögn!$B$2:$B$11876,F$8,Gögn!$E$2:$E$11876,F$9))/1000</f>
        <v>2759.9630000000002</v>
      </c>
      <c r="G65" s="24">
        <f>IF(G$9="samtals",SUMIFS(Gögn!$I$2:$I$11876,Gögn!$F$2:$F$11876,$A65,Gögn!$B$2:$B$11876,G$8),SUMIFS(Gögn!$I$2:$I$11876,Gögn!$F$2:$F$11876,$A65,Gögn!$B$2:$B$11876,G$8,Gögn!$E$2:$E$11876,G$9))/1000</f>
        <v>0</v>
      </c>
      <c r="H65" s="24">
        <f>IF(H$9="samtals",SUMIFS(Gögn!$I$2:$I$11876,Gögn!$F$2:$F$11876,$A65,Gögn!$B$2:$B$11876,H$8),SUMIFS(Gögn!$I$2:$I$11876,Gögn!$F$2:$F$11876,$A65,Gögn!$B$2:$B$11876,H$8,Gögn!$E$2:$E$11876,H$9))/1000</f>
        <v>12640</v>
      </c>
      <c r="I65" s="24">
        <f>IF(I$9="samtals",SUMIFS(Gögn!$I$2:$I$11876,Gögn!$F$2:$F$11876,$A65,Gögn!$B$2:$B$11876,I$8),SUMIFS(Gögn!$I$2:$I$11876,Gögn!$F$2:$F$11876,$A65,Gögn!$B$2:$B$11876,I$8,Gögn!$E$2:$E$11876,I$9))/1000</f>
        <v>12640</v>
      </c>
      <c r="J65" s="24">
        <f>IF(J$9="samtals",SUMIFS(Gögn!$I$2:$I$11876,Gögn!$F$2:$F$11876,$A65,Gögn!$B$2:$B$11876,J$8),SUMIFS(Gögn!$I$2:$I$11876,Gögn!$F$2:$F$11876,$A65,Gögn!$B$2:$B$11876,J$8,Gögn!$E$2:$E$11876,J$9))/1000</f>
        <v>0</v>
      </c>
      <c r="K65" s="24">
        <f>IF(K$9="samtals",SUMIFS(Gögn!$I$2:$I$11876,Gögn!$F$2:$F$11876,$A65,Gögn!$B$2:$B$11876,K$8),SUMIFS(Gögn!$I$2:$I$11876,Gögn!$F$2:$F$11876,$A65,Gögn!$B$2:$B$11876,K$8,Gögn!$E$2:$E$11876,K$9))/1000</f>
        <v>0</v>
      </c>
      <c r="L65" s="24">
        <f>IF(L$9="samtals",SUMIFS(Gögn!$I$2:$I$11876,Gögn!$F$2:$F$11876,$A65,Gögn!$B$2:$B$11876,L$8),SUMIFS(Gögn!$I$2:$I$11876,Gögn!$F$2:$F$11876,$A65,Gögn!$B$2:$B$11876,L$8,Gögn!$E$2:$E$11876,L$9))/1000</f>
        <v>0</v>
      </c>
      <c r="M65" s="24">
        <f>IF(M$9="samtals",SUMIFS(Gögn!$I$2:$I$11876,Gögn!$F$2:$F$11876,$A65,Gögn!$B$2:$B$11876,M$8),SUMIFS(Gögn!$I$2:$I$11876,Gögn!$F$2:$F$11876,$A65,Gögn!$B$2:$B$11876,M$8,Gögn!$E$2:$E$11876,M$9))/1000</f>
        <v>0</v>
      </c>
      <c r="N65" s="24">
        <f>IF(N$9="samtals",SUMIFS(Gögn!$I$2:$I$11876,Gögn!$F$2:$F$11876,$A65,Gögn!$B$2:$B$11876,N$8),SUMIFS(Gögn!$I$2:$I$11876,Gögn!$F$2:$F$11876,$A65,Gögn!$B$2:$B$11876,N$8,Gögn!$E$2:$E$11876,N$9))/1000</f>
        <v>0</v>
      </c>
      <c r="O65" s="24">
        <f>IF(O$9="samtals",SUMIFS(Gögn!$I$2:$I$11876,Gögn!$F$2:$F$11876,$A65,Gögn!$B$2:$B$11876,O$8),SUMIFS(Gögn!$I$2:$I$11876,Gögn!$F$2:$F$11876,$A65,Gögn!$B$2:$B$11876,O$8,Gögn!$E$2:$E$11876,O$9))/1000</f>
        <v>0</v>
      </c>
      <c r="P65" s="24">
        <f>IF(P$9="samtals",SUMIFS(Gögn!$I$2:$I$11876,Gögn!$F$2:$F$11876,$A65,Gögn!$B$2:$B$11876,P$8),SUMIFS(Gögn!$I$2:$I$11876,Gögn!$F$2:$F$11876,$A65,Gögn!$B$2:$B$11876,P$8,Gögn!$E$2:$E$11876,P$9))/1000</f>
        <v>0</v>
      </c>
      <c r="Q65" s="24">
        <f>IF(Q$9="samtals",SUMIFS(Gögn!$I$2:$I$11876,Gögn!$F$2:$F$11876,$A65,Gögn!$B$2:$B$11876,Q$8),SUMIFS(Gögn!$I$2:$I$11876,Gögn!$F$2:$F$11876,$A65,Gögn!$B$2:$B$11876,Q$8,Gögn!$E$2:$E$11876,Q$9))/1000</f>
        <v>0</v>
      </c>
      <c r="R65" s="24">
        <f>IF(R$9="samtals",SUMIFS(Gögn!$I$2:$I$11876,Gögn!$F$2:$F$11876,$A65,Gögn!$B$2:$B$11876,R$8),SUMIFS(Gögn!$I$2:$I$11876,Gögn!$F$2:$F$11876,$A65,Gögn!$B$2:$B$11876,R$8,Gögn!$E$2:$E$11876,R$9))/1000</f>
        <v>0</v>
      </c>
      <c r="S65" s="24">
        <f>IF(S$9="samtals",SUMIFS(Gögn!$I$2:$I$11876,Gögn!$F$2:$F$11876,$A65,Gögn!$B$2:$B$11876,S$8),SUMIFS(Gögn!$I$2:$I$11876,Gögn!$F$2:$F$11876,$A65,Gögn!$B$2:$B$11876,S$8,Gögn!$E$2:$E$11876,S$9))/1000</f>
        <v>0</v>
      </c>
      <c r="T65" s="24">
        <f>IF(T$9="samtals",SUMIFS(Gögn!$I$2:$I$11876,Gögn!$F$2:$F$11876,$A65,Gögn!$B$2:$B$11876,T$8),SUMIFS(Gögn!$I$2:$I$11876,Gögn!$F$2:$F$11876,$A65,Gögn!$B$2:$B$11876,T$8,Gögn!$E$2:$E$11876,T$9))/1000</f>
        <v>0</v>
      </c>
      <c r="U65" s="24">
        <f>IF(U$9="samtals",SUMIFS(Gögn!$I$2:$I$11876,Gögn!$F$2:$F$11876,$A65,Gögn!$B$2:$B$11876,U$8),SUMIFS(Gögn!$I$2:$I$11876,Gögn!$F$2:$F$11876,$A65,Gögn!$B$2:$B$11876,U$8,Gögn!$E$2:$E$11876,U$9))/1000</f>
        <v>0</v>
      </c>
      <c r="V65" s="24">
        <f>IF(V$9="samtals",SUMIFS(Gögn!$I$2:$I$11876,Gögn!$F$2:$F$11876,$A65,Gögn!$B$2:$B$11876,V$8),SUMIFS(Gögn!$I$2:$I$11876,Gögn!$F$2:$F$11876,$A65,Gögn!$B$2:$B$11876,V$8,Gögn!$E$2:$E$11876,V$9))/1000</f>
        <v>0</v>
      </c>
      <c r="W65" s="24">
        <f>IF(W$9="samtals",SUMIFS(Gögn!$I$2:$I$11876,Gögn!$F$2:$F$11876,$A65,Gögn!$B$2:$B$11876,W$8),SUMIFS(Gögn!$I$2:$I$11876,Gögn!$F$2:$F$11876,$A65,Gögn!$B$2:$B$11876,W$8,Gögn!$E$2:$E$11876,W$9))/1000</f>
        <v>0</v>
      </c>
      <c r="X65" s="24">
        <f>IF(X$9="samtals",SUMIFS(Gögn!$I$2:$I$11876,Gögn!$F$2:$F$11876,$A65,Gögn!$B$2:$B$11876,X$8),SUMIFS(Gögn!$I$2:$I$11876,Gögn!$F$2:$F$11876,$A65,Gögn!$B$2:$B$11876,X$8,Gögn!$E$2:$E$11876,X$9))/1000</f>
        <v>0</v>
      </c>
      <c r="Y65" s="24">
        <f>IF(Y$9="samtals",SUMIFS(Gögn!$I$2:$I$11876,Gögn!$F$2:$F$11876,$A65,Gögn!$B$2:$B$11876,Y$8),SUMIFS(Gögn!$I$2:$I$11876,Gögn!$F$2:$F$11876,$A65,Gögn!$B$2:$B$11876,Y$8,Gögn!$E$2:$E$11876,Y$9))/1000</f>
        <v>0</v>
      </c>
      <c r="Z65" s="24">
        <f>IF(Z$9="samtals",SUMIFS(Gögn!$I$2:$I$11876,Gögn!$F$2:$F$11876,$A65,Gögn!$B$2:$B$11876,Z$8),SUMIFS(Gögn!$I$2:$I$11876,Gögn!$F$2:$F$11876,$A65,Gögn!$B$2:$B$11876,Z$8,Gögn!$E$2:$E$11876,Z$9))/1000</f>
        <v>0</v>
      </c>
      <c r="AA65" s="24">
        <f>IF(AA$9="samtals",SUMIFS(Gögn!$I$2:$I$11876,Gögn!$F$2:$F$11876,$A65,Gögn!$B$2:$B$11876,AA$8),SUMIFS(Gögn!$I$2:$I$11876,Gögn!$F$2:$F$11876,$A65,Gögn!$B$2:$B$11876,AA$8,Gögn!$E$2:$E$11876,AA$9))/1000</f>
        <v>0</v>
      </c>
      <c r="AB65" s="24">
        <f>IF(AB$9="samtals",SUMIFS(Gögn!$I$2:$I$11876,Gögn!$F$2:$F$11876,$A65,Gögn!$B$2:$B$11876,AB$8),SUMIFS(Gögn!$I$2:$I$11876,Gögn!$F$2:$F$11876,$A65,Gögn!$B$2:$B$11876,AB$8,Gögn!$E$2:$E$11876,AB$9))/1000</f>
        <v>0</v>
      </c>
      <c r="AC65" s="24">
        <f>IF(AC$9="samtals",SUMIFS(Gögn!$I$2:$I$11876,Gögn!$F$2:$F$11876,$A65,Gögn!$B$2:$B$11876,AC$8),SUMIFS(Gögn!$I$2:$I$11876,Gögn!$F$2:$F$11876,$A65,Gögn!$B$2:$B$11876,AC$8,Gögn!$E$2:$E$11876,AC$9))/1000</f>
        <v>0</v>
      </c>
      <c r="AD65" s="24">
        <f>IF(AD$9="samtals",SUMIFS(Gögn!$I$2:$I$11876,Gögn!$F$2:$F$11876,$A65,Gögn!$B$2:$B$11876,AD$8),SUMIFS(Gögn!$I$2:$I$11876,Gögn!$F$2:$F$11876,$A65,Gögn!$B$2:$B$11876,AD$8,Gögn!$E$2:$E$11876,AD$9))/1000</f>
        <v>0</v>
      </c>
      <c r="AE65" s="24">
        <f>IF(AE$9="samtals",SUMIFS(Gögn!$I$2:$I$11876,Gögn!$F$2:$F$11876,$A65,Gögn!$B$2:$B$11876,AE$8),SUMIFS(Gögn!$I$2:$I$11876,Gögn!$F$2:$F$11876,$A65,Gögn!$B$2:$B$11876,AE$8,Gögn!$E$2:$E$11876,AE$9))/1000</f>
        <v>0</v>
      </c>
      <c r="AF65" s="24">
        <f>IF(AF$9="samtals",SUMIFS(Gögn!$I$2:$I$11876,Gögn!$F$2:$F$11876,$A65,Gögn!$B$2:$B$11876,AF$8),SUMIFS(Gögn!$I$2:$I$11876,Gögn!$F$2:$F$11876,$A65,Gögn!$B$2:$B$11876,AF$8,Gögn!$E$2:$E$11876,AF$9))/1000</f>
        <v>0</v>
      </c>
      <c r="AG65" s="24">
        <f>IF(AG$9="samtals",SUMIFS(Gögn!$I$2:$I$11876,Gögn!$F$2:$F$11876,$A65,Gögn!$B$2:$B$11876,AG$8),SUMIFS(Gögn!$I$2:$I$11876,Gögn!$F$2:$F$11876,$A65,Gögn!$B$2:$B$11876,AG$8,Gögn!$E$2:$E$11876,AG$9))/1000</f>
        <v>0</v>
      </c>
      <c r="AH65" s="24">
        <f>IF(AH$9="samtals",SUMIFS(Gögn!$I$2:$I$11876,Gögn!$F$2:$F$11876,$A65,Gögn!$B$2:$B$11876,AH$8),SUMIFS(Gögn!$I$2:$I$11876,Gögn!$F$2:$F$11876,$A65,Gögn!$B$2:$B$11876,AH$8,Gögn!$E$2:$E$11876,AH$9))/1000</f>
        <v>0</v>
      </c>
      <c r="AI65" s="24">
        <f>IF(AI$9="samtals",SUMIFS(Gögn!$I$2:$I$11876,Gögn!$F$2:$F$11876,$A65,Gögn!$B$2:$B$11876,AI$8),SUMIFS(Gögn!$I$2:$I$11876,Gögn!$F$2:$F$11876,$A65,Gögn!$B$2:$B$11876,AI$8,Gögn!$E$2:$E$11876,AI$9))/1000</f>
        <v>0</v>
      </c>
      <c r="AJ65" s="24">
        <f>IF(AJ$9="samtals",SUMIFS(Gögn!$I$2:$I$11876,Gögn!$F$2:$F$11876,$A65,Gögn!$B$2:$B$11876,AJ$8),SUMIFS(Gögn!$I$2:$I$11876,Gögn!$F$2:$F$11876,$A65,Gögn!$B$2:$B$11876,AJ$8,Gögn!$E$2:$E$11876,AJ$9))/1000</f>
        <v>0</v>
      </c>
      <c r="AK65" s="24">
        <f>IF(AK$9="samtals",SUMIFS(Gögn!$I$2:$I$11876,Gögn!$F$2:$F$11876,$A65,Gögn!$B$2:$B$11876,AK$8),SUMIFS(Gögn!$I$2:$I$11876,Gögn!$F$2:$F$11876,$A65,Gögn!$B$2:$B$11876,AK$8,Gögn!$E$2:$E$11876,AK$9))/1000</f>
        <v>0</v>
      </c>
      <c r="AL65" s="24">
        <f>IF(AL$9="samtals",SUMIFS(Gögn!$I$2:$I$11876,Gögn!$F$2:$F$11876,$A65,Gögn!$B$2:$B$11876,AL$8),SUMIFS(Gögn!$I$2:$I$11876,Gögn!$F$2:$F$11876,$A65,Gögn!$B$2:$B$11876,AL$8,Gögn!$E$2:$E$11876,AL$9))/1000</f>
        <v>0</v>
      </c>
      <c r="AM65" s="24">
        <f>IF(AM$9="samtals",SUMIFS(Gögn!$I$2:$I$11876,Gögn!$F$2:$F$11876,$A65,Gögn!$B$2:$B$11876,AM$8),SUMIFS(Gögn!$I$2:$I$11876,Gögn!$F$2:$F$11876,$A65,Gögn!$B$2:$B$11876,AM$8,Gögn!$E$2:$E$11876,AM$9))/1000</f>
        <v>0</v>
      </c>
      <c r="AN65" s="24">
        <f>IF(AN$9="samtals",SUMIFS(Gögn!$I$2:$I$11876,Gögn!$F$2:$F$11876,$A65,Gögn!$B$2:$B$11876,AN$8),SUMIFS(Gögn!$I$2:$I$11876,Gögn!$F$2:$F$11876,$A65,Gögn!$B$2:$B$11876,AN$8,Gögn!$E$2:$E$11876,AN$9))/1000</f>
        <v>0</v>
      </c>
      <c r="AO65" s="24">
        <f>IF(AO$9="samtals",SUMIFS(Gögn!$I$2:$I$11876,Gögn!$F$2:$F$11876,$A65,Gögn!$B$2:$B$11876,AO$8),SUMIFS(Gögn!$I$2:$I$11876,Gögn!$F$2:$F$11876,$A65,Gögn!$B$2:$B$11876,AO$8,Gögn!$E$2:$E$11876,AO$9))/1000</f>
        <v>0</v>
      </c>
      <c r="AP65" s="24">
        <f>IF(AP$9="samtals",SUMIFS(Gögn!$I$2:$I$11876,Gögn!$F$2:$F$11876,$A65,Gögn!$B$2:$B$11876,AP$8),SUMIFS(Gögn!$I$2:$I$11876,Gögn!$F$2:$F$11876,$A65,Gögn!$B$2:$B$11876,AP$8,Gögn!$E$2:$E$11876,AP$9))/1000</f>
        <v>0</v>
      </c>
      <c r="AQ65" s="24">
        <f>IF(AQ$9="samtals",SUMIFS(Gögn!$I$2:$I$11876,Gögn!$F$2:$F$11876,$A65,Gögn!$B$2:$B$11876,AQ$8),SUMIFS(Gögn!$I$2:$I$11876,Gögn!$F$2:$F$11876,$A65,Gögn!$B$2:$B$11876,AQ$8,Gögn!$E$2:$E$11876,AQ$9))/1000</f>
        <v>0</v>
      </c>
      <c r="AR65" s="24">
        <f>IF(AR$9="samtals",SUMIFS(Gögn!$I$2:$I$11876,Gögn!$F$2:$F$11876,$A65,Gögn!$B$2:$B$11876,AR$8),SUMIFS(Gögn!$I$2:$I$11876,Gögn!$F$2:$F$11876,$A65,Gögn!$B$2:$B$11876,AR$8,Gögn!$E$2:$E$11876,AR$9))/1000</f>
        <v>0</v>
      </c>
      <c r="AS65" s="24">
        <f>IF(AS$9="samtals",SUMIFS(Gögn!$I$2:$I$11876,Gögn!$F$2:$F$11876,$A65,Gögn!$B$2:$B$11876,AS$8),SUMIFS(Gögn!$I$2:$I$11876,Gögn!$F$2:$F$11876,$A65,Gögn!$B$2:$B$11876,AS$8,Gögn!$E$2:$E$11876,AS$9))/1000</f>
        <v>24600</v>
      </c>
      <c r="AT65" s="24">
        <f>IF(AT$9="samtals",SUMIFS(Gögn!$I$2:$I$11876,Gögn!$F$2:$F$11876,$A65,Gögn!$B$2:$B$11876,AT$8),SUMIFS(Gögn!$I$2:$I$11876,Gögn!$F$2:$F$11876,$A65,Gögn!$B$2:$B$11876,AT$8,Gögn!$E$2:$E$11876,AT$9))/1000</f>
        <v>24192.484</v>
      </c>
      <c r="AU65" s="24">
        <f>IF(AU$9="samtals",SUMIFS(Gögn!$I$2:$I$11876,Gögn!$F$2:$F$11876,$A65,Gögn!$B$2:$B$11876,AU$8),SUMIFS(Gögn!$I$2:$I$11876,Gögn!$F$2:$F$11876,$A65,Gögn!$B$2:$B$11876,AU$8,Gögn!$E$2:$E$11876,AU$9))/1000</f>
        <v>407.51600000000002</v>
      </c>
      <c r="AV65" s="24">
        <f>IF(AV$9="samtals",SUMIFS(Gögn!$I$2:$I$11876,Gögn!$F$2:$F$11876,$A65,Gögn!$B$2:$B$11876,AV$8),SUMIFS(Gögn!$I$2:$I$11876,Gögn!$F$2:$F$11876,$A65,Gögn!$B$2:$B$11876,AV$8,Gögn!$E$2:$E$11876,AV$9))/1000</f>
        <v>0</v>
      </c>
      <c r="AW65" s="24">
        <f>IF(AW$9="samtals",SUMIFS(Gögn!$I$2:$I$11876,Gögn!$F$2:$F$11876,$A65,Gögn!$B$2:$B$11876,AW$8),SUMIFS(Gögn!$I$2:$I$11876,Gögn!$F$2:$F$11876,$A65,Gögn!$B$2:$B$11876,AW$8,Gögn!$E$2:$E$11876,AW$9))/1000</f>
        <v>0</v>
      </c>
      <c r="AX65" s="24">
        <f>IF(AX$9="samtals",SUMIFS(Gögn!$I$2:$I$11876,Gögn!$F$2:$F$11876,$A65,Gögn!$B$2:$B$11876,AX$8),SUMIFS(Gögn!$I$2:$I$11876,Gögn!$F$2:$F$11876,$A65,Gögn!$B$2:$B$11876,AX$8,Gögn!$E$2:$E$11876,AX$9))/1000</f>
        <v>0</v>
      </c>
      <c r="AY65" s="24">
        <f>IF(AY$9="samtals",SUMIFS(Gögn!$I$2:$I$11876,Gögn!$F$2:$F$11876,$A65,Gögn!$B$2:$B$11876,AY$8),SUMIFS(Gögn!$I$2:$I$11876,Gögn!$F$2:$F$11876,$A65,Gögn!$B$2:$B$11876,AY$8,Gögn!$E$2:$E$11876,AY$9))/1000</f>
        <v>0</v>
      </c>
      <c r="AZ65" s="24">
        <f>IF(AZ$9="samtals",SUMIFS(Gögn!$I$2:$I$11876,Gögn!$F$2:$F$11876,$A65,Gögn!$B$2:$B$11876,AZ$8),SUMIFS(Gögn!$I$2:$I$11876,Gögn!$F$2:$F$11876,$A65,Gögn!$B$2:$B$11876,AZ$8,Gögn!$E$2:$E$11876,AZ$9))/1000</f>
        <v>0</v>
      </c>
      <c r="BA65" s="24">
        <f>IF(BA$9="samtals",SUMIFS(Gögn!$I$2:$I$11876,Gögn!$F$2:$F$11876,$A65,Gögn!$B$2:$B$11876,BA$8),SUMIFS(Gögn!$I$2:$I$11876,Gögn!$F$2:$F$11876,$A65,Gögn!$B$2:$B$11876,BA$8,Gögn!$E$2:$E$11876,BA$9))/1000</f>
        <v>0</v>
      </c>
      <c r="BB65" s="24">
        <f>IF(BB$9="samtals",SUMIFS(Gögn!$I$2:$I$11876,Gögn!$F$2:$F$11876,$A65,Gögn!$B$2:$B$11876,BB$8),SUMIFS(Gögn!$I$2:$I$11876,Gögn!$F$2:$F$11876,$A65,Gögn!$B$2:$B$11876,BB$8,Gögn!$E$2:$E$11876,BB$9))/1000</f>
        <v>0</v>
      </c>
      <c r="BC65" s="24">
        <f>IF(BC$9="samtals",SUMIFS(Gögn!$I$2:$I$11876,Gögn!$F$2:$F$11876,$A65,Gögn!$B$2:$B$11876,BC$8),SUMIFS(Gögn!$I$2:$I$11876,Gögn!$F$2:$F$11876,$A65,Gögn!$B$2:$B$11876,BC$8,Gögn!$E$2:$E$11876,BC$9))/1000</f>
        <v>0</v>
      </c>
      <c r="BD65" s="24">
        <f>IF(BD$9="samtals",SUMIFS(Gögn!$I$2:$I$11876,Gögn!$F$2:$F$11876,$A65,Gögn!$B$2:$B$11876,BD$8),SUMIFS(Gögn!$I$2:$I$11876,Gögn!$F$2:$F$11876,$A65,Gögn!$B$2:$B$11876,BD$8,Gögn!$E$2:$E$11876,BD$9))/1000</f>
        <v>0</v>
      </c>
      <c r="BE65" s="24">
        <f>IF(BE$9="samtals",SUMIFS(Gögn!$I$2:$I$11876,Gögn!$F$2:$F$11876,$A65,Gögn!$B$2:$B$11876,BE$8),SUMIFS(Gögn!$I$2:$I$11876,Gögn!$F$2:$F$11876,$A65,Gögn!$B$2:$B$11876,BE$8,Gögn!$E$2:$E$11876,BE$9))/1000</f>
        <v>0</v>
      </c>
      <c r="BF65" s="24">
        <f>IF(BF$9="samtals",SUMIFS(Gögn!$I$2:$I$11876,Gögn!$F$2:$F$11876,$A65,Gögn!$B$2:$B$11876,BF$8),SUMIFS(Gögn!$I$2:$I$11876,Gögn!$F$2:$F$11876,$A65,Gögn!$B$2:$B$11876,BF$8,Gögn!$E$2:$E$11876,BF$9))/1000</f>
        <v>0</v>
      </c>
      <c r="BG65" s="24">
        <f>IF(BG$9="samtals",SUMIFS(Gögn!$I$2:$I$11876,Gögn!$F$2:$F$11876,$A65,Gögn!$B$2:$B$11876,BG$8),SUMIFS(Gögn!$I$2:$I$11876,Gögn!$F$2:$F$11876,$A65,Gögn!$B$2:$B$11876,BG$8,Gögn!$E$2:$E$11876,BG$9))/1000</f>
        <v>0</v>
      </c>
    </row>
    <row r="66" spans="1:59" s="48" customFormat="1" ht="15">
      <c r="A66" s="45" t="s">
        <v>465</v>
      </c>
      <c r="B66" s="45"/>
      <c r="C66" s="28" t="s">
        <v>3</v>
      </c>
      <c r="D66" s="49">
        <f t="shared" si="17"/>
        <v>6574443849.9720001</v>
      </c>
      <c r="E66" s="49">
        <f>SUM(E60:E65)</f>
        <v>357553534.84199995</v>
      </c>
      <c r="F66" s="22">
        <f>SUM(F60:F65)</f>
        <v>170643295.86400002</v>
      </c>
      <c r="G66" s="22">
        <f t="shared" ref="G66:BG66" si="18">SUM(G60:G65)</f>
        <v>186910238.97799999</v>
      </c>
      <c r="H66" s="49">
        <f t="shared" si="18"/>
        <v>554305377.375</v>
      </c>
      <c r="I66" s="49">
        <f t="shared" si="18"/>
        <v>533802848.29900002</v>
      </c>
      <c r="J66" s="49">
        <f t="shared" si="18"/>
        <v>20502529.075999998</v>
      </c>
      <c r="K66" s="49">
        <f t="shared" si="18"/>
        <v>331328474.792</v>
      </c>
      <c r="L66" s="49">
        <f t="shared" si="18"/>
        <v>331328474.792</v>
      </c>
      <c r="M66" s="49">
        <f t="shared" si="18"/>
        <v>57465169</v>
      </c>
      <c r="N66" s="49">
        <f t="shared" si="18"/>
        <v>57465169</v>
      </c>
      <c r="O66" s="49">
        <f t="shared" si="18"/>
        <v>240586227.05599999</v>
      </c>
      <c r="P66" s="49">
        <f t="shared" si="18"/>
        <v>239419280.20199999</v>
      </c>
      <c r="Q66" s="49">
        <f t="shared" si="18"/>
        <v>1166946.8540000001</v>
      </c>
      <c r="R66" s="49">
        <f t="shared" si="18"/>
        <v>394003330</v>
      </c>
      <c r="S66" s="49">
        <f t="shared" si="18"/>
        <v>123726954</v>
      </c>
      <c r="T66" s="49">
        <f t="shared" si="18"/>
        <v>270276376</v>
      </c>
      <c r="U66" s="49">
        <f t="shared" si="18"/>
        <v>880089742.60000002</v>
      </c>
      <c r="V66" s="49">
        <f t="shared" si="18"/>
        <v>872556255.19799995</v>
      </c>
      <c r="W66" s="49">
        <f t="shared" si="18"/>
        <v>7533487.4019999998</v>
      </c>
      <c r="X66" s="49">
        <f t="shared" si="18"/>
        <v>137880039.34399998</v>
      </c>
      <c r="Y66" s="49">
        <f t="shared" si="18"/>
        <v>31669211.927999999</v>
      </c>
      <c r="Z66" s="49">
        <f t="shared" si="18"/>
        <v>106210827.41600001</v>
      </c>
      <c r="AA66" s="49">
        <f t="shared" si="18"/>
        <v>44220963.980000004</v>
      </c>
      <c r="AB66" s="49">
        <f t="shared" si="18"/>
        <v>44220963.980000004</v>
      </c>
      <c r="AC66" s="49">
        <f t="shared" si="18"/>
        <v>99784646</v>
      </c>
      <c r="AD66" s="49">
        <f t="shared" si="18"/>
        <v>99784646</v>
      </c>
      <c r="AE66" s="49">
        <f t="shared" si="18"/>
        <v>18354914</v>
      </c>
      <c r="AF66" s="49">
        <f t="shared" si="18"/>
        <v>18354914</v>
      </c>
      <c r="AG66" s="49">
        <f t="shared" si="18"/>
        <v>14242178.898</v>
      </c>
      <c r="AH66" s="49">
        <f t="shared" si="18"/>
        <v>14242178.898</v>
      </c>
      <c r="AI66" s="49">
        <f t="shared" si="18"/>
        <v>27614760</v>
      </c>
      <c r="AJ66" s="49">
        <f t="shared" si="18"/>
        <v>27614760</v>
      </c>
      <c r="AK66" s="49">
        <f t="shared" si="18"/>
        <v>91406756.550999999</v>
      </c>
      <c r="AL66" s="49">
        <f t="shared" si="18"/>
        <v>91406756.550999999</v>
      </c>
      <c r="AM66" s="49">
        <f t="shared" si="18"/>
        <v>1309978035.8889999</v>
      </c>
      <c r="AN66" s="49">
        <f t="shared" si="18"/>
        <v>1285407821.473</v>
      </c>
      <c r="AO66" s="49">
        <f t="shared" si="18"/>
        <v>24570214.416000001</v>
      </c>
      <c r="AP66" s="49">
        <f t="shared" si="18"/>
        <v>8785671.2660000008</v>
      </c>
      <c r="AQ66" s="49">
        <f t="shared" si="18"/>
        <v>2162033.463</v>
      </c>
      <c r="AR66" s="49">
        <f t="shared" si="18"/>
        <v>6623637.8029999994</v>
      </c>
      <c r="AS66" s="49">
        <f t="shared" si="18"/>
        <v>1184656998.2090001</v>
      </c>
      <c r="AT66" s="49">
        <f t="shared" si="18"/>
        <v>1158732875.0039999</v>
      </c>
      <c r="AU66" s="49">
        <f t="shared" si="18"/>
        <v>25924123.204999998</v>
      </c>
      <c r="AV66" s="49">
        <f t="shared" si="18"/>
        <v>85555969.164999992</v>
      </c>
      <c r="AW66" s="49">
        <f t="shared" si="18"/>
        <v>84613621.256999999</v>
      </c>
      <c r="AX66" s="49">
        <f t="shared" si="18"/>
        <v>942347.90800000005</v>
      </c>
      <c r="AY66" s="49">
        <f t="shared" si="18"/>
        <v>145981477</v>
      </c>
      <c r="AZ66" s="49">
        <f t="shared" si="18"/>
        <v>117687385</v>
      </c>
      <c r="BA66" s="49">
        <f t="shared" si="18"/>
        <v>28294092</v>
      </c>
      <c r="BB66" s="49">
        <f t="shared" si="18"/>
        <v>240237689.96799999</v>
      </c>
      <c r="BC66" s="49">
        <f t="shared" si="18"/>
        <v>236662334.28400001</v>
      </c>
      <c r="BD66" s="49">
        <f t="shared" si="18"/>
        <v>3575355.6840000004</v>
      </c>
      <c r="BE66" s="49">
        <f t="shared" si="18"/>
        <v>350411894.037</v>
      </c>
      <c r="BF66" s="49">
        <f t="shared" si="18"/>
        <v>342039749.96200001</v>
      </c>
      <c r="BG66" s="49">
        <f t="shared" si="18"/>
        <v>8372144.0750000002</v>
      </c>
    </row>
    <row r="67" spans="1:59" ht="15">
      <c r="A67" s="5" t="s">
        <v>465</v>
      </c>
      <c r="B67" s="5"/>
      <c r="C67" s="23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1:59" ht="15.75">
      <c r="A68" s="5" t="s">
        <v>465</v>
      </c>
      <c r="B68" s="5"/>
      <c r="C68" s="21" t="s">
        <v>16</v>
      </c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</row>
    <row r="69" spans="1:59" ht="15">
      <c r="A69" s="5" t="s">
        <v>17</v>
      </c>
      <c r="B69" s="5"/>
      <c r="C69" s="23" t="s">
        <v>18</v>
      </c>
      <c r="D69" s="24">
        <f t="shared" ref="D69:D73" si="19">SUMIF($E$9:$BG$9,"Samtals",E69:BG69)</f>
        <v>148427</v>
      </c>
      <c r="E69" s="24">
        <f>IF(E$9="samtals",SUMIFS(Gögn!$I$2:$I$11876,Gögn!$F$2:$F$11876,$A69,Gögn!$B$2:$B$11876,E$8),SUMIFS(Gögn!$I$2:$I$11876,Gögn!$F$2:$F$11876,$A69,Gögn!$B$2:$B$11876,E$8,Gögn!$E$2:$E$11876,E$9))/1000</f>
        <v>0</v>
      </c>
      <c r="F69" s="24">
        <f>IF(F$9="samtals",SUMIFS(Gögn!$I$2:$I$11876,Gögn!$F$2:$F$11876,$A69,Gögn!$B$2:$B$11876,F$8),SUMIFS(Gögn!$I$2:$I$11876,Gögn!$F$2:$F$11876,$A69,Gögn!$B$2:$B$11876,F$8,Gögn!$E$2:$E$11876,F$9))/1000</f>
        <v>0</v>
      </c>
      <c r="G69" s="24">
        <f>IF(G$9="samtals",SUMIFS(Gögn!$I$2:$I$11876,Gögn!$F$2:$F$11876,$A69,Gögn!$B$2:$B$11876,G$8),SUMIFS(Gögn!$I$2:$I$11876,Gögn!$F$2:$F$11876,$A69,Gögn!$B$2:$B$11876,G$8,Gögn!$E$2:$E$11876,G$9))/1000</f>
        <v>0</v>
      </c>
      <c r="H69" s="24">
        <f>IF(H$9="samtals",SUMIFS(Gögn!$I$2:$I$11876,Gögn!$F$2:$F$11876,$A69,Gögn!$B$2:$B$11876,H$8),SUMIFS(Gögn!$I$2:$I$11876,Gögn!$F$2:$F$11876,$A69,Gögn!$B$2:$B$11876,H$8,Gögn!$E$2:$E$11876,H$9))/1000</f>
        <v>0</v>
      </c>
      <c r="I69" s="24">
        <f>IF(I$9="samtals",SUMIFS(Gögn!$I$2:$I$11876,Gögn!$F$2:$F$11876,$A69,Gögn!$B$2:$B$11876,I$8),SUMIFS(Gögn!$I$2:$I$11876,Gögn!$F$2:$F$11876,$A69,Gögn!$B$2:$B$11876,I$8,Gögn!$E$2:$E$11876,I$9))/1000</f>
        <v>0</v>
      </c>
      <c r="J69" s="24">
        <f>IF(J$9="samtals",SUMIFS(Gögn!$I$2:$I$11876,Gögn!$F$2:$F$11876,$A69,Gögn!$B$2:$B$11876,J$8),SUMIFS(Gögn!$I$2:$I$11876,Gögn!$F$2:$F$11876,$A69,Gögn!$B$2:$B$11876,J$8,Gögn!$E$2:$E$11876,J$9))/1000</f>
        <v>0</v>
      </c>
      <c r="K69" s="24">
        <f>IF(K$9="samtals",SUMIFS(Gögn!$I$2:$I$11876,Gögn!$F$2:$F$11876,$A69,Gögn!$B$2:$B$11876,K$8),SUMIFS(Gögn!$I$2:$I$11876,Gögn!$F$2:$F$11876,$A69,Gögn!$B$2:$B$11876,K$8,Gögn!$E$2:$E$11876,K$9))/1000</f>
        <v>0</v>
      </c>
      <c r="L69" s="24">
        <f>IF(L$9="samtals",SUMIFS(Gögn!$I$2:$I$11876,Gögn!$F$2:$F$11876,$A69,Gögn!$B$2:$B$11876,L$8),SUMIFS(Gögn!$I$2:$I$11876,Gögn!$F$2:$F$11876,$A69,Gögn!$B$2:$B$11876,L$8,Gögn!$E$2:$E$11876,L$9))/1000</f>
        <v>0</v>
      </c>
      <c r="M69" s="24">
        <f>IF(M$9="samtals",SUMIFS(Gögn!$I$2:$I$11876,Gögn!$F$2:$F$11876,$A69,Gögn!$B$2:$B$11876,M$8),SUMIFS(Gögn!$I$2:$I$11876,Gögn!$F$2:$F$11876,$A69,Gögn!$B$2:$B$11876,M$8,Gögn!$E$2:$E$11876,M$9))/1000</f>
        <v>0</v>
      </c>
      <c r="N69" s="24">
        <f>IF(N$9="samtals",SUMIFS(Gögn!$I$2:$I$11876,Gögn!$F$2:$F$11876,$A69,Gögn!$B$2:$B$11876,N$8),SUMIFS(Gögn!$I$2:$I$11876,Gögn!$F$2:$F$11876,$A69,Gögn!$B$2:$B$11876,N$8,Gögn!$E$2:$E$11876,N$9))/1000</f>
        <v>0</v>
      </c>
      <c r="O69" s="24">
        <f>IF(O$9="samtals",SUMIFS(Gögn!$I$2:$I$11876,Gögn!$F$2:$F$11876,$A69,Gögn!$B$2:$B$11876,O$8),SUMIFS(Gögn!$I$2:$I$11876,Gögn!$F$2:$F$11876,$A69,Gögn!$B$2:$B$11876,O$8,Gögn!$E$2:$E$11876,O$9))/1000</f>
        <v>0</v>
      </c>
      <c r="P69" s="24">
        <f>IF(P$9="samtals",SUMIFS(Gögn!$I$2:$I$11876,Gögn!$F$2:$F$11876,$A69,Gögn!$B$2:$B$11876,P$8),SUMIFS(Gögn!$I$2:$I$11876,Gögn!$F$2:$F$11876,$A69,Gögn!$B$2:$B$11876,P$8,Gögn!$E$2:$E$11876,P$9))/1000</f>
        <v>0</v>
      </c>
      <c r="Q69" s="24">
        <f>IF(Q$9="samtals",SUMIFS(Gögn!$I$2:$I$11876,Gögn!$F$2:$F$11876,$A69,Gögn!$B$2:$B$11876,Q$8),SUMIFS(Gögn!$I$2:$I$11876,Gögn!$F$2:$F$11876,$A69,Gögn!$B$2:$B$11876,Q$8,Gögn!$E$2:$E$11876,Q$9))/1000</f>
        <v>0</v>
      </c>
      <c r="R69" s="24">
        <f>IF(R$9="samtals",SUMIFS(Gögn!$I$2:$I$11876,Gögn!$F$2:$F$11876,$A69,Gögn!$B$2:$B$11876,R$8),SUMIFS(Gögn!$I$2:$I$11876,Gögn!$F$2:$F$11876,$A69,Gögn!$B$2:$B$11876,R$8,Gögn!$E$2:$E$11876,R$9))/1000</f>
        <v>0</v>
      </c>
      <c r="S69" s="24">
        <f>IF(S$9="samtals",SUMIFS(Gögn!$I$2:$I$11876,Gögn!$F$2:$F$11876,$A69,Gögn!$B$2:$B$11876,S$8),SUMIFS(Gögn!$I$2:$I$11876,Gögn!$F$2:$F$11876,$A69,Gögn!$B$2:$B$11876,S$8,Gögn!$E$2:$E$11876,S$9))/1000</f>
        <v>0</v>
      </c>
      <c r="T69" s="24">
        <f>IF(T$9="samtals",SUMIFS(Gögn!$I$2:$I$11876,Gögn!$F$2:$F$11876,$A69,Gögn!$B$2:$B$11876,T$8),SUMIFS(Gögn!$I$2:$I$11876,Gögn!$F$2:$F$11876,$A69,Gögn!$B$2:$B$11876,T$8,Gögn!$E$2:$E$11876,T$9))/1000</f>
        <v>0</v>
      </c>
      <c r="U69" s="24">
        <f>IF(U$9="samtals",SUMIFS(Gögn!$I$2:$I$11876,Gögn!$F$2:$F$11876,$A69,Gögn!$B$2:$B$11876,U$8),SUMIFS(Gögn!$I$2:$I$11876,Gögn!$F$2:$F$11876,$A69,Gögn!$B$2:$B$11876,U$8,Gögn!$E$2:$E$11876,U$9))/1000</f>
        <v>0</v>
      </c>
      <c r="V69" s="24">
        <f>IF(V$9="samtals",SUMIFS(Gögn!$I$2:$I$11876,Gögn!$F$2:$F$11876,$A69,Gögn!$B$2:$B$11876,V$8),SUMIFS(Gögn!$I$2:$I$11876,Gögn!$F$2:$F$11876,$A69,Gögn!$B$2:$B$11876,V$8,Gögn!$E$2:$E$11876,V$9))/1000</f>
        <v>0</v>
      </c>
      <c r="W69" s="24">
        <f>IF(W$9="samtals",SUMIFS(Gögn!$I$2:$I$11876,Gögn!$F$2:$F$11876,$A69,Gögn!$B$2:$B$11876,W$8),SUMIFS(Gögn!$I$2:$I$11876,Gögn!$F$2:$F$11876,$A69,Gögn!$B$2:$B$11876,W$8,Gögn!$E$2:$E$11876,W$9))/1000</f>
        <v>0</v>
      </c>
      <c r="X69" s="24">
        <f>IF(X$9="samtals",SUMIFS(Gögn!$I$2:$I$11876,Gögn!$F$2:$F$11876,$A69,Gögn!$B$2:$B$11876,X$8),SUMIFS(Gögn!$I$2:$I$11876,Gögn!$F$2:$F$11876,$A69,Gögn!$B$2:$B$11876,X$8,Gögn!$E$2:$E$11876,X$9))/1000</f>
        <v>0</v>
      </c>
      <c r="Y69" s="24">
        <f>IF(Y$9="samtals",SUMIFS(Gögn!$I$2:$I$11876,Gögn!$F$2:$F$11876,$A69,Gögn!$B$2:$B$11876,Y$8),SUMIFS(Gögn!$I$2:$I$11876,Gögn!$F$2:$F$11876,$A69,Gögn!$B$2:$B$11876,Y$8,Gögn!$E$2:$E$11876,Y$9))/1000</f>
        <v>0</v>
      </c>
      <c r="Z69" s="24">
        <f>IF(Z$9="samtals",SUMIFS(Gögn!$I$2:$I$11876,Gögn!$F$2:$F$11876,$A69,Gögn!$B$2:$B$11876,Z$8),SUMIFS(Gögn!$I$2:$I$11876,Gögn!$F$2:$F$11876,$A69,Gögn!$B$2:$B$11876,Z$8,Gögn!$E$2:$E$11876,Z$9))/1000</f>
        <v>0</v>
      </c>
      <c r="AA69" s="24">
        <f>IF(AA$9="samtals",SUMIFS(Gögn!$I$2:$I$11876,Gögn!$F$2:$F$11876,$A69,Gögn!$B$2:$B$11876,AA$8),SUMIFS(Gögn!$I$2:$I$11876,Gögn!$F$2:$F$11876,$A69,Gögn!$B$2:$B$11876,AA$8,Gögn!$E$2:$E$11876,AA$9))/1000</f>
        <v>0</v>
      </c>
      <c r="AB69" s="24">
        <f>IF(AB$9="samtals",SUMIFS(Gögn!$I$2:$I$11876,Gögn!$F$2:$F$11876,$A69,Gögn!$B$2:$B$11876,AB$8),SUMIFS(Gögn!$I$2:$I$11876,Gögn!$F$2:$F$11876,$A69,Gögn!$B$2:$B$11876,AB$8,Gögn!$E$2:$E$11876,AB$9))/1000</f>
        <v>0</v>
      </c>
      <c r="AC69" s="24">
        <f>IF(AC$9="samtals",SUMIFS(Gögn!$I$2:$I$11876,Gögn!$F$2:$F$11876,$A69,Gögn!$B$2:$B$11876,AC$8),SUMIFS(Gögn!$I$2:$I$11876,Gögn!$F$2:$F$11876,$A69,Gögn!$B$2:$B$11876,AC$8,Gögn!$E$2:$E$11876,AC$9))/1000</f>
        <v>148427</v>
      </c>
      <c r="AD69" s="24">
        <f>IF(AD$9="samtals",SUMIFS(Gögn!$I$2:$I$11876,Gögn!$F$2:$F$11876,$A69,Gögn!$B$2:$B$11876,AD$8),SUMIFS(Gögn!$I$2:$I$11876,Gögn!$F$2:$F$11876,$A69,Gögn!$B$2:$B$11876,AD$8,Gögn!$E$2:$E$11876,AD$9))/1000</f>
        <v>148427</v>
      </c>
      <c r="AE69" s="24">
        <f>IF(AE$9="samtals",SUMIFS(Gögn!$I$2:$I$11876,Gögn!$F$2:$F$11876,$A69,Gögn!$B$2:$B$11876,AE$8),SUMIFS(Gögn!$I$2:$I$11876,Gögn!$F$2:$F$11876,$A69,Gögn!$B$2:$B$11876,AE$8,Gögn!$E$2:$E$11876,AE$9))/1000</f>
        <v>0</v>
      </c>
      <c r="AF69" s="24">
        <f>IF(AF$9="samtals",SUMIFS(Gögn!$I$2:$I$11876,Gögn!$F$2:$F$11876,$A69,Gögn!$B$2:$B$11876,AF$8),SUMIFS(Gögn!$I$2:$I$11876,Gögn!$F$2:$F$11876,$A69,Gögn!$B$2:$B$11876,AF$8,Gögn!$E$2:$E$11876,AF$9))/1000</f>
        <v>0</v>
      </c>
      <c r="AG69" s="24">
        <f>IF(AG$9="samtals",SUMIFS(Gögn!$I$2:$I$11876,Gögn!$F$2:$F$11876,$A69,Gögn!$B$2:$B$11876,AG$8),SUMIFS(Gögn!$I$2:$I$11876,Gögn!$F$2:$F$11876,$A69,Gögn!$B$2:$B$11876,AG$8,Gögn!$E$2:$E$11876,AG$9))/1000</f>
        <v>0</v>
      </c>
      <c r="AH69" s="24">
        <f>IF(AH$9="samtals",SUMIFS(Gögn!$I$2:$I$11876,Gögn!$F$2:$F$11876,$A69,Gögn!$B$2:$B$11876,AH$8),SUMIFS(Gögn!$I$2:$I$11876,Gögn!$F$2:$F$11876,$A69,Gögn!$B$2:$B$11876,AH$8,Gögn!$E$2:$E$11876,AH$9))/1000</f>
        <v>0</v>
      </c>
      <c r="AI69" s="24">
        <f>IF(AI$9="samtals",SUMIFS(Gögn!$I$2:$I$11876,Gögn!$F$2:$F$11876,$A69,Gögn!$B$2:$B$11876,AI$8),SUMIFS(Gögn!$I$2:$I$11876,Gögn!$F$2:$F$11876,$A69,Gögn!$B$2:$B$11876,AI$8,Gögn!$E$2:$E$11876,AI$9))/1000</f>
        <v>0</v>
      </c>
      <c r="AJ69" s="24">
        <f>IF(AJ$9="samtals",SUMIFS(Gögn!$I$2:$I$11876,Gögn!$F$2:$F$11876,$A69,Gögn!$B$2:$B$11876,AJ$8),SUMIFS(Gögn!$I$2:$I$11876,Gögn!$F$2:$F$11876,$A69,Gögn!$B$2:$B$11876,AJ$8,Gögn!$E$2:$E$11876,AJ$9))/1000</f>
        <v>0</v>
      </c>
      <c r="AK69" s="24">
        <f>IF(AK$9="samtals",SUMIFS(Gögn!$I$2:$I$11876,Gögn!$F$2:$F$11876,$A69,Gögn!$B$2:$B$11876,AK$8),SUMIFS(Gögn!$I$2:$I$11876,Gögn!$F$2:$F$11876,$A69,Gögn!$B$2:$B$11876,AK$8,Gögn!$E$2:$E$11876,AK$9))/1000</f>
        <v>0</v>
      </c>
      <c r="AL69" s="24">
        <f>IF(AL$9="samtals",SUMIFS(Gögn!$I$2:$I$11876,Gögn!$F$2:$F$11876,$A69,Gögn!$B$2:$B$11876,AL$8),SUMIFS(Gögn!$I$2:$I$11876,Gögn!$F$2:$F$11876,$A69,Gögn!$B$2:$B$11876,AL$8,Gögn!$E$2:$E$11876,AL$9))/1000</f>
        <v>0</v>
      </c>
      <c r="AM69" s="24">
        <f>IF(AM$9="samtals",SUMIFS(Gögn!$I$2:$I$11876,Gögn!$F$2:$F$11876,$A69,Gögn!$B$2:$B$11876,AM$8),SUMIFS(Gögn!$I$2:$I$11876,Gögn!$F$2:$F$11876,$A69,Gögn!$B$2:$B$11876,AM$8,Gögn!$E$2:$E$11876,AM$9))/1000</f>
        <v>0</v>
      </c>
      <c r="AN69" s="24">
        <f>IF(AN$9="samtals",SUMIFS(Gögn!$I$2:$I$11876,Gögn!$F$2:$F$11876,$A69,Gögn!$B$2:$B$11876,AN$8),SUMIFS(Gögn!$I$2:$I$11876,Gögn!$F$2:$F$11876,$A69,Gögn!$B$2:$B$11876,AN$8,Gögn!$E$2:$E$11876,AN$9))/1000</f>
        <v>0</v>
      </c>
      <c r="AO69" s="24">
        <f>IF(AO$9="samtals",SUMIFS(Gögn!$I$2:$I$11876,Gögn!$F$2:$F$11876,$A69,Gögn!$B$2:$B$11876,AO$8),SUMIFS(Gögn!$I$2:$I$11876,Gögn!$F$2:$F$11876,$A69,Gögn!$B$2:$B$11876,AO$8,Gögn!$E$2:$E$11876,AO$9))/1000</f>
        <v>0</v>
      </c>
      <c r="AP69" s="24">
        <f>IF(AP$9="samtals",SUMIFS(Gögn!$I$2:$I$11876,Gögn!$F$2:$F$11876,$A69,Gögn!$B$2:$B$11876,AP$8),SUMIFS(Gögn!$I$2:$I$11876,Gögn!$F$2:$F$11876,$A69,Gögn!$B$2:$B$11876,AP$8,Gögn!$E$2:$E$11876,AP$9))/1000</f>
        <v>0</v>
      </c>
      <c r="AQ69" s="24">
        <f>IF(AQ$9="samtals",SUMIFS(Gögn!$I$2:$I$11876,Gögn!$F$2:$F$11876,$A69,Gögn!$B$2:$B$11876,AQ$8),SUMIFS(Gögn!$I$2:$I$11876,Gögn!$F$2:$F$11876,$A69,Gögn!$B$2:$B$11876,AQ$8,Gögn!$E$2:$E$11876,AQ$9))/1000</f>
        <v>0</v>
      </c>
      <c r="AR69" s="24">
        <f>IF(AR$9="samtals",SUMIFS(Gögn!$I$2:$I$11876,Gögn!$F$2:$F$11876,$A69,Gögn!$B$2:$B$11876,AR$8),SUMIFS(Gögn!$I$2:$I$11876,Gögn!$F$2:$F$11876,$A69,Gögn!$B$2:$B$11876,AR$8,Gögn!$E$2:$E$11876,AR$9))/1000</f>
        <v>0</v>
      </c>
      <c r="AS69" s="24">
        <f>IF(AS$9="samtals",SUMIFS(Gögn!$I$2:$I$11876,Gögn!$F$2:$F$11876,$A69,Gögn!$B$2:$B$11876,AS$8),SUMIFS(Gögn!$I$2:$I$11876,Gögn!$F$2:$F$11876,$A69,Gögn!$B$2:$B$11876,AS$8,Gögn!$E$2:$E$11876,AS$9))/1000</f>
        <v>0</v>
      </c>
      <c r="AT69" s="24">
        <f>IF(AT$9="samtals",SUMIFS(Gögn!$I$2:$I$11876,Gögn!$F$2:$F$11876,$A69,Gögn!$B$2:$B$11876,AT$8),SUMIFS(Gögn!$I$2:$I$11876,Gögn!$F$2:$F$11876,$A69,Gögn!$B$2:$B$11876,AT$8,Gögn!$E$2:$E$11876,AT$9))/1000</f>
        <v>0</v>
      </c>
      <c r="AU69" s="24">
        <f>IF(AU$9="samtals",SUMIFS(Gögn!$I$2:$I$11876,Gögn!$F$2:$F$11876,$A69,Gögn!$B$2:$B$11876,AU$8),SUMIFS(Gögn!$I$2:$I$11876,Gögn!$F$2:$F$11876,$A69,Gögn!$B$2:$B$11876,AU$8,Gögn!$E$2:$E$11876,AU$9))/1000</f>
        <v>0</v>
      </c>
      <c r="AV69" s="24">
        <f>IF(AV$9="samtals",SUMIFS(Gögn!$I$2:$I$11876,Gögn!$F$2:$F$11876,$A69,Gögn!$B$2:$B$11876,AV$8),SUMIFS(Gögn!$I$2:$I$11876,Gögn!$F$2:$F$11876,$A69,Gögn!$B$2:$B$11876,AV$8,Gögn!$E$2:$E$11876,AV$9))/1000</f>
        <v>0</v>
      </c>
      <c r="AW69" s="24">
        <f>IF(AW$9="samtals",SUMIFS(Gögn!$I$2:$I$11876,Gögn!$F$2:$F$11876,$A69,Gögn!$B$2:$B$11876,AW$8),SUMIFS(Gögn!$I$2:$I$11876,Gögn!$F$2:$F$11876,$A69,Gögn!$B$2:$B$11876,AW$8,Gögn!$E$2:$E$11876,AW$9))/1000</f>
        <v>0</v>
      </c>
      <c r="AX69" s="24">
        <f>IF(AX$9="samtals",SUMIFS(Gögn!$I$2:$I$11876,Gögn!$F$2:$F$11876,$A69,Gögn!$B$2:$B$11876,AX$8),SUMIFS(Gögn!$I$2:$I$11876,Gögn!$F$2:$F$11876,$A69,Gögn!$B$2:$B$11876,AX$8,Gögn!$E$2:$E$11876,AX$9))/1000</f>
        <v>0</v>
      </c>
      <c r="AY69" s="24">
        <f>IF(AY$9="samtals",SUMIFS(Gögn!$I$2:$I$11876,Gögn!$F$2:$F$11876,$A69,Gögn!$B$2:$B$11876,AY$8),SUMIFS(Gögn!$I$2:$I$11876,Gögn!$F$2:$F$11876,$A69,Gögn!$B$2:$B$11876,AY$8,Gögn!$E$2:$E$11876,AY$9))/1000</f>
        <v>0</v>
      </c>
      <c r="AZ69" s="24">
        <f>IF(AZ$9="samtals",SUMIFS(Gögn!$I$2:$I$11876,Gögn!$F$2:$F$11876,$A69,Gögn!$B$2:$B$11876,AZ$8),SUMIFS(Gögn!$I$2:$I$11876,Gögn!$F$2:$F$11876,$A69,Gögn!$B$2:$B$11876,AZ$8,Gögn!$E$2:$E$11876,AZ$9))/1000</f>
        <v>0</v>
      </c>
      <c r="BA69" s="24">
        <f>IF(BA$9="samtals",SUMIFS(Gögn!$I$2:$I$11876,Gögn!$F$2:$F$11876,$A69,Gögn!$B$2:$B$11876,BA$8),SUMIFS(Gögn!$I$2:$I$11876,Gögn!$F$2:$F$11876,$A69,Gögn!$B$2:$B$11876,BA$8,Gögn!$E$2:$E$11876,BA$9))/1000</f>
        <v>0</v>
      </c>
      <c r="BB69" s="24">
        <f>IF(BB$9="samtals",SUMIFS(Gögn!$I$2:$I$11876,Gögn!$F$2:$F$11876,$A69,Gögn!$B$2:$B$11876,BB$8),SUMIFS(Gögn!$I$2:$I$11876,Gögn!$F$2:$F$11876,$A69,Gögn!$B$2:$B$11876,BB$8,Gögn!$E$2:$E$11876,BB$9))/1000</f>
        <v>0</v>
      </c>
      <c r="BC69" s="24">
        <f>IF(BC$9="samtals",SUMIFS(Gögn!$I$2:$I$11876,Gögn!$F$2:$F$11876,$A69,Gögn!$B$2:$B$11876,BC$8),SUMIFS(Gögn!$I$2:$I$11876,Gögn!$F$2:$F$11876,$A69,Gögn!$B$2:$B$11876,BC$8,Gögn!$E$2:$E$11876,BC$9))/1000</f>
        <v>0</v>
      </c>
      <c r="BD69" s="24">
        <f>IF(BD$9="samtals",SUMIFS(Gögn!$I$2:$I$11876,Gögn!$F$2:$F$11876,$A69,Gögn!$B$2:$B$11876,BD$8),SUMIFS(Gögn!$I$2:$I$11876,Gögn!$F$2:$F$11876,$A69,Gögn!$B$2:$B$11876,BD$8,Gögn!$E$2:$E$11876,BD$9))/1000</f>
        <v>0</v>
      </c>
      <c r="BE69" s="24">
        <f>IF(BE$9="samtals",SUMIFS(Gögn!$I$2:$I$11876,Gögn!$F$2:$F$11876,$A69,Gögn!$B$2:$B$11876,BE$8),SUMIFS(Gögn!$I$2:$I$11876,Gögn!$F$2:$F$11876,$A69,Gögn!$B$2:$B$11876,BE$8,Gögn!$E$2:$E$11876,BE$9))/1000</f>
        <v>0</v>
      </c>
      <c r="BF69" s="24">
        <f>IF(BF$9="samtals",SUMIFS(Gögn!$I$2:$I$11876,Gögn!$F$2:$F$11876,$A69,Gögn!$B$2:$B$11876,BF$8),SUMIFS(Gögn!$I$2:$I$11876,Gögn!$F$2:$F$11876,$A69,Gögn!$B$2:$B$11876,BF$8,Gögn!$E$2:$E$11876,BF$9))/1000</f>
        <v>0</v>
      </c>
      <c r="BG69" s="24">
        <f>IF(BG$9="samtals",SUMIFS(Gögn!$I$2:$I$11876,Gögn!$F$2:$F$11876,$A69,Gögn!$B$2:$B$11876,BG$8),SUMIFS(Gögn!$I$2:$I$11876,Gögn!$F$2:$F$11876,$A69,Gögn!$B$2:$B$11876,BG$8,Gögn!$E$2:$E$11876,BG$9))/1000</f>
        <v>0</v>
      </c>
    </row>
    <row r="70" spans="1:59" ht="15">
      <c r="A70" s="5" t="s">
        <v>19</v>
      </c>
      <c r="B70" s="5"/>
      <c r="C70" s="25" t="s">
        <v>20</v>
      </c>
      <c r="D70" s="22">
        <f t="shared" si="19"/>
        <v>22181919.552999999</v>
      </c>
      <c r="E70" s="22">
        <f>IF(E$9="samtals",SUMIFS(Gögn!$I$2:$I$11876,Gögn!$F$2:$F$11876,$A70,Gögn!$B$2:$B$11876,E$8),SUMIFS(Gögn!$I$2:$I$11876,Gögn!$F$2:$F$11876,$A70,Gögn!$B$2:$B$11876,E$8,Gögn!$E$2:$E$11876,E$9))/1000</f>
        <v>700000</v>
      </c>
      <c r="F70" s="22">
        <f>IF(F$9="samtals",SUMIFS(Gögn!$I$2:$I$11876,Gögn!$F$2:$F$11876,$A70,Gögn!$B$2:$B$11876,F$8),SUMIFS(Gögn!$I$2:$I$11876,Gögn!$F$2:$F$11876,$A70,Gögn!$B$2:$B$11876,F$8,Gögn!$E$2:$E$11876,F$9))/1000</f>
        <v>700000</v>
      </c>
      <c r="G70" s="22">
        <f>IF(G$9="samtals",SUMIFS(Gögn!$I$2:$I$11876,Gögn!$F$2:$F$11876,$A70,Gögn!$B$2:$B$11876,G$8),SUMIFS(Gögn!$I$2:$I$11876,Gögn!$F$2:$F$11876,$A70,Gögn!$B$2:$B$11876,G$8,Gögn!$E$2:$E$11876,G$9))/1000</f>
        <v>0</v>
      </c>
      <c r="H70" s="22">
        <f>IF(H$9="samtals",SUMIFS(Gögn!$I$2:$I$11876,Gögn!$F$2:$F$11876,$A70,Gögn!$B$2:$B$11876,H$8),SUMIFS(Gögn!$I$2:$I$11876,Gögn!$F$2:$F$11876,$A70,Gögn!$B$2:$B$11876,H$8,Gögn!$E$2:$E$11876,H$9))/1000</f>
        <v>2476418.0019999999</v>
      </c>
      <c r="I70" s="22">
        <f>IF(I$9="samtals",SUMIFS(Gögn!$I$2:$I$11876,Gögn!$F$2:$F$11876,$A70,Gögn!$B$2:$B$11876,I$8),SUMIFS(Gögn!$I$2:$I$11876,Gögn!$F$2:$F$11876,$A70,Gögn!$B$2:$B$11876,I$8,Gögn!$E$2:$E$11876,I$9))/1000</f>
        <v>2476418.0019999999</v>
      </c>
      <c r="J70" s="22">
        <f>IF(J$9="samtals",SUMIFS(Gögn!$I$2:$I$11876,Gögn!$F$2:$F$11876,$A70,Gögn!$B$2:$B$11876,J$8),SUMIFS(Gögn!$I$2:$I$11876,Gögn!$F$2:$F$11876,$A70,Gögn!$B$2:$B$11876,J$8,Gögn!$E$2:$E$11876,J$9))/1000</f>
        <v>0</v>
      </c>
      <c r="K70" s="22">
        <f>IF(K$9="samtals",SUMIFS(Gögn!$I$2:$I$11876,Gögn!$F$2:$F$11876,$A70,Gögn!$B$2:$B$11876,K$8),SUMIFS(Gögn!$I$2:$I$11876,Gögn!$F$2:$F$11876,$A70,Gögn!$B$2:$B$11876,K$8,Gögn!$E$2:$E$11876,K$9))/1000</f>
        <v>1423171.973</v>
      </c>
      <c r="L70" s="22">
        <f>IF(L$9="samtals",SUMIFS(Gögn!$I$2:$I$11876,Gögn!$F$2:$F$11876,$A70,Gögn!$B$2:$B$11876,L$8),SUMIFS(Gögn!$I$2:$I$11876,Gögn!$F$2:$F$11876,$A70,Gögn!$B$2:$B$11876,L$8,Gögn!$E$2:$E$11876,L$9))/1000</f>
        <v>1423171.973</v>
      </c>
      <c r="M70" s="22">
        <f>IF(M$9="samtals",SUMIFS(Gögn!$I$2:$I$11876,Gögn!$F$2:$F$11876,$A70,Gögn!$B$2:$B$11876,M$8),SUMIFS(Gögn!$I$2:$I$11876,Gögn!$F$2:$F$11876,$A70,Gögn!$B$2:$B$11876,M$8,Gögn!$E$2:$E$11876,M$9))/1000</f>
        <v>155489</v>
      </c>
      <c r="N70" s="22">
        <f>IF(N$9="samtals",SUMIFS(Gögn!$I$2:$I$11876,Gögn!$F$2:$F$11876,$A70,Gögn!$B$2:$B$11876,N$8),SUMIFS(Gögn!$I$2:$I$11876,Gögn!$F$2:$F$11876,$A70,Gögn!$B$2:$B$11876,N$8,Gögn!$E$2:$E$11876,N$9))/1000</f>
        <v>155489</v>
      </c>
      <c r="O70" s="22">
        <f>IF(O$9="samtals",SUMIFS(Gögn!$I$2:$I$11876,Gögn!$F$2:$F$11876,$A70,Gögn!$B$2:$B$11876,O$8),SUMIFS(Gögn!$I$2:$I$11876,Gögn!$F$2:$F$11876,$A70,Gögn!$B$2:$B$11876,O$8,Gögn!$E$2:$E$11876,O$9))/1000</f>
        <v>1381264.743</v>
      </c>
      <c r="P70" s="22">
        <f>IF(P$9="samtals",SUMIFS(Gögn!$I$2:$I$11876,Gögn!$F$2:$F$11876,$A70,Gögn!$B$2:$B$11876,P$8),SUMIFS(Gögn!$I$2:$I$11876,Gögn!$F$2:$F$11876,$A70,Gögn!$B$2:$B$11876,P$8,Gögn!$E$2:$E$11876,P$9))/1000</f>
        <v>1373718.6740000001</v>
      </c>
      <c r="Q70" s="22">
        <f>IF(Q$9="samtals",SUMIFS(Gögn!$I$2:$I$11876,Gögn!$F$2:$F$11876,$A70,Gögn!$B$2:$B$11876,Q$8),SUMIFS(Gögn!$I$2:$I$11876,Gögn!$F$2:$F$11876,$A70,Gögn!$B$2:$B$11876,Q$8,Gögn!$E$2:$E$11876,Q$9))/1000</f>
        <v>7546.0690000000004</v>
      </c>
      <c r="R70" s="22">
        <f>IF(R$9="samtals",SUMIFS(Gögn!$I$2:$I$11876,Gögn!$F$2:$F$11876,$A70,Gögn!$B$2:$B$11876,R$8),SUMIFS(Gögn!$I$2:$I$11876,Gögn!$F$2:$F$11876,$A70,Gögn!$B$2:$B$11876,R$8,Gögn!$E$2:$E$11876,R$9))/1000</f>
        <v>1224268</v>
      </c>
      <c r="S70" s="22">
        <f>IF(S$9="samtals",SUMIFS(Gögn!$I$2:$I$11876,Gögn!$F$2:$F$11876,$A70,Gögn!$B$2:$B$11876,S$8),SUMIFS(Gögn!$I$2:$I$11876,Gögn!$F$2:$F$11876,$A70,Gögn!$B$2:$B$11876,S$8,Gögn!$E$2:$E$11876,S$9))/1000</f>
        <v>1224268</v>
      </c>
      <c r="T70" s="22">
        <f>IF(T$9="samtals",SUMIFS(Gögn!$I$2:$I$11876,Gögn!$F$2:$F$11876,$A70,Gögn!$B$2:$B$11876,T$8),SUMIFS(Gögn!$I$2:$I$11876,Gögn!$F$2:$F$11876,$A70,Gögn!$B$2:$B$11876,T$8,Gögn!$E$2:$E$11876,T$9))/1000</f>
        <v>0</v>
      </c>
      <c r="U70" s="22">
        <f>IF(U$9="samtals",SUMIFS(Gögn!$I$2:$I$11876,Gögn!$F$2:$F$11876,$A70,Gögn!$B$2:$B$11876,U$8),SUMIFS(Gögn!$I$2:$I$11876,Gögn!$F$2:$F$11876,$A70,Gögn!$B$2:$B$11876,U$8,Gögn!$E$2:$E$11876,U$9))/1000</f>
        <v>4879026.5520000001</v>
      </c>
      <c r="V70" s="22">
        <f>IF(V$9="samtals",SUMIFS(Gögn!$I$2:$I$11876,Gögn!$F$2:$F$11876,$A70,Gögn!$B$2:$B$11876,V$8),SUMIFS(Gögn!$I$2:$I$11876,Gögn!$F$2:$F$11876,$A70,Gögn!$B$2:$B$11876,V$8,Gögn!$E$2:$E$11876,V$9))/1000</f>
        <v>4839062.4730000002</v>
      </c>
      <c r="W70" s="22">
        <f>IF(W$9="samtals",SUMIFS(Gögn!$I$2:$I$11876,Gögn!$F$2:$F$11876,$A70,Gögn!$B$2:$B$11876,W$8),SUMIFS(Gögn!$I$2:$I$11876,Gögn!$F$2:$F$11876,$A70,Gögn!$B$2:$B$11876,W$8,Gögn!$E$2:$E$11876,W$9))/1000</f>
        <v>39964.078999999998</v>
      </c>
      <c r="X70" s="22">
        <f>IF(X$9="samtals",SUMIFS(Gögn!$I$2:$I$11876,Gögn!$F$2:$F$11876,$A70,Gögn!$B$2:$B$11876,X$8),SUMIFS(Gögn!$I$2:$I$11876,Gögn!$F$2:$F$11876,$A70,Gögn!$B$2:$B$11876,X$8,Gögn!$E$2:$E$11876,X$9))/1000</f>
        <v>231184.04399999999</v>
      </c>
      <c r="Y70" s="22">
        <f>IF(Y$9="samtals",SUMIFS(Gögn!$I$2:$I$11876,Gögn!$F$2:$F$11876,$A70,Gögn!$B$2:$B$11876,Y$8),SUMIFS(Gögn!$I$2:$I$11876,Gögn!$F$2:$F$11876,$A70,Gögn!$B$2:$B$11876,Y$8,Gögn!$E$2:$E$11876,Y$9))/1000</f>
        <v>231184.04399999999</v>
      </c>
      <c r="Z70" s="22">
        <f>IF(Z$9="samtals",SUMIFS(Gögn!$I$2:$I$11876,Gögn!$F$2:$F$11876,$A70,Gögn!$B$2:$B$11876,Z$8),SUMIFS(Gögn!$I$2:$I$11876,Gögn!$F$2:$F$11876,$A70,Gögn!$B$2:$B$11876,Z$8,Gögn!$E$2:$E$11876,Z$9))/1000</f>
        <v>0</v>
      </c>
      <c r="AA70" s="22">
        <f>IF(AA$9="samtals",SUMIFS(Gögn!$I$2:$I$11876,Gögn!$F$2:$F$11876,$A70,Gögn!$B$2:$B$11876,AA$8),SUMIFS(Gögn!$I$2:$I$11876,Gögn!$F$2:$F$11876,$A70,Gögn!$B$2:$B$11876,AA$8,Gögn!$E$2:$E$11876,AA$9))/1000</f>
        <v>138508.253</v>
      </c>
      <c r="AB70" s="22">
        <f>IF(AB$9="samtals",SUMIFS(Gögn!$I$2:$I$11876,Gögn!$F$2:$F$11876,$A70,Gögn!$B$2:$B$11876,AB$8),SUMIFS(Gögn!$I$2:$I$11876,Gögn!$F$2:$F$11876,$A70,Gögn!$B$2:$B$11876,AB$8,Gögn!$E$2:$E$11876,AB$9))/1000</f>
        <v>138508.253</v>
      </c>
      <c r="AC70" s="22">
        <f>IF(AC$9="samtals",SUMIFS(Gögn!$I$2:$I$11876,Gögn!$F$2:$F$11876,$A70,Gögn!$B$2:$B$11876,AC$8),SUMIFS(Gögn!$I$2:$I$11876,Gögn!$F$2:$F$11876,$A70,Gögn!$B$2:$B$11876,AC$8,Gögn!$E$2:$E$11876,AC$9))/1000</f>
        <v>0</v>
      </c>
      <c r="AD70" s="22">
        <f>IF(AD$9="samtals",SUMIFS(Gögn!$I$2:$I$11876,Gögn!$F$2:$F$11876,$A70,Gögn!$B$2:$B$11876,AD$8),SUMIFS(Gögn!$I$2:$I$11876,Gögn!$F$2:$F$11876,$A70,Gögn!$B$2:$B$11876,AD$8,Gögn!$E$2:$E$11876,AD$9))/1000</f>
        <v>0</v>
      </c>
      <c r="AE70" s="22">
        <f>IF(AE$9="samtals",SUMIFS(Gögn!$I$2:$I$11876,Gögn!$F$2:$F$11876,$A70,Gögn!$B$2:$B$11876,AE$8),SUMIFS(Gögn!$I$2:$I$11876,Gögn!$F$2:$F$11876,$A70,Gögn!$B$2:$B$11876,AE$8,Gögn!$E$2:$E$11876,AE$9))/1000</f>
        <v>99362</v>
      </c>
      <c r="AF70" s="22">
        <f>IF(AF$9="samtals",SUMIFS(Gögn!$I$2:$I$11876,Gögn!$F$2:$F$11876,$A70,Gögn!$B$2:$B$11876,AF$8),SUMIFS(Gögn!$I$2:$I$11876,Gögn!$F$2:$F$11876,$A70,Gögn!$B$2:$B$11876,AF$8,Gögn!$E$2:$E$11876,AF$9))/1000</f>
        <v>99362</v>
      </c>
      <c r="AG70" s="22">
        <f>IF(AG$9="samtals",SUMIFS(Gögn!$I$2:$I$11876,Gögn!$F$2:$F$11876,$A70,Gögn!$B$2:$B$11876,AG$8),SUMIFS(Gögn!$I$2:$I$11876,Gögn!$F$2:$F$11876,$A70,Gögn!$B$2:$B$11876,AG$8,Gögn!$E$2:$E$11876,AG$9))/1000</f>
        <v>83777.055999999997</v>
      </c>
      <c r="AH70" s="22">
        <f>IF(AH$9="samtals",SUMIFS(Gögn!$I$2:$I$11876,Gögn!$F$2:$F$11876,$A70,Gögn!$B$2:$B$11876,AH$8),SUMIFS(Gögn!$I$2:$I$11876,Gögn!$F$2:$F$11876,$A70,Gögn!$B$2:$B$11876,AH$8,Gögn!$E$2:$E$11876,AH$9))/1000</f>
        <v>83777.055999999997</v>
      </c>
      <c r="AI70" s="22">
        <f>IF(AI$9="samtals",SUMIFS(Gögn!$I$2:$I$11876,Gögn!$F$2:$F$11876,$A70,Gögn!$B$2:$B$11876,AI$8),SUMIFS(Gögn!$I$2:$I$11876,Gögn!$F$2:$F$11876,$A70,Gögn!$B$2:$B$11876,AI$8,Gögn!$E$2:$E$11876,AI$9))/1000</f>
        <v>645</v>
      </c>
      <c r="AJ70" s="22">
        <f>IF(AJ$9="samtals",SUMIFS(Gögn!$I$2:$I$11876,Gögn!$F$2:$F$11876,$A70,Gögn!$B$2:$B$11876,AJ$8),SUMIFS(Gögn!$I$2:$I$11876,Gögn!$F$2:$F$11876,$A70,Gögn!$B$2:$B$11876,AJ$8,Gögn!$E$2:$E$11876,AJ$9))/1000</f>
        <v>645</v>
      </c>
      <c r="AK70" s="22">
        <f>IF(AK$9="samtals",SUMIFS(Gögn!$I$2:$I$11876,Gögn!$F$2:$F$11876,$A70,Gögn!$B$2:$B$11876,AK$8),SUMIFS(Gögn!$I$2:$I$11876,Gögn!$F$2:$F$11876,$A70,Gögn!$B$2:$B$11876,AK$8,Gögn!$E$2:$E$11876,AK$9))/1000</f>
        <v>10290.311</v>
      </c>
      <c r="AL70" s="22">
        <f>IF(AL$9="samtals",SUMIFS(Gögn!$I$2:$I$11876,Gögn!$F$2:$F$11876,$A70,Gögn!$B$2:$B$11876,AL$8),SUMIFS(Gögn!$I$2:$I$11876,Gögn!$F$2:$F$11876,$A70,Gögn!$B$2:$B$11876,AL$8,Gögn!$E$2:$E$11876,AL$9))/1000</f>
        <v>10290.311</v>
      </c>
      <c r="AM70" s="22">
        <f>IF(AM$9="samtals",SUMIFS(Gögn!$I$2:$I$11876,Gögn!$F$2:$F$11876,$A70,Gögn!$B$2:$B$11876,AM$8),SUMIFS(Gögn!$I$2:$I$11876,Gögn!$F$2:$F$11876,$A70,Gögn!$B$2:$B$11876,AM$8,Gögn!$E$2:$E$11876,AM$9))/1000</f>
        <v>2982360.2149999999</v>
      </c>
      <c r="AN70" s="22">
        <f>IF(AN$9="samtals",SUMIFS(Gögn!$I$2:$I$11876,Gögn!$F$2:$F$11876,$A70,Gögn!$B$2:$B$11876,AN$8),SUMIFS(Gögn!$I$2:$I$11876,Gögn!$F$2:$F$11876,$A70,Gögn!$B$2:$B$11876,AN$8,Gögn!$E$2:$E$11876,AN$9))/1000</f>
        <v>2980001.0019999999</v>
      </c>
      <c r="AO70" s="22">
        <f>IF(AO$9="samtals",SUMIFS(Gögn!$I$2:$I$11876,Gögn!$F$2:$F$11876,$A70,Gögn!$B$2:$B$11876,AO$8),SUMIFS(Gögn!$I$2:$I$11876,Gögn!$F$2:$F$11876,$A70,Gögn!$B$2:$B$11876,AO$8,Gögn!$E$2:$E$11876,AO$9))/1000</f>
        <v>2359.2130000000002</v>
      </c>
      <c r="AP70" s="22">
        <f>IF(AP$9="samtals",SUMIFS(Gögn!$I$2:$I$11876,Gögn!$F$2:$F$11876,$A70,Gögn!$B$2:$B$11876,AP$8),SUMIFS(Gögn!$I$2:$I$11876,Gögn!$F$2:$F$11876,$A70,Gögn!$B$2:$B$11876,AP$8,Gögn!$E$2:$E$11876,AP$9))/1000</f>
        <v>13789.543</v>
      </c>
      <c r="AQ70" s="22">
        <f>IF(AQ$9="samtals",SUMIFS(Gögn!$I$2:$I$11876,Gögn!$F$2:$F$11876,$A70,Gögn!$B$2:$B$11876,AQ$8),SUMIFS(Gögn!$I$2:$I$11876,Gögn!$F$2:$F$11876,$A70,Gögn!$B$2:$B$11876,AQ$8,Gögn!$E$2:$E$11876,AQ$9))/1000</f>
        <v>13789.543</v>
      </c>
      <c r="AR70" s="22">
        <f>IF(AR$9="samtals",SUMIFS(Gögn!$I$2:$I$11876,Gögn!$F$2:$F$11876,$A70,Gögn!$B$2:$B$11876,AR$8),SUMIFS(Gögn!$I$2:$I$11876,Gögn!$F$2:$F$11876,$A70,Gögn!$B$2:$B$11876,AR$8,Gögn!$E$2:$E$11876,AR$9))/1000</f>
        <v>0</v>
      </c>
      <c r="AS70" s="22">
        <f>IF(AS$9="samtals",SUMIFS(Gögn!$I$2:$I$11876,Gögn!$F$2:$F$11876,$A70,Gögn!$B$2:$B$11876,AS$8),SUMIFS(Gögn!$I$2:$I$11876,Gögn!$F$2:$F$11876,$A70,Gögn!$B$2:$B$11876,AS$8,Gögn!$E$2:$E$11876,AS$9))/1000</f>
        <v>3416456.4</v>
      </c>
      <c r="AT70" s="22">
        <f>IF(AT$9="samtals",SUMIFS(Gögn!$I$2:$I$11876,Gögn!$F$2:$F$11876,$A70,Gögn!$B$2:$B$11876,AT$8),SUMIFS(Gögn!$I$2:$I$11876,Gögn!$F$2:$F$11876,$A70,Gögn!$B$2:$B$11876,AT$8,Gögn!$E$2:$E$11876,AT$9))/1000</f>
        <v>3359860.3739999998</v>
      </c>
      <c r="AU70" s="22">
        <f>IF(AU$9="samtals",SUMIFS(Gögn!$I$2:$I$11876,Gögn!$F$2:$F$11876,$A70,Gögn!$B$2:$B$11876,AU$8),SUMIFS(Gögn!$I$2:$I$11876,Gögn!$F$2:$F$11876,$A70,Gögn!$B$2:$B$11876,AU$8,Gögn!$E$2:$E$11876,AU$9))/1000</f>
        <v>56596.025999999998</v>
      </c>
      <c r="AV70" s="22">
        <f>IF(AV$9="samtals",SUMIFS(Gögn!$I$2:$I$11876,Gögn!$F$2:$F$11876,$A70,Gögn!$B$2:$B$11876,AV$8),SUMIFS(Gögn!$I$2:$I$11876,Gögn!$F$2:$F$11876,$A70,Gögn!$B$2:$B$11876,AV$8,Gögn!$E$2:$E$11876,AV$9))/1000</f>
        <v>187576.94399999999</v>
      </c>
      <c r="AW70" s="22">
        <f>IF(AW$9="samtals",SUMIFS(Gögn!$I$2:$I$11876,Gögn!$F$2:$F$11876,$A70,Gögn!$B$2:$B$11876,AW$8),SUMIFS(Gögn!$I$2:$I$11876,Gögn!$F$2:$F$11876,$A70,Gögn!$B$2:$B$11876,AW$8,Gögn!$E$2:$E$11876,AW$9))/1000</f>
        <v>186602.83499999999</v>
      </c>
      <c r="AX70" s="22">
        <f>IF(AX$9="samtals",SUMIFS(Gögn!$I$2:$I$11876,Gögn!$F$2:$F$11876,$A70,Gögn!$B$2:$B$11876,AX$8),SUMIFS(Gögn!$I$2:$I$11876,Gögn!$F$2:$F$11876,$A70,Gögn!$B$2:$B$11876,AX$8,Gögn!$E$2:$E$11876,AX$9))/1000</f>
        <v>974.10900000000004</v>
      </c>
      <c r="AY70" s="22">
        <f>IF(AY$9="samtals",SUMIFS(Gögn!$I$2:$I$11876,Gögn!$F$2:$F$11876,$A70,Gögn!$B$2:$B$11876,AY$8),SUMIFS(Gögn!$I$2:$I$11876,Gögn!$F$2:$F$11876,$A70,Gögn!$B$2:$B$11876,AY$8,Gögn!$E$2:$E$11876,AY$9))/1000</f>
        <v>633760</v>
      </c>
      <c r="AZ70" s="22">
        <f>IF(AZ$9="samtals",SUMIFS(Gögn!$I$2:$I$11876,Gögn!$F$2:$F$11876,$A70,Gögn!$B$2:$B$11876,AZ$8),SUMIFS(Gögn!$I$2:$I$11876,Gögn!$F$2:$F$11876,$A70,Gögn!$B$2:$B$11876,AZ$8,Gögn!$E$2:$E$11876,AZ$9))/1000</f>
        <v>383609</v>
      </c>
      <c r="BA70" s="22">
        <f>IF(BA$9="samtals",SUMIFS(Gögn!$I$2:$I$11876,Gögn!$F$2:$F$11876,$A70,Gögn!$B$2:$B$11876,BA$8),SUMIFS(Gögn!$I$2:$I$11876,Gögn!$F$2:$F$11876,$A70,Gögn!$B$2:$B$11876,BA$8,Gögn!$E$2:$E$11876,BA$9))/1000</f>
        <v>250151</v>
      </c>
      <c r="BB70" s="22">
        <f>IF(BB$9="samtals",SUMIFS(Gögn!$I$2:$I$11876,Gögn!$F$2:$F$11876,$A70,Gögn!$B$2:$B$11876,BB$8),SUMIFS(Gögn!$I$2:$I$11876,Gögn!$F$2:$F$11876,$A70,Gögn!$B$2:$B$11876,BB$8,Gögn!$E$2:$E$11876,BB$9))/1000</f>
        <v>823892.98</v>
      </c>
      <c r="BC70" s="22">
        <f>IF(BC$9="samtals",SUMIFS(Gögn!$I$2:$I$11876,Gögn!$F$2:$F$11876,$A70,Gögn!$B$2:$B$11876,BC$8),SUMIFS(Gögn!$I$2:$I$11876,Gögn!$F$2:$F$11876,$A70,Gögn!$B$2:$B$11876,BC$8,Gögn!$E$2:$E$11876,BC$9))/1000</f>
        <v>821597.87699999998</v>
      </c>
      <c r="BD70" s="22">
        <f>IF(BD$9="samtals",SUMIFS(Gögn!$I$2:$I$11876,Gögn!$F$2:$F$11876,$A70,Gögn!$B$2:$B$11876,BD$8),SUMIFS(Gögn!$I$2:$I$11876,Gögn!$F$2:$F$11876,$A70,Gögn!$B$2:$B$11876,BD$8,Gögn!$E$2:$E$11876,BD$9))/1000</f>
        <v>2295.1030000000001</v>
      </c>
      <c r="BE70" s="22">
        <f>IF(BE$9="samtals",SUMIFS(Gögn!$I$2:$I$11876,Gögn!$F$2:$F$11876,$A70,Gögn!$B$2:$B$11876,BE$8),SUMIFS(Gögn!$I$2:$I$11876,Gögn!$F$2:$F$11876,$A70,Gögn!$B$2:$B$11876,BE$8,Gögn!$E$2:$E$11876,BE$9))/1000</f>
        <v>1320678.537</v>
      </c>
      <c r="BF70" s="22">
        <f>IF(BF$9="samtals",SUMIFS(Gögn!$I$2:$I$11876,Gögn!$F$2:$F$11876,$A70,Gögn!$B$2:$B$11876,BF$8),SUMIFS(Gögn!$I$2:$I$11876,Gögn!$F$2:$F$11876,$A70,Gögn!$B$2:$B$11876,BF$8,Gögn!$E$2:$E$11876,BF$9))/1000</f>
        <v>1261383.551</v>
      </c>
      <c r="BG70" s="22">
        <f>IF(BG$9="samtals",SUMIFS(Gögn!$I$2:$I$11876,Gögn!$F$2:$F$11876,$A70,Gögn!$B$2:$B$11876,BG$8),SUMIFS(Gögn!$I$2:$I$11876,Gögn!$F$2:$F$11876,$A70,Gögn!$B$2:$B$11876,BG$8,Gögn!$E$2:$E$11876,BG$9))/1000</f>
        <v>59294.985999999997</v>
      </c>
    </row>
    <row r="71" spans="1:59" ht="15">
      <c r="A71" s="5" t="s">
        <v>21</v>
      </c>
      <c r="B71" s="5"/>
      <c r="C71" s="23" t="s">
        <v>22</v>
      </c>
      <c r="D71" s="24">
        <f t="shared" si="19"/>
        <v>355697.43400000001</v>
      </c>
      <c r="E71" s="24">
        <f>IF(E$9="samtals",SUMIFS(Gögn!$I$2:$I$11876,Gögn!$F$2:$F$11876,$A71,Gögn!$B$2:$B$11876,E$8),SUMIFS(Gögn!$I$2:$I$11876,Gögn!$F$2:$F$11876,$A71,Gögn!$B$2:$B$11876,E$8,Gögn!$E$2:$E$11876,E$9))/1000</f>
        <v>0</v>
      </c>
      <c r="F71" s="24">
        <f>IF(F$9="samtals",SUMIFS(Gögn!$I$2:$I$11876,Gögn!$F$2:$F$11876,$A71,Gögn!$B$2:$B$11876,F$8),SUMIFS(Gögn!$I$2:$I$11876,Gögn!$F$2:$F$11876,$A71,Gögn!$B$2:$B$11876,F$8,Gögn!$E$2:$E$11876,F$9))/1000</f>
        <v>0</v>
      </c>
      <c r="G71" s="24">
        <f>IF(G$9="samtals",SUMIFS(Gögn!$I$2:$I$11876,Gögn!$F$2:$F$11876,$A71,Gögn!$B$2:$B$11876,G$8),SUMIFS(Gögn!$I$2:$I$11876,Gögn!$F$2:$F$11876,$A71,Gögn!$B$2:$B$11876,G$8,Gögn!$E$2:$E$11876,G$9))/1000</f>
        <v>0</v>
      </c>
      <c r="H71" s="24">
        <f>IF(H$9="samtals",SUMIFS(Gögn!$I$2:$I$11876,Gögn!$F$2:$F$11876,$A71,Gögn!$B$2:$B$11876,H$8),SUMIFS(Gögn!$I$2:$I$11876,Gögn!$F$2:$F$11876,$A71,Gögn!$B$2:$B$11876,H$8,Gögn!$E$2:$E$11876,H$9))/1000</f>
        <v>0</v>
      </c>
      <c r="I71" s="24">
        <f>IF(I$9="samtals",SUMIFS(Gögn!$I$2:$I$11876,Gögn!$F$2:$F$11876,$A71,Gögn!$B$2:$B$11876,I$8),SUMIFS(Gögn!$I$2:$I$11876,Gögn!$F$2:$F$11876,$A71,Gögn!$B$2:$B$11876,I$8,Gögn!$E$2:$E$11876,I$9))/1000</f>
        <v>0</v>
      </c>
      <c r="J71" s="24">
        <f>IF(J$9="samtals",SUMIFS(Gögn!$I$2:$I$11876,Gögn!$F$2:$F$11876,$A71,Gögn!$B$2:$B$11876,J$8),SUMIFS(Gögn!$I$2:$I$11876,Gögn!$F$2:$F$11876,$A71,Gögn!$B$2:$B$11876,J$8,Gögn!$E$2:$E$11876,J$9))/1000</f>
        <v>0</v>
      </c>
      <c r="K71" s="24">
        <f>IF(K$9="samtals",SUMIFS(Gögn!$I$2:$I$11876,Gögn!$F$2:$F$11876,$A71,Gögn!$B$2:$B$11876,K$8),SUMIFS(Gögn!$I$2:$I$11876,Gögn!$F$2:$F$11876,$A71,Gögn!$B$2:$B$11876,K$8,Gögn!$E$2:$E$11876,K$9))/1000</f>
        <v>0</v>
      </c>
      <c r="L71" s="24">
        <f>IF(L$9="samtals",SUMIFS(Gögn!$I$2:$I$11876,Gögn!$F$2:$F$11876,$A71,Gögn!$B$2:$B$11876,L$8),SUMIFS(Gögn!$I$2:$I$11876,Gögn!$F$2:$F$11876,$A71,Gögn!$B$2:$B$11876,L$8,Gögn!$E$2:$E$11876,L$9))/1000</f>
        <v>0</v>
      </c>
      <c r="M71" s="24">
        <f>IF(M$9="samtals",SUMIFS(Gögn!$I$2:$I$11876,Gögn!$F$2:$F$11876,$A71,Gögn!$B$2:$B$11876,M$8),SUMIFS(Gögn!$I$2:$I$11876,Gögn!$F$2:$F$11876,$A71,Gögn!$B$2:$B$11876,M$8,Gögn!$E$2:$E$11876,M$9))/1000</f>
        <v>0</v>
      </c>
      <c r="N71" s="24">
        <f>IF(N$9="samtals",SUMIFS(Gögn!$I$2:$I$11876,Gögn!$F$2:$F$11876,$A71,Gögn!$B$2:$B$11876,N$8),SUMIFS(Gögn!$I$2:$I$11876,Gögn!$F$2:$F$11876,$A71,Gögn!$B$2:$B$11876,N$8,Gögn!$E$2:$E$11876,N$9))/1000</f>
        <v>0</v>
      </c>
      <c r="O71" s="24">
        <f>IF(O$9="samtals",SUMIFS(Gögn!$I$2:$I$11876,Gögn!$F$2:$F$11876,$A71,Gögn!$B$2:$B$11876,O$8),SUMIFS(Gögn!$I$2:$I$11876,Gögn!$F$2:$F$11876,$A71,Gögn!$B$2:$B$11876,O$8,Gögn!$E$2:$E$11876,O$9))/1000</f>
        <v>0</v>
      </c>
      <c r="P71" s="24">
        <f>IF(P$9="samtals",SUMIFS(Gögn!$I$2:$I$11876,Gögn!$F$2:$F$11876,$A71,Gögn!$B$2:$B$11876,P$8),SUMIFS(Gögn!$I$2:$I$11876,Gögn!$F$2:$F$11876,$A71,Gögn!$B$2:$B$11876,P$8,Gögn!$E$2:$E$11876,P$9))/1000</f>
        <v>0</v>
      </c>
      <c r="Q71" s="24">
        <f>IF(Q$9="samtals",SUMIFS(Gögn!$I$2:$I$11876,Gögn!$F$2:$F$11876,$A71,Gögn!$B$2:$B$11876,Q$8),SUMIFS(Gögn!$I$2:$I$11876,Gögn!$F$2:$F$11876,$A71,Gögn!$B$2:$B$11876,Q$8,Gögn!$E$2:$E$11876,Q$9))/1000</f>
        <v>0</v>
      </c>
      <c r="R71" s="24">
        <f>IF(R$9="samtals",SUMIFS(Gögn!$I$2:$I$11876,Gögn!$F$2:$F$11876,$A71,Gögn!$B$2:$B$11876,R$8),SUMIFS(Gögn!$I$2:$I$11876,Gögn!$F$2:$F$11876,$A71,Gögn!$B$2:$B$11876,R$8,Gögn!$E$2:$E$11876,R$9))/1000</f>
        <v>165282</v>
      </c>
      <c r="S71" s="24">
        <f>IF(S$9="samtals",SUMIFS(Gögn!$I$2:$I$11876,Gögn!$F$2:$F$11876,$A71,Gögn!$B$2:$B$11876,S$8),SUMIFS(Gögn!$I$2:$I$11876,Gögn!$F$2:$F$11876,$A71,Gögn!$B$2:$B$11876,S$8,Gögn!$E$2:$E$11876,S$9))/1000</f>
        <v>39261</v>
      </c>
      <c r="T71" s="24">
        <f>IF(T$9="samtals",SUMIFS(Gögn!$I$2:$I$11876,Gögn!$F$2:$F$11876,$A71,Gögn!$B$2:$B$11876,T$8),SUMIFS(Gögn!$I$2:$I$11876,Gögn!$F$2:$F$11876,$A71,Gögn!$B$2:$B$11876,T$8,Gögn!$E$2:$E$11876,T$9))/1000</f>
        <v>126021</v>
      </c>
      <c r="U71" s="24">
        <f>IF(U$9="samtals",SUMIFS(Gögn!$I$2:$I$11876,Gögn!$F$2:$F$11876,$A71,Gögn!$B$2:$B$11876,U$8),SUMIFS(Gögn!$I$2:$I$11876,Gögn!$F$2:$F$11876,$A71,Gögn!$B$2:$B$11876,U$8,Gögn!$E$2:$E$11876,U$9))/1000</f>
        <v>166585.43400000001</v>
      </c>
      <c r="V71" s="24">
        <f>IF(V$9="samtals",SUMIFS(Gögn!$I$2:$I$11876,Gögn!$F$2:$F$11876,$A71,Gögn!$B$2:$B$11876,V$8),SUMIFS(Gögn!$I$2:$I$11876,Gögn!$F$2:$F$11876,$A71,Gögn!$B$2:$B$11876,V$8,Gögn!$E$2:$E$11876,V$9))/1000</f>
        <v>166585.43400000001</v>
      </c>
      <c r="W71" s="24">
        <f>IF(W$9="samtals",SUMIFS(Gögn!$I$2:$I$11876,Gögn!$F$2:$F$11876,$A71,Gögn!$B$2:$B$11876,W$8),SUMIFS(Gögn!$I$2:$I$11876,Gögn!$F$2:$F$11876,$A71,Gögn!$B$2:$B$11876,W$8,Gögn!$E$2:$E$11876,W$9))/1000</f>
        <v>0</v>
      </c>
      <c r="X71" s="24">
        <f>IF(X$9="samtals",SUMIFS(Gögn!$I$2:$I$11876,Gögn!$F$2:$F$11876,$A71,Gögn!$B$2:$B$11876,X$8),SUMIFS(Gögn!$I$2:$I$11876,Gögn!$F$2:$F$11876,$A71,Gögn!$B$2:$B$11876,X$8,Gögn!$E$2:$E$11876,X$9))/1000</f>
        <v>0</v>
      </c>
      <c r="Y71" s="24">
        <f>IF(Y$9="samtals",SUMIFS(Gögn!$I$2:$I$11876,Gögn!$F$2:$F$11876,$A71,Gögn!$B$2:$B$11876,Y$8),SUMIFS(Gögn!$I$2:$I$11876,Gögn!$F$2:$F$11876,$A71,Gögn!$B$2:$B$11876,Y$8,Gögn!$E$2:$E$11876,Y$9))/1000</f>
        <v>0</v>
      </c>
      <c r="Z71" s="24">
        <f>IF(Z$9="samtals",SUMIFS(Gögn!$I$2:$I$11876,Gögn!$F$2:$F$11876,$A71,Gögn!$B$2:$B$11876,Z$8),SUMIFS(Gögn!$I$2:$I$11876,Gögn!$F$2:$F$11876,$A71,Gögn!$B$2:$B$11876,Z$8,Gögn!$E$2:$E$11876,Z$9))/1000</f>
        <v>0</v>
      </c>
      <c r="AA71" s="24">
        <f>IF(AA$9="samtals",SUMIFS(Gögn!$I$2:$I$11876,Gögn!$F$2:$F$11876,$A71,Gögn!$B$2:$B$11876,AA$8),SUMIFS(Gögn!$I$2:$I$11876,Gögn!$F$2:$F$11876,$A71,Gögn!$B$2:$B$11876,AA$8,Gögn!$E$2:$E$11876,AA$9))/1000</f>
        <v>0</v>
      </c>
      <c r="AB71" s="24">
        <f>IF(AB$9="samtals",SUMIFS(Gögn!$I$2:$I$11876,Gögn!$F$2:$F$11876,$A71,Gögn!$B$2:$B$11876,AB$8),SUMIFS(Gögn!$I$2:$I$11876,Gögn!$F$2:$F$11876,$A71,Gögn!$B$2:$B$11876,AB$8,Gögn!$E$2:$E$11876,AB$9))/1000</f>
        <v>0</v>
      </c>
      <c r="AC71" s="24">
        <f>IF(AC$9="samtals",SUMIFS(Gögn!$I$2:$I$11876,Gögn!$F$2:$F$11876,$A71,Gögn!$B$2:$B$11876,AC$8),SUMIFS(Gögn!$I$2:$I$11876,Gögn!$F$2:$F$11876,$A71,Gögn!$B$2:$B$11876,AC$8,Gögn!$E$2:$E$11876,AC$9))/1000</f>
        <v>0</v>
      </c>
      <c r="AD71" s="24">
        <f>IF(AD$9="samtals",SUMIFS(Gögn!$I$2:$I$11876,Gögn!$F$2:$F$11876,$A71,Gögn!$B$2:$B$11876,AD$8),SUMIFS(Gögn!$I$2:$I$11876,Gögn!$F$2:$F$11876,$A71,Gögn!$B$2:$B$11876,AD$8,Gögn!$E$2:$E$11876,AD$9))/1000</f>
        <v>0</v>
      </c>
      <c r="AE71" s="24">
        <f>IF(AE$9="samtals",SUMIFS(Gögn!$I$2:$I$11876,Gögn!$F$2:$F$11876,$A71,Gögn!$B$2:$B$11876,AE$8),SUMIFS(Gögn!$I$2:$I$11876,Gögn!$F$2:$F$11876,$A71,Gögn!$B$2:$B$11876,AE$8,Gögn!$E$2:$E$11876,AE$9))/1000</f>
        <v>23830</v>
      </c>
      <c r="AF71" s="24">
        <f>IF(AF$9="samtals",SUMIFS(Gögn!$I$2:$I$11876,Gögn!$F$2:$F$11876,$A71,Gögn!$B$2:$B$11876,AF$8),SUMIFS(Gögn!$I$2:$I$11876,Gögn!$F$2:$F$11876,$A71,Gögn!$B$2:$B$11876,AF$8,Gögn!$E$2:$E$11876,AF$9))/1000</f>
        <v>23830</v>
      </c>
      <c r="AG71" s="24">
        <f>IF(AG$9="samtals",SUMIFS(Gögn!$I$2:$I$11876,Gögn!$F$2:$F$11876,$A71,Gögn!$B$2:$B$11876,AG$8),SUMIFS(Gögn!$I$2:$I$11876,Gögn!$F$2:$F$11876,$A71,Gögn!$B$2:$B$11876,AG$8,Gögn!$E$2:$E$11876,AG$9))/1000</f>
        <v>0</v>
      </c>
      <c r="AH71" s="24">
        <f>IF(AH$9="samtals",SUMIFS(Gögn!$I$2:$I$11876,Gögn!$F$2:$F$11876,$A71,Gögn!$B$2:$B$11876,AH$8),SUMIFS(Gögn!$I$2:$I$11876,Gögn!$F$2:$F$11876,$A71,Gögn!$B$2:$B$11876,AH$8,Gögn!$E$2:$E$11876,AH$9))/1000</f>
        <v>0</v>
      </c>
      <c r="AI71" s="24">
        <f>IF(AI$9="samtals",SUMIFS(Gögn!$I$2:$I$11876,Gögn!$F$2:$F$11876,$A71,Gögn!$B$2:$B$11876,AI$8),SUMIFS(Gögn!$I$2:$I$11876,Gögn!$F$2:$F$11876,$A71,Gögn!$B$2:$B$11876,AI$8,Gögn!$E$2:$E$11876,AI$9))/1000</f>
        <v>0</v>
      </c>
      <c r="AJ71" s="24">
        <f>IF(AJ$9="samtals",SUMIFS(Gögn!$I$2:$I$11876,Gögn!$F$2:$F$11876,$A71,Gögn!$B$2:$B$11876,AJ$8),SUMIFS(Gögn!$I$2:$I$11876,Gögn!$F$2:$F$11876,$A71,Gögn!$B$2:$B$11876,AJ$8,Gögn!$E$2:$E$11876,AJ$9))/1000</f>
        <v>0</v>
      </c>
      <c r="AK71" s="24">
        <f>IF(AK$9="samtals",SUMIFS(Gögn!$I$2:$I$11876,Gögn!$F$2:$F$11876,$A71,Gögn!$B$2:$B$11876,AK$8),SUMIFS(Gögn!$I$2:$I$11876,Gögn!$F$2:$F$11876,$A71,Gögn!$B$2:$B$11876,AK$8,Gögn!$E$2:$E$11876,AK$9))/1000</f>
        <v>0</v>
      </c>
      <c r="AL71" s="24">
        <f>IF(AL$9="samtals",SUMIFS(Gögn!$I$2:$I$11876,Gögn!$F$2:$F$11876,$A71,Gögn!$B$2:$B$11876,AL$8),SUMIFS(Gögn!$I$2:$I$11876,Gögn!$F$2:$F$11876,$A71,Gögn!$B$2:$B$11876,AL$8,Gögn!$E$2:$E$11876,AL$9))/1000</f>
        <v>0</v>
      </c>
      <c r="AM71" s="24">
        <f>IF(AM$9="samtals",SUMIFS(Gögn!$I$2:$I$11876,Gögn!$F$2:$F$11876,$A71,Gögn!$B$2:$B$11876,AM$8),SUMIFS(Gögn!$I$2:$I$11876,Gögn!$F$2:$F$11876,$A71,Gögn!$B$2:$B$11876,AM$8,Gögn!$E$2:$E$11876,AM$9))/1000</f>
        <v>0</v>
      </c>
      <c r="AN71" s="24">
        <f>IF(AN$9="samtals",SUMIFS(Gögn!$I$2:$I$11876,Gögn!$F$2:$F$11876,$A71,Gögn!$B$2:$B$11876,AN$8),SUMIFS(Gögn!$I$2:$I$11876,Gögn!$F$2:$F$11876,$A71,Gögn!$B$2:$B$11876,AN$8,Gögn!$E$2:$E$11876,AN$9))/1000</f>
        <v>0</v>
      </c>
      <c r="AO71" s="24">
        <f>IF(AO$9="samtals",SUMIFS(Gögn!$I$2:$I$11876,Gögn!$F$2:$F$11876,$A71,Gögn!$B$2:$B$11876,AO$8),SUMIFS(Gögn!$I$2:$I$11876,Gögn!$F$2:$F$11876,$A71,Gögn!$B$2:$B$11876,AO$8,Gögn!$E$2:$E$11876,AO$9))/1000</f>
        <v>0</v>
      </c>
      <c r="AP71" s="24">
        <f>IF(AP$9="samtals",SUMIFS(Gögn!$I$2:$I$11876,Gögn!$F$2:$F$11876,$A71,Gögn!$B$2:$B$11876,AP$8),SUMIFS(Gögn!$I$2:$I$11876,Gögn!$F$2:$F$11876,$A71,Gögn!$B$2:$B$11876,AP$8,Gögn!$E$2:$E$11876,AP$9))/1000</f>
        <v>0</v>
      </c>
      <c r="AQ71" s="24">
        <f>IF(AQ$9="samtals",SUMIFS(Gögn!$I$2:$I$11876,Gögn!$F$2:$F$11876,$A71,Gögn!$B$2:$B$11876,AQ$8),SUMIFS(Gögn!$I$2:$I$11876,Gögn!$F$2:$F$11876,$A71,Gögn!$B$2:$B$11876,AQ$8,Gögn!$E$2:$E$11876,AQ$9))/1000</f>
        <v>0</v>
      </c>
      <c r="AR71" s="24">
        <f>IF(AR$9="samtals",SUMIFS(Gögn!$I$2:$I$11876,Gögn!$F$2:$F$11876,$A71,Gögn!$B$2:$B$11876,AR$8),SUMIFS(Gögn!$I$2:$I$11876,Gögn!$F$2:$F$11876,$A71,Gögn!$B$2:$B$11876,AR$8,Gögn!$E$2:$E$11876,AR$9))/1000</f>
        <v>0</v>
      </c>
      <c r="AS71" s="24">
        <f>IF(AS$9="samtals",SUMIFS(Gögn!$I$2:$I$11876,Gögn!$F$2:$F$11876,$A71,Gögn!$B$2:$B$11876,AS$8),SUMIFS(Gögn!$I$2:$I$11876,Gögn!$F$2:$F$11876,$A71,Gögn!$B$2:$B$11876,AS$8,Gögn!$E$2:$E$11876,AS$9))/1000</f>
        <v>0</v>
      </c>
      <c r="AT71" s="24">
        <f>IF(AT$9="samtals",SUMIFS(Gögn!$I$2:$I$11876,Gögn!$F$2:$F$11876,$A71,Gögn!$B$2:$B$11876,AT$8),SUMIFS(Gögn!$I$2:$I$11876,Gögn!$F$2:$F$11876,$A71,Gögn!$B$2:$B$11876,AT$8,Gögn!$E$2:$E$11876,AT$9))/1000</f>
        <v>0</v>
      </c>
      <c r="AU71" s="24">
        <f>IF(AU$9="samtals",SUMIFS(Gögn!$I$2:$I$11876,Gögn!$F$2:$F$11876,$A71,Gögn!$B$2:$B$11876,AU$8),SUMIFS(Gögn!$I$2:$I$11876,Gögn!$F$2:$F$11876,$A71,Gögn!$B$2:$B$11876,AU$8,Gögn!$E$2:$E$11876,AU$9))/1000</f>
        <v>0</v>
      </c>
      <c r="AV71" s="24">
        <f>IF(AV$9="samtals",SUMIFS(Gögn!$I$2:$I$11876,Gögn!$F$2:$F$11876,$A71,Gögn!$B$2:$B$11876,AV$8),SUMIFS(Gögn!$I$2:$I$11876,Gögn!$F$2:$F$11876,$A71,Gögn!$B$2:$B$11876,AV$8,Gögn!$E$2:$E$11876,AV$9))/1000</f>
        <v>0</v>
      </c>
      <c r="AW71" s="24">
        <f>IF(AW$9="samtals",SUMIFS(Gögn!$I$2:$I$11876,Gögn!$F$2:$F$11876,$A71,Gögn!$B$2:$B$11876,AW$8),SUMIFS(Gögn!$I$2:$I$11876,Gögn!$F$2:$F$11876,$A71,Gögn!$B$2:$B$11876,AW$8,Gögn!$E$2:$E$11876,AW$9))/1000</f>
        <v>0</v>
      </c>
      <c r="AX71" s="24">
        <f>IF(AX$9="samtals",SUMIFS(Gögn!$I$2:$I$11876,Gögn!$F$2:$F$11876,$A71,Gögn!$B$2:$B$11876,AX$8),SUMIFS(Gögn!$I$2:$I$11876,Gögn!$F$2:$F$11876,$A71,Gögn!$B$2:$B$11876,AX$8,Gögn!$E$2:$E$11876,AX$9))/1000</f>
        <v>0</v>
      </c>
      <c r="AY71" s="24">
        <f>IF(AY$9="samtals",SUMIFS(Gögn!$I$2:$I$11876,Gögn!$F$2:$F$11876,$A71,Gögn!$B$2:$B$11876,AY$8),SUMIFS(Gögn!$I$2:$I$11876,Gögn!$F$2:$F$11876,$A71,Gögn!$B$2:$B$11876,AY$8,Gögn!$E$2:$E$11876,AY$9))/1000</f>
        <v>0</v>
      </c>
      <c r="AZ71" s="24">
        <f>IF(AZ$9="samtals",SUMIFS(Gögn!$I$2:$I$11876,Gögn!$F$2:$F$11876,$A71,Gögn!$B$2:$B$11876,AZ$8),SUMIFS(Gögn!$I$2:$I$11876,Gögn!$F$2:$F$11876,$A71,Gögn!$B$2:$B$11876,AZ$8,Gögn!$E$2:$E$11876,AZ$9))/1000</f>
        <v>0</v>
      </c>
      <c r="BA71" s="24">
        <f>IF(BA$9="samtals",SUMIFS(Gögn!$I$2:$I$11876,Gögn!$F$2:$F$11876,$A71,Gögn!$B$2:$B$11876,BA$8),SUMIFS(Gögn!$I$2:$I$11876,Gögn!$F$2:$F$11876,$A71,Gögn!$B$2:$B$11876,BA$8,Gögn!$E$2:$E$11876,BA$9))/1000</f>
        <v>0</v>
      </c>
      <c r="BB71" s="24">
        <f>IF(BB$9="samtals",SUMIFS(Gögn!$I$2:$I$11876,Gögn!$F$2:$F$11876,$A71,Gögn!$B$2:$B$11876,BB$8),SUMIFS(Gögn!$I$2:$I$11876,Gögn!$F$2:$F$11876,$A71,Gögn!$B$2:$B$11876,BB$8,Gögn!$E$2:$E$11876,BB$9))/1000</f>
        <v>0</v>
      </c>
      <c r="BC71" s="24">
        <f>IF(BC$9="samtals",SUMIFS(Gögn!$I$2:$I$11876,Gögn!$F$2:$F$11876,$A71,Gögn!$B$2:$B$11876,BC$8),SUMIFS(Gögn!$I$2:$I$11876,Gögn!$F$2:$F$11876,$A71,Gögn!$B$2:$B$11876,BC$8,Gögn!$E$2:$E$11876,BC$9))/1000</f>
        <v>0</v>
      </c>
      <c r="BD71" s="24">
        <f>IF(BD$9="samtals",SUMIFS(Gögn!$I$2:$I$11876,Gögn!$F$2:$F$11876,$A71,Gögn!$B$2:$B$11876,BD$8),SUMIFS(Gögn!$I$2:$I$11876,Gögn!$F$2:$F$11876,$A71,Gögn!$B$2:$B$11876,BD$8,Gögn!$E$2:$E$11876,BD$9))/1000</f>
        <v>0</v>
      </c>
      <c r="BE71" s="24">
        <f>IF(BE$9="samtals",SUMIFS(Gögn!$I$2:$I$11876,Gögn!$F$2:$F$11876,$A71,Gögn!$B$2:$B$11876,BE$8),SUMIFS(Gögn!$I$2:$I$11876,Gögn!$F$2:$F$11876,$A71,Gögn!$B$2:$B$11876,BE$8,Gögn!$E$2:$E$11876,BE$9))/1000</f>
        <v>0</v>
      </c>
      <c r="BF71" s="24">
        <f>IF(BF$9="samtals",SUMIFS(Gögn!$I$2:$I$11876,Gögn!$F$2:$F$11876,$A71,Gögn!$B$2:$B$11876,BF$8),SUMIFS(Gögn!$I$2:$I$11876,Gögn!$F$2:$F$11876,$A71,Gögn!$B$2:$B$11876,BF$8,Gögn!$E$2:$E$11876,BF$9))/1000</f>
        <v>0</v>
      </c>
      <c r="BG71" s="24">
        <f>IF(BG$9="samtals",SUMIFS(Gögn!$I$2:$I$11876,Gögn!$F$2:$F$11876,$A71,Gögn!$B$2:$B$11876,BG$8),SUMIFS(Gögn!$I$2:$I$11876,Gögn!$F$2:$F$11876,$A71,Gögn!$B$2:$B$11876,BG$8,Gögn!$E$2:$E$11876,BG$9))/1000</f>
        <v>0</v>
      </c>
    </row>
    <row r="72" spans="1:59" ht="15">
      <c r="A72" s="5" t="s">
        <v>23</v>
      </c>
      <c r="B72" s="5"/>
      <c r="C72" s="25" t="s">
        <v>24</v>
      </c>
      <c r="D72" s="22">
        <f t="shared" si="19"/>
        <v>1885512.1900000002</v>
      </c>
      <c r="E72" s="22">
        <f>IF(E$9="samtals",SUMIFS(Gögn!$I$2:$I$11876,Gögn!$F$2:$F$11876,$A72,Gögn!$B$2:$B$11876,E$8),SUMIFS(Gögn!$I$2:$I$11876,Gögn!$F$2:$F$11876,$A72,Gögn!$B$2:$B$11876,E$8,Gögn!$E$2:$E$11876,E$9))/1000</f>
        <v>95327.106</v>
      </c>
      <c r="F72" s="22">
        <f>IF(F$9="samtals",SUMIFS(Gögn!$I$2:$I$11876,Gögn!$F$2:$F$11876,$A72,Gögn!$B$2:$B$11876,F$8),SUMIFS(Gögn!$I$2:$I$11876,Gögn!$F$2:$F$11876,$A72,Gögn!$B$2:$B$11876,F$8,Gögn!$E$2:$E$11876,F$9))/1000</f>
        <v>45203.400999999998</v>
      </c>
      <c r="G72" s="22">
        <f>IF(G$9="samtals",SUMIFS(Gögn!$I$2:$I$11876,Gögn!$F$2:$F$11876,$A72,Gögn!$B$2:$B$11876,G$8),SUMIFS(Gögn!$I$2:$I$11876,Gögn!$F$2:$F$11876,$A72,Gögn!$B$2:$B$11876,G$8,Gögn!$E$2:$E$11876,G$9))/1000</f>
        <v>50123.705000000002</v>
      </c>
      <c r="H72" s="22">
        <f>IF(H$9="samtals",SUMIFS(Gögn!$I$2:$I$11876,Gögn!$F$2:$F$11876,$A72,Gögn!$B$2:$B$11876,H$8),SUMIFS(Gögn!$I$2:$I$11876,Gögn!$F$2:$F$11876,$A72,Gögn!$B$2:$B$11876,H$8,Gögn!$E$2:$E$11876,H$9))/1000</f>
        <v>3126.703</v>
      </c>
      <c r="I72" s="22">
        <f>IF(I$9="samtals",SUMIFS(Gögn!$I$2:$I$11876,Gögn!$F$2:$F$11876,$A72,Gögn!$B$2:$B$11876,I$8),SUMIFS(Gögn!$I$2:$I$11876,Gögn!$F$2:$F$11876,$A72,Gögn!$B$2:$B$11876,I$8,Gögn!$E$2:$E$11876,I$9))/1000</f>
        <v>3126.703</v>
      </c>
      <c r="J72" s="22">
        <f>IF(J$9="samtals",SUMIFS(Gögn!$I$2:$I$11876,Gögn!$F$2:$F$11876,$A72,Gögn!$B$2:$B$11876,J$8),SUMIFS(Gögn!$I$2:$I$11876,Gögn!$F$2:$F$11876,$A72,Gögn!$B$2:$B$11876,J$8,Gögn!$E$2:$E$11876,J$9))/1000</f>
        <v>0</v>
      </c>
      <c r="K72" s="22">
        <f>IF(K$9="samtals",SUMIFS(Gögn!$I$2:$I$11876,Gögn!$F$2:$F$11876,$A72,Gögn!$B$2:$B$11876,K$8),SUMIFS(Gögn!$I$2:$I$11876,Gögn!$F$2:$F$11876,$A72,Gögn!$B$2:$B$11876,K$8,Gögn!$E$2:$E$11876,K$9))/1000</f>
        <v>261727.88099999999</v>
      </c>
      <c r="L72" s="22">
        <f>IF(L$9="samtals",SUMIFS(Gögn!$I$2:$I$11876,Gögn!$F$2:$F$11876,$A72,Gögn!$B$2:$B$11876,L$8),SUMIFS(Gögn!$I$2:$I$11876,Gögn!$F$2:$F$11876,$A72,Gögn!$B$2:$B$11876,L$8,Gögn!$E$2:$E$11876,L$9))/1000</f>
        <v>261727.88099999999</v>
      </c>
      <c r="M72" s="22">
        <f>IF(M$9="samtals",SUMIFS(Gögn!$I$2:$I$11876,Gögn!$F$2:$F$11876,$A72,Gögn!$B$2:$B$11876,M$8),SUMIFS(Gögn!$I$2:$I$11876,Gögn!$F$2:$F$11876,$A72,Gögn!$B$2:$B$11876,M$8,Gögn!$E$2:$E$11876,M$9))/1000</f>
        <v>8325</v>
      </c>
      <c r="N72" s="22">
        <f>IF(N$9="samtals",SUMIFS(Gögn!$I$2:$I$11876,Gögn!$F$2:$F$11876,$A72,Gögn!$B$2:$B$11876,N$8),SUMIFS(Gögn!$I$2:$I$11876,Gögn!$F$2:$F$11876,$A72,Gögn!$B$2:$B$11876,N$8,Gögn!$E$2:$E$11876,N$9))/1000</f>
        <v>8325</v>
      </c>
      <c r="O72" s="22">
        <f>IF(O$9="samtals",SUMIFS(Gögn!$I$2:$I$11876,Gögn!$F$2:$F$11876,$A72,Gögn!$B$2:$B$11876,O$8),SUMIFS(Gögn!$I$2:$I$11876,Gögn!$F$2:$F$11876,$A72,Gögn!$B$2:$B$11876,O$8,Gögn!$E$2:$E$11876,O$9))/1000</f>
        <v>244113.18700000001</v>
      </c>
      <c r="P72" s="22">
        <f>IF(P$9="samtals",SUMIFS(Gögn!$I$2:$I$11876,Gögn!$F$2:$F$11876,$A72,Gögn!$B$2:$B$11876,P$8),SUMIFS(Gögn!$I$2:$I$11876,Gögn!$F$2:$F$11876,$A72,Gögn!$B$2:$B$11876,P$8,Gögn!$E$2:$E$11876,P$9))/1000</f>
        <v>233136.10200000001</v>
      </c>
      <c r="Q72" s="22">
        <f>IF(Q$9="samtals",SUMIFS(Gögn!$I$2:$I$11876,Gögn!$F$2:$F$11876,$A72,Gögn!$B$2:$B$11876,Q$8),SUMIFS(Gögn!$I$2:$I$11876,Gögn!$F$2:$F$11876,$A72,Gögn!$B$2:$B$11876,Q$8,Gögn!$E$2:$E$11876,Q$9))/1000</f>
        <v>10977.084999999999</v>
      </c>
      <c r="R72" s="22">
        <f>IF(R$9="samtals",SUMIFS(Gögn!$I$2:$I$11876,Gögn!$F$2:$F$11876,$A72,Gögn!$B$2:$B$11876,R$8),SUMIFS(Gögn!$I$2:$I$11876,Gögn!$F$2:$F$11876,$A72,Gögn!$B$2:$B$11876,R$8,Gögn!$E$2:$E$11876,R$9))/1000</f>
        <v>66247</v>
      </c>
      <c r="S72" s="22">
        <f>IF(S$9="samtals",SUMIFS(Gögn!$I$2:$I$11876,Gögn!$F$2:$F$11876,$A72,Gögn!$B$2:$B$11876,S$8),SUMIFS(Gögn!$I$2:$I$11876,Gögn!$F$2:$F$11876,$A72,Gögn!$B$2:$B$11876,S$8,Gögn!$E$2:$E$11876,S$9))/1000</f>
        <v>19269</v>
      </c>
      <c r="T72" s="22">
        <f>IF(T$9="samtals",SUMIFS(Gögn!$I$2:$I$11876,Gögn!$F$2:$F$11876,$A72,Gögn!$B$2:$B$11876,T$8),SUMIFS(Gögn!$I$2:$I$11876,Gögn!$F$2:$F$11876,$A72,Gögn!$B$2:$B$11876,T$8,Gögn!$E$2:$E$11876,T$9))/1000</f>
        <v>46978</v>
      </c>
      <c r="U72" s="22">
        <f>IF(U$9="samtals",SUMIFS(Gögn!$I$2:$I$11876,Gögn!$F$2:$F$11876,$A72,Gögn!$B$2:$B$11876,U$8),SUMIFS(Gögn!$I$2:$I$11876,Gögn!$F$2:$F$11876,$A72,Gögn!$B$2:$B$11876,U$8,Gögn!$E$2:$E$11876,U$9))/1000</f>
        <v>0</v>
      </c>
      <c r="V72" s="22">
        <f>IF(V$9="samtals",SUMIFS(Gögn!$I$2:$I$11876,Gögn!$F$2:$F$11876,$A72,Gögn!$B$2:$B$11876,V$8),SUMIFS(Gögn!$I$2:$I$11876,Gögn!$F$2:$F$11876,$A72,Gögn!$B$2:$B$11876,V$8,Gögn!$E$2:$E$11876,V$9))/1000</f>
        <v>0</v>
      </c>
      <c r="W72" s="22">
        <f>IF(W$9="samtals",SUMIFS(Gögn!$I$2:$I$11876,Gögn!$F$2:$F$11876,$A72,Gögn!$B$2:$B$11876,W$8),SUMIFS(Gögn!$I$2:$I$11876,Gögn!$F$2:$F$11876,$A72,Gögn!$B$2:$B$11876,W$8,Gögn!$E$2:$E$11876,W$9))/1000</f>
        <v>0</v>
      </c>
      <c r="X72" s="22">
        <f>IF(X$9="samtals",SUMIFS(Gögn!$I$2:$I$11876,Gögn!$F$2:$F$11876,$A72,Gögn!$B$2:$B$11876,X$8),SUMIFS(Gögn!$I$2:$I$11876,Gögn!$F$2:$F$11876,$A72,Gögn!$B$2:$B$11876,X$8,Gögn!$E$2:$E$11876,X$9))/1000</f>
        <v>0</v>
      </c>
      <c r="Y72" s="22">
        <f>IF(Y$9="samtals",SUMIFS(Gögn!$I$2:$I$11876,Gögn!$F$2:$F$11876,$A72,Gögn!$B$2:$B$11876,Y$8),SUMIFS(Gögn!$I$2:$I$11876,Gögn!$F$2:$F$11876,$A72,Gögn!$B$2:$B$11876,Y$8,Gögn!$E$2:$E$11876,Y$9))/1000</f>
        <v>0</v>
      </c>
      <c r="Z72" s="22">
        <f>IF(Z$9="samtals",SUMIFS(Gögn!$I$2:$I$11876,Gögn!$F$2:$F$11876,$A72,Gögn!$B$2:$B$11876,Z$8),SUMIFS(Gögn!$I$2:$I$11876,Gögn!$F$2:$F$11876,$A72,Gögn!$B$2:$B$11876,Z$8,Gögn!$E$2:$E$11876,Z$9))/1000</f>
        <v>0</v>
      </c>
      <c r="AA72" s="22">
        <f>IF(AA$9="samtals",SUMIFS(Gögn!$I$2:$I$11876,Gögn!$F$2:$F$11876,$A72,Gögn!$B$2:$B$11876,AA$8),SUMIFS(Gögn!$I$2:$I$11876,Gögn!$F$2:$F$11876,$A72,Gögn!$B$2:$B$11876,AA$8,Gögn!$E$2:$E$11876,AA$9))/1000</f>
        <v>46127.646000000001</v>
      </c>
      <c r="AB72" s="22">
        <f>IF(AB$9="samtals",SUMIFS(Gögn!$I$2:$I$11876,Gögn!$F$2:$F$11876,$A72,Gögn!$B$2:$B$11876,AB$8),SUMIFS(Gögn!$I$2:$I$11876,Gögn!$F$2:$F$11876,$A72,Gögn!$B$2:$B$11876,AB$8,Gögn!$E$2:$E$11876,AB$9))/1000</f>
        <v>46127.646000000001</v>
      </c>
      <c r="AC72" s="22">
        <f>IF(AC$9="samtals",SUMIFS(Gögn!$I$2:$I$11876,Gögn!$F$2:$F$11876,$A72,Gögn!$B$2:$B$11876,AC$8),SUMIFS(Gögn!$I$2:$I$11876,Gögn!$F$2:$F$11876,$A72,Gögn!$B$2:$B$11876,AC$8,Gögn!$E$2:$E$11876,AC$9))/1000</f>
        <v>60880</v>
      </c>
      <c r="AD72" s="22">
        <f>IF(AD$9="samtals",SUMIFS(Gögn!$I$2:$I$11876,Gögn!$F$2:$F$11876,$A72,Gögn!$B$2:$B$11876,AD$8),SUMIFS(Gögn!$I$2:$I$11876,Gögn!$F$2:$F$11876,$A72,Gögn!$B$2:$B$11876,AD$8,Gögn!$E$2:$E$11876,AD$9))/1000</f>
        <v>60880</v>
      </c>
      <c r="AE72" s="22">
        <f>IF(AE$9="samtals",SUMIFS(Gögn!$I$2:$I$11876,Gögn!$F$2:$F$11876,$A72,Gögn!$B$2:$B$11876,AE$8),SUMIFS(Gögn!$I$2:$I$11876,Gögn!$F$2:$F$11876,$A72,Gögn!$B$2:$B$11876,AE$8,Gögn!$E$2:$E$11876,AE$9))/1000</f>
        <v>2365</v>
      </c>
      <c r="AF72" s="22">
        <f>IF(AF$9="samtals",SUMIFS(Gögn!$I$2:$I$11876,Gögn!$F$2:$F$11876,$A72,Gögn!$B$2:$B$11876,AF$8),SUMIFS(Gögn!$I$2:$I$11876,Gögn!$F$2:$F$11876,$A72,Gögn!$B$2:$B$11876,AF$8,Gögn!$E$2:$E$11876,AF$9))/1000</f>
        <v>2365</v>
      </c>
      <c r="AG72" s="22">
        <f>IF(AG$9="samtals",SUMIFS(Gögn!$I$2:$I$11876,Gögn!$F$2:$F$11876,$A72,Gögn!$B$2:$B$11876,AG$8),SUMIFS(Gögn!$I$2:$I$11876,Gögn!$F$2:$F$11876,$A72,Gögn!$B$2:$B$11876,AG$8,Gögn!$E$2:$E$11876,AG$9))/1000</f>
        <v>94669.697</v>
      </c>
      <c r="AH72" s="22">
        <f>IF(AH$9="samtals",SUMIFS(Gögn!$I$2:$I$11876,Gögn!$F$2:$F$11876,$A72,Gögn!$B$2:$B$11876,AH$8),SUMIFS(Gögn!$I$2:$I$11876,Gögn!$F$2:$F$11876,$A72,Gögn!$B$2:$B$11876,AH$8,Gögn!$E$2:$E$11876,AH$9))/1000</f>
        <v>94669.697</v>
      </c>
      <c r="AI72" s="22">
        <f>IF(AI$9="samtals",SUMIFS(Gögn!$I$2:$I$11876,Gögn!$F$2:$F$11876,$A72,Gögn!$B$2:$B$11876,AI$8),SUMIFS(Gögn!$I$2:$I$11876,Gögn!$F$2:$F$11876,$A72,Gögn!$B$2:$B$11876,AI$8,Gögn!$E$2:$E$11876,AI$9))/1000</f>
        <v>589</v>
      </c>
      <c r="AJ72" s="22">
        <f>IF(AJ$9="samtals",SUMIFS(Gögn!$I$2:$I$11876,Gögn!$F$2:$F$11876,$A72,Gögn!$B$2:$B$11876,AJ$8),SUMIFS(Gögn!$I$2:$I$11876,Gögn!$F$2:$F$11876,$A72,Gögn!$B$2:$B$11876,AJ$8,Gögn!$E$2:$E$11876,AJ$9))/1000</f>
        <v>589</v>
      </c>
      <c r="AK72" s="22">
        <f>IF(AK$9="samtals",SUMIFS(Gögn!$I$2:$I$11876,Gögn!$F$2:$F$11876,$A72,Gögn!$B$2:$B$11876,AK$8),SUMIFS(Gögn!$I$2:$I$11876,Gögn!$F$2:$F$11876,$A72,Gögn!$B$2:$B$11876,AK$8,Gögn!$E$2:$E$11876,AK$9))/1000</f>
        <v>238249.66800000001</v>
      </c>
      <c r="AL72" s="22">
        <f>IF(AL$9="samtals",SUMIFS(Gögn!$I$2:$I$11876,Gögn!$F$2:$F$11876,$A72,Gögn!$B$2:$B$11876,AL$8),SUMIFS(Gögn!$I$2:$I$11876,Gögn!$F$2:$F$11876,$A72,Gögn!$B$2:$B$11876,AL$8,Gögn!$E$2:$E$11876,AL$9))/1000</f>
        <v>238249.66800000001</v>
      </c>
      <c r="AM72" s="22">
        <f>IF(AM$9="samtals",SUMIFS(Gögn!$I$2:$I$11876,Gögn!$F$2:$F$11876,$A72,Gögn!$B$2:$B$11876,AM$8),SUMIFS(Gögn!$I$2:$I$11876,Gögn!$F$2:$F$11876,$A72,Gögn!$B$2:$B$11876,AM$8,Gögn!$E$2:$E$11876,AM$9))/1000</f>
        <v>418196.033</v>
      </c>
      <c r="AN72" s="22">
        <f>IF(AN$9="samtals",SUMIFS(Gögn!$I$2:$I$11876,Gögn!$F$2:$F$11876,$A72,Gögn!$B$2:$B$11876,AN$8),SUMIFS(Gögn!$I$2:$I$11876,Gögn!$F$2:$F$11876,$A72,Gögn!$B$2:$B$11876,AN$8,Gögn!$E$2:$E$11876,AN$9))/1000</f>
        <v>393439.83199999999</v>
      </c>
      <c r="AO72" s="22">
        <f>IF(AO$9="samtals",SUMIFS(Gögn!$I$2:$I$11876,Gögn!$F$2:$F$11876,$A72,Gögn!$B$2:$B$11876,AO$8),SUMIFS(Gögn!$I$2:$I$11876,Gögn!$F$2:$F$11876,$A72,Gögn!$B$2:$B$11876,AO$8,Gögn!$E$2:$E$11876,AO$9))/1000</f>
        <v>24756.201000000001</v>
      </c>
      <c r="AP72" s="22">
        <f>IF(AP$9="samtals",SUMIFS(Gögn!$I$2:$I$11876,Gögn!$F$2:$F$11876,$A72,Gögn!$B$2:$B$11876,AP$8),SUMIFS(Gögn!$I$2:$I$11876,Gögn!$F$2:$F$11876,$A72,Gögn!$B$2:$B$11876,AP$8,Gögn!$E$2:$E$11876,AP$9))/1000</f>
        <v>315.726</v>
      </c>
      <c r="AQ72" s="22">
        <f>IF(AQ$9="samtals",SUMIFS(Gögn!$I$2:$I$11876,Gögn!$F$2:$F$11876,$A72,Gögn!$B$2:$B$11876,AQ$8),SUMIFS(Gögn!$I$2:$I$11876,Gögn!$F$2:$F$11876,$A72,Gögn!$B$2:$B$11876,AQ$8,Gögn!$E$2:$E$11876,AQ$9))/1000</f>
        <v>-1313.348</v>
      </c>
      <c r="AR72" s="22">
        <f>IF(AR$9="samtals",SUMIFS(Gögn!$I$2:$I$11876,Gögn!$F$2:$F$11876,$A72,Gögn!$B$2:$B$11876,AR$8),SUMIFS(Gögn!$I$2:$I$11876,Gögn!$F$2:$F$11876,$A72,Gögn!$B$2:$B$11876,AR$8,Gögn!$E$2:$E$11876,AR$9))/1000</f>
        <v>1629.0740000000001</v>
      </c>
      <c r="AS72" s="22">
        <f>IF(AS$9="samtals",SUMIFS(Gögn!$I$2:$I$11876,Gögn!$F$2:$F$11876,$A72,Gögn!$B$2:$B$11876,AS$8),SUMIFS(Gögn!$I$2:$I$11876,Gögn!$F$2:$F$11876,$A72,Gögn!$B$2:$B$11876,AS$8,Gögn!$E$2:$E$11876,AS$9))/1000</f>
        <v>5250</v>
      </c>
      <c r="AT72" s="22">
        <f>IF(AT$9="samtals",SUMIFS(Gögn!$I$2:$I$11876,Gögn!$F$2:$F$11876,$A72,Gögn!$B$2:$B$11876,AT$8),SUMIFS(Gögn!$I$2:$I$11876,Gögn!$F$2:$F$11876,$A72,Gögn!$B$2:$B$11876,AT$8,Gögn!$E$2:$E$11876,AT$9))/1000</f>
        <v>5163.03</v>
      </c>
      <c r="AU72" s="22">
        <f>IF(AU$9="samtals",SUMIFS(Gögn!$I$2:$I$11876,Gögn!$F$2:$F$11876,$A72,Gögn!$B$2:$B$11876,AU$8),SUMIFS(Gögn!$I$2:$I$11876,Gögn!$F$2:$F$11876,$A72,Gögn!$B$2:$B$11876,AU$8,Gögn!$E$2:$E$11876,AU$9))/1000</f>
        <v>86.97</v>
      </c>
      <c r="AV72" s="22">
        <f>IF(AV$9="samtals",SUMIFS(Gögn!$I$2:$I$11876,Gögn!$F$2:$F$11876,$A72,Gögn!$B$2:$B$11876,AV$8),SUMIFS(Gögn!$I$2:$I$11876,Gögn!$F$2:$F$11876,$A72,Gögn!$B$2:$B$11876,AV$8,Gögn!$E$2:$E$11876,AV$9))/1000</f>
        <v>0</v>
      </c>
      <c r="AW72" s="22">
        <f>IF(AW$9="samtals",SUMIFS(Gögn!$I$2:$I$11876,Gögn!$F$2:$F$11876,$A72,Gögn!$B$2:$B$11876,AW$8),SUMIFS(Gögn!$I$2:$I$11876,Gögn!$F$2:$F$11876,$A72,Gögn!$B$2:$B$11876,AW$8,Gögn!$E$2:$E$11876,AW$9))/1000</f>
        <v>-9429.3979999999992</v>
      </c>
      <c r="AX72" s="22">
        <f>IF(AX$9="samtals",SUMIFS(Gögn!$I$2:$I$11876,Gögn!$F$2:$F$11876,$A72,Gögn!$B$2:$B$11876,AX$8),SUMIFS(Gögn!$I$2:$I$11876,Gögn!$F$2:$F$11876,$A72,Gögn!$B$2:$B$11876,AX$8,Gögn!$E$2:$E$11876,AX$9))/1000</f>
        <v>9429.3979999999992</v>
      </c>
      <c r="AY72" s="22">
        <f>IF(AY$9="samtals",SUMIFS(Gögn!$I$2:$I$11876,Gögn!$F$2:$F$11876,$A72,Gögn!$B$2:$B$11876,AY$8),SUMIFS(Gögn!$I$2:$I$11876,Gögn!$F$2:$F$11876,$A72,Gögn!$B$2:$B$11876,AY$8,Gögn!$E$2:$E$11876,AY$9))/1000</f>
        <v>273908</v>
      </c>
      <c r="AZ72" s="22">
        <f>IF(AZ$9="samtals",SUMIFS(Gögn!$I$2:$I$11876,Gögn!$F$2:$F$11876,$A72,Gögn!$B$2:$B$11876,AZ$8),SUMIFS(Gögn!$I$2:$I$11876,Gögn!$F$2:$F$11876,$A72,Gögn!$B$2:$B$11876,AZ$8,Gögn!$E$2:$E$11876,AZ$9))/1000</f>
        <v>273908</v>
      </c>
      <c r="BA72" s="22">
        <f>IF(BA$9="samtals",SUMIFS(Gögn!$I$2:$I$11876,Gögn!$F$2:$F$11876,$A72,Gögn!$B$2:$B$11876,BA$8),SUMIFS(Gögn!$I$2:$I$11876,Gögn!$F$2:$F$11876,$A72,Gögn!$B$2:$B$11876,BA$8,Gögn!$E$2:$E$11876,BA$9))/1000</f>
        <v>0</v>
      </c>
      <c r="BB72" s="22">
        <f>IF(BB$9="samtals",SUMIFS(Gögn!$I$2:$I$11876,Gögn!$F$2:$F$11876,$A72,Gögn!$B$2:$B$11876,BB$8),SUMIFS(Gögn!$I$2:$I$11876,Gögn!$F$2:$F$11876,$A72,Gögn!$B$2:$B$11876,BB$8,Gögn!$E$2:$E$11876,BB$9))/1000</f>
        <v>16374.404</v>
      </c>
      <c r="BC72" s="22">
        <f>IF(BC$9="samtals",SUMIFS(Gögn!$I$2:$I$11876,Gögn!$F$2:$F$11876,$A72,Gögn!$B$2:$B$11876,BC$8),SUMIFS(Gögn!$I$2:$I$11876,Gögn!$F$2:$F$11876,$A72,Gögn!$B$2:$B$11876,BC$8,Gögn!$E$2:$E$11876,BC$9))/1000</f>
        <v>16374.404</v>
      </c>
      <c r="BD72" s="22">
        <f>IF(BD$9="samtals",SUMIFS(Gögn!$I$2:$I$11876,Gögn!$F$2:$F$11876,$A72,Gögn!$B$2:$B$11876,BD$8),SUMIFS(Gögn!$I$2:$I$11876,Gögn!$F$2:$F$11876,$A72,Gögn!$B$2:$B$11876,BD$8,Gögn!$E$2:$E$11876,BD$9))/1000</f>
        <v>0</v>
      </c>
      <c r="BE72" s="22">
        <f>IF(BE$9="samtals",SUMIFS(Gögn!$I$2:$I$11876,Gögn!$F$2:$F$11876,$A72,Gögn!$B$2:$B$11876,BE$8),SUMIFS(Gögn!$I$2:$I$11876,Gögn!$F$2:$F$11876,$A72,Gögn!$B$2:$B$11876,BE$8,Gögn!$E$2:$E$11876,BE$9))/1000</f>
        <v>49720.139000000003</v>
      </c>
      <c r="BF72" s="22">
        <f>IF(BF$9="samtals",SUMIFS(Gögn!$I$2:$I$11876,Gögn!$F$2:$F$11876,$A72,Gögn!$B$2:$B$11876,BF$8),SUMIFS(Gögn!$I$2:$I$11876,Gögn!$F$2:$F$11876,$A72,Gögn!$B$2:$B$11876,BF$8,Gögn!$E$2:$E$11876,BF$9))/1000</f>
        <v>48892.85</v>
      </c>
      <c r="BG72" s="22">
        <f>IF(BG$9="samtals",SUMIFS(Gögn!$I$2:$I$11876,Gögn!$F$2:$F$11876,$A72,Gögn!$B$2:$B$11876,BG$8),SUMIFS(Gögn!$I$2:$I$11876,Gögn!$F$2:$F$11876,$A72,Gögn!$B$2:$B$11876,BG$8,Gögn!$E$2:$E$11876,BG$9))/1000</f>
        <v>827.28899999999999</v>
      </c>
    </row>
    <row r="73" spans="1:59" s="48" customFormat="1" ht="15">
      <c r="A73" s="45" t="s">
        <v>465</v>
      </c>
      <c r="B73" s="45"/>
      <c r="C73" s="26" t="s">
        <v>16</v>
      </c>
      <c r="D73" s="46">
        <f t="shared" si="19"/>
        <v>24571556.176999997</v>
      </c>
      <c r="E73" s="46">
        <f>SUM(E69:E72)</f>
        <v>795327.10600000003</v>
      </c>
      <c r="F73" s="24">
        <f>SUM(F69:F72)</f>
        <v>745203.40099999995</v>
      </c>
      <c r="G73" s="24">
        <f t="shared" ref="G73:BG73" si="20">SUM(G69:G72)</f>
        <v>50123.705000000002</v>
      </c>
      <c r="H73" s="46">
        <f t="shared" si="20"/>
        <v>2479544.7050000001</v>
      </c>
      <c r="I73" s="46">
        <f t="shared" si="20"/>
        <v>2479544.7050000001</v>
      </c>
      <c r="J73" s="46">
        <f t="shared" si="20"/>
        <v>0</v>
      </c>
      <c r="K73" s="46">
        <f t="shared" si="20"/>
        <v>1684899.8540000001</v>
      </c>
      <c r="L73" s="46">
        <f t="shared" si="20"/>
        <v>1684899.8540000001</v>
      </c>
      <c r="M73" s="46">
        <f t="shared" si="20"/>
        <v>163814</v>
      </c>
      <c r="N73" s="46">
        <f t="shared" si="20"/>
        <v>163814</v>
      </c>
      <c r="O73" s="46">
        <f t="shared" si="20"/>
        <v>1625377.93</v>
      </c>
      <c r="P73" s="46">
        <f t="shared" si="20"/>
        <v>1606854.7760000001</v>
      </c>
      <c r="Q73" s="46">
        <f t="shared" si="20"/>
        <v>18523.153999999999</v>
      </c>
      <c r="R73" s="46">
        <f t="shared" si="20"/>
        <v>1455797</v>
      </c>
      <c r="S73" s="46">
        <f t="shared" si="20"/>
        <v>1282798</v>
      </c>
      <c r="T73" s="46">
        <f t="shared" si="20"/>
        <v>172999</v>
      </c>
      <c r="U73" s="46">
        <f t="shared" si="20"/>
        <v>5045611.9860000005</v>
      </c>
      <c r="V73" s="46">
        <f t="shared" si="20"/>
        <v>5005647.9070000006</v>
      </c>
      <c r="W73" s="46">
        <f t="shared" si="20"/>
        <v>39964.078999999998</v>
      </c>
      <c r="X73" s="46">
        <f t="shared" si="20"/>
        <v>231184.04399999999</v>
      </c>
      <c r="Y73" s="46">
        <f t="shared" si="20"/>
        <v>231184.04399999999</v>
      </c>
      <c r="Z73" s="46">
        <f t="shared" si="20"/>
        <v>0</v>
      </c>
      <c r="AA73" s="46">
        <f t="shared" si="20"/>
        <v>184635.899</v>
      </c>
      <c r="AB73" s="46">
        <f t="shared" si="20"/>
        <v>184635.899</v>
      </c>
      <c r="AC73" s="46">
        <f t="shared" si="20"/>
        <v>209307</v>
      </c>
      <c r="AD73" s="46">
        <f t="shared" si="20"/>
        <v>209307</v>
      </c>
      <c r="AE73" s="46">
        <f t="shared" si="20"/>
        <v>125557</v>
      </c>
      <c r="AF73" s="46">
        <f t="shared" si="20"/>
        <v>125557</v>
      </c>
      <c r="AG73" s="46">
        <f t="shared" si="20"/>
        <v>178446.753</v>
      </c>
      <c r="AH73" s="46">
        <f t="shared" si="20"/>
        <v>178446.753</v>
      </c>
      <c r="AI73" s="46">
        <f t="shared" si="20"/>
        <v>1234</v>
      </c>
      <c r="AJ73" s="46">
        <f t="shared" si="20"/>
        <v>1234</v>
      </c>
      <c r="AK73" s="46">
        <f t="shared" si="20"/>
        <v>248539.97899999999</v>
      </c>
      <c r="AL73" s="46">
        <f t="shared" si="20"/>
        <v>248539.97899999999</v>
      </c>
      <c r="AM73" s="46">
        <f t="shared" si="20"/>
        <v>3400556.2479999997</v>
      </c>
      <c r="AN73" s="46">
        <f t="shared" si="20"/>
        <v>3373440.8339999998</v>
      </c>
      <c r="AO73" s="46">
        <f t="shared" si="20"/>
        <v>27115.414000000001</v>
      </c>
      <c r="AP73" s="46">
        <f t="shared" si="20"/>
        <v>14105.269</v>
      </c>
      <c r="AQ73" s="46">
        <f t="shared" si="20"/>
        <v>12476.195</v>
      </c>
      <c r="AR73" s="46">
        <f t="shared" si="20"/>
        <v>1629.0740000000001</v>
      </c>
      <c r="AS73" s="46">
        <f t="shared" si="20"/>
        <v>3421706.4</v>
      </c>
      <c r="AT73" s="46">
        <f t="shared" si="20"/>
        <v>3365023.4039999996</v>
      </c>
      <c r="AU73" s="46">
        <f t="shared" si="20"/>
        <v>56682.995999999999</v>
      </c>
      <c r="AV73" s="46">
        <f t="shared" si="20"/>
        <v>187576.94399999999</v>
      </c>
      <c r="AW73" s="46">
        <f t="shared" si="20"/>
        <v>177173.43700000001</v>
      </c>
      <c r="AX73" s="46">
        <f t="shared" si="20"/>
        <v>10403.507</v>
      </c>
      <c r="AY73" s="46">
        <f t="shared" si="20"/>
        <v>907668</v>
      </c>
      <c r="AZ73" s="46">
        <f t="shared" si="20"/>
        <v>657517</v>
      </c>
      <c r="BA73" s="46">
        <f t="shared" si="20"/>
        <v>250151</v>
      </c>
      <c r="BB73" s="46">
        <f t="shared" si="20"/>
        <v>840267.38399999996</v>
      </c>
      <c r="BC73" s="46">
        <f t="shared" si="20"/>
        <v>837972.28099999996</v>
      </c>
      <c r="BD73" s="46">
        <f t="shared" si="20"/>
        <v>2295.1030000000001</v>
      </c>
      <c r="BE73" s="46">
        <f t="shared" si="20"/>
        <v>1370398.676</v>
      </c>
      <c r="BF73" s="46">
        <f t="shared" si="20"/>
        <v>1310276.4010000001</v>
      </c>
      <c r="BG73" s="46">
        <f t="shared" si="20"/>
        <v>60122.274999999994</v>
      </c>
    </row>
    <row r="74" spans="1:59" ht="15">
      <c r="A74" s="5" t="s">
        <v>465</v>
      </c>
      <c r="B74" s="5"/>
      <c r="C74" s="25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</row>
    <row r="75" spans="1:59" ht="15.75">
      <c r="A75" s="5" t="s">
        <v>465</v>
      </c>
      <c r="B75" s="5"/>
      <c r="C75" s="27" t="s">
        <v>25</v>
      </c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1:59" ht="15">
      <c r="A76" s="5" t="s">
        <v>26</v>
      </c>
      <c r="B76" s="5"/>
      <c r="C76" s="25" t="s">
        <v>27</v>
      </c>
      <c r="D76" s="22">
        <f t="shared" ref="D76:D79" si="21">SUMIF($E$9:$BG$9,"Samtals",E76:BG76)</f>
        <v>89436.120999999999</v>
      </c>
      <c r="E76" s="22">
        <f>IF(E$9="samtals",SUMIFS(Gögn!$I$2:$I$11876,Gögn!$F$2:$F$11876,$A76,Gögn!$B$2:$B$11876,E$8),SUMIFS(Gögn!$I$2:$I$11876,Gögn!$F$2:$F$11876,$A76,Gögn!$B$2:$B$11876,E$8,Gögn!$E$2:$E$11876,E$9))/1000</f>
        <v>0</v>
      </c>
      <c r="F76" s="22">
        <f>IF(F$9="samtals",SUMIFS(Gögn!$I$2:$I$11876,Gögn!$F$2:$F$11876,$A76,Gögn!$B$2:$B$11876,F$8),SUMIFS(Gögn!$I$2:$I$11876,Gögn!$F$2:$F$11876,$A76,Gögn!$B$2:$B$11876,F$8,Gögn!$E$2:$E$11876,F$9))/1000</f>
        <v>0</v>
      </c>
      <c r="G76" s="22">
        <f>IF(G$9="samtals",SUMIFS(Gögn!$I$2:$I$11876,Gögn!$F$2:$F$11876,$A76,Gögn!$B$2:$B$11876,G$8),SUMIFS(Gögn!$I$2:$I$11876,Gögn!$F$2:$F$11876,$A76,Gögn!$B$2:$B$11876,G$8,Gögn!$E$2:$E$11876,G$9))/1000</f>
        <v>0</v>
      </c>
      <c r="H76" s="22">
        <f>IF(H$9="samtals",SUMIFS(Gögn!$I$2:$I$11876,Gögn!$F$2:$F$11876,$A76,Gögn!$B$2:$B$11876,H$8),SUMIFS(Gögn!$I$2:$I$11876,Gögn!$F$2:$F$11876,$A76,Gögn!$B$2:$B$11876,H$8,Gögn!$E$2:$E$11876,H$9))/1000</f>
        <v>0</v>
      </c>
      <c r="I76" s="22">
        <f>IF(I$9="samtals",SUMIFS(Gögn!$I$2:$I$11876,Gögn!$F$2:$F$11876,$A76,Gögn!$B$2:$B$11876,I$8),SUMIFS(Gögn!$I$2:$I$11876,Gögn!$F$2:$F$11876,$A76,Gögn!$B$2:$B$11876,I$8,Gögn!$E$2:$E$11876,I$9))/1000</f>
        <v>0</v>
      </c>
      <c r="J76" s="22">
        <f>IF(J$9="samtals",SUMIFS(Gögn!$I$2:$I$11876,Gögn!$F$2:$F$11876,$A76,Gögn!$B$2:$B$11876,J$8),SUMIFS(Gögn!$I$2:$I$11876,Gögn!$F$2:$F$11876,$A76,Gögn!$B$2:$B$11876,J$8,Gögn!$E$2:$E$11876,J$9))/1000</f>
        <v>0</v>
      </c>
      <c r="K76" s="22">
        <f>IF(K$9="samtals",SUMIFS(Gögn!$I$2:$I$11876,Gögn!$F$2:$F$11876,$A76,Gögn!$B$2:$B$11876,K$8),SUMIFS(Gögn!$I$2:$I$11876,Gögn!$F$2:$F$11876,$A76,Gögn!$B$2:$B$11876,K$8,Gögn!$E$2:$E$11876,K$9))/1000</f>
        <v>89436.120999999999</v>
      </c>
      <c r="L76" s="22">
        <f>IF(L$9="samtals",SUMIFS(Gögn!$I$2:$I$11876,Gögn!$F$2:$F$11876,$A76,Gögn!$B$2:$B$11876,L$8),SUMIFS(Gögn!$I$2:$I$11876,Gögn!$F$2:$F$11876,$A76,Gögn!$B$2:$B$11876,L$8,Gögn!$E$2:$E$11876,L$9))/1000</f>
        <v>89436.120999999999</v>
      </c>
      <c r="M76" s="22">
        <f>IF(M$9="samtals",SUMIFS(Gögn!$I$2:$I$11876,Gögn!$F$2:$F$11876,$A76,Gögn!$B$2:$B$11876,M$8),SUMIFS(Gögn!$I$2:$I$11876,Gögn!$F$2:$F$11876,$A76,Gögn!$B$2:$B$11876,M$8,Gögn!$E$2:$E$11876,M$9))/1000</f>
        <v>0</v>
      </c>
      <c r="N76" s="22">
        <f>IF(N$9="samtals",SUMIFS(Gögn!$I$2:$I$11876,Gögn!$F$2:$F$11876,$A76,Gögn!$B$2:$B$11876,N$8),SUMIFS(Gögn!$I$2:$I$11876,Gögn!$F$2:$F$11876,$A76,Gögn!$B$2:$B$11876,N$8,Gögn!$E$2:$E$11876,N$9))/1000</f>
        <v>0</v>
      </c>
      <c r="O76" s="22">
        <f>IF(O$9="samtals",SUMIFS(Gögn!$I$2:$I$11876,Gögn!$F$2:$F$11876,$A76,Gögn!$B$2:$B$11876,O$8),SUMIFS(Gögn!$I$2:$I$11876,Gögn!$F$2:$F$11876,$A76,Gögn!$B$2:$B$11876,O$8,Gögn!$E$2:$E$11876,O$9))/1000</f>
        <v>0</v>
      </c>
      <c r="P76" s="22">
        <f>IF(P$9="samtals",SUMIFS(Gögn!$I$2:$I$11876,Gögn!$F$2:$F$11876,$A76,Gögn!$B$2:$B$11876,P$8),SUMIFS(Gögn!$I$2:$I$11876,Gögn!$F$2:$F$11876,$A76,Gögn!$B$2:$B$11876,P$8,Gögn!$E$2:$E$11876,P$9))/1000</f>
        <v>0</v>
      </c>
      <c r="Q76" s="22">
        <f>IF(Q$9="samtals",SUMIFS(Gögn!$I$2:$I$11876,Gögn!$F$2:$F$11876,$A76,Gögn!$B$2:$B$11876,Q$8),SUMIFS(Gögn!$I$2:$I$11876,Gögn!$F$2:$F$11876,$A76,Gögn!$B$2:$B$11876,Q$8,Gögn!$E$2:$E$11876,Q$9))/1000</f>
        <v>0</v>
      </c>
      <c r="R76" s="22">
        <f>IF(R$9="samtals",SUMIFS(Gögn!$I$2:$I$11876,Gögn!$F$2:$F$11876,$A76,Gögn!$B$2:$B$11876,R$8),SUMIFS(Gögn!$I$2:$I$11876,Gögn!$F$2:$F$11876,$A76,Gögn!$B$2:$B$11876,R$8,Gögn!$E$2:$E$11876,R$9))/1000</f>
        <v>0</v>
      </c>
      <c r="S76" s="22">
        <f>IF(S$9="samtals",SUMIFS(Gögn!$I$2:$I$11876,Gögn!$F$2:$F$11876,$A76,Gögn!$B$2:$B$11876,S$8),SUMIFS(Gögn!$I$2:$I$11876,Gögn!$F$2:$F$11876,$A76,Gögn!$B$2:$B$11876,S$8,Gögn!$E$2:$E$11876,S$9))/1000</f>
        <v>0</v>
      </c>
      <c r="T76" s="22">
        <f>IF(T$9="samtals",SUMIFS(Gögn!$I$2:$I$11876,Gögn!$F$2:$F$11876,$A76,Gögn!$B$2:$B$11876,T$8),SUMIFS(Gögn!$I$2:$I$11876,Gögn!$F$2:$F$11876,$A76,Gögn!$B$2:$B$11876,T$8,Gögn!$E$2:$E$11876,T$9))/1000</f>
        <v>0</v>
      </c>
      <c r="U76" s="22">
        <f>IF(U$9="samtals",SUMIFS(Gögn!$I$2:$I$11876,Gögn!$F$2:$F$11876,$A76,Gögn!$B$2:$B$11876,U$8),SUMIFS(Gögn!$I$2:$I$11876,Gögn!$F$2:$F$11876,$A76,Gögn!$B$2:$B$11876,U$8,Gögn!$E$2:$E$11876,U$9))/1000</f>
        <v>0</v>
      </c>
      <c r="V76" s="22">
        <f>IF(V$9="samtals",SUMIFS(Gögn!$I$2:$I$11876,Gögn!$F$2:$F$11876,$A76,Gögn!$B$2:$B$11876,V$8),SUMIFS(Gögn!$I$2:$I$11876,Gögn!$F$2:$F$11876,$A76,Gögn!$B$2:$B$11876,V$8,Gögn!$E$2:$E$11876,V$9))/1000</f>
        <v>0</v>
      </c>
      <c r="W76" s="22">
        <f>IF(W$9="samtals",SUMIFS(Gögn!$I$2:$I$11876,Gögn!$F$2:$F$11876,$A76,Gögn!$B$2:$B$11876,W$8),SUMIFS(Gögn!$I$2:$I$11876,Gögn!$F$2:$F$11876,$A76,Gögn!$B$2:$B$11876,W$8,Gögn!$E$2:$E$11876,W$9))/1000</f>
        <v>0</v>
      </c>
      <c r="X76" s="22">
        <f>IF(X$9="samtals",SUMIFS(Gögn!$I$2:$I$11876,Gögn!$F$2:$F$11876,$A76,Gögn!$B$2:$B$11876,X$8),SUMIFS(Gögn!$I$2:$I$11876,Gögn!$F$2:$F$11876,$A76,Gögn!$B$2:$B$11876,X$8,Gögn!$E$2:$E$11876,X$9))/1000</f>
        <v>0</v>
      </c>
      <c r="Y76" s="22">
        <f>IF(Y$9="samtals",SUMIFS(Gögn!$I$2:$I$11876,Gögn!$F$2:$F$11876,$A76,Gögn!$B$2:$B$11876,Y$8),SUMIFS(Gögn!$I$2:$I$11876,Gögn!$F$2:$F$11876,$A76,Gögn!$B$2:$B$11876,Y$8,Gögn!$E$2:$E$11876,Y$9))/1000</f>
        <v>0</v>
      </c>
      <c r="Z76" s="22">
        <f>IF(Z$9="samtals",SUMIFS(Gögn!$I$2:$I$11876,Gögn!$F$2:$F$11876,$A76,Gögn!$B$2:$B$11876,Z$8),SUMIFS(Gögn!$I$2:$I$11876,Gögn!$F$2:$F$11876,$A76,Gögn!$B$2:$B$11876,Z$8,Gögn!$E$2:$E$11876,Z$9))/1000</f>
        <v>0</v>
      </c>
      <c r="AA76" s="22">
        <f>IF(AA$9="samtals",SUMIFS(Gögn!$I$2:$I$11876,Gögn!$F$2:$F$11876,$A76,Gögn!$B$2:$B$11876,AA$8),SUMIFS(Gögn!$I$2:$I$11876,Gögn!$F$2:$F$11876,$A76,Gögn!$B$2:$B$11876,AA$8,Gögn!$E$2:$E$11876,AA$9))/1000</f>
        <v>0</v>
      </c>
      <c r="AB76" s="22">
        <f>IF(AB$9="samtals",SUMIFS(Gögn!$I$2:$I$11876,Gögn!$F$2:$F$11876,$A76,Gögn!$B$2:$B$11876,AB$8),SUMIFS(Gögn!$I$2:$I$11876,Gögn!$F$2:$F$11876,$A76,Gögn!$B$2:$B$11876,AB$8,Gögn!$E$2:$E$11876,AB$9))/1000</f>
        <v>0</v>
      </c>
      <c r="AC76" s="22">
        <f>IF(AC$9="samtals",SUMIFS(Gögn!$I$2:$I$11876,Gögn!$F$2:$F$11876,$A76,Gögn!$B$2:$B$11876,AC$8),SUMIFS(Gögn!$I$2:$I$11876,Gögn!$F$2:$F$11876,$A76,Gögn!$B$2:$B$11876,AC$8,Gögn!$E$2:$E$11876,AC$9))/1000</f>
        <v>0</v>
      </c>
      <c r="AD76" s="22">
        <f>IF(AD$9="samtals",SUMIFS(Gögn!$I$2:$I$11876,Gögn!$F$2:$F$11876,$A76,Gögn!$B$2:$B$11876,AD$8),SUMIFS(Gögn!$I$2:$I$11876,Gögn!$F$2:$F$11876,$A76,Gögn!$B$2:$B$11876,AD$8,Gögn!$E$2:$E$11876,AD$9))/1000</f>
        <v>0</v>
      </c>
      <c r="AE76" s="22">
        <f>IF(AE$9="samtals",SUMIFS(Gögn!$I$2:$I$11876,Gögn!$F$2:$F$11876,$A76,Gögn!$B$2:$B$11876,AE$8),SUMIFS(Gögn!$I$2:$I$11876,Gögn!$F$2:$F$11876,$A76,Gögn!$B$2:$B$11876,AE$8,Gögn!$E$2:$E$11876,AE$9))/1000</f>
        <v>0</v>
      </c>
      <c r="AF76" s="22">
        <f>IF(AF$9="samtals",SUMIFS(Gögn!$I$2:$I$11876,Gögn!$F$2:$F$11876,$A76,Gögn!$B$2:$B$11876,AF$8),SUMIFS(Gögn!$I$2:$I$11876,Gögn!$F$2:$F$11876,$A76,Gögn!$B$2:$B$11876,AF$8,Gögn!$E$2:$E$11876,AF$9))/1000</f>
        <v>0</v>
      </c>
      <c r="AG76" s="22">
        <f>IF(AG$9="samtals",SUMIFS(Gögn!$I$2:$I$11876,Gögn!$F$2:$F$11876,$A76,Gögn!$B$2:$B$11876,AG$8),SUMIFS(Gögn!$I$2:$I$11876,Gögn!$F$2:$F$11876,$A76,Gögn!$B$2:$B$11876,AG$8,Gögn!$E$2:$E$11876,AG$9))/1000</f>
        <v>0</v>
      </c>
      <c r="AH76" s="22">
        <f>IF(AH$9="samtals",SUMIFS(Gögn!$I$2:$I$11876,Gögn!$F$2:$F$11876,$A76,Gögn!$B$2:$B$11876,AH$8),SUMIFS(Gögn!$I$2:$I$11876,Gögn!$F$2:$F$11876,$A76,Gögn!$B$2:$B$11876,AH$8,Gögn!$E$2:$E$11876,AH$9))/1000</f>
        <v>0</v>
      </c>
      <c r="AI76" s="22">
        <f>IF(AI$9="samtals",SUMIFS(Gögn!$I$2:$I$11876,Gögn!$F$2:$F$11876,$A76,Gögn!$B$2:$B$11876,AI$8),SUMIFS(Gögn!$I$2:$I$11876,Gögn!$F$2:$F$11876,$A76,Gögn!$B$2:$B$11876,AI$8,Gögn!$E$2:$E$11876,AI$9))/1000</f>
        <v>0</v>
      </c>
      <c r="AJ76" s="22">
        <f>IF(AJ$9="samtals",SUMIFS(Gögn!$I$2:$I$11876,Gögn!$F$2:$F$11876,$A76,Gögn!$B$2:$B$11876,AJ$8),SUMIFS(Gögn!$I$2:$I$11876,Gögn!$F$2:$F$11876,$A76,Gögn!$B$2:$B$11876,AJ$8,Gögn!$E$2:$E$11876,AJ$9))/1000</f>
        <v>0</v>
      </c>
      <c r="AK76" s="22">
        <f>IF(AK$9="samtals",SUMIFS(Gögn!$I$2:$I$11876,Gögn!$F$2:$F$11876,$A76,Gögn!$B$2:$B$11876,AK$8),SUMIFS(Gögn!$I$2:$I$11876,Gögn!$F$2:$F$11876,$A76,Gögn!$B$2:$B$11876,AK$8,Gögn!$E$2:$E$11876,AK$9))/1000</f>
        <v>0</v>
      </c>
      <c r="AL76" s="22">
        <f>IF(AL$9="samtals",SUMIFS(Gögn!$I$2:$I$11876,Gögn!$F$2:$F$11876,$A76,Gögn!$B$2:$B$11876,AL$8),SUMIFS(Gögn!$I$2:$I$11876,Gögn!$F$2:$F$11876,$A76,Gögn!$B$2:$B$11876,AL$8,Gögn!$E$2:$E$11876,AL$9))/1000</f>
        <v>0</v>
      </c>
      <c r="AM76" s="22">
        <f>IF(AM$9="samtals",SUMIFS(Gögn!$I$2:$I$11876,Gögn!$F$2:$F$11876,$A76,Gögn!$B$2:$B$11876,AM$8),SUMIFS(Gögn!$I$2:$I$11876,Gögn!$F$2:$F$11876,$A76,Gögn!$B$2:$B$11876,AM$8,Gögn!$E$2:$E$11876,AM$9))/1000</f>
        <v>0</v>
      </c>
      <c r="AN76" s="22">
        <f>IF(AN$9="samtals",SUMIFS(Gögn!$I$2:$I$11876,Gögn!$F$2:$F$11876,$A76,Gögn!$B$2:$B$11876,AN$8),SUMIFS(Gögn!$I$2:$I$11876,Gögn!$F$2:$F$11876,$A76,Gögn!$B$2:$B$11876,AN$8,Gögn!$E$2:$E$11876,AN$9))/1000</f>
        <v>0</v>
      </c>
      <c r="AO76" s="22">
        <f>IF(AO$9="samtals",SUMIFS(Gögn!$I$2:$I$11876,Gögn!$F$2:$F$11876,$A76,Gögn!$B$2:$B$11876,AO$8),SUMIFS(Gögn!$I$2:$I$11876,Gögn!$F$2:$F$11876,$A76,Gögn!$B$2:$B$11876,AO$8,Gögn!$E$2:$E$11876,AO$9))/1000</f>
        <v>0</v>
      </c>
      <c r="AP76" s="22">
        <f>IF(AP$9="samtals",SUMIFS(Gögn!$I$2:$I$11876,Gögn!$F$2:$F$11876,$A76,Gögn!$B$2:$B$11876,AP$8),SUMIFS(Gögn!$I$2:$I$11876,Gögn!$F$2:$F$11876,$A76,Gögn!$B$2:$B$11876,AP$8,Gögn!$E$2:$E$11876,AP$9))/1000</f>
        <v>0</v>
      </c>
      <c r="AQ76" s="22">
        <f>IF(AQ$9="samtals",SUMIFS(Gögn!$I$2:$I$11876,Gögn!$F$2:$F$11876,$A76,Gögn!$B$2:$B$11876,AQ$8),SUMIFS(Gögn!$I$2:$I$11876,Gögn!$F$2:$F$11876,$A76,Gögn!$B$2:$B$11876,AQ$8,Gögn!$E$2:$E$11876,AQ$9))/1000</f>
        <v>0</v>
      </c>
      <c r="AR76" s="22">
        <f>IF(AR$9="samtals",SUMIFS(Gögn!$I$2:$I$11876,Gögn!$F$2:$F$11876,$A76,Gögn!$B$2:$B$11876,AR$8),SUMIFS(Gögn!$I$2:$I$11876,Gögn!$F$2:$F$11876,$A76,Gögn!$B$2:$B$11876,AR$8,Gögn!$E$2:$E$11876,AR$9))/1000</f>
        <v>0</v>
      </c>
      <c r="AS76" s="22">
        <f>IF(AS$9="samtals",SUMIFS(Gögn!$I$2:$I$11876,Gögn!$F$2:$F$11876,$A76,Gögn!$B$2:$B$11876,AS$8),SUMIFS(Gögn!$I$2:$I$11876,Gögn!$F$2:$F$11876,$A76,Gögn!$B$2:$B$11876,AS$8,Gögn!$E$2:$E$11876,AS$9))/1000</f>
        <v>0</v>
      </c>
      <c r="AT76" s="22">
        <f>IF(AT$9="samtals",SUMIFS(Gögn!$I$2:$I$11876,Gögn!$F$2:$F$11876,$A76,Gögn!$B$2:$B$11876,AT$8),SUMIFS(Gögn!$I$2:$I$11876,Gögn!$F$2:$F$11876,$A76,Gögn!$B$2:$B$11876,AT$8,Gögn!$E$2:$E$11876,AT$9))/1000</f>
        <v>0</v>
      </c>
      <c r="AU76" s="22">
        <f>IF(AU$9="samtals",SUMIFS(Gögn!$I$2:$I$11876,Gögn!$F$2:$F$11876,$A76,Gögn!$B$2:$B$11876,AU$8),SUMIFS(Gögn!$I$2:$I$11876,Gögn!$F$2:$F$11876,$A76,Gögn!$B$2:$B$11876,AU$8,Gögn!$E$2:$E$11876,AU$9))/1000</f>
        <v>0</v>
      </c>
      <c r="AV76" s="22">
        <f>IF(AV$9="samtals",SUMIFS(Gögn!$I$2:$I$11876,Gögn!$F$2:$F$11876,$A76,Gögn!$B$2:$B$11876,AV$8),SUMIFS(Gögn!$I$2:$I$11876,Gögn!$F$2:$F$11876,$A76,Gögn!$B$2:$B$11876,AV$8,Gögn!$E$2:$E$11876,AV$9))/1000</f>
        <v>0</v>
      </c>
      <c r="AW76" s="22">
        <f>IF(AW$9="samtals",SUMIFS(Gögn!$I$2:$I$11876,Gögn!$F$2:$F$11876,$A76,Gögn!$B$2:$B$11876,AW$8),SUMIFS(Gögn!$I$2:$I$11876,Gögn!$F$2:$F$11876,$A76,Gögn!$B$2:$B$11876,AW$8,Gögn!$E$2:$E$11876,AW$9))/1000</f>
        <v>0</v>
      </c>
      <c r="AX76" s="22">
        <f>IF(AX$9="samtals",SUMIFS(Gögn!$I$2:$I$11876,Gögn!$F$2:$F$11876,$A76,Gögn!$B$2:$B$11876,AX$8),SUMIFS(Gögn!$I$2:$I$11876,Gögn!$F$2:$F$11876,$A76,Gögn!$B$2:$B$11876,AX$8,Gögn!$E$2:$E$11876,AX$9))/1000</f>
        <v>0</v>
      </c>
      <c r="AY76" s="22">
        <f>IF(AY$9="samtals",SUMIFS(Gögn!$I$2:$I$11876,Gögn!$F$2:$F$11876,$A76,Gögn!$B$2:$B$11876,AY$8),SUMIFS(Gögn!$I$2:$I$11876,Gögn!$F$2:$F$11876,$A76,Gögn!$B$2:$B$11876,AY$8,Gögn!$E$2:$E$11876,AY$9))/1000</f>
        <v>0</v>
      </c>
      <c r="AZ76" s="22">
        <f>IF(AZ$9="samtals",SUMIFS(Gögn!$I$2:$I$11876,Gögn!$F$2:$F$11876,$A76,Gögn!$B$2:$B$11876,AZ$8),SUMIFS(Gögn!$I$2:$I$11876,Gögn!$F$2:$F$11876,$A76,Gögn!$B$2:$B$11876,AZ$8,Gögn!$E$2:$E$11876,AZ$9))/1000</f>
        <v>0</v>
      </c>
      <c r="BA76" s="22">
        <f>IF(BA$9="samtals",SUMIFS(Gögn!$I$2:$I$11876,Gögn!$F$2:$F$11876,$A76,Gögn!$B$2:$B$11876,BA$8),SUMIFS(Gögn!$I$2:$I$11876,Gögn!$F$2:$F$11876,$A76,Gögn!$B$2:$B$11876,BA$8,Gögn!$E$2:$E$11876,BA$9))/1000</f>
        <v>0</v>
      </c>
      <c r="BB76" s="22">
        <f>IF(BB$9="samtals",SUMIFS(Gögn!$I$2:$I$11876,Gögn!$F$2:$F$11876,$A76,Gögn!$B$2:$B$11876,BB$8),SUMIFS(Gögn!$I$2:$I$11876,Gögn!$F$2:$F$11876,$A76,Gögn!$B$2:$B$11876,BB$8,Gögn!$E$2:$E$11876,BB$9))/1000</f>
        <v>0</v>
      </c>
      <c r="BC76" s="22">
        <f>IF(BC$9="samtals",SUMIFS(Gögn!$I$2:$I$11876,Gögn!$F$2:$F$11876,$A76,Gögn!$B$2:$B$11876,BC$8),SUMIFS(Gögn!$I$2:$I$11876,Gögn!$F$2:$F$11876,$A76,Gögn!$B$2:$B$11876,BC$8,Gögn!$E$2:$E$11876,BC$9))/1000</f>
        <v>0</v>
      </c>
      <c r="BD76" s="22">
        <f>IF(BD$9="samtals",SUMIFS(Gögn!$I$2:$I$11876,Gögn!$F$2:$F$11876,$A76,Gögn!$B$2:$B$11876,BD$8),SUMIFS(Gögn!$I$2:$I$11876,Gögn!$F$2:$F$11876,$A76,Gögn!$B$2:$B$11876,BD$8,Gögn!$E$2:$E$11876,BD$9))/1000</f>
        <v>0</v>
      </c>
      <c r="BE76" s="22">
        <f>IF(BE$9="samtals",SUMIFS(Gögn!$I$2:$I$11876,Gögn!$F$2:$F$11876,$A76,Gögn!$B$2:$B$11876,BE$8),SUMIFS(Gögn!$I$2:$I$11876,Gögn!$F$2:$F$11876,$A76,Gögn!$B$2:$B$11876,BE$8,Gögn!$E$2:$E$11876,BE$9))/1000</f>
        <v>0</v>
      </c>
      <c r="BF76" s="22">
        <f>IF(BF$9="samtals",SUMIFS(Gögn!$I$2:$I$11876,Gögn!$F$2:$F$11876,$A76,Gögn!$B$2:$B$11876,BF$8),SUMIFS(Gögn!$I$2:$I$11876,Gögn!$F$2:$F$11876,$A76,Gögn!$B$2:$B$11876,BF$8,Gögn!$E$2:$E$11876,BF$9))/1000</f>
        <v>0</v>
      </c>
      <c r="BG76" s="22">
        <f>IF(BG$9="samtals",SUMIFS(Gögn!$I$2:$I$11876,Gögn!$F$2:$F$11876,$A76,Gögn!$B$2:$B$11876,BG$8),SUMIFS(Gögn!$I$2:$I$11876,Gögn!$F$2:$F$11876,$A76,Gögn!$B$2:$B$11876,BG$8,Gögn!$E$2:$E$11876,BG$9))/1000</f>
        <v>0</v>
      </c>
    </row>
    <row r="77" spans="1:59" ht="15">
      <c r="A77" s="5" t="s">
        <v>28</v>
      </c>
      <c r="B77" s="5"/>
      <c r="C77" s="23" t="s">
        <v>29</v>
      </c>
      <c r="D77" s="24">
        <f t="shared" si="21"/>
        <v>2444725.9850000003</v>
      </c>
      <c r="E77" s="24">
        <f>IF(E$9="samtals",SUMIFS(Gögn!$I$2:$I$11876,Gögn!$F$2:$F$11876,$A77,Gögn!$B$2:$B$11876,E$8),SUMIFS(Gögn!$I$2:$I$11876,Gögn!$F$2:$F$11876,$A77,Gögn!$B$2:$B$11876,E$8,Gögn!$E$2:$E$11876,E$9))/1000</f>
        <v>0</v>
      </c>
      <c r="F77" s="24">
        <f>IF(F$9="samtals",SUMIFS(Gögn!$I$2:$I$11876,Gögn!$F$2:$F$11876,$A77,Gögn!$B$2:$B$11876,F$8),SUMIFS(Gögn!$I$2:$I$11876,Gögn!$F$2:$F$11876,$A77,Gögn!$B$2:$B$11876,F$8,Gögn!$E$2:$E$11876,F$9))/1000</f>
        <v>0</v>
      </c>
      <c r="G77" s="24">
        <f>IF(G$9="samtals",SUMIFS(Gögn!$I$2:$I$11876,Gögn!$F$2:$F$11876,$A77,Gögn!$B$2:$B$11876,G$8),SUMIFS(Gögn!$I$2:$I$11876,Gögn!$F$2:$F$11876,$A77,Gögn!$B$2:$B$11876,G$8,Gögn!$E$2:$E$11876,G$9))/1000</f>
        <v>0</v>
      </c>
      <c r="H77" s="24">
        <f>IF(H$9="samtals",SUMIFS(Gögn!$I$2:$I$11876,Gögn!$F$2:$F$11876,$A77,Gögn!$B$2:$B$11876,H$8),SUMIFS(Gögn!$I$2:$I$11876,Gögn!$F$2:$F$11876,$A77,Gögn!$B$2:$B$11876,H$8,Gögn!$E$2:$E$11876,H$9))/1000</f>
        <v>584787.71600000001</v>
      </c>
      <c r="I77" s="24">
        <f>IF(I$9="samtals",SUMIFS(Gögn!$I$2:$I$11876,Gögn!$F$2:$F$11876,$A77,Gögn!$B$2:$B$11876,I$8),SUMIFS(Gögn!$I$2:$I$11876,Gögn!$F$2:$F$11876,$A77,Gögn!$B$2:$B$11876,I$8,Gögn!$E$2:$E$11876,I$9))/1000</f>
        <v>584787.71600000001</v>
      </c>
      <c r="J77" s="24">
        <f>IF(J$9="samtals",SUMIFS(Gögn!$I$2:$I$11876,Gögn!$F$2:$F$11876,$A77,Gögn!$B$2:$B$11876,J$8),SUMIFS(Gögn!$I$2:$I$11876,Gögn!$F$2:$F$11876,$A77,Gögn!$B$2:$B$11876,J$8,Gögn!$E$2:$E$11876,J$9))/1000</f>
        <v>0</v>
      </c>
      <c r="K77" s="24">
        <f>IF(K$9="samtals",SUMIFS(Gögn!$I$2:$I$11876,Gögn!$F$2:$F$11876,$A77,Gögn!$B$2:$B$11876,K$8),SUMIFS(Gögn!$I$2:$I$11876,Gögn!$F$2:$F$11876,$A77,Gögn!$B$2:$B$11876,K$8,Gögn!$E$2:$E$11876,K$9))/1000</f>
        <v>134144.69399999999</v>
      </c>
      <c r="L77" s="24">
        <f>IF(L$9="samtals",SUMIFS(Gögn!$I$2:$I$11876,Gögn!$F$2:$F$11876,$A77,Gögn!$B$2:$B$11876,L$8),SUMIFS(Gögn!$I$2:$I$11876,Gögn!$F$2:$F$11876,$A77,Gögn!$B$2:$B$11876,L$8,Gögn!$E$2:$E$11876,L$9))/1000</f>
        <v>134144.69399999999</v>
      </c>
      <c r="M77" s="24">
        <f>IF(M$9="samtals",SUMIFS(Gögn!$I$2:$I$11876,Gögn!$F$2:$F$11876,$A77,Gögn!$B$2:$B$11876,M$8),SUMIFS(Gögn!$I$2:$I$11876,Gögn!$F$2:$F$11876,$A77,Gögn!$B$2:$B$11876,M$8,Gögn!$E$2:$E$11876,M$9))/1000</f>
        <v>12088</v>
      </c>
      <c r="N77" s="24">
        <f>IF(N$9="samtals",SUMIFS(Gögn!$I$2:$I$11876,Gögn!$F$2:$F$11876,$A77,Gögn!$B$2:$B$11876,N$8),SUMIFS(Gögn!$I$2:$I$11876,Gögn!$F$2:$F$11876,$A77,Gögn!$B$2:$B$11876,N$8,Gögn!$E$2:$E$11876,N$9))/1000</f>
        <v>12088</v>
      </c>
      <c r="O77" s="24">
        <f>IF(O$9="samtals",SUMIFS(Gögn!$I$2:$I$11876,Gögn!$F$2:$F$11876,$A77,Gögn!$B$2:$B$11876,O$8),SUMIFS(Gögn!$I$2:$I$11876,Gögn!$F$2:$F$11876,$A77,Gögn!$B$2:$B$11876,O$8,Gögn!$E$2:$E$11876,O$9))/1000</f>
        <v>40974.635999999999</v>
      </c>
      <c r="P77" s="24">
        <f>IF(P$9="samtals",SUMIFS(Gögn!$I$2:$I$11876,Gögn!$F$2:$F$11876,$A77,Gögn!$B$2:$B$11876,P$8),SUMIFS(Gögn!$I$2:$I$11876,Gögn!$F$2:$F$11876,$A77,Gögn!$B$2:$B$11876,P$8,Gögn!$E$2:$E$11876,P$9))/1000</f>
        <v>40974.635999999999</v>
      </c>
      <c r="Q77" s="24">
        <f>IF(Q$9="samtals",SUMIFS(Gögn!$I$2:$I$11876,Gögn!$F$2:$F$11876,$A77,Gögn!$B$2:$B$11876,Q$8),SUMIFS(Gögn!$I$2:$I$11876,Gögn!$F$2:$F$11876,$A77,Gögn!$B$2:$B$11876,Q$8,Gögn!$E$2:$E$11876,Q$9))/1000</f>
        <v>0</v>
      </c>
      <c r="R77" s="24">
        <f>IF(R$9="samtals",SUMIFS(Gögn!$I$2:$I$11876,Gögn!$F$2:$F$11876,$A77,Gögn!$B$2:$B$11876,R$8),SUMIFS(Gögn!$I$2:$I$11876,Gögn!$F$2:$F$11876,$A77,Gögn!$B$2:$B$11876,R$8,Gögn!$E$2:$E$11876,R$9))/1000</f>
        <v>0</v>
      </c>
      <c r="S77" s="24">
        <f>IF(S$9="samtals",SUMIFS(Gögn!$I$2:$I$11876,Gögn!$F$2:$F$11876,$A77,Gögn!$B$2:$B$11876,S$8),SUMIFS(Gögn!$I$2:$I$11876,Gögn!$F$2:$F$11876,$A77,Gögn!$B$2:$B$11876,S$8,Gögn!$E$2:$E$11876,S$9))/1000</f>
        <v>0</v>
      </c>
      <c r="T77" s="24">
        <f>IF(T$9="samtals",SUMIFS(Gögn!$I$2:$I$11876,Gögn!$F$2:$F$11876,$A77,Gögn!$B$2:$B$11876,T$8),SUMIFS(Gögn!$I$2:$I$11876,Gögn!$F$2:$F$11876,$A77,Gögn!$B$2:$B$11876,T$8,Gögn!$E$2:$E$11876,T$9))/1000</f>
        <v>0</v>
      </c>
      <c r="U77" s="24">
        <f>IF(U$9="samtals",SUMIFS(Gögn!$I$2:$I$11876,Gögn!$F$2:$F$11876,$A77,Gögn!$B$2:$B$11876,U$8),SUMIFS(Gögn!$I$2:$I$11876,Gögn!$F$2:$F$11876,$A77,Gögn!$B$2:$B$11876,U$8,Gögn!$E$2:$E$11876,U$9))/1000</f>
        <v>494125.40100000001</v>
      </c>
      <c r="V77" s="24">
        <f>IF(V$9="samtals",SUMIFS(Gögn!$I$2:$I$11876,Gögn!$F$2:$F$11876,$A77,Gögn!$B$2:$B$11876,V$8),SUMIFS(Gögn!$I$2:$I$11876,Gögn!$F$2:$F$11876,$A77,Gögn!$B$2:$B$11876,V$8,Gögn!$E$2:$E$11876,V$9))/1000</f>
        <v>494125.40100000001</v>
      </c>
      <c r="W77" s="24">
        <f>IF(W$9="samtals",SUMIFS(Gögn!$I$2:$I$11876,Gögn!$F$2:$F$11876,$A77,Gögn!$B$2:$B$11876,W$8),SUMIFS(Gögn!$I$2:$I$11876,Gögn!$F$2:$F$11876,$A77,Gögn!$B$2:$B$11876,W$8,Gögn!$E$2:$E$11876,W$9))/1000</f>
        <v>0</v>
      </c>
      <c r="X77" s="24">
        <f>IF(X$9="samtals",SUMIFS(Gögn!$I$2:$I$11876,Gögn!$F$2:$F$11876,$A77,Gögn!$B$2:$B$11876,X$8),SUMIFS(Gögn!$I$2:$I$11876,Gögn!$F$2:$F$11876,$A77,Gögn!$B$2:$B$11876,X$8,Gögn!$E$2:$E$11876,X$9))/1000</f>
        <v>0</v>
      </c>
      <c r="Y77" s="24">
        <f>IF(Y$9="samtals",SUMIFS(Gögn!$I$2:$I$11876,Gögn!$F$2:$F$11876,$A77,Gögn!$B$2:$B$11876,Y$8),SUMIFS(Gögn!$I$2:$I$11876,Gögn!$F$2:$F$11876,$A77,Gögn!$B$2:$B$11876,Y$8,Gögn!$E$2:$E$11876,Y$9))/1000</f>
        <v>0</v>
      </c>
      <c r="Z77" s="24">
        <f>IF(Z$9="samtals",SUMIFS(Gögn!$I$2:$I$11876,Gögn!$F$2:$F$11876,$A77,Gögn!$B$2:$B$11876,Z$8),SUMIFS(Gögn!$I$2:$I$11876,Gögn!$F$2:$F$11876,$A77,Gögn!$B$2:$B$11876,Z$8,Gögn!$E$2:$E$11876,Z$9))/1000</f>
        <v>0</v>
      </c>
      <c r="AA77" s="24">
        <f>IF(AA$9="samtals",SUMIFS(Gögn!$I$2:$I$11876,Gögn!$F$2:$F$11876,$A77,Gögn!$B$2:$B$11876,AA$8),SUMIFS(Gögn!$I$2:$I$11876,Gögn!$F$2:$F$11876,$A77,Gögn!$B$2:$B$11876,AA$8,Gögn!$E$2:$E$11876,AA$9))/1000</f>
        <v>1289.2929999999999</v>
      </c>
      <c r="AB77" s="24">
        <f>IF(AB$9="samtals",SUMIFS(Gögn!$I$2:$I$11876,Gögn!$F$2:$F$11876,$A77,Gögn!$B$2:$B$11876,AB$8),SUMIFS(Gögn!$I$2:$I$11876,Gögn!$F$2:$F$11876,$A77,Gögn!$B$2:$B$11876,AB$8,Gögn!$E$2:$E$11876,AB$9))/1000</f>
        <v>1289.2929999999999</v>
      </c>
      <c r="AC77" s="24">
        <f>IF(AC$9="samtals",SUMIFS(Gögn!$I$2:$I$11876,Gögn!$F$2:$F$11876,$A77,Gögn!$B$2:$B$11876,AC$8),SUMIFS(Gögn!$I$2:$I$11876,Gögn!$F$2:$F$11876,$A77,Gögn!$B$2:$B$11876,AC$8,Gögn!$E$2:$E$11876,AC$9))/1000</f>
        <v>2517</v>
      </c>
      <c r="AD77" s="24">
        <f>IF(AD$9="samtals",SUMIFS(Gögn!$I$2:$I$11876,Gögn!$F$2:$F$11876,$A77,Gögn!$B$2:$B$11876,AD$8),SUMIFS(Gögn!$I$2:$I$11876,Gögn!$F$2:$F$11876,$A77,Gögn!$B$2:$B$11876,AD$8,Gögn!$E$2:$E$11876,AD$9))/1000</f>
        <v>2517</v>
      </c>
      <c r="AE77" s="24">
        <f>IF(AE$9="samtals",SUMIFS(Gögn!$I$2:$I$11876,Gögn!$F$2:$F$11876,$A77,Gögn!$B$2:$B$11876,AE$8),SUMIFS(Gögn!$I$2:$I$11876,Gögn!$F$2:$F$11876,$A77,Gögn!$B$2:$B$11876,AE$8,Gögn!$E$2:$E$11876,AE$9))/1000</f>
        <v>144</v>
      </c>
      <c r="AF77" s="24">
        <f>IF(AF$9="samtals",SUMIFS(Gögn!$I$2:$I$11876,Gögn!$F$2:$F$11876,$A77,Gögn!$B$2:$B$11876,AF$8),SUMIFS(Gögn!$I$2:$I$11876,Gögn!$F$2:$F$11876,$A77,Gögn!$B$2:$B$11876,AF$8,Gögn!$E$2:$E$11876,AF$9))/1000</f>
        <v>144</v>
      </c>
      <c r="AG77" s="24">
        <f>IF(AG$9="samtals",SUMIFS(Gögn!$I$2:$I$11876,Gögn!$F$2:$F$11876,$A77,Gögn!$B$2:$B$11876,AG$8),SUMIFS(Gögn!$I$2:$I$11876,Gögn!$F$2:$F$11876,$A77,Gögn!$B$2:$B$11876,AG$8,Gögn!$E$2:$E$11876,AG$9))/1000</f>
        <v>0</v>
      </c>
      <c r="AH77" s="24">
        <f>IF(AH$9="samtals",SUMIFS(Gögn!$I$2:$I$11876,Gögn!$F$2:$F$11876,$A77,Gögn!$B$2:$B$11876,AH$8),SUMIFS(Gögn!$I$2:$I$11876,Gögn!$F$2:$F$11876,$A77,Gögn!$B$2:$B$11876,AH$8,Gögn!$E$2:$E$11876,AH$9))/1000</f>
        <v>0</v>
      </c>
      <c r="AI77" s="24">
        <f>IF(AI$9="samtals",SUMIFS(Gögn!$I$2:$I$11876,Gögn!$F$2:$F$11876,$A77,Gögn!$B$2:$B$11876,AI$8),SUMIFS(Gögn!$I$2:$I$11876,Gögn!$F$2:$F$11876,$A77,Gögn!$B$2:$B$11876,AI$8,Gögn!$E$2:$E$11876,AI$9))/1000</f>
        <v>0</v>
      </c>
      <c r="AJ77" s="24">
        <f>IF(AJ$9="samtals",SUMIFS(Gögn!$I$2:$I$11876,Gögn!$F$2:$F$11876,$A77,Gögn!$B$2:$B$11876,AJ$8),SUMIFS(Gögn!$I$2:$I$11876,Gögn!$F$2:$F$11876,$A77,Gögn!$B$2:$B$11876,AJ$8,Gögn!$E$2:$E$11876,AJ$9))/1000</f>
        <v>0</v>
      </c>
      <c r="AK77" s="24">
        <f>IF(AK$9="samtals",SUMIFS(Gögn!$I$2:$I$11876,Gögn!$F$2:$F$11876,$A77,Gögn!$B$2:$B$11876,AK$8),SUMIFS(Gögn!$I$2:$I$11876,Gögn!$F$2:$F$11876,$A77,Gögn!$B$2:$B$11876,AK$8,Gögn!$E$2:$E$11876,AK$9))/1000</f>
        <v>0</v>
      </c>
      <c r="AL77" s="24">
        <f>IF(AL$9="samtals",SUMIFS(Gögn!$I$2:$I$11876,Gögn!$F$2:$F$11876,$A77,Gögn!$B$2:$B$11876,AL$8),SUMIFS(Gögn!$I$2:$I$11876,Gögn!$F$2:$F$11876,$A77,Gögn!$B$2:$B$11876,AL$8,Gögn!$E$2:$E$11876,AL$9))/1000</f>
        <v>0</v>
      </c>
      <c r="AM77" s="24">
        <f>IF(AM$9="samtals",SUMIFS(Gögn!$I$2:$I$11876,Gögn!$F$2:$F$11876,$A77,Gögn!$B$2:$B$11876,AM$8),SUMIFS(Gögn!$I$2:$I$11876,Gögn!$F$2:$F$11876,$A77,Gögn!$B$2:$B$11876,AM$8,Gögn!$E$2:$E$11876,AM$9))/1000</f>
        <v>412757.52399999998</v>
      </c>
      <c r="AN77" s="24">
        <f>IF(AN$9="samtals",SUMIFS(Gögn!$I$2:$I$11876,Gögn!$F$2:$F$11876,$A77,Gögn!$B$2:$B$11876,AN$8),SUMIFS(Gögn!$I$2:$I$11876,Gögn!$F$2:$F$11876,$A77,Gögn!$B$2:$B$11876,AN$8,Gögn!$E$2:$E$11876,AN$9))/1000</f>
        <v>412757.52399999998</v>
      </c>
      <c r="AO77" s="24">
        <f>IF(AO$9="samtals",SUMIFS(Gögn!$I$2:$I$11876,Gögn!$F$2:$F$11876,$A77,Gögn!$B$2:$B$11876,AO$8),SUMIFS(Gögn!$I$2:$I$11876,Gögn!$F$2:$F$11876,$A77,Gögn!$B$2:$B$11876,AO$8,Gögn!$E$2:$E$11876,AO$9))/1000</f>
        <v>0</v>
      </c>
      <c r="AP77" s="24">
        <f>IF(AP$9="samtals",SUMIFS(Gögn!$I$2:$I$11876,Gögn!$F$2:$F$11876,$A77,Gögn!$B$2:$B$11876,AP$8),SUMIFS(Gögn!$I$2:$I$11876,Gögn!$F$2:$F$11876,$A77,Gögn!$B$2:$B$11876,AP$8,Gögn!$E$2:$E$11876,AP$9))/1000</f>
        <v>0</v>
      </c>
      <c r="AQ77" s="24">
        <f>IF(AQ$9="samtals",SUMIFS(Gögn!$I$2:$I$11876,Gögn!$F$2:$F$11876,$A77,Gögn!$B$2:$B$11876,AQ$8),SUMIFS(Gögn!$I$2:$I$11876,Gögn!$F$2:$F$11876,$A77,Gögn!$B$2:$B$11876,AQ$8,Gögn!$E$2:$E$11876,AQ$9))/1000</f>
        <v>0</v>
      </c>
      <c r="AR77" s="24">
        <f>IF(AR$9="samtals",SUMIFS(Gögn!$I$2:$I$11876,Gögn!$F$2:$F$11876,$A77,Gögn!$B$2:$B$11876,AR$8),SUMIFS(Gögn!$I$2:$I$11876,Gögn!$F$2:$F$11876,$A77,Gögn!$B$2:$B$11876,AR$8,Gögn!$E$2:$E$11876,AR$9))/1000</f>
        <v>0</v>
      </c>
      <c r="AS77" s="24">
        <f>IF(AS$9="samtals",SUMIFS(Gögn!$I$2:$I$11876,Gögn!$F$2:$F$11876,$A77,Gögn!$B$2:$B$11876,AS$8),SUMIFS(Gögn!$I$2:$I$11876,Gögn!$F$2:$F$11876,$A77,Gögn!$B$2:$B$11876,AS$8,Gögn!$E$2:$E$11876,AS$9))/1000</f>
        <v>277953.429</v>
      </c>
      <c r="AT77" s="24">
        <f>IF(AT$9="samtals",SUMIFS(Gögn!$I$2:$I$11876,Gögn!$F$2:$F$11876,$A77,Gögn!$B$2:$B$11876,AT$8),SUMIFS(Gögn!$I$2:$I$11876,Gögn!$F$2:$F$11876,$A77,Gögn!$B$2:$B$11876,AT$8,Gögn!$E$2:$E$11876,AT$9))/1000</f>
        <v>273348.93300000002</v>
      </c>
      <c r="AU77" s="24">
        <f>IF(AU$9="samtals",SUMIFS(Gögn!$I$2:$I$11876,Gögn!$F$2:$F$11876,$A77,Gögn!$B$2:$B$11876,AU$8),SUMIFS(Gögn!$I$2:$I$11876,Gögn!$F$2:$F$11876,$A77,Gögn!$B$2:$B$11876,AU$8,Gögn!$E$2:$E$11876,AU$9))/1000</f>
        <v>4604.4960000000001</v>
      </c>
      <c r="AV77" s="24">
        <f>IF(AV$9="samtals",SUMIFS(Gögn!$I$2:$I$11876,Gögn!$F$2:$F$11876,$A77,Gögn!$B$2:$B$11876,AV$8),SUMIFS(Gögn!$I$2:$I$11876,Gögn!$F$2:$F$11876,$A77,Gögn!$B$2:$B$11876,AV$8,Gögn!$E$2:$E$11876,AV$9))/1000</f>
        <v>26840.475999999999</v>
      </c>
      <c r="AW77" s="24">
        <f>IF(AW$9="samtals",SUMIFS(Gögn!$I$2:$I$11876,Gögn!$F$2:$F$11876,$A77,Gögn!$B$2:$B$11876,AW$8),SUMIFS(Gögn!$I$2:$I$11876,Gögn!$F$2:$F$11876,$A77,Gögn!$B$2:$B$11876,AW$8,Gögn!$E$2:$E$11876,AW$9))/1000</f>
        <v>26840.475999999999</v>
      </c>
      <c r="AX77" s="24">
        <f>IF(AX$9="samtals",SUMIFS(Gögn!$I$2:$I$11876,Gögn!$F$2:$F$11876,$A77,Gögn!$B$2:$B$11876,AX$8),SUMIFS(Gögn!$I$2:$I$11876,Gögn!$F$2:$F$11876,$A77,Gögn!$B$2:$B$11876,AX$8,Gögn!$E$2:$E$11876,AX$9))/1000</f>
        <v>0</v>
      </c>
      <c r="AY77" s="24">
        <f>IF(AY$9="samtals",SUMIFS(Gögn!$I$2:$I$11876,Gögn!$F$2:$F$11876,$A77,Gögn!$B$2:$B$11876,AY$8),SUMIFS(Gögn!$I$2:$I$11876,Gögn!$F$2:$F$11876,$A77,Gögn!$B$2:$B$11876,AY$8,Gögn!$E$2:$E$11876,AY$9))/1000</f>
        <v>11203</v>
      </c>
      <c r="AZ77" s="24">
        <f>IF(AZ$9="samtals",SUMIFS(Gögn!$I$2:$I$11876,Gögn!$F$2:$F$11876,$A77,Gögn!$B$2:$B$11876,AZ$8),SUMIFS(Gögn!$I$2:$I$11876,Gögn!$F$2:$F$11876,$A77,Gögn!$B$2:$B$11876,AZ$8,Gögn!$E$2:$E$11876,AZ$9))/1000</f>
        <v>11203</v>
      </c>
      <c r="BA77" s="24">
        <f>IF(BA$9="samtals",SUMIFS(Gögn!$I$2:$I$11876,Gögn!$F$2:$F$11876,$A77,Gögn!$B$2:$B$11876,BA$8),SUMIFS(Gögn!$I$2:$I$11876,Gögn!$F$2:$F$11876,$A77,Gögn!$B$2:$B$11876,BA$8,Gögn!$E$2:$E$11876,BA$9))/1000</f>
        <v>0</v>
      </c>
      <c r="BB77" s="24">
        <f>IF(BB$9="samtals",SUMIFS(Gögn!$I$2:$I$11876,Gögn!$F$2:$F$11876,$A77,Gögn!$B$2:$B$11876,BB$8),SUMIFS(Gögn!$I$2:$I$11876,Gögn!$F$2:$F$11876,$A77,Gögn!$B$2:$B$11876,BB$8,Gögn!$E$2:$E$11876,BB$9))/1000</f>
        <v>172012.46299999999</v>
      </c>
      <c r="BC77" s="24">
        <f>IF(BC$9="samtals",SUMIFS(Gögn!$I$2:$I$11876,Gögn!$F$2:$F$11876,$A77,Gögn!$B$2:$B$11876,BC$8),SUMIFS(Gögn!$I$2:$I$11876,Gögn!$F$2:$F$11876,$A77,Gögn!$B$2:$B$11876,BC$8,Gögn!$E$2:$E$11876,BC$9))/1000</f>
        <v>172012.46299999999</v>
      </c>
      <c r="BD77" s="24">
        <f>IF(BD$9="samtals",SUMIFS(Gögn!$I$2:$I$11876,Gögn!$F$2:$F$11876,$A77,Gögn!$B$2:$B$11876,BD$8),SUMIFS(Gögn!$I$2:$I$11876,Gögn!$F$2:$F$11876,$A77,Gögn!$B$2:$B$11876,BD$8,Gögn!$E$2:$E$11876,BD$9))/1000</f>
        <v>0</v>
      </c>
      <c r="BE77" s="24">
        <f>IF(BE$9="samtals",SUMIFS(Gögn!$I$2:$I$11876,Gögn!$F$2:$F$11876,$A77,Gögn!$B$2:$B$11876,BE$8),SUMIFS(Gögn!$I$2:$I$11876,Gögn!$F$2:$F$11876,$A77,Gögn!$B$2:$B$11876,BE$8,Gögn!$E$2:$E$11876,BE$9))/1000</f>
        <v>273888.353</v>
      </c>
      <c r="BF77" s="24">
        <f>IF(BF$9="samtals",SUMIFS(Gögn!$I$2:$I$11876,Gögn!$F$2:$F$11876,$A77,Gögn!$B$2:$B$11876,BF$8),SUMIFS(Gögn!$I$2:$I$11876,Gögn!$F$2:$F$11876,$A77,Gögn!$B$2:$B$11876,BF$8,Gögn!$E$2:$E$11876,BF$9))/1000</f>
        <v>273888.353</v>
      </c>
      <c r="BG77" s="24">
        <f>IF(BG$9="samtals",SUMIFS(Gögn!$I$2:$I$11876,Gögn!$F$2:$F$11876,$A77,Gögn!$B$2:$B$11876,BG$8),SUMIFS(Gögn!$I$2:$I$11876,Gögn!$F$2:$F$11876,$A77,Gögn!$B$2:$B$11876,BG$8,Gögn!$E$2:$E$11876,BG$9))/1000</f>
        <v>0</v>
      </c>
    </row>
    <row r="78" spans="1:59" ht="15">
      <c r="A78" s="5" t="s">
        <v>30</v>
      </c>
      <c r="B78" s="5"/>
      <c r="C78" s="25" t="s">
        <v>31</v>
      </c>
      <c r="D78" s="22">
        <f t="shared" si="21"/>
        <v>733094.36499999999</v>
      </c>
      <c r="E78" s="22">
        <f>IF(E$9="samtals",SUMIFS(Gögn!$I$2:$I$11876,Gögn!$F$2:$F$11876,$A78,Gögn!$B$2:$B$11876,E$8),SUMIFS(Gögn!$I$2:$I$11876,Gögn!$F$2:$F$11876,$A78,Gögn!$B$2:$B$11876,E$8,Gögn!$E$2:$E$11876,E$9))/1000</f>
        <v>0</v>
      </c>
      <c r="F78" s="22">
        <f>IF(F$9="samtals",SUMIFS(Gögn!$I$2:$I$11876,Gögn!$F$2:$F$11876,$A78,Gögn!$B$2:$B$11876,F$8),SUMIFS(Gögn!$I$2:$I$11876,Gögn!$F$2:$F$11876,$A78,Gögn!$B$2:$B$11876,F$8,Gögn!$E$2:$E$11876,F$9))/1000</f>
        <v>0</v>
      </c>
      <c r="G78" s="22">
        <f>IF(G$9="samtals",SUMIFS(Gögn!$I$2:$I$11876,Gögn!$F$2:$F$11876,$A78,Gögn!$B$2:$B$11876,G$8),SUMIFS(Gögn!$I$2:$I$11876,Gögn!$F$2:$F$11876,$A78,Gögn!$B$2:$B$11876,G$8,Gögn!$E$2:$E$11876,G$9))/1000</f>
        <v>0</v>
      </c>
      <c r="H78" s="22">
        <f>IF(H$9="samtals",SUMIFS(Gögn!$I$2:$I$11876,Gögn!$F$2:$F$11876,$A78,Gögn!$B$2:$B$11876,H$8),SUMIFS(Gögn!$I$2:$I$11876,Gögn!$F$2:$F$11876,$A78,Gögn!$B$2:$B$11876,H$8,Gögn!$E$2:$E$11876,H$9))/1000</f>
        <v>0</v>
      </c>
      <c r="I78" s="22">
        <f>IF(I$9="samtals",SUMIFS(Gögn!$I$2:$I$11876,Gögn!$F$2:$F$11876,$A78,Gögn!$B$2:$B$11876,I$8),SUMIFS(Gögn!$I$2:$I$11876,Gögn!$F$2:$F$11876,$A78,Gögn!$B$2:$B$11876,I$8,Gögn!$E$2:$E$11876,I$9))/1000</f>
        <v>0</v>
      </c>
      <c r="J78" s="22">
        <f>IF(J$9="samtals",SUMIFS(Gögn!$I$2:$I$11876,Gögn!$F$2:$F$11876,$A78,Gögn!$B$2:$B$11876,J$8),SUMIFS(Gögn!$I$2:$I$11876,Gögn!$F$2:$F$11876,$A78,Gögn!$B$2:$B$11876,J$8,Gögn!$E$2:$E$11876,J$9))/1000</f>
        <v>0</v>
      </c>
      <c r="K78" s="22">
        <f>IF(K$9="samtals",SUMIFS(Gögn!$I$2:$I$11876,Gögn!$F$2:$F$11876,$A78,Gögn!$B$2:$B$11876,K$8),SUMIFS(Gögn!$I$2:$I$11876,Gögn!$F$2:$F$11876,$A78,Gögn!$B$2:$B$11876,K$8,Gögn!$E$2:$E$11876,K$9))/1000</f>
        <v>0</v>
      </c>
      <c r="L78" s="22">
        <f>IF(L$9="samtals",SUMIFS(Gögn!$I$2:$I$11876,Gögn!$F$2:$F$11876,$A78,Gögn!$B$2:$B$11876,L$8),SUMIFS(Gögn!$I$2:$I$11876,Gögn!$F$2:$F$11876,$A78,Gögn!$B$2:$B$11876,L$8,Gögn!$E$2:$E$11876,L$9))/1000</f>
        <v>0</v>
      </c>
      <c r="M78" s="22">
        <f>IF(M$9="samtals",SUMIFS(Gögn!$I$2:$I$11876,Gögn!$F$2:$F$11876,$A78,Gögn!$B$2:$B$11876,M$8),SUMIFS(Gögn!$I$2:$I$11876,Gögn!$F$2:$F$11876,$A78,Gögn!$B$2:$B$11876,M$8,Gögn!$E$2:$E$11876,M$9))/1000</f>
        <v>0</v>
      </c>
      <c r="N78" s="22">
        <f>IF(N$9="samtals",SUMIFS(Gögn!$I$2:$I$11876,Gögn!$F$2:$F$11876,$A78,Gögn!$B$2:$B$11876,N$8),SUMIFS(Gögn!$I$2:$I$11876,Gögn!$F$2:$F$11876,$A78,Gögn!$B$2:$B$11876,N$8,Gögn!$E$2:$E$11876,N$9))/1000</f>
        <v>0</v>
      </c>
      <c r="O78" s="22">
        <f>IF(O$9="samtals",SUMIFS(Gögn!$I$2:$I$11876,Gögn!$F$2:$F$11876,$A78,Gögn!$B$2:$B$11876,O$8),SUMIFS(Gögn!$I$2:$I$11876,Gögn!$F$2:$F$11876,$A78,Gögn!$B$2:$B$11876,O$8,Gögn!$E$2:$E$11876,O$9))/1000</f>
        <v>0</v>
      </c>
      <c r="P78" s="22">
        <f>IF(P$9="samtals",SUMIFS(Gögn!$I$2:$I$11876,Gögn!$F$2:$F$11876,$A78,Gögn!$B$2:$B$11876,P$8),SUMIFS(Gögn!$I$2:$I$11876,Gögn!$F$2:$F$11876,$A78,Gögn!$B$2:$B$11876,P$8,Gögn!$E$2:$E$11876,P$9))/1000</f>
        <v>0</v>
      </c>
      <c r="Q78" s="22">
        <f>IF(Q$9="samtals",SUMIFS(Gögn!$I$2:$I$11876,Gögn!$F$2:$F$11876,$A78,Gögn!$B$2:$B$11876,Q$8),SUMIFS(Gögn!$I$2:$I$11876,Gögn!$F$2:$F$11876,$A78,Gögn!$B$2:$B$11876,Q$8,Gögn!$E$2:$E$11876,Q$9))/1000</f>
        <v>0</v>
      </c>
      <c r="R78" s="22">
        <f>IF(R$9="samtals",SUMIFS(Gögn!$I$2:$I$11876,Gögn!$F$2:$F$11876,$A78,Gögn!$B$2:$B$11876,R$8),SUMIFS(Gögn!$I$2:$I$11876,Gögn!$F$2:$F$11876,$A78,Gögn!$B$2:$B$11876,R$8,Gögn!$E$2:$E$11876,R$9))/1000</f>
        <v>0</v>
      </c>
      <c r="S78" s="22">
        <f>IF(S$9="samtals",SUMIFS(Gögn!$I$2:$I$11876,Gögn!$F$2:$F$11876,$A78,Gögn!$B$2:$B$11876,S$8),SUMIFS(Gögn!$I$2:$I$11876,Gögn!$F$2:$F$11876,$A78,Gögn!$B$2:$B$11876,S$8,Gögn!$E$2:$E$11876,S$9))/1000</f>
        <v>0</v>
      </c>
      <c r="T78" s="22">
        <f>IF(T$9="samtals",SUMIFS(Gögn!$I$2:$I$11876,Gögn!$F$2:$F$11876,$A78,Gögn!$B$2:$B$11876,T$8),SUMIFS(Gögn!$I$2:$I$11876,Gögn!$F$2:$F$11876,$A78,Gögn!$B$2:$B$11876,T$8,Gögn!$E$2:$E$11876,T$9))/1000</f>
        <v>0</v>
      </c>
      <c r="U78" s="22">
        <f>IF(U$9="samtals",SUMIFS(Gögn!$I$2:$I$11876,Gögn!$F$2:$F$11876,$A78,Gögn!$B$2:$B$11876,U$8),SUMIFS(Gögn!$I$2:$I$11876,Gögn!$F$2:$F$11876,$A78,Gögn!$B$2:$B$11876,U$8,Gögn!$E$2:$E$11876,U$9))/1000</f>
        <v>0</v>
      </c>
      <c r="V78" s="22">
        <f>IF(V$9="samtals",SUMIFS(Gögn!$I$2:$I$11876,Gögn!$F$2:$F$11876,$A78,Gögn!$B$2:$B$11876,V$8),SUMIFS(Gögn!$I$2:$I$11876,Gögn!$F$2:$F$11876,$A78,Gögn!$B$2:$B$11876,V$8,Gögn!$E$2:$E$11876,V$9))/1000</f>
        <v>0</v>
      </c>
      <c r="W78" s="22">
        <f>IF(W$9="samtals",SUMIFS(Gögn!$I$2:$I$11876,Gögn!$F$2:$F$11876,$A78,Gögn!$B$2:$B$11876,W$8),SUMIFS(Gögn!$I$2:$I$11876,Gögn!$F$2:$F$11876,$A78,Gögn!$B$2:$B$11876,W$8,Gögn!$E$2:$E$11876,W$9))/1000</f>
        <v>0</v>
      </c>
      <c r="X78" s="22">
        <f>IF(X$9="samtals",SUMIFS(Gögn!$I$2:$I$11876,Gögn!$F$2:$F$11876,$A78,Gögn!$B$2:$B$11876,X$8),SUMIFS(Gögn!$I$2:$I$11876,Gögn!$F$2:$F$11876,$A78,Gögn!$B$2:$B$11876,X$8,Gögn!$E$2:$E$11876,X$9))/1000</f>
        <v>0</v>
      </c>
      <c r="Y78" s="22">
        <f>IF(Y$9="samtals",SUMIFS(Gögn!$I$2:$I$11876,Gögn!$F$2:$F$11876,$A78,Gögn!$B$2:$B$11876,Y$8),SUMIFS(Gögn!$I$2:$I$11876,Gögn!$F$2:$F$11876,$A78,Gögn!$B$2:$B$11876,Y$8,Gögn!$E$2:$E$11876,Y$9))/1000</f>
        <v>0</v>
      </c>
      <c r="Z78" s="22">
        <f>IF(Z$9="samtals",SUMIFS(Gögn!$I$2:$I$11876,Gögn!$F$2:$F$11876,$A78,Gögn!$B$2:$B$11876,Z$8),SUMIFS(Gögn!$I$2:$I$11876,Gögn!$F$2:$F$11876,$A78,Gögn!$B$2:$B$11876,Z$8,Gögn!$E$2:$E$11876,Z$9))/1000</f>
        <v>0</v>
      </c>
      <c r="AA78" s="22">
        <f>IF(AA$9="samtals",SUMIFS(Gögn!$I$2:$I$11876,Gögn!$F$2:$F$11876,$A78,Gögn!$B$2:$B$11876,AA$8),SUMIFS(Gögn!$I$2:$I$11876,Gögn!$F$2:$F$11876,$A78,Gögn!$B$2:$B$11876,AA$8,Gögn!$E$2:$E$11876,AA$9))/1000</f>
        <v>729376.62399999995</v>
      </c>
      <c r="AB78" s="22">
        <f>IF(AB$9="samtals",SUMIFS(Gögn!$I$2:$I$11876,Gögn!$F$2:$F$11876,$A78,Gögn!$B$2:$B$11876,AB$8),SUMIFS(Gögn!$I$2:$I$11876,Gögn!$F$2:$F$11876,$A78,Gögn!$B$2:$B$11876,AB$8,Gögn!$E$2:$E$11876,AB$9))/1000</f>
        <v>729376.62399999995</v>
      </c>
      <c r="AC78" s="22">
        <f>IF(AC$9="samtals",SUMIFS(Gögn!$I$2:$I$11876,Gögn!$F$2:$F$11876,$A78,Gögn!$B$2:$B$11876,AC$8),SUMIFS(Gögn!$I$2:$I$11876,Gögn!$F$2:$F$11876,$A78,Gögn!$B$2:$B$11876,AC$8,Gögn!$E$2:$E$11876,AC$9))/1000</f>
        <v>0</v>
      </c>
      <c r="AD78" s="22">
        <f>IF(AD$9="samtals",SUMIFS(Gögn!$I$2:$I$11876,Gögn!$F$2:$F$11876,$A78,Gögn!$B$2:$B$11876,AD$8),SUMIFS(Gögn!$I$2:$I$11876,Gögn!$F$2:$F$11876,$A78,Gögn!$B$2:$B$11876,AD$8,Gögn!$E$2:$E$11876,AD$9))/1000</f>
        <v>0</v>
      </c>
      <c r="AE78" s="22">
        <f>IF(AE$9="samtals",SUMIFS(Gögn!$I$2:$I$11876,Gögn!$F$2:$F$11876,$A78,Gögn!$B$2:$B$11876,AE$8),SUMIFS(Gögn!$I$2:$I$11876,Gögn!$F$2:$F$11876,$A78,Gögn!$B$2:$B$11876,AE$8,Gögn!$E$2:$E$11876,AE$9))/1000</f>
        <v>0</v>
      </c>
      <c r="AF78" s="22">
        <f>IF(AF$9="samtals",SUMIFS(Gögn!$I$2:$I$11876,Gögn!$F$2:$F$11876,$A78,Gögn!$B$2:$B$11876,AF$8),SUMIFS(Gögn!$I$2:$I$11876,Gögn!$F$2:$F$11876,$A78,Gögn!$B$2:$B$11876,AF$8,Gögn!$E$2:$E$11876,AF$9))/1000</f>
        <v>0</v>
      </c>
      <c r="AG78" s="22">
        <f>IF(AG$9="samtals",SUMIFS(Gögn!$I$2:$I$11876,Gögn!$F$2:$F$11876,$A78,Gögn!$B$2:$B$11876,AG$8),SUMIFS(Gögn!$I$2:$I$11876,Gögn!$F$2:$F$11876,$A78,Gögn!$B$2:$B$11876,AG$8,Gögn!$E$2:$E$11876,AG$9))/1000</f>
        <v>0</v>
      </c>
      <c r="AH78" s="22">
        <f>IF(AH$9="samtals",SUMIFS(Gögn!$I$2:$I$11876,Gögn!$F$2:$F$11876,$A78,Gögn!$B$2:$B$11876,AH$8),SUMIFS(Gögn!$I$2:$I$11876,Gögn!$F$2:$F$11876,$A78,Gögn!$B$2:$B$11876,AH$8,Gögn!$E$2:$E$11876,AH$9))/1000</f>
        <v>0</v>
      </c>
      <c r="AI78" s="22">
        <f>IF(AI$9="samtals",SUMIFS(Gögn!$I$2:$I$11876,Gögn!$F$2:$F$11876,$A78,Gögn!$B$2:$B$11876,AI$8),SUMIFS(Gögn!$I$2:$I$11876,Gögn!$F$2:$F$11876,$A78,Gögn!$B$2:$B$11876,AI$8,Gögn!$E$2:$E$11876,AI$9))/1000</f>
        <v>0</v>
      </c>
      <c r="AJ78" s="22">
        <f>IF(AJ$9="samtals",SUMIFS(Gögn!$I$2:$I$11876,Gögn!$F$2:$F$11876,$A78,Gögn!$B$2:$B$11876,AJ$8),SUMIFS(Gögn!$I$2:$I$11876,Gögn!$F$2:$F$11876,$A78,Gögn!$B$2:$B$11876,AJ$8,Gögn!$E$2:$E$11876,AJ$9))/1000</f>
        <v>0</v>
      </c>
      <c r="AK78" s="22">
        <f>IF(AK$9="samtals",SUMIFS(Gögn!$I$2:$I$11876,Gögn!$F$2:$F$11876,$A78,Gögn!$B$2:$B$11876,AK$8),SUMIFS(Gögn!$I$2:$I$11876,Gögn!$F$2:$F$11876,$A78,Gögn!$B$2:$B$11876,AK$8,Gögn!$E$2:$E$11876,AK$9))/1000</f>
        <v>0</v>
      </c>
      <c r="AL78" s="22">
        <f>IF(AL$9="samtals",SUMIFS(Gögn!$I$2:$I$11876,Gögn!$F$2:$F$11876,$A78,Gögn!$B$2:$B$11876,AL$8),SUMIFS(Gögn!$I$2:$I$11876,Gögn!$F$2:$F$11876,$A78,Gögn!$B$2:$B$11876,AL$8,Gögn!$E$2:$E$11876,AL$9))/1000</f>
        <v>0</v>
      </c>
      <c r="AM78" s="22">
        <f>IF(AM$9="samtals",SUMIFS(Gögn!$I$2:$I$11876,Gögn!$F$2:$F$11876,$A78,Gögn!$B$2:$B$11876,AM$8),SUMIFS(Gögn!$I$2:$I$11876,Gögn!$F$2:$F$11876,$A78,Gögn!$B$2:$B$11876,AM$8,Gögn!$E$2:$E$11876,AM$9))/1000</f>
        <v>0</v>
      </c>
      <c r="AN78" s="22">
        <f>IF(AN$9="samtals",SUMIFS(Gögn!$I$2:$I$11876,Gögn!$F$2:$F$11876,$A78,Gögn!$B$2:$B$11876,AN$8),SUMIFS(Gögn!$I$2:$I$11876,Gögn!$F$2:$F$11876,$A78,Gögn!$B$2:$B$11876,AN$8,Gögn!$E$2:$E$11876,AN$9))/1000</f>
        <v>0</v>
      </c>
      <c r="AO78" s="22">
        <f>IF(AO$9="samtals",SUMIFS(Gögn!$I$2:$I$11876,Gögn!$F$2:$F$11876,$A78,Gögn!$B$2:$B$11876,AO$8),SUMIFS(Gögn!$I$2:$I$11876,Gögn!$F$2:$F$11876,$A78,Gögn!$B$2:$B$11876,AO$8,Gögn!$E$2:$E$11876,AO$9))/1000</f>
        <v>0</v>
      </c>
      <c r="AP78" s="22">
        <f>IF(AP$9="samtals",SUMIFS(Gögn!$I$2:$I$11876,Gögn!$F$2:$F$11876,$A78,Gögn!$B$2:$B$11876,AP$8),SUMIFS(Gögn!$I$2:$I$11876,Gögn!$F$2:$F$11876,$A78,Gögn!$B$2:$B$11876,AP$8,Gögn!$E$2:$E$11876,AP$9))/1000</f>
        <v>0</v>
      </c>
      <c r="AQ78" s="22">
        <f>IF(AQ$9="samtals",SUMIFS(Gögn!$I$2:$I$11876,Gögn!$F$2:$F$11876,$A78,Gögn!$B$2:$B$11876,AQ$8),SUMIFS(Gögn!$I$2:$I$11876,Gögn!$F$2:$F$11876,$A78,Gögn!$B$2:$B$11876,AQ$8,Gögn!$E$2:$E$11876,AQ$9))/1000</f>
        <v>0</v>
      </c>
      <c r="AR78" s="22">
        <f>IF(AR$9="samtals",SUMIFS(Gögn!$I$2:$I$11876,Gögn!$F$2:$F$11876,$A78,Gögn!$B$2:$B$11876,AR$8),SUMIFS(Gögn!$I$2:$I$11876,Gögn!$F$2:$F$11876,$A78,Gögn!$B$2:$B$11876,AR$8,Gögn!$E$2:$E$11876,AR$9))/1000</f>
        <v>0</v>
      </c>
      <c r="AS78" s="22">
        <f>IF(AS$9="samtals",SUMIFS(Gögn!$I$2:$I$11876,Gögn!$F$2:$F$11876,$A78,Gögn!$B$2:$B$11876,AS$8),SUMIFS(Gögn!$I$2:$I$11876,Gögn!$F$2:$F$11876,$A78,Gögn!$B$2:$B$11876,AS$8,Gögn!$E$2:$E$11876,AS$9))/1000</f>
        <v>0</v>
      </c>
      <c r="AT78" s="22">
        <f>IF(AT$9="samtals",SUMIFS(Gögn!$I$2:$I$11876,Gögn!$F$2:$F$11876,$A78,Gögn!$B$2:$B$11876,AT$8),SUMIFS(Gögn!$I$2:$I$11876,Gögn!$F$2:$F$11876,$A78,Gögn!$B$2:$B$11876,AT$8,Gögn!$E$2:$E$11876,AT$9))/1000</f>
        <v>0</v>
      </c>
      <c r="AU78" s="22">
        <f>IF(AU$9="samtals",SUMIFS(Gögn!$I$2:$I$11876,Gögn!$F$2:$F$11876,$A78,Gögn!$B$2:$B$11876,AU$8),SUMIFS(Gögn!$I$2:$I$11876,Gögn!$F$2:$F$11876,$A78,Gögn!$B$2:$B$11876,AU$8,Gögn!$E$2:$E$11876,AU$9))/1000</f>
        <v>0</v>
      </c>
      <c r="AV78" s="22">
        <f>IF(AV$9="samtals",SUMIFS(Gögn!$I$2:$I$11876,Gögn!$F$2:$F$11876,$A78,Gögn!$B$2:$B$11876,AV$8),SUMIFS(Gögn!$I$2:$I$11876,Gögn!$F$2:$F$11876,$A78,Gögn!$B$2:$B$11876,AV$8,Gögn!$E$2:$E$11876,AV$9))/1000</f>
        <v>0</v>
      </c>
      <c r="AW78" s="22">
        <f>IF(AW$9="samtals",SUMIFS(Gögn!$I$2:$I$11876,Gögn!$F$2:$F$11876,$A78,Gögn!$B$2:$B$11876,AW$8),SUMIFS(Gögn!$I$2:$I$11876,Gögn!$F$2:$F$11876,$A78,Gögn!$B$2:$B$11876,AW$8,Gögn!$E$2:$E$11876,AW$9))/1000</f>
        <v>0</v>
      </c>
      <c r="AX78" s="22">
        <f>IF(AX$9="samtals",SUMIFS(Gögn!$I$2:$I$11876,Gögn!$F$2:$F$11876,$A78,Gögn!$B$2:$B$11876,AX$8),SUMIFS(Gögn!$I$2:$I$11876,Gögn!$F$2:$F$11876,$A78,Gögn!$B$2:$B$11876,AX$8,Gögn!$E$2:$E$11876,AX$9))/1000</f>
        <v>0</v>
      </c>
      <c r="AY78" s="22">
        <f>IF(AY$9="samtals",SUMIFS(Gögn!$I$2:$I$11876,Gögn!$F$2:$F$11876,$A78,Gögn!$B$2:$B$11876,AY$8),SUMIFS(Gögn!$I$2:$I$11876,Gögn!$F$2:$F$11876,$A78,Gögn!$B$2:$B$11876,AY$8,Gögn!$E$2:$E$11876,AY$9))/1000</f>
        <v>0</v>
      </c>
      <c r="AZ78" s="22">
        <f>IF(AZ$9="samtals",SUMIFS(Gögn!$I$2:$I$11876,Gögn!$F$2:$F$11876,$A78,Gögn!$B$2:$B$11876,AZ$8),SUMIFS(Gögn!$I$2:$I$11876,Gögn!$F$2:$F$11876,$A78,Gögn!$B$2:$B$11876,AZ$8,Gögn!$E$2:$E$11876,AZ$9))/1000</f>
        <v>0</v>
      </c>
      <c r="BA78" s="22">
        <f>IF(BA$9="samtals",SUMIFS(Gögn!$I$2:$I$11876,Gögn!$F$2:$F$11876,$A78,Gögn!$B$2:$B$11876,BA$8),SUMIFS(Gögn!$I$2:$I$11876,Gögn!$F$2:$F$11876,$A78,Gögn!$B$2:$B$11876,BA$8,Gögn!$E$2:$E$11876,BA$9))/1000</f>
        <v>0</v>
      </c>
      <c r="BB78" s="22">
        <f>IF(BB$9="samtals",SUMIFS(Gögn!$I$2:$I$11876,Gögn!$F$2:$F$11876,$A78,Gögn!$B$2:$B$11876,BB$8),SUMIFS(Gögn!$I$2:$I$11876,Gögn!$F$2:$F$11876,$A78,Gögn!$B$2:$B$11876,BB$8,Gögn!$E$2:$E$11876,BB$9))/1000</f>
        <v>3717.741</v>
      </c>
      <c r="BC78" s="22">
        <f>IF(BC$9="samtals",SUMIFS(Gögn!$I$2:$I$11876,Gögn!$F$2:$F$11876,$A78,Gögn!$B$2:$B$11876,BC$8),SUMIFS(Gögn!$I$2:$I$11876,Gögn!$F$2:$F$11876,$A78,Gögn!$B$2:$B$11876,BC$8,Gögn!$E$2:$E$11876,BC$9))/1000</f>
        <v>0</v>
      </c>
      <c r="BD78" s="22">
        <f>IF(BD$9="samtals",SUMIFS(Gögn!$I$2:$I$11876,Gögn!$F$2:$F$11876,$A78,Gögn!$B$2:$B$11876,BD$8),SUMIFS(Gögn!$I$2:$I$11876,Gögn!$F$2:$F$11876,$A78,Gögn!$B$2:$B$11876,BD$8,Gögn!$E$2:$E$11876,BD$9))/1000</f>
        <v>3717.741</v>
      </c>
      <c r="BE78" s="22">
        <f>IF(BE$9="samtals",SUMIFS(Gögn!$I$2:$I$11876,Gögn!$F$2:$F$11876,$A78,Gögn!$B$2:$B$11876,BE$8),SUMIFS(Gögn!$I$2:$I$11876,Gögn!$F$2:$F$11876,$A78,Gögn!$B$2:$B$11876,BE$8,Gögn!$E$2:$E$11876,BE$9))/1000</f>
        <v>0</v>
      </c>
      <c r="BF78" s="22">
        <f>IF(BF$9="samtals",SUMIFS(Gögn!$I$2:$I$11876,Gögn!$F$2:$F$11876,$A78,Gögn!$B$2:$B$11876,BF$8),SUMIFS(Gögn!$I$2:$I$11876,Gögn!$F$2:$F$11876,$A78,Gögn!$B$2:$B$11876,BF$8,Gögn!$E$2:$E$11876,BF$9))/1000</f>
        <v>0</v>
      </c>
      <c r="BG78" s="22">
        <f>IF(BG$9="samtals",SUMIFS(Gögn!$I$2:$I$11876,Gögn!$F$2:$F$11876,$A78,Gögn!$B$2:$B$11876,BG$8),SUMIFS(Gögn!$I$2:$I$11876,Gögn!$F$2:$F$11876,$A78,Gögn!$B$2:$B$11876,BG$8,Gögn!$E$2:$E$11876,BG$9))/1000</f>
        <v>0</v>
      </c>
    </row>
    <row r="79" spans="1:59" s="48" customFormat="1" ht="15">
      <c r="A79" s="45" t="s">
        <v>465</v>
      </c>
      <c r="B79" s="45"/>
      <c r="C79" s="26" t="s">
        <v>301</v>
      </c>
      <c r="D79" s="46">
        <f t="shared" si="21"/>
        <v>3267256.4709999994</v>
      </c>
      <c r="E79" s="46">
        <f>SUM(E76:E78)</f>
        <v>0</v>
      </c>
      <c r="F79" s="24">
        <f>SUM(F76:F78)</f>
        <v>0</v>
      </c>
      <c r="G79" s="24">
        <f t="shared" ref="G79:BG79" si="22">SUM(G76:G78)</f>
        <v>0</v>
      </c>
      <c r="H79" s="46">
        <f t="shared" si="22"/>
        <v>584787.71600000001</v>
      </c>
      <c r="I79" s="46">
        <f t="shared" si="22"/>
        <v>584787.71600000001</v>
      </c>
      <c r="J79" s="46">
        <f t="shared" si="22"/>
        <v>0</v>
      </c>
      <c r="K79" s="46">
        <f t="shared" si="22"/>
        <v>223580.815</v>
      </c>
      <c r="L79" s="46">
        <f t="shared" si="22"/>
        <v>223580.815</v>
      </c>
      <c r="M79" s="46">
        <f t="shared" si="22"/>
        <v>12088</v>
      </c>
      <c r="N79" s="46">
        <f t="shared" si="22"/>
        <v>12088</v>
      </c>
      <c r="O79" s="46">
        <f t="shared" si="22"/>
        <v>40974.635999999999</v>
      </c>
      <c r="P79" s="46">
        <f t="shared" si="22"/>
        <v>40974.635999999999</v>
      </c>
      <c r="Q79" s="46">
        <f t="shared" si="22"/>
        <v>0</v>
      </c>
      <c r="R79" s="46">
        <f t="shared" si="22"/>
        <v>0</v>
      </c>
      <c r="S79" s="46">
        <f t="shared" si="22"/>
        <v>0</v>
      </c>
      <c r="T79" s="46">
        <f t="shared" si="22"/>
        <v>0</v>
      </c>
      <c r="U79" s="46">
        <f t="shared" si="22"/>
        <v>494125.40100000001</v>
      </c>
      <c r="V79" s="46">
        <f t="shared" si="22"/>
        <v>494125.40100000001</v>
      </c>
      <c r="W79" s="46">
        <f t="shared" si="22"/>
        <v>0</v>
      </c>
      <c r="X79" s="46">
        <f t="shared" si="22"/>
        <v>0</v>
      </c>
      <c r="Y79" s="46">
        <f t="shared" si="22"/>
        <v>0</v>
      </c>
      <c r="Z79" s="46">
        <f t="shared" si="22"/>
        <v>0</v>
      </c>
      <c r="AA79" s="46">
        <f t="shared" si="22"/>
        <v>730665.9169999999</v>
      </c>
      <c r="AB79" s="46">
        <f t="shared" si="22"/>
        <v>730665.9169999999</v>
      </c>
      <c r="AC79" s="46">
        <f t="shared" si="22"/>
        <v>2517</v>
      </c>
      <c r="AD79" s="46">
        <f t="shared" si="22"/>
        <v>2517</v>
      </c>
      <c r="AE79" s="46">
        <f t="shared" si="22"/>
        <v>144</v>
      </c>
      <c r="AF79" s="46">
        <f t="shared" si="22"/>
        <v>144</v>
      </c>
      <c r="AG79" s="46">
        <f t="shared" si="22"/>
        <v>0</v>
      </c>
      <c r="AH79" s="46">
        <f t="shared" si="22"/>
        <v>0</v>
      </c>
      <c r="AI79" s="46">
        <f t="shared" si="22"/>
        <v>0</v>
      </c>
      <c r="AJ79" s="46">
        <f t="shared" si="22"/>
        <v>0</v>
      </c>
      <c r="AK79" s="46">
        <f t="shared" si="22"/>
        <v>0</v>
      </c>
      <c r="AL79" s="46">
        <f t="shared" si="22"/>
        <v>0</v>
      </c>
      <c r="AM79" s="46">
        <f t="shared" si="22"/>
        <v>412757.52399999998</v>
      </c>
      <c r="AN79" s="46">
        <f t="shared" si="22"/>
        <v>412757.52399999998</v>
      </c>
      <c r="AO79" s="46">
        <f t="shared" si="22"/>
        <v>0</v>
      </c>
      <c r="AP79" s="46">
        <f t="shared" si="22"/>
        <v>0</v>
      </c>
      <c r="AQ79" s="46">
        <f t="shared" si="22"/>
        <v>0</v>
      </c>
      <c r="AR79" s="46">
        <f t="shared" si="22"/>
        <v>0</v>
      </c>
      <c r="AS79" s="46">
        <f t="shared" si="22"/>
        <v>277953.429</v>
      </c>
      <c r="AT79" s="46">
        <f t="shared" si="22"/>
        <v>273348.93300000002</v>
      </c>
      <c r="AU79" s="46">
        <f t="shared" si="22"/>
        <v>4604.4960000000001</v>
      </c>
      <c r="AV79" s="46">
        <f t="shared" si="22"/>
        <v>26840.475999999999</v>
      </c>
      <c r="AW79" s="46">
        <f t="shared" si="22"/>
        <v>26840.475999999999</v>
      </c>
      <c r="AX79" s="46">
        <f t="shared" si="22"/>
        <v>0</v>
      </c>
      <c r="AY79" s="46">
        <f t="shared" si="22"/>
        <v>11203</v>
      </c>
      <c r="AZ79" s="46">
        <f t="shared" si="22"/>
        <v>11203</v>
      </c>
      <c r="BA79" s="46">
        <f t="shared" si="22"/>
        <v>0</v>
      </c>
      <c r="BB79" s="46">
        <f t="shared" si="22"/>
        <v>175730.204</v>
      </c>
      <c r="BC79" s="46">
        <f t="shared" si="22"/>
        <v>172012.46299999999</v>
      </c>
      <c r="BD79" s="46">
        <f t="shared" si="22"/>
        <v>3717.741</v>
      </c>
      <c r="BE79" s="46">
        <f t="shared" si="22"/>
        <v>273888.353</v>
      </c>
      <c r="BF79" s="46">
        <f t="shared" si="22"/>
        <v>273888.353</v>
      </c>
      <c r="BG79" s="46">
        <f t="shared" si="22"/>
        <v>0</v>
      </c>
    </row>
    <row r="80" spans="1:59" ht="15">
      <c r="A80" s="5" t="s">
        <v>465</v>
      </c>
      <c r="B80" s="5"/>
      <c r="C80" s="25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</row>
    <row r="81" spans="1:59" ht="15.75">
      <c r="A81" s="5" t="s">
        <v>32</v>
      </c>
      <c r="B81" s="5"/>
      <c r="C81" s="27" t="s">
        <v>33</v>
      </c>
      <c r="D81" s="24">
        <f t="shared" ref="D81" si="23">SUMIF($E$9:$BG$9,"Samtals",E81:BG81)</f>
        <v>144907288.11800003</v>
      </c>
      <c r="E81" s="24">
        <f>IF(E$9="samtals",SUMIFS(Gögn!$I$2:$I$11876,Gögn!$F$2:$F$11876,$A81,Gögn!$B$2:$B$11876,E$8),SUMIFS(Gögn!$I$2:$I$11876,Gögn!$F$2:$F$11876,$A81,Gögn!$B$2:$B$11876,E$8,Gögn!$E$2:$E$11876,E$9))/1000</f>
        <v>9532896.4700000007</v>
      </c>
      <c r="F81" s="24">
        <f>IF(F$9="samtals",SUMIFS(Gögn!$I$2:$I$11876,Gögn!$F$2:$F$11876,$A81,Gögn!$B$2:$B$11876,F$8),SUMIFS(Gögn!$I$2:$I$11876,Gögn!$F$2:$F$11876,$A81,Gögn!$B$2:$B$11876,F$8,Gögn!$E$2:$E$11876,F$9))/1000</f>
        <v>3754075.2209999999</v>
      </c>
      <c r="G81" s="24">
        <f>IF(G$9="samtals",SUMIFS(Gögn!$I$2:$I$11876,Gögn!$F$2:$F$11876,$A81,Gögn!$B$2:$B$11876,G$8),SUMIFS(Gögn!$I$2:$I$11876,Gögn!$F$2:$F$11876,$A81,Gögn!$B$2:$B$11876,G$8,Gögn!$E$2:$E$11876,G$9))/1000</f>
        <v>5778821.2489999998</v>
      </c>
      <c r="H81" s="24">
        <f>IF(H$9="samtals",SUMIFS(Gögn!$I$2:$I$11876,Gögn!$F$2:$F$11876,$A81,Gögn!$B$2:$B$11876,H$8),SUMIFS(Gögn!$I$2:$I$11876,Gögn!$F$2:$F$11876,$A81,Gögn!$B$2:$B$11876,H$8,Gögn!$E$2:$E$11876,H$9))/1000</f>
        <v>14792299.874</v>
      </c>
      <c r="I81" s="24">
        <f>IF(I$9="samtals",SUMIFS(Gögn!$I$2:$I$11876,Gögn!$F$2:$F$11876,$A81,Gögn!$B$2:$B$11876,I$8),SUMIFS(Gögn!$I$2:$I$11876,Gögn!$F$2:$F$11876,$A81,Gögn!$B$2:$B$11876,I$8,Gögn!$E$2:$E$11876,I$9))/1000</f>
        <v>13573810.899</v>
      </c>
      <c r="J81" s="24">
        <f>IF(J$9="samtals",SUMIFS(Gögn!$I$2:$I$11876,Gögn!$F$2:$F$11876,$A81,Gögn!$B$2:$B$11876,J$8),SUMIFS(Gögn!$I$2:$I$11876,Gögn!$F$2:$F$11876,$A81,Gögn!$B$2:$B$11876,J$8,Gögn!$E$2:$E$11876,J$9))/1000</f>
        <v>1218488.9750000001</v>
      </c>
      <c r="K81" s="24">
        <f>IF(K$9="samtals",SUMIFS(Gögn!$I$2:$I$11876,Gögn!$F$2:$F$11876,$A81,Gögn!$B$2:$B$11876,K$8),SUMIFS(Gögn!$I$2:$I$11876,Gögn!$F$2:$F$11876,$A81,Gögn!$B$2:$B$11876,K$8,Gögn!$E$2:$E$11876,K$9))/1000</f>
        <v>9170244.2390000001</v>
      </c>
      <c r="L81" s="24">
        <f>IF(L$9="samtals",SUMIFS(Gögn!$I$2:$I$11876,Gögn!$F$2:$F$11876,$A81,Gögn!$B$2:$B$11876,L$8),SUMIFS(Gögn!$I$2:$I$11876,Gögn!$F$2:$F$11876,$A81,Gögn!$B$2:$B$11876,L$8,Gögn!$E$2:$E$11876,L$9))/1000</f>
        <v>9170244.2390000001</v>
      </c>
      <c r="M81" s="24">
        <f>IF(M$9="samtals",SUMIFS(Gögn!$I$2:$I$11876,Gögn!$F$2:$F$11876,$A81,Gögn!$B$2:$B$11876,M$8),SUMIFS(Gögn!$I$2:$I$11876,Gögn!$F$2:$F$11876,$A81,Gögn!$B$2:$B$11876,M$8,Gögn!$E$2:$E$11876,M$9))/1000</f>
        <v>974450</v>
      </c>
      <c r="N81" s="24">
        <f>IF(N$9="samtals",SUMIFS(Gögn!$I$2:$I$11876,Gögn!$F$2:$F$11876,$A81,Gögn!$B$2:$B$11876,N$8),SUMIFS(Gögn!$I$2:$I$11876,Gögn!$F$2:$F$11876,$A81,Gögn!$B$2:$B$11876,N$8,Gögn!$E$2:$E$11876,N$9))/1000</f>
        <v>974450</v>
      </c>
      <c r="O81" s="24">
        <f>IF(O$9="samtals",SUMIFS(Gögn!$I$2:$I$11876,Gögn!$F$2:$F$11876,$A81,Gögn!$B$2:$B$11876,O$8),SUMIFS(Gögn!$I$2:$I$11876,Gögn!$F$2:$F$11876,$A81,Gögn!$B$2:$B$11876,O$8,Gögn!$E$2:$E$11876,O$9))/1000</f>
        <v>5362668.5559999999</v>
      </c>
      <c r="P81" s="24">
        <f>IF(P$9="samtals",SUMIFS(Gögn!$I$2:$I$11876,Gögn!$F$2:$F$11876,$A81,Gögn!$B$2:$B$11876,P$8),SUMIFS(Gögn!$I$2:$I$11876,Gögn!$F$2:$F$11876,$A81,Gögn!$B$2:$B$11876,P$8,Gögn!$E$2:$E$11876,P$9))/1000</f>
        <v>5359372.5580000002</v>
      </c>
      <c r="Q81" s="24">
        <f>IF(Q$9="samtals",SUMIFS(Gögn!$I$2:$I$11876,Gögn!$F$2:$F$11876,$A81,Gögn!$B$2:$B$11876,Q$8),SUMIFS(Gögn!$I$2:$I$11876,Gögn!$F$2:$F$11876,$A81,Gögn!$B$2:$B$11876,Q$8,Gögn!$E$2:$E$11876,Q$9))/1000</f>
        <v>3295.998</v>
      </c>
      <c r="R81" s="24">
        <f>IF(R$9="samtals",SUMIFS(Gögn!$I$2:$I$11876,Gögn!$F$2:$F$11876,$A81,Gögn!$B$2:$B$11876,R$8),SUMIFS(Gögn!$I$2:$I$11876,Gögn!$F$2:$F$11876,$A81,Gögn!$B$2:$B$11876,R$8,Gögn!$E$2:$E$11876,R$9))/1000</f>
        <v>7540538</v>
      </c>
      <c r="S81" s="24">
        <f>IF(S$9="samtals",SUMIFS(Gögn!$I$2:$I$11876,Gögn!$F$2:$F$11876,$A81,Gögn!$B$2:$B$11876,S$8),SUMIFS(Gögn!$I$2:$I$11876,Gögn!$F$2:$F$11876,$A81,Gögn!$B$2:$B$11876,S$8,Gögn!$E$2:$E$11876,S$9))/1000</f>
        <v>2185669</v>
      </c>
      <c r="T81" s="24">
        <f>IF(T$9="samtals",SUMIFS(Gögn!$I$2:$I$11876,Gögn!$F$2:$F$11876,$A81,Gögn!$B$2:$B$11876,T$8),SUMIFS(Gögn!$I$2:$I$11876,Gögn!$F$2:$F$11876,$A81,Gögn!$B$2:$B$11876,T$8,Gögn!$E$2:$E$11876,T$9))/1000</f>
        <v>5354869</v>
      </c>
      <c r="U81" s="24">
        <f>IF(U$9="samtals",SUMIFS(Gögn!$I$2:$I$11876,Gögn!$F$2:$F$11876,$A81,Gögn!$B$2:$B$11876,U$8),SUMIFS(Gögn!$I$2:$I$11876,Gögn!$F$2:$F$11876,$A81,Gögn!$B$2:$B$11876,U$8,Gögn!$E$2:$E$11876,U$9))/1000</f>
        <v>30977605.291000001</v>
      </c>
      <c r="V81" s="24">
        <f>IF(V$9="samtals",SUMIFS(Gögn!$I$2:$I$11876,Gögn!$F$2:$F$11876,$A81,Gögn!$B$2:$B$11876,V$8),SUMIFS(Gögn!$I$2:$I$11876,Gögn!$F$2:$F$11876,$A81,Gögn!$B$2:$B$11876,V$8,Gögn!$E$2:$E$11876,V$9))/1000</f>
        <v>30934073.778000001</v>
      </c>
      <c r="W81" s="24">
        <f>IF(W$9="samtals",SUMIFS(Gögn!$I$2:$I$11876,Gögn!$F$2:$F$11876,$A81,Gögn!$B$2:$B$11876,W$8),SUMIFS(Gögn!$I$2:$I$11876,Gögn!$F$2:$F$11876,$A81,Gögn!$B$2:$B$11876,W$8,Gögn!$E$2:$E$11876,W$9))/1000</f>
        <v>43531.512999999999</v>
      </c>
      <c r="X81" s="24">
        <f>IF(X$9="samtals",SUMIFS(Gögn!$I$2:$I$11876,Gögn!$F$2:$F$11876,$A81,Gögn!$B$2:$B$11876,X$8),SUMIFS(Gögn!$I$2:$I$11876,Gögn!$F$2:$F$11876,$A81,Gögn!$B$2:$B$11876,X$8,Gögn!$E$2:$E$11876,X$9))/1000</f>
        <v>1985808.959</v>
      </c>
      <c r="Y81" s="24">
        <f>IF(Y$9="samtals",SUMIFS(Gögn!$I$2:$I$11876,Gögn!$F$2:$F$11876,$A81,Gögn!$B$2:$B$11876,Y$8),SUMIFS(Gögn!$I$2:$I$11876,Gögn!$F$2:$F$11876,$A81,Gögn!$B$2:$B$11876,Y$8,Gögn!$E$2:$E$11876,Y$9))/1000</f>
        <v>358253.761</v>
      </c>
      <c r="Z81" s="24">
        <f>IF(Z$9="samtals",SUMIFS(Gögn!$I$2:$I$11876,Gögn!$F$2:$F$11876,$A81,Gögn!$B$2:$B$11876,Z$8),SUMIFS(Gögn!$I$2:$I$11876,Gögn!$F$2:$F$11876,$A81,Gögn!$B$2:$B$11876,Z$8,Gögn!$E$2:$E$11876,Z$9))/1000</f>
        <v>1627555.1980000001</v>
      </c>
      <c r="AA81" s="24">
        <f>IF(AA$9="samtals",SUMIFS(Gögn!$I$2:$I$11876,Gögn!$F$2:$F$11876,$A81,Gögn!$B$2:$B$11876,AA$8),SUMIFS(Gögn!$I$2:$I$11876,Gögn!$F$2:$F$11876,$A81,Gögn!$B$2:$B$11876,AA$8,Gögn!$E$2:$E$11876,AA$9))/1000</f>
        <v>0</v>
      </c>
      <c r="AB81" s="24">
        <f>IF(AB$9="samtals",SUMIFS(Gögn!$I$2:$I$11876,Gögn!$F$2:$F$11876,$A81,Gögn!$B$2:$B$11876,AB$8),SUMIFS(Gögn!$I$2:$I$11876,Gögn!$F$2:$F$11876,$A81,Gögn!$B$2:$B$11876,AB$8,Gögn!$E$2:$E$11876,AB$9))/1000</f>
        <v>0</v>
      </c>
      <c r="AC81" s="24">
        <f>IF(AC$9="samtals",SUMIFS(Gögn!$I$2:$I$11876,Gögn!$F$2:$F$11876,$A81,Gögn!$B$2:$B$11876,AC$8),SUMIFS(Gögn!$I$2:$I$11876,Gögn!$F$2:$F$11876,$A81,Gögn!$B$2:$B$11876,AC$8,Gögn!$E$2:$E$11876,AC$9))/1000</f>
        <v>1907439</v>
      </c>
      <c r="AD81" s="24">
        <f>IF(AD$9="samtals",SUMIFS(Gögn!$I$2:$I$11876,Gögn!$F$2:$F$11876,$A81,Gögn!$B$2:$B$11876,AD$8),SUMIFS(Gögn!$I$2:$I$11876,Gögn!$F$2:$F$11876,$A81,Gögn!$B$2:$B$11876,AD$8,Gögn!$E$2:$E$11876,AD$9))/1000</f>
        <v>1907439</v>
      </c>
      <c r="AE81" s="24">
        <f>IF(AE$9="samtals",SUMIFS(Gögn!$I$2:$I$11876,Gögn!$F$2:$F$11876,$A81,Gögn!$B$2:$B$11876,AE$8),SUMIFS(Gögn!$I$2:$I$11876,Gögn!$F$2:$F$11876,$A81,Gögn!$B$2:$B$11876,AE$8,Gögn!$E$2:$E$11876,AE$9))/1000</f>
        <v>485435</v>
      </c>
      <c r="AF81" s="24">
        <f>IF(AF$9="samtals",SUMIFS(Gögn!$I$2:$I$11876,Gögn!$F$2:$F$11876,$A81,Gögn!$B$2:$B$11876,AF$8),SUMIFS(Gögn!$I$2:$I$11876,Gögn!$F$2:$F$11876,$A81,Gögn!$B$2:$B$11876,AF$8,Gögn!$E$2:$E$11876,AF$9))/1000</f>
        <v>485435</v>
      </c>
      <c r="AG81" s="24">
        <f>IF(AG$9="samtals",SUMIFS(Gögn!$I$2:$I$11876,Gögn!$F$2:$F$11876,$A81,Gögn!$B$2:$B$11876,AG$8),SUMIFS(Gögn!$I$2:$I$11876,Gögn!$F$2:$F$11876,$A81,Gögn!$B$2:$B$11876,AG$8,Gögn!$E$2:$E$11876,AG$9))/1000</f>
        <v>165579.56299999999</v>
      </c>
      <c r="AH81" s="24">
        <f>IF(AH$9="samtals",SUMIFS(Gögn!$I$2:$I$11876,Gögn!$F$2:$F$11876,$A81,Gögn!$B$2:$B$11876,AH$8),SUMIFS(Gögn!$I$2:$I$11876,Gögn!$F$2:$F$11876,$A81,Gögn!$B$2:$B$11876,AH$8,Gögn!$E$2:$E$11876,AH$9))/1000</f>
        <v>165579.56299999999</v>
      </c>
      <c r="AI81" s="24">
        <f>IF(AI$9="samtals",SUMIFS(Gögn!$I$2:$I$11876,Gögn!$F$2:$F$11876,$A81,Gögn!$B$2:$B$11876,AI$8),SUMIFS(Gögn!$I$2:$I$11876,Gögn!$F$2:$F$11876,$A81,Gögn!$B$2:$B$11876,AI$8,Gögn!$E$2:$E$11876,AI$9))/1000</f>
        <v>365998</v>
      </c>
      <c r="AJ81" s="24">
        <f>IF(AJ$9="samtals",SUMIFS(Gögn!$I$2:$I$11876,Gögn!$F$2:$F$11876,$A81,Gögn!$B$2:$B$11876,AJ$8),SUMIFS(Gögn!$I$2:$I$11876,Gögn!$F$2:$F$11876,$A81,Gögn!$B$2:$B$11876,AJ$8,Gögn!$E$2:$E$11876,AJ$9))/1000</f>
        <v>365998</v>
      </c>
      <c r="AK81" s="24">
        <f>IF(AK$9="samtals",SUMIFS(Gögn!$I$2:$I$11876,Gögn!$F$2:$F$11876,$A81,Gögn!$B$2:$B$11876,AK$8),SUMIFS(Gögn!$I$2:$I$11876,Gögn!$F$2:$F$11876,$A81,Gögn!$B$2:$B$11876,AK$8,Gögn!$E$2:$E$11876,AK$9))/1000</f>
        <v>1114075.0519999999</v>
      </c>
      <c r="AL81" s="24">
        <f>IF(AL$9="samtals",SUMIFS(Gögn!$I$2:$I$11876,Gögn!$F$2:$F$11876,$A81,Gögn!$B$2:$B$11876,AL$8),SUMIFS(Gögn!$I$2:$I$11876,Gögn!$F$2:$F$11876,$A81,Gögn!$B$2:$B$11876,AL$8,Gögn!$E$2:$E$11876,AL$9))/1000</f>
        <v>1114075.0519999999</v>
      </c>
      <c r="AM81" s="24">
        <f>IF(AM$9="samtals",SUMIFS(Gögn!$I$2:$I$11876,Gögn!$F$2:$F$11876,$A81,Gögn!$B$2:$B$11876,AM$8),SUMIFS(Gögn!$I$2:$I$11876,Gögn!$F$2:$F$11876,$A81,Gögn!$B$2:$B$11876,AM$8,Gögn!$E$2:$E$11876,AM$9))/1000</f>
        <v>35836864.726000004</v>
      </c>
      <c r="AN81" s="24">
        <f>IF(AN$9="samtals",SUMIFS(Gögn!$I$2:$I$11876,Gögn!$F$2:$F$11876,$A81,Gögn!$B$2:$B$11876,AN$8),SUMIFS(Gögn!$I$2:$I$11876,Gögn!$F$2:$F$11876,$A81,Gögn!$B$2:$B$11876,AN$8,Gögn!$E$2:$E$11876,AN$9))/1000</f>
        <v>35376298.846000001</v>
      </c>
      <c r="AO81" s="24">
        <f>IF(AO$9="samtals",SUMIFS(Gögn!$I$2:$I$11876,Gögn!$F$2:$F$11876,$A81,Gögn!$B$2:$B$11876,AO$8),SUMIFS(Gögn!$I$2:$I$11876,Gögn!$F$2:$F$11876,$A81,Gögn!$B$2:$B$11876,AO$8,Gögn!$E$2:$E$11876,AO$9))/1000</f>
        <v>460565.88</v>
      </c>
      <c r="AP81" s="24">
        <f>IF(AP$9="samtals",SUMIFS(Gögn!$I$2:$I$11876,Gögn!$F$2:$F$11876,$A81,Gögn!$B$2:$B$11876,AP$8),SUMIFS(Gögn!$I$2:$I$11876,Gögn!$F$2:$F$11876,$A81,Gögn!$B$2:$B$11876,AP$8,Gögn!$E$2:$E$11876,AP$9))/1000</f>
        <v>221922.55600000001</v>
      </c>
      <c r="AQ81" s="24">
        <f>IF(AQ$9="samtals",SUMIFS(Gögn!$I$2:$I$11876,Gögn!$F$2:$F$11876,$A81,Gögn!$B$2:$B$11876,AQ$8),SUMIFS(Gögn!$I$2:$I$11876,Gögn!$F$2:$F$11876,$A81,Gögn!$B$2:$B$11876,AQ$8,Gögn!$E$2:$E$11876,AQ$9))/1000</f>
        <v>66924.797999999995</v>
      </c>
      <c r="AR81" s="24">
        <f>IF(AR$9="samtals",SUMIFS(Gögn!$I$2:$I$11876,Gögn!$F$2:$F$11876,$A81,Gögn!$B$2:$B$11876,AR$8),SUMIFS(Gögn!$I$2:$I$11876,Gögn!$F$2:$F$11876,$A81,Gögn!$B$2:$B$11876,AR$8,Gögn!$E$2:$E$11876,AR$9))/1000</f>
        <v>154997.758</v>
      </c>
      <c r="AS81" s="24">
        <f>IF(AS$9="samtals",SUMIFS(Gögn!$I$2:$I$11876,Gögn!$F$2:$F$11876,$A81,Gögn!$B$2:$B$11876,AS$8),SUMIFS(Gögn!$I$2:$I$11876,Gögn!$F$2:$F$11876,$A81,Gögn!$B$2:$B$11876,AS$8,Gögn!$E$2:$E$11876,AS$9))/1000</f>
        <v>13904760.158</v>
      </c>
      <c r="AT81" s="24">
        <f>IF(AT$9="samtals",SUMIFS(Gögn!$I$2:$I$11876,Gögn!$F$2:$F$11876,$A81,Gögn!$B$2:$B$11876,AT$8),SUMIFS(Gögn!$I$2:$I$11876,Gögn!$F$2:$F$11876,$A81,Gögn!$B$2:$B$11876,AT$8,Gögn!$E$2:$E$11876,AT$9))/1000</f>
        <v>13331690.536</v>
      </c>
      <c r="AU81" s="24">
        <f>IF(AU$9="samtals",SUMIFS(Gögn!$I$2:$I$11876,Gögn!$F$2:$F$11876,$A81,Gögn!$B$2:$B$11876,AU$8),SUMIFS(Gögn!$I$2:$I$11876,Gögn!$F$2:$F$11876,$A81,Gögn!$B$2:$B$11876,AU$8,Gögn!$E$2:$E$11876,AU$9))/1000</f>
        <v>573069.62199999997</v>
      </c>
      <c r="AV81" s="24">
        <f>IF(AV$9="samtals",SUMIFS(Gögn!$I$2:$I$11876,Gögn!$F$2:$F$11876,$A81,Gögn!$B$2:$B$11876,AV$8),SUMIFS(Gögn!$I$2:$I$11876,Gögn!$F$2:$F$11876,$A81,Gögn!$B$2:$B$11876,AV$8,Gögn!$E$2:$E$11876,AV$9))/1000</f>
        <v>385684.33</v>
      </c>
      <c r="AW81" s="24">
        <f>IF(AW$9="samtals",SUMIFS(Gögn!$I$2:$I$11876,Gögn!$F$2:$F$11876,$A81,Gögn!$B$2:$B$11876,AW$8),SUMIFS(Gögn!$I$2:$I$11876,Gögn!$F$2:$F$11876,$A81,Gögn!$B$2:$B$11876,AW$8,Gögn!$E$2:$E$11876,AW$9))/1000</f>
        <v>385684.33</v>
      </c>
      <c r="AX81" s="24">
        <f>IF(AX$9="samtals",SUMIFS(Gögn!$I$2:$I$11876,Gögn!$F$2:$F$11876,$A81,Gögn!$B$2:$B$11876,AX$8),SUMIFS(Gögn!$I$2:$I$11876,Gögn!$F$2:$F$11876,$A81,Gögn!$B$2:$B$11876,AX$8,Gögn!$E$2:$E$11876,AX$9))/1000</f>
        <v>0</v>
      </c>
      <c r="AY81" s="24">
        <f>IF(AY$9="samtals",SUMIFS(Gögn!$I$2:$I$11876,Gögn!$F$2:$F$11876,$A81,Gögn!$B$2:$B$11876,AY$8),SUMIFS(Gögn!$I$2:$I$11876,Gögn!$F$2:$F$11876,$A81,Gögn!$B$2:$B$11876,AY$8,Gögn!$E$2:$E$11876,AY$9))/1000</f>
        <v>3113252</v>
      </c>
      <c r="AZ81" s="24">
        <f>IF(AZ$9="samtals",SUMIFS(Gögn!$I$2:$I$11876,Gögn!$F$2:$F$11876,$A81,Gögn!$B$2:$B$11876,AZ$8),SUMIFS(Gögn!$I$2:$I$11876,Gögn!$F$2:$F$11876,$A81,Gögn!$B$2:$B$11876,AZ$8,Gögn!$E$2:$E$11876,AZ$9))/1000</f>
        <v>2825100</v>
      </c>
      <c r="BA81" s="24">
        <f>IF(BA$9="samtals",SUMIFS(Gögn!$I$2:$I$11876,Gögn!$F$2:$F$11876,$A81,Gögn!$B$2:$B$11876,BA$8),SUMIFS(Gögn!$I$2:$I$11876,Gögn!$F$2:$F$11876,$A81,Gögn!$B$2:$B$11876,BA$8,Gögn!$E$2:$E$11876,BA$9))/1000</f>
        <v>288152</v>
      </c>
      <c r="BB81" s="24">
        <f>IF(BB$9="samtals",SUMIFS(Gögn!$I$2:$I$11876,Gögn!$F$2:$F$11876,$A81,Gögn!$B$2:$B$11876,BB$8),SUMIFS(Gögn!$I$2:$I$11876,Gögn!$F$2:$F$11876,$A81,Gögn!$B$2:$B$11876,BB$8,Gögn!$E$2:$E$11876,BB$9))/1000</f>
        <v>1468246.919</v>
      </c>
      <c r="BC81" s="24">
        <f>IF(BC$9="samtals",SUMIFS(Gögn!$I$2:$I$11876,Gögn!$F$2:$F$11876,$A81,Gögn!$B$2:$B$11876,BC$8),SUMIFS(Gögn!$I$2:$I$11876,Gögn!$F$2:$F$11876,$A81,Gögn!$B$2:$B$11876,BC$8,Gögn!$E$2:$E$11876,BC$9))/1000</f>
        <v>1350107.9979999999</v>
      </c>
      <c r="BD81" s="24">
        <f>IF(BD$9="samtals",SUMIFS(Gögn!$I$2:$I$11876,Gögn!$F$2:$F$11876,$A81,Gögn!$B$2:$B$11876,BD$8),SUMIFS(Gögn!$I$2:$I$11876,Gögn!$F$2:$F$11876,$A81,Gögn!$B$2:$B$11876,BD$8,Gögn!$E$2:$E$11876,BD$9))/1000</f>
        <v>118138.921</v>
      </c>
      <c r="BE81" s="24">
        <f>IF(BE$9="samtals",SUMIFS(Gögn!$I$2:$I$11876,Gögn!$F$2:$F$11876,$A81,Gögn!$B$2:$B$11876,BE$8),SUMIFS(Gögn!$I$2:$I$11876,Gögn!$F$2:$F$11876,$A81,Gögn!$B$2:$B$11876,BE$8,Gögn!$E$2:$E$11876,BE$9))/1000</f>
        <v>5601519.4249999998</v>
      </c>
      <c r="BF81" s="24">
        <f>IF(BF$9="samtals",SUMIFS(Gögn!$I$2:$I$11876,Gögn!$F$2:$F$11876,$A81,Gögn!$B$2:$B$11876,BF$8),SUMIFS(Gögn!$I$2:$I$11876,Gögn!$F$2:$F$11876,$A81,Gögn!$B$2:$B$11876,BF$8,Gögn!$E$2:$E$11876,BF$9))/1000</f>
        <v>5131918.9560000002</v>
      </c>
      <c r="BG81" s="24">
        <f>IF(BG$9="samtals",SUMIFS(Gögn!$I$2:$I$11876,Gögn!$F$2:$F$11876,$A81,Gögn!$B$2:$B$11876,BG$8),SUMIFS(Gögn!$I$2:$I$11876,Gögn!$F$2:$F$11876,$A81,Gögn!$B$2:$B$11876,BG$8,Gögn!$E$2:$E$11876,BG$9))/1000</f>
        <v>469600.46899999998</v>
      </c>
    </row>
    <row r="82" spans="1:59" ht="15">
      <c r="A82" s="5" t="s">
        <v>465</v>
      </c>
      <c r="B82" s="5"/>
      <c r="C82" s="25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</row>
    <row r="83" spans="1:59" s="48" customFormat="1" ht="15">
      <c r="A83" s="45" t="s">
        <v>465</v>
      </c>
      <c r="B83" s="45"/>
      <c r="C83" s="30" t="s">
        <v>287</v>
      </c>
      <c r="D83" s="46">
        <f t="shared" ref="D83" si="24">SUMIF($E$9:$BG$9,"Samtals",E83:BG83)</f>
        <v>6747189950.7379999</v>
      </c>
      <c r="E83" s="46">
        <f>E66+E73+E79+E81</f>
        <v>367881758.41799998</v>
      </c>
      <c r="F83" s="24">
        <f>F66+F73+F79+F81</f>
        <v>175142574.486</v>
      </c>
      <c r="G83" s="24">
        <f t="shared" ref="G83:BG83" si="25">G66+G73+G79+G81</f>
        <v>192739183.93200001</v>
      </c>
      <c r="H83" s="46">
        <f t="shared" si="25"/>
        <v>572162009.66999996</v>
      </c>
      <c r="I83" s="46">
        <f t="shared" si="25"/>
        <v>550440991.61900008</v>
      </c>
      <c r="J83" s="46">
        <f t="shared" si="25"/>
        <v>21721018.050999999</v>
      </c>
      <c r="K83" s="46">
        <f t="shared" si="25"/>
        <v>342407199.69999999</v>
      </c>
      <c r="L83" s="46">
        <f t="shared" si="25"/>
        <v>342407199.69999999</v>
      </c>
      <c r="M83" s="46">
        <f t="shared" si="25"/>
        <v>58615521</v>
      </c>
      <c r="N83" s="46">
        <f t="shared" si="25"/>
        <v>58615521</v>
      </c>
      <c r="O83" s="46">
        <f t="shared" si="25"/>
        <v>247615248.178</v>
      </c>
      <c r="P83" s="46">
        <f t="shared" si="25"/>
        <v>246426482.17199999</v>
      </c>
      <c r="Q83" s="46">
        <f t="shared" si="25"/>
        <v>1188766.0060000001</v>
      </c>
      <c r="R83" s="46">
        <f t="shared" si="25"/>
        <v>402999665</v>
      </c>
      <c r="S83" s="46">
        <f t="shared" si="25"/>
        <v>127195421</v>
      </c>
      <c r="T83" s="46">
        <f t="shared" si="25"/>
        <v>275804244</v>
      </c>
      <c r="U83" s="46">
        <f t="shared" si="25"/>
        <v>916607085.278</v>
      </c>
      <c r="V83" s="46">
        <f t="shared" si="25"/>
        <v>908990102.28399992</v>
      </c>
      <c r="W83" s="46">
        <f t="shared" si="25"/>
        <v>7616982.9939999999</v>
      </c>
      <c r="X83" s="46">
        <f t="shared" si="25"/>
        <v>140097032.34699997</v>
      </c>
      <c r="Y83" s="46">
        <f t="shared" si="25"/>
        <v>32258649.732999999</v>
      </c>
      <c r="Z83" s="46">
        <f t="shared" si="25"/>
        <v>107838382.61400001</v>
      </c>
      <c r="AA83" s="46">
        <f t="shared" si="25"/>
        <v>45136265.796000004</v>
      </c>
      <c r="AB83" s="46">
        <f t="shared" si="25"/>
        <v>45136265.796000004</v>
      </c>
      <c r="AC83" s="46">
        <f t="shared" si="25"/>
        <v>101903909</v>
      </c>
      <c r="AD83" s="46">
        <f t="shared" si="25"/>
        <v>101903909</v>
      </c>
      <c r="AE83" s="46">
        <f t="shared" si="25"/>
        <v>18966050</v>
      </c>
      <c r="AF83" s="46">
        <f t="shared" si="25"/>
        <v>18966050</v>
      </c>
      <c r="AG83" s="46">
        <f t="shared" si="25"/>
        <v>14586205.214</v>
      </c>
      <c r="AH83" s="46">
        <f t="shared" si="25"/>
        <v>14586205.214</v>
      </c>
      <c r="AI83" s="46">
        <f t="shared" si="25"/>
        <v>27981992</v>
      </c>
      <c r="AJ83" s="46">
        <f t="shared" si="25"/>
        <v>27981992</v>
      </c>
      <c r="AK83" s="46">
        <f t="shared" si="25"/>
        <v>92769371.582000002</v>
      </c>
      <c r="AL83" s="46">
        <f t="shared" si="25"/>
        <v>92769371.582000002</v>
      </c>
      <c r="AM83" s="46">
        <f t="shared" si="25"/>
        <v>1349628214.3869998</v>
      </c>
      <c r="AN83" s="46">
        <f t="shared" si="25"/>
        <v>1324570318.677</v>
      </c>
      <c r="AO83" s="46">
        <f t="shared" si="25"/>
        <v>25057895.710000001</v>
      </c>
      <c r="AP83" s="46">
        <f t="shared" si="25"/>
        <v>9021699.091</v>
      </c>
      <c r="AQ83" s="46">
        <f t="shared" si="25"/>
        <v>2241434.4559999998</v>
      </c>
      <c r="AR83" s="46">
        <f t="shared" si="25"/>
        <v>6780264.6349999998</v>
      </c>
      <c r="AS83" s="46">
        <f t="shared" si="25"/>
        <v>1202261418.1960001</v>
      </c>
      <c r="AT83" s="46">
        <f t="shared" si="25"/>
        <v>1175702937.8770001</v>
      </c>
      <c r="AU83" s="46">
        <f t="shared" si="25"/>
        <v>26558480.318999998</v>
      </c>
      <c r="AV83" s="46">
        <f t="shared" si="25"/>
        <v>86156070.914999992</v>
      </c>
      <c r="AW83" s="46">
        <f t="shared" si="25"/>
        <v>85203319.5</v>
      </c>
      <c r="AX83" s="46">
        <f t="shared" si="25"/>
        <v>952751.41500000004</v>
      </c>
      <c r="AY83" s="46">
        <f t="shared" si="25"/>
        <v>150013600</v>
      </c>
      <c r="AZ83" s="46">
        <f t="shared" si="25"/>
        <v>121181205</v>
      </c>
      <c r="BA83" s="46">
        <f t="shared" si="25"/>
        <v>28832395</v>
      </c>
      <c r="BB83" s="46">
        <f t="shared" si="25"/>
        <v>242721934.47499999</v>
      </c>
      <c r="BC83" s="46">
        <f t="shared" si="25"/>
        <v>239022427.02599999</v>
      </c>
      <c r="BD83" s="46">
        <f t="shared" si="25"/>
        <v>3699507.4490000005</v>
      </c>
      <c r="BE83" s="46">
        <f t="shared" si="25"/>
        <v>357657700.491</v>
      </c>
      <c r="BF83" s="46">
        <f t="shared" si="25"/>
        <v>348755833.67200005</v>
      </c>
      <c r="BG83" s="46">
        <f t="shared" si="25"/>
        <v>8901866.8190000001</v>
      </c>
    </row>
    <row r="84" spans="1:59" ht="15">
      <c r="A84" s="5" t="s">
        <v>465</v>
      </c>
      <c r="B84" s="5"/>
      <c r="C84" s="25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</row>
    <row r="85" spans="1:59" ht="15.75">
      <c r="A85" s="5" t="s">
        <v>465</v>
      </c>
      <c r="B85" s="5"/>
      <c r="C85" s="27" t="s">
        <v>288</v>
      </c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1:59" ht="15">
      <c r="A86" s="5" t="s">
        <v>465</v>
      </c>
      <c r="B86" s="5"/>
      <c r="C86" s="25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</row>
    <row r="87" spans="1:59" ht="15.75">
      <c r="A87" s="5" t="s">
        <v>465</v>
      </c>
      <c r="B87" s="5"/>
      <c r="C87" s="27" t="s">
        <v>34</v>
      </c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1:59" ht="15">
      <c r="A88" s="5" t="s">
        <v>35</v>
      </c>
      <c r="B88" s="5"/>
      <c r="C88" s="25" t="s">
        <v>36</v>
      </c>
      <c r="D88" s="22">
        <f t="shared" ref="D88:D94" si="26">SUMIF($E$9:$BG$9,"Samtals",E88:BG88)</f>
        <v>0</v>
      </c>
      <c r="E88" s="22">
        <f>IF(E$9="samtals",SUMIFS(Gögn!$I$2:$I$11876,Gögn!$F$2:$F$11876,$A88,Gögn!$B$2:$B$11876,E$8),SUMIFS(Gögn!$I$2:$I$11876,Gögn!$F$2:$F$11876,$A88,Gögn!$B$2:$B$11876,E$8,Gögn!$E$2:$E$11876,E$9))/1000</f>
        <v>0</v>
      </c>
      <c r="F88" s="22">
        <f>IF(F$9="samtals",SUMIFS(Gögn!$I$2:$I$11876,Gögn!$F$2:$F$11876,$A88,Gögn!$B$2:$B$11876,F$8),SUMIFS(Gögn!$I$2:$I$11876,Gögn!$F$2:$F$11876,$A88,Gögn!$B$2:$B$11876,F$8,Gögn!$E$2:$E$11876,F$9))/1000</f>
        <v>0</v>
      </c>
      <c r="G88" s="22">
        <f>IF(G$9="samtals",SUMIFS(Gögn!$I$2:$I$11876,Gögn!$F$2:$F$11876,$A88,Gögn!$B$2:$B$11876,G$8),SUMIFS(Gögn!$I$2:$I$11876,Gögn!$F$2:$F$11876,$A88,Gögn!$B$2:$B$11876,G$8,Gögn!$E$2:$E$11876,G$9))/1000</f>
        <v>0</v>
      </c>
      <c r="H88" s="22">
        <f>IF(H$9="samtals",SUMIFS(Gögn!$I$2:$I$11876,Gögn!$F$2:$F$11876,$A88,Gögn!$B$2:$B$11876,H$8),SUMIFS(Gögn!$I$2:$I$11876,Gögn!$F$2:$F$11876,$A88,Gögn!$B$2:$B$11876,H$8,Gögn!$E$2:$E$11876,H$9))/1000</f>
        <v>0</v>
      </c>
      <c r="I88" s="22">
        <f>IF(I$9="samtals",SUMIFS(Gögn!$I$2:$I$11876,Gögn!$F$2:$F$11876,$A88,Gögn!$B$2:$B$11876,I$8),SUMIFS(Gögn!$I$2:$I$11876,Gögn!$F$2:$F$11876,$A88,Gögn!$B$2:$B$11876,I$8,Gögn!$E$2:$E$11876,I$9))/1000</f>
        <v>0</v>
      </c>
      <c r="J88" s="22">
        <f>IF(J$9="samtals",SUMIFS(Gögn!$I$2:$I$11876,Gögn!$F$2:$F$11876,$A88,Gögn!$B$2:$B$11876,J$8),SUMIFS(Gögn!$I$2:$I$11876,Gögn!$F$2:$F$11876,$A88,Gögn!$B$2:$B$11876,J$8,Gögn!$E$2:$E$11876,J$9))/1000</f>
        <v>0</v>
      </c>
      <c r="K88" s="22">
        <f>IF(K$9="samtals",SUMIFS(Gögn!$I$2:$I$11876,Gögn!$F$2:$F$11876,$A88,Gögn!$B$2:$B$11876,K$8),SUMIFS(Gögn!$I$2:$I$11876,Gögn!$F$2:$F$11876,$A88,Gögn!$B$2:$B$11876,K$8,Gögn!$E$2:$E$11876,K$9))/1000</f>
        <v>0</v>
      </c>
      <c r="L88" s="22">
        <f>IF(L$9="samtals",SUMIFS(Gögn!$I$2:$I$11876,Gögn!$F$2:$F$11876,$A88,Gögn!$B$2:$B$11876,L$8),SUMIFS(Gögn!$I$2:$I$11876,Gögn!$F$2:$F$11876,$A88,Gögn!$B$2:$B$11876,L$8,Gögn!$E$2:$E$11876,L$9))/1000</f>
        <v>0</v>
      </c>
      <c r="M88" s="22">
        <f>IF(M$9="samtals",SUMIFS(Gögn!$I$2:$I$11876,Gögn!$F$2:$F$11876,$A88,Gögn!$B$2:$B$11876,M$8),SUMIFS(Gögn!$I$2:$I$11876,Gögn!$F$2:$F$11876,$A88,Gögn!$B$2:$B$11876,M$8,Gögn!$E$2:$E$11876,M$9))/1000</f>
        <v>0</v>
      </c>
      <c r="N88" s="22">
        <f>IF(N$9="samtals",SUMIFS(Gögn!$I$2:$I$11876,Gögn!$F$2:$F$11876,$A88,Gögn!$B$2:$B$11876,N$8),SUMIFS(Gögn!$I$2:$I$11876,Gögn!$F$2:$F$11876,$A88,Gögn!$B$2:$B$11876,N$8,Gögn!$E$2:$E$11876,N$9))/1000</f>
        <v>0</v>
      </c>
      <c r="O88" s="22">
        <f>IF(O$9="samtals",SUMIFS(Gögn!$I$2:$I$11876,Gögn!$F$2:$F$11876,$A88,Gögn!$B$2:$B$11876,O$8),SUMIFS(Gögn!$I$2:$I$11876,Gögn!$F$2:$F$11876,$A88,Gögn!$B$2:$B$11876,O$8,Gögn!$E$2:$E$11876,O$9))/1000</f>
        <v>0</v>
      </c>
      <c r="P88" s="22">
        <f>IF(P$9="samtals",SUMIFS(Gögn!$I$2:$I$11876,Gögn!$F$2:$F$11876,$A88,Gögn!$B$2:$B$11876,P$8),SUMIFS(Gögn!$I$2:$I$11876,Gögn!$F$2:$F$11876,$A88,Gögn!$B$2:$B$11876,P$8,Gögn!$E$2:$E$11876,P$9))/1000</f>
        <v>0</v>
      </c>
      <c r="Q88" s="22">
        <f>IF(Q$9="samtals",SUMIFS(Gögn!$I$2:$I$11876,Gögn!$F$2:$F$11876,$A88,Gögn!$B$2:$B$11876,Q$8),SUMIFS(Gögn!$I$2:$I$11876,Gögn!$F$2:$F$11876,$A88,Gögn!$B$2:$B$11876,Q$8,Gögn!$E$2:$E$11876,Q$9))/1000</f>
        <v>0</v>
      </c>
      <c r="R88" s="22">
        <f>IF(R$9="samtals",SUMIFS(Gögn!$I$2:$I$11876,Gögn!$F$2:$F$11876,$A88,Gögn!$B$2:$B$11876,R$8),SUMIFS(Gögn!$I$2:$I$11876,Gögn!$F$2:$F$11876,$A88,Gögn!$B$2:$B$11876,R$8,Gögn!$E$2:$E$11876,R$9))/1000</f>
        <v>0</v>
      </c>
      <c r="S88" s="22">
        <f>IF(S$9="samtals",SUMIFS(Gögn!$I$2:$I$11876,Gögn!$F$2:$F$11876,$A88,Gögn!$B$2:$B$11876,S$8),SUMIFS(Gögn!$I$2:$I$11876,Gögn!$F$2:$F$11876,$A88,Gögn!$B$2:$B$11876,S$8,Gögn!$E$2:$E$11876,S$9))/1000</f>
        <v>0</v>
      </c>
      <c r="T88" s="22">
        <f>IF(T$9="samtals",SUMIFS(Gögn!$I$2:$I$11876,Gögn!$F$2:$F$11876,$A88,Gögn!$B$2:$B$11876,T$8),SUMIFS(Gögn!$I$2:$I$11876,Gögn!$F$2:$F$11876,$A88,Gögn!$B$2:$B$11876,T$8,Gögn!$E$2:$E$11876,T$9))/1000</f>
        <v>0</v>
      </c>
      <c r="U88" s="22">
        <f>IF(U$9="samtals",SUMIFS(Gögn!$I$2:$I$11876,Gögn!$F$2:$F$11876,$A88,Gögn!$B$2:$B$11876,U$8),SUMIFS(Gögn!$I$2:$I$11876,Gögn!$F$2:$F$11876,$A88,Gögn!$B$2:$B$11876,U$8,Gögn!$E$2:$E$11876,U$9))/1000</f>
        <v>0</v>
      </c>
      <c r="V88" s="22">
        <f>IF(V$9="samtals",SUMIFS(Gögn!$I$2:$I$11876,Gögn!$F$2:$F$11876,$A88,Gögn!$B$2:$B$11876,V$8),SUMIFS(Gögn!$I$2:$I$11876,Gögn!$F$2:$F$11876,$A88,Gögn!$B$2:$B$11876,V$8,Gögn!$E$2:$E$11876,V$9))/1000</f>
        <v>0</v>
      </c>
      <c r="W88" s="22">
        <f>IF(W$9="samtals",SUMIFS(Gögn!$I$2:$I$11876,Gögn!$F$2:$F$11876,$A88,Gögn!$B$2:$B$11876,W$8),SUMIFS(Gögn!$I$2:$I$11876,Gögn!$F$2:$F$11876,$A88,Gögn!$B$2:$B$11876,W$8,Gögn!$E$2:$E$11876,W$9))/1000</f>
        <v>0</v>
      </c>
      <c r="X88" s="22">
        <f>IF(X$9="samtals",SUMIFS(Gögn!$I$2:$I$11876,Gögn!$F$2:$F$11876,$A88,Gögn!$B$2:$B$11876,X$8),SUMIFS(Gögn!$I$2:$I$11876,Gögn!$F$2:$F$11876,$A88,Gögn!$B$2:$B$11876,X$8,Gögn!$E$2:$E$11876,X$9))/1000</f>
        <v>0</v>
      </c>
      <c r="Y88" s="22">
        <f>IF(Y$9="samtals",SUMIFS(Gögn!$I$2:$I$11876,Gögn!$F$2:$F$11876,$A88,Gögn!$B$2:$B$11876,Y$8),SUMIFS(Gögn!$I$2:$I$11876,Gögn!$F$2:$F$11876,$A88,Gögn!$B$2:$B$11876,Y$8,Gögn!$E$2:$E$11876,Y$9))/1000</f>
        <v>0</v>
      </c>
      <c r="Z88" s="22">
        <f>IF(Z$9="samtals",SUMIFS(Gögn!$I$2:$I$11876,Gögn!$F$2:$F$11876,$A88,Gögn!$B$2:$B$11876,Z$8),SUMIFS(Gögn!$I$2:$I$11876,Gögn!$F$2:$F$11876,$A88,Gögn!$B$2:$B$11876,Z$8,Gögn!$E$2:$E$11876,Z$9))/1000</f>
        <v>0</v>
      </c>
      <c r="AA88" s="22">
        <f>IF(AA$9="samtals",SUMIFS(Gögn!$I$2:$I$11876,Gögn!$F$2:$F$11876,$A88,Gögn!$B$2:$B$11876,AA$8),SUMIFS(Gögn!$I$2:$I$11876,Gögn!$F$2:$F$11876,$A88,Gögn!$B$2:$B$11876,AA$8,Gögn!$E$2:$E$11876,AA$9))/1000</f>
        <v>0</v>
      </c>
      <c r="AB88" s="22">
        <f>IF(AB$9="samtals",SUMIFS(Gögn!$I$2:$I$11876,Gögn!$F$2:$F$11876,$A88,Gögn!$B$2:$B$11876,AB$8),SUMIFS(Gögn!$I$2:$I$11876,Gögn!$F$2:$F$11876,$A88,Gögn!$B$2:$B$11876,AB$8,Gögn!$E$2:$E$11876,AB$9))/1000</f>
        <v>0</v>
      </c>
      <c r="AC88" s="22">
        <f>IF(AC$9="samtals",SUMIFS(Gögn!$I$2:$I$11876,Gögn!$F$2:$F$11876,$A88,Gögn!$B$2:$B$11876,AC$8),SUMIFS(Gögn!$I$2:$I$11876,Gögn!$F$2:$F$11876,$A88,Gögn!$B$2:$B$11876,AC$8,Gögn!$E$2:$E$11876,AC$9))/1000</f>
        <v>0</v>
      </c>
      <c r="AD88" s="22">
        <f>IF(AD$9="samtals",SUMIFS(Gögn!$I$2:$I$11876,Gögn!$F$2:$F$11876,$A88,Gögn!$B$2:$B$11876,AD$8),SUMIFS(Gögn!$I$2:$I$11876,Gögn!$F$2:$F$11876,$A88,Gögn!$B$2:$B$11876,AD$8,Gögn!$E$2:$E$11876,AD$9))/1000</f>
        <v>0</v>
      </c>
      <c r="AE88" s="22">
        <f>IF(AE$9="samtals",SUMIFS(Gögn!$I$2:$I$11876,Gögn!$F$2:$F$11876,$A88,Gögn!$B$2:$B$11876,AE$8),SUMIFS(Gögn!$I$2:$I$11876,Gögn!$F$2:$F$11876,$A88,Gögn!$B$2:$B$11876,AE$8,Gögn!$E$2:$E$11876,AE$9))/1000</f>
        <v>0</v>
      </c>
      <c r="AF88" s="22">
        <f>IF(AF$9="samtals",SUMIFS(Gögn!$I$2:$I$11876,Gögn!$F$2:$F$11876,$A88,Gögn!$B$2:$B$11876,AF$8),SUMIFS(Gögn!$I$2:$I$11876,Gögn!$F$2:$F$11876,$A88,Gögn!$B$2:$B$11876,AF$8,Gögn!$E$2:$E$11876,AF$9))/1000</f>
        <v>0</v>
      </c>
      <c r="AG88" s="22">
        <f>IF(AG$9="samtals",SUMIFS(Gögn!$I$2:$I$11876,Gögn!$F$2:$F$11876,$A88,Gögn!$B$2:$B$11876,AG$8),SUMIFS(Gögn!$I$2:$I$11876,Gögn!$F$2:$F$11876,$A88,Gögn!$B$2:$B$11876,AG$8,Gögn!$E$2:$E$11876,AG$9))/1000</f>
        <v>0</v>
      </c>
      <c r="AH88" s="22">
        <f>IF(AH$9="samtals",SUMIFS(Gögn!$I$2:$I$11876,Gögn!$F$2:$F$11876,$A88,Gögn!$B$2:$B$11876,AH$8),SUMIFS(Gögn!$I$2:$I$11876,Gögn!$F$2:$F$11876,$A88,Gögn!$B$2:$B$11876,AH$8,Gögn!$E$2:$E$11876,AH$9))/1000</f>
        <v>0</v>
      </c>
      <c r="AI88" s="22">
        <f>IF(AI$9="samtals",SUMIFS(Gögn!$I$2:$I$11876,Gögn!$F$2:$F$11876,$A88,Gögn!$B$2:$B$11876,AI$8),SUMIFS(Gögn!$I$2:$I$11876,Gögn!$F$2:$F$11876,$A88,Gögn!$B$2:$B$11876,AI$8,Gögn!$E$2:$E$11876,AI$9))/1000</f>
        <v>0</v>
      </c>
      <c r="AJ88" s="22">
        <f>IF(AJ$9="samtals",SUMIFS(Gögn!$I$2:$I$11876,Gögn!$F$2:$F$11876,$A88,Gögn!$B$2:$B$11876,AJ$8),SUMIFS(Gögn!$I$2:$I$11876,Gögn!$F$2:$F$11876,$A88,Gögn!$B$2:$B$11876,AJ$8,Gögn!$E$2:$E$11876,AJ$9))/1000</f>
        <v>0</v>
      </c>
      <c r="AK88" s="22">
        <f>IF(AK$9="samtals",SUMIFS(Gögn!$I$2:$I$11876,Gögn!$F$2:$F$11876,$A88,Gögn!$B$2:$B$11876,AK$8),SUMIFS(Gögn!$I$2:$I$11876,Gögn!$F$2:$F$11876,$A88,Gögn!$B$2:$B$11876,AK$8,Gögn!$E$2:$E$11876,AK$9))/1000</f>
        <v>0</v>
      </c>
      <c r="AL88" s="22">
        <f>IF(AL$9="samtals",SUMIFS(Gögn!$I$2:$I$11876,Gögn!$F$2:$F$11876,$A88,Gögn!$B$2:$B$11876,AL$8),SUMIFS(Gögn!$I$2:$I$11876,Gögn!$F$2:$F$11876,$A88,Gögn!$B$2:$B$11876,AL$8,Gögn!$E$2:$E$11876,AL$9))/1000</f>
        <v>0</v>
      </c>
      <c r="AM88" s="22">
        <f>IF(AM$9="samtals",SUMIFS(Gögn!$I$2:$I$11876,Gögn!$F$2:$F$11876,$A88,Gögn!$B$2:$B$11876,AM$8),SUMIFS(Gögn!$I$2:$I$11876,Gögn!$F$2:$F$11876,$A88,Gögn!$B$2:$B$11876,AM$8,Gögn!$E$2:$E$11876,AM$9))/1000</f>
        <v>0</v>
      </c>
      <c r="AN88" s="22">
        <f>IF(AN$9="samtals",SUMIFS(Gögn!$I$2:$I$11876,Gögn!$F$2:$F$11876,$A88,Gögn!$B$2:$B$11876,AN$8),SUMIFS(Gögn!$I$2:$I$11876,Gögn!$F$2:$F$11876,$A88,Gögn!$B$2:$B$11876,AN$8,Gögn!$E$2:$E$11876,AN$9))/1000</f>
        <v>0</v>
      </c>
      <c r="AO88" s="22">
        <f>IF(AO$9="samtals",SUMIFS(Gögn!$I$2:$I$11876,Gögn!$F$2:$F$11876,$A88,Gögn!$B$2:$B$11876,AO$8),SUMIFS(Gögn!$I$2:$I$11876,Gögn!$F$2:$F$11876,$A88,Gögn!$B$2:$B$11876,AO$8,Gögn!$E$2:$E$11876,AO$9))/1000</f>
        <v>0</v>
      </c>
      <c r="AP88" s="22">
        <f>IF(AP$9="samtals",SUMIFS(Gögn!$I$2:$I$11876,Gögn!$F$2:$F$11876,$A88,Gögn!$B$2:$B$11876,AP$8),SUMIFS(Gögn!$I$2:$I$11876,Gögn!$F$2:$F$11876,$A88,Gögn!$B$2:$B$11876,AP$8,Gögn!$E$2:$E$11876,AP$9))/1000</f>
        <v>0</v>
      </c>
      <c r="AQ88" s="22">
        <f>IF(AQ$9="samtals",SUMIFS(Gögn!$I$2:$I$11876,Gögn!$F$2:$F$11876,$A88,Gögn!$B$2:$B$11876,AQ$8),SUMIFS(Gögn!$I$2:$I$11876,Gögn!$F$2:$F$11876,$A88,Gögn!$B$2:$B$11876,AQ$8,Gögn!$E$2:$E$11876,AQ$9))/1000</f>
        <v>0</v>
      </c>
      <c r="AR88" s="22">
        <f>IF(AR$9="samtals",SUMIFS(Gögn!$I$2:$I$11876,Gögn!$F$2:$F$11876,$A88,Gögn!$B$2:$B$11876,AR$8),SUMIFS(Gögn!$I$2:$I$11876,Gögn!$F$2:$F$11876,$A88,Gögn!$B$2:$B$11876,AR$8,Gögn!$E$2:$E$11876,AR$9))/1000</f>
        <v>0</v>
      </c>
      <c r="AS88" s="22">
        <f>IF(AS$9="samtals",SUMIFS(Gögn!$I$2:$I$11876,Gögn!$F$2:$F$11876,$A88,Gögn!$B$2:$B$11876,AS$8),SUMIFS(Gögn!$I$2:$I$11876,Gögn!$F$2:$F$11876,$A88,Gögn!$B$2:$B$11876,AS$8,Gögn!$E$2:$E$11876,AS$9))/1000</f>
        <v>0</v>
      </c>
      <c r="AT88" s="22">
        <f>IF(AT$9="samtals",SUMIFS(Gögn!$I$2:$I$11876,Gögn!$F$2:$F$11876,$A88,Gögn!$B$2:$B$11876,AT$8),SUMIFS(Gögn!$I$2:$I$11876,Gögn!$F$2:$F$11876,$A88,Gögn!$B$2:$B$11876,AT$8,Gögn!$E$2:$E$11876,AT$9))/1000</f>
        <v>0</v>
      </c>
      <c r="AU88" s="22">
        <f>IF(AU$9="samtals",SUMIFS(Gögn!$I$2:$I$11876,Gögn!$F$2:$F$11876,$A88,Gögn!$B$2:$B$11876,AU$8),SUMIFS(Gögn!$I$2:$I$11876,Gögn!$F$2:$F$11876,$A88,Gögn!$B$2:$B$11876,AU$8,Gögn!$E$2:$E$11876,AU$9))/1000</f>
        <v>0</v>
      </c>
      <c r="AV88" s="22">
        <f>IF(AV$9="samtals",SUMIFS(Gögn!$I$2:$I$11876,Gögn!$F$2:$F$11876,$A88,Gögn!$B$2:$B$11876,AV$8),SUMIFS(Gögn!$I$2:$I$11876,Gögn!$F$2:$F$11876,$A88,Gögn!$B$2:$B$11876,AV$8,Gögn!$E$2:$E$11876,AV$9))/1000</f>
        <v>0</v>
      </c>
      <c r="AW88" s="22">
        <f>IF(AW$9="samtals",SUMIFS(Gögn!$I$2:$I$11876,Gögn!$F$2:$F$11876,$A88,Gögn!$B$2:$B$11876,AW$8),SUMIFS(Gögn!$I$2:$I$11876,Gögn!$F$2:$F$11876,$A88,Gögn!$B$2:$B$11876,AW$8,Gögn!$E$2:$E$11876,AW$9))/1000</f>
        <v>0</v>
      </c>
      <c r="AX88" s="22">
        <f>IF(AX$9="samtals",SUMIFS(Gögn!$I$2:$I$11876,Gögn!$F$2:$F$11876,$A88,Gögn!$B$2:$B$11876,AX$8),SUMIFS(Gögn!$I$2:$I$11876,Gögn!$F$2:$F$11876,$A88,Gögn!$B$2:$B$11876,AX$8,Gögn!$E$2:$E$11876,AX$9))/1000</f>
        <v>0</v>
      </c>
      <c r="AY88" s="22">
        <f>IF(AY$9="samtals",SUMIFS(Gögn!$I$2:$I$11876,Gögn!$F$2:$F$11876,$A88,Gögn!$B$2:$B$11876,AY$8),SUMIFS(Gögn!$I$2:$I$11876,Gögn!$F$2:$F$11876,$A88,Gögn!$B$2:$B$11876,AY$8,Gögn!$E$2:$E$11876,AY$9))/1000</f>
        <v>0</v>
      </c>
      <c r="AZ88" s="22">
        <f>IF(AZ$9="samtals",SUMIFS(Gögn!$I$2:$I$11876,Gögn!$F$2:$F$11876,$A88,Gögn!$B$2:$B$11876,AZ$8),SUMIFS(Gögn!$I$2:$I$11876,Gögn!$F$2:$F$11876,$A88,Gögn!$B$2:$B$11876,AZ$8,Gögn!$E$2:$E$11876,AZ$9))/1000</f>
        <v>139449</v>
      </c>
      <c r="BA88" s="22">
        <f>IF(BA$9="samtals",SUMIFS(Gögn!$I$2:$I$11876,Gögn!$F$2:$F$11876,$A88,Gögn!$B$2:$B$11876,BA$8),SUMIFS(Gögn!$I$2:$I$11876,Gögn!$F$2:$F$11876,$A88,Gögn!$B$2:$B$11876,BA$8,Gögn!$E$2:$E$11876,BA$9))/1000</f>
        <v>-139449</v>
      </c>
      <c r="BB88" s="22">
        <f>IF(BB$9="samtals",SUMIFS(Gögn!$I$2:$I$11876,Gögn!$F$2:$F$11876,$A88,Gögn!$B$2:$B$11876,BB$8),SUMIFS(Gögn!$I$2:$I$11876,Gögn!$F$2:$F$11876,$A88,Gögn!$B$2:$B$11876,BB$8,Gögn!$E$2:$E$11876,BB$9))/1000</f>
        <v>0</v>
      </c>
      <c r="BC88" s="22">
        <f>IF(BC$9="samtals",SUMIFS(Gögn!$I$2:$I$11876,Gögn!$F$2:$F$11876,$A88,Gögn!$B$2:$B$11876,BC$8),SUMIFS(Gögn!$I$2:$I$11876,Gögn!$F$2:$F$11876,$A88,Gögn!$B$2:$B$11876,BC$8,Gögn!$E$2:$E$11876,BC$9))/1000</f>
        <v>0</v>
      </c>
      <c r="BD88" s="22">
        <f>IF(BD$9="samtals",SUMIFS(Gögn!$I$2:$I$11876,Gögn!$F$2:$F$11876,$A88,Gögn!$B$2:$B$11876,BD$8),SUMIFS(Gögn!$I$2:$I$11876,Gögn!$F$2:$F$11876,$A88,Gögn!$B$2:$B$11876,BD$8,Gögn!$E$2:$E$11876,BD$9))/1000</f>
        <v>0</v>
      </c>
      <c r="BE88" s="22">
        <f>IF(BE$9="samtals",SUMIFS(Gögn!$I$2:$I$11876,Gögn!$F$2:$F$11876,$A88,Gögn!$B$2:$B$11876,BE$8),SUMIFS(Gögn!$I$2:$I$11876,Gögn!$F$2:$F$11876,$A88,Gögn!$B$2:$B$11876,BE$8,Gögn!$E$2:$E$11876,BE$9))/1000</f>
        <v>0</v>
      </c>
      <c r="BF88" s="22">
        <f>IF(BF$9="samtals",SUMIFS(Gögn!$I$2:$I$11876,Gögn!$F$2:$F$11876,$A88,Gögn!$B$2:$B$11876,BF$8),SUMIFS(Gögn!$I$2:$I$11876,Gögn!$F$2:$F$11876,$A88,Gögn!$B$2:$B$11876,BF$8,Gögn!$E$2:$E$11876,BF$9))/1000</f>
        <v>0</v>
      </c>
      <c r="BG88" s="22">
        <f>IF(BG$9="samtals",SUMIFS(Gögn!$I$2:$I$11876,Gögn!$F$2:$F$11876,$A88,Gögn!$B$2:$B$11876,BG$8),SUMIFS(Gögn!$I$2:$I$11876,Gögn!$F$2:$F$11876,$A88,Gögn!$B$2:$B$11876,BG$8,Gögn!$E$2:$E$11876,BG$9))/1000</f>
        <v>0</v>
      </c>
    </row>
    <row r="89" spans="1:59" ht="15">
      <c r="A89" s="5" t="s">
        <v>37</v>
      </c>
      <c r="B89" s="5"/>
      <c r="C89" s="23" t="s">
        <v>38</v>
      </c>
      <c r="D89" s="24">
        <f t="shared" si="26"/>
        <v>0</v>
      </c>
      <c r="E89" s="24">
        <f>IF(E$9="samtals",SUMIFS(Gögn!$I$2:$I$11876,Gögn!$F$2:$F$11876,$A89,Gögn!$B$2:$B$11876,E$8),SUMIFS(Gögn!$I$2:$I$11876,Gögn!$F$2:$F$11876,$A89,Gögn!$B$2:$B$11876,E$8,Gögn!$E$2:$E$11876,E$9))/1000</f>
        <v>0</v>
      </c>
      <c r="F89" s="24">
        <f>IF(F$9="samtals",SUMIFS(Gögn!$I$2:$I$11876,Gögn!$F$2:$F$11876,$A89,Gögn!$B$2:$B$11876,F$8),SUMIFS(Gögn!$I$2:$I$11876,Gögn!$F$2:$F$11876,$A89,Gögn!$B$2:$B$11876,F$8,Gögn!$E$2:$E$11876,F$9))/1000</f>
        <v>0</v>
      </c>
      <c r="G89" s="24">
        <f>IF(G$9="samtals",SUMIFS(Gögn!$I$2:$I$11876,Gögn!$F$2:$F$11876,$A89,Gögn!$B$2:$B$11876,G$8),SUMIFS(Gögn!$I$2:$I$11876,Gögn!$F$2:$F$11876,$A89,Gögn!$B$2:$B$11876,G$8,Gögn!$E$2:$E$11876,G$9))/1000</f>
        <v>0</v>
      </c>
      <c r="H89" s="24">
        <f>IF(H$9="samtals",SUMIFS(Gögn!$I$2:$I$11876,Gögn!$F$2:$F$11876,$A89,Gögn!$B$2:$B$11876,H$8),SUMIFS(Gögn!$I$2:$I$11876,Gögn!$F$2:$F$11876,$A89,Gögn!$B$2:$B$11876,H$8,Gögn!$E$2:$E$11876,H$9))/1000</f>
        <v>0</v>
      </c>
      <c r="I89" s="24">
        <f>IF(I$9="samtals",SUMIFS(Gögn!$I$2:$I$11876,Gögn!$F$2:$F$11876,$A89,Gögn!$B$2:$B$11876,I$8),SUMIFS(Gögn!$I$2:$I$11876,Gögn!$F$2:$F$11876,$A89,Gögn!$B$2:$B$11876,I$8,Gögn!$E$2:$E$11876,I$9))/1000</f>
        <v>0</v>
      </c>
      <c r="J89" s="24">
        <f>IF(J$9="samtals",SUMIFS(Gögn!$I$2:$I$11876,Gögn!$F$2:$F$11876,$A89,Gögn!$B$2:$B$11876,J$8),SUMIFS(Gögn!$I$2:$I$11876,Gögn!$F$2:$F$11876,$A89,Gögn!$B$2:$B$11876,J$8,Gögn!$E$2:$E$11876,J$9))/1000</f>
        <v>0</v>
      </c>
      <c r="K89" s="24">
        <f>IF(K$9="samtals",SUMIFS(Gögn!$I$2:$I$11876,Gögn!$F$2:$F$11876,$A89,Gögn!$B$2:$B$11876,K$8),SUMIFS(Gögn!$I$2:$I$11876,Gögn!$F$2:$F$11876,$A89,Gögn!$B$2:$B$11876,K$8,Gögn!$E$2:$E$11876,K$9))/1000</f>
        <v>0</v>
      </c>
      <c r="L89" s="24">
        <f>IF(L$9="samtals",SUMIFS(Gögn!$I$2:$I$11876,Gögn!$F$2:$F$11876,$A89,Gögn!$B$2:$B$11876,L$8),SUMIFS(Gögn!$I$2:$I$11876,Gögn!$F$2:$F$11876,$A89,Gögn!$B$2:$B$11876,L$8,Gögn!$E$2:$E$11876,L$9))/1000</f>
        <v>0</v>
      </c>
      <c r="M89" s="24">
        <f>IF(M$9="samtals",SUMIFS(Gögn!$I$2:$I$11876,Gögn!$F$2:$F$11876,$A89,Gögn!$B$2:$B$11876,M$8),SUMIFS(Gögn!$I$2:$I$11876,Gögn!$F$2:$F$11876,$A89,Gögn!$B$2:$B$11876,M$8,Gögn!$E$2:$E$11876,M$9))/1000</f>
        <v>0</v>
      </c>
      <c r="N89" s="24">
        <f>IF(N$9="samtals",SUMIFS(Gögn!$I$2:$I$11876,Gögn!$F$2:$F$11876,$A89,Gögn!$B$2:$B$11876,N$8),SUMIFS(Gögn!$I$2:$I$11876,Gögn!$F$2:$F$11876,$A89,Gögn!$B$2:$B$11876,N$8,Gögn!$E$2:$E$11876,N$9))/1000</f>
        <v>0</v>
      </c>
      <c r="O89" s="24">
        <f>IF(O$9="samtals",SUMIFS(Gögn!$I$2:$I$11876,Gögn!$F$2:$F$11876,$A89,Gögn!$B$2:$B$11876,O$8),SUMIFS(Gögn!$I$2:$I$11876,Gögn!$F$2:$F$11876,$A89,Gögn!$B$2:$B$11876,O$8,Gögn!$E$2:$E$11876,O$9))/1000</f>
        <v>0</v>
      </c>
      <c r="P89" s="24">
        <f>IF(P$9="samtals",SUMIFS(Gögn!$I$2:$I$11876,Gögn!$F$2:$F$11876,$A89,Gögn!$B$2:$B$11876,P$8),SUMIFS(Gögn!$I$2:$I$11876,Gögn!$F$2:$F$11876,$A89,Gögn!$B$2:$B$11876,P$8,Gögn!$E$2:$E$11876,P$9))/1000</f>
        <v>0</v>
      </c>
      <c r="Q89" s="24">
        <f>IF(Q$9="samtals",SUMIFS(Gögn!$I$2:$I$11876,Gögn!$F$2:$F$11876,$A89,Gögn!$B$2:$B$11876,Q$8),SUMIFS(Gögn!$I$2:$I$11876,Gögn!$F$2:$F$11876,$A89,Gögn!$B$2:$B$11876,Q$8,Gögn!$E$2:$E$11876,Q$9))/1000</f>
        <v>0</v>
      </c>
      <c r="R89" s="24">
        <f>IF(R$9="samtals",SUMIFS(Gögn!$I$2:$I$11876,Gögn!$F$2:$F$11876,$A89,Gögn!$B$2:$B$11876,R$8),SUMIFS(Gögn!$I$2:$I$11876,Gögn!$F$2:$F$11876,$A89,Gögn!$B$2:$B$11876,R$8,Gögn!$E$2:$E$11876,R$9))/1000</f>
        <v>0</v>
      </c>
      <c r="S89" s="24">
        <f>IF(S$9="samtals",SUMIFS(Gögn!$I$2:$I$11876,Gögn!$F$2:$F$11876,$A89,Gögn!$B$2:$B$11876,S$8),SUMIFS(Gögn!$I$2:$I$11876,Gögn!$F$2:$F$11876,$A89,Gögn!$B$2:$B$11876,S$8,Gögn!$E$2:$E$11876,S$9))/1000</f>
        <v>0</v>
      </c>
      <c r="T89" s="24">
        <f>IF(T$9="samtals",SUMIFS(Gögn!$I$2:$I$11876,Gögn!$F$2:$F$11876,$A89,Gögn!$B$2:$B$11876,T$8),SUMIFS(Gögn!$I$2:$I$11876,Gögn!$F$2:$F$11876,$A89,Gögn!$B$2:$B$11876,T$8,Gögn!$E$2:$E$11876,T$9))/1000</f>
        <v>0</v>
      </c>
      <c r="U89" s="24">
        <f>IF(U$9="samtals",SUMIFS(Gögn!$I$2:$I$11876,Gögn!$F$2:$F$11876,$A89,Gögn!$B$2:$B$11876,U$8),SUMIFS(Gögn!$I$2:$I$11876,Gögn!$F$2:$F$11876,$A89,Gögn!$B$2:$B$11876,U$8,Gögn!$E$2:$E$11876,U$9))/1000</f>
        <v>0</v>
      </c>
      <c r="V89" s="24">
        <f>IF(V$9="samtals",SUMIFS(Gögn!$I$2:$I$11876,Gögn!$F$2:$F$11876,$A89,Gögn!$B$2:$B$11876,V$8),SUMIFS(Gögn!$I$2:$I$11876,Gögn!$F$2:$F$11876,$A89,Gögn!$B$2:$B$11876,V$8,Gögn!$E$2:$E$11876,V$9))/1000</f>
        <v>0</v>
      </c>
      <c r="W89" s="24">
        <f>IF(W$9="samtals",SUMIFS(Gögn!$I$2:$I$11876,Gögn!$F$2:$F$11876,$A89,Gögn!$B$2:$B$11876,W$8),SUMIFS(Gögn!$I$2:$I$11876,Gögn!$F$2:$F$11876,$A89,Gögn!$B$2:$B$11876,W$8,Gögn!$E$2:$E$11876,W$9))/1000</f>
        <v>0</v>
      </c>
      <c r="X89" s="24">
        <f>IF(X$9="samtals",SUMIFS(Gögn!$I$2:$I$11876,Gögn!$F$2:$F$11876,$A89,Gögn!$B$2:$B$11876,X$8),SUMIFS(Gögn!$I$2:$I$11876,Gögn!$F$2:$F$11876,$A89,Gögn!$B$2:$B$11876,X$8,Gögn!$E$2:$E$11876,X$9))/1000</f>
        <v>0</v>
      </c>
      <c r="Y89" s="24">
        <f>IF(Y$9="samtals",SUMIFS(Gögn!$I$2:$I$11876,Gögn!$F$2:$F$11876,$A89,Gögn!$B$2:$B$11876,Y$8),SUMIFS(Gögn!$I$2:$I$11876,Gögn!$F$2:$F$11876,$A89,Gögn!$B$2:$B$11876,Y$8,Gögn!$E$2:$E$11876,Y$9))/1000</f>
        <v>0</v>
      </c>
      <c r="Z89" s="24">
        <f>IF(Z$9="samtals",SUMIFS(Gögn!$I$2:$I$11876,Gögn!$F$2:$F$11876,$A89,Gögn!$B$2:$B$11876,Z$8),SUMIFS(Gögn!$I$2:$I$11876,Gögn!$F$2:$F$11876,$A89,Gögn!$B$2:$B$11876,Z$8,Gögn!$E$2:$E$11876,Z$9))/1000</f>
        <v>0</v>
      </c>
      <c r="AA89" s="24">
        <f>IF(AA$9="samtals",SUMIFS(Gögn!$I$2:$I$11876,Gögn!$F$2:$F$11876,$A89,Gögn!$B$2:$B$11876,AA$8),SUMIFS(Gögn!$I$2:$I$11876,Gögn!$F$2:$F$11876,$A89,Gögn!$B$2:$B$11876,AA$8,Gögn!$E$2:$E$11876,AA$9))/1000</f>
        <v>0</v>
      </c>
      <c r="AB89" s="24">
        <f>IF(AB$9="samtals",SUMIFS(Gögn!$I$2:$I$11876,Gögn!$F$2:$F$11876,$A89,Gögn!$B$2:$B$11876,AB$8),SUMIFS(Gögn!$I$2:$I$11876,Gögn!$F$2:$F$11876,$A89,Gögn!$B$2:$B$11876,AB$8,Gögn!$E$2:$E$11876,AB$9))/1000</f>
        <v>0</v>
      </c>
      <c r="AC89" s="24">
        <f>IF(AC$9="samtals",SUMIFS(Gögn!$I$2:$I$11876,Gögn!$F$2:$F$11876,$A89,Gögn!$B$2:$B$11876,AC$8),SUMIFS(Gögn!$I$2:$I$11876,Gögn!$F$2:$F$11876,$A89,Gögn!$B$2:$B$11876,AC$8,Gögn!$E$2:$E$11876,AC$9))/1000</f>
        <v>0</v>
      </c>
      <c r="AD89" s="24">
        <f>IF(AD$9="samtals",SUMIFS(Gögn!$I$2:$I$11876,Gögn!$F$2:$F$11876,$A89,Gögn!$B$2:$B$11876,AD$8),SUMIFS(Gögn!$I$2:$I$11876,Gögn!$F$2:$F$11876,$A89,Gögn!$B$2:$B$11876,AD$8,Gögn!$E$2:$E$11876,AD$9))/1000</f>
        <v>0</v>
      </c>
      <c r="AE89" s="24">
        <f>IF(AE$9="samtals",SUMIFS(Gögn!$I$2:$I$11876,Gögn!$F$2:$F$11876,$A89,Gögn!$B$2:$B$11876,AE$8),SUMIFS(Gögn!$I$2:$I$11876,Gögn!$F$2:$F$11876,$A89,Gögn!$B$2:$B$11876,AE$8,Gögn!$E$2:$E$11876,AE$9))/1000</f>
        <v>0</v>
      </c>
      <c r="AF89" s="24">
        <f>IF(AF$9="samtals",SUMIFS(Gögn!$I$2:$I$11876,Gögn!$F$2:$F$11876,$A89,Gögn!$B$2:$B$11876,AF$8),SUMIFS(Gögn!$I$2:$I$11876,Gögn!$F$2:$F$11876,$A89,Gögn!$B$2:$B$11876,AF$8,Gögn!$E$2:$E$11876,AF$9))/1000</f>
        <v>0</v>
      </c>
      <c r="AG89" s="24">
        <f>IF(AG$9="samtals",SUMIFS(Gögn!$I$2:$I$11876,Gögn!$F$2:$F$11876,$A89,Gögn!$B$2:$B$11876,AG$8),SUMIFS(Gögn!$I$2:$I$11876,Gögn!$F$2:$F$11876,$A89,Gögn!$B$2:$B$11876,AG$8,Gögn!$E$2:$E$11876,AG$9))/1000</f>
        <v>0</v>
      </c>
      <c r="AH89" s="24">
        <f>IF(AH$9="samtals",SUMIFS(Gögn!$I$2:$I$11876,Gögn!$F$2:$F$11876,$A89,Gögn!$B$2:$B$11876,AH$8),SUMIFS(Gögn!$I$2:$I$11876,Gögn!$F$2:$F$11876,$A89,Gögn!$B$2:$B$11876,AH$8,Gögn!$E$2:$E$11876,AH$9))/1000</f>
        <v>0</v>
      </c>
      <c r="AI89" s="24">
        <f>IF(AI$9="samtals",SUMIFS(Gögn!$I$2:$I$11876,Gögn!$F$2:$F$11876,$A89,Gögn!$B$2:$B$11876,AI$8),SUMIFS(Gögn!$I$2:$I$11876,Gögn!$F$2:$F$11876,$A89,Gögn!$B$2:$B$11876,AI$8,Gögn!$E$2:$E$11876,AI$9))/1000</f>
        <v>0</v>
      </c>
      <c r="AJ89" s="24">
        <f>IF(AJ$9="samtals",SUMIFS(Gögn!$I$2:$I$11876,Gögn!$F$2:$F$11876,$A89,Gögn!$B$2:$B$11876,AJ$8),SUMIFS(Gögn!$I$2:$I$11876,Gögn!$F$2:$F$11876,$A89,Gögn!$B$2:$B$11876,AJ$8,Gögn!$E$2:$E$11876,AJ$9))/1000</f>
        <v>0</v>
      </c>
      <c r="AK89" s="24">
        <f>IF(AK$9="samtals",SUMIFS(Gögn!$I$2:$I$11876,Gögn!$F$2:$F$11876,$A89,Gögn!$B$2:$B$11876,AK$8),SUMIFS(Gögn!$I$2:$I$11876,Gögn!$F$2:$F$11876,$A89,Gögn!$B$2:$B$11876,AK$8,Gögn!$E$2:$E$11876,AK$9))/1000</f>
        <v>0</v>
      </c>
      <c r="AL89" s="24">
        <f>IF(AL$9="samtals",SUMIFS(Gögn!$I$2:$I$11876,Gögn!$F$2:$F$11876,$A89,Gögn!$B$2:$B$11876,AL$8),SUMIFS(Gögn!$I$2:$I$11876,Gögn!$F$2:$F$11876,$A89,Gögn!$B$2:$B$11876,AL$8,Gögn!$E$2:$E$11876,AL$9))/1000</f>
        <v>0</v>
      </c>
      <c r="AM89" s="24">
        <f>IF(AM$9="samtals",SUMIFS(Gögn!$I$2:$I$11876,Gögn!$F$2:$F$11876,$A89,Gögn!$B$2:$B$11876,AM$8),SUMIFS(Gögn!$I$2:$I$11876,Gögn!$F$2:$F$11876,$A89,Gögn!$B$2:$B$11876,AM$8,Gögn!$E$2:$E$11876,AM$9))/1000</f>
        <v>0</v>
      </c>
      <c r="AN89" s="24">
        <f>IF(AN$9="samtals",SUMIFS(Gögn!$I$2:$I$11876,Gögn!$F$2:$F$11876,$A89,Gögn!$B$2:$B$11876,AN$8),SUMIFS(Gögn!$I$2:$I$11876,Gögn!$F$2:$F$11876,$A89,Gögn!$B$2:$B$11876,AN$8,Gögn!$E$2:$E$11876,AN$9))/1000</f>
        <v>0</v>
      </c>
      <c r="AO89" s="24">
        <f>IF(AO$9="samtals",SUMIFS(Gögn!$I$2:$I$11876,Gögn!$F$2:$F$11876,$A89,Gögn!$B$2:$B$11876,AO$8),SUMIFS(Gögn!$I$2:$I$11876,Gögn!$F$2:$F$11876,$A89,Gögn!$B$2:$B$11876,AO$8,Gögn!$E$2:$E$11876,AO$9))/1000</f>
        <v>0</v>
      </c>
      <c r="AP89" s="24">
        <f>IF(AP$9="samtals",SUMIFS(Gögn!$I$2:$I$11876,Gögn!$F$2:$F$11876,$A89,Gögn!$B$2:$B$11876,AP$8),SUMIFS(Gögn!$I$2:$I$11876,Gögn!$F$2:$F$11876,$A89,Gögn!$B$2:$B$11876,AP$8,Gögn!$E$2:$E$11876,AP$9))/1000</f>
        <v>0</v>
      </c>
      <c r="AQ89" s="24">
        <f>IF(AQ$9="samtals",SUMIFS(Gögn!$I$2:$I$11876,Gögn!$F$2:$F$11876,$A89,Gögn!$B$2:$B$11876,AQ$8),SUMIFS(Gögn!$I$2:$I$11876,Gögn!$F$2:$F$11876,$A89,Gögn!$B$2:$B$11876,AQ$8,Gögn!$E$2:$E$11876,AQ$9))/1000</f>
        <v>0</v>
      </c>
      <c r="AR89" s="24">
        <f>IF(AR$9="samtals",SUMIFS(Gögn!$I$2:$I$11876,Gögn!$F$2:$F$11876,$A89,Gögn!$B$2:$B$11876,AR$8),SUMIFS(Gögn!$I$2:$I$11876,Gögn!$F$2:$F$11876,$A89,Gögn!$B$2:$B$11876,AR$8,Gögn!$E$2:$E$11876,AR$9))/1000</f>
        <v>0</v>
      </c>
      <c r="AS89" s="24">
        <f>IF(AS$9="samtals",SUMIFS(Gögn!$I$2:$I$11876,Gögn!$F$2:$F$11876,$A89,Gögn!$B$2:$B$11876,AS$8),SUMIFS(Gögn!$I$2:$I$11876,Gögn!$F$2:$F$11876,$A89,Gögn!$B$2:$B$11876,AS$8,Gögn!$E$2:$E$11876,AS$9))/1000</f>
        <v>0</v>
      </c>
      <c r="AT89" s="24">
        <f>IF(AT$9="samtals",SUMIFS(Gögn!$I$2:$I$11876,Gögn!$F$2:$F$11876,$A89,Gögn!$B$2:$B$11876,AT$8),SUMIFS(Gögn!$I$2:$I$11876,Gögn!$F$2:$F$11876,$A89,Gögn!$B$2:$B$11876,AT$8,Gögn!$E$2:$E$11876,AT$9))/1000</f>
        <v>0</v>
      </c>
      <c r="AU89" s="24">
        <f>IF(AU$9="samtals",SUMIFS(Gögn!$I$2:$I$11876,Gögn!$F$2:$F$11876,$A89,Gögn!$B$2:$B$11876,AU$8),SUMIFS(Gögn!$I$2:$I$11876,Gögn!$F$2:$F$11876,$A89,Gögn!$B$2:$B$11876,AU$8,Gögn!$E$2:$E$11876,AU$9))/1000</f>
        <v>0</v>
      </c>
      <c r="AV89" s="24">
        <f>IF(AV$9="samtals",SUMIFS(Gögn!$I$2:$I$11876,Gögn!$F$2:$F$11876,$A89,Gögn!$B$2:$B$11876,AV$8),SUMIFS(Gögn!$I$2:$I$11876,Gögn!$F$2:$F$11876,$A89,Gögn!$B$2:$B$11876,AV$8,Gögn!$E$2:$E$11876,AV$9))/1000</f>
        <v>0</v>
      </c>
      <c r="AW89" s="24">
        <f>IF(AW$9="samtals",SUMIFS(Gögn!$I$2:$I$11876,Gögn!$F$2:$F$11876,$A89,Gögn!$B$2:$B$11876,AW$8),SUMIFS(Gögn!$I$2:$I$11876,Gögn!$F$2:$F$11876,$A89,Gögn!$B$2:$B$11876,AW$8,Gögn!$E$2:$E$11876,AW$9))/1000</f>
        <v>0</v>
      </c>
      <c r="AX89" s="24">
        <f>IF(AX$9="samtals",SUMIFS(Gögn!$I$2:$I$11876,Gögn!$F$2:$F$11876,$A89,Gögn!$B$2:$B$11876,AX$8),SUMIFS(Gögn!$I$2:$I$11876,Gögn!$F$2:$F$11876,$A89,Gögn!$B$2:$B$11876,AX$8,Gögn!$E$2:$E$11876,AX$9))/1000</f>
        <v>0</v>
      </c>
      <c r="AY89" s="24">
        <f>IF(AY$9="samtals",SUMIFS(Gögn!$I$2:$I$11876,Gögn!$F$2:$F$11876,$A89,Gögn!$B$2:$B$11876,AY$8),SUMIFS(Gögn!$I$2:$I$11876,Gögn!$F$2:$F$11876,$A89,Gögn!$B$2:$B$11876,AY$8,Gögn!$E$2:$E$11876,AY$9))/1000</f>
        <v>0</v>
      </c>
      <c r="AZ89" s="24">
        <f>IF(AZ$9="samtals",SUMIFS(Gögn!$I$2:$I$11876,Gögn!$F$2:$F$11876,$A89,Gögn!$B$2:$B$11876,AZ$8),SUMIFS(Gögn!$I$2:$I$11876,Gögn!$F$2:$F$11876,$A89,Gögn!$B$2:$B$11876,AZ$8,Gögn!$E$2:$E$11876,AZ$9))/1000</f>
        <v>0</v>
      </c>
      <c r="BA89" s="24">
        <f>IF(BA$9="samtals",SUMIFS(Gögn!$I$2:$I$11876,Gögn!$F$2:$F$11876,$A89,Gögn!$B$2:$B$11876,BA$8),SUMIFS(Gögn!$I$2:$I$11876,Gögn!$F$2:$F$11876,$A89,Gögn!$B$2:$B$11876,BA$8,Gögn!$E$2:$E$11876,BA$9))/1000</f>
        <v>0</v>
      </c>
      <c r="BB89" s="24">
        <f>IF(BB$9="samtals",SUMIFS(Gögn!$I$2:$I$11876,Gögn!$F$2:$F$11876,$A89,Gögn!$B$2:$B$11876,BB$8),SUMIFS(Gögn!$I$2:$I$11876,Gögn!$F$2:$F$11876,$A89,Gögn!$B$2:$B$11876,BB$8,Gögn!$E$2:$E$11876,BB$9))/1000</f>
        <v>0</v>
      </c>
      <c r="BC89" s="24">
        <f>IF(BC$9="samtals",SUMIFS(Gögn!$I$2:$I$11876,Gögn!$F$2:$F$11876,$A89,Gögn!$B$2:$B$11876,BC$8),SUMIFS(Gögn!$I$2:$I$11876,Gögn!$F$2:$F$11876,$A89,Gögn!$B$2:$B$11876,BC$8,Gögn!$E$2:$E$11876,BC$9))/1000</f>
        <v>0</v>
      </c>
      <c r="BD89" s="24">
        <f>IF(BD$9="samtals",SUMIFS(Gögn!$I$2:$I$11876,Gögn!$F$2:$F$11876,$A89,Gögn!$B$2:$B$11876,BD$8),SUMIFS(Gögn!$I$2:$I$11876,Gögn!$F$2:$F$11876,$A89,Gögn!$B$2:$B$11876,BD$8,Gögn!$E$2:$E$11876,BD$9))/1000</f>
        <v>0</v>
      </c>
      <c r="BE89" s="24">
        <f>IF(BE$9="samtals",SUMIFS(Gögn!$I$2:$I$11876,Gögn!$F$2:$F$11876,$A89,Gögn!$B$2:$B$11876,BE$8),SUMIFS(Gögn!$I$2:$I$11876,Gögn!$F$2:$F$11876,$A89,Gögn!$B$2:$B$11876,BE$8,Gögn!$E$2:$E$11876,BE$9))/1000</f>
        <v>0</v>
      </c>
      <c r="BF89" s="24">
        <f>IF(BF$9="samtals",SUMIFS(Gögn!$I$2:$I$11876,Gögn!$F$2:$F$11876,$A89,Gögn!$B$2:$B$11876,BF$8),SUMIFS(Gögn!$I$2:$I$11876,Gögn!$F$2:$F$11876,$A89,Gögn!$B$2:$B$11876,BF$8,Gögn!$E$2:$E$11876,BF$9))/1000</f>
        <v>0</v>
      </c>
      <c r="BG89" s="24">
        <f>IF(BG$9="samtals",SUMIFS(Gögn!$I$2:$I$11876,Gögn!$F$2:$F$11876,$A89,Gögn!$B$2:$B$11876,BG$8),SUMIFS(Gögn!$I$2:$I$11876,Gögn!$F$2:$F$11876,$A89,Gögn!$B$2:$B$11876,BG$8,Gögn!$E$2:$E$11876,BG$9))/1000</f>
        <v>0</v>
      </c>
    </row>
    <row r="90" spans="1:59" ht="15">
      <c r="A90" s="5" t="s">
        <v>39</v>
      </c>
      <c r="B90" s="5"/>
      <c r="C90" s="25" t="s">
        <v>40</v>
      </c>
      <c r="D90" s="22">
        <f t="shared" si="26"/>
        <v>0</v>
      </c>
      <c r="E90" s="22">
        <f>IF(E$9="samtals",SUMIFS(Gögn!$I$2:$I$11876,Gögn!$F$2:$F$11876,$A90,Gögn!$B$2:$B$11876,E$8),SUMIFS(Gögn!$I$2:$I$11876,Gögn!$F$2:$F$11876,$A90,Gögn!$B$2:$B$11876,E$8,Gögn!$E$2:$E$11876,E$9))/1000</f>
        <v>0</v>
      </c>
      <c r="F90" s="22">
        <f>IF(F$9="samtals",SUMIFS(Gögn!$I$2:$I$11876,Gögn!$F$2:$F$11876,$A90,Gögn!$B$2:$B$11876,F$8),SUMIFS(Gögn!$I$2:$I$11876,Gögn!$F$2:$F$11876,$A90,Gögn!$B$2:$B$11876,F$8,Gögn!$E$2:$E$11876,F$9))/1000</f>
        <v>0</v>
      </c>
      <c r="G90" s="22">
        <f>IF(G$9="samtals",SUMIFS(Gögn!$I$2:$I$11876,Gögn!$F$2:$F$11876,$A90,Gögn!$B$2:$B$11876,G$8),SUMIFS(Gögn!$I$2:$I$11876,Gögn!$F$2:$F$11876,$A90,Gögn!$B$2:$B$11876,G$8,Gögn!$E$2:$E$11876,G$9))/1000</f>
        <v>0</v>
      </c>
      <c r="H90" s="22">
        <f>IF(H$9="samtals",SUMIFS(Gögn!$I$2:$I$11876,Gögn!$F$2:$F$11876,$A90,Gögn!$B$2:$B$11876,H$8),SUMIFS(Gögn!$I$2:$I$11876,Gögn!$F$2:$F$11876,$A90,Gögn!$B$2:$B$11876,H$8,Gögn!$E$2:$E$11876,H$9))/1000</f>
        <v>0</v>
      </c>
      <c r="I90" s="22">
        <f>IF(I$9="samtals",SUMIFS(Gögn!$I$2:$I$11876,Gögn!$F$2:$F$11876,$A90,Gögn!$B$2:$B$11876,I$8),SUMIFS(Gögn!$I$2:$I$11876,Gögn!$F$2:$F$11876,$A90,Gögn!$B$2:$B$11876,I$8,Gögn!$E$2:$E$11876,I$9))/1000</f>
        <v>0</v>
      </c>
      <c r="J90" s="22">
        <f>IF(J$9="samtals",SUMIFS(Gögn!$I$2:$I$11876,Gögn!$F$2:$F$11876,$A90,Gögn!$B$2:$B$11876,J$8),SUMIFS(Gögn!$I$2:$I$11876,Gögn!$F$2:$F$11876,$A90,Gögn!$B$2:$B$11876,J$8,Gögn!$E$2:$E$11876,J$9))/1000</f>
        <v>0</v>
      </c>
      <c r="K90" s="22">
        <f>IF(K$9="samtals",SUMIFS(Gögn!$I$2:$I$11876,Gögn!$F$2:$F$11876,$A90,Gögn!$B$2:$B$11876,K$8),SUMIFS(Gögn!$I$2:$I$11876,Gögn!$F$2:$F$11876,$A90,Gögn!$B$2:$B$11876,K$8,Gögn!$E$2:$E$11876,K$9))/1000</f>
        <v>0</v>
      </c>
      <c r="L90" s="22">
        <f>IF(L$9="samtals",SUMIFS(Gögn!$I$2:$I$11876,Gögn!$F$2:$F$11876,$A90,Gögn!$B$2:$B$11876,L$8),SUMIFS(Gögn!$I$2:$I$11876,Gögn!$F$2:$F$11876,$A90,Gögn!$B$2:$B$11876,L$8,Gögn!$E$2:$E$11876,L$9))/1000</f>
        <v>0</v>
      </c>
      <c r="M90" s="22">
        <f>IF(M$9="samtals",SUMIFS(Gögn!$I$2:$I$11876,Gögn!$F$2:$F$11876,$A90,Gögn!$B$2:$B$11876,M$8),SUMIFS(Gögn!$I$2:$I$11876,Gögn!$F$2:$F$11876,$A90,Gögn!$B$2:$B$11876,M$8,Gögn!$E$2:$E$11876,M$9))/1000</f>
        <v>0</v>
      </c>
      <c r="N90" s="22">
        <f>IF(N$9="samtals",SUMIFS(Gögn!$I$2:$I$11876,Gögn!$F$2:$F$11876,$A90,Gögn!$B$2:$B$11876,N$8),SUMIFS(Gögn!$I$2:$I$11876,Gögn!$F$2:$F$11876,$A90,Gögn!$B$2:$B$11876,N$8,Gögn!$E$2:$E$11876,N$9))/1000</f>
        <v>0</v>
      </c>
      <c r="O90" s="22">
        <f>IF(O$9="samtals",SUMIFS(Gögn!$I$2:$I$11876,Gögn!$F$2:$F$11876,$A90,Gögn!$B$2:$B$11876,O$8),SUMIFS(Gögn!$I$2:$I$11876,Gögn!$F$2:$F$11876,$A90,Gögn!$B$2:$B$11876,O$8,Gögn!$E$2:$E$11876,O$9))/1000</f>
        <v>0</v>
      </c>
      <c r="P90" s="22">
        <f>IF(P$9="samtals",SUMIFS(Gögn!$I$2:$I$11876,Gögn!$F$2:$F$11876,$A90,Gögn!$B$2:$B$11876,P$8),SUMIFS(Gögn!$I$2:$I$11876,Gögn!$F$2:$F$11876,$A90,Gögn!$B$2:$B$11876,P$8,Gögn!$E$2:$E$11876,P$9))/1000</f>
        <v>0</v>
      </c>
      <c r="Q90" s="22">
        <f>IF(Q$9="samtals",SUMIFS(Gögn!$I$2:$I$11876,Gögn!$F$2:$F$11876,$A90,Gögn!$B$2:$B$11876,Q$8),SUMIFS(Gögn!$I$2:$I$11876,Gögn!$F$2:$F$11876,$A90,Gögn!$B$2:$B$11876,Q$8,Gögn!$E$2:$E$11876,Q$9))/1000</f>
        <v>0</v>
      </c>
      <c r="R90" s="22">
        <f>IF(R$9="samtals",SUMIFS(Gögn!$I$2:$I$11876,Gögn!$F$2:$F$11876,$A90,Gögn!$B$2:$B$11876,R$8),SUMIFS(Gögn!$I$2:$I$11876,Gögn!$F$2:$F$11876,$A90,Gögn!$B$2:$B$11876,R$8,Gögn!$E$2:$E$11876,R$9))/1000</f>
        <v>0</v>
      </c>
      <c r="S90" s="22">
        <f>IF(S$9="samtals",SUMIFS(Gögn!$I$2:$I$11876,Gögn!$F$2:$F$11876,$A90,Gögn!$B$2:$B$11876,S$8),SUMIFS(Gögn!$I$2:$I$11876,Gögn!$F$2:$F$11876,$A90,Gögn!$B$2:$B$11876,S$8,Gögn!$E$2:$E$11876,S$9))/1000</f>
        <v>0</v>
      </c>
      <c r="T90" s="22">
        <f>IF(T$9="samtals",SUMIFS(Gögn!$I$2:$I$11876,Gögn!$F$2:$F$11876,$A90,Gögn!$B$2:$B$11876,T$8),SUMIFS(Gögn!$I$2:$I$11876,Gögn!$F$2:$F$11876,$A90,Gögn!$B$2:$B$11876,T$8,Gögn!$E$2:$E$11876,T$9))/1000</f>
        <v>0</v>
      </c>
      <c r="U90" s="22">
        <f>IF(U$9="samtals",SUMIFS(Gögn!$I$2:$I$11876,Gögn!$F$2:$F$11876,$A90,Gögn!$B$2:$B$11876,U$8),SUMIFS(Gögn!$I$2:$I$11876,Gögn!$F$2:$F$11876,$A90,Gögn!$B$2:$B$11876,U$8,Gögn!$E$2:$E$11876,U$9))/1000</f>
        <v>0</v>
      </c>
      <c r="V90" s="22">
        <f>IF(V$9="samtals",SUMIFS(Gögn!$I$2:$I$11876,Gögn!$F$2:$F$11876,$A90,Gögn!$B$2:$B$11876,V$8),SUMIFS(Gögn!$I$2:$I$11876,Gögn!$F$2:$F$11876,$A90,Gögn!$B$2:$B$11876,V$8,Gögn!$E$2:$E$11876,V$9))/1000</f>
        <v>0</v>
      </c>
      <c r="W90" s="22">
        <f>IF(W$9="samtals",SUMIFS(Gögn!$I$2:$I$11876,Gögn!$F$2:$F$11876,$A90,Gögn!$B$2:$B$11876,W$8),SUMIFS(Gögn!$I$2:$I$11876,Gögn!$F$2:$F$11876,$A90,Gögn!$B$2:$B$11876,W$8,Gögn!$E$2:$E$11876,W$9))/1000</f>
        <v>0</v>
      </c>
      <c r="X90" s="22">
        <f>IF(X$9="samtals",SUMIFS(Gögn!$I$2:$I$11876,Gögn!$F$2:$F$11876,$A90,Gögn!$B$2:$B$11876,X$8),SUMIFS(Gögn!$I$2:$I$11876,Gögn!$F$2:$F$11876,$A90,Gögn!$B$2:$B$11876,X$8,Gögn!$E$2:$E$11876,X$9))/1000</f>
        <v>0</v>
      </c>
      <c r="Y90" s="22">
        <f>IF(Y$9="samtals",SUMIFS(Gögn!$I$2:$I$11876,Gögn!$F$2:$F$11876,$A90,Gögn!$B$2:$B$11876,Y$8),SUMIFS(Gögn!$I$2:$I$11876,Gögn!$F$2:$F$11876,$A90,Gögn!$B$2:$B$11876,Y$8,Gögn!$E$2:$E$11876,Y$9))/1000</f>
        <v>0</v>
      </c>
      <c r="Z90" s="22">
        <f>IF(Z$9="samtals",SUMIFS(Gögn!$I$2:$I$11876,Gögn!$F$2:$F$11876,$A90,Gögn!$B$2:$B$11876,Z$8),SUMIFS(Gögn!$I$2:$I$11876,Gögn!$F$2:$F$11876,$A90,Gögn!$B$2:$B$11876,Z$8,Gögn!$E$2:$E$11876,Z$9))/1000</f>
        <v>0</v>
      </c>
      <c r="AA90" s="22">
        <f>IF(AA$9="samtals",SUMIFS(Gögn!$I$2:$I$11876,Gögn!$F$2:$F$11876,$A90,Gögn!$B$2:$B$11876,AA$8),SUMIFS(Gögn!$I$2:$I$11876,Gögn!$F$2:$F$11876,$A90,Gögn!$B$2:$B$11876,AA$8,Gögn!$E$2:$E$11876,AA$9))/1000</f>
        <v>0</v>
      </c>
      <c r="AB90" s="22">
        <f>IF(AB$9="samtals",SUMIFS(Gögn!$I$2:$I$11876,Gögn!$F$2:$F$11876,$A90,Gögn!$B$2:$B$11876,AB$8),SUMIFS(Gögn!$I$2:$I$11876,Gögn!$F$2:$F$11876,$A90,Gögn!$B$2:$B$11876,AB$8,Gögn!$E$2:$E$11876,AB$9))/1000</f>
        <v>0</v>
      </c>
      <c r="AC90" s="22">
        <f>IF(AC$9="samtals",SUMIFS(Gögn!$I$2:$I$11876,Gögn!$F$2:$F$11876,$A90,Gögn!$B$2:$B$11876,AC$8),SUMIFS(Gögn!$I$2:$I$11876,Gögn!$F$2:$F$11876,$A90,Gögn!$B$2:$B$11876,AC$8,Gögn!$E$2:$E$11876,AC$9))/1000</f>
        <v>0</v>
      </c>
      <c r="AD90" s="22">
        <f>IF(AD$9="samtals",SUMIFS(Gögn!$I$2:$I$11876,Gögn!$F$2:$F$11876,$A90,Gögn!$B$2:$B$11876,AD$8),SUMIFS(Gögn!$I$2:$I$11876,Gögn!$F$2:$F$11876,$A90,Gögn!$B$2:$B$11876,AD$8,Gögn!$E$2:$E$11876,AD$9))/1000</f>
        <v>0</v>
      </c>
      <c r="AE90" s="22">
        <f>IF(AE$9="samtals",SUMIFS(Gögn!$I$2:$I$11876,Gögn!$F$2:$F$11876,$A90,Gögn!$B$2:$B$11876,AE$8),SUMIFS(Gögn!$I$2:$I$11876,Gögn!$F$2:$F$11876,$A90,Gögn!$B$2:$B$11876,AE$8,Gögn!$E$2:$E$11876,AE$9))/1000</f>
        <v>0</v>
      </c>
      <c r="AF90" s="22">
        <f>IF(AF$9="samtals",SUMIFS(Gögn!$I$2:$I$11876,Gögn!$F$2:$F$11876,$A90,Gögn!$B$2:$B$11876,AF$8),SUMIFS(Gögn!$I$2:$I$11876,Gögn!$F$2:$F$11876,$A90,Gögn!$B$2:$B$11876,AF$8,Gögn!$E$2:$E$11876,AF$9))/1000</f>
        <v>0</v>
      </c>
      <c r="AG90" s="22">
        <f>IF(AG$9="samtals",SUMIFS(Gögn!$I$2:$I$11876,Gögn!$F$2:$F$11876,$A90,Gögn!$B$2:$B$11876,AG$8),SUMIFS(Gögn!$I$2:$I$11876,Gögn!$F$2:$F$11876,$A90,Gögn!$B$2:$B$11876,AG$8,Gögn!$E$2:$E$11876,AG$9))/1000</f>
        <v>0</v>
      </c>
      <c r="AH90" s="22">
        <f>IF(AH$9="samtals",SUMIFS(Gögn!$I$2:$I$11876,Gögn!$F$2:$F$11876,$A90,Gögn!$B$2:$B$11876,AH$8),SUMIFS(Gögn!$I$2:$I$11876,Gögn!$F$2:$F$11876,$A90,Gögn!$B$2:$B$11876,AH$8,Gögn!$E$2:$E$11876,AH$9))/1000</f>
        <v>0</v>
      </c>
      <c r="AI90" s="22">
        <f>IF(AI$9="samtals",SUMIFS(Gögn!$I$2:$I$11876,Gögn!$F$2:$F$11876,$A90,Gögn!$B$2:$B$11876,AI$8),SUMIFS(Gögn!$I$2:$I$11876,Gögn!$F$2:$F$11876,$A90,Gögn!$B$2:$B$11876,AI$8,Gögn!$E$2:$E$11876,AI$9))/1000</f>
        <v>0</v>
      </c>
      <c r="AJ90" s="22">
        <f>IF(AJ$9="samtals",SUMIFS(Gögn!$I$2:$I$11876,Gögn!$F$2:$F$11876,$A90,Gögn!$B$2:$B$11876,AJ$8),SUMIFS(Gögn!$I$2:$I$11876,Gögn!$F$2:$F$11876,$A90,Gögn!$B$2:$B$11876,AJ$8,Gögn!$E$2:$E$11876,AJ$9))/1000</f>
        <v>0</v>
      </c>
      <c r="AK90" s="22">
        <f>IF(AK$9="samtals",SUMIFS(Gögn!$I$2:$I$11876,Gögn!$F$2:$F$11876,$A90,Gögn!$B$2:$B$11876,AK$8),SUMIFS(Gögn!$I$2:$I$11876,Gögn!$F$2:$F$11876,$A90,Gögn!$B$2:$B$11876,AK$8,Gögn!$E$2:$E$11876,AK$9))/1000</f>
        <v>0</v>
      </c>
      <c r="AL90" s="22">
        <f>IF(AL$9="samtals",SUMIFS(Gögn!$I$2:$I$11876,Gögn!$F$2:$F$11876,$A90,Gögn!$B$2:$B$11876,AL$8),SUMIFS(Gögn!$I$2:$I$11876,Gögn!$F$2:$F$11876,$A90,Gögn!$B$2:$B$11876,AL$8,Gögn!$E$2:$E$11876,AL$9))/1000</f>
        <v>0</v>
      </c>
      <c r="AM90" s="22">
        <f>IF(AM$9="samtals",SUMIFS(Gögn!$I$2:$I$11876,Gögn!$F$2:$F$11876,$A90,Gögn!$B$2:$B$11876,AM$8),SUMIFS(Gögn!$I$2:$I$11876,Gögn!$F$2:$F$11876,$A90,Gögn!$B$2:$B$11876,AM$8,Gögn!$E$2:$E$11876,AM$9))/1000</f>
        <v>0</v>
      </c>
      <c r="AN90" s="22">
        <f>IF(AN$9="samtals",SUMIFS(Gögn!$I$2:$I$11876,Gögn!$F$2:$F$11876,$A90,Gögn!$B$2:$B$11876,AN$8),SUMIFS(Gögn!$I$2:$I$11876,Gögn!$F$2:$F$11876,$A90,Gögn!$B$2:$B$11876,AN$8,Gögn!$E$2:$E$11876,AN$9))/1000</f>
        <v>0</v>
      </c>
      <c r="AO90" s="22">
        <f>IF(AO$9="samtals",SUMIFS(Gögn!$I$2:$I$11876,Gögn!$F$2:$F$11876,$A90,Gögn!$B$2:$B$11876,AO$8),SUMIFS(Gögn!$I$2:$I$11876,Gögn!$F$2:$F$11876,$A90,Gögn!$B$2:$B$11876,AO$8,Gögn!$E$2:$E$11876,AO$9))/1000</f>
        <v>0</v>
      </c>
      <c r="AP90" s="22">
        <f>IF(AP$9="samtals",SUMIFS(Gögn!$I$2:$I$11876,Gögn!$F$2:$F$11876,$A90,Gögn!$B$2:$B$11876,AP$8),SUMIFS(Gögn!$I$2:$I$11876,Gögn!$F$2:$F$11876,$A90,Gögn!$B$2:$B$11876,AP$8,Gögn!$E$2:$E$11876,AP$9))/1000</f>
        <v>0</v>
      </c>
      <c r="AQ90" s="22">
        <f>IF(AQ$9="samtals",SUMIFS(Gögn!$I$2:$I$11876,Gögn!$F$2:$F$11876,$A90,Gögn!$B$2:$B$11876,AQ$8),SUMIFS(Gögn!$I$2:$I$11876,Gögn!$F$2:$F$11876,$A90,Gögn!$B$2:$B$11876,AQ$8,Gögn!$E$2:$E$11876,AQ$9))/1000</f>
        <v>0</v>
      </c>
      <c r="AR90" s="22">
        <f>IF(AR$9="samtals",SUMIFS(Gögn!$I$2:$I$11876,Gögn!$F$2:$F$11876,$A90,Gögn!$B$2:$B$11876,AR$8),SUMIFS(Gögn!$I$2:$I$11876,Gögn!$F$2:$F$11876,$A90,Gögn!$B$2:$B$11876,AR$8,Gögn!$E$2:$E$11876,AR$9))/1000</f>
        <v>0</v>
      </c>
      <c r="AS90" s="22">
        <f>IF(AS$9="samtals",SUMIFS(Gögn!$I$2:$I$11876,Gögn!$F$2:$F$11876,$A90,Gögn!$B$2:$B$11876,AS$8),SUMIFS(Gögn!$I$2:$I$11876,Gögn!$F$2:$F$11876,$A90,Gögn!$B$2:$B$11876,AS$8,Gögn!$E$2:$E$11876,AS$9))/1000</f>
        <v>0</v>
      </c>
      <c r="AT90" s="22">
        <f>IF(AT$9="samtals",SUMIFS(Gögn!$I$2:$I$11876,Gögn!$F$2:$F$11876,$A90,Gögn!$B$2:$B$11876,AT$8),SUMIFS(Gögn!$I$2:$I$11876,Gögn!$F$2:$F$11876,$A90,Gögn!$B$2:$B$11876,AT$8,Gögn!$E$2:$E$11876,AT$9))/1000</f>
        <v>0</v>
      </c>
      <c r="AU90" s="22">
        <f>IF(AU$9="samtals",SUMIFS(Gögn!$I$2:$I$11876,Gögn!$F$2:$F$11876,$A90,Gögn!$B$2:$B$11876,AU$8),SUMIFS(Gögn!$I$2:$I$11876,Gögn!$F$2:$F$11876,$A90,Gögn!$B$2:$B$11876,AU$8,Gögn!$E$2:$E$11876,AU$9))/1000</f>
        <v>0</v>
      </c>
      <c r="AV90" s="22">
        <f>IF(AV$9="samtals",SUMIFS(Gögn!$I$2:$I$11876,Gögn!$F$2:$F$11876,$A90,Gögn!$B$2:$B$11876,AV$8),SUMIFS(Gögn!$I$2:$I$11876,Gögn!$F$2:$F$11876,$A90,Gögn!$B$2:$B$11876,AV$8,Gögn!$E$2:$E$11876,AV$9))/1000</f>
        <v>0</v>
      </c>
      <c r="AW90" s="22">
        <f>IF(AW$9="samtals",SUMIFS(Gögn!$I$2:$I$11876,Gögn!$F$2:$F$11876,$A90,Gögn!$B$2:$B$11876,AW$8),SUMIFS(Gögn!$I$2:$I$11876,Gögn!$F$2:$F$11876,$A90,Gögn!$B$2:$B$11876,AW$8,Gögn!$E$2:$E$11876,AW$9))/1000</f>
        <v>0</v>
      </c>
      <c r="AX90" s="22">
        <f>IF(AX$9="samtals",SUMIFS(Gögn!$I$2:$I$11876,Gögn!$F$2:$F$11876,$A90,Gögn!$B$2:$B$11876,AX$8),SUMIFS(Gögn!$I$2:$I$11876,Gögn!$F$2:$F$11876,$A90,Gögn!$B$2:$B$11876,AX$8,Gögn!$E$2:$E$11876,AX$9))/1000</f>
        <v>0</v>
      </c>
      <c r="AY90" s="22">
        <f>IF(AY$9="samtals",SUMIFS(Gögn!$I$2:$I$11876,Gögn!$F$2:$F$11876,$A90,Gögn!$B$2:$B$11876,AY$8),SUMIFS(Gögn!$I$2:$I$11876,Gögn!$F$2:$F$11876,$A90,Gögn!$B$2:$B$11876,AY$8,Gögn!$E$2:$E$11876,AY$9))/1000</f>
        <v>0</v>
      </c>
      <c r="AZ90" s="22">
        <f>IF(AZ$9="samtals",SUMIFS(Gögn!$I$2:$I$11876,Gögn!$F$2:$F$11876,$A90,Gögn!$B$2:$B$11876,AZ$8),SUMIFS(Gögn!$I$2:$I$11876,Gögn!$F$2:$F$11876,$A90,Gögn!$B$2:$B$11876,AZ$8,Gögn!$E$2:$E$11876,AZ$9))/1000</f>
        <v>0</v>
      </c>
      <c r="BA90" s="22">
        <f>IF(BA$9="samtals",SUMIFS(Gögn!$I$2:$I$11876,Gögn!$F$2:$F$11876,$A90,Gögn!$B$2:$B$11876,BA$8),SUMIFS(Gögn!$I$2:$I$11876,Gögn!$F$2:$F$11876,$A90,Gögn!$B$2:$B$11876,BA$8,Gögn!$E$2:$E$11876,BA$9))/1000</f>
        <v>0</v>
      </c>
      <c r="BB90" s="22">
        <f>IF(BB$9="samtals",SUMIFS(Gögn!$I$2:$I$11876,Gögn!$F$2:$F$11876,$A90,Gögn!$B$2:$B$11876,BB$8),SUMIFS(Gögn!$I$2:$I$11876,Gögn!$F$2:$F$11876,$A90,Gögn!$B$2:$B$11876,BB$8,Gögn!$E$2:$E$11876,BB$9))/1000</f>
        <v>0</v>
      </c>
      <c r="BC90" s="22">
        <f>IF(BC$9="samtals",SUMIFS(Gögn!$I$2:$I$11876,Gögn!$F$2:$F$11876,$A90,Gögn!$B$2:$B$11876,BC$8),SUMIFS(Gögn!$I$2:$I$11876,Gögn!$F$2:$F$11876,$A90,Gögn!$B$2:$B$11876,BC$8,Gögn!$E$2:$E$11876,BC$9))/1000</f>
        <v>0</v>
      </c>
      <c r="BD90" s="22">
        <f>IF(BD$9="samtals",SUMIFS(Gögn!$I$2:$I$11876,Gögn!$F$2:$F$11876,$A90,Gögn!$B$2:$B$11876,BD$8),SUMIFS(Gögn!$I$2:$I$11876,Gögn!$F$2:$F$11876,$A90,Gögn!$B$2:$B$11876,BD$8,Gögn!$E$2:$E$11876,BD$9))/1000</f>
        <v>0</v>
      </c>
      <c r="BE90" s="22">
        <f>IF(BE$9="samtals",SUMIFS(Gögn!$I$2:$I$11876,Gögn!$F$2:$F$11876,$A90,Gögn!$B$2:$B$11876,BE$8),SUMIFS(Gögn!$I$2:$I$11876,Gögn!$F$2:$F$11876,$A90,Gögn!$B$2:$B$11876,BE$8,Gögn!$E$2:$E$11876,BE$9))/1000</f>
        <v>0</v>
      </c>
      <c r="BF90" s="22">
        <f>IF(BF$9="samtals",SUMIFS(Gögn!$I$2:$I$11876,Gögn!$F$2:$F$11876,$A90,Gögn!$B$2:$B$11876,BF$8),SUMIFS(Gögn!$I$2:$I$11876,Gögn!$F$2:$F$11876,$A90,Gögn!$B$2:$B$11876,BF$8,Gögn!$E$2:$E$11876,BF$9))/1000</f>
        <v>0</v>
      </c>
      <c r="BG90" s="22">
        <f>IF(BG$9="samtals",SUMIFS(Gögn!$I$2:$I$11876,Gögn!$F$2:$F$11876,$A90,Gögn!$B$2:$B$11876,BG$8),SUMIFS(Gögn!$I$2:$I$11876,Gögn!$F$2:$F$11876,$A90,Gögn!$B$2:$B$11876,BG$8,Gögn!$E$2:$E$11876,BG$9))/1000</f>
        <v>0</v>
      </c>
    </row>
    <row r="91" spans="1:59" ht="15">
      <c r="A91" s="5" t="s">
        <v>41</v>
      </c>
      <c r="B91" s="5"/>
      <c r="C91" s="23" t="s">
        <v>42</v>
      </c>
      <c r="D91" s="24">
        <f t="shared" si="26"/>
        <v>0</v>
      </c>
      <c r="E91" s="24">
        <f>IF(E$9="samtals",SUMIFS(Gögn!$I$2:$I$11876,Gögn!$F$2:$F$11876,$A91,Gögn!$B$2:$B$11876,E$8),SUMIFS(Gögn!$I$2:$I$11876,Gögn!$F$2:$F$11876,$A91,Gögn!$B$2:$B$11876,E$8,Gögn!$E$2:$E$11876,E$9))/1000</f>
        <v>0</v>
      </c>
      <c r="F91" s="24">
        <f>IF(F$9="samtals",SUMIFS(Gögn!$I$2:$I$11876,Gögn!$F$2:$F$11876,$A91,Gögn!$B$2:$B$11876,F$8),SUMIFS(Gögn!$I$2:$I$11876,Gögn!$F$2:$F$11876,$A91,Gögn!$B$2:$B$11876,F$8,Gögn!$E$2:$E$11876,F$9))/1000</f>
        <v>0</v>
      </c>
      <c r="G91" s="24">
        <f>IF(G$9="samtals",SUMIFS(Gögn!$I$2:$I$11876,Gögn!$F$2:$F$11876,$A91,Gögn!$B$2:$B$11876,G$8),SUMIFS(Gögn!$I$2:$I$11876,Gögn!$F$2:$F$11876,$A91,Gögn!$B$2:$B$11876,G$8,Gögn!$E$2:$E$11876,G$9))/1000</f>
        <v>0</v>
      </c>
      <c r="H91" s="24">
        <f>IF(H$9="samtals",SUMIFS(Gögn!$I$2:$I$11876,Gögn!$F$2:$F$11876,$A91,Gögn!$B$2:$B$11876,H$8),SUMIFS(Gögn!$I$2:$I$11876,Gögn!$F$2:$F$11876,$A91,Gögn!$B$2:$B$11876,H$8,Gögn!$E$2:$E$11876,H$9))/1000</f>
        <v>0</v>
      </c>
      <c r="I91" s="24">
        <f>IF(I$9="samtals",SUMIFS(Gögn!$I$2:$I$11876,Gögn!$F$2:$F$11876,$A91,Gögn!$B$2:$B$11876,I$8),SUMIFS(Gögn!$I$2:$I$11876,Gögn!$F$2:$F$11876,$A91,Gögn!$B$2:$B$11876,I$8,Gögn!$E$2:$E$11876,I$9))/1000</f>
        <v>0</v>
      </c>
      <c r="J91" s="24">
        <f>IF(J$9="samtals",SUMIFS(Gögn!$I$2:$I$11876,Gögn!$F$2:$F$11876,$A91,Gögn!$B$2:$B$11876,J$8),SUMIFS(Gögn!$I$2:$I$11876,Gögn!$F$2:$F$11876,$A91,Gögn!$B$2:$B$11876,J$8,Gögn!$E$2:$E$11876,J$9))/1000</f>
        <v>0</v>
      </c>
      <c r="K91" s="24">
        <f>IF(K$9="samtals",SUMIFS(Gögn!$I$2:$I$11876,Gögn!$F$2:$F$11876,$A91,Gögn!$B$2:$B$11876,K$8),SUMIFS(Gögn!$I$2:$I$11876,Gögn!$F$2:$F$11876,$A91,Gögn!$B$2:$B$11876,K$8,Gögn!$E$2:$E$11876,K$9))/1000</f>
        <v>0</v>
      </c>
      <c r="L91" s="24">
        <f>IF(L$9="samtals",SUMIFS(Gögn!$I$2:$I$11876,Gögn!$F$2:$F$11876,$A91,Gögn!$B$2:$B$11876,L$8),SUMIFS(Gögn!$I$2:$I$11876,Gögn!$F$2:$F$11876,$A91,Gögn!$B$2:$B$11876,L$8,Gögn!$E$2:$E$11876,L$9))/1000</f>
        <v>0</v>
      </c>
      <c r="M91" s="24">
        <f>IF(M$9="samtals",SUMIFS(Gögn!$I$2:$I$11876,Gögn!$F$2:$F$11876,$A91,Gögn!$B$2:$B$11876,M$8),SUMIFS(Gögn!$I$2:$I$11876,Gögn!$F$2:$F$11876,$A91,Gögn!$B$2:$B$11876,M$8,Gögn!$E$2:$E$11876,M$9))/1000</f>
        <v>0</v>
      </c>
      <c r="N91" s="24">
        <f>IF(N$9="samtals",SUMIFS(Gögn!$I$2:$I$11876,Gögn!$F$2:$F$11876,$A91,Gögn!$B$2:$B$11876,N$8),SUMIFS(Gögn!$I$2:$I$11876,Gögn!$F$2:$F$11876,$A91,Gögn!$B$2:$B$11876,N$8,Gögn!$E$2:$E$11876,N$9))/1000</f>
        <v>0</v>
      </c>
      <c r="O91" s="24">
        <f>IF(O$9="samtals",SUMIFS(Gögn!$I$2:$I$11876,Gögn!$F$2:$F$11876,$A91,Gögn!$B$2:$B$11876,O$8),SUMIFS(Gögn!$I$2:$I$11876,Gögn!$F$2:$F$11876,$A91,Gögn!$B$2:$B$11876,O$8,Gögn!$E$2:$E$11876,O$9))/1000</f>
        <v>0</v>
      </c>
      <c r="P91" s="24">
        <f>IF(P$9="samtals",SUMIFS(Gögn!$I$2:$I$11876,Gögn!$F$2:$F$11876,$A91,Gögn!$B$2:$B$11876,P$8),SUMIFS(Gögn!$I$2:$I$11876,Gögn!$F$2:$F$11876,$A91,Gögn!$B$2:$B$11876,P$8,Gögn!$E$2:$E$11876,P$9))/1000</f>
        <v>0</v>
      </c>
      <c r="Q91" s="24">
        <f>IF(Q$9="samtals",SUMIFS(Gögn!$I$2:$I$11876,Gögn!$F$2:$F$11876,$A91,Gögn!$B$2:$B$11876,Q$8),SUMIFS(Gögn!$I$2:$I$11876,Gögn!$F$2:$F$11876,$A91,Gögn!$B$2:$B$11876,Q$8,Gögn!$E$2:$E$11876,Q$9))/1000</f>
        <v>0</v>
      </c>
      <c r="R91" s="24">
        <f>IF(R$9="samtals",SUMIFS(Gögn!$I$2:$I$11876,Gögn!$F$2:$F$11876,$A91,Gögn!$B$2:$B$11876,R$8),SUMIFS(Gögn!$I$2:$I$11876,Gögn!$F$2:$F$11876,$A91,Gögn!$B$2:$B$11876,R$8,Gögn!$E$2:$E$11876,R$9))/1000</f>
        <v>0</v>
      </c>
      <c r="S91" s="24">
        <f>IF(S$9="samtals",SUMIFS(Gögn!$I$2:$I$11876,Gögn!$F$2:$F$11876,$A91,Gögn!$B$2:$B$11876,S$8),SUMIFS(Gögn!$I$2:$I$11876,Gögn!$F$2:$F$11876,$A91,Gögn!$B$2:$B$11876,S$8,Gögn!$E$2:$E$11876,S$9))/1000</f>
        <v>0</v>
      </c>
      <c r="T91" s="24">
        <f>IF(T$9="samtals",SUMIFS(Gögn!$I$2:$I$11876,Gögn!$F$2:$F$11876,$A91,Gögn!$B$2:$B$11876,T$8),SUMIFS(Gögn!$I$2:$I$11876,Gögn!$F$2:$F$11876,$A91,Gögn!$B$2:$B$11876,T$8,Gögn!$E$2:$E$11876,T$9))/1000</f>
        <v>0</v>
      </c>
      <c r="U91" s="24">
        <f>IF(U$9="samtals",SUMIFS(Gögn!$I$2:$I$11876,Gögn!$F$2:$F$11876,$A91,Gögn!$B$2:$B$11876,U$8),SUMIFS(Gögn!$I$2:$I$11876,Gögn!$F$2:$F$11876,$A91,Gögn!$B$2:$B$11876,U$8,Gögn!$E$2:$E$11876,U$9))/1000</f>
        <v>0</v>
      </c>
      <c r="V91" s="24">
        <f>IF(V$9="samtals",SUMIFS(Gögn!$I$2:$I$11876,Gögn!$F$2:$F$11876,$A91,Gögn!$B$2:$B$11876,V$8),SUMIFS(Gögn!$I$2:$I$11876,Gögn!$F$2:$F$11876,$A91,Gögn!$B$2:$B$11876,V$8,Gögn!$E$2:$E$11876,V$9))/1000</f>
        <v>0</v>
      </c>
      <c r="W91" s="24">
        <f>IF(W$9="samtals",SUMIFS(Gögn!$I$2:$I$11876,Gögn!$F$2:$F$11876,$A91,Gögn!$B$2:$B$11876,W$8),SUMIFS(Gögn!$I$2:$I$11876,Gögn!$F$2:$F$11876,$A91,Gögn!$B$2:$B$11876,W$8,Gögn!$E$2:$E$11876,W$9))/1000</f>
        <v>0</v>
      </c>
      <c r="X91" s="24">
        <f>IF(X$9="samtals",SUMIFS(Gögn!$I$2:$I$11876,Gögn!$F$2:$F$11876,$A91,Gögn!$B$2:$B$11876,X$8),SUMIFS(Gögn!$I$2:$I$11876,Gögn!$F$2:$F$11876,$A91,Gögn!$B$2:$B$11876,X$8,Gögn!$E$2:$E$11876,X$9))/1000</f>
        <v>0</v>
      </c>
      <c r="Y91" s="24">
        <f>IF(Y$9="samtals",SUMIFS(Gögn!$I$2:$I$11876,Gögn!$F$2:$F$11876,$A91,Gögn!$B$2:$B$11876,Y$8),SUMIFS(Gögn!$I$2:$I$11876,Gögn!$F$2:$F$11876,$A91,Gögn!$B$2:$B$11876,Y$8,Gögn!$E$2:$E$11876,Y$9))/1000</f>
        <v>0</v>
      </c>
      <c r="Z91" s="24">
        <f>IF(Z$9="samtals",SUMIFS(Gögn!$I$2:$I$11876,Gögn!$F$2:$F$11876,$A91,Gögn!$B$2:$B$11876,Z$8),SUMIFS(Gögn!$I$2:$I$11876,Gögn!$F$2:$F$11876,$A91,Gögn!$B$2:$B$11876,Z$8,Gögn!$E$2:$E$11876,Z$9))/1000</f>
        <v>0</v>
      </c>
      <c r="AA91" s="24">
        <f>IF(AA$9="samtals",SUMIFS(Gögn!$I$2:$I$11876,Gögn!$F$2:$F$11876,$A91,Gögn!$B$2:$B$11876,AA$8),SUMIFS(Gögn!$I$2:$I$11876,Gögn!$F$2:$F$11876,$A91,Gögn!$B$2:$B$11876,AA$8,Gögn!$E$2:$E$11876,AA$9))/1000</f>
        <v>0</v>
      </c>
      <c r="AB91" s="24">
        <f>IF(AB$9="samtals",SUMIFS(Gögn!$I$2:$I$11876,Gögn!$F$2:$F$11876,$A91,Gögn!$B$2:$B$11876,AB$8),SUMIFS(Gögn!$I$2:$I$11876,Gögn!$F$2:$F$11876,$A91,Gögn!$B$2:$B$11876,AB$8,Gögn!$E$2:$E$11876,AB$9))/1000</f>
        <v>0</v>
      </c>
      <c r="AC91" s="24">
        <f>IF(AC$9="samtals",SUMIFS(Gögn!$I$2:$I$11876,Gögn!$F$2:$F$11876,$A91,Gögn!$B$2:$B$11876,AC$8),SUMIFS(Gögn!$I$2:$I$11876,Gögn!$F$2:$F$11876,$A91,Gögn!$B$2:$B$11876,AC$8,Gögn!$E$2:$E$11876,AC$9))/1000</f>
        <v>0</v>
      </c>
      <c r="AD91" s="24">
        <f>IF(AD$9="samtals",SUMIFS(Gögn!$I$2:$I$11876,Gögn!$F$2:$F$11876,$A91,Gögn!$B$2:$B$11876,AD$8),SUMIFS(Gögn!$I$2:$I$11876,Gögn!$F$2:$F$11876,$A91,Gögn!$B$2:$B$11876,AD$8,Gögn!$E$2:$E$11876,AD$9))/1000</f>
        <v>0</v>
      </c>
      <c r="AE91" s="24">
        <f>IF(AE$9="samtals",SUMIFS(Gögn!$I$2:$I$11876,Gögn!$F$2:$F$11876,$A91,Gögn!$B$2:$B$11876,AE$8),SUMIFS(Gögn!$I$2:$I$11876,Gögn!$F$2:$F$11876,$A91,Gögn!$B$2:$B$11876,AE$8,Gögn!$E$2:$E$11876,AE$9))/1000</f>
        <v>0</v>
      </c>
      <c r="AF91" s="24">
        <f>IF(AF$9="samtals",SUMIFS(Gögn!$I$2:$I$11876,Gögn!$F$2:$F$11876,$A91,Gögn!$B$2:$B$11876,AF$8),SUMIFS(Gögn!$I$2:$I$11876,Gögn!$F$2:$F$11876,$A91,Gögn!$B$2:$B$11876,AF$8,Gögn!$E$2:$E$11876,AF$9))/1000</f>
        <v>0</v>
      </c>
      <c r="AG91" s="24">
        <f>IF(AG$9="samtals",SUMIFS(Gögn!$I$2:$I$11876,Gögn!$F$2:$F$11876,$A91,Gögn!$B$2:$B$11876,AG$8),SUMIFS(Gögn!$I$2:$I$11876,Gögn!$F$2:$F$11876,$A91,Gögn!$B$2:$B$11876,AG$8,Gögn!$E$2:$E$11876,AG$9))/1000</f>
        <v>0</v>
      </c>
      <c r="AH91" s="24">
        <f>IF(AH$9="samtals",SUMIFS(Gögn!$I$2:$I$11876,Gögn!$F$2:$F$11876,$A91,Gögn!$B$2:$B$11876,AH$8),SUMIFS(Gögn!$I$2:$I$11876,Gögn!$F$2:$F$11876,$A91,Gögn!$B$2:$B$11876,AH$8,Gögn!$E$2:$E$11876,AH$9))/1000</f>
        <v>0</v>
      </c>
      <c r="AI91" s="24">
        <f>IF(AI$9="samtals",SUMIFS(Gögn!$I$2:$I$11876,Gögn!$F$2:$F$11876,$A91,Gögn!$B$2:$B$11876,AI$8),SUMIFS(Gögn!$I$2:$I$11876,Gögn!$F$2:$F$11876,$A91,Gögn!$B$2:$B$11876,AI$8,Gögn!$E$2:$E$11876,AI$9))/1000</f>
        <v>0</v>
      </c>
      <c r="AJ91" s="24">
        <f>IF(AJ$9="samtals",SUMIFS(Gögn!$I$2:$I$11876,Gögn!$F$2:$F$11876,$A91,Gögn!$B$2:$B$11876,AJ$8),SUMIFS(Gögn!$I$2:$I$11876,Gögn!$F$2:$F$11876,$A91,Gögn!$B$2:$B$11876,AJ$8,Gögn!$E$2:$E$11876,AJ$9))/1000</f>
        <v>0</v>
      </c>
      <c r="AK91" s="24">
        <f>IF(AK$9="samtals",SUMIFS(Gögn!$I$2:$I$11876,Gögn!$F$2:$F$11876,$A91,Gögn!$B$2:$B$11876,AK$8),SUMIFS(Gögn!$I$2:$I$11876,Gögn!$F$2:$F$11876,$A91,Gögn!$B$2:$B$11876,AK$8,Gögn!$E$2:$E$11876,AK$9))/1000</f>
        <v>0</v>
      </c>
      <c r="AL91" s="24">
        <f>IF(AL$9="samtals",SUMIFS(Gögn!$I$2:$I$11876,Gögn!$F$2:$F$11876,$A91,Gögn!$B$2:$B$11876,AL$8),SUMIFS(Gögn!$I$2:$I$11876,Gögn!$F$2:$F$11876,$A91,Gögn!$B$2:$B$11876,AL$8,Gögn!$E$2:$E$11876,AL$9))/1000</f>
        <v>0</v>
      </c>
      <c r="AM91" s="24">
        <f>IF(AM$9="samtals",SUMIFS(Gögn!$I$2:$I$11876,Gögn!$F$2:$F$11876,$A91,Gögn!$B$2:$B$11876,AM$8),SUMIFS(Gögn!$I$2:$I$11876,Gögn!$F$2:$F$11876,$A91,Gögn!$B$2:$B$11876,AM$8,Gögn!$E$2:$E$11876,AM$9))/1000</f>
        <v>0</v>
      </c>
      <c r="AN91" s="24">
        <f>IF(AN$9="samtals",SUMIFS(Gögn!$I$2:$I$11876,Gögn!$F$2:$F$11876,$A91,Gögn!$B$2:$B$11876,AN$8),SUMIFS(Gögn!$I$2:$I$11876,Gögn!$F$2:$F$11876,$A91,Gögn!$B$2:$B$11876,AN$8,Gögn!$E$2:$E$11876,AN$9))/1000</f>
        <v>0</v>
      </c>
      <c r="AO91" s="24">
        <f>IF(AO$9="samtals",SUMIFS(Gögn!$I$2:$I$11876,Gögn!$F$2:$F$11876,$A91,Gögn!$B$2:$B$11876,AO$8),SUMIFS(Gögn!$I$2:$I$11876,Gögn!$F$2:$F$11876,$A91,Gögn!$B$2:$B$11876,AO$8,Gögn!$E$2:$E$11876,AO$9))/1000</f>
        <v>0</v>
      </c>
      <c r="AP91" s="24">
        <f>IF(AP$9="samtals",SUMIFS(Gögn!$I$2:$I$11876,Gögn!$F$2:$F$11876,$A91,Gögn!$B$2:$B$11876,AP$8),SUMIFS(Gögn!$I$2:$I$11876,Gögn!$F$2:$F$11876,$A91,Gögn!$B$2:$B$11876,AP$8,Gögn!$E$2:$E$11876,AP$9))/1000</f>
        <v>0</v>
      </c>
      <c r="AQ91" s="24">
        <f>IF(AQ$9="samtals",SUMIFS(Gögn!$I$2:$I$11876,Gögn!$F$2:$F$11876,$A91,Gögn!$B$2:$B$11876,AQ$8),SUMIFS(Gögn!$I$2:$I$11876,Gögn!$F$2:$F$11876,$A91,Gögn!$B$2:$B$11876,AQ$8,Gögn!$E$2:$E$11876,AQ$9))/1000</f>
        <v>0</v>
      </c>
      <c r="AR91" s="24">
        <f>IF(AR$9="samtals",SUMIFS(Gögn!$I$2:$I$11876,Gögn!$F$2:$F$11876,$A91,Gögn!$B$2:$B$11876,AR$8),SUMIFS(Gögn!$I$2:$I$11876,Gögn!$F$2:$F$11876,$A91,Gögn!$B$2:$B$11876,AR$8,Gögn!$E$2:$E$11876,AR$9))/1000</f>
        <v>0</v>
      </c>
      <c r="AS91" s="24">
        <f>IF(AS$9="samtals",SUMIFS(Gögn!$I$2:$I$11876,Gögn!$F$2:$F$11876,$A91,Gögn!$B$2:$B$11876,AS$8),SUMIFS(Gögn!$I$2:$I$11876,Gögn!$F$2:$F$11876,$A91,Gögn!$B$2:$B$11876,AS$8,Gögn!$E$2:$E$11876,AS$9))/1000</f>
        <v>0</v>
      </c>
      <c r="AT91" s="24">
        <f>IF(AT$9="samtals",SUMIFS(Gögn!$I$2:$I$11876,Gögn!$F$2:$F$11876,$A91,Gögn!$B$2:$B$11876,AT$8),SUMIFS(Gögn!$I$2:$I$11876,Gögn!$F$2:$F$11876,$A91,Gögn!$B$2:$B$11876,AT$8,Gögn!$E$2:$E$11876,AT$9))/1000</f>
        <v>0</v>
      </c>
      <c r="AU91" s="24">
        <f>IF(AU$9="samtals",SUMIFS(Gögn!$I$2:$I$11876,Gögn!$F$2:$F$11876,$A91,Gögn!$B$2:$B$11876,AU$8),SUMIFS(Gögn!$I$2:$I$11876,Gögn!$F$2:$F$11876,$A91,Gögn!$B$2:$B$11876,AU$8,Gögn!$E$2:$E$11876,AU$9))/1000</f>
        <v>0</v>
      </c>
      <c r="AV91" s="24">
        <f>IF(AV$9="samtals",SUMIFS(Gögn!$I$2:$I$11876,Gögn!$F$2:$F$11876,$A91,Gögn!$B$2:$B$11876,AV$8),SUMIFS(Gögn!$I$2:$I$11876,Gögn!$F$2:$F$11876,$A91,Gögn!$B$2:$B$11876,AV$8,Gögn!$E$2:$E$11876,AV$9))/1000</f>
        <v>0</v>
      </c>
      <c r="AW91" s="24">
        <f>IF(AW$9="samtals",SUMIFS(Gögn!$I$2:$I$11876,Gögn!$F$2:$F$11876,$A91,Gögn!$B$2:$B$11876,AW$8),SUMIFS(Gögn!$I$2:$I$11876,Gögn!$F$2:$F$11876,$A91,Gögn!$B$2:$B$11876,AW$8,Gögn!$E$2:$E$11876,AW$9))/1000</f>
        <v>0</v>
      </c>
      <c r="AX91" s="24">
        <f>IF(AX$9="samtals",SUMIFS(Gögn!$I$2:$I$11876,Gögn!$F$2:$F$11876,$A91,Gögn!$B$2:$B$11876,AX$8),SUMIFS(Gögn!$I$2:$I$11876,Gögn!$F$2:$F$11876,$A91,Gögn!$B$2:$B$11876,AX$8,Gögn!$E$2:$E$11876,AX$9))/1000</f>
        <v>0</v>
      </c>
      <c r="AY91" s="24">
        <f>IF(AY$9="samtals",SUMIFS(Gögn!$I$2:$I$11876,Gögn!$F$2:$F$11876,$A91,Gögn!$B$2:$B$11876,AY$8),SUMIFS(Gögn!$I$2:$I$11876,Gögn!$F$2:$F$11876,$A91,Gögn!$B$2:$B$11876,AY$8,Gögn!$E$2:$E$11876,AY$9))/1000</f>
        <v>0</v>
      </c>
      <c r="AZ91" s="24">
        <f>IF(AZ$9="samtals",SUMIFS(Gögn!$I$2:$I$11876,Gögn!$F$2:$F$11876,$A91,Gögn!$B$2:$B$11876,AZ$8),SUMIFS(Gögn!$I$2:$I$11876,Gögn!$F$2:$F$11876,$A91,Gögn!$B$2:$B$11876,AZ$8,Gögn!$E$2:$E$11876,AZ$9))/1000</f>
        <v>0</v>
      </c>
      <c r="BA91" s="24">
        <f>IF(BA$9="samtals",SUMIFS(Gögn!$I$2:$I$11876,Gögn!$F$2:$F$11876,$A91,Gögn!$B$2:$B$11876,BA$8),SUMIFS(Gögn!$I$2:$I$11876,Gögn!$F$2:$F$11876,$A91,Gögn!$B$2:$B$11876,BA$8,Gögn!$E$2:$E$11876,BA$9))/1000</f>
        <v>0</v>
      </c>
      <c r="BB91" s="24">
        <f>IF(BB$9="samtals",SUMIFS(Gögn!$I$2:$I$11876,Gögn!$F$2:$F$11876,$A91,Gögn!$B$2:$B$11876,BB$8),SUMIFS(Gögn!$I$2:$I$11876,Gögn!$F$2:$F$11876,$A91,Gögn!$B$2:$B$11876,BB$8,Gögn!$E$2:$E$11876,BB$9))/1000</f>
        <v>0</v>
      </c>
      <c r="BC91" s="24">
        <f>IF(BC$9="samtals",SUMIFS(Gögn!$I$2:$I$11876,Gögn!$F$2:$F$11876,$A91,Gögn!$B$2:$B$11876,BC$8),SUMIFS(Gögn!$I$2:$I$11876,Gögn!$F$2:$F$11876,$A91,Gögn!$B$2:$B$11876,BC$8,Gögn!$E$2:$E$11876,BC$9))/1000</f>
        <v>0</v>
      </c>
      <c r="BD91" s="24">
        <f>IF(BD$9="samtals",SUMIFS(Gögn!$I$2:$I$11876,Gögn!$F$2:$F$11876,$A91,Gögn!$B$2:$B$11876,BD$8),SUMIFS(Gögn!$I$2:$I$11876,Gögn!$F$2:$F$11876,$A91,Gögn!$B$2:$B$11876,BD$8,Gögn!$E$2:$E$11876,BD$9))/1000</f>
        <v>0</v>
      </c>
      <c r="BE91" s="24">
        <f>IF(BE$9="samtals",SUMIFS(Gögn!$I$2:$I$11876,Gögn!$F$2:$F$11876,$A91,Gögn!$B$2:$B$11876,BE$8),SUMIFS(Gögn!$I$2:$I$11876,Gögn!$F$2:$F$11876,$A91,Gögn!$B$2:$B$11876,BE$8,Gögn!$E$2:$E$11876,BE$9))/1000</f>
        <v>0</v>
      </c>
      <c r="BF91" s="24">
        <f>IF(BF$9="samtals",SUMIFS(Gögn!$I$2:$I$11876,Gögn!$F$2:$F$11876,$A91,Gögn!$B$2:$B$11876,BF$8),SUMIFS(Gögn!$I$2:$I$11876,Gögn!$F$2:$F$11876,$A91,Gögn!$B$2:$B$11876,BF$8,Gögn!$E$2:$E$11876,BF$9))/1000</f>
        <v>0</v>
      </c>
      <c r="BG91" s="24">
        <f>IF(BG$9="samtals",SUMIFS(Gögn!$I$2:$I$11876,Gögn!$F$2:$F$11876,$A91,Gögn!$B$2:$B$11876,BG$8),SUMIFS(Gögn!$I$2:$I$11876,Gögn!$F$2:$F$11876,$A91,Gögn!$B$2:$B$11876,BG$8,Gögn!$E$2:$E$11876,BG$9))/1000</f>
        <v>0</v>
      </c>
    </row>
    <row r="92" spans="1:59" ht="15">
      <c r="A92" s="5" t="s">
        <v>43</v>
      </c>
      <c r="B92" s="5"/>
      <c r="C92" s="25" t="s">
        <v>44</v>
      </c>
      <c r="D92" s="22">
        <f t="shared" si="26"/>
        <v>2288019.2020000005</v>
      </c>
      <c r="E92" s="22">
        <f>IF(E$9="samtals",SUMIFS(Gögn!$I$2:$I$11876,Gögn!$F$2:$F$11876,$A92,Gögn!$B$2:$B$11876,E$8),SUMIFS(Gögn!$I$2:$I$11876,Gögn!$F$2:$F$11876,$A92,Gögn!$B$2:$B$11876,E$8,Gögn!$E$2:$E$11876,E$9))/1000</f>
        <v>338161.69500000001</v>
      </c>
      <c r="F92" s="22">
        <f>IF(F$9="samtals",SUMIFS(Gögn!$I$2:$I$11876,Gögn!$F$2:$F$11876,$A92,Gögn!$B$2:$B$11876,F$8),SUMIFS(Gögn!$I$2:$I$11876,Gögn!$F$2:$F$11876,$A92,Gögn!$B$2:$B$11876,F$8,Gögn!$E$2:$E$11876,F$9))/1000</f>
        <v>122881.322</v>
      </c>
      <c r="G92" s="22">
        <f>IF(G$9="samtals",SUMIFS(Gögn!$I$2:$I$11876,Gögn!$F$2:$F$11876,$A92,Gögn!$B$2:$B$11876,G$8),SUMIFS(Gögn!$I$2:$I$11876,Gögn!$F$2:$F$11876,$A92,Gögn!$B$2:$B$11876,G$8,Gögn!$E$2:$E$11876,G$9))/1000</f>
        <v>215280.37299999999</v>
      </c>
      <c r="H92" s="22">
        <f>IF(H$9="samtals",SUMIFS(Gögn!$I$2:$I$11876,Gögn!$F$2:$F$11876,$A92,Gögn!$B$2:$B$11876,H$8),SUMIFS(Gögn!$I$2:$I$11876,Gögn!$F$2:$F$11876,$A92,Gögn!$B$2:$B$11876,H$8,Gögn!$E$2:$E$11876,H$9))/1000</f>
        <v>122929.05499999999</v>
      </c>
      <c r="I92" s="22">
        <f>IF(I$9="samtals",SUMIFS(Gögn!$I$2:$I$11876,Gögn!$F$2:$F$11876,$A92,Gögn!$B$2:$B$11876,I$8),SUMIFS(Gögn!$I$2:$I$11876,Gögn!$F$2:$F$11876,$A92,Gögn!$B$2:$B$11876,I$8,Gögn!$E$2:$E$11876,I$9))/1000</f>
        <v>122929.05499999999</v>
      </c>
      <c r="J92" s="22">
        <f>IF(J$9="samtals",SUMIFS(Gögn!$I$2:$I$11876,Gögn!$F$2:$F$11876,$A92,Gögn!$B$2:$B$11876,J$8),SUMIFS(Gögn!$I$2:$I$11876,Gögn!$F$2:$F$11876,$A92,Gögn!$B$2:$B$11876,J$8,Gögn!$E$2:$E$11876,J$9))/1000</f>
        <v>0</v>
      </c>
      <c r="K92" s="22">
        <f>IF(K$9="samtals",SUMIFS(Gögn!$I$2:$I$11876,Gögn!$F$2:$F$11876,$A92,Gögn!$B$2:$B$11876,K$8),SUMIFS(Gögn!$I$2:$I$11876,Gögn!$F$2:$F$11876,$A92,Gögn!$B$2:$B$11876,K$8,Gögn!$E$2:$E$11876,K$9))/1000</f>
        <v>15736.275</v>
      </c>
      <c r="L92" s="22">
        <f>IF(L$9="samtals",SUMIFS(Gögn!$I$2:$I$11876,Gögn!$F$2:$F$11876,$A92,Gögn!$B$2:$B$11876,L$8),SUMIFS(Gögn!$I$2:$I$11876,Gögn!$F$2:$F$11876,$A92,Gögn!$B$2:$B$11876,L$8,Gögn!$E$2:$E$11876,L$9))/1000</f>
        <v>15736.275</v>
      </c>
      <c r="M92" s="22">
        <f>IF(M$9="samtals",SUMIFS(Gögn!$I$2:$I$11876,Gögn!$F$2:$F$11876,$A92,Gögn!$B$2:$B$11876,M$8),SUMIFS(Gögn!$I$2:$I$11876,Gögn!$F$2:$F$11876,$A92,Gögn!$B$2:$B$11876,M$8,Gögn!$E$2:$E$11876,M$9))/1000</f>
        <v>72858</v>
      </c>
      <c r="N92" s="22">
        <f>IF(N$9="samtals",SUMIFS(Gögn!$I$2:$I$11876,Gögn!$F$2:$F$11876,$A92,Gögn!$B$2:$B$11876,N$8),SUMIFS(Gögn!$I$2:$I$11876,Gögn!$F$2:$F$11876,$A92,Gögn!$B$2:$B$11876,N$8,Gögn!$E$2:$E$11876,N$9))/1000</f>
        <v>72858</v>
      </c>
      <c r="O92" s="22">
        <f>IF(O$9="samtals",SUMIFS(Gögn!$I$2:$I$11876,Gögn!$F$2:$F$11876,$A92,Gögn!$B$2:$B$11876,O$8),SUMIFS(Gögn!$I$2:$I$11876,Gögn!$F$2:$F$11876,$A92,Gögn!$B$2:$B$11876,O$8,Gögn!$E$2:$E$11876,O$9))/1000</f>
        <v>26185.419000000002</v>
      </c>
      <c r="P92" s="22">
        <f>IF(P$9="samtals",SUMIFS(Gögn!$I$2:$I$11876,Gögn!$F$2:$F$11876,$A92,Gögn!$B$2:$B$11876,P$8),SUMIFS(Gögn!$I$2:$I$11876,Gögn!$F$2:$F$11876,$A92,Gögn!$B$2:$B$11876,P$8,Gögn!$E$2:$E$11876,P$9))/1000</f>
        <v>26185.419000000002</v>
      </c>
      <c r="Q92" s="22">
        <f>IF(Q$9="samtals",SUMIFS(Gögn!$I$2:$I$11876,Gögn!$F$2:$F$11876,$A92,Gögn!$B$2:$B$11876,Q$8),SUMIFS(Gögn!$I$2:$I$11876,Gögn!$F$2:$F$11876,$A92,Gögn!$B$2:$B$11876,Q$8,Gögn!$E$2:$E$11876,Q$9))/1000</f>
        <v>0</v>
      </c>
      <c r="R92" s="22">
        <f>IF(R$9="samtals",SUMIFS(Gögn!$I$2:$I$11876,Gögn!$F$2:$F$11876,$A92,Gögn!$B$2:$B$11876,R$8),SUMIFS(Gögn!$I$2:$I$11876,Gögn!$F$2:$F$11876,$A92,Gögn!$B$2:$B$11876,R$8,Gögn!$E$2:$E$11876,R$9))/1000</f>
        <v>618718</v>
      </c>
      <c r="S92" s="22">
        <f>IF(S$9="samtals",SUMIFS(Gögn!$I$2:$I$11876,Gögn!$F$2:$F$11876,$A92,Gögn!$B$2:$B$11876,S$8),SUMIFS(Gögn!$I$2:$I$11876,Gögn!$F$2:$F$11876,$A92,Gögn!$B$2:$B$11876,S$8,Gögn!$E$2:$E$11876,S$9))/1000</f>
        <v>44245</v>
      </c>
      <c r="T92" s="22">
        <f>IF(T$9="samtals",SUMIFS(Gögn!$I$2:$I$11876,Gögn!$F$2:$F$11876,$A92,Gögn!$B$2:$B$11876,T$8),SUMIFS(Gögn!$I$2:$I$11876,Gögn!$F$2:$F$11876,$A92,Gögn!$B$2:$B$11876,T$8,Gögn!$E$2:$E$11876,T$9))/1000</f>
        <v>574473</v>
      </c>
      <c r="U92" s="22">
        <f>IF(U$9="samtals",SUMIFS(Gögn!$I$2:$I$11876,Gögn!$F$2:$F$11876,$A92,Gögn!$B$2:$B$11876,U$8),SUMIFS(Gögn!$I$2:$I$11876,Gögn!$F$2:$F$11876,$A92,Gögn!$B$2:$B$11876,U$8,Gögn!$E$2:$E$11876,U$9))/1000</f>
        <v>472825.24200000003</v>
      </c>
      <c r="V92" s="22">
        <f>IF(V$9="samtals",SUMIFS(Gögn!$I$2:$I$11876,Gögn!$F$2:$F$11876,$A92,Gögn!$B$2:$B$11876,V$8),SUMIFS(Gögn!$I$2:$I$11876,Gögn!$F$2:$F$11876,$A92,Gögn!$B$2:$B$11876,V$8,Gögn!$E$2:$E$11876,V$9))/1000</f>
        <v>472825.24200000003</v>
      </c>
      <c r="W92" s="22">
        <f>IF(W$9="samtals",SUMIFS(Gögn!$I$2:$I$11876,Gögn!$F$2:$F$11876,$A92,Gögn!$B$2:$B$11876,W$8),SUMIFS(Gögn!$I$2:$I$11876,Gögn!$F$2:$F$11876,$A92,Gögn!$B$2:$B$11876,W$8,Gögn!$E$2:$E$11876,W$9))/1000</f>
        <v>0</v>
      </c>
      <c r="X92" s="22">
        <f>IF(X$9="samtals",SUMIFS(Gögn!$I$2:$I$11876,Gögn!$F$2:$F$11876,$A92,Gögn!$B$2:$B$11876,X$8),SUMIFS(Gögn!$I$2:$I$11876,Gögn!$F$2:$F$11876,$A92,Gögn!$B$2:$B$11876,X$8,Gögn!$E$2:$E$11876,X$9))/1000</f>
        <v>0</v>
      </c>
      <c r="Y92" s="22">
        <f>IF(Y$9="samtals",SUMIFS(Gögn!$I$2:$I$11876,Gögn!$F$2:$F$11876,$A92,Gögn!$B$2:$B$11876,Y$8),SUMIFS(Gögn!$I$2:$I$11876,Gögn!$F$2:$F$11876,$A92,Gögn!$B$2:$B$11876,Y$8,Gögn!$E$2:$E$11876,Y$9))/1000</f>
        <v>-128675.194</v>
      </c>
      <c r="Z92" s="22">
        <f>IF(Z$9="samtals",SUMIFS(Gögn!$I$2:$I$11876,Gögn!$F$2:$F$11876,$A92,Gögn!$B$2:$B$11876,Z$8),SUMIFS(Gögn!$I$2:$I$11876,Gögn!$F$2:$F$11876,$A92,Gögn!$B$2:$B$11876,Z$8,Gögn!$E$2:$E$11876,Z$9))/1000</f>
        <v>128675.194</v>
      </c>
      <c r="AA92" s="22">
        <f>IF(AA$9="samtals",SUMIFS(Gögn!$I$2:$I$11876,Gögn!$F$2:$F$11876,$A92,Gögn!$B$2:$B$11876,AA$8),SUMIFS(Gögn!$I$2:$I$11876,Gögn!$F$2:$F$11876,$A92,Gögn!$B$2:$B$11876,AA$8,Gögn!$E$2:$E$11876,AA$9))/1000</f>
        <v>0</v>
      </c>
      <c r="AB92" s="22">
        <f>IF(AB$9="samtals",SUMIFS(Gögn!$I$2:$I$11876,Gögn!$F$2:$F$11876,$A92,Gögn!$B$2:$B$11876,AB$8),SUMIFS(Gögn!$I$2:$I$11876,Gögn!$F$2:$F$11876,$A92,Gögn!$B$2:$B$11876,AB$8,Gögn!$E$2:$E$11876,AB$9))/1000</f>
        <v>0</v>
      </c>
      <c r="AC92" s="22">
        <f>IF(AC$9="samtals",SUMIFS(Gögn!$I$2:$I$11876,Gögn!$F$2:$F$11876,$A92,Gögn!$B$2:$B$11876,AC$8),SUMIFS(Gögn!$I$2:$I$11876,Gögn!$F$2:$F$11876,$A92,Gögn!$B$2:$B$11876,AC$8,Gögn!$E$2:$E$11876,AC$9))/1000</f>
        <v>4904</v>
      </c>
      <c r="AD92" s="22">
        <f>IF(AD$9="samtals",SUMIFS(Gögn!$I$2:$I$11876,Gögn!$F$2:$F$11876,$A92,Gögn!$B$2:$B$11876,AD$8),SUMIFS(Gögn!$I$2:$I$11876,Gögn!$F$2:$F$11876,$A92,Gögn!$B$2:$B$11876,AD$8,Gögn!$E$2:$E$11876,AD$9))/1000</f>
        <v>4904</v>
      </c>
      <c r="AE92" s="22">
        <f>IF(AE$9="samtals",SUMIFS(Gögn!$I$2:$I$11876,Gögn!$F$2:$F$11876,$A92,Gögn!$B$2:$B$11876,AE$8),SUMIFS(Gögn!$I$2:$I$11876,Gögn!$F$2:$F$11876,$A92,Gögn!$B$2:$B$11876,AE$8,Gögn!$E$2:$E$11876,AE$9))/1000</f>
        <v>16260</v>
      </c>
      <c r="AF92" s="22">
        <f>IF(AF$9="samtals",SUMIFS(Gögn!$I$2:$I$11876,Gögn!$F$2:$F$11876,$A92,Gögn!$B$2:$B$11876,AF$8),SUMIFS(Gögn!$I$2:$I$11876,Gögn!$F$2:$F$11876,$A92,Gögn!$B$2:$B$11876,AF$8,Gögn!$E$2:$E$11876,AF$9))/1000</f>
        <v>16260</v>
      </c>
      <c r="AG92" s="22">
        <f>IF(AG$9="samtals",SUMIFS(Gögn!$I$2:$I$11876,Gögn!$F$2:$F$11876,$A92,Gögn!$B$2:$B$11876,AG$8),SUMIFS(Gögn!$I$2:$I$11876,Gögn!$F$2:$F$11876,$A92,Gögn!$B$2:$B$11876,AG$8,Gögn!$E$2:$E$11876,AG$9))/1000</f>
        <v>0</v>
      </c>
      <c r="AH92" s="22">
        <f>IF(AH$9="samtals",SUMIFS(Gögn!$I$2:$I$11876,Gögn!$F$2:$F$11876,$A92,Gögn!$B$2:$B$11876,AH$8),SUMIFS(Gögn!$I$2:$I$11876,Gögn!$F$2:$F$11876,$A92,Gögn!$B$2:$B$11876,AH$8,Gögn!$E$2:$E$11876,AH$9))/1000</f>
        <v>0</v>
      </c>
      <c r="AI92" s="22">
        <f>IF(AI$9="samtals",SUMIFS(Gögn!$I$2:$I$11876,Gögn!$F$2:$F$11876,$A92,Gögn!$B$2:$B$11876,AI$8),SUMIFS(Gögn!$I$2:$I$11876,Gögn!$F$2:$F$11876,$A92,Gögn!$B$2:$B$11876,AI$8,Gögn!$E$2:$E$11876,AI$9))/1000</f>
        <v>59917</v>
      </c>
      <c r="AJ92" s="22">
        <f>IF(AJ$9="samtals",SUMIFS(Gögn!$I$2:$I$11876,Gögn!$F$2:$F$11876,$A92,Gögn!$B$2:$B$11876,AJ$8),SUMIFS(Gögn!$I$2:$I$11876,Gögn!$F$2:$F$11876,$A92,Gögn!$B$2:$B$11876,AJ$8,Gögn!$E$2:$E$11876,AJ$9))/1000</f>
        <v>59917</v>
      </c>
      <c r="AK92" s="22">
        <f>IF(AK$9="samtals",SUMIFS(Gögn!$I$2:$I$11876,Gögn!$F$2:$F$11876,$A92,Gögn!$B$2:$B$11876,AK$8),SUMIFS(Gögn!$I$2:$I$11876,Gögn!$F$2:$F$11876,$A92,Gögn!$B$2:$B$11876,AK$8,Gögn!$E$2:$E$11876,AK$9))/1000</f>
        <v>1809.827</v>
      </c>
      <c r="AL92" s="22">
        <f>IF(AL$9="samtals",SUMIFS(Gögn!$I$2:$I$11876,Gögn!$F$2:$F$11876,$A92,Gögn!$B$2:$B$11876,AL$8),SUMIFS(Gögn!$I$2:$I$11876,Gögn!$F$2:$F$11876,$A92,Gögn!$B$2:$B$11876,AL$8,Gögn!$E$2:$E$11876,AL$9))/1000</f>
        <v>1809.827</v>
      </c>
      <c r="AM92" s="22">
        <f>IF(AM$9="samtals",SUMIFS(Gögn!$I$2:$I$11876,Gögn!$F$2:$F$11876,$A92,Gögn!$B$2:$B$11876,AM$8),SUMIFS(Gögn!$I$2:$I$11876,Gögn!$F$2:$F$11876,$A92,Gögn!$B$2:$B$11876,AM$8,Gögn!$E$2:$E$11876,AM$9))/1000</f>
        <v>424165.924</v>
      </c>
      <c r="AN92" s="22">
        <f>IF(AN$9="samtals",SUMIFS(Gögn!$I$2:$I$11876,Gögn!$F$2:$F$11876,$A92,Gögn!$B$2:$B$11876,AN$8),SUMIFS(Gögn!$I$2:$I$11876,Gögn!$F$2:$F$11876,$A92,Gögn!$B$2:$B$11876,AN$8,Gögn!$E$2:$E$11876,AN$9))/1000</f>
        <v>424165.924</v>
      </c>
      <c r="AO92" s="22">
        <f>IF(AO$9="samtals",SUMIFS(Gögn!$I$2:$I$11876,Gögn!$F$2:$F$11876,$A92,Gögn!$B$2:$B$11876,AO$8),SUMIFS(Gögn!$I$2:$I$11876,Gögn!$F$2:$F$11876,$A92,Gögn!$B$2:$B$11876,AO$8,Gögn!$E$2:$E$11876,AO$9))/1000</f>
        <v>0</v>
      </c>
      <c r="AP92" s="22">
        <f>IF(AP$9="samtals",SUMIFS(Gögn!$I$2:$I$11876,Gögn!$F$2:$F$11876,$A92,Gögn!$B$2:$B$11876,AP$8),SUMIFS(Gögn!$I$2:$I$11876,Gögn!$F$2:$F$11876,$A92,Gögn!$B$2:$B$11876,AP$8,Gögn!$E$2:$E$11876,AP$9))/1000</f>
        <v>0</v>
      </c>
      <c r="AQ92" s="22">
        <f>IF(AQ$9="samtals",SUMIFS(Gögn!$I$2:$I$11876,Gögn!$F$2:$F$11876,$A92,Gögn!$B$2:$B$11876,AQ$8),SUMIFS(Gögn!$I$2:$I$11876,Gögn!$F$2:$F$11876,$A92,Gögn!$B$2:$B$11876,AQ$8,Gögn!$E$2:$E$11876,AQ$9))/1000</f>
        <v>0</v>
      </c>
      <c r="AR92" s="22">
        <f>IF(AR$9="samtals",SUMIFS(Gögn!$I$2:$I$11876,Gögn!$F$2:$F$11876,$A92,Gögn!$B$2:$B$11876,AR$8),SUMIFS(Gögn!$I$2:$I$11876,Gögn!$F$2:$F$11876,$A92,Gögn!$B$2:$B$11876,AR$8,Gögn!$E$2:$E$11876,AR$9))/1000</f>
        <v>0</v>
      </c>
      <c r="AS92" s="22">
        <f>IF(AS$9="samtals",SUMIFS(Gögn!$I$2:$I$11876,Gögn!$F$2:$F$11876,$A92,Gögn!$B$2:$B$11876,AS$8),SUMIFS(Gögn!$I$2:$I$11876,Gögn!$F$2:$F$11876,$A92,Gögn!$B$2:$B$11876,AS$8,Gögn!$E$2:$E$11876,AS$9))/1000</f>
        <v>108493.257</v>
      </c>
      <c r="AT92" s="22">
        <f>IF(AT$9="samtals",SUMIFS(Gögn!$I$2:$I$11876,Gögn!$F$2:$F$11876,$A92,Gögn!$B$2:$B$11876,AT$8),SUMIFS(Gögn!$I$2:$I$11876,Gögn!$F$2:$F$11876,$A92,Gögn!$B$2:$B$11876,AT$8,Gögn!$E$2:$E$11876,AT$9))/1000</f>
        <v>106695.989</v>
      </c>
      <c r="AU92" s="22">
        <f>IF(AU$9="samtals",SUMIFS(Gögn!$I$2:$I$11876,Gögn!$F$2:$F$11876,$A92,Gögn!$B$2:$B$11876,AU$8),SUMIFS(Gögn!$I$2:$I$11876,Gögn!$F$2:$F$11876,$A92,Gögn!$B$2:$B$11876,AU$8,Gögn!$E$2:$E$11876,AU$9))/1000</f>
        <v>1797.268</v>
      </c>
      <c r="AV92" s="22">
        <f>IF(AV$9="samtals",SUMIFS(Gögn!$I$2:$I$11876,Gögn!$F$2:$F$11876,$A92,Gögn!$B$2:$B$11876,AV$8),SUMIFS(Gögn!$I$2:$I$11876,Gögn!$F$2:$F$11876,$A92,Gögn!$B$2:$B$11876,AV$8,Gögn!$E$2:$E$11876,AV$9))/1000</f>
        <v>5055.5079999999998</v>
      </c>
      <c r="AW92" s="22">
        <f>IF(AW$9="samtals",SUMIFS(Gögn!$I$2:$I$11876,Gögn!$F$2:$F$11876,$A92,Gögn!$B$2:$B$11876,AW$8),SUMIFS(Gögn!$I$2:$I$11876,Gögn!$F$2:$F$11876,$A92,Gögn!$B$2:$B$11876,AW$8,Gögn!$E$2:$E$11876,AW$9))/1000</f>
        <v>5055.5079999999998</v>
      </c>
      <c r="AX92" s="22">
        <f>IF(AX$9="samtals",SUMIFS(Gögn!$I$2:$I$11876,Gögn!$F$2:$F$11876,$A92,Gögn!$B$2:$B$11876,AX$8),SUMIFS(Gögn!$I$2:$I$11876,Gögn!$F$2:$F$11876,$A92,Gögn!$B$2:$B$11876,AX$8,Gögn!$E$2:$E$11876,AX$9))/1000</f>
        <v>0</v>
      </c>
      <c r="AY92" s="22">
        <f>IF(AY$9="samtals",SUMIFS(Gögn!$I$2:$I$11876,Gögn!$F$2:$F$11876,$A92,Gögn!$B$2:$B$11876,AY$8),SUMIFS(Gögn!$I$2:$I$11876,Gögn!$F$2:$F$11876,$A92,Gögn!$B$2:$B$11876,AY$8,Gögn!$E$2:$E$11876,AY$9))/1000</f>
        <v>0</v>
      </c>
      <c r="AZ92" s="22">
        <f>IF(AZ$9="samtals",SUMIFS(Gögn!$I$2:$I$11876,Gögn!$F$2:$F$11876,$A92,Gögn!$B$2:$B$11876,AZ$8),SUMIFS(Gögn!$I$2:$I$11876,Gögn!$F$2:$F$11876,$A92,Gögn!$B$2:$B$11876,AZ$8,Gögn!$E$2:$E$11876,AZ$9))/1000</f>
        <v>0</v>
      </c>
      <c r="BA92" s="22">
        <f>IF(BA$9="samtals",SUMIFS(Gögn!$I$2:$I$11876,Gögn!$F$2:$F$11876,$A92,Gögn!$B$2:$B$11876,BA$8),SUMIFS(Gögn!$I$2:$I$11876,Gögn!$F$2:$F$11876,$A92,Gögn!$B$2:$B$11876,BA$8,Gögn!$E$2:$E$11876,BA$9))/1000</f>
        <v>0</v>
      </c>
      <c r="BB92" s="22">
        <f>IF(BB$9="samtals",SUMIFS(Gögn!$I$2:$I$11876,Gögn!$F$2:$F$11876,$A92,Gögn!$B$2:$B$11876,BB$8),SUMIFS(Gögn!$I$2:$I$11876,Gögn!$F$2:$F$11876,$A92,Gögn!$B$2:$B$11876,BB$8,Gögn!$E$2:$E$11876,BB$9))/1000</f>
        <v>0</v>
      </c>
      <c r="BC92" s="22">
        <f>IF(BC$9="samtals",SUMIFS(Gögn!$I$2:$I$11876,Gögn!$F$2:$F$11876,$A92,Gögn!$B$2:$B$11876,BC$8),SUMIFS(Gögn!$I$2:$I$11876,Gögn!$F$2:$F$11876,$A92,Gögn!$B$2:$B$11876,BC$8,Gögn!$E$2:$E$11876,BC$9))/1000</f>
        <v>0</v>
      </c>
      <c r="BD92" s="22">
        <f>IF(BD$9="samtals",SUMIFS(Gögn!$I$2:$I$11876,Gögn!$F$2:$F$11876,$A92,Gögn!$B$2:$B$11876,BD$8),SUMIFS(Gögn!$I$2:$I$11876,Gögn!$F$2:$F$11876,$A92,Gögn!$B$2:$B$11876,BD$8,Gögn!$E$2:$E$11876,BD$9))/1000</f>
        <v>0</v>
      </c>
      <c r="BE92" s="22">
        <f>IF(BE$9="samtals",SUMIFS(Gögn!$I$2:$I$11876,Gögn!$F$2:$F$11876,$A92,Gögn!$B$2:$B$11876,BE$8),SUMIFS(Gögn!$I$2:$I$11876,Gögn!$F$2:$F$11876,$A92,Gögn!$B$2:$B$11876,BE$8,Gögn!$E$2:$E$11876,BE$9))/1000</f>
        <v>0</v>
      </c>
      <c r="BF92" s="22">
        <f>IF(BF$9="samtals",SUMIFS(Gögn!$I$2:$I$11876,Gögn!$F$2:$F$11876,$A92,Gögn!$B$2:$B$11876,BF$8),SUMIFS(Gögn!$I$2:$I$11876,Gögn!$F$2:$F$11876,$A92,Gögn!$B$2:$B$11876,BF$8,Gögn!$E$2:$E$11876,BF$9))/1000</f>
        <v>0</v>
      </c>
      <c r="BG92" s="22">
        <f>IF(BG$9="samtals",SUMIFS(Gögn!$I$2:$I$11876,Gögn!$F$2:$F$11876,$A92,Gögn!$B$2:$B$11876,BG$8),SUMIFS(Gögn!$I$2:$I$11876,Gögn!$F$2:$F$11876,$A92,Gögn!$B$2:$B$11876,BG$8,Gögn!$E$2:$E$11876,BG$9))/1000</f>
        <v>0</v>
      </c>
    </row>
    <row r="93" spans="1:59" ht="15">
      <c r="A93" s="5" t="s">
        <v>45</v>
      </c>
      <c r="B93" s="5"/>
      <c r="C93" s="23" t="s">
        <v>46</v>
      </c>
      <c r="D93" s="24">
        <f t="shared" si="26"/>
        <v>6442604.7910000002</v>
      </c>
      <c r="E93" s="24">
        <f>IF(E$9="samtals",SUMIFS(Gögn!$I$2:$I$11876,Gögn!$F$2:$F$11876,$A93,Gögn!$B$2:$B$11876,E$8),SUMIFS(Gögn!$I$2:$I$11876,Gögn!$F$2:$F$11876,$A93,Gögn!$B$2:$B$11876,E$8,Gögn!$E$2:$E$11876,E$9))/1000</f>
        <v>529196.08400000003</v>
      </c>
      <c r="F93" s="24">
        <f>IF(F$9="samtals",SUMIFS(Gögn!$I$2:$I$11876,Gögn!$F$2:$F$11876,$A93,Gögn!$B$2:$B$11876,F$8),SUMIFS(Gögn!$I$2:$I$11876,Gögn!$F$2:$F$11876,$A93,Gögn!$B$2:$B$11876,F$8,Gögn!$E$2:$E$11876,F$9))/1000</f>
        <v>235396.91</v>
      </c>
      <c r="G93" s="24">
        <f>IF(G$9="samtals",SUMIFS(Gögn!$I$2:$I$11876,Gögn!$F$2:$F$11876,$A93,Gögn!$B$2:$B$11876,G$8),SUMIFS(Gögn!$I$2:$I$11876,Gögn!$F$2:$F$11876,$A93,Gögn!$B$2:$B$11876,G$8,Gögn!$E$2:$E$11876,G$9))/1000</f>
        <v>293799.174</v>
      </c>
      <c r="H93" s="24">
        <f>IF(H$9="samtals",SUMIFS(Gögn!$I$2:$I$11876,Gögn!$F$2:$F$11876,$A93,Gögn!$B$2:$B$11876,H$8),SUMIFS(Gögn!$I$2:$I$11876,Gögn!$F$2:$F$11876,$A93,Gögn!$B$2:$B$11876,H$8,Gögn!$E$2:$E$11876,H$9))/1000</f>
        <v>488492.36300000001</v>
      </c>
      <c r="I93" s="24">
        <f>IF(I$9="samtals",SUMIFS(Gögn!$I$2:$I$11876,Gögn!$F$2:$F$11876,$A93,Gögn!$B$2:$B$11876,I$8),SUMIFS(Gögn!$I$2:$I$11876,Gögn!$F$2:$F$11876,$A93,Gögn!$B$2:$B$11876,I$8,Gögn!$E$2:$E$11876,I$9))/1000</f>
        <v>562956.62</v>
      </c>
      <c r="J93" s="24">
        <f>IF(J$9="samtals",SUMIFS(Gögn!$I$2:$I$11876,Gögn!$F$2:$F$11876,$A93,Gögn!$B$2:$B$11876,J$8),SUMIFS(Gögn!$I$2:$I$11876,Gögn!$F$2:$F$11876,$A93,Gögn!$B$2:$B$11876,J$8,Gögn!$E$2:$E$11876,J$9))/1000</f>
        <v>-74464.256999999998</v>
      </c>
      <c r="K93" s="24">
        <f>IF(K$9="samtals",SUMIFS(Gögn!$I$2:$I$11876,Gögn!$F$2:$F$11876,$A93,Gögn!$B$2:$B$11876,K$8),SUMIFS(Gögn!$I$2:$I$11876,Gögn!$F$2:$F$11876,$A93,Gögn!$B$2:$B$11876,K$8,Gögn!$E$2:$E$11876,K$9))/1000</f>
        <v>416106.71899999998</v>
      </c>
      <c r="L93" s="24">
        <f>IF(L$9="samtals",SUMIFS(Gögn!$I$2:$I$11876,Gögn!$F$2:$F$11876,$A93,Gögn!$B$2:$B$11876,L$8),SUMIFS(Gögn!$I$2:$I$11876,Gögn!$F$2:$F$11876,$A93,Gögn!$B$2:$B$11876,L$8,Gögn!$E$2:$E$11876,L$9))/1000</f>
        <v>416106.71899999998</v>
      </c>
      <c r="M93" s="24">
        <f>IF(M$9="samtals",SUMIFS(Gögn!$I$2:$I$11876,Gögn!$F$2:$F$11876,$A93,Gögn!$B$2:$B$11876,M$8),SUMIFS(Gögn!$I$2:$I$11876,Gögn!$F$2:$F$11876,$A93,Gögn!$B$2:$B$11876,M$8,Gögn!$E$2:$E$11876,M$9))/1000</f>
        <v>0</v>
      </c>
      <c r="N93" s="24">
        <f>IF(N$9="samtals",SUMIFS(Gögn!$I$2:$I$11876,Gögn!$F$2:$F$11876,$A93,Gögn!$B$2:$B$11876,N$8),SUMIFS(Gögn!$I$2:$I$11876,Gögn!$F$2:$F$11876,$A93,Gögn!$B$2:$B$11876,N$8,Gögn!$E$2:$E$11876,N$9))/1000</f>
        <v>0</v>
      </c>
      <c r="O93" s="24">
        <f>IF(O$9="samtals",SUMIFS(Gögn!$I$2:$I$11876,Gögn!$F$2:$F$11876,$A93,Gögn!$B$2:$B$11876,O$8),SUMIFS(Gögn!$I$2:$I$11876,Gögn!$F$2:$F$11876,$A93,Gögn!$B$2:$B$11876,O$8,Gögn!$E$2:$E$11876,O$9))/1000</f>
        <v>82183.025999999998</v>
      </c>
      <c r="P93" s="24">
        <f>IF(P$9="samtals",SUMIFS(Gögn!$I$2:$I$11876,Gögn!$F$2:$F$11876,$A93,Gögn!$B$2:$B$11876,P$8),SUMIFS(Gögn!$I$2:$I$11876,Gögn!$F$2:$F$11876,$A93,Gögn!$B$2:$B$11876,P$8,Gögn!$E$2:$E$11876,P$9))/1000</f>
        <v>82183.025999999998</v>
      </c>
      <c r="Q93" s="24">
        <f>IF(Q$9="samtals",SUMIFS(Gögn!$I$2:$I$11876,Gögn!$F$2:$F$11876,$A93,Gögn!$B$2:$B$11876,Q$8),SUMIFS(Gögn!$I$2:$I$11876,Gögn!$F$2:$F$11876,$A93,Gögn!$B$2:$B$11876,Q$8,Gögn!$E$2:$E$11876,Q$9))/1000</f>
        <v>0</v>
      </c>
      <c r="R93" s="24">
        <f>IF(R$9="samtals",SUMIFS(Gögn!$I$2:$I$11876,Gögn!$F$2:$F$11876,$A93,Gögn!$B$2:$B$11876,R$8),SUMIFS(Gögn!$I$2:$I$11876,Gögn!$F$2:$F$11876,$A93,Gögn!$B$2:$B$11876,R$8,Gögn!$E$2:$E$11876,R$9))/1000</f>
        <v>9970</v>
      </c>
      <c r="S93" s="24">
        <f>IF(S$9="samtals",SUMIFS(Gögn!$I$2:$I$11876,Gögn!$F$2:$F$11876,$A93,Gögn!$B$2:$B$11876,S$8),SUMIFS(Gögn!$I$2:$I$11876,Gögn!$F$2:$F$11876,$A93,Gögn!$B$2:$B$11876,S$8,Gögn!$E$2:$E$11876,S$9))/1000</f>
        <v>2711</v>
      </c>
      <c r="T93" s="24">
        <f>IF(T$9="samtals",SUMIFS(Gögn!$I$2:$I$11876,Gögn!$F$2:$F$11876,$A93,Gögn!$B$2:$B$11876,T$8),SUMIFS(Gögn!$I$2:$I$11876,Gögn!$F$2:$F$11876,$A93,Gögn!$B$2:$B$11876,T$8,Gögn!$E$2:$E$11876,T$9))/1000</f>
        <v>7259</v>
      </c>
      <c r="U93" s="24">
        <f>IF(U$9="samtals",SUMIFS(Gögn!$I$2:$I$11876,Gögn!$F$2:$F$11876,$A93,Gögn!$B$2:$B$11876,U$8),SUMIFS(Gögn!$I$2:$I$11876,Gögn!$F$2:$F$11876,$A93,Gögn!$B$2:$B$11876,U$8,Gögn!$E$2:$E$11876,U$9))/1000</f>
        <v>43173.957999999999</v>
      </c>
      <c r="V93" s="24">
        <f>IF(V$9="samtals",SUMIFS(Gögn!$I$2:$I$11876,Gögn!$F$2:$F$11876,$A93,Gögn!$B$2:$B$11876,V$8),SUMIFS(Gögn!$I$2:$I$11876,Gögn!$F$2:$F$11876,$A93,Gögn!$B$2:$B$11876,V$8,Gögn!$E$2:$E$11876,V$9))/1000</f>
        <v>43173.957999999999</v>
      </c>
      <c r="W93" s="24">
        <f>IF(W$9="samtals",SUMIFS(Gögn!$I$2:$I$11876,Gögn!$F$2:$F$11876,$A93,Gögn!$B$2:$B$11876,W$8),SUMIFS(Gögn!$I$2:$I$11876,Gögn!$F$2:$F$11876,$A93,Gögn!$B$2:$B$11876,W$8,Gögn!$E$2:$E$11876,W$9))/1000</f>
        <v>0</v>
      </c>
      <c r="X93" s="24">
        <f>IF(X$9="samtals",SUMIFS(Gögn!$I$2:$I$11876,Gögn!$F$2:$F$11876,$A93,Gögn!$B$2:$B$11876,X$8),SUMIFS(Gögn!$I$2:$I$11876,Gögn!$F$2:$F$11876,$A93,Gögn!$B$2:$B$11876,X$8,Gögn!$E$2:$E$11876,X$9))/1000</f>
        <v>177466.81400000001</v>
      </c>
      <c r="Y93" s="24">
        <f>IF(Y$9="samtals",SUMIFS(Gögn!$I$2:$I$11876,Gögn!$F$2:$F$11876,$A93,Gögn!$B$2:$B$11876,Y$8),SUMIFS(Gögn!$I$2:$I$11876,Gögn!$F$2:$F$11876,$A93,Gögn!$B$2:$B$11876,Y$8,Gögn!$E$2:$E$11876,Y$9))/1000</f>
        <v>17843.822</v>
      </c>
      <c r="Z93" s="24">
        <f>IF(Z$9="samtals",SUMIFS(Gögn!$I$2:$I$11876,Gögn!$F$2:$F$11876,$A93,Gögn!$B$2:$B$11876,Z$8),SUMIFS(Gögn!$I$2:$I$11876,Gögn!$F$2:$F$11876,$A93,Gögn!$B$2:$B$11876,Z$8,Gögn!$E$2:$E$11876,Z$9))/1000</f>
        <v>159622.992</v>
      </c>
      <c r="AA93" s="24">
        <f>IF(AA$9="samtals",SUMIFS(Gögn!$I$2:$I$11876,Gögn!$F$2:$F$11876,$A93,Gögn!$B$2:$B$11876,AA$8),SUMIFS(Gögn!$I$2:$I$11876,Gögn!$F$2:$F$11876,$A93,Gögn!$B$2:$B$11876,AA$8,Gögn!$E$2:$E$11876,AA$9))/1000</f>
        <v>27987.625</v>
      </c>
      <c r="AB93" s="24">
        <f>IF(AB$9="samtals",SUMIFS(Gögn!$I$2:$I$11876,Gögn!$F$2:$F$11876,$A93,Gögn!$B$2:$B$11876,AB$8),SUMIFS(Gögn!$I$2:$I$11876,Gögn!$F$2:$F$11876,$A93,Gögn!$B$2:$B$11876,AB$8,Gögn!$E$2:$E$11876,AB$9))/1000</f>
        <v>27987.625</v>
      </c>
      <c r="AC93" s="24">
        <f>IF(AC$9="samtals",SUMIFS(Gögn!$I$2:$I$11876,Gögn!$F$2:$F$11876,$A93,Gögn!$B$2:$B$11876,AC$8),SUMIFS(Gögn!$I$2:$I$11876,Gögn!$F$2:$F$11876,$A93,Gögn!$B$2:$B$11876,AC$8,Gögn!$E$2:$E$11876,AC$9))/1000</f>
        <v>242614</v>
      </c>
      <c r="AD93" s="24">
        <f>IF(AD$9="samtals",SUMIFS(Gögn!$I$2:$I$11876,Gögn!$F$2:$F$11876,$A93,Gögn!$B$2:$B$11876,AD$8),SUMIFS(Gögn!$I$2:$I$11876,Gögn!$F$2:$F$11876,$A93,Gögn!$B$2:$B$11876,AD$8,Gögn!$E$2:$E$11876,AD$9))/1000</f>
        <v>242614</v>
      </c>
      <c r="AE93" s="24">
        <f>IF(AE$9="samtals",SUMIFS(Gögn!$I$2:$I$11876,Gögn!$F$2:$F$11876,$A93,Gögn!$B$2:$B$11876,AE$8),SUMIFS(Gögn!$I$2:$I$11876,Gögn!$F$2:$F$11876,$A93,Gögn!$B$2:$B$11876,AE$8,Gögn!$E$2:$E$11876,AE$9))/1000</f>
        <v>0</v>
      </c>
      <c r="AF93" s="24">
        <f>IF(AF$9="samtals",SUMIFS(Gögn!$I$2:$I$11876,Gögn!$F$2:$F$11876,$A93,Gögn!$B$2:$B$11876,AF$8),SUMIFS(Gögn!$I$2:$I$11876,Gögn!$F$2:$F$11876,$A93,Gögn!$B$2:$B$11876,AF$8,Gögn!$E$2:$E$11876,AF$9))/1000</f>
        <v>0</v>
      </c>
      <c r="AG93" s="24">
        <f>IF(AG$9="samtals",SUMIFS(Gögn!$I$2:$I$11876,Gögn!$F$2:$F$11876,$A93,Gögn!$B$2:$B$11876,AG$8),SUMIFS(Gögn!$I$2:$I$11876,Gögn!$F$2:$F$11876,$A93,Gögn!$B$2:$B$11876,AG$8,Gögn!$E$2:$E$11876,AG$9))/1000</f>
        <v>16708.387999999999</v>
      </c>
      <c r="AH93" s="24">
        <f>IF(AH$9="samtals",SUMIFS(Gögn!$I$2:$I$11876,Gögn!$F$2:$F$11876,$A93,Gögn!$B$2:$B$11876,AH$8),SUMIFS(Gögn!$I$2:$I$11876,Gögn!$F$2:$F$11876,$A93,Gögn!$B$2:$B$11876,AH$8,Gögn!$E$2:$E$11876,AH$9))/1000</f>
        <v>16708.387999999999</v>
      </c>
      <c r="AI93" s="24">
        <f>IF(AI$9="samtals",SUMIFS(Gögn!$I$2:$I$11876,Gögn!$F$2:$F$11876,$A93,Gögn!$B$2:$B$11876,AI$8),SUMIFS(Gögn!$I$2:$I$11876,Gögn!$F$2:$F$11876,$A93,Gögn!$B$2:$B$11876,AI$8,Gögn!$E$2:$E$11876,AI$9))/1000</f>
        <v>792</v>
      </c>
      <c r="AJ93" s="24">
        <f>IF(AJ$9="samtals",SUMIFS(Gögn!$I$2:$I$11876,Gögn!$F$2:$F$11876,$A93,Gögn!$B$2:$B$11876,AJ$8),SUMIFS(Gögn!$I$2:$I$11876,Gögn!$F$2:$F$11876,$A93,Gögn!$B$2:$B$11876,AJ$8,Gögn!$E$2:$E$11876,AJ$9))/1000</f>
        <v>792</v>
      </c>
      <c r="AK93" s="24">
        <f>IF(AK$9="samtals",SUMIFS(Gögn!$I$2:$I$11876,Gögn!$F$2:$F$11876,$A93,Gögn!$B$2:$B$11876,AK$8),SUMIFS(Gögn!$I$2:$I$11876,Gögn!$F$2:$F$11876,$A93,Gögn!$B$2:$B$11876,AK$8,Gögn!$E$2:$E$11876,AK$9))/1000</f>
        <v>317310.15700000001</v>
      </c>
      <c r="AL93" s="24">
        <f>IF(AL$9="samtals",SUMIFS(Gögn!$I$2:$I$11876,Gögn!$F$2:$F$11876,$A93,Gögn!$B$2:$B$11876,AL$8),SUMIFS(Gögn!$I$2:$I$11876,Gögn!$F$2:$F$11876,$A93,Gögn!$B$2:$B$11876,AL$8,Gögn!$E$2:$E$11876,AL$9))/1000</f>
        <v>317310.15700000001</v>
      </c>
      <c r="AM93" s="24">
        <f>IF(AM$9="samtals",SUMIFS(Gögn!$I$2:$I$11876,Gögn!$F$2:$F$11876,$A93,Gögn!$B$2:$B$11876,AM$8),SUMIFS(Gögn!$I$2:$I$11876,Gögn!$F$2:$F$11876,$A93,Gögn!$B$2:$B$11876,AM$8,Gögn!$E$2:$E$11876,AM$9))/1000</f>
        <v>2391148.1809999999</v>
      </c>
      <c r="AN93" s="24">
        <f>IF(AN$9="samtals",SUMIFS(Gögn!$I$2:$I$11876,Gögn!$F$2:$F$11876,$A93,Gögn!$B$2:$B$11876,AN$8),SUMIFS(Gögn!$I$2:$I$11876,Gögn!$F$2:$F$11876,$A93,Gögn!$B$2:$B$11876,AN$8,Gögn!$E$2:$E$11876,AN$9))/1000</f>
        <v>2361926.625</v>
      </c>
      <c r="AO93" s="24">
        <f>IF(AO$9="samtals",SUMIFS(Gögn!$I$2:$I$11876,Gögn!$F$2:$F$11876,$A93,Gögn!$B$2:$B$11876,AO$8),SUMIFS(Gögn!$I$2:$I$11876,Gögn!$F$2:$F$11876,$A93,Gögn!$B$2:$B$11876,AO$8,Gögn!$E$2:$E$11876,AO$9))/1000</f>
        <v>29221.556</v>
      </c>
      <c r="AP93" s="24">
        <f>IF(AP$9="samtals",SUMIFS(Gögn!$I$2:$I$11876,Gögn!$F$2:$F$11876,$A93,Gögn!$B$2:$B$11876,AP$8),SUMIFS(Gögn!$I$2:$I$11876,Gögn!$F$2:$F$11876,$A93,Gögn!$B$2:$B$11876,AP$8,Gögn!$E$2:$E$11876,AP$9))/1000</f>
        <v>12039.388999999999</v>
      </c>
      <c r="AQ93" s="24">
        <f>IF(AQ$9="samtals",SUMIFS(Gögn!$I$2:$I$11876,Gögn!$F$2:$F$11876,$A93,Gögn!$B$2:$B$11876,AQ$8),SUMIFS(Gögn!$I$2:$I$11876,Gögn!$F$2:$F$11876,$A93,Gögn!$B$2:$B$11876,AQ$8,Gögn!$E$2:$E$11876,AQ$9))/1000</f>
        <v>183.24199999999999</v>
      </c>
      <c r="AR93" s="24">
        <f>IF(AR$9="samtals",SUMIFS(Gögn!$I$2:$I$11876,Gögn!$F$2:$F$11876,$A93,Gögn!$B$2:$B$11876,AR$8),SUMIFS(Gögn!$I$2:$I$11876,Gögn!$F$2:$F$11876,$A93,Gögn!$B$2:$B$11876,AR$8,Gögn!$E$2:$E$11876,AR$9))/1000</f>
        <v>11856.147000000001</v>
      </c>
      <c r="AS93" s="24">
        <f>IF(AS$9="samtals",SUMIFS(Gögn!$I$2:$I$11876,Gögn!$F$2:$F$11876,$A93,Gögn!$B$2:$B$11876,AS$8),SUMIFS(Gögn!$I$2:$I$11876,Gögn!$F$2:$F$11876,$A93,Gögn!$B$2:$B$11876,AS$8,Gögn!$E$2:$E$11876,AS$9))/1000</f>
        <v>1021447.598</v>
      </c>
      <c r="AT93" s="24">
        <f>IF(AT$9="samtals",SUMIFS(Gögn!$I$2:$I$11876,Gögn!$F$2:$F$11876,$A93,Gögn!$B$2:$B$11876,AT$8),SUMIFS(Gögn!$I$2:$I$11876,Gögn!$F$2:$F$11876,$A93,Gögn!$B$2:$B$11876,AT$8,Gögn!$E$2:$E$11876,AT$9))/1000</f>
        <v>1003434.985</v>
      </c>
      <c r="AU93" s="24">
        <f>IF(AU$9="samtals",SUMIFS(Gögn!$I$2:$I$11876,Gögn!$F$2:$F$11876,$A93,Gögn!$B$2:$B$11876,AU$8),SUMIFS(Gögn!$I$2:$I$11876,Gögn!$F$2:$F$11876,$A93,Gögn!$B$2:$B$11876,AU$8,Gögn!$E$2:$E$11876,AU$9))/1000</f>
        <v>18012.613000000001</v>
      </c>
      <c r="AV93" s="24">
        <f>IF(AV$9="samtals",SUMIFS(Gögn!$I$2:$I$11876,Gögn!$F$2:$F$11876,$A93,Gögn!$B$2:$B$11876,AV$8),SUMIFS(Gögn!$I$2:$I$11876,Gögn!$F$2:$F$11876,$A93,Gögn!$B$2:$B$11876,AV$8,Gögn!$E$2:$E$11876,AV$9))/1000</f>
        <v>243.46</v>
      </c>
      <c r="AW93" s="24">
        <f>IF(AW$9="samtals",SUMIFS(Gögn!$I$2:$I$11876,Gögn!$F$2:$F$11876,$A93,Gögn!$B$2:$B$11876,AW$8),SUMIFS(Gögn!$I$2:$I$11876,Gögn!$F$2:$F$11876,$A93,Gögn!$B$2:$B$11876,AW$8,Gögn!$E$2:$E$11876,AW$9))/1000</f>
        <v>243.46</v>
      </c>
      <c r="AX93" s="24">
        <f>IF(AX$9="samtals",SUMIFS(Gögn!$I$2:$I$11876,Gögn!$F$2:$F$11876,$A93,Gögn!$B$2:$B$11876,AX$8),SUMIFS(Gögn!$I$2:$I$11876,Gögn!$F$2:$F$11876,$A93,Gögn!$B$2:$B$11876,AX$8,Gögn!$E$2:$E$11876,AX$9))/1000</f>
        <v>0</v>
      </c>
      <c r="AY93" s="24">
        <f>IF(AY$9="samtals",SUMIFS(Gögn!$I$2:$I$11876,Gögn!$F$2:$F$11876,$A93,Gögn!$B$2:$B$11876,AY$8),SUMIFS(Gögn!$I$2:$I$11876,Gögn!$F$2:$F$11876,$A93,Gögn!$B$2:$B$11876,AY$8,Gögn!$E$2:$E$11876,AY$9))/1000</f>
        <v>499229</v>
      </c>
      <c r="AZ93" s="24">
        <f>IF(AZ$9="samtals",SUMIFS(Gögn!$I$2:$I$11876,Gögn!$F$2:$F$11876,$A93,Gögn!$B$2:$B$11876,AZ$8),SUMIFS(Gögn!$I$2:$I$11876,Gögn!$F$2:$F$11876,$A93,Gögn!$B$2:$B$11876,AZ$8,Gögn!$E$2:$E$11876,AZ$9))/1000</f>
        <v>499229</v>
      </c>
      <c r="BA93" s="24">
        <f>IF(BA$9="samtals",SUMIFS(Gögn!$I$2:$I$11876,Gögn!$F$2:$F$11876,$A93,Gögn!$B$2:$B$11876,BA$8),SUMIFS(Gögn!$I$2:$I$11876,Gögn!$F$2:$F$11876,$A93,Gögn!$B$2:$B$11876,BA$8,Gögn!$E$2:$E$11876,BA$9))/1000</f>
        <v>0</v>
      </c>
      <c r="BB93" s="24">
        <f>IF(BB$9="samtals",SUMIFS(Gögn!$I$2:$I$11876,Gögn!$F$2:$F$11876,$A93,Gögn!$B$2:$B$11876,BB$8),SUMIFS(Gögn!$I$2:$I$11876,Gögn!$F$2:$F$11876,$A93,Gögn!$B$2:$B$11876,BB$8,Gögn!$E$2:$E$11876,BB$9))/1000</f>
        <v>62325.11</v>
      </c>
      <c r="BC93" s="24">
        <f>IF(BC$9="samtals",SUMIFS(Gögn!$I$2:$I$11876,Gögn!$F$2:$F$11876,$A93,Gögn!$B$2:$B$11876,BC$8),SUMIFS(Gögn!$I$2:$I$11876,Gögn!$F$2:$F$11876,$A93,Gögn!$B$2:$B$11876,BC$8,Gögn!$E$2:$E$11876,BC$9))/1000</f>
        <v>43579.137000000002</v>
      </c>
      <c r="BD93" s="24">
        <f>IF(BD$9="samtals",SUMIFS(Gögn!$I$2:$I$11876,Gögn!$F$2:$F$11876,$A93,Gögn!$B$2:$B$11876,BD$8),SUMIFS(Gögn!$I$2:$I$11876,Gögn!$F$2:$F$11876,$A93,Gögn!$B$2:$B$11876,BD$8,Gögn!$E$2:$E$11876,BD$9))/1000</f>
        <v>18745.973000000002</v>
      </c>
      <c r="BE93" s="24">
        <f>IF(BE$9="samtals",SUMIFS(Gögn!$I$2:$I$11876,Gögn!$F$2:$F$11876,$A93,Gögn!$B$2:$B$11876,BE$8),SUMIFS(Gögn!$I$2:$I$11876,Gögn!$F$2:$F$11876,$A93,Gögn!$B$2:$B$11876,BE$8,Gögn!$E$2:$E$11876,BE$9))/1000</f>
        <v>104170.91899999999</v>
      </c>
      <c r="BF93" s="24">
        <f>IF(BF$9="samtals",SUMIFS(Gögn!$I$2:$I$11876,Gögn!$F$2:$F$11876,$A93,Gögn!$B$2:$B$11876,BF$8),SUMIFS(Gögn!$I$2:$I$11876,Gögn!$F$2:$F$11876,$A93,Gögn!$B$2:$B$11876,BF$8,Gögn!$E$2:$E$11876,BF$9))/1000</f>
        <v>94109.426000000007</v>
      </c>
      <c r="BG93" s="24">
        <f>IF(BG$9="samtals",SUMIFS(Gögn!$I$2:$I$11876,Gögn!$F$2:$F$11876,$A93,Gögn!$B$2:$B$11876,BG$8),SUMIFS(Gögn!$I$2:$I$11876,Gögn!$F$2:$F$11876,$A93,Gögn!$B$2:$B$11876,BG$8,Gögn!$E$2:$E$11876,BG$9))/1000</f>
        <v>10061.493</v>
      </c>
    </row>
    <row r="94" spans="1:59" s="48" customFormat="1" ht="15">
      <c r="A94" s="45" t="s">
        <v>465</v>
      </c>
      <c r="B94" s="45"/>
      <c r="C94" s="28" t="s">
        <v>289</v>
      </c>
      <c r="D94" s="49">
        <f t="shared" si="26"/>
        <v>8730623.9930000007</v>
      </c>
      <c r="E94" s="49">
        <f>SUM(E88:E93)</f>
        <v>867357.7790000001</v>
      </c>
      <c r="F94" s="22">
        <f>SUM(F88:F93)</f>
        <v>358278.23200000002</v>
      </c>
      <c r="G94" s="22">
        <f t="shared" ref="G94:BG94" si="27">SUM(G88:G93)</f>
        <v>509079.54700000002</v>
      </c>
      <c r="H94" s="49">
        <f t="shared" si="27"/>
        <v>611421.41800000006</v>
      </c>
      <c r="I94" s="49">
        <f t="shared" si="27"/>
        <v>685885.67500000005</v>
      </c>
      <c r="J94" s="49">
        <f t="shared" si="27"/>
        <v>-74464.256999999998</v>
      </c>
      <c r="K94" s="49">
        <f t="shared" si="27"/>
        <v>431842.99400000001</v>
      </c>
      <c r="L94" s="49">
        <f t="shared" si="27"/>
        <v>431842.99400000001</v>
      </c>
      <c r="M94" s="49">
        <f t="shared" si="27"/>
        <v>72858</v>
      </c>
      <c r="N94" s="49">
        <f t="shared" si="27"/>
        <v>72858</v>
      </c>
      <c r="O94" s="49">
        <f t="shared" si="27"/>
        <v>108368.44500000001</v>
      </c>
      <c r="P94" s="49">
        <f t="shared" si="27"/>
        <v>108368.44500000001</v>
      </c>
      <c r="Q94" s="49">
        <f t="shared" si="27"/>
        <v>0</v>
      </c>
      <c r="R94" s="49">
        <f t="shared" si="27"/>
        <v>628688</v>
      </c>
      <c r="S94" s="49">
        <f t="shared" si="27"/>
        <v>46956</v>
      </c>
      <c r="T94" s="49">
        <f t="shared" si="27"/>
        <v>581732</v>
      </c>
      <c r="U94" s="49">
        <f t="shared" si="27"/>
        <v>515999.2</v>
      </c>
      <c r="V94" s="49">
        <f t="shared" si="27"/>
        <v>515999.2</v>
      </c>
      <c r="W94" s="49">
        <f t="shared" si="27"/>
        <v>0</v>
      </c>
      <c r="X94" s="49">
        <f t="shared" si="27"/>
        <v>177466.81400000001</v>
      </c>
      <c r="Y94" s="49">
        <f t="shared" si="27"/>
        <v>-110831.372</v>
      </c>
      <c r="Z94" s="49">
        <f t="shared" si="27"/>
        <v>288298.18599999999</v>
      </c>
      <c r="AA94" s="49">
        <f t="shared" si="27"/>
        <v>27987.625</v>
      </c>
      <c r="AB94" s="49">
        <f t="shared" si="27"/>
        <v>27987.625</v>
      </c>
      <c r="AC94" s="49">
        <f t="shared" si="27"/>
        <v>247518</v>
      </c>
      <c r="AD94" s="49">
        <f t="shared" si="27"/>
        <v>247518</v>
      </c>
      <c r="AE94" s="49">
        <f t="shared" si="27"/>
        <v>16260</v>
      </c>
      <c r="AF94" s="49">
        <f t="shared" si="27"/>
        <v>16260</v>
      </c>
      <c r="AG94" s="49">
        <f t="shared" si="27"/>
        <v>16708.387999999999</v>
      </c>
      <c r="AH94" s="49">
        <f t="shared" si="27"/>
        <v>16708.387999999999</v>
      </c>
      <c r="AI94" s="49">
        <f t="shared" si="27"/>
        <v>60709</v>
      </c>
      <c r="AJ94" s="49">
        <f t="shared" si="27"/>
        <v>60709</v>
      </c>
      <c r="AK94" s="49">
        <f t="shared" si="27"/>
        <v>319119.984</v>
      </c>
      <c r="AL94" s="49">
        <f t="shared" si="27"/>
        <v>319119.984</v>
      </c>
      <c r="AM94" s="49">
        <f t="shared" si="27"/>
        <v>2815314.105</v>
      </c>
      <c r="AN94" s="49">
        <f t="shared" si="27"/>
        <v>2786092.5490000001</v>
      </c>
      <c r="AO94" s="49">
        <f t="shared" si="27"/>
        <v>29221.556</v>
      </c>
      <c r="AP94" s="49">
        <f t="shared" si="27"/>
        <v>12039.388999999999</v>
      </c>
      <c r="AQ94" s="49">
        <f t="shared" si="27"/>
        <v>183.24199999999999</v>
      </c>
      <c r="AR94" s="49">
        <f t="shared" si="27"/>
        <v>11856.147000000001</v>
      </c>
      <c r="AS94" s="49">
        <f t="shared" si="27"/>
        <v>1129940.855</v>
      </c>
      <c r="AT94" s="49">
        <f t="shared" si="27"/>
        <v>1110130.9739999999</v>
      </c>
      <c r="AU94" s="49">
        <f t="shared" si="27"/>
        <v>19809.881000000001</v>
      </c>
      <c r="AV94" s="49">
        <f t="shared" si="27"/>
        <v>5298.9679999999998</v>
      </c>
      <c r="AW94" s="49">
        <f t="shared" si="27"/>
        <v>5298.9679999999998</v>
      </c>
      <c r="AX94" s="49">
        <f t="shared" si="27"/>
        <v>0</v>
      </c>
      <c r="AY94" s="49">
        <f t="shared" si="27"/>
        <v>499229</v>
      </c>
      <c r="AZ94" s="49">
        <f t="shared" si="27"/>
        <v>638678</v>
      </c>
      <c r="BA94" s="49">
        <f t="shared" si="27"/>
        <v>-139449</v>
      </c>
      <c r="BB94" s="49">
        <f t="shared" si="27"/>
        <v>62325.11</v>
      </c>
      <c r="BC94" s="49">
        <f t="shared" si="27"/>
        <v>43579.137000000002</v>
      </c>
      <c r="BD94" s="49">
        <f t="shared" si="27"/>
        <v>18745.973000000002</v>
      </c>
      <c r="BE94" s="49">
        <f t="shared" si="27"/>
        <v>104170.91899999999</v>
      </c>
      <c r="BF94" s="49">
        <f t="shared" si="27"/>
        <v>94109.426000000007</v>
      </c>
      <c r="BG94" s="49">
        <f t="shared" si="27"/>
        <v>10061.493</v>
      </c>
    </row>
    <row r="95" spans="1:59" ht="15">
      <c r="A95" s="5" t="s">
        <v>465</v>
      </c>
      <c r="B95" s="5"/>
      <c r="C95" s="23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1:59" ht="15.75">
      <c r="A96" s="5" t="s">
        <v>465</v>
      </c>
      <c r="B96" s="5"/>
      <c r="C96" s="31" t="s">
        <v>470</v>
      </c>
      <c r="D96" s="22">
        <f t="shared" ref="D96" si="28">SUMIF($E$9:$BG$9,"Samtals",E96:BG96)</f>
        <v>8730623.9930000007</v>
      </c>
      <c r="E96" s="22">
        <f>E94</f>
        <v>867357.7790000001</v>
      </c>
      <c r="F96" s="22">
        <f>F94</f>
        <v>358278.23200000002</v>
      </c>
      <c r="G96" s="22">
        <f t="shared" ref="G96:BG96" si="29">G94</f>
        <v>509079.54700000002</v>
      </c>
      <c r="H96" s="22">
        <f t="shared" si="29"/>
        <v>611421.41800000006</v>
      </c>
      <c r="I96" s="22">
        <f t="shared" si="29"/>
        <v>685885.67500000005</v>
      </c>
      <c r="J96" s="22">
        <f t="shared" si="29"/>
        <v>-74464.256999999998</v>
      </c>
      <c r="K96" s="22">
        <f t="shared" si="29"/>
        <v>431842.99400000001</v>
      </c>
      <c r="L96" s="22">
        <f t="shared" si="29"/>
        <v>431842.99400000001</v>
      </c>
      <c r="M96" s="22">
        <f t="shared" si="29"/>
        <v>72858</v>
      </c>
      <c r="N96" s="22">
        <f t="shared" si="29"/>
        <v>72858</v>
      </c>
      <c r="O96" s="22">
        <f t="shared" si="29"/>
        <v>108368.44500000001</v>
      </c>
      <c r="P96" s="22">
        <f t="shared" si="29"/>
        <v>108368.44500000001</v>
      </c>
      <c r="Q96" s="22">
        <f t="shared" si="29"/>
        <v>0</v>
      </c>
      <c r="R96" s="22">
        <f t="shared" si="29"/>
        <v>628688</v>
      </c>
      <c r="S96" s="22">
        <f t="shared" si="29"/>
        <v>46956</v>
      </c>
      <c r="T96" s="22">
        <f t="shared" si="29"/>
        <v>581732</v>
      </c>
      <c r="U96" s="22">
        <f t="shared" si="29"/>
        <v>515999.2</v>
      </c>
      <c r="V96" s="22">
        <f t="shared" si="29"/>
        <v>515999.2</v>
      </c>
      <c r="W96" s="22">
        <f t="shared" si="29"/>
        <v>0</v>
      </c>
      <c r="X96" s="22">
        <f t="shared" si="29"/>
        <v>177466.81400000001</v>
      </c>
      <c r="Y96" s="22">
        <f t="shared" si="29"/>
        <v>-110831.372</v>
      </c>
      <c r="Z96" s="22">
        <f t="shared" si="29"/>
        <v>288298.18599999999</v>
      </c>
      <c r="AA96" s="22">
        <f t="shared" si="29"/>
        <v>27987.625</v>
      </c>
      <c r="AB96" s="22">
        <f t="shared" si="29"/>
        <v>27987.625</v>
      </c>
      <c r="AC96" s="22">
        <f t="shared" si="29"/>
        <v>247518</v>
      </c>
      <c r="AD96" s="22">
        <f t="shared" si="29"/>
        <v>247518</v>
      </c>
      <c r="AE96" s="22">
        <f t="shared" si="29"/>
        <v>16260</v>
      </c>
      <c r="AF96" s="22">
        <f t="shared" si="29"/>
        <v>16260</v>
      </c>
      <c r="AG96" s="22">
        <f t="shared" si="29"/>
        <v>16708.387999999999</v>
      </c>
      <c r="AH96" s="22">
        <f t="shared" si="29"/>
        <v>16708.387999999999</v>
      </c>
      <c r="AI96" s="22">
        <f t="shared" si="29"/>
        <v>60709</v>
      </c>
      <c r="AJ96" s="22">
        <f t="shared" si="29"/>
        <v>60709</v>
      </c>
      <c r="AK96" s="22">
        <f t="shared" si="29"/>
        <v>319119.984</v>
      </c>
      <c r="AL96" s="22">
        <f t="shared" si="29"/>
        <v>319119.984</v>
      </c>
      <c r="AM96" s="22">
        <f t="shared" si="29"/>
        <v>2815314.105</v>
      </c>
      <c r="AN96" s="22">
        <f t="shared" si="29"/>
        <v>2786092.5490000001</v>
      </c>
      <c r="AO96" s="22">
        <f t="shared" si="29"/>
        <v>29221.556</v>
      </c>
      <c r="AP96" s="22">
        <f t="shared" si="29"/>
        <v>12039.388999999999</v>
      </c>
      <c r="AQ96" s="22">
        <f t="shared" si="29"/>
        <v>183.24199999999999</v>
      </c>
      <c r="AR96" s="22">
        <f t="shared" si="29"/>
        <v>11856.147000000001</v>
      </c>
      <c r="AS96" s="22">
        <f t="shared" si="29"/>
        <v>1129940.855</v>
      </c>
      <c r="AT96" s="22">
        <f t="shared" si="29"/>
        <v>1110130.9739999999</v>
      </c>
      <c r="AU96" s="22">
        <f t="shared" si="29"/>
        <v>19809.881000000001</v>
      </c>
      <c r="AV96" s="22">
        <f t="shared" si="29"/>
        <v>5298.9679999999998</v>
      </c>
      <c r="AW96" s="22">
        <f t="shared" si="29"/>
        <v>5298.9679999999998</v>
      </c>
      <c r="AX96" s="22">
        <f t="shared" si="29"/>
        <v>0</v>
      </c>
      <c r="AY96" s="22">
        <f t="shared" si="29"/>
        <v>499229</v>
      </c>
      <c r="AZ96" s="22">
        <f t="shared" si="29"/>
        <v>638678</v>
      </c>
      <c r="BA96" s="22">
        <f t="shared" si="29"/>
        <v>-139449</v>
      </c>
      <c r="BB96" s="22">
        <f t="shared" si="29"/>
        <v>62325.11</v>
      </c>
      <c r="BC96" s="22">
        <f t="shared" si="29"/>
        <v>43579.137000000002</v>
      </c>
      <c r="BD96" s="22">
        <f t="shared" si="29"/>
        <v>18745.973000000002</v>
      </c>
      <c r="BE96" s="22">
        <f t="shared" si="29"/>
        <v>104170.91899999999</v>
      </c>
      <c r="BF96" s="22">
        <f t="shared" si="29"/>
        <v>94109.426000000007</v>
      </c>
      <c r="BG96" s="22">
        <f t="shared" si="29"/>
        <v>10061.493</v>
      </c>
    </row>
    <row r="97" spans="1:59" ht="15">
      <c r="A97" s="5" t="s">
        <v>465</v>
      </c>
      <c r="B97" s="5"/>
      <c r="C97" s="23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1:59" ht="15.75">
      <c r="A98" s="5" t="s">
        <v>465</v>
      </c>
      <c r="B98" s="5"/>
      <c r="C98" s="21" t="s">
        <v>290</v>
      </c>
      <c r="D98" s="22">
        <f t="shared" ref="D98" si="30">SUMIF($E$9:$BG$9,"Samtals",E98:BG98)</f>
        <v>6738459326.7449989</v>
      </c>
      <c r="E98" s="22">
        <f>E83-E96</f>
        <v>367014400.639</v>
      </c>
      <c r="F98" s="22">
        <f>F83-F96</f>
        <v>174784296.25400001</v>
      </c>
      <c r="G98" s="22">
        <f t="shared" ref="G98:BG98" si="31">G83-G96</f>
        <v>192230104.38500002</v>
      </c>
      <c r="H98" s="22">
        <f t="shared" si="31"/>
        <v>571550588.25199997</v>
      </c>
      <c r="I98" s="22">
        <f t="shared" si="31"/>
        <v>549755105.94400012</v>
      </c>
      <c r="J98" s="22">
        <f t="shared" si="31"/>
        <v>21795482.307999998</v>
      </c>
      <c r="K98" s="22">
        <f t="shared" si="31"/>
        <v>341975356.70599997</v>
      </c>
      <c r="L98" s="22">
        <f t="shared" si="31"/>
        <v>341975356.70599997</v>
      </c>
      <c r="M98" s="22">
        <f t="shared" si="31"/>
        <v>58542663</v>
      </c>
      <c r="N98" s="22">
        <f t="shared" si="31"/>
        <v>58542663</v>
      </c>
      <c r="O98" s="22">
        <f t="shared" si="31"/>
        <v>247506879.73300001</v>
      </c>
      <c r="P98" s="22">
        <f t="shared" si="31"/>
        <v>246318113.727</v>
      </c>
      <c r="Q98" s="22">
        <f t="shared" si="31"/>
        <v>1188766.0060000001</v>
      </c>
      <c r="R98" s="22">
        <f t="shared" si="31"/>
        <v>402370977</v>
      </c>
      <c r="S98" s="22">
        <f t="shared" si="31"/>
        <v>127148465</v>
      </c>
      <c r="T98" s="22">
        <f t="shared" si="31"/>
        <v>275222512</v>
      </c>
      <c r="U98" s="22">
        <f t="shared" si="31"/>
        <v>916091086.07799995</v>
      </c>
      <c r="V98" s="22">
        <f t="shared" si="31"/>
        <v>908474103.08399987</v>
      </c>
      <c r="W98" s="22">
        <f t="shared" si="31"/>
        <v>7616982.9939999999</v>
      </c>
      <c r="X98" s="22">
        <f t="shared" si="31"/>
        <v>139919565.53299996</v>
      </c>
      <c r="Y98" s="22">
        <f t="shared" si="31"/>
        <v>32369481.105</v>
      </c>
      <c r="Z98" s="22">
        <f t="shared" si="31"/>
        <v>107550084.428</v>
      </c>
      <c r="AA98" s="22">
        <f t="shared" si="31"/>
        <v>45108278.171000004</v>
      </c>
      <c r="AB98" s="22">
        <f t="shared" si="31"/>
        <v>45108278.171000004</v>
      </c>
      <c r="AC98" s="22">
        <f t="shared" si="31"/>
        <v>101656391</v>
      </c>
      <c r="AD98" s="22">
        <f t="shared" si="31"/>
        <v>101656391</v>
      </c>
      <c r="AE98" s="22">
        <f t="shared" si="31"/>
        <v>18949790</v>
      </c>
      <c r="AF98" s="22">
        <f t="shared" si="31"/>
        <v>18949790</v>
      </c>
      <c r="AG98" s="22">
        <f t="shared" si="31"/>
        <v>14569496.825999999</v>
      </c>
      <c r="AH98" s="22">
        <f t="shared" si="31"/>
        <v>14569496.825999999</v>
      </c>
      <c r="AI98" s="22">
        <f t="shared" si="31"/>
        <v>27921283</v>
      </c>
      <c r="AJ98" s="22">
        <f t="shared" si="31"/>
        <v>27921283</v>
      </c>
      <c r="AK98" s="22">
        <f t="shared" si="31"/>
        <v>92450251.598000005</v>
      </c>
      <c r="AL98" s="22">
        <f t="shared" si="31"/>
        <v>92450251.598000005</v>
      </c>
      <c r="AM98" s="22">
        <f t="shared" si="31"/>
        <v>1346812900.2819998</v>
      </c>
      <c r="AN98" s="22">
        <f t="shared" si="31"/>
        <v>1321784226.128</v>
      </c>
      <c r="AO98" s="22">
        <f t="shared" si="31"/>
        <v>25028674.153999999</v>
      </c>
      <c r="AP98" s="22">
        <f t="shared" si="31"/>
        <v>9009659.7019999996</v>
      </c>
      <c r="AQ98" s="22">
        <f t="shared" si="31"/>
        <v>2241251.2139999997</v>
      </c>
      <c r="AR98" s="22">
        <f t="shared" si="31"/>
        <v>6768408.4879999999</v>
      </c>
      <c r="AS98" s="22">
        <f t="shared" si="31"/>
        <v>1201131477.3410001</v>
      </c>
      <c r="AT98" s="22">
        <f t="shared" si="31"/>
        <v>1174592806.9030001</v>
      </c>
      <c r="AU98" s="22">
        <f t="shared" si="31"/>
        <v>26538670.437999997</v>
      </c>
      <c r="AV98" s="22">
        <f t="shared" si="31"/>
        <v>86150771.946999997</v>
      </c>
      <c r="AW98" s="22">
        <f t="shared" si="31"/>
        <v>85198020.532000005</v>
      </c>
      <c r="AX98" s="22">
        <f t="shared" si="31"/>
        <v>952751.41500000004</v>
      </c>
      <c r="AY98" s="22">
        <f t="shared" si="31"/>
        <v>149514371</v>
      </c>
      <c r="AZ98" s="22">
        <f t="shared" si="31"/>
        <v>120542527</v>
      </c>
      <c r="BA98" s="22">
        <f t="shared" si="31"/>
        <v>28971844</v>
      </c>
      <c r="BB98" s="22">
        <f t="shared" si="31"/>
        <v>242659609.36499998</v>
      </c>
      <c r="BC98" s="22">
        <f t="shared" si="31"/>
        <v>238978847.889</v>
      </c>
      <c r="BD98" s="22">
        <f t="shared" si="31"/>
        <v>3680761.4760000003</v>
      </c>
      <c r="BE98" s="22">
        <f t="shared" si="31"/>
        <v>357553529.57199997</v>
      </c>
      <c r="BF98" s="22">
        <f t="shared" si="31"/>
        <v>348661724.24600005</v>
      </c>
      <c r="BG98" s="22">
        <f t="shared" si="31"/>
        <v>8891805.3259999994</v>
      </c>
    </row>
    <row r="99" spans="1:59" ht="15">
      <c r="A99" s="5" t="s">
        <v>465</v>
      </c>
      <c r="B99" s="5"/>
      <c r="C99" s="23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1:59" ht="15.75">
      <c r="A100" s="5" t="s">
        <v>47</v>
      </c>
      <c r="B100" s="5"/>
      <c r="C100" s="21" t="s">
        <v>48</v>
      </c>
      <c r="D100" s="22">
        <f t="shared" ref="D100" si="32">SUMIF($E$9:$BG$9,"Samtals",E100:BG100)</f>
        <v>820551813.74399996</v>
      </c>
      <c r="E100" s="22">
        <f>IF(E$9="samtals",SUMIFS(Gögn!$I$2:$I$11876,Gögn!$F$2:$F$11876,$A100,Gögn!$B$2:$B$11876,E$8),SUMIFS(Gögn!$I$2:$I$11876,Gögn!$F$2:$F$11876,$A100,Gögn!$B$2:$B$11876,E$8,Gögn!$E$2:$E$11876,E$9))/1000</f>
        <v>20552502.846000001</v>
      </c>
      <c r="F100" s="22">
        <f>IF(F$9="samtals",SUMIFS(Gögn!$I$2:$I$11876,Gögn!$F$2:$F$11876,$A100,Gögn!$B$2:$B$11876,F$8),SUMIFS(Gögn!$I$2:$I$11876,Gögn!$F$2:$F$11876,$A100,Gögn!$B$2:$B$11876,F$8,Gögn!$E$2:$E$11876,F$9))/1000</f>
        <v>9949605.9199999999</v>
      </c>
      <c r="G100" s="22">
        <f>IF(G$9="samtals",SUMIFS(Gögn!$I$2:$I$11876,Gögn!$F$2:$F$11876,$A100,Gögn!$B$2:$B$11876,G$8),SUMIFS(Gögn!$I$2:$I$11876,Gögn!$F$2:$F$11876,$A100,Gögn!$B$2:$B$11876,G$8,Gögn!$E$2:$E$11876,G$9))/1000</f>
        <v>10602896.926000001</v>
      </c>
      <c r="H100" s="22">
        <f>IF(H$9="samtals",SUMIFS(Gögn!$I$2:$I$11876,Gögn!$F$2:$F$11876,$A100,Gögn!$B$2:$B$11876,H$8),SUMIFS(Gögn!$I$2:$I$11876,Gögn!$F$2:$F$11876,$A100,Gögn!$B$2:$B$11876,H$8,Gögn!$E$2:$E$11876,H$9))/1000</f>
        <v>39725220.637000002</v>
      </c>
      <c r="I100" s="22">
        <f>IF(I$9="samtals",SUMIFS(Gögn!$I$2:$I$11876,Gögn!$F$2:$F$11876,$A100,Gögn!$B$2:$B$11876,I$8),SUMIFS(Gögn!$I$2:$I$11876,Gögn!$F$2:$F$11876,$A100,Gögn!$B$2:$B$11876,I$8,Gögn!$E$2:$E$11876,I$9))/1000</f>
        <v>39725220.637000002</v>
      </c>
      <c r="J100" s="22">
        <f>IF(J$9="samtals",SUMIFS(Gögn!$I$2:$I$11876,Gögn!$F$2:$F$11876,$A100,Gögn!$B$2:$B$11876,J$8),SUMIFS(Gögn!$I$2:$I$11876,Gögn!$F$2:$F$11876,$A100,Gögn!$B$2:$B$11876,J$8,Gögn!$E$2:$E$11876,J$9))/1000</f>
        <v>0</v>
      </c>
      <c r="K100" s="22">
        <f>IF(K$9="samtals",SUMIFS(Gögn!$I$2:$I$11876,Gögn!$F$2:$F$11876,$A100,Gögn!$B$2:$B$11876,K$8),SUMIFS(Gögn!$I$2:$I$11876,Gögn!$F$2:$F$11876,$A100,Gögn!$B$2:$B$11876,K$8,Gögn!$E$2:$E$11876,K$9))/1000</f>
        <v>4537264.7889999999</v>
      </c>
      <c r="L100" s="22">
        <f>IF(L$9="samtals",SUMIFS(Gögn!$I$2:$I$11876,Gögn!$F$2:$F$11876,$A100,Gögn!$B$2:$B$11876,L$8),SUMIFS(Gögn!$I$2:$I$11876,Gögn!$F$2:$F$11876,$A100,Gögn!$B$2:$B$11876,L$8,Gögn!$E$2:$E$11876,L$9))/1000</f>
        <v>4537264.7889999999</v>
      </c>
      <c r="M100" s="22">
        <f>IF(M$9="samtals",SUMIFS(Gögn!$I$2:$I$11876,Gögn!$F$2:$F$11876,$A100,Gögn!$B$2:$B$11876,M$8),SUMIFS(Gögn!$I$2:$I$11876,Gögn!$F$2:$F$11876,$A100,Gögn!$B$2:$B$11876,M$8,Gögn!$E$2:$E$11876,M$9))/1000</f>
        <v>2790719</v>
      </c>
      <c r="N100" s="22">
        <f>IF(N$9="samtals",SUMIFS(Gögn!$I$2:$I$11876,Gögn!$F$2:$F$11876,$A100,Gögn!$B$2:$B$11876,N$8),SUMIFS(Gögn!$I$2:$I$11876,Gögn!$F$2:$F$11876,$A100,Gögn!$B$2:$B$11876,N$8,Gögn!$E$2:$E$11876,N$9))/1000</f>
        <v>2790719</v>
      </c>
      <c r="O100" s="22">
        <f>IF(O$9="samtals",SUMIFS(Gögn!$I$2:$I$11876,Gögn!$F$2:$F$11876,$A100,Gögn!$B$2:$B$11876,O$8),SUMIFS(Gögn!$I$2:$I$11876,Gögn!$F$2:$F$11876,$A100,Gögn!$B$2:$B$11876,O$8,Gögn!$E$2:$E$11876,O$9))/1000</f>
        <v>12742045.249</v>
      </c>
      <c r="P100" s="22">
        <f>IF(P$9="samtals",SUMIFS(Gögn!$I$2:$I$11876,Gögn!$F$2:$F$11876,$A100,Gögn!$B$2:$B$11876,P$8),SUMIFS(Gögn!$I$2:$I$11876,Gögn!$F$2:$F$11876,$A100,Gögn!$B$2:$B$11876,P$8,Gögn!$E$2:$E$11876,P$9))/1000</f>
        <v>12742045.249</v>
      </c>
      <c r="Q100" s="22">
        <f>IF(Q$9="samtals",SUMIFS(Gögn!$I$2:$I$11876,Gögn!$F$2:$F$11876,$A100,Gögn!$B$2:$B$11876,Q$8),SUMIFS(Gögn!$I$2:$I$11876,Gögn!$F$2:$F$11876,$A100,Gögn!$B$2:$B$11876,Q$8,Gögn!$E$2:$E$11876,Q$9))/1000</f>
        <v>0</v>
      </c>
      <c r="R100" s="22">
        <f>IF(R$9="samtals",SUMIFS(Gögn!$I$2:$I$11876,Gögn!$F$2:$F$11876,$A100,Gögn!$B$2:$B$11876,R$8),SUMIFS(Gögn!$I$2:$I$11876,Gögn!$F$2:$F$11876,$A100,Gögn!$B$2:$B$11876,R$8,Gögn!$E$2:$E$11876,R$9))/1000</f>
        <v>16153317</v>
      </c>
      <c r="S100" s="22">
        <f>IF(S$9="samtals",SUMIFS(Gögn!$I$2:$I$11876,Gögn!$F$2:$F$11876,$A100,Gögn!$B$2:$B$11876,S$8),SUMIFS(Gögn!$I$2:$I$11876,Gögn!$F$2:$F$11876,$A100,Gögn!$B$2:$B$11876,S$8,Gögn!$E$2:$E$11876,S$9))/1000</f>
        <v>5864437</v>
      </c>
      <c r="T100" s="22">
        <f>IF(T$9="samtals",SUMIFS(Gögn!$I$2:$I$11876,Gögn!$F$2:$F$11876,$A100,Gögn!$B$2:$B$11876,T$8),SUMIFS(Gögn!$I$2:$I$11876,Gögn!$F$2:$F$11876,$A100,Gögn!$B$2:$B$11876,T$8,Gögn!$E$2:$E$11876,T$9))/1000</f>
        <v>10288880</v>
      </c>
      <c r="U100" s="22">
        <f>IF(U$9="samtals",SUMIFS(Gögn!$I$2:$I$11876,Gögn!$F$2:$F$11876,$A100,Gögn!$B$2:$B$11876,U$8),SUMIFS(Gögn!$I$2:$I$11876,Gögn!$F$2:$F$11876,$A100,Gögn!$B$2:$B$11876,U$8,Gögn!$E$2:$E$11876,U$9))/1000</f>
        <v>0</v>
      </c>
      <c r="V100" s="22">
        <f>IF(V$9="samtals",SUMIFS(Gögn!$I$2:$I$11876,Gögn!$F$2:$F$11876,$A100,Gögn!$B$2:$B$11876,V$8),SUMIFS(Gögn!$I$2:$I$11876,Gögn!$F$2:$F$11876,$A100,Gögn!$B$2:$B$11876,V$8,Gögn!$E$2:$E$11876,V$9))/1000</f>
        <v>0</v>
      </c>
      <c r="W100" s="22">
        <f>IF(W$9="samtals",SUMIFS(Gögn!$I$2:$I$11876,Gögn!$F$2:$F$11876,$A100,Gögn!$B$2:$B$11876,W$8),SUMIFS(Gögn!$I$2:$I$11876,Gögn!$F$2:$F$11876,$A100,Gögn!$B$2:$B$11876,W$8,Gögn!$E$2:$E$11876,W$9))/1000</f>
        <v>0</v>
      </c>
      <c r="X100" s="22">
        <f>IF(X$9="samtals",SUMIFS(Gögn!$I$2:$I$11876,Gögn!$F$2:$F$11876,$A100,Gögn!$B$2:$B$11876,X$8),SUMIFS(Gögn!$I$2:$I$11876,Gögn!$F$2:$F$11876,$A100,Gögn!$B$2:$B$11876,X$8,Gögn!$E$2:$E$11876,X$9))/1000</f>
        <v>0</v>
      </c>
      <c r="Y100" s="22">
        <f>IF(Y$9="samtals",SUMIFS(Gögn!$I$2:$I$11876,Gögn!$F$2:$F$11876,$A100,Gögn!$B$2:$B$11876,Y$8),SUMIFS(Gögn!$I$2:$I$11876,Gögn!$F$2:$F$11876,$A100,Gögn!$B$2:$B$11876,Y$8,Gögn!$E$2:$E$11876,Y$9))/1000</f>
        <v>0</v>
      </c>
      <c r="Z100" s="22">
        <f>IF(Z$9="samtals",SUMIFS(Gögn!$I$2:$I$11876,Gögn!$F$2:$F$11876,$A100,Gögn!$B$2:$B$11876,Z$8),SUMIFS(Gögn!$I$2:$I$11876,Gögn!$F$2:$F$11876,$A100,Gögn!$B$2:$B$11876,Z$8,Gögn!$E$2:$E$11876,Z$9))/1000</f>
        <v>0</v>
      </c>
      <c r="AA100" s="22">
        <f>IF(AA$9="samtals",SUMIFS(Gögn!$I$2:$I$11876,Gögn!$F$2:$F$11876,$A100,Gögn!$B$2:$B$11876,AA$8),SUMIFS(Gögn!$I$2:$I$11876,Gögn!$F$2:$F$11876,$A100,Gögn!$B$2:$B$11876,AA$8,Gögn!$E$2:$E$11876,AA$9))/1000</f>
        <v>0</v>
      </c>
      <c r="AB100" s="22">
        <f>IF(AB$9="samtals",SUMIFS(Gögn!$I$2:$I$11876,Gögn!$F$2:$F$11876,$A100,Gögn!$B$2:$B$11876,AB$8),SUMIFS(Gögn!$I$2:$I$11876,Gögn!$F$2:$F$11876,$A100,Gögn!$B$2:$B$11876,AB$8,Gögn!$E$2:$E$11876,AB$9))/1000</f>
        <v>0</v>
      </c>
      <c r="AC100" s="22">
        <f>IF(AC$9="samtals",SUMIFS(Gögn!$I$2:$I$11876,Gögn!$F$2:$F$11876,$A100,Gögn!$B$2:$B$11876,AC$8),SUMIFS(Gögn!$I$2:$I$11876,Gögn!$F$2:$F$11876,$A100,Gögn!$B$2:$B$11876,AC$8,Gögn!$E$2:$E$11876,AC$9))/1000</f>
        <v>0</v>
      </c>
      <c r="AD100" s="22">
        <f>IF(AD$9="samtals",SUMIFS(Gögn!$I$2:$I$11876,Gögn!$F$2:$F$11876,$A100,Gögn!$B$2:$B$11876,AD$8),SUMIFS(Gögn!$I$2:$I$11876,Gögn!$F$2:$F$11876,$A100,Gögn!$B$2:$B$11876,AD$8,Gögn!$E$2:$E$11876,AD$9))/1000</f>
        <v>0</v>
      </c>
      <c r="AE100" s="22">
        <f>IF(AE$9="samtals",SUMIFS(Gögn!$I$2:$I$11876,Gögn!$F$2:$F$11876,$A100,Gögn!$B$2:$B$11876,AE$8),SUMIFS(Gögn!$I$2:$I$11876,Gögn!$F$2:$F$11876,$A100,Gögn!$B$2:$B$11876,AE$8,Gögn!$E$2:$E$11876,AE$9))/1000</f>
        <v>612900</v>
      </c>
      <c r="AF100" s="22">
        <f>IF(AF$9="samtals",SUMIFS(Gögn!$I$2:$I$11876,Gögn!$F$2:$F$11876,$A100,Gögn!$B$2:$B$11876,AF$8),SUMIFS(Gögn!$I$2:$I$11876,Gögn!$F$2:$F$11876,$A100,Gögn!$B$2:$B$11876,AF$8,Gögn!$E$2:$E$11876,AF$9))/1000</f>
        <v>612900</v>
      </c>
      <c r="AG100" s="22">
        <f>IF(AG$9="samtals",SUMIFS(Gögn!$I$2:$I$11876,Gögn!$F$2:$F$11876,$A100,Gögn!$B$2:$B$11876,AG$8),SUMIFS(Gögn!$I$2:$I$11876,Gögn!$F$2:$F$11876,$A100,Gögn!$B$2:$B$11876,AG$8,Gögn!$E$2:$E$11876,AG$9))/1000</f>
        <v>45000</v>
      </c>
      <c r="AH100" s="22">
        <f>IF(AH$9="samtals",SUMIFS(Gögn!$I$2:$I$11876,Gögn!$F$2:$F$11876,$A100,Gögn!$B$2:$B$11876,AH$8),SUMIFS(Gögn!$I$2:$I$11876,Gögn!$F$2:$F$11876,$A100,Gögn!$B$2:$B$11876,AH$8,Gögn!$E$2:$E$11876,AH$9))/1000</f>
        <v>45000</v>
      </c>
      <c r="AI100" s="22">
        <f>IF(AI$9="samtals",SUMIFS(Gögn!$I$2:$I$11876,Gögn!$F$2:$F$11876,$A100,Gögn!$B$2:$B$11876,AI$8),SUMIFS(Gögn!$I$2:$I$11876,Gögn!$F$2:$F$11876,$A100,Gögn!$B$2:$B$11876,AI$8,Gögn!$E$2:$E$11876,AI$9))/1000</f>
        <v>191584</v>
      </c>
      <c r="AJ100" s="22">
        <f>IF(AJ$9="samtals",SUMIFS(Gögn!$I$2:$I$11876,Gögn!$F$2:$F$11876,$A100,Gögn!$B$2:$B$11876,AJ$8),SUMIFS(Gögn!$I$2:$I$11876,Gögn!$F$2:$F$11876,$A100,Gögn!$B$2:$B$11876,AJ$8,Gögn!$E$2:$E$11876,AJ$9))/1000</f>
        <v>191584</v>
      </c>
      <c r="AK100" s="22">
        <f>IF(AK$9="samtals",SUMIFS(Gögn!$I$2:$I$11876,Gögn!$F$2:$F$11876,$A100,Gögn!$B$2:$B$11876,AK$8),SUMIFS(Gögn!$I$2:$I$11876,Gögn!$F$2:$F$11876,$A100,Gögn!$B$2:$B$11876,AK$8,Gögn!$E$2:$E$11876,AK$9))/1000</f>
        <v>756757.23400000005</v>
      </c>
      <c r="AL100" s="22">
        <f>IF(AL$9="samtals",SUMIFS(Gögn!$I$2:$I$11876,Gögn!$F$2:$F$11876,$A100,Gögn!$B$2:$B$11876,AL$8),SUMIFS(Gögn!$I$2:$I$11876,Gögn!$F$2:$F$11876,$A100,Gögn!$B$2:$B$11876,AL$8,Gögn!$E$2:$E$11876,AL$9))/1000</f>
        <v>756757.23400000005</v>
      </c>
      <c r="AM100" s="22">
        <f>IF(AM$9="samtals",SUMIFS(Gögn!$I$2:$I$11876,Gögn!$F$2:$F$11876,$A100,Gögn!$B$2:$B$11876,AM$8),SUMIFS(Gögn!$I$2:$I$11876,Gögn!$F$2:$F$11876,$A100,Gögn!$B$2:$B$11876,AM$8,Gögn!$E$2:$E$11876,AM$9))/1000</f>
        <v>591279811.255</v>
      </c>
      <c r="AN100" s="22">
        <f>IF(AN$9="samtals",SUMIFS(Gögn!$I$2:$I$11876,Gögn!$F$2:$F$11876,$A100,Gögn!$B$2:$B$11876,AN$8),SUMIFS(Gögn!$I$2:$I$11876,Gögn!$F$2:$F$11876,$A100,Gögn!$B$2:$B$11876,AN$8,Gögn!$E$2:$E$11876,AN$9))/1000</f>
        <v>591279811.255</v>
      </c>
      <c r="AO100" s="22">
        <f>IF(AO$9="samtals",SUMIFS(Gögn!$I$2:$I$11876,Gögn!$F$2:$F$11876,$A100,Gögn!$B$2:$B$11876,AO$8),SUMIFS(Gögn!$I$2:$I$11876,Gögn!$F$2:$F$11876,$A100,Gögn!$B$2:$B$11876,AO$8,Gögn!$E$2:$E$11876,AO$9))/1000</f>
        <v>0</v>
      </c>
      <c r="AP100" s="22">
        <f>IF(AP$9="samtals",SUMIFS(Gögn!$I$2:$I$11876,Gögn!$F$2:$F$11876,$A100,Gögn!$B$2:$B$11876,AP$8),SUMIFS(Gögn!$I$2:$I$11876,Gögn!$F$2:$F$11876,$A100,Gögn!$B$2:$B$11876,AP$8,Gögn!$E$2:$E$11876,AP$9))/1000</f>
        <v>0</v>
      </c>
      <c r="AQ100" s="22">
        <f>IF(AQ$9="samtals",SUMIFS(Gögn!$I$2:$I$11876,Gögn!$F$2:$F$11876,$A100,Gögn!$B$2:$B$11876,AQ$8),SUMIFS(Gögn!$I$2:$I$11876,Gögn!$F$2:$F$11876,$A100,Gögn!$B$2:$B$11876,AQ$8,Gögn!$E$2:$E$11876,AQ$9))/1000</f>
        <v>0</v>
      </c>
      <c r="AR100" s="22">
        <f>IF(AR$9="samtals",SUMIFS(Gögn!$I$2:$I$11876,Gögn!$F$2:$F$11876,$A100,Gögn!$B$2:$B$11876,AR$8),SUMIFS(Gögn!$I$2:$I$11876,Gögn!$F$2:$F$11876,$A100,Gögn!$B$2:$B$11876,AR$8,Gögn!$E$2:$E$11876,AR$9))/1000</f>
        <v>0</v>
      </c>
      <c r="AS100" s="22">
        <f>IF(AS$9="samtals",SUMIFS(Gögn!$I$2:$I$11876,Gögn!$F$2:$F$11876,$A100,Gögn!$B$2:$B$11876,AS$8),SUMIFS(Gögn!$I$2:$I$11876,Gögn!$F$2:$F$11876,$A100,Gögn!$B$2:$B$11876,AS$8,Gögn!$E$2:$E$11876,AS$9))/1000</f>
        <v>67593533.012999997</v>
      </c>
      <c r="AT100" s="22">
        <f>IF(AT$9="samtals",SUMIFS(Gögn!$I$2:$I$11876,Gögn!$F$2:$F$11876,$A100,Gögn!$B$2:$B$11876,AT$8),SUMIFS(Gögn!$I$2:$I$11876,Gögn!$F$2:$F$11876,$A100,Gögn!$B$2:$B$11876,AT$8,Gögn!$E$2:$E$11876,AT$9))/1000</f>
        <v>66473798.147</v>
      </c>
      <c r="AU100" s="22">
        <f>IF(AU$9="samtals",SUMIFS(Gögn!$I$2:$I$11876,Gögn!$F$2:$F$11876,$A100,Gögn!$B$2:$B$11876,AU$8),SUMIFS(Gögn!$I$2:$I$11876,Gögn!$F$2:$F$11876,$A100,Gögn!$B$2:$B$11876,AU$8,Gögn!$E$2:$E$11876,AU$9))/1000</f>
        <v>1119734.8659999999</v>
      </c>
      <c r="AV100" s="22">
        <f>IF(AV$9="samtals",SUMIFS(Gögn!$I$2:$I$11876,Gögn!$F$2:$F$11876,$A100,Gögn!$B$2:$B$11876,AV$8),SUMIFS(Gögn!$I$2:$I$11876,Gögn!$F$2:$F$11876,$A100,Gögn!$B$2:$B$11876,AV$8,Gögn!$E$2:$E$11876,AV$9))/1000</f>
        <v>4681000</v>
      </c>
      <c r="AW100" s="22">
        <f>IF(AW$9="samtals",SUMIFS(Gögn!$I$2:$I$11876,Gögn!$F$2:$F$11876,$A100,Gögn!$B$2:$B$11876,AW$8),SUMIFS(Gögn!$I$2:$I$11876,Gögn!$F$2:$F$11876,$A100,Gögn!$B$2:$B$11876,AW$8,Gögn!$E$2:$E$11876,AW$9))/1000</f>
        <v>4681000</v>
      </c>
      <c r="AX100" s="22">
        <f>IF(AX$9="samtals",SUMIFS(Gögn!$I$2:$I$11876,Gögn!$F$2:$F$11876,$A100,Gögn!$B$2:$B$11876,AX$8),SUMIFS(Gögn!$I$2:$I$11876,Gögn!$F$2:$F$11876,$A100,Gögn!$B$2:$B$11876,AX$8,Gögn!$E$2:$E$11876,AX$9))/1000</f>
        <v>0</v>
      </c>
      <c r="AY100" s="22">
        <f>IF(AY$9="samtals",SUMIFS(Gögn!$I$2:$I$11876,Gögn!$F$2:$F$11876,$A100,Gögn!$B$2:$B$11876,AY$8),SUMIFS(Gögn!$I$2:$I$11876,Gögn!$F$2:$F$11876,$A100,Gögn!$B$2:$B$11876,AY$8,Gögn!$E$2:$E$11876,AY$9))/1000</f>
        <v>8770000</v>
      </c>
      <c r="AZ100" s="22">
        <f>IF(AZ$9="samtals",SUMIFS(Gögn!$I$2:$I$11876,Gögn!$F$2:$F$11876,$A100,Gögn!$B$2:$B$11876,AZ$8),SUMIFS(Gögn!$I$2:$I$11876,Gögn!$F$2:$F$11876,$A100,Gögn!$B$2:$B$11876,AZ$8,Gögn!$E$2:$E$11876,AZ$9))/1000</f>
        <v>8770000</v>
      </c>
      <c r="BA100" s="22">
        <f>IF(BA$9="samtals",SUMIFS(Gögn!$I$2:$I$11876,Gögn!$F$2:$F$11876,$A100,Gögn!$B$2:$B$11876,BA$8),SUMIFS(Gögn!$I$2:$I$11876,Gögn!$F$2:$F$11876,$A100,Gögn!$B$2:$B$11876,BA$8,Gögn!$E$2:$E$11876,BA$9))/1000</f>
        <v>0</v>
      </c>
      <c r="BB100" s="22">
        <f>IF(BB$9="samtals",SUMIFS(Gögn!$I$2:$I$11876,Gögn!$F$2:$F$11876,$A100,Gögn!$B$2:$B$11876,BB$8),SUMIFS(Gögn!$I$2:$I$11876,Gögn!$F$2:$F$11876,$A100,Gögn!$B$2:$B$11876,BB$8,Gögn!$E$2:$E$11876,BB$9))/1000</f>
        <v>21020158.721000001</v>
      </c>
      <c r="BC100" s="22">
        <f>IF(BC$9="samtals",SUMIFS(Gögn!$I$2:$I$11876,Gögn!$F$2:$F$11876,$A100,Gögn!$B$2:$B$11876,BC$8),SUMIFS(Gögn!$I$2:$I$11876,Gögn!$F$2:$F$11876,$A100,Gögn!$B$2:$B$11876,BC$8,Gögn!$E$2:$E$11876,BC$9))/1000</f>
        <v>21020158.721000001</v>
      </c>
      <c r="BD100" s="22">
        <f>IF(BD$9="samtals",SUMIFS(Gögn!$I$2:$I$11876,Gögn!$F$2:$F$11876,$A100,Gögn!$B$2:$B$11876,BD$8),SUMIFS(Gögn!$I$2:$I$11876,Gögn!$F$2:$F$11876,$A100,Gögn!$B$2:$B$11876,BD$8,Gögn!$E$2:$E$11876,BD$9))/1000</f>
        <v>0</v>
      </c>
      <c r="BE100" s="22">
        <f>IF(BE$9="samtals",SUMIFS(Gögn!$I$2:$I$11876,Gögn!$F$2:$F$11876,$A100,Gögn!$B$2:$B$11876,BE$8),SUMIFS(Gögn!$I$2:$I$11876,Gögn!$F$2:$F$11876,$A100,Gögn!$B$2:$B$11876,BE$8,Gögn!$E$2:$E$11876,BE$9))/1000</f>
        <v>29100000</v>
      </c>
      <c r="BF100" s="22">
        <f>IF(BF$9="samtals",SUMIFS(Gögn!$I$2:$I$11876,Gögn!$F$2:$F$11876,$A100,Gögn!$B$2:$B$11876,BF$8),SUMIFS(Gögn!$I$2:$I$11876,Gögn!$F$2:$F$11876,$A100,Gögn!$B$2:$B$11876,BF$8,Gögn!$E$2:$E$11876,BF$9))/1000</f>
        <v>29100000</v>
      </c>
      <c r="BG100" s="22">
        <f>IF(BG$9="samtals",SUMIFS(Gögn!$I$2:$I$11876,Gögn!$F$2:$F$11876,$A100,Gögn!$B$2:$B$11876,BG$8),SUMIFS(Gögn!$I$2:$I$11876,Gögn!$F$2:$F$11876,$A100,Gögn!$B$2:$B$11876,BG$8,Gögn!$E$2:$E$11876,BG$9))/1000</f>
        <v>0</v>
      </c>
    </row>
    <row r="101" spans="1:59" ht="15">
      <c r="A101" s="5" t="s">
        <v>465</v>
      </c>
      <c r="B101" s="5"/>
      <c r="C101" s="23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1:59" ht="15.75" thickBot="1">
      <c r="A102" s="5" t="s">
        <v>465</v>
      </c>
      <c r="B102" s="5"/>
      <c r="C102" s="25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</row>
    <row r="103" spans="1:59" ht="18">
      <c r="A103" s="5" t="s">
        <v>465</v>
      </c>
      <c r="B103" s="5"/>
      <c r="C103" s="35" t="s">
        <v>291</v>
      </c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</row>
    <row r="104" spans="1:59" ht="15">
      <c r="A104" s="5" t="s">
        <v>465</v>
      </c>
      <c r="B104" s="5"/>
      <c r="C104" s="25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</row>
    <row r="105" spans="1:59" ht="15" customHeight="1">
      <c r="A105" s="5" t="s">
        <v>465</v>
      </c>
      <c r="B105" s="5"/>
      <c r="C105" s="27" t="s">
        <v>98</v>
      </c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1:59" ht="15" customHeight="1">
      <c r="A106" s="5" t="s">
        <v>99</v>
      </c>
      <c r="B106" s="5"/>
      <c r="C106" s="25" t="s">
        <v>100</v>
      </c>
      <c r="D106" s="22">
        <f t="shared" ref="D106:D109" si="33">SUMIF($E$9:$BG$9,"Samtals",E106:BG106)</f>
        <v>295196251.99300003</v>
      </c>
      <c r="E106" s="22">
        <f>IF(E$9="samtals",SUMIFS(Gögn!$I$2:$I$11876,Gögn!$F$2:$F$11876,$A106,Gögn!$B$2:$B$11876,E$8),SUMIFS(Gögn!$I$2:$I$11876,Gögn!$F$2:$F$11876,$A106,Gögn!$B$2:$B$11876,E$8,Gögn!$E$2:$E$11876,E$9))/1000</f>
        <v>18824719.306000002</v>
      </c>
      <c r="F106" s="22">
        <f>IF(F$9="samtals",SUMIFS(Gögn!$I$2:$I$11876,Gögn!$F$2:$F$11876,$A106,Gögn!$B$2:$B$11876,F$8),SUMIFS(Gögn!$I$2:$I$11876,Gögn!$F$2:$F$11876,$A106,Gögn!$B$2:$B$11876,F$8,Gögn!$E$2:$E$11876,F$9))/1000</f>
        <v>7428403.1090000002</v>
      </c>
      <c r="G106" s="22">
        <f>IF(G$9="samtals",SUMIFS(Gögn!$I$2:$I$11876,Gögn!$F$2:$F$11876,$A106,Gögn!$B$2:$B$11876,G$8),SUMIFS(Gögn!$I$2:$I$11876,Gögn!$F$2:$F$11876,$A106,Gögn!$B$2:$B$11876,G$8,Gögn!$E$2:$E$11876,G$9))/1000</f>
        <v>11396316.197000001</v>
      </c>
      <c r="H106" s="22">
        <f>IF(H$9="samtals",SUMIFS(Gögn!$I$2:$I$11876,Gögn!$F$2:$F$11876,$A106,Gögn!$B$2:$B$11876,H$8),SUMIFS(Gögn!$I$2:$I$11876,Gögn!$F$2:$F$11876,$A106,Gögn!$B$2:$B$11876,H$8,Gögn!$E$2:$E$11876,H$9))/1000</f>
        <v>20174384.726</v>
      </c>
      <c r="I106" s="22">
        <f>IF(I$9="samtals",SUMIFS(Gögn!$I$2:$I$11876,Gögn!$F$2:$F$11876,$A106,Gögn!$B$2:$B$11876,I$8),SUMIFS(Gögn!$I$2:$I$11876,Gögn!$F$2:$F$11876,$A106,Gögn!$B$2:$B$11876,I$8,Gögn!$E$2:$E$11876,I$9))/1000</f>
        <v>18755832.002999999</v>
      </c>
      <c r="J106" s="22">
        <f>IF(J$9="samtals",SUMIFS(Gögn!$I$2:$I$11876,Gögn!$F$2:$F$11876,$A106,Gögn!$B$2:$B$11876,J$8),SUMIFS(Gögn!$I$2:$I$11876,Gögn!$F$2:$F$11876,$A106,Gögn!$B$2:$B$11876,J$8,Gögn!$E$2:$E$11876,J$9))/1000</f>
        <v>1418552.723</v>
      </c>
      <c r="K106" s="22">
        <f>IF(K$9="samtals",SUMIFS(Gögn!$I$2:$I$11876,Gögn!$F$2:$F$11876,$A106,Gögn!$B$2:$B$11876,K$8),SUMIFS(Gögn!$I$2:$I$11876,Gögn!$F$2:$F$11876,$A106,Gögn!$B$2:$B$11876,K$8,Gögn!$E$2:$E$11876,K$9))/1000</f>
        <v>20909324.482999999</v>
      </c>
      <c r="L106" s="22">
        <f>IF(L$9="samtals",SUMIFS(Gögn!$I$2:$I$11876,Gögn!$F$2:$F$11876,$A106,Gögn!$B$2:$B$11876,L$8),SUMIFS(Gögn!$I$2:$I$11876,Gögn!$F$2:$F$11876,$A106,Gögn!$B$2:$B$11876,L$8,Gögn!$E$2:$E$11876,L$9))/1000</f>
        <v>20909324.482999999</v>
      </c>
      <c r="M106" s="22">
        <f>IF(M$9="samtals",SUMIFS(Gögn!$I$2:$I$11876,Gögn!$F$2:$F$11876,$A106,Gögn!$B$2:$B$11876,M$8),SUMIFS(Gögn!$I$2:$I$11876,Gögn!$F$2:$F$11876,$A106,Gögn!$B$2:$B$11876,M$8,Gögn!$E$2:$E$11876,M$9))/1000</f>
        <v>1471291</v>
      </c>
      <c r="N106" s="22">
        <f>IF(N$9="samtals",SUMIFS(Gögn!$I$2:$I$11876,Gögn!$F$2:$F$11876,$A106,Gögn!$B$2:$B$11876,N$8),SUMIFS(Gögn!$I$2:$I$11876,Gögn!$F$2:$F$11876,$A106,Gögn!$B$2:$B$11876,N$8,Gögn!$E$2:$E$11876,N$9))/1000</f>
        <v>1471291</v>
      </c>
      <c r="O106" s="22">
        <f>IF(O$9="samtals",SUMIFS(Gögn!$I$2:$I$11876,Gögn!$F$2:$F$11876,$A106,Gögn!$B$2:$B$11876,O$8),SUMIFS(Gögn!$I$2:$I$11876,Gögn!$F$2:$F$11876,$A106,Gögn!$B$2:$B$11876,O$8,Gögn!$E$2:$E$11876,O$9))/1000</f>
        <v>11361765.135</v>
      </c>
      <c r="P106" s="22">
        <f>IF(P$9="samtals",SUMIFS(Gögn!$I$2:$I$11876,Gögn!$F$2:$F$11876,$A106,Gögn!$B$2:$B$11876,P$8),SUMIFS(Gögn!$I$2:$I$11876,Gögn!$F$2:$F$11876,$A106,Gögn!$B$2:$B$11876,P$8,Gögn!$E$2:$E$11876,P$9))/1000</f>
        <v>11192162.693</v>
      </c>
      <c r="Q106" s="22">
        <f>IF(Q$9="samtals",SUMIFS(Gögn!$I$2:$I$11876,Gögn!$F$2:$F$11876,$A106,Gögn!$B$2:$B$11876,Q$8),SUMIFS(Gögn!$I$2:$I$11876,Gögn!$F$2:$F$11876,$A106,Gögn!$B$2:$B$11876,Q$8,Gögn!$E$2:$E$11876,Q$9))/1000</f>
        <v>169602.44200000001</v>
      </c>
      <c r="R106" s="22">
        <f>IF(R$9="samtals",SUMIFS(Gögn!$I$2:$I$11876,Gögn!$F$2:$F$11876,$A106,Gögn!$B$2:$B$11876,R$8),SUMIFS(Gögn!$I$2:$I$11876,Gögn!$F$2:$F$11876,$A106,Gögn!$B$2:$B$11876,R$8,Gögn!$E$2:$E$11876,R$9))/1000</f>
        <v>23621653</v>
      </c>
      <c r="S106" s="22">
        <f>IF(S$9="samtals",SUMIFS(Gögn!$I$2:$I$11876,Gögn!$F$2:$F$11876,$A106,Gögn!$B$2:$B$11876,S$8),SUMIFS(Gögn!$I$2:$I$11876,Gögn!$F$2:$F$11876,$A106,Gögn!$B$2:$B$11876,S$8,Gögn!$E$2:$E$11876,S$9))/1000</f>
        <v>7654087</v>
      </c>
      <c r="T106" s="22">
        <f>IF(T$9="samtals",SUMIFS(Gögn!$I$2:$I$11876,Gögn!$F$2:$F$11876,$A106,Gögn!$B$2:$B$11876,T$8),SUMIFS(Gögn!$I$2:$I$11876,Gögn!$F$2:$F$11876,$A106,Gögn!$B$2:$B$11876,T$8,Gögn!$E$2:$E$11876,T$9))/1000</f>
        <v>15967566</v>
      </c>
      <c r="U106" s="22">
        <f>IF(U$9="samtals",SUMIFS(Gögn!$I$2:$I$11876,Gögn!$F$2:$F$11876,$A106,Gögn!$B$2:$B$11876,U$8),SUMIFS(Gögn!$I$2:$I$11876,Gögn!$F$2:$F$11876,$A106,Gögn!$B$2:$B$11876,U$8,Gögn!$E$2:$E$11876,U$9))/1000</f>
        <v>35436460.056999996</v>
      </c>
      <c r="V106" s="22">
        <f>IF(V$9="samtals",SUMIFS(Gögn!$I$2:$I$11876,Gögn!$F$2:$F$11876,$A106,Gögn!$B$2:$B$11876,V$8),SUMIFS(Gögn!$I$2:$I$11876,Gögn!$F$2:$F$11876,$A106,Gögn!$B$2:$B$11876,V$8,Gögn!$E$2:$E$11876,V$9))/1000</f>
        <v>34947102.136</v>
      </c>
      <c r="W106" s="22">
        <f>IF(W$9="samtals",SUMIFS(Gögn!$I$2:$I$11876,Gögn!$F$2:$F$11876,$A106,Gögn!$B$2:$B$11876,W$8),SUMIFS(Gögn!$I$2:$I$11876,Gögn!$F$2:$F$11876,$A106,Gögn!$B$2:$B$11876,W$8,Gögn!$E$2:$E$11876,W$9))/1000</f>
        <v>489357.92099999997</v>
      </c>
      <c r="X106" s="22">
        <f>IF(X$9="samtals",SUMIFS(Gögn!$I$2:$I$11876,Gögn!$F$2:$F$11876,$A106,Gögn!$B$2:$B$11876,X$8),SUMIFS(Gögn!$I$2:$I$11876,Gögn!$F$2:$F$11876,$A106,Gögn!$B$2:$B$11876,X$8,Gögn!$E$2:$E$11876,X$9))/1000</f>
        <v>13315787.912</v>
      </c>
      <c r="Y106" s="22">
        <f>IF(Y$9="samtals",SUMIFS(Gögn!$I$2:$I$11876,Gögn!$F$2:$F$11876,$A106,Gögn!$B$2:$B$11876,Y$8),SUMIFS(Gögn!$I$2:$I$11876,Gögn!$F$2:$F$11876,$A106,Gögn!$B$2:$B$11876,Y$8,Gögn!$E$2:$E$11876,Y$9))/1000</f>
        <v>2525868.3480000002</v>
      </c>
      <c r="Z106" s="22">
        <f>IF(Z$9="samtals",SUMIFS(Gögn!$I$2:$I$11876,Gögn!$F$2:$F$11876,$A106,Gögn!$B$2:$B$11876,Z$8),SUMIFS(Gögn!$I$2:$I$11876,Gögn!$F$2:$F$11876,$A106,Gögn!$B$2:$B$11876,Z$8,Gögn!$E$2:$E$11876,Z$9))/1000</f>
        <v>10789919.563999999</v>
      </c>
      <c r="AA106" s="22">
        <f>IF(AA$9="samtals",SUMIFS(Gögn!$I$2:$I$11876,Gögn!$F$2:$F$11876,$A106,Gögn!$B$2:$B$11876,AA$8),SUMIFS(Gögn!$I$2:$I$11876,Gögn!$F$2:$F$11876,$A106,Gögn!$B$2:$B$11876,AA$8,Gögn!$E$2:$E$11876,AA$9))/1000</f>
        <v>796147.27500000002</v>
      </c>
      <c r="AB106" s="22">
        <f>IF(AB$9="samtals",SUMIFS(Gögn!$I$2:$I$11876,Gögn!$F$2:$F$11876,$A106,Gögn!$B$2:$B$11876,AB$8),SUMIFS(Gögn!$I$2:$I$11876,Gögn!$F$2:$F$11876,$A106,Gögn!$B$2:$B$11876,AB$8,Gögn!$E$2:$E$11876,AB$9))/1000</f>
        <v>796147.27500000002</v>
      </c>
      <c r="AC106" s="22">
        <f>IF(AC$9="samtals",SUMIFS(Gögn!$I$2:$I$11876,Gögn!$F$2:$F$11876,$A106,Gögn!$B$2:$B$11876,AC$8),SUMIFS(Gögn!$I$2:$I$11876,Gögn!$F$2:$F$11876,$A106,Gögn!$B$2:$B$11876,AC$8,Gögn!$E$2:$E$11876,AC$9))/1000</f>
        <v>2149486</v>
      </c>
      <c r="AD106" s="22">
        <f>IF(AD$9="samtals",SUMIFS(Gögn!$I$2:$I$11876,Gögn!$F$2:$F$11876,$A106,Gögn!$B$2:$B$11876,AD$8),SUMIFS(Gögn!$I$2:$I$11876,Gögn!$F$2:$F$11876,$A106,Gögn!$B$2:$B$11876,AD$8,Gögn!$E$2:$E$11876,AD$9))/1000</f>
        <v>2149486</v>
      </c>
      <c r="AE106" s="22">
        <f>IF(AE$9="samtals",SUMIFS(Gögn!$I$2:$I$11876,Gögn!$F$2:$F$11876,$A106,Gögn!$B$2:$B$11876,AE$8),SUMIFS(Gögn!$I$2:$I$11876,Gögn!$F$2:$F$11876,$A106,Gögn!$B$2:$B$11876,AE$8,Gögn!$E$2:$E$11876,AE$9))/1000</f>
        <v>850629</v>
      </c>
      <c r="AF106" s="22">
        <f>IF(AF$9="samtals",SUMIFS(Gögn!$I$2:$I$11876,Gögn!$F$2:$F$11876,$A106,Gögn!$B$2:$B$11876,AF$8),SUMIFS(Gögn!$I$2:$I$11876,Gögn!$F$2:$F$11876,$A106,Gögn!$B$2:$B$11876,AF$8,Gögn!$E$2:$E$11876,AF$9))/1000</f>
        <v>850629</v>
      </c>
      <c r="AG106" s="22">
        <f>IF(AG$9="samtals",SUMIFS(Gögn!$I$2:$I$11876,Gögn!$F$2:$F$11876,$A106,Gögn!$B$2:$B$11876,AG$8),SUMIFS(Gögn!$I$2:$I$11876,Gögn!$F$2:$F$11876,$A106,Gögn!$B$2:$B$11876,AG$8,Gögn!$E$2:$E$11876,AG$9))/1000</f>
        <v>38686.686000000002</v>
      </c>
      <c r="AH106" s="22">
        <f>IF(AH$9="samtals",SUMIFS(Gögn!$I$2:$I$11876,Gögn!$F$2:$F$11876,$A106,Gögn!$B$2:$B$11876,AH$8),SUMIFS(Gögn!$I$2:$I$11876,Gögn!$F$2:$F$11876,$A106,Gögn!$B$2:$B$11876,AH$8,Gögn!$E$2:$E$11876,AH$9))/1000</f>
        <v>38686.686000000002</v>
      </c>
      <c r="AI106" s="22">
        <f>IF(AI$9="samtals",SUMIFS(Gögn!$I$2:$I$11876,Gögn!$F$2:$F$11876,$A106,Gögn!$B$2:$B$11876,AI$8),SUMIFS(Gögn!$I$2:$I$11876,Gögn!$F$2:$F$11876,$A106,Gögn!$B$2:$B$11876,AI$8,Gögn!$E$2:$E$11876,AI$9))/1000</f>
        <v>11333</v>
      </c>
      <c r="AJ106" s="22">
        <f>IF(AJ$9="samtals",SUMIFS(Gögn!$I$2:$I$11876,Gögn!$F$2:$F$11876,$A106,Gögn!$B$2:$B$11876,AJ$8),SUMIFS(Gögn!$I$2:$I$11876,Gögn!$F$2:$F$11876,$A106,Gögn!$B$2:$B$11876,AJ$8,Gögn!$E$2:$E$11876,AJ$9))/1000</f>
        <v>11333</v>
      </c>
      <c r="AK106" s="22">
        <f>IF(AK$9="samtals",SUMIFS(Gögn!$I$2:$I$11876,Gögn!$F$2:$F$11876,$A106,Gögn!$B$2:$B$11876,AK$8),SUMIFS(Gögn!$I$2:$I$11876,Gögn!$F$2:$F$11876,$A106,Gögn!$B$2:$B$11876,AK$8,Gögn!$E$2:$E$11876,AK$9))/1000</f>
        <v>2647404.9470000002</v>
      </c>
      <c r="AL106" s="22">
        <f>IF(AL$9="samtals",SUMIFS(Gögn!$I$2:$I$11876,Gögn!$F$2:$F$11876,$A106,Gögn!$B$2:$B$11876,AL$8),SUMIFS(Gögn!$I$2:$I$11876,Gögn!$F$2:$F$11876,$A106,Gögn!$B$2:$B$11876,AL$8,Gögn!$E$2:$E$11876,AL$9))/1000</f>
        <v>2647404.9470000002</v>
      </c>
      <c r="AM106" s="22">
        <f>IF(AM$9="samtals",SUMIFS(Gögn!$I$2:$I$11876,Gögn!$F$2:$F$11876,$A106,Gögn!$B$2:$B$11876,AM$8),SUMIFS(Gögn!$I$2:$I$11876,Gögn!$F$2:$F$11876,$A106,Gögn!$B$2:$B$11876,AM$8,Gögn!$E$2:$E$11876,AM$9))/1000</f>
        <v>75872136.637999997</v>
      </c>
      <c r="AN106" s="22">
        <f>IF(AN$9="samtals",SUMIFS(Gögn!$I$2:$I$11876,Gögn!$F$2:$F$11876,$A106,Gögn!$B$2:$B$11876,AN$8),SUMIFS(Gögn!$I$2:$I$11876,Gögn!$F$2:$F$11876,$A106,Gögn!$B$2:$B$11876,AN$8,Gögn!$E$2:$E$11876,AN$9))/1000</f>
        <v>74635050.407000005</v>
      </c>
      <c r="AO106" s="22">
        <f>IF(AO$9="samtals",SUMIFS(Gögn!$I$2:$I$11876,Gögn!$F$2:$F$11876,$A106,Gögn!$B$2:$B$11876,AO$8),SUMIFS(Gögn!$I$2:$I$11876,Gögn!$F$2:$F$11876,$A106,Gögn!$B$2:$B$11876,AO$8,Gögn!$E$2:$E$11876,AO$9))/1000</f>
        <v>1237086.2309999999</v>
      </c>
      <c r="AP106" s="22">
        <f>IF(AP$9="samtals",SUMIFS(Gögn!$I$2:$I$11876,Gögn!$F$2:$F$11876,$A106,Gögn!$B$2:$B$11876,AP$8),SUMIFS(Gögn!$I$2:$I$11876,Gögn!$F$2:$F$11876,$A106,Gögn!$B$2:$B$11876,AP$8,Gögn!$E$2:$E$11876,AP$9))/1000</f>
        <v>384844.74599999998</v>
      </c>
      <c r="AQ106" s="22">
        <f>IF(AQ$9="samtals",SUMIFS(Gögn!$I$2:$I$11876,Gögn!$F$2:$F$11876,$A106,Gögn!$B$2:$B$11876,AQ$8),SUMIFS(Gögn!$I$2:$I$11876,Gögn!$F$2:$F$11876,$A106,Gögn!$B$2:$B$11876,AQ$8,Gögn!$E$2:$E$11876,AQ$9))/1000</f>
        <v>112085.554</v>
      </c>
      <c r="AR106" s="22">
        <f>IF(AR$9="samtals",SUMIFS(Gögn!$I$2:$I$11876,Gögn!$F$2:$F$11876,$A106,Gögn!$B$2:$B$11876,AR$8),SUMIFS(Gögn!$I$2:$I$11876,Gögn!$F$2:$F$11876,$A106,Gögn!$B$2:$B$11876,AR$8,Gögn!$E$2:$E$11876,AR$9))/1000</f>
        <v>272759.19199999998</v>
      </c>
      <c r="AS106" s="22">
        <f>IF(AS$9="samtals",SUMIFS(Gögn!$I$2:$I$11876,Gögn!$F$2:$F$11876,$A106,Gögn!$B$2:$B$11876,AS$8),SUMIFS(Gögn!$I$2:$I$11876,Gögn!$F$2:$F$11876,$A106,Gögn!$B$2:$B$11876,AS$8,Gögn!$E$2:$E$11876,AS$9))/1000</f>
        <v>38443450.527000003</v>
      </c>
      <c r="AT106" s="22">
        <f>IF(AT$9="samtals",SUMIFS(Gögn!$I$2:$I$11876,Gögn!$F$2:$F$11876,$A106,Gögn!$B$2:$B$11876,AT$8),SUMIFS(Gögn!$I$2:$I$11876,Gögn!$F$2:$F$11876,$A106,Gögn!$B$2:$B$11876,AT$8,Gögn!$E$2:$E$11876,AT$9))/1000</f>
        <v>36119282.711000003</v>
      </c>
      <c r="AU106" s="22">
        <f>IF(AU$9="samtals",SUMIFS(Gögn!$I$2:$I$11876,Gögn!$F$2:$F$11876,$A106,Gögn!$B$2:$B$11876,AU$8),SUMIFS(Gögn!$I$2:$I$11876,Gögn!$F$2:$F$11876,$A106,Gögn!$B$2:$B$11876,AU$8,Gögn!$E$2:$E$11876,AU$9))/1000</f>
        <v>2324167.8160000001</v>
      </c>
      <c r="AV106" s="22">
        <f>IF(AV$9="samtals",SUMIFS(Gögn!$I$2:$I$11876,Gögn!$F$2:$F$11876,$A106,Gögn!$B$2:$B$11876,AV$8),SUMIFS(Gögn!$I$2:$I$11876,Gögn!$F$2:$F$11876,$A106,Gögn!$B$2:$B$11876,AV$8,Gögn!$E$2:$E$11876,AV$9))/1000</f>
        <v>1951667.061</v>
      </c>
      <c r="AW106" s="22">
        <f>IF(AW$9="samtals",SUMIFS(Gögn!$I$2:$I$11876,Gögn!$F$2:$F$11876,$A106,Gögn!$B$2:$B$11876,AW$8),SUMIFS(Gögn!$I$2:$I$11876,Gögn!$F$2:$F$11876,$A106,Gögn!$B$2:$B$11876,AW$8,Gögn!$E$2:$E$11876,AW$9))/1000</f>
        <v>1889579.5020000001</v>
      </c>
      <c r="AX106" s="22">
        <f>IF(AX$9="samtals",SUMIFS(Gögn!$I$2:$I$11876,Gögn!$F$2:$F$11876,$A106,Gögn!$B$2:$B$11876,AX$8),SUMIFS(Gögn!$I$2:$I$11876,Gögn!$F$2:$F$11876,$A106,Gögn!$B$2:$B$11876,AX$8,Gögn!$E$2:$E$11876,AX$9))/1000</f>
        <v>62087.559000000001</v>
      </c>
      <c r="AY106" s="22">
        <f>IF(AY$9="samtals",SUMIFS(Gögn!$I$2:$I$11876,Gögn!$F$2:$F$11876,$A106,Gögn!$B$2:$B$11876,AY$8),SUMIFS(Gögn!$I$2:$I$11876,Gögn!$F$2:$F$11876,$A106,Gögn!$B$2:$B$11876,AY$8,Gögn!$E$2:$E$11876,AY$9))/1000</f>
        <v>6928963</v>
      </c>
      <c r="AZ106" s="22">
        <f>IF(AZ$9="samtals",SUMIFS(Gögn!$I$2:$I$11876,Gögn!$F$2:$F$11876,$A106,Gögn!$B$2:$B$11876,AZ$8),SUMIFS(Gögn!$I$2:$I$11876,Gögn!$F$2:$F$11876,$A106,Gögn!$B$2:$B$11876,AZ$8,Gögn!$E$2:$E$11876,AZ$9))/1000</f>
        <v>4372322</v>
      </c>
      <c r="BA106" s="22">
        <f>IF(BA$9="samtals",SUMIFS(Gögn!$I$2:$I$11876,Gögn!$F$2:$F$11876,$A106,Gögn!$B$2:$B$11876,BA$8),SUMIFS(Gögn!$I$2:$I$11876,Gögn!$F$2:$F$11876,$A106,Gögn!$B$2:$B$11876,BA$8,Gögn!$E$2:$E$11876,BA$9))/1000</f>
        <v>2556641</v>
      </c>
      <c r="BB106" s="22">
        <f>IF(BB$9="samtals",SUMIFS(Gögn!$I$2:$I$11876,Gögn!$F$2:$F$11876,$A106,Gögn!$B$2:$B$11876,BB$8),SUMIFS(Gögn!$I$2:$I$11876,Gögn!$F$2:$F$11876,$A106,Gögn!$B$2:$B$11876,BB$8,Gögn!$E$2:$E$11876,BB$9))/1000</f>
        <v>5263464.0460000001</v>
      </c>
      <c r="BC106" s="22">
        <f>IF(BC$9="samtals",SUMIFS(Gögn!$I$2:$I$11876,Gögn!$F$2:$F$11876,$A106,Gögn!$B$2:$B$11876,BC$8),SUMIFS(Gögn!$I$2:$I$11876,Gögn!$F$2:$F$11876,$A106,Gögn!$B$2:$B$11876,BC$8,Gögn!$E$2:$E$11876,BC$9))/1000</f>
        <v>5021346.7570000002</v>
      </c>
      <c r="BD106" s="22">
        <f>IF(BD$9="samtals",SUMIFS(Gögn!$I$2:$I$11876,Gögn!$F$2:$F$11876,$A106,Gögn!$B$2:$B$11876,BD$8),SUMIFS(Gögn!$I$2:$I$11876,Gögn!$F$2:$F$11876,$A106,Gögn!$B$2:$B$11876,BD$8,Gögn!$E$2:$E$11876,BD$9))/1000</f>
        <v>242117.28899999999</v>
      </c>
      <c r="BE106" s="22">
        <f>IF(BE$9="samtals",SUMIFS(Gögn!$I$2:$I$11876,Gögn!$F$2:$F$11876,$A106,Gögn!$B$2:$B$11876,BE$8),SUMIFS(Gögn!$I$2:$I$11876,Gögn!$F$2:$F$11876,$A106,Gögn!$B$2:$B$11876,BE$8,Gögn!$E$2:$E$11876,BE$9))/1000</f>
        <v>14742653.448000001</v>
      </c>
      <c r="BF106" s="22">
        <f>IF(BF$9="samtals",SUMIFS(Gögn!$I$2:$I$11876,Gögn!$F$2:$F$11876,$A106,Gögn!$B$2:$B$11876,BF$8),SUMIFS(Gögn!$I$2:$I$11876,Gögn!$F$2:$F$11876,$A106,Gögn!$B$2:$B$11876,BF$8,Gögn!$E$2:$E$11876,BF$9))/1000</f>
        <v>14343718.466</v>
      </c>
      <c r="BG106" s="22">
        <f>IF(BG$9="samtals",SUMIFS(Gögn!$I$2:$I$11876,Gögn!$F$2:$F$11876,$A106,Gögn!$B$2:$B$11876,BG$8),SUMIFS(Gögn!$I$2:$I$11876,Gögn!$F$2:$F$11876,$A106,Gögn!$B$2:$B$11876,BG$8,Gögn!$E$2:$E$11876,BG$9))/1000</f>
        <v>398934.98200000002</v>
      </c>
    </row>
    <row r="107" spans="1:59" ht="15" customHeight="1">
      <c r="A107" s="5" t="s">
        <v>101</v>
      </c>
      <c r="B107" s="5"/>
      <c r="C107" s="23" t="s">
        <v>102</v>
      </c>
      <c r="D107" s="24">
        <f t="shared" si="33"/>
        <v>966017.54</v>
      </c>
      <c r="E107" s="24">
        <f>IF(E$9="samtals",SUMIFS(Gögn!$I$2:$I$11876,Gögn!$F$2:$F$11876,$A107,Gögn!$B$2:$B$11876,E$8),SUMIFS(Gögn!$I$2:$I$11876,Gögn!$F$2:$F$11876,$A107,Gögn!$B$2:$B$11876,E$8,Gögn!$E$2:$E$11876,E$9))/1000</f>
        <v>73978.167000000001</v>
      </c>
      <c r="F107" s="24">
        <f>IF(F$9="samtals",SUMIFS(Gögn!$I$2:$I$11876,Gögn!$F$2:$F$11876,$A107,Gögn!$B$2:$B$11876,F$8),SUMIFS(Gögn!$I$2:$I$11876,Gögn!$F$2:$F$11876,$A107,Gögn!$B$2:$B$11876,F$8,Gögn!$E$2:$E$11876,F$9))/1000</f>
        <v>29055.562999999998</v>
      </c>
      <c r="G107" s="24">
        <f>IF(G$9="samtals",SUMIFS(Gögn!$I$2:$I$11876,Gögn!$F$2:$F$11876,$A107,Gögn!$B$2:$B$11876,G$8),SUMIFS(Gögn!$I$2:$I$11876,Gögn!$F$2:$F$11876,$A107,Gögn!$B$2:$B$11876,G$8,Gögn!$E$2:$E$11876,G$9))/1000</f>
        <v>44922.603999999999</v>
      </c>
      <c r="H107" s="24">
        <f>IF(H$9="samtals",SUMIFS(Gögn!$I$2:$I$11876,Gögn!$F$2:$F$11876,$A107,Gögn!$B$2:$B$11876,H$8),SUMIFS(Gögn!$I$2:$I$11876,Gögn!$F$2:$F$11876,$A107,Gögn!$B$2:$B$11876,H$8,Gögn!$E$2:$E$11876,H$9))/1000</f>
        <v>296397.54800000001</v>
      </c>
      <c r="I107" s="24">
        <f>IF(I$9="samtals",SUMIFS(Gögn!$I$2:$I$11876,Gögn!$F$2:$F$11876,$A107,Gögn!$B$2:$B$11876,I$8),SUMIFS(Gögn!$I$2:$I$11876,Gögn!$F$2:$F$11876,$A107,Gögn!$B$2:$B$11876,I$8,Gögn!$E$2:$E$11876,I$9))/1000</f>
        <v>93666.421000000002</v>
      </c>
      <c r="J107" s="24">
        <f>IF(J$9="samtals",SUMIFS(Gögn!$I$2:$I$11876,Gögn!$F$2:$F$11876,$A107,Gögn!$B$2:$B$11876,J$8),SUMIFS(Gögn!$I$2:$I$11876,Gögn!$F$2:$F$11876,$A107,Gögn!$B$2:$B$11876,J$8,Gögn!$E$2:$E$11876,J$9))/1000</f>
        <v>202731.12700000001</v>
      </c>
      <c r="K107" s="24">
        <f>IF(K$9="samtals",SUMIFS(Gögn!$I$2:$I$11876,Gögn!$F$2:$F$11876,$A107,Gögn!$B$2:$B$11876,K$8),SUMIFS(Gögn!$I$2:$I$11876,Gögn!$F$2:$F$11876,$A107,Gögn!$B$2:$B$11876,K$8,Gögn!$E$2:$E$11876,K$9))/1000</f>
        <v>7323.9639999999999</v>
      </c>
      <c r="L107" s="24">
        <f>IF(L$9="samtals",SUMIFS(Gögn!$I$2:$I$11876,Gögn!$F$2:$F$11876,$A107,Gögn!$B$2:$B$11876,L$8),SUMIFS(Gögn!$I$2:$I$11876,Gögn!$F$2:$F$11876,$A107,Gögn!$B$2:$B$11876,L$8,Gögn!$E$2:$E$11876,L$9))/1000</f>
        <v>7323.9639999999999</v>
      </c>
      <c r="M107" s="24">
        <f>IF(M$9="samtals",SUMIFS(Gögn!$I$2:$I$11876,Gögn!$F$2:$F$11876,$A107,Gögn!$B$2:$B$11876,M$8),SUMIFS(Gögn!$I$2:$I$11876,Gögn!$F$2:$F$11876,$A107,Gögn!$B$2:$B$11876,M$8,Gögn!$E$2:$E$11876,M$9))/1000</f>
        <v>2646</v>
      </c>
      <c r="N107" s="24">
        <f>IF(N$9="samtals",SUMIFS(Gögn!$I$2:$I$11876,Gögn!$F$2:$F$11876,$A107,Gögn!$B$2:$B$11876,N$8),SUMIFS(Gögn!$I$2:$I$11876,Gögn!$F$2:$F$11876,$A107,Gögn!$B$2:$B$11876,N$8,Gögn!$E$2:$E$11876,N$9))/1000</f>
        <v>2646</v>
      </c>
      <c r="O107" s="24">
        <f>IF(O$9="samtals",SUMIFS(Gögn!$I$2:$I$11876,Gögn!$F$2:$F$11876,$A107,Gögn!$B$2:$B$11876,O$8),SUMIFS(Gögn!$I$2:$I$11876,Gögn!$F$2:$F$11876,$A107,Gögn!$B$2:$B$11876,O$8,Gögn!$E$2:$E$11876,O$9))/1000</f>
        <v>39272.762999999999</v>
      </c>
      <c r="P107" s="24">
        <f>IF(P$9="samtals",SUMIFS(Gögn!$I$2:$I$11876,Gögn!$F$2:$F$11876,$A107,Gögn!$B$2:$B$11876,P$8),SUMIFS(Gögn!$I$2:$I$11876,Gögn!$F$2:$F$11876,$A107,Gögn!$B$2:$B$11876,P$8,Gögn!$E$2:$E$11876,P$9))/1000</f>
        <v>39229.430999999997</v>
      </c>
      <c r="Q107" s="24">
        <f>IF(Q$9="samtals",SUMIFS(Gögn!$I$2:$I$11876,Gögn!$F$2:$F$11876,$A107,Gögn!$B$2:$B$11876,Q$8),SUMIFS(Gögn!$I$2:$I$11876,Gögn!$F$2:$F$11876,$A107,Gögn!$B$2:$B$11876,Q$8,Gögn!$E$2:$E$11876,Q$9))/1000</f>
        <v>43.332000000000001</v>
      </c>
      <c r="R107" s="24">
        <f>IF(R$9="samtals",SUMIFS(Gögn!$I$2:$I$11876,Gögn!$F$2:$F$11876,$A107,Gögn!$B$2:$B$11876,R$8),SUMIFS(Gögn!$I$2:$I$11876,Gögn!$F$2:$F$11876,$A107,Gögn!$B$2:$B$11876,R$8,Gögn!$E$2:$E$11876,R$9))/1000</f>
        <v>26453</v>
      </c>
      <c r="S107" s="24">
        <f>IF(S$9="samtals",SUMIFS(Gögn!$I$2:$I$11876,Gögn!$F$2:$F$11876,$A107,Gögn!$B$2:$B$11876,S$8),SUMIFS(Gögn!$I$2:$I$11876,Gögn!$F$2:$F$11876,$A107,Gögn!$B$2:$B$11876,S$8,Gögn!$E$2:$E$11876,S$9))/1000</f>
        <v>10749</v>
      </c>
      <c r="T107" s="24">
        <f>IF(T$9="samtals",SUMIFS(Gögn!$I$2:$I$11876,Gögn!$F$2:$F$11876,$A107,Gögn!$B$2:$B$11876,T$8),SUMIFS(Gögn!$I$2:$I$11876,Gögn!$F$2:$F$11876,$A107,Gögn!$B$2:$B$11876,T$8,Gögn!$E$2:$E$11876,T$9))/1000</f>
        <v>15704</v>
      </c>
      <c r="U107" s="24">
        <f>IF(U$9="samtals",SUMIFS(Gögn!$I$2:$I$11876,Gögn!$F$2:$F$11876,$A107,Gögn!$B$2:$B$11876,U$8),SUMIFS(Gögn!$I$2:$I$11876,Gögn!$F$2:$F$11876,$A107,Gögn!$B$2:$B$11876,U$8,Gögn!$E$2:$E$11876,U$9))/1000</f>
        <v>267762.538</v>
      </c>
      <c r="V107" s="24">
        <f>IF(V$9="samtals",SUMIFS(Gögn!$I$2:$I$11876,Gögn!$F$2:$F$11876,$A107,Gögn!$B$2:$B$11876,V$8),SUMIFS(Gögn!$I$2:$I$11876,Gögn!$F$2:$F$11876,$A107,Gögn!$B$2:$B$11876,V$8,Gögn!$E$2:$E$11876,V$9))/1000</f>
        <v>266778.08600000001</v>
      </c>
      <c r="W107" s="24">
        <f>IF(W$9="samtals",SUMIFS(Gögn!$I$2:$I$11876,Gögn!$F$2:$F$11876,$A107,Gögn!$B$2:$B$11876,W$8),SUMIFS(Gögn!$I$2:$I$11876,Gögn!$F$2:$F$11876,$A107,Gögn!$B$2:$B$11876,W$8,Gögn!$E$2:$E$11876,W$9))/1000</f>
        <v>984.452</v>
      </c>
      <c r="X107" s="24">
        <f>IF(X$9="samtals",SUMIFS(Gögn!$I$2:$I$11876,Gögn!$F$2:$F$11876,$A107,Gögn!$B$2:$B$11876,X$8),SUMIFS(Gögn!$I$2:$I$11876,Gögn!$F$2:$F$11876,$A107,Gögn!$B$2:$B$11876,X$8,Gögn!$E$2:$E$11876,X$9))/1000</f>
        <v>16904.28</v>
      </c>
      <c r="Y107" s="24">
        <f>IF(Y$9="samtals",SUMIFS(Gögn!$I$2:$I$11876,Gögn!$F$2:$F$11876,$A107,Gögn!$B$2:$B$11876,Y$8),SUMIFS(Gögn!$I$2:$I$11876,Gögn!$F$2:$F$11876,$A107,Gögn!$B$2:$B$11876,Y$8,Gögn!$E$2:$E$11876,Y$9))/1000</f>
        <v>7657.558</v>
      </c>
      <c r="Z107" s="24">
        <f>IF(Z$9="samtals",SUMIFS(Gögn!$I$2:$I$11876,Gögn!$F$2:$F$11876,$A107,Gögn!$B$2:$B$11876,Z$8),SUMIFS(Gögn!$I$2:$I$11876,Gögn!$F$2:$F$11876,$A107,Gögn!$B$2:$B$11876,Z$8,Gögn!$E$2:$E$11876,Z$9))/1000</f>
        <v>9246.7219999999998</v>
      </c>
      <c r="AA107" s="24">
        <f>IF(AA$9="samtals",SUMIFS(Gögn!$I$2:$I$11876,Gögn!$F$2:$F$11876,$A107,Gögn!$B$2:$B$11876,AA$8),SUMIFS(Gögn!$I$2:$I$11876,Gögn!$F$2:$F$11876,$A107,Gögn!$B$2:$B$11876,AA$8,Gögn!$E$2:$E$11876,AA$9))/1000</f>
        <v>12105.541999999999</v>
      </c>
      <c r="AB107" s="24">
        <f>IF(AB$9="samtals",SUMIFS(Gögn!$I$2:$I$11876,Gögn!$F$2:$F$11876,$A107,Gögn!$B$2:$B$11876,AB$8),SUMIFS(Gögn!$I$2:$I$11876,Gögn!$F$2:$F$11876,$A107,Gögn!$B$2:$B$11876,AB$8,Gögn!$E$2:$E$11876,AB$9))/1000</f>
        <v>12105.541999999999</v>
      </c>
      <c r="AC107" s="24">
        <f>IF(AC$9="samtals",SUMIFS(Gögn!$I$2:$I$11876,Gögn!$F$2:$F$11876,$A107,Gögn!$B$2:$B$11876,AC$8),SUMIFS(Gögn!$I$2:$I$11876,Gögn!$F$2:$F$11876,$A107,Gögn!$B$2:$B$11876,AC$8,Gögn!$E$2:$E$11876,AC$9))/1000</f>
        <v>-10167</v>
      </c>
      <c r="AD107" s="24">
        <f>IF(AD$9="samtals",SUMIFS(Gögn!$I$2:$I$11876,Gögn!$F$2:$F$11876,$A107,Gögn!$B$2:$B$11876,AD$8),SUMIFS(Gögn!$I$2:$I$11876,Gögn!$F$2:$F$11876,$A107,Gögn!$B$2:$B$11876,AD$8,Gögn!$E$2:$E$11876,AD$9))/1000</f>
        <v>-10167</v>
      </c>
      <c r="AE107" s="24">
        <f>IF(AE$9="samtals",SUMIFS(Gögn!$I$2:$I$11876,Gögn!$F$2:$F$11876,$A107,Gögn!$B$2:$B$11876,AE$8),SUMIFS(Gögn!$I$2:$I$11876,Gögn!$F$2:$F$11876,$A107,Gögn!$B$2:$B$11876,AE$8,Gögn!$E$2:$E$11876,AE$9))/1000</f>
        <v>1976</v>
      </c>
      <c r="AF107" s="24">
        <f>IF(AF$9="samtals",SUMIFS(Gögn!$I$2:$I$11876,Gögn!$F$2:$F$11876,$A107,Gögn!$B$2:$B$11876,AF$8),SUMIFS(Gögn!$I$2:$I$11876,Gögn!$F$2:$F$11876,$A107,Gögn!$B$2:$B$11876,AF$8,Gögn!$E$2:$E$11876,AF$9))/1000</f>
        <v>1976</v>
      </c>
      <c r="AG107" s="24">
        <f>IF(AG$9="samtals",SUMIFS(Gögn!$I$2:$I$11876,Gögn!$F$2:$F$11876,$A107,Gögn!$B$2:$B$11876,AG$8),SUMIFS(Gögn!$I$2:$I$11876,Gögn!$F$2:$F$11876,$A107,Gögn!$B$2:$B$11876,AG$8,Gögn!$E$2:$E$11876,AG$9))/1000</f>
        <v>608.38300000000004</v>
      </c>
      <c r="AH107" s="24">
        <f>IF(AH$9="samtals",SUMIFS(Gögn!$I$2:$I$11876,Gögn!$F$2:$F$11876,$A107,Gögn!$B$2:$B$11876,AH$8),SUMIFS(Gögn!$I$2:$I$11876,Gögn!$F$2:$F$11876,$A107,Gögn!$B$2:$B$11876,AH$8,Gögn!$E$2:$E$11876,AH$9))/1000</f>
        <v>608.38300000000004</v>
      </c>
      <c r="AI107" s="24">
        <f>IF(AI$9="samtals",SUMIFS(Gögn!$I$2:$I$11876,Gögn!$F$2:$F$11876,$A107,Gögn!$B$2:$B$11876,AI$8),SUMIFS(Gögn!$I$2:$I$11876,Gögn!$F$2:$F$11876,$A107,Gögn!$B$2:$B$11876,AI$8,Gögn!$E$2:$E$11876,AI$9))/1000</f>
        <v>1758</v>
      </c>
      <c r="AJ107" s="24">
        <f>IF(AJ$9="samtals",SUMIFS(Gögn!$I$2:$I$11876,Gögn!$F$2:$F$11876,$A107,Gögn!$B$2:$B$11876,AJ$8),SUMIFS(Gögn!$I$2:$I$11876,Gögn!$F$2:$F$11876,$A107,Gögn!$B$2:$B$11876,AJ$8,Gögn!$E$2:$E$11876,AJ$9))/1000</f>
        <v>1758</v>
      </c>
      <c r="AK107" s="24">
        <f>IF(AK$9="samtals",SUMIFS(Gögn!$I$2:$I$11876,Gögn!$F$2:$F$11876,$A107,Gögn!$B$2:$B$11876,AK$8),SUMIFS(Gögn!$I$2:$I$11876,Gögn!$F$2:$F$11876,$A107,Gögn!$B$2:$B$11876,AK$8,Gögn!$E$2:$E$11876,AK$9))/1000</f>
        <v>337.96</v>
      </c>
      <c r="AL107" s="24">
        <f>IF(AL$9="samtals",SUMIFS(Gögn!$I$2:$I$11876,Gögn!$F$2:$F$11876,$A107,Gögn!$B$2:$B$11876,AL$8),SUMIFS(Gögn!$I$2:$I$11876,Gögn!$F$2:$F$11876,$A107,Gögn!$B$2:$B$11876,AL$8,Gögn!$E$2:$E$11876,AL$9))/1000</f>
        <v>337.96</v>
      </c>
      <c r="AM107" s="24">
        <f>IF(AM$9="samtals",SUMIFS(Gögn!$I$2:$I$11876,Gögn!$F$2:$F$11876,$A107,Gögn!$B$2:$B$11876,AM$8),SUMIFS(Gögn!$I$2:$I$11876,Gögn!$F$2:$F$11876,$A107,Gögn!$B$2:$B$11876,AM$8,Gögn!$E$2:$E$11876,AM$9))/1000</f>
        <v>57766.881999999998</v>
      </c>
      <c r="AN107" s="24">
        <f>IF(AN$9="samtals",SUMIFS(Gögn!$I$2:$I$11876,Gögn!$F$2:$F$11876,$A107,Gögn!$B$2:$B$11876,AN$8),SUMIFS(Gögn!$I$2:$I$11876,Gögn!$F$2:$F$11876,$A107,Gögn!$B$2:$B$11876,AN$8,Gögn!$E$2:$E$11876,AN$9))/1000</f>
        <v>55911.337</v>
      </c>
      <c r="AO107" s="24">
        <f>IF(AO$9="samtals",SUMIFS(Gögn!$I$2:$I$11876,Gögn!$F$2:$F$11876,$A107,Gögn!$B$2:$B$11876,AO$8),SUMIFS(Gögn!$I$2:$I$11876,Gögn!$F$2:$F$11876,$A107,Gögn!$B$2:$B$11876,AO$8,Gögn!$E$2:$E$11876,AO$9))/1000</f>
        <v>1855.5450000000001</v>
      </c>
      <c r="AP107" s="24">
        <f>IF(AP$9="samtals",SUMIFS(Gögn!$I$2:$I$11876,Gögn!$F$2:$F$11876,$A107,Gögn!$B$2:$B$11876,AP$8),SUMIFS(Gögn!$I$2:$I$11876,Gögn!$F$2:$F$11876,$A107,Gögn!$B$2:$B$11876,AP$8,Gögn!$E$2:$E$11876,AP$9))/1000</f>
        <v>494.952</v>
      </c>
      <c r="AQ107" s="24">
        <f>IF(AQ$9="samtals",SUMIFS(Gögn!$I$2:$I$11876,Gögn!$F$2:$F$11876,$A107,Gögn!$B$2:$B$11876,AQ$8),SUMIFS(Gögn!$I$2:$I$11876,Gögn!$F$2:$F$11876,$A107,Gögn!$B$2:$B$11876,AQ$8,Gögn!$E$2:$E$11876,AQ$9))/1000</f>
        <v>434.303</v>
      </c>
      <c r="AR107" s="24">
        <f>IF(AR$9="samtals",SUMIFS(Gögn!$I$2:$I$11876,Gögn!$F$2:$F$11876,$A107,Gögn!$B$2:$B$11876,AR$8),SUMIFS(Gögn!$I$2:$I$11876,Gögn!$F$2:$F$11876,$A107,Gögn!$B$2:$B$11876,AR$8,Gögn!$E$2:$E$11876,AR$9))/1000</f>
        <v>60.649000000000001</v>
      </c>
      <c r="AS107" s="24">
        <f>IF(AS$9="samtals",SUMIFS(Gögn!$I$2:$I$11876,Gögn!$F$2:$F$11876,$A107,Gögn!$B$2:$B$11876,AS$8),SUMIFS(Gögn!$I$2:$I$11876,Gögn!$F$2:$F$11876,$A107,Gögn!$B$2:$B$11876,AS$8,Gögn!$E$2:$E$11876,AS$9))/1000</f>
        <v>90168.43</v>
      </c>
      <c r="AT107" s="24">
        <f>IF(AT$9="samtals",SUMIFS(Gögn!$I$2:$I$11876,Gögn!$F$2:$F$11876,$A107,Gögn!$B$2:$B$11876,AT$8),SUMIFS(Gögn!$I$2:$I$11876,Gögn!$F$2:$F$11876,$A107,Gögn!$B$2:$B$11876,AT$8,Gögn!$E$2:$E$11876,AT$9))/1000</f>
        <v>86611.789000000004</v>
      </c>
      <c r="AU107" s="24">
        <f>IF(AU$9="samtals",SUMIFS(Gögn!$I$2:$I$11876,Gögn!$F$2:$F$11876,$A107,Gögn!$B$2:$B$11876,AU$8),SUMIFS(Gögn!$I$2:$I$11876,Gögn!$F$2:$F$11876,$A107,Gögn!$B$2:$B$11876,AU$8,Gögn!$E$2:$E$11876,AU$9))/1000</f>
        <v>3556.6410000000001</v>
      </c>
      <c r="AV107" s="24">
        <f>IF(AV$9="samtals",SUMIFS(Gögn!$I$2:$I$11876,Gögn!$F$2:$F$11876,$A107,Gögn!$B$2:$B$11876,AV$8),SUMIFS(Gögn!$I$2:$I$11876,Gögn!$F$2:$F$11876,$A107,Gögn!$B$2:$B$11876,AV$8,Gögn!$E$2:$E$11876,AV$9))/1000</f>
        <v>-19212</v>
      </c>
      <c r="AW107" s="24">
        <f>IF(AW$9="samtals",SUMIFS(Gögn!$I$2:$I$11876,Gögn!$F$2:$F$11876,$A107,Gögn!$B$2:$B$11876,AW$8),SUMIFS(Gögn!$I$2:$I$11876,Gögn!$F$2:$F$11876,$A107,Gögn!$B$2:$B$11876,AW$8,Gögn!$E$2:$E$11876,AW$9))/1000</f>
        <v>-19260.993999999999</v>
      </c>
      <c r="AX107" s="24">
        <f>IF(AX$9="samtals",SUMIFS(Gögn!$I$2:$I$11876,Gögn!$F$2:$F$11876,$A107,Gögn!$B$2:$B$11876,AX$8),SUMIFS(Gögn!$I$2:$I$11876,Gögn!$F$2:$F$11876,$A107,Gögn!$B$2:$B$11876,AX$8,Gögn!$E$2:$E$11876,AX$9))/1000</f>
        <v>48.994</v>
      </c>
      <c r="AY107" s="24">
        <f>IF(AY$9="samtals",SUMIFS(Gögn!$I$2:$I$11876,Gögn!$F$2:$F$11876,$A107,Gögn!$B$2:$B$11876,AY$8),SUMIFS(Gögn!$I$2:$I$11876,Gögn!$F$2:$F$11876,$A107,Gögn!$B$2:$B$11876,AY$8,Gögn!$E$2:$E$11876,AY$9))/1000</f>
        <v>9946</v>
      </c>
      <c r="AZ107" s="24">
        <f>IF(AZ$9="samtals",SUMIFS(Gögn!$I$2:$I$11876,Gögn!$F$2:$F$11876,$A107,Gögn!$B$2:$B$11876,AZ$8),SUMIFS(Gögn!$I$2:$I$11876,Gögn!$F$2:$F$11876,$A107,Gögn!$B$2:$B$11876,AZ$8,Gögn!$E$2:$E$11876,AZ$9))/1000</f>
        <v>8325</v>
      </c>
      <c r="BA107" s="24">
        <f>IF(BA$9="samtals",SUMIFS(Gögn!$I$2:$I$11876,Gögn!$F$2:$F$11876,$A107,Gögn!$B$2:$B$11876,BA$8),SUMIFS(Gögn!$I$2:$I$11876,Gögn!$F$2:$F$11876,$A107,Gögn!$B$2:$B$11876,BA$8,Gögn!$E$2:$E$11876,BA$9))/1000</f>
        <v>1621</v>
      </c>
      <c r="BB107" s="24">
        <f>IF(BB$9="samtals",SUMIFS(Gögn!$I$2:$I$11876,Gögn!$F$2:$F$11876,$A107,Gögn!$B$2:$B$11876,BB$8),SUMIFS(Gögn!$I$2:$I$11876,Gögn!$F$2:$F$11876,$A107,Gögn!$B$2:$B$11876,BB$8,Gögn!$E$2:$E$11876,BB$9))/1000</f>
        <v>62235.317000000003</v>
      </c>
      <c r="BC107" s="24">
        <f>IF(BC$9="samtals",SUMIFS(Gögn!$I$2:$I$11876,Gögn!$F$2:$F$11876,$A107,Gögn!$B$2:$B$11876,BC$8),SUMIFS(Gögn!$I$2:$I$11876,Gögn!$F$2:$F$11876,$A107,Gögn!$B$2:$B$11876,BC$8,Gögn!$E$2:$E$11876,BC$9))/1000</f>
        <v>61959.137999999999</v>
      </c>
      <c r="BD107" s="24">
        <f>IF(BD$9="samtals",SUMIFS(Gögn!$I$2:$I$11876,Gögn!$F$2:$F$11876,$A107,Gögn!$B$2:$B$11876,BD$8),SUMIFS(Gögn!$I$2:$I$11876,Gögn!$F$2:$F$11876,$A107,Gögn!$B$2:$B$11876,BD$8,Gögn!$E$2:$E$11876,BD$9))/1000</f>
        <v>276.17899999999997</v>
      </c>
      <c r="BE107" s="24">
        <f>IF(BE$9="samtals",SUMIFS(Gögn!$I$2:$I$11876,Gögn!$F$2:$F$11876,$A107,Gögn!$B$2:$B$11876,BE$8),SUMIFS(Gögn!$I$2:$I$11876,Gögn!$F$2:$F$11876,$A107,Gögn!$B$2:$B$11876,BE$8,Gögn!$E$2:$E$11876,BE$9))/1000</f>
        <v>27260.813999999998</v>
      </c>
      <c r="BF107" s="24">
        <f>IF(BF$9="samtals",SUMIFS(Gögn!$I$2:$I$11876,Gögn!$F$2:$F$11876,$A107,Gögn!$B$2:$B$11876,BF$8),SUMIFS(Gögn!$I$2:$I$11876,Gögn!$F$2:$F$11876,$A107,Gögn!$B$2:$B$11876,BF$8,Gögn!$E$2:$E$11876,BF$9))/1000</f>
        <v>26369.475999999999</v>
      </c>
      <c r="BG107" s="24">
        <f>IF(BG$9="samtals",SUMIFS(Gögn!$I$2:$I$11876,Gögn!$F$2:$F$11876,$A107,Gögn!$B$2:$B$11876,BG$8),SUMIFS(Gögn!$I$2:$I$11876,Gögn!$F$2:$F$11876,$A107,Gögn!$B$2:$B$11876,BG$8,Gögn!$E$2:$E$11876,BG$9))/1000</f>
        <v>891.33799999999997</v>
      </c>
    </row>
    <row r="108" spans="1:59" ht="15" customHeight="1">
      <c r="A108" s="5" t="s">
        <v>103</v>
      </c>
      <c r="B108" s="5"/>
      <c r="C108" s="25" t="s">
        <v>104</v>
      </c>
      <c r="D108" s="22">
        <f t="shared" si="33"/>
        <v>2179655.7849999997</v>
      </c>
      <c r="E108" s="22">
        <f>IF(E$9="samtals",SUMIFS(Gögn!$I$2:$I$11876,Gögn!$F$2:$F$11876,$A108,Gögn!$B$2:$B$11876,E$8),SUMIFS(Gögn!$I$2:$I$11876,Gögn!$F$2:$F$11876,$A108,Gögn!$B$2:$B$11876,E$8,Gögn!$E$2:$E$11876,E$9))/1000</f>
        <v>4777.7359999999999</v>
      </c>
      <c r="F108" s="22">
        <f>IF(F$9="samtals",SUMIFS(Gögn!$I$2:$I$11876,Gögn!$F$2:$F$11876,$A108,Gögn!$B$2:$B$11876,F$8),SUMIFS(Gögn!$I$2:$I$11876,Gögn!$F$2:$F$11876,$A108,Gögn!$B$2:$B$11876,F$8,Gögn!$E$2:$E$11876,F$9))/1000</f>
        <v>2269.2130000000002</v>
      </c>
      <c r="G108" s="22">
        <f>IF(G$9="samtals",SUMIFS(Gögn!$I$2:$I$11876,Gögn!$F$2:$F$11876,$A108,Gögn!$B$2:$B$11876,G$8),SUMIFS(Gögn!$I$2:$I$11876,Gögn!$F$2:$F$11876,$A108,Gögn!$B$2:$B$11876,G$8,Gögn!$E$2:$E$11876,G$9))/1000</f>
        <v>2508.5230000000001</v>
      </c>
      <c r="H108" s="22">
        <f>IF(H$9="samtals",SUMIFS(Gögn!$I$2:$I$11876,Gögn!$F$2:$F$11876,$A108,Gögn!$B$2:$B$11876,H$8),SUMIFS(Gögn!$I$2:$I$11876,Gögn!$F$2:$F$11876,$A108,Gögn!$B$2:$B$11876,H$8,Gögn!$E$2:$E$11876,H$9))/1000</f>
        <v>109233.583</v>
      </c>
      <c r="I108" s="22">
        <f>IF(I$9="samtals",SUMIFS(Gögn!$I$2:$I$11876,Gögn!$F$2:$F$11876,$A108,Gögn!$B$2:$B$11876,I$8),SUMIFS(Gögn!$I$2:$I$11876,Gögn!$F$2:$F$11876,$A108,Gögn!$B$2:$B$11876,I$8,Gögn!$E$2:$E$11876,I$9))/1000</f>
        <v>109233.583</v>
      </c>
      <c r="J108" s="22">
        <f>IF(J$9="samtals",SUMIFS(Gögn!$I$2:$I$11876,Gögn!$F$2:$F$11876,$A108,Gögn!$B$2:$B$11876,J$8),SUMIFS(Gögn!$I$2:$I$11876,Gögn!$F$2:$F$11876,$A108,Gögn!$B$2:$B$11876,J$8,Gögn!$E$2:$E$11876,J$9))/1000</f>
        <v>0</v>
      </c>
      <c r="K108" s="22">
        <f>IF(K$9="samtals",SUMIFS(Gögn!$I$2:$I$11876,Gögn!$F$2:$F$11876,$A108,Gögn!$B$2:$B$11876,K$8),SUMIFS(Gögn!$I$2:$I$11876,Gögn!$F$2:$F$11876,$A108,Gögn!$B$2:$B$11876,K$8,Gögn!$E$2:$E$11876,K$9))/1000</f>
        <v>263565.96799999999</v>
      </c>
      <c r="L108" s="22">
        <f>IF(L$9="samtals",SUMIFS(Gögn!$I$2:$I$11876,Gögn!$F$2:$F$11876,$A108,Gögn!$B$2:$B$11876,L$8),SUMIFS(Gögn!$I$2:$I$11876,Gögn!$F$2:$F$11876,$A108,Gögn!$B$2:$B$11876,L$8,Gögn!$E$2:$E$11876,L$9))/1000</f>
        <v>263565.96799999999</v>
      </c>
      <c r="M108" s="22">
        <f>IF(M$9="samtals",SUMIFS(Gögn!$I$2:$I$11876,Gögn!$F$2:$F$11876,$A108,Gögn!$B$2:$B$11876,M$8),SUMIFS(Gögn!$I$2:$I$11876,Gögn!$F$2:$F$11876,$A108,Gögn!$B$2:$B$11876,M$8,Gögn!$E$2:$E$11876,M$9))/1000</f>
        <v>5709</v>
      </c>
      <c r="N108" s="22">
        <f>IF(N$9="samtals",SUMIFS(Gögn!$I$2:$I$11876,Gögn!$F$2:$F$11876,$A108,Gögn!$B$2:$B$11876,N$8),SUMIFS(Gögn!$I$2:$I$11876,Gögn!$F$2:$F$11876,$A108,Gögn!$B$2:$B$11876,N$8,Gögn!$E$2:$E$11876,N$9))/1000</f>
        <v>5709</v>
      </c>
      <c r="O108" s="22">
        <f>IF(O$9="samtals",SUMIFS(Gögn!$I$2:$I$11876,Gögn!$F$2:$F$11876,$A108,Gögn!$B$2:$B$11876,O$8),SUMIFS(Gögn!$I$2:$I$11876,Gögn!$F$2:$F$11876,$A108,Gögn!$B$2:$B$11876,O$8,Gögn!$E$2:$E$11876,O$9))/1000</f>
        <v>627874.68700000003</v>
      </c>
      <c r="P108" s="22">
        <f>IF(P$9="samtals",SUMIFS(Gögn!$I$2:$I$11876,Gögn!$F$2:$F$11876,$A108,Gögn!$B$2:$B$11876,P$8),SUMIFS(Gögn!$I$2:$I$11876,Gögn!$F$2:$F$11876,$A108,Gögn!$B$2:$B$11876,P$8,Gögn!$E$2:$E$11876,P$9))/1000</f>
        <v>631319.61300000001</v>
      </c>
      <c r="Q108" s="22">
        <f>IF(Q$9="samtals",SUMIFS(Gögn!$I$2:$I$11876,Gögn!$F$2:$F$11876,$A108,Gögn!$B$2:$B$11876,Q$8),SUMIFS(Gögn!$I$2:$I$11876,Gögn!$F$2:$F$11876,$A108,Gögn!$B$2:$B$11876,Q$8,Gögn!$E$2:$E$11876,Q$9))/1000</f>
        <v>-3444.9259999999999</v>
      </c>
      <c r="R108" s="22">
        <f>IF(R$9="samtals",SUMIFS(Gögn!$I$2:$I$11876,Gögn!$F$2:$F$11876,$A108,Gögn!$B$2:$B$11876,R$8),SUMIFS(Gögn!$I$2:$I$11876,Gögn!$F$2:$F$11876,$A108,Gögn!$B$2:$B$11876,R$8,Gögn!$E$2:$E$11876,R$9))/1000</f>
        <v>27924</v>
      </c>
      <c r="S108" s="22">
        <f>IF(S$9="samtals",SUMIFS(Gögn!$I$2:$I$11876,Gögn!$F$2:$F$11876,$A108,Gögn!$B$2:$B$11876,S$8),SUMIFS(Gögn!$I$2:$I$11876,Gögn!$F$2:$F$11876,$A108,Gögn!$B$2:$B$11876,S$8,Gögn!$E$2:$E$11876,S$9))/1000</f>
        <v>16957</v>
      </c>
      <c r="T108" s="22">
        <f>IF(T$9="samtals",SUMIFS(Gögn!$I$2:$I$11876,Gögn!$F$2:$F$11876,$A108,Gögn!$B$2:$B$11876,T$8),SUMIFS(Gögn!$I$2:$I$11876,Gögn!$F$2:$F$11876,$A108,Gögn!$B$2:$B$11876,T$8,Gögn!$E$2:$E$11876,T$9))/1000</f>
        <v>10967</v>
      </c>
      <c r="U108" s="22">
        <f>IF(U$9="samtals",SUMIFS(Gögn!$I$2:$I$11876,Gögn!$F$2:$F$11876,$A108,Gögn!$B$2:$B$11876,U$8),SUMIFS(Gögn!$I$2:$I$11876,Gögn!$F$2:$F$11876,$A108,Gögn!$B$2:$B$11876,U$8,Gögn!$E$2:$E$11876,U$9))/1000</f>
        <v>20.5</v>
      </c>
      <c r="V108" s="22">
        <f>IF(V$9="samtals",SUMIFS(Gögn!$I$2:$I$11876,Gögn!$F$2:$F$11876,$A108,Gögn!$B$2:$B$11876,V$8),SUMIFS(Gögn!$I$2:$I$11876,Gögn!$F$2:$F$11876,$A108,Gögn!$B$2:$B$11876,V$8,Gögn!$E$2:$E$11876,V$9))/1000</f>
        <v>20.5</v>
      </c>
      <c r="W108" s="22">
        <f>IF(W$9="samtals",SUMIFS(Gögn!$I$2:$I$11876,Gögn!$F$2:$F$11876,$A108,Gögn!$B$2:$B$11876,W$8),SUMIFS(Gögn!$I$2:$I$11876,Gögn!$F$2:$F$11876,$A108,Gögn!$B$2:$B$11876,W$8,Gögn!$E$2:$E$11876,W$9))/1000</f>
        <v>0</v>
      </c>
      <c r="X108" s="22">
        <f>IF(X$9="samtals",SUMIFS(Gögn!$I$2:$I$11876,Gögn!$F$2:$F$11876,$A108,Gögn!$B$2:$B$11876,X$8),SUMIFS(Gögn!$I$2:$I$11876,Gögn!$F$2:$F$11876,$A108,Gögn!$B$2:$B$11876,X$8,Gögn!$E$2:$E$11876,X$9))/1000</f>
        <v>17.271999999999998</v>
      </c>
      <c r="Y108" s="22">
        <f>IF(Y$9="samtals",SUMIFS(Gögn!$I$2:$I$11876,Gögn!$F$2:$F$11876,$A108,Gögn!$B$2:$B$11876,Y$8),SUMIFS(Gögn!$I$2:$I$11876,Gögn!$F$2:$F$11876,$A108,Gögn!$B$2:$B$11876,Y$8,Gögn!$E$2:$E$11876,Y$9))/1000</f>
        <v>0</v>
      </c>
      <c r="Z108" s="22">
        <f>IF(Z$9="samtals",SUMIFS(Gögn!$I$2:$I$11876,Gögn!$F$2:$F$11876,$A108,Gögn!$B$2:$B$11876,Z$8),SUMIFS(Gögn!$I$2:$I$11876,Gögn!$F$2:$F$11876,$A108,Gögn!$B$2:$B$11876,Z$8,Gögn!$E$2:$E$11876,Z$9))/1000</f>
        <v>17.271999999999998</v>
      </c>
      <c r="AA108" s="22">
        <f>IF(AA$9="samtals",SUMIFS(Gögn!$I$2:$I$11876,Gögn!$F$2:$F$11876,$A108,Gögn!$B$2:$B$11876,AA$8),SUMIFS(Gögn!$I$2:$I$11876,Gögn!$F$2:$F$11876,$A108,Gögn!$B$2:$B$11876,AA$8,Gögn!$E$2:$E$11876,AA$9))/1000</f>
        <v>5558.7650000000003</v>
      </c>
      <c r="AB108" s="22">
        <f>IF(AB$9="samtals",SUMIFS(Gögn!$I$2:$I$11876,Gögn!$F$2:$F$11876,$A108,Gögn!$B$2:$B$11876,AB$8),SUMIFS(Gögn!$I$2:$I$11876,Gögn!$F$2:$F$11876,$A108,Gögn!$B$2:$B$11876,AB$8,Gögn!$E$2:$E$11876,AB$9))/1000</f>
        <v>5558.7650000000003</v>
      </c>
      <c r="AC108" s="22">
        <f>IF(AC$9="samtals",SUMIFS(Gögn!$I$2:$I$11876,Gögn!$F$2:$F$11876,$A108,Gögn!$B$2:$B$11876,AC$8),SUMIFS(Gögn!$I$2:$I$11876,Gögn!$F$2:$F$11876,$A108,Gögn!$B$2:$B$11876,AC$8,Gögn!$E$2:$E$11876,AC$9))/1000</f>
        <v>49146</v>
      </c>
      <c r="AD108" s="22">
        <f>IF(AD$9="samtals",SUMIFS(Gögn!$I$2:$I$11876,Gögn!$F$2:$F$11876,$A108,Gögn!$B$2:$B$11876,AD$8),SUMIFS(Gögn!$I$2:$I$11876,Gögn!$F$2:$F$11876,$A108,Gögn!$B$2:$B$11876,AD$8,Gögn!$E$2:$E$11876,AD$9))/1000</f>
        <v>49146</v>
      </c>
      <c r="AE108" s="22">
        <f>IF(AE$9="samtals",SUMIFS(Gögn!$I$2:$I$11876,Gögn!$F$2:$F$11876,$A108,Gögn!$B$2:$B$11876,AE$8),SUMIFS(Gögn!$I$2:$I$11876,Gögn!$F$2:$F$11876,$A108,Gögn!$B$2:$B$11876,AE$8,Gögn!$E$2:$E$11876,AE$9))/1000</f>
        <v>13785</v>
      </c>
      <c r="AF108" s="22">
        <f>IF(AF$9="samtals",SUMIFS(Gögn!$I$2:$I$11876,Gögn!$F$2:$F$11876,$A108,Gögn!$B$2:$B$11876,AF$8),SUMIFS(Gögn!$I$2:$I$11876,Gögn!$F$2:$F$11876,$A108,Gögn!$B$2:$B$11876,AF$8,Gögn!$E$2:$E$11876,AF$9))/1000</f>
        <v>13785</v>
      </c>
      <c r="AG108" s="22">
        <f>IF(AG$9="samtals",SUMIFS(Gögn!$I$2:$I$11876,Gögn!$F$2:$F$11876,$A108,Gögn!$B$2:$B$11876,AG$8),SUMIFS(Gögn!$I$2:$I$11876,Gögn!$F$2:$F$11876,$A108,Gögn!$B$2:$B$11876,AG$8,Gögn!$E$2:$E$11876,AG$9))/1000</f>
        <v>418007.02299999999</v>
      </c>
      <c r="AH108" s="22">
        <f>IF(AH$9="samtals",SUMIFS(Gögn!$I$2:$I$11876,Gögn!$F$2:$F$11876,$A108,Gögn!$B$2:$B$11876,AH$8),SUMIFS(Gögn!$I$2:$I$11876,Gögn!$F$2:$F$11876,$A108,Gögn!$B$2:$B$11876,AH$8,Gögn!$E$2:$E$11876,AH$9))/1000</f>
        <v>418007.02299999999</v>
      </c>
      <c r="AI108" s="22">
        <f>IF(AI$9="samtals",SUMIFS(Gögn!$I$2:$I$11876,Gögn!$F$2:$F$11876,$A108,Gögn!$B$2:$B$11876,AI$8),SUMIFS(Gögn!$I$2:$I$11876,Gögn!$F$2:$F$11876,$A108,Gögn!$B$2:$B$11876,AI$8,Gögn!$E$2:$E$11876,AI$9))/1000</f>
        <v>155</v>
      </c>
      <c r="AJ108" s="22">
        <f>IF(AJ$9="samtals",SUMIFS(Gögn!$I$2:$I$11876,Gögn!$F$2:$F$11876,$A108,Gögn!$B$2:$B$11876,AJ$8),SUMIFS(Gögn!$I$2:$I$11876,Gögn!$F$2:$F$11876,$A108,Gögn!$B$2:$B$11876,AJ$8,Gögn!$E$2:$E$11876,AJ$9))/1000</f>
        <v>155</v>
      </c>
      <c r="AK108" s="22">
        <f>IF(AK$9="samtals",SUMIFS(Gögn!$I$2:$I$11876,Gögn!$F$2:$F$11876,$A108,Gögn!$B$2:$B$11876,AK$8),SUMIFS(Gögn!$I$2:$I$11876,Gögn!$F$2:$F$11876,$A108,Gögn!$B$2:$B$11876,AK$8,Gögn!$E$2:$E$11876,AK$9))/1000</f>
        <v>247284.261</v>
      </c>
      <c r="AL108" s="22">
        <f>IF(AL$9="samtals",SUMIFS(Gögn!$I$2:$I$11876,Gögn!$F$2:$F$11876,$A108,Gögn!$B$2:$B$11876,AL$8),SUMIFS(Gögn!$I$2:$I$11876,Gögn!$F$2:$F$11876,$A108,Gögn!$B$2:$B$11876,AL$8,Gögn!$E$2:$E$11876,AL$9))/1000</f>
        <v>247284.261</v>
      </c>
      <c r="AM108" s="22">
        <f>IF(AM$9="samtals",SUMIFS(Gögn!$I$2:$I$11876,Gögn!$F$2:$F$11876,$A108,Gögn!$B$2:$B$11876,AM$8),SUMIFS(Gögn!$I$2:$I$11876,Gögn!$F$2:$F$11876,$A108,Gögn!$B$2:$B$11876,AM$8,Gögn!$E$2:$E$11876,AM$9))/1000</f>
        <v>59258.892999999996</v>
      </c>
      <c r="AN108" s="22">
        <f>IF(AN$9="samtals",SUMIFS(Gögn!$I$2:$I$11876,Gögn!$F$2:$F$11876,$A108,Gögn!$B$2:$B$11876,AN$8),SUMIFS(Gögn!$I$2:$I$11876,Gögn!$F$2:$F$11876,$A108,Gögn!$B$2:$B$11876,AN$8,Gögn!$E$2:$E$11876,AN$9))/1000</f>
        <v>59258.892999999996</v>
      </c>
      <c r="AO108" s="22">
        <f>IF(AO$9="samtals",SUMIFS(Gögn!$I$2:$I$11876,Gögn!$F$2:$F$11876,$A108,Gögn!$B$2:$B$11876,AO$8),SUMIFS(Gögn!$I$2:$I$11876,Gögn!$F$2:$F$11876,$A108,Gögn!$B$2:$B$11876,AO$8,Gögn!$E$2:$E$11876,AO$9))/1000</f>
        <v>0</v>
      </c>
      <c r="AP108" s="22">
        <f>IF(AP$9="samtals",SUMIFS(Gögn!$I$2:$I$11876,Gögn!$F$2:$F$11876,$A108,Gögn!$B$2:$B$11876,AP$8),SUMIFS(Gögn!$I$2:$I$11876,Gögn!$F$2:$F$11876,$A108,Gögn!$B$2:$B$11876,AP$8,Gögn!$E$2:$E$11876,AP$9))/1000</f>
        <v>1319.809</v>
      </c>
      <c r="AQ108" s="22">
        <f>IF(AQ$9="samtals",SUMIFS(Gögn!$I$2:$I$11876,Gögn!$F$2:$F$11876,$A108,Gögn!$B$2:$B$11876,AQ$8),SUMIFS(Gögn!$I$2:$I$11876,Gögn!$F$2:$F$11876,$A108,Gögn!$B$2:$B$11876,AQ$8,Gögn!$E$2:$E$11876,AQ$9))/1000</f>
        <v>1319.809</v>
      </c>
      <c r="AR108" s="22">
        <f>IF(AR$9="samtals",SUMIFS(Gögn!$I$2:$I$11876,Gögn!$F$2:$F$11876,$A108,Gögn!$B$2:$B$11876,AR$8),SUMIFS(Gögn!$I$2:$I$11876,Gögn!$F$2:$F$11876,$A108,Gögn!$B$2:$B$11876,AR$8,Gögn!$E$2:$E$11876,AR$9))/1000</f>
        <v>0</v>
      </c>
      <c r="AS108" s="22">
        <f>IF(AS$9="samtals",SUMIFS(Gögn!$I$2:$I$11876,Gögn!$F$2:$F$11876,$A108,Gögn!$B$2:$B$11876,AS$8),SUMIFS(Gögn!$I$2:$I$11876,Gögn!$F$2:$F$11876,$A108,Gögn!$B$2:$B$11876,AS$8,Gögn!$E$2:$E$11876,AS$9))/1000</f>
        <v>191034.94</v>
      </c>
      <c r="AT108" s="22">
        <f>IF(AT$9="samtals",SUMIFS(Gögn!$I$2:$I$11876,Gögn!$F$2:$F$11876,$A108,Gögn!$B$2:$B$11876,AT$8),SUMIFS(Gögn!$I$2:$I$11876,Gögn!$F$2:$F$11876,$A108,Gögn!$B$2:$B$11876,AT$8,Gögn!$E$2:$E$11876,AT$9))/1000</f>
        <v>186778.70300000001</v>
      </c>
      <c r="AU108" s="22">
        <f>IF(AU$9="samtals",SUMIFS(Gögn!$I$2:$I$11876,Gögn!$F$2:$F$11876,$A108,Gögn!$B$2:$B$11876,AU$8),SUMIFS(Gögn!$I$2:$I$11876,Gögn!$F$2:$F$11876,$A108,Gögn!$B$2:$B$11876,AU$8,Gögn!$E$2:$E$11876,AU$9))/1000</f>
        <v>4256.2370000000001</v>
      </c>
      <c r="AV108" s="22">
        <f>IF(AV$9="samtals",SUMIFS(Gögn!$I$2:$I$11876,Gögn!$F$2:$F$11876,$A108,Gögn!$B$2:$B$11876,AV$8),SUMIFS(Gögn!$I$2:$I$11876,Gögn!$F$2:$F$11876,$A108,Gögn!$B$2:$B$11876,AV$8,Gögn!$E$2:$E$11876,AV$9))/1000</f>
        <v>111506.531</v>
      </c>
      <c r="AW108" s="22">
        <f>IF(AW$9="samtals",SUMIFS(Gögn!$I$2:$I$11876,Gögn!$F$2:$F$11876,$A108,Gögn!$B$2:$B$11876,AW$8),SUMIFS(Gögn!$I$2:$I$11876,Gögn!$F$2:$F$11876,$A108,Gögn!$B$2:$B$11876,AW$8,Gögn!$E$2:$E$11876,AW$9))/1000</f>
        <v>111506.531</v>
      </c>
      <c r="AX108" s="22">
        <f>IF(AX$9="samtals",SUMIFS(Gögn!$I$2:$I$11876,Gögn!$F$2:$F$11876,$A108,Gögn!$B$2:$B$11876,AX$8),SUMIFS(Gögn!$I$2:$I$11876,Gögn!$F$2:$F$11876,$A108,Gögn!$B$2:$B$11876,AX$8,Gögn!$E$2:$E$11876,AX$9))/1000</f>
        <v>0</v>
      </c>
      <c r="AY108" s="22">
        <f>IF(AY$9="samtals",SUMIFS(Gögn!$I$2:$I$11876,Gögn!$F$2:$F$11876,$A108,Gögn!$B$2:$B$11876,AY$8),SUMIFS(Gögn!$I$2:$I$11876,Gögn!$F$2:$F$11876,$A108,Gögn!$B$2:$B$11876,AY$8,Gögn!$E$2:$E$11876,AY$9))/1000</f>
        <v>10878</v>
      </c>
      <c r="AZ108" s="22">
        <f>IF(AZ$9="samtals",SUMIFS(Gögn!$I$2:$I$11876,Gögn!$F$2:$F$11876,$A108,Gögn!$B$2:$B$11876,AZ$8),SUMIFS(Gögn!$I$2:$I$11876,Gögn!$F$2:$F$11876,$A108,Gögn!$B$2:$B$11876,AZ$8,Gögn!$E$2:$E$11876,AZ$9))/1000</f>
        <v>350</v>
      </c>
      <c r="BA108" s="22">
        <f>IF(BA$9="samtals",SUMIFS(Gögn!$I$2:$I$11876,Gögn!$F$2:$F$11876,$A108,Gögn!$B$2:$B$11876,BA$8),SUMIFS(Gögn!$I$2:$I$11876,Gögn!$F$2:$F$11876,$A108,Gögn!$B$2:$B$11876,BA$8,Gögn!$E$2:$E$11876,BA$9))/1000</f>
        <v>10528</v>
      </c>
      <c r="BB108" s="22">
        <f>IF(BB$9="samtals",SUMIFS(Gögn!$I$2:$I$11876,Gögn!$F$2:$F$11876,$A108,Gögn!$B$2:$B$11876,BB$8),SUMIFS(Gögn!$I$2:$I$11876,Gögn!$F$2:$F$11876,$A108,Gögn!$B$2:$B$11876,BB$8,Gögn!$E$2:$E$11876,BB$9))/1000</f>
        <v>32375.284</v>
      </c>
      <c r="BC108" s="22">
        <f>IF(BC$9="samtals",SUMIFS(Gögn!$I$2:$I$11876,Gögn!$F$2:$F$11876,$A108,Gögn!$B$2:$B$11876,BC$8),SUMIFS(Gögn!$I$2:$I$11876,Gögn!$F$2:$F$11876,$A108,Gögn!$B$2:$B$11876,BC$8,Gögn!$E$2:$E$11876,BC$9))/1000</f>
        <v>21317.120999999999</v>
      </c>
      <c r="BD108" s="22">
        <f>IF(BD$9="samtals",SUMIFS(Gögn!$I$2:$I$11876,Gögn!$F$2:$F$11876,$A108,Gögn!$B$2:$B$11876,BD$8),SUMIFS(Gögn!$I$2:$I$11876,Gögn!$F$2:$F$11876,$A108,Gögn!$B$2:$B$11876,BD$8,Gögn!$E$2:$E$11876,BD$9))/1000</f>
        <v>11058.163</v>
      </c>
      <c r="BE108" s="22">
        <f>IF(BE$9="samtals",SUMIFS(Gögn!$I$2:$I$11876,Gögn!$F$2:$F$11876,$A108,Gögn!$B$2:$B$11876,BE$8),SUMIFS(Gögn!$I$2:$I$11876,Gögn!$F$2:$F$11876,$A108,Gögn!$B$2:$B$11876,BE$8,Gögn!$E$2:$E$11876,BE$9))/1000</f>
        <v>223.53299999999999</v>
      </c>
      <c r="BF108" s="22">
        <f>IF(BF$9="samtals",SUMIFS(Gögn!$I$2:$I$11876,Gögn!$F$2:$F$11876,$A108,Gögn!$B$2:$B$11876,BF$8),SUMIFS(Gögn!$I$2:$I$11876,Gögn!$F$2:$F$11876,$A108,Gögn!$B$2:$B$11876,BF$8,Gögn!$E$2:$E$11876,BF$9))/1000</f>
        <v>0</v>
      </c>
      <c r="BG108" s="22">
        <f>IF(BG$9="samtals",SUMIFS(Gögn!$I$2:$I$11876,Gögn!$F$2:$F$11876,$A108,Gögn!$B$2:$B$11876,BG$8),SUMIFS(Gögn!$I$2:$I$11876,Gögn!$F$2:$F$11876,$A108,Gögn!$B$2:$B$11876,BG$8,Gögn!$E$2:$E$11876,BG$9))/1000</f>
        <v>223.53299999999999</v>
      </c>
    </row>
    <row r="109" spans="1:59" s="48" customFormat="1" ht="15" customHeight="1">
      <c r="A109" s="45" t="s">
        <v>465</v>
      </c>
      <c r="B109" s="45"/>
      <c r="C109" s="26" t="s">
        <v>292</v>
      </c>
      <c r="D109" s="46">
        <f t="shared" si="33"/>
        <v>298341925.31800002</v>
      </c>
      <c r="E109" s="46">
        <f>SUM(E106:E108)</f>
        <v>18903475.209000003</v>
      </c>
      <c r="F109" s="24">
        <f>SUM(F106:F108)</f>
        <v>7459727.8850000007</v>
      </c>
      <c r="G109" s="24">
        <f t="shared" ref="G109:BG109" si="34">SUM(G106:G108)</f>
        <v>11443747.324000001</v>
      </c>
      <c r="H109" s="46">
        <f t="shared" si="34"/>
        <v>20580015.857000001</v>
      </c>
      <c r="I109" s="46">
        <f t="shared" si="34"/>
        <v>18958732.006999999</v>
      </c>
      <c r="J109" s="46">
        <f t="shared" si="34"/>
        <v>1621283.85</v>
      </c>
      <c r="K109" s="46">
        <f t="shared" si="34"/>
        <v>21180214.414999999</v>
      </c>
      <c r="L109" s="46">
        <f t="shared" si="34"/>
        <v>21180214.414999999</v>
      </c>
      <c r="M109" s="46">
        <f t="shared" si="34"/>
        <v>1479646</v>
      </c>
      <c r="N109" s="46">
        <f t="shared" si="34"/>
        <v>1479646</v>
      </c>
      <c r="O109" s="46">
        <f t="shared" si="34"/>
        <v>12028912.585000001</v>
      </c>
      <c r="P109" s="46">
        <f t="shared" si="34"/>
        <v>11862711.737</v>
      </c>
      <c r="Q109" s="46">
        <f t="shared" si="34"/>
        <v>166200.848</v>
      </c>
      <c r="R109" s="46">
        <f t="shared" si="34"/>
        <v>23676030</v>
      </c>
      <c r="S109" s="46">
        <f t="shared" si="34"/>
        <v>7681793</v>
      </c>
      <c r="T109" s="46">
        <f t="shared" si="34"/>
        <v>15994237</v>
      </c>
      <c r="U109" s="46">
        <f t="shared" si="34"/>
        <v>35704243.094999999</v>
      </c>
      <c r="V109" s="46">
        <f t="shared" si="34"/>
        <v>35213900.722000003</v>
      </c>
      <c r="W109" s="46">
        <f t="shared" si="34"/>
        <v>490342.37299999996</v>
      </c>
      <c r="X109" s="46">
        <f t="shared" si="34"/>
        <v>13332709.464</v>
      </c>
      <c r="Y109" s="46">
        <f t="shared" si="34"/>
        <v>2533525.9060000004</v>
      </c>
      <c r="Z109" s="46">
        <f t="shared" si="34"/>
        <v>10799183.557999998</v>
      </c>
      <c r="AA109" s="46">
        <f t="shared" si="34"/>
        <v>813811.58200000005</v>
      </c>
      <c r="AB109" s="46">
        <f t="shared" si="34"/>
        <v>813811.58200000005</v>
      </c>
      <c r="AC109" s="46">
        <f t="shared" si="34"/>
        <v>2188465</v>
      </c>
      <c r="AD109" s="46">
        <f t="shared" si="34"/>
        <v>2188465</v>
      </c>
      <c r="AE109" s="46">
        <f t="shared" si="34"/>
        <v>866390</v>
      </c>
      <c r="AF109" s="46">
        <f t="shared" si="34"/>
        <v>866390</v>
      </c>
      <c r="AG109" s="46">
        <f t="shared" si="34"/>
        <v>457302.092</v>
      </c>
      <c r="AH109" s="46">
        <f t="shared" si="34"/>
        <v>457302.092</v>
      </c>
      <c r="AI109" s="46">
        <f t="shared" si="34"/>
        <v>13246</v>
      </c>
      <c r="AJ109" s="46">
        <f t="shared" si="34"/>
        <v>13246</v>
      </c>
      <c r="AK109" s="46">
        <f t="shared" si="34"/>
        <v>2895027.1680000001</v>
      </c>
      <c r="AL109" s="46">
        <f t="shared" si="34"/>
        <v>2895027.1680000001</v>
      </c>
      <c r="AM109" s="46">
        <f t="shared" si="34"/>
        <v>75989162.413000003</v>
      </c>
      <c r="AN109" s="46">
        <f t="shared" si="34"/>
        <v>74750220.637000009</v>
      </c>
      <c r="AO109" s="46">
        <f t="shared" si="34"/>
        <v>1238941.7759999998</v>
      </c>
      <c r="AP109" s="46">
        <f t="shared" si="34"/>
        <v>386659.50699999998</v>
      </c>
      <c r="AQ109" s="46">
        <f t="shared" si="34"/>
        <v>113839.666</v>
      </c>
      <c r="AR109" s="46">
        <f t="shared" si="34"/>
        <v>272819.84099999996</v>
      </c>
      <c r="AS109" s="46">
        <f t="shared" si="34"/>
        <v>38724653.897</v>
      </c>
      <c r="AT109" s="46">
        <f t="shared" si="34"/>
        <v>36392673.203000002</v>
      </c>
      <c r="AU109" s="46">
        <f t="shared" si="34"/>
        <v>2331980.6940000001</v>
      </c>
      <c r="AV109" s="46">
        <f t="shared" si="34"/>
        <v>2043961.5919999999</v>
      </c>
      <c r="AW109" s="46">
        <f t="shared" si="34"/>
        <v>1981825.0390000001</v>
      </c>
      <c r="AX109" s="46">
        <f t="shared" si="34"/>
        <v>62136.553</v>
      </c>
      <c r="AY109" s="46">
        <f t="shared" si="34"/>
        <v>6949787</v>
      </c>
      <c r="AZ109" s="46">
        <f t="shared" si="34"/>
        <v>4380997</v>
      </c>
      <c r="BA109" s="46">
        <f t="shared" si="34"/>
        <v>2568790</v>
      </c>
      <c r="BB109" s="46">
        <f t="shared" si="34"/>
        <v>5358074.6469999999</v>
      </c>
      <c r="BC109" s="46">
        <f t="shared" si="34"/>
        <v>5104623.0160000008</v>
      </c>
      <c r="BD109" s="46">
        <f t="shared" si="34"/>
        <v>253451.63099999999</v>
      </c>
      <c r="BE109" s="46">
        <f t="shared" si="34"/>
        <v>14770137.795</v>
      </c>
      <c r="BF109" s="46">
        <f t="shared" si="34"/>
        <v>14370087.942</v>
      </c>
      <c r="BG109" s="46">
        <f t="shared" si="34"/>
        <v>400049.853</v>
      </c>
    </row>
    <row r="110" spans="1:59" ht="15" customHeight="1">
      <c r="A110" s="5" t="s">
        <v>465</v>
      </c>
      <c r="B110" s="5"/>
      <c r="C110" s="25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</row>
    <row r="111" spans="1:59" ht="15" customHeight="1">
      <c r="A111" s="5" t="s">
        <v>465</v>
      </c>
      <c r="B111" s="5"/>
      <c r="C111" s="27" t="s">
        <v>105</v>
      </c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1:59" ht="15" customHeight="1">
      <c r="A112" s="5" t="s">
        <v>106</v>
      </c>
      <c r="B112" s="5"/>
      <c r="C112" s="25" t="s">
        <v>107</v>
      </c>
      <c r="D112" s="22">
        <f t="shared" ref="D112:D116" si="35">SUMIF($E$9:$BG$9,"Samtals",E112:BG112)</f>
        <v>205506490.85099998</v>
      </c>
      <c r="E112" s="22">
        <f>IF(E$9="samtals",SUMIFS(Gögn!$I$2:$I$11876,Gögn!$F$2:$F$11876,$A112,Gögn!$B$2:$B$11876,E$8),SUMIFS(Gögn!$I$2:$I$11876,Gögn!$F$2:$F$11876,$A112,Gögn!$B$2:$B$11876,E$8,Gögn!$E$2:$E$11876,E$9))/1000</f>
        <v>8467246.6119999997</v>
      </c>
      <c r="F112" s="22">
        <f>IF(F$9="samtals",SUMIFS(Gögn!$I$2:$I$11876,Gögn!$F$2:$F$11876,$A112,Gögn!$B$2:$B$11876,F$8),SUMIFS(Gögn!$I$2:$I$11876,Gögn!$F$2:$F$11876,$A112,Gögn!$B$2:$B$11876,F$8,Gögn!$E$2:$E$11876,F$9))/1000</f>
        <v>3136574.99</v>
      </c>
      <c r="G112" s="22">
        <f>IF(G$9="samtals",SUMIFS(Gögn!$I$2:$I$11876,Gögn!$F$2:$F$11876,$A112,Gögn!$B$2:$B$11876,G$8),SUMIFS(Gögn!$I$2:$I$11876,Gögn!$F$2:$F$11876,$A112,Gögn!$B$2:$B$11876,G$8,Gögn!$E$2:$E$11876,G$9))/1000</f>
        <v>5330671.6220000004</v>
      </c>
      <c r="H112" s="22">
        <f>IF(H$9="samtals",SUMIFS(Gögn!$I$2:$I$11876,Gögn!$F$2:$F$11876,$A112,Gögn!$B$2:$B$11876,H$8),SUMIFS(Gögn!$I$2:$I$11876,Gögn!$F$2:$F$11876,$A112,Gögn!$B$2:$B$11876,H$8,Gögn!$E$2:$E$11876,H$9))/1000</f>
        <v>15019665.386</v>
      </c>
      <c r="I112" s="22">
        <f>IF(I$9="samtals",SUMIFS(Gögn!$I$2:$I$11876,Gögn!$F$2:$F$11876,$A112,Gögn!$B$2:$B$11876,I$8),SUMIFS(Gögn!$I$2:$I$11876,Gögn!$F$2:$F$11876,$A112,Gögn!$B$2:$B$11876,I$8,Gögn!$E$2:$E$11876,I$9))/1000</f>
        <v>14196580.668</v>
      </c>
      <c r="J112" s="22">
        <f>IF(J$9="samtals",SUMIFS(Gögn!$I$2:$I$11876,Gögn!$F$2:$F$11876,$A112,Gögn!$B$2:$B$11876,J$8),SUMIFS(Gögn!$I$2:$I$11876,Gögn!$F$2:$F$11876,$A112,Gögn!$B$2:$B$11876,J$8,Gögn!$E$2:$E$11876,J$9))/1000</f>
        <v>823084.71799999999</v>
      </c>
      <c r="K112" s="22">
        <f>IF(K$9="samtals",SUMIFS(Gögn!$I$2:$I$11876,Gögn!$F$2:$F$11876,$A112,Gögn!$B$2:$B$11876,K$8),SUMIFS(Gögn!$I$2:$I$11876,Gögn!$F$2:$F$11876,$A112,Gögn!$B$2:$B$11876,K$8,Gögn!$E$2:$E$11876,K$9))/1000</f>
        <v>8798077.4849999994</v>
      </c>
      <c r="L112" s="22">
        <f>IF(L$9="samtals",SUMIFS(Gögn!$I$2:$I$11876,Gögn!$F$2:$F$11876,$A112,Gögn!$B$2:$B$11876,L$8),SUMIFS(Gögn!$I$2:$I$11876,Gögn!$F$2:$F$11876,$A112,Gögn!$B$2:$B$11876,L$8,Gögn!$E$2:$E$11876,L$9))/1000</f>
        <v>8798077.4849999994</v>
      </c>
      <c r="M112" s="22">
        <f>IF(M$9="samtals",SUMIFS(Gögn!$I$2:$I$11876,Gögn!$F$2:$F$11876,$A112,Gögn!$B$2:$B$11876,M$8),SUMIFS(Gögn!$I$2:$I$11876,Gögn!$F$2:$F$11876,$A112,Gögn!$B$2:$B$11876,M$8,Gögn!$E$2:$E$11876,M$9))/1000</f>
        <v>1142629</v>
      </c>
      <c r="N112" s="22">
        <f>IF(N$9="samtals",SUMIFS(Gögn!$I$2:$I$11876,Gögn!$F$2:$F$11876,$A112,Gögn!$B$2:$B$11876,N$8),SUMIFS(Gögn!$I$2:$I$11876,Gögn!$F$2:$F$11876,$A112,Gögn!$B$2:$B$11876,N$8,Gögn!$E$2:$E$11876,N$9))/1000</f>
        <v>1142629</v>
      </c>
      <c r="O112" s="22">
        <f>IF(O$9="samtals",SUMIFS(Gögn!$I$2:$I$11876,Gögn!$F$2:$F$11876,$A112,Gögn!$B$2:$B$11876,O$8),SUMIFS(Gögn!$I$2:$I$11876,Gögn!$F$2:$F$11876,$A112,Gögn!$B$2:$B$11876,O$8,Gögn!$E$2:$E$11876,O$9))/1000</f>
        <v>5289393.4309999999</v>
      </c>
      <c r="P112" s="22">
        <f>IF(P$9="samtals",SUMIFS(Gögn!$I$2:$I$11876,Gögn!$F$2:$F$11876,$A112,Gögn!$B$2:$B$11876,P$8),SUMIFS(Gögn!$I$2:$I$11876,Gögn!$F$2:$F$11876,$A112,Gögn!$B$2:$B$11876,P$8,Gögn!$E$2:$E$11876,P$9))/1000</f>
        <v>5254747.7089999998</v>
      </c>
      <c r="Q112" s="22">
        <f>IF(Q$9="samtals",SUMIFS(Gögn!$I$2:$I$11876,Gögn!$F$2:$F$11876,$A112,Gögn!$B$2:$B$11876,Q$8),SUMIFS(Gögn!$I$2:$I$11876,Gögn!$F$2:$F$11876,$A112,Gögn!$B$2:$B$11876,Q$8,Gögn!$E$2:$E$11876,Q$9))/1000</f>
        <v>34645.722000000002</v>
      </c>
      <c r="R112" s="22">
        <f>IF(R$9="samtals",SUMIFS(Gögn!$I$2:$I$11876,Gögn!$F$2:$F$11876,$A112,Gögn!$B$2:$B$11876,R$8),SUMIFS(Gögn!$I$2:$I$11876,Gögn!$F$2:$F$11876,$A112,Gögn!$B$2:$B$11876,R$8,Gögn!$E$2:$E$11876,R$9))/1000</f>
        <v>7557945</v>
      </c>
      <c r="S112" s="22">
        <f>IF(S$9="samtals",SUMIFS(Gögn!$I$2:$I$11876,Gögn!$F$2:$F$11876,$A112,Gögn!$B$2:$B$11876,S$8),SUMIFS(Gögn!$I$2:$I$11876,Gögn!$F$2:$F$11876,$A112,Gögn!$B$2:$B$11876,S$8,Gögn!$E$2:$E$11876,S$9))/1000</f>
        <v>1384439</v>
      </c>
      <c r="T112" s="22">
        <f>IF(T$9="samtals",SUMIFS(Gögn!$I$2:$I$11876,Gögn!$F$2:$F$11876,$A112,Gögn!$B$2:$B$11876,T$8),SUMIFS(Gögn!$I$2:$I$11876,Gögn!$F$2:$F$11876,$A112,Gögn!$B$2:$B$11876,T$8,Gögn!$E$2:$E$11876,T$9))/1000</f>
        <v>6173506</v>
      </c>
      <c r="U112" s="22">
        <f>IF(U$9="samtals",SUMIFS(Gögn!$I$2:$I$11876,Gögn!$F$2:$F$11876,$A112,Gögn!$B$2:$B$11876,U$8),SUMIFS(Gögn!$I$2:$I$11876,Gögn!$F$2:$F$11876,$A112,Gögn!$B$2:$B$11876,U$8,Gögn!$E$2:$E$11876,U$9))/1000</f>
        <v>21217059.552000001</v>
      </c>
      <c r="V112" s="22">
        <f>IF(V$9="samtals",SUMIFS(Gögn!$I$2:$I$11876,Gögn!$F$2:$F$11876,$A112,Gögn!$B$2:$B$11876,V$8),SUMIFS(Gögn!$I$2:$I$11876,Gögn!$F$2:$F$11876,$A112,Gögn!$B$2:$B$11876,V$8,Gögn!$E$2:$E$11876,V$9))/1000</f>
        <v>20985942.396000002</v>
      </c>
      <c r="W112" s="22">
        <f>IF(W$9="samtals",SUMIFS(Gögn!$I$2:$I$11876,Gögn!$F$2:$F$11876,$A112,Gögn!$B$2:$B$11876,W$8),SUMIFS(Gögn!$I$2:$I$11876,Gögn!$F$2:$F$11876,$A112,Gögn!$B$2:$B$11876,W$8,Gögn!$E$2:$E$11876,W$9))/1000</f>
        <v>231117.15599999999</v>
      </c>
      <c r="X112" s="22">
        <f>IF(X$9="samtals",SUMIFS(Gögn!$I$2:$I$11876,Gögn!$F$2:$F$11876,$A112,Gögn!$B$2:$B$11876,X$8),SUMIFS(Gögn!$I$2:$I$11876,Gögn!$F$2:$F$11876,$A112,Gögn!$B$2:$B$11876,X$8,Gögn!$E$2:$E$11876,X$9))/1000</f>
        <v>5260495.5429999996</v>
      </c>
      <c r="Y112" s="22">
        <f>IF(Y$9="samtals",SUMIFS(Gögn!$I$2:$I$11876,Gögn!$F$2:$F$11876,$A112,Gögn!$B$2:$B$11876,Y$8),SUMIFS(Gögn!$I$2:$I$11876,Gögn!$F$2:$F$11876,$A112,Gögn!$B$2:$B$11876,Y$8,Gögn!$E$2:$E$11876,Y$9))/1000</f>
        <v>214851.61600000001</v>
      </c>
      <c r="Z112" s="22">
        <f>IF(Z$9="samtals",SUMIFS(Gögn!$I$2:$I$11876,Gögn!$F$2:$F$11876,$A112,Gögn!$B$2:$B$11876,Z$8),SUMIFS(Gögn!$I$2:$I$11876,Gögn!$F$2:$F$11876,$A112,Gögn!$B$2:$B$11876,Z$8,Gögn!$E$2:$E$11876,Z$9))/1000</f>
        <v>5045643.9270000001</v>
      </c>
      <c r="AA112" s="22">
        <f>IF(AA$9="samtals",SUMIFS(Gögn!$I$2:$I$11876,Gögn!$F$2:$F$11876,$A112,Gögn!$B$2:$B$11876,AA$8),SUMIFS(Gögn!$I$2:$I$11876,Gögn!$F$2:$F$11876,$A112,Gögn!$B$2:$B$11876,AA$8,Gögn!$E$2:$E$11876,AA$9))/1000</f>
        <v>1924699.862</v>
      </c>
      <c r="AB112" s="22">
        <f>IF(AB$9="samtals",SUMIFS(Gögn!$I$2:$I$11876,Gögn!$F$2:$F$11876,$A112,Gögn!$B$2:$B$11876,AB$8),SUMIFS(Gögn!$I$2:$I$11876,Gögn!$F$2:$F$11876,$A112,Gögn!$B$2:$B$11876,AB$8,Gögn!$E$2:$E$11876,AB$9))/1000</f>
        <v>1924699.862</v>
      </c>
      <c r="AC112" s="22">
        <f>IF(AC$9="samtals",SUMIFS(Gögn!$I$2:$I$11876,Gögn!$F$2:$F$11876,$A112,Gögn!$B$2:$B$11876,AC$8),SUMIFS(Gögn!$I$2:$I$11876,Gögn!$F$2:$F$11876,$A112,Gögn!$B$2:$B$11876,AC$8,Gögn!$E$2:$E$11876,AC$9))/1000</f>
        <v>3540692</v>
      </c>
      <c r="AD112" s="22">
        <f>IF(AD$9="samtals",SUMIFS(Gögn!$I$2:$I$11876,Gögn!$F$2:$F$11876,$A112,Gögn!$B$2:$B$11876,AD$8),SUMIFS(Gögn!$I$2:$I$11876,Gögn!$F$2:$F$11876,$A112,Gögn!$B$2:$B$11876,AD$8,Gögn!$E$2:$E$11876,AD$9))/1000</f>
        <v>3540692</v>
      </c>
      <c r="AE112" s="22">
        <f>IF(AE$9="samtals",SUMIFS(Gögn!$I$2:$I$11876,Gögn!$F$2:$F$11876,$A112,Gögn!$B$2:$B$11876,AE$8),SUMIFS(Gögn!$I$2:$I$11876,Gögn!$F$2:$F$11876,$A112,Gögn!$B$2:$B$11876,AE$8,Gögn!$E$2:$E$11876,AE$9))/1000</f>
        <v>378024</v>
      </c>
      <c r="AF112" s="22">
        <f>IF(AF$9="samtals",SUMIFS(Gögn!$I$2:$I$11876,Gögn!$F$2:$F$11876,$A112,Gögn!$B$2:$B$11876,AF$8),SUMIFS(Gögn!$I$2:$I$11876,Gögn!$F$2:$F$11876,$A112,Gögn!$B$2:$B$11876,AF$8,Gögn!$E$2:$E$11876,AF$9))/1000</f>
        <v>378024</v>
      </c>
      <c r="AG112" s="22">
        <f>IF(AG$9="samtals",SUMIFS(Gögn!$I$2:$I$11876,Gögn!$F$2:$F$11876,$A112,Gögn!$B$2:$B$11876,AG$8),SUMIFS(Gögn!$I$2:$I$11876,Gögn!$F$2:$F$11876,$A112,Gögn!$B$2:$B$11876,AG$8,Gögn!$E$2:$E$11876,AG$9))/1000</f>
        <v>1160288.0319999999</v>
      </c>
      <c r="AH112" s="22">
        <f>IF(AH$9="samtals",SUMIFS(Gögn!$I$2:$I$11876,Gögn!$F$2:$F$11876,$A112,Gögn!$B$2:$B$11876,AH$8),SUMIFS(Gögn!$I$2:$I$11876,Gögn!$F$2:$F$11876,$A112,Gögn!$B$2:$B$11876,AH$8,Gögn!$E$2:$E$11876,AH$9))/1000</f>
        <v>1160288.0319999999</v>
      </c>
      <c r="AI112" s="22">
        <f>IF(AI$9="samtals",SUMIFS(Gögn!$I$2:$I$11876,Gögn!$F$2:$F$11876,$A112,Gögn!$B$2:$B$11876,AI$8),SUMIFS(Gögn!$I$2:$I$11876,Gögn!$F$2:$F$11876,$A112,Gögn!$B$2:$B$11876,AI$8,Gögn!$E$2:$E$11876,AI$9))/1000</f>
        <v>1514034</v>
      </c>
      <c r="AJ112" s="22">
        <f>IF(AJ$9="samtals",SUMIFS(Gögn!$I$2:$I$11876,Gögn!$F$2:$F$11876,$A112,Gögn!$B$2:$B$11876,AJ$8),SUMIFS(Gögn!$I$2:$I$11876,Gögn!$F$2:$F$11876,$A112,Gögn!$B$2:$B$11876,AJ$8,Gögn!$E$2:$E$11876,AJ$9))/1000</f>
        <v>1514034</v>
      </c>
      <c r="AK112" s="22">
        <f>IF(AK$9="samtals",SUMIFS(Gögn!$I$2:$I$11876,Gögn!$F$2:$F$11876,$A112,Gögn!$B$2:$B$11876,AK$8),SUMIFS(Gögn!$I$2:$I$11876,Gögn!$F$2:$F$11876,$A112,Gögn!$B$2:$B$11876,AK$8,Gögn!$E$2:$E$11876,AK$9))/1000</f>
        <v>6197319.1749999998</v>
      </c>
      <c r="AL112" s="22">
        <f>IF(AL$9="samtals",SUMIFS(Gögn!$I$2:$I$11876,Gögn!$F$2:$F$11876,$A112,Gögn!$B$2:$B$11876,AL$8),SUMIFS(Gögn!$I$2:$I$11876,Gögn!$F$2:$F$11876,$A112,Gögn!$B$2:$B$11876,AL$8,Gögn!$E$2:$E$11876,AL$9))/1000</f>
        <v>6197319.1749999998</v>
      </c>
      <c r="AM112" s="22">
        <f>IF(AM$9="samtals",SUMIFS(Gögn!$I$2:$I$11876,Gögn!$F$2:$F$11876,$A112,Gögn!$B$2:$B$11876,AM$8),SUMIFS(Gögn!$I$2:$I$11876,Gögn!$F$2:$F$11876,$A112,Gögn!$B$2:$B$11876,AM$8,Gögn!$E$2:$E$11876,AM$9))/1000</f>
        <v>76252585.451000005</v>
      </c>
      <c r="AN112" s="22">
        <f>IF(AN$9="samtals",SUMIFS(Gögn!$I$2:$I$11876,Gögn!$F$2:$F$11876,$A112,Gögn!$B$2:$B$11876,AN$8),SUMIFS(Gögn!$I$2:$I$11876,Gögn!$F$2:$F$11876,$A112,Gögn!$B$2:$B$11876,AN$8,Gögn!$E$2:$E$11876,AN$9))/1000</f>
        <v>75619286.194999993</v>
      </c>
      <c r="AO112" s="22">
        <f>IF(AO$9="samtals",SUMIFS(Gögn!$I$2:$I$11876,Gögn!$F$2:$F$11876,$A112,Gögn!$B$2:$B$11876,AO$8),SUMIFS(Gögn!$I$2:$I$11876,Gögn!$F$2:$F$11876,$A112,Gögn!$B$2:$B$11876,AO$8,Gögn!$E$2:$E$11876,AO$9))/1000</f>
        <v>633299.25600000005</v>
      </c>
      <c r="AP112" s="22">
        <f>IF(AP$9="samtals",SUMIFS(Gögn!$I$2:$I$11876,Gögn!$F$2:$F$11876,$A112,Gögn!$B$2:$B$11876,AP$8),SUMIFS(Gögn!$I$2:$I$11876,Gögn!$F$2:$F$11876,$A112,Gögn!$B$2:$B$11876,AP$8,Gögn!$E$2:$E$11876,AP$9))/1000</f>
        <v>169269.736</v>
      </c>
      <c r="AQ112" s="22">
        <f>IF(AQ$9="samtals",SUMIFS(Gögn!$I$2:$I$11876,Gögn!$F$2:$F$11876,$A112,Gögn!$B$2:$B$11876,AQ$8),SUMIFS(Gögn!$I$2:$I$11876,Gögn!$F$2:$F$11876,$A112,Gögn!$B$2:$B$11876,AQ$8,Gögn!$E$2:$E$11876,AQ$9))/1000</f>
        <v>20013.453000000001</v>
      </c>
      <c r="AR112" s="22">
        <f>IF(AR$9="samtals",SUMIFS(Gögn!$I$2:$I$11876,Gögn!$F$2:$F$11876,$A112,Gögn!$B$2:$B$11876,AR$8),SUMIFS(Gögn!$I$2:$I$11876,Gögn!$F$2:$F$11876,$A112,Gögn!$B$2:$B$11876,AR$8,Gögn!$E$2:$E$11876,AR$9))/1000</f>
        <v>149256.283</v>
      </c>
      <c r="AS112" s="22">
        <f>IF(AS$9="samtals",SUMIFS(Gögn!$I$2:$I$11876,Gögn!$F$2:$F$11876,$A112,Gögn!$B$2:$B$11876,AS$8),SUMIFS(Gögn!$I$2:$I$11876,Gögn!$F$2:$F$11876,$A112,Gögn!$B$2:$B$11876,AS$8,Gögn!$E$2:$E$11876,AS$9))/1000</f>
        <v>23151380.592999998</v>
      </c>
      <c r="AT112" s="22">
        <f>IF(AT$9="samtals",SUMIFS(Gögn!$I$2:$I$11876,Gögn!$F$2:$F$11876,$A112,Gögn!$B$2:$B$11876,AT$8),SUMIFS(Gögn!$I$2:$I$11876,Gögn!$F$2:$F$11876,$A112,Gögn!$B$2:$B$11876,AT$8,Gögn!$E$2:$E$11876,AT$9))/1000</f>
        <v>22207307.995000001</v>
      </c>
      <c r="AU112" s="22">
        <f>IF(AU$9="samtals",SUMIFS(Gögn!$I$2:$I$11876,Gögn!$F$2:$F$11876,$A112,Gögn!$B$2:$B$11876,AU$8),SUMIFS(Gögn!$I$2:$I$11876,Gögn!$F$2:$F$11876,$A112,Gögn!$B$2:$B$11876,AU$8,Gögn!$E$2:$E$11876,AU$9))/1000</f>
        <v>944072.598</v>
      </c>
      <c r="AV112" s="22">
        <f>IF(AV$9="samtals",SUMIFS(Gögn!$I$2:$I$11876,Gögn!$F$2:$F$11876,$A112,Gögn!$B$2:$B$11876,AV$8),SUMIFS(Gögn!$I$2:$I$11876,Gögn!$F$2:$F$11876,$A112,Gögn!$B$2:$B$11876,AV$8,Gögn!$E$2:$E$11876,AV$9))/1000</f>
        <v>2242872.16</v>
      </c>
      <c r="AW112" s="22">
        <f>IF(AW$9="samtals",SUMIFS(Gögn!$I$2:$I$11876,Gögn!$F$2:$F$11876,$A112,Gögn!$B$2:$B$11876,AW$8),SUMIFS(Gögn!$I$2:$I$11876,Gögn!$F$2:$F$11876,$A112,Gögn!$B$2:$B$11876,AW$8,Gögn!$E$2:$E$11876,AW$9))/1000</f>
        <v>2210619.9109999998</v>
      </c>
      <c r="AX112" s="22">
        <f>IF(AX$9="samtals",SUMIFS(Gögn!$I$2:$I$11876,Gögn!$F$2:$F$11876,$A112,Gögn!$B$2:$B$11876,AX$8),SUMIFS(Gögn!$I$2:$I$11876,Gögn!$F$2:$F$11876,$A112,Gögn!$B$2:$B$11876,AX$8,Gögn!$E$2:$E$11876,AX$9))/1000</f>
        <v>32252.249</v>
      </c>
      <c r="AY112" s="22">
        <f>IF(AY$9="samtals",SUMIFS(Gögn!$I$2:$I$11876,Gögn!$F$2:$F$11876,$A112,Gögn!$B$2:$B$11876,AY$8),SUMIFS(Gögn!$I$2:$I$11876,Gögn!$F$2:$F$11876,$A112,Gögn!$B$2:$B$11876,AY$8,Gögn!$E$2:$E$11876,AY$9))/1000</f>
        <v>1740057</v>
      </c>
      <c r="AZ112" s="22">
        <f>IF(AZ$9="samtals",SUMIFS(Gögn!$I$2:$I$11876,Gögn!$F$2:$F$11876,$A112,Gögn!$B$2:$B$11876,AZ$8),SUMIFS(Gögn!$I$2:$I$11876,Gögn!$F$2:$F$11876,$A112,Gögn!$B$2:$B$11876,AZ$8,Gögn!$E$2:$E$11876,AZ$9))/1000</f>
        <v>1465371</v>
      </c>
      <c r="BA112" s="22">
        <f>IF(BA$9="samtals",SUMIFS(Gögn!$I$2:$I$11876,Gögn!$F$2:$F$11876,$A112,Gögn!$B$2:$B$11876,BA$8),SUMIFS(Gögn!$I$2:$I$11876,Gögn!$F$2:$F$11876,$A112,Gögn!$B$2:$B$11876,BA$8,Gögn!$E$2:$E$11876,BA$9))/1000</f>
        <v>274686</v>
      </c>
      <c r="BB112" s="22">
        <f>IF(BB$9="samtals",SUMIFS(Gögn!$I$2:$I$11876,Gögn!$F$2:$F$11876,$A112,Gögn!$B$2:$B$11876,BB$8),SUMIFS(Gögn!$I$2:$I$11876,Gögn!$F$2:$F$11876,$A112,Gögn!$B$2:$B$11876,BB$8,Gögn!$E$2:$E$11876,BB$9))/1000</f>
        <v>6188164.4699999997</v>
      </c>
      <c r="BC112" s="22">
        <f>IF(BC$9="samtals",SUMIFS(Gögn!$I$2:$I$11876,Gögn!$F$2:$F$11876,$A112,Gögn!$B$2:$B$11876,BC$8),SUMIFS(Gögn!$I$2:$I$11876,Gögn!$F$2:$F$11876,$A112,Gögn!$B$2:$B$11876,BC$8,Gögn!$E$2:$E$11876,BC$9))/1000</f>
        <v>6116977.2489999998</v>
      </c>
      <c r="BD112" s="22">
        <f>IF(BD$9="samtals",SUMIFS(Gögn!$I$2:$I$11876,Gögn!$F$2:$F$11876,$A112,Gögn!$B$2:$B$11876,BD$8),SUMIFS(Gögn!$I$2:$I$11876,Gögn!$F$2:$F$11876,$A112,Gögn!$B$2:$B$11876,BD$8,Gögn!$E$2:$E$11876,BD$9))/1000</f>
        <v>71187.221000000005</v>
      </c>
      <c r="BE112" s="22">
        <f>IF(BE$9="samtals",SUMIFS(Gögn!$I$2:$I$11876,Gögn!$F$2:$F$11876,$A112,Gögn!$B$2:$B$11876,BE$8),SUMIFS(Gögn!$I$2:$I$11876,Gögn!$F$2:$F$11876,$A112,Gögn!$B$2:$B$11876,BE$8,Gögn!$E$2:$E$11876,BE$9))/1000</f>
        <v>8294592.3629999999</v>
      </c>
      <c r="BF112" s="22">
        <f>IF(BF$9="samtals",SUMIFS(Gögn!$I$2:$I$11876,Gögn!$F$2:$F$11876,$A112,Gögn!$B$2:$B$11876,BF$8),SUMIFS(Gögn!$I$2:$I$11876,Gögn!$F$2:$F$11876,$A112,Gögn!$B$2:$B$11876,BF$8,Gögn!$E$2:$E$11876,BF$9))/1000</f>
        <v>8002746.727</v>
      </c>
      <c r="BG112" s="22">
        <f>IF(BG$9="samtals",SUMIFS(Gögn!$I$2:$I$11876,Gögn!$F$2:$F$11876,$A112,Gögn!$B$2:$B$11876,BG$8),SUMIFS(Gögn!$I$2:$I$11876,Gögn!$F$2:$F$11876,$A112,Gögn!$B$2:$B$11876,BG$8,Gögn!$E$2:$E$11876,BG$9))/1000</f>
        <v>291845.636</v>
      </c>
    </row>
    <row r="113" spans="1:59" ht="15" customHeight="1">
      <c r="A113" s="5" t="s">
        <v>108</v>
      </c>
      <c r="B113" s="5"/>
      <c r="C113" s="23" t="s">
        <v>109</v>
      </c>
      <c r="D113" s="24">
        <f t="shared" si="35"/>
        <v>9444778.782999998</v>
      </c>
      <c r="E113" s="24">
        <f>IF(E$9="samtals",SUMIFS(Gögn!$I$2:$I$11876,Gögn!$F$2:$F$11876,$A113,Gögn!$B$2:$B$11876,E$8),SUMIFS(Gögn!$I$2:$I$11876,Gögn!$F$2:$F$11876,$A113,Gögn!$B$2:$B$11876,E$8,Gögn!$E$2:$E$11876,E$9))/1000</f>
        <v>827553.84699999995</v>
      </c>
      <c r="F113" s="24">
        <f>IF(F$9="samtals",SUMIFS(Gögn!$I$2:$I$11876,Gögn!$F$2:$F$11876,$A113,Gögn!$B$2:$B$11876,F$8),SUMIFS(Gögn!$I$2:$I$11876,Gögn!$F$2:$F$11876,$A113,Gögn!$B$2:$B$11876,F$8,Gögn!$E$2:$E$11876,F$9))/1000</f>
        <v>397817.61599999998</v>
      </c>
      <c r="G113" s="24">
        <f>IF(G$9="samtals",SUMIFS(Gögn!$I$2:$I$11876,Gögn!$F$2:$F$11876,$A113,Gögn!$B$2:$B$11876,G$8),SUMIFS(Gögn!$I$2:$I$11876,Gögn!$F$2:$F$11876,$A113,Gögn!$B$2:$B$11876,G$8,Gögn!$E$2:$E$11876,G$9))/1000</f>
        <v>429736.23100000003</v>
      </c>
      <c r="H113" s="24">
        <f>IF(H$9="samtals",SUMIFS(Gögn!$I$2:$I$11876,Gögn!$F$2:$F$11876,$A113,Gögn!$B$2:$B$11876,H$8),SUMIFS(Gögn!$I$2:$I$11876,Gögn!$F$2:$F$11876,$A113,Gögn!$B$2:$B$11876,H$8,Gögn!$E$2:$E$11876,H$9))/1000</f>
        <v>834549.94700000004</v>
      </c>
      <c r="I113" s="24">
        <f>IF(I$9="samtals",SUMIFS(Gögn!$I$2:$I$11876,Gögn!$F$2:$F$11876,$A113,Gögn!$B$2:$B$11876,I$8),SUMIFS(Gögn!$I$2:$I$11876,Gögn!$F$2:$F$11876,$A113,Gögn!$B$2:$B$11876,I$8,Gögn!$E$2:$E$11876,I$9))/1000</f>
        <v>773470.52</v>
      </c>
      <c r="J113" s="24">
        <f>IF(J$9="samtals",SUMIFS(Gögn!$I$2:$I$11876,Gögn!$F$2:$F$11876,$A113,Gögn!$B$2:$B$11876,J$8),SUMIFS(Gögn!$I$2:$I$11876,Gögn!$F$2:$F$11876,$A113,Gögn!$B$2:$B$11876,J$8,Gögn!$E$2:$E$11876,J$9))/1000</f>
        <v>61079.427000000003</v>
      </c>
      <c r="K113" s="24">
        <f>IF(K$9="samtals",SUMIFS(Gögn!$I$2:$I$11876,Gögn!$F$2:$F$11876,$A113,Gögn!$B$2:$B$11876,K$8),SUMIFS(Gögn!$I$2:$I$11876,Gögn!$F$2:$F$11876,$A113,Gögn!$B$2:$B$11876,K$8,Gögn!$E$2:$E$11876,K$9))/1000</f>
        <v>589195.96600000001</v>
      </c>
      <c r="L113" s="24">
        <f>IF(L$9="samtals",SUMIFS(Gögn!$I$2:$I$11876,Gögn!$F$2:$F$11876,$A113,Gögn!$B$2:$B$11876,L$8),SUMIFS(Gögn!$I$2:$I$11876,Gögn!$F$2:$F$11876,$A113,Gögn!$B$2:$B$11876,L$8,Gögn!$E$2:$E$11876,L$9))/1000</f>
        <v>589195.96600000001</v>
      </c>
      <c r="M113" s="24">
        <f>IF(M$9="samtals",SUMIFS(Gögn!$I$2:$I$11876,Gögn!$F$2:$F$11876,$A113,Gögn!$B$2:$B$11876,M$8),SUMIFS(Gögn!$I$2:$I$11876,Gögn!$F$2:$F$11876,$A113,Gögn!$B$2:$B$11876,M$8,Gögn!$E$2:$E$11876,M$9))/1000</f>
        <v>92497</v>
      </c>
      <c r="N113" s="24">
        <f>IF(N$9="samtals",SUMIFS(Gögn!$I$2:$I$11876,Gögn!$F$2:$F$11876,$A113,Gögn!$B$2:$B$11876,N$8),SUMIFS(Gögn!$I$2:$I$11876,Gögn!$F$2:$F$11876,$A113,Gögn!$B$2:$B$11876,N$8,Gögn!$E$2:$E$11876,N$9))/1000</f>
        <v>92497</v>
      </c>
      <c r="O113" s="24">
        <f>IF(O$9="samtals",SUMIFS(Gögn!$I$2:$I$11876,Gögn!$F$2:$F$11876,$A113,Gögn!$B$2:$B$11876,O$8),SUMIFS(Gögn!$I$2:$I$11876,Gögn!$F$2:$F$11876,$A113,Gögn!$B$2:$B$11876,O$8,Gögn!$E$2:$E$11876,O$9))/1000</f>
        <v>362728.07</v>
      </c>
      <c r="P113" s="24">
        <f>IF(P$9="samtals",SUMIFS(Gögn!$I$2:$I$11876,Gögn!$F$2:$F$11876,$A113,Gögn!$B$2:$B$11876,P$8),SUMIFS(Gögn!$I$2:$I$11876,Gögn!$F$2:$F$11876,$A113,Gögn!$B$2:$B$11876,P$8,Gögn!$E$2:$E$11876,P$9))/1000</f>
        <v>361882.86200000002</v>
      </c>
      <c r="Q113" s="24">
        <f>IF(Q$9="samtals",SUMIFS(Gögn!$I$2:$I$11876,Gögn!$F$2:$F$11876,$A113,Gögn!$B$2:$B$11876,Q$8),SUMIFS(Gögn!$I$2:$I$11876,Gögn!$F$2:$F$11876,$A113,Gögn!$B$2:$B$11876,Q$8,Gögn!$E$2:$E$11876,Q$9))/1000</f>
        <v>845.20799999999997</v>
      </c>
      <c r="R113" s="24">
        <f>IF(R$9="samtals",SUMIFS(Gögn!$I$2:$I$11876,Gögn!$F$2:$F$11876,$A113,Gögn!$B$2:$B$11876,R$8),SUMIFS(Gögn!$I$2:$I$11876,Gögn!$F$2:$F$11876,$A113,Gögn!$B$2:$B$11876,R$8,Gögn!$E$2:$E$11876,R$9))/1000</f>
        <v>614864</v>
      </c>
      <c r="S113" s="24">
        <f>IF(S$9="samtals",SUMIFS(Gögn!$I$2:$I$11876,Gögn!$F$2:$F$11876,$A113,Gögn!$B$2:$B$11876,S$8),SUMIFS(Gögn!$I$2:$I$11876,Gögn!$F$2:$F$11876,$A113,Gögn!$B$2:$B$11876,S$8,Gögn!$E$2:$E$11876,S$9))/1000</f>
        <v>194214</v>
      </c>
      <c r="T113" s="24">
        <f>IF(T$9="samtals",SUMIFS(Gögn!$I$2:$I$11876,Gögn!$F$2:$F$11876,$A113,Gögn!$B$2:$B$11876,T$8),SUMIFS(Gögn!$I$2:$I$11876,Gögn!$F$2:$F$11876,$A113,Gögn!$B$2:$B$11876,T$8,Gögn!$E$2:$E$11876,T$9))/1000</f>
        <v>420650</v>
      </c>
      <c r="U113" s="24">
        <f>IF(U$9="samtals",SUMIFS(Gögn!$I$2:$I$11876,Gögn!$F$2:$F$11876,$A113,Gögn!$B$2:$B$11876,U$8),SUMIFS(Gögn!$I$2:$I$11876,Gögn!$F$2:$F$11876,$A113,Gögn!$B$2:$B$11876,U$8,Gögn!$E$2:$E$11876,U$9))/1000</f>
        <v>1157752.2239999999</v>
      </c>
      <c r="V113" s="24">
        <f>IF(V$9="samtals",SUMIFS(Gögn!$I$2:$I$11876,Gögn!$F$2:$F$11876,$A113,Gögn!$B$2:$B$11876,V$8),SUMIFS(Gögn!$I$2:$I$11876,Gögn!$F$2:$F$11876,$A113,Gögn!$B$2:$B$11876,V$8,Gögn!$E$2:$E$11876,V$9))/1000</f>
        <v>1131455.352</v>
      </c>
      <c r="W113" s="24">
        <f>IF(W$9="samtals",SUMIFS(Gögn!$I$2:$I$11876,Gögn!$F$2:$F$11876,$A113,Gögn!$B$2:$B$11876,W$8),SUMIFS(Gögn!$I$2:$I$11876,Gögn!$F$2:$F$11876,$A113,Gögn!$B$2:$B$11876,W$8,Gögn!$E$2:$E$11876,W$9))/1000</f>
        <v>26296.871999999999</v>
      </c>
      <c r="X113" s="24">
        <f>IF(X$9="samtals",SUMIFS(Gögn!$I$2:$I$11876,Gögn!$F$2:$F$11876,$A113,Gögn!$B$2:$B$11876,X$8),SUMIFS(Gögn!$I$2:$I$11876,Gögn!$F$2:$F$11876,$A113,Gögn!$B$2:$B$11876,X$8,Gögn!$E$2:$E$11876,X$9))/1000</f>
        <v>294329.08299999998</v>
      </c>
      <c r="Y113" s="24">
        <f>IF(Y$9="samtals",SUMIFS(Gögn!$I$2:$I$11876,Gögn!$F$2:$F$11876,$A113,Gögn!$B$2:$B$11876,Y$8),SUMIFS(Gögn!$I$2:$I$11876,Gögn!$F$2:$F$11876,$A113,Gögn!$B$2:$B$11876,Y$8,Gögn!$E$2:$E$11876,Y$9))/1000</f>
        <v>61694.474000000002</v>
      </c>
      <c r="Z113" s="24">
        <f>IF(Z$9="samtals",SUMIFS(Gögn!$I$2:$I$11876,Gögn!$F$2:$F$11876,$A113,Gögn!$B$2:$B$11876,Z$8),SUMIFS(Gögn!$I$2:$I$11876,Gögn!$F$2:$F$11876,$A113,Gögn!$B$2:$B$11876,Z$8,Gögn!$E$2:$E$11876,Z$9))/1000</f>
        <v>232634.609</v>
      </c>
      <c r="AA113" s="24">
        <f>IF(AA$9="samtals",SUMIFS(Gögn!$I$2:$I$11876,Gögn!$F$2:$F$11876,$A113,Gögn!$B$2:$B$11876,AA$8),SUMIFS(Gögn!$I$2:$I$11876,Gögn!$F$2:$F$11876,$A113,Gögn!$B$2:$B$11876,AA$8,Gögn!$E$2:$E$11876,AA$9))/1000</f>
        <v>130420.751</v>
      </c>
      <c r="AB113" s="24">
        <f>IF(AB$9="samtals",SUMIFS(Gögn!$I$2:$I$11876,Gögn!$F$2:$F$11876,$A113,Gögn!$B$2:$B$11876,AB$8),SUMIFS(Gögn!$I$2:$I$11876,Gögn!$F$2:$F$11876,$A113,Gögn!$B$2:$B$11876,AB$8,Gögn!$E$2:$E$11876,AB$9))/1000</f>
        <v>130420.751</v>
      </c>
      <c r="AC113" s="24">
        <f>IF(AC$9="samtals",SUMIFS(Gögn!$I$2:$I$11876,Gögn!$F$2:$F$11876,$A113,Gögn!$B$2:$B$11876,AC$8),SUMIFS(Gögn!$I$2:$I$11876,Gögn!$F$2:$F$11876,$A113,Gögn!$B$2:$B$11876,AC$8,Gögn!$E$2:$E$11876,AC$9))/1000</f>
        <v>203356</v>
      </c>
      <c r="AD113" s="24">
        <f>IF(AD$9="samtals",SUMIFS(Gögn!$I$2:$I$11876,Gögn!$F$2:$F$11876,$A113,Gögn!$B$2:$B$11876,AD$8),SUMIFS(Gögn!$I$2:$I$11876,Gögn!$F$2:$F$11876,$A113,Gögn!$B$2:$B$11876,AD$8,Gögn!$E$2:$E$11876,AD$9))/1000</f>
        <v>203356</v>
      </c>
      <c r="AE113" s="24">
        <f>IF(AE$9="samtals",SUMIFS(Gögn!$I$2:$I$11876,Gögn!$F$2:$F$11876,$A113,Gögn!$B$2:$B$11876,AE$8),SUMIFS(Gögn!$I$2:$I$11876,Gögn!$F$2:$F$11876,$A113,Gögn!$B$2:$B$11876,AE$8,Gögn!$E$2:$E$11876,AE$9))/1000</f>
        <v>67257</v>
      </c>
      <c r="AF113" s="24">
        <f>IF(AF$9="samtals",SUMIFS(Gögn!$I$2:$I$11876,Gögn!$F$2:$F$11876,$A113,Gögn!$B$2:$B$11876,AF$8),SUMIFS(Gögn!$I$2:$I$11876,Gögn!$F$2:$F$11876,$A113,Gögn!$B$2:$B$11876,AF$8,Gögn!$E$2:$E$11876,AF$9))/1000</f>
        <v>67257</v>
      </c>
      <c r="AG113" s="24">
        <f>IF(AG$9="samtals",SUMIFS(Gögn!$I$2:$I$11876,Gögn!$F$2:$F$11876,$A113,Gögn!$B$2:$B$11876,AG$8),SUMIFS(Gögn!$I$2:$I$11876,Gögn!$F$2:$F$11876,$A113,Gögn!$B$2:$B$11876,AG$8,Gögn!$E$2:$E$11876,AG$9))/1000</f>
        <v>46137.453000000001</v>
      </c>
      <c r="AH113" s="24">
        <f>IF(AH$9="samtals",SUMIFS(Gögn!$I$2:$I$11876,Gögn!$F$2:$F$11876,$A113,Gögn!$B$2:$B$11876,AH$8),SUMIFS(Gögn!$I$2:$I$11876,Gögn!$F$2:$F$11876,$A113,Gögn!$B$2:$B$11876,AH$8,Gögn!$E$2:$E$11876,AH$9))/1000</f>
        <v>46137.453000000001</v>
      </c>
      <c r="AI113" s="24">
        <f>IF(AI$9="samtals",SUMIFS(Gögn!$I$2:$I$11876,Gögn!$F$2:$F$11876,$A113,Gögn!$B$2:$B$11876,AI$8),SUMIFS(Gögn!$I$2:$I$11876,Gögn!$F$2:$F$11876,$A113,Gögn!$B$2:$B$11876,AI$8,Gögn!$E$2:$E$11876,AI$9))/1000</f>
        <v>21716</v>
      </c>
      <c r="AJ113" s="24">
        <f>IF(AJ$9="samtals",SUMIFS(Gögn!$I$2:$I$11876,Gögn!$F$2:$F$11876,$A113,Gögn!$B$2:$B$11876,AJ$8),SUMIFS(Gögn!$I$2:$I$11876,Gögn!$F$2:$F$11876,$A113,Gögn!$B$2:$B$11876,AJ$8,Gögn!$E$2:$E$11876,AJ$9))/1000</f>
        <v>21716</v>
      </c>
      <c r="AK113" s="24">
        <f>IF(AK$9="samtals",SUMIFS(Gögn!$I$2:$I$11876,Gögn!$F$2:$F$11876,$A113,Gögn!$B$2:$B$11876,AK$8),SUMIFS(Gögn!$I$2:$I$11876,Gögn!$F$2:$F$11876,$A113,Gögn!$B$2:$B$11876,AK$8,Gögn!$E$2:$E$11876,AK$9))/1000</f>
        <v>191966.86</v>
      </c>
      <c r="AL113" s="24">
        <f>IF(AL$9="samtals",SUMIFS(Gögn!$I$2:$I$11876,Gögn!$F$2:$F$11876,$A113,Gögn!$B$2:$B$11876,AL$8),SUMIFS(Gögn!$I$2:$I$11876,Gögn!$F$2:$F$11876,$A113,Gögn!$B$2:$B$11876,AL$8,Gögn!$E$2:$E$11876,AL$9))/1000</f>
        <v>191966.86</v>
      </c>
      <c r="AM113" s="24">
        <f>IF(AM$9="samtals",SUMIFS(Gögn!$I$2:$I$11876,Gögn!$F$2:$F$11876,$A113,Gögn!$B$2:$B$11876,AM$8),SUMIFS(Gögn!$I$2:$I$11876,Gögn!$F$2:$F$11876,$A113,Gögn!$B$2:$B$11876,AM$8,Gögn!$E$2:$E$11876,AM$9))/1000</f>
        <v>1394849.459</v>
      </c>
      <c r="AN113" s="24">
        <f>IF(AN$9="samtals",SUMIFS(Gögn!$I$2:$I$11876,Gögn!$F$2:$F$11876,$A113,Gögn!$B$2:$B$11876,AN$8),SUMIFS(Gögn!$I$2:$I$11876,Gögn!$F$2:$F$11876,$A113,Gögn!$B$2:$B$11876,AN$8,Gögn!$E$2:$E$11876,AN$9))/1000</f>
        <v>1372329.7849999999</v>
      </c>
      <c r="AO113" s="24">
        <f>IF(AO$9="samtals",SUMIFS(Gögn!$I$2:$I$11876,Gögn!$F$2:$F$11876,$A113,Gögn!$B$2:$B$11876,AO$8),SUMIFS(Gögn!$I$2:$I$11876,Gögn!$F$2:$F$11876,$A113,Gögn!$B$2:$B$11876,AO$8,Gögn!$E$2:$E$11876,AO$9))/1000</f>
        <v>22519.673999999999</v>
      </c>
      <c r="AP113" s="24">
        <f>IF(AP$9="samtals",SUMIFS(Gögn!$I$2:$I$11876,Gögn!$F$2:$F$11876,$A113,Gögn!$B$2:$B$11876,AP$8),SUMIFS(Gögn!$I$2:$I$11876,Gögn!$F$2:$F$11876,$A113,Gögn!$B$2:$B$11876,AP$8,Gögn!$E$2:$E$11876,AP$9))/1000</f>
        <v>18850.668000000001</v>
      </c>
      <c r="AQ113" s="24">
        <f>IF(AQ$9="samtals",SUMIFS(Gögn!$I$2:$I$11876,Gögn!$F$2:$F$11876,$A113,Gögn!$B$2:$B$11876,AQ$8),SUMIFS(Gögn!$I$2:$I$11876,Gögn!$F$2:$F$11876,$A113,Gögn!$B$2:$B$11876,AQ$8,Gögn!$E$2:$E$11876,AQ$9))/1000</f>
        <v>4635.0249999999996</v>
      </c>
      <c r="AR113" s="24">
        <f>IF(AR$9="samtals",SUMIFS(Gögn!$I$2:$I$11876,Gögn!$F$2:$F$11876,$A113,Gögn!$B$2:$B$11876,AR$8),SUMIFS(Gögn!$I$2:$I$11876,Gögn!$F$2:$F$11876,$A113,Gögn!$B$2:$B$11876,AR$8,Gögn!$E$2:$E$11876,AR$9))/1000</f>
        <v>14215.643</v>
      </c>
      <c r="AS113" s="24">
        <f>IF(AS$9="samtals",SUMIFS(Gögn!$I$2:$I$11876,Gögn!$F$2:$F$11876,$A113,Gögn!$B$2:$B$11876,AS$8),SUMIFS(Gögn!$I$2:$I$11876,Gögn!$F$2:$F$11876,$A113,Gögn!$B$2:$B$11876,AS$8,Gögn!$E$2:$E$11876,AS$9))/1000</f>
        <v>1238926.57</v>
      </c>
      <c r="AT113" s="24">
        <f>IF(AT$9="samtals",SUMIFS(Gögn!$I$2:$I$11876,Gögn!$F$2:$F$11876,$A113,Gögn!$B$2:$B$11876,AT$8),SUMIFS(Gögn!$I$2:$I$11876,Gögn!$F$2:$F$11876,$A113,Gögn!$B$2:$B$11876,AT$8,Gögn!$E$2:$E$11876,AT$9))/1000</f>
        <v>1207082.4909999999</v>
      </c>
      <c r="AU113" s="24">
        <f>IF(AU$9="samtals",SUMIFS(Gögn!$I$2:$I$11876,Gögn!$F$2:$F$11876,$A113,Gögn!$B$2:$B$11876,AU$8),SUMIFS(Gögn!$I$2:$I$11876,Gögn!$F$2:$F$11876,$A113,Gögn!$B$2:$B$11876,AU$8,Gögn!$E$2:$E$11876,AU$9))/1000</f>
        <v>31844.079000000002</v>
      </c>
      <c r="AV113" s="24">
        <f>IF(AV$9="samtals",SUMIFS(Gögn!$I$2:$I$11876,Gögn!$F$2:$F$11876,$A113,Gögn!$B$2:$B$11876,AV$8),SUMIFS(Gögn!$I$2:$I$11876,Gögn!$F$2:$F$11876,$A113,Gögn!$B$2:$B$11876,AV$8,Gögn!$E$2:$E$11876,AV$9))/1000</f>
        <v>116765.899</v>
      </c>
      <c r="AW113" s="24">
        <f>IF(AW$9="samtals",SUMIFS(Gögn!$I$2:$I$11876,Gögn!$F$2:$F$11876,$A113,Gögn!$B$2:$B$11876,AW$8),SUMIFS(Gögn!$I$2:$I$11876,Gögn!$F$2:$F$11876,$A113,Gögn!$B$2:$B$11876,AW$8,Gögn!$E$2:$E$11876,AW$9))/1000</f>
        <v>111449.849</v>
      </c>
      <c r="AX113" s="24">
        <f>IF(AX$9="samtals",SUMIFS(Gögn!$I$2:$I$11876,Gögn!$F$2:$F$11876,$A113,Gögn!$B$2:$B$11876,AX$8),SUMIFS(Gögn!$I$2:$I$11876,Gögn!$F$2:$F$11876,$A113,Gögn!$B$2:$B$11876,AX$8,Gögn!$E$2:$E$11876,AX$9))/1000</f>
        <v>5316.05</v>
      </c>
      <c r="AY113" s="24">
        <f>IF(AY$9="samtals",SUMIFS(Gögn!$I$2:$I$11876,Gögn!$F$2:$F$11876,$A113,Gögn!$B$2:$B$11876,AY$8),SUMIFS(Gögn!$I$2:$I$11876,Gögn!$F$2:$F$11876,$A113,Gögn!$B$2:$B$11876,AY$8,Gögn!$E$2:$E$11876,AY$9))/1000</f>
        <v>286022</v>
      </c>
      <c r="AZ113" s="24">
        <f>IF(AZ$9="samtals",SUMIFS(Gögn!$I$2:$I$11876,Gögn!$F$2:$F$11876,$A113,Gögn!$B$2:$B$11876,AZ$8),SUMIFS(Gögn!$I$2:$I$11876,Gögn!$F$2:$F$11876,$A113,Gögn!$B$2:$B$11876,AZ$8,Gögn!$E$2:$E$11876,AZ$9))/1000</f>
        <v>242905</v>
      </c>
      <c r="BA113" s="24">
        <f>IF(BA$9="samtals",SUMIFS(Gögn!$I$2:$I$11876,Gögn!$F$2:$F$11876,$A113,Gögn!$B$2:$B$11876,BA$8),SUMIFS(Gögn!$I$2:$I$11876,Gögn!$F$2:$F$11876,$A113,Gögn!$B$2:$B$11876,BA$8,Gögn!$E$2:$E$11876,BA$9))/1000</f>
        <v>43117</v>
      </c>
      <c r="BB113" s="24">
        <f>IF(BB$9="samtals",SUMIFS(Gögn!$I$2:$I$11876,Gögn!$F$2:$F$11876,$A113,Gögn!$B$2:$B$11876,BB$8),SUMIFS(Gögn!$I$2:$I$11876,Gögn!$F$2:$F$11876,$A113,Gögn!$B$2:$B$11876,BB$8,Gögn!$E$2:$E$11876,BB$9))/1000</f>
        <v>459195.31800000003</v>
      </c>
      <c r="BC113" s="24">
        <f>IF(BC$9="samtals",SUMIFS(Gögn!$I$2:$I$11876,Gögn!$F$2:$F$11876,$A113,Gögn!$B$2:$B$11876,BC$8),SUMIFS(Gögn!$I$2:$I$11876,Gögn!$F$2:$F$11876,$A113,Gögn!$B$2:$B$11876,BC$8,Gögn!$E$2:$E$11876,BC$9))/1000</f>
        <v>444619.30499999999</v>
      </c>
      <c r="BD113" s="24">
        <f>IF(BD$9="samtals",SUMIFS(Gögn!$I$2:$I$11876,Gögn!$F$2:$F$11876,$A113,Gögn!$B$2:$B$11876,BD$8),SUMIFS(Gögn!$I$2:$I$11876,Gögn!$F$2:$F$11876,$A113,Gögn!$B$2:$B$11876,BD$8,Gögn!$E$2:$E$11876,BD$9))/1000</f>
        <v>14576.013000000001</v>
      </c>
      <c r="BE113" s="24">
        <f>IF(BE$9="samtals",SUMIFS(Gögn!$I$2:$I$11876,Gögn!$F$2:$F$11876,$A113,Gögn!$B$2:$B$11876,BE$8),SUMIFS(Gögn!$I$2:$I$11876,Gögn!$F$2:$F$11876,$A113,Gögn!$B$2:$B$11876,BE$8,Gögn!$E$2:$E$11876,BE$9))/1000</f>
        <v>495844.66800000001</v>
      </c>
      <c r="BF113" s="24">
        <f>IF(BF$9="samtals",SUMIFS(Gögn!$I$2:$I$11876,Gögn!$F$2:$F$11876,$A113,Gögn!$B$2:$B$11876,BF$8),SUMIFS(Gögn!$I$2:$I$11876,Gögn!$F$2:$F$11876,$A113,Gögn!$B$2:$B$11876,BF$8,Gögn!$E$2:$E$11876,BF$9))/1000</f>
        <v>456283.37900000002</v>
      </c>
      <c r="BG113" s="24">
        <f>IF(BG$9="samtals",SUMIFS(Gögn!$I$2:$I$11876,Gögn!$F$2:$F$11876,$A113,Gögn!$B$2:$B$11876,BG$8),SUMIFS(Gögn!$I$2:$I$11876,Gögn!$F$2:$F$11876,$A113,Gögn!$B$2:$B$11876,BG$8,Gögn!$E$2:$E$11876,BG$9))/1000</f>
        <v>39561.288999999997</v>
      </c>
    </row>
    <row r="114" spans="1:59" ht="15" customHeight="1">
      <c r="A114" s="5" t="s">
        <v>110</v>
      </c>
      <c r="B114" s="5"/>
      <c r="C114" s="25" t="s">
        <v>111</v>
      </c>
      <c r="D114" s="22">
        <f t="shared" si="35"/>
        <v>800275.92</v>
      </c>
      <c r="E114" s="22">
        <f>IF(E$9="samtals",SUMIFS(Gögn!$I$2:$I$11876,Gögn!$F$2:$F$11876,$A114,Gögn!$B$2:$B$11876,E$8),SUMIFS(Gögn!$I$2:$I$11876,Gögn!$F$2:$F$11876,$A114,Gögn!$B$2:$B$11876,E$8,Gögn!$E$2:$E$11876,E$9))/1000</f>
        <v>0</v>
      </c>
      <c r="F114" s="22">
        <f>IF(F$9="samtals",SUMIFS(Gögn!$I$2:$I$11876,Gögn!$F$2:$F$11876,$A114,Gögn!$B$2:$B$11876,F$8),SUMIFS(Gögn!$I$2:$I$11876,Gögn!$F$2:$F$11876,$A114,Gögn!$B$2:$B$11876,F$8,Gögn!$E$2:$E$11876,F$9))/1000</f>
        <v>0</v>
      </c>
      <c r="G114" s="22">
        <f>IF(G$9="samtals",SUMIFS(Gögn!$I$2:$I$11876,Gögn!$F$2:$F$11876,$A114,Gögn!$B$2:$B$11876,G$8),SUMIFS(Gögn!$I$2:$I$11876,Gögn!$F$2:$F$11876,$A114,Gögn!$B$2:$B$11876,G$8,Gögn!$E$2:$E$11876,G$9))/1000</f>
        <v>0</v>
      </c>
      <c r="H114" s="22">
        <f>IF(H$9="samtals",SUMIFS(Gögn!$I$2:$I$11876,Gögn!$F$2:$F$11876,$A114,Gögn!$B$2:$B$11876,H$8),SUMIFS(Gögn!$I$2:$I$11876,Gögn!$F$2:$F$11876,$A114,Gögn!$B$2:$B$11876,H$8,Gögn!$E$2:$E$11876,H$9))/1000</f>
        <v>572260.41099999996</v>
      </c>
      <c r="I114" s="22">
        <f>IF(I$9="samtals",SUMIFS(Gögn!$I$2:$I$11876,Gögn!$F$2:$F$11876,$A114,Gögn!$B$2:$B$11876,I$8),SUMIFS(Gögn!$I$2:$I$11876,Gögn!$F$2:$F$11876,$A114,Gögn!$B$2:$B$11876,I$8,Gögn!$E$2:$E$11876,I$9))/1000</f>
        <v>572260.41099999996</v>
      </c>
      <c r="J114" s="22">
        <f>IF(J$9="samtals",SUMIFS(Gögn!$I$2:$I$11876,Gögn!$F$2:$F$11876,$A114,Gögn!$B$2:$B$11876,J$8),SUMIFS(Gögn!$I$2:$I$11876,Gögn!$F$2:$F$11876,$A114,Gögn!$B$2:$B$11876,J$8,Gögn!$E$2:$E$11876,J$9))/1000</f>
        <v>0</v>
      </c>
      <c r="K114" s="22">
        <f>IF(K$9="samtals",SUMIFS(Gögn!$I$2:$I$11876,Gögn!$F$2:$F$11876,$A114,Gögn!$B$2:$B$11876,K$8),SUMIFS(Gögn!$I$2:$I$11876,Gögn!$F$2:$F$11876,$A114,Gögn!$B$2:$B$11876,K$8,Gögn!$E$2:$E$11876,K$9))/1000</f>
        <v>19542.313999999998</v>
      </c>
      <c r="L114" s="22">
        <f>IF(L$9="samtals",SUMIFS(Gögn!$I$2:$I$11876,Gögn!$F$2:$F$11876,$A114,Gögn!$B$2:$B$11876,L$8),SUMIFS(Gögn!$I$2:$I$11876,Gögn!$F$2:$F$11876,$A114,Gögn!$B$2:$B$11876,L$8,Gögn!$E$2:$E$11876,L$9))/1000</f>
        <v>19542.313999999998</v>
      </c>
      <c r="M114" s="22">
        <f>IF(M$9="samtals",SUMIFS(Gögn!$I$2:$I$11876,Gögn!$F$2:$F$11876,$A114,Gögn!$B$2:$B$11876,M$8),SUMIFS(Gögn!$I$2:$I$11876,Gögn!$F$2:$F$11876,$A114,Gögn!$B$2:$B$11876,M$8,Gögn!$E$2:$E$11876,M$9))/1000</f>
        <v>0</v>
      </c>
      <c r="N114" s="22">
        <f>IF(N$9="samtals",SUMIFS(Gögn!$I$2:$I$11876,Gögn!$F$2:$F$11876,$A114,Gögn!$B$2:$B$11876,N$8),SUMIFS(Gögn!$I$2:$I$11876,Gögn!$F$2:$F$11876,$A114,Gögn!$B$2:$B$11876,N$8,Gögn!$E$2:$E$11876,N$9))/1000</f>
        <v>0</v>
      </c>
      <c r="O114" s="22">
        <f>IF(O$9="samtals",SUMIFS(Gögn!$I$2:$I$11876,Gögn!$F$2:$F$11876,$A114,Gögn!$B$2:$B$11876,O$8),SUMIFS(Gögn!$I$2:$I$11876,Gögn!$F$2:$F$11876,$A114,Gögn!$B$2:$B$11876,O$8,Gögn!$E$2:$E$11876,O$9))/1000</f>
        <v>6526.3990000000003</v>
      </c>
      <c r="P114" s="22">
        <f>IF(P$9="samtals",SUMIFS(Gögn!$I$2:$I$11876,Gögn!$F$2:$F$11876,$A114,Gögn!$B$2:$B$11876,P$8),SUMIFS(Gögn!$I$2:$I$11876,Gögn!$F$2:$F$11876,$A114,Gögn!$B$2:$B$11876,P$8,Gögn!$E$2:$E$11876,P$9))/1000</f>
        <v>6526.3990000000003</v>
      </c>
      <c r="Q114" s="22">
        <f>IF(Q$9="samtals",SUMIFS(Gögn!$I$2:$I$11876,Gögn!$F$2:$F$11876,$A114,Gögn!$B$2:$B$11876,Q$8),SUMIFS(Gögn!$I$2:$I$11876,Gögn!$F$2:$F$11876,$A114,Gögn!$B$2:$B$11876,Q$8,Gögn!$E$2:$E$11876,Q$9))/1000</f>
        <v>0</v>
      </c>
      <c r="R114" s="22">
        <f>IF(R$9="samtals",SUMIFS(Gögn!$I$2:$I$11876,Gögn!$F$2:$F$11876,$A114,Gögn!$B$2:$B$11876,R$8),SUMIFS(Gögn!$I$2:$I$11876,Gögn!$F$2:$F$11876,$A114,Gögn!$B$2:$B$11876,R$8,Gögn!$E$2:$E$11876,R$9))/1000</f>
        <v>0</v>
      </c>
      <c r="S114" s="22">
        <f>IF(S$9="samtals",SUMIFS(Gögn!$I$2:$I$11876,Gögn!$F$2:$F$11876,$A114,Gögn!$B$2:$B$11876,S$8),SUMIFS(Gögn!$I$2:$I$11876,Gögn!$F$2:$F$11876,$A114,Gögn!$B$2:$B$11876,S$8,Gögn!$E$2:$E$11876,S$9))/1000</f>
        <v>0</v>
      </c>
      <c r="T114" s="22">
        <f>IF(T$9="samtals",SUMIFS(Gögn!$I$2:$I$11876,Gögn!$F$2:$F$11876,$A114,Gögn!$B$2:$B$11876,T$8),SUMIFS(Gögn!$I$2:$I$11876,Gögn!$F$2:$F$11876,$A114,Gögn!$B$2:$B$11876,T$8,Gögn!$E$2:$E$11876,T$9))/1000</f>
        <v>0</v>
      </c>
      <c r="U114" s="22">
        <f>IF(U$9="samtals",SUMIFS(Gögn!$I$2:$I$11876,Gögn!$F$2:$F$11876,$A114,Gögn!$B$2:$B$11876,U$8),SUMIFS(Gögn!$I$2:$I$11876,Gögn!$F$2:$F$11876,$A114,Gögn!$B$2:$B$11876,U$8,Gögn!$E$2:$E$11876,U$9))/1000</f>
        <v>135682.785</v>
      </c>
      <c r="V114" s="22">
        <f>IF(V$9="samtals",SUMIFS(Gögn!$I$2:$I$11876,Gögn!$F$2:$F$11876,$A114,Gögn!$B$2:$B$11876,V$8),SUMIFS(Gögn!$I$2:$I$11876,Gögn!$F$2:$F$11876,$A114,Gögn!$B$2:$B$11876,V$8,Gögn!$E$2:$E$11876,V$9))/1000</f>
        <v>135682.785</v>
      </c>
      <c r="W114" s="22">
        <f>IF(W$9="samtals",SUMIFS(Gögn!$I$2:$I$11876,Gögn!$F$2:$F$11876,$A114,Gögn!$B$2:$B$11876,W$8),SUMIFS(Gögn!$I$2:$I$11876,Gögn!$F$2:$F$11876,$A114,Gögn!$B$2:$B$11876,W$8,Gögn!$E$2:$E$11876,W$9))/1000</f>
        <v>0</v>
      </c>
      <c r="X114" s="22">
        <f>IF(X$9="samtals",SUMIFS(Gögn!$I$2:$I$11876,Gögn!$F$2:$F$11876,$A114,Gögn!$B$2:$B$11876,X$8),SUMIFS(Gögn!$I$2:$I$11876,Gögn!$F$2:$F$11876,$A114,Gögn!$B$2:$B$11876,X$8,Gögn!$E$2:$E$11876,X$9))/1000</f>
        <v>0</v>
      </c>
      <c r="Y114" s="22">
        <f>IF(Y$9="samtals",SUMIFS(Gögn!$I$2:$I$11876,Gögn!$F$2:$F$11876,$A114,Gögn!$B$2:$B$11876,Y$8),SUMIFS(Gögn!$I$2:$I$11876,Gögn!$F$2:$F$11876,$A114,Gögn!$B$2:$B$11876,Y$8,Gögn!$E$2:$E$11876,Y$9))/1000</f>
        <v>0</v>
      </c>
      <c r="Z114" s="22">
        <f>IF(Z$9="samtals",SUMIFS(Gögn!$I$2:$I$11876,Gögn!$F$2:$F$11876,$A114,Gögn!$B$2:$B$11876,Z$8),SUMIFS(Gögn!$I$2:$I$11876,Gögn!$F$2:$F$11876,$A114,Gögn!$B$2:$B$11876,Z$8,Gögn!$E$2:$E$11876,Z$9))/1000</f>
        <v>0</v>
      </c>
      <c r="AA114" s="22">
        <f>IF(AA$9="samtals",SUMIFS(Gögn!$I$2:$I$11876,Gögn!$F$2:$F$11876,$A114,Gögn!$B$2:$B$11876,AA$8),SUMIFS(Gögn!$I$2:$I$11876,Gögn!$F$2:$F$11876,$A114,Gögn!$B$2:$B$11876,AA$8,Gögn!$E$2:$E$11876,AA$9))/1000</f>
        <v>443.803</v>
      </c>
      <c r="AB114" s="22">
        <f>IF(AB$9="samtals",SUMIFS(Gögn!$I$2:$I$11876,Gögn!$F$2:$F$11876,$A114,Gögn!$B$2:$B$11876,AB$8),SUMIFS(Gögn!$I$2:$I$11876,Gögn!$F$2:$F$11876,$A114,Gögn!$B$2:$B$11876,AB$8,Gögn!$E$2:$E$11876,AB$9))/1000</f>
        <v>443.803</v>
      </c>
      <c r="AC114" s="22">
        <f>IF(AC$9="samtals",SUMIFS(Gögn!$I$2:$I$11876,Gögn!$F$2:$F$11876,$A114,Gögn!$B$2:$B$11876,AC$8),SUMIFS(Gögn!$I$2:$I$11876,Gögn!$F$2:$F$11876,$A114,Gögn!$B$2:$B$11876,AC$8,Gögn!$E$2:$E$11876,AC$9))/1000</f>
        <v>1438</v>
      </c>
      <c r="AD114" s="22">
        <f>IF(AD$9="samtals",SUMIFS(Gögn!$I$2:$I$11876,Gögn!$F$2:$F$11876,$A114,Gögn!$B$2:$B$11876,AD$8),SUMIFS(Gögn!$I$2:$I$11876,Gögn!$F$2:$F$11876,$A114,Gögn!$B$2:$B$11876,AD$8,Gögn!$E$2:$E$11876,AD$9))/1000</f>
        <v>1438</v>
      </c>
      <c r="AE114" s="22">
        <f>IF(AE$9="samtals",SUMIFS(Gögn!$I$2:$I$11876,Gögn!$F$2:$F$11876,$A114,Gögn!$B$2:$B$11876,AE$8),SUMIFS(Gögn!$I$2:$I$11876,Gögn!$F$2:$F$11876,$A114,Gögn!$B$2:$B$11876,AE$8,Gögn!$E$2:$E$11876,AE$9))/1000</f>
        <v>0</v>
      </c>
      <c r="AF114" s="22">
        <f>IF(AF$9="samtals",SUMIFS(Gögn!$I$2:$I$11876,Gögn!$F$2:$F$11876,$A114,Gögn!$B$2:$B$11876,AF$8),SUMIFS(Gögn!$I$2:$I$11876,Gögn!$F$2:$F$11876,$A114,Gögn!$B$2:$B$11876,AF$8,Gögn!$E$2:$E$11876,AF$9))/1000</f>
        <v>0</v>
      </c>
      <c r="AG114" s="22">
        <f>IF(AG$9="samtals",SUMIFS(Gögn!$I$2:$I$11876,Gögn!$F$2:$F$11876,$A114,Gögn!$B$2:$B$11876,AG$8),SUMIFS(Gögn!$I$2:$I$11876,Gögn!$F$2:$F$11876,$A114,Gögn!$B$2:$B$11876,AG$8,Gögn!$E$2:$E$11876,AG$9))/1000</f>
        <v>0</v>
      </c>
      <c r="AH114" s="22">
        <f>IF(AH$9="samtals",SUMIFS(Gögn!$I$2:$I$11876,Gögn!$F$2:$F$11876,$A114,Gögn!$B$2:$B$11876,AH$8),SUMIFS(Gögn!$I$2:$I$11876,Gögn!$F$2:$F$11876,$A114,Gögn!$B$2:$B$11876,AH$8,Gögn!$E$2:$E$11876,AH$9))/1000</f>
        <v>0</v>
      </c>
      <c r="AI114" s="22">
        <f>IF(AI$9="samtals",SUMIFS(Gögn!$I$2:$I$11876,Gögn!$F$2:$F$11876,$A114,Gögn!$B$2:$B$11876,AI$8),SUMIFS(Gögn!$I$2:$I$11876,Gögn!$F$2:$F$11876,$A114,Gögn!$B$2:$B$11876,AI$8,Gögn!$E$2:$E$11876,AI$9))/1000</f>
        <v>0</v>
      </c>
      <c r="AJ114" s="22">
        <f>IF(AJ$9="samtals",SUMIFS(Gögn!$I$2:$I$11876,Gögn!$F$2:$F$11876,$A114,Gögn!$B$2:$B$11876,AJ$8),SUMIFS(Gögn!$I$2:$I$11876,Gögn!$F$2:$F$11876,$A114,Gögn!$B$2:$B$11876,AJ$8,Gögn!$E$2:$E$11876,AJ$9))/1000</f>
        <v>0</v>
      </c>
      <c r="AK114" s="22">
        <f>IF(AK$9="samtals",SUMIFS(Gögn!$I$2:$I$11876,Gögn!$F$2:$F$11876,$A114,Gögn!$B$2:$B$11876,AK$8),SUMIFS(Gögn!$I$2:$I$11876,Gögn!$F$2:$F$11876,$A114,Gögn!$B$2:$B$11876,AK$8,Gögn!$E$2:$E$11876,AK$9))/1000</f>
        <v>0</v>
      </c>
      <c r="AL114" s="22">
        <f>IF(AL$9="samtals",SUMIFS(Gögn!$I$2:$I$11876,Gögn!$F$2:$F$11876,$A114,Gögn!$B$2:$B$11876,AL$8),SUMIFS(Gögn!$I$2:$I$11876,Gögn!$F$2:$F$11876,$A114,Gögn!$B$2:$B$11876,AL$8,Gögn!$E$2:$E$11876,AL$9))/1000</f>
        <v>0</v>
      </c>
      <c r="AM114" s="22">
        <f>IF(AM$9="samtals",SUMIFS(Gögn!$I$2:$I$11876,Gögn!$F$2:$F$11876,$A114,Gögn!$B$2:$B$11876,AM$8),SUMIFS(Gögn!$I$2:$I$11876,Gögn!$F$2:$F$11876,$A114,Gögn!$B$2:$B$11876,AM$8,Gögn!$E$2:$E$11876,AM$9))/1000</f>
        <v>3263.5540000000001</v>
      </c>
      <c r="AN114" s="22">
        <f>IF(AN$9="samtals",SUMIFS(Gögn!$I$2:$I$11876,Gögn!$F$2:$F$11876,$A114,Gögn!$B$2:$B$11876,AN$8),SUMIFS(Gögn!$I$2:$I$11876,Gögn!$F$2:$F$11876,$A114,Gögn!$B$2:$B$11876,AN$8,Gögn!$E$2:$E$11876,AN$9))/1000</f>
        <v>3263.5540000000001</v>
      </c>
      <c r="AO114" s="22">
        <f>IF(AO$9="samtals",SUMIFS(Gögn!$I$2:$I$11876,Gögn!$F$2:$F$11876,$A114,Gögn!$B$2:$B$11876,AO$8),SUMIFS(Gögn!$I$2:$I$11876,Gögn!$F$2:$F$11876,$A114,Gögn!$B$2:$B$11876,AO$8,Gögn!$E$2:$E$11876,AO$9))/1000</f>
        <v>0</v>
      </c>
      <c r="AP114" s="22">
        <f>IF(AP$9="samtals",SUMIFS(Gögn!$I$2:$I$11876,Gögn!$F$2:$F$11876,$A114,Gögn!$B$2:$B$11876,AP$8),SUMIFS(Gögn!$I$2:$I$11876,Gögn!$F$2:$F$11876,$A114,Gögn!$B$2:$B$11876,AP$8,Gögn!$E$2:$E$11876,AP$9))/1000</f>
        <v>0</v>
      </c>
      <c r="AQ114" s="22">
        <f>IF(AQ$9="samtals",SUMIFS(Gögn!$I$2:$I$11876,Gögn!$F$2:$F$11876,$A114,Gögn!$B$2:$B$11876,AQ$8),SUMIFS(Gögn!$I$2:$I$11876,Gögn!$F$2:$F$11876,$A114,Gögn!$B$2:$B$11876,AQ$8,Gögn!$E$2:$E$11876,AQ$9))/1000</f>
        <v>0</v>
      </c>
      <c r="AR114" s="22">
        <f>IF(AR$9="samtals",SUMIFS(Gögn!$I$2:$I$11876,Gögn!$F$2:$F$11876,$A114,Gögn!$B$2:$B$11876,AR$8),SUMIFS(Gögn!$I$2:$I$11876,Gögn!$F$2:$F$11876,$A114,Gögn!$B$2:$B$11876,AR$8,Gögn!$E$2:$E$11876,AR$9))/1000</f>
        <v>0</v>
      </c>
      <c r="AS114" s="22">
        <f>IF(AS$9="samtals",SUMIFS(Gögn!$I$2:$I$11876,Gögn!$F$2:$F$11876,$A114,Gögn!$B$2:$B$11876,AS$8),SUMIFS(Gögn!$I$2:$I$11876,Gögn!$F$2:$F$11876,$A114,Gögn!$B$2:$B$11876,AS$8,Gögn!$E$2:$E$11876,AS$9))/1000</f>
        <v>42202.358999999997</v>
      </c>
      <c r="AT114" s="22">
        <f>IF(AT$9="samtals",SUMIFS(Gögn!$I$2:$I$11876,Gögn!$F$2:$F$11876,$A114,Gögn!$B$2:$B$11876,AT$8),SUMIFS(Gögn!$I$2:$I$11876,Gögn!$F$2:$F$11876,$A114,Gögn!$B$2:$B$11876,AT$8,Gögn!$E$2:$E$11876,AT$9))/1000</f>
        <v>41503.247000000003</v>
      </c>
      <c r="AU114" s="22">
        <f>IF(AU$9="samtals",SUMIFS(Gögn!$I$2:$I$11876,Gögn!$F$2:$F$11876,$A114,Gögn!$B$2:$B$11876,AU$8),SUMIFS(Gögn!$I$2:$I$11876,Gögn!$F$2:$F$11876,$A114,Gögn!$B$2:$B$11876,AU$8,Gögn!$E$2:$E$11876,AU$9))/1000</f>
        <v>699.11199999999997</v>
      </c>
      <c r="AV114" s="22">
        <f>IF(AV$9="samtals",SUMIFS(Gögn!$I$2:$I$11876,Gögn!$F$2:$F$11876,$A114,Gögn!$B$2:$B$11876,AV$8),SUMIFS(Gögn!$I$2:$I$11876,Gögn!$F$2:$F$11876,$A114,Gögn!$B$2:$B$11876,AV$8,Gögn!$E$2:$E$11876,AV$9))/1000</f>
        <v>0</v>
      </c>
      <c r="AW114" s="22">
        <f>IF(AW$9="samtals",SUMIFS(Gögn!$I$2:$I$11876,Gögn!$F$2:$F$11876,$A114,Gögn!$B$2:$B$11876,AW$8),SUMIFS(Gögn!$I$2:$I$11876,Gögn!$F$2:$F$11876,$A114,Gögn!$B$2:$B$11876,AW$8,Gögn!$E$2:$E$11876,AW$9))/1000</f>
        <v>0</v>
      </c>
      <c r="AX114" s="22">
        <f>IF(AX$9="samtals",SUMIFS(Gögn!$I$2:$I$11876,Gögn!$F$2:$F$11876,$A114,Gögn!$B$2:$B$11876,AX$8),SUMIFS(Gögn!$I$2:$I$11876,Gögn!$F$2:$F$11876,$A114,Gögn!$B$2:$B$11876,AX$8,Gögn!$E$2:$E$11876,AX$9))/1000</f>
        <v>0</v>
      </c>
      <c r="AY114" s="22">
        <f>IF(AY$9="samtals",SUMIFS(Gögn!$I$2:$I$11876,Gögn!$F$2:$F$11876,$A114,Gögn!$B$2:$B$11876,AY$8),SUMIFS(Gögn!$I$2:$I$11876,Gögn!$F$2:$F$11876,$A114,Gögn!$B$2:$B$11876,AY$8,Gögn!$E$2:$E$11876,AY$9))/1000</f>
        <v>8046</v>
      </c>
      <c r="AZ114" s="22">
        <f>IF(AZ$9="samtals",SUMIFS(Gögn!$I$2:$I$11876,Gögn!$F$2:$F$11876,$A114,Gögn!$B$2:$B$11876,AZ$8),SUMIFS(Gögn!$I$2:$I$11876,Gögn!$F$2:$F$11876,$A114,Gögn!$B$2:$B$11876,AZ$8,Gögn!$E$2:$E$11876,AZ$9))/1000</f>
        <v>8046</v>
      </c>
      <c r="BA114" s="22">
        <f>IF(BA$9="samtals",SUMIFS(Gögn!$I$2:$I$11876,Gögn!$F$2:$F$11876,$A114,Gögn!$B$2:$B$11876,BA$8),SUMIFS(Gögn!$I$2:$I$11876,Gögn!$F$2:$F$11876,$A114,Gögn!$B$2:$B$11876,BA$8,Gögn!$E$2:$E$11876,BA$9))/1000</f>
        <v>0</v>
      </c>
      <c r="BB114" s="22">
        <f>IF(BB$9="samtals",SUMIFS(Gögn!$I$2:$I$11876,Gögn!$F$2:$F$11876,$A114,Gögn!$B$2:$B$11876,BB$8),SUMIFS(Gögn!$I$2:$I$11876,Gögn!$F$2:$F$11876,$A114,Gögn!$B$2:$B$11876,BB$8,Gögn!$E$2:$E$11876,BB$9))/1000</f>
        <v>10870.295</v>
      </c>
      <c r="BC114" s="22">
        <f>IF(BC$9="samtals",SUMIFS(Gögn!$I$2:$I$11876,Gögn!$F$2:$F$11876,$A114,Gögn!$B$2:$B$11876,BC$8),SUMIFS(Gögn!$I$2:$I$11876,Gögn!$F$2:$F$11876,$A114,Gögn!$B$2:$B$11876,BC$8,Gögn!$E$2:$E$11876,BC$9))/1000</f>
        <v>10870.295</v>
      </c>
      <c r="BD114" s="22">
        <f>IF(BD$9="samtals",SUMIFS(Gögn!$I$2:$I$11876,Gögn!$F$2:$F$11876,$A114,Gögn!$B$2:$B$11876,BD$8),SUMIFS(Gögn!$I$2:$I$11876,Gögn!$F$2:$F$11876,$A114,Gögn!$B$2:$B$11876,BD$8,Gögn!$E$2:$E$11876,BD$9))/1000</f>
        <v>0</v>
      </c>
      <c r="BE114" s="22">
        <f>IF(BE$9="samtals",SUMIFS(Gögn!$I$2:$I$11876,Gögn!$F$2:$F$11876,$A114,Gögn!$B$2:$B$11876,BE$8),SUMIFS(Gögn!$I$2:$I$11876,Gögn!$F$2:$F$11876,$A114,Gögn!$B$2:$B$11876,BE$8,Gögn!$E$2:$E$11876,BE$9))/1000</f>
        <v>0</v>
      </c>
      <c r="BF114" s="22">
        <f>IF(BF$9="samtals",SUMIFS(Gögn!$I$2:$I$11876,Gögn!$F$2:$F$11876,$A114,Gögn!$B$2:$B$11876,BF$8),SUMIFS(Gögn!$I$2:$I$11876,Gögn!$F$2:$F$11876,$A114,Gögn!$B$2:$B$11876,BF$8,Gögn!$E$2:$E$11876,BF$9))/1000</f>
        <v>0</v>
      </c>
      <c r="BG114" s="22">
        <f>IF(BG$9="samtals",SUMIFS(Gögn!$I$2:$I$11876,Gögn!$F$2:$F$11876,$A114,Gögn!$B$2:$B$11876,BG$8),SUMIFS(Gögn!$I$2:$I$11876,Gögn!$F$2:$F$11876,$A114,Gögn!$B$2:$B$11876,BG$8,Gögn!$E$2:$E$11876,BG$9))/1000</f>
        <v>0</v>
      </c>
    </row>
    <row r="115" spans="1:59" ht="15" customHeight="1">
      <c r="A115" s="5" t="s">
        <v>112</v>
      </c>
      <c r="B115" s="5"/>
      <c r="C115" s="23" t="s">
        <v>113</v>
      </c>
      <c r="D115" s="24">
        <f t="shared" si="35"/>
        <v>3299805.5439999998</v>
      </c>
      <c r="E115" s="24">
        <f>IF(E$9="samtals",SUMIFS(Gögn!$I$2:$I$11876,Gögn!$F$2:$F$11876,$A115,Gögn!$B$2:$B$11876,E$8),SUMIFS(Gögn!$I$2:$I$11876,Gögn!$F$2:$F$11876,$A115,Gögn!$B$2:$B$11876,E$8,Gögn!$E$2:$E$11876,E$9))/1000</f>
        <v>24925.69</v>
      </c>
      <c r="F115" s="24">
        <f>IF(F$9="samtals",SUMIFS(Gögn!$I$2:$I$11876,Gögn!$F$2:$F$11876,$A115,Gögn!$B$2:$B$11876,F$8),SUMIFS(Gögn!$I$2:$I$11876,Gögn!$F$2:$F$11876,$A115,Gögn!$B$2:$B$11876,F$8,Gögn!$E$2:$E$11876,F$9))/1000</f>
        <v>12092.824000000001</v>
      </c>
      <c r="G115" s="24">
        <f>IF(G$9="samtals",SUMIFS(Gögn!$I$2:$I$11876,Gögn!$F$2:$F$11876,$A115,Gögn!$B$2:$B$11876,G$8),SUMIFS(Gögn!$I$2:$I$11876,Gögn!$F$2:$F$11876,$A115,Gögn!$B$2:$B$11876,G$8,Gögn!$E$2:$E$11876,G$9))/1000</f>
        <v>12832.866</v>
      </c>
      <c r="H115" s="24">
        <f>IF(H$9="samtals",SUMIFS(Gögn!$I$2:$I$11876,Gögn!$F$2:$F$11876,$A115,Gögn!$B$2:$B$11876,H$8),SUMIFS(Gögn!$I$2:$I$11876,Gögn!$F$2:$F$11876,$A115,Gögn!$B$2:$B$11876,H$8,Gögn!$E$2:$E$11876,H$9))/1000</f>
        <v>0</v>
      </c>
      <c r="I115" s="24">
        <f>IF(I$9="samtals",SUMIFS(Gögn!$I$2:$I$11876,Gögn!$F$2:$F$11876,$A115,Gögn!$B$2:$B$11876,I$8),SUMIFS(Gögn!$I$2:$I$11876,Gögn!$F$2:$F$11876,$A115,Gögn!$B$2:$B$11876,I$8,Gögn!$E$2:$E$11876,I$9))/1000</f>
        <v>0</v>
      </c>
      <c r="J115" s="24">
        <f>IF(J$9="samtals",SUMIFS(Gögn!$I$2:$I$11876,Gögn!$F$2:$F$11876,$A115,Gögn!$B$2:$B$11876,J$8),SUMIFS(Gögn!$I$2:$I$11876,Gögn!$F$2:$F$11876,$A115,Gögn!$B$2:$B$11876,J$8,Gögn!$E$2:$E$11876,J$9))/1000</f>
        <v>0</v>
      </c>
      <c r="K115" s="24">
        <f>IF(K$9="samtals",SUMIFS(Gögn!$I$2:$I$11876,Gögn!$F$2:$F$11876,$A115,Gögn!$B$2:$B$11876,K$8),SUMIFS(Gögn!$I$2:$I$11876,Gögn!$F$2:$F$11876,$A115,Gögn!$B$2:$B$11876,K$8,Gögn!$E$2:$E$11876,K$9))/1000</f>
        <v>1866406.206</v>
      </c>
      <c r="L115" s="24">
        <f>IF(L$9="samtals",SUMIFS(Gögn!$I$2:$I$11876,Gögn!$F$2:$F$11876,$A115,Gögn!$B$2:$B$11876,L$8),SUMIFS(Gögn!$I$2:$I$11876,Gögn!$F$2:$F$11876,$A115,Gögn!$B$2:$B$11876,L$8,Gögn!$E$2:$E$11876,L$9))/1000</f>
        <v>1866406.206</v>
      </c>
      <c r="M115" s="24">
        <f>IF(M$9="samtals",SUMIFS(Gögn!$I$2:$I$11876,Gögn!$F$2:$F$11876,$A115,Gögn!$B$2:$B$11876,M$8),SUMIFS(Gögn!$I$2:$I$11876,Gögn!$F$2:$F$11876,$A115,Gögn!$B$2:$B$11876,M$8,Gögn!$E$2:$E$11876,M$9))/1000</f>
        <v>50160</v>
      </c>
      <c r="N115" s="24">
        <f>IF(N$9="samtals",SUMIFS(Gögn!$I$2:$I$11876,Gögn!$F$2:$F$11876,$A115,Gögn!$B$2:$B$11876,N$8),SUMIFS(Gögn!$I$2:$I$11876,Gögn!$F$2:$F$11876,$A115,Gögn!$B$2:$B$11876,N$8,Gögn!$E$2:$E$11876,N$9))/1000</f>
        <v>50160</v>
      </c>
      <c r="O115" s="24">
        <f>IF(O$9="samtals",SUMIFS(Gögn!$I$2:$I$11876,Gögn!$F$2:$F$11876,$A115,Gögn!$B$2:$B$11876,O$8),SUMIFS(Gögn!$I$2:$I$11876,Gögn!$F$2:$F$11876,$A115,Gögn!$B$2:$B$11876,O$8,Gögn!$E$2:$E$11876,O$9))/1000</f>
        <v>34138.188999999998</v>
      </c>
      <c r="P115" s="24">
        <f>IF(P$9="samtals",SUMIFS(Gögn!$I$2:$I$11876,Gögn!$F$2:$F$11876,$A115,Gögn!$B$2:$B$11876,P$8),SUMIFS(Gögn!$I$2:$I$11876,Gögn!$F$2:$F$11876,$A115,Gögn!$B$2:$B$11876,P$8,Gögn!$E$2:$E$11876,P$9))/1000</f>
        <v>30355.710999999999</v>
      </c>
      <c r="Q115" s="24">
        <f>IF(Q$9="samtals",SUMIFS(Gögn!$I$2:$I$11876,Gögn!$F$2:$F$11876,$A115,Gögn!$B$2:$B$11876,Q$8),SUMIFS(Gögn!$I$2:$I$11876,Gögn!$F$2:$F$11876,$A115,Gögn!$B$2:$B$11876,Q$8,Gögn!$E$2:$E$11876,Q$9))/1000</f>
        <v>3782.4780000000001</v>
      </c>
      <c r="R115" s="24">
        <f>IF(R$9="samtals",SUMIFS(Gögn!$I$2:$I$11876,Gögn!$F$2:$F$11876,$A115,Gögn!$B$2:$B$11876,R$8),SUMIFS(Gögn!$I$2:$I$11876,Gögn!$F$2:$F$11876,$A115,Gögn!$B$2:$B$11876,R$8,Gögn!$E$2:$E$11876,R$9))/1000</f>
        <v>317845</v>
      </c>
      <c r="S115" s="24">
        <f>IF(S$9="samtals",SUMIFS(Gögn!$I$2:$I$11876,Gögn!$F$2:$F$11876,$A115,Gögn!$B$2:$B$11876,S$8),SUMIFS(Gögn!$I$2:$I$11876,Gögn!$F$2:$F$11876,$A115,Gögn!$B$2:$B$11876,S$8,Gögn!$E$2:$E$11876,S$9))/1000</f>
        <v>97126</v>
      </c>
      <c r="T115" s="24">
        <f>IF(T$9="samtals",SUMIFS(Gögn!$I$2:$I$11876,Gögn!$F$2:$F$11876,$A115,Gögn!$B$2:$B$11876,T$8),SUMIFS(Gögn!$I$2:$I$11876,Gögn!$F$2:$F$11876,$A115,Gögn!$B$2:$B$11876,T$8,Gögn!$E$2:$E$11876,T$9))/1000</f>
        <v>220719</v>
      </c>
      <c r="U115" s="24">
        <f>IF(U$9="samtals",SUMIFS(Gögn!$I$2:$I$11876,Gögn!$F$2:$F$11876,$A115,Gögn!$B$2:$B$11876,U$8),SUMIFS(Gögn!$I$2:$I$11876,Gögn!$F$2:$F$11876,$A115,Gögn!$B$2:$B$11876,U$8,Gögn!$E$2:$E$11876,U$9))/1000</f>
        <v>1311.4069999999999</v>
      </c>
      <c r="V115" s="24">
        <f>IF(V$9="samtals",SUMIFS(Gögn!$I$2:$I$11876,Gögn!$F$2:$F$11876,$A115,Gögn!$B$2:$B$11876,V$8),SUMIFS(Gögn!$I$2:$I$11876,Gögn!$F$2:$F$11876,$A115,Gögn!$B$2:$B$11876,V$8,Gögn!$E$2:$E$11876,V$9))/1000</f>
        <v>1311.4069999999999</v>
      </c>
      <c r="W115" s="24">
        <f>IF(W$9="samtals",SUMIFS(Gögn!$I$2:$I$11876,Gögn!$F$2:$F$11876,$A115,Gögn!$B$2:$B$11876,W$8),SUMIFS(Gögn!$I$2:$I$11876,Gögn!$F$2:$F$11876,$A115,Gögn!$B$2:$B$11876,W$8,Gögn!$E$2:$E$11876,W$9))/1000</f>
        <v>0</v>
      </c>
      <c r="X115" s="24">
        <f>IF(X$9="samtals",SUMIFS(Gögn!$I$2:$I$11876,Gögn!$F$2:$F$11876,$A115,Gögn!$B$2:$B$11876,X$8),SUMIFS(Gögn!$I$2:$I$11876,Gögn!$F$2:$F$11876,$A115,Gögn!$B$2:$B$11876,X$8,Gögn!$E$2:$E$11876,X$9))/1000</f>
        <v>154997.372</v>
      </c>
      <c r="Y115" s="24">
        <f>IF(Y$9="samtals",SUMIFS(Gögn!$I$2:$I$11876,Gögn!$F$2:$F$11876,$A115,Gögn!$B$2:$B$11876,Y$8),SUMIFS(Gögn!$I$2:$I$11876,Gögn!$F$2:$F$11876,$A115,Gögn!$B$2:$B$11876,Y$8,Gögn!$E$2:$E$11876,Y$9))/1000</f>
        <v>46560.972999999998</v>
      </c>
      <c r="Z115" s="24">
        <f>IF(Z$9="samtals",SUMIFS(Gögn!$I$2:$I$11876,Gögn!$F$2:$F$11876,$A115,Gögn!$B$2:$B$11876,Z$8),SUMIFS(Gögn!$I$2:$I$11876,Gögn!$F$2:$F$11876,$A115,Gögn!$B$2:$B$11876,Z$8,Gögn!$E$2:$E$11876,Z$9))/1000</f>
        <v>108436.399</v>
      </c>
      <c r="AA115" s="24">
        <f>IF(AA$9="samtals",SUMIFS(Gögn!$I$2:$I$11876,Gögn!$F$2:$F$11876,$A115,Gögn!$B$2:$B$11876,AA$8),SUMIFS(Gögn!$I$2:$I$11876,Gögn!$F$2:$F$11876,$A115,Gögn!$B$2:$B$11876,AA$8,Gögn!$E$2:$E$11876,AA$9))/1000</f>
        <v>95136.191999999995</v>
      </c>
      <c r="AB115" s="24">
        <f>IF(AB$9="samtals",SUMIFS(Gögn!$I$2:$I$11876,Gögn!$F$2:$F$11876,$A115,Gögn!$B$2:$B$11876,AB$8),SUMIFS(Gögn!$I$2:$I$11876,Gögn!$F$2:$F$11876,$A115,Gögn!$B$2:$B$11876,AB$8,Gögn!$E$2:$E$11876,AB$9))/1000</f>
        <v>95136.191999999995</v>
      </c>
      <c r="AC115" s="24">
        <f>IF(AC$9="samtals",SUMIFS(Gögn!$I$2:$I$11876,Gögn!$F$2:$F$11876,$A115,Gögn!$B$2:$B$11876,AC$8),SUMIFS(Gögn!$I$2:$I$11876,Gögn!$F$2:$F$11876,$A115,Gögn!$B$2:$B$11876,AC$8,Gögn!$E$2:$E$11876,AC$9))/1000</f>
        <v>-27293</v>
      </c>
      <c r="AD115" s="24">
        <f>IF(AD$9="samtals",SUMIFS(Gögn!$I$2:$I$11876,Gögn!$F$2:$F$11876,$A115,Gögn!$B$2:$B$11876,AD$8),SUMIFS(Gögn!$I$2:$I$11876,Gögn!$F$2:$F$11876,$A115,Gögn!$B$2:$B$11876,AD$8,Gögn!$E$2:$E$11876,AD$9))/1000</f>
        <v>-27293</v>
      </c>
      <c r="AE115" s="24">
        <f>IF(AE$9="samtals",SUMIFS(Gögn!$I$2:$I$11876,Gögn!$F$2:$F$11876,$A115,Gögn!$B$2:$B$11876,AE$8),SUMIFS(Gögn!$I$2:$I$11876,Gögn!$F$2:$F$11876,$A115,Gögn!$B$2:$B$11876,AE$8,Gögn!$E$2:$E$11876,AE$9))/1000</f>
        <v>34016</v>
      </c>
      <c r="AF115" s="24">
        <f>IF(AF$9="samtals",SUMIFS(Gögn!$I$2:$I$11876,Gögn!$F$2:$F$11876,$A115,Gögn!$B$2:$B$11876,AF$8),SUMIFS(Gögn!$I$2:$I$11876,Gögn!$F$2:$F$11876,$A115,Gögn!$B$2:$B$11876,AF$8,Gögn!$E$2:$E$11876,AF$9))/1000</f>
        <v>34016</v>
      </c>
      <c r="AG115" s="24">
        <f>IF(AG$9="samtals",SUMIFS(Gögn!$I$2:$I$11876,Gögn!$F$2:$F$11876,$A115,Gögn!$B$2:$B$11876,AG$8),SUMIFS(Gögn!$I$2:$I$11876,Gögn!$F$2:$F$11876,$A115,Gögn!$B$2:$B$11876,AG$8,Gögn!$E$2:$E$11876,AG$9))/1000</f>
        <v>6560.6890000000003</v>
      </c>
      <c r="AH115" s="24">
        <f>IF(AH$9="samtals",SUMIFS(Gögn!$I$2:$I$11876,Gögn!$F$2:$F$11876,$A115,Gögn!$B$2:$B$11876,AH$8),SUMIFS(Gögn!$I$2:$I$11876,Gögn!$F$2:$F$11876,$A115,Gögn!$B$2:$B$11876,AH$8,Gögn!$E$2:$E$11876,AH$9))/1000</f>
        <v>6560.6890000000003</v>
      </c>
      <c r="AI115" s="24">
        <f>IF(AI$9="samtals",SUMIFS(Gögn!$I$2:$I$11876,Gögn!$F$2:$F$11876,$A115,Gögn!$B$2:$B$11876,AI$8),SUMIFS(Gögn!$I$2:$I$11876,Gögn!$F$2:$F$11876,$A115,Gögn!$B$2:$B$11876,AI$8,Gögn!$E$2:$E$11876,AI$9))/1000</f>
        <v>13905</v>
      </c>
      <c r="AJ115" s="24">
        <f>IF(AJ$9="samtals",SUMIFS(Gögn!$I$2:$I$11876,Gögn!$F$2:$F$11876,$A115,Gögn!$B$2:$B$11876,AJ$8),SUMIFS(Gögn!$I$2:$I$11876,Gögn!$F$2:$F$11876,$A115,Gögn!$B$2:$B$11876,AJ$8,Gögn!$E$2:$E$11876,AJ$9))/1000</f>
        <v>13905</v>
      </c>
      <c r="AK115" s="24">
        <f>IF(AK$9="samtals",SUMIFS(Gögn!$I$2:$I$11876,Gögn!$F$2:$F$11876,$A115,Gögn!$B$2:$B$11876,AK$8),SUMIFS(Gögn!$I$2:$I$11876,Gögn!$F$2:$F$11876,$A115,Gögn!$B$2:$B$11876,AK$8,Gögn!$E$2:$E$11876,AK$9))/1000</f>
        <v>394889.52100000001</v>
      </c>
      <c r="AL115" s="24">
        <f>IF(AL$9="samtals",SUMIFS(Gögn!$I$2:$I$11876,Gögn!$F$2:$F$11876,$A115,Gögn!$B$2:$B$11876,AL$8),SUMIFS(Gögn!$I$2:$I$11876,Gögn!$F$2:$F$11876,$A115,Gögn!$B$2:$B$11876,AL$8,Gögn!$E$2:$E$11876,AL$9))/1000</f>
        <v>394889.52100000001</v>
      </c>
      <c r="AM115" s="24">
        <f>IF(AM$9="samtals",SUMIFS(Gögn!$I$2:$I$11876,Gögn!$F$2:$F$11876,$A115,Gögn!$B$2:$B$11876,AM$8),SUMIFS(Gögn!$I$2:$I$11876,Gögn!$F$2:$F$11876,$A115,Gögn!$B$2:$B$11876,AM$8,Gögn!$E$2:$E$11876,AM$9))/1000</f>
        <v>225503.87700000001</v>
      </c>
      <c r="AN115" s="24">
        <f>IF(AN$9="samtals",SUMIFS(Gögn!$I$2:$I$11876,Gögn!$F$2:$F$11876,$A115,Gögn!$B$2:$B$11876,AN$8),SUMIFS(Gögn!$I$2:$I$11876,Gögn!$F$2:$F$11876,$A115,Gögn!$B$2:$B$11876,AN$8,Gögn!$E$2:$E$11876,AN$9))/1000</f>
        <v>211519.24100000001</v>
      </c>
      <c r="AO115" s="24">
        <f>IF(AO$9="samtals",SUMIFS(Gögn!$I$2:$I$11876,Gögn!$F$2:$F$11876,$A115,Gögn!$B$2:$B$11876,AO$8),SUMIFS(Gögn!$I$2:$I$11876,Gögn!$F$2:$F$11876,$A115,Gögn!$B$2:$B$11876,AO$8,Gögn!$E$2:$E$11876,AO$9))/1000</f>
        <v>13984.636</v>
      </c>
      <c r="AP115" s="24">
        <f>IF(AP$9="samtals",SUMIFS(Gögn!$I$2:$I$11876,Gögn!$F$2:$F$11876,$A115,Gögn!$B$2:$B$11876,AP$8),SUMIFS(Gögn!$I$2:$I$11876,Gögn!$F$2:$F$11876,$A115,Gögn!$B$2:$B$11876,AP$8,Gögn!$E$2:$E$11876,AP$9))/1000</f>
        <v>13834.039000000001</v>
      </c>
      <c r="AQ115" s="24">
        <f>IF(AQ$9="samtals",SUMIFS(Gögn!$I$2:$I$11876,Gögn!$F$2:$F$11876,$A115,Gögn!$B$2:$B$11876,AQ$8),SUMIFS(Gögn!$I$2:$I$11876,Gögn!$F$2:$F$11876,$A115,Gögn!$B$2:$B$11876,AQ$8,Gögn!$E$2:$E$11876,AQ$9))/1000</f>
        <v>2706.768</v>
      </c>
      <c r="AR115" s="24">
        <f>IF(AR$9="samtals",SUMIFS(Gögn!$I$2:$I$11876,Gögn!$F$2:$F$11876,$A115,Gögn!$B$2:$B$11876,AR$8),SUMIFS(Gögn!$I$2:$I$11876,Gögn!$F$2:$F$11876,$A115,Gögn!$B$2:$B$11876,AR$8,Gögn!$E$2:$E$11876,AR$9))/1000</f>
        <v>11127.271000000001</v>
      </c>
      <c r="AS115" s="24">
        <f>IF(AS$9="samtals",SUMIFS(Gögn!$I$2:$I$11876,Gögn!$F$2:$F$11876,$A115,Gögn!$B$2:$B$11876,AS$8),SUMIFS(Gögn!$I$2:$I$11876,Gögn!$F$2:$F$11876,$A115,Gögn!$B$2:$B$11876,AS$8,Gögn!$E$2:$E$11876,AS$9))/1000</f>
        <v>4411.7359999999999</v>
      </c>
      <c r="AT115" s="24">
        <f>IF(AT$9="samtals",SUMIFS(Gögn!$I$2:$I$11876,Gögn!$F$2:$F$11876,$A115,Gögn!$B$2:$B$11876,AT$8),SUMIFS(Gögn!$I$2:$I$11876,Gögn!$F$2:$F$11876,$A115,Gögn!$B$2:$B$11876,AT$8,Gögn!$E$2:$E$11876,AT$9))/1000</f>
        <v>3575.0810000000001</v>
      </c>
      <c r="AU115" s="24">
        <f>IF(AU$9="samtals",SUMIFS(Gögn!$I$2:$I$11876,Gögn!$F$2:$F$11876,$A115,Gögn!$B$2:$B$11876,AU$8),SUMIFS(Gögn!$I$2:$I$11876,Gögn!$F$2:$F$11876,$A115,Gögn!$B$2:$B$11876,AU$8,Gögn!$E$2:$E$11876,AU$9))/1000</f>
        <v>836.65499999999997</v>
      </c>
      <c r="AV115" s="24">
        <f>IF(AV$9="samtals",SUMIFS(Gögn!$I$2:$I$11876,Gögn!$F$2:$F$11876,$A115,Gögn!$B$2:$B$11876,AV$8),SUMIFS(Gögn!$I$2:$I$11876,Gögn!$F$2:$F$11876,$A115,Gögn!$B$2:$B$11876,AV$8,Gögn!$E$2:$E$11876,AV$9))/1000</f>
        <v>-497.81700000000001</v>
      </c>
      <c r="AW115" s="24">
        <f>IF(AW$9="samtals",SUMIFS(Gögn!$I$2:$I$11876,Gögn!$F$2:$F$11876,$A115,Gögn!$B$2:$B$11876,AW$8),SUMIFS(Gögn!$I$2:$I$11876,Gögn!$F$2:$F$11876,$A115,Gögn!$B$2:$B$11876,AW$8,Gögn!$E$2:$E$11876,AW$9))/1000</f>
        <v>-12332.299000000001</v>
      </c>
      <c r="AX115" s="24">
        <f>IF(AX$9="samtals",SUMIFS(Gögn!$I$2:$I$11876,Gögn!$F$2:$F$11876,$A115,Gögn!$B$2:$B$11876,AX$8),SUMIFS(Gögn!$I$2:$I$11876,Gögn!$F$2:$F$11876,$A115,Gögn!$B$2:$B$11876,AX$8,Gögn!$E$2:$E$11876,AX$9))/1000</f>
        <v>11834.482</v>
      </c>
      <c r="AY115" s="24">
        <f>IF(AY$9="samtals",SUMIFS(Gögn!$I$2:$I$11876,Gögn!$F$2:$F$11876,$A115,Gögn!$B$2:$B$11876,AY$8),SUMIFS(Gögn!$I$2:$I$11876,Gögn!$F$2:$F$11876,$A115,Gögn!$B$2:$B$11876,AY$8,Gögn!$E$2:$E$11876,AY$9))/1000</f>
        <v>10619</v>
      </c>
      <c r="AZ115" s="24">
        <f>IF(AZ$9="samtals",SUMIFS(Gögn!$I$2:$I$11876,Gögn!$F$2:$F$11876,$A115,Gögn!$B$2:$B$11876,AZ$8),SUMIFS(Gögn!$I$2:$I$11876,Gögn!$F$2:$F$11876,$A115,Gögn!$B$2:$B$11876,AZ$8,Gögn!$E$2:$E$11876,AZ$9))/1000</f>
        <v>9753</v>
      </c>
      <c r="BA115" s="24">
        <f>IF(BA$9="samtals",SUMIFS(Gögn!$I$2:$I$11876,Gögn!$F$2:$F$11876,$A115,Gögn!$B$2:$B$11876,BA$8),SUMIFS(Gögn!$I$2:$I$11876,Gögn!$F$2:$F$11876,$A115,Gögn!$B$2:$B$11876,BA$8,Gögn!$E$2:$E$11876,BA$9))/1000</f>
        <v>866</v>
      </c>
      <c r="BB115" s="24">
        <f>IF(BB$9="samtals",SUMIFS(Gögn!$I$2:$I$11876,Gögn!$F$2:$F$11876,$A115,Gögn!$B$2:$B$11876,BB$8),SUMIFS(Gögn!$I$2:$I$11876,Gögn!$F$2:$F$11876,$A115,Gögn!$B$2:$B$11876,BB$8,Gögn!$E$2:$E$11876,BB$9))/1000</f>
        <v>0</v>
      </c>
      <c r="BC115" s="24">
        <f>IF(BC$9="samtals",SUMIFS(Gögn!$I$2:$I$11876,Gögn!$F$2:$F$11876,$A115,Gögn!$B$2:$B$11876,BC$8),SUMIFS(Gögn!$I$2:$I$11876,Gögn!$F$2:$F$11876,$A115,Gögn!$B$2:$B$11876,BC$8,Gögn!$E$2:$E$11876,BC$9))/1000</f>
        <v>0</v>
      </c>
      <c r="BD115" s="24">
        <f>IF(BD$9="samtals",SUMIFS(Gögn!$I$2:$I$11876,Gögn!$F$2:$F$11876,$A115,Gögn!$B$2:$B$11876,BD$8),SUMIFS(Gögn!$I$2:$I$11876,Gögn!$F$2:$F$11876,$A115,Gögn!$B$2:$B$11876,BD$8,Gögn!$E$2:$E$11876,BD$9))/1000</f>
        <v>0</v>
      </c>
      <c r="BE115" s="24">
        <f>IF(BE$9="samtals",SUMIFS(Gögn!$I$2:$I$11876,Gögn!$F$2:$F$11876,$A115,Gögn!$B$2:$B$11876,BE$8),SUMIFS(Gögn!$I$2:$I$11876,Gögn!$F$2:$F$11876,$A115,Gögn!$B$2:$B$11876,BE$8,Gögn!$E$2:$E$11876,BE$9))/1000</f>
        <v>78936.442999999999</v>
      </c>
      <c r="BF115" s="24">
        <f>IF(BF$9="samtals",SUMIFS(Gögn!$I$2:$I$11876,Gögn!$F$2:$F$11876,$A115,Gögn!$B$2:$B$11876,BF$8),SUMIFS(Gögn!$I$2:$I$11876,Gögn!$F$2:$F$11876,$A115,Gögn!$B$2:$B$11876,BF$8,Gögn!$E$2:$E$11876,BF$9))/1000</f>
        <v>27550.133000000002</v>
      </c>
      <c r="BG115" s="24">
        <f>IF(BG$9="samtals",SUMIFS(Gögn!$I$2:$I$11876,Gögn!$F$2:$F$11876,$A115,Gögn!$B$2:$B$11876,BG$8),SUMIFS(Gögn!$I$2:$I$11876,Gögn!$F$2:$F$11876,$A115,Gögn!$B$2:$B$11876,BG$8,Gögn!$E$2:$E$11876,BG$9))/1000</f>
        <v>51386.31</v>
      </c>
    </row>
    <row r="116" spans="1:59" s="48" customFormat="1" ht="15" customHeight="1">
      <c r="A116" s="45" t="s">
        <v>465</v>
      </c>
      <c r="B116" s="45"/>
      <c r="C116" s="28" t="s">
        <v>293</v>
      </c>
      <c r="D116" s="49">
        <f t="shared" si="35"/>
        <v>219051351.09799999</v>
      </c>
      <c r="E116" s="49">
        <f>SUM(E112:E115)</f>
        <v>9319726.1489999983</v>
      </c>
      <c r="F116" s="22">
        <f>SUM(F112:F115)</f>
        <v>3546485.43</v>
      </c>
      <c r="G116" s="22">
        <f t="shared" ref="G116:BG116" si="36">SUM(G112:G115)</f>
        <v>5773240.7190000005</v>
      </c>
      <c r="H116" s="49">
        <f t="shared" si="36"/>
        <v>16426475.744000001</v>
      </c>
      <c r="I116" s="49">
        <f t="shared" si="36"/>
        <v>15542311.598999999</v>
      </c>
      <c r="J116" s="49">
        <f t="shared" si="36"/>
        <v>884164.14500000002</v>
      </c>
      <c r="K116" s="49">
        <f t="shared" si="36"/>
        <v>11273221.970999999</v>
      </c>
      <c r="L116" s="49">
        <f t="shared" si="36"/>
        <v>11273221.970999999</v>
      </c>
      <c r="M116" s="49">
        <f t="shared" si="36"/>
        <v>1285286</v>
      </c>
      <c r="N116" s="49">
        <f t="shared" si="36"/>
        <v>1285286</v>
      </c>
      <c r="O116" s="49">
        <f t="shared" si="36"/>
        <v>5692786.0890000006</v>
      </c>
      <c r="P116" s="49">
        <f t="shared" si="36"/>
        <v>5653512.6809999999</v>
      </c>
      <c r="Q116" s="49">
        <f t="shared" si="36"/>
        <v>39273.408000000003</v>
      </c>
      <c r="R116" s="49">
        <f t="shared" si="36"/>
        <v>8490654</v>
      </c>
      <c r="S116" s="49">
        <f t="shared" si="36"/>
        <v>1675779</v>
      </c>
      <c r="T116" s="49">
        <f t="shared" si="36"/>
        <v>6814875</v>
      </c>
      <c r="U116" s="49">
        <f t="shared" si="36"/>
        <v>22511805.968000002</v>
      </c>
      <c r="V116" s="49">
        <f t="shared" si="36"/>
        <v>22254391.940000005</v>
      </c>
      <c r="W116" s="49">
        <f t="shared" si="36"/>
        <v>257414.02799999999</v>
      </c>
      <c r="X116" s="49">
        <f t="shared" si="36"/>
        <v>5709821.9979999997</v>
      </c>
      <c r="Y116" s="49">
        <f t="shared" si="36"/>
        <v>323107.06300000002</v>
      </c>
      <c r="Z116" s="49">
        <f t="shared" si="36"/>
        <v>5386714.9350000005</v>
      </c>
      <c r="AA116" s="49">
        <f t="shared" si="36"/>
        <v>2150700.608</v>
      </c>
      <c r="AB116" s="49">
        <f t="shared" si="36"/>
        <v>2150700.608</v>
      </c>
      <c r="AC116" s="49">
        <f t="shared" si="36"/>
        <v>3718193</v>
      </c>
      <c r="AD116" s="49">
        <f t="shared" si="36"/>
        <v>3718193</v>
      </c>
      <c r="AE116" s="49">
        <f t="shared" si="36"/>
        <v>479297</v>
      </c>
      <c r="AF116" s="49">
        <f t="shared" si="36"/>
        <v>479297</v>
      </c>
      <c r="AG116" s="49">
        <f t="shared" si="36"/>
        <v>1212986.1739999999</v>
      </c>
      <c r="AH116" s="49">
        <f t="shared" si="36"/>
        <v>1212986.1739999999</v>
      </c>
      <c r="AI116" s="49">
        <f t="shared" si="36"/>
        <v>1549655</v>
      </c>
      <c r="AJ116" s="49">
        <f t="shared" si="36"/>
        <v>1549655</v>
      </c>
      <c r="AK116" s="49">
        <f t="shared" si="36"/>
        <v>6784175.5559999999</v>
      </c>
      <c r="AL116" s="49">
        <f t="shared" si="36"/>
        <v>6784175.5559999999</v>
      </c>
      <c r="AM116" s="49">
        <f t="shared" si="36"/>
        <v>77876202.341000021</v>
      </c>
      <c r="AN116" s="49">
        <f t="shared" si="36"/>
        <v>77206398.774999991</v>
      </c>
      <c r="AO116" s="49">
        <f t="shared" si="36"/>
        <v>669803.56600000011</v>
      </c>
      <c r="AP116" s="49">
        <f t="shared" si="36"/>
        <v>201954.443</v>
      </c>
      <c r="AQ116" s="49">
        <f t="shared" si="36"/>
        <v>27355.246000000003</v>
      </c>
      <c r="AR116" s="49">
        <f t="shared" si="36"/>
        <v>174599.19700000001</v>
      </c>
      <c r="AS116" s="49">
        <f t="shared" si="36"/>
        <v>24436921.258000001</v>
      </c>
      <c r="AT116" s="49">
        <f t="shared" si="36"/>
        <v>23459468.814000003</v>
      </c>
      <c r="AU116" s="49">
        <f t="shared" si="36"/>
        <v>977452.44400000002</v>
      </c>
      <c r="AV116" s="49">
        <f t="shared" si="36"/>
        <v>2359140.2420000006</v>
      </c>
      <c r="AW116" s="49">
        <f t="shared" si="36"/>
        <v>2309737.4609999997</v>
      </c>
      <c r="AX116" s="49">
        <f t="shared" si="36"/>
        <v>49402.781000000003</v>
      </c>
      <c r="AY116" s="49">
        <f t="shared" si="36"/>
        <v>2044744</v>
      </c>
      <c r="AZ116" s="49">
        <f t="shared" si="36"/>
        <v>1726075</v>
      </c>
      <c r="BA116" s="49">
        <f t="shared" si="36"/>
        <v>318669</v>
      </c>
      <c r="BB116" s="49">
        <f t="shared" si="36"/>
        <v>6658230.0829999996</v>
      </c>
      <c r="BC116" s="49">
        <f t="shared" si="36"/>
        <v>6572466.8489999995</v>
      </c>
      <c r="BD116" s="49">
        <f t="shared" si="36"/>
        <v>85763.234000000011</v>
      </c>
      <c r="BE116" s="49">
        <f t="shared" si="36"/>
        <v>8869373.4739999995</v>
      </c>
      <c r="BF116" s="49">
        <f t="shared" si="36"/>
        <v>8486580.2390000001</v>
      </c>
      <c r="BG116" s="49">
        <f t="shared" si="36"/>
        <v>382793.23499999999</v>
      </c>
    </row>
    <row r="117" spans="1:59" ht="15" customHeight="1">
      <c r="A117" s="5" t="s">
        <v>465</v>
      </c>
      <c r="B117" s="5"/>
      <c r="C117" s="23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1:59" ht="15" customHeight="1">
      <c r="A118" s="5" t="s">
        <v>465</v>
      </c>
      <c r="B118" s="5"/>
      <c r="C118" s="21" t="s">
        <v>299</v>
      </c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</row>
    <row r="119" spans="1:59" ht="15" customHeight="1">
      <c r="A119" s="5" t="s">
        <v>114</v>
      </c>
      <c r="B119" s="5"/>
      <c r="C119" s="23" t="s">
        <v>115</v>
      </c>
      <c r="D119" s="24">
        <f t="shared" ref="D119:D139" si="37">SUMIF($E$9:$BG$9,"Samtals",E119:BG119)</f>
        <v>27740929.786999997</v>
      </c>
      <c r="E119" s="24">
        <f>IF(E$9="samtals",SUMIFS(Gögn!$I$2:$I$11876,Gögn!$F$2:$F$11876,$A119,Gögn!$B$2:$B$11876,E$8),SUMIFS(Gögn!$I$2:$I$11876,Gögn!$F$2:$F$11876,$A119,Gögn!$B$2:$B$11876,E$8,Gögn!$E$2:$E$11876,E$9))/1000</f>
        <v>769344.93299999996</v>
      </c>
      <c r="F119" s="24">
        <f>IF(F$9="samtals",SUMIFS(Gögn!$I$2:$I$11876,Gögn!$F$2:$F$11876,$A119,Gögn!$B$2:$B$11876,F$8),SUMIFS(Gögn!$I$2:$I$11876,Gögn!$F$2:$F$11876,$A119,Gögn!$B$2:$B$11876,F$8,Gögn!$E$2:$E$11876,F$9))/1000</f>
        <v>397724.51</v>
      </c>
      <c r="G119" s="24">
        <f>IF(G$9="samtals",SUMIFS(Gögn!$I$2:$I$11876,Gögn!$F$2:$F$11876,$A119,Gögn!$B$2:$B$11876,G$8),SUMIFS(Gögn!$I$2:$I$11876,Gögn!$F$2:$F$11876,$A119,Gögn!$B$2:$B$11876,G$8,Gögn!$E$2:$E$11876,G$9))/1000</f>
        <v>371620.42300000001</v>
      </c>
      <c r="H119" s="24">
        <f>IF(H$9="samtals",SUMIFS(Gögn!$I$2:$I$11876,Gögn!$F$2:$F$11876,$A119,Gögn!$B$2:$B$11876,H$8),SUMIFS(Gögn!$I$2:$I$11876,Gögn!$F$2:$F$11876,$A119,Gögn!$B$2:$B$11876,H$8,Gögn!$E$2:$E$11876,H$9))/1000</f>
        <v>1576027.5249999999</v>
      </c>
      <c r="I119" s="24">
        <f>IF(I$9="samtals",SUMIFS(Gögn!$I$2:$I$11876,Gögn!$F$2:$F$11876,$A119,Gögn!$B$2:$B$11876,I$8),SUMIFS(Gögn!$I$2:$I$11876,Gögn!$F$2:$F$11876,$A119,Gögn!$B$2:$B$11876,I$8,Gögn!$E$2:$E$11876,I$9))/1000</f>
        <v>1561505.2039999999</v>
      </c>
      <c r="J119" s="24">
        <f>IF(J$9="samtals",SUMIFS(Gögn!$I$2:$I$11876,Gögn!$F$2:$F$11876,$A119,Gögn!$B$2:$B$11876,J$8),SUMIFS(Gögn!$I$2:$I$11876,Gögn!$F$2:$F$11876,$A119,Gögn!$B$2:$B$11876,J$8,Gögn!$E$2:$E$11876,J$9))/1000</f>
        <v>14522.321</v>
      </c>
      <c r="K119" s="24">
        <f>IF(K$9="samtals",SUMIFS(Gögn!$I$2:$I$11876,Gögn!$F$2:$F$11876,$A119,Gögn!$B$2:$B$11876,K$8),SUMIFS(Gögn!$I$2:$I$11876,Gögn!$F$2:$F$11876,$A119,Gögn!$B$2:$B$11876,K$8,Gögn!$E$2:$E$11876,K$9))/1000</f>
        <v>761879.56499999994</v>
      </c>
      <c r="L119" s="24">
        <f>IF(L$9="samtals",SUMIFS(Gögn!$I$2:$I$11876,Gögn!$F$2:$F$11876,$A119,Gögn!$B$2:$B$11876,L$8),SUMIFS(Gögn!$I$2:$I$11876,Gögn!$F$2:$F$11876,$A119,Gögn!$B$2:$B$11876,L$8,Gögn!$E$2:$E$11876,L$9))/1000</f>
        <v>761879.56499999994</v>
      </c>
      <c r="M119" s="24">
        <f>IF(M$9="samtals",SUMIFS(Gögn!$I$2:$I$11876,Gögn!$F$2:$F$11876,$A119,Gögn!$B$2:$B$11876,M$8),SUMIFS(Gögn!$I$2:$I$11876,Gögn!$F$2:$F$11876,$A119,Gögn!$B$2:$B$11876,M$8,Gögn!$E$2:$E$11876,M$9))/1000</f>
        <v>132567</v>
      </c>
      <c r="N119" s="24">
        <f>IF(N$9="samtals",SUMIFS(Gögn!$I$2:$I$11876,Gögn!$F$2:$F$11876,$A119,Gögn!$B$2:$B$11876,N$8),SUMIFS(Gögn!$I$2:$I$11876,Gögn!$F$2:$F$11876,$A119,Gögn!$B$2:$B$11876,N$8,Gögn!$E$2:$E$11876,N$9))/1000</f>
        <v>132567</v>
      </c>
      <c r="O119" s="24">
        <f>IF(O$9="samtals",SUMIFS(Gögn!$I$2:$I$11876,Gögn!$F$2:$F$11876,$A119,Gögn!$B$2:$B$11876,O$8),SUMIFS(Gögn!$I$2:$I$11876,Gögn!$F$2:$F$11876,$A119,Gögn!$B$2:$B$11876,O$8,Gögn!$E$2:$E$11876,O$9))/1000</f>
        <v>2541995.5469999998</v>
      </c>
      <c r="P119" s="24">
        <f>IF(P$9="samtals",SUMIFS(Gögn!$I$2:$I$11876,Gögn!$F$2:$F$11876,$A119,Gögn!$B$2:$B$11876,P$8),SUMIFS(Gögn!$I$2:$I$11876,Gögn!$F$2:$F$11876,$A119,Gögn!$B$2:$B$11876,P$8,Gögn!$E$2:$E$11876,P$9))/1000</f>
        <v>2538662.821</v>
      </c>
      <c r="Q119" s="24">
        <f>IF(Q$9="samtals",SUMIFS(Gögn!$I$2:$I$11876,Gögn!$F$2:$F$11876,$A119,Gögn!$B$2:$B$11876,Q$8),SUMIFS(Gögn!$I$2:$I$11876,Gögn!$F$2:$F$11876,$A119,Gögn!$B$2:$B$11876,Q$8,Gögn!$E$2:$E$11876,Q$9))/1000</f>
        <v>3332.7260000000001</v>
      </c>
      <c r="R119" s="24">
        <f>IF(R$9="samtals",SUMIFS(Gögn!$I$2:$I$11876,Gögn!$F$2:$F$11876,$A119,Gögn!$B$2:$B$11876,R$8),SUMIFS(Gögn!$I$2:$I$11876,Gögn!$F$2:$F$11876,$A119,Gögn!$B$2:$B$11876,R$8,Gögn!$E$2:$E$11876,R$9))/1000</f>
        <v>1191520</v>
      </c>
      <c r="S119" s="24">
        <f>IF(S$9="samtals",SUMIFS(Gögn!$I$2:$I$11876,Gögn!$F$2:$F$11876,$A119,Gögn!$B$2:$B$11876,S$8),SUMIFS(Gögn!$I$2:$I$11876,Gögn!$F$2:$F$11876,$A119,Gögn!$B$2:$B$11876,S$8,Gögn!$E$2:$E$11876,S$9))/1000</f>
        <v>330147</v>
      </c>
      <c r="T119" s="24">
        <f>IF(T$9="samtals",SUMIFS(Gögn!$I$2:$I$11876,Gögn!$F$2:$F$11876,$A119,Gögn!$B$2:$B$11876,T$8),SUMIFS(Gögn!$I$2:$I$11876,Gögn!$F$2:$F$11876,$A119,Gögn!$B$2:$B$11876,T$8,Gögn!$E$2:$E$11876,T$9))/1000</f>
        <v>861373</v>
      </c>
      <c r="U119" s="24">
        <f>IF(U$9="samtals",SUMIFS(Gögn!$I$2:$I$11876,Gögn!$F$2:$F$11876,$A119,Gögn!$B$2:$B$11876,U$8),SUMIFS(Gögn!$I$2:$I$11876,Gögn!$F$2:$F$11876,$A119,Gögn!$B$2:$B$11876,U$8,Gögn!$E$2:$E$11876,U$9))/1000</f>
        <v>2527003.7239999999</v>
      </c>
      <c r="V119" s="24">
        <f>IF(V$9="samtals",SUMIFS(Gögn!$I$2:$I$11876,Gögn!$F$2:$F$11876,$A119,Gögn!$B$2:$B$11876,V$8),SUMIFS(Gögn!$I$2:$I$11876,Gögn!$F$2:$F$11876,$A119,Gögn!$B$2:$B$11876,V$8,Gögn!$E$2:$E$11876,V$9))/1000</f>
        <v>2516618.2579999999</v>
      </c>
      <c r="W119" s="24">
        <f>IF(W$9="samtals",SUMIFS(Gögn!$I$2:$I$11876,Gögn!$F$2:$F$11876,$A119,Gögn!$B$2:$B$11876,W$8),SUMIFS(Gögn!$I$2:$I$11876,Gögn!$F$2:$F$11876,$A119,Gögn!$B$2:$B$11876,W$8,Gögn!$E$2:$E$11876,W$9))/1000</f>
        <v>10385.466</v>
      </c>
      <c r="X119" s="24">
        <f>IF(X$9="samtals",SUMIFS(Gögn!$I$2:$I$11876,Gögn!$F$2:$F$11876,$A119,Gögn!$B$2:$B$11876,X$8),SUMIFS(Gögn!$I$2:$I$11876,Gögn!$F$2:$F$11876,$A119,Gögn!$B$2:$B$11876,X$8,Gögn!$E$2:$E$11876,X$9))/1000</f>
        <v>206685.01800000001</v>
      </c>
      <c r="Y119" s="24">
        <f>IF(Y$9="samtals",SUMIFS(Gögn!$I$2:$I$11876,Gögn!$F$2:$F$11876,$A119,Gögn!$B$2:$B$11876,Y$8),SUMIFS(Gögn!$I$2:$I$11876,Gögn!$F$2:$F$11876,$A119,Gögn!$B$2:$B$11876,Y$8,Gögn!$E$2:$E$11876,Y$9))/1000</f>
        <v>49649.75</v>
      </c>
      <c r="Z119" s="24">
        <f>IF(Z$9="samtals",SUMIFS(Gögn!$I$2:$I$11876,Gögn!$F$2:$F$11876,$A119,Gögn!$B$2:$B$11876,Z$8),SUMIFS(Gögn!$I$2:$I$11876,Gögn!$F$2:$F$11876,$A119,Gögn!$B$2:$B$11876,Z$8,Gögn!$E$2:$E$11876,Z$9))/1000</f>
        <v>157035.26800000001</v>
      </c>
      <c r="AA119" s="24">
        <f>IF(AA$9="samtals",SUMIFS(Gögn!$I$2:$I$11876,Gögn!$F$2:$F$11876,$A119,Gögn!$B$2:$B$11876,AA$8),SUMIFS(Gögn!$I$2:$I$11876,Gögn!$F$2:$F$11876,$A119,Gögn!$B$2:$B$11876,AA$8,Gögn!$E$2:$E$11876,AA$9))/1000</f>
        <v>110359.395</v>
      </c>
      <c r="AB119" s="24">
        <f>IF(AB$9="samtals",SUMIFS(Gögn!$I$2:$I$11876,Gögn!$F$2:$F$11876,$A119,Gögn!$B$2:$B$11876,AB$8),SUMIFS(Gögn!$I$2:$I$11876,Gögn!$F$2:$F$11876,$A119,Gögn!$B$2:$B$11876,AB$8,Gögn!$E$2:$E$11876,AB$9))/1000</f>
        <v>110359.395</v>
      </c>
      <c r="AC119" s="24">
        <f>IF(AC$9="samtals",SUMIFS(Gögn!$I$2:$I$11876,Gögn!$F$2:$F$11876,$A119,Gögn!$B$2:$B$11876,AC$8),SUMIFS(Gögn!$I$2:$I$11876,Gögn!$F$2:$F$11876,$A119,Gögn!$B$2:$B$11876,AC$8,Gögn!$E$2:$E$11876,AC$9))/1000</f>
        <v>155654</v>
      </c>
      <c r="AD119" s="24">
        <f>IF(AD$9="samtals",SUMIFS(Gögn!$I$2:$I$11876,Gögn!$F$2:$F$11876,$A119,Gögn!$B$2:$B$11876,AD$8),SUMIFS(Gögn!$I$2:$I$11876,Gögn!$F$2:$F$11876,$A119,Gögn!$B$2:$B$11876,AD$8,Gögn!$E$2:$E$11876,AD$9))/1000</f>
        <v>155654</v>
      </c>
      <c r="AE119" s="24">
        <f>IF(AE$9="samtals",SUMIFS(Gögn!$I$2:$I$11876,Gögn!$F$2:$F$11876,$A119,Gögn!$B$2:$B$11876,AE$8),SUMIFS(Gögn!$I$2:$I$11876,Gögn!$F$2:$F$11876,$A119,Gögn!$B$2:$B$11876,AE$8,Gögn!$E$2:$E$11876,AE$9))/1000</f>
        <v>26764</v>
      </c>
      <c r="AF119" s="24">
        <f>IF(AF$9="samtals",SUMIFS(Gögn!$I$2:$I$11876,Gögn!$F$2:$F$11876,$A119,Gögn!$B$2:$B$11876,AF$8),SUMIFS(Gögn!$I$2:$I$11876,Gögn!$F$2:$F$11876,$A119,Gögn!$B$2:$B$11876,AF$8,Gögn!$E$2:$E$11876,AF$9))/1000</f>
        <v>26764</v>
      </c>
      <c r="AG119" s="24">
        <f>IF(AG$9="samtals",SUMIFS(Gögn!$I$2:$I$11876,Gögn!$F$2:$F$11876,$A119,Gögn!$B$2:$B$11876,AG$8),SUMIFS(Gögn!$I$2:$I$11876,Gögn!$F$2:$F$11876,$A119,Gögn!$B$2:$B$11876,AG$8,Gögn!$E$2:$E$11876,AG$9))/1000</f>
        <v>30663.056</v>
      </c>
      <c r="AH119" s="24">
        <f>IF(AH$9="samtals",SUMIFS(Gögn!$I$2:$I$11876,Gögn!$F$2:$F$11876,$A119,Gögn!$B$2:$B$11876,AH$8),SUMIFS(Gögn!$I$2:$I$11876,Gögn!$F$2:$F$11876,$A119,Gögn!$B$2:$B$11876,AH$8,Gögn!$E$2:$E$11876,AH$9))/1000</f>
        <v>30663.056</v>
      </c>
      <c r="AI119" s="24">
        <f>IF(AI$9="samtals",SUMIFS(Gögn!$I$2:$I$11876,Gögn!$F$2:$F$11876,$A119,Gögn!$B$2:$B$11876,AI$8),SUMIFS(Gögn!$I$2:$I$11876,Gögn!$F$2:$F$11876,$A119,Gögn!$B$2:$B$11876,AI$8,Gögn!$E$2:$E$11876,AI$9))/1000</f>
        <v>64304</v>
      </c>
      <c r="AJ119" s="24">
        <f>IF(AJ$9="samtals",SUMIFS(Gögn!$I$2:$I$11876,Gögn!$F$2:$F$11876,$A119,Gögn!$B$2:$B$11876,AJ$8),SUMIFS(Gögn!$I$2:$I$11876,Gögn!$F$2:$F$11876,$A119,Gögn!$B$2:$B$11876,AJ$8,Gögn!$E$2:$E$11876,AJ$9))/1000</f>
        <v>64304</v>
      </c>
      <c r="AK119" s="24">
        <f>IF(AK$9="samtals",SUMIFS(Gögn!$I$2:$I$11876,Gögn!$F$2:$F$11876,$A119,Gögn!$B$2:$B$11876,AK$8),SUMIFS(Gögn!$I$2:$I$11876,Gögn!$F$2:$F$11876,$A119,Gögn!$B$2:$B$11876,AK$8,Gögn!$E$2:$E$11876,AK$9))/1000</f>
        <v>146319.24600000001</v>
      </c>
      <c r="AL119" s="24">
        <f>IF(AL$9="samtals",SUMIFS(Gögn!$I$2:$I$11876,Gögn!$F$2:$F$11876,$A119,Gögn!$B$2:$B$11876,AL$8),SUMIFS(Gögn!$I$2:$I$11876,Gögn!$F$2:$F$11876,$A119,Gögn!$B$2:$B$11876,AL$8,Gögn!$E$2:$E$11876,AL$9))/1000</f>
        <v>146319.24600000001</v>
      </c>
      <c r="AM119" s="24">
        <f>IF(AM$9="samtals",SUMIFS(Gögn!$I$2:$I$11876,Gögn!$F$2:$F$11876,$A119,Gögn!$B$2:$B$11876,AM$8),SUMIFS(Gögn!$I$2:$I$11876,Gögn!$F$2:$F$11876,$A119,Gögn!$B$2:$B$11876,AM$8,Gögn!$E$2:$E$11876,AM$9))/1000</f>
        <v>3803277.9470000002</v>
      </c>
      <c r="AN119" s="24">
        <f>IF(AN$9="samtals",SUMIFS(Gögn!$I$2:$I$11876,Gögn!$F$2:$F$11876,$A119,Gögn!$B$2:$B$11876,AN$8),SUMIFS(Gögn!$I$2:$I$11876,Gögn!$F$2:$F$11876,$A119,Gögn!$B$2:$B$11876,AN$8,Gögn!$E$2:$E$11876,AN$9))/1000</f>
        <v>3747920.6170000001</v>
      </c>
      <c r="AO119" s="24">
        <f>IF(AO$9="samtals",SUMIFS(Gögn!$I$2:$I$11876,Gögn!$F$2:$F$11876,$A119,Gögn!$B$2:$B$11876,AO$8),SUMIFS(Gögn!$I$2:$I$11876,Gögn!$F$2:$F$11876,$A119,Gögn!$B$2:$B$11876,AO$8,Gögn!$E$2:$E$11876,AO$9))/1000</f>
        <v>55357.33</v>
      </c>
      <c r="AP119" s="24">
        <f>IF(AP$9="samtals",SUMIFS(Gögn!$I$2:$I$11876,Gögn!$F$2:$F$11876,$A119,Gögn!$B$2:$B$11876,AP$8),SUMIFS(Gögn!$I$2:$I$11876,Gögn!$F$2:$F$11876,$A119,Gögn!$B$2:$B$11876,AP$8,Gögn!$E$2:$E$11876,AP$9))/1000</f>
        <v>8382.56</v>
      </c>
      <c r="AQ119" s="24">
        <f>IF(AQ$9="samtals",SUMIFS(Gögn!$I$2:$I$11876,Gögn!$F$2:$F$11876,$A119,Gögn!$B$2:$B$11876,AQ$8),SUMIFS(Gögn!$I$2:$I$11876,Gögn!$F$2:$F$11876,$A119,Gögn!$B$2:$B$11876,AQ$8,Gögn!$E$2:$E$11876,AQ$9))/1000</f>
        <v>1922.6980000000001</v>
      </c>
      <c r="AR119" s="24">
        <f>IF(AR$9="samtals",SUMIFS(Gögn!$I$2:$I$11876,Gögn!$F$2:$F$11876,$A119,Gögn!$B$2:$B$11876,AR$8),SUMIFS(Gögn!$I$2:$I$11876,Gögn!$F$2:$F$11876,$A119,Gögn!$B$2:$B$11876,AR$8,Gögn!$E$2:$E$11876,AR$9))/1000</f>
        <v>6459.8620000000001</v>
      </c>
      <c r="AS119" s="24">
        <f>IF(AS$9="samtals",SUMIFS(Gögn!$I$2:$I$11876,Gögn!$F$2:$F$11876,$A119,Gögn!$B$2:$B$11876,AS$8),SUMIFS(Gögn!$I$2:$I$11876,Gögn!$F$2:$F$11876,$A119,Gögn!$B$2:$B$11876,AS$8,Gögn!$E$2:$E$11876,AS$9))/1000</f>
        <v>10531649.107999999</v>
      </c>
      <c r="AT119" s="24">
        <f>IF(AT$9="samtals",SUMIFS(Gögn!$I$2:$I$11876,Gögn!$F$2:$F$11876,$A119,Gögn!$B$2:$B$11876,AT$8),SUMIFS(Gögn!$I$2:$I$11876,Gögn!$F$2:$F$11876,$A119,Gögn!$B$2:$B$11876,AT$8,Gögn!$E$2:$E$11876,AT$9))/1000</f>
        <v>10485224.494000001</v>
      </c>
      <c r="AU119" s="24">
        <f>IF(AU$9="samtals",SUMIFS(Gögn!$I$2:$I$11876,Gögn!$F$2:$F$11876,$A119,Gögn!$B$2:$B$11876,AU$8),SUMIFS(Gögn!$I$2:$I$11876,Gögn!$F$2:$F$11876,$A119,Gögn!$B$2:$B$11876,AU$8,Gögn!$E$2:$E$11876,AU$9))/1000</f>
        <v>46424.614000000001</v>
      </c>
      <c r="AV119" s="24">
        <f>IF(AV$9="samtals",SUMIFS(Gögn!$I$2:$I$11876,Gögn!$F$2:$F$11876,$A119,Gögn!$B$2:$B$11876,AV$8),SUMIFS(Gögn!$I$2:$I$11876,Gögn!$F$2:$F$11876,$A119,Gögn!$B$2:$B$11876,AV$8,Gögn!$E$2:$E$11876,AV$9))/1000</f>
        <v>915886.69799999997</v>
      </c>
      <c r="AW119" s="24">
        <f>IF(AW$9="samtals",SUMIFS(Gögn!$I$2:$I$11876,Gögn!$F$2:$F$11876,$A119,Gögn!$B$2:$B$11876,AW$8),SUMIFS(Gögn!$I$2:$I$11876,Gögn!$F$2:$F$11876,$A119,Gögn!$B$2:$B$11876,AW$8,Gögn!$E$2:$E$11876,AW$9))/1000</f>
        <v>902908.02899999998</v>
      </c>
      <c r="AX119" s="24">
        <f>IF(AX$9="samtals",SUMIFS(Gögn!$I$2:$I$11876,Gögn!$F$2:$F$11876,$A119,Gögn!$B$2:$B$11876,AX$8),SUMIFS(Gögn!$I$2:$I$11876,Gögn!$F$2:$F$11876,$A119,Gögn!$B$2:$B$11876,AX$8,Gögn!$E$2:$E$11876,AX$9))/1000</f>
        <v>12978.669</v>
      </c>
      <c r="AY119" s="24">
        <f>IF(AY$9="samtals",SUMIFS(Gögn!$I$2:$I$11876,Gögn!$F$2:$F$11876,$A119,Gögn!$B$2:$B$11876,AY$8),SUMIFS(Gögn!$I$2:$I$11876,Gögn!$F$2:$F$11876,$A119,Gögn!$B$2:$B$11876,AY$8,Gögn!$E$2:$E$11876,AY$9))/1000</f>
        <v>1061305</v>
      </c>
      <c r="AZ119" s="24">
        <f>IF(AZ$9="samtals",SUMIFS(Gögn!$I$2:$I$11876,Gögn!$F$2:$F$11876,$A119,Gögn!$B$2:$B$11876,AZ$8),SUMIFS(Gögn!$I$2:$I$11876,Gögn!$F$2:$F$11876,$A119,Gögn!$B$2:$B$11876,AZ$8,Gögn!$E$2:$E$11876,AZ$9))/1000</f>
        <v>263757</v>
      </c>
      <c r="BA119" s="24">
        <f>IF(BA$9="samtals",SUMIFS(Gögn!$I$2:$I$11876,Gögn!$F$2:$F$11876,$A119,Gögn!$B$2:$B$11876,BA$8),SUMIFS(Gögn!$I$2:$I$11876,Gögn!$F$2:$F$11876,$A119,Gögn!$B$2:$B$11876,BA$8,Gögn!$E$2:$E$11876,BA$9))/1000</f>
        <v>797548</v>
      </c>
      <c r="BB119" s="24">
        <f>IF(BB$9="samtals",SUMIFS(Gögn!$I$2:$I$11876,Gögn!$F$2:$F$11876,$A119,Gögn!$B$2:$B$11876,BB$8),SUMIFS(Gögn!$I$2:$I$11876,Gögn!$F$2:$F$11876,$A119,Gögn!$B$2:$B$11876,BB$8,Gögn!$E$2:$E$11876,BB$9))/1000</f>
        <v>402310.56400000001</v>
      </c>
      <c r="BC119" s="24">
        <f>IF(BC$9="samtals",SUMIFS(Gögn!$I$2:$I$11876,Gögn!$F$2:$F$11876,$A119,Gögn!$B$2:$B$11876,BC$8),SUMIFS(Gögn!$I$2:$I$11876,Gögn!$F$2:$F$11876,$A119,Gögn!$B$2:$B$11876,BC$8,Gögn!$E$2:$E$11876,BC$9))/1000</f>
        <v>401049.10399999999</v>
      </c>
      <c r="BD119" s="24">
        <f>IF(BD$9="samtals",SUMIFS(Gögn!$I$2:$I$11876,Gögn!$F$2:$F$11876,$A119,Gögn!$B$2:$B$11876,BD$8),SUMIFS(Gögn!$I$2:$I$11876,Gögn!$F$2:$F$11876,$A119,Gögn!$B$2:$B$11876,BD$8,Gögn!$E$2:$E$11876,BD$9))/1000</f>
        <v>1261.46</v>
      </c>
      <c r="BE119" s="24">
        <f>IF(BE$9="samtals",SUMIFS(Gögn!$I$2:$I$11876,Gögn!$F$2:$F$11876,$A119,Gögn!$B$2:$B$11876,BE$8),SUMIFS(Gögn!$I$2:$I$11876,Gögn!$F$2:$F$11876,$A119,Gögn!$B$2:$B$11876,BE$8,Gögn!$E$2:$E$11876,BE$9))/1000</f>
        <v>777030.90099999995</v>
      </c>
      <c r="BF119" s="24">
        <f>IF(BF$9="samtals",SUMIFS(Gögn!$I$2:$I$11876,Gögn!$F$2:$F$11876,$A119,Gögn!$B$2:$B$11876,BF$8),SUMIFS(Gögn!$I$2:$I$11876,Gögn!$F$2:$F$11876,$A119,Gögn!$B$2:$B$11876,BF$8,Gögn!$E$2:$E$11876,BF$9))/1000</f>
        <v>757006.97900000005</v>
      </c>
      <c r="BG119" s="24">
        <f>IF(BG$9="samtals",SUMIFS(Gögn!$I$2:$I$11876,Gögn!$F$2:$F$11876,$A119,Gögn!$B$2:$B$11876,BG$8),SUMIFS(Gögn!$I$2:$I$11876,Gögn!$F$2:$F$11876,$A119,Gögn!$B$2:$B$11876,BG$8,Gögn!$E$2:$E$11876,BG$9))/1000</f>
        <v>20023.921999999999</v>
      </c>
    </row>
    <row r="120" spans="1:59" ht="15" customHeight="1">
      <c r="A120" s="5" t="s">
        <v>116</v>
      </c>
      <c r="B120" s="5"/>
      <c r="C120" s="25" t="s">
        <v>117</v>
      </c>
      <c r="D120" s="22">
        <f t="shared" si="37"/>
        <v>-479316999.77899998</v>
      </c>
      <c r="E120" s="22">
        <f>IF(E$9="samtals",SUMIFS(Gögn!$I$2:$I$11876,Gögn!$F$2:$F$11876,$A120,Gögn!$B$2:$B$11876,E$8),SUMIFS(Gögn!$I$2:$I$11876,Gögn!$F$2:$F$11876,$A120,Gögn!$B$2:$B$11876,E$8,Gögn!$E$2:$E$11876,E$9))/1000</f>
        <v>-16479822.024</v>
      </c>
      <c r="F120" s="22">
        <f>IF(F$9="samtals",SUMIFS(Gögn!$I$2:$I$11876,Gögn!$F$2:$F$11876,$A120,Gögn!$B$2:$B$11876,F$8),SUMIFS(Gögn!$I$2:$I$11876,Gögn!$F$2:$F$11876,$A120,Gögn!$B$2:$B$11876,F$8,Gögn!$E$2:$E$11876,F$9))/1000</f>
        <v>-8296218.2869999995</v>
      </c>
      <c r="G120" s="22">
        <f>IF(G$9="samtals",SUMIFS(Gögn!$I$2:$I$11876,Gögn!$F$2:$F$11876,$A120,Gögn!$B$2:$B$11876,G$8),SUMIFS(Gögn!$I$2:$I$11876,Gögn!$F$2:$F$11876,$A120,Gögn!$B$2:$B$11876,G$8,Gögn!$E$2:$E$11876,G$9))/1000</f>
        <v>-8183603.7369999997</v>
      </c>
      <c r="H120" s="22">
        <f>IF(H$9="samtals",SUMIFS(Gögn!$I$2:$I$11876,Gögn!$F$2:$F$11876,$A120,Gögn!$B$2:$B$11876,H$8),SUMIFS(Gögn!$I$2:$I$11876,Gögn!$F$2:$F$11876,$A120,Gögn!$B$2:$B$11876,H$8,Gögn!$E$2:$E$11876,H$9))/1000</f>
        <v>-36879642.048</v>
      </c>
      <c r="I120" s="22">
        <f>IF(I$9="samtals",SUMIFS(Gögn!$I$2:$I$11876,Gögn!$F$2:$F$11876,$A120,Gögn!$B$2:$B$11876,I$8),SUMIFS(Gögn!$I$2:$I$11876,Gögn!$F$2:$F$11876,$A120,Gögn!$B$2:$B$11876,I$8,Gögn!$E$2:$E$11876,I$9))/1000</f>
        <v>-35411174.299999997</v>
      </c>
      <c r="J120" s="22">
        <f>IF(J$9="samtals",SUMIFS(Gögn!$I$2:$I$11876,Gögn!$F$2:$F$11876,$A120,Gögn!$B$2:$B$11876,J$8),SUMIFS(Gögn!$I$2:$I$11876,Gögn!$F$2:$F$11876,$A120,Gögn!$B$2:$B$11876,J$8,Gögn!$E$2:$E$11876,J$9))/1000</f>
        <v>-1468467.7479999999</v>
      </c>
      <c r="K120" s="22">
        <f>IF(K$9="samtals",SUMIFS(Gögn!$I$2:$I$11876,Gögn!$F$2:$F$11876,$A120,Gögn!$B$2:$B$11876,K$8),SUMIFS(Gögn!$I$2:$I$11876,Gögn!$F$2:$F$11876,$A120,Gögn!$B$2:$B$11876,K$8,Gögn!$E$2:$E$11876,K$9))/1000</f>
        <v>-35417047.050999999</v>
      </c>
      <c r="L120" s="22">
        <f>IF(L$9="samtals",SUMIFS(Gögn!$I$2:$I$11876,Gögn!$F$2:$F$11876,$A120,Gögn!$B$2:$B$11876,L$8),SUMIFS(Gögn!$I$2:$I$11876,Gögn!$F$2:$F$11876,$A120,Gögn!$B$2:$B$11876,L$8,Gögn!$E$2:$E$11876,L$9))/1000</f>
        <v>-35417047.050999999</v>
      </c>
      <c r="M120" s="22">
        <f>IF(M$9="samtals",SUMIFS(Gögn!$I$2:$I$11876,Gögn!$F$2:$F$11876,$A120,Gögn!$B$2:$B$11876,M$8),SUMIFS(Gögn!$I$2:$I$11876,Gögn!$F$2:$F$11876,$A120,Gögn!$B$2:$B$11876,M$8,Gögn!$E$2:$E$11876,M$9))/1000</f>
        <v>-4621201</v>
      </c>
      <c r="N120" s="22">
        <f>IF(N$9="samtals",SUMIFS(Gögn!$I$2:$I$11876,Gögn!$F$2:$F$11876,$A120,Gögn!$B$2:$B$11876,N$8),SUMIFS(Gögn!$I$2:$I$11876,Gögn!$F$2:$F$11876,$A120,Gögn!$B$2:$B$11876,N$8,Gögn!$E$2:$E$11876,N$9))/1000</f>
        <v>-4621201</v>
      </c>
      <c r="O120" s="22">
        <f>IF(O$9="samtals",SUMIFS(Gögn!$I$2:$I$11876,Gögn!$F$2:$F$11876,$A120,Gögn!$B$2:$B$11876,O$8),SUMIFS(Gögn!$I$2:$I$11876,Gögn!$F$2:$F$11876,$A120,Gögn!$B$2:$B$11876,O$8,Gögn!$E$2:$E$11876,O$9))/1000</f>
        <v>-48531592.434</v>
      </c>
      <c r="P120" s="22">
        <f>IF(P$9="samtals",SUMIFS(Gögn!$I$2:$I$11876,Gögn!$F$2:$F$11876,$A120,Gögn!$B$2:$B$11876,P$8),SUMIFS(Gögn!$I$2:$I$11876,Gögn!$F$2:$F$11876,$A120,Gögn!$B$2:$B$11876,P$8,Gögn!$E$2:$E$11876,P$9))/1000</f>
        <v>-47772999.758000001</v>
      </c>
      <c r="Q120" s="22">
        <f>IF(Q$9="samtals",SUMIFS(Gögn!$I$2:$I$11876,Gögn!$F$2:$F$11876,$A120,Gögn!$B$2:$B$11876,Q$8),SUMIFS(Gögn!$I$2:$I$11876,Gögn!$F$2:$F$11876,$A120,Gögn!$B$2:$B$11876,Q$8,Gögn!$E$2:$E$11876,Q$9))/1000</f>
        <v>-758592.67599999998</v>
      </c>
      <c r="R120" s="22">
        <f>IF(R$9="samtals",SUMIFS(Gögn!$I$2:$I$11876,Gögn!$F$2:$F$11876,$A120,Gögn!$B$2:$B$11876,R$8),SUMIFS(Gögn!$I$2:$I$11876,Gögn!$F$2:$F$11876,$A120,Gögn!$B$2:$B$11876,R$8,Gögn!$E$2:$E$11876,R$9))/1000</f>
        <v>-35481038</v>
      </c>
      <c r="S120" s="22">
        <f>IF(S$9="samtals",SUMIFS(Gögn!$I$2:$I$11876,Gögn!$F$2:$F$11876,$A120,Gögn!$B$2:$B$11876,S$8),SUMIFS(Gögn!$I$2:$I$11876,Gögn!$F$2:$F$11876,$A120,Gögn!$B$2:$B$11876,S$8,Gögn!$E$2:$E$11876,S$9))/1000</f>
        <v>-12175047</v>
      </c>
      <c r="T120" s="22">
        <f>IF(T$9="samtals",SUMIFS(Gögn!$I$2:$I$11876,Gögn!$F$2:$F$11876,$A120,Gögn!$B$2:$B$11876,T$8),SUMIFS(Gögn!$I$2:$I$11876,Gögn!$F$2:$F$11876,$A120,Gögn!$B$2:$B$11876,T$8,Gögn!$E$2:$E$11876,T$9))/1000</f>
        <v>-23305991</v>
      </c>
      <c r="U120" s="22">
        <f>IF(U$9="samtals",SUMIFS(Gögn!$I$2:$I$11876,Gögn!$F$2:$F$11876,$A120,Gögn!$B$2:$B$11876,U$8),SUMIFS(Gögn!$I$2:$I$11876,Gögn!$F$2:$F$11876,$A120,Gögn!$B$2:$B$11876,U$8,Gögn!$E$2:$E$11876,U$9))/1000</f>
        <v>-66653208.916000001</v>
      </c>
      <c r="V120" s="22">
        <f>IF(V$9="samtals",SUMIFS(Gögn!$I$2:$I$11876,Gögn!$F$2:$F$11876,$A120,Gögn!$B$2:$B$11876,V$8),SUMIFS(Gögn!$I$2:$I$11876,Gögn!$F$2:$F$11876,$A120,Gögn!$B$2:$B$11876,V$8,Gögn!$E$2:$E$11876,V$9))/1000</f>
        <v>-66231606.090000004</v>
      </c>
      <c r="W120" s="22">
        <f>IF(W$9="samtals",SUMIFS(Gögn!$I$2:$I$11876,Gögn!$F$2:$F$11876,$A120,Gögn!$B$2:$B$11876,W$8),SUMIFS(Gögn!$I$2:$I$11876,Gögn!$F$2:$F$11876,$A120,Gögn!$B$2:$B$11876,W$8,Gögn!$E$2:$E$11876,W$9))/1000</f>
        <v>-421602.826</v>
      </c>
      <c r="X120" s="22">
        <f>IF(X$9="samtals",SUMIFS(Gögn!$I$2:$I$11876,Gögn!$F$2:$F$11876,$A120,Gögn!$B$2:$B$11876,X$8),SUMIFS(Gögn!$I$2:$I$11876,Gögn!$F$2:$F$11876,$A120,Gögn!$B$2:$B$11876,X$8,Gögn!$E$2:$E$11876,X$9))/1000</f>
        <v>-7965499.5410000002</v>
      </c>
      <c r="Y120" s="22">
        <f>IF(Y$9="samtals",SUMIFS(Gögn!$I$2:$I$11876,Gögn!$F$2:$F$11876,$A120,Gögn!$B$2:$B$11876,Y$8),SUMIFS(Gögn!$I$2:$I$11876,Gögn!$F$2:$F$11876,$A120,Gögn!$B$2:$B$11876,Y$8,Gögn!$E$2:$E$11876,Y$9))/1000</f>
        <v>-1989129.53</v>
      </c>
      <c r="Z120" s="22">
        <f>IF(Z$9="samtals",SUMIFS(Gögn!$I$2:$I$11876,Gögn!$F$2:$F$11876,$A120,Gögn!$B$2:$B$11876,Z$8),SUMIFS(Gögn!$I$2:$I$11876,Gögn!$F$2:$F$11876,$A120,Gögn!$B$2:$B$11876,Z$8,Gögn!$E$2:$E$11876,Z$9))/1000</f>
        <v>-5976370.0109999999</v>
      </c>
      <c r="AA120" s="22">
        <f>IF(AA$9="samtals",SUMIFS(Gögn!$I$2:$I$11876,Gögn!$F$2:$F$11876,$A120,Gögn!$B$2:$B$11876,AA$8),SUMIFS(Gögn!$I$2:$I$11876,Gögn!$F$2:$F$11876,$A120,Gögn!$B$2:$B$11876,AA$8,Gögn!$E$2:$E$11876,AA$9))/1000</f>
        <v>-4385290.0669999998</v>
      </c>
      <c r="AB120" s="22">
        <f>IF(AB$9="samtals",SUMIFS(Gögn!$I$2:$I$11876,Gögn!$F$2:$F$11876,$A120,Gögn!$B$2:$B$11876,AB$8),SUMIFS(Gögn!$I$2:$I$11876,Gögn!$F$2:$F$11876,$A120,Gögn!$B$2:$B$11876,AB$8,Gögn!$E$2:$E$11876,AB$9))/1000</f>
        <v>-4385290.0669999998</v>
      </c>
      <c r="AC120" s="22">
        <f>IF(AC$9="samtals",SUMIFS(Gögn!$I$2:$I$11876,Gögn!$F$2:$F$11876,$A120,Gögn!$B$2:$B$11876,AC$8),SUMIFS(Gögn!$I$2:$I$11876,Gögn!$F$2:$F$11876,$A120,Gögn!$B$2:$B$11876,AC$8,Gögn!$E$2:$E$11876,AC$9))/1000</f>
        <v>-6467432</v>
      </c>
      <c r="AD120" s="22">
        <f>IF(AD$9="samtals",SUMIFS(Gögn!$I$2:$I$11876,Gögn!$F$2:$F$11876,$A120,Gögn!$B$2:$B$11876,AD$8),SUMIFS(Gögn!$I$2:$I$11876,Gögn!$F$2:$F$11876,$A120,Gögn!$B$2:$B$11876,AD$8,Gögn!$E$2:$E$11876,AD$9))/1000</f>
        <v>-6467432</v>
      </c>
      <c r="AE120" s="22">
        <f>IF(AE$9="samtals",SUMIFS(Gögn!$I$2:$I$11876,Gögn!$F$2:$F$11876,$A120,Gögn!$B$2:$B$11876,AE$8),SUMIFS(Gögn!$I$2:$I$11876,Gögn!$F$2:$F$11876,$A120,Gögn!$B$2:$B$11876,AE$8,Gögn!$E$2:$E$11876,AE$9))/1000</f>
        <v>-1910716</v>
      </c>
      <c r="AF120" s="22">
        <f>IF(AF$9="samtals",SUMIFS(Gögn!$I$2:$I$11876,Gögn!$F$2:$F$11876,$A120,Gögn!$B$2:$B$11876,AF$8),SUMIFS(Gögn!$I$2:$I$11876,Gögn!$F$2:$F$11876,$A120,Gögn!$B$2:$B$11876,AF$8,Gögn!$E$2:$E$11876,AF$9))/1000</f>
        <v>-1910716</v>
      </c>
      <c r="AG120" s="22">
        <f>IF(AG$9="samtals",SUMIFS(Gögn!$I$2:$I$11876,Gögn!$F$2:$F$11876,$A120,Gögn!$B$2:$B$11876,AG$8),SUMIFS(Gögn!$I$2:$I$11876,Gögn!$F$2:$F$11876,$A120,Gögn!$B$2:$B$11876,AG$8,Gögn!$E$2:$E$11876,AG$9))/1000</f>
        <v>-882740.78500000003</v>
      </c>
      <c r="AH120" s="22">
        <f>IF(AH$9="samtals",SUMIFS(Gögn!$I$2:$I$11876,Gögn!$F$2:$F$11876,$A120,Gögn!$B$2:$B$11876,AH$8),SUMIFS(Gögn!$I$2:$I$11876,Gögn!$F$2:$F$11876,$A120,Gögn!$B$2:$B$11876,AH$8,Gögn!$E$2:$E$11876,AH$9))/1000</f>
        <v>-882740.78500000003</v>
      </c>
      <c r="AI120" s="22">
        <f>IF(AI$9="samtals",SUMIFS(Gögn!$I$2:$I$11876,Gögn!$F$2:$F$11876,$A120,Gögn!$B$2:$B$11876,AI$8),SUMIFS(Gögn!$I$2:$I$11876,Gögn!$F$2:$F$11876,$A120,Gögn!$B$2:$B$11876,AI$8,Gögn!$E$2:$E$11876,AI$9))/1000</f>
        <v>-1696597</v>
      </c>
      <c r="AJ120" s="22">
        <f>IF(AJ$9="samtals",SUMIFS(Gögn!$I$2:$I$11876,Gögn!$F$2:$F$11876,$A120,Gögn!$B$2:$B$11876,AJ$8),SUMIFS(Gögn!$I$2:$I$11876,Gögn!$F$2:$F$11876,$A120,Gögn!$B$2:$B$11876,AJ$8,Gögn!$E$2:$E$11876,AJ$9))/1000</f>
        <v>-1696597</v>
      </c>
      <c r="AK120" s="22">
        <f>IF(AK$9="samtals",SUMIFS(Gögn!$I$2:$I$11876,Gögn!$F$2:$F$11876,$A120,Gögn!$B$2:$B$11876,AK$8),SUMIFS(Gögn!$I$2:$I$11876,Gögn!$F$2:$F$11876,$A120,Gögn!$B$2:$B$11876,AK$8,Gögn!$E$2:$E$11876,AK$9))/1000</f>
        <v>-5614681.5290000001</v>
      </c>
      <c r="AL120" s="22">
        <f>IF(AL$9="samtals",SUMIFS(Gögn!$I$2:$I$11876,Gögn!$F$2:$F$11876,$A120,Gögn!$B$2:$B$11876,AL$8),SUMIFS(Gögn!$I$2:$I$11876,Gögn!$F$2:$F$11876,$A120,Gögn!$B$2:$B$11876,AL$8,Gögn!$E$2:$E$11876,AL$9))/1000</f>
        <v>-5614681.5290000001</v>
      </c>
      <c r="AM120" s="22">
        <f>IF(AM$9="samtals",SUMIFS(Gögn!$I$2:$I$11876,Gögn!$F$2:$F$11876,$A120,Gögn!$B$2:$B$11876,AM$8),SUMIFS(Gögn!$I$2:$I$11876,Gögn!$F$2:$F$11876,$A120,Gögn!$B$2:$B$11876,AM$8,Gögn!$E$2:$E$11876,AM$9))/1000</f>
        <v>-87277093.096000001</v>
      </c>
      <c r="AN120" s="22">
        <f>IF(AN$9="samtals",SUMIFS(Gögn!$I$2:$I$11876,Gögn!$F$2:$F$11876,$A120,Gögn!$B$2:$B$11876,AN$8),SUMIFS(Gögn!$I$2:$I$11876,Gögn!$F$2:$F$11876,$A120,Gögn!$B$2:$B$11876,AN$8,Gögn!$E$2:$E$11876,AN$9))/1000</f>
        <v>-85455870.941</v>
      </c>
      <c r="AO120" s="22">
        <f>IF(AO$9="samtals",SUMIFS(Gögn!$I$2:$I$11876,Gögn!$F$2:$F$11876,$A120,Gögn!$B$2:$B$11876,AO$8),SUMIFS(Gögn!$I$2:$I$11876,Gögn!$F$2:$F$11876,$A120,Gögn!$B$2:$B$11876,AO$8,Gögn!$E$2:$E$11876,AO$9))/1000</f>
        <v>-1821222.155</v>
      </c>
      <c r="AP120" s="22">
        <f>IF(AP$9="samtals",SUMIFS(Gögn!$I$2:$I$11876,Gögn!$F$2:$F$11876,$A120,Gögn!$B$2:$B$11876,AP$8),SUMIFS(Gögn!$I$2:$I$11876,Gögn!$F$2:$F$11876,$A120,Gögn!$B$2:$B$11876,AP$8,Gögn!$E$2:$E$11876,AP$9))/1000</f>
        <v>-770568.13300000003</v>
      </c>
      <c r="AQ120" s="22">
        <f>IF(AQ$9="samtals",SUMIFS(Gögn!$I$2:$I$11876,Gögn!$F$2:$F$11876,$A120,Gögn!$B$2:$B$11876,AQ$8),SUMIFS(Gögn!$I$2:$I$11876,Gögn!$F$2:$F$11876,$A120,Gögn!$B$2:$B$11876,AQ$8,Gögn!$E$2:$E$11876,AQ$9))/1000</f>
        <v>-185803.49900000001</v>
      </c>
      <c r="AR120" s="22">
        <f>IF(AR$9="samtals",SUMIFS(Gögn!$I$2:$I$11876,Gögn!$F$2:$F$11876,$A120,Gögn!$B$2:$B$11876,AR$8),SUMIFS(Gögn!$I$2:$I$11876,Gögn!$F$2:$F$11876,$A120,Gögn!$B$2:$B$11876,AR$8,Gögn!$E$2:$E$11876,AR$9))/1000</f>
        <v>-584764.63399999996</v>
      </c>
      <c r="AS120" s="22">
        <f>IF(AS$9="samtals",SUMIFS(Gögn!$I$2:$I$11876,Gögn!$F$2:$F$11876,$A120,Gögn!$B$2:$B$11876,AS$8),SUMIFS(Gögn!$I$2:$I$11876,Gögn!$F$2:$F$11876,$A120,Gögn!$B$2:$B$11876,AS$8,Gögn!$E$2:$E$11876,AS$9))/1000</f>
        <v>-50156439.038999997</v>
      </c>
      <c r="AT120" s="22">
        <f>IF(AT$9="samtals",SUMIFS(Gögn!$I$2:$I$11876,Gögn!$F$2:$F$11876,$A120,Gögn!$B$2:$B$11876,AT$8),SUMIFS(Gögn!$I$2:$I$11876,Gögn!$F$2:$F$11876,$A120,Gögn!$B$2:$B$11876,AT$8,Gögn!$E$2:$E$11876,AT$9))/1000</f>
        <v>-49121968.953000002</v>
      </c>
      <c r="AU120" s="22">
        <f>IF(AU$9="samtals",SUMIFS(Gögn!$I$2:$I$11876,Gögn!$F$2:$F$11876,$A120,Gögn!$B$2:$B$11876,AU$8),SUMIFS(Gögn!$I$2:$I$11876,Gögn!$F$2:$F$11876,$A120,Gögn!$B$2:$B$11876,AU$8,Gögn!$E$2:$E$11876,AU$9))/1000</f>
        <v>-1034470.086</v>
      </c>
      <c r="AV120" s="22">
        <f>IF(AV$9="samtals",SUMIFS(Gögn!$I$2:$I$11876,Gögn!$F$2:$F$11876,$A120,Gögn!$B$2:$B$11876,AV$8),SUMIFS(Gögn!$I$2:$I$11876,Gögn!$F$2:$F$11876,$A120,Gögn!$B$2:$B$11876,AV$8,Gögn!$E$2:$E$11876,AV$9))/1000</f>
        <v>-5419190.534</v>
      </c>
      <c r="AW120" s="22">
        <f>IF(AW$9="samtals",SUMIFS(Gögn!$I$2:$I$11876,Gögn!$F$2:$F$11876,$A120,Gögn!$B$2:$B$11876,AW$8),SUMIFS(Gögn!$I$2:$I$11876,Gögn!$F$2:$F$11876,$A120,Gögn!$B$2:$B$11876,AW$8,Gögn!$E$2:$E$11876,AW$9))/1000</f>
        <v>-5032023.3039999995</v>
      </c>
      <c r="AX120" s="22">
        <f>IF(AX$9="samtals",SUMIFS(Gögn!$I$2:$I$11876,Gögn!$F$2:$F$11876,$A120,Gögn!$B$2:$B$11876,AX$8),SUMIFS(Gögn!$I$2:$I$11876,Gögn!$F$2:$F$11876,$A120,Gögn!$B$2:$B$11876,AX$8,Gögn!$E$2:$E$11876,AX$9))/1000</f>
        <v>-387167.23</v>
      </c>
      <c r="AY120" s="22">
        <f>IF(AY$9="samtals",SUMIFS(Gögn!$I$2:$I$11876,Gögn!$F$2:$F$11876,$A120,Gögn!$B$2:$B$11876,AY$8),SUMIFS(Gögn!$I$2:$I$11876,Gögn!$F$2:$F$11876,$A120,Gögn!$B$2:$B$11876,AY$8,Gögn!$E$2:$E$11876,AY$9))/1000</f>
        <v>-18608715</v>
      </c>
      <c r="AZ120" s="22">
        <f>IF(AZ$9="samtals",SUMIFS(Gögn!$I$2:$I$11876,Gögn!$F$2:$F$11876,$A120,Gögn!$B$2:$B$11876,AZ$8),SUMIFS(Gögn!$I$2:$I$11876,Gögn!$F$2:$F$11876,$A120,Gögn!$B$2:$B$11876,AZ$8,Gögn!$E$2:$E$11876,AZ$9))/1000</f>
        <v>-16096421</v>
      </c>
      <c r="BA120" s="22">
        <f>IF(BA$9="samtals",SUMIFS(Gögn!$I$2:$I$11876,Gögn!$F$2:$F$11876,$A120,Gögn!$B$2:$B$11876,BA$8),SUMIFS(Gögn!$I$2:$I$11876,Gögn!$F$2:$F$11876,$A120,Gögn!$B$2:$B$11876,BA$8,Gögn!$E$2:$E$11876,BA$9))/1000</f>
        <v>-2512294</v>
      </c>
      <c r="BB120" s="22">
        <f>IF(BB$9="samtals",SUMIFS(Gögn!$I$2:$I$11876,Gögn!$F$2:$F$11876,$A120,Gögn!$B$2:$B$11876,BB$8),SUMIFS(Gögn!$I$2:$I$11876,Gögn!$F$2:$F$11876,$A120,Gögn!$B$2:$B$11876,BB$8,Gögn!$E$2:$E$11876,BB$9))/1000</f>
        <v>-15261740.119000001</v>
      </c>
      <c r="BC120" s="22">
        <f>IF(BC$9="samtals",SUMIFS(Gögn!$I$2:$I$11876,Gögn!$F$2:$F$11876,$A120,Gögn!$B$2:$B$11876,BC$8),SUMIFS(Gögn!$I$2:$I$11876,Gögn!$F$2:$F$11876,$A120,Gögn!$B$2:$B$11876,BC$8,Gögn!$E$2:$E$11876,BC$9))/1000</f>
        <v>-15199426.521</v>
      </c>
      <c r="BD120" s="22">
        <f>IF(BD$9="samtals",SUMIFS(Gögn!$I$2:$I$11876,Gögn!$F$2:$F$11876,$A120,Gögn!$B$2:$B$11876,BD$8),SUMIFS(Gögn!$I$2:$I$11876,Gögn!$F$2:$F$11876,$A120,Gögn!$B$2:$B$11876,BD$8,Gögn!$E$2:$E$11876,BD$9))/1000</f>
        <v>-62313.597999999998</v>
      </c>
      <c r="BE120" s="22">
        <f>IF(BE$9="samtals",SUMIFS(Gögn!$I$2:$I$11876,Gögn!$F$2:$F$11876,$A120,Gögn!$B$2:$B$11876,BE$8),SUMIFS(Gögn!$I$2:$I$11876,Gögn!$F$2:$F$11876,$A120,Gögn!$B$2:$B$11876,BE$8,Gögn!$E$2:$E$11876,BE$9))/1000</f>
        <v>-28836745.463</v>
      </c>
      <c r="BF120" s="22">
        <f>IF(BF$9="samtals",SUMIFS(Gögn!$I$2:$I$11876,Gögn!$F$2:$F$11876,$A120,Gögn!$B$2:$B$11876,BF$8),SUMIFS(Gögn!$I$2:$I$11876,Gögn!$F$2:$F$11876,$A120,Gögn!$B$2:$B$11876,BF$8,Gögn!$E$2:$E$11876,BF$9))/1000</f>
        <v>-28267827.759</v>
      </c>
      <c r="BG120" s="22">
        <f>IF(BG$9="samtals",SUMIFS(Gögn!$I$2:$I$11876,Gögn!$F$2:$F$11876,$A120,Gögn!$B$2:$B$11876,BG$8),SUMIFS(Gögn!$I$2:$I$11876,Gögn!$F$2:$F$11876,$A120,Gögn!$B$2:$B$11876,BG$8,Gögn!$E$2:$E$11876,BG$9))/1000</f>
        <v>-568917.70400000003</v>
      </c>
    </row>
    <row r="121" spans="1:59" ht="15" customHeight="1">
      <c r="A121" s="5" t="s">
        <v>118</v>
      </c>
      <c r="B121" s="5"/>
      <c r="C121" s="23" t="s">
        <v>119</v>
      </c>
      <c r="D121" s="24">
        <f t="shared" si="37"/>
        <v>353980961.15100002</v>
      </c>
      <c r="E121" s="24">
        <f>IF(E$9="samtals",SUMIFS(Gögn!$I$2:$I$11876,Gögn!$F$2:$F$11876,$A121,Gögn!$B$2:$B$11876,E$8),SUMIFS(Gögn!$I$2:$I$11876,Gögn!$F$2:$F$11876,$A121,Gögn!$B$2:$B$11876,E$8,Gögn!$E$2:$E$11876,E$9))/1000</f>
        <v>6132505.9869999997</v>
      </c>
      <c r="F121" s="24">
        <f>IF(F$9="samtals",SUMIFS(Gögn!$I$2:$I$11876,Gögn!$F$2:$F$11876,$A121,Gögn!$B$2:$B$11876,F$8),SUMIFS(Gögn!$I$2:$I$11876,Gögn!$F$2:$F$11876,$A121,Gögn!$B$2:$B$11876,F$8,Gögn!$E$2:$E$11876,F$9))/1000</f>
        <v>2976987.3280000002</v>
      </c>
      <c r="G121" s="24">
        <f>IF(G$9="samtals",SUMIFS(Gögn!$I$2:$I$11876,Gögn!$F$2:$F$11876,$A121,Gögn!$B$2:$B$11876,G$8),SUMIFS(Gögn!$I$2:$I$11876,Gögn!$F$2:$F$11876,$A121,Gögn!$B$2:$B$11876,G$8,Gögn!$E$2:$E$11876,G$9))/1000</f>
        <v>3155518.659</v>
      </c>
      <c r="H121" s="24">
        <f>IF(H$9="samtals",SUMIFS(Gögn!$I$2:$I$11876,Gögn!$F$2:$F$11876,$A121,Gögn!$B$2:$B$11876,H$8),SUMIFS(Gögn!$I$2:$I$11876,Gögn!$F$2:$F$11876,$A121,Gögn!$B$2:$B$11876,H$8,Gögn!$E$2:$E$11876,H$9))/1000</f>
        <v>24181727.609999999</v>
      </c>
      <c r="I121" s="24">
        <f>IF(I$9="samtals",SUMIFS(Gögn!$I$2:$I$11876,Gögn!$F$2:$F$11876,$A121,Gögn!$B$2:$B$11876,I$8),SUMIFS(Gögn!$I$2:$I$11876,Gögn!$F$2:$F$11876,$A121,Gögn!$B$2:$B$11876,I$8,Gögn!$E$2:$E$11876,I$9))/1000</f>
        <v>23066335.513999999</v>
      </c>
      <c r="J121" s="24">
        <f>IF(J$9="samtals",SUMIFS(Gögn!$I$2:$I$11876,Gögn!$F$2:$F$11876,$A121,Gögn!$B$2:$B$11876,J$8),SUMIFS(Gögn!$I$2:$I$11876,Gögn!$F$2:$F$11876,$A121,Gögn!$B$2:$B$11876,J$8,Gögn!$E$2:$E$11876,J$9))/1000</f>
        <v>1115392.0959999999</v>
      </c>
      <c r="K121" s="24">
        <f>IF(K$9="samtals",SUMIFS(Gögn!$I$2:$I$11876,Gögn!$F$2:$F$11876,$A121,Gögn!$B$2:$B$11876,K$8),SUMIFS(Gögn!$I$2:$I$11876,Gögn!$F$2:$F$11876,$A121,Gögn!$B$2:$B$11876,K$8,Gögn!$E$2:$E$11876,K$9))/1000</f>
        <v>12261779.122</v>
      </c>
      <c r="L121" s="24">
        <f>IF(L$9="samtals",SUMIFS(Gögn!$I$2:$I$11876,Gögn!$F$2:$F$11876,$A121,Gögn!$B$2:$B$11876,L$8),SUMIFS(Gögn!$I$2:$I$11876,Gögn!$F$2:$F$11876,$A121,Gögn!$B$2:$B$11876,L$8,Gögn!$E$2:$E$11876,L$9))/1000</f>
        <v>12261779.122</v>
      </c>
      <c r="M121" s="24">
        <f>IF(M$9="samtals",SUMIFS(Gögn!$I$2:$I$11876,Gögn!$F$2:$F$11876,$A121,Gögn!$B$2:$B$11876,M$8),SUMIFS(Gögn!$I$2:$I$11876,Gögn!$F$2:$F$11876,$A121,Gögn!$B$2:$B$11876,M$8,Gögn!$E$2:$E$11876,M$9))/1000</f>
        <v>4899329</v>
      </c>
      <c r="N121" s="24">
        <f>IF(N$9="samtals",SUMIFS(Gögn!$I$2:$I$11876,Gögn!$F$2:$F$11876,$A121,Gögn!$B$2:$B$11876,N$8),SUMIFS(Gögn!$I$2:$I$11876,Gögn!$F$2:$F$11876,$A121,Gögn!$B$2:$B$11876,N$8,Gögn!$E$2:$E$11876,N$9))/1000</f>
        <v>4899329</v>
      </c>
      <c r="O121" s="24">
        <f>IF(O$9="samtals",SUMIFS(Gögn!$I$2:$I$11876,Gögn!$F$2:$F$11876,$A121,Gögn!$B$2:$B$11876,O$8),SUMIFS(Gögn!$I$2:$I$11876,Gögn!$F$2:$F$11876,$A121,Gögn!$B$2:$B$11876,O$8,Gögn!$E$2:$E$11876,O$9))/1000</f>
        <v>40289431.384000003</v>
      </c>
      <c r="P121" s="24">
        <f>IF(P$9="samtals",SUMIFS(Gögn!$I$2:$I$11876,Gögn!$F$2:$F$11876,$A121,Gögn!$B$2:$B$11876,P$8),SUMIFS(Gögn!$I$2:$I$11876,Gögn!$F$2:$F$11876,$A121,Gögn!$B$2:$B$11876,P$8,Gögn!$E$2:$E$11876,P$9))/1000</f>
        <v>39363659.109999999</v>
      </c>
      <c r="Q121" s="24">
        <f>IF(Q$9="samtals",SUMIFS(Gögn!$I$2:$I$11876,Gögn!$F$2:$F$11876,$A121,Gögn!$B$2:$B$11876,Q$8),SUMIFS(Gögn!$I$2:$I$11876,Gögn!$F$2:$F$11876,$A121,Gögn!$B$2:$B$11876,Q$8,Gögn!$E$2:$E$11876,Q$9))/1000</f>
        <v>925772.27399999998</v>
      </c>
      <c r="R121" s="24">
        <f>IF(R$9="samtals",SUMIFS(Gögn!$I$2:$I$11876,Gögn!$F$2:$F$11876,$A121,Gögn!$B$2:$B$11876,R$8),SUMIFS(Gögn!$I$2:$I$11876,Gögn!$F$2:$F$11876,$A121,Gögn!$B$2:$B$11876,R$8,Gögn!$E$2:$E$11876,R$9))/1000</f>
        <v>28944388</v>
      </c>
      <c r="S121" s="24">
        <f>IF(S$9="samtals",SUMIFS(Gögn!$I$2:$I$11876,Gögn!$F$2:$F$11876,$A121,Gögn!$B$2:$B$11876,S$8),SUMIFS(Gögn!$I$2:$I$11876,Gögn!$F$2:$F$11876,$A121,Gögn!$B$2:$B$11876,S$8,Gögn!$E$2:$E$11876,S$9))/1000</f>
        <v>8451701</v>
      </c>
      <c r="T121" s="24">
        <f>IF(T$9="samtals",SUMIFS(Gögn!$I$2:$I$11876,Gögn!$F$2:$F$11876,$A121,Gögn!$B$2:$B$11876,T$8),SUMIFS(Gögn!$I$2:$I$11876,Gögn!$F$2:$F$11876,$A121,Gögn!$B$2:$B$11876,T$8,Gögn!$E$2:$E$11876,T$9))/1000</f>
        <v>20492687</v>
      </c>
      <c r="U121" s="24">
        <f>IF(U$9="samtals",SUMIFS(Gögn!$I$2:$I$11876,Gögn!$F$2:$F$11876,$A121,Gögn!$B$2:$B$11876,U$8),SUMIFS(Gögn!$I$2:$I$11876,Gögn!$F$2:$F$11876,$A121,Gögn!$B$2:$B$11876,U$8,Gögn!$E$2:$E$11876,U$9))/1000</f>
        <v>82645413.525000006</v>
      </c>
      <c r="V121" s="24">
        <f>IF(V$9="samtals",SUMIFS(Gögn!$I$2:$I$11876,Gögn!$F$2:$F$11876,$A121,Gögn!$B$2:$B$11876,V$8),SUMIFS(Gögn!$I$2:$I$11876,Gögn!$F$2:$F$11876,$A121,Gögn!$B$2:$B$11876,V$8,Gögn!$E$2:$E$11876,V$9))/1000</f>
        <v>81876857.872999996</v>
      </c>
      <c r="W121" s="24">
        <f>IF(W$9="samtals",SUMIFS(Gögn!$I$2:$I$11876,Gögn!$F$2:$F$11876,$A121,Gögn!$B$2:$B$11876,W$8),SUMIFS(Gögn!$I$2:$I$11876,Gögn!$F$2:$F$11876,$A121,Gögn!$B$2:$B$11876,W$8,Gögn!$E$2:$E$11876,W$9))/1000</f>
        <v>768555.652</v>
      </c>
      <c r="X121" s="24">
        <f>IF(X$9="samtals",SUMIFS(Gögn!$I$2:$I$11876,Gögn!$F$2:$F$11876,$A121,Gögn!$B$2:$B$11876,X$8),SUMIFS(Gögn!$I$2:$I$11876,Gögn!$F$2:$F$11876,$A121,Gögn!$B$2:$B$11876,X$8,Gögn!$E$2:$E$11876,X$9))/1000</f>
        <v>3320454.3569999998</v>
      </c>
      <c r="Y121" s="24">
        <f>IF(Y$9="samtals",SUMIFS(Gögn!$I$2:$I$11876,Gögn!$F$2:$F$11876,$A121,Gögn!$B$2:$B$11876,Y$8),SUMIFS(Gögn!$I$2:$I$11876,Gögn!$F$2:$F$11876,$A121,Gögn!$B$2:$B$11876,Y$8,Gögn!$E$2:$E$11876,Y$9))/1000</f>
        <v>664561.27</v>
      </c>
      <c r="Z121" s="24">
        <f>IF(Z$9="samtals",SUMIFS(Gögn!$I$2:$I$11876,Gögn!$F$2:$F$11876,$A121,Gögn!$B$2:$B$11876,Z$8),SUMIFS(Gögn!$I$2:$I$11876,Gögn!$F$2:$F$11876,$A121,Gögn!$B$2:$B$11876,Z$8,Gögn!$E$2:$E$11876,Z$9))/1000</f>
        <v>2655893.0869999998</v>
      </c>
      <c r="AA121" s="24">
        <f>IF(AA$9="samtals",SUMIFS(Gögn!$I$2:$I$11876,Gögn!$F$2:$F$11876,$A121,Gögn!$B$2:$B$11876,AA$8),SUMIFS(Gögn!$I$2:$I$11876,Gögn!$F$2:$F$11876,$A121,Gögn!$B$2:$B$11876,AA$8,Gögn!$E$2:$E$11876,AA$9))/1000</f>
        <v>4940047.2</v>
      </c>
      <c r="AB121" s="24">
        <f>IF(AB$9="samtals",SUMIFS(Gögn!$I$2:$I$11876,Gögn!$F$2:$F$11876,$A121,Gögn!$B$2:$B$11876,AB$8),SUMIFS(Gögn!$I$2:$I$11876,Gögn!$F$2:$F$11876,$A121,Gögn!$B$2:$B$11876,AB$8,Gögn!$E$2:$E$11876,AB$9))/1000</f>
        <v>4940047.2</v>
      </c>
      <c r="AC121" s="24">
        <f>IF(AC$9="samtals",SUMIFS(Gögn!$I$2:$I$11876,Gögn!$F$2:$F$11876,$A121,Gögn!$B$2:$B$11876,AC$8),SUMIFS(Gögn!$I$2:$I$11876,Gögn!$F$2:$F$11876,$A121,Gögn!$B$2:$B$11876,AC$8,Gögn!$E$2:$E$11876,AC$9))/1000</f>
        <v>6372804</v>
      </c>
      <c r="AD121" s="24">
        <f>IF(AD$9="samtals",SUMIFS(Gögn!$I$2:$I$11876,Gögn!$F$2:$F$11876,$A121,Gögn!$B$2:$B$11876,AD$8),SUMIFS(Gögn!$I$2:$I$11876,Gögn!$F$2:$F$11876,$A121,Gögn!$B$2:$B$11876,AD$8,Gögn!$E$2:$E$11876,AD$9))/1000</f>
        <v>6372804</v>
      </c>
      <c r="AE121" s="24">
        <f>IF(AE$9="samtals",SUMIFS(Gögn!$I$2:$I$11876,Gögn!$F$2:$F$11876,$A121,Gögn!$B$2:$B$11876,AE$8),SUMIFS(Gögn!$I$2:$I$11876,Gögn!$F$2:$F$11876,$A121,Gögn!$B$2:$B$11876,AE$8,Gögn!$E$2:$E$11876,AE$9))/1000</f>
        <v>1603234</v>
      </c>
      <c r="AF121" s="24">
        <f>IF(AF$9="samtals",SUMIFS(Gögn!$I$2:$I$11876,Gögn!$F$2:$F$11876,$A121,Gögn!$B$2:$B$11876,AF$8),SUMIFS(Gögn!$I$2:$I$11876,Gögn!$F$2:$F$11876,$A121,Gögn!$B$2:$B$11876,AF$8,Gögn!$E$2:$E$11876,AF$9))/1000</f>
        <v>1603234</v>
      </c>
      <c r="AG121" s="24">
        <f>IF(AG$9="samtals",SUMIFS(Gögn!$I$2:$I$11876,Gögn!$F$2:$F$11876,$A121,Gögn!$B$2:$B$11876,AG$8),SUMIFS(Gögn!$I$2:$I$11876,Gögn!$F$2:$F$11876,$A121,Gögn!$B$2:$B$11876,AG$8,Gögn!$E$2:$E$11876,AG$9))/1000</f>
        <v>1561400.1910000001</v>
      </c>
      <c r="AH121" s="24">
        <f>IF(AH$9="samtals",SUMIFS(Gögn!$I$2:$I$11876,Gögn!$F$2:$F$11876,$A121,Gögn!$B$2:$B$11876,AH$8),SUMIFS(Gögn!$I$2:$I$11876,Gögn!$F$2:$F$11876,$A121,Gögn!$B$2:$B$11876,AH$8,Gögn!$E$2:$E$11876,AH$9))/1000</f>
        <v>1561400.1910000001</v>
      </c>
      <c r="AI121" s="24">
        <f>IF(AI$9="samtals",SUMIFS(Gögn!$I$2:$I$11876,Gögn!$F$2:$F$11876,$A121,Gögn!$B$2:$B$11876,AI$8),SUMIFS(Gögn!$I$2:$I$11876,Gögn!$F$2:$F$11876,$A121,Gögn!$B$2:$B$11876,AI$8,Gögn!$E$2:$E$11876,AI$9))/1000</f>
        <v>1898865</v>
      </c>
      <c r="AJ121" s="24">
        <f>IF(AJ$9="samtals",SUMIFS(Gögn!$I$2:$I$11876,Gögn!$F$2:$F$11876,$A121,Gögn!$B$2:$B$11876,AJ$8),SUMIFS(Gögn!$I$2:$I$11876,Gögn!$F$2:$F$11876,$A121,Gögn!$B$2:$B$11876,AJ$8,Gögn!$E$2:$E$11876,AJ$9))/1000</f>
        <v>1898865</v>
      </c>
      <c r="AK121" s="24">
        <f>IF(AK$9="samtals",SUMIFS(Gögn!$I$2:$I$11876,Gögn!$F$2:$F$11876,$A121,Gögn!$B$2:$B$11876,AK$8),SUMIFS(Gögn!$I$2:$I$11876,Gögn!$F$2:$F$11876,$A121,Gögn!$B$2:$B$11876,AK$8,Gögn!$E$2:$E$11876,AK$9))/1000</f>
        <v>1733641.7779999999</v>
      </c>
      <c r="AL121" s="24">
        <f>IF(AL$9="samtals",SUMIFS(Gögn!$I$2:$I$11876,Gögn!$F$2:$F$11876,$A121,Gögn!$B$2:$B$11876,AL$8),SUMIFS(Gögn!$I$2:$I$11876,Gögn!$F$2:$F$11876,$A121,Gögn!$B$2:$B$11876,AL$8,Gögn!$E$2:$E$11876,AL$9))/1000</f>
        <v>1733641.7779999999</v>
      </c>
      <c r="AM121" s="24">
        <f>IF(AM$9="samtals",SUMIFS(Gögn!$I$2:$I$11876,Gögn!$F$2:$F$11876,$A121,Gögn!$B$2:$B$11876,AM$8),SUMIFS(Gögn!$I$2:$I$11876,Gögn!$F$2:$F$11876,$A121,Gögn!$B$2:$B$11876,AM$8,Gögn!$E$2:$E$11876,AM$9))/1000</f>
        <v>45538153.713</v>
      </c>
      <c r="AN121" s="24">
        <f>IF(AN$9="samtals",SUMIFS(Gögn!$I$2:$I$11876,Gögn!$F$2:$F$11876,$A121,Gögn!$B$2:$B$11876,AN$8),SUMIFS(Gögn!$I$2:$I$11876,Gögn!$F$2:$F$11876,$A121,Gögn!$B$2:$B$11876,AN$8,Gögn!$E$2:$E$11876,AN$9))/1000</f>
        <v>43922389.728</v>
      </c>
      <c r="AO121" s="24">
        <f>IF(AO$9="samtals",SUMIFS(Gögn!$I$2:$I$11876,Gögn!$F$2:$F$11876,$A121,Gögn!$B$2:$B$11876,AO$8),SUMIFS(Gögn!$I$2:$I$11876,Gögn!$F$2:$F$11876,$A121,Gögn!$B$2:$B$11876,AO$8,Gögn!$E$2:$E$11876,AO$9))/1000</f>
        <v>1615763.9850000001</v>
      </c>
      <c r="AP121" s="24">
        <f>IF(AP$9="samtals",SUMIFS(Gögn!$I$2:$I$11876,Gögn!$F$2:$F$11876,$A121,Gögn!$B$2:$B$11876,AP$8),SUMIFS(Gögn!$I$2:$I$11876,Gögn!$F$2:$F$11876,$A121,Gögn!$B$2:$B$11876,AP$8,Gögn!$E$2:$E$11876,AP$9))/1000</f>
        <v>438518.47</v>
      </c>
      <c r="AQ121" s="24">
        <f>IF(AQ$9="samtals",SUMIFS(Gögn!$I$2:$I$11876,Gögn!$F$2:$F$11876,$A121,Gögn!$B$2:$B$11876,AQ$8),SUMIFS(Gögn!$I$2:$I$11876,Gögn!$F$2:$F$11876,$A121,Gögn!$B$2:$B$11876,AQ$8,Gögn!$E$2:$E$11876,AQ$9))/1000</f>
        <v>95747.400999999998</v>
      </c>
      <c r="AR121" s="24">
        <f>IF(AR$9="samtals",SUMIFS(Gögn!$I$2:$I$11876,Gögn!$F$2:$F$11876,$A121,Gögn!$B$2:$B$11876,AR$8),SUMIFS(Gögn!$I$2:$I$11876,Gögn!$F$2:$F$11876,$A121,Gögn!$B$2:$B$11876,AR$8,Gögn!$E$2:$E$11876,AR$9))/1000</f>
        <v>342771.06900000002</v>
      </c>
      <c r="AS121" s="24">
        <f>IF(AS$9="samtals",SUMIFS(Gögn!$I$2:$I$11876,Gögn!$F$2:$F$11876,$A121,Gögn!$B$2:$B$11876,AS$8),SUMIFS(Gögn!$I$2:$I$11876,Gögn!$F$2:$F$11876,$A121,Gögn!$B$2:$B$11876,AS$8,Gögn!$E$2:$E$11876,AS$9))/1000</f>
        <v>26994186.941</v>
      </c>
      <c r="AT121" s="24">
        <f>IF(AT$9="samtals",SUMIFS(Gögn!$I$2:$I$11876,Gögn!$F$2:$F$11876,$A121,Gögn!$B$2:$B$11876,AT$8),SUMIFS(Gögn!$I$2:$I$11876,Gögn!$F$2:$F$11876,$A121,Gögn!$B$2:$B$11876,AT$8,Gögn!$E$2:$E$11876,AT$9))/1000</f>
        <v>26134038.166999999</v>
      </c>
      <c r="AU121" s="24">
        <f>IF(AU$9="samtals",SUMIFS(Gögn!$I$2:$I$11876,Gögn!$F$2:$F$11876,$A121,Gögn!$B$2:$B$11876,AU$8),SUMIFS(Gögn!$I$2:$I$11876,Gögn!$F$2:$F$11876,$A121,Gögn!$B$2:$B$11876,AU$8,Gögn!$E$2:$E$11876,AU$9))/1000</f>
        <v>860148.77399999998</v>
      </c>
      <c r="AV121" s="24">
        <f>IF(AV$9="samtals",SUMIFS(Gögn!$I$2:$I$11876,Gögn!$F$2:$F$11876,$A121,Gögn!$B$2:$B$11876,AV$8),SUMIFS(Gögn!$I$2:$I$11876,Gögn!$F$2:$F$11876,$A121,Gögn!$B$2:$B$11876,AV$8,Gögn!$E$2:$E$11876,AV$9))/1000</f>
        <v>6964572.5599999996</v>
      </c>
      <c r="AW121" s="24">
        <f>IF(AW$9="samtals",SUMIFS(Gögn!$I$2:$I$11876,Gögn!$F$2:$F$11876,$A121,Gögn!$B$2:$B$11876,AW$8),SUMIFS(Gögn!$I$2:$I$11876,Gögn!$F$2:$F$11876,$A121,Gögn!$B$2:$B$11876,AW$8,Gögn!$E$2:$E$11876,AW$9))/1000</f>
        <v>6497837.0290000001</v>
      </c>
      <c r="AX121" s="24">
        <f>IF(AX$9="samtals",SUMIFS(Gögn!$I$2:$I$11876,Gögn!$F$2:$F$11876,$A121,Gögn!$B$2:$B$11876,AX$8),SUMIFS(Gögn!$I$2:$I$11876,Gögn!$F$2:$F$11876,$A121,Gögn!$B$2:$B$11876,AX$8,Gögn!$E$2:$E$11876,AX$9))/1000</f>
        <v>466735.53100000002</v>
      </c>
      <c r="AY121" s="24">
        <f>IF(AY$9="samtals",SUMIFS(Gögn!$I$2:$I$11876,Gögn!$F$2:$F$11876,$A121,Gögn!$B$2:$B$11876,AY$8),SUMIFS(Gögn!$I$2:$I$11876,Gögn!$F$2:$F$11876,$A121,Gögn!$B$2:$B$11876,AY$8,Gögn!$E$2:$E$11876,AY$9))/1000</f>
        <v>15245900</v>
      </c>
      <c r="AZ121" s="24">
        <f>IF(AZ$9="samtals",SUMIFS(Gögn!$I$2:$I$11876,Gögn!$F$2:$F$11876,$A121,Gögn!$B$2:$B$11876,AZ$8),SUMIFS(Gögn!$I$2:$I$11876,Gögn!$F$2:$F$11876,$A121,Gögn!$B$2:$B$11876,AZ$8,Gögn!$E$2:$E$11876,AZ$9))/1000</f>
        <v>12995818</v>
      </c>
      <c r="BA121" s="24">
        <f>IF(BA$9="samtals",SUMIFS(Gögn!$I$2:$I$11876,Gögn!$F$2:$F$11876,$A121,Gögn!$B$2:$B$11876,BA$8),SUMIFS(Gögn!$I$2:$I$11876,Gögn!$F$2:$F$11876,$A121,Gögn!$B$2:$B$11876,BA$8,Gögn!$E$2:$E$11876,BA$9))/1000</f>
        <v>2250082</v>
      </c>
      <c r="BB121" s="24">
        <f>IF(BB$9="samtals",SUMIFS(Gögn!$I$2:$I$11876,Gögn!$F$2:$F$11876,$A121,Gögn!$B$2:$B$11876,BB$8),SUMIFS(Gögn!$I$2:$I$11876,Gögn!$F$2:$F$11876,$A121,Gögn!$B$2:$B$11876,BB$8,Gögn!$E$2:$E$11876,BB$9))/1000</f>
        <v>12045784.387</v>
      </c>
      <c r="BC121" s="24">
        <f>IF(BC$9="samtals",SUMIFS(Gögn!$I$2:$I$11876,Gögn!$F$2:$F$11876,$A121,Gögn!$B$2:$B$11876,BC$8),SUMIFS(Gögn!$I$2:$I$11876,Gögn!$F$2:$F$11876,$A121,Gögn!$B$2:$B$11876,BC$8,Gögn!$E$2:$E$11876,BC$9))/1000</f>
        <v>12034982.642999999</v>
      </c>
      <c r="BD121" s="24">
        <f>IF(BD$9="samtals",SUMIFS(Gögn!$I$2:$I$11876,Gögn!$F$2:$F$11876,$A121,Gögn!$B$2:$B$11876,BD$8),SUMIFS(Gögn!$I$2:$I$11876,Gögn!$F$2:$F$11876,$A121,Gögn!$B$2:$B$11876,BD$8,Gögn!$E$2:$E$11876,BD$9))/1000</f>
        <v>10801.744000000001</v>
      </c>
      <c r="BE121" s="24">
        <f>IF(BE$9="samtals",SUMIFS(Gögn!$I$2:$I$11876,Gögn!$F$2:$F$11876,$A121,Gögn!$B$2:$B$11876,BE$8),SUMIFS(Gögn!$I$2:$I$11876,Gögn!$F$2:$F$11876,$A121,Gögn!$B$2:$B$11876,BE$8,Gögn!$E$2:$E$11876,BE$9))/1000</f>
        <v>25968823.925999999</v>
      </c>
      <c r="BF121" s="24">
        <f>IF(BF$9="samtals",SUMIFS(Gögn!$I$2:$I$11876,Gögn!$F$2:$F$11876,$A121,Gögn!$B$2:$B$11876,BF$8),SUMIFS(Gögn!$I$2:$I$11876,Gögn!$F$2:$F$11876,$A121,Gögn!$B$2:$B$11876,BF$8,Gögn!$E$2:$E$11876,BF$9))/1000</f>
        <v>25114693.267999999</v>
      </c>
      <c r="BG121" s="24">
        <f>IF(BG$9="samtals",SUMIFS(Gögn!$I$2:$I$11876,Gögn!$F$2:$F$11876,$A121,Gögn!$B$2:$B$11876,BG$8),SUMIFS(Gögn!$I$2:$I$11876,Gögn!$F$2:$F$11876,$A121,Gögn!$B$2:$B$11876,BG$8,Gögn!$E$2:$E$11876,BG$9))/1000</f>
        <v>854130.65800000005</v>
      </c>
    </row>
    <row r="122" spans="1:59" ht="15" customHeight="1">
      <c r="A122" s="5" t="s">
        <v>120</v>
      </c>
      <c r="B122" s="5"/>
      <c r="C122" s="25" t="s">
        <v>121</v>
      </c>
      <c r="D122" s="22">
        <f t="shared" si="37"/>
        <v>386772721.90400004</v>
      </c>
      <c r="E122" s="22">
        <f>IF(E$9="samtals",SUMIFS(Gögn!$I$2:$I$11876,Gögn!$F$2:$F$11876,$A122,Gögn!$B$2:$B$11876,E$8),SUMIFS(Gögn!$I$2:$I$11876,Gögn!$F$2:$F$11876,$A122,Gögn!$B$2:$B$11876,E$8,Gögn!$E$2:$E$11876,E$9))/1000</f>
        <v>39803645.869000003</v>
      </c>
      <c r="F122" s="22">
        <f>IF(F$9="samtals",SUMIFS(Gögn!$I$2:$I$11876,Gögn!$F$2:$F$11876,$A122,Gögn!$B$2:$B$11876,F$8),SUMIFS(Gögn!$I$2:$I$11876,Gögn!$F$2:$F$11876,$A122,Gögn!$B$2:$B$11876,F$8,Gögn!$E$2:$E$11876,F$9))/1000</f>
        <v>20388755.287999999</v>
      </c>
      <c r="G122" s="22">
        <f>IF(G$9="samtals",SUMIFS(Gögn!$I$2:$I$11876,Gögn!$F$2:$F$11876,$A122,Gögn!$B$2:$B$11876,G$8),SUMIFS(Gögn!$I$2:$I$11876,Gögn!$F$2:$F$11876,$A122,Gögn!$B$2:$B$11876,G$8,Gögn!$E$2:$E$11876,G$9))/1000</f>
        <v>19414890.581</v>
      </c>
      <c r="H122" s="22">
        <f>IF(H$9="samtals",SUMIFS(Gögn!$I$2:$I$11876,Gögn!$F$2:$F$11876,$A122,Gögn!$B$2:$B$11876,H$8),SUMIFS(Gögn!$I$2:$I$11876,Gögn!$F$2:$F$11876,$A122,Gögn!$B$2:$B$11876,H$8,Gögn!$E$2:$E$11876,H$9))/1000</f>
        <v>37893251.814999998</v>
      </c>
      <c r="I122" s="22">
        <f>IF(I$9="samtals",SUMIFS(Gögn!$I$2:$I$11876,Gögn!$F$2:$F$11876,$A122,Gögn!$B$2:$B$11876,I$8),SUMIFS(Gögn!$I$2:$I$11876,Gögn!$F$2:$F$11876,$A122,Gögn!$B$2:$B$11876,I$8,Gögn!$E$2:$E$11876,I$9))/1000</f>
        <v>36485273.695</v>
      </c>
      <c r="J122" s="22">
        <f>IF(J$9="samtals",SUMIFS(Gögn!$I$2:$I$11876,Gögn!$F$2:$F$11876,$A122,Gögn!$B$2:$B$11876,J$8),SUMIFS(Gögn!$I$2:$I$11876,Gögn!$F$2:$F$11876,$A122,Gögn!$B$2:$B$11876,J$8,Gögn!$E$2:$E$11876,J$9))/1000</f>
        <v>1407978.12</v>
      </c>
      <c r="K122" s="22">
        <f>IF(K$9="samtals",SUMIFS(Gögn!$I$2:$I$11876,Gögn!$F$2:$F$11876,$A122,Gögn!$B$2:$B$11876,K$8),SUMIFS(Gögn!$I$2:$I$11876,Gögn!$F$2:$F$11876,$A122,Gögn!$B$2:$B$11876,K$8,Gögn!$E$2:$E$11876,K$9))/1000</f>
        <v>25590325.184</v>
      </c>
      <c r="L122" s="22">
        <f>IF(L$9="samtals",SUMIFS(Gögn!$I$2:$I$11876,Gögn!$F$2:$F$11876,$A122,Gögn!$B$2:$B$11876,L$8),SUMIFS(Gögn!$I$2:$I$11876,Gögn!$F$2:$F$11876,$A122,Gögn!$B$2:$B$11876,L$8,Gögn!$E$2:$E$11876,L$9))/1000</f>
        <v>25590325.184</v>
      </c>
      <c r="M122" s="22">
        <f>IF(M$9="samtals",SUMIFS(Gögn!$I$2:$I$11876,Gögn!$F$2:$F$11876,$A122,Gögn!$B$2:$B$11876,M$8),SUMIFS(Gögn!$I$2:$I$11876,Gögn!$F$2:$F$11876,$A122,Gögn!$B$2:$B$11876,M$8,Gögn!$E$2:$E$11876,M$9))/1000</f>
        <v>1716517</v>
      </c>
      <c r="N122" s="22">
        <f>IF(N$9="samtals",SUMIFS(Gögn!$I$2:$I$11876,Gögn!$F$2:$F$11876,$A122,Gögn!$B$2:$B$11876,N$8),SUMIFS(Gögn!$I$2:$I$11876,Gögn!$F$2:$F$11876,$A122,Gögn!$B$2:$B$11876,N$8,Gögn!$E$2:$E$11876,N$9))/1000</f>
        <v>1716517</v>
      </c>
      <c r="O122" s="22">
        <f>IF(O$9="samtals",SUMIFS(Gögn!$I$2:$I$11876,Gögn!$F$2:$F$11876,$A122,Gögn!$B$2:$B$11876,O$8),SUMIFS(Gögn!$I$2:$I$11876,Gögn!$F$2:$F$11876,$A122,Gögn!$B$2:$B$11876,O$8,Gögn!$E$2:$E$11876,O$9))/1000</f>
        <v>8931416.9959999993</v>
      </c>
      <c r="P122" s="22">
        <f>IF(P$9="samtals",SUMIFS(Gögn!$I$2:$I$11876,Gögn!$F$2:$F$11876,$A122,Gögn!$B$2:$B$11876,P$8),SUMIFS(Gögn!$I$2:$I$11876,Gögn!$F$2:$F$11876,$A122,Gögn!$B$2:$B$11876,P$8,Gögn!$E$2:$E$11876,P$9))/1000</f>
        <v>8895124.3780000005</v>
      </c>
      <c r="Q122" s="22">
        <f>IF(Q$9="samtals",SUMIFS(Gögn!$I$2:$I$11876,Gögn!$F$2:$F$11876,$A122,Gögn!$B$2:$B$11876,Q$8),SUMIFS(Gögn!$I$2:$I$11876,Gögn!$F$2:$F$11876,$A122,Gögn!$B$2:$B$11876,Q$8,Gögn!$E$2:$E$11876,Q$9))/1000</f>
        <v>36292.618000000002</v>
      </c>
      <c r="R122" s="22">
        <f>IF(R$9="samtals",SUMIFS(Gögn!$I$2:$I$11876,Gögn!$F$2:$F$11876,$A122,Gögn!$B$2:$B$11876,R$8),SUMIFS(Gögn!$I$2:$I$11876,Gögn!$F$2:$F$11876,$A122,Gögn!$B$2:$B$11876,R$8,Gögn!$E$2:$E$11876,R$9))/1000</f>
        <v>13935321</v>
      </c>
      <c r="S122" s="22">
        <f>IF(S$9="samtals",SUMIFS(Gögn!$I$2:$I$11876,Gögn!$F$2:$F$11876,$A122,Gögn!$B$2:$B$11876,S$8),SUMIFS(Gögn!$I$2:$I$11876,Gögn!$F$2:$F$11876,$A122,Gögn!$B$2:$B$11876,S$8,Gögn!$E$2:$E$11876,S$9))/1000</f>
        <v>4608827</v>
      </c>
      <c r="T122" s="22">
        <f>IF(T$9="samtals",SUMIFS(Gögn!$I$2:$I$11876,Gögn!$F$2:$F$11876,$A122,Gögn!$B$2:$B$11876,T$8),SUMIFS(Gögn!$I$2:$I$11876,Gögn!$F$2:$F$11876,$A122,Gögn!$B$2:$B$11876,T$8,Gögn!$E$2:$E$11876,T$9))/1000</f>
        <v>9326494</v>
      </c>
      <c r="U122" s="22">
        <f>IF(U$9="samtals",SUMIFS(Gögn!$I$2:$I$11876,Gögn!$F$2:$F$11876,$A122,Gögn!$B$2:$B$11876,U$8),SUMIFS(Gögn!$I$2:$I$11876,Gögn!$F$2:$F$11876,$A122,Gögn!$B$2:$B$11876,U$8,Gögn!$E$2:$E$11876,U$9))/1000</f>
        <v>40728983.200999998</v>
      </c>
      <c r="V122" s="22">
        <f>IF(V$9="samtals",SUMIFS(Gögn!$I$2:$I$11876,Gögn!$F$2:$F$11876,$A122,Gögn!$B$2:$B$11876,V$8),SUMIFS(Gögn!$I$2:$I$11876,Gögn!$F$2:$F$11876,$A122,Gögn!$B$2:$B$11876,V$8,Gögn!$E$2:$E$11876,V$9))/1000</f>
        <v>40466280.009999998</v>
      </c>
      <c r="W122" s="22">
        <f>IF(W$9="samtals",SUMIFS(Gögn!$I$2:$I$11876,Gögn!$F$2:$F$11876,$A122,Gögn!$B$2:$B$11876,W$8),SUMIFS(Gögn!$I$2:$I$11876,Gögn!$F$2:$F$11876,$A122,Gögn!$B$2:$B$11876,W$8,Gögn!$E$2:$E$11876,W$9))/1000</f>
        <v>262703.19099999999</v>
      </c>
      <c r="X122" s="22">
        <f>IF(X$9="samtals",SUMIFS(Gögn!$I$2:$I$11876,Gögn!$F$2:$F$11876,$A122,Gögn!$B$2:$B$11876,X$8),SUMIFS(Gögn!$I$2:$I$11876,Gögn!$F$2:$F$11876,$A122,Gögn!$B$2:$B$11876,X$8,Gögn!$E$2:$E$11876,X$9))/1000</f>
        <v>6474951.5429999996</v>
      </c>
      <c r="Y122" s="22">
        <f>IF(Y$9="samtals",SUMIFS(Gögn!$I$2:$I$11876,Gögn!$F$2:$F$11876,$A122,Gögn!$B$2:$B$11876,Y$8),SUMIFS(Gögn!$I$2:$I$11876,Gögn!$F$2:$F$11876,$A122,Gögn!$B$2:$B$11876,Y$8,Gögn!$E$2:$E$11876,Y$9))/1000</f>
        <v>1331089.0079999999</v>
      </c>
      <c r="Z122" s="22">
        <f>IF(Z$9="samtals",SUMIFS(Gögn!$I$2:$I$11876,Gögn!$F$2:$F$11876,$A122,Gögn!$B$2:$B$11876,Z$8),SUMIFS(Gögn!$I$2:$I$11876,Gögn!$F$2:$F$11876,$A122,Gögn!$B$2:$B$11876,Z$8,Gögn!$E$2:$E$11876,Z$9))/1000</f>
        <v>5143862.5350000001</v>
      </c>
      <c r="AA122" s="22">
        <f>IF(AA$9="samtals",SUMIFS(Gögn!$I$2:$I$11876,Gögn!$F$2:$F$11876,$A122,Gögn!$B$2:$B$11876,AA$8),SUMIFS(Gögn!$I$2:$I$11876,Gögn!$F$2:$F$11876,$A122,Gögn!$B$2:$B$11876,AA$8,Gögn!$E$2:$E$11876,AA$9))/1000</f>
        <v>2174346.6669999999</v>
      </c>
      <c r="AB122" s="22">
        <f>IF(AB$9="samtals",SUMIFS(Gögn!$I$2:$I$11876,Gögn!$F$2:$F$11876,$A122,Gögn!$B$2:$B$11876,AB$8),SUMIFS(Gögn!$I$2:$I$11876,Gögn!$F$2:$F$11876,$A122,Gögn!$B$2:$B$11876,AB$8,Gögn!$E$2:$E$11876,AB$9))/1000</f>
        <v>2174346.6669999999</v>
      </c>
      <c r="AC122" s="22">
        <f>IF(AC$9="samtals",SUMIFS(Gögn!$I$2:$I$11876,Gögn!$F$2:$F$11876,$A122,Gögn!$B$2:$B$11876,AC$8),SUMIFS(Gögn!$I$2:$I$11876,Gögn!$F$2:$F$11876,$A122,Gögn!$B$2:$B$11876,AC$8,Gögn!$E$2:$E$11876,AC$9))/1000</f>
        <v>7281474</v>
      </c>
      <c r="AD122" s="22">
        <f>IF(AD$9="samtals",SUMIFS(Gögn!$I$2:$I$11876,Gögn!$F$2:$F$11876,$A122,Gögn!$B$2:$B$11876,AD$8),SUMIFS(Gögn!$I$2:$I$11876,Gögn!$F$2:$F$11876,$A122,Gögn!$B$2:$B$11876,AD$8,Gögn!$E$2:$E$11876,AD$9))/1000</f>
        <v>7281474</v>
      </c>
      <c r="AE122" s="22">
        <f>IF(AE$9="samtals",SUMIFS(Gögn!$I$2:$I$11876,Gögn!$F$2:$F$11876,$A122,Gögn!$B$2:$B$11876,AE$8),SUMIFS(Gögn!$I$2:$I$11876,Gögn!$F$2:$F$11876,$A122,Gögn!$B$2:$B$11876,AE$8,Gögn!$E$2:$E$11876,AE$9))/1000</f>
        <v>599051</v>
      </c>
      <c r="AF122" s="22">
        <f>IF(AF$9="samtals",SUMIFS(Gögn!$I$2:$I$11876,Gögn!$F$2:$F$11876,$A122,Gögn!$B$2:$B$11876,AF$8),SUMIFS(Gögn!$I$2:$I$11876,Gögn!$F$2:$F$11876,$A122,Gögn!$B$2:$B$11876,AF$8,Gögn!$E$2:$E$11876,AF$9))/1000</f>
        <v>599051</v>
      </c>
      <c r="AG122" s="22">
        <f>IF(AG$9="samtals",SUMIFS(Gögn!$I$2:$I$11876,Gögn!$F$2:$F$11876,$A122,Gögn!$B$2:$B$11876,AG$8),SUMIFS(Gögn!$I$2:$I$11876,Gögn!$F$2:$F$11876,$A122,Gögn!$B$2:$B$11876,AG$8,Gögn!$E$2:$E$11876,AG$9))/1000</f>
        <v>790050.63199999998</v>
      </c>
      <c r="AH122" s="22">
        <f>IF(AH$9="samtals",SUMIFS(Gögn!$I$2:$I$11876,Gögn!$F$2:$F$11876,$A122,Gögn!$B$2:$B$11876,AH$8),SUMIFS(Gögn!$I$2:$I$11876,Gögn!$F$2:$F$11876,$A122,Gögn!$B$2:$B$11876,AH$8,Gögn!$E$2:$E$11876,AH$9))/1000</f>
        <v>790050.63199999998</v>
      </c>
      <c r="AI122" s="22">
        <f>IF(AI$9="samtals",SUMIFS(Gögn!$I$2:$I$11876,Gögn!$F$2:$F$11876,$A122,Gögn!$B$2:$B$11876,AI$8),SUMIFS(Gögn!$I$2:$I$11876,Gögn!$F$2:$F$11876,$A122,Gögn!$B$2:$B$11876,AI$8,Gögn!$E$2:$E$11876,AI$9))/1000</f>
        <v>1099804</v>
      </c>
      <c r="AJ122" s="22">
        <f>IF(AJ$9="samtals",SUMIFS(Gögn!$I$2:$I$11876,Gögn!$F$2:$F$11876,$A122,Gögn!$B$2:$B$11876,AJ$8),SUMIFS(Gögn!$I$2:$I$11876,Gögn!$F$2:$F$11876,$A122,Gögn!$B$2:$B$11876,AJ$8,Gögn!$E$2:$E$11876,AJ$9))/1000</f>
        <v>1099804</v>
      </c>
      <c r="AK122" s="22">
        <f>IF(AK$9="samtals",SUMIFS(Gögn!$I$2:$I$11876,Gögn!$F$2:$F$11876,$A122,Gögn!$B$2:$B$11876,AK$8),SUMIFS(Gögn!$I$2:$I$11876,Gögn!$F$2:$F$11876,$A122,Gögn!$B$2:$B$11876,AK$8,Gögn!$E$2:$E$11876,AK$9))/1000</f>
        <v>7517308.0389999999</v>
      </c>
      <c r="AL122" s="22">
        <f>IF(AL$9="samtals",SUMIFS(Gögn!$I$2:$I$11876,Gögn!$F$2:$F$11876,$A122,Gögn!$B$2:$B$11876,AL$8),SUMIFS(Gögn!$I$2:$I$11876,Gögn!$F$2:$F$11876,$A122,Gögn!$B$2:$B$11876,AL$8,Gögn!$E$2:$E$11876,AL$9))/1000</f>
        <v>7517308.0389999999</v>
      </c>
      <c r="AM122" s="22">
        <f>IF(AM$9="samtals",SUMIFS(Gögn!$I$2:$I$11876,Gögn!$F$2:$F$11876,$A122,Gögn!$B$2:$B$11876,AM$8),SUMIFS(Gögn!$I$2:$I$11876,Gögn!$F$2:$F$11876,$A122,Gögn!$B$2:$B$11876,AM$8,Gögn!$E$2:$E$11876,AM$9))/1000</f>
        <v>82197769.003000006</v>
      </c>
      <c r="AN122" s="22">
        <f>IF(AN$9="samtals",SUMIFS(Gögn!$I$2:$I$11876,Gögn!$F$2:$F$11876,$A122,Gögn!$B$2:$B$11876,AN$8),SUMIFS(Gögn!$I$2:$I$11876,Gögn!$F$2:$F$11876,$A122,Gögn!$B$2:$B$11876,AN$8,Gögn!$E$2:$E$11876,AN$9))/1000</f>
        <v>82151276.394999996</v>
      </c>
      <c r="AO122" s="22">
        <f>IF(AO$9="samtals",SUMIFS(Gögn!$I$2:$I$11876,Gögn!$F$2:$F$11876,$A122,Gögn!$B$2:$B$11876,AO$8),SUMIFS(Gögn!$I$2:$I$11876,Gögn!$F$2:$F$11876,$A122,Gögn!$B$2:$B$11876,AO$8,Gögn!$E$2:$E$11876,AO$9))/1000</f>
        <v>46492.608</v>
      </c>
      <c r="AP122" s="22">
        <f>IF(AP$9="samtals",SUMIFS(Gögn!$I$2:$I$11876,Gögn!$F$2:$F$11876,$A122,Gögn!$B$2:$B$11876,AP$8),SUMIFS(Gögn!$I$2:$I$11876,Gögn!$F$2:$F$11876,$A122,Gögn!$B$2:$B$11876,AP$8,Gögn!$E$2:$E$11876,AP$9))/1000</f>
        <v>329087.18400000001</v>
      </c>
      <c r="AQ122" s="22">
        <f>IF(AQ$9="samtals",SUMIFS(Gögn!$I$2:$I$11876,Gögn!$F$2:$F$11876,$A122,Gögn!$B$2:$B$11876,AQ$8),SUMIFS(Gögn!$I$2:$I$11876,Gögn!$F$2:$F$11876,$A122,Gögn!$B$2:$B$11876,AQ$8,Gögn!$E$2:$E$11876,AQ$9))/1000</f>
        <v>81024.962</v>
      </c>
      <c r="AR122" s="22">
        <f>IF(AR$9="samtals",SUMIFS(Gögn!$I$2:$I$11876,Gögn!$F$2:$F$11876,$A122,Gögn!$B$2:$B$11876,AR$8),SUMIFS(Gögn!$I$2:$I$11876,Gögn!$F$2:$F$11876,$A122,Gögn!$B$2:$B$11876,AR$8,Gögn!$E$2:$E$11876,AR$9))/1000</f>
        <v>248062.22200000001</v>
      </c>
      <c r="AS122" s="22">
        <f>IF(AS$9="samtals",SUMIFS(Gögn!$I$2:$I$11876,Gögn!$F$2:$F$11876,$A122,Gögn!$B$2:$B$11876,AS$8),SUMIFS(Gögn!$I$2:$I$11876,Gögn!$F$2:$F$11876,$A122,Gögn!$B$2:$B$11876,AS$8,Gögn!$E$2:$E$11876,AS$9))/1000</f>
        <v>64322293.384999998</v>
      </c>
      <c r="AT122" s="22">
        <f>IF(AT$9="samtals",SUMIFS(Gögn!$I$2:$I$11876,Gögn!$F$2:$F$11876,$A122,Gögn!$B$2:$B$11876,AT$8),SUMIFS(Gögn!$I$2:$I$11876,Gögn!$F$2:$F$11876,$A122,Gögn!$B$2:$B$11876,AT$8,Gögn!$E$2:$E$11876,AT$9))/1000</f>
        <v>63654183.129000001</v>
      </c>
      <c r="AU122" s="22">
        <f>IF(AU$9="samtals",SUMIFS(Gögn!$I$2:$I$11876,Gögn!$F$2:$F$11876,$A122,Gögn!$B$2:$B$11876,AU$8),SUMIFS(Gögn!$I$2:$I$11876,Gögn!$F$2:$F$11876,$A122,Gögn!$B$2:$B$11876,AU$8,Gögn!$E$2:$E$11876,AU$9))/1000</f>
        <v>668110.25600000005</v>
      </c>
      <c r="AV122" s="22">
        <f>IF(AV$9="samtals",SUMIFS(Gögn!$I$2:$I$11876,Gögn!$F$2:$F$11876,$A122,Gögn!$B$2:$B$11876,AV$8),SUMIFS(Gögn!$I$2:$I$11876,Gögn!$F$2:$F$11876,$A122,Gögn!$B$2:$B$11876,AV$8,Gögn!$E$2:$E$11876,AV$9))/1000</f>
        <v>2341601.8689999999</v>
      </c>
      <c r="AW122" s="22">
        <f>IF(AW$9="samtals",SUMIFS(Gögn!$I$2:$I$11876,Gögn!$F$2:$F$11876,$A122,Gögn!$B$2:$B$11876,AW$8),SUMIFS(Gögn!$I$2:$I$11876,Gögn!$F$2:$F$11876,$A122,Gögn!$B$2:$B$11876,AW$8,Gögn!$E$2:$E$11876,AW$9))/1000</f>
        <v>2315306.2390000001</v>
      </c>
      <c r="AX122" s="22">
        <f>IF(AX$9="samtals",SUMIFS(Gögn!$I$2:$I$11876,Gögn!$F$2:$F$11876,$A122,Gögn!$B$2:$B$11876,AX$8),SUMIFS(Gögn!$I$2:$I$11876,Gögn!$F$2:$F$11876,$A122,Gögn!$B$2:$B$11876,AX$8,Gögn!$E$2:$E$11876,AX$9))/1000</f>
        <v>26295.63</v>
      </c>
      <c r="AY122" s="22">
        <f>IF(AY$9="samtals",SUMIFS(Gögn!$I$2:$I$11876,Gögn!$F$2:$F$11876,$A122,Gögn!$B$2:$B$11876,AY$8),SUMIFS(Gögn!$I$2:$I$11876,Gögn!$F$2:$F$11876,$A122,Gögn!$B$2:$B$11876,AY$8,Gögn!$E$2:$E$11876,AY$9))/1000</f>
        <v>11468948</v>
      </c>
      <c r="AZ122" s="22">
        <f>IF(AZ$9="samtals",SUMIFS(Gögn!$I$2:$I$11876,Gögn!$F$2:$F$11876,$A122,Gögn!$B$2:$B$11876,AZ$8),SUMIFS(Gögn!$I$2:$I$11876,Gögn!$F$2:$F$11876,$A122,Gögn!$B$2:$B$11876,AZ$8,Gögn!$E$2:$E$11876,AZ$9))/1000</f>
        <v>10573352</v>
      </c>
      <c r="BA122" s="22">
        <f>IF(BA$9="samtals",SUMIFS(Gögn!$I$2:$I$11876,Gögn!$F$2:$F$11876,$A122,Gögn!$B$2:$B$11876,BA$8),SUMIFS(Gögn!$I$2:$I$11876,Gögn!$F$2:$F$11876,$A122,Gögn!$B$2:$B$11876,BA$8,Gögn!$E$2:$E$11876,BA$9))/1000</f>
        <v>895596</v>
      </c>
      <c r="BB122" s="22">
        <f>IF(BB$9="samtals",SUMIFS(Gögn!$I$2:$I$11876,Gögn!$F$2:$F$11876,$A122,Gögn!$B$2:$B$11876,BB$8),SUMIFS(Gögn!$I$2:$I$11876,Gögn!$F$2:$F$11876,$A122,Gögn!$B$2:$B$11876,BB$8,Gögn!$E$2:$E$11876,BB$9))/1000</f>
        <v>17830738.741</v>
      </c>
      <c r="BC122" s="22">
        <f>IF(BC$9="samtals",SUMIFS(Gögn!$I$2:$I$11876,Gögn!$F$2:$F$11876,$A122,Gögn!$B$2:$B$11876,BC$8),SUMIFS(Gögn!$I$2:$I$11876,Gögn!$F$2:$F$11876,$A122,Gögn!$B$2:$B$11876,BC$8,Gögn!$E$2:$E$11876,BC$9))/1000</f>
        <v>17169181.901000001</v>
      </c>
      <c r="BD122" s="22">
        <f>IF(BD$9="samtals",SUMIFS(Gögn!$I$2:$I$11876,Gögn!$F$2:$F$11876,$A122,Gögn!$B$2:$B$11876,BD$8),SUMIFS(Gögn!$I$2:$I$11876,Gögn!$F$2:$F$11876,$A122,Gögn!$B$2:$B$11876,BD$8,Gögn!$E$2:$E$11876,BD$9))/1000</f>
        <v>661556.84</v>
      </c>
      <c r="BE122" s="22">
        <f>IF(BE$9="samtals",SUMIFS(Gögn!$I$2:$I$11876,Gögn!$F$2:$F$11876,$A122,Gögn!$B$2:$B$11876,BE$8),SUMIFS(Gögn!$I$2:$I$11876,Gögn!$F$2:$F$11876,$A122,Gögn!$B$2:$B$11876,BE$8,Gögn!$E$2:$E$11876,BE$9))/1000</f>
        <v>13745836.776000001</v>
      </c>
      <c r="BF122" s="22">
        <f>IF(BF$9="samtals",SUMIFS(Gögn!$I$2:$I$11876,Gögn!$F$2:$F$11876,$A122,Gögn!$B$2:$B$11876,BF$8),SUMIFS(Gögn!$I$2:$I$11876,Gögn!$F$2:$F$11876,$A122,Gögn!$B$2:$B$11876,BF$8,Gögn!$E$2:$E$11876,BF$9))/1000</f>
        <v>13530191.967</v>
      </c>
      <c r="BG122" s="22">
        <f>IF(BG$9="samtals",SUMIFS(Gögn!$I$2:$I$11876,Gögn!$F$2:$F$11876,$A122,Gögn!$B$2:$B$11876,BG$8),SUMIFS(Gögn!$I$2:$I$11876,Gögn!$F$2:$F$11876,$A122,Gögn!$B$2:$B$11876,BG$8,Gögn!$E$2:$E$11876,BG$9))/1000</f>
        <v>215644.80900000001</v>
      </c>
    </row>
    <row r="123" spans="1:59" ht="15" customHeight="1">
      <c r="A123" s="5" t="s">
        <v>122</v>
      </c>
      <c r="B123" s="5"/>
      <c r="C123" s="23" t="s">
        <v>123</v>
      </c>
      <c r="D123" s="24">
        <f t="shared" si="37"/>
        <v>-455790522.62900007</v>
      </c>
      <c r="E123" s="24">
        <f>IF(E$9="samtals",SUMIFS(Gögn!$I$2:$I$11876,Gögn!$F$2:$F$11876,$A123,Gögn!$B$2:$B$11876,E$8),SUMIFS(Gögn!$I$2:$I$11876,Gögn!$F$2:$F$11876,$A123,Gögn!$B$2:$B$11876,E$8,Gögn!$E$2:$E$11876,E$9))/1000</f>
        <v>-42825815.340999998</v>
      </c>
      <c r="F123" s="24">
        <f>IF(F$9="samtals",SUMIFS(Gögn!$I$2:$I$11876,Gögn!$F$2:$F$11876,$A123,Gögn!$B$2:$B$11876,F$8),SUMIFS(Gögn!$I$2:$I$11876,Gögn!$F$2:$F$11876,$A123,Gögn!$B$2:$B$11876,F$8,Gögn!$E$2:$E$11876,F$9))/1000</f>
        <v>-20642422.223000001</v>
      </c>
      <c r="G123" s="24">
        <f>IF(G$9="samtals",SUMIFS(Gögn!$I$2:$I$11876,Gögn!$F$2:$F$11876,$A123,Gögn!$B$2:$B$11876,G$8),SUMIFS(Gögn!$I$2:$I$11876,Gögn!$F$2:$F$11876,$A123,Gögn!$B$2:$B$11876,G$8,Gögn!$E$2:$E$11876,G$9))/1000</f>
        <v>-22183393.118000001</v>
      </c>
      <c r="H123" s="24">
        <f>IF(H$9="samtals",SUMIFS(Gögn!$I$2:$I$11876,Gögn!$F$2:$F$11876,$A123,Gögn!$B$2:$B$11876,H$8),SUMIFS(Gögn!$I$2:$I$11876,Gögn!$F$2:$F$11876,$A123,Gögn!$B$2:$B$11876,H$8,Gögn!$E$2:$E$11876,H$9))/1000</f>
        <v>-29414541.412</v>
      </c>
      <c r="I123" s="24">
        <f>IF(I$9="samtals",SUMIFS(Gögn!$I$2:$I$11876,Gögn!$F$2:$F$11876,$A123,Gögn!$B$2:$B$11876,I$8),SUMIFS(Gögn!$I$2:$I$11876,Gögn!$F$2:$F$11876,$A123,Gögn!$B$2:$B$11876,I$8,Gögn!$E$2:$E$11876,I$9))/1000</f>
        <v>-27056735.609000001</v>
      </c>
      <c r="J123" s="24">
        <f>IF(J$9="samtals",SUMIFS(Gögn!$I$2:$I$11876,Gögn!$F$2:$F$11876,$A123,Gögn!$B$2:$B$11876,J$8),SUMIFS(Gögn!$I$2:$I$11876,Gögn!$F$2:$F$11876,$A123,Gögn!$B$2:$B$11876,J$8,Gögn!$E$2:$E$11876,J$9))/1000</f>
        <v>-2357805.8029999998</v>
      </c>
      <c r="K123" s="24">
        <f>IF(K$9="samtals",SUMIFS(Gögn!$I$2:$I$11876,Gögn!$F$2:$F$11876,$A123,Gögn!$B$2:$B$11876,K$8),SUMIFS(Gögn!$I$2:$I$11876,Gögn!$F$2:$F$11876,$A123,Gögn!$B$2:$B$11876,K$8,Gögn!$E$2:$E$11876,K$9))/1000</f>
        <v>-15149544.732000001</v>
      </c>
      <c r="L123" s="24">
        <f>IF(L$9="samtals",SUMIFS(Gögn!$I$2:$I$11876,Gögn!$F$2:$F$11876,$A123,Gögn!$B$2:$B$11876,L$8),SUMIFS(Gögn!$I$2:$I$11876,Gögn!$F$2:$F$11876,$A123,Gögn!$B$2:$B$11876,L$8,Gögn!$E$2:$E$11876,L$9))/1000</f>
        <v>-15149544.732000001</v>
      </c>
      <c r="M123" s="24">
        <f>IF(M$9="samtals",SUMIFS(Gögn!$I$2:$I$11876,Gögn!$F$2:$F$11876,$A123,Gögn!$B$2:$B$11876,M$8),SUMIFS(Gögn!$I$2:$I$11876,Gögn!$F$2:$F$11876,$A123,Gögn!$B$2:$B$11876,M$8,Gögn!$E$2:$E$11876,M$9))/1000</f>
        <v>-6580374</v>
      </c>
      <c r="N123" s="24">
        <f>IF(N$9="samtals",SUMIFS(Gögn!$I$2:$I$11876,Gögn!$F$2:$F$11876,$A123,Gögn!$B$2:$B$11876,N$8),SUMIFS(Gögn!$I$2:$I$11876,Gögn!$F$2:$F$11876,$A123,Gögn!$B$2:$B$11876,N$8,Gögn!$E$2:$E$11876,N$9))/1000</f>
        <v>-6580374</v>
      </c>
      <c r="O123" s="24">
        <f>IF(O$9="samtals",SUMIFS(Gögn!$I$2:$I$11876,Gögn!$F$2:$F$11876,$A123,Gögn!$B$2:$B$11876,O$8),SUMIFS(Gögn!$I$2:$I$11876,Gögn!$F$2:$F$11876,$A123,Gögn!$B$2:$B$11876,O$8,Gögn!$E$2:$E$11876,O$9))/1000</f>
        <v>-11571930.612</v>
      </c>
      <c r="P123" s="24">
        <f>IF(P$9="samtals",SUMIFS(Gögn!$I$2:$I$11876,Gögn!$F$2:$F$11876,$A123,Gögn!$B$2:$B$11876,P$8),SUMIFS(Gögn!$I$2:$I$11876,Gögn!$F$2:$F$11876,$A123,Gögn!$B$2:$B$11876,P$8,Gögn!$E$2:$E$11876,P$9))/1000</f>
        <v>-11073593.798</v>
      </c>
      <c r="Q123" s="24">
        <f>IF(Q$9="samtals",SUMIFS(Gögn!$I$2:$I$11876,Gögn!$F$2:$F$11876,$A123,Gögn!$B$2:$B$11876,Q$8),SUMIFS(Gögn!$I$2:$I$11876,Gögn!$F$2:$F$11876,$A123,Gögn!$B$2:$B$11876,Q$8,Gögn!$E$2:$E$11876,Q$9))/1000</f>
        <v>-498336.81400000001</v>
      </c>
      <c r="R123" s="24">
        <f>IF(R$9="samtals",SUMIFS(Gögn!$I$2:$I$11876,Gögn!$F$2:$F$11876,$A123,Gögn!$B$2:$B$11876,R$8),SUMIFS(Gögn!$I$2:$I$11876,Gögn!$F$2:$F$11876,$A123,Gögn!$B$2:$B$11876,R$8,Gögn!$E$2:$E$11876,R$9))/1000</f>
        <v>-46652860</v>
      </c>
      <c r="S123" s="24">
        <f>IF(S$9="samtals",SUMIFS(Gögn!$I$2:$I$11876,Gögn!$F$2:$F$11876,$A123,Gögn!$B$2:$B$11876,S$8),SUMIFS(Gögn!$I$2:$I$11876,Gögn!$F$2:$F$11876,$A123,Gögn!$B$2:$B$11876,S$8,Gögn!$E$2:$E$11876,S$9))/1000</f>
        <v>-13764204</v>
      </c>
      <c r="T123" s="24">
        <f>IF(T$9="samtals",SUMIFS(Gögn!$I$2:$I$11876,Gögn!$F$2:$F$11876,$A123,Gögn!$B$2:$B$11876,T$8),SUMIFS(Gögn!$I$2:$I$11876,Gögn!$F$2:$F$11876,$A123,Gögn!$B$2:$B$11876,T$8,Gögn!$E$2:$E$11876,T$9))/1000</f>
        <v>-32888656</v>
      </c>
      <c r="U123" s="24">
        <f>IF(U$9="samtals",SUMIFS(Gögn!$I$2:$I$11876,Gögn!$F$2:$F$11876,$A123,Gögn!$B$2:$B$11876,U$8),SUMIFS(Gögn!$I$2:$I$11876,Gögn!$F$2:$F$11876,$A123,Gögn!$B$2:$B$11876,U$8,Gögn!$E$2:$E$11876,U$9))/1000</f>
        <v>-73876585.153999999</v>
      </c>
      <c r="V123" s="24">
        <f>IF(V$9="samtals",SUMIFS(Gögn!$I$2:$I$11876,Gögn!$F$2:$F$11876,$A123,Gögn!$B$2:$B$11876,V$8),SUMIFS(Gögn!$I$2:$I$11876,Gögn!$F$2:$F$11876,$A123,Gögn!$B$2:$B$11876,V$8,Gögn!$E$2:$E$11876,V$9))/1000</f>
        <v>-72890734.280000001</v>
      </c>
      <c r="W123" s="24">
        <f>IF(W$9="samtals",SUMIFS(Gögn!$I$2:$I$11876,Gögn!$F$2:$F$11876,$A123,Gögn!$B$2:$B$11876,W$8),SUMIFS(Gögn!$I$2:$I$11876,Gögn!$F$2:$F$11876,$A123,Gögn!$B$2:$B$11876,W$8,Gögn!$E$2:$E$11876,W$9))/1000</f>
        <v>-985850.87399999995</v>
      </c>
      <c r="X123" s="24">
        <f>IF(X$9="samtals",SUMIFS(Gögn!$I$2:$I$11876,Gögn!$F$2:$F$11876,$A123,Gögn!$B$2:$B$11876,X$8),SUMIFS(Gögn!$I$2:$I$11876,Gögn!$F$2:$F$11876,$A123,Gögn!$B$2:$B$11876,X$8,Gögn!$E$2:$E$11876,X$9))/1000</f>
        <v>-15301193.296</v>
      </c>
      <c r="Y123" s="24">
        <f>IF(Y$9="samtals",SUMIFS(Gögn!$I$2:$I$11876,Gögn!$F$2:$F$11876,$A123,Gögn!$B$2:$B$11876,Y$8),SUMIFS(Gögn!$I$2:$I$11876,Gögn!$F$2:$F$11876,$A123,Gögn!$B$2:$B$11876,Y$8,Gögn!$E$2:$E$11876,Y$9))/1000</f>
        <v>-2916106.3840000001</v>
      </c>
      <c r="Z123" s="24">
        <f>IF(Z$9="samtals",SUMIFS(Gögn!$I$2:$I$11876,Gögn!$F$2:$F$11876,$A123,Gögn!$B$2:$B$11876,Z$8),SUMIFS(Gögn!$I$2:$I$11876,Gögn!$F$2:$F$11876,$A123,Gögn!$B$2:$B$11876,Z$8,Gögn!$E$2:$E$11876,Z$9))/1000</f>
        <v>-12385086.912</v>
      </c>
      <c r="AA123" s="24">
        <f>IF(AA$9="samtals",SUMIFS(Gögn!$I$2:$I$11876,Gögn!$F$2:$F$11876,$A123,Gögn!$B$2:$B$11876,AA$8),SUMIFS(Gögn!$I$2:$I$11876,Gögn!$F$2:$F$11876,$A123,Gögn!$B$2:$B$11876,AA$8,Gögn!$E$2:$E$11876,AA$9))/1000</f>
        <v>-3524278.9070000001</v>
      </c>
      <c r="AB123" s="24">
        <f>IF(AB$9="samtals",SUMIFS(Gögn!$I$2:$I$11876,Gögn!$F$2:$F$11876,$A123,Gögn!$B$2:$B$11876,AB$8),SUMIFS(Gögn!$I$2:$I$11876,Gögn!$F$2:$F$11876,$A123,Gögn!$B$2:$B$11876,AB$8,Gögn!$E$2:$E$11876,AB$9))/1000</f>
        <v>-3524278.9070000001</v>
      </c>
      <c r="AC123" s="24">
        <f>IF(AC$9="samtals",SUMIFS(Gögn!$I$2:$I$11876,Gögn!$F$2:$F$11876,$A123,Gögn!$B$2:$B$11876,AC$8),SUMIFS(Gögn!$I$2:$I$11876,Gögn!$F$2:$F$11876,$A123,Gögn!$B$2:$B$11876,AC$8,Gögn!$E$2:$E$11876,AC$9))/1000</f>
        <v>-8069761</v>
      </c>
      <c r="AD123" s="24">
        <f>IF(AD$9="samtals",SUMIFS(Gögn!$I$2:$I$11876,Gögn!$F$2:$F$11876,$A123,Gögn!$B$2:$B$11876,AD$8),SUMIFS(Gögn!$I$2:$I$11876,Gögn!$F$2:$F$11876,$A123,Gögn!$B$2:$B$11876,AD$8,Gögn!$E$2:$E$11876,AD$9))/1000</f>
        <v>-8069761</v>
      </c>
      <c r="AE123" s="24">
        <f>IF(AE$9="samtals",SUMIFS(Gögn!$I$2:$I$11876,Gögn!$F$2:$F$11876,$A123,Gögn!$B$2:$B$11876,AE$8),SUMIFS(Gögn!$I$2:$I$11876,Gögn!$F$2:$F$11876,$A123,Gögn!$B$2:$B$11876,AE$8,Gögn!$E$2:$E$11876,AE$9))/1000</f>
        <v>-1771001</v>
      </c>
      <c r="AF123" s="24">
        <f>IF(AF$9="samtals",SUMIFS(Gögn!$I$2:$I$11876,Gögn!$F$2:$F$11876,$A123,Gögn!$B$2:$B$11876,AF$8),SUMIFS(Gögn!$I$2:$I$11876,Gögn!$F$2:$F$11876,$A123,Gögn!$B$2:$B$11876,AF$8,Gögn!$E$2:$E$11876,AF$9))/1000</f>
        <v>-1771001</v>
      </c>
      <c r="AG123" s="24">
        <f>IF(AG$9="samtals",SUMIFS(Gögn!$I$2:$I$11876,Gögn!$F$2:$F$11876,$A123,Gögn!$B$2:$B$11876,AG$8),SUMIFS(Gögn!$I$2:$I$11876,Gögn!$F$2:$F$11876,$A123,Gögn!$B$2:$B$11876,AG$8,Gögn!$E$2:$E$11876,AG$9))/1000</f>
        <v>-1882876.8430000001</v>
      </c>
      <c r="AH123" s="24">
        <f>IF(AH$9="samtals",SUMIFS(Gögn!$I$2:$I$11876,Gögn!$F$2:$F$11876,$A123,Gögn!$B$2:$B$11876,AH$8),SUMIFS(Gögn!$I$2:$I$11876,Gögn!$F$2:$F$11876,$A123,Gögn!$B$2:$B$11876,AH$8,Gögn!$E$2:$E$11876,AH$9))/1000</f>
        <v>-1882876.8430000001</v>
      </c>
      <c r="AI123" s="24">
        <f>IF(AI$9="samtals",SUMIFS(Gögn!$I$2:$I$11876,Gögn!$F$2:$F$11876,$A123,Gögn!$B$2:$B$11876,AI$8),SUMIFS(Gögn!$I$2:$I$11876,Gögn!$F$2:$F$11876,$A123,Gögn!$B$2:$B$11876,AI$8,Gögn!$E$2:$E$11876,AI$9))/1000</f>
        <v>-1578460</v>
      </c>
      <c r="AJ123" s="24">
        <f>IF(AJ$9="samtals",SUMIFS(Gögn!$I$2:$I$11876,Gögn!$F$2:$F$11876,$A123,Gögn!$B$2:$B$11876,AJ$8),SUMIFS(Gögn!$I$2:$I$11876,Gögn!$F$2:$F$11876,$A123,Gögn!$B$2:$B$11876,AJ$8,Gögn!$E$2:$E$11876,AJ$9))/1000</f>
        <v>-1578460</v>
      </c>
      <c r="AK123" s="24">
        <f>IF(AK$9="samtals",SUMIFS(Gögn!$I$2:$I$11876,Gögn!$F$2:$F$11876,$A123,Gögn!$B$2:$B$11876,AK$8),SUMIFS(Gögn!$I$2:$I$11876,Gögn!$F$2:$F$11876,$A123,Gögn!$B$2:$B$11876,AK$8,Gögn!$E$2:$E$11876,AK$9))/1000</f>
        <v>-1771134.2120000001</v>
      </c>
      <c r="AL123" s="24">
        <f>IF(AL$9="samtals",SUMIFS(Gögn!$I$2:$I$11876,Gögn!$F$2:$F$11876,$A123,Gögn!$B$2:$B$11876,AL$8),SUMIFS(Gögn!$I$2:$I$11876,Gögn!$F$2:$F$11876,$A123,Gögn!$B$2:$B$11876,AL$8,Gögn!$E$2:$E$11876,AL$9))/1000</f>
        <v>-1771134.2120000001</v>
      </c>
      <c r="AM123" s="24">
        <f>IF(AM$9="samtals",SUMIFS(Gögn!$I$2:$I$11876,Gögn!$F$2:$F$11876,$A123,Gögn!$B$2:$B$11876,AM$8),SUMIFS(Gögn!$I$2:$I$11876,Gögn!$F$2:$F$11876,$A123,Gögn!$B$2:$B$11876,AM$8,Gögn!$E$2:$E$11876,AM$9))/1000</f>
        <v>-69655828.961999997</v>
      </c>
      <c r="AN123" s="24">
        <f>IF(AN$9="samtals",SUMIFS(Gögn!$I$2:$I$11876,Gögn!$F$2:$F$11876,$A123,Gögn!$B$2:$B$11876,AN$8),SUMIFS(Gögn!$I$2:$I$11876,Gögn!$F$2:$F$11876,$A123,Gögn!$B$2:$B$11876,AN$8,Gögn!$E$2:$E$11876,AN$9))/1000</f>
        <v>-69561688.622999996</v>
      </c>
      <c r="AO123" s="24">
        <f>IF(AO$9="samtals",SUMIFS(Gögn!$I$2:$I$11876,Gögn!$F$2:$F$11876,$A123,Gögn!$B$2:$B$11876,AO$8),SUMIFS(Gögn!$I$2:$I$11876,Gögn!$F$2:$F$11876,$A123,Gögn!$B$2:$B$11876,AO$8,Gögn!$E$2:$E$11876,AO$9))/1000</f>
        <v>-94140.339000000007</v>
      </c>
      <c r="AP123" s="24">
        <f>IF(AP$9="samtals",SUMIFS(Gögn!$I$2:$I$11876,Gögn!$F$2:$F$11876,$A123,Gögn!$B$2:$B$11876,AP$8),SUMIFS(Gögn!$I$2:$I$11876,Gögn!$F$2:$F$11876,$A123,Gögn!$B$2:$B$11876,AP$8,Gögn!$E$2:$E$11876,AP$9))/1000</f>
        <v>-357486.13500000001</v>
      </c>
      <c r="AQ123" s="24">
        <f>IF(AQ$9="samtals",SUMIFS(Gögn!$I$2:$I$11876,Gögn!$F$2:$F$11876,$A123,Gögn!$B$2:$B$11876,AQ$8),SUMIFS(Gögn!$I$2:$I$11876,Gögn!$F$2:$F$11876,$A123,Gögn!$B$2:$B$11876,AQ$8,Gögn!$E$2:$E$11876,AQ$9))/1000</f>
        <v>-98821.048999999999</v>
      </c>
      <c r="AR123" s="24">
        <f>IF(AR$9="samtals",SUMIFS(Gögn!$I$2:$I$11876,Gögn!$F$2:$F$11876,$A123,Gögn!$B$2:$B$11876,AR$8),SUMIFS(Gögn!$I$2:$I$11876,Gögn!$F$2:$F$11876,$A123,Gögn!$B$2:$B$11876,AR$8,Gögn!$E$2:$E$11876,AR$9))/1000</f>
        <v>-258665.08600000001</v>
      </c>
      <c r="AS123" s="24">
        <f>IF(AS$9="samtals",SUMIFS(Gögn!$I$2:$I$11876,Gögn!$F$2:$F$11876,$A123,Gögn!$B$2:$B$11876,AS$8),SUMIFS(Gögn!$I$2:$I$11876,Gögn!$F$2:$F$11876,$A123,Gögn!$B$2:$B$11876,AS$8,Gögn!$E$2:$E$11876,AS$9))/1000</f>
        <v>-66367259.983999997</v>
      </c>
      <c r="AT123" s="24">
        <f>IF(AT$9="samtals",SUMIFS(Gögn!$I$2:$I$11876,Gögn!$F$2:$F$11876,$A123,Gögn!$B$2:$B$11876,AT$8),SUMIFS(Gögn!$I$2:$I$11876,Gögn!$F$2:$F$11876,$A123,Gögn!$B$2:$B$11876,AT$8,Gögn!$E$2:$E$11876,AT$9))/1000</f>
        <v>-64625798.616999999</v>
      </c>
      <c r="AU123" s="24">
        <f>IF(AU$9="samtals",SUMIFS(Gögn!$I$2:$I$11876,Gögn!$F$2:$F$11876,$A123,Gögn!$B$2:$B$11876,AU$8),SUMIFS(Gögn!$I$2:$I$11876,Gögn!$F$2:$F$11876,$A123,Gögn!$B$2:$B$11876,AU$8,Gögn!$E$2:$E$11876,AU$9))/1000</f>
        <v>-1741461.3670000001</v>
      </c>
      <c r="AV123" s="24">
        <f>IF(AV$9="samtals",SUMIFS(Gögn!$I$2:$I$11876,Gögn!$F$2:$F$11876,$A123,Gögn!$B$2:$B$11876,AV$8),SUMIFS(Gögn!$I$2:$I$11876,Gögn!$F$2:$F$11876,$A123,Gögn!$B$2:$B$11876,AV$8,Gögn!$E$2:$E$11876,AV$9))/1000</f>
        <v>-6842176.6289999997</v>
      </c>
      <c r="AW123" s="24">
        <f>IF(AW$9="samtals",SUMIFS(Gögn!$I$2:$I$11876,Gögn!$F$2:$F$11876,$A123,Gögn!$B$2:$B$11876,AW$8),SUMIFS(Gögn!$I$2:$I$11876,Gögn!$F$2:$F$11876,$A123,Gögn!$B$2:$B$11876,AW$8,Gögn!$E$2:$E$11876,AW$9))/1000</f>
        <v>-6542280.091</v>
      </c>
      <c r="AX123" s="24">
        <f>IF(AX$9="samtals",SUMIFS(Gögn!$I$2:$I$11876,Gögn!$F$2:$F$11876,$A123,Gögn!$B$2:$B$11876,AX$8),SUMIFS(Gögn!$I$2:$I$11876,Gögn!$F$2:$F$11876,$A123,Gögn!$B$2:$B$11876,AX$8,Gögn!$E$2:$E$11876,AX$9))/1000</f>
        <v>-299896.538</v>
      </c>
      <c r="AY123" s="24">
        <f>IF(AY$9="samtals",SUMIFS(Gögn!$I$2:$I$11876,Gögn!$F$2:$F$11876,$A123,Gögn!$B$2:$B$11876,AY$8),SUMIFS(Gögn!$I$2:$I$11876,Gögn!$F$2:$F$11876,$A123,Gögn!$B$2:$B$11876,AY$8,Gögn!$E$2:$E$11876,AY$9))/1000</f>
        <v>-17170043</v>
      </c>
      <c r="AZ123" s="24">
        <f>IF(AZ$9="samtals",SUMIFS(Gögn!$I$2:$I$11876,Gögn!$F$2:$F$11876,$A123,Gögn!$B$2:$B$11876,AZ$8),SUMIFS(Gögn!$I$2:$I$11876,Gögn!$F$2:$F$11876,$A123,Gögn!$B$2:$B$11876,AZ$8,Gögn!$E$2:$E$11876,AZ$9))/1000</f>
        <v>-10339238</v>
      </c>
      <c r="BA123" s="24">
        <f>IF(BA$9="samtals",SUMIFS(Gögn!$I$2:$I$11876,Gögn!$F$2:$F$11876,$A123,Gögn!$B$2:$B$11876,BA$8),SUMIFS(Gögn!$I$2:$I$11876,Gögn!$F$2:$F$11876,$A123,Gögn!$B$2:$B$11876,BA$8,Gögn!$E$2:$E$11876,BA$9))/1000</f>
        <v>-6830805</v>
      </c>
      <c r="BB123" s="24">
        <f>IF(BB$9="samtals",SUMIFS(Gögn!$I$2:$I$11876,Gögn!$F$2:$F$11876,$A123,Gögn!$B$2:$B$11876,BB$8),SUMIFS(Gögn!$I$2:$I$11876,Gögn!$F$2:$F$11876,$A123,Gögn!$B$2:$B$11876,BB$8,Gögn!$E$2:$E$11876,BB$9))/1000</f>
        <v>-16103933.887</v>
      </c>
      <c r="BC123" s="24">
        <f>IF(BC$9="samtals",SUMIFS(Gögn!$I$2:$I$11876,Gögn!$F$2:$F$11876,$A123,Gögn!$B$2:$B$11876,BC$8),SUMIFS(Gögn!$I$2:$I$11876,Gögn!$F$2:$F$11876,$A123,Gögn!$B$2:$B$11876,BC$8,Gögn!$E$2:$E$11876,BC$9))/1000</f>
        <v>-15472411.880000001</v>
      </c>
      <c r="BD123" s="24">
        <f>IF(BD$9="samtals",SUMIFS(Gögn!$I$2:$I$11876,Gögn!$F$2:$F$11876,$A123,Gögn!$B$2:$B$11876,BD$8),SUMIFS(Gögn!$I$2:$I$11876,Gögn!$F$2:$F$11876,$A123,Gögn!$B$2:$B$11876,BD$8,Gögn!$E$2:$E$11876,BD$9))/1000</f>
        <v>-631522.00699999998</v>
      </c>
      <c r="BE123" s="24">
        <f>IF(BE$9="samtals",SUMIFS(Gögn!$I$2:$I$11876,Gögn!$F$2:$F$11876,$A123,Gögn!$B$2:$B$11876,BE$8),SUMIFS(Gögn!$I$2:$I$11876,Gögn!$F$2:$F$11876,$A123,Gögn!$B$2:$B$11876,BE$8,Gögn!$E$2:$E$11876,BE$9))/1000</f>
        <v>-19323437.522999998</v>
      </c>
      <c r="BF123" s="24">
        <f>IF(BF$9="samtals",SUMIFS(Gögn!$I$2:$I$11876,Gögn!$F$2:$F$11876,$A123,Gögn!$B$2:$B$11876,BF$8),SUMIFS(Gögn!$I$2:$I$11876,Gögn!$F$2:$F$11876,$A123,Gögn!$B$2:$B$11876,BF$8,Gögn!$E$2:$E$11876,BF$9))/1000</f>
        <v>-18557969.256000001</v>
      </c>
      <c r="BG123" s="24">
        <f>IF(BG$9="samtals",SUMIFS(Gögn!$I$2:$I$11876,Gögn!$F$2:$F$11876,$A123,Gögn!$B$2:$B$11876,BG$8),SUMIFS(Gögn!$I$2:$I$11876,Gögn!$F$2:$F$11876,$A123,Gögn!$B$2:$B$11876,BG$8,Gögn!$E$2:$E$11876,BG$9))/1000</f>
        <v>-765468.26699999999</v>
      </c>
    </row>
    <row r="124" spans="1:59" ht="15" customHeight="1">
      <c r="A124" s="5" t="s">
        <v>124</v>
      </c>
      <c r="B124" s="5"/>
      <c r="C124" s="25" t="s">
        <v>125</v>
      </c>
      <c r="D124" s="22">
        <f t="shared" si="37"/>
        <v>78517971.438000023</v>
      </c>
      <c r="E124" s="22">
        <f>IF(E$9="samtals",SUMIFS(Gögn!$I$2:$I$11876,Gögn!$F$2:$F$11876,$A124,Gögn!$B$2:$B$11876,E$8),SUMIFS(Gögn!$I$2:$I$11876,Gögn!$F$2:$F$11876,$A124,Gögn!$B$2:$B$11876,E$8,Gögn!$E$2:$E$11876,E$9))/1000</f>
        <v>454195.72899999999</v>
      </c>
      <c r="F124" s="22">
        <f>IF(F$9="samtals",SUMIFS(Gögn!$I$2:$I$11876,Gögn!$F$2:$F$11876,$A124,Gögn!$B$2:$B$11876,F$8),SUMIFS(Gögn!$I$2:$I$11876,Gögn!$F$2:$F$11876,$A124,Gögn!$B$2:$B$11876,F$8,Gögn!$E$2:$E$11876,F$9))/1000</f>
        <v>197882.07500000001</v>
      </c>
      <c r="G124" s="22">
        <f>IF(G$9="samtals",SUMIFS(Gögn!$I$2:$I$11876,Gögn!$F$2:$F$11876,$A124,Gögn!$B$2:$B$11876,G$8),SUMIFS(Gögn!$I$2:$I$11876,Gögn!$F$2:$F$11876,$A124,Gögn!$B$2:$B$11876,G$8,Gögn!$E$2:$E$11876,G$9))/1000</f>
        <v>256313.65400000001</v>
      </c>
      <c r="H124" s="22">
        <f>IF(H$9="samtals",SUMIFS(Gögn!$I$2:$I$11876,Gögn!$F$2:$F$11876,$A124,Gögn!$B$2:$B$11876,H$8),SUMIFS(Gögn!$I$2:$I$11876,Gögn!$F$2:$F$11876,$A124,Gögn!$B$2:$B$11876,H$8,Gögn!$E$2:$E$11876,H$9))/1000</f>
        <v>4082018.5410000002</v>
      </c>
      <c r="I124" s="22">
        <f>IF(I$9="samtals",SUMIFS(Gögn!$I$2:$I$11876,Gögn!$F$2:$F$11876,$A124,Gögn!$B$2:$B$11876,I$8),SUMIFS(Gögn!$I$2:$I$11876,Gögn!$F$2:$F$11876,$A124,Gögn!$B$2:$B$11876,I$8,Gögn!$E$2:$E$11876,I$9))/1000</f>
        <v>3328577.6740000001</v>
      </c>
      <c r="J124" s="22">
        <f>IF(J$9="samtals",SUMIFS(Gögn!$I$2:$I$11876,Gögn!$F$2:$F$11876,$A124,Gögn!$B$2:$B$11876,J$8),SUMIFS(Gögn!$I$2:$I$11876,Gögn!$F$2:$F$11876,$A124,Gögn!$B$2:$B$11876,J$8,Gögn!$E$2:$E$11876,J$9))/1000</f>
        <v>753440.86699999997</v>
      </c>
      <c r="K124" s="22">
        <f>IF(K$9="samtals",SUMIFS(Gögn!$I$2:$I$11876,Gögn!$F$2:$F$11876,$A124,Gögn!$B$2:$B$11876,K$8),SUMIFS(Gögn!$I$2:$I$11876,Gögn!$F$2:$F$11876,$A124,Gögn!$B$2:$B$11876,K$8,Gögn!$E$2:$E$11876,K$9))/1000</f>
        <v>0</v>
      </c>
      <c r="L124" s="22">
        <f>IF(L$9="samtals",SUMIFS(Gögn!$I$2:$I$11876,Gögn!$F$2:$F$11876,$A124,Gögn!$B$2:$B$11876,L$8),SUMIFS(Gögn!$I$2:$I$11876,Gögn!$F$2:$F$11876,$A124,Gögn!$B$2:$B$11876,L$8,Gögn!$E$2:$E$11876,L$9))/1000</f>
        <v>0</v>
      </c>
      <c r="M124" s="22">
        <f>IF(M$9="samtals",SUMIFS(Gögn!$I$2:$I$11876,Gögn!$F$2:$F$11876,$A124,Gögn!$B$2:$B$11876,M$8),SUMIFS(Gögn!$I$2:$I$11876,Gögn!$F$2:$F$11876,$A124,Gögn!$B$2:$B$11876,M$8,Gögn!$E$2:$E$11876,M$9))/1000</f>
        <v>4537287</v>
      </c>
      <c r="N124" s="22">
        <f>IF(N$9="samtals",SUMIFS(Gögn!$I$2:$I$11876,Gögn!$F$2:$F$11876,$A124,Gögn!$B$2:$B$11876,N$8),SUMIFS(Gögn!$I$2:$I$11876,Gögn!$F$2:$F$11876,$A124,Gögn!$B$2:$B$11876,N$8,Gögn!$E$2:$E$11876,N$9))/1000</f>
        <v>4537287</v>
      </c>
      <c r="O124" s="22">
        <f>IF(O$9="samtals",SUMIFS(Gögn!$I$2:$I$11876,Gögn!$F$2:$F$11876,$A124,Gögn!$B$2:$B$11876,O$8),SUMIFS(Gögn!$I$2:$I$11876,Gögn!$F$2:$F$11876,$A124,Gögn!$B$2:$B$11876,O$8,Gögn!$E$2:$E$11876,O$9))/1000</f>
        <v>4044076.139</v>
      </c>
      <c r="P124" s="22">
        <f>IF(P$9="samtals",SUMIFS(Gögn!$I$2:$I$11876,Gögn!$F$2:$F$11876,$A124,Gögn!$B$2:$B$11876,P$8),SUMIFS(Gögn!$I$2:$I$11876,Gögn!$F$2:$F$11876,$A124,Gögn!$B$2:$B$11876,P$8,Gögn!$E$2:$E$11876,P$9))/1000</f>
        <v>3885672.25</v>
      </c>
      <c r="Q124" s="22">
        <f>IF(Q$9="samtals",SUMIFS(Gögn!$I$2:$I$11876,Gögn!$F$2:$F$11876,$A124,Gögn!$B$2:$B$11876,Q$8),SUMIFS(Gögn!$I$2:$I$11876,Gögn!$F$2:$F$11876,$A124,Gögn!$B$2:$B$11876,Q$8,Gögn!$E$2:$E$11876,Q$9))/1000</f>
        <v>158403.889</v>
      </c>
      <c r="R124" s="22">
        <f>IF(R$9="samtals",SUMIFS(Gögn!$I$2:$I$11876,Gögn!$F$2:$F$11876,$A124,Gögn!$B$2:$B$11876,R$8),SUMIFS(Gögn!$I$2:$I$11876,Gögn!$F$2:$F$11876,$A124,Gögn!$B$2:$B$11876,R$8,Gögn!$E$2:$E$11876,R$9))/1000</f>
        <v>25320537</v>
      </c>
      <c r="S124" s="22">
        <f>IF(S$9="samtals",SUMIFS(Gögn!$I$2:$I$11876,Gögn!$F$2:$F$11876,$A124,Gögn!$B$2:$B$11876,S$8),SUMIFS(Gögn!$I$2:$I$11876,Gögn!$F$2:$F$11876,$A124,Gögn!$B$2:$B$11876,S$8,Gögn!$E$2:$E$11876,S$9))/1000</f>
        <v>7294849</v>
      </c>
      <c r="T124" s="22">
        <f>IF(T$9="samtals",SUMIFS(Gögn!$I$2:$I$11876,Gögn!$F$2:$F$11876,$A124,Gögn!$B$2:$B$11876,T$8),SUMIFS(Gögn!$I$2:$I$11876,Gögn!$F$2:$F$11876,$A124,Gögn!$B$2:$B$11876,T$8,Gögn!$E$2:$E$11876,T$9))/1000</f>
        <v>18025688</v>
      </c>
      <c r="U124" s="22">
        <f>IF(U$9="samtals",SUMIFS(Gögn!$I$2:$I$11876,Gögn!$F$2:$F$11876,$A124,Gögn!$B$2:$B$11876,U$8),SUMIFS(Gögn!$I$2:$I$11876,Gögn!$F$2:$F$11876,$A124,Gögn!$B$2:$B$11876,U$8,Gögn!$E$2:$E$11876,U$9))/1000</f>
        <v>2745811.787</v>
      </c>
      <c r="V124" s="22">
        <f>IF(V$9="samtals",SUMIFS(Gögn!$I$2:$I$11876,Gögn!$F$2:$F$11876,$A124,Gögn!$B$2:$B$11876,V$8),SUMIFS(Gögn!$I$2:$I$11876,Gögn!$F$2:$F$11876,$A124,Gögn!$B$2:$B$11876,V$8,Gögn!$E$2:$E$11876,V$9))/1000</f>
        <v>2661689.8539999998</v>
      </c>
      <c r="W124" s="22">
        <f>IF(W$9="samtals",SUMIFS(Gögn!$I$2:$I$11876,Gögn!$F$2:$F$11876,$A124,Gögn!$B$2:$B$11876,W$8),SUMIFS(Gögn!$I$2:$I$11876,Gögn!$F$2:$F$11876,$A124,Gögn!$B$2:$B$11876,W$8,Gögn!$E$2:$E$11876,W$9))/1000</f>
        <v>84121.933000000005</v>
      </c>
      <c r="X124" s="22">
        <f>IF(X$9="samtals",SUMIFS(Gögn!$I$2:$I$11876,Gögn!$F$2:$F$11876,$A124,Gögn!$B$2:$B$11876,X$8),SUMIFS(Gögn!$I$2:$I$11876,Gögn!$F$2:$F$11876,$A124,Gögn!$B$2:$B$11876,X$8,Gögn!$E$2:$E$11876,X$9))/1000</f>
        <v>4142516.6540000001</v>
      </c>
      <c r="Y124" s="22">
        <f>IF(Y$9="samtals",SUMIFS(Gögn!$I$2:$I$11876,Gögn!$F$2:$F$11876,$A124,Gögn!$B$2:$B$11876,Y$8),SUMIFS(Gögn!$I$2:$I$11876,Gögn!$F$2:$F$11876,$A124,Gögn!$B$2:$B$11876,Y$8,Gögn!$E$2:$E$11876,Y$9))/1000</f>
        <v>554258.31200000003</v>
      </c>
      <c r="Z124" s="22">
        <f>IF(Z$9="samtals",SUMIFS(Gögn!$I$2:$I$11876,Gögn!$F$2:$F$11876,$A124,Gögn!$B$2:$B$11876,Z$8),SUMIFS(Gögn!$I$2:$I$11876,Gögn!$F$2:$F$11876,$A124,Gögn!$B$2:$B$11876,Z$8,Gögn!$E$2:$E$11876,Z$9))/1000</f>
        <v>3588258.3420000002</v>
      </c>
      <c r="AA124" s="22">
        <f>IF(AA$9="samtals",SUMIFS(Gögn!$I$2:$I$11876,Gögn!$F$2:$F$11876,$A124,Gögn!$B$2:$B$11876,AA$8),SUMIFS(Gögn!$I$2:$I$11876,Gögn!$F$2:$F$11876,$A124,Gögn!$B$2:$B$11876,AA$8,Gögn!$E$2:$E$11876,AA$9))/1000</f>
        <v>2178661.3730000001</v>
      </c>
      <c r="AB124" s="22">
        <f>IF(AB$9="samtals",SUMIFS(Gögn!$I$2:$I$11876,Gögn!$F$2:$F$11876,$A124,Gögn!$B$2:$B$11876,AB$8),SUMIFS(Gögn!$I$2:$I$11876,Gögn!$F$2:$F$11876,$A124,Gögn!$B$2:$B$11876,AB$8,Gögn!$E$2:$E$11876,AB$9))/1000</f>
        <v>2178661.3730000001</v>
      </c>
      <c r="AC124" s="22">
        <f>IF(AC$9="samtals",SUMIFS(Gögn!$I$2:$I$11876,Gögn!$F$2:$F$11876,$A124,Gögn!$B$2:$B$11876,AC$8),SUMIFS(Gögn!$I$2:$I$11876,Gögn!$F$2:$F$11876,$A124,Gögn!$B$2:$B$11876,AC$8,Gögn!$E$2:$E$11876,AC$9))/1000</f>
        <v>243296</v>
      </c>
      <c r="AD124" s="22">
        <f>IF(AD$9="samtals",SUMIFS(Gögn!$I$2:$I$11876,Gögn!$F$2:$F$11876,$A124,Gögn!$B$2:$B$11876,AD$8),SUMIFS(Gögn!$I$2:$I$11876,Gögn!$F$2:$F$11876,$A124,Gögn!$B$2:$B$11876,AD$8,Gögn!$E$2:$E$11876,AD$9))/1000</f>
        <v>243296</v>
      </c>
      <c r="AE124" s="22">
        <f>IF(AE$9="samtals",SUMIFS(Gögn!$I$2:$I$11876,Gögn!$F$2:$F$11876,$A124,Gögn!$B$2:$B$11876,AE$8),SUMIFS(Gögn!$I$2:$I$11876,Gögn!$F$2:$F$11876,$A124,Gögn!$B$2:$B$11876,AE$8,Gögn!$E$2:$E$11876,AE$9))/1000</f>
        <v>1339178</v>
      </c>
      <c r="AF124" s="22">
        <f>IF(AF$9="samtals",SUMIFS(Gögn!$I$2:$I$11876,Gögn!$F$2:$F$11876,$A124,Gögn!$B$2:$B$11876,AF$8),SUMIFS(Gögn!$I$2:$I$11876,Gögn!$F$2:$F$11876,$A124,Gögn!$B$2:$B$11876,AF$8,Gögn!$E$2:$E$11876,AF$9))/1000</f>
        <v>1339178</v>
      </c>
      <c r="AG124" s="22">
        <f>IF(AG$9="samtals",SUMIFS(Gögn!$I$2:$I$11876,Gögn!$F$2:$F$11876,$A124,Gögn!$B$2:$B$11876,AG$8),SUMIFS(Gögn!$I$2:$I$11876,Gögn!$F$2:$F$11876,$A124,Gögn!$B$2:$B$11876,AG$8,Gögn!$E$2:$E$11876,AG$9))/1000</f>
        <v>1104800.4240000001</v>
      </c>
      <c r="AH124" s="22">
        <f>IF(AH$9="samtals",SUMIFS(Gögn!$I$2:$I$11876,Gögn!$F$2:$F$11876,$A124,Gögn!$B$2:$B$11876,AH$8),SUMIFS(Gögn!$I$2:$I$11876,Gögn!$F$2:$F$11876,$A124,Gögn!$B$2:$B$11876,AH$8,Gögn!$E$2:$E$11876,AH$9))/1000</f>
        <v>1104800.4240000001</v>
      </c>
      <c r="AI124" s="22">
        <f>IF(AI$9="samtals",SUMIFS(Gögn!$I$2:$I$11876,Gögn!$F$2:$F$11876,$A124,Gögn!$B$2:$B$11876,AI$8),SUMIFS(Gögn!$I$2:$I$11876,Gögn!$F$2:$F$11876,$A124,Gögn!$B$2:$B$11876,AI$8,Gögn!$E$2:$E$11876,AI$9))/1000</f>
        <v>1610368</v>
      </c>
      <c r="AJ124" s="22">
        <f>IF(AJ$9="samtals",SUMIFS(Gögn!$I$2:$I$11876,Gögn!$F$2:$F$11876,$A124,Gögn!$B$2:$B$11876,AJ$8),SUMIFS(Gögn!$I$2:$I$11876,Gögn!$F$2:$F$11876,$A124,Gögn!$B$2:$B$11876,AJ$8,Gögn!$E$2:$E$11876,AJ$9))/1000</f>
        <v>1610368</v>
      </c>
      <c r="AK124" s="22">
        <f>IF(AK$9="samtals",SUMIFS(Gögn!$I$2:$I$11876,Gögn!$F$2:$F$11876,$A124,Gögn!$B$2:$B$11876,AK$8),SUMIFS(Gögn!$I$2:$I$11876,Gögn!$F$2:$F$11876,$A124,Gögn!$B$2:$B$11876,AK$8,Gögn!$E$2:$E$11876,AK$9))/1000</f>
        <v>0</v>
      </c>
      <c r="AL124" s="22">
        <f>IF(AL$9="samtals",SUMIFS(Gögn!$I$2:$I$11876,Gögn!$F$2:$F$11876,$A124,Gögn!$B$2:$B$11876,AL$8),SUMIFS(Gögn!$I$2:$I$11876,Gögn!$F$2:$F$11876,$A124,Gögn!$B$2:$B$11876,AL$8,Gögn!$E$2:$E$11876,AL$9))/1000</f>
        <v>0</v>
      </c>
      <c r="AM124" s="22">
        <f>IF(AM$9="samtals",SUMIFS(Gögn!$I$2:$I$11876,Gögn!$F$2:$F$11876,$A124,Gögn!$B$2:$B$11876,AM$8),SUMIFS(Gögn!$I$2:$I$11876,Gögn!$F$2:$F$11876,$A124,Gögn!$B$2:$B$11876,AM$8,Gögn!$E$2:$E$11876,AM$9))/1000</f>
        <v>15679744.402000001</v>
      </c>
      <c r="AN124" s="22">
        <f>IF(AN$9="samtals",SUMIFS(Gögn!$I$2:$I$11876,Gögn!$F$2:$F$11876,$A124,Gögn!$B$2:$B$11876,AN$8),SUMIFS(Gögn!$I$2:$I$11876,Gögn!$F$2:$F$11876,$A124,Gögn!$B$2:$B$11876,AN$8,Gögn!$E$2:$E$11876,AN$9))/1000</f>
        <v>15679744.402000001</v>
      </c>
      <c r="AO124" s="22">
        <f>IF(AO$9="samtals",SUMIFS(Gögn!$I$2:$I$11876,Gögn!$F$2:$F$11876,$A124,Gögn!$B$2:$B$11876,AO$8),SUMIFS(Gögn!$I$2:$I$11876,Gögn!$F$2:$F$11876,$A124,Gögn!$B$2:$B$11876,AO$8,Gögn!$E$2:$E$11876,AO$9))/1000</f>
        <v>0</v>
      </c>
      <c r="AP124" s="22">
        <f>IF(AP$9="samtals",SUMIFS(Gögn!$I$2:$I$11876,Gögn!$F$2:$F$11876,$A124,Gögn!$B$2:$B$11876,AP$8),SUMIFS(Gögn!$I$2:$I$11876,Gögn!$F$2:$F$11876,$A124,Gögn!$B$2:$B$11876,AP$8,Gögn!$E$2:$E$11876,AP$9))/1000</f>
        <v>175153.62</v>
      </c>
      <c r="AQ124" s="22">
        <f>IF(AQ$9="samtals",SUMIFS(Gögn!$I$2:$I$11876,Gögn!$F$2:$F$11876,$A124,Gögn!$B$2:$B$11876,AQ$8),SUMIFS(Gögn!$I$2:$I$11876,Gögn!$F$2:$F$11876,$A124,Gögn!$B$2:$B$11876,AQ$8,Gögn!$E$2:$E$11876,AQ$9))/1000</f>
        <v>18642.504000000001</v>
      </c>
      <c r="AR124" s="22">
        <f>IF(AR$9="samtals",SUMIFS(Gögn!$I$2:$I$11876,Gögn!$F$2:$F$11876,$A124,Gögn!$B$2:$B$11876,AR$8),SUMIFS(Gögn!$I$2:$I$11876,Gögn!$F$2:$F$11876,$A124,Gögn!$B$2:$B$11876,AR$8,Gögn!$E$2:$E$11876,AR$9))/1000</f>
        <v>156511.11600000001</v>
      </c>
      <c r="AS124" s="22">
        <f>IF(AS$9="samtals",SUMIFS(Gögn!$I$2:$I$11876,Gögn!$F$2:$F$11876,$A124,Gögn!$B$2:$B$11876,AS$8),SUMIFS(Gögn!$I$2:$I$11876,Gögn!$F$2:$F$11876,$A124,Gögn!$B$2:$B$11876,AS$8,Gögn!$E$2:$E$11876,AS$9))/1000</f>
        <v>10079.248</v>
      </c>
      <c r="AT124" s="22">
        <f>IF(AT$9="samtals",SUMIFS(Gögn!$I$2:$I$11876,Gögn!$F$2:$F$11876,$A124,Gögn!$B$2:$B$11876,AT$8),SUMIFS(Gögn!$I$2:$I$11876,Gögn!$F$2:$F$11876,$A124,Gögn!$B$2:$B$11876,AT$8,Gögn!$E$2:$E$11876,AT$9))/1000</f>
        <v>0</v>
      </c>
      <c r="AU124" s="22">
        <f>IF(AU$9="samtals",SUMIFS(Gögn!$I$2:$I$11876,Gögn!$F$2:$F$11876,$A124,Gögn!$B$2:$B$11876,AU$8),SUMIFS(Gögn!$I$2:$I$11876,Gögn!$F$2:$F$11876,$A124,Gögn!$B$2:$B$11876,AU$8,Gögn!$E$2:$E$11876,AU$9))/1000</f>
        <v>10079.248</v>
      </c>
      <c r="AV124" s="22">
        <f>IF(AV$9="samtals",SUMIFS(Gögn!$I$2:$I$11876,Gögn!$F$2:$F$11876,$A124,Gögn!$B$2:$B$11876,AV$8),SUMIFS(Gögn!$I$2:$I$11876,Gögn!$F$2:$F$11876,$A124,Gögn!$B$2:$B$11876,AV$8,Gögn!$E$2:$E$11876,AV$9))/1000</f>
        <v>1920483.317</v>
      </c>
      <c r="AW124" s="22">
        <f>IF(AW$9="samtals",SUMIFS(Gögn!$I$2:$I$11876,Gögn!$F$2:$F$11876,$A124,Gögn!$B$2:$B$11876,AW$8),SUMIFS(Gögn!$I$2:$I$11876,Gögn!$F$2:$F$11876,$A124,Gögn!$B$2:$B$11876,AW$8,Gögn!$E$2:$E$11876,AW$9))/1000</f>
        <v>1752163.1510000001</v>
      </c>
      <c r="AX124" s="22">
        <f>IF(AX$9="samtals",SUMIFS(Gögn!$I$2:$I$11876,Gögn!$F$2:$F$11876,$A124,Gögn!$B$2:$B$11876,AX$8),SUMIFS(Gögn!$I$2:$I$11876,Gögn!$F$2:$F$11876,$A124,Gögn!$B$2:$B$11876,AX$8,Gögn!$E$2:$E$11876,AX$9))/1000</f>
        <v>168320.166</v>
      </c>
      <c r="AY124" s="22">
        <f>IF(AY$9="samtals",SUMIFS(Gögn!$I$2:$I$11876,Gögn!$F$2:$F$11876,$A124,Gögn!$B$2:$B$11876,AY$8),SUMIFS(Gögn!$I$2:$I$11876,Gögn!$F$2:$F$11876,$A124,Gögn!$B$2:$B$11876,AY$8,Gögn!$E$2:$E$11876,AY$9))/1000</f>
        <v>2833701</v>
      </c>
      <c r="AZ124" s="22">
        <f>IF(AZ$9="samtals",SUMIFS(Gögn!$I$2:$I$11876,Gögn!$F$2:$F$11876,$A124,Gögn!$B$2:$B$11876,AZ$8),SUMIFS(Gögn!$I$2:$I$11876,Gögn!$F$2:$F$11876,$A124,Gögn!$B$2:$B$11876,AZ$8,Gögn!$E$2:$E$11876,AZ$9))/1000</f>
        <v>0</v>
      </c>
      <c r="BA124" s="22">
        <f>IF(BA$9="samtals",SUMIFS(Gögn!$I$2:$I$11876,Gögn!$F$2:$F$11876,$A124,Gögn!$B$2:$B$11876,BA$8),SUMIFS(Gögn!$I$2:$I$11876,Gögn!$F$2:$F$11876,$A124,Gögn!$B$2:$B$11876,BA$8,Gögn!$E$2:$E$11876,BA$9))/1000</f>
        <v>2833701</v>
      </c>
      <c r="BB124" s="22">
        <f>IF(BB$9="samtals",SUMIFS(Gögn!$I$2:$I$11876,Gögn!$F$2:$F$11876,$A124,Gögn!$B$2:$B$11876,BB$8),SUMIFS(Gögn!$I$2:$I$11876,Gögn!$F$2:$F$11876,$A124,Gögn!$B$2:$B$11876,BB$8,Gögn!$E$2:$E$11876,BB$9))/1000</f>
        <v>2888951.23</v>
      </c>
      <c r="BC124" s="22">
        <f>IF(BC$9="samtals",SUMIFS(Gögn!$I$2:$I$11876,Gögn!$F$2:$F$11876,$A124,Gögn!$B$2:$B$11876,BC$8),SUMIFS(Gögn!$I$2:$I$11876,Gögn!$F$2:$F$11876,$A124,Gögn!$B$2:$B$11876,BC$8,Gögn!$E$2:$E$11876,BC$9))/1000</f>
        <v>2887692.07</v>
      </c>
      <c r="BD124" s="22">
        <f>IF(BD$9="samtals",SUMIFS(Gögn!$I$2:$I$11876,Gögn!$F$2:$F$11876,$A124,Gögn!$B$2:$B$11876,BD$8),SUMIFS(Gögn!$I$2:$I$11876,Gögn!$F$2:$F$11876,$A124,Gögn!$B$2:$B$11876,BD$8,Gögn!$E$2:$E$11876,BD$9))/1000</f>
        <v>1259.1600000000001</v>
      </c>
      <c r="BE124" s="22">
        <f>IF(BE$9="samtals",SUMIFS(Gögn!$I$2:$I$11876,Gögn!$F$2:$F$11876,$A124,Gögn!$B$2:$B$11876,BE$8),SUMIFS(Gögn!$I$2:$I$11876,Gögn!$F$2:$F$11876,$A124,Gögn!$B$2:$B$11876,BE$8,Gögn!$E$2:$E$11876,BE$9))/1000</f>
        <v>3207111.9739999999</v>
      </c>
      <c r="BF124" s="22">
        <f>IF(BF$9="samtals",SUMIFS(Gögn!$I$2:$I$11876,Gögn!$F$2:$F$11876,$A124,Gögn!$B$2:$B$11876,BF$8),SUMIFS(Gögn!$I$2:$I$11876,Gögn!$F$2:$F$11876,$A124,Gögn!$B$2:$B$11876,BF$8,Gögn!$E$2:$E$11876,BF$9))/1000</f>
        <v>3159423.4720000001</v>
      </c>
      <c r="BG124" s="22">
        <f>IF(BG$9="samtals",SUMIFS(Gögn!$I$2:$I$11876,Gögn!$F$2:$F$11876,$A124,Gögn!$B$2:$B$11876,BG$8),SUMIFS(Gögn!$I$2:$I$11876,Gögn!$F$2:$F$11876,$A124,Gögn!$B$2:$B$11876,BG$8,Gögn!$E$2:$E$11876,BG$9))/1000</f>
        <v>47688.502</v>
      </c>
    </row>
    <row r="125" spans="1:59" ht="15" customHeight="1">
      <c r="A125" s="5" t="s">
        <v>126</v>
      </c>
      <c r="B125" s="5"/>
      <c r="C125" s="23" t="s">
        <v>127</v>
      </c>
      <c r="D125" s="24">
        <f t="shared" si="37"/>
        <v>0</v>
      </c>
      <c r="E125" s="24">
        <f>IF(E$9="samtals",SUMIFS(Gögn!$I$2:$I$11876,Gögn!$F$2:$F$11876,$A125,Gögn!$B$2:$B$11876,E$8),SUMIFS(Gögn!$I$2:$I$11876,Gögn!$F$2:$F$11876,$A125,Gögn!$B$2:$B$11876,E$8,Gögn!$E$2:$E$11876,E$9))/1000</f>
        <v>0</v>
      </c>
      <c r="F125" s="24">
        <f>IF(F$9="samtals",SUMIFS(Gögn!$I$2:$I$11876,Gögn!$F$2:$F$11876,$A125,Gögn!$B$2:$B$11876,F$8),SUMIFS(Gögn!$I$2:$I$11876,Gögn!$F$2:$F$11876,$A125,Gögn!$B$2:$B$11876,F$8,Gögn!$E$2:$E$11876,F$9))/1000</f>
        <v>0</v>
      </c>
      <c r="G125" s="24">
        <f>IF(G$9="samtals",SUMIFS(Gögn!$I$2:$I$11876,Gögn!$F$2:$F$11876,$A125,Gögn!$B$2:$B$11876,G$8),SUMIFS(Gögn!$I$2:$I$11876,Gögn!$F$2:$F$11876,$A125,Gögn!$B$2:$B$11876,G$8,Gögn!$E$2:$E$11876,G$9))/1000</f>
        <v>0</v>
      </c>
      <c r="H125" s="24">
        <f>IF(H$9="samtals",SUMIFS(Gögn!$I$2:$I$11876,Gögn!$F$2:$F$11876,$A125,Gögn!$B$2:$B$11876,H$8),SUMIFS(Gögn!$I$2:$I$11876,Gögn!$F$2:$F$11876,$A125,Gögn!$B$2:$B$11876,H$8,Gögn!$E$2:$E$11876,H$9))/1000</f>
        <v>0</v>
      </c>
      <c r="I125" s="24">
        <f>IF(I$9="samtals",SUMIFS(Gögn!$I$2:$I$11876,Gögn!$F$2:$F$11876,$A125,Gögn!$B$2:$B$11876,I$8),SUMIFS(Gögn!$I$2:$I$11876,Gögn!$F$2:$F$11876,$A125,Gögn!$B$2:$B$11876,I$8,Gögn!$E$2:$E$11876,I$9))/1000</f>
        <v>0</v>
      </c>
      <c r="J125" s="24">
        <f>IF(J$9="samtals",SUMIFS(Gögn!$I$2:$I$11876,Gögn!$F$2:$F$11876,$A125,Gögn!$B$2:$B$11876,J$8),SUMIFS(Gögn!$I$2:$I$11876,Gögn!$F$2:$F$11876,$A125,Gögn!$B$2:$B$11876,J$8,Gögn!$E$2:$E$11876,J$9))/1000</f>
        <v>0</v>
      </c>
      <c r="K125" s="24">
        <f>IF(K$9="samtals",SUMIFS(Gögn!$I$2:$I$11876,Gögn!$F$2:$F$11876,$A125,Gögn!$B$2:$B$11876,K$8),SUMIFS(Gögn!$I$2:$I$11876,Gögn!$F$2:$F$11876,$A125,Gögn!$B$2:$B$11876,K$8,Gögn!$E$2:$E$11876,K$9))/1000</f>
        <v>0</v>
      </c>
      <c r="L125" s="24">
        <f>IF(L$9="samtals",SUMIFS(Gögn!$I$2:$I$11876,Gögn!$F$2:$F$11876,$A125,Gögn!$B$2:$B$11876,L$8),SUMIFS(Gögn!$I$2:$I$11876,Gögn!$F$2:$F$11876,$A125,Gögn!$B$2:$B$11876,L$8,Gögn!$E$2:$E$11876,L$9))/1000</f>
        <v>0</v>
      </c>
      <c r="M125" s="24">
        <f>IF(M$9="samtals",SUMIFS(Gögn!$I$2:$I$11876,Gögn!$F$2:$F$11876,$A125,Gögn!$B$2:$B$11876,M$8),SUMIFS(Gögn!$I$2:$I$11876,Gögn!$F$2:$F$11876,$A125,Gögn!$B$2:$B$11876,M$8,Gögn!$E$2:$E$11876,M$9))/1000</f>
        <v>0</v>
      </c>
      <c r="N125" s="24">
        <f>IF(N$9="samtals",SUMIFS(Gögn!$I$2:$I$11876,Gögn!$F$2:$F$11876,$A125,Gögn!$B$2:$B$11876,N$8),SUMIFS(Gögn!$I$2:$I$11876,Gögn!$F$2:$F$11876,$A125,Gögn!$B$2:$B$11876,N$8,Gögn!$E$2:$E$11876,N$9))/1000</f>
        <v>0</v>
      </c>
      <c r="O125" s="24">
        <f>IF(O$9="samtals",SUMIFS(Gögn!$I$2:$I$11876,Gögn!$F$2:$F$11876,$A125,Gögn!$B$2:$B$11876,O$8),SUMIFS(Gögn!$I$2:$I$11876,Gögn!$F$2:$F$11876,$A125,Gögn!$B$2:$B$11876,O$8,Gögn!$E$2:$E$11876,O$9))/1000</f>
        <v>0</v>
      </c>
      <c r="P125" s="24">
        <f>IF(P$9="samtals",SUMIFS(Gögn!$I$2:$I$11876,Gögn!$F$2:$F$11876,$A125,Gögn!$B$2:$B$11876,P$8),SUMIFS(Gögn!$I$2:$I$11876,Gögn!$F$2:$F$11876,$A125,Gögn!$B$2:$B$11876,P$8,Gögn!$E$2:$E$11876,P$9))/1000</f>
        <v>0</v>
      </c>
      <c r="Q125" s="24">
        <f>IF(Q$9="samtals",SUMIFS(Gögn!$I$2:$I$11876,Gögn!$F$2:$F$11876,$A125,Gögn!$B$2:$B$11876,Q$8),SUMIFS(Gögn!$I$2:$I$11876,Gögn!$F$2:$F$11876,$A125,Gögn!$B$2:$B$11876,Q$8,Gögn!$E$2:$E$11876,Q$9))/1000</f>
        <v>0</v>
      </c>
      <c r="R125" s="24">
        <f>IF(R$9="samtals",SUMIFS(Gögn!$I$2:$I$11876,Gögn!$F$2:$F$11876,$A125,Gögn!$B$2:$B$11876,R$8),SUMIFS(Gögn!$I$2:$I$11876,Gögn!$F$2:$F$11876,$A125,Gögn!$B$2:$B$11876,R$8,Gögn!$E$2:$E$11876,R$9))/1000</f>
        <v>0</v>
      </c>
      <c r="S125" s="24">
        <f>IF(S$9="samtals",SUMIFS(Gögn!$I$2:$I$11876,Gögn!$F$2:$F$11876,$A125,Gögn!$B$2:$B$11876,S$8),SUMIFS(Gögn!$I$2:$I$11876,Gögn!$F$2:$F$11876,$A125,Gögn!$B$2:$B$11876,S$8,Gögn!$E$2:$E$11876,S$9))/1000</f>
        <v>0</v>
      </c>
      <c r="T125" s="24">
        <f>IF(T$9="samtals",SUMIFS(Gögn!$I$2:$I$11876,Gögn!$F$2:$F$11876,$A125,Gögn!$B$2:$B$11876,T$8),SUMIFS(Gögn!$I$2:$I$11876,Gögn!$F$2:$F$11876,$A125,Gögn!$B$2:$B$11876,T$8,Gögn!$E$2:$E$11876,T$9))/1000</f>
        <v>0</v>
      </c>
      <c r="U125" s="24">
        <f>IF(U$9="samtals",SUMIFS(Gögn!$I$2:$I$11876,Gögn!$F$2:$F$11876,$A125,Gögn!$B$2:$B$11876,U$8),SUMIFS(Gögn!$I$2:$I$11876,Gögn!$F$2:$F$11876,$A125,Gögn!$B$2:$B$11876,U$8,Gögn!$E$2:$E$11876,U$9))/1000</f>
        <v>0</v>
      </c>
      <c r="V125" s="24">
        <f>IF(V$9="samtals",SUMIFS(Gögn!$I$2:$I$11876,Gögn!$F$2:$F$11876,$A125,Gögn!$B$2:$B$11876,V$8),SUMIFS(Gögn!$I$2:$I$11876,Gögn!$F$2:$F$11876,$A125,Gögn!$B$2:$B$11876,V$8,Gögn!$E$2:$E$11876,V$9))/1000</f>
        <v>0</v>
      </c>
      <c r="W125" s="24">
        <f>IF(W$9="samtals",SUMIFS(Gögn!$I$2:$I$11876,Gögn!$F$2:$F$11876,$A125,Gögn!$B$2:$B$11876,W$8),SUMIFS(Gögn!$I$2:$I$11876,Gögn!$F$2:$F$11876,$A125,Gögn!$B$2:$B$11876,W$8,Gögn!$E$2:$E$11876,W$9))/1000</f>
        <v>0</v>
      </c>
      <c r="X125" s="24">
        <f>IF(X$9="samtals",SUMIFS(Gögn!$I$2:$I$11876,Gögn!$F$2:$F$11876,$A125,Gögn!$B$2:$B$11876,X$8),SUMIFS(Gögn!$I$2:$I$11876,Gögn!$F$2:$F$11876,$A125,Gögn!$B$2:$B$11876,X$8,Gögn!$E$2:$E$11876,X$9))/1000</f>
        <v>0</v>
      </c>
      <c r="Y125" s="24">
        <f>IF(Y$9="samtals",SUMIFS(Gögn!$I$2:$I$11876,Gögn!$F$2:$F$11876,$A125,Gögn!$B$2:$B$11876,Y$8),SUMIFS(Gögn!$I$2:$I$11876,Gögn!$F$2:$F$11876,$A125,Gögn!$B$2:$B$11876,Y$8,Gögn!$E$2:$E$11876,Y$9))/1000</f>
        <v>0</v>
      </c>
      <c r="Z125" s="24">
        <f>IF(Z$9="samtals",SUMIFS(Gögn!$I$2:$I$11876,Gögn!$F$2:$F$11876,$A125,Gögn!$B$2:$B$11876,Z$8),SUMIFS(Gögn!$I$2:$I$11876,Gögn!$F$2:$F$11876,$A125,Gögn!$B$2:$B$11876,Z$8,Gögn!$E$2:$E$11876,Z$9))/1000</f>
        <v>0</v>
      </c>
      <c r="AA125" s="24">
        <f>IF(AA$9="samtals",SUMIFS(Gögn!$I$2:$I$11876,Gögn!$F$2:$F$11876,$A125,Gögn!$B$2:$B$11876,AA$8),SUMIFS(Gögn!$I$2:$I$11876,Gögn!$F$2:$F$11876,$A125,Gögn!$B$2:$B$11876,AA$8,Gögn!$E$2:$E$11876,AA$9))/1000</f>
        <v>0</v>
      </c>
      <c r="AB125" s="24">
        <f>IF(AB$9="samtals",SUMIFS(Gögn!$I$2:$I$11876,Gögn!$F$2:$F$11876,$A125,Gögn!$B$2:$B$11876,AB$8),SUMIFS(Gögn!$I$2:$I$11876,Gögn!$F$2:$F$11876,$A125,Gögn!$B$2:$B$11876,AB$8,Gögn!$E$2:$E$11876,AB$9))/1000</f>
        <v>0</v>
      </c>
      <c r="AC125" s="24">
        <f>IF(AC$9="samtals",SUMIFS(Gögn!$I$2:$I$11876,Gögn!$F$2:$F$11876,$A125,Gögn!$B$2:$B$11876,AC$8),SUMIFS(Gögn!$I$2:$I$11876,Gögn!$F$2:$F$11876,$A125,Gögn!$B$2:$B$11876,AC$8,Gögn!$E$2:$E$11876,AC$9))/1000</f>
        <v>0</v>
      </c>
      <c r="AD125" s="24">
        <f>IF(AD$9="samtals",SUMIFS(Gögn!$I$2:$I$11876,Gögn!$F$2:$F$11876,$A125,Gögn!$B$2:$B$11876,AD$8),SUMIFS(Gögn!$I$2:$I$11876,Gögn!$F$2:$F$11876,$A125,Gögn!$B$2:$B$11876,AD$8,Gögn!$E$2:$E$11876,AD$9))/1000</f>
        <v>0</v>
      </c>
      <c r="AE125" s="24">
        <f>IF(AE$9="samtals",SUMIFS(Gögn!$I$2:$I$11876,Gögn!$F$2:$F$11876,$A125,Gögn!$B$2:$B$11876,AE$8),SUMIFS(Gögn!$I$2:$I$11876,Gögn!$F$2:$F$11876,$A125,Gögn!$B$2:$B$11876,AE$8,Gögn!$E$2:$E$11876,AE$9))/1000</f>
        <v>0</v>
      </c>
      <c r="AF125" s="24">
        <f>IF(AF$9="samtals",SUMIFS(Gögn!$I$2:$I$11876,Gögn!$F$2:$F$11876,$A125,Gögn!$B$2:$B$11876,AF$8),SUMIFS(Gögn!$I$2:$I$11876,Gögn!$F$2:$F$11876,$A125,Gögn!$B$2:$B$11876,AF$8,Gögn!$E$2:$E$11876,AF$9))/1000</f>
        <v>0</v>
      </c>
      <c r="AG125" s="24">
        <f>IF(AG$9="samtals",SUMIFS(Gögn!$I$2:$I$11876,Gögn!$F$2:$F$11876,$A125,Gögn!$B$2:$B$11876,AG$8),SUMIFS(Gögn!$I$2:$I$11876,Gögn!$F$2:$F$11876,$A125,Gögn!$B$2:$B$11876,AG$8,Gögn!$E$2:$E$11876,AG$9))/1000</f>
        <v>0</v>
      </c>
      <c r="AH125" s="24">
        <f>IF(AH$9="samtals",SUMIFS(Gögn!$I$2:$I$11876,Gögn!$F$2:$F$11876,$A125,Gögn!$B$2:$B$11876,AH$8),SUMIFS(Gögn!$I$2:$I$11876,Gögn!$F$2:$F$11876,$A125,Gögn!$B$2:$B$11876,AH$8,Gögn!$E$2:$E$11876,AH$9))/1000</f>
        <v>0</v>
      </c>
      <c r="AI125" s="24">
        <f>IF(AI$9="samtals",SUMIFS(Gögn!$I$2:$I$11876,Gögn!$F$2:$F$11876,$A125,Gögn!$B$2:$B$11876,AI$8),SUMIFS(Gögn!$I$2:$I$11876,Gögn!$F$2:$F$11876,$A125,Gögn!$B$2:$B$11876,AI$8,Gögn!$E$2:$E$11876,AI$9))/1000</f>
        <v>0</v>
      </c>
      <c r="AJ125" s="24">
        <f>IF(AJ$9="samtals",SUMIFS(Gögn!$I$2:$I$11876,Gögn!$F$2:$F$11876,$A125,Gögn!$B$2:$B$11876,AJ$8),SUMIFS(Gögn!$I$2:$I$11876,Gögn!$F$2:$F$11876,$A125,Gögn!$B$2:$B$11876,AJ$8,Gögn!$E$2:$E$11876,AJ$9))/1000</f>
        <v>0</v>
      </c>
      <c r="AK125" s="24">
        <f>IF(AK$9="samtals",SUMIFS(Gögn!$I$2:$I$11876,Gögn!$F$2:$F$11876,$A125,Gögn!$B$2:$B$11876,AK$8),SUMIFS(Gögn!$I$2:$I$11876,Gögn!$F$2:$F$11876,$A125,Gögn!$B$2:$B$11876,AK$8,Gögn!$E$2:$E$11876,AK$9))/1000</f>
        <v>0</v>
      </c>
      <c r="AL125" s="24">
        <f>IF(AL$9="samtals",SUMIFS(Gögn!$I$2:$I$11876,Gögn!$F$2:$F$11876,$A125,Gögn!$B$2:$B$11876,AL$8),SUMIFS(Gögn!$I$2:$I$11876,Gögn!$F$2:$F$11876,$A125,Gögn!$B$2:$B$11876,AL$8,Gögn!$E$2:$E$11876,AL$9))/1000</f>
        <v>0</v>
      </c>
      <c r="AM125" s="24">
        <f>IF(AM$9="samtals",SUMIFS(Gögn!$I$2:$I$11876,Gögn!$F$2:$F$11876,$A125,Gögn!$B$2:$B$11876,AM$8),SUMIFS(Gögn!$I$2:$I$11876,Gögn!$F$2:$F$11876,$A125,Gögn!$B$2:$B$11876,AM$8,Gögn!$E$2:$E$11876,AM$9))/1000</f>
        <v>0</v>
      </c>
      <c r="AN125" s="24">
        <f>IF(AN$9="samtals",SUMIFS(Gögn!$I$2:$I$11876,Gögn!$F$2:$F$11876,$A125,Gögn!$B$2:$B$11876,AN$8),SUMIFS(Gögn!$I$2:$I$11876,Gögn!$F$2:$F$11876,$A125,Gögn!$B$2:$B$11876,AN$8,Gögn!$E$2:$E$11876,AN$9))/1000</f>
        <v>0</v>
      </c>
      <c r="AO125" s="24">
        <f>IF(AO$9="samtals",SUMIFS(Gögn!$I$2:$I$11876,Gögn!$F$2:$F$11876,$A125,Gögn!$B$2:$B$11876,AO$8),SUMIFS(Gögn!$I$2:$I$11876,Gögn!$F$2:$F$11876,$A125,Gögn!$B$2:$B$11876,AO$8,Gögn!$E$2:$E$11876,AO$9))/1000</f>
        <v>0</v>
      </c>
      <c r="AP125" s="24">
        <f>IF(AP$9="samtals",SUMIFS(Gögn!$I$2:$I$11876,Gögn!$F$2:$F$11876,$A125,Gögn!$B$2:$B$11876,AP$8),SUMIFS(Gögn!$I$2:$I$11876,Gögn!$F$2:$F$11876,$A125,Gögn!$B$2:$B$11876,AP$8,Gögn!$E$2:$E$11876,AP$9))/1000</f>
        <v>0</v>
      </c>
      <c r="AQ125" s="24">
        <f>IF(AQ$9="samtals",SUMIFS(Gögn!$I$2:$I$11876,Gögn!$F$2:$F$11876,$A125,Gögn!$B$2:$B$11876,AQ$8),SUMIFS(Gögn!$I$2:$I$11876,Gögn!$F$2:$F$11876,$A125,Gögn!$B$2:$B$11876,AQ$8,Gögn!$E$2:$E$11876,AQ$9))/1000</f>
        <v>0</v>
      </c>
      <c r="AR125" s="24">
        <f>IF(AR$9="samtals",SUMIFS(Gögn!$I$2:$I$11876,Gögn!$F$2:$F$11876,$A125,Gögn!$B$2:$B$11876,AR$8),SUMIFS(Gögn!$I$2:$I$11876,Gögn!$F$2:$F$11876,$A125,Gögn!$B$2:$B$11876,AR$8,Gögn!$E$2:$E$11876,AR$9))/1000</f>
        <v>0</v>
      </c>
      <c r="AS125" s="24">
        <f>IF(AS$9="samtals",SUMIFS(Gögn!$I$2:$I$11876,Gögn!$F$2:$F$11876,$A125,Gögn!$B$2:$B$11876,AS$8),SUMIFS(Gögn!$I$2:$I$11876,Gögn!$F$2:$F$11876,$A125,Gögn!$B$2:$B$11876,AS$8,Gögn!$E$2:$E$11876,AS$9))/1000</f>
        <v>0</v>
      </c>
      <c r="AT125" s="24">
        <f>IF(AT$9="samtals",SUMIFS(Gögn!$I$2:$I$11876,Gögn!$F$2:$F$11876,$A125,Gögn!$B$2:$B$11876,AT$8),SUMIFS(Gögn!$I$2:$I$11876,Gögn!$F$2:$F$11876,$A125,Gögn!$B$2:$B$11876,AT$8,Gögn!$E$2:$E$11876,AT$9))/1000</f>
        <v>0</v>
      </c>
      <c r="AU125" s="24">
        <f>IF(AU$9="samtals",SUMIFS(Gögn!$I$2:$I$11876,Gögn!$F$2:$F$11876,$A125,Gögn!$B$2:$B$11876,AU$8),SUMIFS(Gögn!$I$2:$I$11876,Gögn!$F$2:$F$11876,$A125,Gögn!$B$2:$B$11876,AU$8,Gögn!$E$2:$E$11876,AU$9))/1000</f>
        <v>0</v>
      </c>
      <c r="AV125" s="24">
        <f>IF(AV$9="samtals",SUMIFS(Gögn!$I$2:$I$11876,Gögn!$F$2:$F$11876,$A125,Gögn!$B$2:$B$11876,AV$8),SUMIFS(Gögn!$I$2:$I$11876,Gögn!$F$2:$F$11876,$A125,Gögn!$B$2:$B$11876,AV$8,Gögn!$E$2:$E$11876,AV$9))/1000</f>
        <v>0</v>
      </c>
      <c r="AW125" s="24">
        <f>IF(AW$9="samtals",SUMIFS(Gögn!$I$2:$I$11876,Gögn!$F$2:$F$11876,$A125,Gögn!$B$2:$B$11876,AW$8),SUMIFS(Gögn!$I$2:$I$11876,Gögn!$F$2:$F$11876,$A125,Gögn!$B$2:$B$11876,AW$8,Gögn!$E$2:$E$11876,AW$9))/1000</f>
        <v>0</v>
      </c>
      <c r="AX125" s="24">
        <f>IF(AX$9="samtals",SUMIFS(Gögn!$I$2:$I$11876,Gögn!$F$2:$F$11876,$A125,Gögn!$B$2:$B$11876,AX$8),SUMIFS(Gögn!$I$2:$I$11876,Gögn!$F$2:$F$11876,$A125,Gögn!$B$2:$B$11876,AX$8,Gögn!$E$2:$E$11876,AX$9))/1000</f>
        <v>0</v>
      </c>
      <c r="AY125" s="24">
        <f>IF(AY$9="samtals",SUMIFS(Gögn!$I$2:$I$11876,Gögn!$F$2:$F$11876,$A125,Gögn!$B$2:$B$11876,AY$8),SUMIFS(Gögn!$I$2:$I$11876,Gögn!$F$2:$F$11876,$A125,Gögn!$B$2:$B$11876,AY$8,Gögn!$E$2:$E$11876,AY$9))/1000</f>
        <v>0</v>
      </c>
      <c r="AZ125" s="24">
        <f>IF(AZ$9="samtals",SUMIFS(Gögn!$I$2:$I$11876,Gögn!$F$2:$F$11876,$A125,Gögn!$B$2:$B$11876,AZ$8),SUMIFS(Gögn!$I$2:$I$11876,Gögn!$F$2:$F$11876,$A125,Gögn!$B$2:$B$11876,AZ$8,Gögn!$E$2:$E$11876,AZ$9))/1000</f>
        <v>0</v>
      </c>
      <c r="BA125" s="24">
        <f>IF(BA$9="samtals",SUMIFS(Gögn!$I$2:$I$11876,Gögn!$F$2:$F$11876,$A125,Gögn!$B$2:$B$11876,BA$8),SUMIFS(Gögn!$I$2:$I$11876,Gögn!$F$2:$F$11876,$A125,Gögn!$B$2:$B$11876,BA$8,Gögn!$E$2:$E$11876,BA$9))/1000</f>
        <v>0</v>
      </c>
      <c r="BB125" s="24">
        <f>IF(BB$9="samtals",SUMIFS(Gögn!$I$2:$I$11876,Gögn!$F$2:$F$11876,$A125,Gögn!$B$2:$B$11876,BB$8),SUMIFS(Gögn!$I$2:$I$11876,Gögn!$F$2:$F$11876,$A125,Gögn!$B$2:$B$11876,BB$8,Gögn!$E$2:$E$11876,BB$9))/1000</f>
        <v>0</v>
      </c>
      <c r="BC125" s="24">
        <f>IF(BC$9="samtals",SUMIFS(Gögn!$I$2:$I$11876,Gögn!$F$2:$F$11876,$A125,Gögn!$B$2:$B$11876,BC$8),SUMIFS(Gögn!$I$2:$I$11876,Gögn!$F$2:$F$11876,$A125,Gögn!$B$2:$B$11876,BC$8,Gögn!$E$2:$E$11876,BC$9))/1000</f>
        <v>0</v>
      </c>
      <c r="BD125" s="24">
        <f>IF(BD$9="samtals",SUMIFS(Gögn!$I$2:$I$11876,Gögn!$F$2:$F$11876,$A125,Gögn!$B$2:$B$11876,BD$8),SUMIFS(Gögn!$I$2:$I$11876,Gögn!$F$2:$F$11876,$A125,Gögn!$B$2:$B$11876,BD$8,Gögn!$E$2:$E$11876,BD$9))/1000</f>
        <v>0</v>
      </c>
      <c r="BE125" s="24">
        <f>IF(BE$9="samtals",SUMIFS(Gögn!$I$2:$I$11876,Gögn!$F$2:$F$11876,$A125,Gögn!$B$2:$B$11876,BE$8),SUMIFS(Gögn!$I$2:$I$11876,Gögn!$F$2:$F$11876,$A125,Gögn!$B$2:$B$11876,BE$8,Gögn!$E$2:$E$11876,BE$9))/1000</f>
        <v>0</v>
      </c>
      <c r="BF125" s="24">
        <f>IF(BF$9="samtals",SUMIFS(Gögn!$I$2:$I$11876,Gögn!$F$2:$F$11876,$A125,Gögn!$B$2:$B$11876,BF$8),SUMIFS(Gögn!$I$2:$I$11876,Gögn!$F$2:$F$11876,$A125,Gögn!$B$2:$B$11876,BF$8,Gögn!$E$2:$E$11876,BF$9))/1000</f>
        <v>0</v>
      </c>
      <c r="BG125" s="24">
        <f>IF(BG$9="samtals",SUMIFS(Gögn!$I$2:$I$11876,Gögn!$F$2:$F$11876,$A125,Gögn!$B$2:$B$11876,BG$8),SUMIFS(Gögn!$I$2:$I$11876,Gögn!$F$2:$F$11876,$A125,Gögn!$B$2:$B$11876,BG$8,Gögn!$E$2:$E$11876,BG$9))/1000</f>
        <v>0</v>
      </c>
    </row>
    <row r="126" spans="1:59" ht="15" customHeight="1">
      <c r="A126" s="5" t="s">
        <v>128</v>
      </c>
      <c r="B126" s="5"/>
      <c r="C126" s="25" t="s">
        <v>129</v>
      </c>
      <c r="D126" s="22">
        <f t="shared" si="37"/>
        <v>212837.46300000002</v>
      </c>
      <c r="E126" s="22">
        <f>IF(E$9="samtals",SUMIFS(Gögn!$I$2:$I$11876,Gögn!$F$2:$F$11876,$A126,Gögn!$B$2:$B$11876,E$8),SUMIFS(Gögn!$I$2:$I$11876,Gögn!$F$2:$F$11876,$A126,Gögn!$B$2:$B$11876,E$8,Gögn!$E$2:$E$11876,E$9))/1000</f>
        <v>0</v>
      </c>
      <c r="F126" s="22">
        <f>IF(F$9="samtals",SUMIFS(Gögn!$I$2:$I$11876,Gögn!$F$2:$F$11876,$A126,Gögn!$B$2:$B$11876,F$8),SUMIFS(Gögn!$I$2:$I$11876,Gögn!$F$2:$F$11876,$A126,Gögn!$B$2:$B$11876,F$8,Gögn!$E$2:$E$11876,F$9))/1000</f>
        <v>0</v>
      </c>
      <c r="G126" s="22">
        <f>IF(G$9="samtals",SUMIFS(Gögn!$I$2:$I$11876,Gögn!$F$2:$F$11876,$A126,Gögn!$B$2:$B$11876,G$8),SUMIFS(Gögn!$I$2:$I$11876,Gögn!$F$2:$F$11876,$A126,Gögn!$B$2:$B$11876,G$8,Gögn!$E$2:$E$11876,G$9))/1000</f>
        <v>0</v>
      </c>
      <c r="H126" s="22">
        <f>IF(H$9="samtals",SUMIFS(Gögn!$I$2:$I$11876,Gögn!$F$2:$F$11876,$A126,Gögn!$B$2:$B$11876,H$8),SUMIFS(Gögn!$I$2:$I$11876,Gögn!$F$2:$F$11876,$A126,Gögn!$B$2:$B$11876,H$8,Gögn!$E$2:$E$11876,H$9))/1000</f>
        <v>-326154.48499999999</v>
      </c>
      <c r="I126" s="22">
        <f>IF(I$9="samtals",SUMIFS(Gögn!$I$2:$I$11876,Gögn!$F$2:$F$11876,$A126,Gögn!$B$2:$B$11876,I$8),SUMIFS(Gögn!$I$2:$I$11876,Gögn!$F$2:$F$11876,$A126,Gögn!$B$2:$B$11876,I$8,Gögn!$E$2:$E$11876,I$9))/1000</f>
        <v>-207.91399999999999</v>
      </c>
      <c r="J126" s="22">
        <f>IF(J$9="samtals",SUMIFS(Gögn!$I$2:$I$11876,Gögn!$F$2:$F$11876,$A126,Gögn!$B$2:$B$11876,J$8),SUMIFS(Gögn!$I$2:$I$11876,Gögn!$F$2:$F$11876,$A126,Gögn!$B$2:$B$11876,J$8,Gögn!$E$2:$E$11876,J$9))/1000</f>
        <v>-325946.571</v>
      </c>
      <c r="K126" s="22">
        <f>IF(K$9="samtals",SUMIFS(Gögn!$I$2:$I$11876,Gögn!$F$2:$F$11876,$A126,Gögn!$B$2:$B$11876,K$8),SUMIFS(Gögn!$I$2:$I$11876,Gögn!$F$2:$F$11876,$A126,Gögn!$B$2:$B$11876,K$8,Gögn!$E$2:$E$11876,K$9))/1000</f>
        <v>0</v>
      </c>
      <c r="L126" s="22">
        <f>IF(L$9="samtals",SUMIFS(Gögn!$I$2:$I$11876,Gögn!$F$2:$F$11876,$A126,Gögn!$B$2:$B$11876,L$8),SUMIFS(Gögn!$I$2:$I$11876,Gögn!$F$2:$F$11876,$A126,Gögn!$B$2:$B$11876,L$8,Gögn!$E$2:$E$11876,L$9))/1000</f>
        <v>0</v>
      </c>
      <c r="M126" s="22">
        <f>IF(M$9="samtals",SUMIFS(Gögn!$I$2:$I$11876,Gögn!$F$2:$F$11876,$A126,Gögn!$B$2:$B$11876,M$8),SUMIFS(Gögn!$I$2:$I$11876,Gögn!$F$2:$F$11876,$A126,Gögn!$B$2:$B$11876,M$8,Gögn!$E$2:$E$11876,M$9))/1000</f>
        <v>0</v>
      </c>
      <c r="N126" s="22">
        <f>IF(N$9="samtals",SUMIFS(Gögn!$I$2:$I$11876,Gögn!$F$2:$F$11876,$A126,Gögn!$B$2:$B$11876,N$8),SUMIFS(Gögn!$I$2:$I$11876,Gögn!$F$2:$F$11876,$A126,Gögn!$B$2:$B$11876,N$8,Gögn!$E$2:$E$11876,N$9))/1000</f>
        <v>0</v>
      </c>
      <c r="O126" s="22">
        <f>IF(O$9="samtals",SUMIFS(Gögn!$I$2:$I$11876,Gögn!$F$2:$F$11876,$A126,Gögn!$B$2:$B$11876,O$8),SUMIFS(Gögn!$I$2:$I$11876,Gögn!$F$2:$F$11876,$A126,Gögn!$B$2:$B$11876,O$8,Gögn!$E$2:$E$11876,O$9))/1000</f>
        <v>0</v>
      </c>
      <c r="P126" s="22">
        <f>IF(P$9="samtals",SUMIFS(Gögn!$I$2:$I$11876,Gögn!$F$2:$F$11876,$A126,Gögn!$B$2:$B$11876,P$8),SUMIFS(Gögn!$I$2:$I$11876,Gögn!$F$2:$F$11876,$A126,Gögn!$B$2:$B$11876,P$8,Gögn!$E$2:$E$11876,P$9))/1000</f>
        <v>0</v>
      </c>
      <c r="Q126" s="22">
        <f>IF(Q$9="samtals",SUMIFS(Gögn!$I$2:$I$11876,Gögn!$F$2:$F$11876,$A126,Gögn!$B$2:$B$11876,Q$8),SUMIFS(Gögn!$I$2:$I$11876,Gögn!$F$2:$F$11876,$A126,Gögn!$B$2:$B$11876,Q$8,Gögn!$E$2:$E$11876,Q$9))/1000</f>
        <v>0</v>
      </c>
      <c r="R126" s="22">
        <f>IF(R$9="samtals",SUMIFS(Gögn!$I$2:$I$11876,Gögn!$F$2:$F$11876,$A126,Gögn!$B$2:$B$11876,R$8),SUMIFS(Gögn!$I$2:$I$11876,Gögn!$F$2:$F$11876,$A126,Gögn!$B$2:$B$11876,R$8,Gögn!$E$2:$E$11876,R$9))/1000</f>
        <v>990522</v>
      </c>
      <c r="S126" s="22">
        <f>IF(S$9="samtals",SUMIFS(Gögn!$I$2:$I$11876,Gögn!$F$2:$F$11876,$A126,Gögn!$B$2:$B$11876,S$8),SUMIFS(Gögn!$I$2:$I$11876,Gögn!$F$2:$F$11876,$A126,Gögn!$B$2:$B$11876,S$8,Gögn!$E$2:$E$11876,S$9))/1000</f>
        <v>0</v>
      </c>
      <c r="T126" s="22">
        <f>IF(T$9="samtals",SUMIFS(Gögn!$I$2:$I$11876,Gögn!$F$2:$F$11876,$A126,Gögn!$B$2:$B$11876,T$8),SUMIFS(Gögn!$I$2:$I$11876,Gögn!$F$2:$F$11876,$A126,Gögn!$B$2:$B$11876,T$8,Gögn!$E$2:$E$11876,T$9))/1000</f>
        <v>990522</v>
      </c>
      <c r="U126" s="22">
        <f>IF(U$9="samtals",SUMIFS(Gögn!$I$2:$I$11876,Gögn!$F$2:$F$11876,$A126,Gögn!$B$2:$B$11876,U$8),SUMIFS(Gögn!$I$2:$I$11876,Gögn!$F$2:$F$11876,$A126,Gögn!$B$2:$B$11876,U$8,Gögn!$E$2:$E$11876,U$9))/1000</f>
        <v>-34629.071000000004</v>
      </c>
      <c r="V126" s="22">
        <f>IF(V$9="samtals",SUMIFS(Gögn!$I$2:$I$11876,Gögn!$F$2:$F$11876,$A126,Gögn!$B$2:$B$11876,V$8),SUMIFS(Gögn!$I$2:$I$11876,Gögn!$F$2:$F$11876,$A126,Gögn!$B$2:$B$11876,V$8,Gögn!$E$2:$E$11876,V$9))/1000</f>
        <v>0</v>
      </c>
      <c r="W126" s="22">
        <f>IF(W$9="samtals",SUMIFS(Gögn!$I$2:$I$11876,Gögn!$F$2:$F$11876,$A126,Gögn!$B$2:$B$11876,W$8),SUMIFS(Gögn!$I$2:$I$11876,Gögn!$F$2:$F$11876,$A126,Gögn!$B$2:$B$11876,W$8,Gögn!$E$2:$E$11876,W$9))/1000</f>
        <v>-34629.071000000004</v>
      </c>
      <c r="X126" s="22">
        <f>IF(X$9="samtals",SUMIFS(Gögn!$I$2:$I$11876,Gögn!$F$2:$F$11876,$A126,Gögn!$B$2:$B$11876,X$8),SUMIFS(Gögn!$I$2:$I$11876,Gögn!$F$2:$F$11876,$A126,Gögn!$B$2:$B$11876,X$8,Gögn!$E$2:$E$11876,X$9))/1000</f>
        <v>0</v>
      </c>
      <c r="Y126" s="22">
        <f>IF(Y$9="samtals",SUMIFS(Gögn!$I$2:$I$11876,Gögn!$F$2:$F$11876,$A126,Gögn!$B$2:$B$11876,Y$8),SUMIFS(Gögn!$I$2:$I$11876,Gögn!$F$2:$F$11876,$A126,Gögn!$B$2:$B$11876,Y$8,Gögn!$E$2:$E$11876,Y$9))/1000</f>
        <v>0</v>
      </c>
      <c r="Z126" s="22">
        <f>IF(Z$9="samtals",SUMIFS(Gögn!$I$2:$I$11876,Gögn!$F$2:$F$11876,$A126,Gögn!$B$2:$B$11876,Z$8),SUMIFS(Gögn!$I$2:$I$11876,Gögn!$F$2:$F$11876,$A126,Gögn!$B$2:$B$11876,Z$8,Gögn!$E$2:$E$11876,Z$9))/1000</f>
        <v>0</v>
      </c>
      <c r="AA126" s="22">
        <f>IF(AA$9="samtals",SUMIFS(Gögn!$I$2:$I$11876,Gögn!$F$2:$F$11876,$A126,Gögn!$B$2:$B$11876,AA$8),SUMIFS(Gögn!$I$2:$I$11876,Gögn!$F$2:$F$11876,$A126,Gögn!$B$2:$B$11876,AA$8,Gögn!$E$2:$E$11876,AA$9))/1000</f>
        <v>0</v>
      </c>
      <c r="AB126" s="22">
        <f>IF(AB$9="samtals",SUMIFS(Gögn!$I$2:$I$11876,Gögn!$F$2:$F$11876,$A126,Gögn!$B$2:$B$11876,AB$8),SUMIFS(Gögn!$I$2:$I$11876,Gögn!$F$2:$F$11876,$A126,Gögn!$B$2:$B$11876,AB$8,Gögn!$E$2:$E$11876,AB$9))/1000</f>
        <v>0</v>
      </c>
      <c r="AC126" s="22">
        <f>IF(AC$9="samtals",SUMIFS(Gögn!$I$2:$I$11876,Gögn!$F$2:$F$11876,$A126,Gögn!$B$2:$B$11876,AC$8),SUMIFS(Gögn!$I$2:$I$11876,Gögn!$F$2:$F$11876,$A126,Gögn!$B$2:$B$11876,AC$8,Gögn!$E$2:$E$11876,AC$9))/1000</f>
        <v>0</v>
      </c>
      <c r="AD126" s="22">
        <f>IF(AD$9="samtals",SUMIFS(Gögn!$I$2:$I$11876,Gögn!$F$2:$F$11876,$A126,Gögn!$B$2:$B$11876,AD$8),SUMIFS(Gögn!$I$2:$I$11876,Gögn!$F$2:$F$11876,$A126,Gögn!$B$2:$B$11876,AD$8,Gögn!$E$2:$E$11876,AD$9))/1000</f>
        <v>0</v>
      </c>
      <c r="AE126" s="22">
        <f>IF(AE$9="samtals",SUMIFS(Gögn!$I$2:$I$11876,Gögn!$F$2:$F$11876,$A126,Gögn!$B$2:$B$11876,AE$8),SUMIFS(Gögn!$I$2:$I$11876,Gögn!$F$2:$F$11876,$A126,Gögn!$B$2:$B$11876,AE$8,Gögn!$E$2:$E$11876,AE$9))/1000</f>
        <v>-12782</v>
      </c>
      <c r="AF126" s="22">
        <f>IF(AF$9="samtals",SUMIFS(Gögn!$I$2:$I$11876,Gögn!$F$2:$F$11876,$A126,Gögn!$B$2:$B$11876,AF$8),SUMIFS(Gögn!$I$2:$I$11876,Gögn!$F$2:$F$11876,$A126,Gögn!$B$2:$B$11876,AF$8,Gögn!$E$2:$E$11876,AF$9))/1000</f>
        <v>-12782</v>
      </c>
      <c r="AG126" s="22">
        <f>IF(AG$9="samtals",SUMIFS(Gögn!$I$2:$I$11876,Gögn!$F$2:$F$11876,$A126,Gögn!$B$2:$B$11876,AG$8),SUMIFS(Gögn!$I$2:$I$11876,Gögn!$F$2:$F$11876,$A126,Gögn!$B$2:$B$11876,AG$8,Gögn!$E$2:$E$11876,AG$9))/1000</f>
        <v>0</v>
      </c>
      <c r="AH126" s="22">
        <f>IF(AH$9="samtals",SUMIFS(Gögn!$I$2:$I$11876,Gögn!$F$2:$F$11876,$A126,Gögn!$B$2:$B$11876,AH$8),SUMIFS(Gögn!$I$2:$I$11876,Gögn!$F$2:$F$11876,$A126,Gögn!$B$2:$B$11876,AH$8,Gögn!$E$2:$E$11876,AH$9))/1000</f>
        <v>0</v>
      </c>
      <c r="AI126" s="22">
        <f>IF(AI$9="samtals",SUMIFS(Gögn!$I$2:$I$11876,Gögn!$F$2:$F$11876,$A126,Gögn!$B$2:$B$11876,AI$8),SUMIFS(Gögn!$I$2:$I$11876,Gögn!$F$2:$F$11876,$A126,Gögn!$B$2:$B$11876,AI$8,Gögn!$E$2:$E$11876,AI$9))/1000</f>
        <v>0</v>
      </c>
      <c r="AJ126" s="22">
        <f>IF(AJ$9="samtals",SUMIFS(Gögn!$I$2:$I$11876,Gögn!$F$2:$F$11876,$A126,Gögn!$B$2:$B$11876,AJ$8),SUMIFS(Gögn!$I$2:$I$11876,Gögn!$F$2:$F$11876,$A126,Gögn!$B$2:$B$11876,AJ$8,Gögn!$E$2:$E$11876,AJ$9))/1000</f>
        <v>0</v>
      </c>
      <c r="AK126" s="22">
        <f>IF(AK$9="samtals",SUMIFS(Gögn!$I$2:$I$11876,Gögn!$F$2:$F$11876,$A126,Gögn!$B$2:$B$11876,AK$8),SUMIFS(Gögn!$I$2:$I$11876,Gögn!$F$2:$F$11876,$A126,Gögn!$B$2:$B$11876,AK$8,Gögn!$E$2:$E$11876,AK$9))/1000</f>
        <v>0</v>
      </c>
      <c r="AL126" s="22">
        <f>IF(AL$9="samtals",SUMIFS(Gögn!$I$2:$I$11876,Gögn!$F$2:$F$11876,$A126,Gögn!$B$2:$B$11876,AL$8),SUMIFS(Gögn!$I$2:$I$11876,Gögn!$F$2:$F$11876,$A126,Gögn!$B$2:$B$11876,AL$8,Gögn!$E$2:$E$11876,AL$9))/1000</f>
        <v>0</v>
      </c>
      <c r="AM126" s="22">
        <f>IF(AM$9="samtals",SUMIFS(Gögn!$I$2:$I$11876,Gögn!$F$2:$F$11876,$A126,Gögn!$B$2:$B$11876,AM$8),SUMIFS(Gögn!$I$2:$I$11876,Gögn!$F$2:$F$11876,$A126,Gögn!$B$2:$B$11876,AM$8,Gögn!$E$2:$E$11876,AM$9))/1000</f>
        <v>-301500</v>
      </c>
      <c r="AN126" s="22">
        <f>IF(AN$9="samtals",SUMIFS(Gögn!$I$2:$I$11876,Gögn!$F$2:$F$11876,$A126,Gögn!$B$2:$B$11876,AN$8),SUMIFS(Gögn!$I$2:$I$11876,Gögn!$F$2:$F$11876,$A126,Gögn!$B$2:$B$11876,AN$8,Gögn!$E$2:$E$11876,AN$9))/1000</f>
        <v>0</v>
      </c>
      <c r="AO126" s="22">
        <f>IF(AO$9="samtals",SUMIFS(Gögn!$I$2:$I$11876,Gögn!$F$2:$F$11876,$A126,Gögn!$B$2:$B$11876,AO$8),SUMIFS(Gögn!$I$2:$I$11876,Gögn!$F$2:$F$11876,$A126,Gögn!$B$2:$B$11876,AO$8,Gögn!$E$2:$E$11876,AO$9))/1000</f>
        <v>-301500</v>
      </c>
      <c r="AP126" s="22">
        <f>IF(AP$9="samtals",SUMIFS(Gögn!$I$2:$I$11876,Gögn!$F$2:$F$11876,$A126,Gögn!$B$2:$B$11876,AP$8),SUMIFS(Gögn!$I$2:$I$11876,Gögn!$F$2:$F$11876,$A126,Gögn!$B$2:$B$11876,AP$8,Gögn!$E$2:$E$11876,AP$9))/1000</f>
        <v>0</v>
      </c>
      <c r="AQ126" s="22">
        <f>IF(AQ$9="samtals",SUMIFS(Gögn!$I$2:$I$11876,Gögn!$F$2:$F$11876,$A126,Gögn!$B$2:$B$11876,AQ$8),SUMIFS(Gögn!$I$2:$I$11876,Gögn!$F$2:$F$11876,$A126,Gögn!$B$2:$B$11876,AQ$8,Gögn!$E$2:$E$11876,AQ$9))/1000</f>
        <v>0</v>
      </c>
      <c r="AR126" s="22">
        <f>IF(AR$9="samtals",SUMIFS(Gögn!$I$2:$I$11876,Gögn!$F$2:$F$11876,$A126,Gögn!$B$2:$B$11876,AR$8),SUMIFS(Gögn!$I$2:$I$11876,Gögn!$F$2:$F$11876,$A126,Gögn!$B$2:$B$11876,AR$8,Gögn!$E$2:$E$11876,AR$9))/1000</f>
        <v>0</v>
      </c>
      <c r="AS126" s="22">
        <f>IF(AS$9="samtals",SUMIFS(Gögn!$I$2:$I$11876,Gögn!$F$2:$F$11876,$A126,Gögn!$B$2:$B$11876,AS$8),SUMIFS(Gögn!$I$2:$I$11876,Gögn!$F$2:$F$11876,$A126,Gögn!$B$2:$B$11876,AS$8,Gögn!$E$2:$E$11876,AS$9))/1000</f>
        <v>0</v>
      </c>
      <c r="AT126" s="22">
        <f>IF(AT$9="samtals",SUMIFS(Gögn!$I$2:$I$11876,Gögn!$F$2:$F$11876,$A126,Gögn!$B$2:$B$11876,AT$8),SUMIFS(Gögn!$I$2:$I$11876,Gögn!$F$2:$F$11876,$A126,Gögn!$B$2:$B$11876,AT$8,Gögn!$E$2:$E$11876,AT$9))/1000</f>
        <v>0</v>
      </c>
      <c r="AU126" s="22">
        <f>IF(AU$9="samtals",SUMIFS(Gögn!$I$2:$I$11876,Gögn!$F$2:$F$11876,$A126,Gögn!$B$2:$B$11876,AU$8),SUMIFS(Gögn!$I$2:$I$11876,Gögn!$F$2:$F$11876,$A126,Gögn!$B$2:$B$11876,AU$8,Gögn!$E$2:$E$11876,AU$9))/1000</f>
        <v>0</v>
      </c>
      <c r="AV126" s="22">
        <f>IF(AV$9="samtals",SUMIFS(Gögn!$I$2:$I$11876,Gögn!$F$2:$F$11876,$A126,Gögn!$B$2:$B$11876,AV$8),SUMIFS(Gögn!$I$2:$I$11876,Gögn!$F$2:$F$11876,$A126,Gögn!$B$2:$B$11876,AV$8,Gögn!$E$2:$E$11876,AV$9))/1000</f>
        <v>0</v>
      </c>
      <c r="AW126" s="22">
        <f>IF(AW$9="samtals",SUMIFS(Gögn!$I$2:$I$11876,Gögn!$F$2:$F$11876,$A126,Gögn!$B$2:$B$11876,AW$8),SUMIFS(Gögn!$I$2:$I$11876,Gögn!$F$2:$F$11876,$A126,Gögn!$B$2:$B$11876,AW$8,Gögn!$E$2:$E$11876,AW$9))/1000</f>
        <v>0</v>
      </c>
      <c r="AX126" s="22">
        <f>IF(AX$9="samtals",SUMIFS(Gögn!$I$2:$I$11876,Gögn!$F$2:$F$11876,$A126,Gögn!$B$2:$B$11876,AX$8),SUMIFS(Gögn!$I$2:$I$11876,Gögn!$F$2:$F$11876,$A126,Gögn!$B$2:$B$11876,AX$8,Gögn!$E$2:$E$11876,AX$9))/1000</f>
        <v>0</v>
      </c>
      <c r="AY126" s="22">
        <f>IF(AY$9="samtals",SUMIFS(Gögn!$I$2:$I$11876,Gögn!$F$2:$F$11876,$A126,Gögn!$B$2:$B$11876,AY$8),SUMIFS(Gögn!$I$2:$I$11876,Gögn!$F$2:$F$11876,$A126,Gögn!$B$2:$B$11876,AY$8,Gögn!$E$2:$E$11876,AY$9))/1000</f>
        <v>-1945</v>
      </c>
      <c r="AZ126" s="22">
        <f>IF(AZ$9="samtals",SUMIFS(Gögn!$I$2:$I$11876,Gögn!$F$2:$F$11876,$A126,Gögn!$B$2:$B$11876,AZ$8),SUMIFS(Gögn!$I$2:$I$11876,Gögn!$F$2:$F$11876,$A126,Gögn!$B$2:$B$11876,AZ$8,Gögn!$E$2:$E$11876,AZ$9))/1000</f>
        <v>0</v>
      </c>
      <c r="BA126" s="22">
        <f>IF(BA$9="samtals",SUMIFS(Gögn!$I$2:$I$11876,Gögn!$F$2:$F$11876,$A126,Gögn!$B$2:$B$11876,BA$8),SUMIFS(Gögn!$I$2:$I$11876,Gögn!$F$2:$F$11876,$A126,Gögn!$B$2:$B$11876,BA$8,Gögn!$E$2:$E$11876,BA$9))/1000</f>
        <v>-1945</v>
      </c>
      <c r="BB126" s="22">
        <f>IF(BB$9="samtals",SUMIFS(Gögn!$I$2:$I$11876,Gögn!$F$2:$F$11876,$A126,Gögn!$B$2:$B$11876,BB$8),SUMIFS(Gögn!$I$2:$I$11876,Gögn!$F$2:$F$11876,$A126,Gögn!$B$2:$B$11876,BB$8,Gögn!$E$2:$E$11876,BB$9))/1000</f>
        <v>-100673.981</v>
      </c>
      <c r="BC126" s="22">
        <f>IF(BC$9="samtals",SUMIFS(Gögn!$I$2:$I$11876,Gögn!$F$2:$F$11876,$A126,Gögn!$B$2:$B$11876,BC$8),SUMIFS(Gögn!$I$2:$I$11876,Gögn!$F$2:$F$11876,$A126,Gögn!$B$2:$B$11876,BC$8,Gögn!$E$2:$E$11876,BC$9))/1000</f>
        <v>0</v>
      </c>
      <c r="BD126" s="22">
        <f>IF(BD$9="samtals",SUMIFS(Gögn!$I$2:$I$11876,Gögn!$F$2:$F$11876,$A126,Gögn!$B$2:$B$11876,BD$8),SUMIFS(Gögn!$I$2:$I$11876,Gögn!$F$2:$F$11876,$A126,Gögn!$B$2:$B$11876,BD$8,Gögn!$E$2:$E$11876,BD$9))/1000</f>
        <v>-100673.981</v>
      </c>
      <c r="BE126" s="22">
        <f>IF(BE$9="samtals",SUMIFS(Gögn!$I$2:$I$11876,Gögn!$F$2:$F$11876,$A126,Gögn!$B$2:$B$11876,BE$8),SUMIFS(Gögn!$I$2:$I$11876,Gögn!$F$2:$F$11876,$A126,Gögn!$B$2:$B$11876,BE$8,Gögn!$E$2:$E$11876,BE$9))/1000</f>
        <v>0</v>
      </c>
      <c r="BF126" s="22">
        <f>IF(BF$9="samtals",SUMIFS(Gögn!$I$2:$I$11876,Gögn!$F$2:$F$11876,$A126,Gögn!$B$2:$B$11876,BF$8),SUMIFS(Gögn!$I$2:$I$11876,Gögn!$F$2:$F$11876,$A126,Gögn!$B$2:$B$11876,BF$8,Gögn!$E$2:$E$11876,BF$9))/1000</f>
        <v>0</v>
      </c>
      <c r="BG126" s="22">
        <f>IF(BG$9="samtals",SUMIFS(Gögn!$I$2:$I$11876,Gögn!$F$2:$F$11876,$A126,Gögn!$B$2:$B$11876,BG$8),SUMIFS(Gögn!$I$2:$I$11876,Gögn!$F$2:$F$11876,$A126,Gögn!$B$2:$B$11876,BG$8,Gögn!$E$2:$E$11876,BG$9))/1000</f>
        <v>0</v>
      </c>
    </row>
    <row r="127" spans="1:59" ht="15" customHeight="1">
      <c r="A127" s="5" t="s">
        <v>130</v>
      </c>
      <c r="B127" s="5"/>
      <c r="C127" s="23" t="s">
        <v>131</v>
      </c>
      <c r="D127" s="24">
        <f t="shared" si="37"/>
        <v>3596454.5729999999</v>
      </c>
      <c r="E127" s="24">
        <f>IF(E$9="samtals",SUMIFS(Gögn!$I$2:$I$11876,Gögn!$F$2:$F$11876,$A127,Gögn!$B$2:$B$11876,E$8),SUMIFS(Gögn!$I$2:$I$11876,Gögn!$F$2:$F$11876,$A127,Gögn!$B$2:$B$11876,E$8,Gögn!$E$2:$E$11876,E$9))/1000</f>
        <v>90000</v>
      </c>
      <c r="F127" s="24">
        <f>IF(F$9="samtals",SUMIFS(Gögn!$I$2:$I$11876,Gögn!$F$2:$F$11876,$A127,Gögn!$B$2:$B$11876,F$8),SUMIFS(Gögn!$I$2:$I$11876,Gögn!$F$2:$F$11876,$A127,Gögn!$B$2:$B$11876,F$8,Gögn!$E$2:$E$11876,F$9))/1000</f>
        <v>0</v>
      </c>
      <c r="G127" s="24">
        <f>IF(G$9="samtals",SUMIFS(Gögn!$I$2:$I$11876,Gögn!$F$2:$F$11876,$A127,Gögn!$B$2:$B$11876,G$8),SUMIFS(Gögn!$I$2:$I$11876,Gögn!$F$2:$F$11876,$A127,Gögn!$B$2:$B$11876,G$8,Gögn!$E$2:$E$11876,G$9))/1000</f>
        <v>90000</v>
      </c>
      <c r="H127" s="24">
        <f>IF(H$9="samtals",SUMIFS(Gögn!$I$2:$I$11876,Gögn!$F$2:$F$11876,$A127,Gögn!$B$2:$B$11876,H$8),SUMIFS(Gögn!$I$2:$I$11876,Gögn!$F$2:$F$11876,$A127,Gögn!$B$2:$B$11876,H$8,Gögn!$E$2:$E$11876,H$9))/1000</f>
        <v>161409.27600000001</v>
      </c>
      <c r="I127" s="24">
        <f>IF(I$9="samtals",SUMIFS(Gögn!$I$2:$I$11876,Gögn!$F$2:$F$11876,$A127,Gögn!$B$2:$B$11876,I$8),SUMIFS(Gögn!$I$2:$I$11876,Gögn!$F$2:$F$11876,$A127,Gögn!$B$2:$B$11876,I$8,Gögn!$E$2:$E$11876,I$9))/1000</f>
        <v>0</v>
      </c>
      <c r="J127" s="24">
        <f>IF(J$9="samtals",SUMIFS(Gögn!$I$2:$I$11876,Gögn!$F$2:$F$11876,$A127,Gögn!$B$2:$B$11876,J$8),SUMIFS(Gögn!$I$2:$I$11876,Gögn!$F$2:$F$11876,$A127,Gögn!$B$2:$B$11876,J$8,Gögn!$E$2:$E$11876,J$9))/1000</f>
        <v>161409.27600000001</v>
      </c>
      <c r="K127" s="24">
        <f>IF(K$9="samtals",SUMIFS(Gögn!$I$2:$I$11876,Gögn!$F$2:$F$11876,$A127,Gögn!$B$2:$B$11876,K$8),SUMIFS(Gögn!$I$2:$I$11876,Gögn!$F$2:$F$11876,$A127,Gögn!$B$2:$B$11876,K$8,Gögn!$E$2:$E$11876,K$9))/1000</f>
        <v>2027741.666</v>
      </c>
      <c r="L127" s="24">
        <f>IF(L$9="samtals",SUMIFS(Gögn!$I$2:$I$11876,Gögn!$F$2:$F$11876,$A127,Gögn!$B$2:$B$11876,L$8),SUMIFS(Gögn!$I$2:$I$11876,Gögn!$F$2:$F$11876,$A127,Gögn!$B$2:$B$11876,L$8,Gögn!$E$2:$E$11876,L$9))/1000</f>
        <v>2027741.666</v>
      </c>
      <c r="M127" s="24">
        <f>IF(M$9="samtals",SUMIFS(Gögn!$I$2:$I$11876,Gögn!$F$2:$F$11876,$A127,Gögn!$B$2:$B$11876,M$8),SUMIFS(Gögn!$I$2:$I$11876,Gögn!$F$2:$F$11876,$A127,Gögn!$B$2:$B$11876,M$8,Gögn!$E$2:$E$11876,M$9))/1000</f>
        <v>0</v>
      </c>
      <c r="N127" s="24">
        <f>IF(N$9="samtals",SUMIFS(Gögn!$I$2:$I$11876,Gögn!$F$2:$F$11876,$A127,Gögn!$B$2:$B$11876,N$8),SUMIFS(Gögn!$I$2:$I$11876,Gögn!$F$2:$F$11876,$A127,Gögn!$B$2:$B$11876,N$8,Gögn!$E$2:$E$11876,N$9))/1000</f>
        <v>0</v>
      </c>
      <c r="O127" s="24">
        <f>IF(O$9="samtals",SUMIFS(Gögn!$I$2:$I$11876,Gögn!$F$2:$F$11876,$A127,Gögn!$B$2:$B$11876,O$8),SUMIFS(Gögn!$I$2:$I$11876,Gögn!$F$2:$F$11876,$A127,Gögn!$B$2:$B$11876,O$8,Gögn!$E$2:$E$11876,O$9))/1000</f>
        <v>0</v>
      </c>
      <c r="P127" s="24">
        <f>IF(P$9="samtals",SUMIFS(Gögn!$I$2:$I$11876,Gögn!$F$2:$F$11876,$A127,Gögn!$B$2:$B$11876,P$8),SUMIFS(Gögn!$I$2:$I$11876,Gögn!$F$2:$F$11876,$A127,Gögn!$B$2:$B$11876,P$8,Gögn!$E$2:$E$11876,P$9))/1000</f>
        <v>0</v>
      </c>
      <c r="Q127" s="24">
        <f>IF(Q$9="samtals",SUMIFS(Gögn!$I$2:$I$11876,Gögn!$F$2:$F$11876,$A127,Gögn!$B$2:$B$11876,Q$8),SUMIFS(Gögn!$I$2:$I$11876,Gögn!$F$2:$F$11876,$A127,Gögn!$B$2:$B$11876,Q$8,Gögn!$E$2:$E$11876,Q$9))/1000</f>
        <v>0</v>
      </c>
      <c r="R127" s="24">
        <f>IF(R$9="samtals",SUMIFS(Gögn!$I$2:$I$11876,Gögn!$F$2:$F$11876,$A127,Gögn!$B$2:$B$11876,R$8),SUMIFS(Gögn!$I$2:$I$11876,Gögn!$F$2:$F$11876,$A127,Gögn!$B$2:$B$11876,R$8,Gögn!$E$2:$E$11876,R$9))/1000</f>
        <v>0</v>
      </c>
      <c r="S127" s="24">
        <f>IF(S$9="samtals",SUMIFS(Gögn!$I$2:$I$11876,Gögn!$F$2:$F$11876,$A127,Gögn!$B$2:$B$11876,S$8),SUMIFS(Gögn!$I$2:$I$11876,Gögn!$F$2:$F$11876,$A127,Gögn!$B$2:$B$11876,S$8,Gögn!$E$2:$E$11876,S$9))/1000</f>
        <v>0</v>
      </c>
      <c r="T127" s="24">
        <f>IF(T$9="samtals",SUMIFS(Gögn!$I$2:$I$11876,Gögn!$F$2:$F$11876,$A127,Gögn!$B$2:$B$11876,T$8),SUMIFS(Gögn!$I$2:$I$11876,Gögn!$F$2:$F$11876,$A127,Gögn!$B$2:$B$11876,T$8,Gögn!$E$2:$E$11876,T$9))/1000</f>
        <v>0</v>
      </c>
      <c r="U127" s="24">
        <f>IF(U$9="samtals",SUMIFS(Gögn!$I$2:$I$11876,Gögn!$F$2:$F$11876,$A127,Gögn!$B$2:$B$11876,U$8),SUMIFS(Gögn!$I$2:$I$11876,Gögn!$F$2:$F$11876,$A127,Gögn!$B$2:$B$11876,U$8,Gögn!$E$2:$E$11876,U$9))/1000</f>
        <v>0</v>
      </c>
      <c r="V127" s="24">
        <f>IF(V$9="samtals",SUMIFS(Gögn!$I$2:$I$11876,Gögn!$F$2:$F$11876,$A127,Gögn!$B$2:$B$11876,V$8),SUMIFS(Gögn!$I$2:$I$11876,Gögn!$F$2:$F$11876,$A127,Gögn!$B$2:$B$11876,V$8,Gögn!$E$2:$E$11876,V$9))/1000</f>
        <v>0</v>
      </c>
      <c r="W127" s="24">
        <f>IF(W$9="samtals",SUMIFS(Gögn!$I$2:$I$11876,Gögn!$F$2:$F$11876,$A127,Gögn!$B$2:$B$11876,W$8),SUMIFS(Gögn!$I$2:$I$11876,Gögn!$F$2:$F$11876,$A127,Gögn!$B$2:$B$11876,W$8,Gögn!$E$2:$E$11876,W$9))/1000</f>
        <v>0</v>
      </c>
      <c r="X127" s="24">
        <f>IF(X$9="samtals",SUMIFS(Gögn!$I$2:$I$11876,Gögn!$F$2:$F$11876,$A127,Gögn!$B$2:$B$11876,X$8),SUMIFS(Gögn!$I$2:$I$11876,Gögn!$F$2:$F$11876,$A127,Gögn!$B$2:$B$11876,X$8,Gögn!$E$2:$E$11876,X$9))/1000</f>
        <v>0</v>
      </c>
      <c r="Y127" s="24">
        <f>IF(Y$9="samtals",SUMIFS(Gögn!$I$2:$I$11876,Gögn!$F$2:$F$11876,$A127,Gögn!$B$2:$B$11876,Y$8),SUMIFS(Gögn!$I$2:$I$11876,Gögn!$F$2:$F$11876,$A127,Gögn!$B$2:$B$11876,Y$8,Gögn!$E$2:$E$11876,Y$9))/1000</f>
        <v>0</v>
      </c>
      <c r="Z127" s="24">
        <f>IF(Z$9="samtals",SUMIFS(Gögn!$I$2:$I$11876,Gögn!$F$2:$F$11876,$A127,Gögn!$B$2:$B$11876,Z$8),SUMIFS(Gögn!$I$2:$I$11876,Gögn!$F$2:$F$11876,$A127,Gögn!$B$2:$B$11876,Z$8,Gögn!$E$2:$E$11876,Z$9))/1000</f>
        <v>0</v>
      </c>
      <c r="AA127" s="24">
        <f>IF(AA$9="samtals",SUMIFS(Gögn!$I$2:$I$11876,Gögn!$F$2:$F$11876,$A127,Gögn!$B$2:$B$11876,AA$8),SUMIFS(Gögn!$I$2:$I$11876,Gögn!$F$2:$F$11876,$A127,Gögn!$B$2:$B$11876,AA$8,Gögn!$E$2:$E$11876,AA$9))/1000</f>
        <v>0</v>
      </c>
      <c r="AB127" s="24">
        <f>IF(AB$9="samtals",SUMIFS(Gögn!$I$2:$I$11876,Gögn!$F$2:$F$11876,$A127,Gögn!$B$2:$B$11876,AB$8),SUMIFS(Gögn!$I$2:$I$11876,Gögn!$F$2:$F$11876,$A127,Gögn!$B$2:$B$11876,AB$8,Gögn!$E$2:$E$11876,AB$9))/1000</f>
        <v>0</v>
      </c>
      <c r="AC127" s="24">
        <f>IF(AC$9="samtals",SUMIFS(Gögn!$I$2:$I$11876,Gögn!$F$2:$F$11876,$A127,Gögn!$B$2:$B$11876,AC$8),SUMIFS(Gögn!$I$2:$I$11876,Gögn!$F$2:$F$11876,$A127,Gögn!$B$2:$B$11876,AC$8,Gögn!$E$2:$E$11876,AC$9))/1000</f>
        <v>1104226</v>
      </c>
      <c r="AD127" s="24">
        <f>IF(AD$9="samtals",SUMIFS(Gögn!$I$2:$I$11876,Gögn!$F$2:$F$11876,$A127,Gögn!$B$2:$B$11876,AD$8),SUMIFS(Gögn!$I$2:$I$11876,Gögn!$F$2:$F$11876,$A127,Gögn!$B$2:$B$11876,AD$8,Gögn!$E$2:$E$11876,AD$9))/1000</f>
        <v>1104226</v>
      </c>
      <c r="AE127" s="24">
        <f>IF(AE$9="samtals",SUMIFS(Gögn!$I$2:$I$11876,Gögn!$F$2:$F$11876,$A127,Gögn!$B$2:$B$11876,AE$8),SUMIFS(Gögn!$I$2:$I$11876,Gögn!$F$2:$F$11876,$A127,Gögn!$B$2:$B$11876,AE$8,Gögn!$E$2:$E$11876,AE$9))/1000</f>
        <v>0</v>
      </c>
      <c r="AF127" s="24">
        <f>IF(AF$9="samtals",SUMIFS(Gögn!$I$2:$I$11876,Gögn!$F$2:$F$11876,$A127,Gögn!$B$2:$B$11876,AF$8),SUMIFS(Gögn!$I$2:$I$11876,Gögn!$F$2:$F$11876,$A127,Gögn!$B$2:$B$11876,AF$8,Gögn!$E$2:$E$11876,AF$9))/1000</f>
        <v>0</v>
      </c>
      <c r="AG127" s="24">
        <f>IF(AG$9="samtals",SUMIFS(Gögn!$I$2:$I$11876,Gögn!$F$2:$F$11876,$A127,Gögn!$B$2:$B$11876,AG$8),SUMIFS(Gögn!$I$2:$I$11876,Gögn!$F$2:$F$11876,$A127,Gögn!$B$2:$B$11876,AG$8,Gögn!$E$2:$E$11876,AG$9))/1000</f>
        <v>0</v>
      </c>
      <c r="AH127" s="24">
        <f>IF(AH$9="samtals",SUMIFS(Gögn!$I$2:$I$11876,Gögn!$F$2:$F$11876,$A127,Gögn!$B$2:$B$11876,AH$8),SUMIFS(Gögn!$I$2:$I$11876,Gögn!$F$2:$F$11876,$A127,Gögn!$B$2:$B$11876,AH$8,Gögn!$E$2:$E$11876,AH$9))/1000</f>
        <v>0</v>
      </c>
      <c r="AI127" s="24">
        <f>IF(AI$9="samtals",SUMIFS(Gögn!$I$2:$I$11876,Gögn!$F$2:$F$11876,$A127,Gögn!$B$2:$B$11876,AI$8),SUMIFS(Gögn!$I$2:$I$11876,Gögn!$F$2:$F$11876,$A127,Gögn!$B$2:$B$11876,AI$8,Gögn!$E$2:$E$11876,AI$9))/1000</f>
        <v>0</v>
      </c>
      <c r="AJ127" s="24">
        <f>IF(AJ$9="samtals",SUMIFS(Gögn!$I$2:$I$11876,Gögn!$F$2:$F$11876,$A127,Gögn!$B$2:$B$11876,AJ$8),SUMIFS(Gögn!$I$2:$I$11876,Gögn!$F$2:$F$11876,$A127,Gögn!$B$2:$B$11876,AJ$8,Gögn!$E$2:$E$11876,AJ$9))/1000</f>
        <v>0</v>
      </c>
      <c r="AK127" s="24">
        <f>IF(AK$9="samtals",SUMIFS(Gögn!$I$2:$I$11876,Gögn!$F$2:$F$11876,$A127,Gögn!$B$2:$B$11876,AK$8),SUMIFS(Gögn!$I$2:$I$11876,Gögn!$F$2:$F$11876,$A127,Gögn!$B$2:$B$11876,AK$8,Gögn!$E$2:$E$11876,AK$9))/1000</f>
        <v>0</v>
      </c>
      <c r="AL127" s="24">
        <f>IF(AL$9="samtals",SUMIFS(Gögn!$I$2:$I$11876,Gögn!$F$2:$F$11876,$A127,Gögn!$B$2:$B$11876,AL$8),SUMIFS(Gögn!$I$2:$I$11876,Gögn!$F$2:$F$11876,$A127,Gögn!$B$2:$B$11876,AL$8,Gögn!$E$2:$E$11876,AL$9))/1000</f>
        <v>0</v>
      </c>
      <c r="AM127" s="24">
        <f>IF(AM$9="samtals",SUMIFS(Gögn!$I$2:$I$11876,Gögn!$F$2:$F$11876,$A127,Gögn!$B$2:$B$11876,AM$8),SUMIFS(Gögn!$I$2:$I$11876,Gögn!$F$2:$F$11876,$A127,Gögn!$B$2:$B$11876,AM$8,Gögn!$E$2:$E$11876,AM$9))/1000</f>
        <v>0</v>
      </c>
      <c r="AN127" s="24">
        <f>IF(AN$9="samtals",SUMIFS(Gögn!$I$2:$I$11876,Gögn!$F$2:$F$11876,$A127,Gögn!$B$2:$B$11876,AN$8),SUMIFS(Gögn!$I$2:$I$11876,Gögn!$F$2:$F$11876,$A127,Gögn!$B$2:$B$11876,AN$8,Gögn!$E$2:$E$11876,AN$9))/1000</f>
        <v>0</v>
      </c>
      <c r="AO127" s="24">
        <f>IF(AO$9="samtals",SUMIFS(Gögn!$I$2:$I$11876,Gögn!$F$2:$F$11876,$A127,Gögn!$B$2:$B$11876,AO$8),SUMIFS(Gögn!$I$2:$I$11876,Gögn!$F$2:$F$11876,$A127,Gögn!$B$2:$B$11876,AO$8,Gögn!$E$2:$E$11876,AO$9))/1000</f>
        <v>0</v>
      </c>
      <c r="AP127" s="24">
        <f>IF(AP$9="samtals",SUMIFS(Gögn!$I$2:$I$11876,Gögn!$F$2:$F$11876,$A127,Gögn!$B$2:$B$11876,AP$8),SUMIFS(Gögn!$I$2:$I$11876,Gögn!$F$2:$F$11876,$A127,Gögn!$B$2:$B$11876,AP$8,Gögn!$E$2:$E$11876,AP$9))/1000</f>
        <v>0</v>
      </c>
      <c r="AQ127" s="24">
        <f>IF(AQ$9="samtals",SUMIFS(Gögn!$I$2:$I$11876,Gögn!$F$2:$F$11876,$A127,Gögn!$B$2:$B$11876,AQ$8),SUMIFS(Gögn!$I$2:$I$11876,Gögn!$F$2:$F$11876,$A127,Gögn!$B$2:$B$11876,AQ$8,Gögn!$E$2:$E$11876,AQ$9))/1000</f>
        <v>0</v>
      </c>
      <c r="AR127" s="24">
        <f>IF(AR$9="samtals",SUMIFS(Gögn!$I$2:$I$11876,Gögn!$F$2:$F$11876,$A127,Gögn!$B$2:$B$11876,AR$8),SUMIFS(Gögn!$I$2:$I$11876,Gögn!$F$2:$F$11876,$A127,Gögn!$B$2:$B$11876,AR$8,Gögn!$E$2:$E$11876,AR$9))/1000</f>
        <v>0</v>
      </c>
      <c r="AS127" s="24">
        <f>IF(AS$9="samtals",SUMIFS(Gögn!$I$2:$I$11876,Gögn!$F$2:$F$11876,$A127,Gögn!$B$2:$B$11876,AS$8),SUMIFS(Gögn!$I$2:$I$11876,Gögn!$F$2:$F$11876,$A127,Gögn!$B$2:$B$11876,AS$8,Gögn!$E$2:$E$11876,AS$9))/1000</f>
        <v>0</v>
      </c>
      <c r="AT127" s="24">
        <f>IF(AT$9="samtals",SUMIFS(Gögn!$I$2:$I$11876,Gögn!$F$2:$F$11876,$A127,Gögn!$B$2:$B$11876,AT$8),SUMIFS(Gögn!$I$2:$I$11876,Gögn!$F$2:$F$11876,$A127,Gögn!$B$2:$B$11876,AT$8,Gögn!$E$2:$E$11876,AT$9))/1000</f>
        <v>0</v>
      </c>
      <c r="AU127" s="24">
        <f>IF(AU$9="samtals",SUMIFS(Gögn!$I$2:$I$11876,Gögn!$F$2:$F$11876,$A127,Gögn!$B$2:$B$11876,AU$8),SUMIFS(Gögn!$I$2:$I$11876,Gögn!$F$2:$F$11876,$A127,Gögn!$B$2:$B$11876,AU$8,Gögn!$E$2:$E$11876,AU$9))/1000</f>
        <v>0</v>
      </c>
      <c r="AV127" s="24">
        <f>IF(AV$9="samtals",SUMIFS(Gögn!$I$2:$I$11876,Gögn!$F$2:$F$11876,$A127,Gögn!$B$2:$B$11876,AV$8),SUMIFS(Gögn!$I$2:$I$11876,Gögn!$F$2:$F$11876,$A127,Gögn!$B$2:$B$11876,AV$8,Gögn!$E$2:$E$11876,AV$9))/1000</f>
        <v>0</v>
      </c>
      <c r="AW127" s="24">
        <f>IF(AW$9="samtals",SUMIFS(Gögn!$I$2:$I$11876,Gögn!$F$2:$F$11876,$A127,Gögn!$B$2:$B$11876,AW$8),SUMIFS(Gögn!$I$2:$I$11876,Gögn!$F$2:$F$11876,$A127,Gögn!$B$2:$B$11876,AW$8,Gögn!$E$2:$E$11876,AW$9))/1000</f>
        <v>0</v>
      </c>
      <c r="AX127" s="24">
        <f>IF(AX$9="samtals",SUMIFS(Gögn!$I$2:$I$11876,Gögn!$F$2:$F$11876,$A127,Gögn!$B$2:$B$11876,AX$8),SUMIFS(Gögn!$I$2:$I$11876,Gögn!$F$2:$F$11876,$A127,Gögn!$B$2:$B$11876,AX$8,Gögn!$E$2:$E$11876,AX$9))/1000</f>
        <v>0</v>
      </c>
      <c r="AY127" s="24">
        <f>IF(AY$9="samtals",SUMIFS(Gögn!$I$2:$I$11876,Gögn!$F$2:$F$11876,$A127,Gögn!$B$2:$B$11876,AY$8),SUMIFS(Gögn!$I$2:$I$11876,Gögn!$F$2:$F$11876,$A127,Gögn!$B$2:$B$11876,AY$8,Gögn!$E$2:$E$11876,AY$9))/1000</f>
        <v>0</v>
      </c>
      <c r="AZ127" s="24">
        <f>IF(AZ$9="samtals",SUMIFS(Gögn!$I$2:$I$11876,Gögn!$F$2:$F$11876,$A127,Gögn!$B$2:$B$11876,AZ$8),SUMIFS(Gögn!$I$2:$I$11876,Gögn!$F$2:$F$11876,$A127,Gögn!$B$2:$B$11876,AZ$8,Gögn!$E$2:$E$11876,AZ$9))/1000</f>
        <v>0</v>
      </c>
      <c r="BA127" s="24">
        <f>IF(BA$9="samtals",SUMIFS(Gögn!$I$2:$I$11876,Gögn!$F$2:$F$11876,$A127,Gögn!$B$2:$B$11876,BA$8),SUMIFS(Gögn!$I$2:$I$11876,Gögn!$F$2:$F$11876,$A127,Gögn!$B$2:$B$11876,BA$8,Gögn!$E$2:$E$11876,BA$9))/1000</f>
        <v>0</v>
      </c>
      <c r="BB127" s="24">
        <f>IF(BB$9="samtals",SUMIFS(Gögn!$I$2:$I$11876,Gögn!$F$2:$F$11876,$A127,Gögn!$B$2:$B$11876,BB$8),SUMIFS(Gögn!$I$2:$I$11876,Gögn!$F$2:$F$11876,$A127,Gögn!$B$2:$B$11876,BB$8,Gögn!$E$2:$E$11876,BB$9))/1000</f>
        <v>0</v>
      </c>
      <c r="BC127" s="24">
        <f>IF(BC$9="samtals",SUMIFS(Gögn!$I$2:$I$11876,Gögn!$F$2:$F$11876,$A127,Gögn!$B$2:$B$11876,BC$8),SUMIFS(Gögn!$I$2:$I$11876,Gögn!$F$2:$F$11876,$A127,Gögn!$B$2:$B$11876,BC$8,Gögn!$E$2:$E$11876,BC$9))/1000</f>
        <v>0</v>
      </c>
      <c r="BD127" s="24">
        <f>IF(BD$9="samtals",SUMIFS(Gögn!$I$2:$I$11876,Gögn!$F$2:$F$11876,$A127,Gögn!$B$2:$B$11876,BD$8),SUMIFS(Gögn!$I$2:$I$11876,Gögn!$F$2:$F$11876,$A127,Gögn!$B$2:$B$11876,BD$8,Gögn!$E$2:$E$11876,BD$9))/1000</f>
        <v>0</v>
      </c>
      <c r="BE127" s="24">
        <f>IF(BE$9="samtals",SUMIFS(Gögn!$I$2:$I$11876,Gögn!$F$2:$F$11876,$A127,Gögn!$B$2:$B$11876,BE$8),SUMIFS(Gögn!$I$2:$I$11876,Gögn!$F$2:$F$11876,$A127,Gögn!$B$2:$B$11876,BE$8,Gögn!$E$2:$E$11876,BE$9))/1000</f>
        <v>213077.63099999999</v>
      </c>
      <c r="BF127" s="24">
        <f>IF(BF$9="samtals",SUMIFS(Gögn!$I$2:$I$11876,Gögn!$F$2:$F$11876,$A127,Gögn!$B$2:$B$11876,BF$8),SUMIFS(Gögn!$I$2:$I$11876,Gögn!$F$2:$F$11876,$A127,Gögn!$B$2:$B$11876,BF$8,Gögn!$E$2:$E$11876,BF$9))/1000</f>
        <v>213077.63099999999</v>
      </c>
      <c r="BG127" s="24">
        <f>IF(BG$9="samtals",SUMIFS(Gögn!$I$2:$I$11876,Gögn!$F$2:$F$11876,$A127,Gögn!$B$2:$B$11876,BG$8),SUMIFS(Gögn!$I$2:$I$11876,Gögn!$F$2:$F$11876,$A127,Gögn!$B$2:$B$11876,BG$8,Gögn!$E$2:$E$11876,BG$9))/1000</f>
        <v>0</v>
      </c>
    </row>
    <row r="128" spans="1:59" ht="15" customHeight="1">
      <c r="A128" s="5" t="s">
        <v>132</v>
      </c>
      <c r="B128" s="5"/>
      <c r="C128" s="25" t="s">
        <v>133</v>
      </c>
      <c r="D128" s="22">
        <f t="shared" si="37"/>
        <v>0</v>
      </c>
      <c r="E128" s="22">
        <f>IF(E$9="samtals",SUMIFS(Gögn!$I$2:$I$11876,Gögn!$F$2:$F$11876,$A128,Gögn!$B$2:$B$11876,E$8),SUMIFS(Gögn!$I$2:$I$11876,Gögn!$F$2:$F$11876,$A128,Gögn!$B$2:$B$11876,E$8,Gögn!$E$2:$E$11876,E$9))/1000</f>
        <v>0</v>
      </c>
      <c r="F128" s="22">
        <f>IF(F$9="samtals",SUMIFS(Gögn!$I$2:$I$11876,Gögn!$F$2:$F$11876,$A128,Gögn!$B$2:$B$11876,F$8),SUMIFS(Gögn!$I$2:$I$11876,Gögn!$F$2:$F$11876,$A128,Gögn!$B$2:$B$11876,F$8,Gögn!$E$2:$E$11876,F$9))/1000</f>
        <v>0</v>
      </c>
      <c r="G128" s="22">
        <f>IF(G$9="samtals",SUMIFS(Gögn!$I$2:$I$11876,Gögn!$F$2:$F$11876,$A128,Gögn!$B$2:$B$11876,G$8),SUMIFS(Gögn!$I$2:$I$11876,Gögn!$F$2:$F$11876,$A128,Gögn!$B$2:$B$11876,G$8,Gögn!$E$2:$E$11876,G$9))/1000</f>
        <v>0</v>
      </c>
      <c r="H128" s="22">
        <f>IF(H$9="samtals",SUMIFS(Gögn!$I$2:$I$11876,Gögn!$F$2:$F$11876,$A128,Gögn!$B$2:$B$11876,H$8),SUMIFS(Gögn!$I$2:$I$11876,Gögn!$F$2:$F$11876,$A128,Gögn!$B$2:$B$11876,H$8,Gögn!$E$2:$E$11876,H$9))/1000</f>
        <v>0</v>
      </c>
      <c r="I128" s="22">
        <f>IF(I$9="samtals",SUMIFS(Gögn!$I$2:$I$11876,Gögn!$F$2:$F$11876,$A128,Gögn!$B$2:$B$11876,I$8),SUMIFS(Gögn!$I$2:$I$11876,Gögn!$F$2:$F$11876,$A128,Gögn!$B$2:$B$11876,I$8,Gögn!$E$2:$E$11876,I$9))/1000</f>
        <v>0</v>
      </c>
      <c r="J128" s="22">
        <f>IF(J$9="samtals",SUMIFS(Gögn!$I$2:$I$11876,Gögn!$F$2:$F$11876,$A128,Gögn!$B$2:$B$11876,J$8),SUMIFS(Gögn!$I$2:$I$11876,Gögn!$F$2:$F$11876,$A128,Gögn!$B$2:$B$11876,J$8,Gögn!$E$2:$E$11876,J$9))/1000</f>
        <v>0</v>
      </c>
      <c r="K128" s="22">
        <f>IF(K$9="samtals",SUMIFS(Gögn!$I$2:$I$11876,Gögn!$F$2:$F$11876,$A128,Gögn!$B$2:$B$11876,K$8),SUMIFS(Gögn!$I$2:$I$11876,Gögn!$F$2:$F$11876,$A128,Gögn!$B$2:$B$11876,K$8,Gögn!$E$2:$E$11876,K$9))/1000</f>
        <v>0</v>
      </c>
      <c r="L128" s="22">
        <f>IF(L$9="samtals",SUMIFS(Gögn!$I$2:$I$11876,Gögn!$F$2:$F$11876,$A128,Gögn!$B$2:$B$11876,L$8),SUMIFS(Gögn!$I$2:$I$11876,Gögn!$F$2:$F$11876,$A128,Gögn!$B$2:$B$11876,L$8,Gögn!$E$2:$E$11876,L$9))/1000</f>
        <v>0</v>
      </c>
      <c r="M128" s="22">
        <f>IF(M$9="samtals",SUMIFS(Gögn!$I$2:$I$11876,Gögn!$F$2:$F$11876,$A128,Gögn!$B$2:$B$11876,M$8),SUMIFS(Gögn!$I$2:$I$11876,Gögn!$F$2:$F$11876,$A128,Gögn!$B$2:$B$11876,M$8,Gögn!$E$2:$E$11876,M$9))/1000</f>
        <v>0</v>
      </c>
      <c r="N128" s="22">
        <f>IF(N$9="samtals",SUMIFS(Gögn!$I$2:$I$11876,Gögn!$F$2:$F$11876,$A128,Gögn!$B$2:$B$11876,N$8),SUMIFS(Gögn!$I$2:$I$11876,Gögn!$F$2:$F$11876,$A128,Gögn!$B$2:$B$11876,N$8,Gögn!$E$2:$E$11876,N$9))/1000</f>
        <v>0</v>
      </c>
      <c r="O128" s="22">
        <f>IF(O$9="samtals",SUMIFS(Gögn!$I$2:$I$11876,Gögn!$F$2:$F$11876,$A128,Gögn!$B$2:$B$11876,O$8),SUMIFS(Gögn!$I$2:$I$11876,Gögn!$F$2:$F$11876,$A128,Gögn!$B$2:$B$11876,O$8,Gögn!$E$2:$E$11876,O$9))/1000</f>
        <v>0</v>
      </c>
      <c r="P128" s="22">
        <f>IF(P$9="samtals",SUMIFS(Gögn!$I$2:$I$11876,Gögn!$F$2:$F$11876,$A128,Gögn!$B$2:$B$11876,P$8),SUMIFS(Gögn!$I$2:$I$11876,Gögn!$F$2:$F$11876,$A128,Gögn!$B$2:$B$11876,P$8,Gögn!$E$2:$E$11876,P$9))/1000</f>
        <v>0</v>
      </c>
      <c r="Q128" s="22">
        <f>IF(Q$9="samtals",SUMIFS(Gögn!$I$2:$I$11876,Gögn!$F$2:$F$11876,$A128,Gögn!$B$2:$B$11876,Q$8),SUMIFS(Gögn!$I$2:$I$11876,Gögn!$F$2:$F$11876,$A128,Gögn!$B$2:$B$11876,Q$8,Gögn!$E$2:$E$11876,Q$9))/1000</f>
        <v>0</v>
      </c>
      <c r="R128" s="22">
        <f>IF(R$9="samtals",SUMIFS(Gögn!$I$2:$I$11876,Gögn!$F$2:$F$11876,$A128,Gögn!$B$2:$B$11876,R$8),SUMIFS(Gögn!$I$2:$I$11876,Gögn!$F$2:$F$11876,$A128,Gögn!$B$2:$B$11876,R$8,Gögn!$E$2:$E$11876,R$9))/1000</f>
        <v>0</v>
      </c>
      <c r="S128" s="22">
        <f>IF(S$9="samtals",SUMIFS(Gögn!$I$2:$I$11876,Gögn!$F$2:$F$11876,$A128,Gögn!$B$2:$B$11876,S$8),SUMIFS(Gögn!$I$2:$I$11876,Gögn!$F$2:$F$11876,$A128,Gögn!$B$2:$B$11876,S$8,Gögn!$E$2:$E$11876,S$9))/1000</f>
        <v>0</v>
      </c>
      <c r="T128" s="22">
        <f>IF(T$9="samtals",SUMIFS(Gögn!$I$2:$I$11876,Gögn!$F$2:$F$11876,$A128,Gögn!$B$2:$B$11876,T$8),SUMIFS(Gögn!$I$2:$I$11876,Gögn!$F$2:$F$11876,$A128,Gögn!$B$2:$B$11876,T$8,Gögn!$E$2:$E$11876,T$9))/1000</f>
        <v>0</v>
      </c>
      <c r="U128" s="22">
        <f>IF(U$9="samtals",SUMIFS(Gögn!$I$2:$I$11876,Gögn!$F$2:$F$11876,$A128,Gögn!$B$2:$B$11876,U$8),SUMIFS(Gögn!$I$2:$I$11876,Gögn!$F$2:$F$11876,$A128,Gögn!$B$2:$B$11876,U$8,Gögn!$E$2:$E$11876,U$9))/1000</f>
        <v>0</v>
      </c>
      <c r="V128" s="22">
        <f>IF(V$9="samtals",SUMIFS(Gögn!$I$2:$I$11876,Gögn!$F$2:$F$11876,$A128,Gögn!$B$2:$B$11876,V$8),SUMIFS(Gögn!$I$2:$I$11876,Gögn!$F$2:$F$11876,$A128,Gögn!$B$2:$B$11876,V$8,Gögn!$E$2:$E$11876,V$9))/1000</f>
        <v>0</v>
      </c>
      <c r="W128" s="22">
        <f>IF(W$9="samtals",SUMIFS(Gögn!$I$2:$I$11876,Gögn!$F$2:$F$11876,$A128,Gögn!$B$2:$B$11876,W$8),SUMIFS(Gögn!$I$2:$I$11876,Gögn!$F$2:$F$11876,$A128,Gögn!$B$2:$B$11876,W$8,Gögn!$E$2:$E$11876,W$9))/1000</f>
        <v>0</v>
      </c>
      <c r="X128" s="22">
        <f>IF(X$9="samtals",SUMIFS(Gögn!$I$2:$I$11876,Gögn!$F$2:$F$11876,$A128,Gögn!$B$2:$B$11876,X$8),SUMIFS(Gögn!$I$2:$I$11876,Gögn!$F$2:$F$11876,$A128,Gögn!$B$2:$B$11876,X$8,Gögn!$E$2:$E$11876,X$9))/1000</f>
        <v>0</v>
      </c>
      <c r="Y128" s="22">
        <f>IF(Y$9="samtals",SUMIFS(Gögn!$I$2:$I$11876,Gögn!$F$2:$F$11876,$A128,Gögn!$B$2:$B$11876,Y$8),SUMIFS(Gögn!$I$2:$I$11876,Gögn!$F$2:$F$11876,$A128,Gögn!$B$2:$B$11876,Y$8,Gögn!$E$2:$E$11876,Y$9))/1000</f>
        <v>0</v>
      </c>
      <c r="Z128" s="22">
        <f>IF(Z$9="samtals",SUMIFS(Gögn!$I$2:$I$11876,Gögn!$F$2:$F$11876,$A128,Gögn!$B$2:$B$11876,Z$8),SUMIFS(Gögn!$I$2:$I$11876,Gögn!$F$2:$F$11876,$A128,Gögn!$B$2:$B$11876,Z$8,Gögn!$E$2:$E$11876,Z$9))/1000</f>
        <v>0</v>
      </c>
      <c r="AA128" s="22">
        <f>IF(AA$9="samtals",SUMIFS(Gögn!$I$2:$I$11876,Gögn!$F$2:$F$11876,$A128,Gögn!$B$2:$B$11876,AA$8),SUMIFS(Gögn!$I$2:$I$11876,Gögn!$F$2:$F$11876,$A128,Gögn!$B$2:$B$11876,AA$8,Gögn!$E$2:$E$11876,AA$9))/1000</f>
        <v>0</v>
      </c>
      <c r="AB128" s="22">
        <f>IF(AB$9="samtals",SUMIFS(Gögn!$I$2:$I$11876,Gögn!$F$2:$F$11876,$A128,Gögn!$B$2:$B$11876,AB$8),SUMIFS(Gögn!$I$2:$I$11876,Gögn!$F$2:$F$11876,$A128,Gögn!$B$2:$B$11876,AB$8,Gögn!$E$2:$E$11876,AB$9))/1000</f>
        <v>0</v>
      </c>
      <c r="AC128" s="22">
        <f>IF(AC$9="samtals",SUMIFS(Gögn!$I$2:$I$11876,Gögn!$F$2:$F$11876,$A128,Gögn!$B$2:$B$11876,AC$8),SUMIFS(Gögn!$I$2:$I$11876,Gögn!$F$2:$F$11876,$A128,Gögn!$B$2:$B$11876,AC$8,Gögn!$E$2:$E$11876,AC$9))/1000</f>
        <v>0</v>
      </c>
      <c r="AD128" s="22">
        <f>IF(AD$9="samtals",SUMIFS(Gögn!$I$2:$I$11876,Gögn!$F$2:$F$11876,$A128,Gögn!$B$2:$B$11876,AD$8),SUMIFS(Gögn!$I$2:$I$11876,Gögn!$F$2:$F$11876,$A128,Gögn!$B$2:$B$11876,AD$8,Gögn!$E$2:$E$11876,AD$9))/1000</f>
        <v>0</v>
      </c>
      <c r="AE128" s="22">
        <f>IF(AE$9="samtals",SUMIFS(Gögn!$I$2:$I$11876,Gögn!$F$2:$F$11876,$A128,Gögn!$B$2:$B$11876,AE$8),SUMIFS(Gögn!$I$2:$I$11876,Gögn!$F$2:$F$11876,$A128,Gögn!$B$2:$B$11876,AE$8,Gögn!$E$2:$E$11876,AE$9))/1000</f>
        <v>0</v>
      </c>
      <c r="AF128" s="22">
        <f>IF(AF$9="samtals",SUMIFS(Gögn!$I$2:$I$11876,Gögn!$F$2:$F$11876,$A128,Gögn!$B$2:$B$11876,AF$8),SUMIFS(Gögn!$I$2:$I$11876,Gögn!$F$2:$F$11876,$A128,Gögn!$B$2:$B$11876,AF$8,Gögn!$E$2:$E$11876,AF$9))/1000</f>
        <v>0</v>
      </c>
      <c r="AG128" s="22">
        <f>IF(AG$9="samtals",SUMIFS(Gögn!$I$2:$I$11876,Gögn!$F$2:$F$11876,$A128,Gögn!$B$2:$B$11876,AG$8),SUMIFS(Gögn!$I$2:$I$11876,Gögn!$F$2:$F$11876,$A128,Gögn!$B$2:$B$11876,AG$8,Gögn!$E$2:$E$11876,AG$9))/1000</f>
        <v>0</v>
      </c>
      <c r="AH128" s="22">
        <f>IF(AH$9="samtals",SUMIFS(Gögn!$I$2:$I$11876,Gögn!$F$2:$F$11876,$A128,Gögn!$B$2:$B$11876,AH$8),SUMIFS(Gögn!$I$2:$I$11876,Gögn!$F$2:$F$11876,$A128,Gögn!$B$2:$B$11876,AH$8,Gögn!$E$2:$E$11876,AH$9))/1000</f>
        <v>0</v>
      </c>
      <c r="AI128" s="22">
        <f>IF(AI$9="samtals",SUMIFS(Gögn!$I$2:$I$11876,Gögn!$F$2:$F$11876,$A128,Gögn!$B$2:$B$11876,AI$8),SUMIFS(Gögn!$I$2:$I$11876,Gögn!$F$2:$F$11876,$A128,Gögn!$B$2:$B$11876,AI$8,Gögn!$E$2:$E$11876,AI$9))/1000</f>
        <v>0</v>
      </c>
      <c r="AJ128" s="22">
        <f>IF(AJ$9="samtals",SUMIFS(Gögn!$I$2:$I$11876,Gögn!$F$2:$F$11876,$A128,Gögn!$B$2:$B$11876,AJ$8),SUMIFS(Gögn!$I$2:$I$11876,Gögn!$F$2:$F$11876,$A128,Gögn!$B$2:$B$11876,AJ$8,Gögn!$E$2:$E$11876,AJ$9))/1000</f>
        <v>0</v>
      </c>
      <c r="AK128" s="22">
        <f>IF(AK$9="samtals",SUMIFS(Gögn!$I$2:$I$11876,Gögn!$F$2:$F$11876,$A128,Gögn!$B$2:$B$11876,AK$8),SUMIFS(Gögn!$I$2:$I$11876,Gögn!$F$2:$F$11876,$A128,Gögn!$B$2:$B$11876,AK$8,Gögn!$E$2:$E$11876,AK$9))/1000</f>
        <v>0</v>
      </c>
      <c r="AL128" s="22">
        <f>IF(AL$9="samtals",SUMIFS(Gögn!$I$2:$I$11876,Gögn!$F$2:$F$11876,$A128,Gögn!$B$2:$B$11876,AL$8),SUMIFS(Gögn!$I$2:$I$11876,Gögn!$F$2:$F$11876,$A128,Gögn!$B$2:$B$11876,AL$8,Gögn!$E$2:$E$11876,AL$9))/1000</f>
        <v>0</v>
      </c>
      <c r="AM128" s="22">
        <f>IF(AM$9="samtals",SUMIFS(Gögn!$I$2:$I$11876,Gögn!$F$2:$F$11876,$A128,Gögn!$B$2:$B$11876,AM$8),SUMIFS(Gögn!$I$2:$I$11876,Gögn!$F$2:$F$11876,$A128,Gögn!$B$2:$B$11876,AM$8,Gögn!$E$2:$E$11876,AM$9))/1000</f>
        <v>0</v>
      </c>
      <c r="AN128" s="22">
        <f>IF(AN$9="samtals",SUMIFS(Gögn!$I$2:$I$11876,Gögn!$F$2:$F$11876,$A128,Gögn!$B$2:$B$11876,AN$8),SUMIFS(Gögn!$I$2:$I$11876,Gögn!$F$2:$F$11876,$A128,Gögn!$B$2:$B$11876,AN$8,Gögn!$E$2:$E$11876,AN$9))/1000</f>
        <v>0</v>
      </c>
      <c r="AO128" s="22">
        <f>IF(AO$9="samtals",SUMIFS(Gögn!$I$2:$I$11876,Gögn!$F$2:$F$11876,$A128,Gögn!$B$2:$B$11876,AO$8),SUMIFS(Gögn!$I$2:$I$11876,Gögn!$F$2:$F$11876,$A128,Gögn!$B$2:$B$11876,AO$8,Gögn!$E$2:$E$11876,AO$9))/1000</f>
        <v>0</v>
      </c>
      <c r="AP128" s="22">
        <f>IF(AP$9="samtals",SUMIFS(Gögn!$I$2:$I$11876,Gögn!$F$2:$F$11876,$A128,Gögn!$B$2:$B$11876,AP$8),SUMIFS(Gögn!$I$2:$I$11876,Gögn!$F$2:$F$11876,$A128,Gögn!$B$2:$B$11876,AP$8,Gögn!$E$2:$E$11876,AP$9))/1000</f>
        <v>0</v>
      </c>
      <c r="AQ128" s="22">
        <f>IF(AQ$9="samtals",SUMIFS(Gögn!$I$2:$I$11876,Gögn!$F$2:$F$11876,$A128,Gögn!$B$2:$B$11876,AQ$8),SUMIFS(Gögn!$I$2:$I$11876,Gögn!$F$2:$F$11876,$A128,Gögn!$B$2:$B$11876,AQ$8,Gögn!$E$2:$E$11876,AQ$9))/1000</f>
        <v>0</v>
      </c>
      <c r="AR128" s="22">
        <f>IF(AR$9="samtals",SUMIFS(Gögn!$I$2:$I$11876,Gögn!$F$2:$F$11876,$A128,Gögn!$B$2:$B$11876,AR$8),SUMIFS(Gögn!$I$2:$I$11876,Gögn!$F$2:$F$11876,$A128,Gögn!$B$2:$B$11876,AR$8,Gögn!$E$2:$E$11876,AR$9))/1000</f>
        <v>0</v>
      </c>
      <c r="AS128" s="22">
        <f>IF(AS$9="samtals",SUMIFS(Gögn!$I$2:$I$11876,Gögn!$F$2:$F$11876,$A128,Gögn!$B$2:$B$11876,AS$8),SUMIFS(Gögn!$I$2:$I$11876,Gögn!$F$2:$F$11876,$A128,Gögn!$B$2:$B$11876,AS$8,Gögn!$E$2:$E$11876,AS$9))/1000</f>
        <v>0</v>
      </c>
      <c r="AT128" s="22">
        <f>IF(AT$9="samtals",SUMIFS(Gögn!$I$2:$I$11876,Gögn!$F$2:$F$11876,$A128,Gögn!$B$2:$B$11876,AT$8),SUMIFS(Gögn!$I$2:$I$11876,Gögn!$F$2:$F$11876,$A128,Gögn!$B$2:$B$11876,AT$8,Gögn!$E$2:$E$11876,AT$9))/1000</f>
        <v>0</v>
      </c>
      <c r="AU128" s="22">
        <f>IF(AU$9="samtals",SUMIFS(Gögn!$I$2:$I$11876,Gögn!$F$2:$F$11876,$A128,Gögn!$B$2:$B$11876,AU$8),SUMIFS(Gögn!$I$2:$I$11876,Gögn!$F$2:$F$11876,$A128,Gögn!$B$2:$B$11876,AU$8,Gögn!$E$2:$E$11876,AU$9))/1000</f>
        <v>0</v>
      </c>
      <c r="AV128" s="22">
        <f>IF(AV$9="samtals",SUMIFS(Gögn!$I$2:$I$11876,Gögn!$F$2:$F$11876,$A128,Gögn!$B$2:$B$11876,AV$8),SUMIFS(Gögn!$I$2:$I$11876,Gögn!$F$2:$F$11876,$A128,Gögn!$B$2:$B$11876,AV$8,Gögn!$E$2:$E$11876,AV$9))/1000</f>
        <v>0</v>
      </c>
      <c r="AW128" s="22">
        <f>IF(AW$9="samtals",SUMIFS(Gögn!$I$2:$I$11876,Gögn!$F$2:$F$11876,$A128,Gögn!$B$2:$B$11876,AW$8),SUMIFS(Gögn!$I$2:$I$11876,Gögn!$F$2:$F$11876,$A128,Gögn!$B$2:$B$11876,AW$8,Gögn!$E$2:$E$11876,AW$9))/1000</f>
        <v>0</v>
      </c>
      <c r="AX128" s="22">
        <f>IF(AX$9="samtals",SUMIFS(Gögn!$I$2:$I$11876,Gögn!$F$2:$F$11876,$A128,Gögn!$B$2:$B$11876,AX$8),SUMIFS(Gögn!$I$2:$I$11876,Gögn!$F$2:$F$11876,$A128,Gögn!$B$2:$B$11876,AX$8,Gögn!$E$2:$E$11876,AX$9))/1000</f>
        <v>0</v>
      </c>
      <c r="AY128" s="22">
        <f>IF(AY$9="samtals",SUMIFS(Gögn!$I$2:$I$11876,Gögn!$F$2:$F$11876,$A128,Gögn!$B$2:$B$11876,AY$8),SUMIFS(Gögn!$I$2:$I$11876,Gögn!$F$2:$F$11876,$A128,Gögn!$B$2:$B$11876,AY$8,Gögn!$E$2:$E$11876,AY$9))/1000</f>
        <v>0</v>
      </c>
      <c r="AZ128" s="22">
        <f>IF(AZ$9="samtals",SUMIFS(Gögn!$I$2:$I$11876,Gögn!$F$2:$F$11876,$A128,Gögn!$B$2:$B$11876,AZ$8),SUMIFS(Gögn!$I$2:$I$11876,Gögn!$F$2:$F$11876,$A128,Gögn!$B$2:$B$11876,AZ$8,Gögn!$E$2:$E$11876,AZ$9))/1000</f>
        <v>0</v>
      </c>
      <c r="BA128" s="22">
        <f>IF(BA$9="samtals",SUMIFS(Gögn!$I$2:$I$11876,Gögn!$F$2:$F$11876,$A128,Gögn!$B$2:$B$11876,BA$8),SUMIFS(Gögn!$I$2:$I$11876,Gögn!$F$2:$F$11876,$A128,Gögn!$B$2:$B$11876,BA$8,Gögn!$E$2:$E$11876,BA$9))/1000</f>
        <v>0</v>
      </c>
      <c r="BB128" s="22">
        <f>IF(BB$9="samtals",SUMIFS(Gögn!$I$2:$I$11876,Gögn!$F$2:$F$11876,$A128,Gögn!$B$2:$B$11876,BB$8),SUMIFS(Gögn!$I$2:$I$11876,Gögn!$F$2:$F$11876,$A128,Gögn!$B$2:$B$11876,BB$8,Gögn!$E$2:$E$11876,BB$9))/1000</f>
        <v>0</v>
      </c>
      <c r="BC128" s="22">
        <f>IF(BC$9="samtals",SUMIFS(Gögn!$I$2:$I$11876,Gögn!$F$2:$F$11876,$A128,Gögn!$B$2:$B$11876,BC$8),SUMIFS(Gögn!$I$2:$I$11876,Gögn!$F$2:$F$11876,$A128,Gögn!$B$2:$B$11876,BC$8,Gögn!$E$2:$E$11876,BC$9))/1000</f>
        <v>0</v>
      </c>
      <c r="BD128" s="22">
        <f>IF(BD$9="samtals",SUMIFS(Gögn!$I$2:$I$11876,Gögn!$F$2:$F$11876,$A128,Gögn!$B$2:$B$11876,BD$8),SUMIFS(Gögn!$I$2:$I$11876,Gögn!$F$2:$F$11876,$A128,Gögn!$B$2:$B$11876,BD$8,Gögn!$E$2:$E$11876,BD$9))/1000</f>
        <v>0</v>
      </c>
      <c r="BE128" s="22">
        <f>IF(BE$9="samtals",SUMIFS(Gögn!$I$2:$I$11876,Gögn!$F$2:$F$11876,$A128,Gögn!$B$2:$B$11876,BE$8),SUMIFS(Gögn!$I$2:$I$11876,Gögn!$F$2:$F$11876,$A128,Gögn!$B$2:$B$11876,BE$8,Gögn!$E$2:$E$11876,BE$9))/1000</f>
        <v>0</v>
      </c>
      <c r="BF128" s="22">
        <f>IF(BF$9="samtals",SUMIFS(Gögn!$I$2:$I$11876,Gögn!$F$2:$F$11876,$A128,Gögn!$B$2:$B$11876,BF$8),SUMIFS(Gögn!$I$2:$I$11876,Gögn!$F$2:$F$11876,$A128,Gögn!$B$2:$B$11876,BF$8,Gögn!$E$2:$E$11876,BF$9))/1000</f>
        <v>0</v>
      </c>
      <c r="BG128" s="22">
        <f>IF(BG$9="samtals",SUMIFS(Gögn!$I$2:$I$11876,Gögn!$F$2:$F$11876,$A128,Gögn!$B$2:$B$11876,BG$8),SUMIFS(Gögn!$I$2:$I$11876,Gögn!$F$2:$F$11876,$A128,Gögn!$B$2:$B$11876,BG$8,Gögn!$E$2:$E$11876,BG$9))/1000</f>
        <v>0</v>
      </c>
    </row>
    <row r="129" spans="1:59" ht="15" customHeight="1">
      <c r="A129" s="5" t="s">
        <v>134</v>
      </c>
      <c r="B129" s="5"/>
      <c r="C129" s="23" t="s">
        <v>135</v>
      </c>
      <c r="D129" s="24">
        <f t="shared" si="37"/>
        <v>0</v>
      </c>
      <c r="E129" s="24">
        <f>IF(E$9="samtals",SUMIFS(Gögn!$I$2:$I$11876,Gögn!$F$2:$F$11876,$A129,Gögn!$B$2:$B$11876,E$8),SUMIFS(Gögn!$I$2:$I$11876,Gögn!$F$2:$F$11876,$A129,Gögn!$B$2:$B$11876,E$8,Gögn!$E$2:$E$11876,E$9))/1000</f>
        <v>0</v>
      </c>
      <c r="F129" s="24">
        <f>IF(F$9="samtals",SUMIFS(Gögn!$I$2:$I$11876,Gögn!$F$2:$F$11876,$A129,Gögn!$B$2:$B$11876,F$8),SUMIFS(Gögn!$I$2:$I$11876,Gögn!$F$2:$F$11876,$A129,Gögn!$B$2:$B$11876,F$8,Gögn!$E$2:$E$11876,F$9))/1000</f>
        <v>0</v>
      </c>
      <c r="G129" s="24">
        <f>IF(G$9="samtals",SUMIFS(Gögn!$I$2:$I$11876,Gögn!$F$2:$F$11876,$A129,Gögn!$B$2:$B$11876,G$8),SUMIFS(Gögn!$I$2:$I$11876,Gögn!$F$2:$F$11876,$A129,Gögn!$B$2:$B$11876,G$8,Gögn!$E$2:$E$11876,G$9))/1000</f>
        <v>0</v>
      </c>
      <c r="H129" s="24">
        <f>IF(H$9="samtals",SUMIFS(Gögn!$I$2:$I$11876,Gögn!$F$2:$F$11876,$A129,Gögn!$B$2:$B$11876,H$8),SUMIFS(Gögn!$I$2:$I$11876,Gögn!$F$2:$F$11876,$A129,Gögn!$B$2:$B$11876,H$8,Gögn!$E$2:$E$11876,H$9))/1000</f>
        <v>0</v>
      </c>
      <c r="I129" s="24">
        <f>IF(I$9="samtals",SUMIFS(Gögn!$I$2:$I$11876,Gögn!$F$2:$F$11876,$A129,Gögn!$B$2:$B$11876,I$8),SUMIFS(Gögn!$I$2:$I$11876,Gögn!$F$2:$F$11876,$A129,Gögn!$B$2:$B$11876,I$8,Gögn!$E$2:$E$11876,I$9))/1000</f>
        <v>0</v>
      </c>
      <c r="J129" s="24">
        <f>IF(J$9="samtals",SUMIFS(Gögn!$I$2:$I$11876,Gögn!$F$2:$F$11876,$A129,Gögn!$B$2:$B$11876,J$8),SUMIFS(Gögn!$I$2:$I$11876,Gögn!$F$2:$F$11876,$A129,Gögn!$B$2:$B$11876,J$8,Gögn!$E$2:$E$11876,J$9))/1000</f>
        <v>0</v>
      </c>
      <c r="K129" s="24">
        <f>IF(K$9="samtals",SUMIFS(Gögn!$I$2:$I$11876,Gögn!$F$2:$F$11876,$A129,Gögn!$B$2:$B$11876,K$8),SUMIFS(Gögn!$I$2:$I$11876,Gögn!$F$2:$F$11876,$A129,Gögn!$B$2:$B$11876,K$8,Gögn!$E$2:$E$11876,K$9))/1000</f>
        <v>0</v>
      </c>
      <c r="L129" s="24">
        <f>IF(L$9="samtals",SUMIFS(Gögn!$I$2:$I$11876,Gögn!$F$2:$F$11876,$A129,Gögn!$B$2:$B$11876,L$8),SUMIFS(Gögn!$I$2:$I$11876,Gögn!$F$2:$F$11876,$A129,Gögn!$B$2:$B$11876,L$8,Gögn!$E$2:$E$11876,L$9))/1000</f>
        <v>0</v>
      </c>
      <c r="M129" s="24">
        <f>IF(M$9="samtals",SUMIFS(Gögn!$I$2:$I$11876,Gögn!$F$2:$F$11876,$A129,Gögn!$B$2:$B$11876,M$8),SUMIFS(Gögn!$I$2:$I$11876,Gögn!$F$2:$F$11876,$A129,Gögn!$B$2:$B$11876,M$8,Gögn!$E$2:$E$11876,M$9))/1000</f>
        <v>0</v>
      </c>
      <c r="N129" s="24">
        <f>IF(N$9="samtals",SUMIFS(Gögn!$I$2:$I$11876,Gögn!$F$2:$F$11876,$A129,Gögn!$B$2:$B$11876,N$8),SUMIFS(Gögn!$I$2:$I$11876,Gögn!$F$2:$F$11876,$A129,Gögn!$B$2:$B$11876,N$8,Gögn!$E$2:$E$11876,N$9))/1000</f>
        <v>0</v>
      </c>
      <c r="O129" s="24">
        <f>IF(O$9="samtals",SUMIFS(Gögn!$I$2:$I$11876,Gögn!$F$2:$F$11876,$A129,Gögn!$B$2:$B$11876,O$8),SUMIFS(Gögn!$I$2:$I$11876,Gögn!$F$2:$F$11876,$A129,Gögn!$B$2:$B$11876,O$8,Gögn!$E$2:$E$11876,O$9))/1000</f>
        <v>0</v>
      </c>
      <c r="P129" s="24">
        <f>IF(P$9="samtals",SUMIFS(Gögn!$I$2:$I$11876,Gögn!$F$2:$F$11876,$A129,Gögn!$B$2:$B$11876,P$8),SUMIFS(Gögn!$I$2:$I$11876,Gögn!$F$2:$F$11876,$A129,Gögn!$B$2:$B$11876,P$8,Gögn!$E$2:$E$11876,P$9))/1000</f>
        <v>0</v>
      </c>
      <c r="Q129" s="24">
        <f>IF(Q$9="samtals",SUMIFS(Gögn!$I$2:$I$11876,Gögn!$F$2:$F$11876,$A129,Gögn!$B$2:$B$11876,Q$8),SUMIFS(Gögn!$I$2:$I$11876,Gögn!$F$2:$F$11876,$A129,Gögn!$B$2:$B$11876,Q$8,Gögn!$E$2:$E$11876,Q$9))/1000</f>
        <v>0</v>
      </c>
      <c r="R129" s="24">
        <f>IF(R$9="samtals",SUMIFS(Gögn!$I$2:$I$11876,Gögn!$F$2:$F$11876,$A129,Gögn!$B$2:$B$11876,R$8),SUMIFS(Gögn!$I$2:$I$11876,Gögn!$F$2:$F$11876,$A129,Gögn!$B$2:$B$11876,R$8,Gögn!$E$2:$E$11876,R$9))/1000</f>
        <v>0</v>
      </c>
      <c r="S129" s="24">
        <f>IF(S$9="samtals",SUMIFS(Gögn!$I$2:$I$11876,Gögn!$F$2:$F$11876,$A129,Gögn!$B$2:$B$11876,S$8),SUMIFS(Gögn!$I$2:$I$11876,Gögn!$F$2:$F$11876,$A129,Gögn!$B$2:$B$11876,S$8,Gögn!$E$2:$E$11876,S$9))/1000</f>
        <v>0</v>
      </c>
      <c r="T129" s="24">
        <f>IF(T$9="samtals",SUMIFS(Gögn!$I$2:$I$11876,Gögn!$F$2:$F$11876,$A129,Gögn!$B$2:$B$11876,T$8),SUMIFS(Gögn!$I$2:$I$11876,Gögn!$F$2:$F$11876,$A129,Gögn!$B$2:$B$11876,T$8,Gögn!$E$2:$E$11876,T$9))/1000</f>
        <v>0</v>
      </c>
      <c r="U129" s="24">
        <f>IF(U$9="samtals",SUMIFS(Gögn!$I$2:$I$11876,Gögn!$F$2:$F$11876,$A129,Gögn!$B$2:$B$11876,U$8),SUMIFS(Gögn!$I$2:$I$11876,Gögn!$F$2:$F$11876,$A129,Gögn!$B$2:$B$11876,U$8,Gögn!$E$2:$E$11876,U$9))/1000</f>
        <v>0</v>
      </c>
      <c r="V129" s="24">
        <f>IF(V$9="samtals",SUMIFS(Gögn!$I$2:$I$11876,Gögn!$F$2:$F$11876,$A129,Gögn!$B$2:$B$11876,V$8),SUMIFS(Gögn!$I$2:$I$11876,Gögn!$F$2:$F$11876,$A129,Gögn!$B$2:$B$11876,V$8,Gögn!$E$2:$E$11876,V$9))/1000</f>
        <v>0</v>
      </c>
      <c r="W129" s="24">
        <f>IF(W$9="samtals",SUMIFS(Gögn!$I$2:$I$11876,Gögn!$F$2:$F$11876,$A129,Gögn!$B$2:$B$11876,W$8),SUMIFS(Gögn!$I$2:$I$11876,Gögn!$F$2:$F$11876,$A129,Gögn!$B$2:$B$11876,W$8,Gögn!$E$2:$E$11876,W$9))/1000</f>
        <v>0</v>
      </c>
      <c r="X129" s="24">
        <f>IF(X$9="samtals",SUMIFS(Gögn!$I$2:$I$11876,Gögn!$F$2:$F$11876,$A129,Gögn!$B$2:$B$11876,X$8),SUMIFS(Gögn!$I$2:$I$11876,Gögn!$F$2:$F$11876,$A129,Gögn!$B$2:$B$11876,X$8,Gögn!$E$2:$E$11876,X$9))/1000</f>
        <v>0</v>
      </c>
      <c r="Y129" s="24">
        <f>IF(Y$9="samtals",SUMIFS(Gögn!$I$2:$I$11876,Gögn!$F$2:$F$11876,$A129,Gögn!$B$2:$B$11876,Y$8),SUMIFS(Gögn!$I$2:$I$11876,Gögn!$F$2:$F$11876,$A129,Gögn!$B$2:$B$11876,Y$8,Gögn!$E$2:$E$11876,Y$9))/1000</f>
        <v>0</v>
      </c>
      <c r="Z129" s="24">
        <f>IF(Z$9="samtals",SUMIFS(Gögn!$I$2:$I$11876,Gögn!$F$2:$F$11876,$A129,Gögn!$B$2:$B$11876,Z$8),SUMIFS(Gögn!$I$2:$I$11876,Gögn!$F$2:$F$11876,$A129,Gögn!$B$2:$B$11876,Z$8,Gögn!$E$2:$E$11876,Z$9))/1000</f>
        <v>0</v>
      </c>
      <c r="AA129" s="24">
        <f>IF(AA$9="samtals",SUMIFS(Gögn!$I$2:$I$11876,Gögn!$F$2:$F$11876,$A129,Gögn!$B$2:$B$11876,AA$8),SUMIFS(Gögn!$I$2:$I$11876,Gögn!$F$2:$F$11876,$A129,Gögn!$B$2:$B$11876,AA$8,Gögn!$E$2:$E$11876,AA$9))/1000</f>
        <v>0</v>
      </c>
      <c r="AB129" s="24">
        <f>IF(AB$9="samtals",SUMIFS(Gögn!$I$2:$I$11876,Gögn!$F$2:$F$11876,$A129,Gögn!$B$2:$B$11876,AB$8),SUMIFS(Gögn!$I$2:$I$11876,Gögn!$F$2:$F$11876,$A129,Gögn!$B$2:$B$11876,AB$8,Gögn!$E$2:$E$11876,AB$9))/1000</f>
        <v>0</v>
      </c>
      <c r="AC129" s="24">
        <f>IF(AC$9="samtals",SUMIFS(Gögn!$I$2:$I$11876,Gögn!$F$2:$F$11876,$A129,Gögn!$B$2:$B$11876,AC$8),SUMIFS(Gögn!$I$2:$I$11876,Gögn!$F$2:$F$11876,$A129,Gögn!$B$2:$B$11876,AC$8,Gögn!$E$2:$E$11876,AC$9))/1000</f>
        <v>0</v>
      </c>
      <c r="AD129" s="24">
        <f>IF(AD$9="samtals",SUMIFS(Gögn!$I$2:$I$11876,Gögn!$F$2:$F$11876,$A129,Gögn!$B$2:$B$11876,AD$8),SUMIFS(Gögn!$I$2:$I$11876,Gögn!$F$2:$F$11876,$A129,Gögn!$B$2:$B$11876,AD$8,Gögn!$E$2:$E$11876,AD$9))/1000</f>
        <v>0</v>
      </c>
      <c r="AE129" s="24">
        <f>IF(AE$9="samtals",SUMIFS(Gögn!$I$2:$I$11876,Gögn!$F$2:$F$11876,$A129,Gögn!$B$2:$B$11876,AE$8),SUMIFS(Gögn!$I$2:$I$11876,Gögn!$F$2:$F$11876,$A129,Gögn!$B$2:$B$11876,AE$8,Gögn!$E$2:$E$11876,AE$9))/1000</f>
        <v>0</v>
      </c>
      <c r="AF129" s="24">
        <f>IF(AF$9="samtals",SUMIFS(Gögn!$I$2:$I$11876,Gögn!$F$2:$F$11876,$A129,Gögn!$B$2:$B$11876,AF$8),SUMIFS(Gögn!$I$2:$I$11876,Gögn!$F$2:$F$11876,$A129,Gögn!$B$2:$B$11876,AF$8,Gögn!$E$2:$E$11876,AF$9))/1000</f>
        <v>0</v>
      </c>
      <c r="AG129" s="24">
        <f>IF(AG$9="samtals",SUMIFS(Gögn!$I$2:$I$11876,Gögn!$F$2:$F$11876,$A129,Gögn!$B$2:$B$11876,AG$8),SUMIFS(Gögn!$I$2:$I$11876,Gögn!$F$2:$F$11876,$A129,Gögn!$B$2:$B$11876,AG$8,Gögn!$E$2:$E$11876,AG$9))/1000</f>
        <v>0</v>
      </c>
      <c r="AH129" s="24">
        <f>IF(AH$9="samtals",SUMIFS(Gögn!$I$2:$I$11876,Gögn!$F$2:$F$11876,$A129,Gögn!$B$2:$B$11876,AH$8),SUMIFS(Gögn!$I$2:$I$11876,Gögn!$F$2:$F$11876,$A129,Gögn!$B$2:$B$11876,AH$8,Gögn!$E$2:$E$11876,AH$9))/1000</f>
        <v>0</v>
      </c>
      <c r="AI129" s="24">
        <f>IF(AI$9="samtals",SUMIFS(Gögn!$I$2:$I$11876,Gögn!$F$2:$F$11876,$A129,Gögn!$B$2:$B$11876,AI$8),SUMIFS(Gögn!$I$2:$I$11876,Gögn!$F$2:$F$11876,$A129,Gögn!$B$2:$B$11876,AI$8,Gögn!$E$2:$E$11876,AI$9))/1000</f>
        <v>0</v>
      </c>
      <c r="AJ129" s="24">
        <f>IF(AJ$9="samtals",SUMIFS(Gögn!$I$2:$I$11876,Gögn!$F$2:$F$11876,$A129,Gögn!$B$2:$B$11876,AJ$8),SUMIFS(Gögn!$I$2:$I$11876,Gögn!$F$2:$F$11876,$A129,Gögn!$B$2:$B$11876,AJ$8,Gögn!$E$2:$E$11876,AJ$9))/1000</f>
        <v>0</v>
      </c>
      <c r="AK129" s="24">
        <f>IF(AK$9="samtals",SUMIFS(Gögn!$I$2:$I$11876,Gögn!$F$2:$F$11876,$A129,Gögn!$B$2:$B$11876,AK$8),SUMIFS(Gögn!$I$2:$I$11876,Gögn!$F$2:$F$11876,$A129,Gögn!$B$2:$B$11876,AK$8,Gögn!$E$2:$E$11876,AK$9))/1000</f>
        <v>0</v>
      </c>
      <c r="AL129" s="24">
        <f>IF(AL$9="samtals",SUMIFS(Gögn!$I$2:$I$11876,Gögn!$F$2:$F$11876,$A129,Gögn!$B$2:$B$11876,AL$8),SUMIFS(Gögn!$I$2:$I$11876,Gögn!$F$2:$F$11876,$A129,Gögn!$B$2:$B$11876,AL$8,Gögn!$E$2:$E$11876,AL$9))/1000</f>
        <v>0</v>
      </c>
      <c r="AM129" s="24">
        <f>IF(AM$9="samtals",SUMIFS(Gögn!$I$2:$I$11876,Gögn!$F$2:$F$11876,$A129,Gögn!$B$2:$B$11876,AM$8),SUMIFS(Gögn!$I$2:$I$11876,Gögn!$F$2:$F$11876,$A129,Gögn!$B$2:$B$11876,AM$8,Gögn!$E$2:$E$11876,AM$9))/1000</f>
        <v>0</v>
      </c>
      <c r="AN129" s="24">
        <f>IF(AN$9="samtals",SUMIFS(Gögn!$I$2:$I$11876,Gögn!$F$2:$F$11876,$A129,Gögn!$B$2:$B$11876,AN$8),SUMIFS(Gögn!$I$2:$I$11876,Gögn!$F$2:$F$11876,$A129,Gögn!$B$2:$B$11876,AN$8,Gögn!$E$2:$E$11876,AN$9))/1000</f>
        <v>0</v>
      </c>
      <c r="AO129" s="24">
        <f>IF(AO$9="samtals",SUMIFS(Gögn!$I$2:$I$11876,Gögn!$F$2:$F$11876,$A129,Gögn!$B$2:$B$11876,AO$8),SUMIFS(Gögn!$I$2:$I$11876,Gögn!$F$2:$F$11876,$A129,Gögn!$B$2:$B$11876,AO$8,Gögn!$E$2:$E$11876,AO$9))/1000</f>
        <v>0</v>
      </c>
      <c r="AP129" s="24">
        <f>IF(AP$9="samtals",SUMIFS(Gögn!$I$2:$I$11876,Gögn!$F$2:$F$11876,$A129,Gögn!$B$2:$B$11876,AP$8),SUMIFS(Gögn!$I$2:$I$11876,Gögn!$F$2:$F$11876,$A129,Gögn!$B$2:$B$11876,AP$8,Gögn!$E$2:$E$11876,AP$9))/1000</f>
        <v>0</v>
      </c>
      <c r="AQ129" s="24">
        <f>IF(AQ$9="samtals",SUMIFS(Gögn!$I$2:$I$11876,Gögn!$F$2:$F$11876,$A129,Gögn!$B$2:$B$11876,AQ$8),SUMIFS(Gögn!$I$2:$I$11876,Gögn!$F$2:$F$11876,$A129,Gögn!$B$2:$B$11876,AQ$8,Gögn!$E$2:$E$11876,AQ$9))/1000</f>
        <v>0</v>
      </c>
      <c r="AR129" s="24">
        <f>IF(AR$9="samtals",SUMIFS(Gögn!$I$2:$I$11876,Gögn!$F$2:$F$11876,$A129,Gögn!$B$2:$B$11876,AR$8),SUMIFS(Gögn!$I$2:$I$11876,Gögn!$F$2:$F$11876,$A129,Gögn!$B$2:$B$11876,AR$8,Gögn!$E$2:$E$11876,AR$9))/1000</f>
        <v>0</v>
      </c>
      <c r="AS129" s="24">
        <f>IF(AS$9="samtals",SUMIFS(Gögn!$I$2:$I$11876,Gögn!$F$2:$F$11876,$A129,Gögn!$B$2:$B$11876,AS$8),SUMIFS(Gögn!$I$2:$I$11876,Gögn!$F$2:$F$11876,$A129,Gögn!$B$2:$B$11876,AS$8,Gögn!$E$2:$E$11876,AS$9))/1000</f>
        <v>0</v>
      </c>
      <c r="AT129" s="24">
        <f>IF(AT$9="samtals",SUMIFS(Gögn!$I$2:$I$11876,Gögn!$F$2:$F$11876,$A129,Gögn!$B$2:$B$11876,AT$8),SUMIFS(Gögn!$I$2:$I$11876,Gögn!$F$2:$F$11876,$A129,Gögn!$B$2:$B$11876,AT$8,Gögn!$E$2:$E$11876,AT$9))/1000</f>
        <v>0</v>
      </c>
      <c r="AU129" s="24">
        <f>IF(AU$9="samtals",SUMIFS(Gögn!$I$2:$I$11876,Gögn!$F$2:$F$11876,$A129,Gögn!$B$2:$B$11876,AU$8),SUMIFS(Gögn!$I$2:$I$11876,Gögn!$F$2:$F$11876,$A129,Gögn!$B$2:$B$11876,AU$8,Gögn!$E$2:$E$11876,AU$9))/1000</f>
        <v>0</v>
      </c>
      <c r="AV129" s="24">
        <f>IF(AV$9="samtals",SUMIFS(Gögn!$I$2:$I$11876,Gögn!$F$2:$F$11876,$A129,Gögn!$B$2:$B$11876,AV$8),SUMIFS(Gögn!$I$2:$I$11876,Gögn!$F$2:$F$11876,$A129,Gögn!$B$2:$B$11876,AV$8,Gögn!$E$2:$E$11876,AV$9))/1000</f>
        <v>0</v>
      </c>
      <c r="AW129" s="24">
        <f>IF(AW$9="samtals",SUMIFS(Gögn!$I$2:$I$11876,Gögn!$F$2:$F$11876,$A129,Gögn!$B$2:$B$11876,AW$8),SUMIFS(Gögn!$I$2:$I$11876,Gögn!$F$2:$F$11876,$A129,Gögn!$B$2:$B$11876,AW$8,Gögn!$E$2:$E$11876,AW$9))/1000</f>
        <v>0</v>
      </c>
      <c r="AX129" s="24">
        <f>IF(AX$9="samtals",SUMIFS(Gögn!$I$2:$I$11876,Gögn!$F$2:$F$11876,$A129,Gögn!$B$2:$B$11876,AX$8),SUMIFS(Gögn!$I$2:$I$11876,Gögn!$F$2:$F$11876,$A129,Gögn!$B$2:$B$11876,AX$8,Gögn!$E$2:$E$11876,AX$9))/1000</f>
        <v>0</v>
      </c>
      <c r="AY129" s="24">
        <f>IF(AY$9="samtals",SUMIFS(Gögn!$I$2:$I$11876,Gögn!$F$2:$F$11876,$A129,Gögn!$B$2:$B$11876,AY$8),SUMIFS(Gögn!$I$2:$I$11876,Gögn!$F$2:$F$11876,$A129,Gögn!$B$2:$B$11876,AY$8,Gögn!$E$2:$E$11876,AY$9))/1000</f>
        <v>0</v>
      </c>
      <c r="AZ129" s="24">
        <f>IF(AZ$9="samtals",SUMIFS(Gögn!$I$2:$I$11876,Gögn!$F$2:$F$11876,$A129,Gögn!$B$2:$B$11876,AZ$8),SUMIFS(Gögn!$I$2:$I$11876,Gögn!$F$2:$F$11876,$A129,Gögn!$B$2:$B$11876,AZ$8,Gögn!$E$2:$E$11876,AZ$9))/1000</f>
        <v>0</v>
      </c>
      <c r="BA129" s="24">
        <f>IF(BA$9="samtals",SUMIFS(Gögn!$I$2:$I$11876,Gögn!$F$2:$F$11876,$A129,Gögn!$B$2:$B$11876,BA$8),SUMIFS(Gögn!$I$2:$I$11876,Gögn!$F$2:$F$11876,$A129,Gögn!$B$2:$B$11876,BA$8,Gögn!$E$2:$E$11876,BA$9))/1000</f>
        <v>0</v>
      </c>
      <c r="BB129" s="24">
        <f>IF(BB$9="samtals",SUMIFS(Gögn!$I$2:$I$11876,Gögn!$F$2:$F$11876,$A129,Gögn!$B$2:$B$11876,BB$8),SUMIFS(Gögn!$I$2:$I$11876,Gögn!$F$2:$F$11876,$A129,Gögn!$B$2:$B$11876,BB$8,Gögn!$E$2:$E$11876,BB$9))/1000</f>
        <v>0</v>
      </c>
      <c r="BC129" s="24">
        <f>IF(BC$9="samtals",SUMIFS(Gögn!$I$2:$I$11876,Gögn!$F$2:$F$11876,$A129,Gögn!$B$2:$B$11876,BC$8),SUMIFS(Gögn!$I$2:$I$11876,Gögn!$F$2:$F$11876,$A129,Gögn!$B$2:$B$11876,BC$8,Gögn!$E$2:$E$11876,BC$9))/1000</f>
        <v>0</v>
      </c>
      <c r="BD129" s="24">
        <f>IF(BD$9="samtals",SUMIFS(Gögn!$I$2:$I$11876,Gögn!$F$2:$F$11876,$A129,Gögn!$B$2:$B$11876,BD$8),SUMIFS(Gögn!$I$2:$I$11876,Gögn!$F$2:$F$11876,$A129,Gögn!$B$2:$B$11876,BD$8,Gögn!$E$2:$E$11876,BD$9))/1000</f>
        <v>0</v>
      </c>
      <c r="BE129" s="24">
        <f>IF(BE$9="samtals",SUMIFS(Gögn!$I$2:$I$11876,Gögn!$F$2:$F$11876,$A129,Gögn!$B$2:$B$11876,BE$8),SUMIFS(Gögn!$I$2:$I$11876,Gögn!$F$2:$F$11876,$A129,Gögn!$B$2:$B$11876,BE$8,Gögn!$E$2:$E$11876,BE$9))/1000</f>
        <v>0</v>
      </c>
      <c r="BF129" s="24">
        <f>IF(BF$9="samtals",SUMIFS(Gögn!$I$2:$I$11876,Gögn!$F$2:$F$11876,$A129,Gögn!$B$2:$B$11876,BF$8),SUMIFS(Gögn!$I$2:$I$11876,Gögn!$F$2:$F$11876,$A129,Gögn!$B$2:$B$11876,BF$8,Gögn!$E$2:$E$11876,BF$9))/1000</f>
        <v>0</v>
      </c>
      <c r="BG129" s="24">
        <f>IF(BG$9="samtals",SUMIFS(Gögn!$I$2:$I$11876,Gögn!$F$2:$F$11876,$A129,Gögn!$B$2:$B$11876,BG$8),SUMIFS(Gögn!$I$2:$I$11876,Gögn!$F$2:$F$11876,$A129,Gögn!$B$2:$B$11876,BG$8,Gögn!$E$2:$E$11876,BG$9))/1000</f>
        <v>0</v>
      </c>
    </row>
    <row r="130" spans="1:59" ht="15" customHeight="1">
      <c r="A130" s="5" t="s">
        <v>136</v>
      </c>
      <c r="B130" s="5"/>
      <c r="C130" s="25" t="s">
        <v>137</v>
      </c>
      <c r="D130" s="22">
        <f t="shared" si="37"/>
        <v>0</v>
      </c>
      <c r="E130" s="22">
        <f>IF(E$9="samtals",SUMIFS(Gögn!$I$2:$I$11876,Gögn!$F$2:$F$11876,$A130,Gögn!$B$2:$B$11876,E$8),SUMIFS(Gögn!$I$2:$I$11876,Gögn!$F$2:$F$11876,$A130,Gögn!$B$2:$B$11876,E$8,Gögn!$E$2:$E$11876,E$9))/1000</f>
        <v>0</v>
      </c>
      <c r="F130" s="22">
        <f>IF(F$9="samtals",SUMIFS(Gögn!$I$2:$I$11876,Gögn!$F$2:$F$11876,$A130,Gögn!$B$2:$B$11876,F$8),SUMIFS(Gögn!$I$2:$I$11876,Gögn!$F$2:$F$11876,$A130,Gögn!$B$2:$B$11876,F$8,Gögn!$E$2:$E$11876,F$9))/1000</f>
        <v>0</v>
      </c>
      <c r="G130" s="22">
        <f>IF(G$9="samtals",SUMIFS(Gögn!$I$2:$I$11876,Gögn!$F$2:$F$11876,$A130,Gögn!$B$2:$B$11876,G$8),SUMIFS(Gögn!$I$2:$I$11876,Gögn!$F$2:$F$11876,$A130,Gögn!$B$2:$B$11876,G$8,Gögn!$E$2:$E$11876,G$9))/1000</f>
        <v>0</v>
      </c>
      <c r="H130" s="22">
        <f>IF(H$9="samtals",SUMIFS(Gögn!$I$2:$I$11876,Gögn!$F$2:$F$11876,$A130,Gögn!$B$2:$B$11876,H$8),SUMIFS(Gögn!$I$2:$I$11876,Gögn!$F$2:$F$11876,$A130,Gögn!$B$2:$B$11876,H$8,Gögn!$E$2:$E$11876,H$9))/1000</f>
        <v>0</v>
      </c>
      <c r="I130" s="22">
        <f>IF(I$9="samtals",SUMIFS(Gögn!$I$2:$I$11876,Gögn!$F$2:$F$11876,$A130,Gögn!$B$2:$B$11876,I$8),SUMIFS(Gögn!$I$2:$I$11876,Gögn!$F$2:$F$11876,$A130,Gögn!$B$2:$B$11876,I$8,Gögn!$E$2:$E$11876,I$9))/1000</f>
        <v>0</v>
      </c>
      <c r="J130" s="22">
        <f>IF(J$9="samtals",SUMIFS(Gögn!$I$2:$I$11876,Gögn!$F$2:$F$11876,$A130,Gögn!$B$2:$B$11876,J$8),SUMIFS(Gögn!$I$2:$I$11876,Gögn!$F$2:$F$11876,$A130,Gögn!$B$2:$B$11876,J$8,Gögn!$E$2:$E$11876,J$9))/1000</f>
        <v>0</v>
      </c>
      <c r="K130" s="22">
        <f>IF(K$9="samtals",SUMIFS(Gögn!$I$2:$I$11876,Gögn!$F$2:$F$11876,$A130,Gögn!$B$2:$B$11876,K$8),SUMIFS(Gögn!$I$2:$I$11876,Gögn!$F$2:$F$11876,$A130,Gögn!$B$2:$B$11876,K$8,Gögn!$E$2:$E$11876,K$9))/1000</f>
        <v>0</v>
      </c>
      <c r="L130" s="22">
        <f>IF(L$9="samtals",SUMIFS(Gögn!$I$2:$I$11876,Gögn!$F$2:$F$11876,$A130,Gögn!$B$2:$B$11876,L$8),SUMIFS(Gögn!$I$2:$I$11876,Gögn!$F$2:$F$11876,$A130,Gögn!$B$2:$B$11876,L$8,Gögn!$E$2:$E$11876,L$9))/1000</f>
        <v>0</v>
      </c>
      <c r="M130" s="22">
        <f>IF(M$9="samtals",SUMIFS(Gögn!$I$2:$I$11876,Gögn!$F$2:$F$11876,$A130,Gögn!$B$2:$B$11876,M$8),SUMIFS(Gögn!$I$2:$I$11876,Gögn!$F$2:$F$11876,$A130,Gögn!$B$2:$B$11876,M$8,Gögn!$E$2:$E$11876,M$9))/1000</f>
        <v>0</v>
      </c>
      <c r="N130" s="22">
        <f>IF(N$9="samtals",SUMIFS(Gögn!$I$2:$I$11876,Gögn!$F$2:$F$11876,$A130,Gögn!$B$2:$B$11876,N$8),SUMIFS(Gögn!$I$2:$I$11876,Gögn!$F$2:$F$11876,$A130,Gögn!$B$2:$B$11876,N$8,Gögn!$E$2:$E$11876,N$9))/1000</f>
        <v>0</v>
      </c>
      <c r="O130" s="22">
        <f>IF(O$9="samtals",SUMIFS(Gögn!$I$2:$I$11876,Gögn!$F$2:$F$11876,$A130,Gögn!$B$2:$B$11876,O$8),SUMIFS(Gögn!$I$2:$I$11876,Gögn!$F$2:$F$11876,$A130,Gögn!$B$2:$B$11876,O$8,Gögn!$E$2:$E$11876,O$9))/1000</f>
        <v>0</v>
      </c>
      <c r="P130" s="22">
        <f>IF(P$9="samtals",SUMIFS(Gögn!$I$2:$I$11876,Gögn!$F$2:$F$11876,$A130,Gögn!$B$2:$B$11876,P$8),SUMIFS(Gögn!$I$2:$I$11876,Gögn!$F$2:$F$11876,$A130,Gögn!$B$2:$B$11876,P$8,Gögn!$E$2:$E$11876,P$9))/1000</f>
        <v>0</v>
      </c>
      <c r="Q130" s="22">
        <f>IF(Q$9="samtals",SUMIFS(Gögn!$I$2:$I$11876,Gögn!$F$2:$F$11876,$A130,Gögn!$B$2:$B$11876,Q$8),SUMIFS(Gögn!$I$2:$I$11876,Gögn!$F$2:$F$11876,$A130,Gögn!$B$2:$B$11876,Q$8,Gögn!$E$2:$E$11876,Q$9))/1000</f>
        <v>0</v>
      </c>
      <c r="R130" s="22">
        <f>IF(R$9="samtals",SUMIFS(Gögn!$I$2:$I$11876,Gögn!$F$2:$F$11876,$A130,Gögn!$B$2:$B$11876,R$8),SUMIFS(Gögn!$I$2:$I$11876,Gögn!$F$2:$F$11876,$A130,Gögn!$B$2:$B$11876,R$8,Gögn!$E$2:$E$11876,R$9))/1000</f>
        <v>0</v>
      </c>
      <c r="S130" s="22">
        <f>IF(S$9="samtals",SUMIFS(Gögn!$I$2:$I$11876,Gögn!$F$2:$F$11876,$A130,Gögn!$B$2:$B$11876,S$8),SUMIFS(Gögn!$I$2:$I$11876,Gögn!$F$2:$F$11876,$A130,Gögn!$B$2:$B$11876,S$8,Gögn!$E$2:$E$11876,S$9))/1000</f>
        <v>0</v>
      </c>
      <c r="T130" s="22">
        <f>IF(T$9="samtals",SUMIFS(Gögn!$I$2:$I$11876,Gögn!$F$2:$F$11876,$A130,Gögn!$B$2:$B$11876,T$8),SUMIFS(Gögn!$I$2:$I$11876,Gögn!$F$2:$F$11876,$A130,Gögn!$B$2:$B$11876,T$8,Gögn!$E$2:$E$11876,T$9))/1000</f>
        <v>0</v>
      </c>
      <c r="U130" s="22">
        <f>IF(U$9="samtals",SUMIFS(Gögn!$I$2:$I$11876,Gögn!$F$2:$F$11876,$A130,Gögn!$B$2:$B$11876,U$8),SUMIFS(Gögn!$I$2:$I$11876,Gögn!$F$2:$F$11876,$A130,Gögn!$B$2:$B$11876,U$8,Gögn!$E$2:$E$11876,U$9))/1000</f>
        <v>0</v>
      </c>
      <c r="V130" s="22">
        <f>IF(V$9="samtals",SUMIFS(Gögn!$I$2:$I$11876,Gögn!$F$2:$F$11876,$A130,Gögn!$B$2:$B$11876,V$8),SUMIFS(Gögn!$I$2:$I$11876,Gögn!$F$2:$F$11876,$A130,Gögn!$B$2:$B$11876,V$8,Gögn!$E$2:$E$11876,V$9))/1000</f>
        <v>0</v>
      </c>
      <c r="W130" s="22">
        <f>IF(W$9="samtals",SUMIFS(Gögn!$I$2:$I$11876,Gögn!$F$2:$F$11876,$A130,Gögn!$B$2:$B$11876,W$8),SUMIFS(Gögn!$I$2:$I$11876,Gögn!$F$2:$F$11876,$A130,Gögn!$B$2:$B$11876,W$8,Gögn!$E$2:$E$11876,W$9))/1000</f>
        <v>0</v>
      </c>
      <c r="X130" s="22">
        <f>IF(X$9="samtals",SUMIFS(Gögn!$I$2:$I$11876,Gögn!$F$2:$F$11876,$A130,Gögn!$B$2:$B$11876,X$8),SUMIFS(Gögn!$I$2:$I$11876,Gögn!$F$2:$F$11876,$A130,Gögn!$B$2:$B$11876,X$8,Gögn!$E$2:$E$11876,X$9))/1000</f>
        <v>0</v>
      </c>
      <c r="Y130" s="22">
        <f>IF(Y$9="samtals",SUMIFS(Gögn!$I$2:$I$11876,Gögn!$F$2:$F$11876,$A130,Gögn!$B$2:$B$11876,Y$8),SUMIFS(Gögn!$I$2:$I$11876,Gögn!$F$2:$F$11876,$A130,Gögn!$B$2:$B$11876,Y$8,Gögn!$E$2:$E$11876,Y$9))/1000</f>
        <v>0</v>
      </c>
      <c r="Z130" s="22">
        <f>IF(Z$9="samtals",SUMIFS(Gögn!$I$2:$I$11876,Gögn!$F$2:$F$11876,$A130,Gögn!$B$2:$B$11876,Z$8),SUMIFS(Gögn!$I$2:$I$11876,Gögn!$F$2:$F$11876,$A130,Gögn!$B$2:$B$11876,Z$8,Gögn!$E$2:$E$11876,Z$9))/1000</f>
        <v>0</v>
      </c>
      <c r="AA130" s="22">
        <f>IF(AA$9="samtals",SUMIFS(Gögn!$I$2:$I$11876,Gögn!$F$2:$F$11876,$A130,Gögn!$B$2:$B$11876,AA$8),SUMIFS(Gögn!$I$2:$I$11876,Gögn!$F$2:$F$11876,$A130,Gögn!$B$2:$B$11876,AA$8,Gögn!$E$2:$E$11876,AA$9))/1000</f>
        <v>0</v>
      </c>
      <c r="AB130" s="22">
        <f>IF(AB$9="samtals",SUMIFS(Gögn!$I$2:$I$11876,Gögn!$F$2:$F$11876,$A130,Gögn!$B$2:$B$11876,AB$8),SUMIFS(Gögn!$I$2:$I$11876,Gögn!$F$2:$F$11876,$A130,Gögn!$B$2:$B$11876,AB$8,Gögn!$E$2:$E$11876,AB$9))/1000</f>
        <v>0</v>
      </c>
      <c r="AC130" s="22">
        <f>IF(AC$9="samtals",SUMIFS(Gögn!$I$2:$I$11876,Gögn!$F$2:$F$11876,$A130,Gögn!$B$2:$B$11876,AC$8),SUMIFS(Gögn!$I$2:$I$11876,Gögn!$F$2:$F$11876,$A130,Gögn!$B$2:$B$11876,AC$8,Gögn!$E$2:$E$11876,AC$9))/1000</f>
        <v>0</v>
      </c>
      <c r="AD130" s="22">
        <f>IF(AD$9="samtals",SUMIFS(Gögn!$I$2:$I$11876,Gögn!$F$2:$F$11876,$A130,Gögn!$B$2:$B$11876,AD$8),SUMIFS(Gögn!$I$2:$I$11876,Gögn!$F$2:$F$11876,$A130,Gögn!$B$2:$B$11876,AD$8,Gögn!$E$2:$E$11876,AD$9))/1000</f>
        <v>0</v>
      </c>
      <c r="AE130" s="22">
        <f>IF(AE$9="samtals",SUMIFS(Gögn!$I$2:$I$11876,Gögn!$F$2:$F$11876,$A130,Gögn!$B$2:$B$11876,AE$8),SUMIFS(Gögn!$I$2:$I$11876,Gögn!$F$2:$F$11876,$A130,Gögn!$B$2:$B$11876,AE$8,Gögn!$E$2:$E$11876,AE$9))/1000</f>
        <v>0</v>
      </c>
      <c r="AF130" s="22">
        <f>IF(AF$9="samtals",SUMIFS(Gögn!$I$2:$I$11876,Gögn!$F$2:$F$11876,$A130,Gögn!$B$2:$B$11876,AF$8),SUMIFS(Gögn!$I$2:$I$11876,Gögn!$F$2:$F$11876,$A130,Gögn!$B$2:$B$11876,AF$8,Gögn!$E$2:$E$11876,AF$9))/1000</f>
        <v>0</v>
      </c>
      <c r="AG130" s="22">
        <f>IF(AG$9="samtals",SUMIFS(Gögn!$I$2:$I$11876,Gögn!$F$2:$F$11876,$A130,Gögn!$B$2:$B$11876,AG$8),SUMIFS(Gögn!$I$2:$I$11876,Gögn!$F$2:$F$11876,$A130,Gögn!$B$2:$B$11876,AG$8,Gögn!$E$2:$E$11876,AG$9))/1000</f>
        <v>0</v>
      </c>
      <c r="AH130" s="22">
        <f>IF(AH$9="samtals",SUMIFS(Gögn!$I$2:$I$11876,Gögn!$F$2:$F$11876,$A130,Gögn!$B$2:$B$11876,AH$8),SUMIFS(Gögn!$I$2:$I$11876,Gögn!$F$2:$F$11876,$A130,Gögn!$B$2:$B$11876,AH$8,Gögn!$E$2:$E$11876,AH$9))/1000</f>
        <v>0</v>
      </c>
      <c r="AI130" s="22">
        <f>IF(AI$9="samtals",SUMIFS(Gögn!$I$2:$I$11876,Gögn!$F$2:$F$11876,$A130,Gögn!$B$2:$B$11876,AI$8),SUMIFS(Gögn!$I$2:$I$11876,Gögn!$F$2:$F$11876,$A130,Gögn!$B$2:$B$11876,AI$8,Gögn!$E$2:$E$11876,AI$9))/1000</f>
        <v>0</v>
      </c>
      <c r="AJ130" s="22">
        <f>IF(AJ$9="samtals",SUMIFS(Gögn!$I$2:$I$11876,Gögn!$F$2:$F$11876,$A130,Gögn!$B$2:$B$11876,AJ$8),SUMIFS(Gögn!$I$2:$I$11876,Gögn!$F$2:$F$11876,$A130,Gögn!$B$2:$B$11876,AJ$8,Gögn!$E$2:$E$11876,AJ$9))/1000</f>
        <v>0</v>
      </c>
      <c r="AK130" s="22">
        <f>IF(AK$9="samtals",SUMIFS(Gögn!$I$2:$I$11876,Gögn!$F$2:$F$11876,$A130,Gögn!$B$2:$B$11876,AK$8),SUMIFS(Gögn!$I$2:$I$11876,Gögn!$F$2:$F$11876,$A130,Gögn!$B$2:$B$11876,AK$8,Gögn!$E$2:$E$11876,AK$9))/1000</f>
        <v>0</v>
      </c>
      <c r="AL130" s="22">
        <f>IF(AL$9="samtals",SUMIFS(Gögn!$I$2:$I$11876,Gögn!$F$2:$F$11876,$A130,Gögn!$B$2:$B$11876,AL$8),SUMIFS(Gögn!$I$2:$I$11876,Gögn!$F$2:$F$11876,$A130,Gögn!$B$2:$B$11876,AL$8,Gögn!$E$2:$E$11876,AL$9))/1000</f>
        <v>0</v>
      </c>
      <c r="AM130" s="22">
        <f>IF(AM$9="samtals",SUMIFS(Gögn!$I$2:$I$11876,Gögn!$F$2:$F$11876,$A130,Gögn!$B$2:$B$11876,AM$8),SUMIFS(Gögn!$I$2:$I$11876,Gögn!$F$2:$F$11876,$A130,Gögn!$B$2:$B$11876,AM$8,Gögn!$E$2:$E$11876,AM$9))/1000</f>
        <v>0</v>
      </c>
      <c r="AN130" s="22">
        <f>IF(AN$9="samtals",SUMIFS(Gögn!$I$2:$I$11876,Gögn!$F$2:$F$11876,$A130,Gögn!$B$2:$B$11876,AN$8),SUMIFS(Gögn!$I$2:$I$11876,Gögn!$F$2:$F$11876,$A130,Gögn!$B$2:$B$11876,AN$8,Gögn!$E$2:$E$11876,AN$9))/1000</f>
        <v>0</v>
      </c>
      <c r="AO130" s="22">
        <f>IF(AO$9="samtals",SUMIFS(Gögn!$I$2:$I$11876,Gögn!$F$2:$F$11876,$A130,Gögn!$B$2:$B$11876,AO$8),SUMIFS(Gögn!$I$2:$I$11876,Gögn!$F$2:$F$11876,$A130,Gögn!$B$2:$B$11876,AO$8,Gögn!$E$2:$E$11876,AO$9))/1000</f>
        <v>0</v>
      </c>
      <c r="AP130" s="22">
        <f>IF(AP$9="samtals",SUMIFS(Gögn!$I$2:$I$11876,Gögn!$F$2:$F$11876,$A130,Gögn!$B$2:$B$11876,AP$8),SUMIFS(Gögn!$I$2:$I$11876,Gögn!$F$2:$F$11876,$A130,Gögn!$B$2:$B$11876,AP$8,Gögn!$E$2:$E$11876,AP$9))/1000</f>
        <v>0</v>
      </c>
      <c r="AQ130" s="22">
        <f>IF(AQ$9="samtals",SUMIFS(Gögn!$I$2:$I$11876,Gögn!$F$2:$F$11876,$A130,Gögn!$B$2:$B$11876,AQ$8),SUMIFS(Gögn!$I$2:$I$11876,Gögn!$F$2:$F$11876,$A130,Gögn!$B$2:$B$11876,AQ$8,Gögn!$E$2:$E$11876,AQ$9))/1000</f>
        <v>0</v>
      </c>
      <c r="AR130" s="22">
        <f>IF(AR$9="samtals",SUMIFS(Gögn!$I$2:$I$11876,Gögn!$F$2:$F$11876,$A130,Gögn!$B$2:$B$11876,AR$8),SUMIFS(Gögn!$I$2:$I$11876,Gögn!$F$2:$F$11876,$A130,Gögn!$B$2:$B$11876,AR$8,Gögn!$E$2:$E$11876,AR$9))/1000</f>
        <v>0</v>
      </c>
      <c r="AS130" s="22">
        <f>IF(AS$9="samtals",SUMIFS(Gögn!$I$2:$I$11876,Gögn!$F$2:$F$11876,$A130,Gögn!$B$2:$B$11876,AS$8),SUMIFS(Gögn!$I$2:$I$11876,Gögn!$F$2:$F$11876,$A130,Gögn!$B$2:$B$11876,AS$8,Gögn!$E$2:$E$11876,AS$9))/1000</f>
        <v>0</v>
      </c>
      <c r="AT130" s="22">
        <f>IF(AT$9="samtals",SUMIFS(Gögn!$I$2:$I$11876,Gögn!$F$2:$F$11876,$A130,Gögn!$B$2:$B$11876,AT$8),SUMIFS(Gögn!$I$2:$I$11876,Gögn!$F$2:$F$11876,$A130,Gögn!$B$2:$B$11876,AT$8,Gögn!$E$2:$E$11876,AT$9))/1000</f>
        <v>0</v>
      </c>
      <c r="AU130" s="22">
        <f>IF(AU$9="samtals",SUMIFS(Gögn!$I$2:$I$11876,Gögn!$F$2:$F$11876,$A130,Gögn!$B$2:$B$11876,AU$8),SUMIFS(Gögn!$I$2:$I$11876,Gögn!$F$2:$F$11876,$A130,Gögn!$B$2:$B$11876,AU$8,Gögn!$E$2:$E$11876,AU$9))/1000</f>
        <v>0</v>
      </c>
      <c r="AV130" s="22">
        <f>IF(AV$9="samtals",SUMIFS(Gögn!$I$2:$I$11876,Gögn!$F$2:$F$11876,$A130,Gögn!$B$2:$B$11876,AV$8),SUMIFS(Gögn!$I$2:$I$11876,Gögn!$F$2:$F$11876,$A130,Gögn!$B$2:$B$11876,AV$8,Gögn!$E$2:$E$11876,AV$9))/1000</f>
        <v>0</v>
      </c>
      <c r="AW130" s="22">
        <f>IF(AW$9="samtals",SUMIFS(Gögn!$I$2:$I$11876,Gögn!$F$2:$F$11876,$A130,Gögn!$B$2:$B$11876,AW$8),SUMIFS(Gögn!$I$2:$I$11876,Gögn!$F$2:$F$11876,$A130,Gögn!$B$2:$B$11876,AW$8,Gögn!$E$2:$E$11876,AW$9))/1000</f>
        <v>0</v>
      </c>
      <c r="AX130" s="22">
        <f>IF(AX$9="samtals",SUMIFS(Gögn!$I$2:$I$11876,Gögn!$F$2:$F$11876,$A130,Gögn!$B$2:$B$11876,AX$8),SUMIFS(Gögn!$I$2:$I$11876,Gögn!$F$2:$F$11876,$A130,Gögn!$B$2:$B$11876,AX$8,Gögn!$E$2:$E$11876,AX$9))/1000</f>
        <v>0</v>
      </c>
      <c r="AY130" s="22">
        <f>IF(AY$9="samtals",SUMIFS(Gögn!$I$2:$I$11876,Gögn!$F$2:$F$11876,$A130,Gögn!$B$2:$B$11876,AY$8),SUMIFS(Gögn!$I$2:$I$11876,Gögn!$F$2:$F$11876,$A130,Gögn!$B$2:$B$11876,AY$8,Gögn!$E$2:$E$11876,AY$9))/1000</f>
        <v>0</v>
      </c>
      <c r="AZ130" s="22">
        <f>IF(AZ$9="samtals",SUMIFS(Gögn!$I$2:$I$11876,Gögn!$F$2:$F$11876,$A130,Gögn!$B$2:$B$11876,AZ$8),SUMIFS(Gögn!$I$2:$I$11876,Gögn!$F$2:$F$11876,$A130,Gögn!$B$2:$B$11876,AZ$8,Gögn!$E$2:$E$11876,AZ$9))/1000</f>
        <v>0</v>
      </c>
      <c r="BA130" s="22">
        <f>IF(BA$9="samtals",SUMIFS(Gögn!$I$2:$I$11876,Gögn!$F$2:$F$11876,$A130,Gögn!$B$2:$B$11876,BA$8),SUMIFS(Gögn!$I$2:$I$11876,Gögn!$F$2:$F$11876,$A130,Gögn!$B$2:$B$11876,BA$8,Gögn!$E$2:$E$11876,BA$9))/1000</f>
        <v>0</v>
      </c>
      <c r="BB130" s="22">
        <f>IF(BB$9="samtals",SUMIFS(Gögn!$I$2:$I$11876,Gögn!$F$2:$F$11876,$A130,Gögn!$B$2:$B$11876,BB$8),SUMIFS(Gögn!$I$2:$I$11876,Gögn!$F$2:$F$11876,$A130,Gögn!$B$2:$B$11876,BB$8,Gögn!$E$2:$E$11876,BB$9))/1000</f>
        <v>0</v>
      </c>
      <c r="BC130" s="22">
        <f>IF(BC$9="samtals",SUMIFS(Gögn!$I$2:$I$11876,Gögn!$F$2:$F$11876,$A130,Gögn!$B$2:$B$11876,BC$8),SUMIFS(Gögn!$I$2:$I$11876,Gögn!$F$2:$F$11876,$A130,Gögn!$B$2:$B$11876,BC$8,Gögn!$E$2:$E$11876,BC$9))/1000</f>
        <v>0</v>
      </c>
      <c r="BD130" s="22">
        <f>IF(BD$9="samtals",SUMIFS(Gögn!$I$2:$I$11876,Gögn!$F$2:$F$11876,$A130,Gögn!$B$2:$B$11876,BD$8),SUMIFS(Gögn!$I$2:$I$11876,Gögn!$F$2:$F$11876,$A130,Gögn!$B$2:$B$11876,BD$8,Gögn!$E$2:$E$11876,BD$9))/1000</f>
        <v>0</v>
      </c>
      <c r="BE130" s="22">
        <f>IF(BE$9="samtals",SUMIFS(Gögn!$I$2:$I$11876,Gögn!$F$2:$F$11876,$A130,Gögn!$B$2:$B$11876,BE$8),SUMIFS(Gögn!$I$2:$I$11876,Gögn!$F$2:$F$11876,$A130,Gögn!$B$2:$B$11876,BE$8,Gögn!$E$2:$E$11876,BE$9))/1000</f>
        <v>0</v>
      </c>
      <c r="BF130" s="22">
        <f>IF(BF$9="samtals",SUMIFS(Gögn!$I$2:$I$11876,Gögn!$F$2:$F$11876,$A130,Gögn!$B$2:$B$11876,BF$8),SUMIFS(Gögn!$I$2:$I$11876,Gögn!$F$2:$F$11876,$A130,Gögn!$B$2:$B$11876,BF$8,Gögn!$E$2:$E$11876,BF$9))/1000</f>
        <v>0</v>
      </c>
      <c r="BG130" s="22">
        <f>IF(BG$9="samtals",SUMIFS(Gögn!$I$2:$I$11876,Gögn!$F$2:$F$11876,$A130,Gögn!$B$2:$B$11876,BG$8),SUMIFS(Gögn!$I$2:$I$11876,Gögn!$F$2:$F$11876,$A130,Gögn!$B$2:$B$11876,BG$8,Gögn!$E$2:$E$11876,BG$9))/1000</f>
        <v>0</v>
      </c>
    </row>
    <row r="131" spans="1:59" ht="15" customHeight="1">
      <c r="A131" s="5" t="s">
        <v>138</v>
      </c>
      <c r="B131" s="5"/>
      <c r="C131" s="23" t="s">
        <v>139</v>
      </c>
      <c r="D131" s="24">
        <f t="shared" si="37"/>
        <v>-442.23500000000001</v>
      </c>
      <c r="E131" s="24">
        <f>IF(E$9="samtals",SUMIFS(Gögn!$I$2:$I$11876,Gögn!$F$2:$F$11876,$A131,Gögn!$B$2:$B$11876,E$8),SUMIFS(Gögn!$I$2:$I$11876,Gögn!$F$2:$F$11876,$A131,Gögn!$B$2:$B$11876,E$8,Gögn!$E$2:$E$11876,E$9))/1000</f>
        <v>0</v>
      </c>
      <c r="F131" s="24">
        <f>IF(F$9="samtals",SUMIFS(Gögn!$I$2:$I$11876,Gögn!$F$2:$F$11876,$A131,Gögn!$B$2:$B$11876,F$8),SUMIFS(Gögn!$I$2:$I$11876,Gögn!$F$2:$F$11876,$A131,Gögn!$B$2:$B$11876,F$8,Gögn!$E$2:$E$11876,F$9))/1000</f>
        <v>0</v>
      </c>
      <c r="G131" s="24">
        <f>IF(G$9="samtals",SUMIFS(Gögn!$I$2:$I$11876,Gögn!$F$2:$F$11876,$A131,Gögn!$B$2:$B$11876,G$8),SUMIFS(Gögn!$I$2:$I$11876,Gögn!$F$2:$F$11876,$A131,Gögn!$B$2:$B$11876,G$8,Gögn!$E$2:$E$11876,G$9))/1000</f>
        <v>0</v>
      </c>
      <c r="H131" s="24">
        <f>IF(H$9="samtals",SUMIFS(Gögn!$I$2:$I$11876,Gögn!$F$2:$F$11876,$A131,Gögn!$B$2:$B$11876,H$8),SUMIFS(Gögn!$I$2:$I$11876,Gögn!$F$2:$F$11876,$A131,Gögn!$B$2:$B$11876,H$8,Gögn!$E$2:$E$11876,H$9))/1000</f>
        <v>0</v>
      </c>
      <c r="I131" s="24">
        <f>IF(I$9="samtals",SUMIFS(Gögn!$I$2:$I$11876,Gögn!$F$2:$F$11876,$A131,Gögn!$B$2:$B$11876,I$8),SUMIFS(Gögn!$I$2:$I$11876,Gögn!$F$2:$F$11876,$A131,Gögn!$B$2:$B$11876,I$8,Gögn!$E$2:$E$11876,I$9))/1000</f>
        <v>0</v>
      </c>
      <c r="J131" s="24">
        <f>IF(J$9="samtals",SUMIFS(Gögn!$I$2:$I$11876,Gögn!$F$2:$F$11876,$A131,Gögn!$B$2:$B$11876,J$8),SUMIFS(Gögn!$I$2:$I$11876,Gögn!$F$2:$F$11876,$A131,Gögn!$B$2:$B$11876,J$8,Gögn!$E$2:$E$11876,J$9))/1000</f>
        <v>0</v>
      </c>
      <c r="K131" s="24">
        <f>IF(K$9="samtals",SUMIFS(Gögn!$I$2:$I$11876,Gögn!$F$2:$F$11876,$A131,Gögn!$B$2:$B$11876,K$8),SUMIFS(Gögn!$I$2:$I$11876,Gögn!$F$2:$F$11876,$A131,Gögn!$B$2:$B$11876,K$8,Gögn!$E$2:$E$11876,K$9))/1000</f>
        <v>0</v>
      </c>
      <c r="L131" s="24">
        <f>IF(L$9="samtals",SUMIFS(Gögn!$I$2:$I$11876,Gögn!$F$2:$F$11876,$A131,Gögn!$B$2:$B$11876,L$8),SUMIFS(Gögn!$I$2:$I$11876,Gögn!$F$2:$F$11876,$A131,Gögn!$B$2:$B$11876,L$8,Gögn!$E$2:$E$11876,L$9))/1000</f>
        <v>0</v>
      </c>
      <c r="M131" s="24">
        <f>IF(M$9="samtals",SUMIFS(Gögn!$I$2:$I$11876,Gögn!$F$2:$F$11876,$A131,Gögn!$B$2:$B$11876,M$8),SUMIFS(Gögn!$I$2:$I$11876,Gögn!$F$2:$F$11876,$A131,Gögn!$B$2:$B$11876,M$8,Gögn!$E$2:$E$11876,M$9))/1000</f>
        <v>0</v>
      </c>
      <c r="N131" s="24">
        <f>IF(N$9="samtals",SUMIFS(Gögn!$I$2:$I$11876,Gögn!$F$2:$F$11876,$A131,Gögn!$B$2:$B$11876,N$8),SUMIFS(Gögn!$I$2:$I$11876,Gögn!$F$2:$F$11876,$A131,Gögn!$B$2:$B$11876,N$8,Gögn!$E$2:$E$11876,N$9))/1000</f>
        <v>0</v>
      </c>
      <c r="O131" s="24">
        <f>IF(O$9="samtals",SUMIFS(Gögn!$I$2:$I$11876,Gögn!$F$2:$F$11876,$A131,Gögn!$B$2:$B$11876,O$8),SUMIFS(Gögn!$I$2:$I$11876,Gögn!$F$2:$F$11876,$A131,Gögn!$B$2:$B$11876,O$8,Gögn!$E$2:$E$11876,O$9))/1000</f>
        <v>0</v>
      </c>
      <c r="P131" s="24">
        <f>IF(P$9="samtals",SUMIFS(Gögn!$I$2:$I$11876,Gögn!$F$2:$F$11876,$A131,Gögn!$B$2:$B$11876,P$8),SUMIFS(Gögn!$I$2:$I$11876,Gögn!$F$2:$F$11876,$A131,Gögn!$B$2:$B$11876,P$8,Gögn!$E$2:$E$11876,P$9))/1000</f>
        <v>0</v>
      </c>
      <c r="Q131" s="24">
        <f>IF(Q$9="samtals",SUMIFS(Gögn!$I$2:$I$11876,Gögn!$F$2:$F$11876,$A131,Gögn!$B$2:$B$11876,Q$8),SUMIFS(Gögn!$I$2:$I$11876,Gögn!$F$2:$F$11876,$A131,Gögn!$B$2:$B$11876,Q$8,Gögn!$E$2:$E$11876,Q$9))/1000</f>
        <v>0</v>
      </c>
      <c r="R131" s="24">
        <f>IF(R$9="samtals",SUMIFS(Gögn!$I$2:$I$11876,Gögn!$F$2:$F$11876,$A131,Gögn!$B$2:$B$11876,R$8),SUMIFS(Gögn!$I$2:$I$11876,Gögn!$F$2:$F$11876,$A131,Gögn!$B$2:$B$11876,R$8,Gögn!$E$2:$E$11876,R$9))/1000</f>
        <v>0</v>
      </c>
      <c r="S131" s="24">
        <f>IF(S$9="samtals",SUMIFS(Gögn!$I$2:$I$11876,Gögn!$F$2:$F$11876,$A131,Gögn!$B$2:$B$11876,S$8),SUMIFS(Gögn!$I$2:$I$11876,Gögn!$F$2:$F$11876,$A131,Gögn!$B$2:$B$11876,S$8,Gögn!$E$2:$E$11876,S$9))/1000</f>
        <v>0</v>
      </c>
      <c r="T131" s="24">
        <f>IF(T$9="samtals",SUMIFS(Gögn!$I$2:$I$11876,Gögn!$F$2:$F$11876,$A131,Gögn!$B$2:$B$11876,T$8),SUMIFS(Gögn!$I$2:$I$11876,Gögn!$F$2:$F$11876,$A131,Gögn!$B$2:$B$11876,T$8,Gögn!$E$2:$E$11876,T$9))/1000</f>
        <v>0</v>
      </c>
      <c r="U131" s="24">
        <f>IF(U$9="samtals",SUMIFS(Gögn!$I$2:$I$11876,Gögn!$F$2:$F$11876,$A131,Gögn!$B$2:$B$11876,U$8),SUMIFS(Gögn!$I$2:$I$11876,Gögn!$F$2:$F$11876,$A131,Gögn!$B$2:$B$11876,U$8,Gögn!$E$2:$E$11876,U$9))/1000</f>
        <v>0</v>
      </c>
      <c r="V131" s="24">
        <f>IF(V$9="samtals",SUMIFS(Gögn!$I$2:$I$11876,Gögn!$F$2:$F$11876,$A131,Gögn!$B$2:$B$11876,V$8),SUMIFS(Gögn!$I$2:$I$11876,Gögn!$F$2:$F$11876,$A131,Gögn!$B$2:$B$11876,V$8,Gögn!$E$2:$E$11876,V$9))/1000</f>
        <v>0</v>
      </c>
      <c r="W131" s="24">
        <f>IF(W$9="samtals",SUMIFS(Gögn!$I$2:$I$11876,Gögn!$F$2:$F$11876,$A131,Gögn!$B$2:$B$11876,W$8),SUMIFS(Gögn!$I$2:$I$11876,Gögn!$F$2:$F$11876,$A131,Gögn!$B$2:$B$11876,W$8,Gögn!$E$2:$E$11876,W$9))/1000</f>
        <v>0</v>
      </c>
      <c r="X131" s="24">
        <f>IF(X$9="samtals",SUMIFS(Gögn!$I$2:$I$11876,Gögn!$F$2:$F$11876,$A131,Gögn!$B$2:$B$11876,X$8),SUMIFS(Gögn!$I$2:$I$11876,Gögn!$F$2:$F$11876,$A131,Gögn!$B$2:$B$11876,X$8,Gögn!$E$2:$E$11876,X$9))/1000</f>
        <v>0</v>
      </c>
      <c r="Y131" s="24">
        <f>IF(Y$9="samtals",SUMIFS(Gögn!$I$2:$I$11876,Gögn!$F$2:$F$11876,$A131,Gögn!$B$2:$B$11876,Y$8),SUMIFS(Gögn!$I$2:$I$11876,Gögn!$F$2:$F$11876,$A131,Gögn!$B$2:$B$11876,Y$8,Gögn!$E$2:$E$11876,Y$9))/1000</f>
        <v>0</v>
      </c>
      <c r="Z131" s="24">
        <f>IF(Z$9="samtals",SUMIFS(Gögn!$I$2:$I$11876,Gögn!$F$2:$F$11876,$A131,Gögn!$B$2:$B$11876,Z$8),SUMIFS(Gögn!$I$2:$I$11876,Gögn!$F$2:$F$11876,$A131,Gögn!$B$2:$B$11876,Z$8,Gögn!$E$2:$E$11876,Z$9))/1000</f>
        <v>0</v>
      </c>
      <c r="AA131" s="24">
        <f>IF(AA$9="samtals",SUMIFS(Gögn!$I$2:$I$11876,Gögn!$F$2:$F$11876,$A131,Gögn!$B$2:$B$11876,AA$8),SUMIFS(Gögn!$I$2:$I$11876,Gögn!$F$2:$F$11876,$A131,Gögn!$B$2:$B$11876,AA$8,Gögn!$E$2:$E$11876,AA$9))/1000</f>
        <v>0</v>
      </c>
      <c r="AB131" s="24">
        <f>IF(AB$9="samtals",SUMIFS(Gögn!$I$2:$I$11876,Gögn!$F$2:$F$11876,$A131,Gögn!$B$2:$B$11876,AB$8),SUMIFS(Gögn!$I$2:$I$11876,Gögn!$F$2:$F$11876,$A131,Gögn!$B$2:$B$11876,AB$8,Gögn!$E$2:$E$11876,AB$9))/1000</f>
        <v>0</v>
      </c>
      <c r="AC131" s="24">
        <f>IF(AC$9="samtals",SUMIFS(Gögn!$I$2:$I$11876,Gögn!$F$2:$F$11876,$A131,Gögn!$B$2:$B$11876,AC$8),SUMIFS(Gögn!$I$2:$I$11876,Gögn!$F$2:$F$11876,$A131,Gögn!$B$2:$B$11876,AC$8,Gögn!$E$2:$E$11876,AC$9))/1000</f>
        <v>0</v>
      </c>
      <c r="AD131" s="24">
        <f>IF(AD$9="samtals",SUMIFS(Gögn!$I$2:$I$11876,Gögn!$F$2:$F$11876,$A131,Gögn!$B$2:$B$11876,AD$8),SUMIFS(Gögn!$I$2:$I$11876,Gögn!$F$2:$F$11876,$A131,Gögn!$B$2:$B$11876,AD$8,Gögn!$E$2:$E$11876,AD$9))/1000</f>
        <v>0</v>
      </c>
      <c r="AE131" s="24">
        <f>IF(AE$9="samtals",SUMIFS(Gögn!$I$2:$I$11876,Gögn!$F$2:$F$11876,$A131,Gögn!$B$2:$B$11876,AE$8),SUMIFS(Gögn!$I$2:$I$11876,Gögn!$F$2:$F$11876,$A131,Gögn!$B$2:$B$11876,AE$8,Gögn!$E$2:$E$11876,AE$9))/1000</f>
        <v>0</v>
      </c>
      <c r="AF131" s="24">
        <f>IF(AF$9="samtals",SUMIFS(Gögn!$I$2:$I$11876,Gögn!$F$2:$F$11876,$A131,Gögn!$B$2:$B$11876,AF$8),SUMIFS(Gögn!$I$2:$I$11876,Gögn!$F$2:$F$11876,$A131,Gögn!$B$2:$B$11876,AF$8,Gögn!$E$2:$E$11876,AF$9))/1000</f>
        <v>0</v>
      </c>
      <c r="AG131" s="24">
        <f>IF(AG$9="samtals",SUMIFS(Gögn!$I$2:$I$11876,Gögn!$F$2:$F$11876,$A131,Gögn!$B$2:$B$11876,AG$8),SUMIFS(Gögn!$I$2:$I$11876,Gögn!$F$2:$F$11876,$A131,Gögn!$B$2:$B$11876,AG$8,Gögn!$E$2:$E$11876,AG$9))/1000</f>
        <v>0</v>
      </c>
      <c r="AH131" s="24">
        <f>IF(AH$9="samtals",SUMIFS(Gögn!$I$2:$I$11876,Gögn!$F$2:$F$11876,$A131,Gögn!$B$2:$B$11876,AH$8),SUMIFS(Gögn!$I$2:$I$11876,Gögn!$F$2:$F$11876,$A131,Gögn!$B$2:$B$11876,AH$8,Gögn!$E$2:$E$11876,AH$9))/1000</f>
        <v>0</v>
      </c>
      <c r="AI131" s="24">
        <f>IF(AI$9="samtals",SUMIFS(Gögn!$I$2:$I$11876,Gögn!$F$2:$F$11876,$A131,Gögn!$B$2:$B$11876,AI$8),SUMIFS(Gögn!$I$2:$I$11876,Gögn!$F$2:$F$11876,$A131,Gögn!$B$2:$B$11876,AI$8,Gögn!$E$2:$E$11876,AI$9))/1000</f>
        <v>0</v>
      </c>
      <c r="AJ131" s="24">
        <f>IF(AJ$9="samtals",SUMIFS(Gögn!$I$2:$I$11876,Gögn!$F$2:$F$11876,$A131,Gögn!$B$2:$B$11876,AJ$8),SUMIFS(Gögn!$I$2:$I$11876,Gögn!$F$2:$F$11876,$A131,Gögn!$B$2:$B$11876,AJ$8,Gögn!$E$2:$E$11876,AJ$9))/1000</f>
        <v>0</v>
      </c>
      <c r="AK131" s="24">
        <f>IF(AK$9="samtals",SUMIFS(Gögn!$I$2:$I$11876,Gögn!$F$2:$F$11876,$A131,Gögn!$B$2:$B$11876,AK$8),SUMIFS(Gögn!$I$2:$I$11876,Gögn!$F$2:$F$11876,$A131,Gögn!$B$2:$B$11876,AK$8,Gögn!$E$2:$E$11876,AK$9))/1000</f>
        <v>0</v>
      </c>
      <c r="AL131" s="24">
        <f>IF(AL$9="samtals",SUMIFS(Gögn!$I$2:$I$11876,Gögn!$F$2:$F$11876,$A131,Gögn!$B$2:$B$11876,AL$8),SUMIFS(Gögn!$I$2:$I$11876,Gögn!$F$2:$F$11876,$A131,Gögn!$B$2:$B$11876,AL$8,Gögn!$E$2:$E$11876,AL$9))/1000</f>
        <v>0</v>
      </c>
      <c r="AM131" s="24">
        <f>IF(AM$9="samtals",SUMIFS(Gögn!$I$2:$I$11876,Gögn!$F$2:$F$11876,$A131,Gögn!$B$2:$B$11876,AM$8),SUMIFS(Gögn!$I$2:$I$11876,Gögn!$F$2:$F$11876,$A131,Gögn!$B$2:$B$11876,AM$8,Gögn!$E$2:$E$11876,AM$9))/1000</f>
        <v>0</v>
      </c>
      <c r="AN131" s="24">
        <f>IF(AN$9="samtals",SUMIFS(Gögn!$I$2:$I$11876,Gögn!$F$2:$F$11876,$A131,Gögn!$B$2:$B$11876,AN$8),SUMIFS(Gögn!$I$2:$I$11876,Gögn!$F$2:$F$11876,$A131,Gögn!$B$2:$B$11876,AN$8,Gögn!$E$2:$E$11876,AN$9))/1000</f>
        <v>0</v>
      </c>
      <c r="AO131" s="24">
        <f>IF(AO$9="samtals",SUMIFS(Gögn!$I$2:$I$11876,Gögn!$F$2:$F$11876,$A131,Gögn!$B$2:$B$11876,AO$8),SUMIFS(Gögn!$I$2:$I$11876,Gögn!$F$2:$F$11876,$A131,Gögn!$B$2:$B$11876,AO$8,Gögn!$E$2:$E$11876,AO$9))/1000</f>
        <v>0</v>
      </c>
      <c r="AP131" s="24">
        <f>IF(AP$9="samtals",SUMIFS(Gögn!$I$2:$I$11876,Gögn!$F$2:$F$11876,$A131,Gögn!$B$2:$B$11876,AP$8),SUMIFS(Gögn!$I$2:$I$11876,Gögn!$F$2:$F$11876,$A131,Gögn!$B$2:$B$11876,AP$8,Gögn!$E$2:$E$11876,AP$9))/1000</f>
        <v>0</v>
      </c>
      <c r="AQ131" s="24">
        <f>IF(AQ$9="samtals",SUMIFS(Gögn!$I$2:$I$11876,Gögn!$F$2:$F$11876,$A131,Gögn!$B$2:$B$11876,AQ$8),SUMIFS(Gögn!$I$2:$I$11876,Gögn!$F$2:$F$11876,$A131,Gögn!$B$2:$B$11876,AQ$8,Gögn!$E$2:$E$11876,AQ$9))/1000</f>
        <v>0</v>
      </c>
      <c r="AR131" s="24">
        <f>IF(AR$9="samtals",SUMIFS(Gögn!$I$2:$I$11876,Gögn!$F$2:$F$11876,$A131,Gögn!$B$2:$B$11876,AR$8),SUMIFS(Gögn!$I$2:$I$11876,Gögn!$F$2:$F$11876,$A131,Gögn!$B$2:$B$11876,AR$8,Gögn!$E$2:$E$11876,AR$9))/1000</f>
        <v>0</v>
      </c>
      <c r="AS131" s="24">
        <f>IF(AS$9="samtals",SUMIFS(Gögn!$I$2:$I$11876,Gögn!$F$2:$F$11876,$A131,Gögn!$B$2:$B$11876,AS$8),SUMIFS(Gögn!$I$2:$I$11876,Gögn!$F$2:$F$11876,$A131,Gögn!$B$2:$B$11876,AS$8,Gögn!$E$2:$E$11876,AS$9))/1000</f>
        <v>0</v>
      </c>
      <c r="AT131" s="24">
        <f>IF(AT$9="samtals",SUMIFS(Gögn!$I$2:$I$11876,Gögn!$F$2:$F$11876,$A131,Gögn!$B$2:$B$11876,AT$8),SUMIFS(Gögn!$I$2:$I$11876,Gögn!$F$2:$F$11876,$A131,Gögn!$B$2:$B$11876,AT$8,Gögn!$E$2:$E$11876,AT$9))/1000</f>
        <v>0</v>
      </c>
      <c r="AU131" s="24">
        <f>IF(AU$9="samtals",SUMIFS(Gögn!$I$2:$I$11876,Gögn!$F$2:$F$11876,$A131,Gögn!$B$2:$B$11876,AU$8),SUMIFS(Gögn!$I$2:$I$11876,Gögn!$F$2:$F$11876,$A131,Gögn!$B$2:$B$11876,AU$8,Gögn!$E$2:$E$11876,AU$9))/1000</f>
        <v>0</v>
      </c>
      <c r="AV131" s="24">
        <f>IF(AV$9="samtals",SUMIFS(Gögn!$I$2:$I$11876,Gögn!$F$2:$F$11876,$A131,Gögn!$B$2:$B$11876,AV$8),SUMIFS(Gögn!$I$2:$I$11876,Gögn!$F$2:$F$11876,$A131,Gögn!$B$2:$B$11876,AV$8,Gögn!$E$2:$E$11876,AV$9))/1000</f>
        <v>0</v>
      </c>
      <c r="AW131" s="24">
        <f>IF(AW$9="samtals",SUMIFS(Gögn!$I$2:$I$11876,Gögn!$F$2:$F$11876,$A131,Gögn!$B$2:$B$11876,AW$8),SUMIFS(Gögn!$I$2:$I$11876,Gögn!$F$2:$F$11876,$A131,Gögn!$B$2:$B$11876,AW$8,Gögn!$E$2:$E$11876,AW$9))/1000</f>
        <v>0</v>
      </c>
      <c r="AX131" s="24">
        <f>IF(AX$9="samtals",SUMIFS(Gögn!$I$2:$I$11876,Gögn!$F$2:$F$11876,$A131,Gögn!$B$2:$B$11876,AX$8),SUMIFS(Gögn!$I$2:$I$11876,Gögn!$F$2:$F$11876,$A131,Gögn!$B$2:$B$11876,AX$8,Gögn!$E$2:$E$11876,AX$9))/1000</f>
        <v>0</v>
      </c>
      <c r="AY131" s="24">
        <f>IF(AY$9="samtals",SUMIFS(Gögn!$I$2:$I$11876,Gögn!$F$2:$F$11876,$A131,Gögn!$B$2:$B$11876,AY$8),SUMIFS(Gögn!$I$2:$I$11876,Gögn!$F$2:$F$11876,$A131,Gögn!$B$2:$B$11876,AY$8,Gögn!$E$2:$E$11876,AY$9))/1000</f>
        <v>0</v>
      </c>
      <c r="AZ131" s="24">
        <f>IF(AZ$9="samtals",SUMIFS(Gögn!$I$2:$I$11876,Gögn!$F$2:$F$11876,$A131,Gögn!$B$2:$B$11876,AZ$8),SUMIFS(Gögn!$I$2:$I$11876,Gögn!$F$2:$F$11876,$A131,Gögn!$B$2:$B$11876,AZ$8,Gögn!$E$2:$E$11876,AZ$9))/1000</f>
        <v>0</v>
      </c>
      <c r="BA131" s="24">
        <f>IF(BA$9="samtals",SUMIFS(Gögn!$I$2:$I$11876,Gögn!$F$2:$F$11876,$A131,Gögn!$B$2:$B$11876,BA$8),SUMIFS(Gögn!$I$2:$I$11876,Gögn!$F$2:$F$11876,$A131,Gögn!$B$2:$B$11876,BA$8,Gögn!$E$2:$E$11876,BA$9))/1000</f>
        <v>0</v>
      </c>
      <c r="BB131" s="24">
        <f>IF(BB$9="samtals",SUMIFS(Gögn!$I$2:$I$11876,Gögn!$F$2:$F$11876,$A131,Gögn!$B$2:$B$11876,BB$8),SUMIFS(Gögn!$I$2:$I$11876,Gögn!$F$2:$F$11876,$A131,Gögn!$B$2:$B$11876,BB$8,Gögn!$E$2:$E$11876,BB$9))/1000</f>
        <v>0</v>
      </c>
      <c r="BC131" s="24">
        <f>IF(BC$9="samtals",SUMIFS(Gögn!$I$2:$I$11876,Gögn!$F$2:$F$11876,$A131,Gögn!$B$2:$B$11876,BC$8),SUMIFS(Gögn!$I$2:$I$11876,Gögn!$F$2:$F$11876,$A131,Gögn!$B$2:$B$11876,BC$8,Gögn!$E$2:$E$11876,BC$9))/1000</f>
        <v>0</v>
      </c>
      <c r="BD131" s="24">
        <f>IF(BD$9="samtals",SUMIFS(Gögn!$I$2:$I$11876,Gögn!$F$2:$F$11876,$A131,Gögn!$B$2:$B$11876,BD$8),SUMIFS(Gögn!$I$2:$I$11876,Gögn!$F$2:$F$11876,$A131,Gögn!$B$2:$B$11876,BD$8,Gögn!$E$2:$E$11876,BD$9))/1000</f>
        <v>0</v>
      </c>
      <c r="BE131" s="24">
        <f>IF(BE$9="samtals",SUMIFS(Gögn!$I$2:$I$11876,Gögn!$F$2:$F$11876,$A131,Gögn!$B$2:$B$11876,BE$8),SUMIFS(Gögn!$I$2:$I$11876,Gögn!$F$2:$F$11876,$A131,Gögn!$B$2:$B$11876,BE$8,Gögn!$E$2:$E$11876,BE$9))/1000</f>
        <v>-442.23500000000001</v>
      </c>
      <c r="BF131" s="24">
        <f>IF(BF$9="samtals",SUMIFS(Gögn!$I$2:$I$11876,Gögn!$F$2:$F$11876,$A131,Gögn!$B$2:$B$11876,BF$8),SUMIFS(Gögn!$I$2:$I$11876,Gögn!$F$2:$F$11876,$A131,Gögn!$B$2:$B$11876,BF$8,Gögn!$E$2:$E$11876,BF$9))/1000</f>
        <v>-442.23500000000001</v>
      </c>
      <c r="BG131" s="24">
        <f>IF(BG$9="samtals",SUMIFS(Gögn!$I$2:$I$11876,Gögn!$F$2:$F$11876,$A131,Gögn!$B$2:$B$11876,BG$8),SUMIFS(Gögn!$I$2:$I$11876,Gögn!$F$2:$F$11876,$A131,Gögn!$B$2:$B$11876,BG$8,Gögn!$E$2:$E$11876,BG$9))/1000</f>
        <v>0</v>
      </c>
    </row>
    <row r="132" spans="1:59" ht="15" customHeight="1">
      <c r="A132" s="5" t="s">
        <v>140</v>
      </c>
      <c r="B132" s="5"/>
      <c r="C132" s="25" t="s">
        <v>141</v>
      </c>
      <c r="D132" s="22">
        <f t="shared" si="37"/>
        <v>0</v>
      </c>
      <c r="E132" s="22">
        <f>IF(E$9="samtals",SUMIFS(Gögn!$I$2:$I$11876,Gögn!$F$2:$F$11876,$A132,Gögn!$B$2:$B$11876,E$8),SUMIFS(Gögn!$I$2:$I$11876,Gögn!$F$2:$F$11876,$A132,Gögn!$B$2:$B$11876,E$8,Gögn!$E$2:$E$11876,E$9))/1000</f>
        <v>0</v>
      </c>
      <c r="F132" s="22">
        <f>IF(F$9="samtals",SUMIFS(Gögn!$I$2:$I$11876,Gögn!$F$2:$F$11876,$A132,Gögn!$B$2:$B$11876,F$8),SUMIFS(Gögn!$I$2:$I$11876,Gögn!$F$2:$F$11876,$A132,Gögn!$B$2:$B$11876,F$8,Gögn!$E$2:$E$11876,F$9))/1000</f>
        <v>0</v>
      </c>
      <c r="G132" s="22">
        <f>IF(G$9="samtals",SUMIFS(Gögn!$I$2:$I$11876,Gögn!$F$2:$F$11876,$A132,Gögn!$B$2:$B$11876,G$8),SUMIFS(Gögn!$I$2:$I$11876,Gögn!$F$2:$F$11876,$A132,Gögn!$B$2:$B$11876,G$8,Gögn!$E$2:$E$11876,G$9))/1000</f>
        <v>0</v>
      </c>
      <c r="H132" s="22">
        <f>IF(H$9="samtals",SUMIFS(Gögn!$I$2:$I$11876,Gögn!$F$2:$F$11876,$A132,Gögn!$B$2:$B$11876,H$8),SUMIFS(Gögn!$I$2:$I$11876,Gögn!$F$2:$F$11876,$A132,Gögn!$B$2:$B$11876,H$8,Gögn!$E$2:$E$11876,H$9))/1000</f>
        <v>0</v>
      </c>
      <c r="I132" s="22">
        <f>IF(I$9="samtals",SUMIFS(Gögn!$I$2:$I$11876,Gögn!$F$2:$F$11876,$A132,Gögn!$B$2:$B$11876,I$8),SUMIFS(Gögn!$I$2:$I$11876,Gögn!$F$2:$F$11876,$A132,Gögn!$B$2:$B$11876,I$8,Gögn!$E$2:$E$11876,I$9))/1000</f>
        <v>0</v>
      </c>
      <c r="J132" s="22">
        <f>IF(J$9="samtals",SUMIFS(Gögn!$I$2:$I$11876,Gögn!$F$2:$F$11876,$A132,Gögn!$B$2:$B$11876,J$8),SUMIFS(Gögn!$I$2:$I$11876,Gögn!$F$2:$F$11876,$A132,Gögn!$B$2:$B$11876,J$8,Gögn!$E$2:$E$11876,J$9))/1000</f>
        <v>0</v>
      </c>
      <c r="K132" s="22">
        <f>IF(K$9="samtals",SUMIFS(Gögn!$I$2:$I$11876,Gögn!$F$2:$F$11876,$A132,Gögn!$B$2:$B$11876,K$8),SUMIFS(Gögn!$I$2:$I$11876,Gögn!$F$2:$F$11876,$A132,Gögn!$B$2:$B$11876,K$8,Gögn!$E$2:$E$11876,K$9))/1000</f>
        <v>0</v>
      </c>
      <c r="L132" s="22">
        <f>IF(L$9="samtals",SUMIFS(Gögn!$I$2:$I$11876,Gögn!$F$2:$F$11876,$A132,Gögn!$B$2:$B$11876,L$8),SUMIFS(Gögn!$I$2:$I$11876,Gögn!$F$2:$F$11876,$A132,Gögn!$B$2:$B$11876,L$8,Gögn!$E$2:$E$11876,L$9))/1000</f>
        <v>0</v>
      </c>
      <c r="M132" s="22">
        <f>IF(M$9="samtals",SUMIFS(Gögn!$I$2:$I$11876,Gögn!$F$2:$F$11876,$A132,Gögn!$B$2:$B$11876,M$8),SUMIFS(Gögn!$I$2:$I$11876,Gögn!$F$2:$F$11876,$A132,Gögn!$B$2:$B$11876,M$8,Gögn!$E$2:$E$11876,M$9))/1000</f>
        <v>0</v>
      </c>
      <c r="N132" s="22">
        <f>IF(N$9="samtals",SUMIFS(Gögn!$I$2:$I$11876,Gögn!$F$2:$F$11876,$A132,Gögn!$B$2:$B$11876,N$8),SUMIFS(Gögn!$I$2:$I$11876,Gögn!$F$2:$F$11876,$A132,Gögn!$B$2:$B$11876,N$8,Gögn!$E$2:$E$11876,N$9))/1000</f>
        <v>0</v>
      </c>
      <c r="O132" s="22">
        <f>IF(O$9="samtals",SUMIFS(Gögn!$I$2:$I$11876,Gögn!$F$2:$F$11876,$A132,Gögn!$B$2:$B$11876,O$8),SUMIFS(Gögn!$I$2:$I$11876,Gögn!$F$2:$F$11876,$A132,Gögn!$B$2:$B$11876,O$8,Gögn!$E$2:$E$11876,O$9))/1000</f>
        <v>0</v>
      </c>
      <c r="P132" s="22">
        <f>IF(P$9="samtals",SUMIFS(Gögn!$I$2:$I$11876,Gögn!$F$2:$F$11876,$A132,Gögn!$B$2:$B$11876,P$8),SUMIFS(Gögn!$I$2:$I$11876,Gögn!$F$2:$F$11876,$A132,Gögn!$B$2:$B$11876,P$8,Gögn!$E$2:$E$11876,P$9))/1000</f>
        <v>0</v>
      </c>
      <c r="Q132" s="22">
        <f>IF(Q$9="samtals",SUMIFS(Gögn!$I$2:$I$11876,Gögn!$F$2:$F$11876,$A132,Gögn!$B$2:$B$11876,Q$8),SUMIFS(Gögn!$I$2:$I$11876,Gögn!$F$2:$F$11876,$A132,Gögn!$B$2:$B$11876,Q$8,Gögn!$E$2:$E$11876,Q$9))/1000</f>
        <v>0</v>
      </c>
      <c r="R132" s="22">
        <f>IF(R$9="samtals",SUMIFS(Gögn!$I$2:$I$11876,Gögn!$F$2:$F$11876,$A132,Gögn!$B$2:$B$11876,R$8),SUMIFS(Gögn!$I$2:$I$11876,Gögn!$F$2:$F$11876,$A132,Gögn!$B$2:$B$11876,R$8,Gögn!$E$2:$E$11876,R$9))/1000</f>
        <v>0</v>
      </c>
      <c r="S132" s="22">
        <f>IF(S$9="samtals",SUMIFS(Gögn!$I$2:$I$11876,Gögn!$F$2:$F$11876,$A132,Gögn!$B$2:$B$11876,S$8),SUMIFS(Gögn!$I$2:$I$11876,Gögn!$F$2:$F$11876,$A132,Gögn!$B$2:$B$11876,S$8,Gögn!$E$2:$E$11876,S$9))/1000</f>
        <v>0</v>
      </c>
      <c r="T132" s="22">
        <f>IF(T$9="samtals",SUMIFS(Gögn!$I$2:$I$11876,Gögn!$F$2:$F$11876,$A132,Gögn!$B$2:$B$11876,T$8),SUMIFS(Gögn!$I$2:$I$11876,Gögn!$F$2:$F$11876,$A132,Gögn!$B$2:$B$11876,T$8,Gögn!$E$2:$E$11876,T$9))/1000</f>
        <v>0</v>
      </c>
      <c r="U132" s="22">
        <f>IF(U$9="samtals",SUMIFS(Gögn!$I$2:$I$11876,Gögn!$F$2:$F$11876,$A132,Gögn!$B$2:$B$11876,U$8),SUMIFS(Gögn!$I$2:$I$11876,Gögn!$F$2:$F$11876,$A132,Gögn!$B$2:$B$11876,U$8,Gögn!$E$2:$E$11876,U$9))/1000</f>
        <v>0</v>
      </c>
      <c r="V132" s="22">
        <f>IF(V$9="samtals",SUMIFS(Gögn!$I$2:$I$11876,Gögn!$F$2:$F$11876,$A132,Gögn!$B$2:$B$11876,V$8),SUMIFS(Gögn!$I$2:$I$11876,Gögn!$F$2:$F$11876,$A132,Gögn!$B$2:$B$11876,V$8,Gögn!$E$2:$E$11876,V$9))/1000</f>
        <v>0</v>
      </c>
      <c r="W132" s="22">
        <f>IF(W$9="samtals",SUMIFS(Gögn!$I$2:$I$11876,Gögn!$F$2:$F$11876,$A132,Gögn!$B$2:$B$11876,W$8),SUMIFS(Gögn!$I$2:$I$11876,Gögn!$F$2:$F$11876,$A132,Gögn!$B$2:$B$11876,W$8,Gögn!$E$2:$E$11876,W$9))/1000</f>
        <v>0</v>
      </c>
      <c r="X132" s="22">
        <f>IF(X$9="samtals",SUMIFS(Gögn!$I$2:$I$11876,Gögn!$F$2:$F$11876,$A132,Gögn!$B$2:$B$11876,X$8),SUMIFS(Gögn!$I$2:$I$11876,Gögn!$F$2:$F$11876,$A132,Gögn!$B$2:$B$11876,X$8,Gögn!$E$2:$E$11876,X$9))/1000</f>
        <v>0</v>
      </c>
      <c r="Y132" s="22">
        <f>IF(Y$9="samtals",SUMIFS(Gögn!$I$2:$I$11876,Gögn!$F$2:$F$11876,$A132,Gögn!$B$2:$B$11876,Y$8),SUMIFS(Gögn!$I$2:$I$11876,Gögn!$F$2:$F$11876,$A132,Gögn!$B$2:$B$11876,Y$8,Gögn!$E$2:$E$11876,Y$9))/1000</f>
        <v>0</v>
      </c>
      <c r="Z132" s="22">
        <f>IF(Z$9="samtals",SUMIFS(Gögn!$I$2:$I$11876,Gögn!$F$2:$F$11876,$A132,Gögn!$B$2:$B$11876,Z$8),SUMIFS(Gögn!$I$2:$I$11876,Gögn!$F$2:$F$11876,$A132,Gögn!$B$2:$B$11876,Z$8,Gögn!$E$2:$E$11876,Z$9))/1000</f>
        <v>0</v>
      </c>
      <c r="AA132" s="22">
        <f>IF(AA$9="samtals",SUMIFS(Gögn!$I$2:$I$11876,Gögn!$F$2:$F$11876,$A132,Gögn!$B$2:$B$11876,AA$8),SUMIFS(Gögn!$I$2:$I$11876,Gögn!$F$2:$F$11876,$A132,Gögn!$B$2:$B$11876,AA$8,Gögn!$E$2:$E$11876,AA$9))/1000</f>
        <v>0</v>
      </c>
      <c r="AB132" s="22">
        <f>IF(AB$9="samtals",SUMIFS(Gögn!$I$2:$I$11876,Gögn!$F$2:$F$11876,$A132,Gögn!$B$2:$B$11876,AB$8),SUMIFS(Gögn!$I$2:$I$11876,Gögn!$F$2:$F$11876,$A132,Gögn!$B$2:$B$11876,AB$8,Gögn!$E$2:$E$11876,AB$9))/1000</f>
        <v>0</v>
      </c>
      <c r="AC132" s="22">
        <f>IF(AC$9="samtals",SUMIFS(Gögn!$I$2:$I$11876,Gögn!$F$2:$F$11876,$A132,Gögn!$B$2:$B$11876,AC$8),SUMIFS(Gögn!$I$2:$I$11876,Gögn!$F$2:$F$11876,$A132,Gögn!$B$2:$B$11876,AC$8,Gögn!$E$2:$E$11876,AC$9))/1000</f>
        <v>0</v>
      </c>
      <c r="AD132" s="22">
        <f>IF(AD$9="samtals",SUMIFS(Gögn!$I$2:$I$11876,Gögn!$F$2:$F$11876,$A132,Gögn!$B$2:$B$11876,AD$8),SUMIFS(Gögn!$I$2:$I$11876,Gögn!$F$2:$F$11876,$A132,Gögn!$B$2:$B$11876,AD$8,Gögn!$E$2:$E$11876,AD$9))/1000</f>
        <v>0</v>
      </c>
      <c r="AE132" s="22">
        <f>IF(AE$9="samtals",SUMIFS(Gögn!$I$2:$I$11876,Gögn!$F$2:$F$11876,$A132,Gögn!$B$2:$B$11876,AE$8),SUMIFS(Gögn!$I$2:$I$11876,Gögn!$F$2:$F$11876,$A132,Gögn!$B$2:$B$11876,AE$8,Gögn!$E$2:$E$11876,AE$9))/1000</f>
        <v>0</v>
      </c>
      <c r="AF132" s="22">
        <f>IF(AF$9="samtals",SUMIFS(Gögn!$I$2:$I$11876,Gögn!$F$2:$F$11876,$A132,Gögn!$B$2:$B$11876,AF$8),SUMIFS(Gögn!$I$2:$I$11876,Gögn!$F$2:$F$11876,$A132,Gögn!$B$2:$B$11876,AF$8,Gögn!$E$2:$E$11876,AF$9))/1000</f>
        <v>0</v>
      </c>
      <c r="AG132" s="22">
        <f>IF(AG$9="samtals",SUMIFS(Gögn!$I$2:$I$11876,Gögn!$F$2:$F$11876,$A132,Gögn!$B$2:$B$11876,AG$8),SUMIFS(Gögn!$I$2:$I$11876,Gögn!$F$2:$F$11876,$A132,Gögn!$B$2:$B$11876,AG$8,Gögn!$E$2:$E$11876,AG$9))/1000</f>
        <v>0</v>
      </c>
      <c r="AH132" s="22">
        <f>IF(AH$9="samtals",SUMIFS(Gögn!$I$2:$I$11876,Gögn!$F$2:$F$11876,$A132,Gögn!$B$2:$B$11876,AH$8),SUMIFS(Gögn!$I$2:$I$11876,Gögn!$F$2:$F$11876,$A132,Gögn!$B$2:$B$11876,AH$8,Gögn!$E$2:$E$11876,AH$9))/1000</f>
        <v>0</v>
      </c>
      <c r="AI132" s="22">
        <f>IF(AI$9="samtals",SUMIFS(Gögn!$I$2:$I$11876,Gögn!$F$2:$F$11876,$A132,Gögn!$B$2:$B$11876,AI$8),SUMIFS(Gögn!$I$2:$I$11876,Gögn!$F$2:$F$11876,$A132,Gögn!$B$2:$B$11876,AI$8,Gögn!$E$2:$E$11876,AI$9))/1000</f>
        <v>0</v>
      </c>
      <c r="AJ132" s="22">
        <f>IF(AJ$9="samtals",SUMIFS(Gögn!$I$2:$I$11876,Gögn!$F$2:$F$11876,$A132,Gögn!$B$2:$B$11876,AJ$8),SUMIFS(Gögn!$I$2:$I$11876,Gögn!$F$2:$F$11876,$A132,Gögn!$B$2:$B$11876,AJ$8,Gögn!$E$2:$E$11876,AJ$9))/1000</f>
        <v>0</v>
      </c>
      <c r="AK132" s="22">
        <f>IF(AK$9="samtals",SUMIFS(Gögn!$I$2:$I$11876,Gögn!$F$2:$F$11876,$A132,Gögn!$B$2:$B$11876,AK$8),SUMIFS(Gögn!$I$2:$I$11876,Gögn!$F$2:$F$11876,$A132,Gögn!$B$2:$B$11876,AK$8,Gögn!$E$2:$E$11876,AK$9))/1000</f>
        <v>0</v>
      </c>
      <c r="AL132" s="22">
        <f>IF(AL$9="samtals",SUMIFS(Gögn!$I$2:$I$11876,Gögn!$F$2:$F$11876,$A132,Gögn!$B$2:$B$11876,AL$8),SUMIFS(Gögn!$I$2:$I$11876,Gögn!$F$2:$F$11876,$A132,Gögn!$B$2:$B$11876,AL$8,Gögn!$E$2:$E$11876,AL$9))/1000</f>
        <v>0</v>
      </c>
      <c r="AM132" s="22">
        <f>IF(AM$9="samtals",SUMIFS(Gögn!$I$2:$I$11876,Gögn!$F$2:$F$11876,$A132,Gögn!$B$2:$B$11876,AM$8),SUMIFS(Gögn!$I$2:$I$11876,Gögn!$F$2:$F$11876,$A132,Gögn!$B$2:$B$11876,AM$8,Gögn!$E$2:$E$11876,AM$9))/1000</f>
        <v>0</v>
      </c>
      <c r="AN132" s="22">
        <f>IF(AN$9="samtals",SUMIFS(Gögn!$I$2:$I$11876,Gögn!$F$2:$F$11876,$A132,Gögn!$B$2:$B$11876,AN$8),SUMIFS(Gögn!$I$2:$I$11876,Gögn!$F$2:$F$11876,$A132,Gögn!$B$2:$B$11876,AN$8,Gögn!$E$2:$E$11876,AN$9))/1000</f>
        <v>0</v>
      </c>
      <c r="AO132" s="22">
        <f>IF(AO$9="samtals",SUMIFS(Gögn!$I$2:$I$11876,Gögn!$F$2:$F$11876,$A132,Gögn!$B$2:$B$11876,AO$8),SUMIFS(Gögn!$I$2:$I$11876,Gögn!$F$2:$F$11876,$A132,Gögn!$B$2:$B$11876,AO$8,Gögn!$E$2:$E$11876,AO$9))/1000</f>
        <v>0</v>
      </c>
      <c r="AP132" s="22">
        <f>IF(AP$9="samtals",SUMIFS(Gögn!$I$2:$I$11876,Gögn!$F$2:$F$11876,$A132,Gögn!$B$2:$B$11876,AP$8),SUMIFS(Gögn!$I$2:$I$11876,Gögn!$F$2:$F$11876,$A132,Gögn!$B$2:$B$11876,AP$8,Gögn!$E$2:$E$11876,AP$9))/1000</f>
        <v>0</v>
      </c>
      <c r="AQ132" s="22">
        <f>IF(AQ$9="samtals",SUMIFS(Gögn!$I$2:$I$11876,Gögn!$F$2:$F$11876,$A132,Gögn!$B$2:$B$11876,AQ$8),SUMIFS(Gögn!$I$2:$I$11876,Gögn!$F$2:$F$11876,$A132,Gögn!$B$2:$B$11876,AQ$8,Gögn!$E$2:$E$11876,AQ$9))/1000</f>
        <v>0</v>
      </c>
      <c r="AR132" s="22">
        <f>IF(AR$9="samtals",SUMIFS(Gögn!$I$2:$I$11876,Gögn!$F$2:$F$11876,$A132,Gögn!$B$2:$B$11876,AR$8),SUMIFS(Gögn!$I$2:$I$11876,Gögn!$F$2:$F$11876,$A132,Gögn!$B$2:$B$11876,AR$8,Gögn!$E$2:$E$11876,AR$9))/1000</f>
        <v>0</v>
      </c>
      <c r="AS132" s="22">
        <f>IF(AS$9="samtals",SUMIFS(Gögn!$I$2:$I$11876,Gögn!$F$2:$F$11876,$A132,Gögn!$B$2:$B$11876,AS$8),SUMIFS(Gögn!$I$2:$I$11876,Gögn!$F$2:$F$11876,$A132,Gögn!$B$2:$B$11876,AS$8,Gögn!$E$2:$E$11876,AS$9))/1000</f>
        <v>0</v>
      </c>
      <c r="AT132" s="22">
        <f>IF(AT$9="samtals",SUMIFS(Gögn!$I$2:$I$11876,Gögn!$F$2:$F$11876,$A132,Gögn!$B$2:$B$11876,AT$8),SUMIFS(Gögn!$I$2:$I$11876,Gögn!$F$2:$F$11876,$A132,Gögn!$B$2:$B$11876,AT$8,Gögn!$E$2:$E$11876,AT$9))/1000</f>
        <v>0</v>
      </c>
      <c r="AU132" s="22">
        <f>IF(AU$9="samtals",SUMIFS(Gögn!$I$2:$I$11876,Gögn!$F$2:$F$11876,$A132,Gögn!$B$2:$B$11876,AU$8),SUMIFS(Gögn!$I$2:$I$11876,Gögn!$F$2:$F$11876,$A132,Gögn!$B$2:$B$11876,AU$8,Gögn!$E$2:$E$11876,AU$9))/1000</f>
        <v>0</v>
      </c>
      <c r="AV132" s="22">
        <f>IF(AV$9="samtals",SUMIFS(Gögn!$I$2:$I$11876,Gögn!$F$2:$F$11876,$A132,Gögn!$B$2:$B$11876,AV$8),SUMIFS(Gögn!$I$2:$I$11876,Gögn!$F$2:$F$11876,$A132,Gögn!$B$2:$B$11876,AV$8,Gögn!$E$2:$E$11876,AV$9))/1000</f>
        <v>0</v>
      </c>
      <c r="AW132" s="22">
        <f>IF(AW$9="samtals",SUMIFS(Gögn!$I$2:$I$11876,Gögn!$F$2:$F$11876,$A132,Gögn!$B$2:$B$11876,AW$8),SUMIFS(Gögn!$I$2:$I$11876,Gögn!$F$2:$F$11876,$A132,Gögn!$B$2:$B$11876,AW$8,Gögn!$E$2:$E$11876,AW$9))/1000</f>
        <v>0</v>
      </c>
      <c r="AX132" s="22">
        <f>IF(AX$9="samtals",SUMIFS(Gögn!$I$2:$I$11876,Gögn!$F$2:$F$11876,$A132,Gögn!$B$2:$B$11876,AX$8),SUMIFS(Gögn!$I$2:$I$11876,Gögn!$F$2:$F$11876,$A132,Gögn!$B$2:$B$11876,AX$8,Gögn!$E$2:$E$11876,AX$9))/1000</f>
        <v>0</v>
      </c>
      <c r="AY132" s="22">
        <f>IF(AY$9="samtals",SUMIFS(Gögn!$I$2:$I$11876,Gögn!$F$2:$F$11876,$A132,Gögn!$B$2:$B$11876,AY$8),SUMIFS(Gögn!$I$2:$I$11876,Gögn!$F$2:$F$11876,$A132,Gögn!$B$2:$B$11876,AY$8,Gögn!$E$2:$E$11876,AY$9))/1000</f>
        <v>0</v>
      </c>
      <c r="AZ132" s="22">
        <f>IF(AZ$9="samtals",SUMIFS(Gögn!$I$2:$I$11876,Gögn!$F$2:$F$11876,$A132,Gögn!$B$2:$B$11876,AZ$8),SUMIFS(Gögn!$I$2:$I$11876,Gögn!$F$2:$F$11876,$A132,Gögn!$B$2:$B$11876,AZ$8,Gögn!$E$2:$E$11876,AZ$9))/1000</f>
        <v>0</v>
      </c>
      <c r="BA132" s="22">
        <f>IF(BA$9="samtals",SUMIFS(Gögn!$I$2:$I$11876,Gögn!$F$2:$F$11876,$A132,Gögn!$B$2:$B$11876,BA$8),SUMIFS(Gögn!$I$2:$I$11876,Gögn!$F$2:$F$11876,$A132,Gögn!$B$2:$B$11876,BA$8,Gögn!$E$2:$E$11876,BA$9))/1000</f>
        <v>0</v>
      </c>
      <c r="BB132" s="22">
        <f>IF(BB$9="samtals",SUMIFS(Gögn!$I$2:$I$11876,Gögn!$F$2:$F$11876,$A132,Gögn!$B$2:$B$11876,BB$8),SUMIFS(Gögn!$I$2:$I$11876,Gögn!$F$2:$F$11876,$A132,Gögn!$B$2:$B$11876,BB$8,Gögn!$E$2:$E$11876,BB$9))/1000</f>
        <v>0</v>
      </c>
      <c r="BC132" s="22">
        <f>IF(BC$9="samtals",SUMIFS(Gögn!$I$2:$I$11876,Gögn!$F$2:$F$11876,$A132,Gögn!$B$2:$B$11876,BC$8),SUMIFS(Gögn!$I$2:$I$11876,Gögn!$F$2:$F$11876,$A132,Gögn!$B$2:$B$11876,BC$8,Gögn!$E$2:$E$11876,BC$9))/1000</f>
        <v>0</v>
      </c>
      <c r="BD132" s="22">
        <f>IF(BD$9="samtals",SUMIFS(Gögn!$I$2:$I$11876,Gögn!$F$2:$F$11876,$A132,Gögn!$B$2:$B$11876,BD$8),SUMIFS(Gögn!$I$2:$I$11876,Gögn!$F$2:$F$11876,$A132,Gögn!$B$2:$B$11876,BD$8,Gögn!$E$2:$E$11876,BD$9))/1000</f>
        <v>0</v>
      </c>
      <c r="BE132" s="22">
        <f>IF(BE$9="samtals",SUMIFS(Gögn!$I$2:$I$11876,Gögn!$F$2:$F$11876,$A132,Gögn!$B$2:$B$11876,BE$8),SUMIFS(Gögn!$I$2:$I$11876,Gögn!$F$2:$F$11876,$A132,Gögn!$B$2:$B$11876,BE$8,Gögn!$E$2:$E$11876,BE$9))/1000</f>
        <v>0</v>
      </c>
      <c r="BF132" s="22">
        <f>IF(BF$9="samtals",SUMIFS(Gögn!$I$2:$I$11876,Gögn!$F$2:$F$11876,$A132,Gögn!$B$2:$B$11876,BF$8),SUMIFS(Gögn!$I$2:$I$11876,Gögn!$F$2:$F$11876,$A132,Gögn!$B$2:$B$11876,BF$8,Gögn!$E$2:$E$11876,BF$9))/1000</f>
        <v>0</v>
      </c>
      <c r="BG132" s="22">
        <f>IF(BG$9="samtals",SUMIFS(Gögn!$I$2:$I$11876,Gögn!$F$2:$F$11876,$A132,Gögn!$B$2:$B$11876,BG$8),SUMIFS(Gögn!$I$2:$I$11876,Gögn!$F$2:$F$11876,$A132,Gögn!$B$2:$B$11876,BG$8,Gögn!$E$2:$E$11876,BG$9))/1000</f>
        <v>0</v>
      </c>
    </row>
    <row r="133" spans="1:59" ht="15" customHeight="1">
      <c r="A133" s="5" t="s">
        <v>142</v>
      </c>
      <c r="B133" s="5"/>
      <c r="C133" s="23" t="s">
        <v>143</v>
      </c>
      <c r="D133" s="24">
        <f t="shared" si="37"/>
        <v>43800.788999999997</v>
      </c>
      <c r="E133" s="24">
        <f>IF(E$9="samtals",SUMIFS(Gögn!$I$2:$I$11876,Gögn!$F$2:$F$11876,$A133,Gögn!$B$2:$B$11876,E$8),SUMIFS(Gögn!$I$2:$I$11876,Gögn!$F$2:$F$11876,$A133,Gögn!$B$2:$B$11876,E$8,Gögn!$E$2:$E$11876,E$9))/1000</f>
        <v>0</v>
      </c>
      <c r="F133" s="24">
        <f>IF(F$9="samtals",SUMIFS(Gögn!$I$2:$I$11876,Gögn!$F$2:$F$11876,$A133,Gögn!$B$2:$B$11876,F$8),SUMIFS(Gögn!$I$2:$I$11876,Gögn!$F$2:$F$11876,$A133,Gögn!$B$2:$B$11876,F$8,Gögn!$E$2:$E$11876,F$9))/1000</f>
        <v>0</v>
      </c>
      <c r="G133" s="24">
        <f>IF(G$9="samtals",SUMIFS(Gögn!$I$2:$I$11876,Gögn!$F$2:$F$11876,$A133,Gögn!$B$2:$B$11876,G$8),SUMIFS(Gögn!$I$2:$I$11876,Gögn!$F$2:$F$11876,$A133,Gögn!$B$2:$B$11876,G$8,Gögn!$E$2:$E$11876,G$9))/1000</f>
        <v>0</v>
      </c>
      <c r="H133" s="24">
        <f>IF(H$9="samtals",SUMIFS(Gögn!$I$2:$I$11876,Gögn!$F$2:$F$11876,$A133,Gögn!$B$2:$B$11876,H$8),SUMIFS(Gögn!$I$2:$I$11876,Gögn!$F$2:$F$11876,$A133,Gögn!$B$2:$B$11876,H$8,Gögn!$E$2:$E$11876,H$9))/1000</f>
        <v>0</v>
      </c>
      <c r="I133" s="24">
        <f>IF(I$9="samtals",SUMIFS(Gögn!$I$2:$I$11876,Gögn!$F$2:$F$11876,$A133,Gögn!$B$2:$B$11876,I$8),SUMIFS(Gögn!$I$2:$I$11876,Gögn!$F$2:$F$11876,$A133,Gögn!$B$2:$B$11876,I$8,Gögn!$E$2:$E$11876,I$9))/1000</f>
        <v>0</v>
      </c>
      <c r="J133" s="24">
        <f>IF(J$9="samtals",SUMIFS(Gögn!$I$2:$I$11876,Gögn!$F$2:$F$11876,$A133,Gögn!$B$2:$B$11876,J$8),SUMIFS(Gögn!$I$2:$I$11876,Gögn!$F$2:$F$11876,$A133,Gögn!$B$2:$B$11876,J$8,Gögn!$E$2:$E$11876,J$9))/1000</f>
        <v>0</v>
      </c>
      <c r="K133" s="24">
        <f>IF(K$9="samtals",SUMIFS(Gögn!$I$2:$I$11876,Gögn!$F$2:$F$11876,$A133,Gögn!$B$2:$B$11876,K$8),SUMIFS(Gögn!$I$2:$I$11876,Gögn!$F$2:$F$11876,$A133,Gögn!$B$2:$B$11876,K$8,Gögn!$E$2:$E$11876,K$9))/1000</f>
        <v>0</v>
      </c>
      <c r="L133" s="24">
        <f>IF(L$9="samtals",SUMIFS(Gögn!$I$2:$I$11876,Gögn!$F$2:$F$11876,$A133,Gögn!$B$2:$B$11876,L$8),SUMIFS(Gögn!$I$2:$I$11876,Gögn!$F$2:$F$11876,$A133,Gögn!$B$2:$B$11876,L$8,Gögn!$E$2:$E$11876,L$9))/1000</f>
        <v>0</v>
      </c>
      <c r="M133" s="24">
        <f>IF(M$9="samtals",SUMIFS(Gögn!$I$2:$I$11876,Gögn!$F$2:$F$11876,$A133,Gögn!$B$2:$B$11876,M$8),SUMIFS(Gögn!$I$2:$I$11876,Gögn!$F$2:$F$11876,$A133,Gögn!$B$2:$B$11876,M$8,Gögn!$E$2:$E$11876,M$9))/1000</f>
        <v>0</v>
      </c>
      <c r="N133" s="24">
        <f>IF(N$9="samtals",SUMIFS(Gögn!$I$2:$I$11876,Gögn!$F$2:$F$11876,$A133,Gögn!$B$2:$B$11876,N$8),SUMIFS(Gögn!$I$2:$I$11876,Gögn!$F$2:$F$11876,$A133,Gögn!$B$2:$B$11876,N$8,Gögn!$E$2:$E$11876,N$9))/1000</f>
        <v>0</v>
      </c>
      <c r="O133" s="24">
        <f>IF(O$9="samtals",SUMIFS(Gögn!$I$2:$I$11876,Gögn!$F$2:$F$11876,$A133,Gögn!$B$2:$B$11876,O$8),SUMIFS(Gögn!$I$2:$I$11876,Gögn!$F$2:$F$11876,$A133,Gögn!$B$2:$B$11876,O$8,Gögn!$E$2:$E$11876,O$9))/1000</f>
        <v>0</v>
      </c>
      <c r="P133" s="24">
        <f>IF(P$9="samtals",SUMIFS(Gögn!$I$2:$I$11876,Gögn!$F$2:$F$11876,$A133,Gögn!$B$2:$B$11876,P$8),SUMIFS(Gögn!$I$2:$I$11876,Gögn!$F$2:$F$11876,$A133,Gögn!$B$2:$B$11876,P$8,Gögn!$E$2:$E$11876,P$9))/1000</f>
        <v>0</v>
      </c>
      <c r="Q133" s="24">
        <f>IF(Q$9="samtals",SUMIFS(Gögn!$I$2:$I$11876,Gögn!$F$2:$F$11876,$A133,Gögn!$B$2:$B$11876,Q$8),SUMIFS(Gögn!$I$2:$I$11876,Gögn!$F$2:$F$11876,$A133,Gögn!$B$2:$B$11876,Q$8,Gögn!$E$2:$E$11876,Q$9))/1000</f>
        <v>0</v>
      </c>
      <c r="R133" s="24">
        <f>IF(R$9="samtals",SUMIFS(Gögn!$I$2:$I$11876,Gögn!$F$2:$F$11876,$A133,Gögn!$B$2:$B$11876,R$8),SUMIFS(Gögn!$I$2:$I$11876,Gögn!$F$2:$F$11876,$A133,Gögn!$B$2:$B$11876,R$8,Gögn!$E$2:$E$11876,R$9))/1000</f>
        <v>0</v>
      </c>
      <c r="S133" s="24">
        <f>IF(S$9="samtals",SUMIFS(Gögn!$I$2:$I$11876,Gögn!$F$2:$F$11876,$A133,Gögn!$B$2:$B$11876,S$8),SUMIFS(Gögn!$I$2:$I$11876,Gögn!$F$2:$F$11876,$A133,Gögn!$B$2:$B$11876,S$8,Gögn!$E$2:$E$11876,S$9))/1000</f>
        <v>0</v>
      </c>
      <c r="T133" s="24">
        <f>IF(T$9="samtals",SUMIFS(Gögn!$I$2:$I$11876,Gögn!$F$2:$F$11876,$A133,Gögn!$B$2:$B$11876,T$8),SUMIFS(Gögn!$I$2:$I$11876,Gögn!$F$2:$F$11876,$A133,Gögn!$B$2:$B$11876,T$8,Gögn!$E$2:$E$11876,T$9))/1000</f>
        <v>0</v>
      </c>
      <c r="U133" s="24">
        <f>IF(U$9="samtals",SUMIFS(Gögn!$I$2:$I$11876,Gögn!$F$2:$F$11876,$A133,Gögn!$B$2:$B$11876,U$8),SUMIFS(Gögn!$I$2:$I$11876,Gögn!$F$2:$F$11876,$A133,Gögn!$B$2:$B$11876,U$8,Gögn!$E$2:$E$11876,U$9))/1000</f>
        <v>0</v>
      </c>
      <c r="V133" s="24">
        <f>IF(V$9="samtals",SUMIFS(Gögn!$I$2:$I$11876,Gögn!$F$2:$F$11876,$A133,Gögn!$B$2:$B$11876,V$8),SUMIFS(Gögn!$I$2:$I$11876,Gögn!$F$2:$F$11876,$A133,Gögn!$B$2:$B$11876,V$8,Gögn!$E$2:$E$11876,V$9))/1000</f>
        <v>0</v>
      </c>
      <c r="W133" s="24">
        <f>IF(W$9="samtals",SUMIFS(Gögn!$I$2:$I$11876,Gögn!$F$2:$F$11876,$A133,Gögn!$B$2:$B$11876,W$8),SUMIFS(Gögn!$I$2:$I$11876,Gögn!$F$2:$F$11876,$A133,Gögn!$B$2:$B$11876,W$8,Gögn!$E$2:$E$11876,W$9))/1000</f>
        <v>0</v>
      </c>
      <c r="X133" s="24">
        <f>IF(X$9="samtals",SUMIFS(Gögn!$I$2:$I$11876,Gögn!$F$2:$F$11876,$A133,Gögn!$B$2:$B$11876,X$8),SUMIFS(Gögn!$I$2:$I$11876,Gögn!$F$2:$F$11876,$A133,Gögn!$B$2:$B$11876,X$8,Gögn!$E$2:$E$11876,X$9))/1000</f>
        <v>0</v>
      </c>
      <c r="Y133" s="24">
        <f>IF(Y$9="samtals",SUMIFS(Gögn!$I$2:$I$11876,Gögn!$F$2:$F$11876,$A133,Gögn!$B$2:$B$11876,Y$8),SUMIFS(Gögn!$I$2:$I$11876,Gögn!$F$2:$F$11876,$A133,Gögn!$B$2:$B$11876,Y$8,Gögn!$E$2:$E$11876,Y$9))/1000</f>
        <v>0</v>
      </c>
      <c r="Z133" s="24">
        <f>IF(Z$9="samtals",SUMIFS(Gögn!$I$2:$I$11876,Gögn!$F$2:$F$11876,$A133,Gögn!$B$2:$B$11876,Z$8),SUMIFS(Gögn!$I$2:$I$11876,Gögn!$F$2:$F$11876,$A133,Gögn!$B$2:$B$11876,Z$8,Gögn!$E$2:$E$11876,Z$9))/1000</f>
        <v>0</v>
      </c>
      <c r="AA133" s="24">
        <f>IF(AA$9="samtals",SUMIFS(Gögn!$I$2:$I$11876,Gögn!$F$2:$F$11876,$A133,Gögn!$B$2:$B$11876,AA$8),SUMIFS(Gögn!$I$2:$I$11876,Gögn!$F$2:$F$11876,$A133,Gögn!$B$2:$B$11876,AA$8,Gögn!$E$2:$E$11876,AA$9))/1000</f>
        <v>0</v>
      </c>
      <c r="AB133" s="24">
        <f>IF(AB$9="samtals",SUMIFS(Gögn!$I$2:$I$11876,Gögn!$F$2:$F$11876,$A133,Gögn!$B$2:$B$11876,AB$8),SUMIFS(Gögn!$I$2:$I$11876,Gögn!$F$2:$F$11876,$A133,Gögn!$B$2:$B$11876,AB$8,Gögn!$E$2:$E$11876,AB$9))/1000</f>
        <v>0</v>
      </c>
      <c r="AC133" s="24">
        <f>IF(AC$9="samtals",SUMIFS(Gögn!$I$2:$I$11876,Gögn!$F$2:$F$11876,$A133,Gögn!$B$2:$B$11876,AC$8),SUMIFS(Gögn!$I$2:$I$11876,Gögn!$F$2:$F$11876,$A133,Gögn!$B$2:$B$11876,AC$8,Gögn!$E$2:$E$11876,AC$9))/1000</f>
        <v>0</v>
      </c>
      <c r="AD133" s="24">
        <f>IF(AD$9="samtals",SUMIFS(Gögn!$I$2:$I$11876,Gögn!$F$2:$F$11876,$A133,Gögn!$B$2:$B$11876,AD$8),SUMIFS(Gögn!$I$2:$I$11876,Gögn!$F$2:$F$11876,$A133,Gögn!$B$2:$B$11876,AD$8,Gögn!$E$2:$E$11876,AD$9))/1000</f>
        <v>0</v>
      </c>
      <c r="AE133" s="24">
        <f>IF(AE$9="samtals",SUMIFS(Gögn!$I$2:$I$11876,Gögn!$F$2:$F$11876,$A133,Gögn!$B$2:$B$11876,AE$8),SUMIFS(Gögn!$I$2:$I$11876,Gögn!$F$2:$F$11876,$A133,Gögn!$B$2:$B$11876,AE$8,Gögn!$E$2:$E$11876,AE$9))/1000</f>
        <v>0</v>
      </c>
      <c r="AF133" s="24">
        <f>IF(AF$9="samtals",SUMIFS(Gögn!$I$2:$I$11876,Gögn!$F$2:$F$11876,$A133,Gögn!$B$2:$B$11876,AF$8),SUMIFS(Gögn!$I$2:$I$11876,Gögn!$F$2:$F$11876,$A133,Gögn!$B$2:$B$11876,AF$8,Gögn!$E$2:$E$11876,AF$9))/1000</f>
        <v>0</v>
      </c>
      <c r="AG133" s="24">
        <f>IF(AG$9="samtals",SUMIFS(Gögn!$I$2:$I$11876,Gögn!$F$2:$F$11876,$A133,Gögn!$B$2:$B$11876,AG$8),SUMIFS(Gögn!$I$2:$I$11876,Gögn!$F$2:$F$11876,$A133,Gögn!$B$2:$B$11876,AG$8,Gögn!$E$2:$E$11876,AG$9))/1000</f>
        <v>0</v>
      </c>
      <c r="AH133" s="24">
        <f>IF(AH$9="samtals",SUMIFS(Gögn!$I$2:$I$11876,Gögn!$F$2:$F$11876,$A133,Gögn!$B$2:$B$11876,AH$8),SUMIFS(Gögn!$I$2:$I$11876,Gögn!$F$2:$F$11876,$A133,Gögn!$B$2:$B$11876,AH$8,Gögn!$E$2:$E$11876,AH$9))/1000</f>
        <v>0</v>
      </c>
      <c r="AI133" s="24">
        <f>IF(AI$9="samtals",SUMIFS(Gögn!$I$2:$I$11876,Gögn!$F$2:$F$11876,$A133,Gögn!$B$2:$B$11876,AI$8),SUMIFS(Gögn!$I$2:$I$11876,Gögn!$F$2:$F$11876,$A133,Gögn!$B$2:$B$11876,AI$8,Gögn!$E$2:$E$11876,AI$9))/1000</f>
        <v>0</v>
      </c>
      <c r="AJ133" s="24">
        <f>IF(AJ$9="samtals",SUMIFS(Gögn!$I$2:$I$11876,Gögn!$F$2:$F$11876,$A133,Gögn!$B$2:$B$11876,AJ$8),SUMIFS(Gögn!$I$2:$I$11876,Gögn!$F$2:$F$11876,$A133,Gögn!$B$2:$B$11876,AJ$8,Gögn!$E$2:$E$11876,AJ$9))/1000</f>
        <v>0</v>
      </c>
      <c r="AK133" s="24">
        <f>IF(AK$9="samtals",SUMIFS(Gögn!$I$2:$I$11876,Gögn!$F$2:$F$11876,$A133,Gögn!$B$2:$B$11876,AK$8),SUMIFS(Gögn!$I$2:$I$11876,Gögn!$F$2:$F$11876,$A133,Gögn!$B$2:$B$11876,AK$8,Gögn!$E$2:$E$11876,AK$9))/1000</f>
        <v>0</v>
      </c>
      <c r="AL133" s="24">
        <f>IF(AL$9="samtals",SUMIFS(Gögn!$I$2:$I$11876,Gögn!$F$2:$F$11876,$A133,Gögn!$B$2:$B$11876,AL$8),SUMIFS(Gögn!$I$2:$I$11876,Gögn!$F$2:$F$11876,$A133,Gögn!$B$2:$B$11876,AL$8,Gögn!$E$2:$E$11876,AL$9))/1000</f>
        <v>0</v>
      </c>
      <c r="AM133" s="24">
        <f>IF(AM$9="samtals",SUMIFS(Gögn!$I$2:$I$11876,Gögn!$F$2:$F$11876,$A133,Gögn!$B$2:$B$11876,AM$8),SUMIFS(Gögn!$I$2:$I$11876,Gögn!$F$2:$F$11876,$A133,Gögn!$B$2:$B$11876,AM$8,Gögn!$E$2:$E$11876,AM$9))/1000</f>
        <v>0</v>
      </c>
      <c r="AN133" s="24">
        <f>IF(AN$9="samtals",SUMIFS(Gögn!$I$2:$I$11876,Gögn!$F$2:$F$11876,$A133,Gögn!$B$2:$B$11876,AN$8),SUMIFS(Gögn!$I$2:$I$11876,Gögn!$F$2:$F$11876,$A133,Gögn!$B$2:$B$11876,AN$8,Gögn!$E$2:$E$11876,AN$9))/1000</f>
        <v>0</v>
      </c>
      <c r="AO133" s="24">
        <f>IF(AO$9="samtals",SUMIFS(Gögn!$I$2:$I$11876,Gögn!$F$2:$F$11876,$A133,Gögn!$B$2:$B$11876,AO$8),SUMIFS(Gögn!$I$2:$I$11876,Gögn!$F$2:$F$11876,$A133,Gögn!$B$2:$B$11876,AO$8,Gögn!$E$2:$E$11876,AO$9))/1000</f>
        <v>0</v>
      </c>
      <c r="AP133" s="24">
        <f>IF(AP$9="samtals",SUMIFS(Gögn!$I$2:$I$11876,Gögn!$F$2:$F$11876,$A133,Gögn!$B$2:$B$11876,AP$8),SUMIFS(Gögn!$I$2:$I$11876,Gögn!$F$2:$F$11876,$A133,Gögn!$B$2:$B$11876,AP$8,Gögn!$E$2:$E$11876,AP$9))/1000</f>
        <v>0</v>
      </c>
      <c r="AQ133" s="24">
        <f>IF(AQ$9="samtals",SUMIFS(Gögn!$I$2:$I$11876,Gögn!$F$2:$F$11876,$A133,Gögn!$B$2:$B$11876,AQ$8),SUMIFS(Gögn!$I$2:$I$11876,Gögn!$F$2:$F$11876,$A133,Gögn!$B$2:$B$11876,AQ$8,Gögn!$E$2:$E$11876,AQ$9))/1000</f>
        <v>0</v>
      </c>
      <c r="AR133" s="24">
        <f>IF(AR$9="samtals",SUMIFS(Gögn!$I$2:$I$11876,Gögn!$F$2:$F$11876,$A133,Gögn!$B$2:$B$11876,AR$8),SUMIFS(Gögn!$I$2:$I$11876,Gögn!$F$2:$F$11876,$A133,Gögn!$B$2:$B$11876,AR$8,Gögn!$E$2:$E$11876,AR$9))/1000</f>
        <v>0</v>
      </c>
      <c r="AS133" s="24">
        <f>IF(AS$9="samtals",SUMIFS(Gögn!$I$2:$I$11876,Gögn!$F$2:$F$11876,$A133,Gögn!$B$2:$B$11876,AS$8),SUMIFS(Gögn!$I$2:$I$11876,Gögn!$F$2:$F$11876,$A133,Gögn!$B$2:$B$11876,AS$8,Gögn!$E$2:$E$11876,AS$9))/1000</f>
        <v>43800.788999999997</v>
      </c>
      <c r="AT133" s="24">
        <f>IF(AT$9="samtals",SUMIFS(Gögn!$I$2:$I$11876,Gögn!$F$2:$F$11876,$A133,Gögn!$B$2:$B$11876,AT$8),SUMIFS(Gögn!$I$2:$I$11876,Gögn!$F$2:$F$11876,$A133,Gögn!$B$2:$B$11876,AT$8,Gögn!$E$2:$E$11876,AT$9))/1000</f>
        <v>43658.362999999998</v>
      </c>
      <c r="AU133" s="24">
        <f>IF(AU$9="samtals",SUMIFS(Gögn!$I$2:$I$11876,Gögn!$F$2:$F$11876,$A133,Gögn!$B$2:$B$11876,AU$8),SUMIFS(Gögn!$I$2:$I$11876,Gögn!$F$2:$F$11876,$A133,Gögn!$B$2:$B$11876,AU$8,Gögn!$E$2:$E$11876,AU$9))/1000</f>
        <v>142.42599999999999</v>
      </c>
      <c r="AV133" s="24">
        <f>IF(AV$9="samtals",SUMIFS(Gögn!$I$2:$I$11876,Gögn!$F$2:$F$11876,$A133,Gögn!$B$2:$B$11876,AV$8),SUMIFS(Gögn!$I$2:$I$11876,Gögn!$F$2:$F$11876,$A133,Gögn!$B$2:$B$11876,AV$8,Gögn!$E$2:$E$11876,AV$9))/1000</f>
        <v>0</v>
      </c>
      <c r="AW133" s="24">
        <f>IF(AW$9="samtals",SUMIFS(Gögn!$I$2:$I$11876,Gögn!$F$2:$F$11876,$A133,Gögn!$B$2:$B$11876,AW$8),SUMIFS(Gögn!$I$2:$I$11876,Gögn!$F$2:$F$11876,$A133,Gögn!$B$2:$B$11876,AW$8,Gögn!$E$2:$E$11876,AW$9))/1000</f>
        <v>0</v>
      </c>
      <c r="AX133" s="24">
        <f>IF(AX$9="samtals",SUMIFS(Gögn!$I$2:$I$11876,Gögn!$F$2:$F$11876,$A133,Gögn!$B$2:$B$11876,AX$8),SUMIFS(Gögn!$I$2:$I$11876,Gögn!$F$2:$F$11876,$A133,Gögn!$B$2:$B$11876,AX$8,Gögn!$E$2:$E$11876,AX$9))/1000</f>
        <v>0</v>
      </c>
      <c r="AY133" s="24">
        <f>IF(AY$9="samtals",SUMIFS(Gögn!$I$2:$I$11876,Gögn!$F$2:$F$11876,$A133,Gögn!$B$2:$B$11876,AY$8),SUMIFS(Gögn!$I$2:$I$11876,Gögn!$F$2:$F$11876,$A133,Gögn!$B$2:$B$11876,AY$8,Gögn!$E$2:$E$11876,AY$9))/1000</f>
        <v>0</v>
      </c>
      <c r="AZ133" s="24">
        <f>IF(AZ$9="samtals",SUMIFS(Gögn!$I$2:$I$11876,Gögn!$F$2:$F$11876,$A133,Gögn!$B$2:$B$11876,AZ$8),SUMIFS(Gögn!$I$2:$I$11876,Gögn!$F$2:$F$11876,$A133,Gögn!$B$2:$B$11876,AZ$8,Gögn!$E$2:$E$11876,AZ$9))/1000</f>
        <v>0</v>
      </c>
      <c r="BA133" s="24">
        <f>IF(BA$9="samtals",SUMIFS(Gögn!$I$2:$I$11876,Gögn!$F$2:$F$11876,$A133,Gögn!$B$2:$B$11876,BA$8),SUMIFS(Gögn!$I$2:$I$11876,Gögn!$F$2:$F$11876,$A133,Gögn!$B$2:$B$11876,BA$8,Gögn!$E$2:$E$11876,BA$9))/1000</f>
        <v>0</v>
      </c>
      <c r="BB133" s="24">
        <f>IF(BB$9="samtals",SUMIFS(Gögn!$I$2:$I$11876,Gögn!$F$2:$F$11876,$A133,Gögn!$B$2:$B$11876,BB$8),SUMIFS(Gögn!$I$2:$I$11876,Gögn!$F$2:$F$11876,$A133,Gögn!$B$2:$B$11876,BB$8,Gögn!$E$2:$E$11876,BB$9))/1000</f>
        <v>0</v>
      </c>
      <c r="BC133" s="24">
        <f>IF(BC$9="samtals",SUMIFS(Gögn!$I$2:$I$11876,Gögn!$F$2:$F$11876,$A133,Gögn!$B$2:$B$11876,BC$8),SUMIFS(Gögn!$I$2:$I$11876,Gögn!$F$2:$F$11876,$A133,Gögn!$B$2:$B$11876,BC$8,Gögn!$E$2:$E$11876,BC$9))/1000</f>
        <v>0</v>
      </c>
      <c r="BD133" s="24">
        <f>IF(BD$9="samtals",SUMIFS(Gögn!$I$2:$I$11876,Gögn!$F$2:$F$11876,$A133,Gögn!$B$2:$B$11876,BD$8),SUMIFS(Gögn!$I$2:$I$11876,Gögn!$F$2:$F$11876,$A133,Gögn!$B$2:$B$11876,BD$8,Gögn!$E$2:$E$11876,BD$9))/1000</f>
        <v>0</v>
      </c>
      <c r="BE133" s="24">
        <f>IF(BE$9="samtals",SUMIFS(Gögn!$I$2:$I$11876,Gögn!$F$2:$F$11876,$A133,Gögn!$B$2:$B$11876,BE$8),SUMIFS(Gögn!$I$2:$I$11876,Gögn!$F$2:$F$11876,$A133,Gögn!$B$2:$B$11876,BE$8,Gögn!$E$2:$E$11876,BE$9))/1000</f>
        <v>0</v>
      </c>
      <c r="BF133" s="24">
        <f>IF(BF$9="samtals",SUMIFS(Gögn!$I$2:$I$11876,Gögn!$F$2:$F$11876,$A133,Gögn!$B$2:$B$11876,BF$8),SUMIFS(Gögn!$I$2:$I$11876,Gögn!$F$2:$F$11876,$A133,Gögn!$B$2:$B$11876,BF$8,Gögn!$E$2:$E$11876,BF$9))/1000</f>
        <v>0</v>
      </c>
      <c r="BG133" s="24">
        <f>IF(BG$9="samtals",SUMIFS(Gögn!$I$2:$I$11876,Gögn!$F$2:$F$11876,$A133,Gögn!$B$2:$B$11876,BG$8),SUMIFS(Gögn!$I$2:$I$11876,Gögn!$F$2:$F$11876,$A133,Gögn!$B$2:$B$11876,BG$8,Gögn!$E$2:$E$11876,BG$9))/1000</f>
        <v>0</v>
      </c>
    </row>
    <row r="134" spans="1:59" s="48" customFormat="1" ht="15" customHeight="1">
      <c r="A134" s="45" t="s">
        <v>465</v>
      </c>
      <c r="B134" s="45"/>
      <c r="C134" s="28" t="s">
        <v>144</v>
      </c>
      <c r="D134" s="49">
        <f t="shared" si="37"/>
        <v>-84242287.537999988</v>
      </c>
      <c r="E134" s="49">
        <f>SUM(E119:E133)</f>
        <v>-12055944.846999997</v>
      </c>
      <c r="F134" s="22">
        <f>SUM(F119:F133)</f>
        <v>-4977291.3090000013</v>
      </c>
      <c r="G134" s="22">
        <f t="shared" ref="G134:BG134" si="38">SUM(G119:G133)</f>
        <v>-7078653.5379999997</v>
      </c>
      <c r="H134" s="49">
        <f t="shared" si="38"/>
        <v>1274096.821999995</v>
      </c>
      <c r="I134" s="49">
        <f t="shared" si="38"/>
        <v>1973574.2639999969</v>
      </c>
      <c r="J134" s="49">
        <f t="shared" si="38"/>
        <v>-699477.44199999981</v>
      </c>
      <c r="K134" s="49">
        <f t="shared" si="38"/>
        <v>-9924866.2460000012</v>
      </c>
      <c r="L134" s="49">
        <f t="shared" si="38"/>
        <v>-9924866.2460000012</v>
      </c>
      <c r="M134" s="49">
        <f t="shared" si="38"/>
        <v>84125</v>
      </c>
      <c r="N134" s="49">
        <f t="shared" si="38"/>
        <v>84125</v>
      </c>
      <c r="O134" s="49">
        <f t="shared" si="38"/>
        <v>-4296602.9799999986</v>
      </c>
      <c r="P134" s="49">
        <f t="shared" si="38"/>
        <v>-4163474.9969999995</v>
      </c>
      <c r="Q134" s="49">
        <f t="shared" si="38"/>
        <v>-133127.98299999998</v>
      </c>
      <c r="R134" s="49">
        <f t="shared" si="38"/>
        <v>-11751610</v>
      </c>
      <c r="S134" s="49">
        <f t="shared" si="38"/>
        <v>-5253727</v>
      </c>
      <c r="T134" s="49">
        <f t="shared" si="38"/>
        <v>-6497883</v>
      </c>
      <c r="U134" s="49">
        <f t="shared" si="38"/>
        <v>-11917210.903999997</v>
      </c>
      <c r="V134" s="49">
        <f t="shared" si="38"/>
        <v>-11600894.375000009</v>
      </c>
      <c r="W134" s="49">
        <f t="shared" si="38"/>
        <v>-316316.52899999992</v>
      </c>
      <c r="X134" s="49">
        <f t="shared" si="38"/>
        <v>-9122085.2650000006</v>
      </c>
      <c r="Y134" s="49">
        <f t="shared" si="38"/>
        <v>-2305677.574</v>
      </c>
      <c r="Z134" s="49">
        <f t="shared" si="38"/>
        <v>-6816407.6909999996</v>
      </c>
      <c r="AA134" s="49">
        <f t="shared" si="38"/>
        <v>1493845.6609999998</v>
      </c>
      <c r="AB134" s="49">
        <f t="shared" si="38"/>
        <v>1493845.6609999998</v>
      </c>
      <c r="AC134" s="49">
        <f t="shared" si="38"/>
        <v>620261</v>
      </c>
      <c r="AD134" s="49">
        <f t="shared" si="38"/>
        <v>620261</v>
      </c>
      <c r="AE134" s="49">
        <f t="shared" si="38"/>
        <v>-126272</v>
      </c>
      <c r="AF134" s="49">
        <f t="shared" si="38"/>
        <v>-126272</v>
      </c>
      <c r="AG134" s="49">
        <f t="shared" si="38"/>
        <v>721296.67500000005</v>
      </c>
      <c r="AH134" s="49">
        <f t="shared" si="38"/>
        <v>721296.67500000005</v>
      </c>
      <c r="AI134" s="49">
        <f t="shared" si="38"/>
        <v>1398284</v>
      </c>
      <c r="AJ134" s="49">
        <f t="shared" si="38"/>
        <v>1398284</v>
      </c>
      <c r="AK134" s="49">
        <f t="shared" si="38"/>
        <v>2011453.3219999999</v>
      </c>
      <c r="AL134" s="49">
        <f t="shared" si="38"/>
        <v>2011453.3219999999</v>
      </c>
      <c r="AM134" s="49">
        <f t="shared" si="38"/>
        <v>-10015476.992999995</v>
      </c>
      <c r="AN134" s="49">
        <f t="shared" si="38"/>
        <v>-9516228.4220000003</v>
      </c>
      <c r="AO134" s="49">
        <f t="shared" si="38"/>
        <v>-499248.57099999988</v>
      </c>
      <c r="AP134" s="49">
        <f t="shared" si="38"/>
        <v>-176912.43400000001</v>
      </c>
      <c r="AQ134" s="49">
        <f t="shared" si="38"/>
        <v>-87286.983000000007</v>
      </c>
      <c r="AR134" s="49">
        <f t="shared" si="38"/>
        <v>-89625.450999999972</v>
      </c>
      <c r="AS134" s="49">
        <f t="shared" si="38"/>
        <v>-14621689.551999994</v>
      </c>
      <c r="AT134" s="49">
        <f t="shared" si="38"/>
        <v>-13430663.417000001</v>
      </c>
      <c r="AU134" s="49">
        <f t="shared" si="38"/>
        <v>-1191026.1350000002</v>
      </c>
      <c r="AV134" s="49">
        <f t="shared" si="38"/>
        <v>-118822.71900000027</v>
      </c>
      <c r="AW134" s="49">
        <f t="shared" si="38"/>
        <v>-106088.94699999923</v>
      </c>
      <c r="AX134" s="49">
        <f t="shared" si="38"/>
        <v>-12733.771999999968</v>
      </c>
      <c r="AY134" s="49">
        <f t="shared" si="38"/>
        <v>-5170849</v>
      </c>
      <c r="AZ134" s="49">
        <f t="shared" si="38"/>
        <v>-2602732</v>
      </c>
      <c r="BA134" s="49">
        <f t="shared" si="38"/>
        <v>-2568117</v>
      </c>
      <c r="BB134" s="49">
        <f t="shared" si="38"/>
        <v>1701436.9349999989</v>
      </c>
      <c r="BC134" s="49">
        <f t="shared" si="38"/>
        <v>1821067.3169999993</v>
      </c>
      <c r="BD134" s="49">
        <f t="shared" si="38"/>
        <v>-119630.38199999998</v>
      </c>
      <c r="BE134" s="49">
        <f t="shared" si="38"/>
        <v>-4248744.0129999984</v>
      </c>
      <c r="BF134" s="49">
        <f t="shared" si="38"/>
        <v>-4051845.9330000025</v>
      </c>
      <c r="BG134" s="49">
        <f t="shared" si="38"/>
        <v>-196898.07999999993</v>
      </c>
    </row>
    <row r="135" spans="1:59" ht="15" customHeight="1">
      <c r="A135" s="5" t="s">
        <v>465</v>
      </c>
      <c r="B135" s="5"/>
      <c r="C135" s="23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1:59" ht="15" customHeight="1">
      <c r="A136" s="5" t="s">
        <v>465</v>
      </c>
      <c r="B136" s="5"/>
      <c r="C136" s="25" t="s">
        <v>145</v>
      </c>
      <c r="D136" s="22">
        <f t="shared" si="37"/>
        <v>-4951713.3180000056</v>
      </c>
      <c r="E136" s="22">
        <f>+E109-E116+E134</f>
        <v>-2472195.786999993</v>
      </c>
      <c r="F136" s="22">
        <f>+F109-F116+F134</f>
        <v>-1064048.8540000007</v>
      </c>
      <c r="G136" s="22">
        <f t="shared" ref="G136:BG136" si="39">+G109-G116+G134</f>
        <v>-1408146.9329999993</v>
      </c>
      <c r="H136" s="22">
        <f t="shared" si="39"/>
        <v>5427636.9349999949</v>
      </c>
      <c r="I136" s="22">
        <f t="shared" si="39"/>
        <v>5389994.6719999965</v>
      </c>
      <c r="J136" s="22">
        <f t="shared" si="39"/>
        <v>37642.263000000268</v>
      </c>
      <c r="K136" s="22">
        <f t="shared" si="39"/>
        <v>-17873.802000001073</v>
      </c>
      <c r="L136" s="22">
        <f t="shared" si="39"/>
        <v>-17873.802000001073</v>
      </c>
      <c r="M136" s="22">
        <f t="shared" si="39"/>
        <v>278485</v>
      </c>
      <c r="N136" s="22">
        <f t="shared" si="39"/>
        <v>278485</v>
      </c>
      <c r="O136" s="22">
        <f t="shared" si="39"/>
        <v>2039523.5160000017</v>
      </c>
      <c r="P136" s="22">
        <f t="shared" si="39"/>
        <v>2045724.0590000004</v>
      </c>
      <c r="Q136" s="22">
        <f t="shared" si="39"/>
        <v>-6200.542999999976</v>
      </c>
      <c r="R136" s="22">
        <f t="shared" si="39"/>
        <v>3433766</v>
      </c>
      <c r="S136" s="22">
        <f t="shared" si="39"/>
        <v>752287</v>
      </c>
      <c r="T136" s="22">
        <f t="shared" si="39"/>
        <v>2681479</v>
      </c>
      <c r="U136" s="22">
        <f t="shared" si="39"/>
        <v>1275226.2229999993</v>
      </c>
      <c r="V136" s="22">
        <f t="shared" si="39"/>
        <v>1358614.4069999885</v>
      </c>
      <c r="W136" s="22">
        <f t="shared" si="39"/>
        <v>-83388.18399999995</v>
      </c>
      <c r="X136" s="22">
        <f t="shared" si="39"/>
        <v>-1499197.7990000006</v>
      </c>
      <c r="Y136" s="22">
        <f t="shared" si="39"/>
        <v>-95258.73099999968</v>
      </c>
      <c r="Z136" s="22">
        <f t="shared" si="39"/>
        <v>-1403939.0680000018</v>
      </c>
      <c r="AA136" s="22">
        <f t="shared" si="39"/>
        <v>156956.63499999978</v>
      </c>
      <c r="AB136" s="22">
        <f t="shared" si="39"/>
        <v>156956.63499999978</v>
      </c>
      <c r="AC136" s="22">
        <f t="shared" si="39"/>
        <v>-909467</v>
      </c>
      <c r="AD136" s="22">
        <f t="shared" si="39"/>
        <v>-909467</v>
      </c>
      <c r="AE136" s="22">
        <f t="shared" si="39"/>
        <v>260821</v>
      </c>
      <c r="AF136" s="22">
        <f t="shared" si="39"/>
        <v>260821</v>
      </c>
      <c r="AG136" s="22">
        <f t="shared" si="39"/>
        <v>-34387.40699999989</v>
      </c>
      <c r="AH136" s="22">
        <f t="shared" si="39"/>
        <v>-34387.40699999989</v>
      </c>
      <c r="AI136" s="22">
        <f t="shared" si="39"/>
        <v>-138125</v>
      </c>
      <c r="AJ136" s="22">
        <f t="shared" si="39"/>
        <v>-138125</v>
      </c>
      <c r="AK136" s="22">
        <f t="shared" si="39"/>
        <v>-1877695.0659999999</v>
      </c>
      <c r="AL136" s="22">
        <f t="shared" si="39"/>
        <v>-1877695.0659999999</v>
      </c>
      <c r="AM136" s="22">
        <f t="shared" si="39"/>
        <v>-11902516.921000013</v>
      </c>
      <c r="AN136" s="22">
        <f t="shared" si="39"/>
        <v>-11972406.559999982</v>
      </c>
      <c r="AO136" s="22">
        <f t="shared" si="39"/>
        <v>69889.63899999985</v>
      </c>
      <c r="AP136" s="22">
        <f t="shared" si="39"/>
        <v>7792.6299999999756</v>
      </c>
      <c r="AQ136" s="22">
        <f t="shared" si="39"/>
        <v>-802.5630000000092</v>
      </c>
      <c r="AR136" s="22">
        <f t="shared" si="39"/>
        <v>8595.1929999999702</v>
      </c>
      <c r="AS136" s="22">
        <f t="shared" si="39"/>
        <v>-333956.91299999505</v>
      </c>
      <c r="AT136" s="22">
        <f t="shared" si="39"/>
        <v>-497459.02800000273</v>
      </c>
      <c r="AU136" s="22">
        <f t="shared" si="39"/>
        <v>163502.11499999976</v>
      </c>
      <c r="AV136" s="22">
        <f t="shared" si="39"/>
        <v>-434001.36900000088</v>
      </c>
      <c r="AW136" s="22">
        <f t="shared" si="39"/>
        <v>-434001.36899999878</v>
      </c>
      <c r="AX136" s="22">
        <f t="shared" si="39"/>
        <v>2.9103830456733704E-11</v>
      </c>
      <c r="AY136" s="22">
        <f t="shared" si="39"/>
        <v>-265806</v>
      </c>
      <c r="AZ136" s="22">
        <f t="shared" si="39"/>
        <v>52190</v>
      </c>
      <c r="BA136" s="22">
        <f t="shared" si="39"/>
        <v>-317996</v>
      </c>
      <c r="BB136" s="22">
        <f t="shared" si="39"/>
        <v>401281.49899999914</v>
      </c>
      <c r="BC136" s="22">
        <f t="shared" si="39"/>
        <v>353223.48400000064</v>
      </c>
      <c r="BD136" s="22">
        <f t="shared" si="39"/>
        <v>48058.015000000014</v>
      </c>
      <c r="BE136" s="22">
        <f t="shared" si="39"/>
        <v>1652020.3080000021</v>
      </c>
      <c r="BF136" s="22">
        <f t="shared" si="39"/>
        <v>1831661.7699999972</v>
      </c>
      <c r="BG136" s="22">
        <f t="shared" si="39"/>
        <v>-179641.46199999991</v>
      </c>
    </row>
    <row r="137" spans="1:59" ht="15" customHeight="1">
      <c r="A137" s="5" t="s">
        <v>146</v>
      </c>
      <c r="B137" s="5"/>
      <c r="C137" s="23" t="s">
        <v>147</v>
      </c>
      <c r="D137" s="24">
        <f t="shared" si="37"/>
        <v>386369.39099999989</v>
      </c>
      <c r="E137" s="24">
        <f>IF(E$9="samtals",SUMIFS(Gögn!$I$2:$I$11876,Gögn!$F$2:$F$11876,$A137,Gögn!$B$2:$B$11876,E$8),SUMIFS(Gögn!$I$2:$I$11876,Gögn!$F$2:$F$11876,$A137,Gögn!$B$2:$B$11876,E$8,Gögn!$E$2:$E$11876,E$9))/1000</f>
        <v>25377.401000000002</v>
      </c>
      <c r="F137" s="24">
        <f>IF(F$9="samtals",SUMIFS(Gögn!$I$2:$I$11876,Gögn!$F$2:$F$11876,$A137,Gögn!$B$2:$B$11876,F$8),SUMIFS(Gögn!$I$2:$I$11876,Gögn!$F$2:$F$11876,$A137,Gögn!$B$2:$B$11876,F$8,Gögn!$E$2:$E$11876,F$9))/1000</f>
        <v>11583.898999999999</v>
      </c>
      <c r="G137" s="24">
        <f>IF(G$9="samtals",SUMIFS(Gögn!$I$2:$I$11876,Gögn!$F$2:$F$11876,$A137,Gögn!$B$2:$B$11876,G$8),SUMIFS(Gögn!$I$2:$I$11876,Gögn!$F$2:$F$11876,$A137,Gögn!$B$2:$B$11876,G$8,Gögn!$E$2:$E$11876,G$9))/1000</f>
        <v>13793.502</v>
      </c>
      <c r="H137" s="24">
        <f>IF(H$9="samtals",SUMIFS(Gögn!$I$2:$I$11876,Gögn!$F$2:$F$11876,$A137,Gögn!$B$2:$B$11876,H$8),SUMIFS(Gögn!$I$2:$I$11876,Gögn!$F$2:$F$11876,$A137,Gögn!$B$2:$B$11876,H$8,Gögn!$E$2:$E$11876,H$9))/1000</f>
        <v>157190.47700000001</v>
      </c>
      <c r="I137" s="24">
        <f>IF(I$9="samtals",SUMIFS(Gögn!$I$2:$I$11876,Gögn!$F$2:$F$11876,$A137,Gögn!$B$2:$B$11876,I$8),SUMIFS(Gögn!$I$2:$I$11876,Gögn!$F$2:$F$11876,$A137,Gögn!$B$2:$B$11876,I$8,Gögn!$E$2:$E$11876,I$9))/1000</f>
        <v>156622.125</v>
      </c>
      <c r="J137" s="24">
        <f>IF(J$9="samtals",SUMIFS(Gögn!$I$2:$I$11876,Gögn!$F$2:$F$11876,$A137,Gögn!$B$2:$B$11876,J$8),SUMIFS(Gögn!$I$2:$I$11876,Gögn!$F$2:$F$11876,$A137,Gögn!$B$2:$B$11876,J$8,Gögn!$E$2:$E$11876,J$9))/1000</f>
        <v>568.35199999999998</v>
      </c>
      <c r="K137" s="24">
        <f>IF(K$9="samtals",SUMIFS(Gögn!$I$2:$I$11876,Gögn!$F$2:$F$11876,$A137,Gögn!$B$2:$B$11876,K$8),SUMIFS(Gögn!$I$2:$I$11876,Gögn!$F$2:$F$11876,$A137,Gögn!$B$2:$B$11876,K$8,Gögn!$E$2:$E$11876,K$9))/1000</f>
        <v>123929.01</v>
      </c>
      <c r="L137" s="24">
        <f>IF(L$9="samtals",SUMIFS(Gögn!$I$2:$I$11876,Gögn!$F$2:$F$11876,$A137,Gögn!$B$2:$B$11876,L$8),SUMIFS(Gögn!$I$2:$I$11876,Gögn!$F$2:$F$11876,$A137,Gögn!$B$2:$B$11876,L$8,Gögn!$E$2:$E$11876,L$9))/1000</f>
        <v>123929.01</v>
      </c>
      <c r="M137" s="24">
        <f>IF(M$9="samtals",SUMIFS(Gögn!$I$2:$I$11876,Gögn!$F$2:$F$11876,$A137,Gögn!$B$2:$B$11876,M$8),SUMIFS(Gögn!$I$2:$I$11876,Gögn!$F$2:$F$11876,$A137,Gögn!$B$2:$B$11876,M$8,Gögn!$E$2:$E$11876,M$9))/1000</f>
        <v>2805</v>
      </c>
      <c r="N137" s="24">
        <f>IF(N$9="samtals",SUMIFS(Gögn!$I$2:$I$11876,Gögn!$F$2:$F$11876,$A137,Gögn!$B$2:$B$11876,N$8),SUMIFS(Gögn!$I$2:$I$11876,Gögn!$F$2:$F$11876,$A137,Gögn!$B$2:$B$11876,N$8,Gögn!$E$2:$E$11876,N$9))/1000</f>
        <v>2805</v>
      </c>
      <c r="O137" s="24">
        <f>IF(O$9="samtals",SUMIFS(Gögn!$I$2:$I$11876,Gögn!$F$2:$F$11876,$A137,Gögn!$B$2:$B$11876,O$8),SUMIFS(Gögn!$I$2:$I$11876,Gögn!$F$2:$F$11876,$A137,Gögn!$B$2:$B$11876,O$8,Gögn!$E$2:$E$11876,O$9))/1000</f>
        <v>33063.652000000002</v>
      </c>
      <c r="P137" s="24">
        <f>IF(P$9="samtals",SUMIFS(Gögn!$I$2:$I$11876,Gögn!$F$2:$F$11876,$A137,Gögn!$B$2:$B$11876,P$8),SUMIFS(Gögn!$I$2:$I$11876,Gögn!$F$2:$F$11876,$A137,Gögn!$B$2:$B$11876,P$8,Gögn!$E$2:$E$11876,P$9))/1000</f>
        <v>34127.461000000003</v>
      </c>
      <c r="Q137" s="24">
        <f>IF(Q$9="samtals",SUMIFS(Gögn!$I$2:$I$11876,Gögn!$F$2:$F$11876,$A137,Gögn!$B$2:$B$11876,Q$8),SUMIFS(Gögn!$I$2:$I$11876,Gögn!$F$2:$F$11876,$A137,Gögn!$B$2:$B$11876,Q$8,Gögn!$E$2:$E$11876,Q$9))/1000</f>
        <v>-1063.809</v>
      </c>
      <c r="R137" s="24">
        <f>IF(R$9="samtals",SUMIFS(Gögn!$I$2:$I$11876,Gögn!$F$2:$F$11876,$A137,Gögn!$B$2:$B$11876,R$8),SUMIFS(Gögn!$I$2:$I$11876,Gögn!$F$2:$F$11876,$A137,Gögn!$B$2:$B$11876,R$8,Gögn!$E$2:$E$11876,R$9))/1000</f>
        <v>52365</v>
      </c>
      <c r="S137" s="24">
        <f>IF(S$9="samtals",SUMIFS(Gögn!$I$2:$I$11876,Gögn!$F$2:$F$11876,$A137,Gögn!$B$2:$B$11876,S$8),SUMIFS(Gögn!$I$2:$I$11876,Gögn!$F$2:$F$11876,$A137,Gögn!$B$2:$B$11876,S$8,Gögn!$E$2:$E$11876,S$9))/1000</f>
        <v>51802</v>
      </c>
      <c r="T137" s="24">
        <f>IF(T$9="samtals",SUMIFS(Gögn!$I$2:$I$11876,Gögn!$F$2:$F$11876,$A137,Gögn!$B$2:$B$11876,T$8),SUMIFS(Gögn!$I$2:$I$11876,Gögn!$F$2:$F$11876,$A137,Gögn!$B$2:$B$11876,T$8,Gögn!$E$2:$E$11876,T$9))/1000</f>
        <v>563</v>
      </c>
      <c r="U137" s="24">
        <f>IF(U$9="samtals",SUMIFS(Gögn!$I$2:$I$11876,Gögn!$F$2:$F$11876,$A137,Gögn!$B$2:$B$11876,U$8),SUMIFS(Gögn!$I$2:$I$11876,Gögn!$F$2:$F$11876,$A137,Gögn!$B$2:$B$11876,U$8,Gögn!$E$2:$E$11876,U$9))/1000</f>
        <v>108962.433</v>
      </c>
      <c r="V137" s="24">
        <f>IF(V$9="samtals",SUMIFS(Gögn!$I$2:$I$11876,Gögn!$F$2:$F$11876,$A137,Gögn!$B$2:$B$11876,V$8),SUMIFS(Gögn!$I$2:$I$11876,Gögn!$F$2:$F$11876,$A137,Gögn!$B$2:$B$11876,V$8,Gögn!$E$2:$E$11876,V$9))/1000</f>
        <v>103431.033</v>
      </c>
      <c r="W137" s="24">
        <f>IF(W$9="samtals",SUMIFS(Gögn!$I$2:$I$11876,Gögn!$F$2:$F$11876,$A137,Gögn!$B$2:$B$11876,W$8),SUMIFS(Gögn!$I$2:$I$11876,Gögn!$F$2:$F$11876,$A137,Gögn!$B$2:$B$11876,W$8,Gögn!$E$2:$E$11876,W$9))/1000</f>
        <v>5531.4</v>
      </c>
      <c r="X137" s="24">
        <f>IF(X$9="samtals",SUMIFS(Gögn!$I$2:$I$11876,Gögn!$F$2:$F$11876,$A137,Gögn!$B$2:$B$11876,X$8),SUMIFS(Gögn!$I$2:$I$11876,Gögn!$F$2:$F$11876,$A137,Gögn!$B$2:$B$11876,X$8,Gögn!$E$2:$E$11876,X$9))/1000</f>
        <v>6676.5439999999999</v>
      </c>
      <c r="Y137" s="24">
        <f>IF(Y$9="samtals",SUMIFS(Gögn!$I$2:$I$11876,Gögn!$F$2:$F$11876,$A137,Gögn!$B$2:$B$11876,Y$8),SUMIFS(Gögn!$I$2:$I$11876,Gögn!$F$2:$F$11876,$A137,Gögn!$B$2:$B$11876,Y$8,Gögn!$E$2:$E$11876,Y$9))/1000</f>
        <v>4782.1750000000002</v>
      </c>
      <c r="Z137" s="24">
        <f>IF(Z$9="samtals",SUMIFS(Gögn!$I$2:$I$11876,Gögn!$F$2:$F$11876,$A137,Gögn!$B$2:$B$11876,Z$8),SUMIFS(Gögn!$I$2:$I$11876,Gögn!$F$2:$F$11876,$A137,Gögn!$B$2:$B$11876,Z$8,Gögn!$E$2:$E$11876,Z$9))/1000</f>
        <v>1894.3689999999999</v>
      </c>
      <c r="AA137" s="24">
        <f>IF(AA$9="samtals",SUMIFS(Gögn!$I$2:$I$11876,Gögn!$F$2:$F$11876,$A137,Gögn!$B$2:$B$11876,AA$8),SUMIFS(Gögn!$I$2:$I$11876,Gögn!$F$2:$F$11876,$A137,Gögn!$B$2:$B$11876,AA$8,Gögn!$E$2:$E$11876,AA$9))/1000</f>
        <v>0</v>
      </c>
      <c r="AB137" s="24">
        <f>IF(AB$9="samtals",SUMIFS(Gögn!$I$2:$I$11876,Gögn!$F$2:$F$11876,$A137,Gögn!$B$2:$B$11876,AB$8),SUMIFS(Gögn!$I$2:$I$11876,Gögn!$F$2:$F$11876,$A137,Gögn!$B$2:$B$11876,AB$8,Gögn!$E$2:$E$11876,AB$9))/1000</f>
        <v>0</v>
      </c>
      <c r="AC137" s="24">
        <f>IF(AC$9="samtals",SUMIFS(Gögn!$I$2:$I$11876,Gögn!$F$2:$F$11876,$A137,Gögn!$B$2:$B$11876,AC$8),SUMIFS(Gögn!$I$2:$I$11876,Gögn!$F$2:$F$11876,$A137,Gögn!$B$2:$B$11876,AC$8,Gögn!$E$2:$E$11876,AC$9))/1000</f>
        <v>0</v>
      </c>
      <c r="AD137" s="24">
        <f>IF(AD$9="samtals",SUMIFS(Gögn!$I$2:$I$11876,Gögn!$F$2:$F$11876,$A137,Gögn!$B$2:$B$11876,AD$8),SUMIFS(Gögn!$I$2:$I$11876,Gögn!$F$2:$F$11876,$A137,Gögn!$B$2:$B$11876,AD$8,Gögn!$E$2:$E$11876,AD$9))/1000</f>
        <v>0</v>
      </c>
      <c r="AE137" s="24">
        <f>IF(AE$9="samtals",SUMIFS(Gögn!$I$2:$I$11876,Gögn!$F$2:$F$11876,$A137,Gögn!$B$2:$B$11876,AE$8),SUMIFS(Gögn!$I$2:$I$11876,Gögn!$F$2:$F$11876,$A137,Gögn!$B$2:$B$11876,AE$8,Gögn!$E$2:$E$11876,AE$9))/1000</f>
        <v>2850</v>
      </c>
      <c r="AF137" s="24">
        <f>IF(AF$9="samtals",SUMIFS(Gögn!$I$2:$I$11876,Gögn!$F$2:$F$11876,$A137,Gögn!$B$2:$B$11876,AF$8),SUMIFS(Gögn!$I$2:$I$11876,Gögn!$F$2:$F$11876,$A137,Gögn!$B$2:$B$11876,AF$8,Gögn!$E$2:$E$11876,AF$9))/1000</f>
        <v>2850</v>
      </c>
      <c r="AG137" s="24">
        <f>IF(AG$9="samtals",SUMIFS(Gögn!$I$2:$I$11876,Gögn!$F$2:$F$11876,$A137,Gögn!$B$2:$B$11876,AG$8),SUMIFS(Gögn!$I$2:$I$11876,Gögn!$F$2:$F$11876,$A137,Gögn!$B$2:$B$11876,AG$8,Gögn!$E$2:$E$11876,AG$9))/1000</f>
        <v>644.49800000000005</v>
      </c>
      <c r="AH137" s="24">
        <f>IF(AH$9="samtals",SUMIFS(Gögn!$I$2:$I$11876,Gögn!$F$2:$F$11876,$A137,Gögn!$B$2:$B$11876,AH$8),SUMIFS(Gögn!$I$2:$I$11876,Gögn!$F$2:$F$11876,$A137,Gögn!$B$2:$B$11876,AH$8,Gögn!$E$2:$E$11876,AH$9))/1000</f>
        <v>644.49800000000005</v>
      </c>
      <c r="AI137" s="24">
        <f>IF(AI$9="samtals",SUMIFS(Gögn!$I$2:$I$11876,Gögn!$F$2:$F$11876,$A137,Gögn!$B$2:$B$11876,AI$8),SUMIFS(Gögn!$I$2:$I$11876,Gögn!$F$2:$F$11876,$A137,Gögn!$B$2:$B$11876,AI$8,Gögn!$E$2:$E$11876,AI$9))/1000</f>
        <v>4982</v>
      </c>
      <c r="AJ137" s="24">
        <f>IF(AJ$9="samtals",SUMIFS(Gögn!$I$2:$I$11876,Gögn!$F$2:$F$11876,$A137,Gögn!$B$2:$B$11876,AJ$8),SUMIFS(Gögn!$I$2:$I$11876,Gögn!$F$2:$F$11876,$A137,Gögn!$B$2:$B$11876,AJ$8,Gögn!$E$2:$E$11876,AJ$9))/1000</f>
        <v>4982</v>
      </c>
      <c r="AK137" s="24">
        <f>IF(AK$9="samtals",SUMIFS(Gögn!$I$2:$I$11876,Gögn!$F$2:$F$11876,$A137,Gögn!$B$2:$B$11876,AK$8),SUMIFS(Gögn!$I$2:$I$11876,Gögn!$F$2:$F$11876,$A137,Gögn!$B$2:$B$11876,AK$8,Gögn!$E$2:$E$11876,AK$9))/1000</f>
        <v>22189.393</v>
      </c>
      <c r="AL137" s="24">
        <f>IF(AL$9="samtals",SUMIFS(Gögn!$I$2:$I$11876,Gögn!$F$2:$F$11876,$A137,Gögn!$B$2:$B$11876,AL$8),SUMIFS(Gögn!$I$2:$I$11876,Gögn!$F$2:$F$11876,$A137,Gögn!$B$2:$B$11876,AL$8,Gögn!$E$2:$E$11876,AL$9))/1000</f>
        <v>22189.393</v>
      </c>
      <c r="AM137" s="24">
        <f>IF(AM$9="samtals",SUMIFS(Gögn!$I$2:$I$11876,Gögn!$F$2:$F$11876,$A137,Gögn!$B$2:$B$11876,AM$8),SUMIFS(Gögn!$I$2:$I$11876,Gögn!$F$2:$F$11876,$A137,Gögn!$B$2:$B$11876,AM$8,Gögn!$E$2:$E$11876,AM$9))/1000</f>
        <v>695597.13399999996</v>
      </c>
      <c r="AN137" s="24">
        <f>IF(AN$9="samtals",SUMIFS(Gögn!$I$2:$I$11876,Gögn!$F$2:$F$11876,$A137,Gögn!$B$2:$B$11876,AN$8),SUMIFS(Gögn!$I$2:$I$11876,Gögn!$F$2:$F$11876,$A137,Gögn!$B$2:$B$11876,AN$8,Gögn!$E$2:$E$11876,AN$9))/1000</f>
        <v>695669.25899999996</v>
      </c>
      <c r="AO137" s="24">
        <f>IF(AO$9="samtals",SUMIFS(Gögn!$I$2:$I$11876,Gögn!$F$2:$F$11876,$A137,Gögn!$B$2:$B$11876,AO$8),SUMIFS(Gögn!$I$2:$I$11876,Gögn!$F$2:$F$11876,$A137,Gögn!$B$2:$B$11876,AO$8,Gögn!$E$2:$E$11876,AO$9))/1000</f>
        <v>-72.125</v>
      </c>
      <c r="AP137" s="24">
        <f>IF(AP$9="samtals",SUMIFS(Gögn!$I$2:$I$11876,Gögn!$F$2:$F$11876,$A137,Gögn!$B$2:$B$11876,AP$8),SUMIFS(Gögn!$I$2:$I$11876,Gögn!$F$2:$F$11876,$A137,Gögn!$B$2:$B$11876,AP$8,Gögn!$E$2:$E$11876,AP$9))/1000</f>
        <v>696.34199999999998</v>
      </c>
      <c r="AQ137" s="24">
        <f>IF(AQ$9="samtals",SUMIFS(Gögn!$I$2:$I$11876,Gögn!$F$2:$F$11876,$A137,Gögn!$B$2:$B$11876,AQ$8),SUMIFS(Gögn!$I$2:$I$11876,Gögn!$F$2:$F$11876,$A137,Gögn!$B$2:$B$11876,AQ$8,Gögn!$E$2:$E$11876,AQ$9))/1000</f>
        <v>-192.79599999999999</v>
      </c>
      <c r="AR137" s="24">
        <f>IF(AR$9="samtals",SUMIFS(Gögn!$I$2:$I$11876,Gögn!$F$2:$F$11876,$A137,Gögn!$B$2:$B$11876,AR$8),SUMIFS(Gögn!$I$2:$I$11876,Gögn!$F$2:$F$11876,$A137,Gögn!$B$2:$B$11876,AR$8,Gögn!$E$2:$E$11876,AR$9))/1000</f>
        <v>889.13800000000003</v>
      </c>
      <c r="AS137" s="24">
        <f>IF(AS$9="samtals",SUMIFS(Gögn!$I$2:$I$11876,Gögn!$F$2:$F$11876,$A137,Gögn!$B$2:$B$11876,AS$8),SUMIFS(Gögn!$I$2:$I$11876,Gögn!$F$2:$F$11876,$A137,Gögn!$B$2:$B$11876,AS$8,Gögn!$E$2:$E$11876,AS$9))/1000</f>
        <v>-794124.18299999996</v>
      </c>
      <c r="AT137" s="24">
        <f>IF(AT$9="samtals",SUMIFS(Gögn!$I$2:$I$11876,Gögn!$F$2:$F$11876,$A137,Gögn!$B$2:$B$11876,AT$8),SUMIFS(Gögn!$I$2:$I$11876,Gögn!$F$2:$F$11876,$A137,Gögn!$B$2:$B$11876,AT$8,Gögn!$E$2:$E$11876,AT$9))/1000</f>
        <v>-780199.97100000002</v>
      </c>
      <c r="AU137" s="24">
        <f>IF(AU$9="samtals",SUMIFS(Gögn!$I$2:$I$11876,Gögn!$F$2:$F$11876,$A137,Gögn!$B$2:$B$11876,AU$8),SUMIFS(Gögn!$I$2:$I$11876,Gögn!$F$2:$F$11876,$A137,Gögn!$B$2:$B$11876,AU$8,Gögn!$E$2:$E$11876,AU$9))/1000</f>
        <v>-13924.212</v>
      </c>
      <c r="AV137" s="24">
        <f>IF(AV$9="samtals",SUMIFS(Gögn!$I$2:$I$11876,Gögn!$F$2:$F$11876,$A137,Gögn!$B$2:$B$11876,AV$8),SUMIFS(Gögn!$I$2:$I$11876,Gögn!$F$2:$F$11876,$A137,Gögn!$B$2:$B$11876,AV$8,Gögn!$E$2:$E$11876,AV$9))/1000</f>
        <v>0</v>
      </c>
      <c r="AW137" s="24">
        <f>IF(AW$9="samtals",SUMIFS(Gögn!$I$2:$I$11876,Gögn!$F$2:$F$11876,$A137,Gögn!$B$2:$B$11876,AW$8),SUMIFS(Gögn!$I$2:$I$11876,Gögn!$F$2:$F$11876,$A137,Gögn!$B$2:$B$11876,AW$8,Gögn!$E$2:$E$11876,AW$9))/1000</f>
        <v>0</v>
      </c>
      <c r="AX137" s="24">
        <f>IF(AX$9="samtals",SUMIFS(Gögn!$I$2:$I$11876,Gögn!$F$2:$F$11876,$A137,Gögn!$B$2:$B$11876,AX$8),SUMIFS(Gögn!$I$2:$I$11876,Gögn!$F$2:$F$11876,$A137,Gögn!$B$2:$B$11876,AX$8,Gögn!$E$2:$E$11876,AX$9))/1000</f>
        <v>0</v>
      </c>
      <c r="AY137" s="24">
        <f>IF(AY$9="samtals",SUMIFS(Gögn!$I$2:$I$11876,Gögn!$F$2:$F$11876,$A137,Gögn!$B$2:$B$11876,AY$8),SUMIFS(Gögn!$I$2:$I$11876,Gögn!$F$2:$F$11876,$A137,Gögn!$B$2:$B$11876,AY$8,Gögn!$E$2:$E$11876,AY$9))/1000</f>
        <v>-27505</v>
      </c>
      <c r="AZ137" s="24">
        <f>IF(AZ$9="samtals",SUMIFS(Gögn!$I$2:$I$11876,Gögn!$F$2:$F$11876,$A137,Gögn!$B$2:$B$11876,AZ$8),SUMIFS(Gögn!$I$2:$I$11876,Gögn!$F$2:$F$11876,$A137,Gögn!$B$2:$B$11876,AZ$8,Gögn!$E$2:$E$11876,AZ$9))/1000</f>
        <v>-26921</v>
      </c>
      <c r="BA137" s="24">
        <f>IF(BA$9="samtals",SUMIFS(Gögn!$I$2:$I$11876,Gögn!$F$2:$F$11876,$A137,Gögn!$B$2:$B$11876,BA$8),SUMIFS(Gögn!$I$2:$I$11876,Gögn!$F$2:$F$11876,$A137,Gögn!$B$2:$B$11876,BA$8,Gögn!$E$2:$E$11876,BA$9))/1000</f>
        <v>-584</v>
      </c>
      <c r="BB137" s="24">
        <f>IF(BB$9="samtals",SUMIFS(Gögn!$I$2:$I$11876,Gögn!$F$2:$F$11876,$A137,Gögn!$B$2:$B$11876,BB$8),SUMIFS(Gögn!$I$2:$I$11876,Gögn!$F$2:$F$11876,$A137,Gögn!$B$2:$B$11876,BB$8,Gögn!$E$2:$E$11876,BB$9))/1000</f>
        <v>-11409.839</v>
      </c>
      <c r="BC137" s="24">
        <f>IF(BC$9="samtals",SUMIFS(Gögn!$I$2:$I$11876,Gögn!$F$2:$F$11876,$A137,Gögn!$B$2:$B$11876,BC$8),SUMIFS(Gögn!$I$2:$I$11876,Gögn!$F$2:$F$11876,$A137,Gögn!$B$2:$B$11876,BC$8,Gögn!$E$2:$E$11876,BC$9))/1000</f>
        <v>-10175.108</v>
      </c>
      <c r="BD137" s="24">
        <f>IF(BD$9="samtals",SUMIFS(Gögn!$I$2:$I$11876,Gögn!$F$2:$F$11876,$A137,Gögn!$B$2:$B$11876,BD$8),SUMIFS(Gögn!$I$2:$I$11876,Gögn!$F$2:$F$11876,$A137,Gögn!$B$2:$B$11876,BD$8,Gögn!$E$2:$E$11876,BD$9))/1000</f>
        <v>-1234.731</v>
      </c>
      <c r="BE137" s="24">
        <f>IF(BE$9="samtals",SUMIFS(Gögn!$I$2:$I$11876,Gögn!$F$2:$F$11876,$A137,Gögn!$B$2:$B$11876,BE$8),SUMIFS(Gögn!$I$2:$I$11876,Gögn!$F$2:$F$11876,$A137,Gögn!$B$2:$B$11876,BE$8,Gögn!$E$2:$E$11876,BE$9))/1000</f>
        <v>-17920.471000000001</v>
      </c>
      <c r="BF137" s="24">
        <f>IF(BF$9="samtals",SUMIFS(Gögn!$I$2:$I$11876,Gögn!$F$2:$F$11876,$A137,Gögn!$B$2:$B$11876,BF$8),SUMIFS(Gögn!$I$2:$I$11876,Gögn!$F$2:$F$11876,$A137,Gögn!$B$2:$B$11876,BF$8,Gögn!$E$2:$E$11876,BF$9))/1000</f>
        <v>-18020.659</v>
      </c>
      <c r="BG137" s="24">
        <f>IF(BG$9="samtals",SUMIFS(Gögn!$I$2:$I$11876,Gögn!$F$2:$F$11876,$A137,Gögn!$B$2:$B$11876,BG$8),SUMIFS(Gögn!$I$2:$I$11876,Gögn!$F$2:$F$11876,$A137,Gögn!$B$2:$B$11876,BG$8,Gögn!$E$2:$E$11876,BG$9))/1000</f>
        <v>100.188</v>
      </c>
    </row>
    <row r="138" spans="1:59" ht="15" customHeight="1">
      <c r="A138" s="5" t="s">
        <v>148</v>
      </c>
      <c r="B138" s="5"/>
      <c r="C138" s="25" t="s">
        <v>149</v>
      </c>
      <c r="D138" s="22">
        <f t="shared" si="37"/>
        <v>150202008.66499999</v>
      </c>
      <c r="E138" s="22">
        <f>IF(E$9="samtals",SUMIFS(Gögn!$I$2:$I$11876,Gögn!$F$2:$F$11876,$A138,Gögn!$B$2:$B$11876,E$8),SUMIFS(Gögn!$I$2:$I$11876,Gögn!$F$2:$F$11876,$A138,Gögn!$B$2:$B$11876,E$8,Gögn!$E$2:$E$11876,E$9))/1000</f>
        <v>11979714.856000001</v>
      </c>
      <c r="F138" s="22">
        <f>IF(F$9="samtals",SUMIFS(Gögn!$I$2:$I$11876,Gögn!$F$2:$F$11876,$A138,Gögn!$B$2:$B$11876,F$8),SUMIFS(Gögn!$I$2:$I$11876,Gögn!$F$2:$F$11876,$A138,Gögn!$B$2:$B$11876,F$8,Gögn!$E$2:$E$11876,F$9))/1000</f>
        <v>4806540.1780000003</v>
      </c>
      <c r="G138" s="22">
        <f>IF(G$9="samtals",SUMIFS(Gögn!$I$2:$I$11876,Gögn!$F$2:$F$11876,$A138,Gögn!$B$2:$B$11876,G$8),SUMIFS(Gögn!$I$2:$I$11876,Gögn!$F$2:$F$11876,$A138,Gögn!$B$2:$B$11876,G$8,Gögn!$E$2:$E$11876,G$9))/1000</f>
        <v>7173174.6780000003</v>
      </c>
      <c r="H138" s="22">
        <f>IF(H$9="samtals",SUMIFS(Gögn!$I$2:$I$11876,Gögn!$F$2:$F$11876,$A138,Gögn!$B$2:$B$11876,H$8),SUMIFS(Gögn!$I$2:$I$11876,Gögn!$F$2:$F$11876,$A138,Gögn!$B$2:$B$11876,H$8,Gögn!$E$2:$E$11876,H$9))/1000</f>
        <v>9207472.4619999994</v>
      </c>
      <c r="I138" s="22">
        <f>IF(I$9="samtals",SUMIFS(Gögn!$I$2:$I$11876,Gögn!$F$2:$F$11876,$A138,Gögn!$B$2:$B$11876,I$8),SUMIFS(Gögn!$I$2:$I$11876,Gögn!$F$2:$F$11876,$A138,Gögn!$B$2:$B$11876,I$8,Gögn!$E$2:$E$11876,I$9))/1000</f>
        <v>8027194.102</v>
      </c>
      <c r="J138" s="22">
        <f>IF(J$9="samtals",SUMIFS(Gögn!$I$2:$I$11876,Gögn!$F$2:$F$11876,$A138,Gögn!$B$2:$B$11876,J$8),SUMIFS(Gögn!$I$2:$I$11876,Gögn!$F$2:$F$11876,$A138,Gögn!$B$2:$B$11876,J$8,Gögn!$E$2:$E$11876,J$9))/1000</f>
        <v>1180278.3600000001</v>
      </c>
      <c r="K138" s="22">
        <f>IF(K$9="samtals",SUMIFS(Gögn!$I$2:$I$11876,Gögn!$F$2:$F$11876,$A138,Gögn!$B$2:$B$11876,K$8),SUMIFS(Gögn!$I$2:$I$11876,Gögn!$F$2:$F$11876,$A138,Gögn!$B$2:$B$11876,K$8,Gögn!$E$2:$E$11876,K$9))/1000</f>
        <v>9064189.0309999995</v>
      </c>
      <c r="L138" s="22">
        <f>IF(L$9="samtals",SUMIFS(Gögn!$I$2:$I$11876,Gögn!$F$2:$F$11876,$A138,Gögn!$B$2:$B$11876,L$8),SUMIFS(Gögn!$I$2:$I$11876,Gögn!$F$2:$F$11876,$A138,Gögn!$B$2:$B$11876,L$8,Gögn!$E$2:$E$11876,L$9))/1000</f>
        <v>9064189.0309999995</v>
      </c>
      <c r="M138" s="22">
        <f>IF(M$9="samtals",SUMIFS(Gögn!$I$2:$I$11876,Gögn!$F$2:$F$11876,$A138,Gögn!$B$2:$B$11876,M$8),SUMIFS(Gögn!$I$2:$I$11876,Gögn!$F$2:$F$11876,$A138,Gögn!$B$2:$B$11876,M$8,Gögn!$E$2:$E$11876,M$9))/1000</f>
        <v>693160</v>
      </c>
      <c r="N138" s="22">
        <f>IF(N$9="samtals",SUMIFS(Gögn!$I$2:$I$11876,Gögn!$F$2:$F$11876,$A138,Gögn!$B$2:$B$11876,N$8),SUMIFS(Gögn!$I$2:$I$11876,Gögn!$F$2:$F$11876,$A138,Gögn!$B$2:$B$11876,N$8,Gögn!$E$2:$E$11876,N$9))/1000</f>
        <v>693160</v>
      </c>
      <c r="O138" s="22">
        <f>IF(O$9="samtals",SUMIFS(Gögn!$I$2:$I$11876,Gögn!$F$2:$F$11876,$A138,Gögn!$B$2:$B$11876,O$8),SUMIFS(Gögn!$I$2:$I$11876,Gögn!$F$2:$F$11876,$A138,Gögn!$B$2:$B$11876,O$8,Gögn!$E$2:$E$11876,O$9))/1000</f>
        <v>3290081.3859999999</v>
      </c>
      <c r="P138" s="22">
        <f>IF(P$9="samtals",SUMIFS(Gögn!$I$2:$I$11876,Gögn!$F$2:$F$11876,$A138,Gögn!$B$2:$B$11876,P$8),SUMIFS(Gögn!$I$2:$I$11876,Gögn!$F$2:$F$11876,$A138,Gögn!$B$2:$B$11876,P$8,Gögn!$E$2:$E$11876,P$9))/1000</f>
        <v>3279521.03</v>
      </c>
      <c r="Q138" s="22">
        <f>IF(Q$9="samtals",SUMIFS(Gögn!$I$2:$I$11876,Gögn!$F$2:$F$11876,$A138,Gögn!$B$2:$B$11876,Q$8),SUMIFS(Gögn!$I$2:$I$11876,Gögn!$F$2:$F$11876,$A138,Gögn!$B$2:$B$11876,Q$8,Gögn!$E$2:$E$11876,Q$9))/1000</f>
        <v>10560.356</v>
      </c>
      <c r="R138" s="22">
        <f>IF(R$9="samtals",SUMIFS(Gögn!$I$2:$I$11876,Gögn!$F$2:$F$11876,$A138,Gögn!$B$2:$B$11876,R$8),SUMIFS(Gögn!$I$2:$I$11876,Gögn!$F$2:$F$11876,$A138,Gögn!$B$2:$B$11876,R$8,Gögn!$E$2:$E$11876,R$9))/1000</f>
        <v>4054407</v>
      </c>
      <c r="S138" s="22">
        <f>IF(S$9="samtals",SUMIFS(Gögn!$I$2:$I$11876,Gögn!$F$2:$F$11876,$A138,Gögn!$B$2:$B$11876,S$8),SUMIFS(Gögn!$I$2:$I$11876,Gögn!$F$2:$F$11876,$A138,Gögn!$B$2:$B$11876,S$8,Gögn!$E$2:$E$11876,S$9))/1000</f>
        <v>1381580</v>
      </c>
      <c r="T138" s="22">
        <f>IF(T$9="samtals",SUMIFS(Gögn!$I$2:$I$11876,Gögn!$F$2:$F$11876,$A138,Gögn!$B$2:$B$11876,T$8),SUMIFS(Gögn!$I$2:$I$11876,Gögn!$F$2:$F$11876,$A138,Gögn!$B$2:$B$11876,T$8,Gögn!$E$2:$E$11876,T$9))/1000</f>
        <v>2672827</v>
      </c>
      <c r="U138" s="22">
        <f>IF(U$9="samtals",SUMIFS(Gögn!$I$2:$I$11876,Gögn!$F$2:$F$11876,$A138,Gögn!$B$2:$B$11876,U$8),SUMIFS(Gögn!$I$2:$I$11876,Gögn!$F$2:$F$11876,$A138,Gögn!$B$2:$B$11876,U$8,Gögn!$E$2:$E$11876,U$9))/1000</f>
        <v>29593416.635000002</v>
      </c>
      <c r="V138" s="22">
        <f>IF(V$9="samtals",SUMIFS(Gögn!$I$2:$I$11876,Gögn!$F$2:$F$11876,$A138,Gögn!$B$2:$B$11876,V$8),SUMIFS(Gögn!$I$2:$I$11876,Gögn!$F$2:$F$11876,$A138,Gögn!$B$2:$B$11876,V$8,Gögn!$E$2:$E$11876,V$9))/1000</f>
        <v>29472028.338</v>
      </c>
      <c r="W138" s="22">
        <f>IF(W$9="samtals",SUMIFS(Gögn!$I$2:$I$11876,Gögn!$F$2:$F$11876,$A138,Gögn!$B$2:$B$11876,W$8),SUMIFS(Gögn!$I$2:$I$11876,Gögn!$F$2:$F$11876,$A138,Gögn!$B$2:$B$11876,W$8,Gögn!$E$2:$E$11876,W$9))/1000</f>
        <v>121388.29700000001</v>
      </c>
      <c r="X138" s="22">
        <f>IF(X$9="samtals",SUMIFS(Gögn!$I$2:$I$11876,Gögn!$F$2:$F$11876,$A138,Gögn!$B$2:$B$11876,X$8),SUMIFS(Gögn!$I$2:$I$11876,Gögn!$F$2:$F$11876,$A138,Gögn!$B$2:$B$11876,X$8,Gögn!$E$2:$E$11876,X$9))/1000</f>
        <v>3478330.2140000002</v>
      </c>
      <c r="Y138" s="22">
        <f>IF(Y$9="samtals",SUMIFS(Gögn!$I$2:$I$11876,Gögn!$F$2:$F$11876,$A138,Gögn!$B$2:$B$11876,Y$8),SUMIFS(Gögn!$I$2:$I$11876,Gögn!$F$2:$F$11876,$A138,Gögn!$B$2:$B$11876,Y$8,Gögn!$E$2:$E$11876,Y$9))/1000</f>
        <v>448730.31699999998</v>
      </c>
      <c r="Z138" s="22">
        <f>IF(Z$9="samtals",SUMIFS(Gögn!$I$2:$I$11876,Gögn!$F$2:$F$11876,$A138,Gögn!$B$2:$B$11876,Z$8),SUMIFS(Gögn!$I$2:$I$11876,Gögn!$F$2:$F$11876,$A138,Gögn!$B$2:$B$11876,Z$8,Gögn!$E$2:$E$11876,Z$9))/1000</f>
        <v>3029599.8969999999</v>
      </c>
      <c r="AA138" s="22">
        <f>IF(AA$9="samtals",SUMIFS(Gögn!$I$2:$I$11876,Gögn!$F$2:$F$11876,$A138,Gögn!$B$2:$B$11876,AA$8),SUMIFS(Gögn!$I$2:$I$11876,Gögn!$F$2:$F$11876,$A138,Gögn!$B$2:$B$11876,AA$8,Gögn!$E$2:$E$11876,AA$9))/1000</f>
        <v>572419.98899999994</v>
      </c>
      <c r="AB138" s="22">
        <f>IF(AB$9="samtals",SUMIFS(Gögn!$I$2:$I$11876,Gögn!$F$2:$F$11876,$A138,Gögn!$B$2:$B$11876,AB$8),SUMIFS(Gögn!$I$2:$I$11876,Gögn!$F$2:$F$11876,$A138,Gögn!$B$2:$B$11876,AB$8,Gögn!$E$2:$E$11876,AB$9))/1000</f>
        <v>572419.98899999994</v>
      </c>
      <c r="AC138" s="22">
        <f>IF(AC$9="samtals",SUMIFS(Gögn!$I$2:$I$11876,Gögn!$F$2:$F$11876,$A138,Gögn!$B$2:$B$11876,AC$8),SUMIFS(Gögn!$I$2:$I$11876,Gögn!$F$2:$F$11876,$A138,Gögn!$B$2:$B$11876,AC$8,Gögn!$E$2:$E$11876,AC$9))/1000</f>
        <v>2816906</v>
      </c>
      <c r="AD138" s="22">
        <f>IF(AD$9="samtals",SUMIFS(Gögn!$I$2:$I$11876,Gögn!$F$2:$F$11876,$A138,Gögn!$B$2:$B$11876,AD$8),SUMIFS(Gögn!$I$2:$I$11876,Gögn!$F$2:$F$11876,$A138,Gögn!$B$2:$B$11876,AD$8,Gögn!$E$2:$E$11876,AD$9))/1000</f>
        <v>2816906</v>
      </c>
      <c r="AE138" s="22">
        <f>IF(AE$9="samtals",SUMIFS(Gögn!$I$2:$I$11876,Gögn!$F$2:$F$11876,$A138,Gögn!$B$2:$B$11876,AE$8),SUMIFS(Gögn!$I$2:$I$11876,Gögn!$F$2:$F$11876,$A138,Gögn!$B$2:$B$11876,AE$8,Gögn!$E$2:$E$11876,AE$9))/1000</f>
        <v>221764</v>
      </c>
      <c r="AF138" s="22">
        <f>IF(AF$9="samtals",SUMIFS(Gögn!$I$2:$I$11876,Gögn!$F$2:$F$11876,$A138,Gögn!$B$2:$B$11876,AF$8),SUMIFS(Gögn!$I$2:$I$11876,Gögn!$F$2:$F$11876,$A138,Gögn!$B$2:$B$11876,AF$8,Gögn!$E$2:$E$11876,AF$9))/1000</f>
        <v>221764</v>
      </c>
      <c r="AG138" s="22">
        <f>IF(AG$9="samtals",SUMIFS(Gögn!$I$2:$I$11876,Gögn!$F$2:$F$11876,$A138,Gögn!$B$2:$B$11876,AG$8),SUMIFS(Gögn!$I$2:$I$11876,Gögn!$F$2:$F$11876,$A138,Gögn!$B$2:$B$11876,AG$8,Gögn!$E$2:$E$11876,AG$9))/1000</f>
        <v>199322.47200000001</v>
      </c>
      <c r="AH138" s="22">
        <f>IF(AH$9="samtals",SUMIFS(Gögn!$I$2:$I$11876,Gögn!$F$2:$F$11876,$A138,Gögn!$B$2:$B$11876,AH$8),SUMIFS(Gögn!$I$2:$I$11876,Gögn!$F$2:$F$11876,$A138,Gögn!$B$2:$B$11876,AH$8,Gögn!$E$2:$E$11876,AH$9))/1000</f>
        <v>199322.47200000001</v>
      </c>
      <c r="AI138" s="22">
        <f>IF(AI$9="samtals",SUMIFS(Gögn!$I$2:$I$11876,Gögn!$F$2:$F$11876,$A138,Gögn!$B$2:$B$11876,AI$8),SUMIFS(Gögn!$I$2:$I$11876,Gögn!$F$2:$F$11876,$A138,Gögn!$B$2:$B$11876,AI$8,Gögn!$E$2:$E$11876,AI$9))/1000</f>
        <v>499141</v>
      </c>
      <c r="AJ138" s="22">
        <f>IF(AJ$9="samtals",SUMIFS(Gögn!$I$2:$I$11876,Gögn!$F$2:$F$11876,$A138,Gögn!$B$2:$B$11876,AJ$8),SUMIFS(Gögn!$I$2:$I$11876,Gögn!$F$2:$F$11876,$A138,Gögn!$B$2:$B$11876,AJ$8,Gögn!$E$2:$E$11876,AJ$9))/1000</f>
        <v>499141</v>
      </c>
      <c r="AK138" s="22">
        <f>IF(AK$9="samtals",SUMIFS(Gögn!$I$2:$I$11876,Gögn!$F$2:$F$11876,$A138,Gögn!$B$2:$B$11876,AK$8),SUMIFS(Gögn!$I$2:$I$11876,Gögn!$F$2:$F$11876,$A138,Gögn!$B$2:$B$11876,AK$8,Gögn!$E$2:$E$11876,AK$9))/1000</f>
        <v>2969580.7250000001</v>
      </c>
      <c r="AL138" s="22">
        <f>IF(AL$9="samtals",SUMIFS(Gögn!$I$2:$I$11876,Gögn!$F$2:$F$11876,$A138,Gögn!$B$2:$B$11876,AL$8),SUMIFS(Gögn!$I$2:$I$11876,Gögn!$F$2:$F$11876,$A138,Gögn!$B$2:$B$11876,AL$8,Gögn!$E$2:$E$11876,AL$9))/1000</f>
        <v>2969580.7250000001</v>
      </c>
      <c r="AM138" s="22">
        <f>IF(AM$9="samtals",SUMIFS(Gögn!$I$2:$I$11876,Gögn!$F$2:$F$11876,$A138,Gögn!$B$2:$B$11876,AM$8),SUMIFS(Gögn!$I$2:$I$11876,Gögn!$F$2:$F$11876,$A138,Gögn!$B$2:$B$11876,AM$8,Gögn!$E$2:$E$11876,AM$9))/1000</f>
        <v>47043784.512999997</v>
      </c>
      <c r="AN138" s="22">
        <f>IF(AN$9="samtals",SUMIFS(Gögn!$I$2:$I$11876,Gögn!$F$2:$F$11876,$A138,Gögn!$B$2:$B$11876,AN$8),SUMIFS(Gögn!$I$2:$I$11876,Gögn!$F$2:$F$11876,$A138,Gögn!$B$2:$B$11876,AN$8,Gögn!$E$2:$E$11876,AN$9))/1000</f>
        <v>46653036.147</v>
      </c>
      <c r="AO138" s="22">
        <f>IF(AO$9="samtals",SUMIFS(Gögn!$I$2:$I$11876,Gögn!$F$2:$F$11876,$A138,Gögn!$B$2:$B$11876,AO$8),SUMIFS(Gögn!$I$2:$I$11876,Gögn!$F$2:$F$11876,$A138,Gögn!$B$2:$B$11876,AO$8,Gögn!$E$2:$E$11876,AO$9))/1000</f>
        <v>390748.36599999998</v>
      </c>
      <c r="AP138" s="22">
        <f>IF(AP$9="samtals",SUMIFS(Gögn!$I$2:$I$11876,Gögn!$F$2:$F$11876,$A138,Gögn!$B$2:$B$11876,AP$8),SUMIFS(Gögn!$I$2:$I$11876,Gögn!$F$2:$F$11876,$A138,Gögn!$B$2:$B$11876,AP$8,Gögn!$E$2:$E$11876,AP$9))/1000</f>
        <v>213433.584</v>
      </c>
      <c r="AQ138" s="22">
        <f>IF(AQ$9="samtals",SUMIFS(Gögn!$I$2:$I$11876,Gögn!$F$2:$F$11876,$A138,Gögn!$B$2:$B$11876,AQ$8),SUMIFS(Gögn!$I$2:$I$11876,Gögn!$F$2:$F$11876,$A138,Gögn!$B$2:$B$11876,AQ$8,Gögn!$E$2:$E$11876,AQ$9))/1000</f>
        <v>67920.157000000007</v>
      </c>
      <c r="AR138" s="22">
        <f>IF(AR$9="samtals",SUMIFS(Gögn!$I$2:$I$11876,Gögn!$F$2:$F$11876,$A138,Gögn!$B$2:$B$11876,AR$8),SUMIFS(Gögn!$I$2:$I$11876,Gögn!$F$2:$F$11876,$A138,Gögn!$B$2:$B$11876,AR$8,Gögn!$E$2:$E$11876,AR$9))/1000</f>
        <v>145513.427</v>
      </c>
      <c r="AS138" s="22">
        <f>IF(AS$9="samtals",SUMIFS(Gögn!$I$2:$I$11876,Gögn!$F$2:$F$11876,$A138,Gögn!$B$2:$B$11876,AS$8),SUMIFS(Gögn!$I$2:$I$11876,Gögn!$F$2:$F$11876,$A138,Gögn!$B$2:$B$11876,AS$8,Gögn!$E$2:$E$11876,AS$9))/1000</f>
        <v>15032841.252</v>
      </c>
      <c r="AT138" s="22">
        <f>IF(AT$9="samtals",SUMIFS(Gögn!$I$2:$I$11876,Gögn!$F$2:$F$11876,$A138,Gögn!$B$2:$B$11876,AT$8),SUMIFS(Gögn!$I$2:$I$11876,Gögn!$F$2:$F$11876,$A138,Gögn!$B$2:$B$11876,AT$8,Gögn!$E$2:$E$11876,AT$9))/1000</f>
        <v>14609349.534</v>
      </c>
      <c r="AU138" s="22">
        <f>IF(AU$9="samtals",SUMIFS(Gögn!$I$2:$I$11876,Gögn!$F$2:$F$11876,$A138,Gögn!$B$2:$B$11876,AU$8),SUMIFS(Gögn!$I$2:$I$11876,Gögn!$F$2:$F$11876,$A138,Gögn!$B$2:$B$11876,AU$8,Gögn!$E$2:$E$11876,AU$9))/1000</f>
        <v>423491.71799999999</v>
      </c>
      <c r="AV138" s="22">
        <f>IF(AV$9="samtals",SUMIFS(Gögn!$I$2:$I$11876,Gögn!$F$2:$F$11876,$A138,Gögn!$B$2:$B$11876,AV$8),SUMIFS(Gögn!$I$2:$I$11876,Gögn!$F$2:$F$11876,$A138,Gögn!$B$2:$B$11876,AV$8,Gögn!$E$2:$E$11876,AV$9))/1000</f>
        <v>819685.69900000002</v>
      </c>
      <c r="AW138" s="22">
        <f>IF(AW$9="samtals",SUMIFS(Gögn!$I$2:$I$11876,Gögn!$F$2:$F$11876,$A138,Gögn!$B$2:$B$11876,AW$8),SUMIFS(Gögn!$I$2:$I$11876,Gögn!$F$2:$F$11876,$A138,Gögn!$B$2:$B$11876,AW$8,Gögn!$E$2:$E$11876,AW$9))/1000</f>
        <v>819685.69900000002</v>
      </c>
      <c r="AX138" s="22">
        <f>IF(AX$9="samtals",SUMIFS(Gögn!$I$2:$I$11876,Gögn!$F$2:$F$11876,$A138,Gögn!$B$2:$B$11876,AX$8),SUMIFS(Gögn!$I$2:$I$11876,Gögn!$F$2:$F$11876,$A138,Gögn!$B$2:$B$11876,AX$8,Gögn!$E$2:$E$11876,AX$9))/1000</f>
        <v>0</v>
      </c>
      <c r="AY138" s="22">
        <f>IF(AY$9="samtals",SUMIFS(Gögn!$I$2:$I$11876,Gögn!$F$2:$F$11876,$A138,Gögn!$B$2:$B$11876,AY$8),SUMIFS(Gögn!$I$2:$I$11876,Gögn!$F$2:$F$11876,$A138,Gögn!$B$2:$B$11876,AY$8,Gögn!$E$2:$E$11876,AY$9))/1000</f>
        <v>3406563</v>
      </c>
      <c r="AZ138" s="22">
        <f>IF(AZ$9="samtals",SUMIFS(Gögn!$I$2:$I$11876,Gögn!$F$2:$F$11876,$A138,Gögn!$B$2:$B$11876,AZ$8),SUMIFS(Gögn!$I$2:$I$11876,Gögn!$F$2:$F$11876,$A138,Gögn!$B$2:$B$11876,AZ$8,Gögn!$E$2:$E$11876,AZ$9))/1000</f>
        <v>2799831</v>
      </c>
      <c r="BA138" s="22">
        <f>IF(BA$9="samtals",SUMIFS(Gögn!$I$2:$I$11876,Gögn!$F$2:$F$11876,$A138,Gögn!$B$2:$B$11876,BA$8),SUMIFS(Gögn!$I$2:$I$11876,Gögn!$F$2:$F$11876,$A138,Gögn!$B$2:$B$11876,BA$8,Gögn!$E$2:$E$11876,BA$9))/1000</f>
        <v>606732</v>
      </c>
      <c r="BB138" s="22">
        <f>IF(BB$9="samtals",SUMIFS(Gögn!$I$2:$I$11876,Gögn!$F$2:$F$11876,$A138,Gögn!$B$2:$B$11876,BB$8),SUMIFS(Gögn!$I$2:$I$11876,Gögn!$F$2:$F$11876,$A138,Gögn!$B$2:$B$11876,BB$8,Gögn!$E$2:$E$11876,BB$9))/1000</f>
        <v>1078375.2590000001</v>
      </c>
      <c r="BC138" s="22">
        <f>IF(BC$9="samtals",SUMIFS(Gögn!$I$2:$I$11876,Gögn!$F$2:$F$11876,$A138,Gögn!$B$2:$B$11876,BC$8),SUMIFS(Gögn!$I$2:$I$11876,Gögn!$F$2:$F$11876,$A138,Gögn!$B$2:$B$11876,BC$8,Gögn!$E$2:$E$11876,BC$9))/1000</f>
        <v>1007059.622</v>
      </c>
      <c r="BD138" s="22">
        <f>IF(BD$9="samtals",SUMIFS(Gögn!$I$2:$I$11876,Gögn!$F$2:$F$11876,$A138,Gögn!$B$2:$B$11876,BD$8),SUMIFS(Gögn!$I$2:$I$11876,Gögn!$F$2:$F$11876,$A138,Gögn!$B$2:$B$11876,BD$8,Gögn!$E$2:$E$11876,BD$9))/1000</f>
        <v>71315.637000000002</v>
      </c>
      <c r="BE138" s="22">
        <f>IF(BE$9="samtals",SUMIFS(Gögn!$I$2:$I$11876,Gögn!$F$2:$F$11876,$A138,Gögn!$B$2:$B$11876,BE$8),SUMIFS(Gögn!$I$2:$I$11876,Gögn!$F$2:$F$11876,$A138,Gögn!$B$2:$B$11876,BE$8,Gögn!$E$2:$E$11876,BE$9))/1000</f>
        <v>3967419.588</v>
      </c>
      <c r="BF138" s="22">
        <f>IF(BF$9="samtals",SUMIFS(Gögn!$I$2:$I$11876,Gögn!$F$2:$F$11876,$A138,Gögn!$B$2:$B$11876,BF$8),SUMIFS(Gögn!$I$2:$I$11876,Gögn!$F$2:$F$11876,$A138,Gögn!$B$2:$B$11876,BF$8,Gögn!$E$2:$E$11876,BF$9))/1000</f>
        <v>3318277.8450000002</v>
      </c>
      <c r="BG138" s="22">
        <f>IF(BG$9="samtals",SUMIFS(Gögn!$I$2:$I$11876,Gögn!$F$2:$F$11876,$A138,Gögn!$B$2:$B$11876,BG$8),SUMIFS(Gögn!$I$2:$I$11876,Gögn!$F$2:$F$11876,$A138,Gögn!$B$2:$B$11876,BG$8,Gögn!$E$2:$E$11876,BG$9))/1000</f>
        <v>649141.74300000002</v>
      </c>
    </row>
    <row r="139" spans="1:59" s="48" customFormat="1" ht="15" customHeight="1">
      <c r="A139" s="45" t="s">
        <v>465</v>
      </c>
      <c r="B139" s="45"/>
      <c r="C139" s="26" t="s">
        <v>150</v>
      </c>
      <c r="D139" s="46">
        <f t="shared" si="37"/>
        <v>145636664.73800001</v>
      </c>
      <c r="E139" s="46">
        <f>+SUM(E136:E138)</f>
        <v>9532896.4700000081</v>
      </c>
      <c r="F139" s="24">
        <f>+SUM(F136:F138)</f>
        <v>3754075.2229999993</v>
      </c>
      <c r="G139" s="24">
        <f t="shared" ref="G139:BG139" si="40">+SUM(G136:G138)</f>
        <v>5778821.2470000014</v>
      </c>
      <c r="H139" s="46">
        <f t="shared" si="40"/>
        <v>14792299.873999994</v>
      </c>
      <c r="I139" s="46">
        <f t="shared" si="40"/>
        <v>13573810.898999996</v>
      </c>
      <c r="J139" s="46">
        <f t="shared" si="40"/>
        <v>1218488.9750000003</v>
      </c>
      <c r="K139" s="46">
        <f t="shared" si="40"/>
        <v>9170244.2389999982</v>
      </c>
      <c r="L139" s="46">
        <f t="shared" si="40"/>
        <v>9170244.2389999982</v>
      </c>
      <c r="M139" s="46">
        <f t="shared" si="40"/>
        <v>974450</v>
      </c>
      <c r="N139" s="46">
        <f t="shared" si="40"/>
        <v>974450</v>
      </c>
      <c r="O139" s="46">
        <f t="shared" si="40"/>
        <v>5362668.5540000014</v>
      </c>
      <c r="P139" s="46">
        <f t="shared" si="40"/>
        <v>5359372.55</v>
      </c>
      <c r="Q139" s="46">
        <f t="shared" si="40"/>
        <v>3296.0040000000236</v>
      </c>
      <c r="R139" s="46">
        <f t="shared" si="40"/>
        <v>7540538</v>
      </c>
      <c r="S139" s="46">
        <f t="shared" si="40"/>
        <v>2185669</v>
      </c>
      <c r="T139" s="46">
        <f t="shared" si="40"/>
        <v>5354869</v>
      </c>
      <c r="U139" s="46">
        <f t="shared" si="40"/>
        <v>30977605.291000001</v>
      </c>
      <c r="V139" s="46">
        <f t="shared" si="40"/>
        <v>30934073.77799999</v>
      </c>
      <c r="W139" s="46">
        <f t="shared" si="40"/>
        <v>43531.51300000005</v>
      </c>
      <c r="X139" s="46">
        <f t="shared" si="40"/>
        <v>1985808.9589999996</v>
      </c>
      <c r="Y139" s="46">
        <f t="shared" si="40"/>
        <v>358253.76100000029</v>
      </c>
      <c r="Z139" s="46">
        <f t="shared" si="40"/>
        <v>1627555.197999998</v>
      </c>
      <c r="AA139" s="46">
        <f t="shared" si="40"/>
        <v>729376.62399999972</v>
      </c>
      <c r="AB139" s="46">
        <f t="shared" si="40"/>
        <v>729376.62399999972</v>
      </c>
      <c r="AC139" s="46">
        <f t="shared" si="40"/>
        <v>1907439</v>
      </c>
      <c r="AD139" s="46">
        <f t="shared" si="40"/>
        <v>1907439</v>
      </c>
      <c r="AE139" s="46">
        <f t="shared" si="40"/>
        <v>485435</v>
      </c>
      <c r="AF139" s="46">
        <f t="shared" si="40"/>
        <v>485435</v>
      </c>
      <c r="AG139" s="46">
        <f t="shared" si="40"/>
        <v>165579.56300000011</v>
      </c>
      <c r="AH139" s="46">
        <f t="shared" si="40"/>
        <v>165579.56300000011</v>
      </c>
      <c r="AI139" s="46">
        <f t="shared" si="40"/>
        <v>365998</v>
      </c>
      <c r="AJ139" s="46">
        <f t="shared" si="40"/>
        <v>365998</v>
      </c>
      <c r="AK139" s="46">
        <f t="shared" si="40"/>
        <v>1114075.0520000001</v>
      </c>
      <c r="AL139" s="46">
        <f t="shared" si="40"/>
        <v>1114075.0520000001</v>
      </c>
      <c r="AM139" s="46">
        <f t="shared" si="40"/>
        <v>35836864.725999981</v>
      </c>
      <c r="AN139" s="46">
        <f t="shared" si="40"/>
        <v>35376298.846000016</v>
      </c>
      <c r="AO139" s="46">
        <f t="shared" si="40"/>
        <v>460565.87999999983</v>
      </c>
      <c r="AP139" s="46">
        <f t="shared" si="40"/>
        <v>221922.55599999998</v>
      </c>
      <c r="AQ139" s="46">
        <f t="shared" si="40"/>
        <v>66924.797999999995</v>
      </c>
      <c r="AR139" s="46">
        <f t="shared" si="40"/>
        <v>154997.75799999997</v>
      </c>
      <c r="AS139" s="46">
        <f t="shared" si="40"/>
        <v>13904760.156000005</v>
      </c>
      <c r="AT139" s="46">
        <f t="shared" si="40"/>
        <v>13331690.534999996</v>
      </c>
      <c r="AU139" s="46">
        <f t="shared" si="40"/>
        <v>573069.62099999981</v>
      </c>
      <c r="AV139" s="46">
        <f t="shared" si="40"/>
        <v>385684.32999999914</v>
      </c>
      <c r="AW139" s="46">
        <f t="shared" si="40"/>
        <v>385684.33000000124</v>
      </c>
      <c r="AX139" s="46">
        <f t="shared" si="40"/>
        <v>2.9103830456733704E-11</v>
      </c>
      <c r="AY139" s="46">
        <f t="shared" si="40"/>
        <v>3113252</v>
      </c>
      <c r="AZ139" s="46">
        <f t="shared" si="40"/>
        <v>2825100</v>
      </c>
      <c r="BA139" s="46">
        <f t="shared" si="40"/>
        <v>288152</v>
      </c>
      <c r="BB139" s="46">
        <f t="shared" si="40"/>
        <v>1468246.9189999993</v>
      </c>
      <c r="BC139" s="46">
        <f t="shared" si="40"/>
        <v>1350107.9980000006</v>
      </c>
      <c r="BD139" s="46">
        <f t="shared" si="40"/>
        <v>118138.92100000002</v>
      </c>
      <c r="BE139" s="46">
        <f t="shared" si="40"/>
        <v>5601519.4250000026</v>
      </c>
      <c r="BF139" s="46">
        <f t="shared" si="40"/>
        <v>5131918.9559999974</v>
      </c>
      <c r="BG139" s="46">
        <f t="shared" si="40"/>
        <v>469600.4690000001</v>
      </c>
    </row>
    <row r="140" spans="1:59" ht="15" customHeight="1" thickBot="1">
      <c r="A140" s="5" t="s">
        <v>465</v>
      </c>
      <c r="B140" s="5"/>
      <c r="C140" s="25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</row>
    <row r="141" spans="1:59" ht="15" customHeight="1">
      <c r="A141" s="5" t="s">
        <v>465</v>
      </c>
      <c r="B141" s="5"/>
      <c r="C141" s="36" t="s">
        <v>294</v>
      </c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</row>
    <row r="142" spans="1:59" ht="15" customHeight="1">
      <c r="A142" s="5" t="s">
        <v>465</v>
      </c>
      <c r="B142" s="5"/>
      <c r="C142" s="25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</row>
    <row r="143" spans="1:59" ht="15" customHeight="1">
      <c r="A143" s="19" t="s">
        <v>49</v>
      </c>
      <c r="B143" s="19"/>
      <c r="C143" s="23" t="s">
        <v>305</v>
      </c>
      <c r="D143" s="33">
        <f>SUMPRODUCT(E143:BG143,$E$83:$BG$83)/SUM($E$83:$BG$83)</f>
        <v>10.678598172557786</v>
      </c>
      <c r="E143" s="33">
        <f t="array" ref="E143">IFERROR(IF(E$9="Samtals",SUMPRODUCT(((Gögn!$F$2:$F$11876=$A143)*(Gögn!$B$2:$B$11876=E$8)),Gögn!$I$2:$I$11876,Gögn!$L$2:$L$11876)/SUMIFS(Gögn!$L$2:$L$11876,Gögn!$B$2:$B$11876,E$8,Gögn!$F$2:$F$11876,$A143),SUMPRODUCT(((Gögn!$F$2:$F$11876=$A143)*(Gögn!$B$2:$B$11876=E$8)*(Gögn!$E$2:$E$11876=E$9)),Gögn!$I$2:$I$11876,Gögn!$L$2:$L$11876)/SUMIFS(Gögn!$L$2:$L$11876,Gögn!$B$2:$B$11876,E$8,Gögn!$E$2:$E$11876,E$9,Gögn!$F$2:$F$11876,$A143)),"")</f>
        <v>9.7790800405114009</v>
      </c>
      <c r="F143" s="33">
        <f t="array" ref="F143">IFERROR(IF(F$9="Samtals",SUMPRODUCT(((Gögn!$F$2:$F$11876=$A143)*(Gögn!$B$2:$B$11876=F$8)),Gögn!$I$2:$I$11876,Gögn!$L$2:$L$11876)/SUMIFS(Gögn!$L$2:$L$11876,Gögn!$B$2:$B$11876,F$8,Gögn!$F$2:$F$11876,$A143),SUMPRODUCT(((Gögn!$F$2:$F$11876=$A143)*(Gögn!$B$2:$B$11876=F$8)*(Gögn!$E$2:$E$11876=F$9)),Gögn!$I$2:$I$11876,Gögn!$L$2:$L$11876)/SUMIFS(Gögn!$L$2:$L$11876,Gögn!$B$2:$B$11876,F$8,Gögn!$E$2:$E$11876,F$9,Gögn!$F$2:$F$11876,$A143)),"")</f>
        <v>10.199999999999999</v>
      </c>
      <c r="G143" s="33">
        <f t="array" ref="G143">IFERROR(IF(G$9="Samtals",SUMPRODUCT(((Gögn!$F$2:$F$11876=$A143)*(Gögn!$B$2:$B$11876=G$8)),Gögn!$I$2:$I$11876,Gögn!$L$2:$L$11876)/SUMIFS(Gögn!$L$2:$L$11876,Gögn!$B$2:$B$11876,G$8,Gögn!$F$2:$F$11876,$A143),SUMPRODUCT(((Gögn!$F$2:$F$11876=$A143)*(Gögn!$B$2:$B$11876=G$8)*(Gögn!$E$2:$E$11876=G$9)),Gögn!$I$2:$I$11876,Gögn!$L$2:$L$11876)/SUMIFS(Gögn!$L$2:$L$11876,Gögn!$B$2:$B$11876,G$8,Gögn!$E$2:$E$11876,G$9,Gögn!$F$2:$F$11876,$A143)),"")</f>
        <v>9.3963605953243459</v>
      </c>
      <c r="H143" s="33">
        <f t="array" ref="H143">IFERROR(IF(H$9="Samtals",SUMPRODUCT(((Gögn!$F$2:$F$11876=$A143)*(Gögn!$B$2:$B$11876=H$8)),Gögn!$I$2:$I$11876,Gögn!$L$2:$L$11876)/SUMIFS(Gögn!$L$2:$L$11876,Gögn!$B$2:$B$11876,H$8,Gögn!$F$2:$F$11876,$A143),SUMPRODUCT(((Gögn!$F$2:$F$11876=$A143)*(Gögn!$B$2:$B$11876=H$8)*(Gögn!$E$2:$E$11876=H$9)),Gögn!$I$2:$I$11876,Gögn!$L$2:$L$11876)/SUMIFS(Gögn!$L$2:$L$11876,Gögn!$B$2:$B$11876,H$8,Gögn!$E$2:$E$11876,H$9,Gögn!$F$2:$F$11876,$A143)),"")</f>
        <v>9.9090850977357743</v>
      </c>
      <c r="I143" s="33">
        <f t="array" ref="I143">IFERROR(IF(I$9="Samtals",SUMPRODUCT(((Gögn!$F$2:$F$11876=$A143)*(Gögn!$B$2:$B$11876=I$8)),Gögn!$I$2:$I$11876,Gögn!$L$2:$L$11876)/SUMIFS(Gögn!$L$2:$L$11876,Gögn!$B$2:$B$11876,I$8,Gögn!$F$2:$F$11876,$A143),SUMPRODUCT(((Gögn!$F$2:$F$11876=$A143)*(Gögn!$B$2:$B$11876=I$8)*(Gögn!$E$2:$E$11876=I$9)),Gögn!$I$2:$I$11876,Gögn!$L$2:$L$11876)/SUMIFS(Gögn!$L$2:$L$11876,Gögn!$B$2:$B$11876,I$8,Gögn!$E$2:$E$11876,I$9,Gögn!$F$2:$F$11876,$A143)),"")</f>
        <v>10.11</v>
      </c>
      <c r="J143" s="33">
        <f t="array" ref="J143">IFERROR(IF(J$9="Samtals",SUMPRODUCT(((Gögn!$F$2:$F$11876=$A143)*(Gögn!$B$2:$B$11876=J$8)),Gögn!$I$2:$I$11876,Gögn!$L$2:$L$11876)/SUMIFS(Gögn!$L$2:$L$11876,Gögn!$B$2:$B$11876,J$8,Gögn!$F$2:$F$11876,$A143),SUMPRODUCT(((Gögn!$F$2:$F$11876=$A143)*(Gögn!$B$2:$B$11876=J$8)*(Gögn!$E$2:$E$11876=J$9)),Gögn!$I$2:$I$11876,Gögn!$L$2:$L$11876)/SUMIFS(Gögn!$L$2:$L$11876,Gögn!$B$2:$B$11876,J$8,Gögn!$E$2:$E$11876,J$9,Gögn!$F$2:$F$11876,$A143)),"")</f>
        <v>4.8413379463247432</v>
      </c>
      <c r="K143" s="33">
        <f t="array" ref="K143">IFERROR(IF(K$9="Samtals",SUMPRODUCT(((Gögn!$F$2:$F$11876=$A143)*(Gögn!$B$2:$B$11876=K$8)),Gögn!$I$2:$I$11876,Gögn!$L$2:$L$11876)/SUMIFS(Gögn!$L$2:$L$11876,Gögn!$B$2:$B$11876,K$8,Gögn!$F$2:$F$11876,$A143),SUMPRODUCT(((Gögn!$F$2:$F$11876=$A143)*(Gögn!$B$2:$B$11876=K$8)*(Gögn!$E$2:$E$11876=K$9)),Gögn!$I$2:$I$11876,Gögn!$L$2:$L$11876)/SUMIFS(Gögn!$L$2:$L$11876,Gögn!$B$2:$B$11876,K$8,Gögn!$E$2:$E$11876,K$9,Gögn!$F$2:$F$11876,$A143)),"")</f>
        <v>8.980659584399568</v>
      </c>
      <c r="L143" s="33">
        <f t="array" ref="L143">IFERROR(IF(L$9="Samtals",SUMPRODUCT(((Gögn!$F$2:$F$11876=$A143)*(Gögn!$B$2:$B$11876=L$8)),Gögn!$I$2:$I$11876,Gögn!$L$2:$L$11876)/SUMIFS(Gögn!$L$2:$L$11876,Gögn!$B$2:$B$11876,L$8,Gögn!$F$2:$F$11876,$A143),SUMPRODUCT(((Gögn!$F$2:$F$11876=$A143)*(Gögn!$B$2:$B$11876=L$8)*(Gögn!$E$2:$E$11876=L$9)),Gögn!$I$2:$I$11876,Gögn!$L$2:$L$11876)/SUMIFS(Gögn!$L$2:$L$11876,Gögn!$B$2:$B$11876,L$8,Gögn!$E$2:$E$11876,L$9,Gögn!$F$2:$F$11876,$A143)),"")</f>
        <v>8.980659584399568</v>
      </c>
      <c r="M143" s="33">
        <f t="array" ref="M143">IFERROR(IF(M$9="Samtals",SUMPRODUCT(((Gögn!$F$2:$F$11876=$A143)*(Gögn!$B$2:$B$11876=M$8)),Gögn!$I$2:$I$11876,Gögn!$L$2:$L$11876)/SUMIFS(Gögn!$L$2:$L$11876,Gögn!$B$2:$B$11876,M$8,Gögn!$F$2:$F$11876,$A143),SUMPRODUCT(((Gögn!$F$2:$F$11876=$A143)*(Gögn!$B$2:$B$11876=M$8)*(Gögn!$E$2:$E$11876=M$9)),Gögn!$I$2:$I$11876,Gögn!$L$2:$L$11876)/SUMIFS(Gögn!$L$2:$L$11876,Gögn!$B$2:$B$11876,M$8,Gögn!$E$2:$E$11876,M$9,Gögn!$F$2:$F$11876,$A143)),"")</f>
        <v>11.28</v>
      </c>
      <c r="N143" s="33">
        <f t="array" ref="N143">IFERROR(IF(N$9="Samtals",SUMPRODUCT(((Gögn!$F$2:$F$11876=$A143)*(Gögn!$B$2:$B$11876=N$8)),Gögn!$I$2:$I$11876,Gögn!$L$2:$L$11876)/SUMIFS(Gögn!$L$2:$L$11876,Gögn!$B$2:$B$11876,N$8,Gögn!$F$2:$F$11876,$A143),SUMPRODUCT(((Gögn!$F$2:$F$11876=$A143)*(Gögn!$B$2:$B$11876=N$8)*(Gögn!$E$2:$E$11876=N$9)),Gögn!$I$2:$I$11876,Gögn!$L$2:$L$11876)/SUMIFS(Gögn!$L$2:$L$11876,Gögn!$B$2:$B$11876,N$8,Gögn!$E$2:$E$11876,N$9,Gögn!$F$2:$F$11876,$A143)),"")</f>
        <v>11.28</v>
      </c>
      <c r="O143" s="33">
        <f t="array" ref="O143">IFERROR(IF(O$9="Samtals",SUMPRODUCT(((Gögn!$F$2:$F$11876=$A143)*(Gögn!$B$2:$B$11876=O$8)),Gögn!$I$2:$I$11876,Gögn!$L$2:$L$11876)/SUMIFS(Gögn!$L$2:$L$11876,Gögn!$B$2:$B$11876,O$8,Gögn!$F$2:$F$11876,$A143),SUMPRODUCT(((Gögn!$F$2:$F$11876=$A143)*(Gögn!$B$2:$B$11876=O$8)*(Gögn!$E$2:$E$11876=O$9)),Gögn!$I$2:$I$11876,Gögn!$L$2:$L$11876)/SUMIFS(Gögn!$L$2:$L$11876,Gögn!$B$2:$B$11876,O$8,Gögn!$E$2:$E$11876,O$9,Gögn!$F$2:$F$11876,$A143)),"")</f>
        <v>10.987712788151025</v>
      </c>
      <c r="P143" s="33">
        <f t="array" ref="P143">IFERROR(IF(P$9="Samtals",SUMPRODUCT(((Gögn!$F$2:$F$11876=$A143)*(Gögn!$B$2:$B$11876=P$8)),Gögn!$I$2:$I$11876,Gögn!$L$2:$L$11876)/SUMIFS(Gögn!$L$2:$L$11876,Gögn!$B$2:$B$11876,P$8,Gögn!$F$2:$F$11876,$A143),SUMPRODUCT(((Gögn!$F$2:$F$11876=$A143)*(Gögn!$B$2:$B$11876=P$8)*(Gögn!$E$2:$E$11876=P$9)),Gögn!$I$2:$I$11876,Gögn!$L$2:$L$11876)/SUMIFS(Gögn!$L$2:$L$11876,Gögn!$B$2:$B$11876,P$8,Gögn!$E$2:$E$11876,P$9,Gögn!$F$2:$F$11876,$A143)),"")</f>
        <v>11</v>
      </c>
      <c r="Q143" s="33">
        <f t="array" ref="Q143">IFERROR(IF(Q$9="Samtals",SUMPRODUCT(((Gögn!$F$2:$F$11876=$A143)*(Gögn!$B$2:$B$11876=Q$8)),Gögn!$I$2:$I$11876,Gögn!$L$2:$L$11876)/SUMIFS(Gögn!$L$2:$L$11876,Gögn!$B$2:$B$11876,Q$8,Gögn!$F$2:$F$11876,$A143),SUMPRODUCT(((Gögn!$F$2:$F$11876=$A143)*(Gögn!$B$2:$B$11876=Q$8)*(Gögn!$E$2:$E$11876=Q$9)),Gögn!$I$2:$I$11876,Gögn!$L$2:$L$11876)/SUMIFS(Gögn!$L$2:$L$11876,Gögn!$B$2:$B$11876,Q$8,Gögn!$E$2:$E$11876,Q$9,Gögn!$F$2:$F$11876,$A143)),"")</f>
        <v>8.441742584603773</v>
      </c>
      <c r="R143" s="33">
        <f t="array" ref="R143">IFERROR(IF(R$9="Samtals",SUMPRODUCT(((Gögn!$F$2:$F$11876=$A143)*(Gögn!$B$2:$B$11876=R$8)),Gögn!$I$2:$I$11876,Gögn!$L$2:$L$11876)/SUMIFS(Gögn!$L$2:$L$11876,Gögn!$B$2:$B$11876,R$8,Gögn!$F$2:$F$11876,$A143),SUMPRODUCT(((Gögn!$F$2:$F$11876=$A143)*(Gögn!$B$2:$B$11876=R$8)*(Gögn!$E$2:$E$11876=R$9)),Gögn!$I$2:$I$11876,Gögn!$L$2:$L$11876)/SUMIFS(Gögn!$L$2:$L$11876,Gögn!$B$2:$B$11876,R$8,Gögn!$E$2:$E$11876,R$9,Gögn!$F$2:$F$11876,$A143)),"")</f>
        <v>9.6051278668640165</v>
      </c>
      <c r="S143" s="33">
        <f t="array" ref="S143">IFERROR(IF(S$9="Samtals",SUMPRODUCT(((Gögn!$F$2:$F$11876=$A143)*(Gögn!$B$2:$B$11876=S$8)),Gögn!$I$2:$I$11876,Gögn!$L$2:$L$11876)/SUMIFS(Gögn!$L$2:$L$11876,Gögn!$B$2:$B$11876,S$8,Gögn!$F$2:$F$11876,$A143),SUMPRODUCT(((Gögn!$F$2:$F$11876=$A143)*(Gögn!$B$2:$B$11876=S$8)*(Gögn!$E$2:$E$11876=S$9)),Gögn!$I$2:$I$11876,Gögn!$L$2:$L$11876)/SUMIFS(Gögn!$L$2:$L$11876,Gögn!$B$2:$B$11876,S$8,Gögn!$E$2:$E$11876,S$9,Gögn!$F$2:$F$11876,$A143)),"")</f>
        <v>8.8000000000000007</v>
      </c>
      <c r="T143" s="33">
        <f t="array" ref="T143">IFERROR(IF(T$9="Samtals",SUMPRODUCT(((Gögn!$F$2:$F$11876=$A143)*(Gögn!$B$2:$B$11876=T$8)),Gögn!$I$2:$I$11876,Gögn!$L$2:$L$11876)/SUMIFS(Gögn!$L$2:$L$11876,Gögn!$B$2:$B$11876,T$8,Gögn!$F$2:$F$11876,$A143),SUMPRODUCT(((Gögn!$F$2:$F$11876=$A143)*(Gögn!$B$2:$B$11876=T$8)*(Gögn!$E$2:$E$11876=T$9)),Gögn!$I$2:$I$11876,Gögn!$L$2:$L$11876)/SUMIFS(Gögn!$L$2:$L$11876,Gögn!$B$2:$B$11876,T$8,Gögn!$E$2:$E$11876,T$9,Gögn!$F$2:$F$11876,$A143)),"")</f>
        <v>9.977084258281895</v>
      </c>
      <c r="U143" s="33">
        <f t="array" ref="U143">IFERROR(IF(U$9="Samtals",SUMPRODUCT(((Gögn!$F$2:$F$11876=$A143)*(Gögn!$B$2:$B$11876=U$8)),Gögn!$I$2:$I$11876,Gögn!$L$2:$L$11876)/SUMIFS(Gögn!$L$2:$L$11876,Gögn!$B$2:$B$11876,U$8,Gögn!$F$2:$F$11876,$A143),SUMPRODUCT(((Gögn!$F$2:$F$11876=$A143)*(Gögn!$B$2:$B$11876=U$8)*(Gögn!$E$2:$E$11876=U$9)),Gögn!$I$2:$I$11876,Gögn!$L$2:$L$11876)/SUMIFS(Gögn!$L$2:$L$11876,Gögn!$B$2:$B$11876,U$8,Gögn!$E$2:$E$11876,U$9,Gögn!$F$2:$F$11876,$A143)),"")</f>
        <v>12.359873092162072</v>
      </c>
      <c r="V143" s="33">
        <f t="array" ref="V143">IFERROR(IF(V$9="Samtals",SUMPRODUCT(((Gögn!$F$2:$F$11876=$A143)*(Gögn!$B$2:$B$11876=V$8)),Gögn!$I$2:$I$11876,Gögn!$L$2:$L$11876)/SUMIFS(Gögn!$L$2:$L$11876,Gögn!$B$2:$B$11876,V$8,Gögn!$F$2:$F$11876,$A143),SUMPRODUCT(((Gögn!$F$2:$F$11876=$A143)*(Gögn!$B$2:$B$11876=V$8)*(Gögn!$E$2:$E$11876=V$9)),Gögn!$I$2:$I$11876,Gögn!$L$2:$L$11876)/SUMIFS(Gögn!$L$2:$L$11876,Gögn!$B$2:$B$11876,V$8,Gögn!$E$2:$E$11876,V$9,Gögn!$F$2:$F$11876,$A143)),"")</f>
        <v>12.4</v>
      </c>
      <c r="W143" s="33">
        <f t="array" ref="W143">IFERROR(IF(W$9="Samtals",SUMPRODUCT(((Gögn!$F$2:$F$11876=$A143)*(Gögn!$B$2:$B$11876=W$8)),Gögn!$I$2:$I$11876,Gögn!$L$2:$L$11876)/SUMIFS(Gögn!$L$2:$L$11876,Gögn!$B$2:$B$11876,W$8,Gögn!$F$2:$F$11876,$A143),SUMPRODUCT(((Gögn!$F$2:$F$11876=$A143)*(Gögn!$B$2:$B$11876=W$8)*(Gögn!$E$2:$E$11876=W$9)),Gögn!$I$2:$I$11876,Gögn!$L$2:$L$11876)/SUMIFS(Gögn!$L$2:$L$11876,Gögn!$B$2:$B$11876,W$8,Gögn!$E$2:$E$11876,W$9,Gögn!$F$2:$F$11876,$A143)),"")</f>
        <v>7.573955014583035</v>
      </c>
      <c r="X143" s="33">
        <f t="array" ref="X143">IFERROR(IF(X$9="Samtals",SUMPRODUCT(((Gögn!$F$2:$F$11876=$A143)*(Gögn!$B$2:$B$11876=X$8)),Gögn!$I$2:$I$11876,Gögn!$L$2:$L$11876)/SUMIFS(Gögn!$L$2:$L$11876,Gögn!$B$2:$B$11876,X$8,Gögn!$F$2:$F$11876,$A143),SUMPRODUCT(((Gögn!$F$2:$F$11876=$A143)*(Gögn!$B$2:$B$11876=X$8)*(Gögn!$E$2:$E$11876=X$9)),Gögn!$I$2:$I$11876,Gögn!$L$2:$L$11876)/SUMIFS(Gögn!$L$2:$L$11876,Gögn!$B$2:$B$11876,X$8,Gögn!$E$2:$E$11876,X$9,Gögn!$F$2:$F$11876,$A143)),"")</f>
        <v>6.7034297339916336</v>
      </c>
      <c r="Y143" s="33">
        <f t="array" ref="Y143">IFERROR(IF(Y$9="Samtals",SUMPRODUCT(((Gögn!$F$2:$F$11876=$A143)*(Gögn!$B$2:$B$11876=Y$8)),Gögn!$I$2:$I$11876,Gögn!$L$2:$L$11876)/SUMIFS(Gögn!$L$2:$L$11876,Gögn!$B$2:$B$11876,Y$8,Gögn!$F$2:$F$11876,$A143),SUMPRODUCT(((Gögn!$F$2:$F$11876=$A143)*(Gögn!$B$2:$B$11876=Y$8)*(Gögn!$E$2:$E$11876=Y$9)),Gögn!$I$2:$I$11876,Gögn!$L$2:$L$11876)/SUMIFS(Gögn!$L$2:$L$11876,Gögn!$B$2:$B$11876,Y$8,Gögn!$E$2:$E$11876,Y$9,Gögn!$F$2:$F$11876,$A143)),"")</f>
        <v>7.7</v>
      </c>
      <c r="Z143" s="33">
        <f t="array" ref="Z143">IFERROR(IF(Z$9="Samtals",SUMPRODUCT(((Gögn!$F$2:$F$11876=$A143)*(Gögn!$B$2:$B$11876=Z$8)),Gögn!$I$2:$I$11876,Gögn!$L$2:$L$11876)/SUMIFS(Gögn!$L$2:$L$11876,Gögn!$B$2:$B$11876,Z$8,Gögn!$F$2:$F$11876,$A143),SUMPRODUCT(((Gögn!$F$2:$F$11876=$A143)*(Gögn!$B$2:$B$11876=Z$8)*(Gögn!$E$2:$E$11876=Z$9)),Gögn!$I$2:$I$11876,Gögn!$L$2:$L$11876)/SUMIFS(Gögn!$L$2:$L$11876,Gögn!$B$2:$B$11876,Z$8,Gögn!$E$2:$E$11876,Z$9,Gögn!$F$2:$F$11876,$A143)),"")</f>
        <v>6.4034907560947367</v>
      </c>
      <c r="AA143" s="33">
        <f t="array" ref="AA143">IFERROR(IF(AA$9="Samtals",SUMPRODUCT(((Gögn!$F$2:$F$11876=$A143)*(Gögn!$B$2:$B$11876=AA$8)),Gögn!$I$2:$I$11876,Gögn!$L$2:$L$11876)/SUMIFS(Gögn!$L$2:$L$11876,Gögn!$B$2:$B$11876,AA$8,Gögn!$F$2:$F$11876,$A143),SUMPRODUCT(((Gögn!$F$2:$F$11876=$A143)*(Gögn!$B$2:$B$11876=AA$8)*(Gögn!$E$2:$E$11876=AA$9)),Gögn!$I$2:$I$11876,Gögn!$L$2:$L$11876)/SUMIFS(Gögn!$L$2:$L$11876,Gögn!$B$2:$B$11876,AA$8,Gögn!$E$2:$E$11876,AA$9,Gögn!$F$2:$F$11876,$A143)),"")</f>
        <v>7.97</v>
      </c>
      <c r="AB143" s="33">
        <f t="array" ref="AB143">IFERROR(IF(AB$9="Samtals",SUMPRODUCT(((Gögn!$F$2:$F$11876=$A143)*(Gögn!$B$2:$B$11876=AB$8)),Gögn!$I$2:$I$11876,Gögn!$L$2:$L$11876)/SUMIFS(Gögn!$L$2:$L$11876,Gögn!$B$2:$B$11876,AB$8,Gögn!$F$2:$F$11876,$A143),SUMPRODUCT(((Gögn!$F$2:$F$11876=$A143)*(Gögn!$B$2:$B$11876=AB$8)*(Gögn!$E$2:$E$11876=AB$9)),Gögn!$I$2:$I$11876,Gögn!$L$2:$L$11876)/SUMIFS(Gögn!$L$2:$L$11876,Gögn!$B$2:$B$11876,AB$8,Gögn!$E$2:$E$11876,AB$9,Gögn!$F$2:$F$11876,$A143)),"")</f>
        <v>7.97</v>
      </c>
      <c r="AC143" s="33">
        <f t="array" ref="AC143">IFERROR(IF(AC$9="Samtals",SUMPRODUCT(((Gögn!$F$2:$F$11876=$A143)*(Gögn!$B$2:$B$11876=AC$8)),Gögn!$I$2:$I$11876,Gögn!$L$2:$L$11876)/SUMIFS(Gögn!$L$2:$L$11876,Gögn!$B$2:$B$11876,AC$8,Gögn!$F$2:$F$11876,$A143),SUMPRODUCT(((Gögn!$F$2:$F$11876=$A143)*(Gögn!$B$2:$B$11876=AC$8)*(Gögn!$E$2:$E$11876=AC$9)),Gögn!$I$2:$I$11876,Gögn!$L$2:$L$11876)/SUMIFS(Gögn!$L$2:$L$11876,Gögn!$B$2:$B$11876,AC$8,Gögn!$E$2:$E$11876,AC$9,Gögn!$F$2:$F$11876,$A143)),"")</f>
        <v>8.1234950470551333</v>
      </c>
      <c r="AD143" s="33">
        <f t="array" ref="AD143">IFERROR(IF(AD$9="Samtals",SUMPRODUCT(((Gögn!$F$2:$F$11876=$A143)*(Gögn!$B$2:$B$11876=AD$8)),Gögn!$I$2:$I$11876,Gögn!$L$2:$L$11876)/SUMIFS(Gögn!$L$2:$L$11876,Gögn!$B$2:$B$11876,AD$8,Gögn!$F$2:$F$11876,$A143),SUMPRODUCT(((Gögn!$F$2:$F$11876=$A143)*(Gögn!$B$2:$B$11876=AD$8)*(Gögn!$E$2:$E$11876=AD$9)),Gögn!$I$2:$I$11876,Gögn!$L$2:$L$11876)/SUMIFS(Gögn!$L$2:$L$11876,Gögn!$B$2:$B$11876,AD$8,Gögn!$E$2:$E$11876,AD$9,Gögn!$F$2:$F$11876,$A143)),"")</f>
        <v>8.1234950470551333</v>
      </c>
      <c r="AE143" s="33">
        <f t="array" ref="AE143">IFERROR(IF(AE$9="Samtals",SUMPRODUCT(((Gögn!$F$2:$F$11876=$A143)*(Gögn!$B$2:$B$11876=AE$8)),Gögn!$I$2:$I$11876,Gögn!$L$2:$L$11876)/SUMIFS(Gögn!$L$2:$L$11876,Gögn!$B$2:$B$11876,AE$8,Gögn!$F$2:$F$11876,$A143),SUMPRODUCT(((Gögn!$F$2:$F$11876=$A143)*(Gögn!$B$2:$B$11876=AE$8)*(Gögn!$E$2:$E$11876=AE$9)),Gögn!$I$2:$I$11876,Gögn!$L$2:$L$11876)/SUMIFS(Gögn!$L$2:$L$11876,Gögn!$B$2:$B$11876,AE$8,Gögn!$E$2:$E$11876,AE$9,Gögn!$F$2:$F$11876,$A143)),"")</f>
        <v>8.06</v>
      </c>
      <c r="AF143" s="33">
        <f t="array" ref="AF143">IFERROR(IF(AF$9="Samtals",SUMPRODUCT(((Gögn!$F$2:$F$11876=$A143)*(Gögn!$B$2:$B$11876=AF$8)),Gögn!$I$2:$I$11876,Gögn!$L$2:$L$11876)/SUMIFS(Gögn!$L$2:$L$11876,Gögn!$B$2:$B$11876,AF$8,Gögn!$F$2:$F$11876,$A143),SUMPRODUCT(((Gögn!$F$2:$F$11876=$A143)*(Gögn!$B$2:$B$11876=AF$8)*(Gögn!$E$2:$E$11876=AF$9)),Gögn!$I$2:$I$11876,Gögn!$L$2:$L$11876)/SUMIFS(Gögn!$L$2:$L$11876,Gögn!$B$2:$B$11876,AF$8,Gögn!$E$2:$E$11876,AF$9,Gögn!$F$2:$F$11876,$A143)),"")</f>
        <v>8.06</v>
      </c>
      <c r="AG143" s="33">
        <f t="array" ref="AG143">IFERROR(IF(AG$9="Samtals",SUMPRODUCT(((Gögn!$F$2:$F$11876=$A143)*(Gögn!$B$2:$B$11876=AG$8)),Gögn!$I$2:$I$11876,Gögn!$L$2:$L$11876)/SUMIFS(Gögn!$L$2:$L$11876,Gögn!$B$2:$B$11876,AG$8,Gögn!$F$2:$F$11876,$A143),SUMPRODUCT(((Gögn!$F$2:$F$11876=$A143)*(Gögn!$B$2:$B$11876=AG$8)*(Gögn!$E$2:$E$11876=AG$9)),Gögn!$I$2:$I$11876,Gögn!$L$2:$L$11876)/SUMIFS(Gögn!$L$2:$L$11876,Gögn!$B$2:$B$11876,AG$8,Gögn!$E$2:$E$11876,AG$9,Gögn!$F$2:$F$11876,$A143)),"")</f>
        <v>8</v>
      </c>
      <c r="AH143" s="33">
        <f t="array" ref="AH143">IFERROR(IF(AH$9="Samtals",SUMPRODUCT(((Gögn!$F$2:$F$11876=$A143)*(Gögn!$B$2:$B$11876=AH$8)),Gögn!$I$2:$I$11876,Gögn!$L$2:$L$11876)/SUMIFS(Gögn!$L$2:$L$11876,Gögn!$B$2:$B$11876,AH$8,Gögn!$F$2:$F$11876,$A143),SUMPRODUCT(((Gögn!$F$2:$F$11876=$A143)*(Gögn!$B$2:$B$11876=AH$8)*(Gögn!$E$2:$E$11876=AH$9)),Gögn!$I$2:$I$11876,Gögn!$L$2:$L$11876)/SUMIFS(Gögn!$L$2:$L$11876,Gögn!$B$2:$B$11876,AH$8,Gögn!$E$2:$E$11876,AH$9,Gögn!$F$2:$F$11876,$A143)),"")</f>
        <v>8</v>
      </c>
      <c r="AI143" s="33">
        <f t="array" ref="AI143">IFERROR(IF(AI$9="Samtals",SUMPRODUCT(((Gögn!$F$2:$F$11876=$A143)*(Gögn!$B$2:$B$11876=AI$8)),Gögn!$I$2:$I$11876,Gögn!$L$2:$L$11876)/SUMIFS(Gögn!$L$2:$L$11876,Gögn!$B$2:$B$11876,AI$8,Gögn!$F$2:$F$11876,$A143),SUMPRODUCT(((Gögn!$F$2:$F$11876=$A143)*(Gögn!$B$2:$B$11876=AI$8)*(Gögn!$E$2:$E$11876=AI$9)),Gögn!$I$2:$I$11876,Gögn!$L$2:$L$11876)/SUMIFS(Gögn!$L$2:$L$11876,Gögn!$B$2:$B$11876,AI$8,Gögn!$E$2:$E$11876,AI$9,Gögn!$F$2:$F$11876,$A143)),"")</f>
        <v>8.25</v>
      </c>
      <c r="AJ143" s="33">
        <f t="array" ref="AJ143">IFERROR(IF(AJ$9="Samtals",SUMPRODUCT(((Gögn!$F$2:$F$11876=$A143)*(Gögn!$B$2:$B$11876=AJ$8)),Gögn!$I$2:$I$11876,Gögn!$L$2:$L$11876)/SUMIFS(Gögn!$L$2:$L$11876,Gögn!$B$2:$B$11876,AJ$8,Gögn!$F$2:$F$11876,$A143),SUMPRODUCT(((Gögn!$F$2:$F$11876=$A143)*(Gögn!$B$2:$B$11876=AJ$8)*(Gögn!$E$2:$E$11876=AJ$9)),Gögn!$I$2:$I$11876,Gögn!$L$2:$L$11876)/SUMIFS(Gögn!$L$2:$L$11876,Gögn!$B$2:$B$11876,AJ$8,Gögn!$E$2:$E$11876,AJ$9,Gögn!$F$2:$F$11876,$A143)),"")</f>
        <v>8.25</v>
      </c>
      <c r="AK143" s="33">
        <f t="array" ref="AK143">IFERROR(IF(AK$9="Samtals",SUMPRODUCT(((Gögn!$F$2:$F$11876=$A143)*(Gögn!$B$2:$B$11876=AK$8)),Gögn!$I$2:$I$11876,Gögn!$L$2:$L$11876)/SUMIFS(Gögn!$L$2:$L$11876,Gögn!$B$2:$B$11876,AK$8,Gögn!$F$2:$F$11876,$A143),SUMPRODUCT(((Gögn!$F$2:$F$11876=$A143)*(Gögn!$B$2:$B$11876=AK$8)*(Gögn!$E$2:$E$11876=AK$9)),Gögn!$I$2:$I$11876,Gögn!$L$2:$L$11876)/SUMIFS(Gögn!$L$2:$L$11876,Gögn!$B$2:$B$11876,AK$8,Gögn!$E$2:$E$11876,AK$9,Gögn!$F$2:$F$11876,$A143)),"")</f>
        <v>5.3</v>
      </c>
      <c r="AL143" s="33">
        <f t="array" ref="AL143">IFERROR(IF(AL$9="Samtals",SUMPRODUCT(((Gögn!$F$2:$F$11876=$A143)*(Gögn!$B$2:$B$11876=AL$8)),Gögn!$I$2:$I$11876,Gögn!$L$2:$L$11876)/SUMIFS(Gögn!$L$2:$L$11876,Gögn!$B$2:$B$11876,AL$8,Gögn!$F$2:$F$11876,$A143),SUMPRODUCT(((Gögn!$F$2:$F$11876=$A143)*(Gögn!$B$2:$B$11876=AL$8)*(Gögn!$E$2:$E$11876=AL$9)),Gögn!$I$2:$I$11876,Gögn!$L$2:$L$11876)/SUMIFS(Gögn!$L$2:$L$11876,Gögn!$B$2:$B$11876,AL$8,Gögn!$E$2:$E$11876,AL$9,Gögn!$F$2:$F$11876,$A143)),"")</f>
        <v>5.3</v>
      </c>
      <c r="AM143" s="33">
        <f t="array" ref="AM143">IFERROR(IF(AM$9="Samtals",SUMPRODUCT(((Gögn!$F$2:$F$11876=$A143)*(Gögn!$B$2:$B$11876=AM$8)),Gögn!$I$2:$I$11876,Gögn!$L$2:$L$11876)/SUMIFS(Gögn!$L$2:$L$11876,Gögn!$B$2:$B$11876,AM$8,Gögn!$F$2:$F$11876,$A143),SUMPRODUCT(((Gögn!$F$2:$F$11876=$A143)*(Gögn!$B$2:$B$11876=AM$8)*(Gögn!$E$2:$E$11876=AM$9)),Gögn!$I$2:$I$11876,Gögn!$L$2:$L$11876)/SUMIFS(Gögn!$L$2:$L$11876,Gögn!$B$2:$B$11876,AM$8,Gögn!$E$2:$E$11876,AM$9,Gögn!$F$2:$F$11876,$A143)),"")</f>
        <v>10.06710860721209</v>
      </c>
      <c r="AN143" s="33">
        <f t="array" ref="AN143">IFERROR(IF(AN$9="Samtals",SUMPRODUCT(((Gögn!$F$2:$F$11876=$A143)*(Gögn!$B$2:$B$11876=AN$8)),Gögn!$I$2:$I$11876,Gögn!$L$2:$L$11876)/SUMIFS(Gögn!$L$2:$L$11876,Gögn!$B$2:$B$11876,AN$8,Gögn!$F$2:$F$11876,$A143),SUMPRODUCT(((Gögn!$F$2:$F$11876=$A143)*(Gögn!$B$2:$B$11876=AN$8)*(Gögn!$E$2:$E$11876=AN$9)),Gögn!$I$2:$I$11876,Gögn!$L$2:$L$11876)/SUMIFS(Gögn!$L$2:$L$11876,Gögn!$B$2:$B$11876,AN$8,Gögn!$E$2:$E$11876,AN$9,Gögn!$F$2:$F$11876,$A143)),"")</f>
        <v>10.152516603249946</v>
      </c>
      <c r="AO143" s="33">
        <f t="array" ref="AO143">IFERROR(IF(AO$9="Samtals",SUMPRODUCT(((Gögn!$F$2:$F$11876=$A143)*(Gögn!$B$2:$B$11876=AO$8)),Gögn!$I$2:$I$11876,Gögn!$L$2:$L$11876)/SUMIFS(Gögn!$L$2:$L$11876,Gögn!$B$2:$B$11876,AO$8,Gögn!$F$2:$F$11876,$A143),SUMPRODUCT(((Gögn!$F$2:$F$11876=$A143)*(Gögn!$B$2:$B$11876=AO$8)*(Gögn!$E$2:$E$11876=AO$9)),Gögn!$I$2:$I$11876,Gögn!$L$2:$L$11876)/SUMIFS(Gögn!$L$2:$L$11876,Gögn!$B$2:$B$11876,AO$8,Gögn!$E$2:$E$11876,AO$9,Gögn!$F$2:$F$11876,$A143)),"")</f>
        <v>5.5566442792405546</v>
      </c>
      <c r="AP143" s="33">
        <f t="array" ref="AP143">IFERROR(IF(AP$9="Samtals",SUMPRODUCT(((Gögn!$F$2:$F$11876=$A143)*(Gögn!$B$2:$B$11876=AP$8)),Gögn!$I$2:$I$11876,Gögn!$L$2:$L$11876)/SUMIFS(Gögn!$L$2:$L$11876,Gögn!$B$2:$B$11876,AP$8,Gögn!$F$2:$F$11876,$A143),SUMPRODUCT(((Gögn!$F$2:$F$11876=$A143)*(Gögn!$B$2:$B$11876=AP$8)*(Gögn!$E$2:$E$11876=AP$9)),Gögn!$I$2:$I$11876,Gögn!$L$2:$L$11876)/SUMIFS(Gögn!$L$2:$L$11876,Gögn!$B$2:$B$11876,AP$8,Gögn!$E$2:$E$11876,AP$9,Gögn!$F$2:$F$11876,$A143)),"")</f>
        <v>6.4728345522699735</v>
      </c>
      <c r="AQ143" s="33">
        <f t="array" ref="AQ143">IFERROR(IF(AQ$9="Samtals",SUMPRODUCT(((Gögn!$F$2:$F$11876=$A143)*(Gögn!$B$2:$B$11876=AQ$8)),Gögn!$I$2:$I$11876,Gögn!$L$2:$L$11876)/SUMIFS(Gögn!$L$2:$L$11876,Gögn!$B$2:$B$11876,AQ$8,Gögn!$F$2:$F$11876,$A143),SUMPRODUCT(((Gögn!$F$2:$F$11876=$A143)*(Gögn!$B$2:$B$11876=AQ$8)*(Gögn!$E$2:$E$11876=AQ$9)),Gögn!$I$2:$I$11876,Gögn!$L$2:$L$11876)/SUMIFS(Gögn!$L$2:$L$11876,Gögn!$B$2:$B$11876,AQ$8,Gögn!$E$2:$E$11876,AQ$9,Gögn!$F$2:$F$11876,$A143)),"")</f>
        <v>6.27</v>
      </c>
      <c r="AR143" s="33">
        <f t="array" ref="AR143">IFERROR(IF(AR$9="Samtals",SUMPRODUCT(((Gögn!$F$2:$F$11876=$A143)*(Gögn!$B$2:$B$11876=AR$8)),Gögn!$I$2:$I$11876,Gögn!$L$2:$L$11876)/SUMIFS(Gögn!$L$2:$L$11876,Gögn!$B$2:$B$11876,AR$8,Gögn!$F$2:$F$11876,$A143),SUMPRODUCT(((Gögn!$F$2:$F$11876=$A143)*(Gögn!$B$2:$B$11876=AR$8)*(Gögn!$E$2:$E$11876=AR$9)),Gögn!$I$2:$I$11876,Gögn!$L$2:$L$11876)/SUMIFS(Gögn!$L$2:$L$11876,Gögn!$B$2:$B$11876,AR$8,Gögn!$E$2:$E$11876,AR$9,Gögn!$F$2:$F$11876,$A143)),"")</f>
        <v>6.5399999999999991</v>
      </c>
      <c r="AS143" s="33">
        <f t="array" ref="AS143">IFERROR(IF(AS$9="Samtals",SUMPRODUCT(((Gögn!$F$2:$F$11876=$A143)*(Gögn!$B$2:$B$11876=AS$8)),Gögn!$I$2:$I$11876,Gögn!$L$2:$L$11876)/SUMIFS(Gögn!$L$2:$L$11876,Gögn!$B$2:$B$11876,AS$8,Gögn!$F$2:$F$11876,$A143),SUMPRODUCT(((Gögn!$F$2:$F$11876=$A143)*(Gögn!$B$2:$B$11876=AS$8)*(Gögn!$E$2:$E$11876=AS$9)),Gögn!$I$2:$I$11876,Gögn!$L$2:$L$11876)/SUMIFS(Gögn!$L$2:$L$11876,Gögn!$B$2:$B$11876,AS$8,Gögn!$E$2:$E$11876,AS$9,Gögn!$F$2:$F$11876,$A143)),"")</f>
        <v>11.470848343380363</v>
      </c>
      <c r="AT143" s="33">
        <f t="array" ref="AT143">IFERROR(IF(AT$9="Samtals",SUMPRODUCT(((Gögn!$F$2:$F$11876=$A143)*(Gögn!$B$2:$B$11876=AT$8)),Gögn!$I$2:$I$11876,Gögn!$L$2:$L$11876)/SUMIFS(Gögn!$L$2:$L$11876,Gögn!$B$2:$B$11876,AT$8,Gögn!$F$2:$F$11876,$A143),SUMPRODUCT(((Gögn!$F$2:$F$11876=$A143)*(Gögn!$B$2:$B$11876=AT$8)*(Gögn!$E$2:$E$11876=AT$9)),Gögn!$I$2:$I$11876,Gögn!$L$2:$L$11876)/SUMIFS(Gögn!$L$2:$L$11876,Gögn!$B$2:$B$11876,AT$8,Gögn!$E$2:$E$11876,AT$9,Gögn!$F$2:$F$11876,$A143)),"")</f>
        <v>11.5</v>
      </c>
      <c r="AU143" s="33">
        <f t="array" ref="AU143">IFERROR(IF(AU$9="Samtals",SUMPRODUCT(((Gögn!$F$2:$F$11876=$A143)*(Gögn!$B$2:$B$11876=AU$8)),Gögn!$I$2:$I$11876,Gögn!$L$2:$L$11876)/SUMIFS(Gögn!$L$2:$L$11876,Gögn!$B$2:$B$11876,AU$8,Gögn!$F$2:$F$11876,$A143),SUMPRODUCT(((Gögn!$F$2:$F$11876=$A143)*(Gögn!$B$2:$B$11876=AU$8)*(Gögn!$E$2:$E$11876=AU$9)),Gögn!$I$2:$I$11876,Gögn!$L$2:$L$11876)/SUMIFS(Gögn!$L$2:$L$11876,Gögn!$B$2:$B$11876,AU$8,Gögn!$E$2:$E$11876,AU$9,Gögn!$F$2:$F$11876,$A143)),"")</f>
        <v>10.180605629318052</v>
      </c>
      <c r="AV143" s="33">
        <f t="array" ref="AV143">IFERROR(IF(AV$9="Samtals",SUMPRODUCT(((Gögn!$F$2:$F$11876=$A143)*(Gögn!$B$2:$B$11876=AV$8)),Gögn!$I$2:$I$11876,Gögn!$L$2:$L$11876)/SUMIFS(Gögn!$L$2:$L$11876,Gögn!$B$2:$B$11876,AV$8,Gögn!$F$2:$F$11876,$A143),SUMPRODUCT(((Gögn!$F$2:$F$11876=$A143)*(Gögn!$B$2:$B$11876=AV$8)*(Gögn!$E$2:$E$11876=AV$9)),Gögn!$I$2:$I$11876,Gögn!$L$2:$L$11876)/SUMIFS(Gögn!$L$2:$L$11876,Gögn!$B$2:$B$11876,AV$8,Gögn!$E$2:$E$11876,AV$9,Gögn!$F$2:$F$11876,$A143)),"")</f>
        <v>16.986303236497207</v>
      </c>
      <c r="AW143" s="33">
        <f t="array" ref="AW143">IFERROR(IF(AW$9="Samtals",SUMPRODUCT(((Gögn!$F$2:$F$11876=$A143)*(Gögn!$B$2:$B$11876=AW$8)),Gögn!$I$2:$I$11876,Gögn!$L$2:$L$11876)/SUMIFS(Gögn!$L$2:$L$11876,Gögn!$B$2:$B$11876,AW$8,Gögn!$F$2:$F$11876,$A143),SUMPRODUCT(((Gögn!$F$2:$F$11876=$A143)*(Gögn!$B$2:$B$11876=AW$8)*(Gögn!$E$2:$E$11876=AW$9)),Gögn!$I$2:$I$11876,Gögn!$L$2:$L$11876)/SUMIFS(Gögn!$L$2:$L$11876,Gögn!$B$2:$B$11876,AW$8,Gögn!$E$2:$E$11876,AW$9,Gögn!$F$2:$F$11876,$A143)),"")</f>
        <v>17.100000000000001</v>
      </c>
      <c r="AX143" s="33">
        <f t="array" ref="AX143">IFERROR(IF(AX$9="Samtals",SUMPRODUCT(((Gögn!$F$2:$F$11876=$A143)*(Gögn!$B$2:$B$11876=AX$8)),Gögn!$I$2:$I$11876,Gögn!$L$2:$L$11876)/SUMIFS(Gögn!$L$2:$L$11876,Gögn!$B$2:$B$11876,AX$8,Gögn!$F$2:$F$11876,$A143),SUMPRODUCT(((Gögn!$F$2:$F$11876=$A143)*(Gögn!$B$2:$B$11876=AX$8)*(Gögn!$E$2:$E$11876=AX$9)),Gögn!$I$2:$I$11876,Gögn!$L$2:$L$11876)/SUMIFS(Gögn!$L$2:$L$11876,Gögn!$B$2:$B$11876,AX$8,Gögn!$E$2:$E$11876,AX$9,Gögn!$F$2:$F$11876,$A143)),"")</f>
        <v>6.8191819188823199</v>
      </c>
      <c r="AY143" s="33">
        <f t="array" ref="AY143">IFERROR(IF(AY$9="Samtals",SUMPRODUCT(((Gögn!$F$2:$F$11876=$A143)*(Gögn!$B$2:$B$11876=AY$8)),Gögn!$I$2:$I$11876,Gögn!$L$2:$L$11876)/SUMIFS(Gögn!$L$2:$L$11876,Gögn!$B$2:$B$11876,AY$8,Gögn!$F$2:$F$11876,$A143),SUMPRODUCT(((Gögn!$F$2:$F$11876=$A143)*(Gögn!$B$2:$B$11876=AY$8)*(Gögn!$E$2:$E$11876=AY$9)),Gögn!$I$2:$I$11876,Gögn!$L$2:$L$11876)/SUMIFS(Gögn!$L$2:$L$11876,Gögn!$B$2:$B$11876,AY$8,Gögn!$E$2:$E$11876,AY$9,Gögn!$F$2:$F$11876,$A143)),"")</f>
        <v>11.640930786512824</v>
      </c>
      <c r="AZ143" s="33">
        <f t="array" ref="AZ143">IFERROR(IF(AZ$9="Samtals",SUMPRODUCT(((Gögn!$F$2:$F$11876=$A143)*(Gögn!$B$2:$B$11876=AZ$8)),Gögn!$I$2:$I$11876,Gögn!$L$2:$L$11876)/SUMIFS(Gögn!$L$2:$L$11876,Gögn!$B$2:$B$11876,AZ$8,Gögn!$F$2:$F$11876,$A143),SUMPRODUCT(((Gögn!$F$2:$F$11876=$A143)*(Gögn!$B$2:$B$11876=AZ$8)*(Gögn!$E$2:$E$11876=AZ$9)),Gögn!$I$2:$I$11876,Gögn!$L$2:$L$11876)/SUMIFS(Gögn!$L$2:$L$11876,Gögn!$B$2:$B$11876,AZ$8,Gögn!$E$2:$E$11876,AZ$9,Gögn!$F$2:$F$11876,$A143)),"")</f>
        <v>11.9</v>
      </c>
      <c r="BA143" s="33">
        <f t="array" ref="BA143">IFERROR(IF(BA$9="Samtals",SUMPRODUCT(((Gögn!$F$2:$F$11876=$A143)*(Gögn!$B$2:$B$11876=BA$8)),Gögn!$I$2:$I$11876,Gögn!$L$2:$L$11876)/SUMIFS(Gögn!$L$2:$L$11876,Gögn!$B$2:$B$11876,BA$8,Gögn!$F$2:$F$11876,$A143),SUMPRODUCT(((Gögn!$F$2:$F$11876=$A143)*(Gögn!$B$2:$B$11876=BA$8)*(Gögn!$E$2:$E$11876=BA$9)),Gögn!$I$2:$I$11876,Gögn!$L$2:$L$11876)/SUMIFS(Gögn!$L$2:$L$11876,Gögn!$B$2:$B$11876,BA$8,Gögn!$E$2:$E$11876,BA$9,Gögn!$F$2:$F$11876,$A143)),"")</f>
        <v>10.563027092787053</v>
      </c>
      <c r="BB143" s="33">
        <f t="array" ref="BB143">IFERROR(IF(BB$9="Samtals",SUMPRODUCT(((Gögn!$F$2:$F$11876=$A143)*(Gögn!$B$2:$B$11876=BB$8)),Gögn!$I$2:$I$11876,Gögn!$L$2:$L$11876)/SUMIFS(Gögn!$L$2:$L$11876,Gögn!$B$2:$B$11876,BB$8,Gögn!$F$2:$F$11876,$A143),SUMPRODUCT(((Gögn!$F$2:$F$11876=$A143)*(Gögn!$B$2:$B$11876=BB$8)*(Gögn!$E$2:$E$11876=BB$9)),Gögn!$I$2:$I$11876,Gögn!$L$2:$L$11876)/SUMIFS(Gögn!$L$2:$L$11876,Gögn!$B$2:$B$11876,BB$8,Gögn!$E$2:$E$11876,BB$9,Gögn!$F$2:$F$11876,$A143)),"")</f>
        <v>11.562294566302389</v>
      </c>
      <c r="BC143" s="33">
        <f t="array" ref="BC143">IFERROR(IF(BC$9="Samtals",SUMPRODUCT(((Gögn!$F$2:$F$11876=$A143)*(Gögn!$B$2:$B$11876=BC$8)),Gögn!$I$2:$I$11876,Gögn!$L$2:$L$11876)/SUMIFS(Gögn!$L$2:$L$11876,Gögn!$B$2:$B$11876,BC$8,Gögn!$F$2:$F$11876,$A143),SUMPRODUCT(((Gögn!$F$2:$F$11876=$A143)*(Gögn!$B$2:$B$11876=BC$8)*(Gögn!$E$2:$E$11876=BC$9)),Gögn!$I$2:$I$11876,Gögn!$L$2:$L$11876)/SUMIFS(Gögn!$L$2:$L$11876,Gögn!$B$2:$B$11876,BC$8,Gögn!$E$2:$E$11876,BC$9,Gögn!$F$2:$F$11876,$A143)),"")</f>
        <v>11.7</v>
      </c>
      <c r="BD143" s="33">
        <f t="array" ref="BD143">IFERROR(IF(BD$9="Samtals",SUMPRODUCT(((Gögn!$F$2:$F$11876=$A143)*(Gögn!$B$2:$B$11876=BD$8)),Gögn!$I$2:$I$11876,Gögn!$L$2:$L$11876)/SUMIFS(Gögn!$L$2:$L$11876,Gögn!$B$2:$B$11876,BD$8,Gögn!$F$2:$F$11876,$A143),SUMPRODUCT(((Gögn!$F$2:$F$11876=$A143)*(Gögn!$B$2:$B$11876=BD$8)*(Gögn!$E$2:$E$11876=BD$9)),Gögn!$I$2:$I$11876,Gögn!$L$2:$L$11876)/SUMIFS(Gögn!$L$2:$L$11876,Gögn!$B$2:$B$11876,BD$8,Gögn!$E$2:$E$11876,BD$9,Gögn!$F$2:$F$11876,$A143)),"")</f>
        <v>2.6215669185894295</v>
      </c>
      <c r="BE143" s="33">
        <f t="array" ref="BE143">IFERROR(IF(BE$9="Samtals",SUMPRODUCT(((Gögn!$F$2:$F$11876=$A143)*(Gögn!$B$2:$B$11876=BE$8)),Gögn!$I$2:$I$11876,Gögn!$L$2:$L$11876)/SUMIFS(Gögn!$L$2:$L$11876,Gögn!$B$2:$B$11876,BE$8,Gögn!$F$2:$F$11876,$A143),SUMPRODUCT(((Gögn!$F$2:$F$11876=$A143)*(Gögn!$B$2:$B$11876=BE$8)*(Gögn!$E$2:$E$11876=BE$9)),Gögn!$I$2:$I$11876,Gögn!$L$2:$L$11876)/SUMIFS(Gögn!$L$2:$L$11876,Gögn!$B$2:$B$11876,BE$8,Gögn!$E$2:$E$11876,BE$9,Gögn!$F$2:$F$11876,$A143)),"")</f>
        <v>12.735321590934923</v>
      </c>
      <c r="BF143" s="33">
        <f t="array" ref="BF143">IFERROR(IF(BF$9="Samtals",SUMPRODUCT(((Gögn!$F$2:$F$11876=$A143)*(Gögn!$B$2:$B$11876=BF$8)),Gögn!$I$2:$I$11876,Gögn!$L$2:$L$11876)/SUMIFS(Gögn!$L$2:$L$11876,Gögn!$B$2:$B$11876,BF$8,Gögn!$F$2:$F$11876,$A143),SUMPRODUCT(((Gögn!$F$2:$F$11876=$A143)*(Gögn!$B$2:$B$11876=BF$8)*(Gögn!$E$2:$E$11876=BF$9)),Gögn!$I$2:$I$11876,Gögn!$L$2:$L$11876)/SUMIFS(Gögn!$L$2:$L$11876,Gögn!$B$2:$B$11876,BF$8,Gögn!$E$2:$E$11876,BF$9,Gögn!$F$2:$F$11876,$A143)),"")</f>
        <v>12.77</v>
      </c>
      <c r="BG143" s="33">
        <f t="array" ref="BG143">IFERROR(IF(BG$9="Samtals",SUMPRODUCT(((Gögn!$F$2:$F$11876=$A143)*(Gögn!$B$2:$B$11876=BG$8)),Gögn!$I$2:$I$11876,Gögn!$L$2:$L$11876)/SUMIFS(Gögn!$L$2:$L$11876,Gögn!$B$2:$B$11876,BG$8,Gögn!$F$2:$F$11876,$A143),SUMPRODUCT(((Gögn!$F$2:$F$11876=$A143)*(Gögn!$B$2:$B$11876=BG$8)*(Gögn!$E$2:$E$11876=BG$9)),Gögn!$I$2:$I$11876,Gögn!$L$2:$L$11876)/SUMIFS(Gögn!$L$2:$L$11876,Gögn!$B$2:$B$11876,BG$8,Gögn!$E$2:$E$11876,BG$9,Gögn!$F$2:$F$11876,$A143)),"")</f>
        <v>11.37552642499902</v>
      </c>
    </row>
    <row r="144" spans="1:59" ht="15" customHeight="1">
      <c r="A144" s="19" t="s">
        <v>51</v>
      </c>
      <c r="B144" s="19"/>
      <c r="C144" s="25" t="s">
        <v>302</v>
      </c>
      <c r="D144" s="32">
        <f>SUMPRODUCT(E144:BG144,$E$83:$BG$83)/SUM($E$83:$BG$83)</f>
        <v>7.7958135179542891</v>
      </c>
      <c r="E144" s="32">
        <f t="array" ref="E144">IFERROR(IF(E$9="Samtals",SUMPRODUCT(((Gögn!$F$2:$F$11876=$A144)*(Gögn!$B$2:$B$11876=E$8)),Gögn!$I$2:$I$11876,Gögn!$L$2:$L$11876)/SUMIFS(Gögn!$L$2:$L$11876,Gögn!$B$2:$B$11876,E$8,Gögn!$F$2:$F$11876,$A144),SUMPRODUCT(((Gögn!$F$2:$F$11876=$A144)*(Gögn!$B$2:$B$11876=E$8)*(Gögn!$E$2:$E$11876=E$9)),Gögn!$I$2:$I$11876,Gögn!$L$2:$L$11876)/SUMIFS(Gögn!$L$2:$L$11876,Gögn!$B$2:$B$11876,E$8,Gögn!$E$2:$E$11876,E$9,Gögn!$F$2:$F$11876,$A144)),"")</f>
        <v>7.3602882236257656</v>
      </c>
      <c r="F144" s="32">
        <f t="array" ref="F144">IFERROR(IF(F$9="Samtals",SUMPRODUCT(((Gögn!$F$2:$F$11876=$A144)*(Gögn!$B$2:$B$11876=F$8)),Gögn!$I$2:$I$11876,Gögn!$L$2:$L$11876)/SUMIFS(Gögn!$L$2:$L$11876,Gögn!$B$2:$B$11876,F$8,Gögn!$F$2:$F$11876,$A144),SUMPRODUCT(((Gögn!$F$2:$F$11876=$A144)*(Gögn!$B$2:$B$11876=F$8)*(Gögn!$E$2:$E$11876=F$9)),Gögn!$I$2:$I$11876,Gögn!$L$2:$L$11876)/SUMIFS(Gögn!$L$2:$L$11876,Gögn!$B$2:$B$11876,F$8,Gögn!$E$2:$E$11876,F$9,Gögn!$F$2:$F$11876,$A144)),"")</f>
        <v>7.7</v>
      </c>
      <c r="G144" s="32">
        <f t="array" ref="G144">IFERROR(IF(G$9="Samtals",SUMPRODUCT(((Gögn!$F$2:$F$11876=$A144)*(Gögn!$B$2:$B$11876=G$8)),Gögn!$I$2:$I$11876,Gögn!$L$2:$L$11876)/SUMIFS(Gögn!$L$2:$L$11876,Gögn!$B$2:$B$11876,G$8,Gögn!$F$2:$F$11876,$A144),SUMPRODUCT(((Gögn!$F$2:$F$11876=$A144)*(Gögn!$B$2:$B$11876=G$8)*(Gögn!$E$2:$E$11876=G$9)),Gögn!$I$2:$I$11876,Gögn!$L$2:$L$11876)/SUMIFS(Gögn!$L$2:$L$11876,Gögn!$B$2:$B$11876,G$8,Gögn!$E$2:$E$11876,G$9,Gögn!$F$2:$F$11876,$A144)),"")</f>
        <v>7.0514069276772</v>
      </c>
      <c r="H144" s="32">
        <f t="array" ref="H144">IFERROR(IF(H$9="Samtals",SUMPRODUCT(((Gögn!$F$2:$F$11876=$A144)*(Gögn!$B$2:$B$11876=H$8)),Gögn!$I$2:$I$11876,Gögn!$L$2:$L$11876)/SUMIFS(Gögn!$L$2:$L$11876,Gögn!$B$2:$B$11876,H$8,Gögn!$F$2:$F$11876,$A144),SUMPRODUCT(((Gögn!$F$2:$F$11876=$A144)*(Gögn!$B$2:$B$11876=H$8)*(Gögn!$E$2:$E$11876=H$9)),Gögn!$I$2:$I$11876,Gögn!$L$2:$L$11876)/SUMIFS(Gögn!$L$2:$L$11876,Gögn!$B$2:$B$11876,H$8,Gögn!$E$2:$E$11876,H$9,Gögn!$F$2:$F$11876,$A144)),"")</f>
        <v>7.2671665178998355</v>
      </c>
      <c r="I144" s="32">
        <f t="array" ref="I144">IFERROR(IF(I$9="Samtals",SUMPRODUCT(((Gögn!$F$2:$F$11876=$A144)*(Gögn!$B$2:$B$11876=I$8)),Gögn!$I$2:$I$11876,Gögn!$L$2:$L$11876)/SUMIFS(Gögn!$L$2:$L$11876,Gögn!$B$2:$B$11876,I$8,Gögn!$F$2:$F$11876,$A144),SUMPRODUCT(((Gögn!$F$2:$F$11876=$A144)*(Gögn!$B$2:$B$11876=I$8)*(Gögn!$E$2:$E$11876=I$9)),Gögn!$I$2:$I$11876,Gögn!$L$2:$L$11876)/SUMIFS(Gögn!$L$2:$L$11876,Gögn!$B$2:$B$11876,I$8,Gögn!$E$2:$E$11876,I$9,Gögn!$F$2:$F$11876,$A144)),"")</f>
        <v>7.38</v>
      </c>
      <c r="J144" s="32">
        <f t="array" ref="J144">IFERROR(IF(J$9="Samtals",SUMPRODUCT(((Gögn!$F$2:$F$11876=$A144)*(Gögn!$B$2:$B$11876=J$8)),Gögn!$I$2:$I$11876,Gögn!$L$2:$L$11876)/SUMIFS(Gögn!$L$2:$L$11876,Gögn!$B$2:$B$11876,J$8,Gögn!$F$2:$F$11876,$A144),SUMPRODUCT(((Gögn!$F$2:$F$11876=$A144)*(Gögn!$B$2:$B$11876=J$8)*(Gögn!$E$2:$E$11876=J$9)),Gögn!$I$2:$I$11876,Gögn!$L$2:$L$11876)/SUMIFS(Gögn!$L$2:$L$11876,Gögn!$B$2:$B$11876,J$8,Gögn!$E$2:$E$11876,J$9,Gögn!$F$2:$F$11876,$A144)),"")</f>
        <v>4.4211279659914187</v>
      </c>
      <c r="K144" s="32">
        <f t="array" ref="K144">IFERROR(IF(K$9="Samtals",SUMPRODUCT(((Gögn!$F$2:$F$11876=$A144)*(Gögn!$B$2:$B$11876=K$8)),Gögn!$I$2:$I$11876,Gögn!$L$2:$L$11876)/SUMIFS(Gögn!$L$2:$L$11876,Gögn!$B$2:$B$11876,K$8,Gögn!$F$2:$F$11876,$A144),SUMPRODUCT(((Gögn!$F$2:$F$11876=$A144)*(Gögn!$B$2:$B$11876=K$8)*(Gögn!$E$2:$E$11876=K$9)),Gögn!$I$2:$I$11876,Gögn!$L$2:$L$11876)/SUMIFS(Gögn!$L$2:$L$11876,Gögn!$B$2:$B$11876,K$8,Gögn!$E$2:$E$11876,K$9,Gögn!$F$2:$F$11876,$A144)),"")</f>
        <v>6.4403297921997833</v>
      </c>
      <c r="L144" s="32">
        <f t="array" ref="L144">IFERROR(IF(L$9="Samtals",SUMPRODUCT(((Gögn!$F$2:$F$11876=$A144)*(Gögn!$B$2:$B$11876=L$8)),Gögn!$I$2:$I$11876,Gögn!$L$2:$L$11876)/SUMIFS(Gögn!$L$2:$L$11876,Gögn!$B$2:$B$11876,L$8,Gögn!$F$2:$F$11876,$A144),SUMPRODUCT(((Gögn!$F$2:$F$11876=$A144)*(Gögn!$B$2:$B$11876=L$8)*(Gögn!$E$2:$E$11876=L$9)),Gögn!$I$2:$I$11876,Gögn!$L$2:$L$11876)/SUMIFS(Gögn!$L$2:$L$11876,Gögn!$B$2:$B$11876,L$8,Gögn!$E$2:$E$11876,L$9,Gögn!$F$2:$F$11876,$A144)),"")</f>
        <v>6.4403297921997833</v>
      </c>
      <c r="M144" s="32">
        <f t="array" ref="M144">IFERROR(IF(M$9="Samtals",SUMPRODUCT(((Gögn!$F$2:$F$11876=$A144)*(Gögn!$B$2:$B$11876=M$8)),Gögn!$I$2:$I$11876,Gögn!$L$2:$L$11876)/SUMIFS(Gögn!$L$2:$L$11876,Gögn!$B$2:$B$11876,M$8,Gögn!$F$2:$F$11876,$A144),SUMPRODUCT(((Gögn!$F$2:$F$11876=$A144)*(Gögn!$B$2:$B$11876=M$8)*(Gögn!$E$2:$E$11876=M$9)),Gögn!$I$2:$I$11876,Gögn!$L$2:$L$11876)/SUMIFS(Gögn!$L$2:$L$11876,Gögn!$B$2:$B$11876,M$8,Gögn!$E$2:$E$11876,M$9,Gögn!$F$2:$F$11876,$A144)),"")</f>
        <v>7.07</v>
      </c>
      <c r="N144" s="32">
        <f t="array" ref="N144">IFERROR(IF(N$9="Samtals",SUMPRODUCT(((Gögn!$F$2:$F$11876=$A144)*(Gögn!$B$2:$B$11876=N$8)),Gögn!$I$2:$I$11876,Gögn!$L$2:$L$11876)/SUMIFS(Gögn!$L$2:$L$11876,Gögn!$B$2:$B$11876,N$8,Gögn!$F$2:$F$11876,$A144),SUMPRODUCT(((Gögn!$F$2:$F$11876=$A144)*(Gögn!$B$2:$B$11876=N$8)*(Gögn!$E$2:$E$11876=N$9)),Gögn!$I$2:$I$11876,Gögn!$L$2:$L$11876)/SUMIFS(Gögn!$L$2:$L$11876,Gögn!$B$2:$B$11876,N$8,Gögn!$E$2:$E$11876,N$9,Gögn!$F$2:$F$11876,$A144)),"")</f>
        <v>7.07</v>
      </c>
      <c r="O144" s="32">
        <f t="array" ref="O144">IFERROR(IF(O$9="Samtals",SUMPRODUCT(((Gögn!$F$2:$F$11876=$A144)*(Gögn!$B$2:$B$11876=O$8)),Gögn!$I$2:$I$11876,Gögn!$L$2:$L$11876)/SUMIFS(Gögn!$L$2:$L$11876,Gögn!$B$2:$B$11876,O$8,Gögn!$F$2:$F$11876,$A144),SUMPRODUCT(((Gögn!$F$2:$F$11876=$A144)*(Gögn!$B$2:$B$11876=O$8)*(Gögn!$E$2:$E$11876=O$9)),Gögn!$I$2:$I$11876,Gögn!$L$2:$L$11876)/SUMIFS(Gögn!$L$2:$L$11876,Gögn!$B$2:$B$11876,O$8,Gögn!$E$2:$E$11876,O$9,Gögn!$F$2:$F$11876,$A144)),"")</f>
        <v>7.6231723244267542</v>
      </c>
      <c r="P144" s="32">
        <f t="array" ref="P144">IFERROR(IF(P$9="Samtals",SUMPRODUCT(((Gögn!$F$2:$F$11876=$A144)*(Gögn!$B$2:$B$11876=P$8)),Gögn!$I$2:$I$11876,Gögn!$L$2:$L$11876)/SUMIFS(Gögn!$L$2:$L$11876,Gögn!$B$2:$B$11876,P$8,Gögn!$F$2:$F$11876,$A144),SUMPRODUCT(((Gögn!$F$2:$F$11876=$A144)*(Gögn!$B$2:$B$11876=P$8)*(Gögn!$E$2:$E$11876=P$9)),Gögn!$I$2:$I$11876,Gögn!$L$2:$L$11876)/SUMIFS(Gögn!$L$2:$L$11876,Gögn!$B$2:$B$11876,P$8,Gögn!$E$2:$E$11876,P$9,Gögn!$F$2:$F$11876,$A144)),"")</f>
        <v>7.629999999999999</v>
      </c>
      <c r="Q144" s="32">
        <f t="array" ref="Q144">IFERROR(IF(Q$9="Samtals",SUMPRODUCT(((Gögn!$F$2:$F$11876=$A144)*(Gögn!$B$2:$B$11876=Q$8)),Gögn!$I$2:$I$11876,Gögn!$L$2:$L$11876)/SUMIFS(Gögn!$L$2:$L$11876,Gögn!$B$2:$B$11876,Q$8,Gögn!$F$2:$F$11876,$A144),SUMPRODUCT(((Gögn!$F$2:$F$11876=$A144)*(Gögn!$B$2:$B$11876=Q$8)*(Gögn!$E$2:$E$11876=Q$9)),Gögn!$I$2:$I$11876,Gögn!$L$2:$L$11876)/SUMIFS(Gögn!$L$2:$L$11876,Gögn!$B$2:$B$11876,Q$8,Gögn!$E$2:$E$11876,Q$9,Gögn!$F$2:$F$11876,$A144)),"")</f>
        <v>6.2084446561296875</v>
      </c>
      <c r="R144" s="32">
        <f t="array" ref="R144">IFERROR(IF(R$9="Samtals",SUMPRODUCT(((Gögn!$F$2:$F$11876=$A144)*(Gögn!$B$2:$B$11876=R$8)),Gögn!$I$2:$I$11876,Gögn!$L$2:$L$11876)/SUMIFS(Gögn!$L$2:$L$11876,Gögn!$B$2:$B$11876,R$8,Gögn!$F$2:$F$11876,$A144),SUMPRODUCT(((Gögn!$F$2:$F$11876=$A144)*(Gögn!$B$2:$B$11876=R$8)*(Gögn!$E$2:$E$11876=R$9)),Gögn!$I$2:$I$11876,Gögn!$L$2:$L$11876)/SUMIFS(Gögn!$L$2:$L$11876,Gögn!$B$2:$B$11876,R$8,Gögn!$E$2:$E$11876,R$9,Gögn!$F$2:$F$11876,$A144)),"")</f>
        <v>6.9538444963439794</v>
      </c>
      <c r="S144" s="32">
        <f t="array" ref="S144">IFERROR(IF(S$9="Samtals",SUMPRODUCT(((Gögn!$F$2:$F$11876=$A144)*(Gögn!$B$2:$B$11876=S$8)),Gögn!$I$2:$I$11876,Gögn!$L$2:$L$11876)/SUMIFS(Gögn!$L$2:$L$11876,Gögn!$B$2:$B$11876,S$8,Gögn!$F$2:$F$11876,$A144),SUMPRODUCT(((Gögn!$F$2:$F$11876=$A144)*(Gögn!$B$2:$B$11876=S$8)*(Gögn!$E$2:$E$11876=S$9)),Gögn!$I$2:$I$11876,Gögn!$L$2:$L$11876)/SUMIFS(Gögn!$L$2:$L$11876,Gögn!$B$2:$B$11876,S$8,Gögn!$E$2:$E$11876,S$9,Gögn!$F$2:$F$11876,$A144)),"")</f>
        <v>6.5</v>
      </c>
      <c r="T144" s="32">
        <f t="array" ref="T144">IFERROR(IF(T$9="Samtals",SUMPRODUCT(((Gögn!$F$2:$F$11876=$A144)*(Gögn!$B$2:$B$11876=T$8)),Gögn!$I$2:$I$11876,Gögn!$L$2:$L$11876)/SUMIFS(Gögn!$L$2:$L$11876,Gögn!$B$2:$B$11876,T$8,Gögn!$F$2:$F$11876,$A144),SUMPRODUCT(((Gögn!$F$2:$F$11876=$A144)*(Gögn!$B$2:$B$11876=T$8)*(Gögn!$E$2:$E$11876=T$9)),Gögn!$I$2:$I$11876,Gögn!$L$2:$L$11876)/SUMIFS(Gögn!$L$2:$L$11876,Gögn!$B$2:$B$11876,T$8,Gögn!$E$2:$E$11876,T$9,Gögn!$F$2:$F$11876,$A144)),"")</f>
        <v>7.1635135043022933</v>
      </c>
      <c r="U144" s="32">
        <f t="array" ref="U144">IFERROR(IF(U$9="Samtals",SUMPRODUCT(((Gögn!$F$2:$F$11876=$A144)*(Gögn!$B$2:$B$11876=U$8)),Gögn!$I$2:$I$11876,Gögn!$L$2:$L$11876)/SUMIFS(Gögn!$L$2:$L$11876,Gögn!$B$2:$B$11876,U$8,Gögn!$F$2:$F$11876,$A144),SUMPRODUCT(((Gögn!$F$2:$F$11876=$A144)*(Gögn!$B$2:$B$11876=U$8)*(Gögn!$E$2:$E$11876=U$9)),Gögn!$I$2:$I$11876,Gögn!$L$2:$L$11876)/SUMIFS(Gögn!$L$2:$L$11876,Gögn!$B$2:$B$11876,U$8,Gögn!$E$2:$E$11876,U$9,Gögn!$F$2:$F$11876,$A144)),"")</f>
        <v>8.3789278324296941</v>
      </c>
      <c r="V144" s="32">
        <f t="array" ref="V144">IFERROR(IF(V$9="Samtals",SUMPRODUCT(((Gögn!$F$2:$F$11876=$A144)*(Gögn!$B$2:$B$11876=V$8)),Gögn!$I$2:$I$11876,Gögn!$L$2:$L$11876)/SUMIFS(Gögn!$L$2:$L$11876,Gögn!$B$2:$B$11876,V$8,Gögn!$F$2:$F$11876,$A144),SUMPRODUCT(((Gögn!$F$2:$F$11876=$A144)*(Gögn!$B$2:$B$11876=V$8)*(Gögn!$E$2:$E$11876=V$9)),Gögn!$I$2:$I$11876,Gögn!$L$2:$L$11876)/SUMIFS(Gögn!$L$2:$L$11876,Gögn!$B$2:$B$11876,V$8,Gögn!$E$2:$E$11876,V$9,Gögn!$F$2:$F$11876,$A144)),"")</f>
        <v>8.4</v>
      </c>
      <c r="W144" s="32">
        <f t="array" ref="W144">IFERROR(IF(W$9="Samtals",SUMPRODUCT(((Gögn!$F$2:$F$11876=$A144)*(Gögn!$B$2:$B$11876=W$8)),Gögn!$I$2:$I$11876,Gögn!$L$2:$L$11876)/SUMIFS(Gögn!$L$2:$L$11876,Gögn!$B$2:$B$11876,W$8,Gögn!$F$2:$F$11876,$A144),SUMPRODUCT(((Gögn!$F$2:$F$11876=$A144)*(Gögn!$B$2:$B$11876=W$8)*(Gögn!$E$2:$E$11876=W$9)),Gögn!$I$2:$I$11876,Gögn!$L$2:$L$11876)/SUMIFS(Gögn!$L$2:$L$11876,Gögn!$B$2:$B$11876,W$8,Gögn!$E$2:$E$11876,W$9,Gögn!$F$2:$F$11876,$A144)),"")</f>
        <v>5.8656599744667881</v>
      </c>
      <c r="X144" s="32">
        <f t="array" ref="X144">IFERROR(IF(X$9="Samtals",SUMPRODUCT(((Gögn!$F$2:$F$11876=$A144)*(Gögn!$B$2:$B$11876=X$8)),Gögn!$I$2:$I$11876,Gögn!$L$2:$L$11876)/SUMIFS(Gögn!$L$2:$L$11876,Gögn!$B$2:$B$11876,X$8,Gögn!$F$2:$F$11876,$A144),SUMPRODUCT(((Gögn!$F$2:$F$11876=$A144)*(Gögn!$B$2:$B$11876=X$8)*(Gögn!$E$2:$E$11876=X$9)),Gögn!$I$2:$I$11876,Gögn!$L$2:$L$11876)/SUMIFS(Gögn!$L$2:$L$11876,Gögn!$B$2:$B$11876,X$8,Gögn!$E$2:$E$11876,X$9,Gögn!$F$2:$F$11876,$A144)),"")</f>
        <v>6.0479241982085972</v>
      </c>
      <c r="Y144" s="32">
        <f t="array" ref="Y144">IFERROR(IF(Y$9="Samtals",SUMPRODUCT(((Gögn!$F$2:$F$11876=$A144)*(Gögn!$B$2:$B$11876=Y$8)),Gögn!$I$2:$I$11876,Gögn!$L$2:$L$11876)/SUMIFS(Gögn!$L$2:$L$11876,Gögn!$B$2:$B$11876,Y$8,Gögn!$F$2:$F$11876,$A144),SUMPRODUCT(((Gögn!$F$2:$F$11876=$A144)*(Gögn!$B$2:$B$11876=Y$8)*(Gögn!$E$2:$E$11876=Y$9)),Gögn!$I$2:$I$11876,Gögn!$L$2:$L$11876)/SUMIFS(Gögn!$L$2:$L$11876,Gögn!$B$2:$B$11876,Y$8,Gögn!$E$2:$E$11876,Y$9,Gögn!$F$2:$F$11876,$A144)),"")</f>
        <v>6.44</v>
      </c>
      <c r="Z144" s="32">
        <f t="array" ref="Z144">IFERROR(IF(Z$9="Samtals",SUMPRODUCT(((Gögn!$F$2:$F$11876=$A144)*(Gögn!$B$2:$B$11876=Z$8)),Gögn!$I$2:$I$11876,Gögn!$L$2:$L$11876)/SUMIFS(Gögn!$L$2:$L$11876,Gögn!$B$2:$B$11876,Z$8,Gögn!$F$2:$F$11876,$A144),SUMPRODUCT(((Gögn!$F$2:$F$11876=$A144)*(Gögn!$B$2:$B$11876=Z$8)*(Gögn!$E$2:$E$11876=Z$9)),Gögn!$I$2:$I$11876,Gögn!$L$2:$L$11876)/SUMIFS(Gögn!$L$2:$L$11876,Gögn!$B$2:$B$11876,Z$8,Gögn!$E$2:$E$11876,Z$9,Gögn!$F$2:$F$11876,$A144)),"")</f>
        <v>5.9299206622226732</v>
      </c>
      <c r="AA144" s="32">
        <f t="array" ref="AA144">IFERROR(IF(AA$9="Samtals",SUMPRODUCT(((Gögn!$F$2:$F$11876=$A144)*(Gögn!$B$2:$B$11876=AA$8)),Gögn!$I$2:$I$11876,Gögn!$L$2:$L$11876)/SUMIFS(Gögn!$L$2:$L$11876,Gögn!$B$2:$B$11876,AA$8,Gögn!$F$2:$F$11876,$A144),SUMPRODUCT(((Gögn!$F$2:$F$11876=$A144)*(Gögn!$B$2:$B$11876=AA$8)*(Gögn!$E$2:$E$11876=AA$9)),Gögn!$I$2:$I$11876,Gögn!$L$2:$L$11876)/SUMIFS(Gögn!$L$2:$L$11876,Gögn!$B$2:$B$11876,AA$8,Gögn!$E$2:$E$11876,AA$9,Gögn!$F$2:$F$11876,$A144)),"")</f>
        <v>5.94</v>
      </c>
      <c r="AB144" s="32">
        <f t="array" ref="AB144">IFERROR(IF(AB$9="Samtals",SUMPRODUCT(((Gögn!$F$2:$F$11876=$A144)*(Gögn!$B$2:$B$11876=AB$8)),Gögn!$I$2:$I$11876,Gögn!$L$2:$L$11876)/SUMIFS(Gögn!$L$2:$L$11876,Gögn!$B$2:$B$11876,AB$8,Gögn!$F$2:$F$11876,$A144),SUMPRODUCT(((Gögn!$F$2:$F$11876=$A144)*(Gögn!$B$2:$B$11876=AB$8)*(Gögn!$E$2:$E$11876=AB$9)),Gögn!$I$2:$I$11876,Gögn!$L$2:$L$11876)/SUMIFS(Gögn!$L$2:$L$11876,Gögn!$B$2:$B$11876,AB$8,Gögn!$E$2:$E$11876,AB$9,Gögn!$F$2:$F$11876,$A144)),"")</f>
        <v>5.94</v>
      </c>
      <c r="AC144" s="32">
        <f t="array" ref="AC144">IFERROR(IF(AC$9="Samtals",SUMPRODUCT(((Gögn!$F$2:$F$11876=$A144)*(Gögn!$B$2:$B$11876=AC$8)),Gögn!$I$2:$I$11876,Gögn!$L$2:$L$11876)/SUMIFS(Gögn!$L$2:$L$11876,Gögn!$B$2:$B$11876,AC$8,Gögn!$F$2:$F$11876,$A144),SUMPRODUCT(((Gögn!$F$2:$F$11876=$A144)*(Gögn!$B$2:$B$11876=AC$8)*(Gögn!$E$2:$E$11876=AC$9)),Gögn!$I$2:$I$11876,Gögn!$L$2:$L$11876)/SUMIFS(Gögn!$L$2:$L$11876,Gögn!$B$2:$B$11876,AC$8,Gögn!$E$2:$E$11876,AC$9,Gögn!$F$2:$F$11876,$A144)),"")</f>
        <v>5.3888800177846168</v>
      </c>
      <c r="AD144" s="32">
        <f t="array" ref="AD144">IFERROR(IF(AD$9="Samtals",SUMPRODUCT(((Gögn!$F$2:$F$11876=$A144)*(Gögn!$B$2:$B$11876=AD$8)),Gögn!$I$2:$I$11876,Gögn!$L$2:$L$11876)/SUMIFS(Gögn!$L$2:$L$11876,Gögn!$B$2:$B$11876,AD$8,Gögn!$F$2:$F$11876,$A144),SUMPRODUCT(((Gögn!$F$2:$F$11876=$A144)*(Gögn!$B$2:$B$11876=AD$8)*(Gögn!$E$2:$E$11876=AD$9)),Gögn!$I$2:$I$11876,Gögn!$L$2:$L$11876)/SUMIFS(Gögn!$L$2:$L$11876,Gögn!$B$2:$B$11876,AD$8,Gögn!$E$2:$E$11876,AD$9,Gögn!$F$2:$F$11876,$A144)),"")</f>
        <v>5.3888800177846168</v>
      </c>
      <c r="AE144" s="32">
        <f t="array" ref="AE144">IFERROR(IF(AE$9="Samtals",SUMPRODUCT(((Gögn!$F$2:$F$11876=$A144)*(Gögn!$B$2:$B$11876=AE$8)),Gögn!$I$2:$I$11876,Gögn!$L$2:$L$11876)/SUMIFS(Gögn!$L$2:$L$11876,Gögn!$B$2:$B$11876,AE$8,Gögn!$F$2:$F$11876,$A144),SUMPRODUCT(((Gögn!$F$2:$F$11876=$A144)*(Gögn!$B$2:$B$11876=AE$8)*(Gögn!$E$2:$E$11876=AE$9)),Gögn!$I$2:$I$11876,Gögn!$L$2:$L$11876)/SUMIFS(Gögn!$L$2:$L$11876,Gögn!$B$2:$B$11876,AE$8,Gögn!$E$2:$E$11876,AE$9,Gögn!$F$2:$F$11876,$A144)),"")</f>
        <v>6.21</v>
      </c>
      <c r="AF144" s="32">
        <f t="array" ref="AF144">IFERROR(IF(AF$9="Samtals",SUMPRODUCT(((Gögn!$F$2:$F$11876=$A144)*(Gögn!$B$2:$B$11876=AF$8)),Gögn!$I$2:$I$11876,Gögn!$L$2:$L$11876)/SUMIFS(Gögn!$L$2:$L$11876,Gögn!$B$2:$B$11876,AF$8,Gögn!$F$2:$F$11876,$A144),SUMPRODUCT(((Gögn!$F$2:$F$11876=$A144)*(Gögn!$B$2:$B$11876=AF$8)*(Gögn!$E$2:$E$11876=AF$9)),Gögn!$I$2:$I$11876,Gögn!$L$2:$L$11876)/SUMIFS(Gögn!$L$2:$L$11876,Gögn!$B$2:$B$11876,AF$8,Gögn!$E$2:$E$11876,AF$9,Gögn!$F$2:$F$11876,$A144)),"")</f>
        <v>6.21</v>
      </c>
      <c r="AG144" s="32">
        <f t="array" ref="AG144">IFERROR(IF(AG$9="Samtals",SUMPRODUCT(((Gögn!$F$2:$F$11876=$A144)*(Gögn!$B$2:$B$11876=AG$8)),Gögn!$I$2:$I$11876,Gögn!$L$2:$L$11876)/SUMIFS(Gögn!$L$2:$L$11876,Gögn!$B$2:$B$11876,AG$8,Gögn!$F$2:$F$11876,$A144),SUMPRODUCT(((Gögn!$F$2:$F$11876=$A144)*(Gögn!$B$2:$B$11876=AG$8)*(Gögn!$E$2:$E$11876=AG$9)),Gögn!$I$2:$I$11876,Gögn!$L$2:$L$11876)/SUMIFS(Gögn!$L$2:$L$11876,Gögn!$B$2:$B$11876,AG$8,Gögn!$E$2:$E$11876,AG$9,Gögn!$F$2:$F$11876,$A144)),"")</f>
        <v>5.0999999999999996</v>
      </c>
      <c r="AH144" s="32">
        <f t="array" ref="AH144">IFERROR(IF(AH$9="Samtals",SUMPRODUCT(((Gögn!$F$2:$F$11876=$A144)*(Gögn!$B$2:$B$11876=AH$8)),Gögn!$I$2:$I$11876,Gögn!$L$2:$L$11876)/SUMIFS(Gögn!$L$2:$L$11876,Gögn!$B$2:$B$11876,AH$8,Gögn!$F$2:$F$11876,$A144),SUMPRODUCT(((Gögn!$F$2:$F$11876=$A144)*(Gögn!$B$2:$B$11876=AH$8)*(Gögn!$E$2:$E$11876=AH$9)),Gögn!$I$2:$I$11876,Gögn!$L$2:$L$11876)/SUMIFS(Gögn!$L$2:$L$11876,Gögn!$B$2:$B$11876,AH$8,Gögn!$E$2:$E$11876,AH$9,Gögn!$F$2:$F$11876,$A144)),"")</f>
        <v>5.0999999999999996</v>
      </c>
      <c r="AI144" s="32">
        <f t="array" ref="AI144">IFERROR(IF(AI$9="Samtals",SUMPRODUCT(((Gögn!$F$2:$F$11876=$A144)*(Gögn!$B$2:$B$11876=AI$8)),Gögn!$I$2:$I$11876,Gögn!$L$2:$L$11876)/SUMIFS(Gögn!$L$2:$L$11876,Gögn!$B$2:$B$11876,AI$8,Gögn!$F$2:$F$11876,$A144),SUMPRODUCT(((Gögn!$F$2:$F$11876=$A144)*(Gögn!$B$2:$B$11876=AI$8)*(Gögn!$E$2:$E$11876=AI$9)),Gögn!$I$2:$I$11876,Gögn!$L$2:$L$11876)/SUMIFS(Gögn!$L$2:$L$11876,Gögn!$B$2:$B$11876,AI$8,Gögn!$E$2:$E$11876,AI$9,Gögn!$F$2:$F$11876,$A144)),"")</f>
        <v>7.03</v>
      </c>
      <c r="AJ144" s="32">
        <f t="array" ref="AJ144">IFERROR(IF(AJ$9="Samtals",SUMPRODUCT(((Gögn!$F$2:$F$11876=$A144)*(Gögn!$B$2:$B$11876=AJ$8)),Gögn!$I$2:$I$11876,Gögn!$L$2:$L$11876)/SUMIFS(Gögn!$L$2:$L$11876,Gögn!$B$2:$B$11876,AJ$8,Gögn!$F$2:$F$11876,$A144),SUMPRODUCT(((Gögn!$F$2:$F$11876=$A144)*(Gögn!$B$2:$B$11876=AJ$8)*(Gögn!$E$2:$E$11876=AJ$9)),Gögn!$I$2:$I$11876,Gögn!$L$2:$L$11876)/SUMIFS(Gögn!$L$2:$L$11876,Gögn!$B$2:$B$11876,AJ$8,Gögn!$E$2:$E$11876,AJ$9,Gögn!$F$2:$F$11876,$A144)),"")</f>
        <v>7.03</v>
      </c>
      <c r="AK144" s="32">
        <f t="array" ref="AK144">IFERROR(IF(AK$9="Samtals",SUMPRODUCT(((Gögn!$F$2:$F$11876=$A144)*(Gögn!$B$2:$B$11876=AK$8)),Gögn!$I$2:$I$11876,Gögn!$L$2:$L$11876)/SUMIFS(Gögn!$L$2:$L$11876,Gögn!$B$2:$B$11876,AK$8,Gögn!$F$2:$F$11876,$A144),SUMPRODUCT(((Gögn!$F$2:$F$11876=$A144)*(Gögn!$B$2:$B$11876=AK$8)*(Gögn!$E$2:$E$11876=AK$9)),Gögn!$I$2:$I$11876,Gögn!$L$2:$L$11876)/SUMIFS(Gögn!$L$2:$L$11876,Gögn!$B$2:$B$11876,AK$8,Gögn!$E$2:$E$11876,AK$9,Gögn!$F$2:$F$11876,$A144)),"")</f>
        <v>4.4000000000000004</v>
      </c>
      <c r="AL144" s="32">
        <f t="array" ref="AL144">IFERROR(IF(AL$9="Samtals",SUMPRODUCT(((Gögn!$F$2:$F$11876=$A144)*(Gögn!$B$2:$B$11876=AL$8)),Gögn!$I$2:$I$11876,Gögn!$L$2:$L$11876)/SUMIFS(Gögn!$L$2:$L$11876,Gögn!$B$2:$B$11876,AL$8,Gögn!$F$2:$F$11876,$A144),SUMPRODUCT(((Gögn!$F$2:$F$11876=$A144)*(Gögn!$B$2:$B$11876=AL$8)*(Gögn!$E$2:$E$11876=AL$9)),Gögn!$I$2:$I$11876,Gögn!$L$2:$L$11876)/SUMIFS(Gögn!$L$2:$L$11876,Gögn!$B$2:$B$11876,AL$8,Gögn!$E$2:$E$11876,AL$9,Gögn!$F$2:$F$11876,$A144)),"")</f>
        <v>4.4000000000000004</v>
      </c>
      <c r="AM144" s="32">
        <f t="array" ref="AM144">IFERROR(IF(AM$9="Samtals",SUMPRODUCT(((Gögn!$F$2:$F$11876=$A144)*(Gögn!$B$2:$B$11876=AM$8)),Gögn!$I$2:$I$11876,Gögn!$L$2:$L$11876)/SUMIFS(Gögn!$L$2:$L$11876,Gögn!$B$2:$B$11876,AM$8,Gögn!$F$2:$F$11876,$A144),SUMPRODUCT(((Gögn!$F$2:$F$11876=$A144)*(Gögn!$B$2:$B$11876=AM$8)*(Gögn!$E$2:$E$11876=AM$9)),Gögn!$I$2:$I$11876,Gögn!$L$2:$L$11876)/SUMIFS(Gögn!$L$2:$L$11876,Gögn!$B$2:$B$11876,AM$8,Gögn!$E$2:$E$11876,AM$9,Gögn!$F$2:$F$11876,$A144)),"")</f>
        <v>8.2781668090381064</v>
      </c>
      <c r="AN144" s="32">
        <f t="array" ref="AN144">IFERROR(IF(AN$9="Samtals",SUMPRODUCT(((Gögn!$F$2:$F$11876=$A144)*(Gögn!$B$2:$B$11876=AN$8)),Gögn!$I$2:$I$11876,Gögn!$L$2:$L$11876)/SUMIFS(Gögn!$L$2:$L$11876,Gögn!$B$2:$B$11876,AN$8,Gögn!$F$2:$F$11876,$A144),SUMPRODUCT(((Gögn!$F$2:$F$11876=$A144)*(Gögn!$B$2:$B$11876=AN$8)*(Gögn!$E$2:$E$11876=AN$9)),Gögn!$I$2:$I$11876,Gögn!$L$2:$L$11876)/SUMIFS(Gögn!$L$2:$L$11876,Gögn!$B$2:$B$11876,AN$8,Gögn!$E$2:$E$11876,AN$9,Gögn!$F$2:$F$11876,$A144)),"")</f>
        <v>8.3249849061364145</v>
      </c>
      <c r="AO144" s="32">
        <f t="array" ref="AO144">IFERROR(IF(AO$9="Samtals",SUMPRODUCT(((Gögn!$F$2:$F$11876=$A144)*(Gögn!$B$2:$B$11876=AO$8)),Gögn!$I$2:$I$11876,Gögn!$L$2:$L$11876)/SUMIFS(Gögn!$L$2:$L$11876,Gögn!$B$2:$B$11876,AO$8,Gögn!$F$2:$F$11876,$A144),SUMPRODUCT(((Gögn!$F$2:$F$11876=$A144)*(Gögn!$B$2:$B$11876=AO$8)*(Gögn!$E$2:$E$11876=AO$9)),Gögn!$I$2:$I$11876,Gögn!$L$2:$L$11876)/SUMIFS(Gögn!$L$2:$L$11876,Gögn!$B$2:$B$11876,AO$8,Gögn!$E$2:$E$11876,AO$9,Gögn!$F$2:$F$11876,$A144)),"")</f>
        <v>5.8056657943576022</v>
      </c>
      <c r="AP144" s="32">
        <f t="array" ref="AP144">IFERROR(IF(AP$9="Samtals",SUMPRODUCT(((Gögn!$F$2:$F$11876=$A144)*(Gögn!$B$2:$B$11876=AP$8)),Gögn!$I$2:$I$11876,Gögn!$L$2:$L$11876)/SUMIFS(Gögn!$L$2:$L$11876,Gögn!$B$2:$B$11876,AP$8,Gögn!$F$2:$F$11876,$A144),SUMPRODUCT(((Gögn!$F$2:$F$11876=$A144)*(Gögn!$B$2:$B$11876=AP$8)*(Gögn!$E$2:$E$11876=AP$9)),Gögn!$I$2:$I$11876,Gögn!$L$2:$L$11876)/SUMIFS(Gögn!$L$2:$L$11876,Gögn!$B$2:$B$11876,AP$8,Gögn!$E$2:$E$11876,AP$9,Gögn!$F$2:$F$11876,$A144)),"")</f>
        <v>5.9274132642263035</v>
      </c>
      <c r="AQ144" s="32">
        <f t="array" ref="AQ144">IFERROR(IF(AQ$9="Samtals",SUMPRODUCT(((Gögn!$F$2:$F$11876=$A144)*(Gögn!$B$2:$B$11876=AQ$8)),Gögn!$I$2:$I$11876,Gögn!$L$2:$L$11876)/SUMIFS(Gögn!$L$2:$L$11876,Gögn!$B$2:$B$11876,AQ$8,Gögn!$F$2:$F$11876,$A144),SUMPRODUCT(((Gögn!$F$2:$F$11876=$A144)*(Gögn!$B$2:$B$11876=AQ$8)*(Gögn!$E$2:$E$11876=AQ$9)),Gögn!$I$2:$I$11876,Gögn!$L$2:$L$11876)/SUMIFS(Gögn!$L$2:$L$11876,Gögn!$B$2:$B$11876,AQ$8,Gögn!$E$2:$E$11876,AQ$9,Gögn!$F$2:$F$11876,$A144)),"")</f>
        <v>5.98</v>
      </c>
      <c r="AR144" s="32">
        <f t="array" ref="AR144">IFERROR(IF(AR$9="Samtals",SUMPRODUCT(((Gögn!$F$2:$F$11876=$A144)*(Gögn!$B$2:$B$11876=AR$8)),Gögn!$I$2:$I$11876,Gögn!$L$2:$L$11876)/SUMIFS(Gögn!$L$2:$L$11876,Gögn!$B$2:$B$11876,AR$8,Gögn!$F$2:$F$11876,$A144),SUMPRODUCT(((Gögn!$F$2:$F$11876=$A144)*(Gögn!$B$2:$B$11876=AR$8)*(Gögn!$E$2:$E$11876=AR$9)),Gögn!$I$2:$I$11876,Gögn!$L$2:$L$11876)/SUMIFS(Gögn!$L$2:$L$11876,Gögn!$B$2:$B$11876,AR$8,Gögn!$E$2:$E$11876,AR$9,Gögn!$F$2:$F$11876,$A144)),"")</f>
        <v>5.91</v>
      </c>
      <c r="AS144" s="32">
        <f t="array" ref="AS144">IFERROR(IF(AS$9="Samtals",SUMPRODUCT(((Gögn!$F$2:$F$11876=$A144)*(Gögn!$B$2:$B$11876=AS$8)),Gögn!$I$2:$I$11876,Gögn!$L$2:$L$11876)/SUMIFS(Gögn!$L$2:$L$11876,Gögn!$B$2:$B$11876,AS$8,Gögn!$F$2:$F$11876,$A144),SUMPRODUCT(((Gögn!$F$2:$F$11876=$A144)*(Gögn!$B$2:$B$11876=AS$8)*(Gögn!$E$2:$E$11876=AS$9)),Gögn!$I$2:$I$11876,Gögn!$L$2:$L$11876)/SUMIFS(Gögn!$L$2:$L$11876,Gögn!$B$2:$B$11876,AS$8,Gögn!$E$2:$E$11876,AS$9,Gögn!$F$2:$F$11876,$A144)),"")</f>
        <v>8.7505250455317718</v>
      </c>
      <c r="AT144" s="32">
        <f t="array" ref="AT144">IFERROR(IF(AT$9="Samtals",SUMPRODUCT(((Gögn!$F$2:$F$11876=$A144)*(Gögn!$B$2:$B$11876=AT$8)),Gögn!$I$2:$I$11876,Gögn!$L$2:$L$11876)/SUMIFS(Gögn!$L$2:$L$11876,Gögn!$B$2:$B$11876,AT$8,Gögn!$F$2:$F$11876,$A144),SUMPRODUCT(((Gögn!$F$2:$F$11876=$A144)*(Gögn!$B$2:$B$11876=AT$8)*(Gögn!$E$2:$E$11876=AT$9)),Gögn!$I$2:$I$11876,Gögn!$L$2:$L$11876)/SUMIFS(Gögn!$L$2:$L$11876,Gögn!$B$2:$B$11876,AT$8,Gögn!$E$2:$E$11876,AT$9,Gögn!$F$2:$F$11876,$A144)),"")</f>
        <v>8.8000000000000007</v>
      </c>
      <c r="AU144" s="32">
        <f t="array" ref="AU144">IFERROR(IF(AU$9="Samtals",SUMPRODUCT(((Gögn!$F$2:$F$11876=$A144)*(Gögn!$B$2:$B$11876=AU$8)),Gögn!$I$2:$I$11876,Gögn!$L$2:$L$11876)/SUMIFS(Gögn!$L$2:$L$11876,Gögn!$B$2:$B$11876,AU$8,Gögn!$F$2:$F$11876,$A144),SUMPRODUCT(((Gögn!$F$2:$F$11876=$A144)*(Gögn!$B$2:$B$11876=AU$8)*(Gögn!$E$2:$E$11876=AU$9)),Gögn!$I$2:$I$11876,Gögn!$L$2:$L$11876)/SUMIFS(Gögn!$L$2:$L$11876,Gögn!$B$2:$B$11876,AU$8,Gögn!$E$2:$E$11876,AU$9,Gögn!$F$2:$F$11876,$A144)),"")</f>
        <v>6.5607798669269277</v>
      </c>
      <c r="AV144" s="32">
        <f t="array" ref="AV144">IFERROR(IF(AV$9="Samtals",SUMPRODUCT(((Gögn!$F$2:$F$11876=$A144)*(Gögn!$B$2:$B$11876=AV$8)),Gögn!$I$2:$I$11876,Gögn!$L$2:$L$11876)/SUMIFS(Gögn!$L$2:$L$11876,Gögn!$B$2:$B$11876,AV$8,Gögn!$F$2:$F$11876,$A144),SUMPRODUCT(((Gögn!$F$2:$F$11876=$A144)*(Gögn!$B$2:$B$11876=AV$8)*(Gögn!$E$2:$E$11876=AV$9)),Gögn!$I$2:$I$11876,Gögn!$L$2:$L$11876)/SUMIFS(Gögn!$L$2:$L$11876,Gögn!$B$2:$B$11876,AV$8,Gögn!$E$2:$E$11876,AV$9,Gögn!$F$2:$F$11876,$A144)),"")</f>
        <v>10.28366004587672</v>
      </c>
      <c r="AW144" s="32">
        <f t="array" ref="AW144">IFERROR(IF(AW$9="Samtals",SUMPRODUCT(((Gögn!$F$2:$F$11876=$A144)*(Gögn!$B$2:$B$11876=AW$8)),Gögn!$I$2:$I$11876,Gögn!$L$2:$L$11876)/SUMIFS(Gögn!$L$2:$L$11876,Gögn!$B$2:$B$11876,AW$8,Gögn!$F$2:$F$11876,$A144),SUMPRODUCT(((Gögn!$F$2:$F$11876=$A144)*(Gögn!$B$2:$B$11876=AW$8)*(Gögn!$E$2:$E$11876=AW$9)),Gögn!$I$2:$I$11876,Gögn!$L$2:$L$11876)/SUMIFS(Gögn!$L$2:$L$11876,Gögn!$B$2:$B$11876,AW$8,Gögn!$E$2:$E$11876,AW$9,Gögn!$F$2:$F$11876,$A144)),"")</f>
        <v>10.199999999999999</v>
      </c>
      <c r="AX144" s="32">
        <f t="array" ref="AX144">IFERROR(IF(AX$9="Samtals",SUMPRODUCT(((Gögn!$F$2:$F$11876=$A144)*(Gögn!$B$2:$B$11876=AX$8)),Gögn!$I$2:$I$11876,Gögn!$L$2:$L$11876)/SUMIFS(Gögn!$L$2:$L$11876,Gögn!$B$2:$B$11876,AX$8,Gögn!$F$2:$F$11876,$A144),SUMPRODUCT(((Gögn!$F$2:$F$11876=$A144)*(Gögn!$B$2:$B$11876=AX$8)*(Gögn!$E$2:$E$11876=AX$9)),Gögn!$I$2:$I$11876,Gögn!$L$2:$L$11876)/SUMIFS(Gögn!$L$2:$L$11876,Gögn!$B$2:$B$11876,AX$8,Gögn!$E$2:$E$11876,AX$9,Gögn!$F$2:$F$11876,$A144)),"")</f>
        <v>17.76480383274415</v>
      </c>
      <c r="AY144" s="32">
        <f t="array" ref="AY144">IFERROR(IF(AY$9="Samtals",SUMPRODUCT(((Gögn!$F$2:$F$11876=$A144)*(Gögn!$B$2:$B$11876=AY$8)),Gögn!$I$2:$I$11876,Gögn!$L$2:$L$11876)/SUMIFS(Gögn!$L$2:$L$11876,Gögn!$B$2:$B$11876,AY$8,Gögn!$F$2:$F$11876,$A144),SUMPRODUCT(((Gögn!$F$2:$F$11876=$A144)*(Gögn!$B$2:$B$11876=AY$8)*(Gögn!$E$2:$E$11876=AY$9)),Gögn!$I$2:$I$11876,Gögn!$L$2:$L$11876)/SUMIFS(Gögn!$L$2:$L$11876,Gögn!$B$2:$B$11876,AY$8,Gögn!$E$2:$E$11876,AY$9,Gögn!$F$2:$F$11876,$A144)),"")</f>
        <v>6.9024387401529452</v>
      </c>
      <c r="AZ144" s="32">
        <f t="array" ref="AZ144">IFERROR(IF(AZ$9="Samtals",SUMPRODUCT(((Gögn!$F$2:$F$11876=$A144)*(Gögn!$B$2:$B$11876=AZ$8)),Gögn!$I$2:$I$11876,Gögn!$L$2:$L$11876)/SUMIFS(Gögn!$L$2:$L$11876,Gögn!$B$2:$B$11876,AZ$8,Gögn!$F$2:$F$11876,$A144),SUMPRODUCT(((Gögn!$F$2:$F$11876=$A144)*(Gögn!$B$2:$B$11876=AZ$8)*(Gögn!$E$2:$E$11876=AZ$9)),Gögn!$I$2:$I$11876,Gögn!$L$2:$L$11876)/SUMIFS(Gögn!$L$2:$L$11876,Gögn!$B$2:$B$11876,AZ$8,Gögn!$E$2:$E$11876,AZ$9,Gögn!$F$2:$F$11876,$A144)),"")</f>
        <v>6.9</v>
      </c>
      <c r="BA144" s="32">
        <f t="array" ref="BA144">IFERROR(IF(BA$9="Samtals",SUMPRODUCT(((Gögn!$F$2:$F$11876=$A144)*(Gögn!$B$2:$B$11876=BA$8)),Gögn!$I$2:$I$11876,Gögn!$L$2:$L$11876)/SUMIFS(Gögn!$L$2:$L$11876,Gögn!$B$2:$B$11876,BA$8,Gögn!$F$2:$F$11876,$A144),SUMPRODUCT(((Gögn!$F$2:$F$11876=$A144)*(Gögn!$B$2:$B$11876=BA$8)*(Gögn!$E$2:$E$11876=BA$9)),Gögn!$I$2:$I$11876,Gögn!$L$2:$L$11876)/SUMIFS(Gögn!$L$2:$L$11876,Gögn!$B$2:$B$11876,BA$8,Gögn!$E$2:$E$11876,BA$9,Gögn!$F$2:$F$11876,$A144)),"")</f>
        <v>6.912585553753499</v>
      </c>
      <c r="BB144" s="32">
        <f t="array" ref="BB144">IFERROR(IF(BB$9="Samtals",SUMPRODUCT(((Gögn!$F$2:$F$11876=$A144)*(Gögn!$B$2:$B$11876=BB$8)),Gögn!$I$2:$I$11876,Gögn!$L$2:$L$11876)/SUMIFS(Gögn!$L$2:$L$11876,Gögn!$B$2:$B$11876,BB$8,Gögn!$F$2:$F$11876,$A144),SUMPRODUCT(((Gögn!$F$2:$F$11876=$A144)*(Gögn!$B$2:$B$11876=BB$8)*(Gögn!$E$2:$E$11876=BB$9)),Gögn!$I$2:$I$11876,Gögn!$L$2:$L$11876)/SUMIFS(Gögn!$L$2:$L$11876,Gögn!$B$2:$B$11876,BB$8,Gögn!$E$2:$E$11876,BB$9,Gögn!$F$2:$F$11876,$A144)),"")</f>
        <v>7.8310138903025273</v>
      </c>
      <c r="BC144" s="32">
        <f t="array" ref="BC144">IFERROR(IF(BC$9="Samtals",SUMPRODUCT(((Gögn!$F$2:$F$11876=$A144)*(Gögn!$B$2:$B$11876=BC$8)),Gögn!$I$2:$I$11876,Gögn!$L$2:$L$11876)/SUMIFS(Gögn!$L$2:$L$11876,Gögn!$B$2:$B$11876,BC$8,Gögn!$F$2:$F$11876,$A144),SUMPRODUCT(((Gögn!$F$2:$F$11876=$A144)*(Gögn!$B$2:$B$11876=BC$8)*(Gögn!$E$2:$E$11876=BC$9)),Gögn!$I$2:$I$11876,Gögn!$L$2:$L$11876)/SUMIFS(Gögn!$L$2:$L$11876,Gögn!$B$2:$B$11876,BC$8,Gögn!$E$2:$E$11876,BC$9,Gögn!$F$2:$F$11876,$A144)),"")</f>
        <v>7.9</v>
      </c>
      <c r="BD144" s="32">
        <f t="array" ref="BD144">IFERROR(IF(BD$9="Samtals",SUMPRODUCT(((Gögn!$F$2:$F$11876=$A144)*(Gögn!$B$2:$B$11876=BD$8)),Gögn!$I$2:$I$11876,Gögn!$L$2:$L$11876)/SUMIFS(Gögn!$L$2:$L$11876,Gögn!$B$2:$B$11876,BD$8,Gögn!$F$2:$F$11876,$A144),SUMPRODUCT(((Gögn!$F$2:$F$11876=$A144)*(Gögn!$B$2:$B$11876=BD$8)*(Gögn!$E$2:$E$11876=BD$9)),Gögn!$I$2:$I$11876,Gögn!$L$2:$L$11876)/SUMIFS(Gögn!$L$2:$L$11876,Gögn!$B$2:$B$11876,BD$8,Gögn!$E$2:$E$11876,BD$9,Gögn!$F$2:$F$11876,$A144)),"")</f>
        <v>3.3519893397188989</v>
      </c>
      <c r="BE144" s="32">
        <f t="array" ref="BE144">IFERROR(IF(BE$9="Samtals",SUMPRODUCT(((Gögn!$F$2:$F$11876=$A144)*(Gögn!$B$2:$B$11876=BE$8)),Gögn!$I$2:$I$11876,Gögn!$L$2:$L$11876)/SUMIFS(Gögn!$L$2:$L$11876,Gögn!$B$2:$B$11876,BE$8,Gögn!$F$2:$F$11876,$A144),SUMPRODUCT(((Gögn!$F$2:$F$11876=$A144)*(Gögn!$B$2:$B$11876=BE$8)*(Gögn!$E$2:$E$11876=BE$9)),Gögn!$I$2:$I$11876,Gögn!$L$2:$L$11876)/SUMIFS(Gögn!$L$2:$L$11876,Gögn!$B$2:$B$11876,BE$8,Gögn!$E$2:$E$11876,BE$9,Gögn!$F$2:$F$11876,$A144)),"")</f>
        <v>7.5882331249320725</v>
      </c>
      <c r="BF144" s="32">
        <f t="array" ref="BF144">IFERROR(IF(BF$9="Samtals",SUMPRODUCT(((Gögn!$F$2:$F$11876=$A144)*(Gögn!$B$2:$B$11876=BF$8)),Gögn!$I$2:$I$11876,Gögn!$L$2:$L$11876)/SUMIFS(Gögn!$L$2:$L$11876,Gögn!$B$2:$B$11876,BF$8,Gögn!$F$2:$F$11876,$A144),SUMPRODUCT(((Gögn!$F$2:$F$11876=$A144)*(Gögn!$B$2:$B$11876=BF$8)*(Gögn!$E$2:$E$11876=BF$9)),Gögn!$I$2:$I$11876,Gögn!$L$2:$L$11876)/SUMIFS(Gögn!$L$2:$L$11876,Gögn!$B$2:$B$11876,BF$8,Gögn!$E$2:$E$11876,BF$9,Gögn!$F$2:$F$11876,$A144)),"")</f>
        <v>7.64</v>
      </c>
      <c r="BG144" s="32">
        <f t="array" ref="BG144">IFERROR(IF(BG$9="Samtals",SUMPRODUCT(((Gögn!$F$2:$F$11876=$A144)*(Gögn!$B$2:$B$11876=BG$8)),Gögn!$I$2:$I$11876,Gögn!$L$2:$L$11876)/SUMIFS(Gögn!$L$2:$L$11876,Gögn!$B$2:$B$11876,BG$8,Gögn!$F$2:$F$11876,$A144),SUMPRODUCT(((Gögn!$F$2:$F$11876=$A144)*(Gögn!$B$2:$B$11876=BG$8)*(Gögn!$E$2:$E$11876=BG$9)),Gögn!$I$2:$I$11876,Gögn!$L$2:$L$11876)/SUMIFS(Gögn!$L$2:$L$11876,Gögn!$B$2:$B$11876,BG$8,Gögn!$E$2:$E$11876,BG$9,Gögn!$F$2:$F$11876,$A144)),"")</f>
        <v>5.5583722296159941</v>
      </c>
    </row>
    <row r="145" spans="1:59" ht="15" customHeight="1">
      <c r="A145" s="19" t="s">
        <v>53</v>
      </c>
      <c r="B145" s="19"/>
      <c r="C145" s="23" t="s">
        <v>304</v>
      </c>
      <c r="D145" s="33">
        <f>SUMPRODUCT(E145:BG145,$E$83:$BG$83)/SUM($E$83:$BG$83)</f>
        <v>6.5849275450332359</v>
      </c>
      <c r="E145" s="33">
        <f t="array" ref="E145">IFERROR(IF(E$9="Samtals",SUMPRODUCT(((Gögn!$F$2:$F$11876=$A145)*(Gögn!$B$2:$B$11876=E$8)),Gögn!$I$2:$I$11876,Gögn!$L$2:$L$11876)/SUMIFS(Gögn!$L$2:$L$11876,Gögn!$B$2:$B$11876,E$8,Gögn!$F$2:$F$11876,$A145),SUMPRODUCT(((Gögn!$F$2:$F$11876=$A145)*(Gögn!$B$2:$B$11876=E$8)*(Gögn!$E$2:$E$11876=E$9)),Gögn!$I$2:$I$11876,Gögn!$L$2:$L$11876)/SUMIFS(Gögn!$L$2:$L$11876,Gögn!$B$2:$B$11876,E$8,Gögn!$E$2:$E$11876,E$9,Gögn!$F$2:$F$11876,$A145)),"")</f>
        <v>6.1859519268229715</v>
      </c>
      <c r="F145" s="33">
        <f t="array" ref="F145">IFERROR(IF(F$9="Samtals",SUMPRODUCT(((Gögn!$F$2:$F$11876=$A145)*(Gögn!$B$2:$B$11876=F$8)),Gögn!$I$2:$I$11876,Gögn!$L$2:$L$11876)/SUMIFS(Gögn!$L$2:$L$11876,Gögn!$B$2:$B$11876,F$8,Gögn!$F$2:$F$11876,$A145),SUMPRODUCT(((Gögn!$F$2:$F$11876=$A145)*(Gögn!$B$2:$B$11876=F$8)*(Gögn!$E$2:$E$11876=F$9)),Gögn!$I$2:$I$11876,Gögn!$L$2:$L$11876)/SUMIFS(Gögn!$L$2:$L$11876,Gögn!$B$2:$B$11876,F$8,Gögn!$E$2:$E$11876,F$9,Gögn!$F$2:$F$11876,$A145)),"")</f>
        <v>6.5</v>
      </c>
      <c r="G145" s="33">
        <f t="array" ref="G145">IFERROR(IF(G$9="Samtals",SUMPRODUCT(((Gögn!$F$2:$F$11876=$A145)*(Gögn!$B$2:$B$11876=G$8)),Gögn!$I$2:$I$11876,Gögn!$L$2:$L$11876)/SUMIFS(Gögn!$L$2:$L$11876,Gögn!$B$2:$B$11876,G$8,Gögn!$F$2:$F$11876,$A145),SUMPRODUCT(((Gögn!$F$2:$F$11876=$A145)*(Gögn!$B$2:$B$11876=G$8)*(Gögn!$E$2:$E$11876=G$9)),Gögn!$I$2:$I$11876,Gögn!$L$2:$L$11876)/SUMIFS(Gögn!$L$2:$L$11876,Gögn!$B$2:$B$11876,G$8,Gögn!$E$2:$E$11876,G$9,Gögn!$F$2:$F$11876,$A145)),"")</f>
        <v>5.9004052293596221</v>
      </c>
      <c r="H145" s="33">
        <f t="array" ref="H145">IFERROR(IF(H$9="Samtals",SUMPRODUCT(((Gögn!$F$2:$F$11876=$A145)*(Gögn!$B$2:$B$11876=H$8)),Gögn!$I$2:$I$11876,Gögn!$L$2:$L$11876)/SUMIFS(Gögn!$L$2:$L$11876,Gögn!$B$2:$B$11876,H$8,Gögn!$F$2:$F$11876,$A145),SUMPRODUCT(((Gögn!$F$2:$F$11876=$A145)*(Gögn!$B$2:$B$11876=H$8)*(Gögn!$E$2:$E$11876=H$9)),Gögn!$I$2:$I$11876,Gögn!$L$2:$L$11876)/SUMIFS(Gögn!$L$2:$L$11876,Gögn!$B$2:$B$11876,H$8,Gögn!$E$2:$E$11876,H$9,Gögn!$F$2:$F$11876,$A145)),"")</f>
        <v>6.2577960441659197</v>
      </c>
      <c r="I145" s="33">
        <f t="array" ref="I145">IFERROR(IF(I$9="Samtals",SUMPRODUCT(((Gögn!$F$2:$F$11876=$A145)*(Gögn!$B$2:$B$11876=I$8)),Gögn!$I$2:$I$11876,Gögn!$L$2:$L$11876)/SUMIFS(Gögn!$L$2:$L$11876,Gögn!$B$2:$B$11876,I$8,Gögn!$F$2:$F$11876,$A145),SUMPRODUCT(((Gögn!$F$2:$F$11876=$A145)*(Gögn!$B$2:$B$11876=I$8)*(Gögn!$E$2:$E$11876=I$9)),Gögn!$I$2:$I$11876,Gögn!$L$2:$L$11876)/SUMIFS(Gögn!$L$2:$L$11876,Gögn!$B$2:$B$11876,I$8,Gögn!$E$2:$E$11876,I$9,Gögn!$F$2:$F$11876,$A145)),"")</f>
        <v>6.33</v>
      </c>
      <c r="J145" s="33">
        <f t="array" ref="J145">IFERROR(IF(J$9="Samtals",SUMPRODUCT(((Gögn!$F$2:$F$11876=$A145)*(Gögn!$B$2:$B$11876=J$8)),Gögn!$I$2:$I$11876,Gögn!$L$2:$L$11876)/SUMIFS(Gögn!$L$2:$L$11876,Gögn!$B$2:$B$11876,J$8,Gögn!$F$2:$F$11876,$A145),SUMPRODUCT(((Gögn!$F$2:$F$11876=$A145)*(Gögn!$B$2:$B$11876=J$8)*(Gögn!$E$2:$E$11876=J$9)),Gögn!$I$2:$I$11876,Gögn!$L$2:$L$11876)/SUMIFS(Gögn!$L$2:$L$11876,Gögn!$B$2:$B$11876,J$8,Gögn!$E$2:$E$11876,J$9,Gögn!$F$2:$F$11876,$A145)),"")</f>
        <v>4.4365703044367795</v>
      </c>
      <c r="K145" s="33">
        <f t="array" ref="K145">IFERROR(IF(K$9="Samtals",SUMPRODUCT(((Gögn!$F$2:$F$11876=$A145)*(Gögn!$B$2:$B$11876=K$8)),Gögn!$I$2:$I$11876,Gögn!$L$2:$L$11876)/SUMIFS(Gögn!$L$2:$L$11876,Gögn!$B$2:$B$11876,K$8,Gögn!$F$2:$F$11876,$A145),SUMPRODUCT(((Gögn!$F$2:$F$11876=$A145)*(Gögn!$B$2:$B$11876=K$8)*(Gögn!$E$2:$E$11876=K$9)),Gögn!$I$2:$I$11876,Gögn!$L$2:$L$11876)/SUMIFS(Gögn!$L$2:$L$11876,Gögn!$B$2:$B$11876,K$8,Gögn!$E$2:$E$11876,K$9,Gögn!$F$2:$F$11876,$A145)),"")</f>
        <v>5.2265115475823434</v>
      </c>
      <c r="L145" s="33">
        <f t="array" ref="L145">IFERROR(IF(L$9="Samtals",SUMPRODUCT(((Gögn!$F$2:$F$11876=$A145)*(Gögn!$B$2:$B$11876=L$8)),Gögn!$I$2:$I$11876,Gögn!$L$2:$L$11876)/SUMIFS(Gögn!$L$2:$L$11876,Gögn!$B$2:$B$11876,L$8,Gögn!$F$2:$F$11876,$A145),SUMPRODUCT(((Gögn!$F$2:$F$11876=$A145)*(Gögn!$B$2:$B$11876=L$8)*(Gögn!$E$2:$E$11876=L$9)),Gögn!$I$2:$I$11876,Gögn!$L$2:$L$11876)/SUMIFS(Gögn!$L$2:$L$11876,Gögn!$B$2:$B$11876,L$8,Gögn!$E$2:$E$11876,L$9,Gögn!$F$2:$F$11876,$A145)),"")</f>
        <v>5.2265115475823434</v>
      </c>
      <c r="M145" s="33">
        <f t="array" ref="M145">IFERROR(IF(M$9="Samtals",SUMPRODUCT(((Gögn!$F$2:$F$11876=$A145)*(Gögn!$B$2:$B$11876=M$8)),Gögn!$I$2:$I$11876,Gögn!$L$2:$L$11876)/SUMIFS(Gögn!$L$2:$L$11876,Gögn!$B$2:$B$11876,M$8,Gögn!$F$2:$F$11876,$A145),SUMPRODUCT(((Gögn!$F$2:$F$11876=$A145)*(Gögn!$B$2:$B$11876=M$8)*(Gögn!$E$2:$E$11876=M$9)),Gögn!$I$2:$I$11876,Gögn!$L$2:$L$11876)/SUMIFS(Gögn!$L$2:$L$11876,Gögn!$B$2:$B$11876,M$8,Gögn!$E$2:$E$11876,M$9,Gögn!$F$2:$F$11876,$A145)),"")</f>
        <v>6.26</v>
      </c>
      <c r="N145" s="33">
        <f t="array" ref="N145">IFERROR(IF(N$9="Samtals",SUMPRODUCT(((Gögn!$F$2:$F$11876=$A145)*(Gögn!$B$2:$B$11876=N$8)),Gögn!$I$2:$I$11876,Gögn!$L$2:$L$11876)/SUMIFS(Gögn!$L$2:$L$11876,Gögn!$B$2:$B$11876,N$8,Gögn!$F$2:$F$11876,$A145),SUMPRODUCT(((Gögn!$F$2:$F$11876=$A145)*(Gögn!$B$2:$B$11876=N$8)*(Gögn!$E$2:$E$11876=N$9)),Gögn!$I$2:$I$11876,Gögn!$L$2:$L$11876)/SUMIFS(Gögn!$L$2:$L$11876,Gögn!$B$2:$B$11876,N$8,Gögn!$E$2:$E$11876,N$9,Gögn!$F$2:$F$11876,$A145)),"")</f>
        <v>6.26</v>
      </c>
      <c r="O145" s="33">
        <f t="array" ref="O145">IFERROR(IF(O$9="Samtals",SUMPRODUCT(((Gögn!$F$2:$F$11876=$A145)*(Gögn!$B$2:$B$11876=O$8)),Gögn!$I$2:$I$11876,Gögn!$L$2:$L$11876)/SUMIFS(Gögn!$L$2:$L$11876,Gögn!$B$2:$B$11876,O$8,Gögn!$F$2:$F$11876,$A145),SUMPRODUCT(((Gögn!$F$2:$F$11876=$A145)*(Gögn!$B$2:$B$11876=O$8)*(Gögn!$E$2:$E$11876=O$9)),Gögn!$I$2:$I$11876,Gögn!$L$2:$L$11876)/SUMIFS(Gögn!$L$2:$L$11876,Gögn!$B$2:$B$11876,O$8,Gögn!$E$2:$E$11876,O$9,Gögn!$F$2:$F$11876,$A145)),"")</f>
        <v>6.4936073629373841</v>
      </c>
      <c r="P145" s="33">
        <f t="array" ref="P145">IFERROR(IF(P$9="Samtals",SUMPRODUCT(((Gögn!$F$2:$F$11876=$A145)*(Gögn!$B$2:$B$11876=P$8)),Gögn!$I$2:$I$11876,Gögn!$L$2:$L$11876)/SUMIFS(Gögn!$L$2:$L$11876,Gögn!$B$2:$B$11876,P$8,Gögn!$F$2:$F$11876,$A145),SUMPRODUCT(((Gögn!$F$2:$F$11876=$A145)*(Gögn!$B$2:$B$11876=P$8)*(Gögn!$E$2:$E$11876=P$9)),Gögn!$I$2:$I$11876,Gögn!$L$2:$L$11876)/SUMIFS(Gögn!$L$2:$L$11876,Gögn!$B$2:$B$11876,P$8,Gögn!$E$2:$E$11876,P$9,Gögn!$F$2:$F$11876,$A145)),"")</f>
        <v>6.5</v>
      </c>
      <c r="Q145" s="33">
        <f t="array" ref="Q145">IFERROR(IF(Q$9="Samtals",SUMPRODUCT(((Gögn!$F$2:$F$11876=$A145)*(Gögn!$B$2:$B$11876=Q$8)),Gögn!$I$2:$I$11876,Gögn!$L$2:$L$11876)/SUMIFS(Gögn!$L$2:$L$11876,Gögn!$B$2:$B$11876,Q$8,Gögn!$F$2:$F$11876,$A145),SUMPRODUCT(((Gögn!$F$2:$F$11876=$A145)*(Gögn!$B$2:$B$11876=Q$8)*(Gögn!$E$2:$E$11876=Q$9)),Gögn!$I$2:$I$11876,Gögn!$L$2:$L$11876)/SUMIFS(Gögn!$L$2:$L$11876,Gögn!$B$2:$B$11876,Q$8,Gögn!$E$2:$E$11876,Q$9,Gögn!$F$2:$F$11876,$A145)),"")</f>
        <v>5.1690217951486988</v>
      </c>
      <c r="R145" s="33">
        <f t="array" ref="R145">IFERROR(IF(R$9="Samtals",SUMPRODUCT(((Gögn!$F$2:$F$11876=$A145)*(Gögn!$B$2:$B$11876=R$8)),Gögn!$I$2:$I$11876,Gögn!$L$2:$L$11876)/SUMIFS(Gögn!$L$2:$L$11876,Gögn!$B$2:$B$11876,R$8,Gögn!$F$2:$F$11876,$A145),SUMPRODUCT(((Gögn!$F$2:$F$11876=$A145)*(Gögn!$B$2:$B$11876=R$8)*(Gögn!$E$2:$E$11876=R$9)),Gögn!$I$2:$I$11876,Gögn!$L$2:$L$11876)/SUMIFS(Gögn!$L$2:$L$11876,Gögn!$B$2:$B$11876,R$8,Gögn!$E$2:$E$11876,R$9,Gögn!$F$2:$F$11876,$A145)),"")</f>
        <v>5.639649704158459</v>
      </c>
      <c r="S145" s="33">
        <f t="array" ref="S145">IFERROR(IF(S$9="Samtals",SUMPRODUCT(((Gögn!$F$2:$F$11876=$A145)*(Gögn!$B$2:$B$11876=S$8)),Gögn!$I$2:$I$11876,Gögn!$L$2:$L$11876)/SUMIFS(Gögn!$L$2:$L$11876,Gögn!$B$2:$B$11876,S$8,Gögn!$F$2:$F$11876,$A145),SUMPRODUCT(((Gögn!$F$2:$F$11876=$A145)*(Gögn!$B$2:$B$11876=S$8)*(Gögn!$E$2:$E$11876=S$9)),Gögn!$I$2:$I$11876,Gögn!$L$2:$L$11876)/SUMIFS(Gögn!$L$2:$L$11876,Gögn!$B$2:$B$11876,S$8,Gögn!$E$2:$E$11876,S$9,Gögn!$F$2:$F$11876,$A145)),"")</f>
        <v>5.3</v>
      </c>
      <c r="T145" s="33">
        <f t="array" ref="T145">IFERROR(IF(T$9="Samtals",SUMPRODUCT(((Gögn!$F$2:$F$11876=$A145)*(Gögn!$B$2:$B$11876=T$8)),Gögn!$I$2:$I$11876,Gögn!$L$2:$L$11876)/SUMIFS(Gögn!$L$2:$L$11876,Gögn!$B$2:$B$11876,T$8,Gögn!$F$2:$F$11876,$A145),SUMPRODUCT(((Gögn!$F$2:$F$11876=$A145)*(Gögn!$B$2:$B$11876=T$8)*(Gögn!$E$2:$E$11876=T$9)),Gögn!$I$2:$I$11876,Gögn!$L$2:$L$11876)/SUMIFS(Gögn!$L$2:$L$11876,Gögn!$B$2:$B$11876,T$8,Gögn!$E$2:$E$11876,T$9,Gögn!$F$2:$F$11876,$A145)),"")</f>
        <v>5.7965625170225898</v>
      </c>
      <c r="U145" s="33">
        <f t="array" ref="U145">IFERROR(IF(U$9="Samtals",SUMPRODUCT(((Gögn!$F$2:$F$11876=$A145)*(Gögn!$B$2:$B$11876=U$8)),Gögn!$I$2:$I$11876,Gögn!$L$2:$L$11876)/SUMIFS(Gögn!$L$2:$L$11876,Gögn!$B$2:$B$11876,U$8,Gögn!$F$2:$F$11876,$A145),SUMPRODUCT(((Gögn!$F$2:$F$11876=$A145)*(Gögn!$B$2:$B$11876=U$8)*(Gögn!$E$2:$E$11876=U$9)),Gögn!$I$2:$I$11876,Gögn!$L$2:$L$11876)/SUMIFS(Gögn!$L$2:$L$11876,Gögn!$B$2:$B$11876,U$8,Gögn!$E$2:$E$11876,U$9,Gögn!$F$2:$F$11876,$A145)),"")</f>
        <v>7.084054443283212</v>
      </c>
      <c r="V145" s="33">
        <f t="array" ref="V145">IFERROR(IF(V$9="Samtals",SUMPRODUCT(((Gögn!$F$2:$F$11876=$A145)*(Gögn!$B$2:$B$11876=V$8)),Gögn!$I$2:$I$11876,Gögn!$L$2:$L$11876)/SUMIFS(Gögn!$L$2:$L$11876,Gögn!$B$2:$B$11876,V$8,Gögn!$F$2:$F$11876,$A145),SUMPRODUCT(((Gögn!$F$2:$F$11876=$A145)*(Gögn!$B$2:$B$11876=V$8)*(Gögn!$E$2:$E$11876=V$9)),Gögn!$I$2:$I$11876,Gögn!$L$2:$L$11876)/SUMIFS(Gögn!$L$2:$L$11876,Gögn!$B$2:$B$11876,V$8,Gögn!$E$2:$E$11876,V$9,Gögn!$F$2:$F$11876,$A145)),"")</f>
        <v>7.1</v>
      </c>
      <c r="W145" s="33">
        <f t="array" ref="W145">IFERROR(IF(W$9="Samtals",SUMPRODUCT(((Gögn!$F$2:$F$11876=$A145)*(Gögn!$B$2:$B$11876=W$8)),Gögn!$I$2:$I$11876,Gögn!$L$2:$L$11876)/SUMIFS(Gögn!$L$2:$L$11876,Gögn!$B$2:$B$11876,W$8,Gögn!$F$2:$F$11876,$A145),SUMPRODUCT(((Gögn!$F$2:$F$11876=$A145)*(Gögn!$B$2:$B$11876=W$8)*(Gögn!$E$2:$E$11876=W$9)),Gögn!$I$2:$I$11876,Gögn!$L$2:$L$11876)/SUMIFS(Gögn!$L$2:$L$11876,Gögn!$B$2:$B$11876,W$8,Gögn!$E$2:$E$11876,W$9,Gögn!$F$2:$F$11876,$A145)),"")</f>
        <v>5.1822351340016652</v>
      </c>
      <c r="X145" s="33">
        <f t="array" ref="X145">IFERROR(IF(X$9="Samtals",SUMPRODUCT(((Gögn!$F$2:$F$11876=$A145)*(Gögn!$B$2:$B$11876=X$8)),Gögn!$I$2:$I$11876,Gögn!$L$2:$L$11876)/SUMIFS(Gögn!$L$2:$L$11876,Gögn!$B$2:$B$11876,X$8,Gögn!$F$2:$F$11876,$A145),SUMPRODUCT(((Gögn!$F$2:$F$11876=$A145)*(Gögn!$B$2:$B$11876=X$8)*(Gögn!$E$2:$E$11876=X$9)),Gögn!$I$2:$I$11876,Gögn!$L$2:$L$11876)/SUMIFS(Gögn!$L$2:$L$11876,Gögn!$B$2:$B$11876,X$8,Gögn!$E$2:$E$11876,X$9,Gögn!$F$2:$F$11876,$A145)),"")</f>
        <v>5.214327237821065</v>
      </c>
      <c r="Y145" s="33">
        <f t="array" ref="Y145">IFERROR(IF(Y$9="Samtals",SUMPRODUCT(((Gögn!$F$2:$F$11876=$A145)*(Gögn!$B$2:$B$11876=Y$8)),Gögn!$I$2:$I$11876,Gögn!$L$2:$L$11876)/SUMIFS(Gögn!$L$2:$L$11876,Gögn!$B$2:$B$11876,Y$8,Gögn!$F$2:$F$11876,$A145),SUMPRODUCT(((Gögn!$F$2:$F$11876=$A145)*(Gögn!$B$2:$B$11876=Y$8)*(Gögn!$E$2:$E$11876=Y$9)),Gögn!$I$2:$I$11876,Gögn!$L$2:$L$11876)/SUMIFS(Gögn!$L$2:$L$11876,Gögn!$B$2:$B$11876,Y$8,Gögn!$E$2:$E$11876,Y$9,Gögn!$F$2:$F$11876,$A145)),"")</f>
        <v>6.06</v>
      </c>
      <c r="Z145" s="33">
        <f t="array" ref="Z145">IFERROR(IF(Z$9="Samtals",SUMPRODUCT(((Gögn!$F$2:$F$11876=$A145)*(Gögn!$B$2:$B$11876=Z$8)),Gögn!$I$2:$I$11876,Gögn!$L$2:$L$11876)/SUMIFS(Gögn!$L$2:$L$11876,Gögn!$B$2:$B$11876,Z$8,Gögn!$F$2:$F$11876,$A145),SUMPRODUCT(((Gögn!$F$2:$F$11876=$A145)*(Gögn!$B$2:$B$11876=Z$8)*(Gögn!$E$2:$E$11876=Z$9)),Gögn!$I$2:$I$11876,Gögn!$L$2:$L$11876)/SUMIFS(Gögn!$L$2:$L$11876,Gögn!$B$2:$B$11876,Z$8,Gögn!$E$2:$E$11876,Z$9,Gögn!$F$2:$F$11876,$A145)),"")</f>
        <v>4.9598040671276848</v>
      </c>
      <c r="AA145" s="33">
        <f t="array" ref="AA145">IFERROR(IF(AA$9="Samtals",SUMPRODUCT(((Gögn!$F$2:$F$11876=$A145)*(Gögn!$B$2:$B$11876=AA$8)),Gögn!$I$2:$I$11876,Gögn!$L$2:$L$11876)/SUMIFS(Gögn!$L$2:$L$11876,Gögn!$B$2:$B$11876,AA$8,Gögn!$F$2:$F$11876,$A145),SUMPRODUCT(((Gögn!$F$2:$F$11876=$A145)*(Gögn!$B$2:$B$11876=AA$8)*(Gögn!$E$2:$E$11876=AA$9)),Gögn!$I$2:$I$11876,Gögn!$L$2:$L$11876)/SUMIFS(Gögn!$L$2:$L$11876,Gögn!$B$2:$B$11876,AA$8,Gögn!$E$2:$E$11876,AA$9,Gögn!$F$2:$F$11876,$A145)),"")</f>
        <v>0</v>
      </c>
      <c r="AB145" s="33">
        <f t="array" ref="AB145">IFERROR(IF(AB$9="Samtals",SUMPRODUCT(((Gögn!$F$2:$F$11876=$A145)*(Gögn!$B$2:$B$11876=AB$8)),Gögn!$I$2:$I$11876,Gögn!$L$2:$L$11876)/SUMIFS(Gögn!$L$2:$L$11876,Gögn!$B$2:$B$11876,AB$8,Gögn!$F$2:$F$11876,$A145),SUMPRODUCT(((Gögn!$F$2:$F$11876=$A145)*(Gögn!$B$2:$B$11876=AB$8)*(Gögn!$E$2:$E$11876=AB$9)),Gögn!$I$2:$I$11876,Gögn!$L$2:$L$11876)/SUMIFS(Gögn!$L$2:$L$11876,Gögn!$B$2:$B$11876,AB$8,Gögn!$E$2:$E$11876,AB$9,Gögn!$F$2:$F$11876,$A145)),"")</f>
        <v>0</v>
      </c>
      <c r="AC145" s="33">
        <f t="array" ref="AC145">IFERROR(IF(AC$9="Samtals",SUMPRODUCT(((Gögn!$F$2:$F$11876=$A145)*(Gögn!$B$2:$B$11876=AC$8)),Gögn!$I$2:$I$11876,Gögn!$L$2:$L$11876)/SUMIFS(Gögn!$L$2:$L$11876,Gögn!$B$2:$B$11876,AC$8,Gögn!$F$2:$F$11876,$A145),SUMPRODUCT(((Gögn!$F$2:$F$11876=$A145)*(Gögn!$B$2:$B$11876=AC$8)*(Gögn!$E$2:$E$11876=AC$9)),Gögn!$I$2:$I$11876,Gögn!$L$2:$L$11876)/SUMIFS(Gögn!$L$2:$L$11876,Gögn!$B$2:$B$11876,AC$8,Gögn!$E$2:$E$11876,AC$9,Gögn!$F$2:$F$11876,$A145)),"")</f>
        <v>4.9848100096333345</v>
      </c>
      <c r="AD145" s="33">
        <f t="array" ref="AD145">IFERROR(IF(AD$9="Samtals",SUMPRODUCT(((Gögn!$F$2:$F$11876=$A145)*(Gögn!$B$2:$B$11876=AD$8)),Gögn!$I$2:$I$11876,Gögn!$L$2:$L$11876)/SUMIFS(Gögn!$L$2:$L$11876,Gögn!$B$2:$B$11876,AD$8,Gögn!$F$2:$F$11876,$A145),SUMPRODUCT(((Gögn!$F$2:$F$11876=$A145)*(Gögn!$B$2:$B$11876=AD$8)*(Gögn!$E$2:$E$11876=AD$9)),Gögn!$I$2:$I$11876,Gögn!$L$2:$L$11876)/SUMIFS(Gögn!$L$2:$L$11876,Gögn!$B$2:$B$11876,AD$8,Gögn!$E$2:$E$11876,AD$9,Gögn!$F$2:$F$11876,$A145)),"")</f>
        <v>4.9848100096333345</v>
      </c>
      <c r="AE145" s="33">
        <f t="array" ref="AE145">IFERROR(IF(AE$9="Samtals",SUMPRODUCT(((Gögn!$F$2:$F$11876=$A145)*(Gögn!$B$2:$B$11876=AE$8)),Gögn!$I$2:$I$11876,Gögn!$L$2:$L$11876)/SUMIFS(Gögn!$L$2:$L$11876,Gögn!$B$2:$B$11876,AE$8,Gögn!$F$2:$F$11876,$A145),SUMPRODUCT(((Gögn!$F$2:$F$11876=$A145)*(Gögn!$B$2:$B$11876=AE$8)*(Gögn!$E$2:$E$11876=AE$9)),Gögn!$I$2:$I$11876,Gögn!$L$2:$L$11876)/SUMIFS(Gögn!$L$2:$L$11876,Gögn!$B$2:$B$11876,AE$8,Gögn!$E$2:$E$11876,AE$9,Gögn!$F$2:$F$11876,$A145)),"")</f>
        <v>5.08</v>
      </c>
      <c r="AF145" s="33">
        <f t="array" ref="AF145">IFERROR(IF(AF$9="Samtals",SUMPRODUCT(((Gögn!$F$2:$F$11876=$A145)*(Gögn!$B$2:$B$11876=AF$8)),Gögn!$I$2:$I$11876,Gögn!$L$2:$L$11876)/SUMIFS(Gögn!$L$2:$L$11876,Gögn!$B$2:$B$11876,AF$8,Gögn!$F$2:$F$11876,$A145),SUMPRODUCT(((Gögn!$F$2:$F$11876=$A145)*(Gögn!$B$2:$B$11876=AF$8)*(Gögn!$E$2:$E$11876=AF$9)),Gögn!$I$2:$I$11876,Gögn!$L$2:$L$11876)/SUMIFS(Gögn!$L$2:$L$11876,Gögn!$B$2:$B$11876,AF$8,Gögn!$E$2:$E$11876,AF$9,Gögn!$F$2:$F$11876,$A145)),"")</f>
        <v>5.08</v>
      </c>
      <c r="AG145" s="33">
        <f t="array" ref="AG145">IFERROR(IF(AG$9="Samtals",SUMPRODUCT(((Gögn!$F$2:$F$11876=$A145)*(Gögn!$B$2:$B$11876=AG$8)),Gögn!$I$2:$I$11876,Gögn!$L$2:$L$11876)/SUMIFS(Gögn!$L$2:$L$11876,Gögn!$B$2:$B$11876,AG$8,Gögn!$F$2:$F$11876,$A145),SUMPRODUCT(((Gögn!$F$2:$F$11876=$A145)*(Gögn!$B$2:$B$11876=AG$8)*(Gögn!$E$2:$E$11876=AG$9)),Gögn!$I$2:$I$11876,Gögn!$L$2:$L$11876)/SUMIFS(Gögn!$L$2:$L$11876,Gögn!$B$2:$B$11876,AG$8,Gögn!$E$2:$E$11876,AG$9,Gögn!$F$2:$F$11876,$A145)),"")</f>
        <v>4.7</v>
      </c>
      <c r="AH145" s="33">
        <f t="array" ref="AH145">IFERROR(IF(AH$9="Samtals",SUMPRODUCT(((Gögn!$F$2:$F$11876=$A145)*(Gögn!$B$2:$B$11876=AH$8)),Gögn!$I$2:$I$11876,Gögn!$L$2:$L$11876)/SUMIFS(Gögn!$L$2:$L$11876,Gögn!$B$2:$B$11876,AH$8,Gögn!$F$2:$F$11876,$A145),SUMPRODUCT(((Gögn!$F$2:$F$11876=$A145)*(Gögn!$B$2:$B$11876=AH$8)*(Gögn!$E$2:$E$11876=AH$9)),Gögn!$I$2:$I$11876,Gögn!$L$2:$L$11876)/SUMIFS(Gögn!$L$2:$L$11876,Gögn!$B$2:$B$11876,AH$8,Gögn!$E$2:$E$11876,AH$9,Gögn!$F$2:$F$11876,$A145)),"")</f>
        <v>4.7</v>
      </c>
      <c r="AI145" s="33">
        <f t="array" ref="AI145">IFERROR(IF(AI$9="Samtals",SUMPRODUCT(((Gögn!$F$2:$F$11876=$A145)*(Gögn!$B$2:$B$11876=AI$8)),Gögn!$I$2:$I$11876,Gögn!$L$2:$L$11876)/SUMIFS(Gögn!$L$2:$L$11876,Gögn!$B$2:$B$11876,AI$8,Gögn!$F$2:$F$11876,$A145),SUMPRODUCT(((Gögn!$F$2:$F$11876=$A145)*(Gögn!$B$2:$B$11876=AI$8)*(Gögn!$E$2:$E$11876=AI$9)),Gögn!$I$2:$I$11876,Gögn!$L$2:$L$11876)/SUMIFS(Gögn!$L$2:$L$11876,Gögn!$B$2:$B$11876,AI$8,Gögn!$E$2:$E$11876,AI$9,Gögn!$F$2:$F$11876,$A145)),"")</f>
        <v>5.68</v>
      </c>
      <c r="AJ145" s="33">
        <f t="array" ref="AJ145">IFERROR(IF(AJ$9="Samtals",SUMPRODUCT(((Gögn!$F$2:$F$11876=$A145)*(Gögn!$B$2:$B$11876=AJ$8)),Gögn!$I$2:$I$11876,Gögn!$L$2:$L$11876)/SUMIFS(Gögn!$L$2:$L$11876,Gögn!$B$2:$B$11876,AJ$8,Gögn!$F$2:$F$11876,$A145),SUMPRODUCT(((Gögn!$F$2:$F$11876=$A145)*(Gögn!$B$2:$B$11876=AJ$8)*(Gögn!$E$2:$E$11876=AJ$9)),Gögn!$I$2:$I$11876,Gögn!$L$2:$L$11876)/SUMIFS(Gögn!$L$2:$L$11876,Gögn!$B$2:$B$11876,AJ$8,Gögn!$E$2:$E$11876,AJ$9,Gögn!$F$2:$F$11876,$A145)),"")</f>
        <v>5.68</v>
      </c>
      <c r="AK145" s="33">
        <f t="array" ref="AK145">IFERROR(IF(AK$9="Samtals",SUMPRODUCT(((Gögn!$F$2:$F$11876=$A145)*(Gögn!$B$2:$B$11876=AK$8)),Gögn!$I$2:$I$11876,Gögn!$L$2:$L$11876)/SUMIFS(Gögn!$L$2:$L$11876,Gögn!$B$2:$B$11876,AK$8,Gögn!$F$2:$F$11876,$A145),SUMPRODUCT(((Gögn!$F$2:$F$11876=$A145)*(Gögn!$B$2:$B$11876=AK$8)*(Gögn!$E$2:$E$11876=AK$9)),Gögn!$I$2:$I$11876,Gögn!$L$2:$L$11876)/SUMIFS(Gögn!$L$2:$L$11876,Gögn!$B$2:$B$11876,AK$8,Gögn!$E$2:$E$11876,AK$9,Gögn!$F$2:$F$11876,$A145)),"")</f>
        <v>4.2</v>
      </c>
      <c r="AL145" s="33">
        <f t="array" ref="AL145">IFERROR(IF(AL$9="Samtals",SUMPRODUCT(((Gögn!$F$2:$F$11876=$A145)*(Gögn!$B$2:$B$11876=AL$8)),Gögn!$I$2:$I$11876,Gögn!$L$2:$L$11876)/SUMIFS(Gögn!$L$2:$L$11876,Gögn!$B$2:$B$11876,AL$8,Gögn!$F$2:$F$11876,$A145),SUMPRODUCT(((Gögn!$F$2:$F$11876=$A145)*(Gögn!$B$2:$B$11876=AL$8)*(Gögn!$E$2:$E$11876=AL$9)),Gögn!$I$2:$I$11876,Gögn!$L$2:$L$11876)/SUMIFS(Gögn!$L$2:$L$11876,Gögn!$B$2:$B$11876,AL$8,Gögn!$E$2:$E$11876,AL$9,Gögn!$F$2:$F$11876,$A145)),"")</f>
        <v>4.2</v>
      </c>
      <c r="AM145" s="33">
        <f t="array" ref="AM145">IFERROR(IF(AM$9="Samtals",SUMPRODUCT(((Gögn!$F$2:$F$11876=$A145)*(Gögn!$B$2:$B$11876=AM$8)),Gögn!$I$2:$I$11876,Gögn!$L$2:$L$11876)/SUMIFS(Gögn!$L$2:$L$11876,Gögn!$B$2:$B$11876,AM$8,Gögn!$F$2:$F$11876,$A145),SUMPRODUCT(((Gögn!$F$2:$F$11876=$A145)*(Gögn!$B$2:$B$11876=AM$8)*(Gögn!$E$2:$E$11876=AM$9)),Gögn!$I$2:$I$11876,Gögn!$L$2:$L$11876)/SUMIFS(Gögn!$L$2:$L$11876,Gögn!$B$2:$B$11876,AM$8,Gögn!$E$2:$E$11876,AM$9,Gögn!$F$2:$F$11876,$A145)),"")</f>
        <v>7.2644839264183734</v>
      </c>
      <c r="AN145" s="33">
        <f t="array" ref="AN145">IFERROR(IF(AN$9="Samtals",SUMPRODUCT(((Gögn!$F$2:$F$11876=$A145)*(Gögn!$B$2:$B$11876=AN$8)),Gögn!$I$2:$I$11876,Gögn!$L$2:$L$11876)/SUMIFS(Gögn!$L$2:$L$11876,Gögn!$B$2:$B$11876,AN$8,Gögn!$F$2:$F$11876,$A145),SUMPRODUCT(((Gögn!$F$2:$F$11876=$A145)*(Gögn!$B$2:$B$11876=AN$8)*(Gögn!$E$2:$E$11876=AN$9)),Gögn!$I$2:$I$11876,Gögn!$L$2:$L$11876)/SUMIFS(Gögn!$L$2:$L$11876,Gögn!$B$2:$B$11876,AN$8,Gögn!$E$2:$E$11876,AN$9,Gögn!$F$2:$F$11876,$A145)),"")</f>
        <v>7.3124924530682067</v>
      </c>
      <c r="AO145" s="33">
        <f t="array" ref="AO145">IFERROR(IF(AO$9="Samtals",SUMPRODUCT(((Gögn!$F$2:$F$11876=$A145)*(Gögn!$B$2:$B$11876=AO$8)),Gögn!$I$2:$I$11876,Gögn!$L$2:$L$11876)/SUMIFS(Gögn!$L$2:$L$11876,Gögn!$B$2:$B$11876,AO$8,Gögn!$F$2:$F$11876,$A145),SUMPRODUCT(((Gögn!$F$2:$F$11876=$A145)*(Gögn!$B$2:$B$11876=AO$8)*(Gögn!$E$2:$E$11876=AO$9)),Gögn!$I$2:$I$11876,Gögn!$L$2:$L$11876)/SUMIFS(Gögn!$L$2:$L$11876,Gögn!$B$2:$B$11876,AO$8,Gögn!$E$2:$E$11876,AO$9,Gögn!$F$2:$F$11876,$A145)),"")</f>
        <v>4.7291153785300901</v>
      </c>
      <c r="AP145" s="33">
        <f t="array" ref="AP145">IFERROR(IF(AP$9="Samtals",SUMPRODUCT(((Gögn!$F$2:$F$11876=$A145)*(Gögn!$B$2:$B$11876=AP$8)),Gögn!$I$2:$I$11876,Gögn!$L$2:$L$11876)/SUMIFS(Gögn!$L$2:$L$11876,Gögn!$B$2:$B$11876,AP$8,Gögn!$F$2:$F$11876,$A145),SUMPRODUCT(((Gögn!$F$2:$F$11876=$A145)*(Gögn!$B$2:$B$11876=AP$8)*(Gögn!$E$2:$E$11876=AP$9)),Gögn!$I$2:$I$11876,Gögn!$L$2:$L$11876)/SUMIFS(Gögn!$L$2:$L$11876,Gögn!$B$2:$B$11876,AP$8,Gögn!$E$2:$E$11876,AP$9,Gögn!$F$2:$F$11876,$A145)),"")</f>
        <v>5.4065211248397054</v>
      </c>
      <c r="AQ145" s="33">
        <f t="array" ref="AQ145">IFERROR(IF(AQ$9="Samtals",SUMPRODUCT(((Gögn!$F$2:$F$11876=$A145)*(Gögn!$B$2:$B$11876=AQ$8)),Gögn!$I$2:$I$11876,Gögn!$L$2:$L$11876)/SUMIFS(Gögn!$L$2:$L$11876,Gögn!$B$2:$B$11876,AQ$8,Gögn!$F$2:$F$11876,$A145),SUMPRODUCT(((Gögn!$F$2:$F$11876=$A145)*(Gögn!$B$2:$B$11876=AQ$8)*(Gögn!$E$2:$E$11876=AQ$9)),Gögn!$I$2:$I$11876,Gögn!$L$2:$L$11876)/SUMIFS(Gögn!$L$2:$L$11876,Gögn!$B$2:$B$11876,AQ$8,Gögn!$E$2:$E$11876,AQ$9,Gögn!$F$2:$F$11876,$A145)),"")</f>
        <v>6</v>
      </c>
      <c r="AR145" s="33">
        <f t="array" ref="AR145">IFERROR(IF(AR$9="Samtals",SUMPRODUCT(((Gögn!$F$2:$F$11876=$A145)*(Gögn!$B$2:$B$11876=AR$8)),Gögn!$I$2:$I$11876,Gögn!$L$2:$L$11876)/SUMIFS(Gögn!$L$2:$L$11876,Gögn!$B$2:$B$11876,AR$8,Gögn!$F$2:$F$11876,$A145),SUMPRODUCT(((Gögn!$F$2:$F$11876=$A145)*(Gögn!$B$2:$B$11876=AR$8)*(Gögn!$E$2:$E$11876=AR$9)),Gögn!$I$2:$I$11876,Gögn!$L$2:$L$11876)/SUMIFS(Gögn!$L$2:$L$11876,Gögn!$B$2:$B$11876,AR$8,Gögn!$E$2:$E$11876,AR$9,Gögn!$F$2:$F$11876,$A145)),"")</f>
        <v>5.2100000000000009</v>
      </c>
      <c r="AS145" s="33">
        <f t="array" ref="AS145">IFERROR(IF(AS$9="Samtals",SUMPRODUCT(((Gögn!$F$2:$F$11876=$A145)*(Gögn!$B$2:$B$11876=AS$8)),Gögn!$I$2:$I$11876,Gögn!$L$2:$L$11876)/SUMIFS(Gögn!$L$2:$L$11876,Gögn!$B$2:$B$11876,AS$8,Gögn!$F$2:$F$11876,$A145),SUMPRODUCT(((Gögn!$F$2:$F$11876=$A145)*(Gögn!$B$2:$B$11876=AS$8)*(Gögn!$E$2:$E$11876=AS$9)),Gögn!$I$2:$I$11876,Gögn!$L$2:$L$11876)/SUMIFS(Gögn!$L$2:$L$11876,Gögn!$B$2:$B$11876,AS$8,Gögn!$E$2:$E$11876,AS$9,Gögn!$F$2:$F$11876,$A145)),"")</f>
        <v>7.557271630231984</v>
      </c>
      <c r="AT145" s="33">
        <f t="array" ref="AT145">IFERROR(IF(AT$9="Samtals",SUMPRODUCT(((Gögn!$F$2:$F$11876=$A145)*(Gögn!$B$2:$B$11876=AT$8)),Gögn!$I$2:$I$11876,Gögn!$L$2:$L$11876)/SUMIFS(Gögn!$L$2:$L$11876,Gögn!$B$2:$B$11876,AT$8,Gögn!$F$2:$F$11876,$A145),SUMPRODUCT(((Gögn!$F$2:$F$11876=$A145)*(Gögn!$B$2:$B$11876=AT$8)*(Gögn!$E$2:$E$11876=AT$9)),Gögn!$I$2:$I$11876,Gögn!$L$2:$L$11876)/SUMIFS(Gögn!$L$2:$L$11876,Gögn!$B$2:$B$11876,AT$8,Gögn!$E$2:$E$11876,AT$9,Gögn!$F$2:$F$11876,$A145)),"")</f>
        <v>7.6</v>
      </c>
      <c r="AU145" s="33">
        <f t="array" ref="AU145">IFERROR(IF(AU$9="Samtals",SUMPRODUCT(((Gögn!$F$2:$F$11876=$A145)*(Gögn!$B$2:$B$11876=AU$8)),Gögn!$I$2:$I$11876,Gögn!$L$2:$L$11876)/SUMIFS(Gögn!$L$2:$L$11876,Gögn!$B$2:$B$11876,AU$8,Gögn!$F$2:$F$11876,$A145),SUMPRODUCT(((Gögn!$F$2:$F$11876=$A145)*(Gögn!$B$2:$B$11876=AU$8)*(Gögn!$E$2:$E$11876=AU$9)),Gögn!$I$2:$I$11876,Gögn!$L$2:$L$11876)/SUMIFS(Gögn!$L$2:$L$11876,Gögn!$B$2:$B$11876,AU$8,Gögn!$E$2:$E$11876,AU$9,Gögn!$F$2:$F$11876,$A145)),"")</f>
        <v>5.6661280668914369</v>
      </c>
      <c r="AV145" s="33">
        <f t="array" ref="AV145">IFERROR(IF(AV$9="Samtals",SUMPRODUCT(((Gögn!$F$2:$F$11876=$A145)*(Gögn!$B$2:$B$11876=AV$8)),Gögn!$I$2:$I$11876,Gögn!$L$2:$L$11876)/SUMIFS(Gögn!$L$2:$L$11876,Gögn!$B$2:$B$11876,AV$8,Gögn!$F$2:$F$11876,$A145),SUMPRODUCT(((Gögn!$F$2:$F$11876=$A145)*(Gögn!$B$2:$B$11876=AV$8)*(Gögn!$E$2:$E$11876=AV$9)),Gögn!$I$2:$I$11876,Gögn!$L$2:$L$11876)/SUMIFS(Gögn!$L$2:$L$11876,Gögn!$B$2:$B$11876,AV$8,Gögn!$E$2:$E$11876,AV$9,Gögn!$F$2:$F$11876,$A145)),"")</f>
        <v>7.5231951062101787</v>
      </c>
      <c r="AW145" s="33">
        <f t="array" ref="AW145">IFERROR(IF(AW$9="Samtals",SUMPRODUCT(((Gögn!$F$2:$F$11876=$A145)*(Gögn!$B$2:$B$11876=AW$8)),Gögn!$I$2:$I$11876,Gögn!$L$2:$L$11876)/SUMIFS(Gögn!$L$2:$L$11876,Gögn!$B$2:$B$11876,AW$8,Gögn!$F$2:$F$11876,$A145),SUMPRODUCT(((Gögn!$F$2:$F$11876=$A145)*(Gögn!$B$2:$B$11876=AW$8)*(Gögn!$E$2:$E$11876=AW$9)),Gögn!$I$2:$I$11876,Gögn!$L$2:$L$11876)/SUMIFS(Gögn!$L$2:$L$11876,Gögn!$B$2:$B$11876,AW$8,Gögn!$E$2:$E$11876,AW$9,Gögn!$F$2:$F$11876,$A145)),"")</f>
        <v>7.5</v>
      </c>
      <c r="AX145" s="33">
        <f t="array" ref="AX145">IFERROR(IF(AX$9="Samtals",SUMPRODUCT(((Gögn!$F$2:$F$11876=$A145)*(Gögn!$B$2:$B$11876=AX$8)),Gögn!$I$2:$I$11876,Gögn!$L$2:$L$11876)/SUMIFS(Gögn!$L$2:$L$11876,Gögn!$B$2:$B$11876,AX$8,Gögn!$F$2:$F$11876,$A145),SUMPRODUCT(((Gögn!$F$2:$F$11876=$A145)*(Gögn!$B$2:$B$11876=AX$8)*(Gögn!$E$2:$E$11876=AX$9)),Gögn!$I$2:$I$11876,Gögn!$L$2:$L$11876)/SUMIFS(Gögn!$L$2:$L$11876,Gögn!$B$2:$B$11876,AX$8,Gögn!$E$2:$E$11876,AX$9,Gögn!$F$2:$F$11876,$A145)),"")</f>
        <v>9.5973742784964777</v>
      </c>
      <c r="AY145" s="33">
        <f t="array" ref="AY145">IFERROR(IF(AY$9="Samtals",SUMPRODUCT(((Gögn!$F$2:$F$11876=$A145)*(Gögn!$B$2:$B$11876=AY$8)),Gögn!$I$2:$I$11876,Gögn!$L$2:$L$11876)/SUMIFS(Gögn!$L$2:$L$11876,Gögn!$B$2:$B$11876,AY$8,Gögn!$F$2:$F$11876,$A145),SUMPRODUCT(((Gögn!$F$2:$F$11876=$A145)*(Gögn!$B$2:$B$11876=AY$8)*(Gögn!$E$2:$E$11876=AY$9)),Gögn!$I$2:$I$11876,Gögn!$L$2:$L$11876)/SUMIFS(Gögn!$L$2:$L$11876,Gögn!$B$2:$B$11876,AY$8,Gögn!$E$2:$E$11876,AY$9,Gögn!$F$2:$F$11876,$A145)),"")</f>
        <v>5.8763550207491422</v>
      </c>
      <c r="AZ145" s="33">
        <f t="array" ref="AZ145">IFERROR(IF(AZ$9="Samtals",SUMPRODUCT(((Gögn!$F$2:$F$11876=$A145)*(Gögn!$B$2:$B$11876=AZ$8)),Gögn!$I$2:$I$11876,Gögn!$L$2:$L$11876)/SUMIFS(Gögn!$L$2:$L$11876,Gögn!$B$2:$B$11876,AZ$8,Gögn!$F$2:$F$11876,$A145),SUMPRODUCT(((Gögn!$F$2:$F$11876=$A145)*(Gögn!$B$2:$B$11876=AZ$8)*(Gögn!$E$2:$E$11876=AZ$9)),Gögn!$I$2:$I$11876,Gögn!$L$2:$L$11876)/SUMIFS(Gögn!$L$2:$L$11876,Gögn!$B$2:$B$11876,AZ$8,Gögn!$E$2:$E$11876,AZ$9,Gögn!$F$2:$F$11876,$A145)),"")</f>
        <v>6.1</v>
      </c>
      <c r="BA145" s="33">
        <f t="array" ref="BA145">IFERROR(IF(BA$9="Samtals",SUMPRODUCT(((Gögn!$F$2:$F$11876=$A145)*(Gögn!$B$2:$B$11876=BA$8)),Gögn!$I$2:$I$11876,Gögn!$L$2:$L$11876)/SUMIFS(Gögn!$L$2:$L$11876,Gögn!$B$2:$B$11876,BA$8,Gögn!$F$2:$F$11876,$A145),SUMPRODUCT(((Gögn!$F$2:$F$11876=$A145)*(Gögn!$B$2:$B$11876=BA$8)*(Gögn!$E$2:$E$11876=BA$9)),Gögn!$I$2:$I$11876,Gögn!$L$2:$L$11876)/SUMIFS(Gögn!$L$2:$L$11876,Gögn!$B$2:$B$11876,BA$8,Gögn!$E$2:$E$11876,BA$9,Gögn!$F$2:$F$11876,$A145)),"")</f>
        <v>4.9458401750333874</v>
      </c>
      <c r="BB145" s="33">
        <f t="array" ref="BB145">IFERROR(IF(BB$9="Samtals",SUMPRODUCT(((Gögn!$F$2:$F$11876=$A145)*(Gögn!$B$2:$B$11876=BB$8)),Gögn!$I$2:$I$11876,Gögn!$L$2:$L$11876)/SUMIFS(Gögn!$L$2:$L$11876,Gögn!$B$2:$B$11876,BB$8,Gögn!$F$2:$F$11876,$A145),SUMPRODUCT(((Gögn!$F$2:$F$11876=$A145)*(Gögn!$B$2:$B$11876=BB$8)*(Gögn!$E$2:$E$11876=BB$9)),Gögn!$I$2:$I$11876,Gögn!$L$2:$L$11876)/SUMIFS(Gögn!$L$2:$L$11876,Gögn!$B$2:$B$11876,BB$8,Gögn!$E$2:$E$11876,BB$9,Gögn!$F$2:$F$11876,$A145)),"")</f>
        <v>6.5463555326753209</v>
      </c>
      <c r="BC145" s="33">
        <f t="array" ref="BC145">IFERROR(IF(BC$9="Samtals",SUMPRODUCT(((Gögn!$F$2:$F$11876=$A145)*(Gögn!$B$2:$B$11876=BC$8)),Gögn!$I$2:$I$11876,Gögn!$L$2:$L$11876)/SUMIFS(Gögn!$L$2:$L$11876,Gögn!$B$2:$B$11876,BC$8,Gögn!$F$2:$F$11876,$A145),SUMPRODUCT(((Gögn!$F$2:$F$11876=$A145)*(Gögn!$B$2:$B$11876=BC$8)*(Gögn!$E$2:$E$11876=BC$9)),Gögn!$I$2:$I$11876,Gögn!$L$2:$L$11876)/SUMIFS(Gögn!$L$2:$L$11876,Gögn!$B$2:$B$11876,BC$8,Gögn!$E$2:$E$11876,BC$9,Gögn!$F$2:$F$11876,$A145)),"")</f>
        <v>6.6</v>
      </c>
      <c r="BD145" s="33">
        <f t="array" ref="BD145">IFERROR(IF(BD$9="Samtals",SUMPRODUCT(((Gögn!$F$2:$F$11876=$A145)*(Gögn!$B$2:$B$11876=BD$8)),Gögn!$I$2:$I$11876,Gögn!$L$2:$L$11876)/SUMIFS(Gögn!$L$2:$L$11876,Gögn!$B$2:$B$11876,BD$8,Gögn!$F$2:$F$11876,$A145),SUMPRODUCT(((Gögn!$F$2:$F$11876=$A145)*(Gögn!$B$2:$B$11876=BD$8)*(Gögn!$E$2:$E$11876=BD$9)),Gögn!$I$2:$I$11876,Gögn!$L$2:$L$11876)/SUMIFS(Gögn!$L$2:$L$11876,Gögn!$B$2:$B$11876,BD$8,Gögn!$E$2:$E$11876,BD$9,Gögn!$F$2:$F$11876,$A145)),"")</f>
        <v>3.0634096584421</v>
      </c>
      <c r="BE145" s="33">
        <f t="array" ref="BE145">IFERROR(IF(BE$9="Samtals",SUMPRODUCT(((Gögn!$F$2:$F$11876=$A145)*(Gögn!$B$2:$B$11876=BE$8)),Gögn!$I$2:$I$11876,Gögn!$L$2:$L$11876)/SUMIFS(Gögn!$L$2:$L$11876,Gögn!$B$2:$B$11876,BE$8,Gögn!$F$2:$F$11876,$A145),SUMPRODUCT(((Gögn!$F$2:$F$11876=$A145)*(Gögn!$B$2:$B$11876=BE$8)*(Gögn!$E$2:$E$11876=BE$9)),Gögn!$I$2:$I$11876,Gögn!$L$2:$L$11876)/SUMIFS(Gögn!$L$2:$L$11876,Gögn!$B$2:$B$11876,BE$8,Gögn!$E$2:$E$11876,BE$9,Gögn!$F$2:$F$11876,$A145)),"")</f>
        <v>5.6851817775956164</v>
      </c>
      <c r="BF145" s="33">
        <f t="array" ref="BF145">IFERROR(IF(BF$9="Samtals",SUMPRODUCT(((Gögn!$F$2:$F$11876=$A145)*(Gögn!$B$2:$B$11876=BF$8)),Gögn!$I$2:$I$11876,Gögn!$L$2:$L$11876)/SUMIFS(Gögn!$L$2:$L$11876,Gögn!$B$2:$B$11876,BF$8,Gögn!$F$2:$F$11876,$A145),SUMPRODUCT(((Gögn!$F$2:$F$11876=$A145)*(Gögn!$B$2:$B$11876=BF$8)*(Gögn!$E$2:$E$11876=BF$9)),Gögn!$I$2:$I$11876,Gögn!$L$2:$L$11876)/SUMIFS(Gögn!$L$2:$L$11876,Gögn!$B$2:$B$11876,BF$8,Gögn!$E$2:$E$11876,BF$9,Gögn!$F$2:$F$11876,$A145)),"")</f>
        <v>5.68</v>
      </c>
      <c r="BG145" s="33">
        <f t="array" ref="BG145">IFERROR(IF(BG$9="Samtals",SUMPRODUCT(((Gögn!$F$2:$F$11876=$A145)*(Gögn!$B$2:$B$11876=BG$8)),Gögn!$I$2:$I$11876,Gögn!$L$2:$L$11876)/SUMIFS(Gögn!$L$2:$L$11876,Gögn!$B$2:$B$11876,BG$8,Gögn!$F$2:$F$11876,$A145),SUMPRODUCT(((Gögn!$F$2:$F$11876=$A145)*(Gögn!$B$2:$B$11876=BG$8)*(Gögn!$E$2:$E$11876=BG$9)),Gögn!$I$2:$I$11876,Gögn!$L$2:$L$11876)/SUMIFS(Gögn!$L$2:$L$11876,Gögn!$B$2:$B$11876,BG$8,Gögn!$E$2:$E$11876,BG$9,Gögn!$F$2:$F$11876,$A145)),"")</f>
        <v>5.8883674575457068</v>
      </c>
    </row>
    <row r="146" spans="1:59" ht="15" customHeight="1">
      <c r="A146" s="5" t="s">
        <v>465</v>
      </c>
      <c r="B146" s="5"/>
      <c r="C146" s="25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</row>
    <row r="147" spans="1:59" ht="15" customHeight="1">
      <c r="A147" s="5" t="s">
        <v>55</v>
      </c>
      <c r="B147" s="5"/>
      <c r="C147" s="23" t="s">
        <v>56</v>
      </c>
      <c r="D147" s="24">
        <f t="shared" ref="D147:D159" si="41">SUMPRODUCT(E147:BG147,$E$83:$BG$83)/SUM($E$83:$BG$83)</f>
        <v>46.370590552111736</v>
      </c>
      <c r="E147" s="24">
        <f t="array" ref="E147">IFERROR(IF(E$9="Samtals",SUMPRODUCT(((Gögn!$F$2:$F$11876=$A147)*(Gögn!$B$2:$B$11876=E$8)),Gögn!$K$2:$K$11876,Gögn!$L$2:$L$11876)/SUMIFS(Gögn!$L$2:$L$11876,Gögn!$B$2:$B$11876,E$8,Gögn!$F$2:$F$11876,$A147),SUMPRODUCT(((Gögn!$F$2:$F$11876=$A147)*(Gögn!$B$2:$B$11876=E$8)*(Gögn!$E$2:$E$11876=E$9)),Gögn!$K$2:$K$11876,Gögn!$L$2:$L$11876)/SUMIFS(Gögn!$L$2:$L$11876,Gögn!$B$2:$B$11876,E$8,Gögn!$E$2:$E$11876,E$9,Gögn!$F$2:$F$11876,$A147)),"")</f>
        <v>45.119623488581269</v>
      </c>
      <c r="F147" s="24">
        <f t="array" ref="F147">IFERROR(IF(F$9="Samtals",SUMPRODUCT(((Gögn!$F$2:$F$11876=$A147)*(Gögn!$B$2:$B$11876=F$8)),Gögn!$K$2:$K$11876,Gögn!$L$2:$L$11876)/SUMIFS(Gögn!$L$2:$L$11876,Gögn!$B$2:$B$11876,F$8,Gögn!$F$2:$F$11876,$A147),SUMPRODUCT(((Gögn!$F$2:$F$11876=$A147)*(Gögn!$B$2:$B$11876=F$8)*(Gögn!$E$2:$E$11876=F$9)),Gögn!$K$2:$K$11876,Gögn!$L$2:$L$11876)/SUMIFS(Gögn!$L$2:$L$11876,Gögn!$B$2:$B$11876,F$8,Gögn!$E$2:$E$11876,F$9,Gögn!$F$2:$F$11876,$A147)),"")</f>
        <v>46</v>
      </c>
      <c r="G147" s="24">
        <f t="array" ref="G147">IFERROR(IF(G$9="Samtals",SUMPRODUCT(((Gögn!$F$2:$F$11876=$A147)*(Gögn!$B$2:$B$11876=G$8)),Gögn!$K$2:$K$11876,Gögn!$L$2:$L$11876)/SUMIFS(Gögn!$L$2:$L$11876,Gögn!$B$2:$B$11876,G$8,Gögn!$F$2:$F$11876,$A147),SUMPRODUCT(((Gögn!$F$2:$F$11876=$A147)*(Gögn!$B$2:$B$11876=G$8)*(Gögn!$E$2:$E$11876=G$9)),Gögn!$K$2:$K$11876,Gögn!$L$2:$L$11876)/SUMIFS(Gögn!$L$2:$L$11876,Gögn!$B$2:$B$11876,G$8,Gögn!$E$2:$E$11876,G$9,Gögn!$F$2:$F$11876,$A147)),"")</f>
        <v>44.319145387197672</v>
      </c>
      <c r="H147" s="24">
        <f t="array" ref="H147">IFERROR(IF(H$9="Samtals",SUMPRODUCT(((Gögn!$F$2:$F$11876=$A147)*(Gögn!$B$2:$B$11876=H$8)),Gögn!$K$2:$K$11876,Gögn!$L$2:$L$11876)/SUMIFS(Gögn!$L$2:$L$11876,Gögn!$B$2:$B$11876,H$8,Gögn!$F$2:$F$11876,$A147),SUMPRODUCT(((Gögn!$F$2:$F$11876=$A147)*(Gögn!$B$2:$B$11876=H$8)*(Gögn!$E$2:$E$11876=H$9)),Gögn!$K$2:$K$11876,Gögn!$L$2:$L$11876)/SUMIFS(Gögn!$L$2:$L$11876,Gögn!$B$2:$B$11876,H$8,Gögn!$E$2:$E$11876,H$9,Gögn!$F$2:$F$11876,$A147)),"")</f>
        <v>44.849119431932522</v>
      </c>
      <c r="I147" s="24">
        <f t="array" ref="I147">IFERROR(IF(I$9="Samtals",SUMPRODUCT(((Gögn!$F$2:$F$11876=$A147)*(Gögn!$B$2:$B$11876=I$8)),Gögn!$K$2:$K$11876,Gögn!$L$2:$L$11876)/SUMIFS(Gögn!$L$2:$L$11876,Gögn!$B$2:$B$11876,I$8,Gögn!$F$2:$F$11876,$A147),SUMPRODUCT(((Gögn!$F$2:$F$11876=$A147)*(Gögn!$B$2:$B$11876=I$8)*(Gögn!$E$2:$E$11876=I$9)),Gögn!$K$2:$K$11876,Gögn!$L$2:$L$11876)/SUMIFS(Gögn!$L$2:$L$11876,Gögn!$B$2:$B$11876,I$8,Gögn!$E$2:$E$11876,I$9,Gögn!$F$2:$F$11876,$A147)),"")</f>
        <v>45.47</v>
      </c>
      <c r="J147" s="24">
        <f t="array" ref="J147">IFERROR(IF(J$9="Samtals",SUMPRODUCT(((Gögn!$F$2:$F$11876=$A147)*(Gögn!$B$2:$B$11876=J$8)),Gögn!$K$2:$K$11876,Gögn!$L$2:$L$11876)/SUMIFS(Gögn!$L$2:$L$11876,Gögn!$B$2:$B$11876,J$8,Gögn!$F$2:$F$11876,$A147),SUMPRODUCT(((Gögn!$F$2:$F$11876=$A147)*(Gögn!$B$2:$B$11876=J$8)*(Gögn!$E$2:$E$11876=J$9)),Gögn!$K$2:$K$11876,Gögn!$L$2:$L$11876)/SUMIFS(Gögn!$L$2:$L$11876,Gögn!$B$2:$B$11876,J$8,Gögn!$E$2:$E$11876,J$9,Gögn!$F$2:$F$11876,$A147)),"")</f>
        <v>29.188430778522051</v>
      </c>
      <c r="K147" s="24">
        <f t="array" ref="K147">IFERROR(IF(K$9="Samtals",SUMPRODUCT(((Gögn!$F$2:$F$11876=$A147)*(Gögn!$B$2:$B$11876=K$8)),Gögn!$K$2:$K$11876,Gögn!$L$2:$L$11876)/SUMIFS(Gögn!$L$2:$L$11876,Gögn!$B$2:$B$11876,K$8,Gögn!$F$2:$F$11876,$A147),SUMPRODUCT(((Gögn!$F$2:$F$11876=$A147)*(Gögn!$B$2:$B$11876=K$8)*(Gögn!$E$2:$E$11876=K$9)),Gögn!$K$2:$K$11876,Gögn!$L$2:$L$11876)/SUMIFS(Gögn!$L$2:$L$11876,Gögn!$B$2:$B$11876,K$8,Gögn!$E$2:$E$11876,K$9,Gögn!$F$2:$F$11876,$A147)),"")</f>
        <v>40.870164896099894</v>
      </c>
      <c r="L147" s="24">
        <f t="array" ref="L147">IFERROR(IF(L$9="Samtals",SUMPRODUCT(((Gögn!$F$2:$F$11876=$A147)*(Gögn!$B$2:$B$11876=L$8)),Gögn!$K$2:$K$11876,Gögn!$L$2:$L$11876)/SUMIFS(Gögn!$L$2:$L$11876,Gögn!$B$2:$B$11876,L$8,Gögn!$F$2:$F$11876,$A147),SUMPRODUCT(((Gögn!$F$2:$F$11876=$A147)*(Gögn!$B$2:$B$11876=L$8)*(Gögn!$E$2:$E$11876=L$9)),Gögn!$K$2:$K$11876,Gögn!$L$2:$L$11876)/SUMIFS(Gögn!$L$2:$L$11876,Gögn!$B$2:$B$11876,L$8,Gögn!$E$2:$E$11876,L$9,Gögn!$F$2:$F$11876,$A147)),"")</f>
        <v>40.870164896099894</v>
      </c>
      <c r="M147" s="24">
        <f t="array" ref="M147">IFERROR(IF(M$9="Samtals",SUMPRODUCT(((Gögn!$F$2:$F$11876=$A147)*(Gögn!$B$2:$B$11876=M$8)),Gögn!$K$2:$K$11876,Gögn!$L$2:$L$11876)/SUMIFS(Gögn!$L$2:$L$11876,Gögn!$B$2:$B$11876,M$8,Gögn!$F$2:$F$11876,$A147),SUMPRODUCT(((Gögn!$F$2:$F$11876=$A147)*(Gögn!$B$2:$B$11876=M$8)*(Gögn!$E$2:$E$11876=M$9)),Gögn!$K$2:$K$11876,Gögn!$L$2:$L$11876)/SUMIFS(Gögn!$L$2:$L$11876,Gögn!$B$2:$B$11876,M$8,Gögn!$E$2:$E$11876,M$9,Gögn!$F$2:$F$11876,$A147)),"")</f>
        <v>40.86</v>
      </c>
      <c r="N147" s="24">
        <f t="array" ref="N147">IFERROR(IF(N$9="Samtals",SUMPRODUCT(((Gögn!$F$2:$F$11876=$A147)*(Gögn!$B$2:$B$11876=N$8)),Gögn!$K$2:$K$11876,Gögn!$L$2:$L$11876)/SUMIFS(Gögn!$L$2:$L$11876,Gögn!$B$2:$B$11876,N$8,Gögn!$F$2:$F$11876,$A147),SUMPRODUCT(((Gögn!$F$2:$F$11876=$A147)*(Gögn!$B$2:$B$11876=N$8)*(Gögn!$E$2:$E$11876=N$9)),Gögn!$K$2:$K$11876,Gögn!$L$2:$L$11876)/SUMIFS(Gögn!$L$2:$L$11876,Gögn!$B$2:$B$11876,N$8,Gögn!$E$2:$E$11876,N$9,Gögn!$F$2:$F$11876,$A147)),"")</f>
        <v>40.86</v>
      </c>
      <c r="O147" s="24">
        <f t="array" ref="O147">IFERROR(IF(O$9="Samtals",SUMPRODUCT(((Gögn!$F$2:$F$11876=$A147)*(Gögn!$B$2:$B$11876=O$8)),Gögn!$K$2:$K$11876,Gögn!$L$2:$L$11876)/SUMIFS(Gögn!$L$2:$L$11876,Gögn!$B$2:$B$11876,O$8,Gögn!$F$2:$F$11876,$A147),SUMPRODUCT(((Gögn!$F$2:$F$11876=$A147)*(Gögn!$B$2:$B$11876=O$8)*(Gögn!$E$2:$E$11876=O$9)),Gögn!$K$2:$K$11876,Gögn!$L$2:$L$11876)/SUMIFS(Gögn!$L$2:$L$11876,Gögn!$B$2:$B$11876,O$8,Gögn!$E$2:$E$11876,O$9,Gögn!$F$2:$F$11876,$A147)),"")</f>
        <v>45.317949422317454</v>
      </c>
      <c r="P147" s="24">
        <f t="array" ref="P147">IFERROR(IF(P$9="Samtals",SUMPRODUCT(((Gögn!$F$2:$F$11876=$A147)*(Gögn!$B$2:$B$11876=P$8)),Gögn!$K$2:$K$11876,Gögn!$L$2:$L$11876)/SUMIFS(Gögn!$L$2:$L$11876,Gögn!$B$2:$B$11876,P$8,Gögn!$F$2:$F$11876,$A147),SUMPRODUCT(((Gögn!$F$2:$F$11876=$A147)*(Gögn!$B$2:$B$11876=P$8)*(Gögn!$E$2:$E$11876=P$9)),Gögn!$K$2:$K$11876,Gögn!$L$2:$L$11876)/SUMIFS(Gögn!$L$2:$L$11876,Gögn!$B$2:$B$11876,P$8,Gögn!$E$2:$E$11876,P$9,Gögn!$F$2:$F$11876,$A147)),"")</f>
        <v>45.27</v>
      </c>
      <c r="Q147" s="24">
        <f t="array" ref="Q147">IFERROR(IF(Q$9="Samtals",SUMPRODUCT(((Gögn!$F$2:$F$11876=$A147)*(Gögn!$B$2:$B$11876=Q$8)),Gögn!$K$2:$K$11876,Gögn!$L$2:$L$11876)/SUMIFS(Gögn!$L$2:$L$11876,Gögn!$B$2:$B$11876,Q$8,Gögn!$F$2:$F$11876,$A147),SUMPRODUCT(((Gögn!$F$2:$F$11876=$A147)*(Gögn!$B$2:$B$11876=Q$8)*(Gögn!$E$2:$E$11876=Q$9)),Gögn!$K$2:$K$11876,Gögn!$L$2:$L$11876)/SUMIFS(Gögn!$L$2:$L$11876,Gögn!$B$2:$B$11876,Q$8,Gögn!$E$2:$E$11876,Q$9,Gögn!$F$2:$F$11876,$A147)),"")</f>
        <v>55.253303512247456</v>
      </c>
      <c r="R147" s="24">
        <f t="array" ref="R147">IFERROR(IF(R$9="Samtals",SUMPRODUCT(((Gögn!$F$2:$F$11876=$A147)*(Gögn!$B$2:$B$11876=R$8)),Gögn!$K$2:$K$11876,Gögn!$L$2:$L$11876)/SUMIFS(Gögn!$L$2:$L$11876,Gögn!$B$2:$B$11876,R$8,Gögn!$F$2:$F$11876,$A147),SUMPRODUCT(((Gögn!$F$2:$F$11876=$A147)*(Gögn!$B$2:$B$11876=R$8)*(Gögn!$E$2:$E$11876=R$9)),Gögn!$K$2:$K$11876,Gögn!$L$2:$L$11876)/SUMIFS(Gögn!$L$2:$L$11876,Gögn!$B$2:$B$11876,R$8,Gögn!$E$2:$E$11876,R$9,Gögn!$F$2:$F$11876,$A147)),"")</f>
        <v>39.698394998802314</v>
      </c>
      <c r="S147" s="24">
        <f t="array" ref="S147">IFERROR(IF(S$9="Samtals",SUMPRODUCT(((Gögn!$F$2:$F$11876=$A147)*(Gögn!$B$2:$B$11876=S$8)),Gögn!$K$2:$K$11876,Gögn!$L$2:$L$11876)/SUMIFS(Gögn!$L$2:$L$11876,Gögn!$B$2:$B$11876,S$8,Gögn!$F$2:$F$11876,$A147),SUMPRODUCT(((Gögn!$F$2:$F$11876=$A147)*(Gögn!$B$2:$B$11876=S$8)*(Gögn!$E$2:$E$11876=S$9)),Gögn!$K$2:$K$11876,Gögn!$L$2:$L$11876)/SUMIFS(Gögn!$L$2:$L$11876,Gögn!$B$2:$B$11876,S$8,Gögn!$E$2:$E$11876,S$9,Gögn!$F$2:$F$11876,$A147)),"")</f>
        <v>38.5</v>
      </c>
      <c r="T147" s="24">
        <f t="array" ref="T147">IFERROR(IF(T$9="Samtals",SUMPRODUCT(((Gögn!$F$2:$F$11876=$A147)*(Gögn!$B$2:$B$11876=T$8)),Gögn!$K$2:$K$11876,Gögn!$L$2:$L$11876)/SUMIFS(Gögn!$L$2:$L$11876,Gögn!$B$2:$B$11876,T$8,Gögn!$F$2:$F$11876,$A147),SUMPRODUCT(((Gögn!$F$2:$F$11876=$A147)*(Gögn!$B$2:$B$11876=T$8)*(Gögn!$E$2:$E$11876=T$9)),Gögn!$K$2:$K$11876,Gögn!$L$2:$L$11876)/SUMIFS(Gögn!$L$2:$L$11876,Gögn!$B$2:$B$11876,T$8,Gögn!$E$2:$E$11876,T$9,Gögn!$F$2:$F$11876,$A147)),"")</f>
        <v>40.252034610090327</v>
      </c>
      <c r="U147" s="24">
        <f t="array" ref="U147">IFERROR(IF(U$9="Samtals",SUMPRODUCT(((Gögn!$F$2:$F$11876=$A147)*(Gögn!$B$2:$B$11876=U$8)),Gögn!$K$2:$K$11876,Gögn!$L$2:$L$11876)/SUMIFS(Gögn!$L$2:$L$11876,Gögn!$B$2:$B$11876,U$8,Gögn!$F$2:$F$11876,$A147),SUMPRODUCT(((Gögn!$F$2:$F$11876=$A147)*(Gögn!$B$2:$B$11876=U$8)*(Gögn!$E$2:$E$11876=U$9)),Gögn!$K$2:$K$11876,Gögn!$L$2:$L$11876)/SUMIFS(Gögn!$L$2:$L$11876,Gögn!$B$2:$B$11876,U$8,Gögn!$E$2:$E$11876,U$9,Gögn!$F$2:$F$11876,$A147)),"")</f>
        <v>46.05230000543235</v>
      </c>
      <c r="V147" s="24">
        <f t="array" ref="V147">IFERROR(IF(V$9="Samtals",SUMPRODUCT(((Gögn!$F$2:$F$11876=$A147)*(Gögn!$B$2:$B$11876=V$8)),Gögn!$K$2:$K$11876,Gögn!$L$2:$L$11876)/SUMIFS(Gögn!$L$2:$L$11876,Gögn!$B$2:$B$11876,V$8,Gögn!$F$2:$F$11876,$A147),SUMPRODUCT(((Gögn!$F$2:$F$11876=$A147)*(Gögn!$B$2:$B$11876=V$8)*(Gögn!$E$2:$E$11876=V$9)),Gögn!$K$2:$K$11876,Gögn!$L$2:$L$11876)/SUMIFS(Gögn!$L$2:$L$11876,Gögn!$B$2:$B$11876,V$8,Gögn!$E$2:$E$11876,V$9,Gögn!$F$2:$F$11876,$A147)),"")</f>
        <v>46.2</v>
      </c>
      <c r="W147" s="24">
        <f t="array" ref="W147">IFERROR(IF(W$9="Samtals",SUMPRODUCT(((Gögn!$F$2:$F$11876=$A147)*(Gögn!$B$2:$B$11876=W$8)),Gögn!$K$2:$K$11876,Gögn!$L$2:$L$11876)/SUMIFS(Gögn!$L$2:$L$11876,Gögn!$B$2:$B$11876,W$8,Gögn!$F$2:$F$11876,$A147),SUMPRODUCT(((Gögn!$F$2:$F$11876=$A147)*(Gögn!$B$2:$B$11876=W$8)*(Gögn!$E$2:$E$11876=W$9)),Gögn!$K$2:$K$11876,Gögn!$L$2:$L$11876)/SUMIFS(Gögn!$L$2:$L$11876,Gögn!$B$2:$B$11876,W$8,Gögn!$E$2:$E$11876,W$9,Gögn!$F$2:$F$11876,$A147)),"")</f>
        <v>28.436188718842768</v>
      </c>
      <c r="X147" s="24">
        <f t="array" ref="X147">IFERROR(IF(X$9="Samtals",SUMPRODUCT(((Gögn!$F$2:$F$11876=$A147)*(Gögn!$B$2:$B$11876=X$8)),Gögn!$K$2:$K$11876,Gögn!$L$2:$L$11876)/SUMIFS(Gögn!$L$2:$L$11876,Gögn!$B$2:$B$11876,X$8,Gögn!$F$2:$F$11876,$A147),SUMPRODUCT(((Gögn!$F$2:$F$11876=$A147)*(Gögn!$B$2:$B$11876=X$8)*(Gögn!$E$2:$E$11876=X$9)),Gögn!$K$2:$K$11876,Gögn!$L$2:$L$11876)/SUMIFS(Gögn!$L$2:$L$11876,Gögn!$B$2:$B$11876,X$8,Gögn!$E$2:$E$11876,X$9,Gögn!$F$2:$F$11876,$A147)),"")</f>
        <v>38.584537531877636</v>
      </c>
      <c r="Y147" s="24">
        <f t="array" ref="Y147">IFERROR(IF(Y$9="Samtals",SUMPRODUCT(((Gögn!$F$2:$F$11876=$A147)*(Gögn!$B$2:$B$11876=Y$8)),Gögn!$K$2:$K$11876,Gögn!$L$2:$L$11876)/SUMIFS(Gögn!$L$2:$L$11876,Gögn!$B$2:$B$11876,Y$8,Gögn!$F$2:$F$11876,$A147),SUMPRODUCT(((Gögn!$F$2:$F$11876=$A147)*(Gögn!$B$2:$B$11876=Y$8)*(Gögn!$E$2:$E$11876=Y$9)),Gögn!$K$2:$K$11876,Gögn!$L$2:$L$11876)/SUMIFS(Gögn!$L$2:$L$11876,Gögn!$B$2:$B$11876,Y$8,Gögn!$E$2:$E$11876,Y$9,Gögn!$F$2:$F$11876,$A147)),"")</f>
        <v>42.11</v>
      </c>
      <c r="Z147" s="24">
        <f t="array" ref="Z147">IFERROR(IF(Z$9="Samtals",SUMPRODUCT(((Gögn!$F$2:$F$11876=$A147)*(Gögn!$B$2:$B$11876=Z$8)),Gögn!$K$2:$K$11876,Gögn!$L$2:$L$11876)/SUMIFS(Gögn!$L$2:$L$11876,Gögn!$B$2:$B$11876,Z$8,Gögn!$F$2:$F$11876,$A147),SUMPRODUCT(((Gögn!$F$2:$F$11876=$A147)*(Gögn!$B$2:$B$11876=Z$8)*(Gögn!$E$2:$E$11876=Z$9)),Gögn!$K$2:$K$11876,Gögn!$L$2:$L$11876)/SUMIFS(Gögn!$L$2:$L$11876,Gögn!$B$2:$B$11876,Z$8,Gögn!$E$2:$E$11876,Z$9,Gögn!$F$2:$F$11876,$A147)),"")</f>
        <v>37.523474759517526</v>
      </c>
      <c r="AA147" s="24">
        <f t="array" ref="AA147">IFERROR(IF(AA$9="Samtals",SUMPRODUCT(((Gögn!$F$2:$F$11876=$A147)*(Gögn!$B$2:$B$11876=AA$8)),Gögn!$K$2:$K$11876,Gögn!$L$2:$L$11876)/SUMIFS(Gögn!$L$2:$L$11876,Gögn!$B$2:$B$11876,AA$8,Gögn!$F$2:$F$11876,$A147),SUMPRODUCT(((Gögn!$F$2:$F$11876=$A147)*(Gögn!$B$2:$B$11876=AA$8)*(Gögn!$E$2:$E$11876=AA$9)),Gögn!$K$2:$K$11876,Gögn!$L$2:$L$11876)/SUMIFS(Gögn!$L$2:$L$11876,Gögn!$B$2:$B$11876,AA$8,Gögn!$E$2:$E$11876,AA$9,Gögn!$F$2:$F$11876,$A147)),"")</f>
        <v>41.9</v>
      </c>
      <c r="AB147" s="24">
        <f t="array" ref="AB147">IFERROR(IF(AB$9="Samtals",SUMPRODUCT(((Gögn!$F$2:$F$11876=$A147)*(Gögn!$B$2:$B$11876=AB$8)),Gögn!$K$2:$K$11876,Gögn!$L$2:$L$11876)/SUMIFS(Gögn!$L$2:$L$11876,Gögn!$B$2:$B$11876,AB$8,Gögn!$F$2:$F$11876,$A147),SUMPRODUCT(((Gögn!$F$2:$F$11876=$A147)*(Gögn!$B$2:$B$11876=AB$8)*(Gögn!$E$2:$E$11876=AB$9)),Gögn!$K$2:$K$11876,Gögn!$L$2:$L$11876)/SUMIFS(Gögn!$L$2:$L$11876,Gögn!$B$2:$B$11876,AB$8,Gögn!$E$2:$E$11876,AB$9,Gögn!$F$2:$F$11876,$A147)),"")</f>
        <v>41.9</v>
      </c>
      <c r="AC147" s="24">
        <f t="array" ref="AC147">IFERROR(IF(AC$9="Samtals",SUMPRODUCT(((Gögn!$F$2:$F$11876=$A147)*(Gögn!$B$2:$B$11876=AC$8)),Gögn!$K$2:$K$11876,Gögn!$L$2:$L$11876)/SUMIFS(Gögn!$L$2:$L$11876,Gögn!$B$2:$B$11876,AC$8,Gögn!$F$2:$F$11876,$A147),SUMPRODUCT(((Gögn!$F$2:$F$11876=$A147)*(Gögn!$B$2:$B$11876=AC$8)*(Gögn!$E$2:$E$11876=AC$9)),Gögn!$K$2:$K$11876,Gögn!$L$2:$L$11876)/SUMIFS(Gögn!$L$2:$L$11876,Gögn!$B$2:$B$11876,AC$8,Gögn!$E$2:$E$11876,AC$9,Gögn!$F$2:$F$11876,$A147)),"")</f>
        <v>31.41986028010772</v>
      </c>
      <c r="AD147" s="24">
        <f t="array" ref="AD147">IFERROR(IF(AD$9="Samtals",SUMPRODUCT(((Gögn!$F$2:$F$11876=$A147)*(Gögn!$B$2:$B$11876=AD$8)),Gögn!$K$2:$K$11876,Gögn!$L$2:$L$11876)/SUMIFS(Gögn!$L$2:$L$11876,Gögn!$B$2:$B$11876,AD$8,Gögn!$F$2:$F$11876,$A147),SUMPRODUCT(((Gögn!$F$2:$F$11876=$A147)*(Gögn!$B$2:$B$11876=AD$8)*(Gögn!$E$2:$E$11876=AD$9)),Gögn!$K$2:$K$11876,Gögn!$L$2:$L$11876)/SUMIFS(Gögn!$L$2:$L$11876,Gögn!$B$2:$B$11876,AD$8,Gögn!$E$2:$E$11876,AD$9,Gögn!$F$2:$F$11876,$A147)),"")</f>
        <v>31.41986028010772</v>
      </c>
      <c r="AE147" s="24">
        <f t="array" ref="AE147">IFERROR(IF(AE$9="Samtals",SUMPRODUCT(((Gögn!$F$2:$F$11876=$A147)*(Gögn!$B$2:$B$11876=AE$8)),Gögn!$K$2:$K$11876,Gögn!$L$2:$L$11876)/SUMIFS(Gögn!$L$2:$L$11876,Gögn!$B$2:$B$11876,AE$8,Gögn!$F$2:$F$11876,$A147),SUMPRODUCT(((Gögn!$F$2:$F$11876=$A147)*(Gögn!$B$2:$B$11876=AE$8)*(Gögn!$E$2:$E$11876=AE$9)),Gögn!$K$2:$K$11876,Gögn!$L$2:$L$11876)/SUMIFS(Gögn!$L$2:$L$11876,Gögn!$B$2:$B$11876,AE$8,Gögn!$E$2:$E$11876,AE$9,Gögn!$F$2:$F$11876,$A147)),"")</f>
        <v>27.84</v>
      </c>
      <c r="AF147" s="24">
        <f t="array" ref="AF147">IFERROR(IF(AF$9="Samtals",SUMPRODUCT(((Gögn!$F$2:$F$11876=$A147)*(Gögn!$B$2:$B$11876=AF$8)),Gögn!$K$2:$K$11876,Gögn!$L$2:$L$11876)/SUMIFS(Gögn!$L$2:$L$11876,Gögn!$B$2:$B$11876,AF$8,Gögn!$F$2:$F$11876,$A147),SUMPRODUCT(((Gögn!$F$2:$F$11876=$A147)*(Gögn!$B$2:$B$11876=AF$8)*(Gögn!$E$2:$E$11876=AF$9)),Gögn!$K$2:$K$11876,Gögn!$L$2:$L$11876)/SUMIFS(Gögn!$L$2:$L$11876,Gögn!$B$2:$B$11876,AF$8,Gögn!$E$2:$E$11876,AF$9,Gögn!$F$2:$F$11876,$A147)),"")</f>
        <v>27.84</v>
      </c>
      <c r="AG147" s="24">
        <f t="array" ref="AG147">IFERROR(IF(AG$9="Samtals",SUMPRODUCT(((Gögn!$F$2:$F$11876=$A147)*(Gögn!$B$2:$B$11876=AG$8)),Gögn!$K$2:$K$11876,Gögn!$L$2:$L$11876)/SUMIFS(Gögn!$L$2:$L$11876,Gögn!$B$2:$B$11876,AG$8,Gögn!$F$2:$F$11876,$A147),SUMPRODUCT(((Gögn!$F$2:$F$11876=$A147)*(Gögn!$B$2:$B$11876=AG$8)*(Gögn!$E$2:$E$11876=AG$9)),Gögn!$K$2:$K$11876,Gögn!$L$2:$L$11876)/SUMIFS(Gögn!$L$2:$L$11876,Gögn!$B$2:$B$11876,AG$8,Gögn!$E$2:$E$11876,AG$9,Gögn!$F$2:$F$11876,$A147)),"")</f>
        <v>29.2</v>
      </c>
      <c r="AH147" s="24">
        <f t="array" ref="AH147">IFERROR(IF(AH$9="Samtals",SUMPRODUCT(((Gögn!$F$2:$F$11876=$A147)*(Gögn!$B$2:$B$11876=AH$8)),Gögn!$K$2:$K$11876,Gögn!$L$2:$L$11876)/SUMIFS(Gögn!$L$2:$L$11876,Gögn!$B$2:$B$11876,AH$8,Gögn!$F$2:$F$11876,$A147),SUMPRODUCT(((Gögn!$F$2:$F$11876=$A147)*(Gögn!$B$2:$B$11876=AH$8)*(Gögn!$E$2:$E$11876=AH$9)),Gögn!$K$2:$K$11876,Gögn!$L$2:$L$11876)/SUMIFS(Gögn!$L$2:$L$11876,Gögn!$B$2:$B$11876,AH$8,Gögn!$E$2:$E$11876,AH$9,Gögn!$F$2:$F$11876,$A147)),"")</f>
        <v>29.2</v>
      </c>
      <c r="AI147" s="24">
        <f t="array" ref="AI147">IFERROR(IF(AI$9="Samtals",SUMPRODUCT(((Gögn!$F$2:$F$11876=$A147)*(Gögn!$B$2:$B$11876=AI$8)),Gögn!$K$2:$K$11876,Gögn!$L$2:$L$11876)/SUMIFS(Gögn!$L$2:$L$11876,Gögn!$B$2:$B$11876,AI$8,Gögn!$F$2:$F$11876,$A147),SUMPRODUCT(((Gögn!$F$2:$F$11876=$A147)*(Gögn!$B$2:$B$11876=AI$8)*(Gögn!$E$2:$E$11876=AI$9)),Gögn!$K$2:$K$11876,Gögn!$L$2:$L$11876)/SUMIFS(Gögn!$L$2:$L$11876,Gögn!$B$2:$B$11876,AI$8,Gögn!$E$2:$E$11876,AI$9,Gögn!$F$2:$F$11876,$A147)),"")</f>
        <v>16.170000000000002</v>
      </c>
      <c r="AJ147" s="24">
        <f t="array" ref="AJ147">IFERROR(IF(AJ$9="Samtals",SUMPRODUCT(((Gögn!$F$2:$F$11876=$A147)*(Gögn!$B$2:$B$11876=AJ$8)),Gögn!$K$2:$K$11876,Gögn!$L$2:$L$11876)/SUMIFS(Gögn!$L$2:$L$11876,Gögn!$B$2:$B$11876,AJ$8,Gögn!$F$2:$F$11876,$A147),SUMPRODUCT(((Gögn!$F$2:$F$11876=$A147)*(Gögn!$B$2:$B$11876=AJ$8)*(Gögn!$E$2:$E$11876=AJ$9)),Gögn!$K$2:$K$11876,Gögn!$L$2:$L$11876)/SUMIFS(Gögn!$L$2:$L$11876,Gögn!$B$2:$B$11876,AJ$8,Gögn!$E$2:$E$11876,AJ$9,Gögn!$F$2:$F$11876,$A147)),"")</f>
        <v>16.170000000000002</v>
      </c>
      <c r="AK147" s="24">
        <f t="array" ref="AK147">IFERROR(IF(AK$9="Samtals",SUMPRODUCT(((Gögn!$F$2:$F$11876=$A147)*(Gögn!$B$2:$B$11876=AK$8)),Gögn!$K$2:$K$11876,Gögn!$L$2:$L$11876)/SUMIFS(Gögn!$L$2:$L$11876,Gögn!$B$2:$B$11876,AK$8,Gögn!$F$2:$F$11876,$A147),SUMPRODUCT(((Gögn!$F$2:$F$11876=$A147)*(Gögn!$B$2:$B$11876=AK$8)*(Gögn!$E$2:$E$11876=AK$9)),Gögn!$K$2:$K$11876,Gögn!$L$2:$L$11876)/SUMIFS(Gögn!$L$2:$L$11876,Gögn!$B$2:$B$11876,AK$8,Gögn!$E$2:$E$11876,AK$9,Gögn!$F$2:$F$11876,$A147)),"")</f>
        <v>25.9</v>
      </c>
      <c r="AL147" s="24">
        <f t="array" ref="AL147">IFERROR(IF(AL$9="Samtals",SUMPRODUCT(((Gögn!$F$2:$F$11876=$A147)*(Gögn!$B$2:$B$11876=AL$8)),Gögn!$K$2:$K$11876,Gögn!$L$2:$L$11876)/SUMIFS(Gögn!$L$2:$L$11876,Gögn!$B$2:$B$11876,AL$8,Gögn!$F$2:$F$11876,$A147),SUMPRODUCT(((Gögn!$F$2:$F$11876=$A147)*(Gögn!$B$2:$B$11876=AL$8)*(Gögn!$E$2:$E$11876=AL$9)),Gögn!$K$2:$K$11876,Gögn!$L$2:$L$11876)/SUMIFS(Gögn!$L$2:$L$11876,Gögn!$B$2:$B$11876,AL$8,Gögn!$E$2:$E$11876,AL$9,Gögn!$F$2:$F$11876,$A147)),"")</f>
        <v>25.9</v>
      </c>
      <c r="AM147" s="24">
        <f t="array" ref="AM147">IFERROR(IF(AM$9="Samtals",SUMPRODUCT(((Gögn!$F$2:$F$11876=$A147)*(Gögn!$B$2:$B$11876=AM$8)),Gögn!$K$2:$K$11876,Gögn!$L$2:$L$11876)/SUMIFS(Gögn!$L$2:$L$11876,Gögn!$B$2:$B$11876,AM$8,Gögn!$F$2:$F$11876,$A147),SUMPRODUCT(((Gögn!$F$2:$F$11876=$A147)*(Gögn!$B$2:$B$11876=AM$8)*(Gögn!$E$2:$E$11876=AM$9)),Gögn!$K$2:$K$11876,Gögn!$L$2:$L$11876)/SUMIFS(Gögn!$L$2:$L$11876,Gögn!$B$2:$B$11876,AM$8,Gögn!$E$2:$E$11876,AM$9,Gögn!$F$2:$F$11876,$A147)),"")</f>
        <v>50.905282611612876</v>
      </c>
      <c r="AN147" s="24">
        <f t="array" ref="AN147">IFERROR(IF(AN$9="Samtals",SUMPRODUCT(((Gögn!$F$2:$F$11876=$A147)*(Gögn!$B$2:$B$11876=AN$8)),Gögn!$K$2:$K$11876,Gögn!$L$2:$L$11876)/SUMIFS(Gögn!$L$2:$L$11876,Gögn!$B$2:$B$11876,AN$8,Gögn!$F$2:$F$11876,$A147),SUMPRODUCT(((Gögn!$F$2:$F$11876=$A147)*(Gögn!$B$2:$B$11876=AN$8)*(Gögn!$E$2:$E$11876=AN$9)),Gögn!$K$2:$K$11876,Gögn!$L$2:$L$11876)/SUMIFS(Gögn!$L$2:$L$11876,Gögn!$B$2:$B$11876,AN$8,Gögn!$E$2:$E$11876,AN$9,Gögn!$F$2:$F$11876,$A147)),"")</f>
        <v>50.852395852341253</v>
      </c>
      <c r="AO147" s="24">
        <f t="array" ref="AO147">IFERROR(IF(AO$9="Samtals",SUMPRODUCT(((Gögn!$F$2:$F$11876=$A147)*(Gögn!$B$2:$B$11876=AO$8)),Gögn!$K$2:$K$11876,Gögn!$L$2:$L$11876)/SUMIFS(Gögn!$L$2:$L$11876,Gögn!$B$2:$B$11876,AO$8,Gögn!$F$2:$F$11876,$A147),SUMPRODUCT(((Gögn!$F$2:$F$11876=$A147)*(Gögn!$B$2:$B$11876=AO$8)*(Gögn!$E$2:$E$11876=AO$9)),Gögn!$K$2:$K$11876,Gögn!$L$2:$L$11876)/SUMIFS(Gögn!$L$2:$L$11876,Gögn!$B$2:$B$11876,AO$8,Gögn!$E$2:$E$11876,AO$9,Gögn!$F$2:$F$11876,$A147)),"")</f>
        <v>53.698274511468952</v>
      </c>
      <c r="AP147" s="24">
        <f t="array" ref="AP147">IFERROR(IF(AP$9="Samtals",SUMPRODUCT(((Gögn!$F$2:$F$11876=$A147)*(Gögn!$B$2:$B$11876=AP$8)),Gögn!$K$2:$K$11876,Gögn!$L$2:$L$11876)/SUMIFS(Gögn!$L$2:$L$11876,Gögn!$B$2:$B$11876,AP$8,Gögn!$F$2:$F$11876,$A147),SUMPRODUCT(((Gögn!$F$2:$F$11876=$A147)*(Gögn!$B$2:$B$11876=AP$8)*(Gögn!$E$2:$E$11876=AP$9)),Gögn!$K$2:$K$11876,Gögn!$L$2:$L$11876)/SUMIFS(Gögn!$L$2:$L$11876,Gögn!$B$2:$B$11876,AP$8,Gögn!$E$2:$E$11876,AP$9,Gögn!$F$2:$F$11876,$A147)),"")</f>
        <v>44.745718667839206</v>
      </c>
      <c r="AQ147" s="24">
        <f t="array" ref="AQ147">IFERROR(IF(AQ$9="Samtals",SUMPRODUCT(((Gögn!$F$2:$F$11876=$A147)*(Gögn!$B$2:$B$11876=AQ$8)),Gögn!$K$2:$K$11876,Gögn!$L$2:$L$11876)/SUMIFS(Gögn!$L$2:$L$11876,Gögn!$B$2:$B$11876,AQ$8,Gögn!$F$2:$F$11876,$A147),SUMPRODUCT(((Gögn!$F$2:$F$11876=$A147)*(Gögn!$B$2:$B$11876=AQ$8)*(Gögn!$E$2:$E$11876=AQ$9)),Gögn!$K$2:$K$11876,Gögn!$L$2:$L$11876)/SUMIFS(Gögn!$L$2:$L$11876,Gögn!$B$2:$B$11876,AQ$8,Gögn!$E$2:$E$11876,AQ$9,Gögn!$F$2:$F$11876,$A147)),"")</f>
        <v>44.31</v>
      </c>
      <c r="AR147" s="24">
        <f t="array" ref="AR147">IFERROR(IF(AR$9="Samtals",SUMPRODUCT(((Gögn!$F$2:$F$11876=$A147)*(Gögn!$B$2:$B$11876=AR$8)),Gögn!$K$2:$K$11876,Gögn!$L$2:$L$11876)/SUMIFS(Gögn!$L$2:$L$11876,Gögn!$B$2:$B$11876,AR$8,Gögn!$F$2:$F$11876,$A147),SUMPRODUCT(((Gögn!$F$2:$F$11876=$A147)*(Gögn!$B$2:$B$11876=AR$8)*(Gögn!$E$2:$E$11876=AR$9)),Gögn!$K$2:$K$11876,Gögn!$L$2:$L$11876)/SUMIFS(Gögn!$L$2:$L$11876,Gögn!$B$2:$B$11876,AR$8,Gögn!$E$2:$E$11876,AR$9,Gögn!$F$2:$F$11876,$A147)),"")</f>
        <v>44.89</v>
      </c>
      <c r="AS147" s="24">
        <f t="array" ref="AS147">IFERROR(IF(AS$9="Samtals",SUMPRODUCT(((Gögn!$F$2:$F$11876=$A147)*(Gögn!$B$2:$B$11876=AS$8)),Gögn!$K$2:$K$11876,Gögn!$L$2:$L$11876)/SUMIFS(Gögn!$L$2:$L$11876,Gögn!$B$2:$B$11876,AS$8,Gögn!$F$2:$F$11876,$A147),SUMPRODUCT(((Gögn!$F$2:$F$11876=$A147)*(Gögn!$B$2:$B$11876=AS$8)*(Gögn!$E$2:$E$11876=AS$9)),Gögn!$K$2:$K$11876,Gögn!$L$2:$L$11876)/SUMIFS(Gögn!$L$2:$L$11876,Gögn!$B$2:$B$11876,AS$8,Gögn!$E$2:$E$11876,AS$9,Gögn!$F$2:$F$11876,$A147)),"")</f>
        <v>53.735697788276248</v>
      </c>
      <c r="AT147" s="24">
        <f t="array" ref="AT147">IFERROR(IF(AT$9="Samtals",SUMPRODUCT(((Gögn!$F$2:$F$11876=$A147)*(Gögn!$B$2:$B$11876=AT$8)),Gögn!$K$2:$K$11876,Gögn!$L$2:$L$11876)/SUMIFS(Gögn!$L$2:$L$11876,Gögn!$B$2:$B$11876,AT$8,Gögn!$F$2:$F$11876,$A147),SUMPRODUCT(((Gögn!$F$2:$F$11876=$A147)*(Gögn!$B$2:$B$11876=AT$8)*(Gögn!$E$2:$E$11876=AT$9)),Gögn!$K$2:$K$11876,Gögn!$L$2:$L$11876)/SUMIFS(Gögn!$L$2:$L$11876,Gögn!$B$2:$B$11876,AT$8,Gögn!$E$2:$E$11876,AT$9,Gögn!$F$2:$F$11876,$A147)),"")</f>
        <v>53.8</v>
      </c>
      <c r="AU147" s="24">
        <f t="array" ref="AU147">IFERROR(IF(AU$9="Samtals",SUMPRODUCT(((Gögn!$F$2:$F$11876=$A147)*(Gögn!$B$2:$B$11876=AU$8)),Gögn!$K$2:$K$11876,Gögn!$L$2:$L$11876)/SUMIFS(Gögn!$L$2:$L$11876,Gögn!$B$2:$B$11876,AU$8,Gögn!$F$2:$F$11876,$A147),SUMPRODUCT(((Gögn!$F$2:$F$11876=$A147)*(Gögn!$B$2:$B$11876=AU$8)*(Gögn!$E$2:$E$11876=AU$9)),Gögn!$K$2:$K$11876,Gögn!$L$2:$L$11876)/SUMIFS(Gögn!$L$2:$L$11876,Gögn!$B$2:$B$11876,AU$8,Gögn!$E$2:$E$11876,AU$9,Gögn!$F$2:$F$11876,$A147)),"")</f>
        <v>50.889703090370404</v>
      </c>
      <c r="AV147" s="24">
        <f t="array" ref="AV147">IFERROR(IF(AV$9="Samtals",SUMPRODUCT(((Gögn!$F$2:$F$11876=$A147)*(Gögn!$B$2:$B$11876=AV$8)),Gögn!$K$2:$K$11876,Gögn!$L$2:$L$11876)/SUMIFS(Gögn!$L$2:$L$11876,Gögn!$B$2:$B$11876,AV$8,Gögn!$F$2:$F$11876,$A147),SUMPRODUCT(((Gögn!$F$2:$F$11876=$A147)*(Gögn!$B$2:$B$11876=AV$8)*(Gögn!$E$2:$E$11876=AV$9)),Gögn!$K$2:$K$11876,Gögn!$L$2:$L$11876)/SUMIFS(Gögn!$L$2:$L$11876,Gögn!$B$2:$B$11876,AV$8,Gögn!$E$2:$E$11876,AV$9,Gögn!$F$2:$F$11876,$A147)),"")</f>
        <v>47.016548328686213</v>
      </c>
      <c r="AW147" s="24">
        <f t="array" ref="AW147">IFERROR(IF(AW$9="Samtals",SUMPRODUCT(((Gögn!$F$2:$F$11876=$A147)*(Gögn!$B$2:$B$11876=AW$8)),Gögn!$K$2:$K$11876,Gögn!$L$2:$L$11876)/SUMIFS(Gögn!$L$2:$L$11876,Gögn!$B$2:$B$11876,AW$8,Gögn!$F$2:$F$11876,$A147),SUMPRODUCT(((Gögn!$F$2:$F$11876=$A147)*(Gögn!$B$2:$B$11876=AW$8)*(Gögn!$E$2:$E$11876=AW$9)),Gögn!$K$2:$K$11876,Gögn!$L$2:$L$11876)/SUMIFS(Gögn!$L$2:$L$11876,Gögn!$B$2:$B$11876,AW$8,Gögn!$E$2:$E$11876,AW$9,Gögn!$F$2:$F$11876,$A147)),"")</f>
        <v>47</v>
      </c>
      <c r="AX147" s="24">
        <f t="array" ref="AX147">IFERROR(IF(AX$9="Samtals",SUMPRODUCT(((Gögn!$F$2:$F$11876=$A147)*(Gögn!$B$2:$B$11876=AX$8)),Gögn!$K$2:$K$11876,Gögn!$L$2:$L$11876)/SUMIFS(Gögn!$L$2:$L$11876,Gögn!$B$2:$B$11876,AX$8,Gögn!$F$2:$F$11876,$A147),SUMPRODUCT(((Gögn!$F$2:$F$11876=$A147)*(Gögn!$B$2:$B$11876=AX$8)*(Gögn!$E$2:$E$11876=AX$9)),Gögn!$K$2:$K$11876,Gögn!$L$2:$L$11876)/SUMIFS(Gögn!$L$2:$L$11876,Gögn!$B$2:$B$11876,AX$8,Gögn!$E$2:$E$11876,AX$9,Gögn!$F$2:$F$11876,$A147)),"")</f>
        <v>48.496351800421159</v>
      </c>
      <c r="AY147" s="24">
        <f t="array" ref="AY147">IFERROR(IF(AY$9="Samtals",SUMPRODUCT(((Gögn!$F$2:$F$11876=$A147)*(Gögn!$B$2:$B$11876=AY$8)),Gögn!$K$2:$K$11876,Gögn!$L$2:$L$11876)/SUMIFS(Gögn!$L$2:$L$11876,Gögn!$B$2:$B$11876,AY$8,Gögn!$F$2:$F$11876,$A147),SUMPRODUCT(((Gögn!$F$2:$F$11876=$A147)*(Gögn!$B$2:$B$11876=AY$8)*(Gögn!$E$2:$E$11876=AY$9)),Gögn!$K$2:$K$11876,Gögn!$L$2:$L$11876)/SUMIFS(Gögn!$L$2:$L$11876,Gögn!$B$2:$B$11876,AY$8,Gögn!$E$2:$E$11876,AY$9,Gögn!$F$2:$F$11876,$A147)),"")</f>
        <v>41.693682603928423</v>
      </c>
      <c r="AZ147" s="24">
        <f t="array" ref="AZ147">IFERROR(IF(AZ$9="Samtals",SUMPRODUCT(((Gögn!$F$2:$F$11876=$A147)*(Gögn!$B$2:$B$11876=AZ$8)),Gögn!$K$2:$K$11876,Gögn!$L$2:$L$11876)/SUMIFS(Gögn!$L$2:$L$11876,Gögn!$B$2:$B$11876,AZ$8,Gögn!$F$2:$F$11876,$A147),SUMPRODUCT(((Gögn!$F$2:$F$11876=$A147)*(Gögn!$B$2:$B$11876=AZ$8)*(Gögn!$E$2:$E$11876=AZ$9)),Gögn!$K$2:$K$11876,Gögn!$L$2:$L$11876)/SUMIFS(Gögn!$L$2:$L$11876,Gögn!$B$2:$B$11876,AZ$8,Gögn!$E$2:$E$11876,AZ$9,Gögn!$F$2:$F$11876,$A147)),"")</f>
        <v>41</v>
      </c>
      <c r="BA147" s="24">
        <f t="array" ref="BA147">IFERROR(IF(BA$9="Samtals",SUMPRODUCT(((Gögn!$F$2:$F$11876=$A147)*(Gögn!$B$2:$B$11876=BA$8)),Gögn!$K$2:$K$11876,Gögn!$L$2:$L$11876)/SUMIFS(Gögn!$L$2:$L$11876,Gögn!$B$2:$B$11876,BA$8,Gögn!$F$2:$F$11876,$A147),SUMPRODUCT(((Gögn!$F$2:$F$11876=$A147)*(Gögn!$B$2:$B$11876=BA$8)*(Gögn!$E$2:$E$11876=BA$9)),Gögn!$K$2:$K$11876,Gögn!$L$2:$L$11876)/SUMIFS(Gögn!$L$2:$L$11876,Gögn!$B$2:$B$11876,BA$8,Gögn!$E$2:$E$11876,BA$9,Gögn!$F$2:$F$11876,$A147)),"")</f>
        <v>44.579872865531101</v>
      </c>
      <c r="BB147" s="24">
        <f t="array" ref="BB147">IFERROR(IF(BB$9="Samtals",SUMPRODUCT(((Gögn!$F$2:$F$11876=$A147)*(Gögn!$B$2:$B$11876=BB$8)),Gögn!$K$2:$K$11876,Gögn!$L$2:$L$11876)/SUMIFS(Gögn!$L$2:$L$11876,Gögn!$B$2:$B$11876,BB$8,Gögn!$F$2:$F$11876,$A147),SUMPRODUCT(((Gögn!$F$2:$F$11876=$A147)*(Gögn!$B$2:$B$11876=BB$8)*(Gögn!$E$2:$E$11876=BB$9)),Gögn!$K$2:$K$11876,Gögn!$L$2:$L$11876)/SUMIFS(Gögn!$L$2:$L$11876,Gögn!$B$2:$B$11876,BB$8,Gögn!$E$2:$E$11876,BB$9,Gögn!$F$2:$F$11876,$A147)),"")</f>
        <v>44.34530386458615</v>
      </c>
      <c r="BC147" s="24">
        <f t="array" ref="BC147">IFERROR(IF(BC$9="Samtals",SUMPRODUCT(((Gögn!$F$2:$F$11876=$A147)*(Gögn!$B$2:$B$11876=BC$8)),Gögn!$K$2:$K$11876,Gögn!$L$2:$L$11876)/SUMIFS(Gögn!$L$2:$L$11876,Gögn!$B$2:$B$11876,BC$8,Gögn!$F$2:$F$11876,$A147),SUMPRODUCT(((Gögn!$F$2:$F$11876=$A147)*(Gögn!$B$2:$B$11876=BC$8)*(Gögn!$E$2:$E$11876=BC$9)),Gögn!$K$2:$K$11876,Gögn!$L$2:$L$11876)/SUMIFS(Gögn!$L$2:$L$11876,Gögn!$B$2:$B$11876,BC$8,Gögn!$E$2:$E$11876,BC$9,Gögn!$F$2:$F$11876,$A147)),"")</f>
        <v>44.8</v>
      </c>
      <c r="BD147" s="24">
        <f t="array" ref="BD147">IFERROR(IF(BD$9="Samtals",SUMPRODUCT(((Gögn!$F$2:$F$11876=$A147)*(Gögn!$B$2:$B$11876=BD$8)),Gögn!$K$2:$K$11876,Gögn!$L$2:$L$11876)/SUMIFS(Gögn!$L$2:$L$11876,Gögn!$B$2:$B$11876,BD$8,Gögn!$F$2:$F$11876,$A147),SUMPRODUCT(((Gögn!$F$2:$F$11876=$A147)*(Gögn!$B$2:$B$11876=BD$8)*(Gögn!$E$2:$E$11876=BD$9)),Gögn!$K$2:$K$11876,Gögn!$L$2:$L$11876)/SUMIFS(Gögn!$L$2:$L$11876,Gögn!$B$2:$B$11876,BD$8,Gögn!$E$2:$E$11876,BD$9,Gögn!$F$2:$F$11876,$A147)),"")</f>
        <v>14.823489074547139</v>
      </c>
      <c r="BE147" s="24">
        <f t="array" ref="BE147">IFERROR(IF(BE$9="Samtals",SUMPRODUCT(((Gögn!$F$2:$F$11876=$A147)*(Gögn!$B$2:$B$11876=BE$8)),Gögn!$K$2:$K$11876,Gögn!$L$2:$L$11876)/SUMIFS(Gögn!$L$2:$L$11876,Gögn!$B$2:$B$11876,BE$8,Gögn!$F$2:$F$11876,$A147),SUMPRODUCT(((Gögn!$F$2:$F$11876=$A147)*(Gögn!$B$2:$B$11876=BE$8)*(Gögn!$E$2:$E$11876=BE$9)),Gögn!$K$2:$K$11876,Gögn!$L$2:$L$11876)/SUMIFS(Gögn!$L$2:$L$11876,Gögn!$B$2:$B$11876,BE$8,Gögn!$E$2:$E$11876,BE$9,Gögn!$F$2:$F$11876,$A147)),"")</f>
        <v>43.904323949450479</v>
      </c>
      <c r="BF147" s="24">
        <f t="array" ref="BF147">IFERROR(IF(BF$9="Samtals",SUMPRODUCT(((Gögn!$F$2:$F$11876=$A147)*(Gögn!$B$2:$B$11876=BF$8)),Gögn!$K$2:$K$11876,Gögn!$L$2:$L$11876)/SUMIFS(Gögn!$L$2:$L$11876,Gögn!$B$2:$B$11876,BF$8,Gögn!$F$2:$F$11876,$A147),SUMPRODUCT(((Gögn!$F$2:$F$11876=$A147)*(Gögn!$B$2:$B$11876=BF$8)*(Gögn!$E$2:$E$11876=BF$9)),Gögn!$K$2:$K$11876,Gögn!$L$2:$L$11876)/SUMIFS(Gögn!$L$2:$L$11876,Gögn!$B$2:$B$11876,BF$8,Gögn!$E$2:$E$11876,BF$9,Gögn!$F$2:$F$11876,$A147)),"")</f>
        <v>43.61</v>
      </c>
      <c r="BG147" s="24">
        <f t="array" ref="BG147">IFERROR(IF(BG$9="Samtals",SUMPRODUCT(((Gögn!$F$2:$F$11876=$A147)*(Gögn!$B$2:$B$11876=BG$8)),Gögn!$K$2:$K$11876,Gögn!$L$2:$L$11876)/SUMIFS(Gögn!$L$2:$L$11876,Gögn!$B$2:$B$11876,BG$8,Gögn!$F$2:$F$11876,$A147),SUMPRODUCT(((Gögn!$F$2:$F$11876=$A147)*(Gögn!$B$2:$B$11876=BG$8)*(Gögn!$E$2:$E$11876=BG$9)),Gögn!$K$2:$K$11876,Gögn!$L$2:$L$11876)/SUMIFS(Gögn!$L$2:$L$11876,Gögn!$B$2:$B$11876,BG$8,Gögn!$E$2:$E$11876,BG$9,Gögn!$F$2:$F$11876,$A147)),"")</f>
        <v>55.445230653990365</v>
      </c>
    </row>
    <row r="148" spans="1:59" ht="15" customHeight="1">
      <c r="A148" s="5" t="s">
        <v>57</v>
      </c>
      <c r="B148" s="5"/>
      <c r="C148" s="25" t="s">
        <v>58</v>
      </c>
      <c r="D148" s="22">
        <f t="shared" si="41"/>
        <v>31.401111501203669</v>
      </c>
      <c r="E148" s="22">
        <f t="array" ref="E148">IFERROR(IF(E$9="Samtals",SUMPRODUCT(((Gögn!$F$2:$F$11876=$A148)*(Gögn!$B$2:$B$11876=E$8)),Gögn!$K$2:$K$11876,Gögn!$L$2:$L$11876)/SUMIFS(Gögn!$L$2:$L$11876,Gögn!$B$2:$B$11876,E$8,Gögn!$F$2:$F$11876,$A148),SUMPRODUCT(((Gögn!$F$2:$F$11876=$A148)*(Gögn!$B$2:$B$11876=E$8)*(Gögn!$E$2:$E$11876=E$9)),Gögn!$K$2:$K$11876,Gögn!$L$2:$L$11876)/SUMIFS(Gögn!$L$2:$L$11876,Gögn!$B$2:$B$11876,E$8,Gögn!$E$2:$E$11876,E$9,Gögn!$F$2:$F$11876,$A148)),"")</f>
        <v>26.942698362901062</v>
      </c>
      <c r="F148" s="22">
        <f t="array" ref="F148">IFERROR(IF(F$9="Samtals",SUMPRODUCT(((Gögn!$F$2:$F$11876=$A148)*(Gögn!$B$2:$B$11876=F$8)),Gögn!$K$2:$K$11876,Gögn!$L$2:$L$11876)/SUMIFS(Gögn!$L$2:$L$11876,Gögn!$B$2:$B$11876,F$8,Gögn!$F$2:$F$11876,$A148),SUMPRODUCT(((Gögn!$F$2:$F$11876=$A148)*(Gögn!$B$2:$B$11876=F$8)*(Gögn!$E$2:$E$11876=F$9)),Gögn!$K$2:$K$11876,Gögn!$L$2:$L$11876)/SUMIFS(Gögn!$L$2:$L$11876,Gögn!$B$2:$B$11876,F$8,Gögn!$E$2:$E$11876,F$9,Gögn!$F$2:$F$11876,$A148)),"")</f>
        <v>31.7</v>
      </c>
      <c r="G148" s="22">
        <f t="array" ref="G148">IFERROR(IF(G$9="Samtals",SUMPRODUCT(((Gögn!$F$2:$F$11876=$A148)*(Gögn!$B$2:$B$11876=G$8)),Gögn!$K$2:$K$11876,Gögn!$L$2:$L$11876)/SUMIFS(Gögn!$L$2:$L$11876,Gögn!$B$2:$B$11876,G$8,Gögn!$F$2:$F$11876,$A148),SUMPRODUCT(((Gögn!$F$2:$F$11876=$A148)*(Gögn!$B$2:$B$11876=G$8)*(Gögn!$E$2:$E$11876=G$9)),Gögn!$K$2:$K$11876,Gögn!$L$2:$L$11876)/SUMIFS(Gögn!$L$2:$L$11876,Gögn!$B$2:$B$11876,G$8,Gögn!$E$2:$E$11876,G$9,Gögn!$F$2:$F$11876,$A148)),"")</f>
        <v>22.617144769885257</v>
      </c>
      <c r="H148" s="22">
        <f t="array" ref="H148">IFERROR(IF(H$9="Samtals",SUMPRODUCT(((Gögn!$F$2:$F$11876=$A148)*(Gögn!$B$2:$B$11876=H$8)),Gögn!$K$2:$K$11876,Gögn!$L$2:$L$11876)/SUMIFS(Gögn!$L$2:$L$11876,Gögn!$B$2:$B$11876,H$8,Gögn!$F$2:$F$11876,$A148),SUMPRODUCT(((Gögn!$F$2:$F$11876=$A148)*(Gögn!$B$2:$B$11876=H$8)*(Gögn!$E$2:$E$11876=H$9)),Gögn!$K$2:$K$11876,Gögn!$L$2:$L$11876)/SUMIFS(Gögn!$L$2:$L$11876,Gögn!$B$2:$B$11876,H$8,Gögn!$E$2:$E$11876,H$9,Gögn!$F$2:$F$11876,$A148)),"")</f>
        <v>26.651693885690225</v>
      </c>
      <c r="I148" s="22">
        <f t="array" ref="I148">IFERROR(IF(I$9="Samtals",SUMPRODUCT(((Gögn!$F$2:$F$11876=$A148)*(Gögn!$B$2:$B$11876=I$8)),Gögn!$K$2:$K$11876,Gögn!$L$2:$L$11876)/SUMIFS(Gögn!$L$2:$L$11876,Gögn!$B$2:$B$11876,I$8,Gögn!$F$2:$F$11876,$A148),SUMPRODUCT(((Gögn!$F$2:$F$11876=$A148)*(Gögn!$B$2:$B$11876=I$8)*(Gögn!$E$2:$E$11876=I$9)),Gögn!$K$2:$K$11876,Gögn!$L$2:$L$11876)/SUMIFS(Gögn!$L$2:$L$11876,Gögn!$B$2:$B$11876,I$8,Gögn!$E$2:$E$11876,I$9,Gögn!$F$2:$F$11876,$A148)),"")</f>
        <v>25.98</v>
      </c>
      <c r="J148" s="22">
        <f t="array" ref="J148">IFERROR(IF(J$9="Samtals",SUMPRODUCT(((Gögn!$F$2:$F$11876=$A148)*(Gögn!$B$2:$B$11876=J$8)),Gögn!$K$2:$K$11876,Gögn!$L$2:$L$11876)/SUMIFS(Gögn!$L$2:$L$11876,Gögn!$B$2:$B$11876,J$8,Gögn!$F$2:$F$11876,$A148),SUMPRODUCT(((Gögn!$F$2:$F$11876=$A148)*(Gögn!$B$2:$B$11876=J$8)*(Gögn!$E$2:$E$11876=J$9)),Gögn!$K$2:$K$11876,Gögn!$L$2:$L$11876)/SUMIFS(Gögn!$L$2:$L$11876,Gögn!$B$2:$B$11876,J$8,Gögn!$E$2:$E$11876,J$9,Gögn!$F$2:$F$11876,$A148)),"")</f>
        <v>43.59406469773819</v>
      </c>
      <c r="K148" s="22">
        <f t="array" ref="K148">IFERROR(IF(K$9="Samtals",SUMPRODUCT(((Gögn!$F$2:$F$11876=$A148)*(Gögn!$B$2:$B$11876=K$8)),Gögn!$K$2:$K$11876,Gögn!$L$2:$L$11876)/SUMIFS(Gögn!$L$2:$L$11876,Gögn!$B$2:$B$11876,K$8,Gögn!$F$2:$F$11876,$A148),SUMPRODUCT(((Gögn!$F$2:$F$11876=$A148)*(Gögn!$B$2:$B$11876=K$8)*(Gögn!$E$2:$E$11876=K$9)),Gögn!$K$2:$K$11876,Gögn!$L$2:$L$11876)/SUMIFS(Gögn!$L$2:$L$11876,Gögn!$B$2:$B$11876,K$8,Gögn!$E$2:$E$11876,K$9,Gögn!$F$2:$F$11876,$A148)),"")</f>
        <v>39.119915703586663</v>
      </c>
      <c r="L148" s="22">
        <f t="array" ref="L148">IFERROR(IF(L$9="Samtals",SUMPRODUCT(((Gögn!$F$2:$F$11876=$A148)*(Gögn!$B$2:$B$11876=L$8)),Gögn!$K$2:$K$11876,Gögn!$L$2:$L$11876)/SUMIFS(Gögn!$L$2:$L$11876,Gögn!$B$2:$B$11876,L$8,Gögn!$F$2:$F$11876,$A148),SUMPRODUCT(((Gögn!$F$2:$F$11876=$A148)*(Gögn!$B$2:$B$11876=L$8)*(Gögn!$E$2:$E$11876=L$9)),Gögn!$K$2:$K$11876,Gögn!$L$2:$L$11876)/SUMIFS(Gögn!$L$2:$L$11876,Gögn!$B$2:$B$11876,L$8,Gögn!$E$2:$E$11876,L$9,Gögn!$F$2:$F$11876,$A148)),"")</f>
        <v>39.119915703586663</v>
      </c>
      <c r="M148" s="22">
        <f t="array" ref="M148">IFERROR(IF(M$9="Samtals",SUMPRODUCT(((Gögn!$F$2:$F$11876=$A148)*(Gögn!$B$2:$B$11876=M$8)),Gögn!$K$2:$K$11876,Gögn!$L$2:$L$11876)/SUMIFS(Gögn!$L$2:$L$11876,Gögn!$B$2:$B$11876,M$8,Gögn!$F$2:$F$11876,$A148),SUMPRODUCT(((Gögn!$F$2:$F$11876=$A148)*(Gögn!$B$2:$B$11876=M$8)*(Gögn!$E$2:$E$11876=M$9)),Gögn!$K$2:$K$11876,Gögn!$L$2:$L$11876)/SUMIFS(Gögn!$L$2:$L$11876,Gögn!$B$2:$B$11876,M$8,Gögn!$E$2:$E$11876,M$9,Gögn!$F$2:$F$11876,$A148)),"")</f>
        <v>32.11</v>
      </c>
      <c r="N148" s="22">
        <f t="array" ref="N148">IFERROR(IF(N$9="Samtals",SUMPRODUCT(((Gögn!$F$2:$F$11876=$A148)*(Gögn!$B$2:$B$11876=N$8)),Gögn!$K$2:$K$11876,Gögn!$L$2:$L$11876)/SUMIFS(Gögn!$L$2:$L$11876,Gögn!$B$2:$B$11876,N$8,Gögn!$F$2:$F$11876,$A148),SUMPRODUCT(((Gögn!$F$2:$F$11876=$A148)*(Gögn!$B$2:$B$11876=N$8)*(Gögn!$E$2:$E$11876=N$9)),Gögn!$K$2:$K$11876,Gögn!$L$2:$L$11876)/SUMIFS(Gögn!$L$2:$L$11876,Gögn!$B$2:$B$11876,N$8,Gögn!$E$2:$E$11876,N$9,Gögn!$F$2:$F$11876,$A148)),"")</f>
        <v>32.11</v>
      </c>
      <c r="O148" s="22">
        <f t="array" ref="O148">IFERROR(IF(O$9="Samtals",SUMPRODUCT(((Gögn!$F$2:$F$11876=$A148)*(Gögn!$B$2:$B$11876=O$8)),Gögn!$K$2:$K$11876,Gögn!$L$2:$L$11876)/SUMIFS(Gögn!$L$2:$L$11876,Gögn!$B$2:$B$11876,O$8,Gögn!$F$2:$F$11876,$A148),SUMPRODUCT(((Gögn!$F$2:$F$11876=$A148)*(Gögn!$B$2:$B$11876=O$8)*(Gögn!$E$2:$E$11876=O$9)),Gögn!$K$2:$K$11876,Gögn!$L$2:$L$11876)/SUMIFS(Gögn!$L$2:$L$11876,Gögn!$B$2:$B$11876,O$8,Gögn!$E$2:$E$11876,O$9,Gögn!$F$2:$F$11876,$A148)),"")</f>
        <v>38.321011264586616</v>
      </c>
      <c r="P148" s="22">
        <f t="array" ref="P148">IFERROR(IF(P$9="Samtals",SUMPRODUCT(((Gögn!$F$2:$F$11876=$A148)*(Gögn!$B$2:$B$11876=P$8)),Gögn!$K$2:$K$11876,Gögn!$L$2:$L$11876)/SUMIFS(Gögn!$L$2:$L$11876,Gögn!$B$2:$B$11876,P$8,Gögn!$F$2:$F$11876,$A148),SUMPRODUCT(((Gögn!$F$2:$F$11876=$A148)*(Gögn!$B$2:$B$11876=P$8)*(Gögn!$E$2:$E$11876=P$9)),Gögn!$K$2:$K$11876,Gögn!$L$2:$L$11876)/SUMIFS(Gögn!$L$2:$L$11876,Gögn!$B$2:$B$11876,P$8,Gögn!$E$2:$E$11876,P$9,Gögn!$F$2:$F$11876,$A148)),"")</f>
        <v>38.289999999999992</v>
      </c>
      <c r="Q148" s="22">
        <f t="array" ref="Q148">IFERROR(IF(Q$9="Samtals",SUMPRODUCT(((Gögn!$F$2:$F$11876=$A148)*(Gögn!$B$2:$B$11876=Q$8)),Gögn!$K$2:$K$11876,Gögn!$L$2:$L$11876)/SUMIFS(Gögn!$L$2:$L$11876,Gögn!$B$2:$B$11876,Q$8,Gögn!$F$2:$F$11876,$A148),SUMPRODUCT(((Gögn!$F$2:$F$11876=$A148)*(Gögn!$B$2:$B$11876=Q$8)*(Gögn!$E$2:$E$11876=Q$9)),Gögn!$K$2:$K$11876,Gögn!$L$2:$L$11876)/SUMIFS(Gögn!$L$2:$L$11876,Gögn!$B$2:$B$11876,Q$8,Gögn!$E$2:$E$11876,Q$9,Gögn!$F$2:$F$11876,$A148)),"")</f>
        <v>44.746696487752544</v>
      </c>
      <c r="R148" s="22">
        <f t="array" ref="R148">IFERROR(IF(R$9="Samtals",SUMPRODUCT(((Gögn!$F$2:$F$11876=$A148)*(Gögn!$B$2:$B$11876=R$8)),Gögn!$K$2:$K$11876,Gögn!$L$2:$L$11876)/SUMIFS(Gögn!$L$2:$L$11876,Gögn!$B$2:$B$11876,R$8,Gögn!$F$2:$F$11876,$A148),SUMPRODUCT(((Gögn!$F$2:$F$11876=$A148)*(Gögn!$B$2:$B$11876=R$8)*(Gögn!$E$2:$E$11876=R$9)),Gögn!$K$2:$K$11876,Gögn!$L$2:$L$11876)/SUMIFS(Gögn!$L$2:$L$11876,Gögn!$B$2:$B$11876,R$8,Gögn!$E$2:$E$11876,R$9,Gögn!$F$2:$F$11876,$A148)),"")</f>
        <v>42.73252077373364</v>
      </c>
      <c r="S148" s="22">
        <f t="array" ref="S148">IFERROR(IF(S$9="Samtals",SUMPRODUCT(((Gögn!$F$2:$F$11876=$A148)*(Gögn!$B$2:$B$11876=S$8)),Gögn!$K$2:$K$11876,Gögn!$L$2:$L$11876)/SUMIFS(Gögn!$L$2:$L$11876,Gögn!$B$2:$B$11876,S$8,Gögn!$F$2:$F$11876,$A148),SUMPRODUCT(((Gögn!$F$2:$F$11876=$A148)*(Gögn!$B$2:$B$11876=S$8)*(Gögn!$E$2:$E$11876=S$9)),Gögn!$K$2:$K$11876,Gögn!$L$2:$L$11876)/SUMIFS(Gögn!$L$2:$L$11876,Gögn!$B$2:$B$11876,S$8,Gögn!$E$2:$E$11876,S$9,Gögn!$F$2:$F$11876,$A148)),"")</f>
        <v>43.2</v>
      </c>
      <c r="T148" s="22">
        <f t="array" ref="T148">IFERROR(IF(T$9="Samtals",SUMPRODUCT(((Gögn!$F$2:$F$11876=$A148)*(Gögn!$B$2:$B$11876=T$8)),Gögn!$K$2:$K$11876,Gögn!$L$2:$L$11876)/SUMIFS(Gögn!$L$2:$L$11876,Gögn!$B$2:$B$11876,T$8,Gögn!$F$2:$F$11876,$A148),SUMPRODUCT(((Gögn!$F$2:$F$11876=$A148)*(Gögn!$B$2:$B$11876=T$8)*(Gögn!$E$2:$E$11876=T$9)),Gögn!$K$2:$K$11876,Gögn!$L$2:$L$11876)/SUMIFS(Gögn!$L$2:$L$11876,Gögn!$B$2:$B$11876,T$8,Gögn!$E$2:$E$11876,T$9,Gögn!$F$2:$F$11876,$A148)),"")</f>
        <v>42.516552735337292</v>
      </c>
      <c r="U148" s="22">
        <f t="array" ref="U148">IFERROR(IF(U$9="Samtals",SUMPRODUCT(((Gögn!$F$2:$F$11876=$A148)*(Gögn!$B$2:$B$11876=U$8)),Gögn!$K$2:$K$11876,Gögn!$L$2:$L$11876)/SUMIFS(Gögn!$L$2:$L$11876,Gögn!$B$2:$B$11876,U$8,Gögn!$F$2:$F$11876,$A148),SUMPRODUCT(((Gögn!$F$2:$F$11876=$A148)*(Gögn!$B$2:$B$11876=U$8)*(Gögn!$E$2:$E$11876=U$9)),Gögn!$K$2:$K$11876,Gögn!$L$2:$L$11876)/SUMIFS(Gögn!$L$2:$L$11876,Gögn!$B$2:$B$11876,U$8,Gögn!$E$2:$E$11876,U$9,Gögn!$F$2:$F$11876,$A148)),"")</f>
        <v>26.229194726144542</v>
      </c>
      <c r="V148" s="22">
        <f t="array" ref="V148">IFERROR(IF(V$9="Samtals",SUMPRODUCT(((Gögn!$F$2:$F$11876=$A148)*(Gögn!$B$2:$B$11876=V$8)),Gögn!$K$2:$K$11876,Gögn!$L$2:$L$11876)/SUMIFS(Gögn!$L$2:$L$11876,Gögn!$B$2:$B$11876,V$8,Gögn!$F$2:$F$11876,$A148),SUMPRODUCT(((Gögn!$F$2:$F$11876=$A148)*(Gögn!$B$2:$B$11876=V$8)*(Gögn!$E$2:$E$11876=V$9)),Gögn!$K$2:$K$11876,Gögn!$L$2:$L$11876)/SUMIFS(Gögn!$L$2:$L$11876,Gögn!$B$2:$B$11876,V$8,Gögn!$E$2:$E$11876,V$9,Gögn!$F$2:$F$11876,$A148)),"")</f>
        <v>26</v>
      </c>
      <c r="W148" s="22">
        <f t="array" ref="W148">IFERROR(IF(W$9="Samtals",SUMPRODUCT(((Gögn!$F$2:$F$11876=$A148)*(Gögn!$B$2:$B$11876=W$8)),Gögn!$K$2:$K$11876,Gögn!$L$2:$L$11876)/SUMIFS(Gögn!$L$2:$L$11876,Gögn!$B$2:$B$11876,W$8,Gögn!$F$2:$F$11876,$A148),SUMPRODUCT(((Gögn!$F$2:$F$11876=$A148)*(Gögn!$B$2:$B$11876=W$8)*(Gögn!$E$2:$E$11876=W$9)),Gögn!$K$2:$K$11876,Gögn!$L$2:$L$11876)/SUMIFS(Gögn!$L$2:$L$11876,Gögn!$B$2:$B$11876,W$8,Gögn!$E$2:$E$11876,W$9,Gögn!$F$2:$F$11876,$A148)),"")</f>
        <v>53.565145643949954</v>
      </c>
      <c r="X148" s="22">
        <f t="array" ref="X148">IFERROR(IF(X$9="Samtals",SUMPRODUCT(((Gögn!$F$2:$F$11876=$A148)*(Gögn!$B$2:$B$11876=X$8)),Gögn!$K$2:$K$11876,Gögn!$L$2:$L$11876)/SUMIFS(Gögn!$L$2:$L$11876,Gögn!$B$2:$B$11876,X$8,Gögn!$F$2:$F$11876,$A148),SUMPRODUCT(((Gögn!$F$2:$F$11876=$A148)*(Gögn!$B$2:$B$11876=X$8)*(Gögn!$E$2:$E$11876=X$9)),Gögn!$K$2:$K$11876,Gögn!$L$2:$L$11876)/SUMIFS(Gögn!$L$2:$L$11876,Gögn!$B$2:$B$11876,X$8,Gögn!$E$2:$E$11876,X$9,Gögn!$F$2:$F$11876,$A148)),"")</f>
        <v>53.604803258845614</v>
      </c>
      <c r="Y148" s="22">
        <f t="array" ref="Y148">IFERROR(IF(Y$9="Samtals",SUMPRODUCT(((Gögn!$F$2:$F$11876=$A148)*(Gögn!$B$2:$B$11876=Y$8)),Gögn!$K$2:$K$11876,Gögn!$L$2:$L$11876)/SUMIFS(Gögn!$L$2:$L$11876,Gögn!$B$2:$B$11876,Y$8,Gögn!$F$2:$F$11876,$A148),SUMPRODUCT(((Gögn!$F$2:$F$11876=$A148)*(Gögn!$B$2:$B$11876=Y$8)*(Gögn!$E$2:$E$11876=Y$9)),Gögn!$K$2:$K$11876,Gögn!$L$2:$L$11876)/SUMIFS(Gögn!$L$2:$L$11876,Gögn!$B$2:$B$11876,Y$8,Gögn!$E$2:$E$11876,Y$9,Gögn!$F$2:$F$11876,$A148)),"")</f>
        <v>50.09</v>
      </c>
      <c r="Z148" s="22">
        <f t="array" ref="Z148">IFERROR(IF(Z$9="Samtals",SUMPRODUCT(((Gögn!$F$2:$F$11876=$A148)*(Gögn!$B$2:$B$11876=Z$8)),Gögn!$K$2:$K$11876,Gögn!$L$2:$L$11876)/SUMIFS(Gögn!$L$2:$L$11876,Gögn!$B$2:$B$11876,Z$8,Gögn!$F$2:$F$11876,$A148),SUMPRODUCT(((Gögn!$F$2:$F$11876=$A148)*(Gögn!$B$2:$B$11876=Z$8)*(Gögn!$E$2:$E$11876=Z$9)),Gögn!$K$2:$K$11876,Gögn!$L$2:$L$11876)/SUMIFS(Gögn!$L$2:$L$11876,Gögn!$B$2:$B$11876,Z$8,Gögn!$E$2:$E$11876,Z$9,Gögn!$F$2:$F$11876,$A148)),"")</f>
        <v>54.662657915887912</v>
      </c>
      <c r="AA148" s="22">
        <f t="array" ref="AA148">IFERROR(IF(AA$9="Samtals",SUMPRODUCT(((Gögn!$F$2:$F$11876=$A148)*(Gögn!$B$2:$B$11876=AA$8)),Gögn!$K$2:$K$11876,Gögn!$L$2:$L$11876)/SUMIFS(Gögn!$L$2:$L$11876,Gögn!$B$2:$B$11876,AA$8,Gögn!$F$2:$F$11876,$A148),SUMPRODUCT(((Gögn!$F$2:$F$11876=$A148)*(Gögn!$B$2:$B$11876=AA$8)*(Gögn!$E$2:$E$11876=AA$9)),Gögn!$K$2:$K$11876,Gögn!$L$2:$L$11876)/SUMIFS(Gögn!$L$2:$L$11876,Gögn!$B$2:$B$11876,AA$8,Gögn!$E$2:$E$11876,AA$9,Gögn!$F$2:$F$11876,$A148)),"")</f>
        <v>45.8</v>
      </c>
      <c r="AB148" s="22">
        <f t="array" ref="AB148">IFERROR(IF(AB$9="Samtals",SUMPRODUCT(((Gögn!$F$2:$F$11876=$A148)*(Gögn!$B$2:$B$11876=AB$8)),Gögn!$K$2:$K$11876,Gögn!$L$2:$L$11876)/SUMIFS(Gögn!$L$2:$L$11876,Gögn!$B$2:$B$11876,AB$8,Gögn!$F$2:$F$11876,$A148),SUMPRODUCT(((Gögn!$F$2:$F$11876=$A148)*(Gögn!$B$2:$B$11876=AB$8)*(Gögn!$E$2:$E$11876=AB$9)),Gögn!$K$2:$K$11876,Gögn!$L$2:$L$11876)/SUMIFS(Gögn!$L$2:$L$11876,Gögn!$B$2:$B$11876,AB$8,Gögn!$E$2:$E$11876,AB$9,Gögn!$F$2:$F$11876,$A148)),"")</f>
        <v>45.8</v>
      </c>
      <c r="AC148" s="22">
        <f t="array" ref="AC148">IFERROR(IF(AC$9="Samtals",SUMPRODUCT(((Gögn!$F$2:$F$11876=$A148)*(Gögn!$B$2:$B$11876=AC$8)),Gögn!$K$2:$K$11876,Gögn!$L$2:$L$11876)/SUMIFS(Gögn!$L$2:$L$11876,Gögn!$B$2:$B$11876,AC$8,Gögn!$F$2:$F$11876,$A148),SUMPRODUCT(((Gögn!$F$2:$F$11876=$A148)*(Gögn!$B$2:$B$11876=AC$8)*(Gögn!$E$2:$E$11876=AC$9)),Gögn!$K$2:$K$11876,Gögn!$L$2:$L$11876)/SUMIFS(Gögn!$L$2:$L$11876,Gögn!$B$2:$B$11876,AC$8,Gögn!$E$2:$E$11876,AC$9,Gögn!$F$2:$F$11876,$A148)),"")</f>
        <v>61.123859687287144</v>
      </c>
      <c r="AD148" s="22">
        <f t="array" ref="AD148">IFERROR(IF(AD$9="Samtals",SUMPRODUCT(((Gögn!$F$2:$F$11876=$A148)*(Gögn!$B$2:$B$11876=AD$8)),Gögn!$K$2:$K$11876,Gögn!$L$2:$L$11876)/SUMIFS(Gögn!$L$2:$L$11876,Gögn!$B$2:$B$11876,AD$8,Gögn!$F$2:$F$11876,$A148),SUMPRODUCT(((Gögn!$F$2:$F$11876=$A148)*(Gögn!$B$2:$B$11876=AD$8)*(Gögn!$E$2:$E$11876=AD$9)),Gögn!$K$2:$K$11876,Gögn!$L$2:$L$11876)/SUMIFS(Gögn!$L$2:$L$11876,Gögn!$B$2:$B$11876,AD$8,Gögn!$E$2:$E$11876,AD$9,Gögn!$F$2:$F$11876,$A148)),"")</f>
        <v>61.123859687287144</v>
      </c>
      <c r="AE148" s="22">
        <f t="array" ref="AE148">IFERROR(IF(AE$9="Samtals",SUMPRODUCT(((Gögn!$F$2:$F$11876=$A148)*(Gögn!$B$2:$B$11876=AE$8)),Gögn!$K$2:$K$11876,Gögn!$L$2:$L$11876)/SUMIFS(Gögn!$L$2:$L$11876,Gögn!$B$2:$B$11876,AE$8,Gögn!$F$2:$F$11876,$A148),SUMPRODUCT(((Gögn!$F$2:$F$11876=$A148)*(Gögn!$B$2:$B$11876=AE$8)*(Gögn!$E$2:$E$11876=AE$9)),Gögn!$K$2:$K$11876,Gögn!$L$2:$L$11876)/SUMIFS(Gögn!$L$2:$L$11876,Gögn!$B$2:$B$11876,AE$8,Gögn!$E$2:$E$11876,AE$9,Gögn!$F$2:$F$11876,$A148)),"")</f>
        <v>52.92</v>
      </c>
      <c r="AF148" s="22">
        <f t="array" ref="AF148">IFERROR(IF(AF$9="Samtals",SUMPRODUCT(((Gögn!$F$2:$F$11876=$A148)*(Gögn!$B$2:$B$11876=AF$8)),Gögn!$K$2:$K$11876,Gögn!$L$2:$L$11876)/SUMIFS(Gögn!$L$2:$L$11876,Gögn!$B$2:$B$11876,AF$8,Gögn!$F$2:$F$11876,$A148),SUMPRODUCT(((Gögn!$F$2:$F$11876=$A148)*(Gögn!$B$2:$B$11876=AF$8)*(Gögn!$E$2:$E$11876=AF$9)),Gögn!$K$2:$K$11876,Gögn!$L$2:$L$11876)/SUMIFS(Gögn!$L$2:$L$11876,Gögn!$B$2:$B$11876,AF$8,Gögn!$E$2:$E$11876,AF$9,Gögn!$F$2:$F$11876,$A148)),"")</f>
        <v>52.92</v>
      </c>
      <c r="AG148" s="22">
        <f t="array" ref="AG148">IFERROR(IF(AG$9="Samtals",SUMPRODUCT(((Gögn!$F$2:$F$11876=$A148)*(Gögn!$B$2:$B$11876=AG$8)),Gögn!$K$2:$K$11876,Gögn!$L$2:$L$11876)/SUMIFS(Gögn!$L$2:$L$11876,Gögn!$B$2:$B$11876,AG$8,Gögn!$F$2:$F$11876,$A148),SUMPRODUCT(((Gögn!$F$2:$F$11876=$A148)*(Gögn!$B$2:$B$11876=AG$8)*(Gögn!$E$2:$E$11876=AG$9)),Gögn!$K$2:$K$11876,Gögn!$L$2:$L$11876)/SUMIFS(Gögn!$L$2:$L$11876,Gögn!$B$2:$B$11876,AG$8,Gögn!$E$2:$E$11876,AG$9,Gögn!$F$2:$F$11876,$A148)),"")</f>
        <v>57.8</v>
      </c>
      <c r="AH148" s="22">
        <f t="array" ref="AH148">IFERROR(IF(AH$9="Samtals",SUMPRODUCT(((Gögn!$F$2:$F$11876=$A148)*(Gögn!$B$2:$B$11876=AH$8)),Gögn!$K$2:$K$11876,Gögn!$L$2:$L$11876)/SUMIFS(Gögn!$L$2:$L$11876,Gögn!$B$2:$B$11876,AH$8,Gögn!$F$2:$F$11876,$A148),SUMPRODUCT(((Gögn!$F$2:$F$11876=$A148)*(Gögn!$B$2:$B$11876=AH$8)*(Gögn!$E$2:$E$11876=AH$9)),Gögn!$K$2:$K$11876,Gögn!$L$2:$L$11876)/SUMIFS(Gögn!$L$2:$L$11876,Gögn!$B$2:$B$11876,AH$8,Gögn!$E$2:$E$11876,AH$9,Gögn!$F$2:$F$11876,$A148)),"")</f>
        <v>57.8</v>
      </c>
      <c r="AI148" s="22">
        <f t="array" ref="AI148">IFERROR(IF(AI$9="Samtals",SUMPRODUCT(((Gögn!$F$2:$F$11876=$A148)*(Gögn!$B$2:$B$11876=AI$8)),Gögn!$K$2:$K$11876,Gögn!$L$2:$L$11876)/SUMIFS(Gögn!$L$2:$L$11876,Gögn!$B$2:$B$11876,AI$8,Gögn!$F$2:$F$11876,$A148),SUMPRODUCT(((Gögn!$F$2:$F$11876=$A148)*(Gögn!$B$2:$B$11876=AI$8)*(Gögn!$E$2:$E$11876=AI$9)),Gögn!$K$2:$K$11876,Gögn!$L$2:$L$11876)/SUMIFS(Gögn!$L$2:$L$11876,Gögn!$B$2:$B$11876,AI$8,Gögn!$E$2:$E$11876,AI$9,Gögn!$F$2:$F$11876,$A148)),"")</f>
        <v>67.47</v>
      </c>
      <c r="AJ148" s="22">
        <f t="array" ref="AJ148">IFERROR(IF(AJ$9="Samtals",SUMPRODUCT(((Gögn!$F$2:$F$11876=$A148)*(Gögn!$B$2:$B$11876=AJ$8)),Gögn!$K$2:$K$11876,Gögn!$L$2:$L$11876)/SUMIFS(Gögn!$L$2:$L$11876,Gögn!$B$2:$B$11876,AJ$8,Gögn!$F$2:$F$11876,$A148),SUMPRODUCT(((Gögn!$F$2:$F$11876=$A148)*(Gögn!$B$2:$B$11876=AJ$8)*(Gögn!$E$2:$E$11876=AJ$9)),Gögn!$K$2:$K$11876,Gögn!$L$2:$L$11876)/SUMIFS(Gögn!$L$2:$L$11876,Gögn!$B$2:$B$11876,AJ$8,Gögn!$E$2:$E$11876,AJ$9,Gögn!$F$2:$F$11876,$A148)),"")</f>
        <v>67.47</v>
      </c>
      <c r="AK148" s="22">
        <f t="array" ref="AK148">IFERROR(IF(AK$9="Samtals",SUMPRODUCT(((Gögn!$F$2:$F$11876=$A148)*(Gögn!$B$2:$B$11876=AK$8)),Gögn!$K$2:$K$11876,Gögn!$L$2:$L$11876)/SUMIFS(Gögn!$L$2:$L$11876,Gögn!$B$2:$B$11876,AK$8,Gögn!$F$2:$F$11876,$A148),SUMPRODUCT(((Gögn!$F$2:$F$11876=$A148)*(Gögn!$B$2:$B$11876=AK$8)*(Gögn!$E$2:$E$11876=AK$9)),Gögn!$K$2:$K$11876,Gögn!$L$2:$L$11876)/SUMIFS(Gögn!$L$2:$L$11876,Gögn!$B$2:$B$11876,AK$8,Gögn!$E$2:$E$11876,AK$9,Gögn!$F$2:$F$11876,$A148)),"")</f>
        <v>41.4</v>
      </c>
      <c r="AL148" s="22">
        <f t="array" ref="AL148">IFERROR(IF(AL$9="Samtals",SUMPRODUCT(((Gögn!$F$2:$F$11876=$A148)*(Gögn!$B$2:$B$11876=AL$8)),Gögn!$K$2:$K$11876,Gögn!$L$2:$L$11876)/SUMIFS(Gögn!$L$2:$L$11876,Gögn!$B$2:$B$11876,AL$8,Gögn!$F$2:$F$11876,$A148),SUMPRODUCT(((Gögn!$F$2:$F$11876=$A148)*(Gögn!$B$2:$B$11876=AL$8)*(Gögn!$E$2:$E$11876=AL$9)),Gögn!$K$2:$K$11876,Gögn!$L$2:$L$11876)/SUMIFS(Gögn!$L$2:$L$11876,Gögn!$B$2:$B$11876,AL$8,Gögn!$E$2:$E$11876,AL$9,Gögn!$F$2:$F$11876,$A148)),"")</f>
        <v>41.4</v>
      </c>
      <c r="AM148" s="22">
        <f t="array" ref="AM148">IFERROR(IF(AM$9="Samtals",SUMPRODUCT(((Gögn!$F$2:$F$11876=$A148)*(Gögn!$B$2:$B$11876=AM$8)),Gögn!$K$2:$K$11876,Gögn!$L$2:$L$11876)/SUMIFS(Gögn!$L$2:$L$11876,Gögn!$B$2:$B$11876,AM$8,Gögn!$F$2:$F$11876,$A148),SUMPRODUCT(((Gögn!$F$2:$F$11876=$A148)*(Gögn!$B$2:$B$11876=AM$8)*(Gögn!$E$2:$E$11876=AM$9)),Gögn!$K$2:$K$11876,Gögn!$L$2:$L$11876)/SUMIFS(Gögn!$L$2:$L$11876,Gögn!$B$2:$B$11876,AM$8,Gögn!$E$2:$E$11876,AM$9,Gögn!$F$2:$F$11876,$A148)),"")</f>
        <v>24.974195727708189</v>
      </c>
      <c r="AN148" s="22">
        <f t="array" ref="AN148">IFERROR(IF(AN$9="Samtals",SUMPRODUCT(((Gögn!$F$2:$F$11876=$A148)*(Gögn!$B$2:$B$11876=AN$8)),Gögn!$K$2:$K$11876,Gögn!$L$2:$L$11876)/SUMIFS(Gögn!$L$2:$L$11876,Gögn!$B$2:$B$11876,AN$8,Gögn!$F$2:$F$11876,$A148),SUMPRODUCT(((Gögn!$F$2:$F$11876=$A148)*(Gögn!$B$2:$B$11876=AN$8)*(Gögn!$E$2:$E$11876=AN$9)),Gögn!$K$2:$K$11876,Gögn!$L$2:$L$11876)/SUMIFS(Gögn!$L$2:$L$11876,Gögn!$B$2:$B$11876,AN$8,Gögn!$E$2:$E$11876,AN$9,Gögn!$F$2:$F$11876,$A148)),"")</f>
        <v>25.352456227795599</v>
      </c>
      <c r="AO148" s="22">
        <f t="array" ref="AO148">IFERROR(IF(AO$9="Samtals",SUMPRODUCT(((Gögn!$F$2:$F$11876=$A148)*(Gögn!$B$2:$B$11876=AO$8)),Gögn!$K$2:$K$11876,Gögn!$L$2:$L$11876)/SUMIFS(Gögn!$L$2:$L$11876,Gögn!$B$2:$B$11876,AO$8,Gögn!$F$2:$F$11876,$A148),SUMPRODUCT(((Gögn!$F$2:$F$11876=$A148)*(Gögn!$B$2:$B$11876=AO$8)*(Gögn!$E$2:$E$11876=AO$9)),Gögn!$K$2:$K$11876,Gögn!$L$2:$L$11876)/SUMIFS(Gögn!$L$2:$L$11876,Gögn!$B$2:$B$11876,AO$8,Gögn!$E$2:$E$11876,AO$9,Gögn!$F$2:$F$11876,$A148)),"")</f>
        <v>4.9979573018736261</v>
      </c>
      <c r="AP148" s="22">
        <f t="array" ref="AP148">IFERROR(IF(AP$9="Samtals",SUMPRODUCT(((Gögn!$F$2:$F$11876=$A148)*(Gögn!$B$2:$B$11876=AP$8)),Gögn!$K$2:$K$11876,Gögn!$L$2:$L$11876)/SUMIFS(Gögn!$L$2:$L$11876,Gögn!$B$2:$B$11876,AP$8,Gögn!$F$2:$F$11876,$A148),SUMPRODUCT(((Gögn!$F$2:$F$11876=$A148)*(Gögn!$B$2:$B$11876=AP$8)*(Gögn!$E$2:$E$11876=AP$9)),Gögn!$K$2:$K$11876,Gögn!$L$2:$L$11876)/SUMIFS(Gögn!$L$2:$L$11876,Gögn!$B$2:$B$11876,AP$8,Gögn!$E$2:$E$11876,AP$9,Gögn!$F$2:$F$11876,$A148)),"")</f>
        <v>50.356927075446166</v>
      </c>
      <c r="AQ148" s="22">
        <f t="array" ref="AQ148">IFERROR(IF(AQ$9="Samtals",SUMPRODUCT(((Gögn!$F$2:$F$11876=$A148)*(Gögn!$B$2:$B$11876=AQ$8)),Gögn!$K$2:$K$11876,Gögn!$L$2:$L$11876)/SUMIFS(Gögn!$L$2:$L$11876,Gögn!$B$2:$B$11876,AQ$8,Gögn!$F$2:$F$11876,$A148),SUMPRODUCT(((Gögn!$F$2:$F$11876=$A148)*(Gögn!$B$2:$B$11876=AQ$8)*(Gögn!$E$2:$E$11876=AQ$9)),Gögn!$K$2:$K$11876,Gögn!$L$2:$L$11876)/SUMIFS(Gögn!$L$2:$L$11876,Gögn!$B$2:$B$11876,AQ$8,Gögn!$E$2:$E$11876,AQ$9,Gögn!$F$2:$F$11876,$A148)),"")</f>
        <v>52.22</v>
      </c>
      <c r="AR148" s="22">
        <f t="array" ref="AR148">IFERROR(IF(AR$9="Samtals",SUMPRODUCT(((Gögn!$F$2:$F$11876=$A148)*(Gögn!$B$2:$B$11876=AR$8)),Gögn!$K$2:$K$11876,Gögn!$L$2:$L$11876)/SUMIFS(Gögn!$L$2:$L$11876,Gögn!$B$2:$B$11876,AR$8,Gögn!$F$2:$F$11876,$A148),SUMPRODUCT(((Gögn!$F$2:$F$11876=$A148)*(Gögn!$B$2:$B$11876=AR$8)*(Gögn!$E$2:$E$11876=AR$9)),Gögn!$K$2:$K$11876,Gögn!$L$2:$L$11876)/SUMIFS(Gögn!$L$2:$L$11876,Gögn!$B$2:$B$11876,AR$8,Gögn!$E$2:$E$11876,AR$9,Gögn!$F$2:$F$11876,$A148)),"")</f>
        <v>49.74</v>
      </c>
      <c r="AS148" s="22">
        <f t="array" ref="AS148">IFERROR(IF(AS$9="Samtals",SUMPRODUCT(((Gögn!$F$2:$F$11876=$A148)*(Gögn!$B$2:$B$11876=AS$8)),Gögn!$K$2:$K$11876,Gögn!$L$2:$L$11876)/SUMIFS(Gögn!$L$2:$L$11876,Gögn!$B$2:$B$11876,AS$8,Gögn!$F$2:$F$11876,$A148),SUMPRODUCT(((Gögn!$F$2:$F$11876=$A148)*(Gögn!$B$2:$B$11876=AS$8)*(Gögn!$E$2:$E$11876=AS$9)),Gögn!$K$2:$K$11876,Gögn!$L$2:$L$11876)/SUMIFS(Gögn!$L$2:$L$11876,Gögn!$B$2:$B$11876,AS$8,Gögn!$E$2:$E$11876,AS$9,Gögn!$F$2:$F$11876,$A148)),"")</f>
        <v>26.675058643885581</v>
      </c>
      <c r="AT148" s="22">
        <f t="array" ref="AT148">IFERROR(IF(AT$9="Samtals",SUMPRODUCT(((Gögn!$F$2:$F$11876=$A148)*(Gögn!$B$2:$B$11876=AT$8)),Gögn!$K$2:$K$11876,Gögn!$L$2:$L$11876)/SUMIFS(Gögn!$L$2:$L$11876,Gögn!$B$2:$B$11876,AT$8,Gögn!$F$2:$F$11876,$A148),SUMPRODUCT(((Gögn!$F$2:$F$11876=$A148)*(Gögn!$B$2:$B$11876=AT$8)*(Gögn!$E$2:$E$11876=AT$9)),Gögn!$K$2:$K$11876,Gögn!$L$2:$L$11876)/SUMIFS(Gögn!$L$2:$L$11876,Gögn!$B$2:$B$11876,AT$8,Gögn!$E$2:$E$11876,AT$9,Gögn!$F$2:$F$11876,$A148)),"")</f>
        <v>26.5</v>
      </c>
      <c r="AU148" s="22">
        <f t="array" ref="AU148">IFERROR(IF(AU$9="Samtals",SUMPRODUCT(((Gögn!$F$2:$F$11876=$A148)*(Gögn!$B$2:$B$11876=AU$8)),Gögn!$K$2:$K$11876,Gögn!$L$2:$L$11876)/SUMIFS(Gögn!$L$2:$L$11876,Gögn!$B$2:$B$11876,AU$8,Gögn!$F$2:$F$11876,$A148),SUMPRODUCT(((Gögn!$F$2:$F$11876=$A148)*(Gögn!$B$2:$B$11876=AU$8)*(Gögn!$E$2:$E$11876=AU$9)),Gögn!$K$2:$K$11876,Gögn!$L$2:$L$11876)/SUMIFS(Gögn!$L$2:$L$11876,Gögn!$B$2:$B$11876,AU$8,Gögn!$E$2:$E$11876,AU$9,Gögn!$F$2:$F$11876,$A148)),"")</f>
        <v>34.423096525713632</v>
      </c>
      <c r="AV148" s="22">
        <f t="array" ref="AV148">IFERROR(IF(AV$9="Samtals",SUMPRODUCT(((Gögn!$F$2:$F$11876=$A148)*(Gögn!$B$2:$B$11876=AV$8)),Gögn!$K$2:$K$11876,Gögn!$L$2:$L$11876)/SUMIFS(Gögn!$L$2:$L$11876,Gögn!$B$2:$B$11876,AV$8,Gögn!$F$2:$F$11876,$A148),SUMPRODUCT(((Gögn!$F$2:$F$11876=$A148)*(Gögn!$B$2:$B$11876=AV$8)*(Gögn!$E$2:$E$11876=AV$9)),Gögn!$K$2:$K$11876,Gögn!$L$2:$L$11876)/SUMIFS(Gögn!$L$2:$L$11876,Gögn!$B$2:$B$11876,AV$8,Gögn!$E$2:$E$11876,AV$9,Gögn!$F$2:$F$11876,$A148)),"")</f>
        <v>34.391363059005627</v>
      </c>
      <c r="AW148" s="22">
        <f t="array" ref="AW148">IFERROR(IF(AW$9="Samtals",SUMPRODUCT(((Gögn!$F$2:$F$11876=$A148)*(Gögn!$B$2:$B$11876=AW$8)),Gögn!$K$2:$K$11876,Gögn!$L$2:$L$11876)/SUMIFS(Gögn!$L$2:$L$11876,Gögn!$B$2:$B$11876,AW$8,Gögn!$F$2:$F$11876,$A148),SUMPRODUCT(((Gögn!$F$2:$F$11876=$A148)*(Gögn!$B$2:$B$11876=AW$8)*(Gögn!$E$2:$E$11876=AW$9)),Gögn!$K$2:$K$11876,Gögn!$L$2:$L$11876)/SUMIFS(Gögn!$L$2:$L$11876,Gögn!$B$2:$B$11876,AW$8,Gögn!$E$2:$E$11876,AW$9,Gögn!$F$2:$F$11876,$A148)),"")</f>
        <v>34.200000000000003</v>
      </c>
      <c r="AX148" s="22">
        <f t="array" ref="AX148">IFERROR(IF(AX$9="Samtals",SUMPRODUCT(((Gögn!$F$2:$F$11876=$A148)*(Gögn!$B$2:$B$11876=AX$8)),Gögn!$K$2:$K$11876,Gögn!$L$2:$L$11876)/SUMIFS(Gögn!$L$2:$L$11876,Gögn!$B$2:$B$11876,AX$8,Gögn!$F$2:$F$11876,$A148),SUMPRODUCT(((Gögn!$F$2:$F$11876=$A148)*(Gögn!$B$2:$B$11876=AX$8)*(Gögn!$E$2:$E$11876=AX$9)),Gögn!$K$2:$K$11876,Gögn!$L$2:$L$11876)/SUMIFS(Gögn!$L$2:$L$11876,Gögn!$B$2:$B$11876,AX$8,Gögn!$E$2:$E$11876,AX$9,Gögn!$F$2:$F$11876,$A148)),"")</f>
        <v>51.503648199578841</v>
      </c>
      <c r="AY148" s="22">
        <f t="array" ref="AY148">IFERROR(IF(AY$9="Samtals",SUMPRODUCT(((Gögn!$F$2:$F$11876=$A148)*(Gögn!$B$2:$B$11876=AY$8)),Gögn!$K$2:$K$11876,Gögn!$L$2:$L$11876)/SUMIFS(Gögn!$L$2:$L$11876,Gögn!$B$2:$B$11876,AY$8,Gögn!$F$2:$F$11876,$A148),SUMPRODUCT(((Gögn!$F$2:$F$11876=$A148)*(Gögn!$B$2:$B$11876=AY$8)*(Gögn!$E$2:$E$11876=AY$9)),Gögn!$K$2:$K$11876,Gögn!$L$2:$L$11876)/SUMIFS(Gögn!$L$2:$L$11876,Gögn!$B$2:$B$11876,AY$8,Gögn!$E$2:$E$11876,AY$9,Gögn!$F$2:$F$11876,$A148)),"")</f>
        <v>32.562749568066607</v>
      </c>
      <c r="AZ148" s="22">
        <f t="array" ref="AZ148">IFERROR(IF(AZ$9="Samtals",SUMPRODUCT(((Gögn!$F$2:$F$11876=$A148)*(Gögn!$B$2:$B$11876=AZ$8)),Gögn!$K$2:$K$11876,Gögn!$L$2:$L$11876)/SUMIFS(Gögn!$L$2:$L$11876,Gögn!$B$2:$B$11876,AZ$8,Gögn!$F$2:$F$11876,$A148),SUMPRODUCT(((Gögn!$F$2:$F$11876=$A148)*(Gögn!$B$2:$B$11876=AZ$8)*(Gögn!$E$2:$E$11876=AZ$9)),Gögn!$K$2:$K$11876,Gögn!$L$2:$L$11876)/SUMIFS(Gögn!$L$2:$L$11876,Gögn!$B$2:$B$11876,AZ$8,Gögn!$E$2:$E$11876,AZ$9,Gögn!$F$2:$F$11876,$A148)),"")</f>
        <v>27.1</v>
      </c>
      <c r="BA148" s="22">
        <f t="array" ref="BA148">IFERROR(IF(BA$9="Samtals",SUMPRODUCT(((Gögn!$F$2:$F$11876=$A148)*(Gögn!$B$2:$B$11876=BA$8)),Gögn!$K$2:$K$11876,Gögn!$L$2:$L$11876)/SUMIFS(Gögn!$L$2:$L$11876,Gögn!$B$2:$B$11876,BA$8,Gögn!$F$2:$F$11876,$A148),SUMPRODUCT(((Gögn!$F$2:$F$11876=$A148)*(Gögn!$B$2:$B$11876=BA$8)*(Gögn!$E$2:$E$11876=BA$9)),Gögn!$K$2:$K$11876,Gögn!$L$2:$L$11876)/SUMIFS(Gögn!$L$2:$L$11876,Gögn!$B$2:$B$11876,BA$8,Gögn!$E$2:$E$11876,BA$9,Gögn!$F$2:$F$11876,$A148)),"")</f>
        <v>55.291493976013399</v>
      </c>
      <c r="BB148" s="22">
        <f t="array" ref="BB148">IFERROR(IF(BB$9="Samtals",SUMPRODUCT(((Gögn!$F$2:$F$11876=$A148)*(Gögn!$B$2:$B$11876=BB$8)),Gögn!$K$2:$K$11876,Gögn!$L$2:$L$11876)/SUMIFS(Gögn!$L$2:$L$11876,Gögn!$B$2:$B$11876,BB$8,Gögn!$F$2:$F$11876,$A148),SUMPRODUCT(((Gögn!$F$2:$F$11876=$A148)*(Gögn!$B$2:$B$11876=BB$8)*(Gögn!$E$2:$E$11876=BB$9)),Gögn!$K$2:$K$11876,Gögn!$L$2:$L$11876)/SUMIFS(Gögn!$L$2:$L$11876,Gögn!$B$2:$B$11876,BB$8,Gögn!$E$2:$E$11876,BB$9,Gögn!$F$2:$F$11876,$A148)),"")</f>
        <v>43.047332447974583</v>
      </c>
      <c r="BC148" s="22">
        <f t="array" ref="BC148">IFERROR(IF(BC$9="Samtals",SUMPRODUCT(((Gögn!$F$2:$F$11876=$A148)*(Gögn!$B$2:$B$11876=BC$8)),Gögn!$K$2:$K$11876,Gögn!$L$2:$L$11876)/SUMIFS(Gögn!$L$2:$L$11876,Gögn!$B$2:$B$11876,BC$8,Gögn!$F$2:$F$11876,$A148),SUMPRODUCT(((Gögn!$F$2:$F$11876=$A148)*(Gögn!$B$2:$B$11876=BC$8)*(Gögn!$E$2:$E$11876=BC$9)),Gögn!$K$2:$K$11876,Gögn!$L$2:$L$11876)/SUMIFS(Gögn!$L$2:$L$11876,Gögn!$B$2:$B$11876,BC$8,Gögn!$E$2:$E$11876,BC$9,Gögn!$F$2:$F$11876,$A148)),"")</f>
        <v>42.7</v>
      </c>
      <c r="BD148" s="22">
        <f t="array" ref="BD148">IFERROR(IF(BD$9="Samtals",SUMPRODUCT(((Gögn!$F$2:$F$11876=$A148)*(Gögn!$B$2:$B$11876=BD$8)),Gögn!$K$2:$K$11876,Gögn!$L$2:$L$11876)/SUMIFS(Gögn!$L$2:$L$11876,Gögn!$B$2:$B$11876,BD$8,Gögn!$F$2:$F$11876,$A148),SUMPRODUCT(((Gögn!$F$2:$F$11876=$A148)*(Gögn!$B$2:$B$11876=BD$8)*(Gögn!$E$2:$E$11876=BD$9)),Gögn!$K$2:$K$11876,Gögn!$L$2:$L$11876)/SUMIFS(Gögn!$L$2:$L$11876,Gögn!$B$2:$B$11876,BD$8,Gögn!$E$2:$E$11876,BD$9,Gögn!$F$2:$F$11876,$A148)),"")</f>
        <v>65.598402054808943</v>
      </c>
      <c r="BE148" s="22">
        <f t="array" ref="BE148">IFERROR(IF(BE$9="Samtals",SUMPRODUCT(((Gögn!$F$2:$F$11876=$A148)*(Gögn!$B$2:$B$11876=BE$8)),Gögn!$K$2:$K$11876,Gögn!$L$2:$L$11876)/SUMIFS(Gögn!$L$2:$L$11876,Gögn!$B$2:$B$11876,BE$8,Gögn!$F$2:$F$11876,$A148),SUMPRODUCT(((Gögn!$F$2:$F$11876=$A148)*(Gögn!$B$2:$B$11876=BE$8)*(Gögn!$E$2:$E$11876=BE$9)),Gögn!$K$2:$K$11876,Gögn!$L$2:$L$11876)/SUMIFS(Gögn!$L$2:$L$11876,Gögn!$B$2:$B$11876,BE$8,Gögn!$E$2:$E$11876,BE$9,Gögn!$F$2:$F$11876,$A148)),"")</f>
        <v>35.718455565764572</v>
      </c>
      <c r="BF148" s="22">
        <f t="array" ref="BF148">IFERROR(IF(BF$9="Samtals",SUMPRODUCT(((Gögn!$F$2:$F$11876=$A148)*(Gögn!$B$2:$B$11876=BF$8)),Gögn!$K$2:$K$11876,Gögn!$L$2:$L$11876)/SUMIFS(Gögn!$L$2:$L$11876,Gögn!$B$2:$B$11876,BF$8,Gögn!$F$2:$F$11876,$A148),SUMPRODUCT(((Gögn!$F$2:$F$11876=$A148)*(Gögn!$B$2:$B$11876=BF$8)*(Gögn!$E$2:$E$11876=BF$9)),Gögn!$K$2:$K$11876,Gögn!$L$2:$L$11876)/SUMIFS(Gögn!$L$2:$L$11876,Gögn!$B$2:$B$11876,BF$8,Gögn!$E$2:$E$11876,BF$9,Gögn!$F$2:$F$11876,$A148)),"")</f>
        <v>35.57</v>
      </c>
      <c r="BG148" s="22">
        <f t="array" ref="BG148">IFERROR(IF(BG$9="Samtals",SUMPRODUCT(((Gögn!$F$2:$F$11876=$A148)*(Gögn!$B$2:$B$11876=BG$8)),Gögn!$K$2:$K$11876,Gögn!$L$2:$L$11876)/SUMIFS(Gögn!$L$2:$L$11876,Gögn!$B$2:$B$11876,BG$8,Gögn!$F$2:$F$11876,$A148),SUMPRODUCT(((Gögn!$F$2:$F$11876=$A148)*(Gögn!$B$2:$B$11876=BG$8)*(Gögn!$E$2:$E$11876=BG$9)),Gögn!$K$2:$K$11876,Gögn!$L$2:$L$11876)/SUMIFS(Gögn!$L$2:$L$11876,Gögn!$B$2:$B$11876,BG$8,Gögn!$E$2:$E$11876,BG$9,Gögn!$F$2:$F$11876,$A148)),"")</f>
        <v>41.539632664867227</v>
      </c>
    </row>
    <row r="149" spans="1:59" ht="15" customHeight="1">
      <c r="A149" s="5" t="s">
        <v>59</v>
      </c>
      <c r="B149" s="5"/>
      <c r="C149" s="23" t="s">
        <v>60</v>
      </c>
      <c r="D149" s="24">
        <f t="shared" si="41"/>
        <v>10.139561761137188</v>
      </c>
      <c r="E149" s="24">
        <f t="array" ref="E149">IFERROR(IF(E$9="Samtals",SUMPRODUCT(((Gögn!$F$2:$F$11876=$A149)*(Gögn!$B$2:$B$11876=E$8)),Gögn!$K$2:$K$11876,Gögn!$L$2:$L$11876)/SUMIFS(Gögn!$L$2:$L$11876,Gögn!$B$2:$B$11876,E$8,Gögn!$F$2:$F$11876,$A149),SUMPRODUCT(((Gögn!$F$2:$F$11876=$A149)*(Gögn!$B$2:$B$11876=E$8)*(Gögn!$E$2:$E$11876=E$9)),Gögn!$K$2:$K$11876,Gögn!$L$2:$L$11876)/SUMIFS(Gögn!$L$2:$L$11876,Gögn!$B$2:$B$11876,E$8,Gögn!$E$2:$E$11876,E$9,Gögn!$F$2:$F$11876,$A149)),"")</f>
        <v>8.5314636445695182</v>
      </c>
      <c r="F149" s="24">
        <f t="array" ref="F149">IFERROR(IF(F$9="Samtals",SUMPRODUCT(((Gögn!$F$2:$F$11876=$A149)*(Gögn!$B$2:$B$11876=F$8)),Gögn!$K$2:$K$11876,Gögn!$L$2:$L$11876)/SUMIFS(Gögn!$L$2:$L$11876,Gögn!$B$2:$B$11876,F$8,Gögn!$F$2:$F$11876,$A149),SUMPRODUCT(((Gögn!$F$2:$F$11876=$A149)*(Gögn!$B$2:$B$11876=F$8)*(Gögn!$E$2:$E$11876=F$9)),Gögn!$K$2:$K$11876,Gögn!$L$2:$L$11876)/SUMIFS(Gögn!$L$2:$L$11876,Gögn!$B$2:$B$11876,F$8,Gögn!$E$2:$E$11876,F$9,Gögn!$F$2:$F$11876,$A149)),"")</f>
        <v>8.8000000000000007</v>
      </c>
      <c r="G149" s="24">
        <f t="array" ref="G149">IFERROR(IF(G$9="Samtals",SUMPRODUCT(((Gögn!$F$2:$F$11876=$A149)*(Gögn!$B$2:$B$11876=G$8)),Gögn!$K$2:$K$11876,Gögn!$L$2:$L$11876)/SUMIFS(Gögn!$L$2:$L$11876,Gögn!$B$2:$B$11876,G$8,Gögn!$F$2:$F$11876,$A149),SUMPRODUCT(((Gögn!$F$2:$F$11876=$A149)*(Gögn!$B$2:$B$11876=G$8)*(Gögn!$E$2:$E$11876=G$9)),Gögn!$K$2:$K$11876,Gögn!$L$2:$L$11876)/SUMIFS(Gögn!$L$2:$L$11876,Gögn!$B$2:$B$11876,G$8,Gögn!$E$2:$E$11876,G$9,Gögn!$F$2:$F$11876,$A149)),"")</f>
        <v>8.2872982571933171</v>
      </c>
      <c r="H149" s="24">
        <f t="array" ref="H149">IFERROR(IF(H$9="Samtals",SUMPRODUCT(((Gögn!$F$2:$F$11876=$A149)*(Gögn!$B$2:$B$11876=H$8)),Gögn!$K$2:$K$11876,Gögn!$L$2:$L$11876)/SUMIFS(Gögn!$L$2:$L$11876,Gögn!$B$2:$B$11876,H$8,Gögn!$F$2:$F$11876,$A149),SUMPRODUCT(((Gögn!$F$2:$F$11876=$A149)*(Gögn!$B$2:$B$11876=H$8)*(Gögn!$E$2:$E$11876=H$9)),Gögn!$K$2:$K$11876,Gögn!$L$2:$L$11876)/SUMIFS(Gögn!$L$2:$L$11876,Gögn!$B$2:$B$11876,H$8,Gögn!$E$2:$E$11876,H$9,Gögn!$F$2:$F$11876,$A149)),"")</f>
        <v>9.9676824297270308</v>
      </c>
      <c r="I149" s="24">
        <f t="array" ref="I149">IFERROR(IF(I$9="Samtals",SUMPRODUCT(((Gögn!$F$2:$F$11876=$A149)*(Gögn!$B$2:$B$11876=I$8)),Gögn!$K$2:$K$11876,Gögn!$L$2:$L$11876)/SUMIFS(Gögn!$L$2:$L$11876,Gögn!$B$2:$B$11876,I$8,Gögn!$F$2:$F$11876,$A149),SUMPRODUCT(((Gögn!$F$2:$F$11876=$A149)*(Gögn!$B$2:$B$11876=I$8)*(Gögn!$E$2:$E$11876=I$9)),Gögn!$K$2:$K$11876,Gögn!$L$2:$L$11876)/SUMIFS(Gögn!$L$2:$L$11876,Gögn!$B$2:$B$11876,I$8,Gögn!$E$2:$E$11876,I$9,Gögn!$F$2:$F$11876,$A149)),"")</f>
        <v>10.26</v>
      </c>
      <c r="J149" s="24">
        <f t="array" ref="J149">IFERROR(IF(J$9="Samtals",SUMPRODUCT(((Gögn!$F$2:$F$11876=$A149)*(Gögn!$B$2:$B$11876=J$8)),Gögn!$K$2:$K$11876,Gögn!$L$2:$L$11876)/SUMIFS(Gögn!$L$2:$L$11876,Gögn!$B$2:$B$11876,J$8,Gögn!$F$2:$F$11876,$A149),SUMPRODUCT(((Gögn!$F$2:$F$11876=$A149)*(Gögn!$B$2:$B$11876=J$8)*(Gögn!$E$2:$E$11876=J$9)),Gögn!$K$2:$K$11876,Gögn!$L$2:$L$11876)/SUMIFS(Gögn!$L$2:$L$11876,Gögn!$B$2:$B$11876,J$8,Gögn!$E$2:$E$11876,J$9,Gögn!$F$2:$F$11876,$A149)),"")</f>
        <v>2.5944536778346201</v>
      </c>
      <c r="K149" s="24">
        <f t="array" ref="K149">IFERROR(IF(K$9="Samtals",SUMPRODUCT(((Gögn!$F$2:$F$11876=$A149)*(Gögn!$B$2:$B$11876=K$8)),Gögn!$K$2:$K$11876,Gögn!$L$2:$L$11876)/SUMIFS(Gögn!$L$2:$L$11876,Gögn!$B$2:$B$11876,K$8,Gögn!$F$2:$F$11876,$A149),SUMPRODUCT(((Gögn!$F$2:$F$11876=$A149)*(Gögn!$B$2:$B$11876=K$8)*(Gögn!$E$2:$E$11876=K$9)),Gögn!$K$2:$K$11876,Gögn!$L$2:$L$11876)/SUMIFS(Gögn!$L$2:$L$11876,Gögn!$B$2:$B$11876,K$8,Gögn!$E$2:$E$11876,K$9,Gögn!$F$2:$F$11876,$A149)),"")</f>
        <v>6.8568963051487586</v>
      </c>
      <c r="L149" s="24">
        <f t="array" ref="L149">IFERROR(IF(L$9="Samtals",SUMPRODUCT(((Gögn!$F$2:$F$11876=$A149)*(Gögn!$B$2:$B$11876=L$8)),Gögn!$K$2:$K$11876,Gögn!$L$2:$L$11876)/SUMIFS(Gögn!$L$2:$L$11876,Gögn!$B$2:$B$11876,L$8,Gögn!$F$2:$F$11876,$A149),SUMPRODUCT(((Gögn!$F$2:$F$11876=$A149)*(Gögn!$B$2:$B$11876=L$8)*(Gögn!$E$2:$E$11876=L$9)),Gögn!$K$2:$K$11876,Gögn!$L$2:$L$11876)/SUMIFS(Gögn!$L$2:$L$11876,Gögn!$B$2:$B$11876,L$8,Gögn!$E$2:$E$11876,L$9,Gögn!$F$2:$F$11876,$A149)),"")</f>
        <v>6.8568963051487586</v>
      </c>
      <c r="M149" s="24">
        <f t="array" ref="M149">IFERROR(IF(M$9="Samtals",SUMPRODUCT(((Gögn!$F$2:$F$11876=$A149)*(Gögn!$B$2:$B$11876=M$8)),Gögn!$K$2:$K$11876,Gögn!$L$2:$L$11876)/SUMIFS(Gögn!$L$2:$L$11876,Gögn!$B$2:$B$11876,M$8,Gögn!$F$2:$F$11876,$A149),SUMPRODUCT(((Gögn!$F$2:$F$11876=$A149)*(Gögn!$B$2:$B$11876=M$8)*(Gögn!$E$2:$E$11876=M$9)),Gögn!$K$2:$K$11876,Gögn!$L$2:$L$11876)/SUMIFS(Gögn!$L$2:$L$11876,Gögn!$B$2:$B$11876,M$8,Gögn!$E$2:$E$11876,M$9,Gögn!$F$2:$F$11876,$A149)),"")</f>
        <v>14.46</v>
      </c>
      <c r="N149" s="24">
        <f t="array" ref="N149">IFERROR(IF(N$9="Samtals",SUMPRODUCT(((Gögn!$F$2:$F$11876=$A149)*(Gögn!$B$2:$B$11876=N$8)),Gögn!$K$2:$K$11876,Gögn!$L$2:$L$11876)/SUMIFS(Gögn!$L$2:$L$11876,Gögn!$B$2:$B$11876,N$8,Gögn!$F$2:$F$11876,$A149),SUMPRODUCT(((Gögn!$F$2:$F$11876=$A149)*(Gögn!$B$2:$B$11876=N$8)*(Gögn!$E$2:$E$11876=N$9)),Gögn!$K$2:$K$11876,Gögn!$L$2:$L$11876)/SUMIFS(Gögn!$L$2:$L$11876,Gögn!$B$2:$B$11876,N$8,Gögn!$E$2:$E$11876,N$9,Gögn!$F$2:$F$11876,$A149)),"")</f>
        <v>14.46</v>
      </c>
      <c r="O149" s="24">
        <f t="array" ref="O149">IFERROR(IF(O$9="Samtals",SUMPRODUCT(((Gögn!$F$2:$F$11876=$A149)*(Gögn!$B$2:$B$11876=O$8)),Gögn!$K$2:$K$11876,Gögn!$L$2:$L$11876)/SUMIFS(Gögn!$L$2:$L$11876,Gögn!$B$2:$B$11876,O$8,Gögn!$F$2:$F$11876,$A149),SUMPRODUCT(((Gögn!$F$2:$F$11876=$A149)*(Gögn!$B$2:$B$11876=O$8)*(Gögn!$E$2:$E$11876=O$9)),Gögn!$K$2:$K$11876,Gögn!$L$2:$L$11876)/SUMIFS(Gögn!$L$2:$L$11876,Gögn!$B$2:$B$11876,O$8,Gögn!$E$2:$E$11876,O$9,Gögn!$F$2:$F$11876,$A149)),"")</f>
        <v>15.067283163033599</v>
      </c>
      <c r="P149" s="24">
        <f t="array" ref="P149">IFERROR(IF(P$9="Samtals",SUMPRODUCT(((Gögn!$F$2:$F$11876=$A149)*(Gögn!$B$2:$B$11876=P$8)),Gögn!$K$2:$K$11876,Gögn!$L$2:$L$11876)/SUMIFS(Gögn!$L$2:$L$11876,Gögn!$B$2:$B$11876,P$8,Gögn!$F$2:$F$11876,$A149),SUMPRODUCT(((Gögn!$F$2:$F$11876=$A149)*(Gögn!$B$2:$B$11876=P$8)*(Gögn!$E$2:$E$11876=P$9)),Gögn!$K$2:$K$11876,Gögn!$L$2:$L$11876)/SUMIFS(Gögn!$L$2:$L$11876,Gögn!$B$2:$B$11876,P$8,Gögn!$E$2:$E$11876,P$9,Gögn!$F$2:$F$11876,$A149)),"")</f>
        <v>15.14</v>
      </c>
      <c r="Q149" s="24">
        <f t="array" ref="Q149">IFERROR(IF(Q$9="Samtals",SUMPRODUCT(((Gögn!$F$2:$F$11876=$A149)*(Gögn!$B$2:$B$11876=Q$8)),Gögn!$K$2:$K$11876,Gögn!$L$2:$L$11876)/SUMIFS(Gögn!$L$2:$L$11876,Gögn!$B$2:$B$11876,Q$8,Gögn!$F$2:$F$11876,$A149),SUMPRODUCT(((Gögn!$F$2:$F$11876=$A149)*(Gögn!$B$2:$B$11876=Q$8)*(Gögn!$E$2:$E$11876=Q$9)),Gögn!$K$2:$K$11876,Gögn!$L$2:$L$11876)/SUMIFS(Gögn!$L$2:$L$11876,Gögn!$B$2:$B$11876,Q$8,Gögn!$E$2:$E$11876,Q$9,Gögn!$F$2:$F$11876,$A149)),"")</f>
        <v>0</v>
      </c>
      <c r="R149" s="24">
        <f t="array" ref="R149">IFERROR(IF(R$9="Samtals",SUMPRODUCT(((Gögn!$F$2:$F$11876=$A149)*(Gögn!$B$2:$B$11876=R$8)),Gögn!$K$2:$K$11876,Gögn!$L$2:$L$11876)/SUMIFS(Gögn!$L$2:$L$11876,Gögn!$B$2:$B$11876,R$8,Gögn!$F$2:$F$11876,$A149),SUMPRODUCT(((Gögn!$F$2:$F$11876=$A149)*(Gögn!$B$2:$B$11876=R$8)*(Gögn!$E$2:$E$11876=R$9)),Gögn!$K$2:$K$11876,Gögn!$L$2:$L$11876)/SUMIFS(Gögn!$L$2:$L$11876,Gögn!$B$2:$B$11876,R$8,Gögn!$E$2:$E$11876,R$9,Gögn!$F$2:$F$11876,$A149)),"")</f>
        <v>8.7857752615691265</v>
      </c>
      <c r="S149" s="24">
        <f t="array" ref="S149">IFERROR(IF(S$9="Samtals",SUMPRODUCT(((Gögn!$F$2:$F$11876=$A149)*(Gögn!$B$2:$B$11876=S$8)),Gögn!$K$2:$K$11876,Gögn!$L$2:$L$11876)/SUMIFS(Gögn!$L$2:$L$11876,Gögn!$B$2:$B$11876,S$8,Gögn!$F$2:$F$11876,$A149),SUMPRODUCT(((Gögn!$F$2:$F$11876=$A149)*(Gögn!$B$2:$B$11876=S$8)*(Gögn!$E$2:$E$11876=S$9)),Gögn!$K$2:$K$11876,Gögn!$L$2:$L$11876)/SUMIFS(Gögn!$L$2:$L$11876,Gögn!$B$2:$B$11876,S$8,Gögn!$E$2:$E$11876,S$9,Gögn!$F$2:$F$11876,$A149)),"")</f>
        <v>7.3</v>
      </c>
      <c r="T149" s="24">
        <f t="array" ref="T149">IFERROR(IF(T$9="Samtals",SUMPRODUCT(((Gögn!$F$2:$F$11876=$A149)*(Gögn!$B$2:$B$11876=T$8)),Gögn!$K$2:$K$11876,Gögn!$L$2:$L$11876)/SUMIFS(Gögn!$L$2:$L$11876,Gögn!$B$2:$B$11876,T$8,Gögn!$F$2:$F$11876,$A149),SUMPRODUCT(((Gögn!$F$2:$F$11876=$A149)*(Gögn!$B$2:$B$11876=T$8)*(Gögn!$E$2:$E$11876=T$9)),Gögn!$K$2:$K$11876,Gögn!$L$2:$L$11876)/SUMIFS(Gögn!$L$2:$L$11876,Gögn!$B$2:$B$11876,T$8,Gögn!$E$2:$E$11876,T$9,Gögn!$F$2:$F$11876,$A149)),"")</f>
        <v>9.4721800271919623</v>
      </c>
      <c r="U149" s="24">
        <f t="array" ref="U149">IFERROR(IF(U$9="Samtals",SUMPRODUCT(((Gögn!$F$2:$F$11876=$A149)*(Gögn!$B$2:$B$11876=U$8)),Gögn!$K$2:$K$11876,Gögn!$L$2:$L$11876)/SUMIFS(Gögn!$L$2:$L$11876,Gögn!$B$2:$B$11876,U$8,Gögn!$F$2:$F$11876,$A149),SUMPRODUCT(((Gögn!$F$2:$F$11876=$A149)*(Gögn!$B$2:$B$11876=U$8)*(Gögn!$E$2:$E$11876=U$9)),Gögn!$K$2:$K$11876,Gögn!$L$2:$L$11876)/SUMIFS(Gögn!$L$2:$L$11876,Gögn!$B$2:$B$11876,U$8,Gögn!$E$2:$E$11876,U$9,Gögn!$F$2:$F$11876,$A149)),"")</f>
        <v>11.106875843647781</v>
      </c>
      <c r="V149" s="24">
        <f t="array" ref="V149">IFERROR(IF(V$9="Samtals",SUMPRODUCT(((Gögn!$F$2:$F$11876=$A149)*(Gögn!$B$2:$B$11876=V$8)),Gögn!$K$2:$K$11876,Gögn!$L$2:$L$11876)/SUMIFS(Gögn!$L$2:$L$11876,Gögn!$B$2:$B$11876,V$8,Gögn!$F$2:$F$11876,$A149),SUMPRODUCT(((Gögn!$F$2:$F$11876=$A149)*(Gögn!$B$2:$B$11876=V$8)*(Gögn!$E$2:$E$11876=V$9)),Gögn!$K$2:$K$11876,Gögn!$L$2:$L$11876)/SUMIFS(Gögn!$L$2:$L$11876,Gögn!$B$2:$B$11876,V$8,Gögn!$E$2:$E$11876,V$9,Gögn!$F$2:$F$11876,$A149)),"")</f>
        <v>11.2</v>
      </c>
      <c r="W149" s="24">
        <f t="array" ref="W149">IFERROR(IF(W$9="Samtals",SUMPRODUCT(((Gögn!$F$2:$F$11876=$A149)*(Gögn!$B$2:$B$11876=W$8)),Gögn!$K$2:$K$11876,Gögn!$L$2:$L$11876)/SUMIFS(Gögn!$L$2:$L$11876,Gögn!$B$2:$B$11876,W$8,Gögn!$F$2:$F$11876,$A149),SUMPRODUCT(((Gögn!$F$2:$F$11876=$A149)*(Gögn!$B$2:$B$11876=W$8)*(Gögn!$E$2:$E$11876=W$9)),Gögn!$K$2:$K$11876,Gögn!$L$2:$L$11876)/SUMIFS(Gögn!$L$2:$L$11876,Gögn!$B$2:$B$11876,W$8,Gögn!$E$2:$E$11876,W$9,Gögn!$F$2:$F$11876,$A149)),"")</f>
        <v>0</v>
      </c>
      <c r="X149" s="24">
        <f t="array" ref="X149">IFERROR(IF(X$9="Samtals",SUMPRODUCT(((Gögn!$F$2:$F$11876=$A149)*(Gögn!$B$2:$B$11876=X$8)),Gögn!$K$2:$K$11876,Gögn!$L$2:$L$11876)/SUMIFS(Gögn!$L$2:$L$11876,Gögn!$B$2:$B$11876,X$8,Gögn!$F$2:$F$11876,$A149),SUMPRODUCT(((Gögn!$F$2:$F$11876=$A149)*(Gögn!$B$2:$B$11876=X$8)*(Gögn!$E$2:$E$11876=X$9)),Gögn!$K$2:$K$11876,Gögn!$L$2:$L$11876)/SUMIFS(Gögn!$L$2:$L$11876,Gögn!$B$2:$B$11876,X$8,Gögn!$E$2:$E$11876,X$9,Gögn!$F$2:$F$11876,$A149)),"")</f>
        <v>7.3162279348495556</v>
      </c>
      <c r="Y149" s="24">
        <f t="array" ref="Y149">IFERROR(IF(Y$9="Samtals",SUMPRODUCT(((Gögn!$F$2:$F$11876=$A149)*(Gögn!$B$2:$B$11876=Y$8)),Gögn!$K$2:$K$11876,Gögn!$L$2:$L$11876)/SUMIFS(Gögn!$L$2:$L$11876,Gögn!$B$2:$B$11876,Y$8,Gögn!$F$2:$F$11876,$A149),SUMPRODUCT(((Gögn!$F$2:$F$11876=$A149)*(Gögn!$B$2:$B$11876=Y$8)*(Gögn!$E$2:$E$11876=Y$9)),Gögn!$K$2:$K$11876,Gögn!$L$2:$L$11876)/SUMIFS(Gögn!$L$2:$L$11876,Gögn!$B$2:$B$11876,Y$8,Gögn!$E$2:$E$11876,Y$9,Gögn!$F$2:$F$11876,$A149)),"")</f>
        <v>7.31</v>
      </c>
      <c r="Z149" s="24">
        <f t="array" ref="Z149">IFERROR(IF(Z$9="Samtals",SUMPRODUCT(((Gögn!$F$2:$F$11876=$A149)*(Gögn!$B$2:$B$11876=Z$8)),Gögn!$K$2:$K$11876,Gögn!$L$2:$L$11876)/SUMIFS(Gögn!$L$2:$L$11876,Gögn!$B$2:$B$11876,Z$8,Gögn!$F$2:$F$11876,$A149),SUMPRODUCT(((Gögn!$F$2:$F$11876=$A149)*(Gögn!$B$2:$B$11876=Z$8)*(Gögn!$E$2:$E$11876=Z$9)),Gögn!$K$2:$K$11876,Gögn!$L$2:$L$11876)/SUMIFS(Gögn!$L$2:$L$11876,Gögn!$B$2:$B$11876,Z$8,Gögn!$E$2:$E$11876,Z$9,Gögn!$F$2:$F$11876,$A149)),"")</f>
        <v>7.3181023640563048</v>
      </c>
      <c r="AA149" s="24">
        <f t="array" ref="AA149">IFERROR(IF(AA$9="Samtals",SUMPRODUCT(((Gögn!$F$2:$F$11876=$A149)*(Gögn!$B$2:$B$11876=AA$8)),Gögn!$K$2:$K$11876,Gögn!$L$2:$L$11876)/SUMIFS(Gögn!$L$2:$L$11876,Gögn!$B$2:$B$11876,AA$8,Gögn!$F$2:$F$11876,$A149),SUMPRODUCT(((Gögn!$F$2:$F$11876=$A149)*(Gögn!$B$2:$B$11876=AA$8)*(Gögn!$E$2:$E$11876=AA$9)),Gögn!$K$2:$K$11876,Gögn!$L$2:$L$11876)/SUMIFS(Gögn!$L$2:$L$11876,Gögn!$B$2:$B$11876,AA$8,Gögn!$E$2:$E$11876,AA$9,Gögn!$F$2:$F$11876,$A149)),"")</f>
        <v>6.2</v>
      </c>
      <c r="AB149" s="24">
        <f t="array" ref="AB149">IFERROR(IF(AB$9="Samtals",SUMPRODUCT(((Gögn!$F$2:$F$11876=$A149)*(Gögn!$B$2:$B$11876=AB$8)),Gögn!$K$2:$K$11876,Gögn!$L$2:$L$11876)/SUMIFS(Gögn!$L$2:$L$11876,Gögn!$B$2:$B$11876,AB$8,Gögn!$F$2:$F$11876,$A149),SUMPRODUCT(((Gögn!$F$2:$F$11876=$A149)*(Gögn!$B$2:$B$11876=AB$8)*(Gögn!$E$2:$E$11876=AB$9)),Gögn!$K$2:$K$11876,Gögn!$L$2:$L$11876)/SUMIFS(Gögn!$L$2:$L$11876,Gögn!$B$2:$B$11876,AB$8,Gögn!$E$2:$E$11876,AB$9,Gögn!$F$2:$F$11876,$A149)),"")</f>
        <v>6.2</v>
      </c>
      <c r="AC149" s="24">
        <f t="array" ref="AC149">IFERROR(IF(AC$9="Samtals",SUMPRODUCT(((Gögn!$F$2:$F$11876=$A149)*(Gögn!$B$2:$B$11876=AC$8)),Gögn!$K$2:$K$11876,Gögn!$L$2:$L$11876)/SUMIFS(Gögn!$L$2:$L$11876,Gögn!$B$2:$B$11876,AC$8,Gögn!$F$2:$F$11876,$A149),SUMPRODUCT(((Gögn!$F$2:$F$11876=$A149)*(Gögn!$B$2:$B$11876=AC$8)*(Gögn!$E$2:$E$11876=AC$9)),Gögn!$K$2:$K$11876,Gögn!$L$2:$L$11876)/SUMIFS(Gögn!$L$2:$L$11876,Gögn!$B$2:$B$11876,AC$8,Gögn!$E$2:$E$11876,AC$9,Gögn!$F$2:$F$11876,$A149)),"")</f>
        <v>3.4544300289000032</v>
      </c>
      <c r="AD149" s="24">
        <f t="array" ref="AD149">IFERROR(IF(AD$9="Samtals",SUMPRODUCT(((Gögn!$F$2:$F$11876=$A149)*(Gögn!$B$2:$B$11876=AD$8)),Gögn!$K$2:$K$11876,Gögn!$L$2:$L$11876)/SUMIFS(Gögn!$L$2:$L$11876,Gögn!$B$2:$B$11876,AD$8,Gögn!$F$2:$F$11876,$A149),SUMPRODUCT(((Gögn!$F$2:$F$11876=$A149)*(Gögn!$B$2:$B$11876=AD$8)*(Gögn!$E$2:$E$11876=AD$9)),Gögn!$K$2:$K$11876,Gögn!$L$2:$L$11876)/SUMIFS(Gögn!$L$2:$L$11876,Gögn!$B$2:$B$11876,AD$8,Gögn!$E$2:$E$11876,AD$9,Gögn!$F$2:$F$11876,$A149)),"")</f>
        <v>3.4544300289000032</v>
      </c>
      <c r="AE149" s="24">
        <f t="array" ref="AE149">IFERROR(IF(AE$9="Samtals",SUMPRODUCT(((Gögn!$F$2:$F$11876=$A149)*(Gögn!$B$2:$B$11876=AE$8)),Gögn!$K$2:$K$11876,Gögn!$L$2:$L$11876)/SUMIFS(Gögn!$L$2:$L$11876,Gögn!$B$2:$B$11876,AE$8,Gögn!$F$2:$F$11876,$A149),SUMPRODUCT(((Gögn!$F$2:$F$11876=$A149)*(Gögn!$B$2:$B$11876=AE$8)*(Gögn!$E$2:$E$11876=AE$9)),Gögn!$K$2:$K$11876,Gögn!$L$2:$L$11876)/SUMIFS(Gögn!$L$2:$L$11876,Gögn!$B$2:$B$11876,AE$8,Gögn!$E$2:$E$11876,AE$9,Gögn!$F$2:$F$11876,$A149)),"")</f>
        <v>15.54</v>
      </c>
      <c r="AF149" s="24">
        <f t="array" ref="AF149">IFERROR(IF(AF$9="Samtals",SUMPRODUCT(((Gögn!$F$2:$F$11876=$A149)*(Gögn!$B$2:$B$11876=AF$8)),Gögn!$K$2:$K$11876,Gögn!$L$2:$L$11876)/SUMIFS(Gögn!$L$2:$L$11876,Gögn!$B$2:$B$11876,AF$8,Gögn!$F$2:$F$11876,$A149),SUMPRODUCT(((Gögn!$F$2:$F$11876=$A149)*(Gögn!$B$2:$B$11876=AF$8)*(Gögn!$E$2:$E$11876=AF$9)),Gögn!$K$2:$K$11876,Gögn!$L$2:$L$11876)/SUMIFS(Gögn!$L$2:$L$11876,Gögn!$B$2:$B$11876,AF$8,Gögn!$E$2:$E$11876,AF$9,Gögn!$F$2:$F$11876,$A149)),"")</f>
        <v>15.54</v>
      </c>
      <c r="AG149" s="24">
        <f t="array" ref="AG149">IFERROR(IF(AG$9="Samtals",SUMPRODUCT(((Gögn!$F$2:$F$11876=$A149)*(Gögn!$B$2:$B$11876=AG$8)),Gögn!$K$2:$K$11876,Gögn!$L$2:$L$11876)/SUMIFS(Gögn!$L$2:$L$11876,Gögn!$B$2:$B$11876,AG$8,Gögn!$F$2:$F$11876,$A149),SUMPRODUCT(((Gögn!$F$2:$F$11876=$A149)*(Gögn!$B$2:$B$11876=AG$8)*(Gögn!$E$2:$E$11876=AG$9)),Gögn!$K$2:$K$11876,Gögn!$L$2:$L$11876)/SUMIFS(Gögn!$L$2:$L$11876,Gögn!$B$2:$B$11876,AG$8,Gögn!$E$2:$E$11876,AG$9,Gögn!$F$2:$F$11876,$A149)),"")</f>
        <v>5.5</v>
      </c>
      <c r="AH149" s="24">
        <f t="array" ref="AH149">IFERROR(IF(AH$9="Samtals",SUMPRODUCT(((Gögn!$F$2:$F$11876=$A149)*(Gögn!$B$2:$B$11876=AH$8)),Gögn!$K$2:$K$11876,Gögn!$L$2:$L$11876)/SUMIFS(Gögn!$L$2:$L$11876,Gögn!$B$2:$B$11876,AH$8,Gögn!$F$2:$F$11876,$A149),SUMPRODUCT(((Gögn!$F$2:$F$11876=$A149)*(Gögn!$B$2:$B$11876=AH$8)*(Gögn!$E$2:$E$11876=AH$9)),Gögn!$K$2:$K$11876,Gögn!$L$2:$L$11876)/SUMIFS(Gögn!$L$2:$L$11876,Gögn!$B$2:$B$11876,AH$8,Gögn!$E$2:$E$11876,AH$9,Gögn!$F$2:$F$11876,$A149)),"")</f>
        <v>5.5</v>
      </c>
      <c r="AI149" s="24">
        <f t="array" ref="AI149">IFERROR(IF(AI$9="Samtals",SUMPRODUCT(((Gögn!$F$2:$F$11876=$A149)*(Gögn!$B$2:$B$11876=AI$8)),Gögn!$K$2:$K$11876,Gögn!$L$2:$L$11876)/SUMIFS(Gögn!$L$2:$L$11876,Gögn!$B$2:$B$11876,AI$8,Gögn!$F$2:$F$11876,$A149),SUMPRODUCT(((Gögn!$F$2:$F$11876=$A149)*(Gögn!$B$2:$B$11876=AI$8)*(Gögn!$E$2:$E$11876=AI$9)),Gögn!$K$2:$K$11876,Gögn!$L$2:$L$11876)/SUMIFS(Gögn!$L$2:$L$11876,Gögn!$B$2:$B$11876,AI$8,Gögn!$E$2:$E$11876,AI$9,Gögn!$F$2:$F$11876,$A149)),"")</f>
        <v>14.23</v>
      </c>
      <c r="AJ149" s="24">
        <f t="array" ref="AJ149">IFERROR(IF(AJ$9="Samtals",SUMPRODUCT(((Gögn!$F$2:$F$11876=$A149)*(Gögn!$B$2:$B$11876=AJ$8)),Gögn!$K$2:$K$11876,Gögn!$L$2:$L$11876)/SUMIFS(Gögn!$L$2:$L$11876,Gögn!$B$2:$B$11876,AJ$8,Gögn!$F$2:$F$11876,$A149),SUMPRODUCT(((Gögn!$F$2:$F$11876=$A149)*(Gögn!$B$2:$B$11876=AJ$8)*(Gögn!$E$2:$E$11876=AJ$9)),Gögn!$K$2:$K$11876,Gögn!$L$2:$L$11876)/SUMIFS(Gögn!$L$2:$L$11876,Gögn!$B$2:$B$11876,AJ$8,Gögn!$E$2:$E$11876,AJ$9,Gögn!$F$2:$F$11876,$A149)),"")</f>
        <v>14.23</v>
      </c>
      <c r="AK149" s="24">
        <f t="array" ref="AK149">IFERROR(IF(AK$9="Samtals",SUMPRODUCT(((Gögn!$F$2:$F$11876=$A149)*(Gögn!$B$2:$B$11876=AK$8)),Gögn!$K$2:$K$11876,Gögn!$L$2:$L$11876)/SUMIFS(Gögn!$L$2:$L$11876,Gögn!$B$2:$B$11876,AK$8,Gögn!$F$2:$F$11876,$A149),SUMPRODUCT(((Gögn!$F$2:$F$11876=$A149)*(Gögn!$B$2:$B$11876=AK$8)*(Gögn!$E$2:$E$11876=AK$9)),Gögn!$K$2:$K$11876,Gögn!$L$2:$L$11876)/SUMIFS(Gögn!$L$2:$L$11876,Gögn!$B$2:$B$11876,AK$8,Gögn!$E$2:$E$11876,AK$9,Gögn!$F$2:$F$11876,$A149)),"")</f>
        <v>1</v>
      </c>
      <c r="AL149" s="24">
        <f t="array" ref="AL149">IFERROR(IF(AL$9="Samtals",SUMPRODUCT(((Gögn!$F$2:$F$11876=$A149)*(Gögn!$B$2:$B$11876=AL$8)),Gögn!$K$2:$K$11876,Gögn!$L$2:$L$11876)/SUMIFS(Gögn!$L$2:$L$11876,Gögn!$B$2:$B$11876,AL$8,Gögn!$F$2:$F$11876,$A149),SUMPRODUCT(((Gögn!$F$2:$F$11876=$A149)*(Gögn!$B$2:$B$11876=AL$8)*(Gögn!$E$2:$E$11876=AL$9)),Gögn!$K$2:$K$11876,Gögn!$L$2:$L$11876)/SUMIFS(Gögn!$L$2:$L$11876,Gögn!$B$2:$B$11876,AL$8,Gögn!$E$2:$E$11876,AL$9,Gögn!$F$2:$F$11876,$A149)),"")</f>
        <v>1</v>
      </c>
      <c r="AM149" s="24">
        <f t="array" ref="AM149">IFERROR(IF(AM$9="Samtals",SUMPRODUCT(((Gögn!$F$2:$F$11876=$A149)*(Gögn!$B$2:$B$11876=AM$8)),Gögn!$K$2:$K$11876,Gögn!$L$2:$L$11876)/SUMIFS(Gögn!$L$2:$L$11876,Gögn!$B$2:$B$11876,AM$8,Gögn!$F$2:$F$11876,$A149),SUMPRODUCT(((Gögn!$F$2:$F$11876=$A149)*(Gögn!$B$2:$B$11876=AM$8)*(Gögn!$E$2:$E$11876=AM$9)),Gögn!$K$2:$K$11876,Gögn!$L$2:$L$11876)/SUMIFS(Gögn!$L$2:$L$11876,Gögn!$B$2:$B$11876,AM$8,Gögn!$E$2:$E$11876,AM$9,Gögn!$F$2:$F$11876,$A149)),"")</f>
        <v>8.4364422602595521</v>
      </c>
      <c r="AN149" s="24">
        <f t="array" ref="AN149">IFERROR(IF(AN$9="Samtals",SUMPRODUCT(((Gögn!$F$2:$F$11876=$A149)*(Gögn!$B$2:$B$11876=AN$8)),Gögn!$K$2:$K$11876,Gögn!$L$2:$L$11876)/SUMIFS(Gögn!$L$2:$L$11876,Gögn!$B$2:$B$11876,AN$8,Gögn!$F$2:$F$11876,$A149),SUMPRODUCT(((Gögn!$F$2:$F$11876=$A149)*(Gögn!$B$2:$B$11876=AN$8)*(Gögn!$E$2:$E$11876=AN$9)),Gögn!$K$2:$K$11876,Gögn!$L$2:$L$11876)/SUMIFS(Gögn!$L$2:$L$11876,Gögn!$B$2:$B$11876,AN$8,Gögn!$E$2:$E$11876,AN$9,Gögn!$F$2:$F$11876,$A149)),"")</f>
        <v>8.5675558472952691</v>
      </c>
      <c r="AO149" s="24">
        <f t="array" ref="AO149">IFERROR(IF(AO$9="Samtals",SUMPRODUCT(((Gögn!$F$2:$F$11876=$A149)*(Gögn!$B$2:$B$11876=AO$8)),Gögn!$K$2:$K$11876,Gögn!$L$2:$L$11876)/SUMIFS(Gögn!$L$2:$L$11876,Gögn!$B$2:$B$11876,AO$8,Gögn!$F$2:$F$11876,$A149),SUMPRODUCT(((Gögn!$F$2:$F$11876=$A149)*(Gögn!$B$2:$B$11876=AO$8)*(Gögn!$E$2:$E$11876=AO$9)),Gögn!$K$2:$K$11876,Gögn!$L$2:$L$11876)/SUMIFS(Gögn!$L$2:$L$11876,Gögn!$B$2:$B$11876,AO$8,Gögn!$E$2:$E$11876,AO$9,Gögn!$F$2:$F$11876,$A149)),"")</f>
        <v>1.5122292512706303</v>
      </c>
      <c r="AP149" s="24">
        <f t="array" ref="AP149">IFERROR(IF(AP$9="Samtals",SUMPRODUCT(((Gögn!$F$2:$F$11876=$A149)*(Gögn!$B$2:$B$11876=AP$8)),Gögn!$K$2:$K$11876,Gögn!$L$2:$L$11876)/SUMIFS(Gögn!$L$2:$L$11876,Gögn!$B$2:$B$11876,AP$8,Gögn!$F$2:$F$11876,$A149),SUMPRODUCT(((Gögn!$F$2:$F$11876=$A149)*(Gögn!$B$2:$B$11876=AP$8)*(Gögn!$E$2:$E$11876=AP$9)),Gögn!$K$2:$K$11876,Gögn!$L$2:$L$11876)/SUMIFS(Gögn!$L$2:$L$11876,Gögn!$B$2:$B$11876,AP$8,Gögn!$E$2:$E$11876,AP$9,Gögn!$F$2:$F$11876,$A149)),"")</f>
        <v>4.251288645780642</v>
      </c>
      <c r="AQ149" s="24">
        <f t="array" ref="AQ149">IFERROR(IF(AQ$9="Samtals",SUMPRODUCT(((Gögn!$F$2:$F$11876=$A149)*(Gögn!$B$2:$B$11876=AQ$8)),Gögn!$K$2:$K$11876,Gögn!$L$2:$L$11876)/SUMIFS(Gögn!$L$2:$L$11876,Gögn!$B$2:$B$11876,AQ$8,Gögn!$F$2:$F$11876,$A149),SUMPRODUCT(((Gögn!$F$2:$F$11876=$A149)*(Gögn!$B$2:$B$11876=AQ$8)*(Gögn!$E$2:$E$11876=AQ$9)),Gögn!$K$2:$K$11876,Gögn!$L$2:$L$11876)/SUMIFS(Gögn!$L$2:$L$11876,Gögn!$B$2:$B$11876,AQ$8,Gögn!$E$2:$E$11876,AQ$9,Gögn!$F$2:$F$11876,$A149)),"")</f>
        <v>3.47</v>
      </c>
      <c r="AR149" s="24">
        <f t="array" ref="AR149">IFERROR(IF(AR$9="Samtals",SUMPRODUCT(((Gögn!$F$2:$F$11876=$A149)*(Gögn!$B$2:$B$11876=AR$8)),Gögn!$K$2:$K$11876,Gögn!$L$2:$L$11876)/SUMIFS(Gögn!$L$2:$L$11876,Gögn!$B$2:$B$11876,AR$8,Gögn!$F$2:$F$11876,$A149),SUMPRODUCT(((Gögn!$F$2:$F$11876=$A149)*(Gögn!$B$2:$B$11876=AR$8)*(Gögn!$E$2:$E$11876=AR$9)),Gögn!$K$2:$K$11876,Gögn!$L$2:$L$11876)/SUMIFS(Gögn!$L$2:$L$11876,Gögn!$B$2:$B$11876,AR$8,Gögn!$E$2:$E$11876,AR$9,Gögn!$F$2:$F$11876,$A149)),"")</f>
        <v>4.51</v>
      </c>
      <c r="AS149" s="24">
        <f t="array" ref="AS149">IFERROR(IF(AS$9="Samtals",SUMPRODUCT(((Gögn!$F$2:$F$11876=$A149)*(Gögn!$B$2:$B$11876=AS$8)),Gögn!$K$2:$K$11876,Gögn!$L$2:$L$11876)/SUMIFS(Gögn!$L$2:$L$11876,Gögn!$B$2:$B$11876,AS$8,Gögn!$F$2:$F$11876,$A149),SUMPRODUCT(((Gögn!$F$2:$F$11876=$A149)*(Gögn!$B$2:$B$11876=AS$8)*(Gögn!$E$2:$E$11876=AS$9)),Gögn!$K$2:$K$11876,Gögn!$L$2:$L$11876)/SUMIFS(Gögn!$L$2:$L$11876,Gögn!$B$2:$B$11876,AS$8,Gögn!$E$2:$E$11876,AS$9,Gögn!$F$2:$F$11876,$A149)),"")</f>
        <v>10.739280737698083</v>
      </c>
      <c r="AT149" s="24">
        <f t="array" ref="AT149">IFERROR(IF(AT$9="Samtals",SUMPRODUCT(((Gögn!$F$2:$F$11876=$A149)*(Gögn!$B$2:$B$11876=AT$8)),Gögn!$K$2:$K$11876,Gögn!$L$2:$L$11876)/SUMIFS(Gögn!$L$2:$L$11876,Gögn!$B$2:$B$11876,AT$8,Gögn!$F$2:$F$11876,$A149),SUMPRODUCT(((Gögn!$F$2:$F$11876=$A149)*(Gögn!$B$2:$B$11876=AT$8)*(Gögn!$E$2:$E$11876=AT$9)),Gögn!$K$2:$K$11876,Gögn!$L$2:$L$11876)/SUMIFS(Gögn!$L$2:$L$11876,Gögn!$B$2:$B$11876,AT$8,Gögn!$E$2:$E$11876,AT$9,Gögn!$F$2:$F$11876,$A149)),"")</f>
        <v>10.8</v>
      </c>
      <c r="AU149" s="24">
        <f t="array" ref="AU149">IFERROR(IF(AU$9="Samtals",SUMPRODUCT(((Gögn!$F$2:$F$11876=$A149)*(Gögn!$B$2:$B$11876=AU$8)),Gögn!$K$2:$K$11876,Gögn!$L$2:$L$11876)/SUMIFS(Gögn!$L$2:$L$11876,Gögn!$B$2:$B$11876,AU$8,Gögn!$F$2:$F$11876,$A149),SUMPRODUCT(((Gögn!$F$2:$F$11876=$A149)*(Gögn!$B$2:$B$11876=AU$8)*(Gögn!$E$2:$E$11876=AU$9)),Gögn!$K$2:$K$11876,Gögn!$L$2:$L$11876)/SUMIFS(Gögn!$L$2:$L$11876,Gögn!$B$2:$B$11876,AU$8,Gögn!$E$2:$E$11876,AU$9,Gögn!$F$2:$F$11876,$A149)),"")</f>
        <v>8.0518662003194112</v>
      </c>
      <c r="AV149" s="24">
        <f t="array" ref="AV149">IFERROR(IF(AV$9="Samtals",SUMPRODUCT(((Gögn!$F$2:$F$11876=$A149)*(Gögn!$B$2:$B$11876=AV$8)),Gögn!$K$2:$K$11876,Gögn!$L$2:$L$11876)/SUMIFS(Gögn!$L$2:$L$11876,Gögn!$B$2:$B$11876,AV$8,Gögn!$F$2:$F$11876,$A149),SUMPRODUCT(((Gögn!$F$2:$F$11876=$A149)*(Gögn!$B$2:$B$11876=AV$8)*(Gögn!$E$2:$E$11876=AV$9)),Gögn!$K$2:$K$11876,Gögn!$L$2:$L$11876)/SUMIFS(Gögn!$L$2:$L$11876,Gögn!$B$2:$B$11876,AV$8,Gögn!$E$2:$E$11876,AV$9,Gögn!$F$2:$F$11876,$A149)),"")</f>
        <v>17.504253640311408</v>
      </c>
      <c r="AW149" s="24">
        <f t="array" ref="AW149">IFERROR(IF(AW$9="Samtals",SUMPRODUCT(((Gögn!$F$2:$F$11876=$A149)*(Gögn!$B$2:$B$11876=AW$8)),Gögn!$K$2:$K$11876,Gögn!$L$2:$L$11876)/SUMIFS(Gögn!$L$2:$L$11876,Gögn!$B$2:$B$11876,AW$8,Gögn!$F$2:$F$11876,$A149),SUMPRODUCT(((Gögn!$F$2:$F$11876=$A149)*(Gögn!$B$2:$B$11876=AW$8)*(Gögn!$E$2:$E$11876=AW$9)),Gögn!$K$2:$K$11876,Gögn!$L$2:$L$11876)/SUMIFS(Gögn!$L$2:$L$11876,Gögn!$B$2:$B$11876,AW$8,Gögn!$E$2:$E$11876,AW$9,Gögn!$F$2:$F$11876,$A149)),"")</f>
        <v>17.7</v>
      </c>
      <c r="AX149" s="24">
        <f t="array" ref="AX149">IFERROR(IF(AX$9="Samtals",SUMPRODUCT(((Gögn!$F$2:$F$11876=$A149)*(Gögn!$B$2:$B$11876=AX$8)),Gögn!$K$2:$K$11876,Gögn!$L$2:$L$11876)/SUMIFS(Gögn!$L$2:$L$11876,Gögn!$B$2:$B$11876,AX$8,Gögn!$F$2:$F$11876,$A149),SUMPRODUCT(((Gögn!$F$2:$F$11876=$A149)*(Gögn!$B$2:$B$11876=AX$8)*(Gögn!$E$2:$E$11876=AX$9)),Gögn!$K$2:$K$11876,Gögn!$L$2:$L$11876)/SUMIFS(Gögn!$L$2:$L$11876,Gögn!$B$2:$B$11876,AX$8,Gögn!$E$2:$E$11876,AX$9,Gögn!$F$2:$F$11876,$A149)),"")</f>
        <v>0</v>
      </c>
      <c r="AY149" s="24">
        <f t="array" ref="AY149">IFERROR(IF(AY$9="Samtals",SUMPRODUCT(((Gögn!$F$2:$F$11876=$A149)*(Gögn!$B$2:$B$11876=AY$8)),Gögn!$K$2:$K$11876,Gögn!$L$2:$L$11876)/SUMIFS(Gögn!$L$2:$L$11876,Gögn!$B$2:$B$11876,AY$8,Gögn!$F$2:$F$11876,$A149),SUMPRODUCT(((Gögn!$F$2:$F$11876=$A149)*(Gögn!$B$2:$B$11876=AY$8)*(Gögn!$E$2:$E$11876=AY$9)),Gögn!$K$2:$K$11876,Gögn!$L$2:$L$11876)/SUMIFS(Gögn!$L$2:$L$11876,Gögn!$B$2:$B$11876,AY$8,Gögn!$E$2:$E$11876,AY$9,Gögn!$F$2:$F$11876,$A149)),"")</f>
        <v>14.753954615506492</v>
      </c>
      <c r="AZ149" s="24">
        <f t="array" ref="AZ149">IFERROR(IF(AZ$9="Samtals",SUMPRODUCT(((Gögn!$F$2:$F$11876=$A149)*(Gögn!$B$2:$B$11876=AZ$8)),Gögn!$K$2:$K$11876,Gögn!$L$2:$L$11876)/SUMIFS(Gögn!$L$2:$L$11876,Gögn!$B$2:$B$11876,AZ$8,Gögn!$F$2:$F$11876,$A149),SUMPRODUCT(((Gögn!$F$2:$F$11876=$A149)*(Gögn!$B$2:$B$11876=AZ$8)*(Gögn!$E$2:$E$11876=AZ$9)),Gögn!$K$2:$K$11876,Gögn!$L$2:$L$11876)/SUMIFS(Gögn!$L$2:$L$11876,Gögn!$B$2:$B$11876,AZ$8,Gögn!$E$2:$E$11876,AZ$9,Gögn!$F$2:$F$11876,$A149)),"")</f>
        <v>18.3</v>
      </c>
      <c r="BA149" s="24">
        <f t="array" ref="BA149">IFERROR(IF(BA$9="Samtals",SUMPRODUCT(((Gögn!$F$2:$F$11876=$A149)*(Gögn!$B$2:$B$11876=BA$8)),Gögn!$K$2:$K$11876,Gögn!$L$2:$L$11876)/SUMIFS(Gögn!$L$2:$L$11876,Gögn!$B$2:$B$11876,BA$8,Gögn!$F$2:$F$11876,$A149),SUMPRODUCT(((Gögn!$F$2:$F$11876=$A149)*(Gögn!$B$2:$B$11876=BA$8)*(Gögn!$E$2:$E$11876=BA$9)),Gögn!$K$2:$K$11876,Gögn!$L$2:$L$11876)/SUMIFS(Gögn!$L$2:$L$11876,Gögn!$B$2:$B$11876,BA$8,Gögn!$E$2:$E$11876,BA$9,Gögn!$F$2:$F$11876,$A149)),"")</f>
        <v>0</v>
      </c>
      <c r="BB149" s="24">
        <f t="array" ref="BB149">IFERROR(IF(BB$9="Samtals",SUMPRODUCT(((Gögn!$F$2:$F$11876=$A149)*(Gögn!$B$2:$B$11876=BB$8)),Gögn!$K$2:$K$11876,Gögn!$L$2:$L$11876)/SUMIFS(Gögn!$L$2:$L$11876,Gögn!$B$2:$B$11876,BB$8,Gögn!$F$2:$F$11876,$A149),SUMPRODUCT(((Gögn!$F$2:$F$11876=$A149)*(Gögn!$B$2:$B$11876=BB$8)*(Gögn!$E$2:$E$11876=BB$9)),Gögn!$K$2:$K$11876,Gögn!$L$2:$L$11876)/SUMIFS(Gögn!$L$2:$L$11876,Gögn!$B$2:$B$11876,BB$8,Gögn!$E$2:$E$11876,BB$9,Gögn!$F$2:$F$11876,$A149)),"")</f>
        <v>11.621012711878764</v>
      </c>
      <c r="BC149" s="24">
        <f t="array" ref="BC149">IFERROR(IF(BC$9="Samtals",SUMPRODUCT(((Gögn!$F$2:$F$11876=$A149)*(Gögn!$B$2:$B$11876=BC$8)),Gögn!$K$2:$K$11876,Gögn!$L$2:$L$11876)/SUMIFS(Gögn!$L$2:$L$11876,Gögn!$B$2:$B$11876,BC$8,Gögn!$F$2:$F$11876,$A149),SUMPRODUCT(((Gögn!$F$2:$F$11876=$A149)*(Gögn!$B$2:$B$11876=BC$8)*(Gögn!$E$2:$E$11876=BC$9)),Gögn!$K$2:$K$11876,Gögn!$L$2:$L$11876)/SUMIFS(Gögn!$L$2:$L$11876,Gögn!$B$2:$B$11876,BC$8,Gögn!$E$2:$E$11876,BC$9,Gögn!$F$2:$F$11876,$A149)),"")</f>
        <v>11.8</v>
      </c>
      <c r="BD149" s="24">
        <f t="array" ref="BD149">IFERROR(IF(BD$9="Samtals",SUMPRODUCT(((Gögn!$F$2:$F$11876=$A149)*(Gögn!$B$2:$B$11876=BD$8)),Gögn!$K$2:$K$11876,Gögn!$L$2:$L$11876)/SUMIFS(Gögn!$L$2:$L$11876,Gögn!$B$2:$B$11876,BD$8,Gögn!$F$2:$F$11876,$A149),SUMPRODUCT(((Gögn!$F$2:$F$11876=$A149)*(Gögn!$B$2:$B$11876=BD$8)*(Gögn!$E$2:$E$11876=BD$9)),Gögn!$K$2:$K$11876,Gögn!$L$2:$L$11876)/SUMIFS(Gögn!$L$2:$L$11876,Gögn!$B$2:$B$11876,BD$8,Gögn!$E$2:$E$11876,BD$9,Gögn!$F$2:$F$11876,$A149)),"")</f>
        <v>0</v>
      </c>
      <c r="BE149" s="24">
        <f t="array" ref="BE149">IFERROR(IF(BE$9="Samtals",SUMPRODUCT(((Gögn!$F$2:$F$11876=$A149)*(Gögn!$B$2:$B$11876=BE$8)),Gögn!$K$2:$K$11876,Gögn!$L$2:$L$11876)/SUMIFS(Gögn!$L$2:$L$11876,Gögn!$B$2:$B$11876,BE$8,Gögn!$F$2:$F$11876,$A149),SUMPRODUCT(((Gögn!$F$2:$F$11876=$A149)*(Gögn!$B$2:$B$11876=BE$8)*(Gögn!$E$2:$E$11876=BE$9)),Gögn!$K$2:$K$11876,Gögn!$L$2:$L$11876)/SUMIFS(Gögn!$L$2:$L$11876,Gögn!$B$2:$B$11876,BE$8,Gögn!$E$2:$E$11876,BE$9,Gögn!$F$2:$F$11876,$A149)),"")</f>
        <v>15.436332292456825</v>
      </c>
      <c r="BF149" s="24">
        <f t="array" ref="BF149">IFERROR(IF(BF$9="Samtals",SUMPRODUCT(((Gögn!$F$2:$F$11876=$A149)*(Gögn!$B$2:$B$11876=BF$8)),Gögn!$K$2:$K$11876,Gögn!$L$2:$L$11876)/SUMIFS(Gögn!$L$2:$L$11876,Gögn!$B$2:$B$11876,BF$8,Gögn!$F$2:$F$11876,$A149),SUMPRODUCT(((Gögn!$F$2:$F$11876=$A149)*(Gögn!$B$2:$B$11876=BF$8)*(Gögn!$E$2:$E$11876=BF$9)),Gögn!$K$2:$K$11876,Gögn!$L$2:$L$11876)/SUMIFS(Gögn!$L$2:$L$11876,Gögn!$B$2:$B$11876,BF$8,Gögn!$E$2:$E$11876,BF$9,Gögn!$F$2:$F$11876,$A149)),"")</f>
        <v>15.829999999999998</v>
      </c>
      <c r="BG149" s="24">
        <f t="array" ref="BG149">IFERROR(IF(BG$9="Samtals",SUMPRODUCT(((Gögn!$F$2:$F$11876=$A149)*(Gögn!$B$2:$B$11876=BG$8)),Gögn!$K$2:$K$11876,Gögn!$L$2:$L$11876)/SUMIFS(Gögn!$L$2:$L$11876,Gögn!$B$2:$B$11876,BG$8,Gögn!$F$2:$F$11876,$A149),SUMPRODUCT(((Gögn!$F$2:$F$11876=$A149)*(Gögn!$B$2:$B$11876=BG$8)*(Gögn!$E$2:$E$11876=BG$9)),Gögn!$K$2:$K$11876,Gögn!$L$2:$L$11876)/SUMIFS(Gögn!$L$2:$L$11876,Gögn!$B$2:$B$11876,BG$8,Gögn!$E$2:$E$11876,BG$9,Gögn!$F$2:$F$11876,$A149)),"")</f>
        <v>0</v>
      </c>
    </row>
    <row r="150" spans="1:59" ht="15" customHeight="1">
      <c r="A150" s="5" t="s">
        <v>61</v>
      </c>
      <c r="B150" s="5"/>
      <c r="C150" s="25" t="s">
        <v>62</v>
      </c>
      <c r="D150" s="22">
        <f t="shared" si="41"/>
        <v>11.323394008631023</v>
      </c>
      <c r="E150" s="22">
        <f t="array" ref="E150">IFERROR(IF(E$9="Samtals",SUMPRODUCT(((Gögn!$F$2:$F$11876=$A150)*(Gögn!$B$2:$B$11876=E$8)),Gögn!$K$2:$K$11876,Gögn!$L$2:$L$11876)/SUMIFS(Gögn!$L$2:$L$11876,Gögn!$B$2:$B$11876,E$8,Gögn!$F$2:$F$11876,$A150),SUMPRODUCT(((Gögn!$F$2:$F$11876=$A150)*(Gögn!$B$2:$B$11876=E$8)*(Gögn!$E$2:$E$11876=E$9)),Gögn!$K$2:$K$11876,Gögn!$L$2:$L$11876)/SUMIFS(Gögn!$L$2:$L$11876,Gögn!$B$2:$B$11876,E$8,Gögn!$E$2:$E$11876,E$9,Gögn!$F$2:$F$11876,$A150)),"")</f>
        <v>10.970638778508587</v>
      </c>
      <c r="F150" s="22">
        <f t="array" ref="F150">IFERROR(IF(F$9="Samtals",SUMPRODUCT(((Gögn!$F$2:$F$11876=$A150)*(Gögn!$B$2:$B$11876=F$8)),Gögn!$K$2:$K$11876,Gögn!$L$2:$L$11876)/SUMIFS(Gögn!$L$2:$L$11876,Gögn!$B$2:$B$11876,F$8,Gögn!$F$2:$F$11876,$A150),SUMPRODUCT(((Gögn!$F$2:$F$11876=$A150)*(Gögn!$B$2:$B$11876=F$8)*(Gögn!$E$2:$E$11876=F$9)),Gögn!$K$2:$K$11876,Gögn!$L$2:$L$11876)/SUMIFS(Gögn!$L$2:$L$11876,Gögn!$B$2:$B$11876,F$8,Gögn!$E$2:$E$11876,F$9,Gögn!$F$2:$F$11876,$A150)),"")</f>
        <v>13.5</v>
      </c>
      <c r="G150" s="22">
        <f t="array" ref="G150">IFERROR(IF(G$9="Samtals",SUMPRODUCT(((Gögn!$F$2:$F$11876=$A150)*(Gögn!$B$2:$B$11876=G$8)),Gögn!$K$2:$K$11876,Gögn!$L$2:$L$11876)/SUMIFS(Gögn!$L$2:$L$11876,Gögn!$B$2:$B$11876,G$8,Gögn!$F$2:$F$11876,$A150),SUMPRODUCT(((Gögn!$F$2:$F$11876=$A150)*(Gögn!$B$2:$B$11876=G$8)*(Gögn!$E$2:$E$11876=G$9)),Gögn!$K$2:$K$11876,Gögn!$L$2:$L$11876)/SUMIFS(Gögn!$L$2:$L$11876,Gögn!$B$2:$B$11876,G$8,Gögn!$E$2:$E$11876,G$9,Gögn!$F$2:$F$11876,$A150)),"")</f>
        <v>8.6708292742432835</v>
      </c>
      <c r="H150" s="22">
        <f t="array" ref="H150">IFERROR(IF(H$9="Samtals",SUMPRODUCT(((Gögn!$F$2:$F$11876=$A150)*(Gögn!$B$2:$B$11876=H$8)),Gögn!$K$2:$K$11876,Gögn!$L$2:$L$11876)/SUMIFS(Gögn!$L$2:$L$11876,Gögn!$B$2:$B$11876,H$8,Gögn!$F$2:$F$11876,$A150),SUMPRODUCT(((Gögn!$F$2:$F$11876=$A150)*(Gögn!$B$2:$B$11876=H$8)*(Gögn!$E$2:$E$11876=H$9)),Gögn!$K$2:$K$11876,Gögn!$L$2:$L$11876)/SUMIFS(Gögn!$L$2:$L$11876,Gögn!$B$2:$B$11876,H$8,Gögn!$E$2:$E$11876,H$9,Gögn!$F$2:$F$11876,$A150)),"")</f>
        <v>17.812587779382877</v>
      </c>
      <c r="I150" s="22">
        <f t="array" ref="I150">IFERROR(IF(I$9="Samtals",SUMPRODUCT(((Gögn!$F$2:$F$11876=$A150)*(Gögn!$B$2:$B$11876=I$8)),Gögn!$K$2:$K$11876,Gögn!$L$2:$L$11876)/SUMIFS(Gögn!$L$2:$L$11876,Gögn!$B$2:$B$11876,I$8,Gögn!$F$2:$F$11876,$A150),SUMPRODUCT(((Gögn!$F$2:$F$11876=$A150)*(Gögn!$B$2:$B$11876=I$8)*(Gögn!$E$2:$E$11876=I$9)),Gögn!$K$2:$K$11876,Gögn!$L$2:$L$11876)/SUMIFS(Gögn!$L$2:$L$11876,Gögn!$B$2:$B$11876,I$8,Gögn!$E$2:$E$11876,I$9,Gögn!$F$2:$F$11876,$A150)),"")</f>
        <v>18.29</v>
      </c>
      <c r="J150" s="22">
        <f t="array" ref="J150">IFERROR(IF(J$9="Samtals",SUMPRODUCT(((Gögn!$F$2:$F$11876=$A150)*(Gögn!$B$2:$B$11876=J$8)),Gögn!$K$2:$K$11876,Gögn!$L$2:$L$11876)/SUMIFS(Gögn!$L$2:$L$11876,Gögn!$B$2:$B$11876,J$8,Gögn!$F$2:$F$11876,$A150),SUMPRODUCT(((Gögn!$F$2:$F$11876=$A150)*(Gögn!$B$2:$B$11876=J$8)*(Gögn!$E$2:$E$11876=J$9)),Gögn!$K$2:$K$11876,Gögn!$L$2:$L$11876)/SUMIFS(Gögn!$L$2:$L$11876,Gögn!$B$2:$B$11876,J$8,Gögn!$E$2:$E$11876,J$9,Gögn!$F$2:$F$11876,$A150)),"")</f>
        <v>5.7706516471417926</v>
      </c>
      <c r="K150" s="22">
        <f t="array" ref="K150">IFERROR(IF(K$9="Samtals",SUMPRODUCT(((Gögn!$F$2:$F$11876=$A150)*(Gögn!$B$2:$B$11876=K$8)),Gögn!$K$2:$K$11876,Gögn!$L$2:$L$11876)/SUMIFS(Gögn!$L$2:$L$11876,Gögn!$B$2:$B$11876,K$8,Gögn!$F$2:$F$11876,$A150),SUMPRODUCT(((Gögn!$F$2:$F$11876=$A150)*(Gögn!$B$2:$B$11876=K$8)*(Gögn!$E$2:$E$11876=K$9)),Gögn!$K$2:$K$11876,Gögn!$L$2:$L$11876)/SUMIFS(Gögn!$L$2:$L$11876,Gögn!$B$2:$B$11876,K$8,Gögn!$E$2:$E$11876,K$9,Gögn!$F$2:$F$11876,$A150)),"")</f>
        <v>13.153023095164688</v>
      </c>
      <c r="L150" s="22">
        <f t="array" ref="L150">IFERROR(IF(L$9="Samtals",SUMPRODUCT(((Gögn!$F$2:$F$11876=$A150)*(Gögn!$B$2:$B$11876=L$8)),Gögn!$K$2:$K$11876,Gögn!$L$2:$L$11876)/SUMIFS(Gögn!$L$2:$L$11876,Gögn!$B$2:$B$11876,L$8,Gögn!$F$2:$F$11876,$A150),SUMPRODUCT(((Gögn!$F$2:$F$11876=$A150)*(Gögn!$B$2:$B$11876=L$8)*(Gögn!$E$2:$E$11876=L$9)),Gögn!$K$2:$K$11876,Gögn!$L$2:$L$11876)/SUMIFS(Gögn!$L$2:$L$11876,Gögn!$B$2:$B$11876,L$8,Gögn!$E$2:$E$11876,L$9,Gögn!$F$2:$F$11876,$A150)),"")</f>
        <v>13.153023095164688</v>
      </c>
      <c r="M150" s="22">
        <f t="array" ref="M150">IFERROR(IF(M$9="Samtals",SUMPRODUCT(((Gögn!$F$2:$F$11876=$A150)*(Gögn!$B$2:$B$11876=M$8)),Gögn!$K$2:$K$11876,Gögn!$L$2:$L$11876)/SUMIFS(Gögn!$L$2:$L$11876,Gögn!$B$2:$B$11876,M$8,Gögn!$F$2:$F$11876,$A150),SUMPRODUCT(((Gögn!$F$2:$F$11876=$A150)*(Gögn!$B$2:$B$11876=M$8)*(Gögn!$E$2:$E$11876=M$9)),Gögn!$K$2:$K$11876,Gögn!$L$2:$L$11876)/SUMIFS(Gögn!$L$2:$L$11876,Gögn!$B$2:$B$11876,M$8,Gögn!$E$2:$E$11876,M$9,Gögn!$F$2:$F$11876,$A150)),"")</f>
        <v>12.52</v>
      </c>
      <c r="N150" s="22">
        <f t="array" ref="N150">IFERROR(IF(N$9="Samtals",SUMPRODUCT(((Gögn!$F$2:$F$11876=$A150)*(Gögn!$B$2:$B$11876=N$8)),Gögn!$K$2:$K$11876,Gögn!$L$2:$L$11876)/SUMIFS(Gögn!$L$2:$L$11876,Gögn!$B$2:$B$11876,N$8,Gögn!$F$2:$F$11876,$A150),SUMPRODUCT(((Gögn!$F$2:$F$11876=$A150)*(Gögn!$B$2:$B$11876=N$8)*(Gögn!$E$2:$E$11876=N$9)),Gögn!$K$2:$K$11876,Gögn!$L$2:$L$11876)/SUMIFS(Gögn!$L$2:$L$11876,Gögn!$B$2:$B$11876,N$8,Gögn!$E$2:$E$11876,N$9,Gögn!$F$2:$F$11876,$A150)),"")</f>
        <v>12.52</v>
      </c>
      <c r="O150" s="22">
        <f t="array" ref="O150">IFERROR(IF(O$9="Samtals",SUMPRODUCT(((Gögn!$F$2:$F$11876=$A150)*(Gögn!$B$2:$B$11876=O$8)),Gögn!$K$2:$K$11876,Gögn!$L$2:$L$11876)/SUMIFS(Gögn!$L$2:$L$11876,Gögn!$B$2:$B$11876,O$8,Gögn!$F$2:$F$11876,$A150),SUMPRODUCT(((Gögn!$F$2:$F$11876=$A150)*(Gögn!$B$2:$B$11876=O$8)*(Gögn!$E$2:$E$11876=O$9)),Gögn!$K$2:$K$11876,Gögn!$L$2:$L$11876)/SUMIFS(Gögn!$L$2:$L$11876,Gögn!$B$2:$B$11876,O$8,Gögn!$E$2:$E$11876,O$9,Gögn!$F$2:$F$11876,$A150)),"")</f>
        <v>1.2937561500623302</v>
      </c>
      <c r="P150" s="22">
        <f t="array" ref="P150">IFERROR(IF(P$9="Samtals",SUMPRODUCT(((Gögn!$F$2:$F$11876=$A150)*(Gögn!$B$2:$B$11876=P$8)),Gögn!$K$2:$K$11876,Gögn!$L$2:$L$11876)/SUMIFS(Gögn!$L$2:$L$11876,Gögn!$B$2:$B$11876,P$8,Gögn!$F$2:$F$11876,$A150),SUMPRODUCT(((Gögn!$F$2:$F$11876=$A150)*(Gögn!$B$2:$B$11876=P$8)*(Gögn!$E$2:$E$11876=P$9)),Gögn!$K$2:$K$11876,Gögn!$L$2:$L$11876)/SUMIFS(Gögn!$L$2:$L$11876,Gögn!$B$2:$B$11876,P$8,Gögn!$E$2:$E$11876,P$9,Gögn!$F$2:$F$11876,$A150)),"")</f>
        <v>1.3</v>
      </c>
      <c r="Q150" s="22">
        <f t="array" ref="Q150">IFERROR(IF(Q$9="Samtals",SUMPRODUCT(((Gögn!$F$2:$F$11876=$A150)*(Gögn!$B$2:$B$11876=Q$8)),Gögn!$K$2:$K$11876,Gögn!$L$2:$L$11876)/SUMIFS(Gögn!$L$2:$L$11876,Gögn!$B$2:$B$11876,Q$8,Gögn!$F$2:$F$11876,$A150),SUMPRODUCT(((Gögn!$F$2:$F$11876=$A150)*(Gögn!$B$2:$B$11876=Q$8)*(Gögn!$E$2:$E$11876=Q$9)),Gögn!$K$2:$K$11876,Gögn!$L$2:$L$11876)/SUMIFS(Gögn!$L$2:$L$11876,Gögn!$B$2:$B$11876,Q$8,Gögn!$E$2:$E$11876,Q$9,Gögn!$F$2:$F$11876,$A150)),"")</f>
        <v>0</v>
      </c>
      <c r="R150" s="22">
        <f t="array" ref="R150">IFERROR(IF(R$9="Samtals",SUMPRODUCT(((Gögn!$F$2:$F$11876=$A150)*(Gögn!$B$2:$B$11876=R$8)),Gögn!$K$2:$K$11876,Gögn!$L$2:$L$11876)/SUMIFS(Gögn!$L$2:$L$11876,Gögn!$B$2:$B$11876,R$8,Gögn!$F$2:$F$11876,$A150),SUMPRODUCT(((Gögn!$F$2:$F$11876=$A150)*(Gögn!$B$2:$B$11876=R$8)*(Gögn!$E$2:$E$11876=R$9)),Gögn!$K$2:$K$11876,Gögn!$L$2:$L$11876)/SUMIFS(Gögn!$L$2:$L$11876,Gögn!$B$2:$B$11876,R$8,Gögn!$E$2:$E$11876,R$9,Gögn!$F$2:$F$11876,$A150)),"")</f>
        <v>8.783308965894923</v>
      </c>
      <c r="S150" s="22">
        <f t="array" ref="S150">IFERROR(IF(S$9="Samtals",SUMPRODUCT(((Gögn!$F$2:$F$11876=$A150)*(Gögn!$B$2:$B$11876=S$8)),Gögn!$K$2:$K$11876,Gögn!$L$2:$L$11876)/SUMIFS(Gögn!$L$2:$L$11876,Gögn!$B$2:$B$11876,S$8,Gögn!$F$2:$F$11876,$A150),SUMPRODUCT(((Gögn!$F$2:$F$11876=$A150)*(Gögn!$B$2:$B$11876=S$8)*(Gögn!$E$2:$E$11876=S$9)),Gögn!$K$2:$K$11876,Gögn!$L$2:$L$11876)/SUMIFS(Gögn!$L$2:$L$11876,Gögn!$B$2:$B$11876,S$8,Gögn!$E$2:$E$11876,S$9,Gögn!$F$2:$F$11876,$A150)),"")</f>
        <v>11</v>
      </c>
      <c r="T150" s="22">
        <f t="array" ref="T150">IFERROR(IF(T$9="Samtals",SUMPRODUCT(((Gögn!$F$2:$F$11876=$A150)*(Gögn!$B$2:$B$11876=T$8)),Gögn!$K$2:$K$11876,Gögn!$L$2:$L$11876)/SUMIFS(Gögn!$L$2:$L$11876,Gögn!$B$2:$B$11876,T$8,Gögn!$F$2:$F$11876,$A150),SUMPRODUCT(((Gögn!$F$2:$F$11876=$A150)*(Gögn!$B$2:$B$11876=T$8)*(Gögn!$E$2:$E$11876=T$9)),Gögn!$K$2:$K$11876,Gögn!$L$2:$L$11876)/SUMIFS(Gögn!$L$2:$L$11876,Gögn!$B$2:$B$11876,T$8,Gögn!$E$2:$E$11876,T$9,Gögn!$F$2:$F$11876,$A150)),"")</f>
        <v>7.7592326273804231</v>
      </c>
      <c r="U150" s="22">
        <f t="array" ref="U150">IFERROR(IF(U$9="Samtals",SUMPRODUCT(((Gögn!$F$2:$F$11876=$A150)*(Gögn!$B$2:$B$11876=U$8)),Gögn!$K$2:$K$11876,Gögn!$L$2:$L$11876)/SUMIFS(Gögn!$L$2:$L$11876,Gögn!$B$2:$B$11876,U$8,Gögn!$F$2:$F$11876,$A150),SUMPRODUCT(((Gögn!$F$2:$F$11876=$A150)*(Gögn!$B$2:$B$11876=U$8)*(Gögn!$E$2:$E$11876=U$9)),Gögn!$K$2:$K$11876,Gögn!$L$2:$L$11876)/SUMIFS(Gögn!$L$2:$L$11876,Gögn!$B$2:$B$11876,U$8,Gögn!$E$2:$E$11876,U$9,Gögn!$F$2:$F$11876,$A150)),"")</f>
        <v>16.478382009583694</v>
      </c>
      <c r="V150" s="22">
        <f t="array" ref="V150">IFERROR(IF(V$9="Samtals",SUMPRODUCT(((Gögn!$F$2:$F$11876=$A150)*(Gögn!$B$2:$B$11876=V$8)),Gögn!$K$2:$K$11876,Gögn!$L$2:$L$11876)/SUMIFS(Gögn!$L$2:$L$11876,Gögn!$B$2:$B$11876,V$8,Gögn!$F$2:$F$11876,$A150),SUMPRODUCT(((Gögn!$F$2:$F$11876=$A150)*(Gögn!$B$2:$B$11876=V$8)*(Gögn!$E$2:$E$11876=V$9)),Gögn!$K$2:$K$11876,Gögn!$L$2:$L$11876)/SUMIFS(Gögn!$L$2:$L$11876,Gögn!$B$2:$B$11876,V$8,Gögn!$E$2:$E$11876,V$9,Gögn!$F$2:$F$11876,$A150)),"")</f>
        <v>16.600000000000001</v>
      </c>
      <c r="W150" s="22">
        <f t="array" ref="W150">IFERROR(IF(W$9="Samtals",SUMPRODUCT(((Gögn!$F$2:$F$11876=$A150)*(Gögn!$B$2:$B$11876=W$8)),Gögn!$K$2:$K$11876,Gögn!$L$2:$L$11876)/SUMIFS(Gögn!$L$2:$L$11876,Gögn!$B$2:$B$11876,W$8,Gögn!$F$2:$F$11876,$A150),SUMPRODUCT(((Gögn!$F$2:$F$11876=$A150)*(Gögn!$B$2:$B$11876=W$8)*(Gögn!$E$2:$E$11876=W$9)),Gögn!$K$2:$K$11876,Gögn!$L$2:$L$11876)/SUMIFS(Gögn!$L$2:$L$11876,Gögn!$B$2:$B$11876,W$8,Gögn!$E$2:$E$11876,W$9,Gögn!$F$2:$F$11876,$A150)),"")</f>
        <v>1.973059515183158</v>
      </c>
      <c r="X150" s="22">
        <f t="array" ref="X150">IFERROR(IF(X$9="Samtals",SUMPRODUCT(((Gögn!$F$2:$F$11876=$A150)*(Gögn!$B$2:$B$11876=X$8)),Gögn!$K$2:$K$11876,Gögn!$L$2:$L$11876)/SUMIFS(Gögn!$L$2:$L$11876,Gögn!$B$2:$B$11876,X$8,Gögn!$F$2:$F$11876,$A150),SUMPRODUCT(((Gögn!$F$2:$F$11876=$A150)*(Gögn!$B$2:$B$11876=X$8)*(Gögn!$E$2:$E$11876=X$9)),Gögn!$K$2:$K$11876,Gögn!$L$2:$L$11876)/SUMIFS(Gögn!$L$2:$L$11876,Gögn!$B$2:$B$11876,X$8,Gögn!$E$2:$E$11876,X$9,Gögn!$F$2:$F$11876,$A150)),"")</f>
        <v>0.49211783949176047</v>
      </c>
      <c r="Y150" s="22">
        <f t="array" ref="Y150">IFERROR(IF(Y$9="Samtals",SUMPRODUCT(((Gögn!$F$2:$F$11876=$A150)*(Gögn!$B$2:$B$11876=Y$8)),Gögn!$K$2:$K$11876,Gögn!$L$2:$L$11876)/SUMIFS(Gögn!$L$2:$L$11876,Gögn!$B$2:$B$11876,Y$8,Gögn!$F$2:$F$11876,$A150),SUMPRODUCT(((Gögn!$F$2:$F$11876=$A150)*(Gögn!$B$2:$B$11876=Y$8)*(Gögn!$E$2:$E$11876=Y$9)),Gögn!$K$2:$K$11876,Gögn!$L$2:$L$11876)/SUMIFS(Gögn!$L$2:$L$11876,Gögn!$B$2:$B$11876,Y$8,Gögn!$E$2:$E$11876,Y$9,Gögn!$F$2:$F$11876,$A150)),"")</f>
        <v>0.48</v>
      </c>
      <c r="Z150" s="22">
        <f t="array" ref="Z150">IFERROR(IF(Z$9="Samtals",SUMPRODUCT(((Gögn!$F$2:$F$11876=$A150)*(Gögn!$B$2:$B$11876=Z$8)),Gögn!$K$2:$K$11876,Gögn!$L$2:$L$11876)/SUMIFS(Gögn!$L$2:$L$11876,Gögn!$B$2:$B$11876,Z$8,Gögn!$F$2:$F$11876,$A150),SUMPRODUCT(((Gögn!$F$2:$F$11876=$A150)*(Gögn!$B$2:$B$11876=Z$8)*(Gögn!$E$2:$E$11876=Z$9)),Gögn!$K$2:$K$11876,Gögn!$L$2:$L$11876)/SUMIFS(Gögn!$L$2:$L$11876,Gögn!$B$2:$B$11876,Z$8,Gögn!$E$2:$E$11876,Z$9,Gögn!$F$2:$F$11876,$A150)),"")</f>
        <v>0.49576496053826258</v>
      </c>
      <c r="AA150" s="22">
        <f t="array" ref="AA150">IFERROR(IF(AA$9="Samtals",SUMPRODUCT(((Gögn!$F$2:$F$11876=$A150)*(Gögn!$B$2:$B$11876=AA$8)),Gögn!$K$2:$K$11876,Gögn!$L$2:$L$11876)/SUMIFS(Gögn!$L$2:$L$11876,Gögn!$B$2:$B$11876,AA$8,Gögn!$F$2:$F$11876,$A150),SUMPRODUCT(((Gögn!$F$2:$F$11876=$A150)*(Gögn!$B$2:$B$11876=AA$8)*(Gögn!$E$2:$E$11876=AA$9)),Gögn!$K$2:$K$11876,Gögn!$L$2:$L$11876)/SUMIFS(Gögn!$L$2:$L$11876,Gögn!$B$2:$B$11876,AA$8,Gögn!$E$2:$E$11876,AA$9,Gögn!$F$2:$F$11876,$A150)),"")</f>
        <v>6.12</v>
      </c>
      <c r="AB150" s="22">
        <f t="array" ref="AB150">IFERROR(IF(AB$9="Samtals",SUMPRODUCT(((Gögn!$F$2:$F$11876=$A150)*(Gögn!$B$2:$B$11876=AB$8)),Gögn!$K$2:$K$11876,Gögn!$L$2:$L$11876)/SUMIFS(Gögn!$L$2:$L$11876,Gögn!$B$2:$B$11876,AB$8,Gögn!$F$2:$F$11876,$A150),SUMPRODUCT(((Gögn!$F$2:$F$11876=$A150)*(Gögn!$B$2:$B$11876=AB$8)*(Gögn!$E$2:$E$11876=AB$9)),Gögn!$K$2:$K$11876,Gögn!$L$2:$L$11876)/SUMIFS(Gögn!$L$2:$L$11876,Gögn!$B$2:$B$11876,AB$8,Gögn!$E$2:$E$11876,AB$9,Gögn!$F$2:$F$11876,$A150)),"")</f>
        <v>6.12</v>
      </c>
      <c r="AC150" s="22">
        <f t="array" ref="AC150">IFERROR(IF(AC$9="Samtals",SUMPRODUCT(((Gögn!$F$2:$F$11876=$A150)*(Gögn!$B$2:$B$11876=AC$8)),Gögn!$K$2:$K$11876,Gögn!$L$2:$L$11876)/SUMIFS(Gögn!$L$2:$L$11876,Gögn!$B$2:$B$11876,AC$8,Gögn!$F$2:$F$11876,$A150),SUMPRODUCT(((Gögn!$F$2:$F$11876=$A150)*(Gögn!$B$2:$B$11876=AC$8)*(Gögn!$E$2:$E$11876=AC$9)),Gögn!$K$2:$K$11876,Gögn!$L$2:$L$11876)/SUMIFS(Gögn!$L$2:$L$11876,Gögn!$B$2:$B$11876,AC$8,Gögn!$E$2:$E$11876,AC$9,Gögn!$F$2:$F$11876,$A150)),"")</f>
        <v>3.1622200044461541</v>
      </c>
      <c r="AD150" s="22">
        <f t="array" ref="AD150">IFERROR(IF(AD$9="Samtals",SUMPRODUCT(((Gögn!$F$2:$F$11876=$A150)*(Gögn!$B$2:$B$11876=AD$8)),Gögn!$K$2:$K$11876,Gögn!$L$2:$L$11876)/SUMIFS(Gögn!$L$2:$L$11876,Gögn!$B$2:$B$11876,AD$8,Gögn!$F$2:$F$11876,$A150),SUMPRODUCT(((Gögn!$F$2:$F$11876=$A150)*(Gögn!$B$2:$B$11876=AD$8)*(Gögn!$E$2:$E$11876=AD$9)),Gögn!$K$2:$K$11876,Gögn!$L$2:$L$11876)/SUMIFS(Gögn!$L$2:$L$11876,Gögn!$B$2:$B$11876,AD$8,Gögn!$E$2:$E$11876,AD$9,Gögn!$F$2:$F$11876,$A150)),"")</f>
        <v>3.1622200044461541</v>
      </c>
      <c r="AE150" s="22">
        <f t="array" ref="AE150">IFERROR(IF(AE$9="Samtals",SUMPRODUCT(((Gögn!$F$2:$F$11876=$A150)*(Gögn!$B$2:$B$11876=AE$8)),Gögn!$K$2:$K$11876,Gögn!$L$2:$L$11876)/SUMIFS(Gögn!$L$2:$L$11876,Gögn!$B$2:$B$11876,AE$8,Gögn!$F$2:$F$11876,$A150),SUMPRODUCT(((Gögn!$F$2:$F$11876=$A150)*(Gögn!$B$2:$B$11876=AE$8)*(Gögn!$E$2:$E$11876=AE$9)),Gögn!$K$2:$K$11876,Gögn!$L$2:$L$11876)/SUMIFS(Gögn!$L$2:$L$11876,Gögn!$B$2:$B$11876,AE$8,Gögn!$E$2:$E$11876,AE$9,Gögn!$F$2:$F$11876,$A150)),"")</f>
        <v>2.2200000000000002</v>
      </c>
      <c r="AF150" s="22">
        <f t="array" ref="AF150">IFERROR(IF(AF$9="Samtals",SUMPRODUCT(((Gögn!$F$2:$F$11876=$A150)*(Gögn!$B$2:$B$11876=AF$8)),Gögn!$K$2:$K$11876,Gögn!$L$2:$L$11876)/SUMIFS(Gögn!$L$2:$L$11876,Gögn!$B$2:$B$11876,AF$8,Gögn!$F$2:$F$11876,$A150),SUMPRODUCT(((Gögn!$F$2:$F$11876=$A150)*(Gögn!$B$2:$B$11876=AF$8)*(Gögn!$E$2:$E$11876=AF$9)),Gögn!$K$2:$K$11876,Gögn!$L$2:$L$11876)/SUMIFS(Gögn!$L$2:$L$11876,Gögn!$B$2:$B$11876,AF$8,Gögn!$E$2:$E$11876,AF$9,Gögn!$F$2:$F$11876,$A150)),"")</f>
        <v>2.2200000000000002</v>
      </c>
      <c r="AG150" s="22">
        <f t="array" ref="AG150">IFERROR(IF(AG$9="Samtals",SUMPRODUCT(((Gögn!$F$2:$F$11876=$A150)*(Gögn!$B$2:$B$11876=AG$8)),Gögn!$K$2:$K$11876,Gögn!$L$2:$L$11876)/SUMIFS(Gögn!$L$2:$L$11876,Gögn!$B$2:$B$11876,AG$8,Gögn!$F$2:$F$11876,$A150),SUMPRODUCT(((Gögn!$F$2:$F$11876=$A150)*(Gögn!$B$2:$B$11876=AG$8)*(Gögn!$E$2:$E$11876=AG$9)),Gögn!$K$2:$K$11876,Gögn!$L$2:$L$11876)/SUMIFS(Gögn!$L$2:$L$11876,Gögn!$B$2:$B$11876,AG$8,Gögn!$E$2:$E$11876,AG$9,Gögn!$F$2:$F$11876,$A150)),"")</f>
        <v>0</v>
      </c>
      <c r="AH150" s="22">
        <f t="array" ref="AH150">IFERROR(IF(AH$9="Samtals",SUMPRODUCT(((Gögn!$F$2:$F$11876=$A150)*(Gögn!$B$2:$B$11876=AH$8)),Gögn!$K$2:$K$11876,Gögn!$L$2:$L$11876)/SUMIFS(Gögn!$L$2:$L$11876,Gögn!$B$2:$B$11876,AH$8,Gögn!$F$2:$F$11876,$A150),SUMPRODUCT(((Gögn!$F$2:$F$11876=$A150)*(Gögn!$B$2:$B$11876=AH$8)*(Gögn!$E$2:$E$11876=AH$9)),Gögn!$K$2:$K$11876,Gögn!$L$2:$L$11876)/SUMIFS(Gögn!$L$2:$L$11876,Gögn!$B$2:$B$11876,AH$8,Gögn!$E$2:$E$11876,AH$9,Gögn!$F$2:$F$11876,$A150)),"")</f>
        <v>0</v>
      </c>
      <c r="AI150" s="22">
        <f t="array" ref="AI150">IFERROR(IF(AI$9="Samtals",SUMPRODUCT(((Gögn!$F$2:$F$11876=$A150)*(Gögn!$B$2:$B$11876=AI$8)),Gögn!$K$2:$K$11876,Gögn!$L$2:$L$11876)/SUMIFS(Gögn!$L$2:$L$11876,Gögn!$B$2:$B$11876,AI$8,Gögn!$F$2:$F$11876,$A150),SUMPRODUCT(((Gögn!$F$2:$F$11876=$A150)*(Gögn!$B$2:$B$11876=AI$8)*(Gögn!$E$2:$E$11876=AI$9)),Gögn!$K$2:$K$11876,Gögn!$L$2:$L$11876)/SUMIFS(Gögn!$L$2:$L$11876,Gögn!$B$2:$B$11876,AI$8,Gögn!$E$2:$E$11876,AI$9,Gögn!$F$2:$F$11876,$A150)),"")</f>
        <v>2.14</v>
      </c>
      <c r="AJ150" s="22">
        <f t="array" ref="AJ150">IFERROR(IF(AJ$9="Samtals",SUMPRODUCT(((Gögn!$F$2:$F$11876=$A150)*(Gögn!$B$2:$B$11876=AJ$8)),Gögn!$K$2:$K$11876,Gögn!$L$2:$L$11876)/SUMIFS(Gögn!$L$2:$L$11876,Gögn!$B$2:$B$11876,AJ$8,Gögn!$F$2:$F$11876,$A150),SUMPRODUCT(((Gögn!$F$2:$F$11876=$A150)*(Gögn!$B$2:$B$11876=AJ$8)*(Gögn!$E$2:$E$11876=AJ$9)),Gögn!$K$2:$K$11876,Gögn!$L$2:$L$11876)/SUMIFS(Gögn!$L$2:$L$11876,Gögn!$B$2:$B$11876,AJ$8,Gögn!$E$2:$E$11876,AJ$9,Gögn!$F$2:$F$11876,$A150)),"")</f>
        <v>2.14</v>
      </c>
      <c r="AK150" s="22">
        <f t="array" ref="AK150">IFERROR(IF(AK$9="Samtals",SUMPRODUCT(((Gögn!$F$2:$F$11876=$A150)*(Gögn!$B$2:$B$11876=AK$8)),Gögn!$K$2:$K$11876,Gögn!$L$2:$L$11876)/SUMIFS(Gögn!$L$2:$L$11876,Gögn!$B$2:$B$11876,AK$8,Gögn!$F$2:$F$11876,$A150),SUMPRODUCT(((Gögn!$F$2:$F$11876=$A150)*(Gögn!$B$2:$B$11876=AK$8)*(Gögn!$E$2:$E$11876=AK$9)),Gögn!$K$2:$K$11876,Gögn!$L$2:$L$11876)/SUMIFS(Gögn!$L$2:$L$11876,Gögn!$B$2:$B$11876,AK$8,Gögn!$E$2:$E$11876,AK$9,Gögn!$F$2:$F$11876,$A150)),"")</f>
        <v>31.7</v>
      </c>
      <c r="AL150" s="22">
        <f t="array" ref="AL150">IFERROR(IF(AL$9="Samtals",SUMPRODUCT(((Gögn!$F$2:$F$11876=$A150)*(Gögn!$B$2:$B$11876=AL$8)),Gögn!$K$2:$K$11876,Gögn!$L$2:$L$11876)/SUMIFS(Gögn!$L$2:$L$11876,Gögn!$B$2:$B$11876,AL$8,Gögn!$F$2:$F$11876,$A150),SUMPRODUCT(((Gögn!$F$2:$F$11876=$A150)*(Gögn!$B$2:$B$11876=AL$8)*(Gögn!$E$2:$E$11876=AL$9)),Gögn!$K$2:$K$11876,Gögn!$L$2:$L$11876)/SUMIFS(Gögn!$L$2:$L$11876,Gögn!$B$2:$B$11876,AL$8,Gögn!$E$2:$E$11876,AL$9,Gögn!$F$2:$F$11876,$A150)),"")</f>
        <v>31.7</v>
      </c>
      <c r="AM150" s="22">
        <f t="array" ref="AM150">IFERROR(IF(AM$9="Samtals",SUMPRODUCT(((Gögn!$F$2:$F$11876=$A150)*(Gögn!$B$2:$B$11876=AM$8)),Gögn!$K$2:$K$11876,Gögn!$L$2:$L$11876)/SUMIFS(Gögn!$L$2:$L$11876,Gögn!$B$2:$B$11876,AM$8,Gögn!$F$2:$F$11876,$A150),SUMPRODUCT(((Gögn!$F$2:$F$11876=$A150)*(Gögn!$B$2:$B$11876=AM$8)*(Gögn!$E$2:$E$11876=AM$9)),Gögn!$K$2:$K$11876,Gögn!$L$2:$L$11876)/SUMIFS(Gögn!$L$2:$L$11876,Gögn!$B$2:$B$11876,AM$8,Gögn!$E$2:$E$11876,AM$9,Gögn!$F$2:$F$11876,$A150)),"")</f>
        <v>14.944608118334493</v>
      </c>
      <c r="AN150" s="22">
        <f t="array" ref="AN150">IFERROR(IF(AN$9="Samtals",SUMPRODUCT(((Gögn!$F$2:$F$11876=$A150)*(Gögn!$B$2:$B$11876=AN$8)),Gögn!$K$2:$K$11876,Gögn!$L$2:$L$11876)/SUMIFS(Gögn!$L$2:$L$11876,Gögn!$B$2:$B$11876,AN$8,Gögn!$F$2:$F$11876,$A150),SUMPRODUCT(((Gögn!$F$2:$F$11876=$A150)*(Gögn!$B$2:$B$11876=AN$8)*(Gögn!$E$2:$E$11876=AN$9)),Gögn!$K$2:$K$11876,Gögn!$L$2:$L$11876)/SUMIFS(Gögn!$L$2:$L$11876,Gögn!$B$2:$B$11876,AN$8,Gögn!$E$2:$E$11876,AN$9,Gögn!$F$2:$F$11876,$A150)),"")</f>
        <v>15.227592072567878</v>
      </c>
      <c r="AO150" s="22">
        <f t="array" ref="AO150">IFERROR(IF(AO$9="Samtals",SUMPRODUCT(((Gögn!$F$2:$F$11876=$A150)*(Gögn!$B$2:$B$11876=AO$8)),Gögn!$K$2:$K$11876,Gögn!$L$2:$L$11876)/SUMIFS(Gögn!$L$2:$L$11876,Gögn!$B$2:$B$11876,AO$8,Gögn!$F$2:$F$11876,$A150),SUMPRODUCT(((Gögn!$F$2:$F$11876=$A150)*(Gögn!$B$2:$B$11876=AO$8)*(Gögn!$E$2:$E$11876=AO$9)),Gögn!$K$2:$K$11876,Gögn!$L$2:$L$11876)/SUMIFS(Gögn!$L$2:$L$11876,Gögn!$B$2:$B$11876,AO$8,Gögn!$E$2:$E$11876,AO$9,Gögn!$F$2:$F$11876,$A150)),"")</f>
        <v>0</v>
      </c>
      <c r="AP150" s="22">
        <f t="array" ref="AP150">IFERROR(IF(AP$9="Samtals",SUMPRODUCT(((Gögn!$F$2:$F$11876=$A150)*(Gögn!$B$2:$B$11876=AP$8)),Gögn!$K$2:$K$11876,Gögn!$L$2:$L$11876)/SUMIFS(Gögn!$L$2:$L$11876,Gögn!$B$2:$B$11876,AP$8,Gögn!$F$2:$F$11876,$A150),SUMPRODUCT(((Gögn!$F$2:$F$11876=$A150)*(Gögn!$B$2:$B$11876=AP$8)*(Gögn!$E$2:$E$11876=AP$9)),Gögn!$K$2:$K$11876,Gögn!$L$2:$L$11876)/SUMIFS(Gögn!$L$2:$L$11876,Gögn!$B$2:$B$11876,AP$8,Gögn!$E$2:$E$11876,AP$9,Gögn!$F$2:$F$11876,$A150)),"")</f>
        <v>0.64606561093399217</v>
      </c>
      <c r="AQ150" s="22">
        <f t="array" ref="AQ150">IFERROR(IF(AQ$9="Samtals",SUMPRODUCT(((Gögn!$F$2:$F$11876=$A150)*(Gögn!$B$2:$B$11876=AQ$8)),Gögn!$K$2:$K$11876,Gögn!$L$2:$L$11876)/SUMIFS(Gögn!$L$2:$L$11876,Gögn!$B$2:$B$11876,AQ$8,Gögn!$F$2:$F$11876,$A150),SUMPRODUCT(((Gögn!$F$2:$F$11876=$A150)*(Gögn!$B$2:$B$11876=AQ$8)*(Gögn!$E$2:$E$11876=AQ$9)),Gögn!$K$2:$K$11876,Gögn!$L$2:$L$11876)/SUMIFS(Gögn!$L$2:$L$11876,Gögn!$B$2:$B$11876,AQ$8,Gögn!$E$2:$E$11876,AQ$9,Gögn!$F$2:$F$11876,$A150)),"")</f>
        <v>0</v>
      </c>
      <c r="AR150" s="22">
        <f t="array" ref="AR150">IFERROR(IF(AR$9="Samtals",SUMPRODUCT(((Gögn!$F$2:$F$11876=$A150)*(Gögn!$B$2:$B$11876=AR$8)),Gögn!$K$2:$K$11876,Gögn!$L$2:$L$11876)/SUMIFS(Gögn!$L$2:$L$11876,Gögn!$B$2:$B$11876,AR$8,Gögn!$F$2:$F$11876,$A150),SUMPRODUCT(((Gögn!$F$2:$F$11876=$A150)*(Gögn!$B$2:$B$11876=AR$8)*(Gögn!$E$2:$E$11876=AR$9)),Gögn!$K$2:$K$11876,Gögn!$L$2:$L$11876)/SUMIFS(Gögn!$L$2:$L$11876,Gögn!$B$2:$B$11876,AR$8,Gögn!$E$2:$E$11876,AR$9,Gögn!$F$2:$F$11876,$A150)),"")</f>
        <v>0.8600000000000001</v>
      </c>
      <c r="AS150" s="22">
        <f t="array" ref="AS150">IFERROR(IF(AS$9="Samtals",SUMPRODUCT(((Gögn!$F$2:$F$11876=$A150)*(Gögn!$B$2:$B$11876=AS$8)),Gögn!$K$2:$K$11876,Gögn!$L$2:$L$11876)/SUMIFS(Gögn!$L$2:$L$11876,Gögn!$B$2:$B$11876,AS$8,Gögn!$F$2:$F$11876,$A150),SUMPRODUCT(((Gögn!$F$2:$F$11876=$A150)*(Gögn!$B$2:$B$11876=AS$8)*(Gögn!$E$2:$E$11876=AS$9)),Gögn!$K$2:$K$11876,Gögn!$L$2:$L$11876)/SUMIFS(Gögn!$L$2:$L$11876,Gögn!$B$2:$B$11876,AS$8,Gögn!$E$2:$E$11876,AS$9,Gögn!$F$2:$F$11876,$A150)),"")</f>
        <v>8.8499628301400879</v>
      </c>
      <c r="AT150" s="22">
        <f t="array" ref="AT150">IFERROR(IF(AT$9="Samtals",SUMPRODUCT(((Gögn!$F$2:$F$11876=$A150)*(Gögn!$B$2:$B$11876=AT$8)),Gögn!$K$2:$K$11876,Gögn!$L$2:$L$11876)/SUMIFS(Gögn!$L$2:$L$11876,Gögn!$B$2:$B$11876,AT$8,Gögn!$F$2:$F$11876,$A150),SUMPRODUCT(((Gögn!$F$2:$F$11876=$A150)*(Gögn!$B$2:$B$11876=AT$8)*(Gögn!$E$2:$E$11876=AT$9)),Gögn!$K$2:$K$11876,Gögn!$L$2:$L$11876)/SUMIFS(Gögn!$L$2:$L$11876,Gögn!$B$2:$B$11876,AT$8,Gögn!$E$2:$E$11876,AT$9,Gögn!$F$2:$F$11876,$A150)),"")</f>
        <v>8.9</v>
      </c>
      <c r="AU150" s="22">
        <f t="array" ref="AU150">IFERROR(IF(AU$9="Samtals",SUMPRODUCT(((Gögn!$F$2:$F$11876=$A150)*(Gögn!$B$2:$B$11876=AU$8)),Gögn!$K$2:$K$11876,Gögn!$L$2:$L$11876)/SUMIFS(Gögn!$L$2:$L$11876,Gögn!$B$2:$B$11876,AU$8,Gögn!$F$2:$F$11876,$A150),SUMPRODUCT(((Gögn!$F$2:$F$11876=$A150)*(Gögn!$B$2:$B$11876=AU$8)*(Gögn!$E$2:$E$11876=AU$9)),Gögn!$K$2:$K$11876,Gögn!$L$2:$L$11876)/SUMIFS(Gögn!$L$2:$L$11876,Gögn!$B$2:$B$11876,AU$8,Gögn!$E$2:$E$11876,AU$9,Gögn!$F$2:$F$11876,$A150)),"")</f>
        <v>6.6353341835965516</v>
      </c>
      <c r="AV150" s="22">
        <f t="array" ref="AV150">IFERROR(IF(AV$9="Samtals",SUMPRODUCT(((Gögn!$F$2:$F$11876=$A150)*(Gögn!$B$2:$B$11876=AV$8)),Gögn!$K$2:$K$11876,Gögn!$L$2:$L$11876)/SUMIFS(Gögn!$L$2:$L$11876,Gögn!$B$2:$B$11876,AV$8,Gögn!$F$2:$F$11876,$A150),SUMPRODUCT(((Gögn!$F$2:$F$11876=$A150)*(Gögn!$B$2:$B$11876=AV$8)*(Gögn!$E$2:$E$11876=AV$9)),Gögn!$K$2:$K$11876,Gögn!$L$2:$L$11876)/SUMIFS(Gögn!$L$2:$L$11876,Gögn!$B$2:$B$11876,AV$8,Gögn!$E$2:$E$11876,AV$9,Gögn!$F$2:$F$11876,$A150)),"")</f>
        <v>1.0878349719967544</v>
      </c>
      <c r="AW150" s="22">
        <f t="array" ref="AW150">IFERROR(IF(AW$9="Samtals",SUMPRODUCT(((Gögn!$F$2:$F$11876=$A150)*(Gögn!$B$2:$B$11876=AW$8)),Gögn!$K$2:$K$11876,Gögn!$L$2:$L$11876)/SUMIFS(Gögn!$L$2:$L$11876,Gögn!$B$2:$B$11876,AW$8,Gögn!$F$2:$F$11876,$A150),SUMPRODUCT(((Gögn!$F$2:$F$11876=$A150)*(Gögn!$B$2:$B$11876=AW$8)*(Gögn!$E$2:$E$11876=AW$9)),Gögn!$K$2:$K$11876,Gögn!$L$2:$L$11876)/SUMIFS(Gögn!$L$2:$L$11876,Gögn!$B$2:$B$11876,AW$8,Gögn!$E$2:$E$11876,AW$9,Gögn!$F$2:$F$11876,$A150)),"")</f>
        <v>1.1000000000000001</v>
      </c>
      <c r="AX150" s="22">
        <f t="array" ref="AX150">IFERROR(IF(AX$9="Samtals",SUMPRODUCT(((Gögn!$F$2:$F$11876=$A150)*(Gögn!$B$2:$B$11876=AX$8)),Gögn!$K$2:$K$11876,Gögn!$L$2:$L$11876)/SUMIFS(Gögn!$L$2:$L$11876,Gögn!$B$2:$B$11876,AX$8,Gögn!$F$2:$F$11876,$A150),SUMPRODUCT(((Gögn!$F$2:$F$11876=$A150)*(Gögn!$B$2:$B$11876=AX$8)*(Gögn!$E$2:$E$11876=AX$9)),Gögn!$K$2:$K$11876,Gögn!$L$2:$L$11876)/SUMIFS(Gögn!$L$2:$L$11876,Gögn!$B$2:$B$11876,AX$8,Gögn!$E$2:$E$11876,AX$9,Gögn!$F$2:$F$11876,$A150)),"")</f>
        <v>0</v>
      </c>
      <c r="AY150" s="22">
        <f t="array" ref="AY150">IFERROR(IF(AY$9="Samtals",SUMPRODUCT(((Gögn!$F$2:$F$11876=$A150)*(Gögn!$B$2:$B$11876=AY$8)),Gögn!$K$2:$K$11876,Gögn!$L$2:$L$11876)/SUMIFS(Gögn!$L$2:$L$11876,Gögn!$B$2:$B$11876,AY$8,Gögn!$F$2:$F$11876,$A150),SUMPRODUCT(((Gögn!$F$2:$F$11876=$A150)*(Gögn!$B$2:$B$11876=AY$8)*(Gögn!$E$2:$E$11876=AY$9)),Gögn!$K$2:$K$11876,Gögn!$L$2:$L$11876)/SUMIFS(Gögn!$L$2:$L$11876,Gögn!$B$2:$B$11876,AY$8,Gögn!$E$2:$E$11876,AY$9,Gögn!$F$2:$F$11876,$A150)),"")</f>
        <v>10.964687583108649</v>
      </c>
      <c r="AZ150" s="22">
        <f t="array" ref="AZ150">IFERROR(IF(AZ$9="Samtals",SUMPRODUCT(((Gögn!$F$2:$F$11876=$A150)*(Gögn!$B$2:$B$11876=AZ$8)),Gögn!$K$2:$K$11876,Gögn!$L$2:$L$11876)/SUMIFS(Gögn!$L$2:$L$11876,Gögn!$B$2:$B$11876,AZ$8,Gögn!$F$2:$F$11876,$A150),SUMPRODUCT(((Gögn!$F$2:$F$11876=$A150)*(Gögn!$B$2:$B$11876=AZ$8)*(Gögn!$E$2:$E$11876=AZ$9)),Gögn!$K$2:$K$11876,Gögn!$L$2:$L$11876)/SUMIFS(Gögn!$L$2:$L$11876,Gögn!$B$2:$B$11876,AZ$8,Gögn!$E$2:$E$11876,AZ$9,Gögn!$F$2:$F$11876,$A150)),"")</f>
        <v>13.6</v>
      </c>
      <c r="BA150" s="22">
        <f t="array" ref="BA150">IFERROR(IF(BA$9="Samtals",SUMPRODUCT(((Gögn!$F$2:$F$11876=$A150)*(Gögn!$B$2:$B$11876=BA$8)),Gögn!$K$2:$K$11876,Gögn!$L$2:$L$11876)/SUMIFS(Gögn!$L$2:$L$11876,Gögn!$B$2:$B$11876,BA$8,Gögn!$F$2:$F$11876,$A150),SUMPRODUCT(((Gögn!$F$2:$F$11876=$A150)*(Gögn!$B$2:$B$11876=BA$8)*(Gögn!$E$2:$E$11876=BA$9)),Gögn!$K$2:$K$11876,Gögn!$L$2:$L$11876)/SUMIFS(Gögn!$L$2:$L$11876,Gögn!$B$2:$B$11876,BA$8,Gögn!$E$2:$E$11876,BA$9,Gögn!$F$2:$F$11876,$A150)),"")</f>
        <v>0</v>
      </c>
      <c r="BB150" s="22">
        <f t="array" ref="BB150">IFERROR(IF(BB$9="Samtals",SUMPRODUCT(((Gögn!$F$2:$F$11876=$A150)*(Gögn!$B$2:$B$11876=BB$8)),Gögn!$K$2:$K$11876,Gögn!$L$2:$L$11876)/SUMIFS(Gögn!$L$2:$L$11876,Gögn!$B$2:$B$11876,BB$8,Gögn!$F$2:$F$11876,$A150),SUMPRODUCT(((Gögn!$F$2:$F$11876=$A150)*(Gögn!$B$2:$B$11876=BB$8)*(Gögn!$E$2:$E$11876=BB$9)),Gögn!$K$2:$K$11876,Gögn!$L$2:$L$11876)/SUMIFS(Gögn!$L$2:$L$11876,Gögn!$B$2:$B$11876,BB$8,Gögn!$E$2:$E$11876,BB$9,Gögn!$F$2:$F$11876,$A150)),"")</f>
        <v>0</v>
      </c>
      <c r="BC150" s="22">
        <f t="array" ref="BC150">IFERROR(IF(BC$9="Samtals",SUMPRODUCT(((Gögn!$F$2:$F$11876=$A150)*(Gögn!$B$2:$B$11876=BC$8)),Gögn!$K$2:$K$11876,Gögn!$L$2:$L$11876)/SUMIFS(Gögn!$L$2:$L$11876,Gögn!$B$2:$B$11876,BC$8,Gögn!$F$2:$F$11876,$A150),SUMPRODUCT(((Gögn!$F$2:$F$11876=$A150)*(Gögn!$B$2:$B$11876=BC$8)*(Gögn!$E$2:$E$11876=BC$9)),Gögn!$K$2:$K$11876,Gögn!$L$2:$L$11876)/SUMIFS(Gögn!$L$2:$L$11876,Gögn!$B$2:$B$11876,BC$8,Gögn!$E$2:$E$11876,BC$9,Gögn!$F$2:$F$11876,$A150)),"")</f>
        <v>0</v>
      </c>
      <c r="BD150" s="22">
        <f t="array" ref="BD150">IFERROR(IF(BD$9="Samtals",SUMPRODUCT(((Gögn!$F$2:$F$11876=$A150)*(Gögn!$B$2:$B$11876=BD$8)),Gögn!$K$2:$K$11876,Gögn!$L$2:$L$11876)/SUMIFS(Gögn!$L$2:$L$11876,Gögn!$B$2:$B$11876,BD$8,Gögn!$F$2:$F$11876,$A150),SUMPRODUCT(((Gögn!$F$2:$F$11876=$A150)*(Gögn!$B$2:$B$11876=BD$8)*(Gögn!$E$2:$E$11876=BD$9)),Gögn!$K$2:$K$11876,Gögn!$L$2:$L$11876)/SUMIFS(Gögn!$L$2:$L$11876,Gögn!$B$2:$B$11876,BD$8,Gögn!$E$2:$E$11876,BD$9,Gögn!$F$2:$F$11876,$A150)),"")</f>
        <v>0</v>
      </c>
      <c r="BE150" s="22">
        <f t="array" ref="BE150">IFERROR(IF(BE$9="Samtals",SUMPRODUCT(((Gögn!$F$2:$F$11876=$A150)*(Gögn!$B$2:$B$11876=BE$8)),Gögn!$K$2:$K$11876,Gögn!$L$2:$L$11876)/SUMIFS(Gögn!$L$2:$L$11876,Gögn!$B$2:$B$11876,BE$8,Gögn!$F$2:$F$11876,$A150),SUMPRODUCT(((Gögn!$F$2:$F$11876=$A150)*(Gögn!$B$2:$B$11876=BE$8)*(Gögn!$E$2:$E$11876=BE$9)),Gögn!$K$2:$K$11876,Gögn!$L$2:$L$11876)/SUMIFS(Gögn!$L$2:$L$11876,Gögn!$B$2:$B$11876,BE$8,Gögn!$E$2:$E$11876,BE$9,Gögn!$F$2:$F$11876,$A150)),"")</f>
        <v>4.7683932350040346</v>
      </c>
      <c r="BF150" s="22">
        <f t="array" ref="BF150">IFERROR(IF(BF$9="Samtals",SUMPRODUCT(((Gögn!$F$2:$F$11876=$A150)*(Gögn!$B$2:$B$11876=BF$8)),Gögn!$K$2:$K$11876,Gögn!$L$2:$L$11876)/SUMIFS(Gögn!$L$2:$L$11876,Gögn!$B$2:$B$11876,BF$8,Gögn!$F$2:$F$11876,$A150),SUMPRODUCT(((Gögn!$F$2:$F$11876=$A150)*(Gögn!$B$2:$B$11876=BF$8)*(Gögn!$E$2:$E$11876=BF$9)),Gögn!$K$2:$K$11876,Gögn!$L$2:$L$11876)/SUMIFS(Gögn!$L$2:$L$11876,Gögn!$B$2:$B$11876,BF$8,Gögn!$E$2:$E$11876,BF$9,Gögn!$F$2:$F$11876,$A150)),"")</f>
        <v>4.8899999999999997</v>
      </c>
      <c r="BG150" s="22">
        <f t="array" ref="BG150">IFERROR(IF(BG$9="Samtals",SUMPRODUCT(((Gögn!$F$2:$F$11876=$A150)*(Gögn!$B$2:$B$11876=BG$8)),Gögn!$K$2:$K$11876,Gögn!$L$2:$L$11876)/SUMIFS(Gögn!$L$2:$L$11876,Gögn!$B$2:$B$11876,BG$8,Gögn!$F$2:$F$11876,$A150),SUMPRODUCT(((Gögn!$F$2:$F$11876=$A150)*(Gögn!$B$2:$B$11876=BG$8)*(Gögn!$E$2:$E$11876=BG$9)),Gögn!$K$2:$K$11876,Gögn!$L$2:$L$11876)/SUMIFS(Gögn!$L$2:$L$11876,Gögn!$B$2:$B$11876,BG$8,Gögn!$E$2:$E$11876,BG$9,Gögn!$F$2:$F$11876,$A150)),"")</f>
        <v>0</v>
      </c>
    </row>
    <row r="151" spans="1:59" ht="15" customHeight="1">
      <c r="A151" s="5" t="s">
        <v>63</v>
      </c>
      <c r="B151" s="5"/>
      <c r="C151" s="23" t="s">
        <v>64</v>
      </c>
      <c r="D151" s="24">
        <f t="shared" si="41"/>
        <v>0.48130426316595004</v>
      </c>
      <c r="E151" s="24">
        <f t="array" ref="E151">IFERROR(IF(E$9="Samtals",SUMPRODUCT(((Gögn!$F$2:$F$11876=$A151)*(Gögn!$B$2:$B$11876=E$8)),Gögn!$K$2:$K$11876,Gögn!$L$2:$L$11876)/SUMIFS(Gögn!$L$2:$L$11876,Gögn!$B$2:$B$11876,E$8,Gögn!$F$2:$F$11876,$A151),SUMPRODUCT(((Gögn!$F$2:$F$11876=$A151)*(Gögn!$B$2:$B$11876=E$8)*(Gögn!$E$2:$E$11876=E$9)),Gögn!$K$2:$K$11876,Gögn!$L$2:$L$11876)/SUMIFS(Gögn!$L$2:$L$11876,Gögn!$B$2:$B$11876,E$8,Gögn!$E$2:$E$11876,E$9,Gögn!$F$2:$F$11876,$A151)),"")</f>
        <v>8.4355757254395662</v>
      </c>
      <c r="F151" s="24">
        <f t="array" ref="F151">IFERROR(IF(F$9="Samtals",SUMPRODUCT(((Gögn!$F$2:$F$11876=$A151)*(Gögn!$B$2:$B$11876=F$8)),Gögn!$K$2:$K$11876,Gögn!$L$2:$L$11876)/SUMIFS(Gögn!$L$2:$L$11876,Gögn!$B$2:$B$11876,F$8,Gögn!$F$2:$F$11876,$A151),SUMPRODUCT(((Gögn!$F$2:$F$11876=$A151)*(Gögn!$B$2:$B$11876=F$8)*(Gögn!$E$2:$E$11876=F$9)),Gögn!$K$2:$K$11876,Gögn!$L$2:$L$11876)/SUMIFS(Gögn!$L$2:$L$11876,Gögn!$B$2:$B$11876,F$8,Gögn!$E$2:$E$11876,F$9,Gögn!$F$2:$F$11876,$A151)),"")</f>
        <v>0</v>
      </c>
      <c r="G151" s="24">
        <f t="array" ref="G151">IFERROR(IF(G$9="Samtals",SUMPRODUCT(((Gögn!$F$2:$F$11876=$A151)*(Gögn!$B$2:$B$11876=G$8)),Gögn!$K$2:$K$11876,Gögn!$L$2:$L$11876)/SUMIFS(Gögn!$L$2:$L$11876,Gögn!$B$2:$B$11876,G$8,Gögn!$F$2:$F$11876,$A151),SUMPRODUCT(((Gögn!$F$2:$F$11876=$A151)*(Gögn!$B$2:$B$11876=G$8)*(Gögn!$E$2:$E$11876=G$9)),Gögn!$K$2:$K$11876,Gögn!$L$2:$L$11876)/SUMIFS(Gögn!$L$2:$L$11876,Gögn!$B$2:$B$11876,G$8,Gögn!$E$2:$E$11876,G$9,Gögn!$F$2:$F$11876,$A151)),"")</f>
        <v>16.105582311480468</v>
      </c>
      <c r="H151" s="24">
        <f t="array" ref="H151">IFERROR(IF(H$9="Samtals",SUMPRODUCT(((Gögn!$F$2:$F$11876=$A151)*(Gögn!$B$2:$B$11876=H$8)),Gögn!$K$2:$K$11876,Gögn!$L$2:$L$11876)/SUMIFS(Gögn!$L$2:$L$11876,Gögn!$B$2:$B$11876,H$8,Gögn!$F$2:$F$11876,$A151),SUMPRODUCT(((Gögn!$F$2:$F$11876=$A151)*(Gögn!$B$2:$B$11876=H$8)*(Gögn!$E$2:$E$11876=H$9)),Gögn!$K$2:$K$11876,Gögn!$L$2:$L$11876)/SUMIFS(Gögn!$L$2:$L$11876,Gögn!$B$2:$B$11876,H$8,Gögn!$E$2:$E$11876,H$9,Gögn!$F$2:$F$11876,$A151)),"")</f>
        <v>0</v>
      </c>
      <c r="I151" s="24">
        <f t="array" ref="I151">IFERROR(IF(I$9="Samtals",SUMPRODUCT(((Gögn!$F$2:$F$11876=$A151)*(Gögn!$B$2:$B$11876=I$8)),Gögn!$K$2:$K$11876,Gögn!$L$2:$L$11876)/SUMIFS(Gögn!$L$2:$L$11876,Gögn!$B$2:$B$11876,I$8,Gögn!$F$2:$F$11876,$A151),SUMPRODUCT(((Gögn!$F$2:$F$11876=$A151)*(Gögn!$B$2:$B$11876=I$8)*(Gögn!$E$2:$E$11876=I$9)),Gögn!$K$2:$K$11876,Gögn!$L$2:$L$11876)/SUMIFS(Gögn!$L$2:$L$11876,Gögn!$B$2:$B$11876,I$8,Gögn!$E$2:$E$11876,I$9,Gögn!$F$2:$F$11876,$A151)),"")</f>
        <v>0</v>
      </c>
      <c r="J151" s="24">
        <f t="array" ref="J151">IFERROR(IF(J$9="Samtals",SUMPRODUCT(((Gögn!$F$2:$F$11876=$A151)*(Gögn!$B$2:$B$11876=J$8)),Gögn!$K$2:$K$11876,Gögn!$L$2:$L$11876)/SUMIFS(Gögn!$L$2:$L$11876,Gögn!$B$2:$B$11876,J$8,Gögn!$F$2:$F$11876,$A151),SUMPRODUCT(((Gögn!$F$2:$F$11876=$A151)*(Gögn!$B$2:$B$11876=J$8)*(Gögn!$E$2:$E$11876=J$9)),Gögn!$K$2:$K$11876,Gögn!$L$2:$L$11876)/SUMIFS(Gögn!$L$2:$L$11876,Gögn!$B$2:$B$11876,J$8,Gögn!$E$2:$E$11876,J$9,Gögn!$F$2:$F$11876,$A151)),"")</f>
        <v>0</v>
      </c>
      <c r="K151" s="24">
        <f t="array" ref="K151">IFERROR(IF(K$9="Samtals",SUMPRODUCT(((Gögn!$F$2:$F$11876=$A151)*(Gögn!$B$2:$B$11876=K$8)),Gögn!$K$2:$K$11876,Gögn!$L$2:$L$11876)/SUMIFS(Gögn!$L$2:$L$11876,Gögn!$B$2:$B$11876,K$8,Gögn!$F$2:$F$11876,$A151),SUMPRODUCT(((Gögn!$F$2:$F$11876=$A151)*(Gögn!$B$2:$B$11876=K$8)*(Gögn!$E$2:$E$11876=K$9)),Gögn!$K$2:$K$11876,Gögn!$L$2:$L$11876)/SUMIFS(Gögn!$L$2:$L$11876,Gögn!$B$2:$B$11876,K$8,Gögn!$E$2:$E$11876,K$9,Gögn!$F$2:$F$11876,$A151)),"")</f>
        <v>0</v>
      </c>
      <c r="L151" s="24">
        <f t="array" ref="L151">IFERROR(IF(L$9="Samtals",SUMPRODUCT(((Gögn!$F$2:$F$11876=$A151)*(Gögn!$B$2:$B$11876=L$8)),Gögn!$K$2:$K$11876,Gögn!$L$2:$L$11876)/SUMIFS(Gögn!$L$2:$L$11876,Gögn!$B$2:$B$11876,L$8,Gögn!$F$2:$F$11876,$A151),SUMPRODUCT(((Gögn!$F$2:$F$11876=$A151)*(Gögn!$B$2:$B$11876=L$8)*(Gögn!$E$2:$E$11876=L$9)),Gögn!$K$2:$K$11876,Gögn!$L$2:$L$11876)/SUMIFS(Gögn!$L$2:$L$11876,Gögn!$B$2:$B$11876,L$8,Gögn!$E$2:$E$11876,L$9,Gögn!$F$2:$F$11876,$A151)),"")</f>
        <v>0</v>
      </c>
      <c r="M151" s="24">
        <f t="array" ref="M151">IFERROR(IF(M$9="Samtals",SUMPRODUCT(((Gögn!$F$2:$F$11876=$A151)*(Gögn!$B$2:$B$11876=M$8)),Gögn!$K$2:$K$11876,Gögn!$L$2:$L$11876)/SUMIFS(Gögn!$L$2:$L$11876,Gögn!$B$2:$B$11876,M$8,Gögn!$F$2:$F$11876,$A151),SUMPRODUCT(((Gögn!$F$2:$F$11876=$A151)*(Gögn!$B$2:$B$11876=M$8)*(Gögn!$E$2:$E$11876=M$9)),Gögn!$K$2:$K$11876,Gögn!$L$2:$L$11876)/SUMIFS(Gögn!$L$2:$L$11876,Gögn!$B$2:$B$11876,M$8,Gögn!$E$2:$E$11876,M$9,Gögn!$F$2:$F$11876,$A151)),"")</f>
        <v>0.05</v>
      </c>
      <c r="N151" s="24">
        <f t="array" ref="N151">IFERROR(IF(N$9="Samtals",SUMPRODUCT(((Gögn!$F$2:$F$11876=$A151)*(Gögn!$B$2:$B$11876=N$8)),Gögn!$K$2:$K$11876,Gögn!$L$2:$L$11876)/SUMIFS(Gögn!$L$2:$L$11876,Gögn!$B$2:$B$11876,N$8,Gögn!$F$2:$F$11876,$A151),SUMPRODUCT(((Gögn!$F$2:$F$11876=$A151)*(Gögn!$B$2:$B$11876=N$8)*(Gögn!$E$2:$E$11876=N$9)),Gögn!$K$2:$K$11876,Gögn!$L$2:$L$11876)/SUMIFS(Gögn!$L$2:$L$11876,Gögn!$B$2:$B$11876,N$8,Gögn!$E$2:$E$11876,N$9,Gögn!$F$2:$F$11876,$A151)),"")</f>
        <v>0.05</v>
      </c>
      <c r="O151" s="24">
        <f t="array" ref="O151">IFERROR(IF(O$9="Samtals",SUMPRODUCT(((Gögn!$F$2:$F$11876=$A151)*(Gögn!$B$2:$B$11876=O$8)),Gögn!$K$2:$K$11876,Gögn!$L$2:$L$11876)/SUMIFS(Gögn!$L$2:$L$11876,Gögn!$B$2:$B$11876,O$8,Gögn!$F$2:$F$11876,$A151),SUMPRODUCT(((Gögn!$F$2:$F$11876=$A151)*(Gögn!$B$2:$B$11876=O$8)*(Gögn!$E$2:$E$11876=O$9)),Gögn!$K$2:$K$11876,Gögn!$L$2:$L$11876)/SUMIFS(Gögn!$L$2:$L$11876,Gögn!$B$2:$B$11876,O$8,Gögn!$E$2:$E$11876,O$9,Gögn!$F$2:$F$11876,$A151)),"")</f>
        <v>0</v>
      </c>
      <c r="P151" s="24">
        <f t="array" ref="P151">IFERROR(IF(P$9="Samtals",SUMPRODUCT(((Gögn!$F$2:$F$11876=$A151)*(Gögn!$B$2:$B$11876=P$8)),Gögn!$K$2:$K$11876,Gögn!$L$2:$L$11876)/SUMIFS(Gögn!$L$2:$L$11876,Gögn!$B$2:$B$11876,P$8,Gögn!$F$2:$F$11876,$A151),SUMPRODUCT(((Gögn!$F$2:$F$11876=$A151)*(Gögn!$B$2:$B$11876=P$8)*(Gögn!$E$2:$E$11876=P$9)),Gögn!$K$2:$K$11876,Gögn!$L$2:$L$11876)/SUMIFS(Gögn!$L$2:$L$11876,Gögn!$B$2:$B$11876,P$8,Gögn!$E$2:$E$11876,P$9,Gögn!$F$2:$F$11876,$A151)),"")</f>
        <v>0</v>
      </c>
      <c r="Q151" s="24">
        <f t="array" ref="Q151">IFERROR(IF(Q$9="Samtals",SUMPRODUCT(((Gögn!$F$2:$F$11876=$A151)*(Gögn!$B$2:$B$11876=Q$8)),Gögn!$K$2:$K$11876,Gögn!$L$2:$L$11876)/SUMIFS(Gögn!$L$2:$L$11876,Gögn!$B$2:$B$11876,Q$8,Gögn!$F$2:$F$11876,$A151),SUMPRODUCT(((Gögn!$F$2:$F$11876=$A151)*(Gögn!$B$2:$B$11876=Q$8)*(Gögn!$E$2:$E$11876=Q$9)),Gögn!$K$2:$K$11876,Gögn!$L$2:$L$11876)/SUMIFS(Gögn!$L$2:$L$11876,Gögn!$B$2:$B$11876,Q$8,Gögn!$E$2:$E$11876,Q$9,Gögn!$F$2:$F$11876,$A151)),"")</f>
        <v>0</v>
      </c>
      <c r="R151" s="24">
        <f t="array" ref="R151">IFERROR(IF(R$9="Samtals",SUMPRODUCT(((Gögn!$F$2:$F$11876=$A151)*(Gögn!$B$2:$B$11876=R$8)),Gögn!$K$2:$K$11876,Gögn!$L$2:$L$11876)/SUMIFS(Gögn!$L$2:$L$11876,Gögn!$B$2:$B$11876,R$8,Gögn!$F$2:$F$11876,$A151),SUMPRODUCT(((Gögn!$F$2:$F$11876=$A151)*(Gögn!$B$2:$B$11876=R$8)*(Gögn!$E$2:$E$11876=R$9)),Gögn!$K$2:$K$11876,Gögn!$L$2:$L$11876)/SUMIFS(Gögn!$L$2:$L$11876,Gögn!$B$2:$B$11876,R$8,Gögn!$E$2:$E$11876,R$9,Gögn!$F$2:$F$11876,$A151)),"")</f>
        <v>0</v>
      </c>
      <c r="S151" s="24">
        <f t="array" ref="S151">IFERROR(IF(S$9="Samtals",SUMPRODUCT(((Gögn!$F$2:$F$11876=$A151)*(Gögn!$B$2:$B$11876=S$8)),Gögn!$K$2:$K$11876,Gögn!$L$2:$L$11876)/SUMIFS(Gögn!$L$2:$L$11876,Gögn!$B$2:$B$11876,S$8,Gögn!$F$2:$F$11876,$A151),SUMPRODUCT(((Gögn!$F$2:$F$11876=$A151)*(Gögn!$B$2:$B$11876=S$8)*(Gögn!$E$2:$E$11876=S$9)),Gögn!$K$2:$K$11876,Gögn!$L$2:$L$11876)/SUMIFS(Gögn!$L$2:$L$11876,Gögn!$B$2:$B$11876,S$8,Gögn!$E$2:$E$11876,S$9,Gögn!$F$2:$F$11876,$A151)),"")</f>
        <v>0</v>
      </c>
      <c r="T151" s="24">
        <f t="array" ref="T151">IFERROR(IF(T$9="Samtals",SUMPRODUCT(((Gögn!$F$2:$F$11876=$A151)*(Gögn!$B$2:$B$11876=T$8)),Gögn!$K$2:$K$11876,Gögn!$L$2:$L$11876)/SUMIFS(Gögn!$L$2:$L$11876,Gögn!$B$2:$B$11876,T$8,Gögn!$F$2:$F$11876,$A151),SUMPRODUCT(((Gögn!$F$2:$F$11876=$A151)*(Gögn!$B$2:$B$11876=T$8)*(Gögn!$E$2:$E$11876=T$9)),Gögn!$K$2:$K$11876,Gögn!$L$2:$L$11876)/SUMIFS(Gögn!$L$2:$L$11876,Gögn!$B$2:$B$11876,T$8,Gögn!$E$2:$E$11876,T$9,Gögn!$F$2:$F$11876,$A151)),"")</f>
        <v>0</v>
      </c>
      <c r="U151" s="24">
        <f t="array" ref="U151">IFERROR(IF(U$9="Samtals",SUMPRODUCT(((Gögn!$F$2:$F$11876=$A151)*(Gögn!$B$2:$B$11876=U$8)),Gögn!$K$2:$K$11876,Gögn!$L$2:$L$11876)/SUMIFS(Gögn!$L$2:$L$11876,Gögn!$B$2:$B$11876,U$8,Gögn!$F$2:$F$11876,$A151),SUMPRODUCT(((Gögn!$F$2:$F$11876=$A151)*(Gögn!$B$2:$B$11876=U$8)*(Gögn!$E$2:$E$11876=U$9)),Gögn!$K$2:$K$11876,Gögn!$L$2:$L$11876)/SUMIFS(Gögn!$L$2:$L$11876,Gögn!$B$2:$B$11876,U$8,Gögn!$E$2:$E$11876,U$9,Gögn!$F$2:$F$11876,$A151)),"")</f>
        <v>0</v>
      </c>
      <c r="V151" s="24">
        <f t="array" ref="V151">IFERROR(IF(V$9="Samtals",SUMPRODUCT(((Gögn!$F$2:$F$11876=$A151)*(Gögn!$B$2:$B$11876=V$8)),Gögn!$K$2:$K$11876,Gögn!$L$2:$L$11876)/SUMIFS(Gögn!$L$2:$L$11876,Gögn!$B$2:$B$11876,V$8,Gögn!$F$2:$F$11876,$A151),SUMPRODUCT(((Gögn!$F$2:$F$11876=$A151)*(Gögn!$B$2:$B$11876=V$8)*(Gögn!$E$2:$E$11876=V$9)),Gögn!$K$2:$K$11876,Gögn!$L$2:$L$11876)/SUMIFS(Gögn!$L$2:$L$11876,Gögn!$B$2:$B$11876,V$8,Gögn!$E$2:$E$11876,V$9,Gögn!$F$2:$F$11876,$A151)),"")</f>
        <v>0</v>
      </c>
      <c r="W151" s="24">
        <f t="array" ref="W151">IFERROR(IF(W$9="Samtals",SUMPRODUCT(((Gögn!$F$2:$F$11876=$A151)*(Gögn!$B$2:$B$11876=W$8)),Gögn!$K$2:$K$11876,Gögn!$L$2:$L$11876)/SUMIFS(Gögn!$L$2:$L$11876,Gögn!$B$2:$B$11876,W$8,Gögn!$F$2:$F$11876,$A151),SUMPRODUCT(((Gögn!$F$2:$F$11876=$A151)*(Gögn!$B$2:$B$11876=W$8)*(Gögn!$E$2:$E$11876=W$9)),Gögn!$K$2:$K$11876,Gögn!$L$2:$L$11876)/SUMIFS(Gögn!$L$2:$L$11876,Gögn!$B$2:$B$11876,W$8,Gögn!$E$2:$E$11876,W$9,Gögn!$F$2:$F$11876,$A151)),"")</f>
        <v>0</v>
      </c>
      <c r="X151" s="24">
        <f t="array" ref="X151">IFERROR(IF(X$9="Samtals",SUMPRODUCT(((Gögn!$F$2:$F$11876=$A151)*(Gögn!$B$2:$B$11876=X$8)),Gögn!$K$2:$K$11876,Gögn!$L$2:$L$11876)/SUMIFS(Gögn!$L$2:$L$11876,Gögn!$B$2:$B$11876,X$8,Gögn!$F$2:$F$11876,$A151),SUMPRODUCT(((Gögn!$F$2:$F$11876=$A151)*(Gögn!$B$2:$B$11876=X$8)*(Gögn!$E$2:$E$11876=X$9)),Gögn!$K$2:$K$11876,Gögn!$L$2:$L$11876)/SUMIFS(Gögn!$L$2:$L$11876,Gögn!$B$2:$B$11876,X$8,Gögn!$E$2:$E$11876,X$9,Gögn!$F$2:$F$11876,$A151)),"")</f>
        <v>0</v>
      </c>
      <c r="Y151" s="24">
        <f t="array" ref="Y151">IFERROR(IF(Y$9="Samtals",SUMPRODUCT(((Gögn!$F$2:$F$11876=$A151)*(Gögn!$B$2:$B$11876=Y$8)),Gögn!$K$2:$K$11876,Gögn!$L$2:$L$11876)/SUMIFS(Gögn!$L$2:$L$11876,Gögn!$B$2:$B$11876,Y$8,Gögn!$F$2:$F$11876,$A151),SUMPRODUCT(((Gögn!$F$2:$F$11876=$A151)*(Gögn!$B$2:$B$11876=Y$8)*(Gögn!$E$2:$E$11876=Y$9)),Gögn!$K$2:$K$11876,Gögn!$L$2:$L$11876)/SUMIFS(Gögn!$L$2:$L$11876,Gögn!$B$2:$B$11876,Y$8,Gögn!$E$2:$E$11876,Y$9,Gögn!$F$2:$F$11876,$A151)),"")</f>
        <v>0</v>
      </c>
      <c r="Z151" s="24">
        <f t="array" ref="Z151">IFERROR(IF(Z$9="Samtals",SUMPRODUCT(((Gögn!$F$2:$F$11876=$A151)*(Gögn!$B$2:$B$11876=Z$8)),Gögn!$K$2:$K$11876,Gögn!$L$2:$L$11876)/SUMIFS(Gögn!$L$2:$L$11876,Gögn!$B$2:$B$11876,Z$8,Gögn!$F$2:$F$11876,$A151),SUMPRODUCT(((Gögn!$F$2:$F$11876=$A151)*(Gögn!$B$2:$B$11876=Z$8)*(Gögn!$E$2:$E$11876=Z$9)),Gögn!$K$2:$K$11876,Gögn!$L$2:$L$11876)/SUMIFS(Gögn!$L$2:$L$11876,Gögn!$B$2:$B$11876,Z$8,Gögn!$E$2:$E$11876,Z$9,Gögn!$F$2:$F$11876,$A151)),"")</f>
        <v>0</v>
      </c>
      <c r="AA151" s="24">
        <f t="array" ref="AA151">IFERROR(IF(AA$9="Samtals",SUMPRODUCT(((Gögn!$F$2:$F$11876=$A151)*(Gögn!$B$2:$B$11876=AA$8)),Gögn!$K$2:$K$11876,Gögn!$L$2:$L$11876)/SUMIFS(Gögn!$L$2:$L$11876,Gögn!$B$2:$B$11876,AA$8,Gögn!$F$2:$F$11876,$A151),SUMPRODUCT(((Gögn!$F$2:$F$11876=$A151)*(Gögn!$B$2:$B$11876=AA$8)*(Gögn!$E$2:$E$11876=AA$9)),Gögn!$K$2:$K$11876,Gögn!$L$2:$L$11876)/SUMIFS(Gögn!$L$2:$L$11876,Gögn!$B$2:$B$11876,AA$8,Gögn!$E$2:$E$11876,AA$9,Gögn!$F$2:$F$11876,$A151)),"")</f>
        <v>0</v>
      </c>
      <c r="AB151" s="24">
        <f t="array" ref="AB151">IFERROR(IF(AB$9="Samtals",SUMPRODUCT(((Gögn!$F$2:$F$11876=$A151)*(Gögn!$B$2:$B$11876=AB$8)),Gögn!$K$2:$K$11876,Gögn!$L$2:$L$11876)/SUMIFS(Gögn!$L$2:$L$11876,Gögn!$B$2:$B$11876,AB$8,Gögn!$F$2:$F$11876,$A151),SUMPRODUCT(((Gögn!$F$2:$F$11876=$A151)*(Gögn!$B$2:$B$11876=AB$8)*(Gögn!$E$2:$E$11876=AB$9)),Gögn!$K$2:$K$11876,Gögn!$L$2:$L$11876)/SUMIFS(Gögn!$L$2:$L$11876,Gögn!$B$2:$B$11876,AB$8,Gögn!$E$2:$E$11876,AB$9,Gögn!$F$2:$F$11876,$A151)),"")</f>
        <v>0</v>
      </c>
      <c r="AC151" s="24">
        <f t="array" ref="AC151">IFERROR(IF(AC$9="Samtals",SUMPRODUCT(((Gögn!$F$2:$F$11876=$A151)*(Gögn!$B$2:$B$11876=AC$8)),Gögn!$K$2:$K$11876,Gögn!$L$2:$L$11876)/SUMIFS(Gögn!$L$2:$L$11876,Gögn!$B$2:$B$11876,AC$8,Gögn!$F$2:$F$11876,$A151),SUMPRODUCT(((Gögn!$F$2:$F$11876=$A151)*(Gögn!$B$2:$B$11876=AC$8)*(Gögn!$E$2:$E$11876=AC$9)),Gögn!$K$2:$K$11876,Gögn!$L$2:$L$11876)/SUMIFS(Gögn!$L$2:$L$11876,Gögn!$B$2:$B$11876,AC$8,Gögn!$E$2:$E$11876,AC$9,Gögn!$F$2:$F$11876,$A151)),"")</f>
        <v>0</v>
      </c>
      <c r="AD151" s="24">
        <f t="array" ref="AD151">IFERROR(IF(AD$9="Samtals",SUMPRODUCT(((Gögn!$F$2:$F$11876=$A151)*(Gögn!$B$2:$B$11876=AD$8)),Gögn!$K$2:$K$11876,Gögn!$L$2:$L$11876)/SUMIFS(Gögn!$L$2:$L$11876,Gögn!$B$2:$B$11876,AD$8,Gögn!$F$2:$F$11876,$A151),SUMPRODUCT(((Gögn!$F$2:$F$11876=$A151)*(Gögn!$B$2:$B$11876=AD$8)*(Gögn!$E$2:$E$11876=AD$9)),Gögn!$K$2:$K$11876,Gögn!$L$2:$L$11876)/SUMIFS(Gögn!$L$2:$L$11876,Gögn!$B$2:$B$11876,AD$8,Gögn!$E$2:$E$11876,AD$9,Gögn!$F$2:$F$11876,$A151)),"")</f>
        <v>0</v>
      </c>
      <c r="AE151" s="24">
        <f t="array" ref="AE151">IFERROR(IF(AE$9="Samtals",SUMPRODUCT(((Gögn!$F$2:$F$11876=$A151)*(Gögn!$B$2:$B$11876=AE$8)),Gögn!$K$2:$K$11876,Gögn!$L$2:$L$11876)/SUMIFS(Gögn!$L$2:$L$11876,Gögn!$B$2:$B$11876,AE$8,Gögn!$F$2:$F$11876,$A151),SUMPRODUCT(((Gögn!$F$2:$F$11876=$A151)*(Gögn!$B$2:$B$11876=AE$8)*(Gögn!$E$2:$E$11876=AE$9)),Gögn!$K$2:$K$11876,Gögn!$L$2:$L$11876)/SUMIFS(Gögn!$L$2:$L$11876,Gögn!$B$2:$B$11876,AE$8,Gögn!$E$2:$E$11876,AE$9,Gögn!$F$2:$F$11876,$A151)),"")</f>
        <v>0</v>
      </c>
      <c r="AF151" s="24">
        <f t="array" ref="AF151">IFERROR(IF(AF$9="Samtals",SUMPRODUCT(((Gögn!$F$2:$F$11876=$A151)*(Gögn!$B$2:$B$11876=AF$8)),Gögn!$K$2:$K$11876,Gögn!$L$2:$L$11876)/SUMIFS(Gögn!$L$2:$L$11876,Gögn!$B$2:$B$11876,AF$8,Gögn!$F$2:$F$11876,$A151),SUMPRODUCT(((Gögn!$F$2:$F$11876=$A151)*(Gögn!$B$2:$B$11876=AF$8)*(Gögn!$E$2:$E$11876=AF$9)),Gögn!$K$2:$K$11876,Gögn!$L$2:$L$11876)/SUMIFS(Gögn!$L$2:$L$11876,Gögn!$B$2:$B$11876,AF$8,Gögn!$E$2:$E$11876,AF$9,Gögn!$F$2:$F$11876,$A151)),"")</f>
        <v>0</v>
      </c>
      <c r="AG151" s="24">
        <f t="array" ref="AG151">IFERROR(IF(AG$9="Samtals",SUMPRODUCT(((Gögn!$F$2:$F$11876=$A151)*(Gögn!$B$2:$B$11876=AG$8)),Gögn!$K$2:$K$11876,Gögn!$L$2:$L$11876)/SUMIFS(Gögn!$L$2:$L$11876,Gögn!$B$2:$B$11876,AG$8,Gögn!$F$2:$F$11876,$A151),SUMPRODUCT(((Gögn!$F$2:$F$11876=$A151)*(Gögn!$B$2:$B$11876=AG$8)*(Gögn!$E$2:$E$11876=AG$9)),Gögn!$K$2:$K$11876,Gögn!$L$2:$L$11876)/SUMIFS(Gögn!$L$2:$L$11876,Gögn!$B$2:$B$11876,AG$8,Gögn!$E$2:$E$11876,AG$9,Gögn!$F$2:$F$11876,$A151)),"")</f>
        <v>7.5</v>
      </c>
      <c r="AH151" s="24">
        <f t="array" ref="AH151">IFERROR(IF(AH$9="Samtals",SUMPRODUCT(((Gögn!$F$2:$F$11876=$A151)*(Gögn!$B$2:$B$11876=AH$8)),Gögn!$K$2:$K$11876,Gögn!$L$2:$L$11876)/SUMIFS(Gögn!$L$2:$L$11876,Gögn!$B$2:$B$11876,AH$8,Gögn!$F$2:$F$11876,$A151),SUMPRODUCT(((Gögn!$F$2:$F$11876=$A151)*(Gögn!$B$2:$B$11876=AH$8)*(Gögn!$E$2:$E$11876=AH$9)),Gögn!$K$2:$K$11876,Gögn!$L$2:$L$11876)/SUMIFS(Gögn!$L$2:$L$11876,Gögn!$B$2:$B$11876,AH$8,Gögn!$E$2:$E$11876,AH$9,Gögn!$F$2:$F$11876,$A151)),"")</f>
        <v>7.5</v>
      </c>
      <c r="AI151" s="24">
        <f t="array" ref="AI151">IFERROR(IF(AI$9="Samtals",SUMPRODUCT(((Gögn!$F$2:$F$11876=$A151)*(Gögn!$B$2:$B$11876=AI$8)),Gögn!$K$2:$K$11876,Gögn!$L$2:$L$11876)/SUMIFS(Gögn!$L$2:$L$11876,Gögn!$B$2:$B$11876,AI$8,Gögn!$F$2:$F$11876,$A151),SUMPRODUCT(((Gögn!$F$2:$F$11876=$A151)*(Gögn!$B$2:$B$11876=AI$8)*(Gögn!$E$2:$E$11876=AI$9)),Gögn!$K$2:$K$11876,Gögn!$L$2:$L$11876)/SUMIFS(Gögn!$L$2:$L$11876,Gögn!$B$2:$B$11876,AI$8,Gögn!$E$2:$E$11876,AI$9,Gögn!$F$2:$F$11876,$A151)),"")</f>
        <v>0</v>
      </c>
      <c r="AJ151" s="24">
        <f t="array" ref="AJ151">IFERROR(IF(AJ$9="Samtals",SUMPRODUCT(((Gögn!$F$2:$F$11876=$A151)*(Gögn!$B$2:$B$11876=AJ$8)),Gögn!$K$2:$K$11876,Gögn!$L$2:$L$11876)/SUMIFS(Gögn!$L$2:$L$11876,Gögn!$B$2:$B$11876,AJ$8,Gögn!$F$2:$F$11876,$A151),SUMPRODUCT(((Gögn!$F$2:$F$11876=$A151)*(Gögn!$B$2:$B$11876=AJ$8)*(Gögn!$E$2:$E$11876=AJ$9)),Gögn!$K$2:$K$11876,Gögn!$L$2:$L$11876)/SUMIFS(Gögn!$L$2:$L$11876,Gögn!$B$2:$B$11876,AJ$8,Gögn!$E$2:$E$11876,AJ$9,Gögn!$F$2:$F$11876,$A151)),"")</f>
        <v>0</v>
      </c>
      <c r="AK151" s="24">
        <f t="array" ref="AK151">IFERROR(IF(AK$9="Samtals",SUMPRODUCT(((Gögn!$F$2:$F$11876=$A151)*(Gögn!$B$2:$B$11876=AK$8)),Gögn!$K$2:$K$11876,Gögn!$L$2:$L$11876)/SUMIFS(Gögn!$L$2:$L$11876,Gögn!$B$2:$B$11876,AK$8,Gögn!$F$2:$F$11876,$A151),SUMPRODUCT(((Gögn!$F$2:$F$11876=$A151)*(Gögn!$B$2:$B$11876=AK$8)*(Gögn!$E$2:$E$11876=AK$9)),Gögn!$K$2:$K$11876,Gögn!$L$2:$L$11876)/SUMIFS(Gögn!$L$2:$L$11876,Gögn!$B$2:$B$11876,AK$8,Gögn!$E$2:$E$11876,AK$9,Gögn!$F$2:$F$11876,$A151)),"")</f>
        <v>0</v>
      </c>
      <c r="AL151" s="24">
        <f t="array" ref="AL151">IFERROR(IF(AL$9="Samtals",SUMPRODUCT(((Gögn!$F$2:$F$11876=$A151)*(Gögn!$B$2:$B$11876=AL$8)),Gögn!$K$2:$K$11876,Gögn!$L$2:$L$11876)/SUMIFS(Gögn!$L$2:$L$11876,Gögn!$B$2:$B$11876,AL$8,Gögn!$F$2:$F$11876,$A151),SUMPRODUCT(((Gögn!$F$2:$F$11876=$A151)*(Gögn!$B$2:$B$11876=AL$8)*(Gögn!$E$2:$E$11876=AL$9)),Gögn!$K$2:$K$11876,Gögn!$L$2:$L$11876)/SUMIFS(Gögn!$L$2:$L$11876,Gögn!$B$2:$B$11876,AL$8,Gögn!$E$2:$E$11876,AL$9,Gögn!$F$2:$F$11876,$A151)),"")</f>
        <v>0</v>
      </c>
      <c r="AM151" s="24">
        <f t="array" ref="AM151">IFERROR(IF(AM$9="Samtals",SUMPRODUCT(((Gögn!$F$2:$F$11876=$A151)*(Gögn!$B$2:$B$11876=AM$8)),Gögn!$K$2:$K$11876,Gögn!$L$2:$L$11876)/SUMIFS(Gögn!$L$2:$L$11876,Gögn!$B$2:$B$11876,AM$8,Gögn!$F$2:$F$11876,$A151),SUMPRODUCT(((Gögn!$F$2:$F$11876=$A151)*(Gögn!$B$2:$B$11876=AM$8)*(Gögn!$E$2:$E$11876=AM$9)),Gögn!$K$2:$K$11876,Gögn!$L$2:$L$11876)/SUMIFS(Gögn!$L$2:$L$11876,Gögn!$B$2:$B$11876,AM$8,Gögn!$E$2:$E$11876,AM$9,Gögn!$F$2:$F$11876,$A151)),"")</f>
        <v>0</v>
      </c>
      <c r="AN151" s="24">
        <f t="array" ref="AN151">IFERROR(IF(AN$9="Samtals",SUMPRODUCT(((Gögn!$F$2:$F$11876=$A151)*(Gögn!$B$2:$B$11876=AN$8)),Gögn!$K$2:$K$11876,Gögn!$L$2:$L$11876)/SUMIFS(Gögn!$L$2:$L$11876,Gögn!$B$2:$B$11876,AN$8,Gögn!$F$2:$F$11876,$A151),SUMPRODUCT(((Gögn!$F$2:$F$11876=$A151)*(Gögn!$B$2:$B$11876=AN$8)*(Gögn!$E$2:$E$11876=AN$9)),Gögn!$K$2:$K$11876,Gögn!$L$2:$L$11876)/SUMIFS(Gögn!$L$2:$L$11876,Gögn!$B$2:$B$11876,AN$8,Gögn!$E$2:$E$11876,AN$9,Gögn!$F$2:$F$11876,$A151)),"")</f>
        <v>0</v>
      </c>
      <c r="AO151" s="24">
        <f t="array" ref="AO151">IFERROR(IF(AO$9="Samtals",SUMPRODUCT(((Gögn!$F$2:$F$11876=$A151)*(Gögn!$B$2:$B$11876=AO$8)),Gögn!$K$2:$K$11876,Gögn!$L$2:$L$11876)/SUMIFS(Gögn!$L$2:$L$11876,Gögn!$B$2:$B$11876,AO$8,Gögn!$F$2:$F$11876,$A151),SUMPRODUCT(((Gögn!$F$2:$F$11876=$A151)*(Gögn!$B$2:$B$11876=AO$8)*(Gögn!$E$2:$E$11876=AO$9)),Gögn!$K$2:$K$11876,Gögn!$L$2:$L$11876)/SUMIFS(Gögn!$L$2:$L$11876,Gögn!$B$2:$B$11876,AO$8,Gögn!$E$2:$E$11876,AO$9,Gögn!$F$2:$F$11876,$A151)),"")</f>
        <v>0</v>
      </c>
      <c r="AP151" s="24">
        <f t="array" ref="AP151">IFERROR(IF(AP$9="Samtals",SUMPRODUCT(((Gögn!$F$2:$F$11876=$A151)*(Gögn!$B$2:$B$11876=AP$8)),Gögn!$K$2:$K$11876,Gögn!$L$2:$L$11876)/SUMIFS(Gögn!$L$2:$L$11876,Gögn!$B$2:$B$11876,AP$8,Gögn!$F$2:$F$11876,$A151),SUMPRODUCT(((Gögn!$F$2:$F$11876=$A151)*(Gögn!$B$2:$B$11876=AP$8)*(Gögn!$E$2:$E$11876=AP$9)),Gögn!$K$2:$K$11876,Gögn!$L$2:$L$11876)/SUMIFS(Gögn!$L$2:$L$11876,Gögn!$B$2:$B$11876,AP$8,Gögn!$E$2:$E$11876,AP$9,Gögn!$F$2:$F$11876,$A151)),"")</f>
        <v>0</v>
      </c>
      <c r="AQ151" s="24">
        <f t="array" ref="AQ151">IFERROR(IF(AQ$9="Samtals",SUMPRODUCT(((Gögn!$F$2:$F$11876=$A151)*(Gögn!$B$2:$B$11876=AQ$8)),Gögn!$K$2:$K$11876,Gögn!$L$2:$L$11876)/SUMIFS(Gögn!$L$2:$L$11876,Gögn!$B$2:$B$11876,AQ$8,Gögn!$F$2:$F$11876,$A151),SUMPRODUCT(((Gögn!$F$2:$F$11876=$A151)*(Gögn!$B$2:$B$11876=AQ$8)*(Gögn!$E$2:$E$11876=AQ$9)),Gögn!$K$2:$K$11876,Gögn!$L$2:$L$11876)/SUMIFS(Gögn!$L$2:$L$11876,Gögn!$B$2:$B$11876,AQ$8,Gögn!$E$2:$E$11876,AQ$9,Gögn!$F$2:$F$11876,$A151)),"")</f>
        <v>0</v>
      </c>
      <c r="AR151" s="24">
        <f t="array" ref="AR151">IFERROR(IF(AR$9="Samtals",SUMPRODUCT(((Gögn!$F$2:$F$11876=$A151)*(Gögn!$B$2:$B$11876=AR$8)),Gögn!$K$2:$K$11876,Gögn!$L$2:$L$11876)/SUMIFS(Gögn!$L$2:$L$11876,Gögn!$B$2:$B$11876,AR$8,Gögn!$F$2:$F$11876,$A151),SUMPRODUCT(((Gögn!$F$2:$F$11876=$A151)*(Gögn!$B$2:$B$11876=AR$8)*(Gögn!$E$2:$E$11876=AR$9)),Gögn!$K$2:$K$11876,Gögn!$L$2:$L$11876)/SUMIFS(Gögn!$L$2:$L$11876,Gögn!$B$2:$B$11876,AR$8,Gögn!$E$2:$E$11876,AR$9,Gögn!$F$2:$F$11876,$A151)),"")</f>
        <v>0</v>
      </c>
      <c r="AS151" s="24">
        <f t="array" ref="AS151">IFERROR(IF(AS$9="Samtals",SUMPRODUCT(((Gögn!$F$2:$F$11876=$A151)*(Gögn!$B$2:$B$11876=AS$8)),Gögn!$K$2:$K$11876,Gögn!$L$2:$L$11876)/SUMIFS(Gögn!$L$2:$L$11876,Gögn!$B$2:$B$11876,AS$8,Gögn!$F$2:$F$11876,$A151),SUMPRODUCT(((Gögn!$F$2:$F$11876=$A151)*(Gögn!$B$2:$B$11876=AS$8)*(Gögn!$E$2:$E$11876=AS$9)),Gögn!$K$2:$K$11876,Gögn!$L$2:$L$11876)/SUMIFS(Gögn!$L$2:$L$11876,Gögn!$B$2:$B$11876,AS$8,Gögn!$E$2:$E$11876,AS$9,Gögn!$F$2:$F$11876,$A151)),"")</f>
        <v>0</v>
      </c>
      <c r="AT151" s="24">
        <f t="array" ref="AT151">IFERROR(IF(AT$9="Samtals",SUMPRODUCT(((Gögn!$F$2:$F$11876=$A151)*(Gögn!$B$2:$B$11876=AT$8)),Gögn!$K$2:$K$11876,Gögn!$L$2:$L$11876)/SUMIFS(Gögn!$L$2:$L$11876,Gögn!$B$2:$B$11876,AT$8,Gögn!$F$2:$F$11876,$A151),SUMPRODUCT(((Gögn!$F$2:$F$11876=$A151)*(Gögn!$B$2:$B$11876=AT$8)*(Gögn!$E$2:$E$11876=AT$9)),Gögn!$K$2:$K$11876,Gögn!$L$2:$L$11876)/SUMIFS(Gögn!$L$2:$L$11876,Gögn!$B$2:$B$11876,AT$8,Gögn!$E$2:$E$11876,AT$9,Gögn!$F$2:$F$11876,$A151)),"")</f>
        <v>0</v>
      </c>
      <c r="AU151" s="24">
        <f t="array" ref="AU151">IFERROR(IF(AU$9="Samtals",SUMPRODUCT(((Gögn!$F$2:$F$11876=$A151)*(Gögn!$B$2:$B$11876=AU$8)),Gögn!$K$2:$K$11876,Gögn!$L$2:$L$11876)/SUMIFS(Gögn!$L$2:$L$11876,Gögn!$B$2:$B$11876,AU$8,Gögn!$F$2:$F$11876,$A151),SUMPRODUCT(((Gögn!$F$2:$F$11876=$A151)*(Gögn!$B$2:$B$11876=AU$8)*(Gögn!$E$2:$E$11876=AU$9)),Gögn!$K$2:$K$11876,Gögn!$L$2:$L$11876)/SUMIFS(Gögn!$L$2:$L$11876,Gögn!$B$2:$B$11876,AU$8,Gögn!$E$2:$E$11876,AU$9,Gögn!$F$2:$F$11876,$A151)),"")</f>
        <v>0</v>
      </c>
      <c r="AV151" s="24">
        <f t="array" ref="AV151">IFERROR(IF(AV$9="Samtals",SUMPRODUCT(((Gögn!$F$2:$F$11876=$A151)*(Gögn!$B$2:$B$11876=AV$8)),Gögn!$K$2:$K$11876,Gögn!$L$2:$L$11876)/SUMIFS(Gögn!$L$2:$L$11876,Gögn!$B$2:$B$11876,AV$8,Gögn!$F$2:$F$11876,$A151),SUMPRODUCT(((Gögn!$F$2:$F$11876=$A151)*(Gögn!$B$2:$B$11876=AV$8)*(Gögn!$E$2:$E$11876=AV$9)),Gögn!$K$2:$K$11876,Gögn!$L$2:$L$11876)/SUMIFS(Gögn!$L$2:$L$11876,Gögn!$B$2:$B$11876,AV$8,Gögn!$E$2:$E$11876,AV$9,Gögn!$F$2:$F$11876,$A151)),"")</f>
        <v>0</v>
      </c>
      <c r="AW151" s="24">
        <f t="array" ref="AW151">IFERROR(IF(AW$9="Samtals",SUMPRODUCT(((Gögn!$F$2:$F$11876=$A151)*(Gögn!$B$2:$B$11876=AW$8)),Gögn!$K$2:$K$11876,Gögn!$L$2:$L$11876)/SUMIFS(Gögn!$L$2:$L$11876,Gögn!$B$2:$B$11876,AW$8,Gögn!$F$2:$F$11876,$A151),SUMPRODUCT(((Gögn!$F$2:$F$11876=$A151)*(Gögn!$B$2:$B$11876=AW$8)*(Gögn!$E$2:$E$11876=AW$9)),Gögn!$K$2:$K$11876,Gögn!$L$2:$L$11876)/SUMIFS(Gögn!$L$2:$L$11876,Gögn!$B$2:$B$11876,AW$8,Gögn!$E$2:$E$11876,AW$9,Gögn!$F$2:$F$11876,$A151)),"")</f>
        <v>0</v>
      </c>
      <c r="AX151" s="24">
        <f t="array" ref="AX151">IFERROR(IF(AX$9="Samtals",SUMPRODUCT(((Gögn!$F$2:$F$11876=$A151)*(Gögn!$B$2:$B$11876=AX$8)),Gögn!$K$2:$K$11876,Gögn!$L$2:$L$11876)/SUMIFS(Gögn!$L$2:$L$11876,Gögn!$B$2:$B$11876,AX$8,Gögn!$F$2:$F$11876,$A151),SUMPRODUCT(((Gögn!$F$2:$F$11876=$A151)*(Gögn!$B$2:$B$11876=AX$8)*(Gögn!$E$2:$E$11876=AX$9)),Gögn!$K$2:$K$11876,Gögn!$L$2:$L$11876)/SUMIFS(Gögn!$L$2:$L$11876,Gögn!$B$2:$B$11876,AX$8,Gögn!$E$2:$E$11876,AX$9,Gögn!$F$2:$F$11876,$A151)),"")</f>
        <v>0</v>
      </c>
      <c r="AY151" s="24">
        <f t="array" ref="AY151">IFERROR(IF(AY$9="Samtals",SUMPRODUCT(((Gögn!$F$2:$F$11876=$A151)*(Gögn!$B$2:$B$11876=AY$8)),Gögn!$K$2:$K$11876,Gögn!$L$2:$L$11876)/SUMIFS(Gögn!$L$2:$L$11876,Gögn!$B$2:$B$11876,AY$8,Gögn!$F$2:$F$11876,$A151),SUMPRODUCT(((Gögn!$F$2:$F$11876=$A151)*(Gögn!$B$2:$B$11876=AY$8)*(Gögn!$E$2:$E$11876=AY$9)),Gögn!$K$2:$K$11876,Gögn!$L$2:$L$11876)/SUMIFS(Gögn!$L$2:$L$11876,Gögn!$B$2:$B$11876,AY$8,Gögn!$E$2:$E$11876,AY$9,Gögn!$F$2:$F$11876,$A151)),"")</f>
        <v>0</v>
      </c>
      <c r="AZ151" s="24">
        <f t="array" ref="AZ151">IFERROR(IF(AZ$9="Samtals",SUMPRODUCT(((Gögn!$F$2:$F$11876=$A151)*(Gögn!$B$2:$B$11876=AZ$8)),Gögn!$K$2:$K$11876,Gögn!$L$2:$L$11876)/SUMIFS(Gögn!$L$2:$L$11876,Gögn!$B$2:$B$11876,AZ$8,Gögn!$F$2:$F$11876,$A151),SUMPRODUCT(((Gögn!$F$2:$F$11876=$A151)*(Gögn!$B$2:$B$11876=AZ$8)*(Gögn!$E$2:$E$11876=AZ$9)),Gögn!$K$2:$K$11876,Gögn!$L$2:$L$11876)/SUMIFS(Gögn!$L$2:$L$11876,Gögn!$B$2:$B$11876,AZ$8,Gögn!$E$2:$E$11876,AZ$9,Gögn!$F$2:$F$11876,$A151)),"")</f>
        <v>0</v>
      </c>
      <c r="BA151" s="24">
        <f t="array" ref="BA151">IFERROR(IF(BA$9="Samtals",SUMPRODUCT(((Gögn!$F$2:$F$11876=$A151)*(Gögn!$B$2:$B$11876=BA$8)),Gögn!$K$2:$K$11876,Gögn!$L$2:$L$11876)/SUMIFS(Gögn!$L$2:$L$11876,Gögn!$B$2:$B$11876,BA$8,Gögn!$F$2:$F$11876,$A151),SUMPRODUCT(((Gögn!$F$2:$F$11876=$A151)*(Gögn!$B$2:$B$11876=BA$8)*(Gögn!$E$2:$E$11876=BA$9)),Gögn!$K$2:$K$11876,Gögn!$L$2:$L$11876)/SUMIFS(Gögn!$L$2:$L$11876,Gögn!$B$2:$B$11876,BA$8,Gögn!$E$2:$E$11876,BA$9,Gögn!$F$2:$F$11876,$A151)),"")</f>
        <v>0</v>
      </c>
      <c r="BB151" s="24">
        <f t="array" ref="BB151">IFERROR(IF(BB$9="Samtals",SUMPRODUCT(((Gögn!$F$2:$F$11876=$A151)*(Gögn!$B$2:$B$11876=BB$8)),Gögn!$K$2:$K$11876,Gögn!$L$2:$L$11876)/SUMIFS(Gögn!$L$2:$L$11876,Gögn!$B$2:$B$11876,BB$8,Gögn!$F$2:$F$11876,$A151),SUMPRODUCT(((Gögn!$F$2:$F$11876=$A151)*(Gögn!$B$2:$B$11876=BB$8)*(Gögn!$E$2:$E$11876=BB$9)),Gögn!$K$2:$K$11876,Gögn!$L$2:$L$11876)/SUMIFS(Gögn!$L$2:$L$11876,Gögn!$B$2:$B$11876,BB$8,Gögn!$E$2:$E$11876,BB$9,Gögn!$F$2:$F$11876,$A151)),"")</f>
        <v>0</v>
      </c>
      <c r="BC151" s="24">
        <f t="array" ref="BC151">IFERROR(IF(BC$9="Samtals",SUMPRODUCT(((Gögn!$F$2:$F$11876=$A151)*(Gögn!$B$2:$B$11876=BC$8)),Gögn!$K$2:$K$11876,Gögn!$L$2:$L$11876)/SUMIFS(Gögn!$L$2:$L$11876,Gögn!$B$2:$B$11876,BC$8,Gögn!$F$2:$F$11876,$A151),SUMPRODUCT(((Gögn!$F$2:$F$11876=$A151)*(Gögn!$B$2:$B$11876=BC$8)*(Gögn!$E$2:$E$11876=BC$9)),Gögn!$K$2:$K$11876,Gögn!$L$2:$L$11876)/SUMIFS(Gögn!$L$2:$L$11876,Gögn!$B$2:$B$11876,BC$8,Gögn!$E$2:$E$11876,BC$9,Gögn!$F$2:$F$11876,$A151)),"")</f>
        <v>0</v>
      </c>
      <c r="BD151" s="24">
        <f t="array" ref="BD151">IFERROR(IF(BD$9="Samtals",SUMPRODUCT(((Gögn!$F$2:$F$11876=$A151)*(Gögn!$B$2:$B$11876=BD$8)),Gögn!$K$2:$K$11876,Gögn!$L$2:$L$11876)/SUMIFS(Gögn!$L$2:$L$11876,Gögn!$B$2:$B$11876,BD$8,Gögn!$F$2:$F$11876,$A151),SUMPRODUCT(((Gögn!$F$2:$F$11876=$A151)*(Gögn!$B$2:$B$11876=BD$8)*(Gögn!$E$2:$E$11876=BD$9)),Gögn!$K$2:$K$11876,Gögn!$L$2:$L$11876)/SUMIFS(Gögn!$L$2:$L$11876,Gögn!$B$2:$B$11876,BD$8,Gögn!$E$2:$E$11876,BD$9,Gögn!$F$2:$F$11876,$A151)),"")</f>
        <v>0</v>
      </c>
      <c r="BE151" s="24">
        <f t="array" ref="BE151">IFERROR(IF(BE$9="Samtals",SUMPRODUCT(((Gögn!$F$2:$F$11876=$A151)*(Gögn!$B$2:$B$11876=BE$8)),Gögn!$K$2:$K$11876,Gögn!$L$2:$L$11876)/SUMIFS(Gögn!$L$2:$L$11876,Gögn!$B$2:$B$11876,BE$8,Gögn!$F$2:$F$11876,$A151),SUMPRODUCT(((Gögn!$F$2:$F$11876=$A151)*(Gögn!$B$2:$B$11876=BE$8)*(Gögn!$E$2:$E$11876=BE$9)),Gögn!$K$2:$K$11876,Gögn!$L$2:$L$11876)/SUMIFS(Gögn!$L$2:$L$11876,Gögn!$B$2:$B$11876,BE$8,Gögn!$E$2:$E$11876,BE$9,Gögn!$F$2:$F$11876,$A151)),"")</f>
        <v>8.7761838681055859E-2</v>
      </c>
      <c r="BF151" s="24">
        <f t="array" ref="BF151">IFERROR(IF(BF$9="Samtals",SUMPRODUCT(((Gögn!$F$2:$F$11876=$A151)*(Gögn!$B$2:$B$11876=BF$8)),Gögn!$K$2:$K$11876,Gögn!$L$2:$L$11876)/SUMIFS(Gögn!$L$2:$L$11876,Gögn!$B$2:$B$11876,BF$8,Gögn!$F$2:$F$11876,$A151),SUMPRODUCT(((Gögn!$F$2:$F$11876=$A151)*(Gögn!$B$2:$B$11876=BF$8)*(Gögn!$E$2:$E$11876=BF$9)),Gögn!$K$2:$K$11876,Gögn!$L$2:$L$11876)/SUMIFS(Gögn!$L$2:$L$11876,Gögn!$B$2:$B$11876,BF$8,Gögn!$E$2:$E$11876,BF$9,Gögn!$F$2:$F$11876,$A151)),"")</f>
        <v>0.09</v>
      </c>
      <c r="BG151" s="24">
        <f t="array" ref="BG151">IFERROR(IF(BG$9="Samtals",SUMPRODUCT(((Gögn!$F$2:$F$11876=$A151)*(Gögn!$B$2:$B$11876=BG$8)),Gögn!$K$2:$K$11876,Gögn!$L$2:$L$11876)/SUMIFS(Gögn!$L$2:$L$11876,Gögn!$B$2:$B$11876,BG$8,Gögn!$F$2:$F$11876,$A151),SUMPRODUCT(((Gögn!$F$2:$F$11876=$A151)*(Gögn!$B$2:$B$11876=BG$8)*(Gögn!$E$2:$E$11876=BG$9)),Gögn!$K$2:$K$11876,Gögn!$L$2:$L$11876)/SUMIFS(Gögn!$L$2:$L$11876,Gögn!$B$2:$B$11876,BG$8,Gögn!$E$2:$E$11876,BG$9,Gögn!$F$2:$F$11876,$A151)),"")</f>
        <v>0</v>
      </c>
    </row>
    <row r="152" spans="1:59" ht="15" customHeight="1">
      <c r="A152" s="5" t="s">
        <v>65</v>
      </c>
      <c r="B152" s="5"/>
      <c r="C152" s="25" t="s">
        <v>66</v>
      </c>
      <c r="D152" s="22">
        <f t="shared" si="41"/>
        <v>0.28416525554888489</v>
      </c>
      <c r="E152" s="22">
        <f t="array" ref="E152">IFERROR(IF(E$9="Samtals",SUMPRODUCT(((Gögn!$F$2:$F$11876=$A152)*(Gögn!$B$2:$B$11876=E$8)),Gögn!$K$2:$K$11876,Gögn!$L$2:$L$11876)/SUMIFS(Gögn!$L$2:$L$11876,Gögn!$B$2:$B$11876,E$8,Gögn!$F$2:$F$11876,$A152),SUMPRODUCT(((Gögn!$F$2:$F$11876=$A152)*(Gögn!$B$2:$B$11876=E$8)*(Gögn!$E$2:$E$11876=E$9)),Gögn!$K$2:$K$11876,Gögn!$L$2:$L$11876)/SUMIFS(Gögn!$L$2:$L$11876,Gögn!$B$2:$B$11876,E$8,Gögn!$E$2:$E$11876,E$9,Gögn!$F$2:$F$11876,$A152)),"")</f>
        <v>0</v>
      </c>
      <c r="F152" s="22">
        <f t="array" ref="F152">IFERROR(IF(F$9="Samtals",SUMPRODUCT(((Gögn!$F$2:$F$11876=$A152)*(Gögn!$B$2:$B$11876=F$8)),Gögn!$K$2:$K$11876,Gögn!$L$2:$L$11876)/SUMIFS(Gögn!$L$2:$L$11876,Gögn!$B$2:$B$11876,F$8,Gögn!$F$2:$F$11876,$A152),SUMPRODUCT(((Gögn!$F$2:$F$11876=$A152)*(Gögn!$B$2:$B$11876=F$8)*(Gögn!$E$2:$E$11876=F$9)),Gögn!$K$2:$K$11876,Gögn!$L$2:$L$11876)/SUMIFS(Gögn!$L$2:$L$11876,Gögn!$B$2:$B$11876,F$8,Gögn!$E$2:$E$11876,F$9,Gögn!$F$2:$F$11876,$A152)),"")</f>
        <v>0</v>
      </c>
      <c r="G152" s="22">
        <f t="array" ref="G152">IFERROR(IF(G$9="Samtals",SUMPRODUCT(((Gögn!$F$2:$F$11876=$A152)*(Gögn!$B$2:$B$11876=G$8)),Gögn!$K$2:$K$11876,Gögn!$L$2:$L$11876)/SUMIFS(Gögn!$L$2:$L$11876,Gögn!$B$2:$B$11876,G$8,Gögn!$F$2:$F$11876,$A152),SUMPRODUCT(((Gögn!$F$2:$F$11876=$A152)*(Gögn!$B$2:$B$11876=G$8)*(Gögn!$E$2:$E$11876=G$9)),Gögn!$K$2:$K$11876,Gögn!$L$2:$L$11876)/SUMIFS(Gögn!$L$2:$L$11876,Gögn!$B$2:$B$11876,G$8,Gögn!$E$2:$E$11876,G$9,Gögn!$F$2:$F$11876,$A152)),"")</f>
        <v>0</v>
      </c>
      <c r="H152" s="22">
        <f t="array" ref="H152">IFERROR(IF(H$9="Samtals",SUMPRODUCT(((Gögn!$F$2:$F$11876=$A152)*(Gögn!$B$2:$B$11876=H$8)),Gögn!$K$2:$K$11876,Gögn!$L$2:$L$11876)/SUMIFS(Gögn!$L$2:$L$11876,Gögn!$B$2:$B$11876,H$8,Gögn!$F$2:$F$11876,$A152),SUMPRODUCT(((Gögn!$F$2:$F$11876=$A152)*(Gögn!$B$2:$B$11876=H$8)*(Gögn!$E$2:$E$11876=H$9)),Gögn!$K$2:$K$11876,Gögn!$L$2:$L$11876)/SUMIFS(Gögn!$L$2:$L$11876,Gögn!$B$2:$B$11876,H$8,Gögn!$E$2:$E$11876,H$9,Gögn!$F$2:$F$11876,$A152)),"")</f>
        <v>0.71891647326733754</v>
      </c>
      <c r="I152" s="22">
        <f t="array" ref="I152">IFERROR(IF(I$9="Samtals",SUMPRODUCT(((Gögn!$F$2:$F$11876=$A152)*(Gögn!$B$2:$B$11876=I$8)),Gögn!$K$2:$K$11876,Gögn!$L$2:$L$11876)/SUMIFS(Gögn!$L$2:$L$11876,Gögn!$B$2:$B$11876,I$8,Gögn!$F$2:$F$11876,$A152),SUMPRODUCT(((Gögn!$F$2:$F$11876=$A152)*(Gögn!$B$2:$B$11876=I$8)*(Gögn!$E$2:$E$11876=I$9)),Gögn!$K$2:$K$11876,Gögn!$L$2:$L$11876)/SUMIFS(Gögn!$L$2:$L$11876,Gögn!$B$2:$B$11876,I$8,Gögn!$E$2:$E$11876,I$9,Gögn!$F$2:$F$11876,$A152)),"")</f>
        <v>0</v>
      </c>
      <c r="J152" s="22">
        <f t="array" ref="J152">IFERROR(IF(J$9="Samtals",SUMPRODUCT(((Gögn!$F$2:$F$11876=$A152)*(Gögn!$B$2:$B$11876=J$8)),Gögn!$K$2:$K$11876,Gögn!$L$2:$L$11876)/SUMIFS(Gögn!$L$2:$L$11876,Gögn!$B$2:$B$11876,J$8,Gögn!$F$2:$F$11876,$A152),SUMPRODUCT(((Gögn!$F$2:$F$11876=$A152)*(Gögn!$B$2:$B$11876=J$8)*(Gögn!$E$2:$E$11876=J$9)),Gögn!$K$2:$K$11876,Gögn!$L$2:$L$11876)/SUMIFS(Gögn!$L$2:$L$11876,Gögn!$B$2:$B$11876,J$8,Gögn!$E$2:$E$11876,J$9,Gögn!$F$2:$F$11876,$A152)),"")</f>
        <v>18.852399198763351</v>
      </c>
      <c r="K152" s="22">
        <f t="array" ref="K152">IFERROR(IF(K$9="Samtals",SUMPRODUCT(((Gögn!$F$2:$F$11876=$A152)*(Gögn!$B$2:$B$11876=K$8)),Gögn!$K$2:$K$11876,Gögn!$L$2:$L$11876)/SUMIFS(Gögn!$L$2:$L$11876,Gögn!$B$2:$B$11876,K$8,Gögn!$F$2:$F$11876,$A152),SUMPRODUCT(((Gögn!$F$2:$F$11876=$A152)*(Gögn!$B$2:$B$11876=K$8)*(Gögn!$E$2:$E$11876=K$9)),Gögn!$K$2:$K$11876,Gögn!$L$2:$L$11876)/SUMIFS(Gögn!$L$2:$L$11876,Gögn!$B$2:$B$11876,K$8,Gögn!$E$2:$E$11876,K$9,Gögn!$F$2:$F$11876,$A152)),"")</f>
        <v>0</v>
      </c>
      <c r="L152" s="22">
        <f t="array" ref="L152">IFERROR(IF(L$9="Samtals",SUMPRODUCT(((Gögn!$F$2:$F$11876=$A152)*(Gögn!$B$2:$B$11876=L$8)),Gögn!$K$2:$K$11876,Gögn!$L$2:$L$11876)/SUMIFS(Gögn!$L$2:$L$11876,Gögn!$B$2:$B$11876,L$8,Gögn!$F$2:$F$11876,$A152),SUMPRODUCT(((Gögn!$F$2:$F$11876=$A152)*(Gögn!$B$2:$B$11876=L$8)*(Gögn!$E$2:$E$11876=L$9)),Gögn!$K$2:$K$11876,Gögn!$L$2:$L$11876)/SUMIFS(Gögn!$L$2:$L$11876,Gögn!$B$2:$B$11876,L$8,Gögn!$E$2:$E$11876,L$9,Gögn!$F$2:$F$11876,$A152)),"")</f>
        <v>0</v>
      </c>
      <c r="M152" s="22">
        <f t="array" ref="M152">IFERROR(IF(M$9="Samtals",SUMPRODUCT(((Gögn!$F$2:$F$11876=$A152)*(Gögn!$B$2:$B$11876=M$8)),Gögn!$K$2:$K$11876,Gögn!$L$2:$L$11876)/SUMIFS(Gögn!$L$2:$L$11876,Gögn!$B$2:$B$11876,M$8,Gögn!$F$2:$F$11876,$A152),SUMPRODUCT(((Gögn!$F$2:$F$11876=$A152)*(Gögn!$B$2:$B$11876=M$8)*(Gögn!$E$2:$E$11876=M$9)),Gögn!$K$2:$K$11876,Gögn!$L$2:$L$11876)/SUMIFS(Gögn!$L$2:$L$11876,Gögn!$B$2:$B$11876,M$8,Gögn!$E$2:$E$11876,M$9,Gögn!$F$2:$F$11876,$A152)),"")</f>
        <v>0</v>
      </c>
      <c r="N152" s="22">
        <f t="array" ref="N152">IFERROR(IF(N$9="Samtals",SUMPRODUCT(((Gögn!$F$2:$F$11876=$A152)*(Gögn!$B$2:$B$11876=N$8)),Gögn!$K$2:$K$11876,Gögn!$L$2:$L$11876)/SUMIFS(Gögn!$L$2:$L$11876,Gögn!$B$2:$B$11876,N$8,Gögn!$F$2:$F$11876,$A152),SUMPRODUCT(((Gögn!$F$2:$F$11876=$A152)*(Gögn!$B$2:$B$11876=N$8)*(Gögn!$E$2:$E$11876=N$9)),Gögn!$K$2:$K$11876,Gögn!$L$2:$L$11876)/SUMIFS(Gögn!$L$2:$L$11876,Gögn!$B$2:$B$11876,N$8,Gögn!$E$2:$E$11876,N$9,Gögn!$F$2:$F$11876,$A152)),"")</f>
        <v>0</v>
      </c>
      <c r="O152" s="22">
        <f t="array" ref="O152">IFERROR(IF(O$9="Samtals",SUMPRODUCT(((Gögn!$F$2:$F$11876=$A152)*(Gögn!$B$2:$B$11876=O$8)),Gögn!$K$2:$K$11876,Gögn!$L$2:$L$11876)/SUMIFS(Gögn!$L$2:$L$11876,Gögn!$B$2:$B$11876,O$8,Gögn!$F$2:$F$11876,$A152),SUMPRODUCT(((Gögn!$F$2:$F$11876=$A152)*(Gögn!$B$2:$B$11876=O$8)*(Gögn!$E$2:$E$11876=O$9)),Gögn!$K$2:$K$11876,Gögn!$L$2:$L$11876)/SUMIFS(Gögn!$L$2:$L$11876,Gögn!$B$2:$B$11876,O$8,Gögn!$E$2:$E$11876,O$9,Gögn!$F$2:$F$11876,$A152)),"")</f>
        <v>0</v>
      </c>
      <c r="P152" s="22">
        <f t="array" ref="P152">IFERROR(IF(P$9="Samtals",SUMPRODUCT(((Gögn!$F$2:$F$11876=$A152)*(Gögn!$B$2:$B$11876=P$8)),Gögn!$K$2:$K$11876,Gögn!$L$2:$L$11876)/SUMIFS(Gögn!$L$2:$L$11876,Gögn!$B$2:$B$11876,P$8,Gögn!$F$2:$F$11876,$A152),SUMPRODUCT(((Gögn!$F$2:$F$11876=$A152)*(Gögn!$B$2:$B$11876=P$8)*(Gögn!$E$2:$E$11876=P$9)),Gögn!$K$2:$K$11876,Gögn!$L$2:$L$11876)/SUMIFS(Gögn!$L$2:$L$11876,Gögn!$B$2:$B$11876,P$8,Gögn!$E$2:$E$11876,P$9,Gögn!$F$2:$F$11876,$A152)),"")</f>
        <v>0</v>
      </c>
      <c r="Q152" s="22">
        <f t="array" ref="Q152">IFERROR(IF(Q$9="Samtals",SUMPRODUCT(((Gögn!$F$2:$F$11876=$A152)*(Gögn!$B$2:$B$11876=Q$8)),Gögn!$K$2:$K$11876,Gögn!$L$2:$L$11876)/SUMIFS(Gögn!$L$2:$L$11876,Gögn!$B$2:$B$11876,Q$8,Gögn!$F$2:$F$11876,$A152),SUMPRODUCT(((Gögn!$F$2:$F$11876=$A152)*(Gögn!$B$2:$B$11876=Q$8)*(Gögn!$E$2:$E$11876=Q$9)),Gögn!$K$2:$K$11876,Gögn!$L$2:$L$11876)/SUMIFS(Gögn!$L$2:$L$11876,Gögn!$B$2:$B$11876,Q$8,Gögn!$E$2:$E$11876,Q$9,Gögn!$F$2:$F$11876,$A152)),"")</f>
        <v>0</v>
      </c>
      <c r="R152" s="22">
        <f t="array" ref="R152">IFERROR(IF(R$9="Samtals",SUMPRODUCT(((Gögn!$F$2:$F$11876=$A152)*(Gögn!$B$2:$B$11876=R$8)),Gögn!$K$2:$K$11876,Gögn!$L$2:$L$11876)/SUMIFS(Gögn!$L$2:$L$11876,Gögn!$B$2:$B$11876,R$8,Gögn!$F$2:$F$11876,$A152),SUMPRODUCT(((Gögn!$F$2:$F$11876=$A152)*(Gögn!$B$2:$B$11876=R$8)*(Gögn!$E$2:$E$11876=R$9)),Gögn!$K$2:$K$11876,Gögn!$L$2:$L$11876)/SUMIFS(Gögn!$L$2:$L$11876,Gögn!$B$2:$B$11876,R$8,Gögn!$E$2:$E$11876,R$9,Gögn!$F$2:$F$11876,$A152)),"")</f>
        <v>0</v>
      </c>
      <c r="S152" s="22">
        <f t="array" ref="S152">IFERROR(IF(S$9="Samtals",SUMPRODUCT(((Gögn!$F$2:$F$11876=$A152)*(Gögn!$B$2:$B$11876=S$8)),Gögn!$K$2:$K$11876,Gögn!$L$2:$L$11876)/SUMIFS(Gögn!$L$2:$L$11876,Gögn!$B$2:$B$11876,S$8,Gögn!$F$2:$F$11876,$A152),SUMPRODUCT(((Gögn!$F$2:$F$11876=$A152)*(Gögn!$B$2:$B$11876=S$8)*(Gögn!$E$2:$E$11876=S$9)),Gögn!$K$2:$K$11876,Gögn!$L$2:$L$11876)/SUMIFS(Gögn!$L$2:$L$11876,Gögn!$B$2:$B$11876,S$8,Gögn!$E$2:$E$11876,S$9,Gögn!$F$2:$F$11876,$A152)),"")</f>
        <v>0</v>
      </c>
      <c r="T152" s="22">
        <f t="array" ref="T152">IFERROR(IF(T$9="Samtals",SUMPRODUCT(((Gögn!$F$2:$F$11876=$A152)*(Gögn!$B$2:$B$11876=T$8)),Gögn!$K$2:$K$11876,Gögn!$L$2:$L$11876)/SUMIFS(Gögn!$L$2:$L$11876,Gögn!$B$2:$B$11876,T$8,Gögn!$F$2:$F$11876,$A152),SUMPRODUCT(((Gögn!$F$2:$F$11876=$A152)*(Gögn!$B$2:$B$11876=T$8)*(Gögn!$E$2:$E$11876=T$9)),Gögn!$K$2:$K$11876,Gögn!$L$2:$L$11876)/SUMIFS(Gögn!$L$2:$L$11876,Gögn!$B$2:$B$11876,T$8,Gögn!$E$2:$E$11876,T$9,Gögn!$F$2:$F$11876,$A152)),"")</f>
        <v>0</v>
      </c>
      <c r="U152" s="22">
        <f t="array" ref="U152">IFERROR(IF(U$9="Samtals",SUMPRODUCT(((Gögn!$F$2:$F$11876=$A152)*(Gögn!$B$2:$B$11876=U$8)),Gögn!$K$2:$K$11876,Gögn!$L$2:$L$11876)/SUMIFS(Gögn!$L$2:$L$11876,Gögn!$B$2:$B$11876,U$8,Gögn!$F$2:$F$11876,$A152),SUMPRODUCT(((Gögn!$F$2:$F$11876=$A152)*(Gögn!$B$2:$B$11876=U$8)*(Gögn!$E$2:$E$11876=U$9)),Gögn!$K$2:$K$11876,Gögn!$L$2:$L$11876)/SUMIFS(Gögn!$L$2:$L$11876,Gögn!$B$2:$B$11876,U$8,Gögn!$E$2:$E$11876,U$9,Gögn!$F$2:$F$11876,$A152)),"")</f>
        <v>0.13324741519164471</v>
      </c>
      <c r="V152" s="22">
        <f t="array" ref="V152">IFERROR(IF(V$9="Samtals",SUMPRODUCT(((Gögn!$F$2:$F$11876=$A152)*(Gögn!$B$2:$B$11876=V$8)),Gögn!$K$2:$K$11876,Gögn!$L$2:$L$11876)/SUMIFS(Gögn!$L$2:$L$11876,Gögn!$B$2:$B$11876,V$8,Gögn!$F$2:$F$11876,$A152),SUMPRODUCT(((Gögn!$F$2:$F$11876=$A152)*(Gögn!$B$2:$B$11876=V$8)*(Gögn!$E$2:$E$11876=V$9)),Gögn!$K$2:$K$11876,Gögn!$L$2:$L$11876)/SUMIFS(Gögn!$L$2:$L$11876,Gögn!$B$2:$B$11876,V$8,Gögn!$E$2:$E$11876,V$9,Gögn!$F$2:$F$11876,$A152)),"")</f>
        <v>0</v>
      </c>
      <c r="W152" s="22">
        <f t="array" ref="W152">IFERROR(IF(W$9="Samtals",SUMPRODUCT(((Gögn!$F$2:$F$11876=$A152)*(Gögn!$B$2:$B$11876=W$8)),Gögn!$K$2:$K$11876,Gögn!$L$2:$L$11876)/SUMIFS(Gögn!$L$2:$L$11876,Gögn!$B$2:$B$11876,W$8,Gögn!$F$2:$F$11876,$A152),SUMPRODUCT(((Gögn!$F$2:$F$11876=$A152)*(Gögn!$B$2:$B$11876=W$8)*(Gögn!$E$2:$E$11876=W$9)),Gögn!$K$2:$K$11876,Gögn!$L$2:$L$11876)/SUMIFS(Gögn!$L$2:$L$11876,Gögn!$B$2:$B$11876,W$8,Gögn!$E$2:$E$11876,W$9,Gögn!$F$2:$F$11876,$A152)),"")</f>
        <v>16.025606122024119</v>
      </c>
      <c r="X152" s="22">
        <f t="array" ref="X152">IFERROR(IF(X$9="Samtals",SUMPRODUCT(((Gögn!$F$2:$F$11876=$A152)*(Gögn!$B$2:$B$11876=X$8)),Gögn!$K$2:$K$11876,Gögn!$L$2:$L$11876)/SUMIFS(Gögn!$L$2:$L$11876,Gögn!$B$2:$B$11876,X$8,Gögn!$F$2:$F$11876,$A152),SUMPRODUCT(((Gögn!$F$2:$F$11876=$A152)*(Gögn!$B$2:$B$11876=X$8)*(Gögn!$E$2:$E$11876=X$9)),Gögn!$K$2:$K$11876,Gögn!$L$2:$L$11876)/SUMIFS(Gögn!$L$2:$L$11876,Gögn!$B$2:$B$11876,X$8,Gögn!$E$2:$E$11876,X$9,Gögn!$F$2:$F$11876,$A152)),"")</f>
        <v>0</v>
      </c>
      <c r="Y152" s="22">
        <f t="array" ref="Y152">IFERROR(IF(Y$9="Samtals",SUMPRODUCT(((Gögn!$F$2:$F$11876=$A152)*(Gögn!$B$2:$B$11876=Y$8)),Gögn!$K$2:$K$11876,Gögn!$L$2:$L$11876)/SUMIFS(Gögn!$L$2:$L$11876,Gögn!$B$2:$B$11876,Y$8,Gögn!$F$2:$F$11876,$A152),SUMPRODUCT(((Gögn!$F$2:$F$11876=$A152)*(Gögn!$B$2:$B$11876=Y$8)*(Gögn!$E$2:$E$11876=Y$9)),Gögn!$K$2:$K$11876,Gögn!$L$2:$L$11876)/SUMIFS(Gögn!$L$2:$L$11876,Gögn!$B$2:$B$11876,Y$8,Gögn!$E$2:$E$11876,Y$9,Gögn!$F$2:$F$11876,$A152)),"")</f>
        <v>0</v>
      </c>
      <c r="Z152" s="22">
        <f t="array" ref="Z152">IFERROR(IF(Z$9="Samtals",SUMPRODUCT(((Gögn!$F$2:$F$11876=$A152)*(Gögn!$B$2:$B$11876=Z$8)),Gögn!$K$2:$K$11876,Gögn!$L$2:$L$11876)/SUMIFS(Gögn!$L$2:$L$11876,Gögn!$B$2:$B$11876,Z$8,Gögn!$F$2:$F$11876,$A152),SUMPRODUCT(((Gögn!$F$2:$F$11876=$A152)*(Gögn!$B$2:$B$11876=Z$8)*(Gögn!$E$2:$E$11876=Z$9)),Gögn!$K$2:$K$11876,Gögn!$L$2:$L$11876)/SUMIFS(Gögn!$L$2:$L$11876,Gögn!$B$2:$B$11876,Z$8,Gögn!$E$2:$E$11876,Z$9,Gögn!$F$2:$F$11876,$A152)),"")</f>
        <v>0</v>
      </c>
      <c r="AA152" s="22">
        <f t="array" ref="AA152">IFERROR(IF(AA$9="Samtals",SUMPRODUCT(((Gögn!$F$2:$F$11876=$A152)*(Gögn!$B$2:$B$11876=AA$8)),Gögn!$K$2:$K$11876,Gögn!$L$2:$L$11876)/SUMIFS(Gögn!$L$2:$L$11876,Gögn!$B$2:$B$11876,AA$8,Gögn!$F$2:$F$11876,$A152),SUMPRODUCT(((Gögn!$F$2:$F$11876=$A152)*(Gögn!$B$2:$B$11876=AA$8)*(Gögn!$E$2:$E$11876=AA$9)),Gögn!$K$2:$K$11876,Gögn!$L$2:$L$11876)/SUMIFS(Gögn!$L$2:$L$11876,Gögn!$B$2:$B$11876,AA$8,Gögn!$E$2:$E$11876,AA$9,Gögn!$F$2:$F$11876,$A152)),"")</f>
        <v>0</v>
      </c>
      <c r="AB152" s="22">
        <f t="array" ref="AB152">IFERROR(IF(AB$9="Samtals",SUMPRODUCT(((Gögn!$F$2:$F$11876=$A152)*(Gögn!$B$2:$B$11876=AB$8)),Gögn!$K$2:$K$11876,Gögn!$L$2:$L$11876)/SUMIFS(Gögn!$L$2:$L$11876,Gögn!$B$2:$B$11876,AB$8,Gögn!$F$2:$F$11876,$A152),SUMPRODUCT(((Gögn!$F$2:$F$11876=$A152)*(Gögn!$B$2:$B$11876=AB$8)*(Gögn!$E$2:$E$11876=AB$9)),Gögn!$K$2:$K$11876,Gögn!$L$2:$L$11876)/SUMIFS(Gögn!$L$2:$L$11876,Gögn!$B$2:$B$11876,AB$8,Gögn!$E$2:$E$11876,AB$9,Gögn!$F$2:$F$11876,$A152)),"")</f>
        <v>0</v>
      </c>
      <c r="AC152" s="22">
        <f t="array" ref="AC152">IFERROR(IF(AC$9="Samtals",SUMPRODUCT(((Gögn!$F$2:$F$11876=$A152)*(Gögn!$B$2:$B$11876=AC$8)),Gögn!$K$2:$K$11876,Gögn!$L$2:$L$11876)/SUMIFS(Gögn!$L$2:$L$11876,Gögn!$B$2:$B$11876,AC$8,Gögn!$F$2:$F$11876,$A152),SUMPRODUCT(((Gögn!$F$2:$F$11876=$A152)*(Gögn!$B$2:$B$11876=AC$8)*(Gögn!$E$2:$E$11876=AC$9)),Gögn!$K$2:$K$11876,Gögn!$L$2:$L$11876)/SUMIFS(Gögn!$L$2:$L$11876,Gögn!$B$2:$B$11876,AC$8,Gögn!$E$2:$E$11876,AC$9,Gögn!$F$2:$F$11876,$A152)),"")</f>
        <v>0.8396299992589743</v>
      </c>
      <c r="AD152" s="22">
        <f t="array" ref="AD152">IFERROR(IF(AD$9="Samtals",SUMPRODUCT(((Gögn!$F$2:$F$11876=$A152)*(Gögn!$B$2:$B$11876=AD$8)),Gögn!$K$2:$K$11876,Gögn!$L$2:$L$11876)/SUMIFS(Gögn!$L$2:$L$11876,Gögn!$B$2:$B$11876,AD$8,Gögn!$F$2:$F$11876,$A152),SUMPRODUCT(((Gögn!$F$2:$F$11876=$A152)*(Gögn!$B$2:$B$11876=AD$8)*(Gögn!$E$2:$E$11876=AD$9)),Gögn!$K$2:$K$11876,Gögn!$L$2:$L$11876)/SUMIFS(Gögn!$L$2:$L$11876,Gögn!$B$2:$B$11876,AD$8,Gögn!$E$2:$E$11876,AD$9,Gögn!$F$2:$F$11876,$A152)),"")</f>
        <v>0.8396299992589743</v>
      </c>
      <c r="AE152" s="22">
        <f t="array" ref="AE152">IFERROR(IF(AE$9="Samtals",SUMPRODUCT(((Gögn!$F$2:$F$11876=$A152)*(Gögn!$B$2:$B$11876=AE$8)),Gögn!$K$2:$K$11876,Gögn!$L$2:$L$11876)/SUMIFS(Gögn!$L$2:$L$11876,Gögn!$B$2:$B$11876,AE$8,Gögn!$F$2:$F$11876,$A152),SUMPRODUCT(((Gögn!$F$2:$F$11876=$A152)*(Gögn!$B$2:$B$11876=AE$8)*(Gögn!$E$2:$E$11876=AE$9)),Gögn!$K$2:$K$11876,Gögn!$L$2:$L$11876)/SUMIFS(Gögn!$L$2:$L$11876,Gögn!$B$2:$B$11876,AE$8,Gögn!$E$2:$E$11876,AE$9,Gögn!$F$2:$F$11876,$A152)),"")</f>
        <v>1.48</v>
      </c>
      <c r="AF152" s="22">
        <f t="array" ref="AF152">IFERROR(IF(AF$9="Samtals",SUMPRODUCT(((Gögn!$F$2:$F$11876=$A152)*(Gögn!$B$2:$B$11876=AF$8)),Gögn!$K$2:$K$11876,Gögn!$L$2:$L$11876)/SUMIFS(Gögn!$L$2:$L$11876,Gögn!$B$2:$B$11876,AF$8,Gögn!$F$2:$F$11876,$A152),SUMPRODUCT(((Gögn!$F$2:$F$11876=$A152)*(Gögn!$B$2:$B$11876=AF$8)*(Gögn!$E$2:$E$11876=AF$9)),Gögn!$K$2:$K$11876,Gögn!$L$2:$L$11876)/SUMIFS(Gögn!$L$2:$L$11876,Gögn!$B$2:$B$11876,AF$8,Gögn!$E$2:$E$11876,AF$9,Gögn!$F$2:$F$11876,$A152)),"")</f>
        <v>1.48</v>
      </c>
      <c r="AG152" s="22">
        <f t="array" ref="AG152">IFERROR(IF(AG$9="Samtals",SUMPRODUCT(((Gögn!$F$2:$F$11876=$A152)*(Gögn!$B$2:$B$11876=AG$8)),Gögn!$K$2:$K$11876,Gögn!$L$2:$L$11876)/SUMIFS(Gögn!$L$2:$L$11876,Gögn!$B$2:$B$11876,AG$8,Gögn!$F$2:$F$11876,$A152),SUMPRODUCT(((Gögn!$F$2:$F$11876=$A152)*(Gögn!$B$2:$B$11876=AG$8)*(Gögn!$E$2:$E$11876=AG$9)),Gögn!$K$2:$K$11876,Gögn!$L$2:$L$11876)/SUMIFS(Gögn!$L$2:$L$11876,Gögn!$B$2:$B$11876,AG$8,Gögn!$E$2:$E$11876,AG$9,Gögn!$F$2:$F$11876,$A152)),"")</f>
        <v>0</v>
      </c>
      <c r="AH152" s="22">
        <f t="array" ref="AH152">IFERROR(IF(AH$9="Samtals",SUMPRODUCT(((Gögn!$F$2:$F$11876=$A152)*(Gögn!$B$2:$B$11876=AH$8)),Gögn!$K$2:$K$11876,Gögn!$L$2:$L$11876)/SUMIFS(Gögn!$L$2:$L$11876,Gögn!$B$2:$B$11876,AH$8,Gögn!$F$2:$F$11876,$A152),SUMPRODUCT(((Gögn!$F$2:$F$11876=$A152)*(Gögn!$B$2:$B$11876=AH$8)*(Gögn!$E$2:$E$11876=AH$9)),Gögn!$K$2:$K$11876,Gögn!$L$2:$L$11876)/SUMIFS(Gögn!$L$2:$L$11876,Gögn!$B$2:$B$11876,AH$8,Gögn!$E$2:$E$11876,AH$9,Gögn!$F$2:$F$11876,$A152)),"")</f>
        <v>0</v>
      </c>
      <c r="AI152" s="22">
        <f t="array" ref="AI152">IFERROR(IF(AI$9="Samtals",SUMPRODUCT(((Gögn!$F$2:$F$11876=$A152)*(Gögn!$B$2:$B$11876=AI$8)),Gögn!$K$2:$K$11876,Gögn!$L$2:$L$11876)/SUMIFS(Gögn!$L$2:$L$11876,Gögn!$B$2:$B$11876,AI$8,Gögn!$F$2:$F$11876,$A152),SUMPRODUCT(((Gögn!$F$2:$F$11876=$A152)*(Gögn!$B$2:$B$11876=AI$8)*(Gögn!$E$2:$E$11876=AI$9)),Gögn!$K$2:$K$11876,Gögn!$L$2:$L$11876)/SUMIFS(Gögn!$L$2:$L$11876,Gögn!$B$2:$B$11876,AI$8,Gögn!$E$2:$E$11876,AI$9,Gögn!$F$2:$F$11876,$A152)),"")</f>
        <v>0</v>
      </c>
      <c r="AJ152" s="22">
        <f t="array" ref="AJ152">IFERROR(IF(AJ$9="Samtals",SUMPRODUCT(((Gögn!$F$2:$F$11876=$A152)*(Gögn!$B$2:$B$11876=AJ$8)),Gögn!$K$2:$K$11876,Gögn!$L$2:$L$11876)/SUMIFS(Gögn!$L$2:$L$11876,Gögn!$B$2:$B$11876,AJ$8,Gögn!$F$2:$F$11876,$A152),SUMPRODUCT(((Gögn!$F$2:$F$11876=$A152)*(Gögn!$B$2:$B$11876=AJ$8)*(Gögn!$E$2:$E$11876=AJ$9)),Gögn!$K$2:$K$11876,Gögn!$L$2:$L$11876)/SUMIFS(Gögn!$L$2:$L$11876,Gögn!$B$2:$B$11876,AJ$8,Gögn!$E$2:$E$11876,AJ$9,Gögn!$F$2:$F$11876,$A152)),"")</f>
        <v>0</v>
      </c>
      <c r="AK152" s="22">
        <f t="array" ref="AK152">IFERROR(IF(AK$9="Samtals",SUMPRODUCT(((Gögn!$F$2:$F$11876=$A152)*(Gögn!$B$2:$B$11876=AK$8)),Gögn!$K$2:$K$11876,Gögn!$L$2:$L$11876)/SUMIFS(Gögn!$L$2:$L$11876,Gögn!$B$2:$B$11876,AK$8,Gögn!$F$2:$F$11876,$A152),SUMPRODUCT(((Gögn!$F$2:$F$11876=$A152)*(Gögn!$B$2:$B$11876=AK$8)*(Gögn!$E$2:$E$11876=AK$9)),Gögn!$K$2:$K$11876,Gögn!$L$2:$L$11876)/SUMIFS(Gögn!$L$2:$L$11876,Gögn!$B$2:$B$11876,AK$8,Gögn!$E$2:$E$11876,AK$9,Gögn!$F$2:$F$11876,$A152)),"")</f>
        <v>0</v>
      </c>
      <c r="AL152" s="22">
        <f t="array" ref="AL152">IFERROR(IF(AL$9="Samtals",SUMPRODUCT(((Gögn!$F$2:$F$11876=$A152)*(Gögn!$B$2:$B$11876=AL$8)),Gögn!$K$2:$K$11876,Gögn!$L$2:$L$11876)/SUMIFS(Gögn!$L$2:$L$11876,Gögn!$B$2:$B$11876,AL$8,Gögn!$F$2:$F$11876,$A152),SUMPRODUCT(((Gögn!$F$2:$F$11876=$A152)*(Gögn!$B$2:$B$11876=AL$8)*(Gögn!$E$2:$E$11876=AL$9)),Gögn!$K$2:$K$11876,Gögn!$L$2:$L$11876)/SUMIFS(Gögn!$L$2:$L$11876,Gögn!$B$2:$B$11876,AL$8,Gögn!$E$2:$E$11876,AL$9,Gögn!$F$2:$F$11876,$A152)),"")</f>
        <v>0</v>
      </c>
      <c r="AM152" s="22">
        <f t="array" ref="AM152">IFERROR(IF(AM$9="Samtals",SUMPRODUCT(((Gögn!$F$2:$F$11876=$A152)*(Gögn!$B$2:$B$11876=AM$8)),Gögn!$K$2:$K$11876,Gögn!$L$2:$L$11876)/SUMIFS(Gögn!$L$2:$L$11876,Gögn!$B$2:$B$11876,AM$8,Gögn!$F$2:$F$11876,$A152),SUMPRODUCT(((Gögn!$F$2:$F$11876=$A152)*(Gögn!$B$2:$B$11876=AM$8)*(Gögn!$E$2:$E$11876=AM$9)),Gögn!$K$2:$K$11876,Gögn!$L$2:$L$11876)/SUMIFS(Gögn!$L$2:$L$11876,Gögn!$B$2:$B$11876,AM$8,Gögn!$E$2:$E$11876,AM$9,Gögn!$F$2:$F$11876,$A152)),"")</f>
        <v>0.73947128208489021</v>
      </c>
      <c r="AN152" s="22">
        <f t="array" ref="AN152">IFERROR(IF(AN$9="Samtals",SUMPRODUCT(((Gögn!$F$2:$F$11876=$A152)*(Gögn!$B$2:$B$11876=AN$8)),Gögn!$K$2:$K$11876,Gögn!$L$2:$L$11876)/SUMIFS(Gögn!$L$2:$L$11876,Gögn!$B$2:$B$11876,AN$8,Gögn!$F$2:$F$11876,$A152),SUMPRODUCT(((Gögn!$F$2:$F$11876=$A152)*(Gögn!$B$2:$B$11876=AN$8)*(Gögn!$E$2:$E$11876=AN$9)),Gögn!$K$2:$K$11876,Gögn!$L$2:$L$11876)/SUMIFS(Gögn!$L$2:$L$11876,Gögn!$B$2:$B$11876,AN$8,Gögn!$E$2:$E$11876,AN$9,Gögn!$F$2:$F$11876,$A152)),"")</f>
        <v>0</v>
      </c>
      <c r="AO152" s="22">
        <f t="array" ref="AO152">IFERROR(IF(AO$9="Samtals",SUMPRODUCT(((Gögn!$F$2:$F$11876=$A152)*(Gögn!$B$2:$B$11876=AO$8)),Gögn!$K$2:$K$11876,Gögn!$L$2:$L$11876)/SUMIFS(Gögn!$L$2:$L$11876,Gögn!$B$2:$B$11876,AO$8,Gögn!$F$2:$F$11876,$A152),SUMPRODUCT(((Gögn!$F$2:$F$11876=$A152)*(Gögn!$B$2:$B$11876=AO$8)*(Gögn!$E$2:$E$11876=AO$9)),Gögn!$K$2:$K$11876,Gögn!$L$2:$L$11876)/SUMIFS(Gögn!$L$2:$L$11876,Gögn!$B$2:$B$11876,AO$8,Gögn!$E$2:$E$11876,AO$9,Gögn!$F$2:$F$11876,$A152)),"")</f>
        <v>39.791538935386789</v>
      </c>
      <c r="AP152" s="22">
        <f t="array" ref="AP152">IFERROR(IF(AP$9="Samtals",SUMPRODUCT(((Gögn!$F$2:$F$11876=$A152)*(Gögn!$B$2:$B$11876=AP$8)),Gögn!$K$2:$K$11876,Gögn!$L$2:$L$11876)/SUMIFS(Gögn!$L$2:$L$11876,Gögn!$B$2:$B$11876,AP$8,Gögn!$F$2:$F$11876,$A152),SUMPRODUCT(((Gögn!$F$2:$F$11876=$A152)*(Gögn!$B$2:$B$11876=AP$8)*(Gögn!$E$2:$E$11876=AP$9)),Gögn!$K$2:$K$11876,Gögn!$L$2:$L$11876)/SUMIFS(Gögn!$L$2:$L$11876,Gögn!$B$2:$B$11876,AP$8,Gögn!$E$2:$E$11876,AP$9,Gögn!$F$2:$F$11876,$A152)),"")</f>
        <v>0</v>
      </c>
      <c r="AQ152" s="22">
        <f t="array" ref="AQ152">IFERROR(IF(AQ$9="Samtals",SUMPRODUCT(((Gögn!$F$2:$F$11876=$A152)*(Gögn!$B$2:$B$11876=AQ$8)),Gögn!$K$2:$K$11876,Gögn!$L$2:$L$11876)/SUMIFS(Gögn!$L$2:$L$11876,Gögn!$B$2:$B$11876,AQ$8,Gögn!$F$2:$F$11876,$A152),SUMPRODUCT(((Gögn!$F$2:$F$11876=$A152)*(Gögn!$B$2:$B$11876=AQ$8)*(Gögn!$E$2:$E$11876=AQ$9)),Gögn!$K$2:$K$11876,Gögn!$L$2:$L$11876)/SUMIFS(Gögn!$L$2:$L$11876,Gögn!$B$2:$B$11876,AQ$8,Gögn!$E$2:$E$11876,AQ$9,Gögn!$F$2:$F$11876,$A152)),"")</f>
        <v>0</v>
      </c>
      <c r="AR152" s="22">
        <f t="array" ref="AR152">IFERROR(IF(AR$9="Samtals",SUMPRODUCT(((Gögn!$F$2:$F$11876=$A152)*(Gögn!$B$2:$B$11876=AR$8)),Gögn!$K$2:$K$11876,Gögn!$L$2:$L$11876)/SUMIFS(Gögn!$L$2:$L$11876,Gögn!$B$2:$B$11876,AR$8,Gögn!$F$2:$F$11876,$A152),SUMPRODUCT(((Gögn!$F$2:$F$11876=$A152)*(Gögn!$B$2:$B$11876=AR$8)*(Gögn!$E$2:$E$11876=AR$9)),Gögn!$K$2:$K$11876,Gögn!$L$2:$L$11876)/SUMIFS(Gögn!$L$2:$L$11876,Gögn!$B$2:$B$11876,AR$8,Gögn!$E$2:$E$11876,AR$9,Gögn!$F$2:$F$11876,$A152)),"")</f>
        <v>0</v>
      </c>
      <c r="AS152" s="22">
        <f t="array" ref="AS152">IFERROR(IF(AS$9="Samtals",SUMPRODUCT(((Gögn!$F$2:$F$11876=$A152)*(Gögn!$B$2:$B$11876=AS$8)),Gögn!$K$2:$K$11876,Gögn!$L$2:$L$11876)/SUMIFS(Gögn!$L$2:$L$11876,Gögn!$B$2:$B$11876,AS$8,Gögn!$F$2:$F$11876,$A152),SUMPRODUCT(((Gögn!$F$2:$F$11876=$A152)*(Gögn!$B$2:$B$11876=AS$8)*(Gögn!$E$2:$E$11876=AS$9)),Gögn!$K$2:$K$11876,Gögn!$L$2:$L$11876)/SUMIFS(Gögn!$L$2:$L$11876,Gögn!$B$2:$B$11876,AS$8,Gögn!$E$2:$E$11876,AS$9,Gögn!$F$2:$F$11876,$A152)),"")</f>
        <v>0</v>
      </c>
      <c r="AT152" s="22">
        <f t="array" ref="AT152">IFERROR(IF(AT$9="Samtals",SUMPRODUCT(((Gögn!$F$2:$F$11876=$A152)*(Gögn!$B$2:$B$11876=AT$8)),Gögn!$K$2:$K$11876,Gögn!$L$2:$L$11876)/SUMIFS(Gögn!$L$2:$L$11876,Gögn!$B$2:$B$11876,AT$8,Gögn!$F$2:$F$11876,$A152),SUMPRODUCT(((Gögn!$F$2:$F$11876=$A152)*(Gögn!$B$2:$B$11876=AT$8)*(Gögn!$E$2:$E$11876=AT$9)),Gögn!$K$2:$K$11876,Gögn!$L$2:$L$11876)/SUMIFS(Gögn!$L$2:$L$11876,Gögn!$B$2:$B$11876,AT$8,Gögn!$E$2:$E$11876,AT$9,Gögn!$F$2:$F$11876,$A152)),"")</f>
        <v>0</v>
      </c>
      <c r="AU152" s="22">
        <f t="array" ref="AU152">IFERROR(IF(AU$9="Samtals",SUMPRODUCT(((Gögn!$F$2:$F$11876=$A152)*(Gögn!$B$2:$B$11876=AU$8)),Gögn!$K$2:$K$11876,Gögn!$L$2:$L$11876)/SUMIFS(Gögn!$L$2:$L$11876,Gögn!$B$2:$B$11876,AU$8,Gögn!$F$2:$F$11876,$A152),SUMPRODUCT(((Gögn!$F$2:$F$11876=$A152)*(Gögn!$B$2:$B$11876=AU$8)*(Gögn!$E$2:$E$11876=AU$9)),Gögn!$K$2:$K$11876,Gögn!$L$2:$L$11876)/SUMIFS(Gögn!$L$2:$L$11876,Gögn!$B$2:$B$11876,AU$8,Gögn!$E$2:$E$11876,AU$9,Gögn!$F$2:$F$11876,$A152)),"")</f>
        <v>0</v>
      </c>
      <c r="AV152" s="22">
        <f t="array" ref="AV152">IFERROR(IF(AV$9="Samtals",SUMPRODUCT(((Gögn!$F$2:$F$11876=$A152)*(Gögn!$B$2:$B$11876=AV$8)),Gögn!$K$2:$K$11876,Gögn!$L$2:$L$11876)/SUMIFS(Gögn!$L$2:$L$11876,Gögn!$B$2:$B$11876,AV$8,Gögn!$F$2:$F$11876,$A152),SUMPRODUCT(((Gögn!$F$2:$F$11876=$A152)*(Gögn!$B$2:$B$11876=AV$8)*(Gögn!$E$2:$E$11876=AV$9)),Gögn!$K$2:$K$11876,Gögn!$L$2:$L$11876)/SUMIFS(Gögn!$L$2:$L$11876,Gögn!$B$2:$B$11876,AV$8,Gögn!$E$2:$E$11876,AV$9,Gögn!$F$2:$F$11876,$A152)),"")</f>
        <v>0</v>
      </c>
      <c r="AW152" s="22">
        <f t="array" ref="AW152">IFERROR(IF(AW$9="Samtals",SUMPRODUCT(((Gögn!$F$2:$F$11876=$A152)*(Gögn!$B$2:$B$11876=AW$8)),Gögn!$K$2:$K$11876,Gögn!$L$2:$L$11876)/SUMIFS(Gögn!$L$2:$L$11876,Gögn!$B$2:$B$11876,AW$8,Gögn!$F$2:$F$11876,$A152),SUMPRODUCT(((Gögn!$F$2:$F$11876=$A152)*(Gögn!$B$2:$B$11876=AW$8)*(Gögn!$E$2:$E$11876=AW$9)),Gögn!$K$2:$K$11876,Gögn!$L$2:$L$11876)/SUMIFS(Gögn!$L$2:$L$11876,Gögn!$B$2:$B$11876,AW$8,Gögn!$E$2:$E$11876,AW$9,Gögn!$F$2:$F$11876,$A152)),"")</f>
        <v>0</v>
      </c>
      <c r="AX152" s="22">
        <f t="array" ref="AX152">IFERROR(IF(AX$9="Samtals",SUMPRODUCT(((Gögn!$F$2:$F$11876=$A152)*(Gögn!$B$2:$B$11876=AX$8)),Gögn!$K$2:$K$11876,Gögn!$L$2:$L$11876)/SUMIFS(Gögn!$L$2:$L$11876,Gögn!$B$2:$B$11876,AX$8,Gögn!$F$2:$F$11876,$A152),SUMPRODUCT(((Gögn!$F$2:$F$11876=$A152)*(Gögn!$B$2:$B$11876=AX$8)*(Gögn!$E$2:$E$11876=AX$9)),Gögn!$K$2:$K$11876,Gögn!$L$2:$L$11876)/SUMIFS(Gögn!$L$2:$L$11876,Gögn!$B$2:$B$11876,AX$8,Gögn!$E$2:$E$11876,AX$9,Gögn!$F$2:$F$11876,$A152)),"")</f>
        <v>0</v>
      </c>
      <c r="AY152" s="22">
        <f t="array" ref="AY152">IFERROR(IF(AY$9="Samtals",SUMPRODUCT(((Gögn!$F$2:$F$11876=$A152)*(Gögn!$B$2:$B$11876=AY$8)),Gögn!$K$2:$K$11876,Gögn!$L$2:$L$11876)/SUMIFS(Gögn!$L$2:$L$11876,Gögn!$B$2:$B$11876,AY$8,Gögn!$F$2:$F$11876,$A152),SUMPRODUCT(((Gögn!$F$2:$F$11876=$A152)*(Gögn!$B$2:$B$11876=AY$8)*(Gögn!$E$2:$E$11876=AY$9)),Gögn!$K$2:$K$11876,Gögn!$L$2:$L$11876)/SUMIFS(Gögn!$L$2:$L$11876,Gögn!$B$2:$B$11876,AY$8,Gögn!$E$2:$E$11876,AY$9,Gögn!$F$2:$F$11876,$A152)),"")</f>
        <v>2.4925629389833035E-2</v>
      </c>
      <c r="AZ152" s="22">
        <f t="array" ref="AZ152">IFERROR(IF(AZ$9="Samtals",SUMPRODUCT(((Gögn!$F$2:$F$11876=$A152)*(Gögn!$B$2:$B$11876=AZ$8)),Gögn!$K$2:$K$11876,Gögn!$L$2:$L$11876)/SUMIFS(Gögn!$L$2:$L$11876,Gögn!$B$2:$B$11876,AZ$8,Gögn!$F$2:$F$11876,$A152),SUMPRODUCT(((Gögn!$F$2:$F$11876=$A152)*(Gögn!$B$2:$B$11876=AZ$8)*(Gögn!$E$2:$E$11876=AZ$9)),Gögn!$K$2:$K$11876,Gögn!$L$2:$L$11876)/SUMIFS(Gögn!$L$2:$L$11876,Gögn!$B$2:$B$11876,AZ$8,Gögn!$E$2:$E$11876,AZ$9,Gögn!$F$2:$F$11876,$A152)),"")</f>
        <v>0</v>
      </c>
      <c r="BA152" s="22">
        <f t="array" ref="BA152">IFERROR(IF(BA$9="Samtals",SUMPRODUCT(((Gögn!$F$2:$F$11876=$A152)*(Gögn!$B$2:$B$11876=BA$8)),Gögn!$K$2:$K$11876,Gögn!$L$2:$L$11876)/SUMIFS(Gögn!$L$2:$L$11876,Gögn!$B$2:$B$11876,BA$8,Gögn!$F$2:$F$11876,$A152),SUMPRODUCT(((Gögn!$F$2:$F$11876=$A152)*(Gögn!$B$2:$B$11876=BA$8)*(Gögn!$E$2:$E$11876=BA$9)),Gögn!$K$2:$K$11876,Gögn!$L$2:$L$11876)/SUMIFS(Gögn!$L$2:$L$11876,Gögn!$B$2:$B$11876,BA$8,Gögn!$E$2:$E$11876,BA$9,Gögn!$F$2:$F$11876,$A152)),"")</f>
        <v>0.12863315845549908</v>
      </c>
      <c r="BB152" s="22">
        <f t="array" ref="BB152">IFERROR(IF(BB$9="Samtals",SUMPRODUCT(((Gögn!$F$2:$F$11876=$A152)*(Gögn!$B$2:$B$11876=BB$8)),Gögn!$K$2:$K$11876,Gögn!$L$2:$L$11876)/SUMIFS(Gögn!$L$2:$L$11876,Gögn!$B$2:$B$11876,BB$8,Gögn!$F$2:$F$11876,$A152),SUMPRODUCT(((Gögn!$F$2:$F$11876=$A152)*(Gögn!$B$2:$B$11876=BB$8)*(Gögn!$E$2:$E$11876=BB$9)),Gögn!$K$2:$K$11876,Gögn!$L$2:$L$11876)/SUMIFS(Gögn!$L$2:$L$11876,Gögn!$B$2:$B$11876,BB$8,Gögn!$E$2:$E$11876,BB$9,Gögn!$F$2:$F$11876,$A152)),"")</f>
        <v>0.98635097556050988</v>
      </c>
      <c r="BC152" s="22">
        <f t="array" ref="BC152">IFERROR(IF(BC$9="Samtals",SUMPRODUCT(((Gögn!$F$2:$F$11876=$A152)*(Gögn!$B$2:$B$11876=BC$8)),Gögn!$K$2:$K$11876,Gögn!$L$2:$L$11876)/SUMIFS(Gögn!$L$2:$L$11876,Gögn!$B$2:$B$11876,BC$8,Gögn!$F$2:$F$11876,$A152),SUMPRODUCT(((Gögn!$F$2:$F$11876=$A152)*(Gögn!$B$2:$B$11876=BC$8)*(Gögn!$E$2:$E$11876=BC$9)),Gögn!$K$2:$K$11876,Gögn!$L$2:$L$11876)/SUMIFS(Gögn!$L$2:$L$11876,Gögn!$B$2:$B$11876,BC$8,Gögn!$E$2:$E$11876,BC$9,Gögn!$F$2:$F$11876,$A152)),"")</f>
        <v>0.7</v>
      </c>
      <c r="BD152" s="22">
        <f t="array" ref="BD152">IFERROR(IF(BD$9="Samtals",SUMPRODUCT(((Gögn!$F$2:$F$11876=$A152)*(Gögn!$B$2:$B$11876=BD$8)),Gögn!$K$2:$K$11876,Gögn!$L$2:$L$11876)/SUMIFS(Gögn!$L$2:$L$11876,Gögn!$B$2:$B$11876,BD$8,Gögn!$F$2:$F$11876,$A152),SUMPRODUCT(((Gögn!$F$2:$F$11876=$A152)*(Gögn!$B$2:$B$11876=BD$8)*(Gögn!$E$2:$E$11876=BD$9)),Gögn!$K$2:$K$11876,Gögn!$L$2:$L$11876)/SUMIFS(Gögn!$L$2:$L$11876,Gögn!$B$2:$B$11876,BD$8,Gögn!$E$2:$E$11876,BD$9,Gögn!$F$2:$F$11876,$A152)),"")</f>
        <v>19.578108870643916</v>
      </c>
      <c r="BE152" s="22">
        <f t="array" ref="BE152">IFERROR(IF(BE$9="Samtals",SUMPRODUCT(((Gögn!$F$2:$F$11876=$A152)*(Gögn!$B$2:$B$11876=BE$8)),Gögn!$K$2:$K$11876,Gögn!$L$2:$L$11876)/SUMIFS(Gögn!$L$2:$L$11876,Gögn!$B$2:$B$11876,BE$8,Gögn!$F$2:$F$11876,$A152),SUMPRODUCT(((Gögn!$F$2:$F$11876=$A152)*(Gögn!$B$2:$B$11876=BE$8)*(Gögn!$E$2:$E$11876=BE$9)),Gögn!$K$2:$K$11876,Gögn!$L$2:$L$11876)/SUMIFS(Gögn!$L$2:$L$11876,Gögn!$B$2:$B$11876,BE$8,Gögn!$E$2:$E$11876,BE$9,Gögn!$F$2:$F$11876,$A152)),"")</f>
        <v>8.4733118643034441E-2</v>
      </c>
      <c r="BF152" s="22">
        <f t="array" ref="BF152">IFERROR(IF(BF$9="Samtals",SUMPRODUCT(((Gögn!$F$2:$F$11876=$A152)*(Gögn!$B$2:$B$11876=BF$8)),Gögn!$K$2:$K$11876,Gögn!$L$2:$L$11876)/SUMIFS(Gögn!$L$2:$L$11876,Gögn!$B$2:$B$11876,BF$8,Gögn!$F$2:$F$11876,$A152),SUMPRODUCT(((Gögn!$F$2:$F$11876=$A152)*(Gögn!$B$2:$B$11876=BF$8)*(Gögn!$E$2:$E$11876=BF$9)),Gögn!$K$2:$K$11876,Gögn!$L$2:$L$11876)/SUMIFS(Gögn!$L$2:$L$11876,Gögn!$B$2:$B$11876,BF$8,Gögn!$E$2:$E$11876,BF$9,Gögn!$F$2:$F$11876,$A152)),"")</f>
        <v>0.01</v>
      </c>
      <c r="BG152" s="22">
        <f t="array" ref="BG152">IFERROR(IF(BG$9="Samtals",SUMPRODUCT(((Gögn!$F$2:$F$11876=$A152)*(Gögn!$B$2:$B$11876=BG$8)),Gögn!$K$2:$K$11876,Gögn!$L$2:$L$11876)/SUMIFS(Gögn!$L$2:$L$11876,Gögn!$B$2:$B$11876,BG$8,Gögn!$F$2:$F$11876,$A152),SUMPRODUCT(((Gögn!$F$2:$F$11876=$A152)*(Gögn!$B$2:$B$11876=BG$8)*(Gögn!$E$2:$E$11876=BG$9)),Gögn!$K$2:$K$11876,Gögn!$L$2:$L$11876)/SUMIFS(Gögn!$L$2:$L$11876,Gögn!$B$2:$B$11876,BG$8,Gögn!$E$2:$E$11876,BG$9,Gögn!$F$2:$F$11876,$A152)),"")</f>
        <v>3.0151366811424047</v>
      </c>
    </row>
    <row r="153" spans="1:59" ht="15" customHeight="1">
      <c r="A153" s="5" t="s">
        <v>67</v>
      </c>
      <c r="B153" s="5"/>
      <c r="C153" s="23" t="s">
        <v>68</v>
      </c>
      <c r="D153" s="24">
        <f t="shared" si="41"/>
        <v>0</v>
      </c>
      <c r="E153" s="24">
        <f t="array" ref="E153">IFERROR(IF(E$9="Samtals",SUMPRODUCT(((Gögn!$F$2:$F$11876=$A153)*(Gögn!$B$2:$B$11876=E$8)),Gögn!$K$2:$K$11876,Gögn!$L$2:$L$11876)/SUMIFS(Gögn!$L$2:$L$11876,Gögn!$B$2:$B$11876,E$8,Gögn!$F$2:$F$11876,$A153),SUMPRODUCT(((Gögn!$F$2:$F$11876=$A153)*(Gögn!$B$2:$B$11876=E$8)*(Gögn!$E$2:$E$11876=E$9)),Gögn!$K$2:$K$11876,Gögn!$L$2:$L$11876)/SUMIFS(Gögn!$L$2:$L$11876,Gögn!$B$2:$B$11876,E$8,Gögn!$E$2:$E$11876,E$9,Gögn!$F$2:$F$11876,$A153)),"")</f>
        <v>0</v>
      </c>
      <c r="F153" s="24">
        <f t="array" ref="F153">IFERROR(IF(F$9="Samtals",SUMPRODUCT(((Gögn!$F$2:$F$11876=$A153)*(Gögn!$B$2:$B$11876=F$8)),Gögn!$K$2:$K$11876,Gögn!$L$2:$L$11876)/SUMIFS(Gögn!$L$2:$L$11876,Gögn!$B$2:$B$11876,F$8,Gögn!$F$2:$F$11876,$A153),SUMPRODUCT(((Gögn!$F$2:$F$11876=$A153)*(Gögn!$B$2:$B$11876=F$8)*(Gögn!$E$2:$E$11876=F$9)),Gögn!$K$2:$K$11876,Gögn!$L$2:$L$11876)/SUMIFS(Gögn!$L$2:$L$11876,Gögn!$B$2:$B$11876,F$8,Gögn!$E$2:$E$11876,F$9,Gögn!$F$2:$F$11876,$A153)),"")</f>
        <v>0</v>
      </c>
      <c r="G153" s="24">
        <f t="array" ref="G153">IFERROR(IF(G$9="Samtals",SUMPRODUCT(((Gögn!$F$2:$F$11876=$A153)*(Gögn!$B$2:$B$11876=G$8)),Gögn!$K$2:$K$11876,Gögn!$L$2:$L$11876)/SUMIFS(Gögn!$L$2:$L$11876,Gögn!$B$2:$B$11876,G$8,Gögn!$F$2:$F$11876,$A153),SUMPRODUCT(((Gögn!$F$2:$F$11876=$A153)*(Gögn!$B$2:$B$11876=G$8)*(Gögn!$E$2:$E$11876=G$9)),Gögn!$K$2:$K$11876,Gögn!$L$2:$L$11876)/SUMIFS(Gögn!$L$2:$L$11876,Gögn!$B$2:$B$11876,G$8,Gögn!$E$2:$E$11876,G$9,Gögn!$F$2:$F$11876,$A153)),"")</f>
        <v>0</v>
      </c>
      <c r="H153" s="24">
        <f t="array" ref="H153">IFERROR(IF(H$9="Samtals",SUMPRODUCT(((Gögn!$F$2:$F$11876=$A153)*(Gögn!$B$2:$B$11876=H$8)),Gögn!$K$2:$K$11876,Gögn!$L$2:$L$11876)/SUMIFS(Gögn!$L$2:$L$11876,Gögn!$B$2:$B$11876,H$8,Gögn!$F$2:$F$11876,$A153),SUMPRODUCT(((Gögn!$F$2:$F$11876=$A153)*(Gögn!$B$2:$B$11876=H$8)*(Gögn!$E$2:$E$11876=H$9)),Gögn!$K$2:$K$11876,Gögn!$L$2:$L$11876)/SUMIFS(Gögn!$L$2:$L$11876,Gögn!$B$2:$B$11876,H$8,Gögn!$E$2:$E$11876,H$9,Gögn!$F$2:$F$11876,$A153)),"")</f>
        <v>0</v>
      </c>
      <c r="I153" s="24">
        <f t="array" ref="I153">IFERROR(IF(I$9="Samtals",SUMPRODUCT(((Gögn!$F$2:$F$11876=$A153)*(Gögn!$B$2:$B$11876=I$8)),Gögn!$K$2:$K$11876,Gögn!$L$2:$L$11876)/SUMIFS(Gögn!$L$2:$L$11876,Gögn!$B$2:$B$11876,I$8,Gögn!$F$2:$F$11876,$A153),SUMPRODUCT(((Gögn!$F$2:$F$11876=$A153)*(Gögn!$B$2:$B$11876=I$8)*(Gögn!$E$2:$E$11876=I$9)),Gögn!$K$2:$K$11876,Gögn!$L$2:$L$11876)/SUMIFS(Gögn!$L$2:$L$11876,Gögn!$B$2:$B$11876,I$8,Gögn!$E$2:$E$11876,I$9,Gögn!$F$2:$F$11876,$A153)),"")</f>
        <v>0</v>
      </c>
      <c r="J153" s="24">
        <f t="array" ref="J153">IFERROR(IF(J$9="Samtals",SUMPRODUCT(((Gögn!$F$2:$F$11876=$A153)*(Gögn!$B$2:$B$11876=J$8)),Gögn!$K$2:$K$11876,Gögn!$L$2:$L$11876)/SUMIFS(Gögn!$L$2:$L$11876,Gögn!$B$2:$B$11876,J$8,Gögn!$F$2:$F$11876,$A153),SUMPRODUCT(((Gögn!$F$2:$F$11876=$A153)*(Gögn!$B$2:$B$11876=J$8)*(Gögn!$E$2:$E$11876=J$9)),Gögn!$K$2:$K$11876,Gögn!$L$2:$L$11876)/SUMIFS(Gögn!$L$2:$L$11876,Gögn!$B$2:$B$11876,J$8,Gögn!$E$2:$E$11876,J$9,Gögn!$F$2:$F$11876,$A153)),"")</f>
        <v>0</v>
      </c>
      <c r="K153" s="24">
        <f t="array" ref="K153">IFERROR(IF(K$9="Samtals",SUMPRODUCT(((Gögn!$F$2:$F$11876=$A153)*(Gögn!$B$2:$B$11876=K$8)),Gögn!$K$2:$K$11876,Gögn!$L$2:$L$11876)/SUMIFS(Gögn!$L$2:$L$11876,Gögn!$B$2:$B$11876,K$8,Gögn!$F$2:$F$11876,$A153),SUMPRODUCT(((Gögn!$F$2:$F$11876=$A153)*(Gögn!$B$2:$B$11876=K$8)*(Gögn!$E$2:$E$11876=K$9)),Gögn!$K$2:$K$11876,Gögn!$L$2:$L$11876)/SUMIFS(Gögn!$L$2:$L$11876,Gögn!$B$2:$B$11876,K$8,Gögn!$E$2:$E$11876,K$9,Gögn!$F$2:$F$11876,$A153)),"")</f>
        <v>0</v>
      </c>
      <c r="L153" s="24">
        <f t="array" ref="L153">IFERROR(IF(L$9="Samtals",SUMPRODUCT(((Gögn!$F$2:$F$11876=$A153)*(Gögn!$B$2:$B$11876=L$8)),Gögn!$K$2:$K$11876,Gögn!$L$2:$L$11876)/SUMIFS(Gögn!$L$2:$L$11876,Gögn!$B$2:$B$11876,L$8,Gögn!$F$2:$F$11876,$A153),SUMPRODUCT(((Gögn!$F$2:$F$11876=$A153)*(Gögn!$B$2:$B$11876=L$8)*(Gögn!$E$2:$E$11876=L$9)),Gögn!$K$2:$K$11876,Gögn!$L$2:$L$11876)/SUMIFS(Gögn!$L$2:$L$11876,Gögn!$B$2:$B$11876,L$8,Gögn!$E$2:$E$11876,L$9,Gögn!$F$2:$F$11876,$A153)),"")</f>
        <v>0</v>
      </c>
      <c r="M153" s="24">
        <f t="array" ref="M153">IFERROR(IF(M$9="Samtals",SUMPRODUCT(((Gögn!$F$2:$F$11876=$A153)*(Gögn!$B$2:$B$11876=M$8)),Gögn!$K$2:$K$11876,Gögn!$L$2:$L$11876)/SUMIFS(Gögn!$L$2:$L$11876,Gögn!$B$2:$B$11876,M$8,Gögn!$F$2:$F$11876,$A153),SUMPRODUCT(((Gögn!$F$2:$F$11876=$A153)*(Gögn!$B$2:$B$11876=M$8)*(Gögn!$E$2:$E$11876=M$9)),Gögn!$K$2:$K$11876,Gögn!$L$2:$L$11876)/SUMIFS(Gögn!$L$2:$L$11876,Gögn!$B$2:$B$11876,M$8,Gögn!$E$2:$E$11876,M$9,Gögn!$F$2:$F$11876,$A153)),"")</f>
        <v>0</v>
      </c>
      <c r="N153" s="24">
        <f t="array" ref="N153">IFERROR(IF(N$9="Samtals",SUMPRODUCT(((Gögn!$F$2:$F$11876=$A153)*(Gögn!$B$2:$B$11876=N$8)),Gögn!$K$2:$K$11876,Gögn!$L$2:$L$11876)/SUMIFS(Gögn!$L$2:$L$11876,Gögn!$B$2:$B$11876,N$8,Gögn!$F$2:$F$11876,$A153),SUMPRODUCT(((Gögn!$F$2:$F$11876=$A153)*(Gögn!$B$2:$B$11876=N$8)*(Gögn!$E$2:$E$11876=N$9)),Gögn!$K$2:$K$11876,Gögn!$L$2:$L$11876)/SUMIFS(Gögn!$L$2:$L$11876,Gögn!$B$2:$B$11876,N$8,Gögn!$E$2:$E$11876,N$9,Gögn!$F$2:$F$11876,$A153)),"")</f>
        <v>0</v>
      </c>
      <c r="O153" s="24">
        <f t="array" ref="O153">IFERROR(IF(O$9="Samtals",SUMPRODUCT(((Gögn!$F$2:$F$11876=$A153)*(Gögn!$B$2:$B$11876=O$8)),Gögn!$K$2:$K$11876,Gögn!$L$2:$L$11876)/SUMIFS(Gögn!$L$2:$L$11876,Gögn!$B$2:$B$11876,O$8,Gögn!$F$2:$F$11876,$A153),SUMPRODUCT(((Gögn!$F$2:$F$11876=$A153)*(Gögn!$B$2:$B$11876=O$8)*(Gögn!$E$2:$E$11876=O$9)),Gögn!$K$2:$K$11876,Gögn!$L$2:$L$11876)/SUMIFS(Gögn!$L$2:$L$11876,Gögn!$B$2:$B$11876,O$8,Gögn!$E$2:$E$11876,O$9,Gögn!$F$2:$F$11876,$A153)),"")</f>
        <v>0</v>
      </c>
      <c r="P153" s="24">
        <f t="array" ref="P153">IFERROR(IF(P$9="Samtals",SUMPRODUCT(((Gögn!$F$2:$F$11876=$A153)*(Gögn!$B$2:$B$11876=P$8)),Gögn!$K$2:$K$11876,Gögn!$L$2:$L$11876)/SUMIFS(Gögn!$L$2:$L$11876,Gögn!$B$2:$B$11876,P$8,Gögn!$F$2:$F$11876,$A153),SUMPRODUCT(((Gögn!$F$2:$F$11876=$A153)*(Gögn!$B$2:$B$11876=P$8)*(Gögn!$E$2:$E$11876=P$9)),Gögn!$K$2:$K$11876,Gögn!$L$2:$L$11876)/SUMIFS(Gögn!$L$2:$L$11876,Gögn!$B$2:$B$11876,P$8,Gögn!$E$2:$E$11876,P$9,Gögn!$F$2:$F$11876,$A153)),"")</f>
        <v>0</v>
      </c>
      <c r="Q153" s="24">
        <f t="array" ref="Q153">IFERROR(IF(Q$9="Samtals",SUMPRODUCT(((Gögn!$F$2:$F$11876=$A153)*(Gögn!$B$2:$B$11876=Q$8)),Gögn!$K$2:$K$11876,Gögn!$L$2:$L$11876)/SUMIFS(Gögn!$L$2:$L$11876,Gögn!$B$2:$B$11876,Q$8,Gögn!$F$2:$F$11876,$A153),SUMPRODUCT(((Gögn!$F$2:$F$11876=$A153)*(Gögn!$B$2:$B$11876=Q$8)*(Gögn!$E$2:$E$11876=Q$9)),Gögn!$K$2:$K$11876,Gögn!$L$2:$L$11876)/SUMIFS(Gögn!$L$2:$L$11876,Gögn!$B$2:$B$11876,Q$8,Gögn!$E$2:$E$11876,Q$9,Gögn!$F$2:$F$11876,$A153)),"")</f>
        <v>0</v>
      </c>
      <c r="R153" s="24">
        <f t="array" ref="R153">IFERROR(IF(R$9="Samtals",SUMPRODUCT(((Gögn!$F$2:$F$11876=$A153)*(Gögn!$B$2:$B$11876=R$8)),Gögn!$K$2:$K$11876,Gögn!$L$2:$L$11876)/SUMIFS(Gögn!$L$2:$L$11876,Gögn!$B$2:$B$11876,R$8,Gögn!$F$2:$F$11876,$A153),SUMPRODUCT(((Gögn!$F$2:$F$11876=$A153)*(Gögn!$B$2:$B$11876=R$8)*(Gögn!$E$2:$E$11876=R$9)),Gögn!$K$2:$K$11876,Gögn!$L$2:$L$11876)/SUMIFS(Gögn!$L$2:$L$11876,Gögn!$B$2:$B$11876,R$8,Gögn!$E$2:$E$11876,R$9,Gögn!$F$2:$F$11876,$A153)),"")</f>
        <v>0</v>
      </c>
      <c r="S153" s="24">
        <f t="array" ref="S153">IFERROR(IF(S$9="Samtals",SUMPRODUCT(((Gögn!$F$2:$F$11876=$A153)*(Gögn!$B$2:$B$11876=S$8)),Gögn!$K$2:$K$11876,Gögn!$L$2:$L$11876)/SUMIFS(Gögn!$L$2:$L$11876,Gögn!$B$2:$B$11876,S$8,Gögn!$F$2:$F$11876,$A153),SUMPRODUCT(((Gögn!$F$2:$F$11876=$A153)*(Gögn!$B$2:$B$11876=S$8)*(Gögn!$E$2:$E$11876=S$9)),Gögn!$K$2:$K$11876,Gögn!$L$2:$L$11876)/SUMIFS(Gögn!$L$2:$L$11876,Gögn!$B$2:$B$11876,S$8,Gögn!$E$2:$E$11876,S$9,Gögn!$F$2:$F$11876,$A153)),"")</f>
        <v>0</v>
      </c>
      <c r="T153" s="24">
        <f t="array" ref="T153">IFERROR(IF(T$9="Samtals",SUMPRODUCT(((Gögn!$F$2:$F$11876=$A153)*(Gögn!$B$2:$B$11876=T$8)),Gögn!$K$2:$K$11876,Gögn!$L$2:$L$11876)/SUMIFS(Gögn!$L$2:$L$11876,Gögn!$B$2:$B$11876,T$8,Gögn!$F$2:$F$11876,$A153),SUMPRODUCT(((Gögn!$F$2:$F$11876=$A153)*(Gögn!$B$2:$B$11876=T$8)*(Gögn!$E$2:$E$11876=T$9)),Gögn!$K$2:$K$11876,Gögn!$L$2:$L$11876)/SUMIFS(Gögn!$L$2:$L$11876,Gögn!$B$2:$B$11876,T$8,Gögn!$E$2:$E$11876,T$9,Gögn!$F$2:$F$11876,$A153)),"")</f>
        <v>0</v>
      </c>
      <c r="U153" s="24">
        <f t="array" ref="U153">IFERROR(IF(U$9="Samtals",SUMPRODUCT(((Gögn!$F$2:$F$11876=$A153)*(Gögn!$B$2:$B$11876=U$8)),Gögn!$K$2:$K$11876,Gögn!$L$2:$L$11876)/SUMIFS(Gögn!$L$2:$L$11876,Gögn!$B$2:$B$11876,U$8,Gögn!$F$2:$F$11876,$A153),SUMPRODUCT(((Gögn!$F$2:$F$11876=$A153)*(Gögn!$B$2:$B$11876=U$8)*(Gögn!$E$2:$E$11876=U$9)),Gögn!$K$2:$K$11876,Gögn!$L$2:$L$11876)/SUMIFS(Gögn!$L$2:$L$11876,Gögn!$B$2:$B$11876,U$8,Gögn!$E$2:$E$11876,U$9,Gögn!$F$2:$F$11876,$A153)),"")</f>
        <v>0</v>
      </c>
      <c r="V153" s="24">
        <f t="array" ref="V153">IFERROR(IF(V$9="Samtals",SUMPRODUCT(((Gögn!$F$2:$F$11876=$A153)*(Gögn!$B$2:$B$11876=V$8)),Gögn!$K$2:$K$11876,Gögn!$L$2:$L$11876)/SUMIFS(Gögn!$L$2:$L$11876,Gögn!$B$2:$B$11876,V$8,Gögn!$F$2:$F$11876,$A153),SUMPRODUCT(((Gögn!$F$2:$F$11876=$A153)*(Gögn!$B$2:$B$11876=V$8)*(Gögn!$E$2:$E$11876=V$9)),Gögn!$K$2:$K$11876,Gögn!$L$2:$L$11876)/SUMIFS(Gögn!$L$2:$L$11876,Gögn!$B$2:$B$11876,V$8,Gögn!$E$2:$E$11876,V$9,Gögn!$F$2:$F$11876,$A153)),"")</f>
        <v>0</v>
      </c>
      <c r="W153" s="24">
        <f t="array" ref="W153">IFERROR(IF(W$9="Samtals",SUMPRODUCT(((Gögn!$F$2:$F$11876=$A153)*(Gögn!$B$2:$B$11876=W$8)),Gögn!$K$2:$K$11876,Gögn!$L$2:$L$11876)/SUMIFS(Gögn!$L$2:$L$11876,Gögn!$B$2:$B$11876,W$8,Gögn!$F$2:$F$11876,$A153),SUMPRODUCT(((Gögn!$F$2:$F$11876=$A153)*(Gögn!$B$2:$B$11876=W$8)*(Gögn!$E$2:$E$11876=W$9)),Gögn!$K$2:$K$11876,Gögn!$L$2:$L$11876)/SUMIFS(Gögn!$L$2:$L$11876,Gögn!$B$2:$B$11876,W$8,Gögn!$E$2:$E$11876,W$9,Gögn!$F$2:$F$11876,$A153)),"")</f>
        <v>0</v>
      </c>
      <c r="X153" s="24">
        <f t="array" ref="X153">IFERROR(IF(X$9="Samtals",SUMPRODUCT(((Gögn!$F$2:$F$11876=$A153)*(Gögn!$B$2:$B$11876=X$8)),Gögn!$K$2:$K$11876,Gögn!$L$2:$L$11876)/SUMIFS(Gögn!$L$2:$L$11876,Gögn!$B$2:$B$11876,X$8,Gögn!$F$2:$F$11876,$A153),SUMPRODUCT(((Gögn!$F$2:$F$11876=$A153)*(Gögn!$B$2:$B$11876=X$8)*(Gögn!$E$2:$E$11876=X$9)),Gögn!$K$2:$K$11876,Gögn!$L$2:$L$11876)/SUMIFS(Gögn!$L$2:$L$11876,Gögn!$B$2:$B$11876,X$8,Gögn!$E$2:$E$11876,X$9,Gögn!$F$2:$F$11876,$A153)),"")</f>
        <v>0</v>
      </c>
      <c r="Y153" s="24">
        <f t="array" ref="Y153">IFERROR(IF(Y$9="Samtals",SUMPRODUCT(((Gögn!$F$2:$F$11876=$A153)*(Gögn!$B$2:$B$11876=Y$8)),Gögn!$K$2:$K$11876,Gögn!$L$2:$L$11876)/SUMIFS(Gögn!$L$2:$L$11876,Gögn!$B$2:$B$11876,Y$8,Gögn!$F$2:$F$11876,$A153),SUMPRODUCT(((Gögn!$F$2:$F$11876=$A153)*(Gögn!$B$2:$B$11876=Y$8)*(Gögn!$E$2:$E$11876=Y$9)),Gögn!$K$2:$K$11876,Gögn!$L$2:$L$11876)/SUMIFS(Gögn!$L$2:$L$11876,Gögn!$B$2:$B$11876,Y$8,Gögn!$E$2:$E$11876,Y$9,Gögn!$F$2:$F$11876,$A153)),"")</f>
        <v>0</v>
      </c>
      <c r="Z153" s="24">
        <f t="array" ref="Z153">IFERROR(IF(Z$9="Samtals",SUMPRODUCT(((Gögn!$F$2:$F$11876=$A153)*(Gögn!$B$2:$B$11876=Z$8)),Gögn!$K$2:$K$11876,Gögn!$L$2:$L$11876)/SUMIFS(Gögn!$L$2:$L$11876,Gögn!$B$2:$B$11876,Z$8,Gögn!$F$2:$F$11876,$A153),SUMPRODUCT(((Gögn!$F$2:$F$11876=$A153)*(Gögn!$B$2:$B$11876=Z$8)*(Gögn!$E$2:$E$11876=Z$9)),Gögn!$K$2:$K$11876,Gögn!$L$2:$L$11876)/SUMIFS(Gögn!$L$2:$L$11876,Gögn!$B$2:$B$11876,Z$8,Gögn!$E$2:$E$11876,Z$9,Gögn!$F$2:$F$11876,$A153)),"")</f>
        <v>0</v>
      </c>
      <c r="AA153" s="24">
        <f t="array" ref="AA153">IFERROR(IF(AA$9="Samtals",SUMPRODUCT(((Gögn!$F$2:$F$11876=$A153)*(Gögn!$B$2:$B$11876=AA$8)),Gögn!$K$2:$K$11876,Gögn!$L$2:$L$11876)/SUMIFS(Gögn!$L$2:$L$11876,Gögn!$B$2:$B$11876,AA$8,Gögn!$F$2:$F$11876,$A153),SUMPRODUCT(((Gögn!$F$2:$F$11876=$A153)*(Gögn!$B$2:$B$11876=AA$8)*(Gögn!$E$2:$E$11876=AA$9)),Gögn!$K$2:$K$11876,Gögn!$L$2:$L$11876)/SUMIFS(Gögn!$L$2:$L$11876,Gögn!$B$2:$B$11876,AA$8,Gögn!$E$2:$E$11876,AA$9,Gögn!$F$2:$F$11876,$A153)),"")</f>
        <v>0</v>
      </c>
      <c r="AB153" s="24">
        <f t="array" ref="AB153">IFERROR(IF(AB$9="Samtals",SUMPRODUCT(((Gögn!$F$2:$F$11876=$A153)*(Gögn!$B$2:$B$11876=AB$8)),Gögn!$K$2:$K$11876,Gögn!$L$2:$L$11876)/SUMIFS(Gögn!$L$2:$L$11876,Gögn!$B$2:$B$11876,AB$8,Gögn!$F$2:$F$11876,$A153),SUMPRODUCT(((Gögn!$F$2:$F$11876=$A153)*(Gögn!$B$2:$B$11876=AB$8)*(Gögn!$E$2:$E$11876=AB$9)),Gögn!$K$2:$K$11876,Gögn!$L$2:$L$11876)/SUMIFS(Gögn!$L$2:$L$11876,Gögn!$B$2:$B$11876,AB$8,Gögn!$E$2:$E$11876,AB$9,Gögn!$F$2:$F$11876,$A153)),"")</f>
        <v>0</v>
      </c>
      <c r="AC153" s="24">
        <f t="array" ref="AC153">IFERROR(IF(AC$9="Samtals",SUMPRODUCT(((Gögn!$F$2:$F$11876=$A153)*(Gögn!$B$2:$B$11876=AC$8)),Gögn!$K$2:$K$11876,Gögn!$L$2:$L$11876)/SUMIFS(Gögn!$L$2:$L$11876,Gögn!$B$2:$B$11876,AC$8,Gögn!$F$2:$F$11876,$A153),SUMPRODUCT(((Gögn!$F$2:$F$11876=$A153)*(Gögn!$B$2:$B$11876=AC$8)*(Gögn!$E$2:$E$11876=AC$9)),Gögn!$K$2:$K$11876,Gögn!$L$2:$L$11876)/SUMIFS(Gögn!$L$2:$L$11876,Gögn!$B$2:$B$11876,AC$8,Gögn!$E$2:$E$11876,AC$9,Gögn!$F$2:$F$11876,$A153)),"")</f>
        <v>0</v>
      </c>
      <c r="AD153" s="24">
        <f t="array" ref="AD153">IFERROR(IF(AD$9="Samtals",SUMPRODUCT(((Gögn!$F$2:$F$11876=$A153)*(Gögn!$B$2:$B$11876=AD$8)),Gögn!$K$2:$K$11876,Gögn!$L$2:$L$11876)/SUMIFS(Gögn!$L$2:$L$11876,Gögn!$B$2:$B$11876,AD$8,Gögn!$F$2:$F$11876,$A153),SUMPRODUCT(((Gögn!$F$2:$F$11876=$A153)*(Gögn!$B$2:$B$11876=AD$8)*(Gögn!$E$2:$E$11876=AD$9)),Gögn!$K$2:$K$11876,Gögn!$L$2:$L$11876)/SUMIFS(Gögn!$L$2:$L$11876,Gögn!$B$2:$B$11876,AD$8,Gögn!$E$2:$E$11876,AD$9,Gögn!$F$2:$F$11876,$A153)),"")</f>
        <v>0</v>
      </c>
      <c r="AE153" s="24">
        <f t="array" ref="AE153">IFERROR(IF(AE$9="Samtals",SUMPRODUCT(((Gögn!$F$2:$F$11876=$A153)*(Gögn!$B$2:$B$11876=AE$8)),Gögn!$K$2:$K$11876,Gögn!$L$2:$L$11876)/SUMIFS(Gögn!$L$2:$L$11876,Gögn!$B$2:$B$11876,AE$8,Gögn!$F$2:$F$11876,$A153),SUMPRODUCT(((Gögn!$F$2:$F$11876=$A153)*(Gögn!$B$2:$B$11876=AE$8)*(Gögn!$E$2:$E$11876=AE$9)),Gögn!$K$2:$K$11876,Gögn!$L$2:$L$11876)/SUMIFS(Gögn!$L$2:$L$11876,Gögn!$B$2:$B$11876,AE$8,Gögn!$E$2:$E$11876,AE$9,Gögn!$F$2:$F$11876,$A153)),"")</f>
        <v>0</v>
      </c>
      <c r="AF153" s="24">
        <f t="array" ref="AF153">IFERROR(IF(AF$9="Samtals",SUMPRODUCT(((Gögn!$F$2:$F$11876=$A153)*(Gögn!$B$2:$B$11876=AF$8)),Gögn!$K$2:$K$11876,Gögn!$L$2:$L$11876)/SUMIFS(Gögn!$L$2:$L$11876,Gögn!$B$2:$B$11876,AF$8,Gögn!$F$2:$F$11876,$A153),SUMPRODUCT(((Gögn!$F$2:$F$11876=$A153)*(Gögn!$B$2:$B$11876=AF$8)*(Gögn!$E$2:$E$11876=AF$9)),Gögn!$K$2:$K$11876,Gögn!$L$2:$L$11876)/SUMIFS(Gögn!$L$2:$L$11876,Gögn!$B$2:$B$11876,AF$8,Gögn!$E$2:$E$11876,AF$9,Gögn!$F$2:$F$11876,$A153)),"")</f>
        <v>0</v>
      </c>
      <c r="AG153" s="24">
        <f t="array" ref="AG153">IFERROR(IF(AG$9="Samtals",SUMPRODUCT(((Gögn!$F$2:$F$11876=$A153)*(Gögn!$B$2:$B$11876=AG$8)),Gögn!$K$2:$K$11876,Gögn!$L$2:$L$11876)/SUMIFS(Gögn!$L$2:$L$11876,Gögn!$B$2:$B$11876,AG$8,Gögn!$F$2:$F$11876,$A153),SUMPRODUCT(((Gögn!$F$2:$F$11876=$A153)*(Gögn!$B$2:$B$11876=AG$8)*(Gögn!$E$2:$E$11876=AG$9)),Gögn!$K$2:$K$11876,Gögn!$L$2:$L$11876)/SUMIFS(Gögn!$L$2:$L$11876,Gögn!$B$2:$B$11876,AG$8,Gögn!$E$2:$E$11876,AG$9,Gögn!$F$2:$F$11876,$A153)),"")</f>
        <v>0</v>
      </c>
      <c r="AH153" s="24">
        <f t="array" ref="AH153">IFERROR(IF(AH$9="Samtals",SUMPRODUCT(((Gögn!$F$2:$F$11876=$A153)*(Gögn!$B$2:$B$11876=AH$8)),Gögn!$K$2:$K$11876,Gögn!$L$2:$L$11876)/SUMIFS(Gögn!$L$2:$L$11876,Gögn!$B$2:$B$11876,AH$8,Gögn!$F$2:$F$11876,$A153),SUMPRODUCT(((Gögn!$F$2:$F$11876=$A153)*(Gögn!$B$2:$B$11876=AH$8)*(Gögn!$E$2:$E$11876=AH$9)),Gögn!$K$2:$K$11876,Gögn!$L$2:$L$11876)/SUMIFS(Gögn!$L$2:$L$11876,Gögn!$B$2:$B$11876,AH$8,Gögn!$E$2:$E$11876,AH$9,Gögn!$F$2:$F$11876,$A153)),"")</f>
        <v>0</v>
      </c>
      <c r="AI153" s="24">
        <f t="array" ref="AI153">IFERROR(IF(AI$9="Samtals",SUMPRODUCT(((Gögn!$F$2:$F$11876=$A153)*(Gögn!$B$2:$B$11876=AI$8)),Gögn!$K$2:$K$11876,Gögn!$L$2:$L$11876)/SUMIFS(Gögn!$L$2:$L$11876,Gögn!$B$2:$B$11876,AI$8,Gögn!$F$2:$F$11876,$A153),SUMPRODUCT(((Gögn!$F$2:$F$11876=$A153)*(Gögn!$B$2:$B$11876=AI$8)*(Gögn!$E$2:$E$11876=AI$9)),Gögn!$K$2:$K$11876,Gögn!$L$2:$L$11876)/SUMIFS(Gögn!$L$2:$L$11876,Gögn!$B$2:$B$11876,AI$8,Gögn!$E$2:$E$11876,AI$9,Gögn!$F$2:$F$11876,$A153)),"")</f>
        <v>0</v>
      </c>
      <c r="AJ153" s="24">
        <f t="array" ref="AJ153">IFERROR(IF(AJ$9="Samtals",SUMPRODUCT(((Gögn!$F$2:$F$11876=$A153)*(Gögn!$B$2:$B$11876=AJ$8)),Gögn!$K$2:$K$11876,Gögn!$L$2:$L$11876)/SUMIFS(Gögn!$L$2:$L$11876,Gögn!$B$2:$B$11876,AJ$8,Gögn!$F$2:$F$11876,$A153),SUMPRODUCT(((Gögn!$F$2:$F$11876=$A153)*(Gögn!$B$2:$B$11876=AJ$8)*(Gögn!$E$2:$E$11876=AJ$9)),Gögn!$K$2:$K$11876,Gögn!$L$2:$L$11876)/SUMIFS(Gögn!$L$2:$L$11876,Gögn!$B$2:$B$11876,AJ$8,Gögn!$E$2:$E$11876,AJ$9,Gögn!$F$2:$F$11876,$A153)),"")</f>
        <v>0</v>
      </c>
      <c r="AK153" s="24">
        <f t="array" ref="AK153">IFERROR(IF(AK$9="Samtals",SUMPRODUCT(((Gögn!$F$2:$F$11876=$A153)*(Gögn!$B$2:$B$11876=AK$8)),Gögn!$K$2:$K$11876,Gögn!$L$2:$L$11876)/SUMIFS(Gögn!$L$2:$L$11876,Gögn!$B$2:$B$11876,AK$8,Gögn!$F$2:$F$11876,$A153),SUMPRODUCT(((Gögn!$F$2:$F$11876=$A153)*(Gögn!$B$2:$B$11876=AK$8)*(Gögn!$E$2:$E$11876=AK$9)),Gögn!$K$2:$K$11876,Gögn!$L$2:$L$11876)/SUMIFS(Gögn!$L$2:$L$11876,Gögn!$B$2:$B$11876,AK$8,Gögn!$E$2:$E$11876,AK$9,Gögn!$F$2:$F$11876,$A153)),"")</f>
        <v>0</v>
      </c>
      <c r="AL153" s="24">
        <f t="array" ref="AL153">IFERROR(IF(AL$9="Samtals",SUMPRODUCT(((Gögn!$F$2:$F$11876=$A153)*(Gögn!$B$2:$B$11876=AL$8)),Gögn!$K$2:$K$11876,Gögn!$L$2:$L$11876)/SUMIFS(Gögn!$L$2:$L$11876,Gögn!$B$2:$B$11876,AL$8,Gögn!$F$2:$F$11876,$A153),SUMPRODUCT(((Gögn!$F$2:$F$11876=$A153)*(Gögn!$B$2:$B$11876=AL$8)*(Gögn!$E$2:$E$11876=AL$9)),Gögn!$K$2:$K$11876,Gögn!$L$2:$L$11876)/SUMIFS(Gögn!$L$2:$L$11876,Gögn!$B$2:$B$11876,AL$8,Gögn!$E$2:$E$11876,AL$9,Gögn!$F$2:$F$11876,$A153)),"")</f>
        <v>0</v>
      </c>
      <c r="AM153" s="24">
        <f t="array" ref="AM153">IFERROR(IF(AM$9="Samtals",SUMPRODUCT(((Gögn!$F$2:$F$11876=$A153)*(Gögn!$B$2:$B$11876=AM$8)),Gögn!$K$2:$K$11876,Gögn!$L$2:$L$11876)/SUMIFS(Gögn!$L$2:$L$11876,Gögn!$B$2:$B$11876,AM$8,Gögn!$F$2:$F$11876,$A153),SUMPRODUCT(((Gögn!$F$2:$F$11876=$A153)*(Gögn!$B$2:$B$11876=AM$8)*(Gögn!$E$2:$E$11876=AM$9)),Gögn!$K$2:$K$11876,Gögn!$L$2:$L$11876)/SUMIFS(Gögn!$L$2:$L$11876,Gögn!$B$2:$B$11876,AM$8,Gögn!$E$2:$E$11876,AM$9,Gögn!$F$2:$F$11876,$A153)),"")</f>
        <v>0</v>
      </c>
      <c r="AN153" s="24">
        <f t="array" ref="AN153">IFERROR(IF(AN$9="Samtals",SUMPRODUCT(((Gögn!$F$2:$F$11876=$A153)*(Gögn!$B$2:$B$11876=AN$8)),Gögn!$K$2:$K$11876,Gögn!$L$2:$L$11876)/SUMIFS(Gögn!$L$2:$L$11876,Gögn!$B$2:$B$11876,AN$8,Gögn!$F$2:$F$11876,$A153),SUMPRODUCT(((Gögn!$F$2:$F$11876=$A153)*(Gögn!$B$2:$B$11876=AN$8)*(Gögn!$E$2:$E$11876=AN$9)),Gögn!$K$2:$K$11876,Gögn!$L$2:$L$11876)/SUMIFS(Gögn!$L$2:$L$11876,Gögn!$B$2:$B$11876,AN$8,Gögn!$E$2:$E$11876,AN$9,Gögn!$F$2:$F$11876,$A153)),"")</f>
        <v>0</v>
      </c>
      <c r="AO153" s="24">
        <f t="array" ref="AO153">IFERROR(IF(AO$9="Samtals",SUMPRODUCT(((Gögn!$F$2:$F$11876=$A153)*(Gögn!$B$2:$B$11876=AO$8)),Gögn!$K$2:$K$11876,Gögn!$L$2:$L$11876)/SUMIFS(Gögn!$L$2:$L$11876,Gögn!$B$2:$B$11876,AO$8,Gögn!$F$2:$F$11876,$A153),SUMPRODUCT(((Gögn!$F$2:$F$11876=$A153)*(Gögn!$B$2:$B$11876=AO$8)*(Gögn!$E$2:$E$11876=AO$9)),Gögn!$K$2:$K$11876,Gögn!$L$2:$L$11876)/SUMIFS(Gögn!$L$2:$L$11876,Gögn!$B$2:$B$11876,AO$8,Gögn!$E$2:$E$11876,AO$9,Gögn!$F$2:$F$11876,$A153)),"")</f>
        <v>0</v>
      </c>
      <c r="AP153" s="24">
        <f t="array" ref="AP153">IFERROR(IF(AP$9="Samtals",SUMPRODUCT(((Gögn!$F$2:$F$11876=$A153)*(Gögn!$B$2:$B$11876=AP$8)),Gögn!$K$2:$K$11876,Gögn!$L$2:$L$11876)/SUMIFS(Gögn!$L$2:$L$11876,Gögn!$B$2:$B$11876,AP$8,Gögn!$F$2:$F$11876,$A153),SUMPRODUCT(((Gögn!$F$2:$F$11876=$A153)*(Gögn!$B$2:$B$11876=AP$8)*(Gögn!$E$2:$E$11876=AP$9)),Gögn!$K$2:$K$11876,Gögn!$L$2:$L$11876)/SUMIFS(Gögn!$L$2:$L$11876,Gögn!$B$2:$B$11876,AP$8,Gögn!$E$2:$E$11876,AP$9,Gögn!$F$2:$F$11876,$A153)),"")</f>
        <v>0</v>
      </c>
      <c r="AQ153" s="24">
        <f t="array" ref="AQ153">IFERROR(IF(AQ$9="Samtals",SUMPRODUCT(((Gögn!$F$2:$F$11876=$A153)*(Gögn!$B$2:$B$11876=AQ$8)),Gögn!$K$2:$K$11876,Gögn!$L$2:$L$11876)/SUMIFS(Gögn!$L$2:$L$11876,Gögn!$B$2:$B$11876,AQ$8,Gögn!$F$2:$F$11876,$A153),SUMPRODUCT(((Gögn!$F$2:$F$11876=$A153)*(Gögn!$B$2:$B$11876=AQ$8)*(Gögn!$E$2:$E$11876=AQ$9)),Gögn!$K$2:$K$11876,Gögn!$L$2:$L$11876)/SUMIFS(Gögn!$L$2:$L$11876,Gögn!$B$2:$B$11876,AQ$8,Gögn!$E$2:$E$11876,AQ$9,Gögn!$F$2:$F$11876,$A153)),"")</f>
        <v>0</v>
      </c>
      <c r="AR153" s="24">
        <f t="array" ref="AR153">IFERROR(IF(AR$9="Samtals",SUMPRODUCT(((Gögn!$F$2:$F$11876=$A153)*(Gögn!$B$2:$B$11876=AR$8)),Gögn!$K$2:$K$11876,Gögn!$L$2:$L$11876)/SUMIFS(Gögn!$L$2:$L$11876,Gögn!$B$2:$B$11876,AR$8,Gögn!$F$2:$F$11876,$A153),SUMPRODUCT(((Gögn!$F$2:$F$11876=$A153)*(Gögn!$B$2:$B$11876=AR$8)*(Gögn!$E$2:$E$11876=AR$9)),Gögn!$K$2:$K$11876,Gögn!$L$2:$L$11876)/SUMIFS(Gögn!$L$2:$L$11876,Gögn!$B$2:$B$11876,AR$8,Gögn!$E$2:$E$11876,AR$9,Gögn!$F$2:$F$11876,$A153)),"")</f>
        <v>0</v>
      </c>
      <c r="AS153" s="24">
        <f t="array" ref="AS153">IFERROR(IF(AS$9="Samtals",SUMPRODUCT(((Gögn!$F$2:$F$11876=$A153)*(Gögn!$B$2:$B$11876=AS$8)),Gögn!$K$2:$K$11876,Gögn!$L$2:$L$11876)/SUMIFS(Gögn!$L$2:$L$11876,Gögn!$B$2:$B$11876,AS$8,Gögn!$F$2:$F$11876,$A153),SUMPRODUCT(((Gögn!$F$2:$F$11876=$A153)*(Gögn!$B$2:$B$11876=AS$8)*(Gögn!$E$2:$E$11876=AS$9)),Gögn!$K$2:$K$11876,Gögn!$L$2:$L$11876)/SUMIFS(Gögn!$L$2:$L$11876,Gögn!$B$2:$B$11876,AS$8,Gögn!$E$2:$E$11876,AS$9,Gögn!$F$2:$F$11876,$A153)),"")</f>
        <v>0</v>
      </c>
      <c r="AT153" s="24">
        <f t="array" ref="AT153">IFERROR(IF(AT$9="Samtals",SUMPRODUCT(((Gögn!$F$2:$F$11876=$A153)*(Gögn!$B$2:$B$11876=AT$8)),Gögn!$K$2:$K$11876,Gögn!$L$2:$L$11876)/SUMIFS(Gögn!$L$2:$L$11876,Gögn!$B$2:$B$11876,AT$8,Gögn!$F$2:$F$11876,$A153),SUMPRODUCT(((Gögn!$F$2:$F$11876=$A153)*(Gögn!$B$2:$B$11876=AT$8)*(Gögn!$E$2:$E$11876=AT$9)),Gögn!$K$2:$K$11876,Gögn!$L$2:$L$11876)/SUMIFS(Gögn!$L$2:$L$11876,Gögn!$B$2:$B$11876,AT$8,Gögn!$E$2:$E$11876,AT$9,Gögn!$F$2:$F$11876,$A153)),"")</f>
        <v>0</v>
      </c>
      <c r="AU153" s="24">
        <f t="array" ref="AU153">IFERROR(IF(AU$9="Samtals",SUMPRODUCT(((Gögn!$F$2:$F$11876=$A153)*(Gögn!$B$2:$B$11876=AU$8)),Gögn!$K$2:$K$11876,Gögn!$L$2:$L$11876)/SUMIFS(Gögn!$L$2:$L$11876,Gögn!$B$2:$B$11876,AU$8,Gögn!$F$2:$F$11876,$A153),SUMPRODUCT(((Gögn!$F$2:$F$11876=$A153)*(Gögn!$B$2:$B$11876=AU$8)*(Gögn!$E$2:$E$11876=AU$9)),Gögn!$K$2:$K$11876,Gögn!$L$2:$L$11876)/SUMIFS(Gögn!$L$2:$L$11876,Gögn!$B$2:$B$11876,AU$8,Gögn!$E$2:$E$11876,AU$9,Gögn!$F$2:$F$11876,$A153)),"")</f>
        <v>0</v>
      </c>
      <c r="AV153" s="24">
        <f t="array" ref="AV153">IFERROR(IF(AV$9="Samtals",SUMPRODUCT(((Gögn!$F$2:$F$11876=$A153)*(Gögn!$B$2:$B$11876=AV$8)),Gögn!$K$2:$K$11876,Gögn!$L$2:$L$11876)/SUMIFS(Gögn!$L$2:$L$11876,Gögn!$B$2:$B$11876,AV$8,Gögn!$F$2:$F$11876,$A153),SUMPRODUCT(((Gögn!$F$2:$F$11876=$A153)*(Gögn!$B$2:$B$11876=AV$8)*(Gögn!$E$2:$E$11876=AV$9)),Gögn!$K$2:$K$11876,Gögn!$L$2:$L$11876)/SUMIFS(Gögn!$L$2:$L$11876,Gögn!$B$2:$B$11876,AV$8,Gögn!$E$2:$E$11876,AV$9,Gögn!$F$2:$F$11876,$A153)),"")</f>
        <v>0</v>
      </c>
      <c r="AW153" s="24">
        <f t="array" ref="AW153">IFERROR(IF(AW$9="Samtals",SUMPRODUCT(((Gögn!$F$2:$F$11876=$A153)*(Gögn!$B$2:$B$11876=AW$8)),Gögn!$K$2:$K$11876,Gögn!$L$2:$L$11876)/SUMIFS(Gögn!$L$2:$L$11876,Gögn!$B$2:$B$11876,AW$8,Gögn!$F$2:$F$11876,$A153),SUMPRODUCT(((Gögn!$F$2:$F$11876=$A153)*(Gögn!$B$2:$B$11876=AW$8)*(Gögn!$E$2:$E$11876=AW$9)),Gögn!$K$2:$K$11876,Gögn!$L$2:$L$11876)/SUMIFS(Gögn!$L$2:$L$11876,Gögn!$B$2:$B$11876,AW$8,Gögn!$E$2:$E$11876,AW$9,Gögn!$F$2:$F$11876,$A153)),"")</f>
        <v>0</v>
      </c>
      <c r="AX153" s="24">
        <f t="array" ref="AX153">IFERROR(IF(AX$9="Samtals",SUMPRODUCT(((Gögn!$F$2:$F$11876=$A153)*(Gögn!$B$2:$B$11876=AX$8)),Gögn!$K$2:$K$11876,Gögn!$L$2:$L$11876)/SUMIFS(Gögn!$L$2:$L$11876,Gögn!$B$2:$B$11876,AX$8,Gögn!$F$2:$F$11876,$A153),SUMPRODUCT(((Gögn!$F$2:$F$11876=$A153)*(Gögn!$B$2:$B$11876=AX$8)*(Gögn!$E$2:$E$11876=AX$9)),Gögn!$K$2:$K$11876,Gögn!$L$2:$L$11876)/SUMIFS(Gögn!$L$2:$L$11876,Gögn!$B$2:$B$11876,AX$8,Gögn!$E$2:$E$11876,AX$9,Gögn!$F$2:$F$11876,$A153)),"")</f>
        <v>0</v>
      </c>
      <c r="AY153" s="24">
        <f t="array" ref="AY153">IFERROR(IF(AY$9="Samtals",SUMPRODUCT(((Gögn!$F$2:$F$11876=$A153)*(Gögn!$B$2:$B$11876=AY$8)),Gögn!$K$2:$K$11876,Gögn!$L$2:$L$11876)/SUMIFS(Gögn!$L$2:$L$11876,Gögn!$B$2:$B$11876,AY$8,Gögn!$F$2:$F$11876,$A153),SUMPRODUCT(((Gögn!$F$2:$F$11876=$A153)*(Gögn!$B$2:$B$11876=AY$8)*(Gögn!$E$2:$E$11876=AY$9)),Gögn!$K$2:$K$11876,Gögn!$L$2:$L$11876)/SUMIFS(Gögn!$L$2:$L$11876,Gögn!$B$2:$B$11876,AY$8,Gögn!$E$2:$E$11876,AY$9,Gögn!$F$2:$F$11876,$A153)),"")</f>
        <v>0</v>
      </c>
      <c r="AZ153" s="24">
        <f t="array" ref="AZ153">IFERROR(IF(AZ$9="Samtals",SUMPRODUCT(((Gögn!$F$2:$F$11876=$A153)*(Gögn!$B$2:$B$11876=AZ$8)),Gögn!$K$2:$K$11876,Gögn!$L$2:$L$11876)/SUMIFS(Gögn!$L$2:$L$11876,Gögn!$B$2:$B$11876,AZ$8,Gögn!$F$2:$F$11876,$A153),SUMPRODUCT(((Gögn!$F$2:$F$11876=$A153)*(Gögn!$B$2:$B$11876=AZ$8)*(Gögn!$E$2:$E$11876=AZ$9)),Gögn!$K$2:$K$11876,Gögn!$L$2:$L$11876)/SUMIFS(Gögn!$L$2:$L$11876,Gögn!$B$2:$B$11876,AZ$8,Gögn!$E$2:$E$11876,AZ$9,Gögn!$F$2:$F$11876,$A153)),"")</f>
        <v>0</v>
      </c>
      <c r="BA153" s="24">
        <f t="array" ref="BA153">IFERROR(IF(BA$9="Samtals",SUMPRODUCT(((Gögn!$F$2:$F$11876=$A153)*(Gögn!$B$2:$B$11876=BA$8)),Gögn!$K$2:$K$11876,Gögn!$L$2:$L$11876)/SUMIFS(Gögn!$L$2:$L$11876,Gögn!$B$2:$B$11876,BA$8,Gögn!$F$2:$F$11876,$A153),SUMPRODUCT(((Gögn!$F$2:$F$11876=$A153)*(Gögn!$B$2:$B$11876=BA$8)*(Gögn!$E$2:$E$11876=BA$9)),Gögn!$K$2:$K$11876,Gögn!$L$2:$L$11876)/SUMIFS(Gögn!$L$2:$L$11876,Gögn!$B$2:$B$11876,BA$8,Gögn!$E$2:$E$11876,BA$9,Gögn!$F$2:$F$11876,$A153)),"")</f>
        <v>0</v>
      </c>
      <c r="BB153" s="24">
        <f t="array" ref="BB153">IFERROR(IF(BB$9="Samtals",SUMPRODUCT(((Gögn!$F$2:$F$11876=$A153)*(Gögn!$B$2:$B$11876=BB$8)),Gögn!$K$2:$K$11876,Gögn!$L$2:$L$11876)/SUMIFS(Gögn!$L$2:$L$11876,Gögn!$B$2:$B$11876,BB$8,Gögn!$F$2:$F$11876,$A153),SUMPRODUCT(((Gögn!$F$2:$F$11876=$A153)*(Gögn!$B$2:$B$11876=BB$8)*(Gögn!$E$2:$E$11876=BB$9)),Gögn!$K$2:$K$11876,Gögn!$L$2:$L$11876)/SUMIFS(Gögn!$L$2:$L$11876,Gögn!$B$2:$B$11876,BB$8,Gögn!$E$2:$E$11876,BB$9,Gögn!$F$2:$F$11876,$A153)),"")</f>
        <v>0</v>
      </c>
      <c r="BC153" s="24">
        <f t="array" ref="BC153">IFERROR(IF(BC$9="Samtals",SUMPRODUCT(((Gögn!$F$2:$F$11876=$A153)*(Gögn!$B$2:$B$11876=BC$8)),Gögn!$K$2:$K$11876,Gögn!$L$2:$L$11876)/SUMIFS(Gögn!$L$2:$L$11876,Gögn!$B$2:$B$11876,BC$8,Gögn!$F$2:$F$11876,$A153),SUMPRODUCT(((Gögn!$F$2:$F$11876=$A153)*(Gögn!$B$2:$B$11876=BC$8)*(Gögn!$E$2:$E$11876=BC$9)),Gögn!$K$2:$K$11876,Gögn!$L$2:$L$11876)/SUMIFS(Gögn!$L$2:$L$11876,Gögn!$B$2:$B$11876,BC$8,Gögn!$E$2:$E$11876,BC$9,Gögn!$F$2:$F$11876,$A153)),"")</f>
        <v>0</v>
      </c>
      <c r="BD153" s="24">
        <f t="array" ref="BD153">IFERROR(IF(BD$9="Samtals",SUMPRODUCT(((Gögn!$F$2:$F$11876=$A153)*(Gögn!$B$2:$B$11876=BD$8)),Gögn!$K$2:$K$11876,Gögn!$L$2:$L$11876)/SUMIFS(Gögn!$L$2:$L$11876,Gögn!$B$2:$B$11876,BD$8,Gögn!$F$2:$F$11876,$A153),SUMPRODUCT(((Gögn!$F$2:$F$11876=$A153)*(Gögn!$B$2:$B$11876=BD$8)*(Gögn!$E$2:$E$11876=BD$9)),Gögn!$K$2:$K$11876,Gögn!$L$2:$L$11876)/SUMIFS(Gögn!$L$2:$L$11876,Gögn!$B$2:$B$11876,BD$8,Gögn!$E$2:$E$11876,BD$9,Gögn!$F$2:$F$11876,$A153)),"")</f>
        <v>0</v>
      </c>
      <c r="BE153" s="24">
        <f t="array" ref="BE153">IFERROR(IF(BE$9="Samtals",SUMPRODUCT(((Gögn!$F$2:$F$11876=$A153)*(Gögn!$B$2:$B$11876=BE$8)),Gögn!$K$2:$K$11876,Gögn!$L$2:$L$11876)/SUMIFS(Gögn!$L$2:$L$11876,Gögn!$B$2:$B$11876,BE$8,Gögn!$F$2:$F$11876,$A153),SUMPRODUCT(((Gögn!$F$2:$F$11876=$A153)*(Gögn!$B$2:$B$11876=BE$8)*(Gögn!$E$2:$E$11876=BE$9)),Gögn!$K$2:$K$11876,Gögn!$L$2:$L$11876)/SUMIFS(Gögn!$L$2:$L$11876,Gögn!$B$2:$B$11876,BE$8,Gögn!$E$2:$E$11876,BE$9,Gögn!$F$2:$F$11876,$A153)),"")</f>
        <v>0</v>
      </c>
      <c r="BF153" s="24">
        <f t="array" ref="BF153">IFERROR(IF(BF$9="Samtals",SUMPRODUCT(((Gögn!$F$2:$F$11876=$A153)*(Gögn!$B$2:$B$11876=BF$8)),Gögn!$K$2:$K$11876,Gögn!$L$2:$L$11876)/SUMIFS(Gögn!$L$2:$L$11876,Gögn!$B$2:$B$11876,BF$8,Gögn!$F$2:$F$11876,$A153),SUMPRODUCT(((Gögn!$F$2:$F$11876=$A153)*(Gögn!$B$2:$B$11876=BF$8)*(Gögn!$E$2:$E$11876=BF$9)),Gögn!$K$2:$K$11876,Gögn!$L$2:$L$11876)/SUMIFS(Gögn!$L$2:$L$11876,Gögn!$B$2:$B$11876,BF$8,Gögn!$E$2:$E$11876,BF$9,Gögn!$F$2:$F$11876,$A153)),"")</f>
        <v>0</v>
      </c>
      <c r="BG153" s="24">
        <f t="array" ref="BG153">IFERROR(IF(BG$9="Samtals",SUMPRODUCT(((Gögn!$F$2:$F$11876=$A153)*(Gögn!$B$2:$B$11876=BG$8)),Gögn!$K$2:$K$11876,Gögn!$L$2:$L$11876)/SUMIFS(Gögn!$L$2:$L$11876,Gögn!$B$2:$B$11876,BG$8,Gögn!$F$2:$F$11876,$A153),SUMPRODUCT(((Gögn!$F$2:$F$11876=$A153)*(Gögn!$B$2:$B$11876=BG$8)*(Gögn!$E$2:$E$11876=BG$9)),Gögn!$K$2:$K$11876,Gögn!$L$2:$L$11876)/SUMIFS(Gögn!$L$2:$L$11876,Gögn!$B$2:$B$11876,BG$8,Gögn!$E$2:$E$11876,BG$9,Gögn!$F$2:$F$11876,$A153)),"")</f>
        <v>0</v>
      </c>
    </row>
    <row r="154" spans="1:59" ht="15" customHeight="1">
      <c r="A154" s="19" t="s">
        <v>69</v>
      </c>
      <c r="B154" s="19"/>
      <c r="C154" s="25" t="s">
        <v>303</v>
      </c>
      <c r="D154" s="22">
        <f t="shared" si="41"/>
        <v>0</v>
      </c>
      <c r="E154" s="22">
        <f t="array" ref="E154">IFERROR(IF(E$9="Samtals",SUMPRODUCT(((Gögn!$F$2:$F$11876=$A154)*(Gögn!$B$2:$B$11876=E$8)),Gögn!$K$2:$K$11876,Gögn!$L$2:$L$11876)/SUMIFS(Gögn!$L$2:$L$11876,Gögn!$B$2:$B$11876,E$8,Gögn!$F$2:$F$11876,$A154),SUMPRODUCT(((Gögn!$F$2:$F$11876=$A154)*(Gögn!$B$2:$B$11876=E$8)*(Gögn!$E$2:$E$11876=E$9)),Gögn!$K$2:$K$11876,Gögn!$L$2:$L$11876)/SUMIFS(Gögn!$L$2:$L$11876,Gögn!$B$2:$B$11876,E$8,Gögn!$E$2:$E$11876,E$9,Gögn!$F$2:$F$11876,$A154)),"")</f>
        <v>0</v>
      </c>
      <c r="F154" s="22">
        <f t="array" ref="F154">IFERROR(IF(F$9="Samtals",SUMPRODUCT(((Gögn!$F$2:$F$11876=$A154)*(Gögn!$B$2:$B$11876=F$8)),Gögn!$K$2:$K$11876,Gögn!$L$2:$L$11876)/SUMIFS(Gögn!$L$2:$L$11876,Gögn!$B$2:$B$11876,F$8,Gögn!$F$2:$F$11876,$A154),SUMPRODUCT(((Gögn!$F$2:$F$11876=$A154)*(Gögn!$B$2:$B$11876=F$8)*(Gögn!$E$2:$E$11876=F$9)),Gögn!$K$2:$K$11876,Gögn!$L$2:$L$11876)/SUMIFS(Gögn!$L$2:$L$11876,Gögn!$B$2:$B$11876,F$8,Gögn!$E$2:$E$11876,F$9,Gögn!$F$2:$F$11876,$A154)),"")</f>
        <v>0</v>
      </c>
      <c r="G154" s="22">
        <f t="array" ref="G154">IFERROR(IF(G$9="Samtals",SUMPRODUCT(((Gögn!$F$2:$F$11876=$A154)*(Gögn!$B$2:$B$11876=G$8)),Gögn!$K$2:$K$11876,Gögn!$L$2:$L$11876)/SUMIFS(Gögn!$L$2:$L$11876,Gögn!$B$2:$B$11876,G$8,Gögn!$F$2:$F$11876,$A154),SUMPRODUCT(((Gögn!$F$2:$F$11876=$A154)*(Gögn!$B$2:$B$11876=G$8)*(Gögn!$E$2:$E$11876=G$9)),Gögn!$K$2:$K$11876,Gögn!$L$2:$L$11876)/SUMIFS(Gögn!$L$2:$L$11876,Gögn!$B$2:$B$11876,G$8,Gögn!$E$2:$E$11876,G$9,Gögn!$F$2:$F$11876,$A154)),"")</f>
        <v>0</v>
      </c>
      <c r="H154" s="22">
        <f t="array" ref="H154">IFERROR(IF(H$9="Samtals",SUMPRODUCT(((Gögn!$F$2:$F$11876=$A154)*(Gögn!$B$2:$B$11876=H$8)),Gögn!$K$2:$K$11876,Gögn!$L$2:$L$11876)/SUMIFS(Gögn!$L$2:$L$11876,Gögn!$B$2:$B$11876,H$8,Gögn!$F$2:$F$11876,$A154),SUMPRODUCT(((Gögn!$F$2:$F$11876=$A154)*(Gögn!$B$2:$B$11876=H$8)*(Gögn!$E$2:$E$11876=H$9)),Gögn!$K$2:$K$11876,Gögn!$L$2:$L$11876)/SUMIFS(Gögn!$L$2:$L$11876,Gögn!$B$2:$B$11876,H$8,Gögn!$E$2:$E$11876,H$9,Gögn!$F$2:$F$11876,$A154)),"")</f>
        <v>0</v>
      </c>
      <c r="I154" s="22">
        <f t="array" ref="I154">IFERROR(IF(I$9="Samtals",SUMPRODUCT(((Gögn!$F$2:$F$11876=$A154)*(Gögn!$B$2:$B$11876=I$8)),Gögn!$K$2:$K$11876,Gögn!$L$2:$L$11876)/SUMIFS(Gögn!$L$2:$L$11876,Gögn!$B$2:$B$11876,I$8,Gögn!$F$2:$F$11876,$A154),SUMPRODUCT(((Gögn!$F$2:$F$11876=$A154)*(Gögn!$B$2:$B$11876=I$8)*(Gögn!$E$2:$E$11876=I$9)),Gögn!$K$2:$K$11876,Gögn!$L$2:$L$11876)/SUMIFS(Gögn!$L$2:$L$11876,Gögn!$B$2:$B$11876,I$8,Gögn!$E$2:$E$11876,I$9,Gögn!$F$2:$F$11876,$A154)),"")</f>
        <v>0</v>
      </c>
      <c r="J154" s="22">
        <f t="array" ref="J154">IFERROR(IF(J$9="Samtals",SUMPRODUCT(((Gögn!$F$2:$F$11876=$A154)*(Gögn!$B$2:$B$11876=J$8)),Gögn!$K$2:$K$11876,Gögn!$L$2:$L$11876)/SUMIFS(Gögn!$L$2:$L$11876,Gögn!$B$2:$B$11876,J$8,Gögn!$F$2:$F$11876,$A154),SUMPRODUCT(((Gögn!$F$2:$F$11876=$A154)*(Gögn!$B$2:$B$11876=J$8)*(Gögn!$E$2:$E$11876=J$9)),Gögn!$K$2:$K$11876,Gögn!$L$2:$L$11876)/SUMIFS(Gögn!$L$2:$L$11876,Gögn!$B$2:$B$11876,J$8,Gögn!$E$2:$E$11876,J$9,Gögn!$F$2:$F$11876,$A154)),"")</f>
        <v>0</v>
      </c>
      <c r="K154" s="22">
        <f t="array" ref="K154">IFERROR(IF(K$9="Samtals",SUMPRODUCT(((Gögn!$F$2:$F$11876=$A154)*(Gögn!$B$2:$B$11876=K$8)),Gögn!$K$2:$K$11876,Gögn!$L$2:$L$11876)/SUMIFS(Gögn!$L$2:$L$11876,Gögn!$B$2:$B$11876,K$8,Gögn!$F$2:$F$11876,$A154),SUMPRODUCT(((Gögn!$F$2:$F$11876=$A154)*(Gögn!$B$2:$B$11876=K$8)*(Gögn!$E$2:$E$11876=K$9)),Gögn!$K$2:$K$11876,Gögn!$L$2:$L$11876)/SUMIFS(Gögn!$L$2:$L$11876,Gögn!$B$2:$B$11876,K$8,Gögn!$E$2:$E$11876,K$9,Gögn!$F$2:$F$11876,$A154)),"")</f>
        <v>0</v>
      </c>
      <c r="L154" s="22">
        <f t="array" ref="L154">IFERROR(IF(L$9="Samtals",SUMPRODUCT(((Gögn!$F$2:$F$11876=$A154)*(Gögn!$B$2:$B$11876=L$8)),Gögn!$K$2:$K$11876,Gögn!$L$2:$L$11876)/SUMIFS(Gögn!$L$2:$L$11876,Gögn!$B$2:$B$11876,L$8,Gögn!$F$2:$F$11876,$A154),SUMPRODUCT(((Gögn!$F$2:$F$11876=$A154)*(Gögn!$B$2:$B$11876=L$8)*(Gögn!$E$2:$E$11876=L$9)),Gögn!$K$2:$K$11876,Gögn!$L$2:$L$11876)/SUMIFS(Gögn!$L$2:$L$11876,Gögn!$B$2:$B$11876,L$8,Gögn!$E$2:$E$11876,L$9,Gögn!$F$2:$F$11876,$A154)),"")</f>
        <v>0</v>
      </c>
      <c r="M154" s="22">
        <f t="array" ref="M154">IFERROR(IF(M$9="Samtals",SUMPRODUCT(((Gögn!$F$2:$F$11876=$A154)*(Gögn!$B$2:$B$11876=M$8)),Gögn!$K$2:$K$11876,Gögn!$L$2:$L$11876)/SUMIFS(Gögn!$L$2:$L$11876,Gögn!$B$2:$B$11876,M$8,Gögn!$F$2:$F$11876,$A154),SUMPRODUCT(((Gögn!$F$2:$F$11876=$A154)*(Gögn!$B$2:$B$11876=M$8)*(Gögn!$E$2:$E$11876=M$9)),Gögn!$K$2:$K$11876,Gögn!$L$2:$L$11876)/SUMIFS(Gögn!$L$2:$L$11876,Gögn!$B$2:$B$11876,M$8,Gögn!$E$2:$E$11876,M$9,Gögn!$F$2:$F$11876,$A154)),"")</f>
        <v>0</v>
      </c>
      <c r="N154" s="22">
        <f t="array" ref="N154">IFERROR(IF(N$9="Samtals",SUMPRODUCT(((Gögn!$F$2:$F$11876=$A154)*(Gögn!$B$2:$B$11876=N$8)),Gögn!$K$2:$K$11876,Gögn!$L$2:$L$11876)/SUMIFS(Gögn!$L$2:$L$11876,Gögn!$B$2:$B$11876,N$8,Gögn!$F$2:$F$11876,$A154),SUMPRODUCT(((Gögn!$F$2:$F$11876=$A154)*(Gögn!$B$2:$B$11876=N$8)*(Gögn!$E$2:$E$11876=N$9)),Gögn!$K$2:$K$11876,Gögn!$L$2:$L$11876)/SUMIFS(Gögn!$L$2:$L$11876,Gögn!$B$2:$B$11876,N$8,Gögn!$E$2:$E$11876,N$9,Gögn!$F$2:$F$11876,$A154)),"")</f>
        <v>0</v>
      </c>
      <c r="O154" s="22">
        <f t="array" ref="O154">IFERROR(IF(O$9="Samtals",SUMPRODUCT(((Gögn!$F$2:$F$11876=$A154)*(Gögn!$B$2:$B$11876=O$8)),Gögn!$K$2:$K$11876,Gögn!$L$2:$L$11876)/SUMIFS(Gögn!$L$2:$L$11876,Gögn!$B$2:$B$11876,O$8,Gögn!$F$2:$F$11876,$A154),SUMPRODUCT(((Gögn!$F$2:$F$11876=$A154)*(Gögn!$B$2:$B$11876=O$8)*(Gögn!$E$2:$E$11876=O$9)),Gögn!$K$2:$K$11876,Gögn!$L$2:$L$11876)/SUMIFS(Gögn!$L$2:$L$11876,Gögn!$B$2:$B$11876,O$8,Gögn!$E$2:$E$11876,O$9,Gögn!$F$2:$F$11876,$A154)),"")</f>
        <v>0</v>
      </c>
      <c r="P154" s="22">
        <f t="array" ref="P154">IFERROR(IF(P$9="Samtals",SUMPRODUCT(((Gögn!$F$2:$F$11876=$A154)*(Gögn!$B$2:$B$11876=P$8)),Gögn!$K$2:$K$11876,Gögn!$L$2:$L$11876)/SUMIFS(Gögn!$L$2:$L$11876,Gögn!$B$2:$B$11876,P$8,Gögn!$F$2:$F$11876,$A154),SUMPRODUCT(((Gögn!$F$2:$F$11876=$A154)*(Gögn!$B$2:$B$11876=P$8)*(Gögn!$E$2:$E$11876=P$9)),Gögn!$K$2:$K$11876,Gögn!$L$2:$L$11876)/SUMIFS(Gögn!$L$2:$L$11876,Gögn!$B$2:$B$11876,P$8,Gögn!$E$2:$E$11876,P$9,Gögn!$F$2:$F$11876,$A154)),"")</f>
        <v>0</v>
      </c>
      <c r="Q154" s="22">
        <f t="array" ref="Q154">IFERROR(IF(Q$9="Samtals",SUMPRODUCT(((Gögn!$F$2:$F$11876=$A154)*(Gögn!$B$2:$B$11876=Q$8)),Gögn!$K$2:$K$11876,Gögn!$L$2:$L$11876)/SUMIFS(Gögn!$L$2:$L$11876,Gögn!$B$2:$B$11876,Q$8,Gögn!$F$2:$F$11876,$A154),SUMPRODUCT(((Gögn!$F$2:$F$11876=$A154)*(Gögn!$B$2:$B$11876=Q$8)*(Gögn!$E$2:$E$11876=Q$9)),Gögn!$K$2:$K$11876,Gögn!$L$2:$L$11876)/SUMIFS(Gögn!$L$2:$L$11876,Gögn!$B$2:$B$11876,Q$8,Gögn!$E$2:$E$11876,Q$9,Gögn!$F$2:$F$11876,$A154)),"")</f>
        <v>0</v>
      </c>
      <c r="R154" s="22">
        <f t="array" ref="R154">IFERROR(IF(R$9="Samtals",SUMPRODUCT(((Gögn!$F$2:$F$11876=$A154)*(Gögn!$B$2:$B$11876=R$8)),Gögn!$K$2:$K$11876,Gögn!$L$2:$L$11876)/SUMIFS(Gögn!$L$2:$L$11876,Gögn!$B$2:$B$11876,R$8,Gögn!$F$2:$F$11876,$A154),SUMPRODUCT(((Gögn!$F$2:$F$11876=$A154)*(Gögn!$B$2:$B$11876=R$8)*(Gögn!$E$2:$E$11876=R$9)),Gögn!$K$2:$K$11876,Gögn!$L$2:$L$11876)/SUMIFS(Gögn!$L$2:$L$11876,Gögn!$B$2:$B$11876,R$8,Gögn!$E$2:$E$11876,R$9,Gögn!$F$2:$F$11876,$A154)),"")</f>
        <v>0</v>
      </c>
      <c r="S154" s="22">
        <f t="array" ref="S154">IFERROR(IF(S$9="Samtals",SUMPRODUCT(((Gögn!$F$2:$F$11876=$A154)*(Gögn!$B$2:$B$11876=S$8)),Gögn!$K$2:$K$11876,Gögn!$L$2:$L$11876)/SUMIFS(Gögn!$L$2:$L$11876,Gögn!$B$2:$B$11876,S$8,Gögn!$F$2:$F$11876,$A154),SUMPRODUCT(((Gögn!$F$2:$F$11876=$A154)*(Gögn!$B$2:$B$11876=S$8)*(Gögn!$E$2:$E$11876=S$9)),Gögn!$K$2:$K$11876,Gögn!$L$2:$L$11876)/SUMIFS(Gögn!$L$2:$L$11876,Gögn!$B$2:$B$11876,S$8,Gögn!$E$2:$E$11876,S$9,Gögn!$F$2:$F$11876,$A154)),"")</f>
        <v>0</v>
      </c>
      <c r="T154" s="22">
        <f t="array" ref="T154">IFERROR(IF(T$9="Samtals",SUMPRODUCT(((Gögn!$F$2:$F$11876=$A154)*(Gögn!$B$2:$B$11876=T$8)),Gögn!$K$2:$K$11876,Gögn!$L$2:$L$11876)/SUMIFS(Gögn!$L$2:$L$11876,Gögn!$B$2:$B$11876,T$8,Gögn!$F$2:$F$11876,$A154),SUMPRODUCT(((Gögn!$F$2:$F$11876=$A154)*(Gögn!$B$2:$B$11876=T$8)*(Gögn!$E$2:$E$11876=T$9)),Gögn!$K$2:$K$11876,Gögn!$L$2:$L$11876)/SUMIFS(Gögn!$L$2:$L$11876,Gögn!$B$2:$B$11876,T$8,Gögn!$E$2:$E$11876,T$9,Gögn!$F$2:$F$11876,$A154)),"")</f>
        <v>0</v>
      </c>
      <c r="U154" s="22">
        <f t="array" ref="U154">IFERROR(IF(U$9="Samtals",SUMPRODUCT(((Gögn!$F$2:$F$11876=$A154)*(Gögn!$B$2:$B$11876=U$8)),Gögn!$K$2:$K$11876,Gögn!$L$2:$L$11876)/SUMIFS(Gögn!$L$2:$L$11876,Gögn!$B$2:$B$11876,U$8,Gögn!$F$2:$F$11876,$A154),SUMPRODUCT(((Gögn!$F$2:$F$11876=$A154)*(Gögn!$B$2:$B$11876=U$8)*(Gögn!$E$2:$E$11876=U$9)),Gögn!$K$2:$K$11876,Gögn!$L$2:$L$11876)/SUMIFS(Gögn!$L$2:$L$11876,Gögn!$B$2:$B$11876,U$8,Gögn!$E$2:$E$11876,U$9,Gögn!$F$2:$F$11876,$A154)),"")</f>
        <v>0</v>
      </c>
      <c r="V154" s="22">
        <f t="array" ref="V154">IFERROR(IF(V$9="Samtals",SUMPRODUCT(((Gögn!$F$2:$F$11876=$A154)*(Gögn!$B$2:$B$11876=V$8)),Gögn!$K$2:$K$11876,Gögn!$L$2:$L$11876)/SUMIFS(Gögn!$L$2:$L$11876,Gögn!$B$2:$B$11876,V$8,Gögn!$F$2:$F$11876,$A154),SUMPRODUCT(((Gögn!$F$2:$F$11876=$A154)*(Gögn!$B$2:$B$11876=V$8)*(Gögn!$E$2:$E$11876=V$9)),Gögn!$K$2:$K$11876,Gögn!$L$2:$L$11876)/SUMIFS(Gögn!$L$2:$L$11876,Gögn!$B$2:$B$11876,V$8,Gögn!$E$2:$E$11876,V$9,Gögn!$F$2:$F$11876,$A154)),"")</f>
        <v>0</v>
      </c>
      <c r="W154" s="22">
        <f t="array" ref="W154">IFERROR(IF(W$9="Samtals",SUMPRODUCT(((Gögn!$F$2:$F$11876=$A154)*(Gögn!$B$2:$B$11876=W$8)),Gögn!$K$2:$K$11876,Gögn!$L$2:$L$11876)/SUMIFS(Gögn!$L$2:$L$11876,Gögn!$B$2:$B$11876,W$8,Gögn!$F$2:$F$11876,$A154),SUMPRODUCT(((Gögn!$F$2:$F$11876=$A154)*(Gögn!$B$2:$B$11876=W$8)*(Gögn!$E$2:$E$11876=W$9)),Gögn!$K$2:$K$11876,Gögn!$L$2:$L$11876)/SUMIFS(Gögn!$L$2:$L$11876,Gögn!$B$2:$B$11876,W$8,Gögn!$E$2:$E$11876,W$9,Gögn!$F$2:$F$11876,$A154)),"")</f>
        <v>0</v>
      </c>
      <c r="X154" s="22">
        <f t="array" ref="X154">IFERROR(IF(X$9="Samtals",SUMPRODUCT(((Gögn!$F$2:$F$11876=$A154)*(Gögn!$B$2:$B$11876=X$8)),Gögn!$K$2:$K$11876,Gögn!$L$2:$L$11876)/SUMIFS(Gögn!$L$2:$L$11876,Gögn!$B$2:$B$11876,X$8,Gögn!$F$2:$F$11876,$A154),SUMPRODUCT(((Gögn!$F$2:$F$11876=$A154)*(Gögn!$B$2:$B$11876=X$8)*(Gögn!$E$2:$E$11876=X$9)),Gögn!$K$2:$K$11876,Gögn!$L$2:$L$11876)/SUMIFS(Gögn!$L$2:$L$11876,Gögn!$B$2:$B$11876,X$8,Gögn!$E$2:$E$11876,X$9,Gögn!$F$2:$F$11876,$A154)),"")</f>
        <v>0</v>
      </c>
      <c r="Y154" s="22">
        <f t="array" ref="Y154">IFERROR(IF(Y$9="Samtals",SUMPRODUCT(((Gögn!$F$2:$F$11876=$A154)*(Gögn!$B$2:$B$11876=Y$8)),Gögn!$K$2:$K$11876,Gögn!$L$2:$L$11876)/SUMIFS(Gögn!$L$2:$L$11876,Gögn!$B$2:$B$11876,Y$8,Gögn!$F$2:$F$11876,$A154),SUMPRODUCT(((Gögn!$F$2:$F$11876=$A154)*(Gögn!$B$2:$B$11876=Y$8)*(Gögn!$E$2:$E$11876=Y$9)),Gögn!$K$2:$K$11876,Gögn!$L$2:$L$11876)/SUMIFS(Gögn!$L$2:$L$11876,Gögn!$B$2:$B$11876,Y$8,Gögn!$E$2:$E$11876,Y$9,Gögn!$F$2:$F$11876,$A154)),"")</f>
        <v>0</v>
      </c>
      <c r="Z154" s="22">
        <f t="array" ref="Z154">IFERROR(IF(Z$9="Samtals",SUMPRODUCT(((Gögn!$F$2:$F$11876=$A154)*(Gögn!$B$2:$B$11876=Z$8)),Gögn!$K$2:$K$11876,Gögn!$L$2:$L$11876)/SUMIFS(Gögn!$L$2:$L$11876,Gögn!$B$2:$B$11876,Z$8,Gögn!$F$2:$F$11876,$A154),SUMPRODUCT(((Gögn!$F$2:$F$11876=$A154)*(Gögn!$B$2:$B$11876=Z$8)*(Gögn!$E$2:$E$11876=Z$9)),Gögn!$K$2:$K$11876,Gögn!$L$2:$L$11876)/SUMIFS(Gögn!$L$2:$L$11876,Gögn!$B$2:$B$11876,Z$8,Gögn!$E$2:$E$11876,Z$9,Gögn!$F$2:$F$11876,$A154)),"")</f>
        <v>0</v>
      </c>
      <c r="AA154" s="22">
        <f t="array" ref="AA154">IFERROR(IF(AA$9="Samtals",SUMPRODUCT(((Gögn!$F$2:$F$11876=$A154)*(Gögn!$B$2:$B$11876=AA$8)),Gögn!$K$2:$K$11876,Gögn!$L$2:$L$11876)/SUMIFS(Gögn!$L$2:$L$11876,Gögn!$B$2:$B$11876,AA$8,Gögn!$F$2:$F$11876,$A154),SUMPRODUCT(((Gögn!$F$2:$F$11876=$A154)*(Gögn!$B$2:$B$11876=AA$8)*(Gögn!$E$2:$E$11876=AA$9)),Gögn!$K$2:$K$11876,Gögn!$L$2:$L$11876)/SUMIFS(Gögn!$L$2:$L$11876,Gögn!$B$2:$B$11876,AA$8,Gögn!$E$2:$E$11876,AA$9,Gögn!$F$2:$F$11876,$A154)),"")</f>
        <v>0</v>
      </c>
      <c r="AB154" s="22">
        <f t="array" ref="AB154">IFERROR(IF(AB$9="Samtals",SUMPRODUCT(((Gögn!$F$2:$F$11876=$A154)*(Gögn!$B$2:$B$11876=AB$8)),Gögn!$K$2:$K$11876,Gögn!$L$2:$L$11876)/SUMIFS(Gögn!$L$2:$L$11876,Gögn!$B$2:$B$11876,AB$8,Gögn!$F$2:$F$11876,$A154),SUMPRODUCT(((Gögn!$F$2:$F$11876=$A154)*(Gögn!$B$2:$B$11876=AB$8)*(Gögn!$E$2:$E$11876=AB$9)),Gögn!$K$2:$K$11876,Gögn!$L$2:$L$11876)/SUMIFS(Gögn!$L$2:$L$11876,Gögn!$B$2:$B$11876,AB$8,Gögn!$E$2:$E$11876,AB$9,Gögn!$F$2:$F$11876,$A154)),"")</f>
        <v>0</v>
      </c>
      <c r="AC154" s="22">
        <f t="array" ref="AC154">IFERROR(IF(AC$9="Samtals",SUMPRODUCT(((Gögn!$F$2:$F$11876=$A154)*(Gögn!$B$2:$B$11876=AC$8)),Gögn!$K$2:$K$11876,Gögn!$L$2:$L$11876)/SUMIFS(Gögn!$L$2:$L$11876,Gögn!$B$2:$B$11876,AC$8,Gögn!$F$2:$F$11876,$A154),SUMPRODUCT(((Gögn!$F$2:$F$11876=$A154)*(Gögn!$B$2:$B$11876=AC$8)*(Gögn!$E$2:$E$11876=AC$9)),Gögn!$K$2:$K$11876,Gögn!$L$2:$L$11876)/SUMIFS(Gögn!$L$2:$L$11876,Gögn!$B$2:$B$11876,AC$8,Gögn!$E$2:$E$11876,AC$9,Gögn!$F$2:$F$11876,$A154)),"")</f>
        <v>0</v>
      </c>
      <c r="AD154" s="22">
        <f t="array" ref="AD154">IFERROR(IF(AD$9="Samtals",SUMPRODUCT(((Gögn!$F$2:$F$11876=$A154)*(Gögn!$B$2:$B$11876=AD$8)),Gögn!$K$2:$K$11876,Gögn!$L$2:$L$11876)/SUMIFS(Gögn!$L$2:$L$11876,Gögn!$B$2:$B$11876,AD$8,Gögn!$F$2:$F$11876,$A154),SUMPRODUCT(((Gögn!$F$2:$F$11876=$A154)*(Gögn!$B$2:$B$11876=AD$8)*(Gögn!$E$2:$E$11876=AD$9)),Gögn!$K$2:$K$11876,Gögn!$L$2:$L$11876)/SUMIFS(Gögn!$L$2:$L$11876,Gögn!$B$2:$B$11876,AD$8,Gögn!$E$2:$E$11876,AD$9,Gögn!$F$2:$F$11876,$A154)),"")</f>
        <v>0</v>
      </c>
      <c r="AE154" s="22">
        <f t="array" ref="AE154">IFERROR(IF(AE$9="Samtals",SUMPRODUCT(((Gögn!$F$2:$F$11876=$A154)*(Gögn!$B$2:$B$11876=AE$8)),Gögn!$K$2:$K$11876,Gögn!$L$2:$L$11876)/SUMIFS(Gögn!$L$2:$L$11876,Gögn!$B$2:$B$11876,AE$8,Gögn!$F$2:$F$11876,$A154),SUMPRODUCT(((Gögn!$F$2:$F$11876=$A154)*(Gögn!$B$2:$B$11876=AE$8)*(Gögn!$E$2:$E$11876=AE$9)),Gögn!$K$2:$K$11876,Gögn!$L$2:$L$11876)/SUMIFS(Gögn!$L$2:$L$11876,Gögn!$B$2:$B$11876,AE$8,Gögn!$E$2:$E$11876,AE$9,Gögn!$F$2:$F$11876,$A154)),"")</f>
        <v>0</v>
      </c>
      <c r="AF154" s="22">
        <f t="array" ref="AF154">IFERROR(IF(AF$9="Samtals",SUMPRODUCT(((Gögn!$F$2:$F$11876=$A154)*(Gögn!$B$2:$B$11876=AF$8)),Gögn!$K$2:$K$11876,Gögn!$L$2:$L$11876)/SUMIFS(Gögn!$L$2:$L$11876,Gögn!$B$2:$B$11876,AF$8,Gögn!$F$2:$F$11876,$A154),SUMPRODUCT(((Gögn!$F$2:$F$11876=$A154)*(Gögn!$B$2:$B$11876=AF$8)*(Gögn!$E$2:$E$11876=AF$9)),Gögn!$K$2:$K$11876,Gögn!$L$2:$L$11876)/SUMIFS(Gögn!$L$2:$L$11876,Gögn!$B$2:$B$11876,AF$8,Gögn!$E$2:$E$11876,AF$9,Gögn!$F$2:$F$11876,$A154)),"")</f>
        <v>0</v>
      </c>
      <c r="AG154" s="22">
        <f t="array" ref="AG154">IFERROR(IF(AG$9="Samtals",SUMPRODUCT(((Gögn!$F$2:$F$11876=$A154)*(Gögn!$B$2:$B$11876=AG$8)),Gögn!$K$2:$K$11876,Gögn!$L$2:$L$11876)/SUMIFS(Gögn!$L$2:$L$11876,Gögn!$B$2:$B$11876,AG$8,Gögn!$F$2:$F$11876,$A154),SUMPRODUCT(((Gögn!$F$2:$F$11876=$A154)*(Gögn!$B$2:$B$11876=AG$8)*(Gögn!$E$2:$E$11876=AG$9)),Gögn!$K$2:$K$11876,Gögn!$L$2:$L$11876)/SUMIFS(Gögn!$L$2:$L$11876,Gögn!$B$2:$B$11876,AG$8,Gögn!$E$2:$E$11876,AG$9,Gögn!$F$2:$F$11876,$A154)),"")</f>
        <v>0</v>
      </c>
      <c r="AH154" s="22">
        <f t="array" ref="AH154">IFERROR(IF(AH$9="Samtals",SUMPRODUCT(((Gögn!$F$2:$F$11876=$A154)*(Gögn!$B$2:$B$11876=AH$8)),Gögn!$K$2:$K$11876,Gögn!$L$2:$L$11876)/SUMIFS(Gögn!$L$2:$L$11876,Gögn!$B$2:$B$11876,AH$8,Gögn!$F$2:$F$11876,$A154),SUMPRODUCT(((Gögn!$F$2:$F$11876=$A154)*(Gögn!$B$2:$B$11876=AH$8)*(Gögn!$E$2:$E$11876=AH$9)),Gögn!$K$2:$K$11876,Gögn!$L$2:$L$11876)/SUMIFS(Gögn!$L$2:$L$11876,Gögn!$B$2:$B$11876,AH$8,Gögn!$E$2:$E$11876,AH$9,Gögn!$F$2:$F$11876,$A154)),"")</f>
        <v>0</v>
      </c>
      <c r="AI154" s="22">
        <f t="array" ref="AI154">IFERROR(IF(AI$9="Samtals",SUMPRODUCT(((Gögn!$F$2:$F$11876=$A154)*(Gögn!$B$2:$B$11876=AI$8)),Gögn!$K$2:$K$11876,Gögn!$L$2:$L$11876)/SUMIFS(Gögn!$L$2:$L$11876,Gögn!$B$2:$B$11876,AI$8,Gögn!$F$2:$F$11876,$A154),SUMPRODUCT(((Gögn!$F$2:$F$11876=$A154)*(Gögn!$B$2:$B$11876=AI$8)*(Gögn!$E$2:$E$11876=AI$9)),Gögn!$K$2:$K$11876,Gögn!$L$2:$L$11876)/SUMIFS(Gögn!$L$2:$L$11876,Gögn!$B$2:$B$11876,AI$8,Gögn!$E$2:$E$11876,AI$9,Gögn!$F$2:$F$11876,$A154)),"")</f>
        <v>0</v>
      </c>
      <c r="AJ154" s="22">
        <f t="array" ref="AJ154">IFERROR(IF(AJ$9="Samtals",SUMPRODUCT(((Gögn!$F$2:$F$11876=$A154)*(Gögn!$B$2:$B$11876=AJ$8)),Gögn!$K$2:$K$11876,Gögn!$L$2:$L$11876)/SUMIFS(Gögn!$L$2:$L$11876,Gögn!$B$2:$B$11876,AJ$8,Gögn!$F$2:$F$11876,$A154),SUMPRODUCT(((Gögn!$F$2:$F$11876=$A154)*(Gögn!$B$2:$B$11876=AJ$8)*(Gögn!$E$2:$E$11876=AJ$9)),Gögn!$K$2:$K$11876,Gögn!$L$2:$L$11876)/SUMIFS(Gögn!$L$2:$L$11876,Gögn!$B$2:$B$11876,AJ$8,Gögn!$E$2:$E$11876,AJ$9,Gögn!$F$2:$F$11876,$A154)),"")</f>
        <v>0</v>
      </c>
      <c r="AK154" s="22">
        <f t="array" ref="AK154">IFERROR(IF(AK$9="Samtals",SUMPRODUCT(((Gögn!$F$2:$F$11876=$A154)*(Gögn!$B$2:$B$11876=AK$8)),Gögn!$K$2:$K$11876,Gögn!$L$2:$L$11876)/SUMIFS(Gögn!$L$2:$L$11876,Gögn!$B$2:$B$11876,AK$8,Gögn!$F$2:$F$11876,$A154),SUMPRODUCT(((Gögn!$F$2:$F$11876=$A154)*(Gögn!$B$2:$B$11876=AK$8)*(Gögn!$E$2:$E$11876=AK$9)),Gögn!$K$2:$K$11876,Gögn!$L$2:$L$11876)/SUMIFS(Gögn!$L$2:$L$11876,Gögn!$B$2:$B$11876,AK$8,Gögn!$E$2:$E$11876,AK$9,Gögn!$F$2:$F$11876,$A154)),"")</f>
        <v>0</v>
      </c>
      <c r="AL154" s="22">
        <f t="array" ref="AL154">IFERROR(IF(AL$9="Samtals",SUMPRODUCT(((Gögn!$F$2:$F$11876=$A154)*(Gögn!$B$2:$B$11876=AL$8)),Gögn!$K$2:$K$11876,Gögn!$L$2:$L$11876)/SUMIFS(Gögn!$L$2:$L$11876,Gögn!$B$2:$B$11876,AL$8,Gögn!$F$2:$F$11876,$A154),SUMPRODUCT(((Gögn!$F$2:$F$11876=$A154)*(Gögn!$B$2:$B$11876=AL$8)*(Gögn!$E$2:$E$11876=AL$9)),Gögn!$K$2:$K$11876,Gögn!$L$2:$L$11876)/SUMIFS(Gögn!$L$2:$L$11876,Gögn!$B$2:$B$11876,AL$8,Gögn!$E$2:$E$11876,AL$9,Gögn!$F$2:$F$11876,$A154)),"")</f>
        <v>0</v>
      </c>
      <c r="AM154" s="22">
        <f t="array" ref="AM154">IFERROR(IF(AM$9="Samtals",SUMPRODUCT(((Gögn!$F$2:$F$11876=$A154)*(Gögn!$B$2:$B$11876=AM$8)),Gögn!$K$2:$K$11876,Gögn!$L$2:$L$11876)/SUMIFS(Gögn!$L$2:$L$11876,Gögn!$B$2:$B$11876,AM$8,Gögn!$F$2:$F$11876,$A154),SUMPRODUCT(((Gögn!$F$2:$F$11876=$A154)*(Gögn!$B$2:$B$11876=AM$8)*(Gögn!$E$2:$E$11876=AM$9)),Gögn!$K$2:$K$11876,Gögn!$L$2:$L$11876)/SUMIFS(Gögn!$L$2:$L$11876,Gögn!$B$2:$B$11876,AM$8,Gögn!$E$2:$E$11876,AM$9,Gögn!$F$2:$F$11876,$A154)),"")</f>
        <v>0</v>
      </c>
      <c r="AN154" s="22">
        <f t="array" ref="AN154">IFERROR(IF(AN$9="Samtals",SUMPRODUCT(((Gögn!$F$2:$F$11876=$A154)*(Gögn!$B$2:$B$11876=AN$8)),Gögn!$K$2:$K$11876,Gögn!$L$2:$L$11876)/SUMIFS(Gögn!$L$2:$L$11876,Gögn!$B$2:$B$11876,AN$8,Gögn!$F$2:$F$11876,$A154),SUMPRODUCT(((Gögn!$F$2:$F$11876=$A154)*(Gögn!$B$2:$B$11876=AN$8)*(Gögn!$E$2:$E$11876=AN$9)),Gögn!$K$2:$K$11876,Gögn!$L$2:$L$11876)/SUMIFS(Gögn!$L$2:$L$11876,Gögn!$B$2:$B$11876,AN$8,Gögn!$E$2:$E$11876,AN$9,Gögn!$F$2:$F$11876,$A154)),"")</f>
        <v>0</v>
      </c>
      <c r="AO154" s="22">
        <f t="array" ref="AO154">IFERROR(IF(AO$9="Samtals",SUMPRODUCT(((Gögn!$F$2:$F$11876=$A154)*(Gögn!$B$2:$B$11876=AO$8)),Gögn!$K$2:$K$11876,Gögn!$L$2:$L$11876)/SUMIFS(Gögn!$L$2:$L$11876,Gögn!$B$2:$B$11876,AO$8,Gögn!$F$2:$F$11876,$A154),SUMPRODUCT(((Gögn!$F$2:$F$11876=$A154)*(Gögn!$B$2:$B$11876=AO$8)*(Gögn!$E$2:$E$11876=AO$9)),Gögn!$K$2:$K$11876,Gögn!$L$2:$L$11876)/SUMIFS(Gögn!$L$2:$L$11876,Gögn!$B$2:$B$11876,AO$8,Gögn!$E$2:$E$11876,AO$9,Gögn!$F$2:$F$11876,$A154)),"")</f>
        <v>0</v>
      </c>
      <c r="AP154" s="22">
        <f t="array" ref="AP154">IFERROR(IF(AP$9="Samtals",SUMPRODUCT(((Gögn!$F$2:$F$11876=$A154)*(Gögn!$B$2:$B$11876=AP$8)),Gögn!$K$2:$K$11876,Gögn!$L$2:$L$11876)/SUMIFS(Gögn!$L$2:$L$11876,Gögn!$B$2:$B$11876,AP$8,Gögn!$F$2:$F$11876,$A154),SUMPRODUCT(((Gögn!$F$2:$F$11876=$A154)*(Gögn!$B$2:$B$11876=AP$8)*(Gögn!$E$2:$E$11876=AP$9)),Gögn!$K$2:$K$11876,Gögn!$L$2:$L$11876)/SUMIFS(Gögn!$L$2:$L$11876,Gögn!$B$2:$B$11876,AP$8,Gögn!$E$2:$E$11876,AP$9,Gögn!$F$2:$F$11876,$A154)),"")</f>
        <v>0</v>
      </c>
      <c r="AQ154" s="22">
        <f t="array" ref="AQ154">IFERROR(IF(AQ$9="Samtals",SUMPRODUCT(((Gögn!$F$2:$F$11876=$A154)*(Gögn!$B$2:$B$11876=AQ$8)),Gögn!$K$2:$K$11876,Gögn!$L$2:$L$11876)/SUMIFS(Gögn!$L$2:$L$11876,Gögn!$B$2:$B$11876,AQ$8,Gögn!$F$2:$F$11876,$A154),SUMPRODUCT(((Gögn!$F$2:$F$11876=$A154)*(Gögn!$B$2:$B$11876=AQ$8)*(Gögn!$E$2:$E$11876=AQ$9)),Gögn!$K$2:$K$11876,Gögn!$L$2:$L$11876)/SUMIFS(Gögn!$L$2:$L$11876,Gögn!$B$2:$B$11876,AQ$8,Gögn!$E$2:$E$11876,AQ$9,Gögn!$F$2:$F$11876,$A154)),"")</f>
        <v>0</v>
      </c>
      <c r="AR154" s="22">
        <f t="array" ref="AR154">IFERROR(IF(AR$9="Samtals",SUMPRODUCT(((Gögn!$F$2:$F$11876=$A154)*(Gögn!$B$2:$B$11876=AR$8)),Gögn!$K$2:$K$11876,Gögn!$L$2:$L$11876)/SUMIFS(Gögn!$L$2:$L$11876,Gögn!$B$2:$B$11876,AR$8,Gögn!$F$2:$F$11876,$A154),SUMPRODUCT(((Gögn!$F$2:$F$11876=$A154)*(Gögn!$B$2:$B$11876=AR$8)*(Gögn!$E$2:$E$11876=AR$9)),Gögn!$K$2:$K$11876,Gögn!$L$2:$L$11876)/SUMIFS(Gögn!$L$2:$L$11876,Gögn!$B$2:$B$11876,AR$8,Gögn!$E$2:$E$11876,AR$9,Gögn!$F$2:$F$11876,$A154)),"")</f>
        <v>0</v>
      </c>
      <c r="AS154" s="22">
        <f t="array" ref="AS154">IFERROR(IF(AS$9="Samtals",SUMPRODUCT(((Gögn!$F$2:$F$11876=$A154)*(Gögn!$B$2:$B$11876=AS$8)),Gögn!$K$2:$K$11876,Gögn!$L$2:$L$11876)/SUMIFS(Gögn!$L$2:$L$11876,Gögn!$B$2:$B$11876,AS$8,Gögn!$F$2:$F$11876,$A154),SUMPRODUCT(((Gögn!$F$2:$F$11876=$A154)*(Gögn!$B$2:$B$11876=AS$8)*(Gögn!$E$2:$E$11876=AS$9)),Gögn!$K$2:$K$11876,Gögn!$L$2:$L$11876)/SUMIFS(Gögn!$L$2:$L$11876,Gögn!$B$2:$B$11876,AS$8,Gögn!$E$2:$E$11876,AS$9,Gögn!$F$2:$F$11876,$A154)),"")</f>
        <v>0</v>
      </c>
      <c r="AT154" s="22">
        <f t="array" ref="AT154">IFERROR(IF(AT$9="Samtals",SUMPRODUCT(((Gögn!$F$2:$F$11876=$A154)*(Gögn!$B$2:$B$11876=AT$8)),Gögn!$K$2:$K$11876,Gögn!$L$2:$L$11876)/SUMIFS(Gögn!$L$2:$L$11876,Gögn!$B$2:$B$11876,AT$8,Gögn!$F$2:$F$11876,$A154),SUMPRODUCT(((Gögn!$F$2:$F$11876=$A154)*(Gögn!$B$2:$B$11876=AT$8)*(Gögn!$E$2:$E$11876=AT$9)),Gögn!$K$2:$K$11876,Gögn!$L$2:$L$11876)/SUMIFS(Gögn!$L$2:$L$11876,Gögn!$B$2:$B$11876,AT$8,Gögn!$E$2:$E$11876,AT$9,Gögn!$F$2:$F$11876,$A154)),"")</f>
        <v>0</v>
      </c>
      <c r="AU154" s="22">
        <f t="array" ref="AU154">IFERROR(IF(AU$9="Samtals",SUMPRODUCT(((Gögn!$F$2:$F$11876=$A154)*(Gögn!$B$2:$B$11876=AU$8)),Gögn!$K$2:$K$11876,Gögn!$L$2:$L$11876)/SUMIFS(Gögn!$L$2:$L$11876,Gögn!$B$2:$B$11876,AU$8,Gögn!$F$2:$F$11876,$A154),SUMPRODUCT(((Gögn!$F$2:$F$11876=$A154)*(Gögn!$B$2:$B$11876=AU$8)*(Gögn!$E$2:$E$11876=AU$9)),Gögn!$K$2:$K$11876,Gögn!$L$2:$L$11876)/SUMIFS(Gögn!$L$2:$L$11876,Gögn!$B$2:$B$11876,AU$8,Gögn!$E$2:$E$11876,AU$9,Gögn!$F$2:$F$11876,$A154)),"")</f>
        <v>0</v>
      </c>
      <c r="AV154" s="22">
        <f t="array" ref="AV154">IFERROR(IF(AV$9="Samtals",SUMPRODUCT(((Gögn!$F$2:$F$11876=$A154)*(Gögn!$B$2:$B$11876=AV$8)),Gögn!$K$2:$K$11876,Gögn!$L$2:$L$11876)/SUMIFS(Gögn!$L$2:$L$11876,Gögn!$B$2:$B$11876,AV$8,Gögn!$F$2:$F$11876,$A154),SUMPRODUCT(((Gögn!$F$2:$F$11876=$A154)*(Gögn!$B$2:$B$11876=AV$8)*(Gögn!$E$2:$E$11876=AV$9)),Gögn!$K$2:$K$11876,Gögn!$L$2:$L$11876)/SUMIFS(Gögn!$L$2:$L$11876,Gögn!$B$2:$B$11876,AV$8,Gögn!$E$2:$E$11876,AV$9,Gögn!$F$2:$F$11876,$A154)),"")</f>
        <v>0</v>
      </c>
      <c r="AW154" s="22">
        <f t="array" ref="AW154">IFERROR(IF(AW$9="Samtals",SUMPRODUCT(((Gögn!$F$2:$F$11876=$A154)*(Gögn!$B$2:$B$11876=AW$8)),Gögn!$K$2:$K$11876,Gögn!$L$2:$L$11876)/SUMIFS(Gögn!$L$2:$L$11876,Gögn!$B$2:$B$11876,AW$8,Gögn!$F$2:$F$11876,$A154),SUMPRODUCT(((Gögn!$F$2:$F$11876=$A154)*(Gögn!$B$2:$B$11876=AW$8)*(Gögn!$E$2:$E$11876=AW$9)),Gögn!$K$2:$K$11876,Gögn!$L$2:$L$11876)/SUMIFS(Gögn!$L$2:$L$11876,Gögn!$B$2:$B$11876,AW$8,Gögn!$E$2:$E$11876,AW$9,Gögn!$F$2:$F$11876,$A154)),"")</f>
        <v>0</v>
      </c>
      <c r="AX154" s="22">
        <f t="array" ref="AX154">IFERROR(IF(AX$9="Samtals",SUMPRODUCT(((Gögn!$F$2:$F$11876=$A154)*(Gögn!$B$2:$B$11876=AX$8)),Gögn!$K$2:$K$11876,Gögn!$L$2:$L$11876)/SUMIFS(Gögn!$L$2:$L$11876,Gögn!$B$2:$B$11876,AX$8,Gögn!$F$2:$F$11876,$A154),SUMPRODUCT(((Gögn!$F$2:$F$11876=$A154)*(Gögn!$B$2:$B$11876=AX$8)*(Gögn!$E$2:$E$11876=AX$9)),Gögn!$K$2:$K$11876,Gögn!$L$2:$L$11876)/SUMIFS(Gögn!$L$2:$L$11876,Gögn!$B$2:$B$11876,AX$8,Gögn!$E$2:$E$11876,AX$9,Gögn!$F$2:$F$11876,$A154)),"")</f>
        <v>0</v>
      </c>
      <c r="AY154" s="22">
        <f t="array" ref="AY154">IFERROR(IF(AY$9="Samtals",SUMPRODUCT(((Gögn!$F$2:$F$11876=$A154)*(Gögn!$B$2:$B$11876=AY$8)),Gögn!$K$2:$K$11876,Gögn!$L$2:$L$11876)/SUMIFS(Gögn!$L$2:$L$11876,Gögn!$B$2:$B$11876,AY$8,Gögn!$F$2:$F$11876,$A154),SUMPRODUCT(((Gögn!$F$2:$F$11876=$A154)*(Gögn!$B$2:$B$11876=AY$8)*(Gögn!$E$2:$E$11876=AY$9)),Gögn!$K$2:$K$11876,Gögn!$L$2:$L$11876)/SUMIFS(Gögn!$L$2:$L$11876,Gögn!$B$2:$B$11876,AY$8,Gögn!$E$2:$E$11876,AY$9,Gögn!$F$2:$F$11876,$A154)),"")</f>
        <v>0</v>
      </c>
      <c r="AZ154" s="22">
        <f t="array" ref="AZ154">IFERROR(IF(AZ$9="Samtals",SUMPRODUCT(((Gögn!$F$2:$F$11876=$A154)*(Gögn!$B$2:$B$11876=AZ$8)),Gögn!$K$2:$K$11876,Gögn!$L$2:$L$11876)/SUMIFS(Gögn!$L$2:$L$11876,Gögn!$B$2:$B$11876,AZ$8,Gögn!$F$2:$F$11876,$A154),SUMPRODUCT(((Gögn!$F$2:$F$11876=$A154)*(Gögn!$B$2:$B$11876=AZ$8)*(Gögn!$E$2:$E$11876=AZ$9)),Gögn!$K$2:$K$11876,Gögn!$L$2:$L$11876)/SUMIFS(Gögn!$L$2:$L$11876,Gögn!$B$2:$B$11876,AZ$8,Gögn!$E$2:$E$11876,AZ$9,Gögn!$F$2:$F$11876,$A154)),"")</f>
        <v>0</v>
      </c>
      <c r="BA154" s="22">
        <f t="array" ref="BA154">IFERROR(IF(BA$9="Samtals",SUMPRODUCT(((Gögn!$F$2:$F$11876=$A154)*(Gögn!$B$2:$B$11876=BA$8)),Gögn!$K$2:$K$11876,Gögn!$L$2:$L$11876)/SUMIFS(Gögn!$L$2:$L$11876,Gögn!$B$2:$B$11876,BA$8,Gögn!$F$2:$F$11876,$A154),SUMPRODUCT(((Gögn!$F$2:$F$11876=$A154)*(Gögn!$B$2:$B$11876=BA$8)*(Gögn!$E$2:$E$11876=BA$9)),Gögn!$K$2:$K$11876,Gögn!$L$2:$L$11876)/SUMIFS(Gögn!$L$2:$L$11876,Gögn!$B$2:$B$11876,BA$8,Gögn!$E$2:$E$11876,BA$9,Gögn!$F$2:$F$11876,$A154)),"")</f>
        <v>0</v>
      </c>
      <c r="BB154" s="22">
        <f t="array" ref="BB154">IFERROR(IF(BB$9="Samtals",SUMPRODUCT(((Gögn!$F$2:$F$11876=$A154)*(Gögn!$B$2:$B$11876=BB$8)),Gögn!$K$2:$K$11876,Gögn!$L$2:$L$11876)/SUMIFS(Gögn!$L$2:$L$11876,Gögn!$B$2:$B$11876,BB$8,Gögn!$F$2:$F$11876,$A154),SUMPRODUCT(((Gögn!$F$2:$F$11876=$A154)*(Gögn!$B$2:$B$11876=BB$8)*(Gögn!$E$2:$E$11876=BB$9)),Gögn!$K$2:$K$11876,Gögn!$L$2:$L$11876)/SUMIFS(Gögn!$L$2:$L$11876,Gögn!$B$2:$B$11876,BB$8,Gögn!$E$2:$E$11876,BB$9,Gögn!$F$2:$F$11876,$A154)),"")</f>
        <v>0</v>
      </c>
      <c r="BC154" s="22">
        <f t="array" ref="BC154">IFERROR(IF(BC$9="Samtals",SUMPRODUCT(((Gögn!$F$2:$F$11876=$A154)*(Gögn!$B$2:$B$11876=BC$8)),Gögn!$K$2:$K$11876,Gögn!$L$2:$L$11876)/SUMIFS(Gögn!$L$2:$L$11876,Gögn!$B$2:$B$11876,BC$8,Gögn!$F$2:$F$11876,$A154),SUMPRODUCT(((Gögn!$F$2:$F$11876=$A154)*(Gögn!$B$2:$B$11876=BC$8)*(Gögn!$E$2:$E$11876=BC$9)),Gögn!$K$2:$K$11876,Gögn!$L$2:$L$11876)/SUMIFS(Gögn!$L$2:$L$11876,Gögn!$B$2:$B$11876,BC$8,Gögn!$E$2:$E$11876,BC$9,Gögn!$F$2:$F$11876,$A154)),"")</f>
        <v>0</v>
      </c>
      <c r="BD154" s="22">
        <f t="array" ref="BD154">IFERROR(IF(BD$9="Samtals",SUMPRODUCT(((Gögn!$F$2:$F$11876=$A154)*(Gögn!$B$2:$B$11876=BD$8)),Gögn!$K$2:$K$11876,Gögn!$L$2:$L$11876)/SUMIFS(Gögn!$L$2:$L$11876,Gögn!$B$2:$B$11876,BD$8,Gögn!$F$2:$F$11876,$A154),SUMPRODUCT(((Gögn!$F$2:$F$11876=$A154)*(Gögn!$B$2:$B$11876=BD$8)*(Gögn!$E$2:$E$11876=BD$9)),Gögn!$K$2:$K$11876,Gögn!$L$2:$L$11876)/SUMIFS(Gögn!$L$2:$L$11876,Gögn!$B$2:$B$11876,BD$8,Gögn!$E$2:$E$11876,BD$9,Gögn!$F$2:$F$11876,$A154)),"")</f>
        <v>0</v>
      </c>
      <c r="BE154" s="22">
        <f t="array" ref="BE154">IFERROR(IF(BE$9="Samtals",SUMPRODUCT(((Gögn!$F$2:$F$11876=$A154)*(Gögn!$B$2:$B$11876=BE$8)),Gögn!$K$2:$K$11876,Gögn!$L$2:$L$11876)/SUMIFS(Gögn!$L$2:$L$11876,Gögn!$B$2:$B$11876,BE$8,Gögn!$F$2:$F$11876,$A154),SUMPRODUCT(((Gögn!$F$2:$F$11876=$A154)*(Gögn!$B$2:$B$11876=BE$8)*(Gögn!$E$2:$E$11876=BE$9)),Gögn!$K$2:$K$11876,Gögn!$L$2:$L$11876)/SUMIFS(Gögn!$L$2:$L$11876,Gögn!$B$2:$B$11876,BE$8,Gögn!$E$2:$E$11876,BE$9,Gögn!$F$2:$F$11876,$A154)),"")</f>
        <v>0</v>
      </c>
      <c r="BF154" s="22">
        <f t="array" ref="BF154">IFERROR(IF(BF$9="Samtals",SUMPRODUCT(((Gögn!$F$2:$F$11876=$A154)*(Gögn!$B$2:$B$11876=BF$8)),Gögn!$K$2:$K$11876,Gögn!$L$2:$L$11876)/SUMIFS(Gögn!$L$2:$L$11876,Gögn!$B$2:$B$11876,BF$8,Gögn!$F$2:$F$11876,$A154),SUMPRODUCT(((Gögn!$F$2:$F$11876=$A154)*(Gögn!$B$2:$B$11876=BF$8)*(Gögn!$E$2:$E$11876=BF$9)),Gögn!$K$2:$K$11876,Gögn!$L$2:$L$11876)/SUMIFS(Gögn!$L$2:$L$11876,Gögn!$B$2:$B$11876,BF$8,Gögn!$E$2:$E$11876,BF$9,Gögn!$F$2:$F$11876,$A154)),"")</f>
        <v>0</v>
      </c>
      <c r="BG154" s="22">
        <f t="array" ref="BG154">IFERROR(IF(BG$9="Samtals",SUMPRODUCT(((Gögn!$F$2:$F$11876=$A154)*(Gögn!$B$2:$B$11876=BG$8)),Gögn!$K$2:$K$11876,Gögn!$L$2:$L$11876)/SUMIFS(Gögn!$L$2:$L$11876,Gögn!$B$2:$B$11876,BG$8,Gögn!$F$2:$F$11876,$A154),SUMPRODUCT(((Gögn!$F$2:$F$11876=$A154)*(Gögn!$B$2:$B$11876=BG$8)*(Gögn!$E$2:$E$11876=BG$9)),Gögn!$K$2:$K$11876,Gögn!$L$2:$L$11876)/SUMIFS(Gögn!$L$2:$L$11876,Gögn!$B$2:$B$11876,BG$8,Gögn!$E$2:$E$11876,BG$9,Gögn!$F$2:$F$11876,$A154)),"")</f>
        <v>0</v>
      </c>
    </row>
    <row r="155" spans="1:59" ht="15" customHeight="1">
      <c r="A155" s="5" t="s">
        <v>465</v>
      </c>
      <c r="B155" s="5"/>
      <c r="C155" s="23" t="s">
        <v>295</v>
      </c>
      <c r="D155" s="24">
        <f t="shared" si="41"/>
        <v>100.00012734179843</v>
      </c>
      <c r="E155" s="24">
        <f>SUM(E147:E154)</f>
        <v>99.999999999999986</v>
      </c>
      <c r="F155" s="24">
        <f>SUM(F147:F154)</f>
        <v>100</v>
      </c>
      <c r="G155" s="24">
        <f t="shared" ref="G155:BG155" si="42">SUM(G147:G154)</f>
        <v>100</v>
      </c>
      <c r="H155" s="24">
        <f t="shared" si="42"/>
        <v>100</v>
      </c>
      <c r="I155" s="24">
        <f t="shared" si="42"/>
        <v>100</v>
      </c>
      <c r="J155" s="24">
        <f t="shared" si="42"/>
        <v>100</v>
      </c>
      <c r="K155" s="24">
        <f t="shared" si="42"/>
        <v>100</v>
      </c>
      <c r="L155" s="24">
        <f t="shared" si="42"/>
        <v>100</v>
      </c>
      <c r="M155" s="24">
        <f t="shared" si="42"/>
        <v>100</v>
      </c>
      <c r="N155" s="24">
        <f t="shared" si="42"/>
        <v>100</v>
      </c>
      <c r="O155" s="24">
        <f t="shared" si="42"/>
        <v>100</v>
      </c>
      <c r="P155" s="24">
        <f t="shared" si="42"/>
        <v>100</v>
      </c>
      <c r="Q155" s="24">
        <f t="shared" si="42"/>
        <v>100</v>
      </c>
      <c r="R155" s="24">
        <f t="shared" si="42"/>
        <v>100</v>
      </c>
      <c r="S155" s="24">
        <f t="shared" si="42"/>
        <v>100</v>
      </c>
      <c r="T155" s="24">
        <f t="shared" si="42"/>
        <v>100.00000000000001</v>
      </c>
      <c r="U155" s="24">
        <f t="shared" si="42"/>
        <v>100.00000000000001</v>
      </c>
      <c r="V155" s="24">
        <f t="shared" si="42"/>
        <v>100</v>
      </c>
      <c r="W155" s="24">
        <f t="shared" si="42"/>
        <v>99.999999999999986</v>
      </c>
      <c r="X155" s="24">
        <f t="shared" si="42"/>
        <v>99.997686565064555</v>
      </c>
      <c r="Y155" s="24">
        <f t="shared" si="42"/>
        <v>99.990000000000009</v>
      </c>
      <c r="Z155" s="24">
        <f t="shared" si="42"/>
        <v>100.00000000000001</v>
      </c>
      <c r="AA155" s="24">
        <f t="shared" si="42"/>
        <v>100.02</v>
      </c>
      <c r="AB155" s="24">
        <f t="shared" si="42"/>
        <v>100.02</v>
      </c>
      <c r="AC155" s="24">
        <f t="shared" si="42"/>
        <v>100</v>
      </c>
      <c r="AD155" s="24">
        <f t="shared" si="42"/>
        <v>100</v>
      </c>
      <c r="AE155" s="24">
        <f t="shared" si="42"/>
        <v>100.00000000000001</v>
      </c>
      <c r="AF155" s="24">
        <f t="shared" si="42"/>
        <v>100.00000000000001</v>
      </c>
      <c r="AG155" s="24">
        <f t="shared" si="42"/>
        <v>100</v>
      </c>
      <c r="AH155" s="24">
        <f t="shared" si="42"/>
        <v>100</v>
      </c>
      <c r="AI155" s="24">
        <f t="shared" si="42"/>
        <v>100.01</v>
      </c>
      <c r="AJ155" s="24">
        <f t="shared" si="42"/>
        <v>100.01</v>
      </c>
      <c r="AK155" s="24">
        <f t="shared" si="42"/>
        <v>100</v>
      </c>
      <c r="AL155" s="24">
        <f t="shared" si="42"/>
        <v>100</v>
      </c>
      <c r="AM155" s="24">
        <f t="shared" si="42"/>
        <v>100.00000000000001</v>
      </c>
      <c r="AN155" s="24">
        <f t="shared" si="42"/>
        <v>99.999999999999986</v>
      </c>
      <c r="AO155" s="24">
        <f t="shared" si="42"/>
        <v>100</v>
      </c>
      <c r="AP155" s="24">
        <f t="shared" si="42"/>
        <v>100</v>
      </c>
      <c r="AQ155" s="24">
        <f t="shared" si="42"/>
        <v>100</v>
      </c>
      <c r="AR155" s="24">
        <f t="shared" si="42"/>
        <v>100</v>
      </c>
      <c r="AS155" s="24">
        <f t="shared" si="42"/>
        <v>100</v>
      </c>
      <c r="AT155" s="24">
        <f t="shared" si="42"/>
        <v>100</v>
      </c>
      <c r="AU155" s="24">
        <f t="shared" si="42"/>
        <v>100</v>
      </c>
      <c r="AV155" s="24">
        <f t="shared" si="42"/>
        <v>100</v>
      </c>
      <c r="AW155" s="24">
        <f t="shared" si="42"/>
        <v>100</v>
      </c>
      <c r="AX155" s="24">
        <f t="shared" si="42"/>
        <v>100</v>
      </c>
      <c r="AY155" s="24">
        <f t="shared" si="42"/>
        <v>100</v>
      </c>
      <c r="AZ155" s="24">
        <f t="shared" si="42"/>
        <v>99.999999999999986</v>
      </c>
      <c r="BA155" s="24">
        <f t="shared" si="42"/>
        <v>100</v>
      </c>
      <c r="BB155" s="24">
        <f t="shared" si="42"/>
        <v>100.00000000000001</v>
      </c>
      <c r="BC155" s="24">
        <f t="shared" si="42"/>
        <v>100</v>
      </c>
      <c r="BD155" s="24">
        <f t="shared" si="42"/>
        <v>100</v>
      </c>
      <c r="BE155" s="24">
        <f t="shared" si="42"/>
        <v>100.00000000000001</v>
      </c>
      <c r="BF155" s="24">
        <f t="shared" si="42"/>
        <v>100.00000000000001</v>
      </c>
      <c r="BG155" s="24">
        <f t="shared" si="42"/>
        <v>100</v>
      </c>
    </row>
    <row r="156" spans="1:59" ht="15" customHeight="1">
      <c r="A156" s="5" t="s">
        <v>465</v>
      </c>
      <c r="B156" s="5"/>
      <c r="C156" s="25"/>
      <c r="D156" s="22">
        <f t="shared" si="41"/>
        <v>0</v>
      </c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</row>
    <row r="157" spans="1:59" ht="15" customHeight="1">
      <c r="A157" s="5" t="s">
        <v>70</v>
      </c>
      <c r="B157" s="5"/>
      <c r="C157" s="23" t="s">
        <v>71</v>
      </c>
      <c r="D157" s="24">
        <f t="shared" si="41"/>
        <v>62.11252190610832</v>
      </c>
      <c r="E157" s="24">
        <f t="array" ref="E157">IFERROR(IF(E$9="Samtals",SUMPRODUCT(((Gögn!$F$2:$F$11876=$A157)*(Gögn!$B$2:$B$11876=E$8)),Gögn!$K$2:$K$11876,Gögn!$L$2:$L$11876)/SUMIFS(Gögn!$L$2:$L$11876,Gögn!$B$2:$B$11876,E$8,Gögn!$F$2:$F$11876,$A157),SUMPRODUCT(((Gögn!$F$2:$F$11876=$A157)*(Gögn!$B$2:$B$11876=E$8)*(Gögn!$E$2:$E$11876=E$9)),Gögn!$K$2:$K$11876,Gögn!$L$2:$L$11876)/SUMIFS(Gögn!$L$2:$L$11876,Gögn!$B$2:$B$11876,E$8,Gögn!$E$2:$E$11876,E$9,Gögn!$F$2:$F$11876,$A157)),"")</f>
        <v>59.648848391002069</v>
      </c>
      <c r="F157" s="24">
        <f t="array" ref="F157">IFERROR(IF(F$9="Samtals",SUMPRODUCT(((Gögn!$F$2:$F$11876=$A157)*(Gögn!$B$2:$B$11876=F$8)),Gögn!$K$2:$K$11876,Gögn!$L$2:$L$11876)/SUMIFS(Gögn!$L$2:$L$11876,Gögn!$B$2:$B$11876,F$8,Gögn!$F$2:$F$11876,$A157),SUMPRODUCT(((Gögn!$F$2:$F$11876=$A157)*(Gögn!$B$2:$B$11876=F$8)*(Gögn!$E$2:$E$11876=F$9)),Gögn!$K$2:$K$11876,Gögn!$L$2:$L$11876)/SUMIFS(Gögn!$L$2:$L$11876,Gögn!$B$2:$B$11876,F$8,Gögn!$E$2:$E$11876,F$9,Gögn!$F$2:$F$11876,$A157)),"")</f>
        <v>59.7</v>
      </c>
      <c r="G157" s="24">
        <f t="array" ref="G157">IFERROR(IF(G$9="Samtals",SUMPRODUCT(((Gögn!$F$2:$F$11876=$A157)*(Gögn!$B$2:$B$11876=G$8)),Gögn!$K$2:$K$11876,Gögn!$L$2:$L$11876)/SUMIFS(Gögn!$L$2:$L$11876,Gögn!$B$2:$B$11876,G$8,Gögn!$F$2:$F$11876,$A157),SUMPRODUCT(((Gögn!$F$2:$F$11876=$A157)*(Gögn!$B$2:$B$11876=G$8)*(Gögn!$E$2:$E$11876=G$9)),Gögn!$K$2:$K$11876,Gögn!$L$2:$L$11876)/SUMIFS(Gögn!$L$2:$L$11876,Gögn!$B$2:$B$11876,G$8,Gögn!$E$2:$E$11876,G$9,Gögn!$F$2:$F$11876,$A157)),"")</f>
        <v>59.602339036967386</v>
      </c>
      <c r="H157" s="24">
        <f t="array" ref="H157">IFERROR(IF(H$9="Samtals",SUMPRODUCT(((Gögn!$F$2:$F$11876=$A157)*(Gögn!$B$2:$B$11876=H$8)),Gögn!$K$2:$K$11876,Gögn!$L$2:$L$11876)/SUMIFS(Gögn!$L$2:$L$11876,Gögn!$B$2:$B$11876,H$8,Gögn!$F$2:$F$11876,$A157),SUMPRODUCT(((Gögn!$F$2:$F$11876=$A157)*(Gögn!$B$2:$B$11876=H$8)*(Gögn!$E$2:$E$11876=H$9)),Gögn!$K$2:$K$11876,Gögn!$L$2:$L$11876)/SUMIFS(Gögn!$L$2:$L$11876,Gögn!$B$2:$B$11876,H$8,Gögn!$E$2:$E$11876,H$9,Gögn!$F$2:$F$11876,$A157)),"")</f>
        <v>63.874361217833275</v>
      </c>
      <c r="I157" s="24">
        <f t="array" ref="I157">IFERROR(IF(I$9="Samtals",SUMPRODUCT(((Gögn!$F$2:$F$11876=$A157)*(Gögn!$B$2:$B$11876=I$8)),Gögn!$K$2:$K$11876,Gögn!$L$2:$L$11876)/SUMIFS(Gögn!$L$2:$L$11876,Gögn!$B$2:$B$11876,I$8,Gögn!$F$2:$F$11876,$A157),SUMPRODUCT(((Gögn!$F$2:$F$11876=$A157)*(Gögn!$B$2:$B$11876=I$8)*(Gögn!$E$2:$E$11876=I$9)),Gögn!$K$2:$K$11876,Gögn!$L$2:$L$11876)/SUMIFS(Gögn!$L$2:$L$11876,Gögn!$B$2:$B$11876,I$8,Gögn!$E$2:$E$11876,I$9,Gögn!$F$2:$F$11876,$A157)),"")</f>
        <v>63.18</v>
      </c>
      <c r="J157" s="24">
        <f t="array" ref="J157">IFERROR(IF(J$9="Samtals",SUMPRODUCT(((Gögn!$F$2:$F$11876=$A157)*(Gögn!$B$2:$B$11876=J$8)),Gögn!$K$2:$K$11876,Gögn!$L$2:$L$11876)/SUMIFS(Gögn!$L$2:$L$11876,Gögn!$B$2:$B$11876,J$8,Gögn!$F$2:$F$11876,$A157),SUMPRODUCT(((Gögn!$F$2:$F$11876=$A157)*(Gögn!$B$2:$B$11876=J$8)*(Gögn!$E$2:$E$11876=J$9)),Gögn!$K$2:$K$11876,Gögn!$L$2:$L$11876)/SUMIFS(Gögn!$L$2:$L$11876,Gögn!$B$2:$B$11876,J$8,Gögn!$E$2:$E$11876,J$9,Gögn!$F$2:$F$11876,$A157)),"")</f>
        <v>81.388478110453292</v>
      </c>
      <c r="K157" s="24">
        <f t="array" ref="K157">IFERROR(IF(K$9="Samtals",SUMPRODUCT(((Gögn!$F$2:$F$11876=$A157)*(Gögn!$B$2:$B$11876=K$8)),Gögn!$K$2:$K$11876,Gögn!$L$2:$L$11876)/SUMIFS(Gögn!$L$2:$L$11876,Gögn!$B$2:$B$11876,K$8,Gögn!$F$2:$F$11876,$A157),SUMPRODUCT(((Gögn!$F$2:$F$11876=$A157)*(Gögn!$B$2:$B$11876=K$8)*(Gögn!$E$2:$E$11876=K$9)),Gögn!$K$2:$K$11876,Gögn!$L$2:$L$11876)/SUMIFS(Gögn!$L$2:$L$11876,Gögn!$B$2:$B$11876,K$8,Gögn!$E$2:$E$11876,K$9,Gögn!$F$2:$F$11876,$A157)),"")</f>
        <v>68.342554041184954</v>
      </c>
      <c r="L157" s="24">
        <f t="array" ref="L157">IFERROR(IF(L$9="Samtals",SUMPRODUCT(((Gögn!$F$2:$F$11876=$A157)*(Gögn!$B$2:$B$11876=L$8)),Gögn!$K$2:$K$11876,Gögn!$L$2:$L$11876)/SUMIFS(Gögn!$L$2:$L$11876,Gögn!$B$2:$B$11876,L$8,Gögn!$F$2:$F$11876,$A157),SUMPRODUCT(((Gögn!$F$2:$F$11876=$A157)*(Gögn!$B$2:$B$11876=L$8)*(Gögn!$E$2:$E$11876=L$9)),Gögn!$K$2:$K$11876,Gögn!$L$2:$L$11876)/SUMIFS(Gögn!$L$2:$L$11876,Gögn!$B$2:$B$11876,L$8,Gögn!$E$2:$E$11876,L$9,Gögn!$F$2:$F$11876,$A157)),"")</f>
        <v>68.342554041184954</v>
      </c>
      <c r="M157" s="24">
        <f t="array" ref="M157">IFERROR(IF(M$9="Samtals",SUMPRODUCT(((Gögn!$F$2:$F$11876=$A157)*(Gögn!$B$2:$B$11876=M$8)),Gögn!$K$2:$K$11876,Gögn!$L$2:$L$11876)/SUMIFS(Gögn!$L$2:$L$11876,Gögn!$B$2:$B$11876,M$8,Gögn!$F$2:$F$11876,$A157),SUMPRODUCT(((Gögn!$F$2:$F$11876=$A157)*(Gögn!$B$2:$B$11876=M$8)*(Gögn!$E$2:$E$11876=M$9)),Gögn!$K$2:$K$11876,Gögn!$L$2:$L$11876)/SUMIFS(Gögn!$L$2:$L$11876,Gögn!$B$2:$B$11876,M$8,Gögn!$E$2:$E$11876,M$9,Gögn!$F$2:$F$11876,$A157)),"")</f>
        <v>65.430000000000007</v>
      </c>
      <c r="N157" s="24">
        <f t="array" ref="N157">IFERROR(IF(N$9="Samtals",SUMPRODUCT(((Gögn!$F$2:$F$11876=$A157)*(Gögn!$B$2:$B$11876=N$8)),Gögn!$K$2:$K$11876,Gögn!$L$2:$L$11876)/SUMIFS(Gögn!$L$2:$L$11876,Gögn!$B$2:$B$11876,N$8,Gögn!$F$2:$F$11876,$A157),SUMPRODUCT(((Gögn!$F$2:$F$11876=$A157)*(Gögn!$B$2:$B$11876=N$8)*(Gögn!$E$2:$E$11876=N$9)),Gögn!$K$2:$K$11876,Gögn!$L$2:$L$11876)/SUMIFS(Gögn!$L$2:$L$11876,Gögn!$B$2:$B$11876,N$8,Gögn!$E$2:$E$11876,N$9,Gögn!$F$2:$F$11876,$A157)),"")</f>
        <v>65.430000000000007</v>
      </c>
      <c r="O157" s="24">
        <f t="array" ref="O157">IFERROR(IF(O$9="Samtals",SUMPRODUCT(((Gögn!$F$2:$F$11876=$A157)*(Gögn!$B$2:$B$11876=O$8)),Gögn!$K$2:$K$11876,Gögn!$L$2:$L$11876)/SUMIFS(Gögn!$L$2:$L$11876,Gögn!$B$2:$B$11876,O$8,Gögn!$F$2:$F$11876,$A157),SUMPRODUCT(((Gögn!$F$2:$F$11876=$A157)*(Gögn!$B$2:$B$11876=O$8)*(Gögn!$E$2:$E$11876=O$9)),Gögn!$K$2:$K$11876,Gögn!$L$2:$L$11876)/SUMIFS(Gögn!$L$2:$L$11876,Gögn!$B$2:$B$11876,O$8,Gögn!$E$2:$E$11876,O$9,Gögn!$F$2:$F$11876,$A157)),"")</f>
        <v>62.887263478122833</v>
      </c>
      <c r="P157" s="24">
        <f t="array" ref="P157">IFERROR(IF(P$9="Samtals",SUMPRODUCT(((Gögn!$F$2:$F$11876=$A157)*(Gögn!$B$2:$B$11876=P$8)),Gögn!$K$2:$K$11876,Gögn!$L$2:$L$11876)/SUMIFS(Gögn!$L$2:$L$11876,Gögn!$B$2:$B$11876,P$8,Gögn!$F$2:$F$11876,$A157),SUMPRODUCT(((Gögn!$F$2:$F$11876=$A157)*(Gögn!$B$2:$B$11876=P$8)*(Gögn!$E$2:$E$11876=P$9)),Gögn!$K$2:$K$11876,Gögn!$L$2:$L$11876)/SUMIFS(Gögn!$L$2:$L$11876,Gögn!$B$2:$B$11876,P$8,Gögn!$E$2:$E$11876,P$9,Gögn!$F$2:$F$11876,$A157)),"")</f>
        <v>62.86</v>
      </c>
      <c r="Q157" s="24">
        <f t="array" ref="Q157">IFERROR(IF(Q$9="Samtals",SUMPRODUCT(((Gögn!$F$2:$F$11876=$A157)*(Gögn!$B$2:$B$11876=Q$8)),Gögn!$K$2:$K$11876,Gögn!$L$2:$L$11876)/SUMIFS(Gögn!$L$2:$L$11876,Gögn!$B$2:$B$11876,Q$8,Gögn!$F$2:$F$11876,$A157),SUMPRODUCT(((Gögn!$F$2:$F$11876=$A157)*(Gögn!$B$2:$B$11876=Q$8)*(Gögn!$E$2:$E$11876=Q$9)),Gögn!$K$2:$K$11876,Gögn!$L$2:$L$11876)/SUMIFS(Gögn!$L$2:$L$11876,Gögn!$B$2:$B$11876,Q$8,Gögn!$E$2:$E$11876,Q$9,Gögn!$F$2:$F$11876,$A157)),"")</f>
        <v>68.536389073007925</v>
      </c>
      <c r="R157" s="24">
        <f t="array" ref="R157">IFERROR(IF(R$9="Samtals",SUMPRODUCT(((Gögn!$F$2:$F$11876=$A157)*(Gögn!$B$2:$B$11876=R$8)),Gögn!$K$2:$K$11876,Gögn!$L$2:$L$11876)/SUMIFS(Gögn!$L$2:$L$11876,Gögn!$B$2:$B$11876,R$8,Gögn!$F$2:$F$11876,$A157),SUMPRODUCT(((Gögn!$F$2:$F$11876=$A157)*(Gögn!$B$2:$B$11876=R$8)*(Gögn!$E$2:$E$11876=R$9)),Gögn!$K$2:$K$11876,Gögn!$L$2:$L$11876)/SUMIFS(Gögn!$L$2:$L$11876,Gögn!$B$2:$B$11876,R$8,Gögn!$E$2:$E$11876,R$9,Gögn!$F$2:$F$11876,$A157)),"")</f>
        <v>68.849204750669685</v>
      </c>
      <c r="S157" s="24">
        <f t="array" ref="S157">IFERROR(IF(S$9="Samtals",SUMPRODUCT(((Gögn!$F$2:$F$11876=$A157)*(Gögn!$B$2:$B$11876=S$8)),Gögn!$K$2:$K$11876,Gögn!$L$2:$L$11876)/SUMIFS(Gögn!$L$2:$L$11876,Gögn!$B$2:$B$11876,S$8,Gögn!$F$2:$F$11876,$A157),SUMPRODUCT(((Gögn!$F$2:$F$11876=$A157)*(Gögn!$B$2:$B$11876=S$8)*(Gögn!$E$2:$E$11876=S$9)),Gögn!$K$2:$K$11876,Gögn!$L$2:$L$11876)/SUMIFS(Gögn!$L$2:$L$11876,Gögn!$B$2:$B$11876,S$8,Gögn!$E$2:$E$11876,S$9,Gögn!$F$2:$F$11876,$A157)),"")</f>
        <v>68.599999999999994</v>
      </c>
      <c r="T157" s="24">
        <f t="array" ref="T157">IFERROR(IF(T$9="Samtals",SUMPRODUCT(((Gögn!$F$2:$F$11876=$A157)*(Gögn!$B$2:$B$11876=T$8)),Gögn!$K$2:$K$11876,Gögn!$L$2:$L$11876)/SUMIFS(Gögn!$L$2:$L$11876,Gögn!$B$2:$B$11876,T$8,Gögn!$F$2:$F$11876,$A157),SUMPRODUCT(((Gögn!$F$2:$F$11876=$A157)*(Gögn!$B$2:$B$11876=T$8)*(Gögn!$E$2:$E$11876=T$9)),Gögn!$K$2:$K$11876,Gögn!$L$2:$L$11876)/SUMIFS(Gögn!$L$2:$L$11876,Gögn!$B$2:$B$11876,T$8,Gögn!$E$2:$E$11876,T$9,Gögn!$F$2:$F$11876,$A157)),"")</f>
        <v>68.96433341978944</v>
      </c>
      <c r="U157" s="24">
        <f t="array" ref="U157">IFERROR(IF(U$9="Samtals",SUMPRODUCT(((Gögn!$F$2:$F$11876=$A157)*(Gögn!$B$2:$B$11876=U$8)),Gögn!$K$2:$K$11876,Gögn!$L$2:$L$11876)/SUMIFS(Gögn!$L$2:$L$11876,Gögn!$B$2:$B$11876,U$8,Gögn!$F$2:$F$11876,$A157),SUMPRODUCT(((Gögn!$F$2:$F$11876=$A157)*(Gögn!$B$2:$B$11876=U$8)*(Gögn!$E$2:$E$11876=U$9)),Gögn!$K$2:$K$11876,Gögn!$L$2:$L$11876)/SUMIFS(Gögn!$L$2:$L$11876,Gögn!$B$2:$B$11876,U$8,Gögn!$E$2:$E$11876,U$9,Gögn!$F$2:$F$11876,$A157)),"")</f>
        <v>63.85247360760043</v>
      </c>
      <c r="V157" s="24">
        <f t="array" ref="V157">IFERROR(IF(V$9="Samtals",SUMPRODUCT(((Gögn!$F$2:$F$11876=$A157)*(Gögn!$B$2:$B$11876=V$8)),Gögn!$K$2:$K$11876,Gögn!$L$2:$L$11876)/SUMIFS(Gögn!$L$2:$L$11876,Gögn!$B$2:$B$11876,V$8,Gögn!$F$2:$F$11876,$A157),SUMPRODUCT(((Gögn!$F$2:$F$11876=$A157)*(Gögn!$B$2:$B$11876=V$8)*(Gögn!$E$2:$E$11876=V$9)),Gögn!$K$2:$K$11876,Gögn!$L$2:$L$11876)/SUMIFS(Gögn!$L$2:$L$11876,Gögn!$B$2:$B$11876,V$8,Gögn!$E$2:$E$11876,V$9,Gögn!$F$2:$F$11876,$A157)),"")</f>
        <v>63.7</v>
      </c>
      <c r="W157" s="24">
        <f t="array" ref="W157">IFERROR(IF(W$9="Samtals",SUMPRODUCT(((Gögn!$F$2:$F$11876=$A157)*(Gögn!$B$2:$B$11876=W$8)),Gögn!$K$2:$K$11876,Gögn!$L$2:$L$11876)/SUMIFS(Gögn!$L$2:$L$11876,Gögn!$B$2:$B$11876,W$8,Gögn!$F$2:$F$11876,$A157),SUMPRODUCT(((Gögn!$F$2:$F$11876=$A157)*(Gögn!$B$2:$B$11876=W$8)*(Gögn!$E$2:$E$11876=W$9)),Gögn!$K$2:$K$11876,Gögn!$L$2:$L$11876)/SUMIFS(Gögn!$L$2:$L$11876,Gögn!$B$2:$B$11876,W$8,Gögn!$E$2:$E$11876,W$9,Gögn!$F$2:$F$11876,$A157)),"")</f>
        <v>82.037931553073904</v>
      </c>
      <c r="X157" s="24">
        <f t="array" ref="X157">IFERROR(IF(X$9="Samtals",SUMPRODUCT(((Gögn!$F$2:$F$11876=$A157)*(Gögn!$B$2:$B$11876=X$8)),Gögn!$K$2:$K$11876,Gögn!$L$2:$L$11876)/SUMIFS(Gögn!$L$2:$L$11876,Gögn!$B$2:$B$11876,X$8,Gögn!$F$2:$F$11876,$A157),SUMPRODUCT(((Gögn!$F$2:$F$11876=$A157)*(Gögn!$B$2:$B$11876=X$8)*(Gögn!$E$2:$E$11876=X$9)),Gögn!$K$2:$K$11876,Gögn!$L$2:$L$11876)/SUMIFS(Gögn!$L$2:$L$11876,Gögn!$B$2:$B$11876,X$8,Gögn!$E$2:$E$11876,X$9,Gögn!$F$2:$F$11876,$A157)),"")</f>
        <v>69.703780863343354</v>
      </c>
      <c r="Y157" s="24">
        <f t="array" ref="Y157">IFERROR(IF(Y$9="Samtals",SUMPRODUCT(((Gögn!$F$2:$F$11876=$A157)*(Gögn!$B$2:$B$11876=Y$8)),Gögn!$K$2:$K$11876,Gögn!$L$2:$L$11876)/SUMIFS(Gögn!$L$2:$L$11876,Gögn!$B$2:$B$11876,Y$8,Gögn!$F$2:$F$11876,$A157),SUMPRODUCT(((Gögn!$F$2:$F$11876=$A157)*(Gögn!$B$2:$B$11876=Y$8)*(Gögn!$E$2:$E$11876=Y$9)),Gögn!$K$2:$K$11876,Gögn!$L$2:$L$11876)/SUMIFS(Gögn!$L$2:$L$11876,Gögn!$B$2:$B$11876,Y$8,Gögn!$E$2:$E$11876,Y$9,Gögn!$F$2:$F$11876,$A157)),"")</f>
        <v>67.05</v>
      </c>
      <c r="Z157" s="24">
        <f t="array" ref="Z157">IFERROR(IF(Z$9="Samtals",SUMPRODUCT(((Gögn!$F$2:$F$11876=$A157)*(Gögn!$B$2:$B$11876=Z$8)),Gögn!$K$2:$K$11876,Gögn!$L$2:$L$11876)/SUMIFS(Gögn!$L$2:$L$11876,Gögn!$B$2:$B$11876,Z$8,Gögn!$F$2:$F$11876,$A157),SUMPRODUCT(((Gögn!$F$2:$F$11876=$A157)*(Gögn!$B$2:$B$11876=Z$8)*(Gögn!$E$2:$E$11876=Z$9)),Gögn!$K$2:$K$11876,Gögn!$L$2:$L$11876)/SUMIFS(Gögn!$L$2:$L$11876,Gögn!$B$2:$B$11876,Z$8,Gögn!$E$2:$E$11876,Z$9,Gögn!$F$2:$F$11876,$A157)),"")</f>
        <v>70.502492551683929</v>
      </c>
      <c r="AA157" s="24">
        <f t="array" ref="AA157">IFERROR(IF(AA$9="Samtals",SUMPRODUCT(((Gögn!$F$2:$F$11876=$A157)*(Gögn!$B$2:$B$11876=AA$8)),Gögn!$K$2:$K$11876,Gögn!$L$2:$L$11876)/SUMIFS(Gögn!$L$2:$L$11876,Gögn!$B$2:$B$11876,AA$8,Gögn!$F$2:$F$11876,$A157),SUMPRODUCT(((Gögn!$F$2:$F$11876=$A157)*(Gögn!$B$2:$B$11876=AA$8)*(Gögn!$E$2:$E$11876=AA$9)),Gögn!$K$2:$K$11876,Gögn!$L$2:$L$11876)/SUMIFS(Gögn!$L$2:$L$11876,Gögn!$B$2:$B$11876,AA$8,Gögn!$E$2:$E$11876,AA$9,Gögn!$F$2:$F$11876,$A157)),"")</f>
        <v>71.88</v>
      </c>
      <c r="AB157" s="24">
        <f t="array" ref="AB157">IFERROR(IF(AB$9="Samtals",SUMPRODUCT(((Gögn!$F$2:$F$11876=$A157)*(Gögn!$B$2:$B$11876=AB$8)),Gögn!$K$2:$K$11876,Gögn!$L$2:$L$11876)/SUMIFS(Gögn!$L$2:$L$11876,Gögn!$B$2:$B$11876,AB$8,Gögn!$F$2:$F$11876,$A157),SUMPRODUCT(((Gögn!$F$2:$F$11876=$A157)*(Gögn!$B$2:$B$11876=AB$8)*(Gögn!$E$2:$E$11876=AB$9)),Gögn!$K$2:$K$11876,Gögn!$L$2:$L$11876)/SUMIFS(Gögn!$L$2:$L$11876,Gögn!$B$2:$B$11876,AB$8,Gögn!$E$2:$E$11876,AB$9,Gögn!$F$2:$F$11876,$A157)),"")</f>
        <v>71.88</v>
      </c>
      <c r="AC157" s="24">
        <f t="array" ref="AC157">IFERROR(IF(AC$9="Samtals",SUMPRODUCT(((Gögn!$F$2:$F$11876=$A157)*(Gögn!$B$2:$B$11876=AC$8)),Gögn!$K$2:$K$11876,Gögn!$L$2:$L$11876)/SUMIFS(Gögn!$L$2:$L$11876,Gögn!$B$2:$B$11876,AC$8,Gögn!$F$2:$F$11876,$A157),SUMPRODUCT(((Gögn!$F$2:$F$11876=$A157)*(Gögn!$B$2:$B$11876=AC$8)*(Gögn!$E$2:$E$11876=AC$9)),Gögn!$K$2:$K$11876,Gögn!$L$2:$L$11876)/SUMIFS(Gögn!$L$2:$L$11876,Gögn!$B$2:$B$11876,AC$8,Gögn!$E$2:$E$11876,AC$9,Gögn!$F$2:$F$11876,$A157)),"")</f>
        <v>81.903147777988693</v>
      </c>
      <c r="AD157" s="24">
        <f t="array" ref="AD157">IFERROR(IF(AD$9="Samtals",SUMPRODUCT(((Gögn!$F$2:$F$11876=$A157)*(Gögn!$B$2:$B$11876=AD$8)),Gögn!$K$2:$K$11876,Gögn!$L$2:$L$11876)/SUMIFS(Gögn!$L$2:$L$11876,Gögn!$B$2:$B$11876,AD$8,Gögn!$F$2:$F$11876,$A157),SUMPRODUCT(((Gögn!$F$2:$F$11876=$A157)*(Gögn!$B$2:$B$11876=AD$8)*(Gögn!$E$2:$E$11876=AD$9)),Gögn!$K$2:$K$11876,Gögn!$L$2:$L$11876)/SUMIFS(Gögn!$L$2:$L$11876,Gögn!$B$2:$B$11876,AD$8,Gögn!$E$2:$E$11876,AD$9,Gögn!$F$2:$F$11876,$A157)),"")</f>
        <v>81.903147777988693</v>
      </c>
      <c r="AE157" s="24">
        <f t="array" ref="AE157">IFERROR(IF(AE$9="Samtals",SUMPRODUCT(((Gögn!$F$2:$F$11876=$A157)*(Gögn!$B$2:$B$11876=AE$8)),Gögn!$K$2:$K$11876,Gögn!$L$2:$L$11876)/SUMIFS(Gögn!$L$2:$L$11876,Gögn!$B$2:$B$11876,AE$8,Gögn!$F$2:$F$11876,$A157),SUMPRODUCT(((Gögn!$F$2:$F$11876=$A157)*(Gögn!$B$2:$B$11876=AE$8)*(Gögn!$E$2:$E$11876=AE$9)),Gögn!$K$2:$K$11876,Gögn!$L$2:$L$11876)/SUMIFS(Gögn!$L$2:$L$11876,Gögn!$B$2:$B$11876,AE$8,Gögn!$E$2:$E$11876,AE$9,Gögn!$F$2:$F$11876,$A157)),"")</f>
        <v>74.319999999999993</v>
      </c>
      <c r="AF157" s="24">
        <f t="array" ref="AF157">IFERROR(IF(AF$9="Samtals",SUMPRODUCT(((Gögn!$F$2:$F$11876=$A157)*(Gögn!$B$2:$B$11876=AF$8)),Gögn!$K$2:$K$11876,Gögn!$L$2:$L$11876)/SUMIFS(Gögn!$L$2:$L$11876,Gögn!$B$2:$B$11876,AF$8,Gögn!$F$2:$F$11876,$A157),SUMPRODUCT(((Gögn!$F$2:$F$11876=$A157)*(Gögn!$B$2:$B$11876=AF$8)*(Gögn!$E$2:$E$11876=AF$9)),Gögn!$K$2:$K$11876,Gögn!$L$2:$L$11876)/SUMIFS(Gögn!$L$2:$L$11876,Gögn!$B$2:$B$11876,AF$8,Gögn!$E$2:$E$11876,AF$9,Gögn!$F$2:$F$11876,$A157)),"")</f>
        <v>74.319999999999993</v>
      </c>
      <c r="AG157" s="24">
        <f t="array" ref="AG157">IFERROR(IF(AG$9="Samtals",SUMPRODUCT(((Gögn!$F$2:$F$11876=$A157)*(Gögn!$B$2:$B$11876=AG$8)),Gögn!$K$2:$K$11876,Gögn!$L$2:$L$11876)/SUMIFS(Gögn!$L$2:$L$11876,Gögn!$B$2:$B$11876,AG$8,Gögn!$F$2:$F$11876,$A157),SUMPRODUCT(((Gögn!$F$2:$F$11876=$A157)*(Gögn!$B$2:$B$11876=AG$8)*(Gögn!$E$2:$E$11876=AG$9)),Gögn!$K$2:$K$11876,Gögn!$L$2:$L$11876)/SUMIFS(Gögn!$L$2:$L$11876,Gögn!$B$2:$B$11876,AG$8,Gögn!$E$2:$E$11876,AG$9,Gögn!$F$2:$F$11876,$A157)),"")</f>
        <v>89</v>
      </c>
      <c r="AH157" s="24">
        <f t="array" ref="AH157">IFERROR(IF(AH$9="Samtals",SUMPRODUCT(((Gögn!$F$2:$F$11876=$A157)*(Gögn!$B$2:$B$11876=AH$8)),Gögn!$K$2:$K$11876,Gögn!$L$2:$L$11876)/SUMIFS(Gögn!$L$2:$L$11876,Gögn!$B$2:$B$11876,AH$8,Gögn!$F$2:$F$11876,$A157),SUMPRODUCT(((Gögn!$F$2:$F$11876=$A157)*(Gögn!$B$2:$B$11876=AH$8)*(Gögn!$E$2:$E$11876=AH$9)),Gögn!$K$2:$K$11876,Gögn!$L$2:$L$11876)/SUMIFS(Gögn!$L$2:$L$11876,Gögn!$B$2:$B$11876,AH$8,Gögn!$E$2:$E$11876,AH$9,Gögn!$F$2:$F$11876,$A157)),"")</f>
        <v>89</v>
      </c>
      <c r="AI157" s="24">
        <f t="array" ref="AI157">IFERROR(IF(AI$9="Samtals",SUMPRODUCT(((Gögn!$F$2:$F$11876=$A157)*(Gögn!$B$2:$B$11876=AI$8)),Gögn!$K$2:$K$11876,Gögn!$L$2:$L$11876)/SUMIFS(Gögn!$L$2:$L$11876,Gögn!$B$2:$B$11876,AI$8,Gögn!$F$2:$F$11876,$A157),SUMPRODUCT(((Gögn!$F$2:$F$11876=$A157)*(Gögn!$B$2:$B$11876=AI$8)*(Gögn!$E$2:$E$11876=AI$9)),Gögn!$K$2:$K$11876,Gögn!$L$2:$L$11876)/SUMIFS(Gögn!$L$2:$L$11876,Gögn!$B$2:$B$11876,AI$8,Gögn!$E$2:$E$11876,AI$9,Gögn!$F$2:$F$11876,$A157)),"")</f>
        <v>87.71</v>
      </c>
      <c r="AJ157" s="24">
        <f t="array" ref="AJ157">IFERROR(IF(AJ$9="Samtals",SUMPRODUCT(((Gögn!$F$2:$F$11876=$A157)*(Gögn!$B$2:$B$11876=AJ$8)),Gögn!$K$2:$K$11876,Gögn!$L$2:$L$11876)/SUMIFS(Gögn!$L$2:$L$11876,Gögn!$B$2:$B$11876,AJ$8,Gögn!$F$2:$F$11876,$A157),SUMPRODUCT(((Gögn!$F$2:$F$11876=$A157)*(Gögn!$B$2:$B$11876=AJ$8)*(Gögn!$E$2:$E$11876=AJ$9)),Gögn!$K$2:$K$11876,Gögn!$L$2:$L$11876)/SUMIFS(Gögn!$L$2:$L$11876,Gögn!$B$2:$B$11876,AJ$8,Gögn!$E$2:$E$11876,AJ$9,Gögn!$F$2:$F$11876,$A157)),"")</f>
        <v>87.71</v>
      </c>
      <c r="AK157" s="24">
        <f t="array" ref="AK157">IFERROR(IF(AK$9="Samtals",SUMPRODUCT(((Gögn!$F$2:$F$11876=$A157)*(Gögn!$B$2:$B$11876=AK$8)),Gögn!$K$2:$K$11876,Gögn!$L$2:$L$11876)/SUMIFS(Gögn!$L$2:$L$11876,Gögn!$B$2:$B$11876,AK$8,Gögn!$F$2:$F$11876,$A157),SUMPRODUCT(((Gögn!$F$2:$F$11876=$A157)*(Gögn!$B$2:$B$11876=AK$8)*(Gögn!$E$2:$E$11876=AK$9)),Gögn!$K$2:$K$11876,Gögn!$L$2:$L$11876)/SUMIFS(Gögn!$L$2:$L$11876,Gögn!$B$2:$B$11876,AK$8,Gögn!$E$2:$E$11876,AK$9,Gögn!$F$2:$F$11876,$A157)),"")</f>
        <v>86.3</v>
      </c>
      <c r="AL157" s="24">
        <f t="array" ref="AL157">IFERROR(IF(AL$9="Samtals",SUMPRODUCT(((Gögn!$F$2:$F$11876=$A157)*(Gögn!$B$2:$B$11876=AL$8)),Gögn!$K$2:$K$11876,Gögn!$L$2:$L$11876)/SUMIFS(Gögn!$L$2:$L$11876,Gögn!$B$2:$B$11876,AL$8,Gögn!$F$2:$F$11876,$A157),SUMPRODUCT(((Gögn!$F$2:$F$11876=$A157)*(Gögn!$B$2:$B$11876=AL$8)*(Gögn!$E$2:$E$11876=AL$9)),Gögn!$K$2:$K$11876,Gögn!$L$2:$L$11876)/SUMIFS(Gögn!$L$2:$L$11876,Gögn!$B$2:$B$11876,AL$8,Gögn!$E$2:$E$11876,AL$9,Gögn!$F$2:$F$11876,$A157)),"")</f>
        <v>86.3</v>
      </c>
      <c r="AM157" s="24">
        <f t="array" ref="AM157">IFERROR(IF(AM$9="Samtals",SUMPRODUCT(((Gögn!$F$2:$F$11876=$A157)*(Gögn!$B$2:$B$11876=AM$8)),Gögn!$K$2:$K$11876,Gögn!$L$2:$L$11876)/SUMIFS(Gögn!$L$2:$L$11876,Gögn!$B$2:$B$11876,AM$8,Gögn!$F$2:$F$11876,$A157),SUMPRODUCT(((Gögn!$F$2:$F$11876=$A157)*(Gögn!$B$2:$B$11876=AM$8)*(Gögn!$E$2:$E$11876=AM$9)),Gögn!$K$2:$K$11876,Gögn!$L$2:$L$11876)/SUMIFS(Gögn!$L$2:$L$11876,Gögn!$B$2:$B$11876,AM$8,Gögn!$E$2:$E$11876,AM$9,Gögn!$F$2:$F$11876,$A157)),"")</f>
        <v>57.388688378038694</v>
      </c>
      <c r="AN157" s="24">
        <f t="array" ref="AN157">IFERROR(IF(AN$9="Samtals",SUMPRODUCT(((Gögn!$F$2:$F$11876=$A157)*(Gögn!$B$2:$B$11876=AN$8)),Gögn!$K$2:$K$11876,Gögn!$L$2:$L$11876)/SUMIFS(Gögn!$L$2:$L$11876,Gögn!$B$2:$B$11876,AN$8,Gögn!$F$2:$F$11876,$A157),SUMPRODUCT(((Gögn!$F$2:$F$11876=$A157)*(Gögn!$B$2:$B$11876=AN$8)*(Gögn!$E$2:$E$11876=AN$9)),Gögn!$K$2:$K$11876,Gögn!$L$2:$L$11876)/SUMIFS(Gögn!$L$2:$L$11876,Gögn!$B$2:$B$11876,AN$8,Gögn!$E$2:$E$11876,AN$9,Gögn!$F$2:$F$11876,$A157)),"")</f>
        <v>57.049969812272828</v>
      </c>
      <c r="AO157" s="24">
        <f t="array" ref="AO157">IFERROR(IF(AO$9="Samtals",SUMPRODUCT(((Gögn!$F$2:$F$11876=$A157)*(Gögn!$B$2:$B$11876=AO$8)),Gögn!$K$2:$K$11876,Gögn!$L$2:$L$11876)/SUMIFS(Gögn!$L$2:$L$11876,Gögn!$B$2:$B$11876,AO$8,Gögn!$F$2:$F$11876,$A157),SUMPRODUCT(((Gögn!$F$2:$F$11876=$A157)*(Gögn!$B$2:$B$11876=AO$8)*(Gögn!$E$2:$E$11876=AO$9)),Gögn!$K$2:$K$11876,Gögn!$L$2:$L$11876)/SUMIFS(Gögn!$L$2:$L$11876,Gögn!$B$2:$B$11876,AO$8,Gögn!$E$2:$E$11876,AO$9,Gögn!$F$2:$F$11876,$A157)),"")</f>
        <v>75.276685743431329</v>
      </c>
      <c r="AP157" s="24">
        <f t="array" ref="AP157">IFERROR(IF(AP$9="Samtals",SUMPRODUCT(((Gögn!$F$2:$F$11876=$A157)*(Gögn!$B$2:$B$11876=AP$8)),Gögn!$K$2:$K$11876,Gögn!$L$2:$L$11876)/SUMIFS(Gögn!$L$2:$L$11876,Gögn!$B$2:$B$11876,AP$8,Gögn!$F$2:$F$11876,$A157),SUMPRODUCT(((Gögn!$F$2:$F$11876=$A157)*(Gögn!$B$2:$B$11876=AP$8)*(Gögn!$E$2:$E$11876=AP$9)),Gögn!$K$2:$K$11876,Gögn!$L$2:$L$11876)/SUMIFS(Gögn!$L$2:$L$11876,Gögn!$B$2:$B$11876,AP$8,Gögn!$E$2:$E$11876,AP$9,Gögn!$F$2:$F$11876,$A157)),"")</f>
        <v>67.916768941335974</v>
      </c>
      <c r="AQ157" s="24">
        <f t="array" ref="AQ157">IFERROR(IF(AQ$9="Samtals",SUMPRODUCT(((Gögn!$F$2:$F$11876=$A157)*(Gögn!$B$2:$B$11876=AQ$8)),Gögn!$K$2:$K$11876,Gögn!$L$2:$L$11876)/SUMIFS(Gögn!$L$2:$L$11876,Gögn!$B$2:$B$11876,AQ$8,Gögn!$F$2:$F$11876,$A157),SUMPRODUCT(((Gögn!$F$2:$F$11876=$A157)*(Gögn!$B$2:$B$11876=AQ$8)*(Gögn!$E$2:$E$11876=AQ$9)),Gögn!$K$2:$K$11876,Gögn!$L$2:$L$11876)/SUMIFS(Gögn!$L$2:$L$11876,Gögn!$B$2:$B$11876,AQ$8,Gögn!$E$2:$E$11876,AQ$9,Gögn!$F$2:$F$11876,$A157)),"")</f>
        <v>68.36</v>
      </c>
      <c r="AR157" s="24">
        <f t="array" ref="AR157">IFERROR(IF(AR$9="Samtals",SUMPRODUCT(((Gögn!$F$2:$F$11876=$A157)*(Gögn!$B$2:$B$11876=AR$8)),Gögn!$K$2:$K$11876,Gögn!$L$2:$L$11876)/SUMIFS(Gögn!$L$2:$L$11876,Gögn!$B$2:$B$11876,AR$8,Gögn!$F$2:$F$11876,$A157),SUMPRODUCT(((Gögn!$F$2:$F$11876=$A157)*(Gögn!$B$2:$B$11876=AR$8)*(Gögn!$E$2:$E$11876=AR$9)),Gögn!$K$2:$K$11876,Gögn!$L$2:$L$11876)/SUMIFS(Gögn!$L$2:$L$11876,Gögn!$B$2:$B$11876,AR$8,Gögn!$E$2:$E$11876,AR$9,Gögn!$F$2:$F$11876,$A157)),"")</f>
        <v>67.77</v>
      </c>
      <c r="AS157" s="24">
        <f t="array" ref="AS157">IFERROR(IF(AS$9="Samtals",SUMPRODUCT(((Gögn!$F$2:$F$11876=$A157)*(Gögn!$B$2:$B$11876=AS$8)),Gögn!$K$2:$K$11876,Gögn!$L$2:$L$11876)/SUMIFS(Gögn!$L$2:$L$11876,Gögn!$B$2:$B$11876,AS$8,Gögn!$F$2:$F$11876,$A157),SUMPRODUCT(((Gögn!$F$2:$F$11876=$A157)*(Gögn!$B$2:$B$11876=AS$8)*(Gögn!$E$2:$E$11876=AS$9)),Gögn!$K$2:$K$11876,Gögn!$L$2:$L$11876)/SUMIFS(Gögn!$L$2:$L$11876,Gögn!$B$2:$B$11876,AS$8,Gögn!$E$2:$E$11876,AS$9,Gögn!$F$2:$F$11876,$A157)),"")</f>
        <v>55.061339916949358</v>
      </c>
      <c r="AT157" s="24">
        <f t="array" ref="AT157">IFERROR(IF(AT$9="Samtals",SUMPRODUCT(((Gögn!$F$2:$F$11876=$A157)*(Gögn!$B$2:$B$11876=AT$8)),Gögn!$K$2:$K$11876,Gögn!$L$2:$L$11876)/SUMIFS(Gögn!$L$2:$L$11876,Gögn!$B$2:$B$11876,AT$8,Gögn!$F$2:$F$11876,$A157),SUMPRODUCT(((Gögn!$F$2:$F$11876=$A157)*(Gögn!$B$2:$B$11876=AT$8)*(Gögn!$E$2:$E$11876=AT$9)),Gögn!$K$2:$K$11876,Gögn!$L$2:$L$11876)/SUMIFS(Gögn!$L$2:$L$11876,Gögn!$B$2:$B$11876,AT$8,Gögn!$E$2:$E$11876,AT$9,Gögn!$F$2:$F$11876,$A157)),"")</f>
        <v>54.9</v>
      </c>
      <c r="AU157" s="24">
        <f t="array" ref="AU157">IFERROR(IF(AU$9="Samtals",SUMPRODUCT(((Gögn!$F$2:$F$11876=$A157)*(Gögn!$B$2:$B$11876=AU$8)),Gögn!$K$2:$K$11876,Gögn!$L$2:$L$11876)/SUMIFS(Gögn!$L$2:$L$11876,Gögn!$B$2:$B$11876,AU$8,Gögn!$F$2:$F$11876,$A157),SUMPRODUCT(((Gögn!$F$2:$F$11876=$A157)*(Gögn!$B$2:$B$11876=AU$8)*(Gögn!$E$2:$E$11876=AU$9)),Gögn!$K$2:$K$11876,Gögn!$L$2:$L$11876)/SUMIFS(Gögn!$L$2:$L$11876,Gögn!$B$2:$B$11876,AU$8,Gögn!$E$2:$E$11876,AU$9,Gögn!$F$2:$F$11876,$A157)),"")</f>
        <v>62.202191466054558</v>
      </c>
      <c r="AV157" s="24">
        <f t="array" ref="AV157">IFERROR(IF(AV$9="Samtals",SUMPRODUCT(((Gögn!$F$2:$F$11876=$A157)*(Gögn!$B$2:$B$11876=AV$8)),Gögn!$K$2:$K$11876,Gögn!$L$2:$L$11876)/SUMIFS(Gögn!$L$2:$L$11876,Gögn!$B$2:$B$11876,AV$8,Gögn!$F$2:$F$11876,$A157),SUMPRODUCT(((Gögn!$F$2:$F$11876=$A157)*(Gögn!$B$2:$B$11876=AV$8)*(Gögn!$E$2:$E$11876=AV$9)),Gögn!$K$2:$K$11876,Gögn!$L$2:$L$11876)/SUMIFS(Gögn!$L$2:$L$11876,Gögn!$B$2:$B$11876,AV$8,Gögn!$E$2:$E$11876,AV$9,Gögn!$F$2:$F$11876,$A157)),"")</f>
        <v>61.653540147470743</v>
      </c>
      <c r="AW157" s="24">
        <f t="array" ref="AW157">IFERROR(IF(AW$9="Samtals",SUMPRODUCT(((Gögn!$F$2:$F$11876=$A157)*(Gögn!$B$2:$B$11876=AW$8)),Gögn!$K$2:$K$11876,Gögn!$L$2:$L$11876)/SUMIFS(Gögn!$L$2:$L$11876,Gögn!$B$2:$B$11876,AW$8,Gögn!$F$2:$F$11876,$A157),SUMPRODUCT(((Gögn!$F$2:$F$11876=$A157)*(Gögn!$B$2:$B$11876=AW$8)*(Gögn!$E$2:$E$11876=AW$9)),Gögn!$K$2:$K$11876,Gögn!$L$2:$L$11876)/SUMIFS(Gögn!$L$2:$L$11876,Gögn!$B$2:$B$11876,AW$8,Gögn!$E$2:$E$11876,AW$9,Gögn!$F$2:$F$11876,$A157)),"")</f>
        <v>61.5</v>
      </c>
      <c r="AX157" s="24">
        <f t="array" ref="AX157">IFERROR(IF(AX$9="Samtals",SUMPRODUCT(((Gögn!$F$2:$F$11876=$A157)*(Gögn!$B$2:$B$11876=AX$8)),Gögn!$K$2:$K$11876,Gögn!$L$2:$L$11876)/SUMIFS(Gögn!$L$2:$L$11876,Gögn!$B$2:$B$11876,AX$8,Gögn!$F$2:$F$11876,$A157),SUMPRODUCT(((Gögn!$F$2:$F$11876=$A157)*(Gögn!$B$2:$B$11876=AX$8)*(Gögn!$E$2:$E$11876=AX$9)),Gögn!$K$2:$K$11876,Gögn!$L$2:$L$11876)/SUMIFS(Gögn!$L$2:$L$11876,Gögn!$B$2:$B$11876,AX$8,Gögn!$E$2:$E$11876,AX$9,Gögn!$F$2:$F$11876,$A157)),"")</f>
        <v>75.38358186867741</v>
      </c>
      <c r="AY157" s="24">
        <f t="array" ref="AY157">IFERROR(IF(AY$9="Samtals",SUMPRODUCT(((Gögn!$F$2:$F$11876=$A157)*(Gögn!$B$2:$B$11876=AY$8)),Gögn!$K$2:$K$11876,Gögn!$L$2:$L$11876)/SUMIFS(Gögn!$L$2:$L$11876,Gögn!$B$2:$B$11876,AY$8,Gögn!$F$2:$F$11876,$A157),SUMPRODUCT(((Gögn!$F$2:$F$11876=$A157)*(Gögn!$B$2:$B$11876=AY$8)*(Gögn!$E$2:$E$11876=AY$9)),Gögn!$K$2:$K$11876,Gögn!$L$2:$L$11876)/SUMIFS(Gögn!$L$2:$L$11876,Gögn!$B$2:$B$11876,AY$8,Gögn!$E$2:$E$11876,AY$9,Gögn!$F$2:$F$11876,$A157)),"")</f>
        <v>74.251301014402159</v>
      </c>
      <c r="AZ157" s="24">
        <f t="array" ref="AZ157">IFERROR(IF(AZ$9="Samtals",SUMPRODUCT(((Gögn!$F$2:$F$11876=$A157)*(Gögn!$B$2:$B$11876=AZ$8)),Gögn!$K$2:$K$11876,Gögn!$L$2:$L$11876)/SUMIFS(Gögn!$L$2:$L$11876,Gögn!$B$2:$B$11876,AZ$8,Gögn!$F$2:$F$11876,$A157),SUMPRODUCT(((Gögn!$F$2:$F$11876=$A157)*(Gögn!$B$2:$B$11876=AZ$8)*(Gögn!$E$2:$E$11876=AZ$9)),Gögn!$K$2:$K$11876,Gögn!$L$2:$L$11876)/SUMIFS(Gögn!$L$2:$L$11876,Gögn!$B$2:$B$11876,AZ$8,Gögn!$E$2:$E$11876,AZ$9,Gögn!$F$2:$F$11876,$A157)),"")</f>
        <v>71.3</v>
      </c>
      <c r="BA157" s="24">
        <f t="array" ref="BA157">IFERROR(IF(BA$9="Samtals",SUMPRODUCT(((Gögn!$F$2:$F$11876=$A157)*(Gögn!$B$2:$B$11876=BA$8)),Gögn!$K$2:$K$11876,Gögn!$L$2:$L$11876)/SUMIFS(Gögn!$L$2:$L$11876,Gögn!$B$2:$B$11876,BA$8,Gögn!$F$2:$F$11876,$A157),SUMPRODUCT(((Gögn!$F$2:$F$11876=$A157)*(Gögn!$B$2:$B$11876=BA$8)*(Gögn!$E$2:$E$11876=BA$9)),Gögn!$K$2:$K$11876,Gögn!$L$2:$L$11876)/SUMIFS(Gögn!$L$2:$L$11876,Gögn!$B$2:$B$11876,BA$8,Gögn!$E$2:$E$11876,BA$9,Gögn!$F$2:$F$11876,$A157)),"")</f>
        <v>86.530715545755385</v>
      </c>
      <c r="BB157" s="24">
        <f t="array" ref="BB157">IFERROR(IF(BB$9="Samtals",SUMPRODUCT(((Gögn!$F$2:$F$11876=$A157)*(Gögn!$B$2:$B$11876=BB$8)),Gögn!$K$2:$K$11876,Gögn!$L$2:$L$11876)/SUMIFS(Gögn!$L$2:$L$11876,Gögn!$B$2:$B$11876,BB$8,Gögn!$F$2:$F$11876,$A157),SUMPRODUCT(((Gögn!$F$2:$F$11876=$A157)*(Gögn!$B$2:$B$11876=BB$8)*(Gögn!$E$2:$E$11876=BB$9)),Gögn!$K$2:$K$11876,Gögn!$L$2:$L$11876)/SUMIFS(Gögn!$L$2:$L$11876,Gögn!$B$2:$B$11876,BB$8,Gögn!$E$2:$E$11876,BB$9,Gögn!$F$2:$F$11876,$A157)),"")</f>
        <v>57.785131766171787</v>
      </c>
      <c r="BC157" s="24">
        <f t="array" ref="BC157">IFERROR(IF(BC$9="Samtals",SUMPRODUCT(((Gögn!$F$2:$F$11876=$A157)*(Gögn!$B$2:$B$11876=BC$8)),Gögn!$K$2:$K$11876,Gögn!$L$2:$L$11876)/SUMIFS(Gögn!$L$2:$L$11876,Gögn!$B$2:$B$11876,BC$8,Gögn!$F$2:$F$11876,$A157),SUMPRODUCT(((Gögn!$F$2:$F$11876=$A157)*(Gögn!$B$2:$B$11876=BC$8)*(Gögn!$E$2:$E$11876=BC$9)),Gögn!$K$2:$K$11876,Gögn!$L$2:$L$11876)/SUMIFS(Gögn!$L$2:$L$11876,Gögn!$B$2:$B$11876,BC$8,Gögn!$E$2:$E$11876,BC$9,Gögn!$F$2:$F$11876,$A157)),"")</f>
        <v>57.3</v>
      </c>
      <c r="BD157" s="24">
        <f t="array" ref="BD157">IFERROR(IF(BD$9="Samtals",SUMPRODUCT(((Gögn!$F$2:$F$11876=$A157)*(Gögn!$B$2:$B$11876=BD$8)),Gögn!$K$2:$K$11876,Gögn!$L$2:$L$11876)/SUMIFS(Gögn!$L$2:$L$11876,Gögn!$B$2:$B$11876,BD$8,Gögn!$F$2:$F$11876,$A157),SUMPRODUCT(((Gögn!$F$2:$F$11876=$A157)*(Gögn!$B$2:$B$11876=BD$8)*(Gögn!$E$2:$E$11876=BD$9)),Gögn!$K$2:$K$11876,Gögn!$L$2:$L$11876)/SUMIFS(Gögn!$L$2:$L$11876,Gögn!$B$2:$B$11876,BD$8,Gögn!$E$2:$E$11876,BD$9,Gögn!$F$2:$F$11876,$A157)),"")</f>
        <v>89.283024609823968</v>
      </c>
      <c r="BE157" s="24">
        <f t="array" ref="BE157">IFERROR(IF(BE$9="Samtals",SUMPRODUCT(((Gögn!$F$2:$F$11876=$A157)*(Gögn!$B$2:$B$11876=BE$8)),Gögn!$K$2:$K$11876,Gögn!$L$2:$L$11876)/SUMIFS(Gögn!$L$2:$L$11876,Gögn!$B$2:$B$11876,BE$8,Gögn!$F$2:$F$11876,$A157),SUMPRODUCT(((Gögn!$F$2:$F$11876=$A157)*(Gögn!$B$2:$B$11876=BE$8)*(Gögn!$E$2:$E$11876=BE$9)),Gögn!$K$2:$K$11876,Gögn!$L$2:$L$11876)/SUMIFS(Gögn!$L$2:$L$11876,Gögn!$B$2:$B$11876,BE$8,Gögn!$E$2:$E$11876,BE$9,Gögn!$F$2:$F$11876,$A157)),"")</f>
        <v>62.212552420063012</v>
      </c>
      <c r="BF157" s="24">
        <f t="array" ref="BF157">IFERROR(IF(BF$9="Samtals",SUMPRODUCT(((Gögn!$F$2:$F$11876=$A157)*(Gögn!$B$2:$B$11876=BF$8)),Gögn!$K$2:$K$11876,Gögn!$L$2:$L$11876)/SUMIFS(Gögn!$L$2:$L$11876,Gögn!$B$2:$B$11876,BF$8,Gögn!$F$2:$F$11876,$A157),SUMPRODUCT(((Gögn!$F$2:$F$11876=$A157)*(Gögn!$B$2:$B$11876=BF$8)*(Gögn!$E$2:$E$11876=BF$9)),Gögn!$K$2:$K$11876,Gögn!$L$2:$L$11876)/SUMIFS(Gögn!$L$2:$L$11876,Gögn!$B$2:$B$11876,BF$8,Gögn!$E$2:$E$11876,BF$9,Gögn!$F$2:$F$11876,$A157)),"")</f>
        <v>62</v>
      </c>
      <c r="BG157" s="24">
        <f t="array" ref="BG157">IFERROR(IF(BG$9="Samtals",SUMPRODUCT(((Gögn!$F$2:$F$11876=$A157)*(Gögn!$B$2:$B$11876=BG$8)),Gögn!$K$2:$K$11876,Gögn!$L$2:$L$11876)/SUMIFS(Gögn!$L$2:$L$11876,Gögn!$B$2:$B$11876,BG$8,Gögn!$F$2:$F$11876,$A157),SUMPRODUCT(((Gögn!$F$2:$F$11876=$A157)*(Gögn!$B$2:$B$11876=BG$8)*(Gögn!$E$2:$E$11876=BG$9)),Gögn!$K$2:$K$11876,Gögn!$L$2:$L$11876)/SUMIFS(Gögn!$L$2:$L$11876,Gögn!$B$2:$B$11876,BG$8,Gögn!$E$2:$E$11876,BG$9,Gögn!$F$2:$F$11876,$A157)),"")</f>
        <v>70.547068365338177</v>
      </c>
    </row>
    <row r="158" spans="1:59" ht="15" customHeight="1">
      <c r="A158" s="5" t="s">
        <v>72</v>
      </c>
      <c r="B158" s="5"/>
      <c r="C158" s="25" t="s">
        <v>73</v>
      </c>
      <c r="D158" s="22">
        <f t="shared" si="41"/>
        <v>37.887478093891673</v>
      </c>
      <c r="E158" s="22">
        <f t="array" ref="E158">IFERROR(IF(E$9="Samtals",SUMPRODUCT(((Gögn!$F$2:$F$11876=$A158)*(Gögn!$B$2:$B$11876=E$8)),Gögn!$K$2:$K$11876,Gögn!$L$2:$L$11876)/SUMIFS(Gögn!$L$2:$L$11876,Gögn!$B$2:$B$11876,E$8,Gögn!$F$2:$F$11876,$A158),SUMPRODUCT(((Gögn!$F$2:$F$11876=$A158)*(Gögn!$B$2:$B$11876=E$8)*(Gögn!$E$2:$E$11876=E$9)),Gögn!$K$2:$K$11876,Gögn!$L$2:$L$11876)/SUMIFS(Gögn!$L$2:$L$11876,Gögn!$B$2:$B$11876,E$8,Gögn!$E$2:$E$11876,E$9,Gögn!$F$2:$F$11876,$A158)),"")</f>
        <v>40.351151608997938</v>
      </c>
      <c r="F158" s="22">
        <f t="array" ref="F158">IFERROR(IF(F$9="Samtals",SUMPRODUCT(((Gögn!$F$2:$F$11876=$A158)*(Gögn!$B$2:$B$11876=F$8)),Gögn!$K$2:$K$11876,Gögn!$L$2:$L$11876)/SUMIFS(Gögn!$L$2:$L$11876,Gögn!$B$2:$B$11876,F$8,Gögn!$F$2:$F$11876,$A158),SUMPRODUCT(((Gögn!$F$2:$F$11876=$A158)*(Gögn!$B$2:$B$11876=F$8)*(Gögn!$E$2:$E$11876=F$9)),Gögn!$K$2:$K$11876,Gögn!$L$2:$L$11876)/SUMIFS(Gögn!$L$2:$L$11876,Gögn!$B$2:$B$11876,F$8,Gögn!$E$2:$E$11876,F$9,Gögn!$F$2:$F$11876,$A158)),"")</f>
        <v>40.299999999999997</v>
      </c>
      <c r="G158" s="22">
        <f t="array" ref="G158">IFERROR(IF(G$9="Samtals",SUMPRODUCT(((Gögn!$F$2:$F$11876=$A158)*(Gögn!$B$2:$B$11876=G$8)),Gögn!$K$2:$K$11876,Gögn!$L$2:$L$11876)/SUMIFS(Gögn!$L$2:$L$11876,Gögn!$B$2:$B$11876,G$8,Gögn!$F$2:$F$11876,$A158),SUMPRODUCT(((Gögn!$F$2:$F$11876=$A158)*(Gögn!$B$2:$B$11876=G$8)*(Gögn!$E$2:$E$11876=G$9)),Gögn!$K$2:$K$11876,Gögn!$L$2:$L$11876)/SUMIFS(Gögn!$L$2:$L$11876,Gögn!$B$2:$B$11876,G$8,Gögn!$E$2:$E$11876,G$9,Gögn!$F$2:$F$11876,$A158)),"")</f>
        <v>40.397660963032614</v>
      </c>
      <c r="H158" s="22">
        <f t="array" ref="H158">IFERROR(IF(H$9="Samtals",SUMPRODUCT(((Gögn!$F$2:$F$11876=$A158)*(Gögn!$B$2:$B$11876=H$8)),Gögn!$K$2:$K$11876,Gögn!$L$2:$L$11876)/SUMIFS(Gögn!$L$2:$L$11876,Gögn!$B$2:$B$11876,H$8,Gögn!$F$2:$F$11876,$A158),SUMPRODUCT(((Gögn!$F$2:$F$11876=$A158)*(Gögn!$B$2:$B$11876=H$8)*(Gögn!$E$2:$E$11876=H$9)),Gögn!$K$2:$K$11876,Gögn!$L$2:$L$11876)/SUMIFS(Gögn!$L$2:$L$11876,Gögn!$B$2:$B$11876,H$8,Gögn!$E$2:$E$11876,H$9,Gögn!$F$2:$F$11876,$A158)),"")</f>
        <v>36.125638782166718</v>
      </c>
      <c r="I158" s="22">
        <f t="array" ref="I158">IFERROR(IF(I$9="Samtals",SUMPRODUCT(((Gögn!$F$2:$F$11876=$A158)*(Gögn!$B$2:$B$11876=I$8)),Gögn!$K$2:$K$11876,Gögn!$L$2:$L$11876)/SUMIFS(Gögn!$L$2:$L$11876,Gögn!$B$2:$B$11876,I$8,Gögn!$F$2:$F$11876,$A158),SUMPRODUCT(((Gögn!$F$2:$F$11876=$A158)*(Gögn!$B$2:$B$11876=I$8)*(Gögn!$E$2:$E$11876=I$9)),Gögn!$K$2:$K$11876,Gögn!$L$2:$L$11876)/SUMIFS(Gögn!$L$2:$L$11876,Gögn!$B$2:$B$11876,I$8,Gögn!$E$2:$E$11876,I$9,Gögn!$F$2:$F$11876,$A158)),"")</f>
        <v>36.82</v>
      </c>
      <c r="J158" s="22">
        <f t="array" ref="J158">IFERROR(IF(J$9="Samtals",SUMPRODUCT(((Gögn!$F$2:$F$11876=$A158)*(Gögn!$B$2:$B$11876=J$8)),Gögn!$K$2:$K$11876,Gögn!$L$2:$L$11876)/SUMIFS(Gögn!$L$2:$L$11876,Gögn!$B$2:$B$11876,J$8,Gögn!$F$2:$F$11876,$A158),SUMPRODUCT(((Gögn!$F$2:$F$11876=$A158)*(Gögn!$B$2:$B$11876=J$8)*(Gögn!$E$2:$E$11876=J$9)),Gögn!$K$2:$K$11876,Gögn!$L$2:$L$11876)/SUMIFS(Gögn!$L$2:$L$11876,Gögn!$B$2:$B$11876,J$8,Gögn!$E$2:$E$11876,J$9,Gögn!$F$2:$F$11876,$A158)),"")</f>
        <v>18.611521889546705</v>
      </c>
      <c r="K158" s="22">
        <f t="array" ref="K158">IFERROR(IF(K$9="Samtals",SUMPRODUCT(((Gögn!$F$2:$F$11876=$A158)*(Gögn!$B$2:$B$11876=K$8)),Gögn!$K$2:$K$11876,Gögn!$L$2:$L$11876)/SUMIFS(Gögn!$L$2:$L$11876,Gögn!$B$2:$B$11876,K$8,Gögn!$F$2:$F$11876,$A158),SUMPRODUCT(((Gögn!$F$2:$F$11876=$A158)*(Gögn!$B$2:$B$11876=K$8)*(Gögn!$E$2:$E$11876=K$9)),Gögn!$K$2:$K$11876,Gögn!$L$2:$L$11876)/SUMIFS(Gögn!$L$2:$L$11876,Gögn!$B$2:$B$11876,K$8,Gögn!$E$2:$E$11876,K$9,Gögn!$F$2:$F$11876,$A158)),"")</f>
        <v>31.657445958815064</v>
      </c>
      <c r="L158" s="22">
        <f t="array" ref="L158">IFERROR(IF(L$9="Samtals",SUMPRODUCT(((Gögn!$F$2:$F$11876=$A158)*(Gögn!$B$2:$B$11876=L$8)),Gögn!$K$2:$K$11876,Gögn!$L$2:$L$11876)/SUMIFS(Gögn!$L$2:$L$11876,Gögn!$B$2:$B$11876,L$8,Gögn!$F$2:$F$11876,$A158),SUMPRODUCT(((Gögn!$F$2:$F$11876=$A158)*(Gögn!$B$2:$B$11876=L$8)*(Gögn!$E$2:$E$11876=L$9)),Gögn!$K$2:$K$11876,Gögn!$L$2:$L$11876)/SUMIFS(Gögn!$L$2:$L$11876,Gögn!$B$2:$B$11876,L$8,Gögn!$E$2:$E$11876,L$9,Gögn!$F$2:$F$11876,$A158)),"")</f>
        <v>31.657445958815064</v>
      </c>
      <c r="M158" s="22">
        <f t="array" ref="M158">IFERROR(IF(M$9="Samtals",SUMPRODUCT(((Gögn!$F$2:$F$11876=$A158)*(Gögn!$B$2:$B$11876=M$8)),Gögn!$K$2:$K$11876,Gögn!$L$2:$L$11876)/SUMIFS(Gögn!$L$2:$L$11876,Gögn!$B$2:$B$11876,M$8,Gögn!$F$2:$F$11876,$A158),SUMPRODUCT(((Gögn!$F$2:$F$11876=$A158)*(Gögn!$B$2:$B$11876=M$8)*(Gögn!$E$2:$E$11876=M$9)),Gögn!$K$2:$K$11876,Gögn!$L$2:$L$11876)/SUMIFS(Gögn!$L$2:$L$11876,Gögn!$B$2:$B$11876,M$8,Gögn!$E$2:$E$11876,M$9,Gögn!$F$2:$F$11876,$A158)),"")</f>
        <v>34.57</v>
      </c>
      <c r="N158" s="22">
        <f t="array" ref="N158">IFERROR(IF(N$9="Samtals",SUMPRODUCT(((Gögn!$F$2:$F$11876=$A158)*(Gögn!$B$2:$B$11876=N$8)),Gögn!$K$2:$K$11876,Gögn!$L$2:$L$11876)/SUMIFS(Gögn!$L$2:$L$11876,Gögn!$B$2:$B$11876,N$8,Gögn!$F$2:$F$11876,$A158),SUMPRODUCT(((Gögn!$F$2:$F$11876=$A158)*(Gögn!$B$2:$B$11876=N$8)*(Gögn!$E$2:$E$11876=N$9)),Gögn!$K$2:$K$11876,Gögn!$L$2:$L$11876)/SUMIFS(Gögn!$L$2:$L$11876,Gögn!$B$2:$B$11876,N$8,Gögn!$E$2:$E$11876,N$9,Gögn!$F$2:$F$11876,$A158)),"")</f>
        <v>34.57</v>
      </c>
      <c r="O158" s="22">
        <f t="array" ref="O158">IFERROR(IF(O$9="Samtals",SUMPRODUCT(((Gögn!$F$2:$F$11876=$A158)*(Gögn!$B$2:$B$11876=O$8)),Gögn!$K$2:$K$11876,Gögn!$L$2:$L$11876)/SUMIFS(Gögn!$L$2:$L$11876,Gögn!$B$2:$B$11876,O$8,Gögn!$F$2:$F$11876,$A158),SUMPRODUCT(((Gögn!$F$2:$F$11876=$A158)*(Gögn!$B$2:$B$11876=O$8)*(Gögn!$E$2:$E$11876=O$9)),Gögn!$K$2:$K$11876,Gögn!$L$2:$L$11876)/SUMIFS(Gögn!$L$2:$L$11876,Gögn!$B$2:$B$11876,O$8,Gögn!$E$2:$E$11876,O$9,Gögn!$F$2:$F$11876,$A158)),"")</f>
        <v>37.112736521877167</v>
      </c>
      <c r="P158" s="22">
        <f t="array" ref="P158">IFERROR(IF(P$9="Samtals",SUMPRODUCT(((Gögn!$F$2:$F$11876=$A158)*(Gögn!$B$2:$B$11876=P$8)),Gögn!$K$2:$K$11876,Gögn!$L$2:$L$11876)/SUMIFS(Gögn!$L$2:$L$11876,Gögn!$B$2:$B$11876,P$8,Gögn!$F$2:$F$11876,$A158),SUMPRODUCT(((Gögn!$F$2:$F$11876=$A158)*(Gögn!$B$2:$B$11876=P$8)*(Gögn!$E$2:$E$11876=P$9)),Gögn!$K$2:$K$11876,Gögn!$L$2:$L$11876)/SUMIFS(Gögn!$L$2:$L$11876,Gögn!$B$2:$B$11876,P$8,Gögn!$E$2:$E$11876,P$9,Gögn!$F$2:$F$11876,$A158)),"")</f>
        <v>37.14</v>
      </c>
      <c r="Q158" s="22">
        <f t="array" ref="Q158">IFERROR(IF(Q$9="Samtals",SUMPRODUCT(((Gögn!$F$2:$F$11876=$A158)*(Gögn!$B$2:$B$11876=Q$8)),Gögn!$K$2:$K$11876,Gögn!$L$2:$L$11876)/SUMIFS(Gögn!$L$2:$L$11876,Gögn!$B$2:$B$11876,Q$8,Gögn!$F$2:$F$11876,$A158),SUMPRODUCT(((Gögn!$F$2:$F$11876=$A158)*(Gögn!$B$2:$B$11876=Q$8)*(Gögn!$E$2:$E$11876=Q$9)),Gögn!$K$2:$K$11876,Gögn!$L$2:$L$11876)/SUMIFS(Gögn!$L$2:$L$11876,Gögn!$B$2:$B$11876,Q$8,Gögn!$E$2:$E$11876,Q$9,Gögn!$F$2:$F$11876,$A158)),"")</f>
        <v>31.463610926992086</v>
      </c>
      <c r="R158" s="22">
        <f t="array" ref="R158">IFERROR(IF(R$9="Samtals",SUMPRODUCT(((Gögn!$F$2:$F$11876=$A158)*(Gögn!$B$2:$B$11876=R$8)),Gögn!$K$2:$K$11876,Gögn!$L$2:$L$11876)/SUMIFS(Gögn!$L$2:$L$11876,Gögn!$B$2:$B$11876,R$8,Gögn!$F$2:$F$11876,$A158),SUMPRODUCT(((Gögn!$F$2:$F$11876=$A158)*(Gögn!$B$2:$B$11876=R$8)*(Gögn!$E$2:$E$11876=R$9)),Gögn!$K$2:$K$11876,Gögn!$L$2:$L$11876)/SUMIFS(Gögn!$L$2:$L$11876,Gögn!$B$2:$B$11876,R$8,Gögn!$E$2:$E$11876,R$9,Gögn!$F$2:$F$11876,$A158)),"")</f>
        <v>31.150795249330322</v>
      </c>
      <c r="S158" s="22">
        <f t="array" ref="S158">IFERROR(IF(S$9="Samtals",SUMPRODUCT(((Gögn!$F$2:$F$11876=$A158)*(Gögn!$B$2:$B$11876=S$8)),Gögn!$K$2:$K$11876,Gögn!$L$2:$L$11876)/SUMIFS(Gögn!$L$2:$L$11876,Gögn!$B$2:$B$11876,S$8,Gögn!$F$2:$F$11876,$A158),SUMPRODUCT(((Gögn!$F$2:$F$11876=$A158)*(Gögn!$B$2:$B$11876=S$8)*(Gögn!$E$2:$E$11876=S$9)),Gögn!$K$2:$K$11876,Gögn!$L$2:$L$11876)/SUMIFS(Gögn!$L$2:$L$11876,Gögn!$B$2:$B$11876,S$8,Gögn!$E$2:$E$11876,S$9,Gögn!$F$2:$F$11876,$A158)),"")</f>
        <v>31.4</v>
      </c>
      <c r="T158" s="22">
        <f t="array" ref="T158">IFERROR(IF(T$9="Samtals",SUMPRODUCT(((Gögn!$F$2:$F$11876=$A158)*(Gögn!$B$2:$B$11876=T$8)),Gögn!$K$2:$K$11876,Gögn!$L$2:$L$11876)/SUMIFS(Gögn!$L$2:$L$11876,Gögn!$B$2:$B$11876,T$8,Gögn!$F$2:$F$11876,$A158),SUMPRODUCT(((Gögn!$F$2:$F$11876=$A158)*(Gögn!$B$2:$B$11876=T$8)*(Gögn!$E$2:$E$11876=T$9)),Gögn!$K$2:$K$11876,Gögn!$L$2:$L$11876)/SUMIFS(Gögn!$L$2:$L$11876,Gögn!$B$2:$B$11876,T$8,Gögn!$E$2:$E$11876,T$9,Gögn!$F$2:$F$11876,$A158)),"")</f>
        <v>31.03566658021056</v>
      </c>
      <c r="U158" s="22">
        <f t="array" ref="U158">IFERROR(IF(U$9="Samtals",SUMPRODUCT(((Gögn!$F$2:$F$11876=$A158)*(Gögn!$B$2:$B$11876=U$8)),Gögn!$K$2:$K$11876,Gögn!$L$2:$L$11876)/SUMIFS(Gögn!$L$2:$L$11876,Gögn!$B$2:$B$11876,U$8,Gögn!$F$2:$F$11876,$A158),SUMPRODUCT(((Gögn!$F$2:$F$11876=$A158)*(Gögn!$B$2:$B$11876=U$8)*(Gögn!$E$2:$E$11876=U$9)),Gögn!$K$2:$K$11876,Gögn!$L$2:$L$11876)/SUMIFS(Gögn!$L$2:$L$11876,Gögn!$B$2:$B$11876,U$8,Gögn!$E$2:$E$11876,U$9,Gögn!$F$2:$F$11876,$A158)),"")</f>
        <v>36.147526392399577</v>
      </c>
      <c r="V158" s="22">
        <f t="array" ref="V158">IFERROR(IF(V$9="Samtals",SUMPRODUCT(((Gögn!$F$2:$F$11876=$A158)*(Gögn!$B$2:$B$11876=V$8)),Gögn!$K$2:$K$11876,Gögn!$L$2:$L$11876)/SUMIFS(Gögn!$L$2:$L$11876,Gögn!$B$2:$B$11876,V$8,Gögn!$F$2:$F$11876,$A158),SUMPRODUCT(((Gögn!$F$2:$F$11876=$A158)*(Gögn!$B$2:$B$11876=V$8)*(Gögn!$E$2:$E$11876=V$9)),Gögn!$K$2:$K$11876,Gögn!$L$2:$L$11876)/SUMIFS(Gögn!$L$2:$L$11876,Gögn!$B$2:$B$11876,V$8,Gögn!$E$2:$E$11876,V$9,Gögn!$F$2:$F$11876,$A158)),"")</f>
        <v>36.299999999999997</v>
      </c>
      <c r="W158" s="22">
        <f t="array" ref="W158">IFERROR(IF(W$9="Samtals",SUMPRODUCT(((Gögn!$F$2:$F$11876=$A158)*(Gögn!$B$2:$B$11876=W$8)),Gögn!$K$2:$K$11876,Gögn!$L$2:$L$11876)/SUMIFS(Gögn!$L$2:$L$11876,Gögn!$B$2:$B$11876,W$8,Gögn!$F$2:$F$11876,$A158),SUMPRODUCT(((Gögn!$F$2:$F$11876=$A158)*(Gögn!$B$2:$B$11876=W$8)*(Gögn!$E$2:$E$11876=W$9)),Gögn!$K$2:$K$11876,Gögn!$L$2:$L$11876)/SUMIFS(Gögn!$L$2:$L$11876,Gögn!$B$2:$B$11876,W$8,Gögn!$E$2:$E$11876,W$9,Gögn!$F$2:$F$11876,$A158)),"")</f>
        <v>17.962068446926086</v>
      </c>
      <c r="X158" s="22">
        <f t="array" ref="X158">IFERROR(IF(X$9="Samtals",SUMPRODUCT(((Gögn!$F$2:$F$11876=$A158)*(Gögn!$B$2:$B$11876=X$8)),Gögn!$K$2:$K$11876,Gögn!$L$2:$L$11876)/SUMIFS(Gögn!$L$2:$L$11876,Gögn!$B$2:$B$11876,X$8,Gögn!$F$2:$F$11876,$A158),SUMPRODUCT(((Gögn!$F$2:$F$11876=$A158)*(Gögn!$B$2:$B$11876=X$8)*(Gögn!$E$2:$E$11876=X$9)),Gögn!$K$2:$K$11876,Gögn!$L$2:$L$11876)/SUMIFS(Gögn!$L$2:$L$11876,Gögn!$B$2:$B$11876,X$8,Gögn!$E$2:$E$11876,X$9,Gögn!$F$2:$F$11876,$A158)),"")</f>
        <v>30.296219136656642</v>
      </c>
      <c r="Y158" s="22">
        <f t="array" ref="Y158">IFERROR(IF(Y$9="Samtals",SUMPRODUCT(((Gögn!$F$2:$F$11876=$A158)*(Gögn!$B$2:$B$11876=Y$8)),Gögn!$K$2:$K$11876,Gögn!$L$2:$L$11876)/SUMIFS(Gögn!$L$2:$L$11876,Gögn!$B$2:$B$11876,Y$8,Gögn!$F$2:$F$11876,$A158),SUMPRODUCT(((Gögn!$F$2:$F$11876=$A158)*(Gögn!$B$2:$B$11876=Y$8)*(Gögn!$E$2:$E$11876=Y$9)),Gögn!$K$2:$K$11876,Gögn!$L$2:$L$11876)/SUMIFS(Gögn!$L$2:$L$11876,Gögn!$B$2:$B$11876,Y$8,Gögn!$E$2:$E$11876,Y$9,Gögn!$F$2:$F$11876,$A158)),"")</f>
        <v>32.950000000000003</v>
      </c>
      <c r="Z158" s="22">
        <f t="array" ref="Z158">IFERROR(IF(Z$9="Samtals",SUMPRODUCT(((Gögn!$F$2:$F$11876=$A158)*(Gögn!$B$2:$B$11876=Z$8)),Gögn!$K$2:$K$11876,Gögn!$L$2:$L$11876)/SUMIFS(Gögn!$L$2:$L$11876,Gögn!$B$2:$B$11876,Z$8,Gögn!$F$2:$F$11876,$A158),SUMPRODUCT(((Gögn!$F$2:$F$11876=$A158)*(Gögn!$B$2:$B$11876=Z$8)*(Gögn!$E$2:$E$11876=Z$9)),Gögn!$K$2:$K$11876,Gögn!$L$2:$L$11876)/SUMIFS(Gögn!$L$2:$L$11876,Gögn!$B$2:$B$11876,Z$8,Gögn!$E$2:$E$11876,Z$9,Gögn!$F$2:$F$11876,$A158)),"")</f>
        <v>29.497507448316075</v>
      </c>
      <c r="AA158" s="22">
        <f t="array" ref="AA158">IFERROR(IF(AA$9="Samtals",SUMPRODUCT(((Gögn!$F$2:$F$11876=$A158)*(Gögn!$B$2:$B$11876=AA$8)),Gögn!$K$2:$K$11876,Gögn!$L$2:$L$11876)/SUMIFS(Gögn!$L$2:$L$11876,Gögn!$B$2:$B$11876,AA$8,Gögn!$F$2:$F$11876,$A158),SUMPRODUCT(((Gögn!$F$2:$F$11876=$A158)*(Gögn!$B$2:$B$11876=AA$8)*(Gögn!$E$2:$E$11876=AA$9)),Gögn!$K$2:$K$11876,Gögn!$L$2:$L$11876)/SUMIFS(Gögn!$L$2:$L$11876,Gögn!$B$2:$B$11876,AA$8,Gögn!$E$2:$E$11876,AA$9,Gögn!$F$2:$F$11876,$A158)),"")</f>
        <v>28.12</v>
      </c>
      <c r="AB158" s="22">
        <f t="array" ref="AB158">IFERROR(IF(AB$9="Samtals",SUMPRODUCT(((Gögn!$F$2:$F$11876=$A158)*(Gögn!$B$2:$B$11876=AB$8)),Gögn!$K$2:$K$11876,Gögn!$L$2:$L$11876)/SUMIFS(Gögn!$L$2:$L$11876,Gögn!$B$2:$B$11876,AB$8,Gögn!$F$2:$F$11876,$A158),SUMPRODUCT(((Gögn!$F$2:$F$11876=$A158)*(Gögn!$B$2:$B$11876=AB$8)*(Gögn!$E$2:$E$11876=AB$9)),Gögn!$K$2:$K$11876,Gögn!$L$2:$L$11876)/SUMIFS(Gögn!$L$2:$L$11876,Gögn!$B$2:$B$11876,AB$8,Gögn!$E$2:$E$11876,AB$9,Gögn!$F$2:$F$11876,$A158)),"")</f>
        <v>28.12</v>
      </c>
      <c r="AC158" s="22">
        <f t="array" ref="AC158">IFERROR(IF(AC$9="Samtals",SUMPRODUCT(((Gögn!$F$2:$F$11876=$A158)*(Gögn!$B$2:$B$11876=AC$8)),Gögn!$K$2:$K$11876,Gögn!$L$2:$L$11876)/SUMIFS(Gögn!$L$2:$L$11876,Gögn!$B$2:$B$11876,AC$8,Gögn!$F$2:$F$11876,$A158),SUMPRODUCT(((Gögn!$F$2:$F$11876=$A158)*(Gögn!$B$2:$B$11876=AC$8)*(Gögn!$E$2:$E$11876=AC$9)),Gögn!$K$2:$K$11876,Gögn!$L$2:$L$11876)/SUMIFS(Gögn!$L$2:$L$11876,Gögn!$B$2:$B$11876,AC$8,Gögn!$E$2:$E$11876,AC$9,Gögn!$F$2:$F$11876,$A158)),"")</f>
        <v>18.096852222011304</v>
      </c>
      <c r="AD158" s="22">
        <f t="array" ref="AD158">IFERROR(IF(AD$9="Samtals",SUMPRODUCT(((Gögn!$F$2:$F$11876=$A158)*(Gögn!$B$2:$B$11876=AD$8)),Gögn!$K$2:$K$11876,Gögn!$L$2:$L$11876)/SUMIFS(Gögn!$L$2:$L$11876,Gögn!$B$2:$B$11876,AD$8,Gögn!$F$2:$F$11876,$A158),SUMPRODUCT(((Gögn!$F$2:$F$11876=$A158)*(Gögn!$B$2:$B$11876=AD$8)*(Gögn!$E$2:$E$11876=AD$9)),Gögn!$K$2:$K$11876,Gögn!$L$2:$L$11876)/SUMIFS(Gögn!$L$2:$L$11876,Gögn!$B$2:$B$11876,AD$8,Gögn!$E$2:$E$11876,AD$9,Gögn!$F$2:$F$11876,$A158)),"")</f>
        <v>18.096852222011304</v>
      </c>
      <c r="AE158" s="22">
        <f t="array" ref="AE158">IFERROR(IF(AE$9="Samtals",SUMPRODUCT(((Gögn!$F$2:$F$11876=$A158)*(Gögn!$B$2:$B$11876=AE$8)),Gögn!$K$2:$K$11876,Gögn!$L$2:$L$11876)/SUMIFS(Gögn!$L$2:$L$11876,Gögn!$B$2:$B$11876,AE$8,Gögn!$F$2:$F$11876,$A158),SUMPRODUCT(((Gögn!$F$2:$F$11876=$A158)*(Gögn!$B$2:$B$11876=AE$8)*(Gögn!$E$2:$E$11876=AE$9)),Gögn!$K$2:$K$11876,Gögn!$L$2:$L$11876)/SUMIFS(Gögn!$L$2:$L$11876,Gögn!$B$2:$B$11876,AE$8,Gögn!$E$2:$E$11876,AE$9,Gögn!$F$2:$F$11876,$A158)),"")</f>
        <v>25.68</v>
      </c>
      <c r="AF158" s="22">
        <f t="array" ref="AF158">IFERROR(IF(AF$9="Samtals",SUMPRODUCT(((Gögn!$F$2:$F$11876=$A158)*(Gögn!$B$2:$B$11876=AF$8)),Gögn!$K$2:$K$11876,Gögn!$L$2:$L$11876)/SUMIFS(Gögn!$L$2:$L$11876,Gögn!$B$2:$B$11876,AF$8,Gögn!$F$2:$F$11876,$A158),SUMPRODUCT(((Gögn!$F$2:$F$11876=$A158)*(Gögn!$B$2:$B$11876=AF$8)*(Gögn!$E$2:$E$11876=AF$9)),Gögn!$K$2:$K$11876,Gögn!$L$2:$L$11876)/SUMIFS(Gögn!$L$2:$L$11876,Gögn!$B$2:$B$11876,AF$8,Gögn!$E$2:$E$11876,AF$9,Gögn!$F$2:$F$11876,$A158)),"")</f>
        <v>25.68</v>
      </c>
      <c r="AG158" s="22">
        <f t="array" ref="AG158">IFERROR(IF(AG$9="Samtals",SUMPRODUCT(((Gögn!$F$2:$F$11876=$A158)*(Gögn!$B$2:$B$11876=AG$8)),Gögn!$K$2:$K$11876,Gögn!$L$2:$L$11876)/SUMIFS(Gögn!$L$2:$L$11876,Gögn!$B$2:$B$11876,AG$8,Gögn!$F$2:$F$11876,$A158),SUMPRODUCT(((Gögn!$F$2:$F$11876=$A158)*(Gögn!$B$2:$B$11876=AG$8)*(Gögn!$E$2:$E$11876=AG$9)),Gögn!$K$2:$K$11876,Gögn!$L$2:$L$11876)/SUMIFS(Gögn!$L$2:$L$11876,Gögn!$B$2:$B$11876,AG$8,Gögn!$E$2:$E$11876,AG$9,Gögn!$F$2:$F$11876,$A158)),"")</f>
        <v>11</v>
      </c>
      <c r="AH158" s="22">
        <f t="array" ref="AH158">IFERROR(IF(AH$9="Samtals",SUMPRODUCT(((Gögn!$F$2:$F$11876=$A158)*(Gögn!$B$2:$B$11876=AH$8)),Gögn!$K$2:$K$11876,Gögn!$L$2:$L$11876)/SUMIFS(Gögn!$L$2:$L$11876,Gögn!$B$2:$B$11876,AH$8,Gögn!$F$2:$F$11876,$A158),SUMPRODUCT(((Gögn!$F$2:$F$11876=$A158)*(Gögn!$B$2:$B$11876=AH$8)*(Gögn!$E$2:$E$11876=AH$9)),Gögn!$K$2:$K$11876,Gögn!$L$2:$L$11876)/SUMIFS(Gögn!$L$2:$L$11876,Gögn!$B$2:$B$11876,AH$8,Gögn!$E$2:$E$11876,AH$9,Gögn!$F$2:$F$11876,$A158)),"")</f>
        <v>11</v>
      </c>
      <c r="AI158" s="22">
        <f t="array" ref="AI158">IFERROR(IF(AI$9="Samtals",SUMPRODUCT(((Gögn!$F$2:$F$11876=$A158)*(Gögn!$B$2:$B$11876=AI$8)),Gögn!$K$2:$K$11876,Gögn!$L$2:$L$11876)/SUMIFS(Gögn!$L$2:$L$11876,Gögn!$B$2:$B$11876,AI$8,Gögn!$F$2:$F$11876,$A158),SUMPRODUCT(((Gögn!$F$2:$F$11876=$A158)*(Gögn!$B$2:$B$11876=AI$8)*(Gögn!$E$2:$E$11876=AI$9)),Gögn!$K$2:$K$11876,Gögn!$L$2:$L$11876)/SUMIFS(Gögn!$L$2:$L$11876,Gögn!$B$2:$B$11876,AI$8,Gögn!$E$2:$E$11876,AI$9,Gögn!$F$2:$F$11876,$A158)),"")</f>
        <v>12.29</v>
      </c>
      <c r="AJ158" s="22">
        <f t="array" ref="AJ158">IFERROR(IF(AJ$9="Samtals",SUMPRODUCT(((Gögn!$F$2:$F$11876=$A158)*(Gögn!$B$2:$B$11876=AJ$8)),Gögn!$K$2:$K$11876,Gögn!$L$2:$L$11876)/SUMIFS(Gögn!$L$2:$L$11876,Gögn!$B$2:$B$11876,AJ$8,Gögn!$F$2:$F$11876,$A158),SUMPRODUCT(((Gögn!$F$2:$F$11876=$A158)*(Gögn!$B$2:$B$11876=AJ$8)*(Gögn!$E$2:$E$11876=AJ$9)),Gögn!$K$2:$K$11876,Gögn!$L$2:$L$11876)/SUMIFS(Gögn!$L$2:$L$11876,Gögn!$B$2:$B$11876,AJ$8,Gögn!$E$2:$E$11876,AJ$9,Gögn!$F$2:$F$11876,$A158)),"")</f>
        <v>12.29</v>
      </c>
      <c r="AK158" s="22">
        <f t="array" ref="AK158">IFERROR(IF(AK$9="Samtals",SUMPRODUCT(((Gögn!$F$2:$F$11876=$A158)*(Gögn!$B$2:$B$11876=AK$8)),Gögn!$K$2:$K$11876,Gögn!$L$2:$L$11876)/SUMIFS(Gögn!$L$2:$L$11876,Gögn!$B$2:$B$11876,AK$8,Gögn!$F$2:$F$11876,$A158),SUMPRODUCT(((Gögn!$F$2:$F$11876=$A158)*(Gögn!$B$2:$B$11876=AK$8)*(Gögn!$E$2:$E$11876=AK$9)),Gögn!$K$2:$K$11876,Gögn!$L$2:$L$11876)/SUMIFS(Gögn!$L$2:$L$11876,Gögn!$B$2:$B$11876,AK$8,Gögn!$E$2:$E$11876,AK$9,Gögn!$F$2:$F$11876,$A158)),"")</f>
        <v>13.7</v>
      </c>
      <c r="AL158" s="22">
        <f t="array" ref="AL158">IFERROR(IF(AL$9="Samtals",SUMPRODUCT(((Gögn!$F$2:$F$11876=$A158)*(Gögn!$B$2:$B$11876=AL$8)),Gögn!$K$2:$K$11876,Gögn!$L$2:$L$11876)/SUMIFS(Gögn!$L$2:$L$11876,Gögn!$B$2:$B$11876,AL$8,Gögn!$F$2:$F$11876,$A158),SUMPRODUCT(((Gögn!$F$2:$F$11876=$A158)*(Gögn!$B$2:$B$11876=AL$8)*(Gögn!$E$2:$E$11876=AL$9)),Gögn!$K$2:$K$11876,Gögn!$L$2:$L$11876)/SUMIFS(Gögn!$L$2:$L$11876,Gögn!$B$2:$B$11876,AL$8,Gögn!$E$2:$E$11876,AL$9,Gögn!$F$2:$F$11876,$A158)),"")</f>
        <v>13.7</v>
      </c>
      <c r="AM158" s="22">
        <f t="array" ref="AM158">IFERROR(IF(AM$9="Samtals",SUMPRODUCT(((Gögn!$F$2:$F$11876=$A158)*(Gögn!$B$2:$B$11876=AM$8)),Gögn!$K$2:$K$11876,Gögn!$L$2:$L$11876)/SUMIFS(Gögn!$L$2:$L$11876,Gögn!$B$2:$B$11876,AM$8,Gögn!$F$2:$F$11876,$A158),SUMPRODUCT(((Gögn!$F$2:$F$11876=$A158)*(Gögn!$B$2:$B$11876=AM$8)*(Gögn!$E$2:$E$11876=AM$9)),Gögn!$K$2:$K$11876,Gögn!$L$2:$L$11876)/SUMIFS(Gögn!$L$2:$L$11876,Gögn!$B$2:$B$11876,AM$8,Gögn!$E$2:$E$11876,AM$9,Gögn!$F$2:$F$11876,$A158)),"")</f>
        <v>42.611311621961306</v>
      </c>
      <c r="AN158" s="22">
        <f t="array" ref="AN158">IFERROR(IF(AN$9="Samtals",SUMPRODUCT(((Gögn!$F$2:$F$11876=$A158)*(Gögn!$B$2:$B$11876=AN$8)),Gögn!$K$2:$K$11876,Gögn!$L$2:$L$11876)/SUMIFS(Gögn!$L$2:$L$11876,Gögn!$B$2:$B$11876,AN$8,Gögn!$F$2:$F$11876,$A158),SUMPRODUCT(((Gögn!$F$2:$F$11876=$A158)*(Gögn!$B$2:$B$11876=AN$8)*(Gögn!$E$2:$E$11876=AN$9)),Gögn!$K$2:$K$11876,Gögn!$L$2:$L$11876)/SUMIFS(Gögn!$L$2:$L$11876,Gögn!$B$2:$B$11876,AN$8,Gögn!$E$2:$E$11876,AN$9,Gögn!$F$2:$F$11876,$A158)),"")</f>
        <v>42.950030187727172</v>
      </c>
      <c r="AO158" s="22">
        <f t="array" ref="AO158">IFERROR(IF(AO$9="Samtals",SUMPRODUCT(((Gögn!$F$2:$F$11876=$A158)*(Gögn!$B$2:$B$11876=AO$8)),Gögn!$K$2:$K$11876,Gögn!$L$2:$L$11876)/SUMIFS(Gögn!$L$2:$L$11876,Gögn!$B$2:$B$11876,AO$8,Gögn!$F$2:$F$11876,$A158),SUMPRODUCT(((Gögn!$F$2:$F$11876=$A158)*(Gögn!$B$2:$B$11876=AO$8)*(Gögn!$E$2:$E$11876=AO$9)),Gögn!$K$2:$K$11876,Gögn!$L$2:$L$11876)/SUMIFS(Gögn!$L$2:$L$11876,Gögn!$B$2:$B$11876,AO$8,Gögn!$E$2:$E$11876,AO$9,Gögn!$F$2:$F$11876,$A158)),"")</f>
        <v>24.723314256568671</v>
      </c>
      <c r="AP158" s="22">
        <f t="array" ref="AP158">IFERROR(IF(AP$9="Samtals",SUMPRODUCT(((Gögn!$F$2:$F$11876=$A158)*(Gögn!$B$2:$B$11876=AP$8)),Gögn!$K$2:$K$11876,Gögn!$L$2:$L$11876)/SUMIFS(Gögn!$L$2:$L$11876,Gögn!$B$2:$B$11876,AP$8,Gögn!$F$2:$F$11876,$A158),SUMPRODUCT(((Gögn!$F$2:$F$11876=$A158)*(Gögn!$B$2:$B$11876=AP$8)*(Gögn!$E$2:$E$11876=AP$9)),Gögn!$K$2:$K$11876,Gögn!$L$2:$L$11876)/SUMIFS(Gögn!$L$2:$L$11876,Gögn!$B$2:$B$11876,AP$8,Gögn!$E$2:$E$11876,AP$9,Gögn!$F$2:$F$11876,$A158)),"")</f>
        <v>32.083231058664019</v>
      </c>
      <c r="AQ158" s="22">
        <f t="array" ref="AQ158">IFERROR(IF(AQ$9="Samtals",SUMPRODUCT(((Gögn!$F$2:$F$11876=$A158)*(Gögn!$B$2:$B$11876=AQ$8)),Gögn!$K$2:$K$11876,Gögn!$L$2:$L$11876)/SUMIFS(Gögn!$L$2:$L$11876,Gögn!$B$2:$B$11876,AQ$8,Gögn!$F$2:$F$11876,$A158),SUMPRODUCT(((Gögn!$F$2:$F$11876=$A158)*(Gögn!$B$2:$B$11876=AQ$8)*(Gögn!$E$2:$E$11876=AQ$9)),Gögn!$K$2:$K$11876,Gögn!$L$2:$L$11876)/SUMIFS(Gögn!$L$2:$L$11876,Gögn!$B$2:$B$11876,AQ$8,Gögn!$E$2:$E$11876,AQ$9,Gögn!$F$2:$F$11876,$A158)),"")</f>
        <v>31.640000000000004</v>
      </c>
      <c r="AR158" s="22">
        <f t="array" ref="AR158">IFERROR(IF(AR$9="Samtals",SUMPRODUCT(((Gögn!$F$2:$F$11876=$A158)*(Gögn!$B$2:$B$11876=AR$8)),Gögn!$K$2:$K$11876,Gögn!$L$2:$L$11876)/SUMIFS(Gögn!$L$2:$L$11876,Gögn!$B$2:$B$11876,AR$8,Gögn!$F$2:$F$11876,$A158),SUMPRODUCT(((Gögn!$F$2:$F$11876=$A158)*(Gögn!$B$2:$B$11876=AR$8)*(Gögn!$E$2:$E$11876=AR$9)),Gögn!$K$2:$K$11876,Gögn!$L$2:$L$11876)/SUMIFS(Gögn!$L$2:$L$11876,Gögn!$B$2:$B$11876,AR$8,Gögn!$E$2:$E$11876,AR$9,Gögn!$F$2:$F$11876,$A158)),"")</f>
        <v>32.229999999999997</v>
      </c>
      <c r="AS158" s="22">
        <f t="array" ref="AS158">IFERROR(IF(AS$9="Samtals",SUMPRODUCT(((Gögn!$F$2:$F$11876=$A158)*(Gögn!$B$2:$B$11876=AS$8)),Gögn!$K$2:$K$11876,Gögn!$L$2:$L$11876)/SUMIFS(Gögn!$L$2:$L$11876,Gögn!$B$2:$B$11876,AS$8,Gögn!$F$2:$F$11876,$A158),SUMPRODUCT(((Gögn!$F$2:$F$11876=$A158)*(Gögn!$B$2:$B$11876=AS$8)*(Gögn!$E$2:$E$11876=AS$9)),Gögn!$K$2:$K$11876,Gögn!$L$2:$L$11876)/SUMIFS(Gögn!$L$2:$L$11876,Gögn!$B$2:$B$11876,AS$8,Gögn!$E$2:$E$11876,AS$9,Gögn!$F$2:$F$11876,$A158)),"")</f>
        <v>44.938660083050642</v>
      </c>
      <c r="AT158" s="22">
        <f t="array" ref="AT158">IFERROR(IF(AT$9="Samtals",SUMPRODUCT(((Gögn!$F$2:$F$11876=$A158)*(Gögn!$B$2:$B$11876=AT$8)),Gögn!$K$2:$K$11876,Gögn!$L$2:$L$11876)/SUMIFS(Gögn!$L$2:$L$11876,Gögn!$B$2:$B$11876,AT$8,Gögn!$F$2:$F$11876,$A158),SUMPRODUCT(((Gögn!$F$2:$F$11876=$A158)*(Gögn!$B$2:$B$11876=AT$8)*(Gögn!$E$2:$E$11876=AT$9)),Gögn!$K$2:$K$11876,Gögn!$L$2:$L$11876)/SUMIFS(Gögn!$L$2:$L$11876,Gögn!$B$2:$B$11876,AT$8,Gögn!$E$2:$E$11876,AT$9,Gögn!$F$2:$F$11876,$A158)),"")</f>
        <v>45.1</v>
      </c>
      <c r="AU158" s="22">
        <f t="array" ref="AU158">IFERROR(IF(AU$9="Samtals",SUMPRODUCT(((Gögn!$F$2:$F$11876=$A158)*(Gögn!$B$2:$B$11876=AU$8)),Gögn!$K$2:$K$11876,Gögn!$L$2:$L$11876)/SUMIFS(Gögn!$L$2:$L$11876,Gögn!$B$2:$B$11876,AU$8,Gögn!$F$2:$F$11876,$A158),SUMPRODUCT(((Gögn!$F$2:$F$11876=$A158)*(Gögn!$B$2:$B$11876=AU$8)*(Gögn!$E$2:$E$11876=AU$9)),Gögn!$K$2:$K$11876,Gögn!$L$2:$L$11876)/SUMIFS(Gögn!$L$2:$L$11876,Gögn!$B$2:$B$11876,AU$8,Gögn!$E$2:$E$11876,AU$9,Gögn!$F$2:$F$11876,$A158)),"")</f>
        <v>37.797808533945449</v>
      </c>
      <c r="AV158" s="22">
        <f t="array" ref="AV158">IFERROR(IF(AV$9="Samtals",SUMPRODUCT(((Gögn!$F$2:$F$11876=$A158)*(Gögn!$B$2:$B$11876=AV$8)),Gögn!$K$2:$K$11876,Gögn!$L$2:$L$11876)/SUMIFS(Gögn!$L$2:$L$11876,Gögn!$B$2:$B$11876,AV$8,Gögn!$F$2:$F$11876,$A158),SUMPRODUCT(((Gögn!$F$2:$F$11876=$A158)*(Gögn!$B$2:$B$11876=AV$8)*(Gögn!$E$2:$E$11876=AV$9)),Gögn!$K$2:$K$11876,Gögn!$L$2:$L$11876)/SUMIFS(Gögn!$L$2:$L$11876,Gögn!$B$2:$B$11876,AV$8,Gögn!$E$2:$E$11876,AV$9,Gögn!$F$2:$F$11876,$A158)),"")</f>
        <v>38.346459852529257</v>
      </c>
      <c r="AW158" s="22">
        <f t="array" ref="AW158">IFERROR(IF(AW$9="Samtals",SUMPRODUCT(((Gögn!$F$2:$F$11876=$A158)*(Gögn!$B$2:$B$11876=AW$8)),Gögn!$K$2:$K$11876,Gögn!$L$2:$L$11876)/SUMIFS(Gögn!$L$2:$L$11876,Gögn!$B$2:$B$11876,AW$8,Gögn!$F$2:$F$11876,$A158),SUMPRODUCT(((Gögn!$F$2:$F$11876=$A158)*(Gögn!$B$2:$B$11876=AW$8)*(Gögn!$E$2:$E$11876=AW$9)),Gögn!$K$2:$K$11876,Gögn!$L$2:$L$11876)/SUMIFS(Gögn!$L$2:$L$11876,Gögn!$B$2:$B$11876,AW$8,Gögn!$E$2:$E$11876,AW$9,Gögn!$F$2:$F$11876,$A158)),"")</f>
        <v>38.5</v>
      </c>
      <c r="AX158" s="22">
        <f t="array" ref="AX158">IFERROR(IF(AX$9="Samtals",SUMPRODUCT(((Gögn!$F$2:$F$11876=$A158)*(Gögn!$B$2:$B$11876=AX$8)),Gögn!$K$2:$K$11876,Gögn!$L$2:$L$11876)/SUMIFS(Gögn!$L$2:$L$11876,Gögn!$B$2:$B$11876,AX$8,Gögn!$F$2:$F$11876,$A158),SUMPRODUCT(((Gögn!$F$2:$F$11876=$A158)*(Gögn!$B$2:$B$11876=AX$8)*(Gögn!$E$2:$E$11876=AX$9)),Gögn!$K$2:$K$11876,Gögn!$L$2:$L$11876)/SUMIFS(Gögn!$L$2:$L$11876,Gögn!$B$2:$B$11876,AX$8,Gögn!$E$2:$E$11876,AX$9,Gögn!$F$2:$F$11876,$A158)),"")</f>
        <v>24.616418131322597</v>
      </c>
      <c r="AY158" s="22">
        <f t="array" ref="AY158">IFERROR(IF(AY$9="Samtals",SUMPRODUCT(((Gögn!$F$2:$F$11876=$A158)*(Gögn!$B$2:$B$11876=AY$8)),Gögn!$K$2:$K$11876,Gögn!$L$2:$L$11876)/SUMIFS(Gögn!$L$2:$L$11876,Gögn!$B$2:$B$11876,AY$8,Gögn!$F$2:$F$11876,$A158),SUMPRODUCT(((Gögn!$F$2:$F$11876=$A158)*(Gögn!$B$2:$B$11876=AY$8)*(Gögn!$E$2:$E$11876=AY$9)),Gögn!$K$2:$K$11876,Gögn!$L$2:$L$11876)/SUMIFS(Gögn!$L$2:$L$11876,Gögn!$B$2:$B$11876,AY$8,Gögn!$E$2:$E$11876,AY$9,Gögn!$F$2:$F$11876,$A158)),"")</f>
        <v>25.748698985597844</v>
      </c>
      <c r="AZ158" s="22">
        <f t="array" ref="AZ158">IFERROR(IF(AZ$9="Samtals",SUMPRODUCT(((Gögn!$F$2:$F$11876=$A158)*(Gögn!$B$2:$B$11876=AZ$8)),Gögn!$K$2:$K$11876,Gögn!$L$2:$L$11876)/SUMIFS(Gögn!$L$2:$L$11876,Gögn!$B$2:$B$11876,AZ$8,Gögn!$F$2:$F$11876,$A158),SUMPRODUCT(((Gögn!$F$2:$F$11876=$A158)*(Gögn!$B$2:$B$11876=AZ$8)*(Gögn!$E$2:$E$11876=AZ$9)),Gögn!$K$2:$K$11876,Gögn!$L$2:$L$11876)/SUMIFS(Gögn!$L$2:$L$11876,Gögn!$B$2:$B$11876,AZ$8,Gögn!$E$2:$E$11876,AZ$9,Gögn!$F$2:$F$11876,$A158)),"")</f>
        <v>28.7</v>
      </c>
      <c r="BA158" s="22">
        <f t="array" ref="BA158">IFERROR(IF(BA$9="Samtals",SUMPRODUCT(((Gögn!$F$2:$F$11876=$A158)*(Gögn!$B$2:$B$11876=BA$8)),Gögn!$K$2:$K$11876,Gögn!$L$2:$L$11876)/SUMIFS(Gögn!$L$2:$L$11876,Gögn!$B$2:$B$11876,BA$8,Gögn!$F$2:$F$11876,$A158),SUMPRODUCT(((Gögn!$F$2:$F$11876=$A158)*(Gögn!$B$2:$B$11876=BA$8)*(Gögn!$E$2:$E$11876=BA$9)),Gögn!$K$2:$K$11876,Gögn!$L$2:$L$11876)/SUMIFS(Gögn!$L$2:$L$11876,Gögn!$B$2:$B$11876,BA$8,Gögn!$E$2:$E$11876,BA$9,Gögn!$F$2:$F$11876,$A158)),"")</f>
        <v>13.46928445424461</v>
      </c>
      <c r="BB158" s="22">
        <f t="array" ref="BB158">IFERROR(IF(BB$9="Samtals",SUMPRODUCT(((Gögn!$F$2:$F$11876=$A158)*(Gögn!$B$2:$B$11876=BB$8)),Gögn!$K$2:$K$11876,Gögn!$L$2:$L$11876)/SUMIFS(Gögn!$L$2:$L$11876,Gögn!$B$2:$B$11876,BB$8,Gögn!$F$2:$F$11876,$A158),SUMPRODUCT(((Gögn!$F$2:$F$11876=$A158)*(Gögn!$B$2:$B$11876=BB$8)*(Gögn!$E$2:$E$11876=BB$9)),Gögn!$K$2:$K$11876,Gögn!$L$2:$L$11876)/SUMIFS(Gögn!$L$2:$L$11876,Gögn!$B$2:$B$11876,BB$8,Gögn!$E$2:$E$11876,BB$9,Gögn!$F$2:$F$11876,$A158)),"")</f>
        <v>42.214868233828213</v>
      </c>
      <c r="BC158" s="22">
        <f t="array" ref="BC158">IFERROR(IF(BC$9="Samtals",SUMPRODUCT(((Gögn!$F$2:$F$11876=$A158)*(Gögn!$B$2:$B$11876=BC$8)),Gögn!$K$2:$K$11876,Gögn!$L$2:$L$11876)/SUMIFS(Gögn!$L$2:$L$11876,Gögn!$B$2:$B$11876,BC$8,Gögn!$F$2:$F$11876,$A158),SUMPRODUCT(((Gögn!$F$2:$F$11876=$A158)*(Gögn!$B$2:$B$11876=BC$8)*(Gögn!$E$2:$E$11876=BC$9)),Gögn!$K$2:$K$11876,Gögn!$L$2:$L$11876)/SUMIFS(Gögn!$L$2:$L$11876,Gögn!$B$2:$B$11876,BC$8,Gögn!$E$2:$E$11876,BC$9,Gögn!$F$2:$F$11876,$A158)),"")</f>
        <v>42.7</v>
      </c>
      <c r="BD158" s="22">
        <f t="array" ref="BD158">IFERROR(IF(BD$9="Samtals",SUMPRODUCT(((Gögn!$F$2:$F$11876=$A158)*(Gögn!$B$2:$B$11876=BD$8)),Gögn!$K$2:$K$11876,Gögn!$L$2:$L$11876)/SUMIFS(Gögn!$L$2:$L$11876,Gögn!$B$2:$B$11876,BD$8,Gögn!$F$2:$F$11876,$A158),SUMPRODUCT(((Gögn!$F$2:$F$11876=$A158)*(Gögn!$B$2:$B$11876=BD$8)*(Gögn!$E$2:$E$11876=BD$9)),Gögn!$K$2:$K$11876,Gögn!$L$2:$L$11876)/SUMIFS(Gögn!$L$2:$L$11876,Gögn!$B$2:$B$11876,BD$8,Gögn!$E$2:$E$11876,BD$9,Gögn!$F$2:$F$11876,$A158)),"")</f>
        <v>10.71697539017603</v>
      </c>
      <c r="BE158" s="22">
        <f t="array" ref="BE158">IFERROR(IF(BE$9="Samtals",SUMPRODUCT(((Gögn!$F$2:$F$11876=$A158)*(Gögn!$B$2:$B$11876=BE$8)),Gögn!$K$2:$K$11876,Gögn!$L$2:$L$11876)/SUMIFS(Gögn!$L$2:$L$11876,Gögn!$B$2:$B$11876,BE$8,Gögn!$F$2:$F$11876,$A158),SUMPRODUCT(((Gögn!$F$2:$F$11876=$A158)*(Gögn!$B$2:$B$11876=BE$8)*(Gögn!$E$2:$E$11876=BE$9)),Gögn!$K$2:$K$11876,Gögn!$L$2:$L$11876)/SUMIFS(Gögn!$L$2:$L$11876,Gögn!$B$2:$B$11876,BE$8,Gögn!$E$2:$E$11876,BE$9,Gögn!$F$2:$F$11876,$A158)),"")</f>
        <v>37.787447579936988</v>
      </c>
      <c r="BF158" s="22">
        <f t="array" ref="BF158">IFERROR(IF(BF$9="Samtals",SUMPRODUCT(((Gögn!$F$2:$F$11876=$A158)*(Gögn!$B$2:$B$11876=BF$8)),Gögn!$K$2:$K$11876,Gögn!$L$2:$L$11876)/SUMIFS(Gögn!$L$2:$L$11876,Gögn!$B$2:$B$11876,BF$8,Gögn!$F$2:$F$11876,$A158),SUMPRODUCT(((Gögn!$F$2:$F$11876=$A158)*(Gögn!$B$2:$B$11876=BF$8)*(Gögn!$E$2:$E$11876=BF$9)),Gögn!$K$2:$K$11876,Gögn!$L$2:$L$11876)/SUMIFS(Gögn!$L$2:$L$11876,Gögn!$B$2:$B$11876,BF$8,Gögn!$E$2:$E$11876,BF$9,Gögn!$F$2:$F$11876,$A158)),"")</f>
        <v>38</v>
      </c>
      <c r="BG158" s="22">
        <f t="array" ref="BG158">IFERROR(IF(BG$9="Samtals",SUMPRODUCT(((Gögn!$F$2:$F$11876=$A158)*(Gögn!$B$2:$B$11876=BG$8)),Gögn!$K$2:$K$11876,Gögn!$L$2:$L$11876)/SUMIFS(Gögn!$L$2:$L$11876,Gögn!$B$2:$B$11876,BG$8,Gögn!$F$2:$F$11876,$A158),SUMPRODUCT(((Gögn!$F$2:$F$11876=$A158)*(Gögn!$B$2:$B$11876=BG$8)*(Gögn!$E$2:$E$11876=BG$9)),Gögn!$K$2:$K$11876,Gögn!$L$2:$L$11876)/SUMIFS(Gögn!$L$2:$L$11876,Gögn!$B$2:$B$11876,BG$8,Gögn!$E$2:$E$11876,BG$9,Gögn!$F$2:$F$11876,$A158)),"")</f>
        <v>29.452931634661834</v>
      </c>
    </row>
    <row r="159" spans="1:59" ht="15" customHeight="1">
      <c r="A159" s="5" t="s">
        <v>465</v>
      </c>
      <c r="B159" s="5"/>
      <c r="C159" s="23" t="s">
        <v>296</v>
      </c>
      <c r="D159" s="24">
        <f t="shared" si="41"/>
        <v>99.999999999999986</v>
      </c>
      <c r="E159" s="24">
        <f>SUM(E157:E158)</f>
        <v>100</v>
      </c>
      <c r="F159" s="24">
        <f>SUM(F157:F158)</f>
        <v>100</v>
      </c>
      <c r="G159" s="24">
        <f t="shared" ref="G159:BG159" si="43">SUM(G157:G158)</f>
        <v>100</v>
      </c>
      <c r="H159" s="24">
        <f t="shared" si="43"/>
        <v>100</v>
      </c>
      <c r="I159" s="24">
        <f t="shared" si="43"/>
        <v>100</v>
      </c>
      <c r="J159" s="24">
        <f t="shared" si="43"/>
        <v>100</v>
      </c>
      <c r="K159" s="24">
        <f t="shared" si="43"/>
        <v>100.00000000000001</v>
      </c>
      <c r="L159" s="24">
        <f t="shared" si="43"/>
        <v>100.00000000000001</v>
      </c>
      <c r="M159" s="24">
        <f t="shared" si="43"/>
        <v>100</v>
      </c>
      <c r="N159" s="24">
        <f t="shared" si="43"/>
        <v>100</v>
      </c>
      <c r="O159" s="24">
        <f t="shared" si="43"/>
        <v>100</v>
      </c>
      <c r="P159" s="24">
        <f t="shared" si="43"/>
        <v>100</v>
      </c>
      <c r="Q159" s="24">
        <f t="shared" si="43"/>
        <v>100.00000000000001</v>
      </c>
      <c r="R159" s="24">
        <f t="shared" si="43"/>
        <v>100</v>
      </c>
      <c r="S159" s="24">
        <f t="shared" si="43"/>
        <v>100</v>
      </c>
      <c r="T159" s="24">
        <f t="shared" si="43"/>
        <v>100</v>
      </c>
      <c r="U159" s="24">
        <f t="shared" si="43"/>
        <v>100</v>
      </c>
      <c r="V159" s="24">
        <f t="shared" si="43"/>
        <v>100</v>
      </c>
      <c r="W159" s="24">
        <f t="shared" si="43"/>
        <v>99.999999999999986</v>
      </c>
      <c r="X159" s="24">
        <f t="shared" si="43"/>
        <v>100</v>
      </c>
      <c r="Y159" s="24">
        <f t="shared" si="43"/>
        <v>100</v>
      </c>
      <c r="Z159" s="24">
        <f t="shared" si="43"/>
        <v>100</v>
      </c>
      <c r="AA159" s="24">
        <f t="shared" si="43"/>
        <v>100</v>
      </c>
      <c r="AB159" s="24">
        <f t="shared" si="43"/>
        <v>100</v>
      </c>
      <c r="AC159" s="24">
        <f t="shared" si="43"/>
        <v>100</v>
      </c>
      <c r="AD159" s="24">
        <f t="shared" si="43"/>
        <v>100</v>
      </c>
      <c r="AE159" s="24">
        <f t="shared" si="43"/>
        <v>100</v>
      </c>
      <c r="AF159" s="24">
        <f t="shared" si="43"/>
        <v>100</v>
      </c>
      <c r="AG159" s="24">
        <f t="shared" si="43"/>
        <v>100</v>
      </c>
      <c r="AH159" s="24">
        <f t="shared" si="43"/>
        <v>100</v>
      </c>
      <c r="AI159" s="24">
        <f t="shared" si="43"/>
        <v>100</v>
      </c>
      <c r="AJ159" s="24">
        <f t="shared" si="43"/>
        <v>100</v>
      </c>
      <c r="AK159" s="24">
        <f t="shared" si="43"/>
        <v>100</v>
      </c>
      <c r="AL159" s="24">
        <f t="shared" si="43"/>
        <v>100</v>
      </c>
      <c r="AM159" s="24">
        <f t="shared" si="43"/>
        <v>100</v>
      </c>
      <c r="AN159" s="24">
        <f t="shared" si="43"/>
        <v>100</v>
      </c>
      <c r="AO159" s="24">
        <f t="shared" si="43"/>
        <v>100</v>
      </c>
      <c r="AP159" s="24">
        <f t="shared" si="43"/>
        <v>100</v>
      </c>
      <c r="AQ159" s="24">
        <f t="shared" si="43"/>
        <v>100</v>
      </c>
      <c r="AR159" s="24">
        <f t="shared" si="43"/>
        <v>100</v>
      </c>
      <c r="AS159" s="24">
        <f t="shared" si="43"/>
        <v>100</v>
      </c>
      <c r="AT159" s="24">
        <f t="shared" si="43"/>
        <v>100</v>
      </c>
      <c r="AU159" s="24">
        <f t="shared" si="43"/>
        <v>100</v>
      </c>
      <c r="AV159" s="24">
        <f t="shared" si="43"/>
        <v>100</v>
      </c>
      <c r="AW159" s="24">
        <f t="shared" si="43"/>
        <v>100</v>
      </c>
      <c r="AX159" s="24">
        <f t="shared" si="43"/>
        <v>100</v>
      </c>
      <c r="AY159" s="24">
        <f t="shared" si="43"/>
        <v>100</v>
      </c>
      <c r="AZ159" s="24">
        <f t="shared" si="43"/>
        <v>100</v>
      </c>
      <c r="BA159" s="24">
        <f t="shared" si="43"/>
        <v>100</v>
      </c>
      <c r="BB159" s="24">
        <f t="shared" si="43"/>
        <v>100</v>
      </c>
      <c r="BC159" s="24">
        <f t="shared" si="43"/>
        <v>100</v>
      </c>
      <c r="BD159" s="24">
        <f t="shared" si="43"/>
        <v>100</v>
      </c>
      <c r="BE159" s="24">
        <f t="shared" si="43"/>
        <v>100</v>
      </c>
      <c r="BF159" s="24">
        <f t="shared" si="43"/>
        <v>100</v>
      </c>
      <c r="BG159" s="24">
        <f t="shared" si="43"/>
        <v>100.00000000000001</v>
      </c>
    </row>
    <row r="160" spans="1:59" ht="15" customHeight="1">
      <c r="A160" s="5" t="s">
        <v>465</v>
      </c>
      <c r="B160" s="5"/>
      <c r="C160" s="25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</row>
    <row r="161" spans="1:59" ht="15" customHeight="1">
      <c r="A161" s="5" t="s">
        <v>74</v>
      </c>
      <c r="B161" s="5"/>
      <c r="C161" s="23" t="s">
        <v>75</v>
      </c>
      <c r="D161" s="24">
        <f>SUMIF($E$9:$BG$9,"Samtals",E161:BG161)</f>
        <v>284202</v>
      </c>
      <c r="E161" s="24">
        <f t="array" ref="E161">IF(E$9="samtals",SUMIFS(Gögn!$J$2:$J$11876,Gögn!$F$2:$F$11876,$A161,Gögn!$B$2:$B$11876,E$8),SUMIFS(Gögn!$J$2:$J$11876,Gögn!$F$2:$F$11876,$A161,Gögn!$B$2:$B$11876,E$8,Gögn!$E$2:$E$11876,E$9))</f>
        <v>26472</v>
      </c>
      <c r="F161" s="24">
        <f t="array" ref="F161">IF(F$9="samtals",SUMIFS(Gögn!$J$2:$J$11876,Gögn!$F$2:$F$11876,$A161,Gögn!$B$2:$B$11876,F$8),SUMIFS(Gögn!$J$2:$J$11876,Gögn!$F$2:$F$11876,$A161,Gögn!$B$2:$B$11876,F$8,Gögn!$E$2:$E$11876,F$9))</f>
        <v>11019</v>
      </c>
      <c r="G161" s="24">
        <f t="array" ref="G161">IF(G$9="samtals",SUMIFS(Gögn!$J$2:$J$11876,Gögn!$F$2:$F$11876,$A161,Gögn!$B$2:$B$11876,G$8),SUMIFS(Gögn!$J$2:$J$11876,Gögn!$F$2:$F$11876,$A161,Gögn!$B$2:$B$11876,G$8,Gögn!$E$2:$E$11876,G$9))</f>
        <v>15453</v>
      </c>
      <c r="H161" s="24">
        <f t="array" ref="H161">IF(H$9="samtals",SUMIFS(Gögn!$J$2:$J$11876,Gögn!$F$2:$F$11876,$A161,Gögn!$B$2:$B$11876,H$8),SUMIFS(Gögn!$J$2:$J$11876,Gögn!$F$2:$F$11876,$A161,Gögn!$B$2:$B$11876,H$8,Gögn!$E$2:$E$11876,H$9))</f>
        <v>20038</v>
      </c>
      <c r="I161" s="24">
        <f t="array" ref="I161">IF(I$9="samtals",SUMIFS(Gögn!$J$2:$J$11876,Gögn!$F$2:$F$11876,$A161,Gögn!$B$2:$B$11876,I$8),SUMIFS(Gögn!$J$2:$J$11876,Gögn!$F$2:$F$11876,$A161,Gögn!$B$2:$B$11876,I$8,Gögn!$E$2:$E$11876,I$9))</f>
        <v>16192</v>
      </c>
      <c r="J161" s="24">
        <f t="array" ref="J161">IF(J$9="samtals",SUMIFS(Gögn!$J$2:$J$11876,Gögn!$F$2:$F$11876,$A161,Gögn!$B$2:$B$11876,J$8),SUMIFS(Gögn!$J$2:$J$11876,Gögn!$F$2:$F$11876,$A161,Gögn!$B$2:$B$11876,J$8,Gögn!$E$2:$E$11876,J$9))</f>
        <v>3846</v>
      </c>
      <c r="K161" s="24">
        <f t="array" ref="K161">IF(K$9="samtals",SUMIFS(Gögn!$J$2:$J$11876,Gögn!$F$2:$F$11876,$A161,Gögn!$B$2:$B$11876,K$8),SUMIFS(Gögn!$J$2:$J$11876,Gögn!$F$2:$F$11876,$A161,Gögn!$B$2:$B$11876,K$8,Gögn!$E$2:$E$11876,K$9))</f>
        <v>20757</v>
      </c>
      <c r="L161" s="24">
        <f t="array" ref="L161">IF(L$9="samtals",SUMIFS(Gögn!$J$2:$J$11876,Gögn!$F$2:$F$11876,$A161,Gögn!$B$2:$B$11876,L$8),SUMIFS(Gögn!$J$2:$J$11876,Gögn!$F$2:$F$11876,$A161,Gögn!$B$2:$B$11876,L$8,Gögn!$E$2:$E$11876,L$9))</f>
        <v>20757</v>
      </c>
      <c r="M161" s="24">
        <f t="array" ref="M161">IF(M$9="samtals",SUMIFS(Gögn!$J$2:$J$11876,Gögn!$F$2:$F$11876,$A161,Gögn!$B$2:$B$11876,M$8),SUMIFS(Gögn!$J$2:$J$11876,Gögn!$F$2:$F$11876,$A161,Gögn!$B$2:$B$11876,M$8,Gögn!$E$2:$E$11876,M$9))</f>
        <v>610</v>
      </c>
      <c r="N161" s="24">
        <f t="array" ref="N161">IF(N$9="samtals",SUMIFS(Gögn!$J$2:$J$11876,Gögn!$F$2:$F$11876,$A161,Gögn!$B$2:$B$11876,N$8),SUMIFS(Gögn!$J$2:$J$11876,Gögn!$F$2:$F$11876,$A161,Gögn!$B$2:$B$11876,N$8,Gögn!$E$2:$E$11876,N$9))</f>
        <v>610</v>
      </c>
      <c r="O161" s="24">
        <f t="array" ref="O161">IF(O$9="samtals",SUMIFS(Gögn!$J$2:$J$11876,Gögn!$F$2:$F$11876,$A161,Gögn!$B$2:$B$11876,O$8),SUMIFS(Gögn!$J$2:$J$11876,Gögn!$F$2:$F$11876,$A161,Gögn!$B$2:$B$11876,O$8,Gögn!$E$2:$E$11876,O$9))</f>
        <v>14563</v>
      </c>
      <c r="P161" s="24">
        <f t="array" ref="P161">IF(P$9="samtals",SUMIFS(Gögn!$J$2:$J$11876,Gögn!$F$2:$F$11876,$A161,Gögn!$B$2:$B$11876,P$8),SUMIFS(Gögn!$J$2:$J$11876,Gögn!$F$2:$F$11876,$A161,Gögn!$B$2:$B$11876,P$8,Gögn!$E$2:$E$11876,P$9))</f>
        <v>13930</v>
      </c>
      <c r="Q161" s="24">
        <f t="array" ref="Q161">IF(Q$9="samtals",SUMIFS(Gögn!$J$2:$J$11876,Gögn!$F$2:$F$11876,$A161,Gögn!$B$2:$B$11876,Q$8),SUMIFS(Gögn!$J$2:$J$11876,Gögn!$F$2:$F$11876,$A161,Gögn!$B$2:$B$11876,Q$8,Gögn!$E$2:$E$11876,Q$9))</f>
        <v>633</v>
      </c>
      <c r="R161" s="24">
        <f t="array" ref="R161">IF(R$9="samtals",SUMIFS(Gögn!$J$2:$J$11876,Gögn!$F$2:$F$11876,$A161,Gögn!$B$2:$B$11876,R$8),SUMIFS(Gögn!$J$2:$J$11876,Gögn!$F$2:$F$11876,$A161,Gögn!$B$2:$B$11876,R$8,Gögn!$E$2:$E$11876,R$9))</f>
        <v>34496</v>
      </c>
      <c r="S161" s="24">
        <f t="array" ref="S161">IF(S$9="samtals",SUMIFS(Gögn!$J$2:$J$11876,Gögn!$F$2:$F$11876,$A161,Gögn!$B$2:$B$11876,S$8),SUMIFS(Gögn!$J$2:$J$11876,Gögn!$F$2:$F$11876,$A161,Gögn!$B$2:$B$11876,S$8,Gögn!$E$2:$E$11876,S$9))</f>
        <v>15269</v>
      </c>
      <c r="T161" s="24">
        <f t="array" ref="T161">IF(T$9="samtals",SUMIFS(Gögn!$J$2:$J$11876,Gögn!$F$2:$F$11876,$A161,Gögn!$B$2:$B$11876,T$8),SUMIFS(Gögn!$J$2:$J$11876,Gögn!$F$2:$F$11876,$A161,Gögn!$B$2:$B$11876,T$8,Gögn!$E$2:$E$11876,T$9))</f>
        <v>19227</v>
      </c>
      <c r="U161" s="24">
        <f t="array" ref="U161">IF(U$9="samtals",SUMIFS(Gögn!$J$2:$J$11876,Gögn!$F$2:$F$11876,$A161,Gögn!$B$2:$B$11876,U$8),SUMIFS(Gögn!$J$2:$J$11876,Gögn!$F$2:$F$11876,$A161,Gögn!$B$2:$B$11876,U$8,Gögn!$E$2:$E$11876,U$9))</f>
        <v>36515</v>
      </c>
      <c r="V161" s="24">
        <f t="array" ref="V161">IF(V$9="samtals",SUMIFS(Gögn!$J$2:$J$11876,Gögn!$F$2:$F$11876,$A161,Gögn!$B$2:$B$11876,V$8),SUMIFS(Gögn!$J$2:$J$11876,Gögn!$F$2:$F$11876,$A161,Gögn!$B$2:$B$11876,V$8,Gögn!$E$2:$E$11876,V$9))</f>
        <v>34992</v>
      </c>
      <c r="W161" s="24">
        <f t="array" ref="W161">IF(W$9="samtals",SUMIFS(Gögn!$J$2:$J$11876,Gögn!$F$2:$F$11876,$A161,Gögn!$B$2:$B$11876,W$8),SUMIFS(Gögn!$J$2:$J$11876,Gögn!$F$2:$F$11876,$A161,Gögn!$B$2:$B$11876,W$8,Gögn!$E$2:$E$11876,W$9))</f>
        <v>1523</v>
      </c>
      <c r="X161" s="24">
        <f t="array" ref="X161">IF(X$9="samtals",SUMIFS(Gögn!$J$2:$J$11876,Gögn!$F$2:$F$11876,$A161,Gögn!$B$2:$B$11876,X$8),SUMIFS(Gögn!$J$2:$J$11876,Gögn!$F$2:$F$11876,$A161,Gögn!$B$2:$B$11876,X$8,Gögn!$E$2:$E$11876,X$9))</f>
        <v>20285</v>
      </c>
      <c r="Y161" s="24">
        <f t="array" ref="Y161">IF(Y$9="samtals",SUMIFS(Gögn!$J$2:$J$11876,Gögn!$F$2:$F$11876,$A161,Gögn!$B$2:$B$11876,Y$8),SUMIFS(Gögn!$J$2:$J$11876,Gögn!$F$2:$F$11876,$A161,Gögn!$B$2:$B$11876,Y$8,Gögn!$E$2:$E$11876,Y$9))</f>
        <v>3979</v>
      </c>
      <c r="Z161" s="24">
        <f t="array" ref="Z161">IF(Z$9="samtals",SUMIFS(Gögn!$J$2:$J$11876,Gögn!$F$2:$F$11876,$A161,Gögn!$B$2:$B$11876,Z$8),SUMIFS(Gögn!$J$2:$J$11876,Gögn!$F$2:$F$11876,$A161,Gögn!$B$2:$B$11876,Z$8,Gögn!$E$2:$E$11876,Z$9))</f>
        <v>16306</v>
      </c>
      <c r="AA161" s="24">
        <f t="array" ref="AA161">IF(AA$9="samtals",SUMIFS(Gögn!$J$2:$J$11876,Gögn!$F$2:$F$11876,$A161,Gögn!$B$2:$B$11876,AA$8),SUMIFS(Gögn!$J$2:$J$11876,Gögn!$F$2:$F$11876,$A161,Gögn!$B$2:$B$11876,AA$8,Gögn!$E$2:$E$11876,AA$9))</f>
        <v>1989</v>
      </c>
      <c r="AB161" s="24">
        <f t="array" ref="AB161">IF(AB$9="samtals",SUMIFS(Gögn!$J$2:$J$11876,Gögn!$F$2:$F$11876,$A161,Gögn!$B$2:$B$11876,AB$8),SUMIFS(Gögn!$J$2:$J$11876,Gögn!$F$2:$F$11876,$A161,Gögn!$B$2:$B$11876,AB$8,Gögn!$E$2:$E$11876,AB$9))</f>
        <v>1989</v>
      </c>
      <c r="AC161" s="24">
        <f t="array" ref="AC161">IF(AC$9="samtals",SUMIFS(Gögn!$J$2:$J$11876,Gögn!$F$2:$F$11876,$A161,Gögn!$B$2:$B$11876,AC$8),SUMIFS(Gögn!$J$2:$J$11876,Gögn!$F$2:$F$11876,$A161,Gögn!$B$2:$B$11876,AC$8,Gögn!$E$2:$E$11876,AC$9))</f>
        <v>1760</v>
      </c>
      <c r="AD161" s="24">
        <f t="array" ref="AD161">IF(AD$9="samtals",SUMIFS(Gögn!$J$2:$J$11876,Gögn!$F$2:$F$11876,$A161,Gögn!$B$2:$B$11876,AD$8),SUMIFS(Gögn!$J$2:$J$11876,Gögn!$F$2:$F$11876,$A161,Gögn!$B$2:$B$11876,AD$8,Gögn!$E$2:$E$11876,AD$9))</f>
        <v>1760</v>
      </c>
      <c r="AE161" s="24">
        <f t="array" ref="AE161">IF(AE$9="samtals",SUMIFS(Gögn!$J$2:$J$11876,Gögn!$F$2:$F$11876,$A161,Gögn!$B$2:$B$11876,AE$8),SUMIFS(Gögn!$J$2:$J$11876,Gögn!$F$2:$F$11876,$A161,Gögn!$B$2:$B$11876,AE$8,Gögn!$E$2:$E$11876,AE$9))</f>
        <v>1051</v>
      </c>
      <c r="AF161" s="24">
        <f t="array" ref="AF161">IF(AF$9="samtals",SUMIFS(Gögn!$J$2:$J$11876,Gögn!$F$2:$F$11876,$A161,Gögn!$B$2:$B$11876,AF$8),SUMIFS(Gögn!$J$2:$J$11876,Gögn!$F$2:$F$11876,$A161,Gögn!$B$2:$B$11876,AF$8,Gögn!$E$2:$E$11876,AF$9))</f>
        <v>1051</v>
      </c>
      <c r="AG161" s="24">
        <f t="array" ref="AG161">IF(AG$9="samtals",SUMIFS(Gögn!$J$2:$J$11876,Gögn!$F$2:$F$11876,$A161,Gögn!$B$2:$B$11876,AG$8),SUMIFS(Gögn!$J$2:$J$11876,Gögn!$F$2:$F$11876,$A161,Gögn!$B$2:$B$11876,AG$8,Gögn!$E$2:$E$11876,AG$9))</f>
        <v>44</v>
      </c>
      <c r="AH161" s="24">
        <f t="array" ref="AH161">IF(AH$9="samtals",SUMIFS(Gögn!$J$2:$J$11876,Gögn!$F$2:$F$11876,$A161,Gögn!$B$2:$B$11876,AH$8),SUMIFS(Gögn!$J$2:$J$11876,Gögn!$F$2:$F$11876,$A161,Gögn!$B$2:$B$11876,AH$8,Gögn!$E$2:$E$11876,AH$9))</f>
        <v>44</v>
      </c>
      <c r="AI161" s="24">
        <f t="array" ref="AI161">IF(AI$9="samtals",SUMIFS(Gögn!$J$2:$J$11876,Gögn!$F$2:$F$11876,$A161,Gögn!$B$2:$B$11876,AI$8),SUMIFS(Gögn!$J$2:$J$11876,Gögn!$F$2:$F$11876,$A161,Gögn!$B$2:$B$11876,AI$8,Gögn!$E$2:$E$11876,AI$9))</f>
        <v>8</v>
      </c>
      <c r="AJ161" s="24">
        <f t="array" ref="AJ161">IF(AJ$9="samtals",SUMIFS(Gögn!$J$2:$J$11876,Gögn!$F$2:$F$11876,$A161,Gögn!$B$2:$B$11876,AJ$8),SUMIFS(Gögn!$J$2:$J$11876,Gögn!$F$2:$F$11876,$A161,Gögn!$B$2:$B$11876,AJ$8,Gögn!$E$2:$E$11876,AJ$9))</f>
        <v>8</v>
      </c>
      <c r="AK161" s="24">
        <f t="array" ref="AK161">IF(AK$9="samtals",SUMIFS(Gögn!$J$2:$J$11876,Gögn!$F$2:$F$11876,$A161,Gögn!$B$2:$B$11876,AK$8),SUMIFS(Gögn!$J$2:$J$11876,Gögn!$F$2:$F$11876,$A161,Gögn!$B$2:$B$11876,AK$8,Gögn!$E$2:$E$11876,AK$9))</f>
        <v>218</v>
      </c>
      <c r="AL161" s="24">
        <f t="array" ref="AL161">IF(AL$9="samtals",SUMIFS(Gögn!$J$2:$J$11876,Gögn!$F$2:$F$11876,$A161,Gögn!$B$2:$B$11876,AL$8),SUMIFS(Gögn!$J$2:$J$11876,Gögn!$F$2:$F$11876,$A161,Gögn!$B$2:$B$11876,AL$8,Gögn!$E$2:$E$11876,AL$9))</f>
        <v>218</v>
      </c>
      <c r="AM161" s="24">
        <f t="array" ref="AM161">IF(AM$9="samtals",SUMIFS(Gögn!$J$2:$J$11876,Gögn!$F$2:$F$11876,$A161,Gögn!$B$2:$B$11876,AM$8),SUMIFS(Gögn!$J$2:$J$11876,Gögn!$F$2:$F$11876,$A161,Gögn!$B$2:$B$11876,AM$8,Gögn!$E$2:$E$11876,AM$9))</f>
        <v>32922</v>
      </c>
      <c r="AN161" s="24">
        <f t="array" ref="AN161">IF(AN$9="samtals",SUMIFS(Gögn!$J$2:$J$11876,Gögn!$F$2:$F$11876,$A161,Gögn!$B$2:$B$11876,AN$8),SUMIFS(Gögn!$J$2:$J$11876,Gögn!$F$2:$F$11876,$A161,Gögn!$B$2:$B$11876,AN$8,Gögn!$E$2:$E$11876,AN$9))</f>
        <v>29895</v>
      </c>
      <c r="AO161" s="24">
        <f t="array" ref="AO161">IF(AO$9="samtals",SUMIFS(Gögn!$J$2:$J$11876,Gögn!$F$2:$F$11876,$A161,Gögn!$B$2:$B$11876,AO$8),SUMIFS(Gögn!$J$2:$J$11876,Gögn!$F$2:$F$11876,$A161,Gögn!$B$2:$B$11876,AO$8,Gögn!$E$2:$E$11876,AO$9))</f>
        <v>3027</v>
      </c>
      <c r="AP161" s="24">
        <f t="array" ref="AP161">IF(AP$9="samtals",SUMIFS(Gögn!$J$2:$J$11876,Gögn!$F$2:$F$11876,$A161,Gögn!$B$2:$B$11876,AP$8),SUMIFS(Gögn!$J$2:$J$11876,Gögn!$F$2:$F$11876,$A161,Gögn!$B$2:$B$11876,AP$8,Gögn!$E$2:$E$11876,AP$9))</f>
        <v>335</v>
      </c>
      <c r="AQ161" s="24">
        <f t="array" ref="AQ161">IF(AQ$9="samtals",SUMIFS(Gögn!$J$2:$J$11876,Gögn!$F$2:$F$11876,$A161,Gögn!$B$2:$B$11876,AQ$8),SUMIFS(Gögn!$J$2:$J$11876,Gögn!$F$2:$F$11876,$A161,Gögn!$B$2:$B$11876,AQ$8,Gögn!$E$2:$E$11876,AQ$9))</f>
        <v>163</v>
      </c>
      <c r="AR161" s="24">
        <f t="array" ref="AR161">IF(AR$9="samtals",SUMIFS(Gögn!$J$2:$J$11876,Gögn!$F$2:$F$11876,$A161,Gögn!$B$2:$B$11876,AR$8),SUMIFS(Gögn!$J$2:$J$11876,Gögn!$F$2:$F$11876,$A161,Gögn!$B$2:$B$11876,AR$8,Gögn!$E$2:$E$11876,AR$9))</f>
        <v>172</v>
      </c>
      <c r="AS161" s="24">
        <f t="array" ref="AS161">IF(AS$9="samtals",SUMIFS(Gögn!$J$2:$J$11876,Gögn!$F$2:$F$11876,$A161,Gögn!$B$2:$B$11876,AS$8),SUMIFS(Gögn!$J$2:$J$11876,Gögn!$F$2:$F$11876,$A161,Gögn!$B$2:$B$11876,AS$8,Gögn!$E$2:$E$11876,AS$9))</f>
        <v>41076</v>
      </c>
      <c r="AT161" s="24">
        <f t="array" ref="AT161">IF(AT$9="samtals",SUMIFS(Gögn!$J$2:$J$11876,Gögn!$F$2:$F$11876,$A161,Gögn!$B$2:$B$11876,AT$8),SUMIFS(Gögn!$J$2:$J$11876,Gögn!$F$2:$F$11876,$A161,Gögn!$B$2:$B$11876,AT$8,Gögn!$E$2:$E$11876,AT$9))</f>
        <v>35854</v>
      </c>
      <c r="AU161" s="24">
        <f t="array" ref="AU161">IF(AU$9="samtals",SUMIFS(Gögn!$J$2:$J$11876,Gögn!$F$2:$F$11876,$A161,Gögn!$B$2:$B$11876,AU$8),SUMIFS(Gögn!$J$2:$J$11876,Gögn!$F$2:$F$11876,$A161,Gögn!$B$2:$B$11876,AU$8,Gögn!$E$2:$E$11876,AU$9))</f>
        <v>5222</v>
      </c>
      <c r="AV161" s="24">
        <f t="array" ref="AV161">IF(AV$9="samtals",SUMIFS(Gögn!$J$2:$J$11876,Gögn!$F$2:$F$11876,$A161,Gögn!$B$2:$B$11876,AV$8),SUMIFS(Gögn!$J$2:$J$11876,Gögn!$F$2:$F$11876,$A161,Gögn!$B$2:$B$11876,AV$8,Gögn!$E$2:$E$11876,AV$9))</f>
        <v>1855</v>
      </c>
      <c r="AW161" s="24">
        <f t="array" ref="AW161">IF(AW$9="samtals",SUMIFS(Gögn!$J$2:$J$11876,Gögn!$F$2:$F$11876,$A161,Gögn!$B$2:$B$11876,AW$8),SUMIFS(Gögn!$J$2:$J$11876,Gögn!$F$2:$F$11876,$A161,Gögn!$B$2:$B$11876,AW$8,Gögn!$E$2:$E$11876,AW$9))</f>
        <v>1661</v>
      </c>
      <c r="AX161" s="24">
        <f t="array" ref="AX161">IF(AX$9="samtals",SUMIFS(Gögn!$J$2:$J$11876,Gögn!$F$2:$F$11876,$A161,Gögn!$B$2:$B$11876,AX$8),SUMIFS(Gögn!$J$2:$J$11876,Gögn!$F$2:$F$11876,$A161,Gögn!$B$2:$B$11876,AX$8,Gögn!$E$2:$E$11876,AX$9))</f>
        <v>194</v>
      </c>
      <c r="AY161" s="24">
        <f t="array" ref="AY161">IF(AY$9="samtals",SUMIFS(Gögn!$J$2:$J$11876,Gögn!$F$2:$F$11876,$A161,Gögn!$B$2:$B$11876,AY$8),SUMIFS(Gögn!$J$2:$J$11876,Gögn!$F$2:$F$11876,$A161,Gögn!$B$2:$B$11876,AY$8,Gögn!$E$2:$E$11876,AY$9))</f>
        <v>6476</v>
      </c>
      <c r="AZ161" s="24">
        <f t="array" ref="AZ161">IF(AZ$9="samtals",SUMIFS(Gögn!$J$2:$J$11876,Gögn!$F$2:$F$11876,$A161,Gögn!$B$2:$B$11876,AZ$8),SUMIFS(Gögn!$J$2:$J$11876,Gögn!$F$2:$F$11876,$A161,Gögn!$B$2:$B$11876,AZ$8,Gögn!$E$2:$E$11876,AZ$9))</f>
        <v>3123</v>
      </c>
      <c r="BA161" s="24">
        <f t="array" ref="BA161">IF(BA$9="samtals",SUMIFS(Gögn!$J$2:$J$11876,Gögn!$F$2:$F$11876,$A161,Gögn!$B$2:$B$11876,BA$8),SUMIFS(Gögn!$J$2:$J$11876,Gögn!$F$2:$F$11876,$A161,Gögn!$B$2:$B$11876,BA$8,Gögn!$E$2:$E$11876,BA$9))</f>
        <v>3353</v>
      </c>
      <c r="BB161" s="24">
        <f t="array" ref="BB161">IF(BB$9="samtals",SUMIFS(Gögn!$J$2:$J$11876,Gögn!$F$2:$F$11876,$A161,Gögn!$B$2:$B$11876,BB$8),SUMIFS(Gögn!$J$2:$J$11876,Gögn!$F$2:$F$11876,$A161,Gögn!$B$2:$B$11876,BB$8,Gögn!$E$2:$E$11876,BB$9))</f>
        <v>6545</v>
      </c>
      <c r="BC161" s="24">
        <f t="array" ref="BC161">IF(BC$9="samtals",SUMIFS(Gögn!$J$2:$J$11876,Gögn!$F$2:$F$11876,$A161,Gögn!$B$2:$B$11876,BC$8),SUMIFS(Gögn!$J$2:$J$11876,Gögn!$F$2:$F$11876,$A161,Gögn!$B$2:$B$11876,BC$8,Gögn!$E$2:$E$11876,BC$9))</f>
        <v>5923</v>
      </c>
      <c r="BD161" s="24">
        <f t="array" ref="BD161">IF(BD$9="samtals",SUMIFS(Gögn!$J$2:$J$11876,Gögn!$F$2:$F$11876,$A161,Gögn!$B$2:$B$11876,BD$8),SUMIFS(Gögn!$J$2:$J$11876,Gögn!$F$2:$F$11876,$A161,Gögn!$B$2:$B$11876,BD$8,Gögn!$E$2:$E$11876,BD$9))</f>
        <v>622</v>
      </c>
      <c r="BE161" s="24">
        <f t="array" ref="BE161">IF(BE$9="samtals",SUMIFS(Gögn!$J$2:$J$11876,Gögn!$F$2:$F$11876,$A161,Gögn!$B$2:$B$11876,BE$8),SUMIFS(Gögn!$J$2:$J$11876,Gögn!$F$2:$F$11876,$A161,Gögn!$B$2:$B$11876,BE$8,Gögn!$E$2:$E$11876,BE$9))</f>
        <v>16187</v>
      </c>
      <c r="BF161" s="24">
        <f t="array" ref="BF161">IF(BF$9="samtals",SUMIFS(Gögn!$J$2:$J$11876,Gögn!$F$2:$F$11876,$A161,Gögn!$B$2:$B$11876,BF$8),SUMIFS(Gögn!$J$2:$J$11876,Gögn!$F$2:$F$11876,$A161,Gögn!$B$2:$B$11876,BF$8,Gögn!$E$2:$E$11876,BF$9))</f>
        <v>14970</v>
      </c>
      <c r="BG161" s="24">
        <f t="array" ref="BG161">IF(BG$9="samtals",SUMIFS(Gögn!$J$2:$J$11876,Gögn!$F$2:$F$11876,$A161,Gögn!$B$2:$B$11876,BG$8),SUMIFS(Gögn!$J$2:$J$11876,Gögn!$F$2:$F$11876,$A161,Gögn!$B$2:$B$11876,BG$8,Gögn!$E$2:$E$11876,BG$9))</f>
        <v>1217</v>
      </c>
    </row>
    <row r="162" spans="1:59" ht="15" customHeight="1">
      <c r="A162" s="5" t="s">
        <v>76</v>
      </c>
      <c r="B162" s="5"/>
      <c r="C162" s="25" t="s">
        <v>77</v>
      </c>
      <c r="D162" s="22">
        <f>SUMIF($E$9:$BG$9,"Samtals",E162:BG162)</f>
        <v>1618370</v>
      </c>
      <c r="E162" s="22">
        <f t="array" ref="E162">IF(E$9="samtals",SUMIFS(Gögn!$J$2:$J$11876,Gögn!$F$2:$F$11876,$A162,Gögn!$B$2:$B$11876,E$8),SUMIFS(Gögn!$J$2:$J$11876,Gögn!$F$2:$F$11876,$A162,Gögn!$B$2:$B$11876,E$8,Gögn!$E$2:$E$11876,E$9))</f>
        <v>103715</v>
      </c>
      <c r="F162" s="22">
        <f t="array" ref="F162">IF(F$9="samtals",SUMIFS(Gögn!$J$2:$J$11876,Gögn!$F$2:$F$11876,$A162,Gögn!$B$2:$B$11876,F$8),SUMIFS(Gögn!$J$2:$J$11876,Gögn!$F$2:$F$11876,$A162,Gögn!$B$2:$B$11876,F$8,Gögn!$E$2:$E$11876,F$9))</f>
        <v>35209</v>
      </c>
      <c r="G162" s="22">
        <f t="array" ref="G162">IF(G$9="samtals",SUMIFS(Gögn!$J$2:$J$11876,Gögn!$F$2:$F$11876,$A162,Gögn!$B$2:$B$11876,G$8),SUMIFS(Gögn!$J$2:$J$11876,Gögn!$F$2:$F$11876,$A162,Gögn!$B$2:$B$11876,G$8,Gögn!$E$2:$E$11876,G$9))</f>
        <v>68506</v>
      </c>
      <c r="H162" s="22">
        <f t="array" ref="H162">IF(H$9="samtals",SUMIFS(Gögn!$J$2:$J$11876,Gögn!$F$2:$F$11876,$A162,Gögn!$B$2:$B$11876,H$8),SUMIFS(Gögn!$J$2:$J$11876,Gögn!$F$2:$F$11876,$A162,Gögn!$B$2:$B$11876,H$8,Gögn!$E$2:$E$11876,H$9))</f>
        <v>132141</v>
      </c>
      <c r="I162" s="22">
        <f t="array" ref="I162">IF(I$9="samtals",SUMIFS(Gögn!$J$2:$J$11876,Gögn!$F$2:$F$11876,$A162,Gögn!$B$2:$B$11876,I$8),SUMIFS(Gögn!$J$2:$J$11876,Gögn!$F$2:$F$11876,$A162,Gögn!$B$2:$B$11876,I$8,Gögn!$E$2:$E$11876,I$9))</f>
        <v>99730</v>
      </c>
      <c r="J162" s="22">
        <f t="array" ref="J162">IF(J$9="samtals",SUMIFS(Gögn!$J$2:$J$11876,Gögn!$F$2:$F$11876,$A162,Gögn!$B$2:$B$11876,J$8),SUMIFS(Gögn!$J$2:$J$11876,Gögn!$F$2:$F$11876,$A162,Gögn!$B$2:$B$11876,J$8,Gögn!$E$2:$E$11876,J$9))</f>
        <v>32411</v>
      </c>
      <c r="K162" s="22">
        <f t="array" ref="K162">IF(K$9="samtals",SUMIFS(Gögn!$J$2:$J$11876,Gögn!$F$2:$F$11876,$A162,Gögn!$B$2:$B$11876,K$8),SUMIFS(Gögn!$J$2:$J$11876,Gögn!$F$2:$F$11876,$A162,Gögn!$B$2:$B$11876,K$8,Gögn!$E$2:$E$11876,K$9))</f>
        <v>115894</v>
      </c>
      <c r="L162" s="22">
        <f t="array" ref="L162">IF(L$9="samtals",SUMIFS(Gögn!$J$2:$J$11876,Gögn!$F$2:$F$11876,$A162,Gögn!$B$2:$B$11876,L$8),SUMIFS(Gögn!$J$2:$J$11876,Gögn!$F$2:$F$11876,$A162,Gögn!$B$2:$B$11876,L$8,Gögn!$E$2:$E$11876,L$9))</f>
        <v>115894</v>
      </c>
      <c r="M162" s="22">
        <f t="array" ref="M162">IF(M$9="samtals",SUMIFS(Gögn!$J$2:$J$11876,Gögn!$F$2:$F$11876,$A162,Gögn!$B$2:$B$11876,M$8),SUMIFS(Gögn!$J$2:$J$11876,Gögn!$F$2:$F$11876,$A162,Gögn!$B$2:$B$11876,M$8,Gögn!$E$2:$E$11876,M$9))</f>
        <v>1139</v>
      </c>
      <c r="N162" s="22">
        <f t="array" ref="N162">IF(N$9="samtals",SUMIFS(Gögn!$J$2:$J$11876,Gögn!$F$2:$F$11876,$A162,Gögn!$B$2:$B$11876,N$8),SUMIFS(Gögn!$J$2:$J$11876,Gögn!$F$2:$F$11876,$A162,Gögn!$B$2:$B$11876,N$8,Gögn!$E$2:$E$11876,N$9))</f>
        <v>1139</v>
      </c>
      <c r="O162" s="22">
        <f t="array" ref="O162">IF(O$9="samtals",SUMIFS(Gögn!$J$2:$J$11876,Gögn!$F$2:$F$11876,$A162,Gögn!$B$2:$B$11876,O$8),SUMIFS(Gögn!$J$2:$J$11876,Gögn!$F$2:$F$11876,$A162,Gögn!$B$2:$B$11876,O$8,Gögn!$E$2:$E$11876,O$9))</f>
        <v>109312</v>
      </c>
      <c r="P162" s="22">
        <f t="array" ref="P162">IF(P$9="samtals",SUMIFS(Gögn!$J$2:$J$11876,Gögn!$F$2:$F$11876,$A162,Gögn!$B$2:$B$11876,P$8),SUMIFS(Gögn!$J$2:$J$11876,Gögn!$F$2:$F$11876,$A162,Gögn!$B$2:$B$11876,P$8,Gögn!$E$2:$E$11876,P$9))</f>
        <v>103181</v>
      </c>
      <c r="Q162" s="22">
        <f t="array" ref="Q162">IF(Q$9="samtals",SUMIFS(Gögn!$J$2:$J$11876,Gögn!$F$2:$F$11876,$A162,Gögn!$B$2:$B$11876,Q$8),SUMIFS(Gögn!$J$2:$J$11876,Gögn!$F$2:$F$11876,$A162,Gögn!$B$2:$B$11876,Q$8,Gögn!$E$2:$E$11876,Q$9))</f>
        <v>6131</v>
      </c>
      <c r="R162" s="22">
        <f t="array" ref="R162">IF(R$9="samtals",SUMIFS(Gögn!$J$2:$J$11876,Gögn!$F$2:$F$11876,$A162,Gögn!$B$2:$B$11876,R$8),SUMIFS(Gögn!$J$2:$J$11876,Gögn!$F$2:$F$11876,$A162,Gögn!$B$2:$B$11876,R$8,Gögn!$E$2:$E$11876,R$9))</f>
        <v>117522</v>
      </c>
      <c r="S162" s="22">
        <f t="array" ref="S162">IF(S$9="samtals",SUMIFS(Gögn!$J$2:$J$11876,Gögn!$F$2:$F$11876,$A162,Gögn!$B$2:$B$11876,S$8),SUMIFS(Gögn!$J$2:$J$11876,Gögn!$F$2:$F$11876,$A162,Gögn!$B$2:$B$11876,S$8,Gögn!$E$2:$E$11876,S$9))</f>
        <v>49971</v>
      </c>
      <c r="T162" s="22">
        <f t="array" ref="T162">IF(T$9="samtals",SUMIFS(Gögn!$J$2:$J$11876,Gögn!$F$2:$F$11876,$A162,Gögn!$B$2:$B$11876,T$8),SUMIFS(Gögn!$J$2:$J$11876,Gögn!$F$2:$F$11876,$A162,Gögn!$B$2:$B$11876,T$8,Gögn!$E$2:$E$11876,T$9))</f>
        <v>67551</v>
      </c>
      <c r="U162" s="22">
        <f t="array" ref="U162">IF(U$9="samtals",SUMIFS(Gögn!$J$2:$J$11876,Gögn!$F$2:$F$11876,$A162,Gögn!$B$2:$B$11876,U$8),SUMIFS(Gögn!$J$2:$J$11876,Gögn!$F$2:$F$11876,$A162,Gögn!$B$2:$B$11876,U$8,Gögn!$E$2:$E$11876,U$9))</f>
        <v>288759</v>
      </c>
      <c r="V162" s="22">
        <f t="array" ref="V162">IF(V$9="samtals",SUMIFS(Gögn!$J$2:$J$11876,Gögn!$F$2:$F$11876,$A162,Gögn!$B$2:$B$11876,V$8),SUMIFS(Gögn!$J$2:$J$11876,Gögn!$F$2:$F$11876,$A162,Gögn!$B$2:$B$11876,V$8,Gögn!$E$2:$E$11876,V$9))</f>
        <v>251920</v>
      </c>
      <c r="W162" s="22">
        <f t="array" ref="W162">IF(W$9="samtals",SUMIFS(Gögn!$J$2:$J$11876,Gögn!$F$2:$F$11876,$A162,Gögn!$B$2:$B$11876,W$8),SUMIFS(Gögn!$J$2:$J$11876,Gögn!$F$2:$F$11876,$A162,Gögn!$B$2:$B$11876,W$8,Gögn!$E$2:$E$11876,W$9))</f>
        <v>36839</v>
      </c>
      <c r="X162" s="22">
        <f t="array" ref="X162">IF(X$9="samtals",SUMIFS(Gögn!$J$2:$J$11876,Gögn!$F$2:$F$11876,$A162,Gögn!$B$2:$B$11876,X$8),SUMIFS(Gögn!$J$2:$J$11876,Gögn!$F$2:$F$11876,$A162,Gögn!$B$2:$B$11876,X$8,Gögn!$E$2:$E$11876,X$9))</f>
        <v>57265</v>
      </c>
      <c r="Y162" s="22">
        <f t="array" ref="Y162">IF(Y$9="samtals",SUMIFS(Gögn!$J$2:$J$11876,Gögn!$F$2:$F$11876,$A162,Gögn!$B$2:$B$11876,Y$8),SUMIFS(Gögn!$J$2:$J$11876,Gögn!$F$2:$F$11876,$A162,Gögn!$B$2:$B$11876,Y$8,Gögn!$E$2:$E$11876,Y$9))</f>
        <v>12405</v>
      </c>
      <c r="Z162" s="22">
        <f t="array" ref="Z162">IF(Z$9="samtals",SUMIFS(Gögn!$J$2:$J$11876,Gögn!$F$2:$F$11876,$A162,Gögn!$B$2:$B$11876,Z$8),SUMIFS(Gögn!$J$2:$J$11876,Gögn!$F$2:$F$11876,$A162,Gögn!$B$2:$B$11876,Z$8,Gögn!$E$2:$E$11876,Z$9))</f>
        <v>44860</v>
      </c>
      <c r="AA162" s="22">
        <f t="array" ref="AA162">IF(AA$9="samtals",SUMIFS(Gögn!$J$2:$J$11876,Gögn!$F$2:$F$11876,$A162,Gögn!$B$2:$B$11876,AA$8),SUMIFS(Gögn!$J$2:$J$11876,Gögn!$F$2:$F$11876,$A162,Gögn!$B$2:$B$11876,AA$8,Gögn!$E$2:$E$11876,AA$9))</f>
        <v>10829</v>
      </c>
      <c r="AB162" s="22">
        <f t="array" ref="AB162">IF(AB$9="samtals",SUMIFS(Gögn!$J$2:$J$11876,Gögn!$F$2:$F$11876,$A162,Gögn!$B$2:$B$11876,AB$8),SUMIFS(Gögn!$J$2:$J$11876,Gögn!$F$2:$F$11876,$A162,Gögn!$B$2:$B$11876,AB$8,Gögn!$E$2:$E$11876,AB$9))</f>
        <v>10829</v>
      </c>
      <c r="AC162" s="22">
        <f t="array" ref="AC162">IF(AC$9="samtals",SUMIFS(Gögn!$J$2:$J$11876,Gögn!$F$2:$F$11876,$A162,Gögn!$B$2:$B$11876,AC$8),SUMIFS(Gögn!$J$2:$J$11876,Gögn!$F$2:$F$11876,$A162,Gögn!$B$2:$B$11876,AC$8,Gögn!$E$2:$E$11876,AC$9))</f>
        <v>10729</v>
      </c>
      <c r="AD162" s="22">
        <f t="array" ref="AD162">IF(AD$9="samtals",SUMIFS(Gögn!$J$2:$J$11876,Gögn!$F$2:$F$11876,$A162,Gögn!$B$2:$B$11876,AD$8),SUMIFS(Gögn!$J$2:$J$11876,Gögn!$F$2:$F$11876,$A162,Gögn!$B$2:$B$11876,AD$8,Gögn!$E$2:$E$11876,AD$9))</f>
        <v>10729</v>
      </c>
      <c r="AE162" s="22">
        <f t="array" ref="AE162">IF(AE$9="samtals",SUMIFS(Gögn!$J$2:$J$11876,Gögn!$F$2:$F$11876,$A162,Gögn!$B$2:$B$11876,AE$8),SUMIFS(Gögn!$J$2:$J$11876,Gögn!$F$2:$F$11876,$A162,Gögn!$B$2:$B$11876,AE$8,Gögn!$E$2:$E$11876,AE$9))</f>
        <v>11542</v>
      </c>
      <c r="AF162" s="22">
        <f t="array" ref="AF162">IF(AF$9="samtals",SUMIFS(Gögn!$J$2:$J$11876,Gögn!$F$2:$F$11876,$A162,Gögn!$B$2:$B$11876,AF$8),SUMIFS(Gögn!$J$2:$J$11876,Gögn!$F$2:$F$11876,$A162,Gögn!$B$2:$B$11876,AF$8,Gögn!$E$2:$E$11876,AF$9))</f>
        <v>11542</v>
      </c>
      <c r="AG162" s="22">
        <f t="array" ref="AG162">IF(AG$9="samtals",SUMIFS(Gögn!$J$2:$J$11876,Gögn!$F$2:$F$11876,$A162,Gögn!$B$2:$B$11876,AG$8),SUMIFS(Gögn!$J$2:$J$11876,Gögn!$F$2:$F$11876,$A162,Gögn!$B$2:$B$11876,AG$8,Gögn!$E$2:$E$11876,AG$9))</f>
        <v>2214</v>
      </c>
      <c r="AH162" s="22">
        <f t="array" ref="AH162">IF(AH$9="samtals",SUMIFS(Gögn!$J$2:$J$11876,Gögn!$F$2:$F$11876,$A162,Gögn!$B$2:$B$11876,AH$8),SUMIFS(Gögn!$J$2:$J$11876,Gögn!$F$2:$F$11876,$A162,Gögn!$B$2:$B$11876,AH$8,Gögn!$E$2:$E$11876,AH$9))</f>
        <v>2214</v>
      </c>
      <c r="AI162" s="22">
        <f t="array" ref="AI162">IF(AI$9="samtals",SUMIFS(Gögn!$J$2:$J$11876,Gögn!$F$2:$F$11876,$A162,Gögn!$B$2:$B$11876,AI$8),SUMIFS(Gögn!$J$2:$J$11876,Gögn!$F$2:$F$11876,$A162,Gögn!$B$2:$B$11876,AI$8,Gögn!$E$2:$E$11876,AI$9))</f>
        <v>453</v>
      </c>
      <c r="AJ162" s="22">
        <f t="array" ref="AJ162">IF(AJ$9="samtals",SUMIFS(Gögn!$J$2:$J$11876,Gögn!$F$2:$F$11876,$A162,Gögn!$B$2:$B$11876,AJ$8),SUMIFS(Gögn!$J$2:$J$11876,Gögn!$F$2:$F$11876,$A162,Gögn!$B$2:$B$11876,AJ$8,Gögn!$E$2:$E$11876,AJ$9))</f>
        <v>453</v>
      </c>
      <c r="AK162" s="22">
        <f t="array" ref="AK162">IF(AK$9="samtals",SUMIFS(Gögn!$J$2:$J$11876,Gögn!$F$2:$F$11876,$A162,Gögn!$B$2:$B$11876,AK$8),SUMIFS(Gögn!$J$2:$J$11876,Gögn!$F$2:$F$11876,$A162,Gögn!$B$2:$B$11876,AK$8,Gögn!$E$2:$E$11876,AK$9))</f>
        <v>15925</v>
      </c>
      <c r="AL162" s="22">
        <f t="array" ref="AL162">IF(AL$9="samtals",SUMIFS(Gögn!$J$2:$J$11876,Gögn!$F$2:$F$11876,$A162,Gögn!$B$2:$B$11876,AL$8),SUMIFS(Gögn!$J$2:$J$11876,Gögn!$F$2:$F$11876,$A162,Gögn!$B$2:$B$11876,AL$8,Gögn!$E$2:$E$11876,AL$9))</f>
        <v>15925</v>
      </c>
      <c r="AM162" s="22">
        <f t="array" ref="AM162">IF(AM$9="samtals",SUMIFS(Gögn!$J$2:$J$11876,Gögn!$F$2:$F$11876,$A162,Gögn!$B$2:$B$11876,AM$8),SUMIFS(Gögn!$J$2:$J$11876,Gögn!$F$2:$F$11876,$A162,Gögn!$B$2:$B$11876,AM$8,Gögn!$E$2:$E$11876,AM$9))</f>
        <v>117686</v>
      </c>
      <c r="AN162" s="22">
        <f t="array" ref="AN162">IF(AN$9="samtals",SUMIFS(Gögn!$J$2:$J$11876,Gögn!$F$2:$F$11876,$A162,Gögn!$B$2:$B$11876,AN$8),SUMIFS(Gögn!$J$2:$J$11876,Gögn!$F$2:$F$11876,$A162,Gögn!$B$2:$B$11876,AN$8,Gögn!$E$2:$E$11876,AN$9))</f>
        <v>110056</v>
      </c>
      <c r="AO162" s="22">
        <f t="array" ref="AO162">IF(AO$9="samtals",SUMIFS(Gögn!$J$2:$J$11876,Gögn!$F$2:$F$11876,$A162,Gögn!$B$2:$B$11876,AO$8),SUMIFS(Gögn!$J$2:$J$11876,Gögn!$F$2:$F$11876,$A162,Gögn!$B$2:$B$11876,AO$8,Gögn!$E$2:$E$11876,AO$9))</f>
        <v>7630</v>
      </c>
      <c r="AP162" s="22">
        <f t="array" ref="AP162">IF(AP$9="samtals",SUMIFS(Gögn!$J$2:$J$11876,Gögn!$F$2:$F$11876,$A162,Gögn!$B$2:$B$11876,AP$8),SUMIFS(Gögn!$J$2:$J$11876,Gögn!$F$2:$F$11876,$A162,Gögn!$B$2:$B$11876,AP$8,Gögn!$E$2:$E$11876,AP$9))</f>
        <v>763</v>
      </c>
      <c r="AQ162" s="22">
        <f t="array" ref="AQ162">IF(AQ$9="samtals",SUMIFS(Gögn!$J$2:$J$11876,Gögn!$F$2:$F$11876,$A162,Gögn!$B$2:$B$11876,AQ$8),SUMIFS(Gögn!$J$2:$J$11876,Gögn!$F$2:$F$11876,$A162,Gögn!$B$2:$B$11876,AQ$8,Gögn!$E$2:$E$11876,AQ$9))</f>
        <v>382</v>
      </c>
      <c r="AR162" s="22">
        <f t="array" ref="AR162">IF(AR$9="samtals",SUMIFS(Gögn!$J$2:$J$11876,Gögn!$F$2:$F$11876,$A162,Gögn!$B$2:$B$11876,AR$8),SUMIFS(Gögn!$J$2:$J$11876,Gögn!$F$2:$F$11876,$A162,Gögn!$B$2:$B$11876,AR$8,Gögn!$E$2:$E$11876,AR$9))</f>
        <v>381</v>
      </c>
      <c r="AS162" s="22">
        <f t="array" ref="AS162">IF(AS$9="samtals",SUMIFS(Gögn!$J$2:$J$11876,Gögn!$F$2:$F$11876,$A162,Gögn!$B$2:$B$11876,AS$8),SUMIFS(Gögn!$J$2:$J$11876,Gögn!$F$2:$F$11876,$A162,Gögn!$B$2:$B$11876,AS$8,Gögn!$E$2:$E$11876,AS$9))</f>
        <v>230324</v>
      </c>
      <c r="AT162" s="22">
        <f t="array" ref="AT162">IF(AT$9="samtals",SUMIFS(Gögn!$J$2:$J$11876,Gögn!$F$2:$F$11876,$A162,Gögn!$B$2:$B$11876,AT$8),SUMIFS(Gögn!$J$2:$J$11876,Gögn!$F$2:$F$11876,$A162,Gögn!$B$2:$B$11876,AT$8,Gögn!$E$2:$E$11876,AT$9))</f>
        <v>178661</v>
      </c>
      <c r="AU162" s="22">
        <f t="array" ref="AU162">IF(AU$9="samtals",SUMIFS(Gögn!$J$2:$J$11876,Gögn!$F$2:$F$11876,$A162,Gögn!$B$2:$B$11876,AU$8),SUMIFS(Gögn!$J$2:$J$11876,Gögn!$F$2:$F$11876,$A162,Gögn!$B$2:$B$11876,AU$8,Gögn!$E$2:$E$11876,AU$9))</f>
        <v>51663</v>
      </c>
      <c r="AV162" s="22">
        <f t="array" ref="AV162">IF(AV$9="samtals",SUMIFS(Gögn!$J$2:$J$11876,Gögn!$F$2:$F$11876,$A162,Gögn!$B$2:$B$11876,AV$8),SUMIFS(Gögn!$J$2:$J$11876,Gögn!$F$2:$F$11876,$A162,Gögn!$B$2:$B$11876,AV$8,Gögn!$E$2:$E$11876,AV$9))</f>
        <v>19424</v>
      </c>
      <c r="AW162" s="22">
        <f t="array" ref="AW162">IF(AW$9="samtals",SUMIFS(Gögn!$J$2:$J$11876,Gögn!$F$2:$F$11876,$A162,Gögn!$B$2:$B$11876,AW$8),SUMIFS(Gögn!$J$2:$J$11876,Gögn!$F$2:$F$11876,$A162,Gögn!$B$2:$B$11876,AW$8,Gögn!$E$2:$E$11876,AW$9))</f>
        <v>15026</v>
      </c>
      <c r="AX162" s="22">
        <f t="array" ref="AX162">IF(AX$9="samtals",SUMIFS(Gögn!$J$2:$J$11876,Gögn!$F$2:$F$11876,$A162,Gögn!$B$2:$B$11876,AX$8),SUMIFS(Gögn!$J$2:$J$11876,Gögn!$F$2:$F$11876,$A162,Gögn!$B$2:$B$11876,AX$8,Gögn!$E$2:$E$11876,AX$9))</f>
        <v>4398</v>
      </c>
      <c r="AY162" s="22">
        <f t="array" ref="AY162">IF(AY$9="samtals",SUMIFS(Gögn!$J$2:$J$11876,Gögn!$F$2:$F$11876,$A162,Gögn!$B$2:$B$11876,AY$8),SUMIFS(Gögn!$J$2:$J$11876,Gögn!$F$2:$F$11876,$A162,Gögn!$B$2:$B$11876,AY$8,Gögn!$E$2:$E$11876,AY$9))</f>
        <v>8854</v>
      </c>
      <c r="AZ162" s="22">
        <f t="array" ref="AZ162">IF(AZ$9="samtals",SUMIFS(Gögn!$J$2:$J$11876,Gögn!$F$2:$F$11876,$A162,Gögn!$B$2:$B$11876,AZ$8),SUMIFS(Gögn!$J$2:$J$11876,Gögn!$F$2:$F$11876,$A162,Gögn!$B$2:$B$11876,AZ$8,Gögn!$E$2:$E$11876,AZ$9))</f>
        <v>5501</v>
      </c>
      <c r="BA162" s="22">
        <f t="array" ref="BA162">IF(BA$9="samtals",SUMIFS(Gögn!$J$2:$J$11876,Gögn!$F$2:$F$11876,$A162,Gögn!$B$2:$B$11876,BA$8),SUMIFS(Gögn!$J$2:$J$11876,Gögn!$F$2:$F$11876,$A162,Gögn!$B$2:$B$11876,BA$8,Gögn!$E$2:$E$11876,BA$9))</f>
        <v>3353</v>
      </c>
      <c r="BB162" s="22">
        <f t="array" ref="BB162">IF(BB$9="samtals",SUMIFS(Gögn!$J$2:$J$11876,Gögn!$F$2:$F$11876,$A162,Gögn!$B$2:$B$11876,BB$8),SUMIFS(Gögn!$J$2:$J$11876,Gögn!$F$2:$F$11876,$A162,Gögn!$B$2:$B$11876,BB$8,Gögn!$E$2:$E$11876,BB$9))</f>
        <v>154362</v>
      </c>
      <c r="BC162" s="22">
        <f t="array" ref="BC162">IF(BC$9="samtals",SUMIFS(Gögn!$J$2:$J$11876,Gögn!$F$2:$F$11876,$A162,Gögn!$B$2:$B$11876,BC$8),SUMIFS(Gögn!$J$2:$J$11876,Gögn!$F$2:$F$11876,$A162,Gögn!$B$2:$B$11876,BC$8,Gögn!$E$2:$E$11876,BC$9))</f>
        <v>146729</v>
      </c>
      <c r="BD162" s="22">
        <f t="array" ref="BD162">IF(BD$9="samtals",SUMIFS(Gögn!$J$2:$J$11876,Gögn!$F$2:$F$11876,$A162,Gögn!$B$2:$B$11876,BD$8),SUMIFS(Gögn!$J$2:$J$11876,Gögn!$F$2:$F$11876,$A162,Gögn!$B$2:$B$11876,BD$8,Gögn!$E$2:$E$11876,BD$9))</f>
        <v>7633</v>
      </c>
      <c r="BE162" s="22">
        <f t="array" ref="BE162">IF(BE$9="samtals",SUMIFS(Gögn!$J$2:$J$11876,Gögn!$F$2:$F$11876,$A162,Gögn!$B$2:$B$11876,BE$8),SUMIFS(Gögn!$J$2:$J$11876,Gögn!$F$2:$F$11876,$A162,Gögn!$B$2:$B$11876,BE$8,Gögn!$E$2:$E$11876,BE$9))</f>
        <v>109518</v>
      </c>
      <c r="BF162" s="22">
        <f t="array" ref="BF162">IF(BF$9="samtals",SUMIFS(Gögn!$J$2:$J$11876,Gögn!$F$2:$F$11876,$A162,Gögn!$B$2:$B$11876,BF$8),SUMIFS(Gögn!$J$2:$J$11876,Gögn!$F$2:$F$11876,$A162,Gögn!$B$2:$B$11876,BF$8,Gögn!$E$2:$E$11876,BF$9))</f>
        <v>93487</v>
      </c>
      <c r="BG162" s="22">
        <f t="array" ref="BG162">IF(BG$9="samtals",SUMIFS(Gögn!$J$2:$J$11876,Gögn!$F$2:$F$11876,$A162,Gögn!$B$2:$B$11876,BG$8),SUMIFS(Gögn!$J$2:$J$11876,Gögn!$F$2:$F$11876,$A162,Gögn!$B$2:$B$11876,BG$8,Gögn!$E$2:$E$11876,BG$9))</f>
        <v>16031</v>
      </c>
    </row>
    <row r="163" spans="1:59" ht="15" customHeight="1">
      <c r="A163" s="5" t="s">
        <v>78</v>
      </c>
      <c r="B163" s="5"/>
      <c r="C163" s="23" t="s">
        <v>79</v>
      </c>
      <c r="D163" s="24">
        <f>SUMIF($E$9:$BG$9,"Samtals",E163:BG163)</f>
        <v>167104</v>
      </c>
      <c r="E163" s="24">
        <f t="array" ref="E163">IF(E$9="samtals",SUMIFS(Gögn!$J$2:$J$11876,Gögn!$F$2:$F$11876,$A163,Gögn!$B$2:$B$11876,E$8),SUMIFS(Gögn!$J$2:$J$11876,Gögn!$F$2:$F$11876,$A163,Gögn!$B$2:$B$11876,E$8,Gögn!$E$2:$E$11876,E$9))</f>
        <v>4630</v>
      </c>
      <c r="F163" s="24">
        <f t="array" ref="F163">IF(F$9="samtals",SUMIFS(Gögn!$J$2:$J$11876,Gögn!$F$2:$F$11876,$A163,Gögn!$B$2:$B$11876,F$8),SUMIFS(Gögn!$J$2:$J$11876,Gögn!$F$2:$F$11876,$A163,Gögn!$B$2:$B$11876,F$8,Gögn!$E$2:$E$11876,F$9))</f>
        <v>2167</v>
      </c>
      <c r="G163" s="24">
        <f t="array" ref="G163">IF(G$9="samtals",SUMIFS(Gögn!$J$2:$J$11876,Gögn!$F$2:$F$11876,$A163,Gögn!$B$2:$B$11876,G$8),SUMIFS(Gögn!$J$2:$J$11876,Gögn!$F$2:$F$11876,$A163,Gögn!$B$2:$B$11876,G$8,Gögn!$E$2:$E$11876,G$9))</f>
        <v>2463</v>
      </c>
      <c r="H163" s="24">
        <f t="array" ref="H163">IF(H$9="samtals",SUMIFS(Gögn!$J$2:$J$11876,Gögn!$F$2:$F$11876,$A163,Gögn!$B$2:$B$11876,H$8),SUMIFS(Gögn!$J$2:$J$11876,Gögn!$F$2:$F$11876,$A163,Gögn!$B$2:$B$11876,H$8,Gögn!$E$2:$E$11876,H$9))</f>
        <v>16503</v>
      </c>
      <c r="I163" s="24">
        <f t="array" ref="I163">IF(I$9="samtals",SUMIFS(Gögn!$J$2:$J$11876,Gögn!$F$2:$F$11876,$A163,Gögn!$B$2:$B$11876,I$8),SUMIFS(Gögn!$J$2:$J$11876,Gögn!$F$2:$F$11876,$A163,Gögn!$B$2:$B$11876,I$8,Gögn!$E$2:$E$11876,I$9))</f>
        <v>15885</v>
      </c>
      <c r="J163" s="24">
        <f t="array" ref="J163">IF(J$9="samtals",SUMIFS(Gögn!$J$2:$J$11876,Gögn!$F$2:$F$11876,$A163,Gögn!$B$2:$B$11876,J$8),SUMIFS(Gögn!$J$2:$J$11876,Gögn!$F$2:$F$11876,$A163,Gögn!$B$2:$B$11876,J$8,Gögn!$E$2:$E$11876,J$9))</f>
        <v>618</v>
      </c>
      <c r="K163" s="24">
        <f t="array" ref="K163">IF(K$9="samtals",SUMIFS(Gögn!$J$2:$J$11876,Gögn!$F$2:$F$11876,$A163,Gögn!$B$2:$B$11876,K$8),SUMIFS(Gögn!$J$2:$J$11876,Gögn!$F$2:$F$11876,$A163,Gögn!$B$2:$B$11876,K$8,Gögn!$E$2:$E$11876,K$9))</f>
        <v>10022</v>
      </c>
      <c r="L163" s="24">
        <f t="array" ref="L163">IF(L$9="samtals",SUMIFS(Gögn!$J$2:$J$11876,Gögn!$F$2:$F$11876,$A163,Gögn!$B$2:$B$11876,L$8),SUMIFS(Gögn!$J$2:$J$11876,Gögn!$F$2:$F$11876,$A163,Gögn!$B$2:$B$11876,L$8,Gögn!$E$2:$E$11876,L$9))</f>
        <v>10022</v>
      </c>
      <c r="M163" s="24">
        <f t="array" ref="M163">IF(M$9="samtals",SUMIFS(Gögn!$J$2:$J$11876,Gögn!$F$2:$F$11876,$A163,Gögn!$B$2:$B$11876,M$8),SUMIFS(Gögn!$J$2:$J$11876,Gögn!$F$2:$F$11876,$A163,Gögn!$B$2:$B$11876,M$8,Gögn!$E$2:$E$11876,M$9))</f>
        <v>211</v>
      </c>
      <c r="N163" s="24">
        <f t="array" ref="N163">IF(N$9="samtals",SUMIFS(Gögn!$J$2:$J$11876,Gögn!$F$2:$F$11876,$A163,Gögn!$B$2:$B$11876,N$8),SUMIFS(Gögn!$J$2:$J$11876,Gögn!$F$2:$F$11876,$A163,Gögn!$B$2:$B$11876,N$8,Gögn!$E$2:$E$11876,N$9))</f>
        <v>211</v>
      </c>
      <c r="O163" s="24">
        <f t="array" ref="O163">IF(O$9="samtals",SUMIFS(Gögn!$J$2:$J$11876,Gögn!$F$2:$F$11876,$A163,Gögn!$B$2:$B$11876,O$8),SUMIFS(Gögn!$J$2:$J$11876,Gögn!$F$2:$F$11876,$A163,Gögn!$B$2:$B$11876,O$8,Gögn!$E$2:$E$11876,O$9))</f>
        <v>9148</v>
      </c>
      <c r="P163" s="24">
        <f t="array" ref="P163">IF(P$9="samtals",SUMIFS(Gögn!$J$2:$J$11876,Gögn!$F$2:$F$11876,$A163,Gögn!$B$2:$B$11876,P$8),SUMIFS(Gögn!$J$2:$J$11876,Gögn!$F$2:$F$11876,$A163,Gögn!$B$2:$B$11876,P$8,Gögn!$E$2:$E$11876,P$9))</f>
        <v>9099</v>
      </c>
      <c r="Q163" s="24">
        <f t="array" ref="Q163">IF(Q$9="samtals",SUMIFS(Gögn!$J$2:$J$11876,Gögn!$F$2:$F$11876,$A163,Gögn!$B$2:$B$11876,Q$8),SUMIFS(Gögn!$J$2:$J$11876,Gögn!$F$2:$F$11876,$A163,Gögn!$B$2:$B$11876,Q$8,Gögn!$E$2:$E$11876,Q$9))</f>
        <v>49</v>
      </c>
      <c r="R163" s="24">
        <f t="array" ref="R163">IF(R$9="samtals",SUMIFS(Gögn!$J$2:$J$11876,Gögn!$F$2:$F$11876,$A163,Gögn!$B$2:$B$11876,R$8),SUMIFS(Gögn!$J$2:$J$11876,Gögn!$F$2:$F$11876,$A163,Gögn!$B$2:$B$11876,R$8,Gögn!$E$2:$E$11876,R$9))</f>
        <v>4052</v>
      </c>
      <c r="S163" s="24">
        <f t="array" ref="S163">IF(S$9="samtals",SUMIFS(Gögn!$J$2:$J$11876,Gögn!$F$2:$F$11876,$A163,Gögn!$B$2:$B$11876,S$8),SUMIFS(Gögn!$J$2:$J$11876,Gögn!$F$2:$F$11876,$A163,Gögn!$B$2:$B$11876,S$8,Gögn!$E$2:$E$11876,S$9))</f>
        <v>2258</v>
      </c>
      <c r="T163" s="24">
        <f t="array" ref="T163">IF(T$9="samtals",SUMIFS(Gögn!$J$2:$J$11876,Gögn!$F$2:$F$11876,$A163,Gögn!$B$2:$B$11876,T$8),SUMIFS(Gögn!$J$2:$J$11876,Gögn!$F$2:$F$11876,$A163,Gögn!$B$2:$B$11876,T$8,Gögn!$E$2:$E$11876,T$9))</f>
        <v>1794</v>
      </c>
      <c r="U163" s="24">
        <f t="array" ref="U163">IF(U$9="samtals",SUMIFS(Gögn!$J$2:$J$11876,Gögn!$F$2:$F$11876,$A163,Gögn!$B$2:$B$11876,U$8),SUMIFS(Gögn!$J$2:$J$11876,Gögn!$F$2:$F$11876,$A163,Gögn!$B$2:$B$11876,U$8,Gögn!$E$2:$E$11876,U$9))</f>
        <v>27031</v>
      </c>
      <c r="V163" s="24">
        <f t="array" ref="V163">IF(V$9="samtals",SUMIFS(Gögn!$J$2:$J$11876,Gögn!$F$2:$F$11876,$A163,Gögn!$B$2:$B$11876,V$8),SUMIFS(Gögn!$J$2:$J$11876,Gögn!$F$2:$F$11876,$A163,Gögn!$B$2:$B$11876,V$8,Gögn!$E$2:$E$11876,V$9))</f>
        <v>26503</v>
      </c>
      <c r="W163" s="24">
        <f t="array" ref="W163">IF(W$9="samtals",SUMIFS(Gögn!$J$2:$J$11876,Gögn!$F$2:$F$11876,$A163,Gögn!$B$2:$B$11876,W$8),SUMIFS(Gögn!$J$2:$J$11876,Gögn!$F$2:$F$11876,$A163,Gögn!$B$2:$B$11876,W$8,Gögn!$E$2:$E$11876,W$9))</f>
        <v>528</v>
      </c>
      <c r="X163" s="24">
        <f t="array" ref="X163">IF(X$9="samtals",SUMIFS(Gögn!$J$2:$J$11876,Gögn!$F$2:$F$11876,$A163,Gögn!$B$2:$B$11876,X$8),SUMIFS(Gögn!$J$2:$J$11876,Gögn!$F$2:$F$11876,$A163,Gögn!$B$2:$B$11876,X$8,Gögn!$E$2:$E$11876,X$9))</f>
        <v>1355</v>
      </c>
      <c r="Y163" s="24">
        <f t="array" ref="Y163">IF(Y$9="samtals",SUMIFS(Gögn!$J$2:$J$11876,Gögn!$F$2:$F$11876,$A163,Gögn!$B$2:$B$11876,Y$8),SUMIFS(Gögn!$J$2:$J$11876,Gögn!$F$2:$F$11876,$A163,Gögn!$B$2:$B$11876,Y$8,Gögn!$E$2:$E$11876,Y$9))</f>
        <v>478</v>
      </c>
      <c r="Z163" s="24">
        <f t="array" ref="Z163">IF(Z$9="samtals",SUMIFS(Gögn!$J$2:$J$11876,Gögn!$F$2:$F$11876,$A163,Gögn!$B$2:$B$11876,Z$8),SUMIFS(Gögn!$J$2:$J$11876,Gögn!$F$2:$F$11876,$A163,Gögn!$B$2:$B$11876,Z$8,Gögn!$E$2:$E$11876,Z$9))</f>
        <v>877</v>
      </c>
      <c r="AA163" s="24">
        <f t="array" ref="AA163">IF(AA$9="samtals",SUMIFS(Gögn!$J$2:$J$11876,Gögn!$F$2:$F$11876,$A163,Gögn!$B$2:$B$11876,AA$8),SUMIFS(Gögn!$J$2:$J$11876,Gögn!$F$2:$F$11876,$A163,Gögn!$B$2:$B$11876,AA$8,Gögn!$E$2:$E$11876,AA$9))</f>
        <v>4039</v>
      </c>
      <c r="AB163" s="24">
        <f t="array" ref="AB163">IF(AB$9="samtals",SUMIFS(Gögn!$J$2:$J$11876,Gögn!$F$2:$F$11876,$A163,Gögn!$B$2:$B$11876,AB$8),SUMIFS(Gögn!$J$2:$J$11876,Gögn!$F$2:$F$11876,$A163,Gögn!$B$2:$B$11876,AB$8,Gögn!$E$2:$E$11876,AB$9))</f>
        <v>4039</v>
      </c>
      <c r="AC163" s="24">
        <f t="array" ref="AC163">IF(AC$9="samtals",SUMIFS(Gögn!$J$2:$J$11876,Gögn!$F$2:$F$11876,$A163,Gögn!$B$2:$B$11876,AC$8),SUMIFS(Gögn!$J$2:$J$11876,Gögn!$F$2:$F$11876,$A163,Gögn!$B$2:$B$11876,AC$8,Gögn!$E$2:$E$11876,AC$9))</f>
        <v>1818</v>
      </c>
      <c r="AD163" s="24">
        <f t="array" ref="AD163">IF(AD$9="samtals",SUMIFS(Gögn!$J$2:$J$11876,Gögn!$F$2:$F$11876,$A163,Gögn!$B$2:$B$11876,AD$8),SUMIFS(Gögn!$J$2:$J$11876,Gögn!$F$2:$F$11876,$A163,Gögn!$B$2:$B$11876,AD$8,Gögn!$E$2:$E$11876,AD$9))</f>
        <v>1818</v>
      </c>
      <c r="AE163" s="24">
        <f t="array" ref="AE163">IF(AE$9="samtals",SUMIFS(Gögn!$J$2:$J$11876,Gögn!$F$2:$F$11876,$A163,Gögn!$B$2:$B$11876,AE$8),SUMIFS(Gögn!$J$2:$J$11876,Gögn!$F$2:$F$11876,$A163,Gögn!$B$2:$B$11876,AE$8,Gögn!$E$2:$E$11876,AE$9))</f>
        <v>857</v>
      </c>
      <c r="AF163" s="24">
        <f t="array" ref="AF163">IF(AF$9="samtals",SUMIFS(Gögn!$J$2:$J$11876,Gögn!$F$2:$F$11876,$A163,Gögn!$B$2:$B$11876,AF$8),SUMIFS(Gögn!$J$2:$J$11876,Gögn!$F$2:$F$11876,$A163,Gögn!$B$2:$B$11876,AF$8,Gögn!$E$2:$E$11876,AF$9))</f>
        <v>857</v>
      </c>
      <c r="AG163" s="24">
        <f t="array" ref="AG163">IF(AG$9="samtals",SUMIFS(Gögn!$J$2:$J$11876,Gögn!$F$2:$F$11876,$A163,Gögn!$B$2:$B$11876,AG$8),SUMIFS(Gögn!$J$2:$J$11876,Gögn!$F$2:$F$11876,$A163,Gögn!$B$2:$B$11876,AG$8,Gögn!$E$2:$E$11876,AG$9))</f>
        <v>726</v>
      </c>
      <c r="AH163" s="24">
        <f t="array" ref="AH163">IF(AH$9="samtals",SUMIFS(Gögn!$J$2:$J$11876,Gögn!$F$2:$F$11876,$A163,Gögn!$B$2:$B$11876,AH$8),SUMIFS(Gögn!$J$2:$J$11876,Gögn!$F$2:$F$11876,$A163,Gögn!$B$2:$B$11876,AH$8,Gögn!$E$2:$E$11876,AH$9))</f>
        <v>726</v>
      </c>
      <c r="AI163" s="24">
        <f t="array" ref="AI163">IF(AI$9="samtals",SUMIFS(Gögn!$J$2:$J$11876,Gögn!$F$2:$F$11876,$A163,Gögn!$B$2:$B$11876,AI$8),SUMIFS(Gögn!$J$2:$J$11876,Gögn!$F$2:$F$11876,$A163,Gögn!$B$2:$B$11876,AI$8,Gögn!$E$2:$E$11876,AI$9))</f>
        <v>379</v>
      </c>
      <c r="AJ163" s="24">
        <f t="array" ref="AJ163">IF(AJ$9="samtals",SUMIFS(Gögn!$J$2:$J$11876,Gögn!$F$2:$F$11876,$A163,Gögn!$B$2:$B$11876,AJ$8),SUMIFS(Gögn!$J$2:$J$11876,Gögn!$F$2:$F$11876,$A163,Gögn!$B$2:$B$11876,AJ$8,Gögn!$E$2:$E$11876,AJ$9))</f>
        <v>379</v>
      </c>
      <c r="AK163" s="24">
        <f t="array" ref="AK163">IF(AK$9="samtals",SUMIFS(Gögn!$J$2:$J$11876,Gögn!$F$2:$F$11876,$A163,Gögn!$B$2:$B$11876,AK$8),SUMIFS(Gögn!$J$2:$J$11876,Gögn!$F$2:$F$11876,$A163,Gögn!$B$2:$B$11876,AK$8,Gögn!$E$2:$E$11876,AK$9))</f>
        <v>3684</v>
      </c>
      <c r="AL163" s="24">
        <f t="array" ref="AL163">IF(AL$9="samtals",SUMIFS(Gögn!$J$2:$J$11876,Gögn!$F$2:$F$11876,$A163,Gögn!$B$2:$B$11876,AL$8),SUMIFS(Gögn!$J$2:$J$11876,Gögn!$F$2:$F$11876,$A163,Gögn!$B$2:$B$11876,AL$8,Gögn!$E$2:$E$11876,AL$9))</f>
        <v>3684</v>
      </c>
      <c r="AM163" s="24">
        <f t="array" ref="AM163">IF(AM$9="samtals",SUMIFS(Gögn!$J$2:$J$11876,Gögn!$F$2:$F$11876,$A163,Gögn!$B$2:$B$11876,AM$8),SUMIFS(Gögn!$J$2:$J$11876,Gögn!$F$2:$F$11876,$A163,Gögn!$B$2:$B$11876,AM$8,Gögn!$E$2:$E$11876,AM$9))</f>
        <v>28334</v>
      </c>
      <c r="AN163" s="24">
        <f t="array" ref="AN163">IF(AN$9="samtals",SUMIFS(Gögn!$J$2:$J$11876,Gögn!$F$2:$F$11876,$A163,Gögn!$B$2:$B$11876,AN$8),SUMIFS(Gögn!$J$2:$J$11876,Gögn!$F$2:$F$11876,$A163,Gögn!$B$2:$B$11876,AN$8,Gögn!$E$2:$E$11876,AN$9))</f>
        <v>28114</v>
      </c>
      <c r="AO163" s="24">
        <f t="array" ref="AO163">IF(AO$9="samtals",SUMIFS(Gögn!$J$2:$J$11876,Gögn!$F$2:$F$11876,$A163,Gögn!$B$2:$B$11876,AO$8),SUMIFS(Gögn!$J$2:$J$11876,Gögn!$F$2:$F$11876,$A163,Gögn!$B$2:$B$11876,AO$8,Gögn!$E$2:$E$11876,AO$9))</f>
        <v>220</v>
      </c>
      <c r="AP163" s="24">
        <f t="array" ref="AP163">IF(AP$9="samtals",SUMIFS(Gögn!$J$2:$J$11876,Gögn!$F$2:$F$11876,$A163,Gögn!$B$2:$B$11876,AP$8),SUMIFS(Gögn!$J$2:$J$11876,Gögn!$F$2:$F$11876,$A163,Gögn!$B$2:$B$11876,AP$8,Gögn!$E$2:$E$11876,AP$9))</f>
        <v>88</v>
      </c>
      <c r="AQ163" s="24">
        <f t="array" ref="AQ163">IF(AQ$9="samtals",SUMIFS(Gögn!$J$2:$J$11876,Gögn!$F$2:$F$11876,$A163,Gögn!$B$2:$B$11876,AQ$8),SUMIFS(Gögn!$J$2:$J$11876,Gögn!$F$2:$F$11876,$A163,Gögn!$B$2:$B$11876,AQ$8,Gögn!$E$2:$E$11876,AQ$9))</f>
        <v>31</v>
      </c>
      <c r="AR163" s="24">
        <f t="array" ref="AR163">IF(AR$9="samtals",SUMIFS(Gögn!$J$2:$J$11876,Gögn!$F$2:$F$11876,$A163,Gögn!$B$2:$B$11876,AR$8),SUMIFS(Gögn!$J$2:$J$11876,Gögn!$F$2:$F$11876,$A163,Gögn!$B$2:$B$11876,AR$8,Gögn!$E$2:$E$11876,AR$9))</f>
        <v>57</v>
      </c>
      <c r="AS163" s="24">
        <f t="array" ref="AS163">IF(AS$9="samtals",SUMIFS(Gögn!$J$2:$J$11876,Gögn!$F$2:$F$11876,$A163,Gögn!$B$2:$B$11876,AS$8),SUMIFS(Gögn!$J$2:$J$11876,Gögn!$F$2:$F$11876,$A163,Gögn!$B$2:$B$11876,AS$8,Gögn!$E$2:$E$11876,AS$9))</f>
        <v>21214</v>
      </c>
      <c r="AT163" s="24">
        <f t="array" ref="AT163">IF(AT$9="samtals",SUMIFS(Gögn!$J$2:$J$11876,Gögn!$F$2:$F$11876,$A163,Gögn!$B$2:$B$11876,AT$8),SUMIFS(Gögn!$J$2:$J$11876,Gögn!$F$2:$F$11876,$A163,Gögn!$B$2:$B$11876,AT$8,Gögn!$E$2:$E$11876,AT$9))</f>
        <v>21044</v>
      </c>
      <c r="AU163" s="24">
        <f t="array" ref="AU163">IF(AU$9="samtals",SUMIFS(Gögn!$J$2:$J$11876,Gögn!$F$2:$F$11876,$A163,Gögn!$B$2:$B$11876,AU$8),SUMIFS(Gögn!$J$2:$J$11876,Gögn!$F$2:$F$11876,$A163,Gögn!$B$2:$B$11876,AU$8,Gögn!$E$2:$E$11876,AU$9))</f>
        <v>170</v>
      </c>
      <c r="AV163" s="24">
        <f t="array" ref="AV163">IF(AV$9="samtals",SUMIFS(Gögn!$J$2:$J$11876,Gögn!$F$2:$F$11876,$A163,Gögn!$B$2:$B$11876,AV$8),SUMIFS(Gögn!$J$2:$J$11876,Gögn!$F$2:$F$11876,$A163,Gögn!$B$2:$B$11876,AV$8,Gögn!$E$2:$E$11876,AV$9))</f>
        <v>2182</v>
      </c>
      <c r="AW163" s="24">
        <f t="array" ref="AW163">IF(AW$9="samtals",SUMIFS(Gögn!$J$2:$J$11876,Gögn!$F$2:$F$11876,$A163,Gögn!$B$2:$B$11876,AW$8),SUMIFS(Gögn!$J$2:$J$11876,Gögn!$F$2:$F$11876,$A163,Gögn!$B$2:$B$11876,AW$8,Gögn!$E$2:$E$11876,AW$9))</f>
        <v>2156</v>
      </c>
      <c r="AX163" s="24">
        <f t="array" ref="AX163">IF(AX$9="samtals",SUMIFS(Gögn!$J$2:$J$11876,Gögn!$F$2:$F$11876,$A163,Gögn!$B$2:$B$11876,AX$8),SUMIFS(Gögn!$J$2:$J$11876,Gögn!$F$2:$F$11876,$A163,Gögn!$B$2:$B$11876,AX$8,Gögn!$E$2:$E$11876,AX$9))</f>
        <v>26</v>
      </c>
      <c r="AY163" s="24">
        <f t="array" ref="AY163">IF(AY$9="samtals",SUMIFS(Gögn!$J$2:$J$11876,Gögn!$F$2:$F$11876,$A163,Gögn!$B$2:$B$11876,AY$8),SUMIFS(Gögn!$J$2:$J$11876,Gögn!$F$2:$F$11876,$A163,Gögn!$B$2:$B$11876,AY$8,Gögn!$E$2:$E$11876,AY$9))</f>
        <v>712</v>
      </c>
      <c r="AZ163" s="24">
        <f t="array" ref="AZ163">IF(AZ$9="samtals",SUMIFS(Gögn!$J$2:$J$11876,Gögn!$F$2:$F$11876,$A163,Gögn!$B$2:$B$11876,AZ$8),SUMIFS(Gögn!$J$2:$J$11876,Gögn!$F$2:$F$11876,$A163,Gögn!$B$2:$B$11876,AZ$8,Gögn!$E$2:$E$11876,AZ$9))</f>
        <v>583</v>
      </c>
      <c r="BA163" s="24">
        <f t="array" ref="BA163">IF(BA$9="samtals",SUMIFS(Gögn!$J$2:$J$11876,Gögn!$F$2:$F$11876,$A163,Gögn!$B$2:$B$11876,BA$8),SUMIFS(Gögn!$J$2:$J$11876,Gögn!$F$2:$F$11876,$A163,Gögn!$B$2:$B$11876,BA$8,Gögn!$E$2:$E$11876,BA$9))</f>
        <v>129</v>
      </c>
      <c r="BB163" s="24">
        <f t="array" ref="BB163">IF(BB$9="samtals",SUMIFS(Gögn!$J$2:$J$11876,Gögn!$F$2:$F$11876,$A163,Gögn!$B$2:$B$11876,BB$8),SUMIFS(Gögn!$J$2:$J$11876,Gögn!$F$2:$F$11876,$A163,Gögn!$B$2:$B$11876,BB$8,Gögn!$E$2:$E$11876,BB$9))</f>
        <v>18089</v>
      </c>
      <c r="BC163" s="24">
        <f t="array" ref="BC163">IF(BC$9="samtals",SUMIFS(Gögn!$J$2:$J$11876,Gögn!$F$2:$F$11876,$A163,Gögn!$B$2:$B$11876,BC$8),SUMIFS(Gögn!$J$2:$J$11876,Gögn!$F$2:$F$11876,$A163,Gögn!$B$2:$B$11876,BC$8,Gögn!$E$2:$E$11876,BC$9))</f>
        <v>17990</v>
      </c>
      <c r="BD163" s="24">
        <f t="array" ref="BD163">IF(BD$9="samtals",SUMIFS(Gögn!$J$2:$J$11876,Gögn!$F$2:$F$11876,$A163,Gögn!$B$2:$B$11876,BD$8),SUMIFS(Gögn!$J$2:$J$11876,Gögn!$F$2:$F$11876,$A163,Gögn!$B$2:$B$11876,BD$8,Gögn!$E$2:$E$11876,BD$9))</f>
        <v>99</v>
      </c>
      <c r="BE163" s="24">
        <f t="array" ref="BE163">IF(BE$9="samtals",SUMIFS(Gögn!$J$2:$J$11876,Gögn!$F$2:$F$11876,$A163,Gögn!$B$2:$B$11876,BE$8),SUMIFS(Gögn!$J$2:$J$11876,Gögn!$F$2:$F$11876,$A163,Gögn!$B$2:$B$11876,BE$8,Gögn!$E$2:$E$11876,BE$9))</f>
        <v>12030</v>
      </c>
      <c r="BF163" s="24">
        <f t="array" ref="BF163">IF(BF$9="samtals",SUMIFS(Gögn!$J$2:$J$11876,Gögn!$F$2:$F$11876,$A163,Gögn!$B$2:$B$11876,BF$8),SUMIFS(Gögn!$J$2:$J$11876,Gögn!$F$2:$F$11876,$A163,Gögn!$B$2:$B$11876,BF$8,Gögn!$E$2:$E$11876,BF$9))</f>
        <v>11588</v>
      </c>
      <c r="BG163" s="24">
        <f t="array" ref="BG163">IF(BG$9="samtals",SUMIFS(Gögn!$J$2:$J$11876,Gögn!$F$2:$F$11876,$A163,Gögn!$B$2:$B$11876,BG$8),SUMIFS(Gögn!$J$2:$J$11876,Gögn!$F$2:$F$11876,$A163,Gögn!$B$2:$B$11876,BG$8,Gögn!$E$2:$E$11876,BG$9))</f>
        <v>442</v>
      </c>
    </row>
    <row r="164" spans="1:59" ht="15" customHeight="1">
      <c r="A164" s="5" t="s">
        <v>465</v>
      </c>
      <c r="B164" s="5"/>
      <c r="C164" s="25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</row>
    <row r="165" spans="1:59" ht="15" customHeight="1">
      <c r="A165" s="5" t="s">
        <v>80</v>
      </c>
      <c r="B165" s="5"/>
      <c r="C165" s="158" t="s">
        <v>81</v>
      </c>
      <c r="D165" s="24">
        <f>SUMPRODUCT(E165:BG165,$E$18:$BG$18)/SUM($E$18:$BG$18)</f>
        <v>75.301552616150744</v>
      </c>
      <c r="E165" s="24">
        <f t="array" ref="E165">IFERROR(IF(E$9="Samtals",SUMPRODUCT(((Gögn!$F$2:$F$11876=$A165)*(Gögn!$B$2:$B$11876=E$8)),Gögn!$K$2:$K$11876,Gögn!$L$2:$L$11876)/SUMIFS(Gögn!$L$2:$L$11876,Gögn!$B$2:$B$11876,E$8,Gögn!$F$2:$F$11876,$A165),SUMPRODUCT(((Gögn!$F$2:$F$11876=$A165)*(Gögn!$B$2:$B$11876=E$8)*(Gögn!$E$2:$E$11876=E$9)),Gögn!$K$2:$K$11876,Gögn!$L$2:$L$11876)/SUMIFS(Gögn!$L$2:$L$11876,Gögn!$B$2:$B$11876,E$8,Gögn!$E$2:$E$11876,E$9,Gögn!$F$2:$F$11876,$A165)),"")</f>
        <v>86.686733106972312</v>
      </c>
      <c r="F165" s="24">
        <f t="array" ref="F165">IFERROR(IF(F$9="Samtals",SUMPRODUCT(((Gögn!$F$2:$F$11876=$A165)*(Gögn!$B$2:$B$11876=F$8)),Gögn!$K$2:$K$11876,Gögn!$L$2:$L$11876)/SUMIFS(Gögn!$L$2:$L$11876,Gögn!$B$2:$B$11876,F$8,Gögn!$F$2:$F$11876,$A165),SUMPRODUCT(((Gögn!$F$2:$F$11876=$A165)*(Gögn!$B$2:$B$11876=F$8)*(Gögn!$E$2:$E$11876=F$9)),Gögn!$K$2:$K$11876,Gögn!$L$2:$L$11876)/SUMIFS(Gögn!$L$2:$L$11876,Gögn!$B$2:$B$11876,F$8,Gögn!$E$2:$E$11876,F$9,Gögn!$F$2:$F$11876,$A165)),"")</f>
        <v>80.7</v>
      </c>
      <c r="G165" s="24">
        <f t="array" ref="G165">IFERROR(IF(G$9="Samtals",SUMPRODUCT(((Gögn!$F$2:$F$11876=$A165)*(Gögn!$B$2:$B$11876=G$8)),Gögn!$K$2:$K$11876,Gögn!$L$2:$L$11876)/SUMIFS(Gögn!$L$2:$L$11876,Gögn!$B$2:$B$11876,G$8,Gögn!$F$2:$F$11876,$A165),SUMPRODUCT(((Gögn!$F$2:$F$11876=$A165)*(Gögn!$B$2:$B$11876=G$8)*(Gögn!$E$2:$E$11876=G$9)),Gögn!$K$2:$K$11876,Gögn!$L$2:$L$11876)/SUMIFS(Gögn!$L$2:$L$11876,Gögn!$B$2:$B$11876,G$8,Gögn!$E$2:$E$11876,G$9,Gögn!$F$2:$F$11876,$A165)),"")</f>
        <v>92.130141340611758</v>
      </c>
      <c r="H165" s="24">
        <f t="array" ref="H165">IFERROR(IF(H$9="Samtals",SUMPRODUCT(((Gögn!$F$2:$F$11876=$A165)*(Gögn!$B$2:$B$11876=H$8)),Gögn!$K$2:$K$11876,Gögn!$L$2:$L$11876)/SUMIFS(Gögn!$L$2:$L$11876,Gögn!$B$2:$B$11876,H$8,Gögn!$F$2:$F$11876,$A165),SUMPRODUCT(((Gögn!$F$2:$F$11876=$A165)*(Gögn!$B$2:$B$11876=H$8)*(Gögn!$E$2:$E$11876=H$9)),Gögn!$K$2:$K$11876,Gögn!$L$2:$L$11876)/SUMIFS(Gögn!$L$2:$L$11876,Gögn!$B$2:$B$11876,H$8,Gögn!$E$2:$E$11876,H$9,Gögn!$F$2:$F$11876,$A165)),"")</f>
        <v>81.830350340391192</v>
      </c>
      <c r="I165" s="24">
        <f t="array" ref="I165">IFERROR(IF(I$9="Samtals",SUMPRODUCT(((Gögn!$F$2:$F$11876=$A165)*(Gögn!$B$2:$B$11876=I$8)),Gögn!$K$2:$K$11876,Gögn!$L$2:$L$11876)/SUMIFS(Gögn!$L$2:$L$11876,Gögn!$B$2:$B$11876,I$8,Gögn!$F$2:$F$11876,$A165),SUMPRODUCT(((Gögn!$F$2:$F$11876=$A165)*(Gögn!$B$2:$B$11876=I$8)*(Gögn!$E$2:$E$11876=I$9)),Gögn!$K$2:$K$11876,Gögn!$L$2:$L$11876)/SUMIFS(Gögn!$L$2:$L$11876,Gögn!$B$2:$B$11876,I$8,Gögn!$E$2:$E$11876,I$9,Gögn!$F$2:$F$11876,$A165)),"")</f>
        <v>81.11</v>
      </c>
      <c r="J165" s="24">
        <f t="array" ref="J165">IFERROR(IF(J$9="Samtals",SUMPRODUCT(((Gögn!$F$2:$F$11876=$A165)*(Gögn!$B$2:$B$11876=J$8)),Gögn!$K$2:$K$11876,Gögn!$L$2:$L$11876)/SUMIFS(Gögn!$L$2:$L$11876,Gögn!$B$2:$B$11876,J$8,Gögn!$F$2:$F$11876,$A165),SUMPRODUCT(((Gögn!$F$2:$F$11876=$A165)*(Gögn!$B$2:$B$11876=J$8)*(Gögn!$E$2:$E$11876=J$9)),Gögn!$K$2:$K$11876,Gögn!$L$2:$L$11876)/SUMIFS(Gögn!$L$2:$L$11876,Gögn!$B$2:$B$11876,J$8,Gögn!$E$2:$E$11876,J$9,Gögn!$F$2:$F$11876,$A165)),"")</f>
        <v>100</v>
      </c>
      <c r="K165" s="24">
        <f t="array" ref="K165">IFERROR(IF(K$9="Samtals",SUMPRODUCT(((Gögn!$F$2:$F$11876=$A165)*(Gögn!$B$2:$B$11876=K$8)),Gögn!$K$2:$K$11876,Gögn!$L$2:$L$11876)/SUMIFS(Gögn!$L$2:$L$11876,Gögn!$B$2:$B$11876,K$8,Gögn!$F$2:$F$11876,$A165),SUMPRODUCT(((Gögn!$F$2:$F$11876=$A165)*(Gögn!$B$2:$B$11876=K$8)*(Gögn!$E$2:$E$11876=K$9)),Gögn!$K$2:$K$11876,Gögn!$L$2:$L$11876)/SUMIFS(Gögn!$L$2:$L$11876,Gögn!$B$2:$B$11876,K$8,Gögn!$E$2:$E$11876,K$9,Gögn!$F$2:$F$11876,$A165)),"")</f>
        <v>61.540005435975502</v>
      </c>
      <c r="L165" s="24">
        <f t="array" ref="L165">IFERROR(IF(L$9="Samtals",SUMPRODUCT(((Gögn!$F$2:$F$11876=$A165)*(Gögn!$B$2:$B$11876=L$8)),Gögn!$K$2:$K$11876,Gögn!$L$2:$L$11876)/SUMIFS(Gögn!$L$2:$L$11876,Gögn!$B$2:$B$11876,L$8,Gögn!$F$2:$F$11876,$A165),SUMPRODUCT(((Gögn!$F$2:$F$11876=$A165)*(Gögn!$B$2:$B$11876=L$8)*(Gögn!$E$2:$E$11876=L$9)),Gögn!$K$2:$K$11876,Gögn!$L$2:$L$11876)/SUMIFS(Gögn!$L$2:$L$11876,Gögn!$B$2:$B$11876,L$8,Gögn!$E$2:$E$11876,L$9,Gögn!$F$2:$F$11876,$A165)),"")</f>
        <v>61.540005435975502</v>
      </c>
      <c r="M165" s="24">
        <f t="array" ref="M165">IFERROR(IF(M$9="Samtals",SUMPRODUCT(((Gögn!$F$2:$F$11876=$A165)*(Gögn!$B$2:$B$11876=M$8)),Gögn!$K$2:$K$11876,Gögn!$L$2:$L$11876)/SUMIFS(Gögn!$L$2:$L$11876,Gögn!$B$2:$B$11876,M$8,Gögn!$F$2:$F$11876,$A165),SUMPRODUCT(((Gögn!$F$2:$F$11876=$A165)*(Gögn!$B$2:$B$11876=M$8)*(Gögn!$E$2:$E$11876=M$9)),Gögn!$K$2:$K$11876,Gögn!$L$2:$L$11876)/SUMIFS(Gögn!$L$2:$L$11876,Gögn!$B$2:$B$11876,M$8,Gögn!$E$2:$E$11876,M$9,Gögn!$F$2:$F$11876,$A165)),"")</f>
        <v>78.599999999999994</v>
      </c>
      <c r="N165" s="24">
        <f t="array" ref="N165">IFERROR(IF(N$9="Samtals",SUMPRODUCT(((Gögn!$F$2:$F$11876=$A165)*(Gögn!$B$2:$B$11876=N$8)),Gögn!$K$2:$K$11876,Gögn!$L$2:$L$11876)/SUMIFS(Gögn!$L$2:$L$11876,Gögn!$B$2:$B$11876,N$8,Gögn!$F$2:$F$11876,$A165),SUMPRODUCT(((Gögn!$F$2:$F$11876=$A165)*(Gögn!$B$2:$B$11876=N$8)*(Gögn!$E$2:$E$11876=N$9)),Gögn!$K$2:$K$11876,Gögn!$L$2:$L$11876)/SUMIFS(Gögn!$L$2:$L$11876,Gögn!$B$2:$B$11876,N$8,Gögn!$E$2:$E$11876,N$9,Gögn!$F$2:$F$11876,$A165)),"")</f>
        <v>78.599999999999994</v>
      </c>
      <c r="O165" s="24">
        <f t="array" ref="O165">IFERROR(IF(O$9="Samtals",SUMPRODUCT(((Gögn!$F$2:$F$11876=$A165)*(Gögn!$B$2:$B$11876=O$8)),Gögn!$K$2:$K$11876,Gögn!$L$2:$L$11876)/SUMIFS(Gögn!$L$2:$L$11876,Gögn!$B$2:$B$11876,O$8,Gögn!$F$2:$F$11876,$A165),SUMPRODUCT(((Gögn!$F$2:$F$11876=$A165)*(Gögn!$B$2:$B$11876=O$8)*(Gögn!$E$2:$E$11876=O$9)),Gögn!$K$2:$K$11876,Gögn!$L$2:$L$11876)/SUMIFS(Gögn!$L$2:$L$11876,Gögn!$B$2:$B$11876,O$8,Gögn!$E$2:$E$11876,O$9,Gögn!$F$2:$F$11876,$A165)),"")</f>
        <v>64.705815439702633</v>
      </c>
      <c r="P165" s="24">
        <f t="array" ref="P165">IFERROR(IF(P$9="Samtals",SUMPRODUCT(((Gögn!$F$2:$F$11876=$A165)*(Gögn!$B$2:$B$11876=P$8)),Gögn!$K$2:$K$11876,Gögn!$L$2:$L$11876)/SUMIFS(Gögn!$L$2:$L$11876,Gögn!$B$2:$B$11876,P$8,Gögn!$F$2:$F$11876,$A165),SUMPRODUCT(((Gögn!$F$2:$F$11876=$A165)*(Gögn!$B$2:$B$11876=P$8)*(Gögn!$E$2:$E$11876=P$9)),Gögn!$K$2:$K$11876,Gögn!$L$2:$L$11876)/SUMIFS(Gögn!$L$2:$L$11876,Gögn!$B$2:$B$11876,P$8,Gögn!$E$2:$E$11876,P$9,Gögn!$F$2:$F$11876,$A165)),"")</f>
        <v>64.540000000000006</v>
      </c>
      <c r="Q165" s="24">
        <f t="array" ref="Q165">IFERROR(IF(Q$9="Samtals",SUMPRODUCT(((Gögn!$F$2:$F$11876=$A165)*(Gögn!$B$2:$B$11876=Q$8)),Gögn!$K$2:$K$11876,Gögn!$L$2:$L$11876)/SUMIFS(Gögn!$L$2:$L$11876,Gögn!$B$2:$B$11876,Q$8,Gögn!$F$2:$F$11876,$A165),SUMPRODUCT(((Gögn!$F$2:$F$11876=$A165)*(Gögn!$B$2:$B$11876=Q$8)*(Gögn!$E$2:$E$11876=Q$9)),Gögn!$K$2:$K$11876,Gögn!$L$2:$L$11876)/SUMIFS(Gögn!$L$2:$L$11876,Gögn!$B$2:$B$11876,Q$8,Gögn!$E$2:$E$11876,Q$9,Gögn!$F$2:$F$11876,$A165)),"")</f>
        <v>99.063583008125235</v>
      </c>
      <c r="R165" s="24">
        <f t="array" ref="R165">IFERROR(IF(R$9="Samtals",SUMPRODUCT(((Gögn!$F$2:$F$11876=$A165)*(Gögn!$B$2:$B$11876=R$8)),Gögn!$K$2:$K$11876,Gögn!$L$2:$L$11876)/SUMIFS(Gögn!$L$2:$L$11876,Gögn!$B$2:$B$11876,R$8,Gögn!$F$2:$F$11876,$A165),SUMPRODUCT(((Gögn!$F$2:$F$11876=$A165)*(Gögn!$B$2:$B$11876=R$8)*(Gögn!$E$2:$E$11876=R$9)),Gögn!$K$2:$K$11876,Gögn!$L$2:$L$11876)/SUMIFS(Gögn!$L$2:$L$11876,Gögn!$B$2:$B$11876,R$8,Gögn!$E$2:$E$11876,R$9,Gögn!$F$2:$F$11876,$A165)),"")</f>
        <v>81.371389454612682</v>
      </c>
      <c r="S165" s="24">
        <f t="array" ref="S165">IFERROR(IF(S$9="Samtals",SUMPRODUCT(((Gögn!$F$2:$F$11876=$A165)*(Gögn!$B$2:$B$11876=S$8)),Gögn!$K$2:$K$11876,Gögn!$L$2:$L$11876)/SUMIFS(Gögn!$L$2:$L$11876,Gögn!$B$2:$B$11876,S$8,Gögn!$F$2:$F$11876,$A165),SUMPRODUCT(((Gögn!$F$2:$F$11876=$A165)*(Gögn!$B$2:$B$11876=S$8)*(Gögn!$E$2:$E$11876=S$9)),Gögn!$K$2:$K$11876,Gögn!$L$2:$L$11876)/SUMIFS(Gögn!$L$2:$L$11876,Gögn!$B$2:$B$11876,S$8,Gögn!$E$2:$E$11876,S$9,Gögn!$F$2:$F$11876,$A165)),"")</f>
        <v>42.3</v>
      </c>
      <c r="T165" s="24">
        <f t="array" ref="T165">IFERROR(IF(T$9="Samtals",SUMPRODUCT(((Gögn!$F$2:$F$11876=$A165)*(Gögn!$B$2:$B$11876=T$8)),Gögn!$K$2:$K$11876,Gögn!$L$2:$L$11876)/SUMIFS(Gögn!$L$2:$L$11876,Gögn!$B$2:$B$11876,T$8,Gögn!$F$2:$F$11876,$A165),SUMPRODUCT(((Gögn!$F$2:$F$11876=$A165)*(Gögn!$B$2:$B$11876=T$8)*(Gögn!$E$2:$E$11876=T$9)),Gögn!$K$2:$K$11876,Gögn!$L$2:$L$11876)/SUMIFS(Gögn!$L$2:$L$11876,Gögn!$B$2:$B$11876,T$8,Gögn!$E$2:$E$11876,T$9,Gögn!$F$2:$F$11876,$A165)),"")</f>
        <v>99.421755896189197</v>
      </c>
      <c r="U165" s="24">
        <f t="array" ref="U165">IFERROR(IF(U$9="Samtals",SUMPRODUCT(((Gögn!$F$2:$F$11876=$A165)*(Gögn!$B$2:$B$11876=U$8)),Gögn!$K$2:$K$11876,Gögn!$L$2:$L$11876)/SUMIFS(Gögn!$L$2:$L$11876,Gögn!$B$2:$B$11876,U$8,Gögn!$F$2:$F$11876,$A165),SUMPRODUCT(((Gögn!$F$2:$F$11876=$A165)*(Gögn!$B$2:$B$11876=U$8)*(Gögn!$E$2:$E$11876=U$9)),Gögn!$K$2:$K$11876,Gögn!$L$2:$L$11876)/SUMIFS(Gögn!$L$2:$L$11876,Gögn!$B$2:$B$11876,U$8,Gögn!$E$2:$E$11876,U$9,Gögn!$F$2:$F$11876,$A165)),"")</f>
        <v>64.063421908554787</v>
      </c>
      <c r="V165" s="24">
        <f t="array" ref="V165">IFERROR(IF(V$9="Samtals",SUMPRODUCT(((Gögn!$F$2:$F$11876=$A165)*(Gögn!$B$2:$B$11876=V$8)),Gögn!$K$2:$K$11876,Gögn!$L$2:$L$11876)/SUMIFS(Gögn!$L$2:$L$11876,Gögn!$B$2:$B$11876,V$8,Gögn!$F$2:$F$11876,$A165),SUMPRODUCT(((Gögn!$F$2:$F$11876=$A165)*(Gögn!$B$2:$B$11876=V$8)*(Gögn!$E$2:$E$11876=V$9)),Gögn!$K$2:$K$11876,Gögn!$L$2:$L$11876)/SUMIFS(Gögn!$L$2:$L$11876,Gögn!$B$2:$B$11876,V$8,Gögn!$E$2:$E$11876,V$9,Gögn!$F$2:$F$11876,$A165)),"")</f>
        <v>63.8</v>
      </c>
      <c r="W165" s="24">
        <f t="array" ref="W165">IFERROR(IF(W$9="Samtals",SUMPRODUCT(((Gögn!$F$2:$F$11876=$A165)*(Gögn!$B$2:$B$11876=W$8)),Gögn!$K$2:$K$11876,Gögn!$L$2:$L$11876)/SUMIFS(Gögn!$L$2:$L$11876,Gögn!$B$2:$B$11876,W$8,Gögn!$F$2:$F$11876,$A165),SUMPRODUCT(((Gögn!$F$2:$F$11876=$A165)*(Gögn!$B$2:$B$11876=W$8)*(Gögn!$E$2:$E$11876=W$9)),Gögn!$K$2:$K$11876,Gögn!$L$2:$L$11876)/SUMIFS(Gögn!$L$2:$L$11876,Gögn!$B$2:$B$11876,W$8,Gögn!$E$2:$E$11876,W$9,Gögn!$F$2:$F$11876,$A165)),"")</f>
        <v>95.481633331043255</v>
      </c>
      <c r="X165" s="24">
        <f t="array" ref="X165">IFERROR(IF(X$9="Samtals",SUMPRODUCT(((Gögn!$F$2:$F$11876=$A165)*(Gögn!$B$2:$B$11876=X$8)),Gögn!$K$2:$K$11876,Gögn!$L$2:$L$11876)/SUMIFS(Gögn!$L$2:$L$11876,Gögn!$B$2:$B$11876,X$8,Gögn!$F$2:$F$11876,$A165),SUMPRODUCT(((Gögn!$F$2:$F$11876=$A165)*(Gögn!$B$2:$B$11876=X$8)*(Gögn!$E$2:$E$11876=X$9)),Gögn!$K$2:$K$11876,Gögn!$L$2:$L$11876)/SUMIFS(Gögn!$L$2:$L$11876,Gögn!$B$2:$B$11876,X$8,Gögn!$E$2:$E$11876,X$9,Gögn!$F$2:$F$11876,$A165)),"")</f>
        <v>82.075910093301729</v>
      </c>
      <c r="Y165" s="24">
        <f t="array" ref="Y165">IFERROR(IF(Y$9="Samtals",SUMPRODUCT(((Gögn!$F$2:$F$11876=$A165)*(Gögn!$B$2:$B$11876=Y$8)),Gögn!$K$2:$K$11876,Gögn!$L$2:$L$11876)/SUMIFS(Gögn!$L$2:$L$11876,Gögn!$B$2:$B$11876,Y$8,Gögn!$F$2:$F$11876,$A165),SUMPRODUCT(((Gögn!$F$2:$F$11876=$A165)*(Gögn!$B$2:$B$11876=Y$8)*(Gögn!$E$2:$E$11876=Y$9)),Gögn!$K$2:$K$11876,Gögn!$L$2:$L$11876)/SUMIFS(Gögn!$L$2:$L$11876,Gögn!$B$2:$B$11876,Y$8,Gögn!$E$2:$E$11876,Y$9,Gögn!$F$2:$F$11876,$A165)),"")</f>
        <v>33.990000000000009</v>
      </c>
      <c r="Z165" s="24">
        <f t="array" ref="Z165">IFERROR(IF(Z$9="Samtals",SUMPRODUCT(((Gögn!$F$2:$F$11876=$A165)*(Gögn!$B$2:$B$11876=Z$8)),Gögn!$K$2:$K$11876,Gögn!$L$2:$L$11876)/SUMIFS(Gögn!$L$2:$L$11876,Gögn!$B$2:$B$11876,Z$8,Gögn!$F$2:$F$11876,$A165),SUMPRODUCT(((Gögn!$F$2:$F$11876=$A165)*(Gögn!$B$2:$B$11876=Z$8)*(Gögn!$E$2:$E$11876=Z$9)),Gögn!$K$2:$K$11876,Gögn!$L$2:$L$11876)/SUMIFS(Gögn!$L$2:$L$11876,Gögn!$B$2:$B$11876,Z$8,Gögn!$E$2:$E$11876,Z$9,Gögn!$F$2:$F$11876,$A165)),"")</f>
        <v>96.548385558976435</v>
      </c>
      <c r="AA165" s="24">
        <f t="array" ref="AA165">IFERROR(IF(AA$9="Samtals",SUMPRODUCT(((Gögn!$F$2:$F$11876=$A165)*(Gögn!$B$2:$B$11876=AA$8)),Gögn!$K$2:$K$11876,Gögn!$L$2:$L$11876)/SUMIFS(Gögn!$L$2:$L$11876,Gögn!$B$2:$B$11876,AA$8,Gögn!$F$2:$F$11876,$A165),SUMPRODUCT(((Gögn!$F$2:$F$11876=$A165)*(Gögn!$B$2:$B$11876=AA$8)*(Gögn!$E$2:$E$11876=AA$9)),Gögn!$K$2:$K$11876,Gögn!$L$2:$L$11876)/SUMIFS(Gögn!$L$2:$L$11876,Gögn!$B$2:$B$11876,AA$8,Gögn!$E$2:$E$11876,AA$9,Gögn!$F$2:$F$11876,$A165)),"")</f>
        <v>87.37</v>
      </c>
      <c r="AB165" s="24">
        <f t="array" ref="AB165">IFERROR(IF(AB$9="Samtals",SUMPRODUCT(((Gögn!$F$2:$F$11876=$A165)*(Gögn!$B$2:$B$11876=AB$8)),Gögn!$K$2:$K$11876,Gögn!$L$2:$L$11876)/SUMIFS(Gögn!$L$2:$L$11876,Gögn!$B$2:$B$11876,AB$8,Gögn!$F$2:$F$11876,$A165),SUMPRODUCT(((Gögn!$F$2:$F$11876=$A165)*(Gögn!$B$2:$B$11876=AB$8)*(Gögn!$E$2:$E$11876=AB$9)),Gögn!$K$2:$K$11876,Gögn!$L$2:$L$11876)/SUMIFS(Gögn!$L$2:$L$11876,Gögn!$B$2:$B$11876,AB$8,Gögn!$E$2:$E$11876,AB$9,Gögn!$F$2:$F$11876,$A165)),"")</f>
        <v>87.37</v>
      </c>
      <c r="AC165" s="24">
        <f t="array" ref="AC165">IFERROR(IF(AC$9="Samtals",SUMPRODUCT(((Gögn!$F$2:$F$11876=$A165)*(Gögn!$B$2:$B$11876=AC$8)),Gögn!$K$2:$K$11876,Gögn!$L$2:$L$11876)/SUMIFS(Gögn!$L$2:$L$11876,Gögn!$B$2:$B$11876,AC$8,Gögn!$F$2:$F$11876,$A165),SUMPRODUCT(((Gögn!$F$2:$F$11876=$A165)*(Gögn!$B$2:$B$11876=AC$8)*(Gögn!$E$2:$E$11876=AC$9)),Gögn!$K$2:$K$11876,Gögn!$L$2:$L$11876)/SUMIFS(Gögn!$L$2:$L$11876,Gögn!$B$2:$B$11876,AC$8,Gögn!$E$2:$E$11876,AC$9,Gögn!$F$2:$F$11876,$A165)),"")</f>
        <v>75.5937698673564</v>
      </c>
      <c r="AD165" s="24">
        <f t="array" ref="AD165">IFERROR(IF(AD$9="Samtals",SUMPRODUCT(((Gögn!$F$2:$F$11876=$A165)*(Gögn!$B$2:$B$11876=AD$8)),Gögn!$K$2:$K$11876,Gögn!$L$2:$L$11876)/SUMIFS(Gögn!$L$2:$L$11876,Gögn!$B$2:$B$11876,AD$8,Gögn!$F$2:$F$11876,$A165),SUMPRODUCT(((Gögn!$F$2:$F$11876=$A165)*(Gögn!$B$2:$B$11876=AD$8)*(Gögn!$E$2:$E$11876=AD$9)),Gögn!$K$2:$K$11876,Gögn!$L$2:$L$11876)/SUMIFS(Gögn!$L$2:$L$11876,Gögn!$B$2:$B$11876,AD$8,Gögn!$E$2:$E$11876,AD$9,Gögn!$F$2:$F$11876,$A165)),"")</f>
        <v>75.5937698673564</v>
      </c>
      <c r="AE165" s="24">
        <f t="array" ref="AE165">IFERROR(IF(AE$9="Samtals",SUMPRODUCT(((Gögn!$F$2:$F$11876=$A165)*(Gögn!$B$2:$B$11876=AE$8)),Gögn!$K$2:$K$11876,Gögn!$L$2:$L$11876)/SUMIFS(Gögn!$L$2:$L$11876,Gögn!$B$2:$B$11876,AE$8,Gögn!$F$2:$F$11876,$A165),SUMPRODUCT(((Gögn!$F$2:$F$11876=$A165)*(Gögn!$B$2:$B$11876=AE$8)*(Gögn!$E$2:$E$11876=AE$9)),Gögn!$K$2:$K$11876,Gögn!$L$2:$L$11876)/SUMIFS(Gögn!$L$2:$L$11876,Gögn!$B$2:$B$11876,AE$8,Gögn!$E$2:$E$11876,AE$9,Gögn!$F$2:$F$11876,$A165)),"")</f>
        <v>76.17</v>
      </c>
      <c r="AF165" s="24">
        <f t="array" ref="AF165">IFERROR(IF(AF$9="Samtals",SUMPRODUCT(((Gögn!$F$2:$F$11876=$A165)*(Gögn!$B$2:$B$11876=AF$8)),Gögn!$K$2:$K$11876,Gögn!$L$2:$L$11876)/SUMIFS(Gögn!$L$2:$L$11876,Gögn!$B$2:$B$11876,AF$8,Gögn!$F$2:$F$11876,$A165),SUMPRODUCT(((Gögn!$F$2:$F$11876=$A165)*(Gögn!$B$2:$B$11876=AF$8)*(Gögn!$E$2:$E$11876=AF$9)),Gögn!$K$2:$K$11876,Gögn!$L$2:$L$11876)/SUMIFS(Gögn!$L$2:$L$11876,Gögn!$B$2:$B$11876,AF$8,Gögn!$E$2:$E$11876,AF$9,Gögn!$F$2:$F$11876,$A165)),"")</f>
        <v>76.17</v>
      </c>
      <c r="AG165" s="24">
        <f t="array" ref="AG165">IFERROR(IF(AG$9="Samtals",SUMPRODUCT(((Gögn!$F$2:$F$11876=$A165)*(Gögn!$B$2:$B$11876=AG$8)),Gögn!$K$2:$K$11876,Gögn!$L$2:$L$11876)/SUMIFS(Gögn!$L$2:$L$11876,Gögn!$B$2:$B$11876,AG$8,Gögn!$F$2:$F$11876,$A165),SUMPRODUCT(((Gögn!$F$2:$F$11876=$A165)*(Gögn!$B$2:$B$11876=AG$8)*(Gögn!$E$2:$E$11876=AG$9)),Gögn!$K$2:$K$11876,Gögn!$L$2:$L$11876)/SUMIFS(Gögn!$L$2:$L$11876,Gögn!$B$2:$B$11876,AG$8,Gögn!$E$2:$E$11876,AG$9,Gögn!$F$2:$F$11876,$A165)),"")</f>
        <v>83.47</v>
      </c>
      <c r="AH165" s="24">
        <f t="array" ref="AH165">IFERROR(IF(AH$9="Samtals",SUMPRODUCT(((Gögn!$F$2:$F$11876=$A165)*(Gögn!$B$2:$B$11876=AH$8)),Gögn!$K$2:$K$11876,Gögn!$L$2:$L$11876)/SUMIFS(Gögn!$L$2:$L$11876,Gögn!$B$2:$B$11876,AH$8,Gögn!$F$2:$F$11876,$A165),SUMPRODUCT(((Gögn!$F$2:$F$11876=$A165)*(Gögn!$B$2:$B$11876=AH$8)*(Gögn!$E$2:$E$11876=AH$9)),Gögn!$K$2:$K$11876,Gögn!$L$2:$L$11876)/SUMIFS(Gögn!$L$2:$L$11876,Gögn!$B$2:$B$11876,AH$8,Gögn!$E$2:$E$11876,AH$9,Gögn!$F$2:$F$11876,$A165)),"")</f>
        <v>83.47</v>
      </c>
      <c r="AI165" s="24">
        <f t="array" ref="AI165">IFERROR(IF(AI$9="Samtals",SUMPRODUCT(((Gögn!$F$2:$F$11876=$A165)*(Gögn!$B$2:$B$11876=AI$8)),Gögn!$K$2:$K$11876,Gögn!$L$2:$L$11876)/SUMIFS(Gögn!$L$2:$L$11876,Gögn!$B$2:$B$11876,AI$8,Gögn!$F$2:$F$11876,$A165),SUMPRODUCT(((Gögn!$F$2:$F$11876=$A165)*(Gögn!$B$2:$B$11876=AI$8)*(Gögn!$E$2:$E$11876=AI$9)),Gögn!$K$2:$K$11876,Gögn!$L$2:$L$11876)/SUMIFS(Gögn!$L$2:$L$11876,Gögn!$B$2:$B$11876,AI$8,Gögn!$E$2:$E$11876,AI$9,Gögn!$F$2:$F$11876,$A165)),"")</f>
        <v>89.38</v>
      </c>
      <c r="AJ165" s="24">
        <f t="array" ref="AJ165">IFERROR(IF(AJ$9="Samtals",SUMPRODUCT(((Gögn!$F$2:$F$11876=$A165)*(Gögn!$B$2:$B$11876=AJ$8)),Gögn!$K$2:$K$11876,Gögn!$L$2:$L$11876)/SUMIFS(Gögn!$L$2:$L$11876,Gögn!$B$2:$B$11876,AJ$8,Gögn!$F$2:$F$11876,$A165),SUMPRODUCT(((Gögn!$F$2:$F$11876=$A165)*(Gögn!$B$2:$B$11876=AJ$8)*(Gögn!$E$2:$E$11876=AJ$9)),Gögn!$K$2:$K$11876,Gögn!$L$2:$L$11876)/SUMIFS(Gögn!$L$2:$L$11876,Gögn!$B$2:$B$11876,AJ$8,Gögn!$E$2:$E$11876,AJ$9,Gögn!$F$2:$F$11876,$A165)),"")</f>
        <v>89.38</v>
      </c>
      <c r="AK165" s="24">
        <f t="array" ref="AK165">IFERROR(IF(AK$9="Samtals",SUMPRODUCT(((Gögn!$F$2:$F$11876=$A165)*(Gögn!$B$2:$B$11876=AK$8)),Gögn!$K$2:$K$11876,Gögn!$L$2:$L$11876)/SUMIFS(Gögn!$L$2:$L$11876,Gögn!$B$2:$B$11876,AK$8,Gögn!$F$2:$F$11876,$A165),SUMPRODUCT(((Gögn!$F$2:$F$11876=$A165)*(Gögn!$B$2:$B$11876=AK$8)*(Gögn!$E$2:$E$11876=AK$9)),Gögn!$K$2:$K$11876,Gögn!$L$2:$L$11876)/SUMIFS(Gögn!$L$2:$L$11876,Gögn!$B$2:$B$11876,AK$8,Gögn!$E$2:$E$11876,AK$9,Gögn!$F$2:$F$11876,$A165)),"")</f>
        <v>83.6</v>
      </c>
      <c r="AL165" s="24">
        <f t="array" ref="AL165">IFERROR(IF(AL$9="Samtals",SUMPRODUCT(((Gögn!$F$2:$F$11876=$A165)*(Gögn!$B$2:$B$11876=AL$8)),Gögn!$K$2:$K$11876,Gögn!$L$2:$L$11876)/SUMIFS(Gögn!$L$2:$L$11876,Gögn!$B$2:$B$11876,AL$8,Gögn!$F$2:$F$11876,$A165),SUMPRODUCT(((Gögn!$F$2:$F$11876=$A165)*(Gögn!$B$2:$B$11876=AL$8)*(Gögn!$E$2:$E$11876=AL$9)),Gögn!$K$2:$K$11876,Gögn!$L$2:$L$11876)/SUMIFS(Gögn!$L$2:$L$11876,Gögn!$B$2:$B$11876,AL$8,Gögn!$E$2:$E$11876,AL$9,Gögn!$F$2:$F$11876,$A165)),"")</f>
        <v>83.6</v>
      </c>
      <c r="AM165" s="24">
        <f t="array" ref="AM165">IFERROR(IF(AM$9="Samtals",SUMPRODUCT(((Gögn!$F$2:$F$11876=$A165)*(Gögn!$B$2:$B$11876=AM$8)),Gögn!$K$2:$K$11876,Gögn!$L$2:$L$11876)/SUMIFS(Gögn!$L$2:$L$11876,Gögn!$B$2:$B$11876,AM$8,Gögn!$F$2:$F$11876,$A165),SUMPRODUCT(((Gögn!$F$2:$F$11876=$A165)*(Gögn!$B$2:$B$11876=AM$8)*(Gögn!$E$2:$E$11876=AM$9)),Gögn!$K$2:$K$11876,Gögn!$L$2:$L$11876)/SUMIFS(Gögn!$L$2:$L$11876,Gögn!$B$2:$B$11876,AM$8,Gögn!$E$2:$E$11876,AM$9,Gögn!$F$2:$F$11876,$A165)),"")</f>
        <v>75.067597524582212</v>
      </c>
      <c r="AN165" s="24">
        <f t="array" ref="AN165">IFERROR(IF(AN$9="Samtals",SUMPRODUCT(((Gögn!$F$2:$F$11876=$A165)*(Gögn!$B$2:$B$11876=AN$8)),Gögn!$K$2:$K$11876,Gögn!$L$2:$L$11876)/SUMIFS(Gögn!$L$2:$L$11876,Gögn!$B$2:$B$11876,AN$8,Gögn!$F$2:$F$11876,$A165),SUMPRODUCT(((Gögn!$F$2:$F$11876=$A165)*(Gögn!$B$2:$B$11876=AN$8)*(Gögn!$E$2:$E$11876=AN$9)),Gögn!$K$2:$K$11876,Gögn!$L$2:$L$11876)/SUMIFS(Gögn!$L$2:$L$11876,Gögn!$B$2:$B$11876,AN$8,Gögn!$E$2:$E$11876,AN$9,Gögn!$F$2:$F$11876,$A165)),"")</f>
        <v>74.668794119700678</v>
      </c>
      <c r="AO165" s="24">
        <f t="array" ref="AO165">IFERROR(IF(AO$9="Samtals",SUMPRODUCT(((Gögn!$F$2:$F$11876=$A165)*(Gögn!$B$2:$B$11876=AO$8)),Gögn!$K$2:$K$11876,Gögn!$L$2:$L$11876)/SUMIFS(Gögn!$L$2:$L$11876,Gögn!$B$2:$B$11876,AO$8,Gögn!$F$2:$F$11876,$A165),SUMPRODUCT(((Gögn!$F$2:$F$11876=$A165)*(Gögn!$B$2:$B$11876=AO$8)*(Gögn!$E$2:$E$11876=AO$9)),Gögn!$K$2:$K$11876,Gögn!$L$2:$L$11876)/SUMIFS(Gögn!$L$2:$L$11876,Gögn!$B$2:$B$11876,AO$8,Gögn!$E$2:$E$11876,AO$9,Gögn!$F$2:$F$11876,$A165)),"")</f>
        <v>96.12872312217165</v>
      </c>
      <c r="AP165" s="24">
        <f t="array" ref="AP165">IFERROR(IF(AP$9="Samtals",SUMPRODUCT(((Gögn!$F$2:$F$11876=$A165)*(Gögn!$B$2:$B$11876=AP$8)),Gögn!$K$2:$K$11876,Gögn!$L$2:$L$11876)/SUMIFS(Gögn!$L$2:$L$11876,Gögn!$B$2:$B$11876,AP$8,Gögn!$F$2:$F$11876,$A165),SUMPRODUCT(((Gögn!$F$2:$F$11876=$A165)*(Gögn!$B$2:$B$11876=AP$8)*(Gögn!$E$2:$E$11876=AP$9)),Gögn!$K$2:$K$11876,Gögn!$L$2:$L$11876)/SUMIFS(Gögn!$L$2:$L$11876,Gögn!$B$2:$B$11876,AP$8,Gögn!$E$2:$E$11876,AP$9,Gögn!$F$2:$F$11876,$A165)),"")</f>
        <v>93.567030886519035</v>
      </c>
      <c r="AQ165" s="24">
        <f t="array" ref="AQ165">IFERROR(IF(AQ$9="Samtals",SUMPRODUCT(((Gögn!$F$2:$F$11876=$A165)*(Gögn!$B$2:$B$11876=AQ$8)),Gögn!$K$2:$K$11876,Gögn!$L$2:$L$11876)/SUMIFS(Gögn!$L$2:$L$11876,Gögn!$B$2:$B$11876,AQ$8,Gögn!$F$2:$F$11876,$A165),SUMPRODUCT(((Gögn!$F$2:$F$11876=$A165)*(Gögn!$B$2:$B$11876=AQ$8)*(Gögn!$E$2:$E$11876=AQ$9)),Gögn!$K$2:$K$11876,Gögn!$L$2:$L$11876)/SUMIFS(Gögn!$L$2:$L$11876,Gögn!$B$2:$B$11876,AQ$8,Gögn!$E$2:$E$11876,AQ$9,Gögn!$F$2:$F$11876,$A165)),"")</f>
        <v>80.209999999999994</v>
      </c>
      <c r="AR165" s="24">
        <f t="array" ref="AR165">IFERROR(IF(AR$9="Samtals",SUMPRODUCT(((Gögn!$F$2:$F$11876=$A165)*(Gögn!$B$2:$B$11876=AR$8)),Gögn!$K$2:$K$11876,Gögn!$L$2:$L$11876)/SUMIFS(Gögn!$L$2:$L$11876,Gögn!$B$2:$B$11876,AR$8,Gögn!$F$2:$F$11876,$A165),SUMPRODUCT(((Gögn!$F$2:$F$11876=$A165)*(Gögn!$B$2:$B$11876=AR$8)*(Gögn!$E$2:$E$11876=AR$9)),Gögn!$K$2:$K$11876,Gögn!$L$2:$L$11876)/SUMIFS(Gögn!$L$2:$L$11876,Gögn!$B$2:$B$11876,AR$8,Gögn!$E$2:$E$11876,AR$9,Gögn!$F$2:$F$11876,$A165)),"")</f>
        <v>97.99</v>
      </c>
      <c r="AS165" s="24">
        <f t="array" ref="AS165">IFERROR(IF(AS$9="Samtals",SUMPRODUCT(((Gögn!$F$2:$F$11876=$A165)*(Gögn!$B$2:$B$11876=AS$8)),Gögn!$K$2:$K$11876,Gögn!$L$2:$L$11876)/SUMIFS(Gögn!$L$2:$L$11876,Gögn!$B$2:$B$11876,AS$8,Gögn!$F$2:$F$11876,$A165),SUMPRODUCT(((Gögn!$F$2:$F$11876=$A165)*(Gögn!$B$2:$B$11876=AS$8)*(Gögn!$E$2:$E$11876=AS$9)),Gögn!$K$2:$K$11876,Gögn!$L$2:$L$11876)/SUMIFS(Gögn!$L$2:$L$11876,Gögn!$B$2:$B$11876,AS$8,Gögn!$E$2:$E$11876,AS$9,Gögn!$F$2:$F$11876,$A165)),"")</f>
        <v>77.214807107208216</v>
      </c>
      <c r="AT165" s="24">
        <f t="array" ref="AT165">IFERROR(IF(AT$9="Samtals",SUMPRODUCT(((Gögn!$F$2:$F$11876=$A165)*(Gögn!$B$2:$B$11876=AT$8)),Gögn!$K$2:$K$11876,Gögn!$L$2:$L$11876)/SUMIFS(Gögn!$L$2:$L$11876,Gögn!$B$2:$B$11876,AT$8,Gögn!$F$2:$F$11876,$A165),SUMPRODUCT(((Gögn!$F$2:$F$11876=$A165)*(Gögn!$B$2:$B$11876=AT$8)*(Gögn!$E$2:$E$11876=AT$9)),Gögn!$K$2:$K$11876,Gögn!$L$2:$L$11876)/SUMIFS(Gögn!$L$2:$L$11876,Gögn!$B$2:$B$11876,AT$8,Gögn!$E$2:$E$11876,AT$9,Gögn!$F$2:$F$11876,$A165)),"")</f>
        <v>76.7</v>
      </c>
      <c r="AU165" s="24">
        <f t="array" ref="AU165">IFERROR(IF(AU$9="Samtals",SUMPRODUCT(((Gögn!$F$2:$F$11876=$A165)*(Gögn!$B$2:$B$11876=AU$8)),Gögn!$K$2:$K$11876,Gögn!$L$2:$L$11876)/SUMIFS(Gögn!$L$2:$L$11876,Gögn!$B$2:$B$11876,AU$8,Gögn!$F$2:$F$11876,$A165),SUMPRODUCT(((Gögn!$F$2:$F$11876=$A165)*(Gögn!$B$2:$B$11876=AU$8)*(Gögn!$E$2:$E$11876=AU$9)),Gögn!$K$2:$K$11876,Gögn!$L$2:$L$11876)/SUMIFS(Gögn!$L$2:$L$11876,Gögn!$B$2:$B$11876,AU$8,Gögn!$E$2:$E$11876,AU$9,Gögn!$F$2:$F$11876,$A165)),"")</f>
        <v>100</v>
      </c>
      <c r="AV165" s="24">
        <f t="array" ref="AV165">IFERROR(IF(AV$9="Samtals",SUMPRODUCT(((Gögn!$F$2:$F$11876=$A165)*(Gögn!$B$2:$B$11876=AV$8)),Gögn!$K$2:$K$11876,Gögn!$L$2:$L$11876)/SUMIFS(Gögn!$L$2:$L$11876,Gögn!$B$2:$B$11876,AV$8,Gögn!$F$2:$F$11876,$A165),SUMPRODUCT(((Gögn!$F$2:$F$11876=$A165)*(Gögn!$B$2:$B$11876=AV$8)*(Gögn!$E$2:$E$11876=AV$9)),Gögn!$K$2:$K$11876,Gögn!$L$2:$L$11876)/SUMIFS(Gögn!$L$2:$L$11876,Gögn!$B$2:$B$11876,AV$8,Gögn!$E$2:$E$11876,AV$9,Gögn!$F$2:$F$11876,$A165)),"")</f>
        <v>70.727349844450984</v>
      </c>
      <c r="AW165" s="24">
        <f t="array" ref="AW165">IFERROR(IF(AW$9="Samtals",SUMPRODUCT(((Gögn!$F$2:$F$11876=$A165)*(Gögn!$B$2:$B$11876=AW$8)),Gögn!$K$2:$K$11876,Gögn!$L$2:$L$11876)/SUMIFS(Gögn!$L$2:$L$11876,Gögn!$B$2:$B$11876,AW$8,Gögn!$F$2:$F$11876,$A165),SUMPRODUCT(((Gögn!$F$2:$F$11876=$A165)*(Gögn!$B$2:$B$11876=AW$8)*(Gögn!$E$2:$E$11876=AW$9)),Gögn!$K$2:$K$11876,Gögn!$L$2:$L$11876)/SUMIFS(Gögn!$L$2:$L$11876,Gögn!$B$2:$B$11876,AW$8,Gögn!$E$2:$E$11876,AW$9,Gögn!$F$2:$F$11876,$A165)),"")</f>
        <v>70.400000000000006</v>
      </c>
      <c r="AX165" s="24">
        <f t="array" ref="AX165">IFERROR(IF(AX$9="Samtals",SUMPRODUCT(((Gögn!$F$2:$F$11876=$A165)*(Gögn!$B$2:$B$11876=AX$8)),Gögn!$K$2:$K$11876,Gögn!$L$2:$L$11876)/SUMIFS(Gögn!$L$2:$L$11876,Gögn!$B$2:$B$11876,AX$8,Gögn!$F$2:$F$11876,$A165),SUMPRODUCT(((Gögn!$F$2:$F$11876=$A165)*(Gögn!$B$2:$B$11876=AX$8)*(Gögn!$E$2:$E$11876=AX$9)),Gögn!$K$2:$K$11876,Gögn!$L$2:$L$11876)/SUMIFS(Gögn!$L$2:$L$11876,Gögn!$B$2:$B$11876,AX$8,Gögn!$E$2:$E$11876,AX$9,Gögn!$F$2:$F$11876,$A165)),"")</f>
        <v>100</v>
      </c>
      <c r="AY165" s="24">
        <f t="array" ref="AY165">IFERROR(IF(AY$9="Samtals",SUMPRODUCT(((Gögn!$F$2:$F$11876=$A165)*(Gögn!$B$2:$B$11876=AY$8)),Gögn!$K$2:$K$11876,Gögn!$L$2:$L$11876)/SUMIFS(Gögn!$L$2:$L$11876,Gögn!$B$2:$B$11876,AY$8,Gögn!$F$2:$F$11876,$A165),SUMPRODUCT(((Gögn!$F$2:$F$11876=$A165)*(Gögn!$B$2:$B$11876=AY$8)*(Gögn!$E$2:$E$11876=AY$9)),Gögn!$K$2:$K$11876,Gögn!$L$2:$L$11876)/SUMIFS(Gögn!$L$2:$L$11876,Gögn!$B$2:$B$11876,AY$8,Gögn!$E$2:$E$11876,AY$9,Gögn!$F$2:$F$11876,$A165)),"")</f>
        <v>86.213517818297206</v>
      </c>
      <c r="AZ165" s="24">
        <f t="array" ref="AZ165">IFERROR(IF(AZ$9="Samtals",SUMPRODUCT(((Gögn!$F$2:$F$11876=$A165)*(Gögn!$B$2:$B$11876=AZ$8)),Gögn!$K$2:$K$11876,Gögn!$L$2:$L$11876)/SUMIFS(Gögn!$L$2:$L$11876,Gögn!$B$2:$B$11876,AZ$8,Gögn!$F$2:$F$11876,$A165),SUMPRODUCT(((Gögn!$F$2:$F$11876=$A165)*(Gögn!$B$2:$B$11876=AZ$8)*(Gögn!$E$2:$E$11876=AZ$9)),Gögn!$K$2:$K$11876,Gögn!$L$2:$L$11876)/SUMIFS(Gögn!$L$2:$L$11876,Gögn!$B$2:$B$11876,AZ$8,Gögn!$E$2:$E$11876,AZ$9,Gögn!$F$2:$F$11876,$A165)),"")</f>
        <v>82.9</v>
      </c>
      <c r="BA165" s="24">
        <f t="array" ref="BA165">IFERROR(IF(BA$9="Samtals",SUMPRODUCT(((Gögn!$F$2:$F$11876=$A165)*(Gögn!$B$2:$B$11876=BA$8)),Gögn!$K$2:$K$11876,Gögn!$L$2:$L$11876)/SUMIFS(Gögn!$L$2:$L$11876,Gögn!$B$2:$B$11876,BA$8,Gögn!$F$2:$F$11876,$A165),SUMPRODUCT(((Gögn!$F$2:$F$11876=$A165)*(Gögn!$B$2:$B$11876=BA$8)*(Gögn!$E$2:$E$11876=BA$9)),Gögn!$K$2:$K$11876,Gögn!$L$2:$L$11876)/SUMIFS(Gögn!$L$2:$L$11876,Gögn!$B$2:$B$11876,BA$8,Gögn!$E$2:$E$11876,BA$9,Gögn!$F$2:$F$11876,$A165)),"")</f>
        <v>100</v>
      </c>
      <c r="BB165" s="24">
        <f t="array" ref="BB165">IFERROR(IF(BB$9="Samtals",SUMPRODUCT(((Gögn!$F$2:$F$11876=$A165)*(Gögn!$B$2:$B$11876=BB$8)),Gögn!$K$2:$K$11876,Gögn!$L$2:$L$11876)/SUMIFS(Gögn!$L$2:$L$11876,Gögn!$B$2:$B$11876,BB$8,Gögn!$F$2:$F$11876,$A165),SUMPRODUCT(((Gögn!$F$2:$F$11876=$A165)*(Gögn!$B$2:$B$11876=BB$8)*(Gögn!$E$2:$E$11876=BB$9)),Gögn!$K$2:$K$11876,Gögn!$L$2:$L$11876)/SUMIFS(Gögn!$L$2:$L$11876,Gögn!$B$2:$B$11876,BB$8,Gögn!$E$2:$E$11876,BB$9,Gögn!$F$2:$F$11876,$A165)),"")</f>
        <v>80.401851443526482</v>
      </c>
      <c r="BC165" s="24">
        <f t="array" ref="BC165">IFERROR(IF(BC$9="Samtals",SUMPRODUCT(((Gögn!$F$2:$F$11876=$A165)*(Gögn!$B$2:$B$11876=BC$8)),Gögn!$K$2:$K$11876,Gögn!$L$2:$L$11876)/SUMIFS(Gögn!$L$2:$L$11876,Gögn!$B$2:$B$11876,BC$8,Gögn!$F$2:$F$11876,$A165),SUMPRODUCT(((Gögn!$F$2:$F$11876=$A165)*(Gögn!$B$2:$B$11876=BC$8)*(Gögn!$E$2:$E$11876=BC$9)),Gögn!$K$2:$K$11876,Gögn!$L$2:$L$11876)/SUMIFS(Gögn!$L$2:$L$11876,Gögn!$B$2:$B$11876,BC$8,Gögn!$E$2:$E$11876,BC$9,Gögn!$F$2:$F$11876,$A165)),"")</f>
        <v>80.099999999999994</v>
      </c>
      <c r="BD165" s="24">
        <f t="array" ref="BD165">IFERROR(IF(BD$9="Samtals",SUMPRODUCT(((Gögn!$F$2:$F$11876=$A165)*(Gögn!$B$2:$B$11876=BD$8)),Gögn!$K$2:$K$11876,Gögn!$L$2:$L$11876)/SUMIFS(Gögn!$L$2:$L$11876,Gögn!$B$2:$B$11876,BD$8,Gögn!$F$2:$F$11876,$A165),SUMPRODUCT(((Gögn!$F$2:$F$11876=$A165)*(Gögn!$B$2:$B$11876=BD$8)*(Gögn!$E$2:$E$11876=BD$9)),Gögn!$K$2:$K$11876,Gögn!$L$2:$L$11876)/SUMIFS(Gögn!$L$2:$L$11876,Gögn!$B$2:$B$11876,BD$8,Gögn!$E$2:$E$11876,BD$9,Gögn!$F$2:$F$11876,$A165)),"")</f>
        <v>100</v>
      </c>
      <c r="BE165" s="24">
        <f t="array" ref="BE165">IFERROR(IF(BE$9="Samtals",SUMPRODUCT(((Gögn!$F$2:$F$11876=$A165)*(Gögn!$B$2:$B$11876=BE$8)),Gögn!$K$2:$K$11876,Gögn!$L$2:$L$11876)/SUMIFS(Gögn!$L$2:$L$11876,Gögn!$B$2:$B$11876,BE$8,Gögn!$F$2:$F$11876,$A165),SUMPRODUCT(((Gögn!$F$2:$F$11876=$A165)*(Gögn!$B$2:$B$11876=BE$8)*(Gögn!$E$2:$E$11876=BE$9)),Gögn!$K$2:$K$11876,Gögn!$L$2:$L$11876)/SUMIFS(Gögn!$L$2:$L$11876,Gögn!$B$2:$B$11876,BE$8,Gögn!$E$2:$E$11876,BE$9,Gögn!$F$2:$F$11876,$A165)),"")</f>
        <v>72.754478178891134</v>
      </c>
      <c r="BF165" s="24">
        <f t="array" ref="BF165">IFERROR(IF(BF$9="Samtals",SUMPRODUCT(((Gögn!$F$2:$F$11876=$A165)*(Gögn!$B$2:$B$11876=BF$8)),Gögn!$K$2:$K$11876,Gögn!$L$2:$L$11876)/SUMIFS(Gögn!$L$2:$L$11876,Gögn!$B$2:$B$11876,BF$8,Gögn!$F$2:$F$11876,$A165),SUMPRODUCT(((Gögn!$F$2:$F$11876=$A165)*(Gögn!$B$2:$B$11876=BF$8)*(Gögn!$E$2:$E$11876=BF$9)),Gögn!$K$2:$K$11876,Gögn!$L$2:$L$11876)/SUMIFS(Gögn!$L$2:$L$11876,Gögn!$B$2:$B$11876,BF$8,Gögn!$E$2:$E$11876,BF$9,Gögn!$F$2:$F$11876,$A165)),"")</f>
        <v>72.08</v>
      </c>
      <c r="BG165" s="24">
        <f t="array" ref="BG165">IFERROR(IF(BG$9="Samtals",SUMPRODUCT(((Gögn!$F$2:$F$11876=$A165)*(Gögn!$B$2:$B$11876=BG$8)),Gögn!$K$2:$K$11876,Gögn!$L$2:$L$11876)/SUMIFS(Gögn!$L$2:$L$11876,Gögn!$B$2:$B$11876,BG$8,Gögn!$F$2:$F$11876,$A165),SUMPRODUCT(((Gögn!$F$2:$F$11876=$A165)*(Gögn!$B$2:$B$11876=BG$8)*(Gögn!$E$2:$E$11876=BG$9)),Gögn!$K$2:$K$11876,Gögn!$L$2:$L$11876)/SUMIFS(Gögn!$L$2:$L$11876,Gögn!$B$2:$B$11876,BG$8,Gögn!$E$2:$E$11876,BG$9,Gögn!$F$2:$F$11876,$A165)),"")</f>
        <v>99.201832365881017</v>
      </c>
    </row>
    <row r="166" spans="1:59" ht="15" customHeight="1">
      <c r="A166" s="5" t="s">
        <v>82</v>
      </c>
      <c r="B166" s="5"/>
      <c r="C166" s="159" t="s">
        <v>83</v>
      </c>
      <c r="D166" s="22">
        <f>SUMPRODUCT(E166:BG166,$E$18:$BG$18)/SUM($E$18:$BG$18)</f>
        <v>18.625799463474625</v>
      </c>
      <c r="E166" s="22">
        <f t="array" ref="E166">IFERROR(IF(E$9="Samtals",SUMPRODUCT(((Gögn!$F$2:$F$11876=$A166)*(Gögn!$B$2:$B$11876=E$8)),Gögn!$K$2:$K$11876,Gögn!$L$2:$L$11876)/SUMIFS(Gögn!$L$2:$L$11876,Gögn!$B$2:$B$11876,E$8,Gögn!$F$2:$F$11876,$A166),SUMPRODUCT(((Gögn!$F$2:$F$11876=$A166)*(Gögn!$B$2:$B$11876=E$8)*(Gögn!$E$2:$E$11876=E$9)),Gögn!$K$2:$K$11876,Gögn!$L$2:$L$11876)/SUMIFS(Gögn!$L$2:$L$11876,Gögn!$B$2:$B$11876,E$8,Gögn!$E$2:$E$11876,E$9,Gögn!$F$2:$F$11876,$A166)),"")</f>
        <v>4.8294104128663795</v>
      </c>
      <c r="F166" s="22">
        <f t="array" ref="F166">IFERROR(IF(F$9="Samtals",SUMPRODUCT(((Gögn!$F$2:$F$11876=$A166)*(Gögn!$B$2:$B$11876=F$8)),Gögn!$K$2:$K$11876,Gögn!$L$2:$L$11876)/SUMIFS(Gögn!$L$2:$L$11876,Gögn!$B$2:$B$11876,F$8,Gögn!$F$2:$F$11876,$A166),SUMPRODUCT(((Gögn!$F$2:$F$11876=$A166)*(Gögn!$B$2:$B$11876=F$8)*(Gögn!$E$2:$E$11876=F$9)),Gögn!$K$2:$K$11876,Gögn!$L$2:$L$11876)/SUMIFS(Gögn!$L$2:$L$11876,Gögn!$B$2:$B$11876,F$8,Gögn!$E$2:$E$11876,F$9,Gögn!$F$2:$F$11876,$A166)),"")</f>
        <v>9.5</v>
      </c>
      <c r="G166" s="22">
        <f t="array" ref="G166">IFERROR(IF(G$9="Samtals",SUMPRODUCT(((Gögn!$F$2:$F$11876=$A166)*(Gögn!$B$2:$B$11876=G$8)),Gögn!$K$2:$K$11876,Gögn!$L$2:$L$11876)/SUMIFS(Gögn!$L$2:$L$11876,Gögn!$B$2:$B$11876,G$8,Gögn!$F$2:$F$11876,$A166),SUMPRODUCT(((Gögn!$F$2:$F$11876=$A166)*(Gögn!$B$2:$B$11876=G$8)*(Gögn!$E$2:$E$11876=G$9)),Gögn!$K$2:$K$11876,Gögn!$L$2:$L$11876)/SUMIFS(Gögn!$L$2:$L$11876,Gögn!$B$2:$B$11876,G$8,Gögn!$E$2:$E$11876,G$9,Gögn!$F$2:$F$11876,$A166)),"")</f>
        <v>0.58269933350585268</v>
      </c>
      <c r="H166" s="22">
        <f t="array" ref="H166">IFERROR(IF(H$9="Samtals",SUMPRODUCT(((Gögn!$F$2:$F$11876=$A166)*(Gögn!$B$2:$B$11876=H$8)),Gögn!$K$2:$K$11876,Gögn!$L$2:$L$11876)/SUMIFS(Gögn!$L$2:$L$11876,Gögn!$B$2:$B$11876,H$8,Gögn!$F$2:$F$11876,$A166),SUMPRODUCT(((Gögn!$F$2:$F$11876=$A166)*(Gögn!$B$2:$B$11876=H$8)*(Gögn!$E$2:$E$11876=H$9)),Gögn!$K$2:$K$11876,Gögn!$L$2:$L$11876)/SUMIFS(Gögn!$L$2:$L$11876,Gögn!$B$2:$B$11876,H$8,Gögn!$E$2:$E$11876,H$9,Gögn!$F$2:$F$11876,$A166)),"")</f>
        <v>11.600104547108636</v>
      </c>
      <c r="I166" s="22">
        <f t="array" ref="I166">IFERROR(IF(I$9="Samtals",SUMPRODUCT(((Gögn!$F$2:$F$11876=$A166)*(Gögn!$B$2:$B$11876=I$8)),Gögn!$K$2:$K$11876,Gögn!$L$2:$L$11876)/SUMIFS(Gögn!$L$2:$L$11876,Gögn!$B$2:$B$11876,I$8,Gögn!$F$2:$F$11876,$A166),SUMPRODUCT(((Gögn!$F$2:$F$11876=$A166)*(Gögn!$B$2:$B$11876=I$8)*(Gögn!$E$2:$E$11876=I$9)),Gögn!$K$2:$K$11876,Gögn!$L$2:$L$11876)/SUMIFS(Gögn!$L$2:$L$11876,Gögn!$B$2:$B$11876,I$8,Gögn!$E$2:$E$11876,I$9,Gögn!$F$2:$F$11876,$A166)),"")</f>
        <v>12.06</v>
      </c>
      <c r="J166" s="22">
        <f t="array" ref="J166">IFERROR(IF(J$9="Samtals",SUMPRODUCT(((Gögn!$F$2:$F$11876=$A166)*(Gögn!$B$2:$B$11876=J$8)),Gögn!$K$2:$K$11876,Gögn!$L$2:$L$11876)/SUMIFS(Gögn!$L$2:$L$11876,Gögn!$B$2:$B$11876,J$8,Gögn!$F$2:$F$11876,$A166),SUMPRODUCT(((Gögn!$F$2:$F$11876=$A166)*(Gögn!$B$2:$B$11876=J$8)*(Gögn!$E$2:$E$11876=J$9)),Gögn!$K$2:$K$11876,Gögn!$L$2:$L$11876)/SUMIFS(Gögn!$L$2:$L$11876,Gögn!$B$2:$B$11876,J$8,Gögn!$E$2:$E$11876,J$9,Gögn!$F$2:$F$11876,$A166)),"")</f>
        <v>0</v>
      </c>
      <c r="K166" s="22">
        <f t="array" ref="K166">IFERROR(IF(K$9="Samtals",SUMPRODUCT(((Gögn!$F$2:$F$11876=$A166)*(Gögn!$B$2:$B$11876=K$8)),Gögn!$K$2:$K$11876,Gögn!$L$2:$L$11876)/SUMIFS(Gögn!$L$2:$L$11876,Gögn!$B$2:$B$11876,K$8,Gögn!$F$2:$F$11876,$A166),SUMPRODUCT(((Gögn!$F$2:$F$11876=$A166)*(Gögn!$B$2:$B$11876=K$8)*(Gögn!$E$2:$E$11876=K$9)),Gögn!$K$2:$K$11876,Gögn!$L$2:$L$11876)/SUMIFS(Gögn!$L$2:$L$11876,Gögn!$B$2:$B$11876,K$8,Gögn!$E$2:$E$11876,K$9,Gögn!$F$2:$F$11876,$A166)),"")</f>
        <v>33.005409848055194</v>
      </c>
      <c r="L166" s="22">
        <f t="array" ref="L166">IFERROR(IF(L$9="Samtals",SUMPRODUCT(((Gögn!$F$2:$F$11876=$A166)*(Gögn!$B$2:$B$11876=L$8)),Gögn!$K$2:$K$11876,Gögn!$L$2:$L$11876)/SUMIFS(Gögn!$L$2:$L$11876,Gögn!$B$2:$B$11876,L$8,Gögn!$F$2:$F$11876,$A166),SUMPRODUCT(((Gögn!$F$2:$F$11876=$A166)*(Gögn!$B$2:$B$11876=L$8)*(Gögn!$E$2:$E$11876=L$9)),Gögn!$K$2:$K$11876,Gögn!$L$2:$L$11876)/SUMIFS(Gögn!$L$2:$L$11876,Gögn!$B$2:$B$11876,L$8,Gögn!$E$2:$E$11876,L$9,Gögn!$F$2:$F$11876,$A166)),"")</f>
        <v>33.005409848055194</v>
      </c>
      <c r="M166" s="22">
        <f t="array" ref="M166">IFERROR(IF(M$9="Samtals",SUMPRODUCT(((Gögn!$F$2:$F$11876=$A166)*(Gögn!$B$2:$B$11876=M$8)),Gögn!$K$2:$K$11876,Gögn!$L$2:$L$11876)/SUMIFS(Gögn!$L$2:$L$11876,Gögn!$B$2:$B$11876,M$8,Gögn!$F$2:$F$11876,$A166),SUMPRODUCT(((Gögn!$F$2:$F$11876=$A166)*(Gögn!$B$2:$B$11876=M$8)*(Gögn!$E$2:$E$11876=M$9)),Gögn!$K$2:$K$11876,Gögn!$L$2:$L$11876)/SUMIFS(Gögn!$L$2:$L$11876,Gögn!$B$2:$B$11876,M$8,Gögn!$E$2:$E$11876,M$9,Gögn!$F$2:$F$11876,$A166)),"")</f>
        <v>7.31</v>
      </c>
      <c r="N166" s="22">
        <f t="array" ref="N166">IFERROR(IF(N$9="Samtals",SUMPRODUCT(((Gögn!$F$2:$F$11876=$A166)*(Gögn!$B$2:$B$11876=N$8)),Gögn!$K$2:$K$11876,Gögn!$L$2:$L$11876)/SUMIFS(Gögn!$L$2:$L$11876,Gögn!$B$2:$B$11876,N$8,Gögn!$F$2:$F$11876,$A166),SUMPRODUCT(((Gögn!$F$2:$F$11876=$A166)*(Gögn!$B$2:$B$11876=N$8)*(Gögn!$E$2:$E$11876=N$9)),Gögn!$K$2:$K$11876,Gögn!$L$2:$L$11876)/SUMIFS(Gögn!$L$2:$L$11876,Gögn!$B$2:$B$11876,N$8,Gögn!$E$2:$E$11876,N$9,Gögn!$F$2:$F$11876,$A166)),"")</f>
        <v>7.31</v>
      </c>
      <c r="O166" s="22">
        <f t="array" ref="O166">IFERROR(IF(O$9="Samtals",SUMPRODUCT(((Gögn!$F$2:$F$11876=$A166)*(Gögn!$B$2:$B$11876=O$8)),Gögn!$K$2:$K$11876,Gögn!$L$2:$L$11876)/SUMIFS(Gögn!$L$2:$L$11876,Gögn!$B$2:$B$11876,O$8,Gögn!$F$2:$F$11876,$A166),SUMPRODUCT(((Gögn!$F$2:$F$11876=$A166)*(Gögn!$B$2:$B$11876=O$8)*(Gögn!$E$2:$E$11876=O$9)),Gögn!$K$2:$K$11876,Gögn!$L$2:$L$11876)/SUMIFS(Gögn!$L$2:$L$11876,Gögn!$B$2:$B$11876,O$8,Gögn!$E$2:$E$11876,O$9,Gögn!$F$2:$F$11876,$A166)),"")</f>
        <v>30.855605768545065</v>
      </c>
      <c r="P166" s="22">
        <f t="array" ref="P166">IFERROR(IF(P$9="Samtals",SUMPRODUCT(((Gögn!$F$2:$F$11876=$A166)*(Gögn!$B$2:$B$11876=P$8)),Gögn!$K$2:$K$11876,Gögn!$L$2:$L$11876)/SUMIFS(Gögn!$L$2:$L$11876,Gögn!$B$2:$B$11876,P$8,Gögn!$F$2:$F$11876,$A166),SUMPRODUCT(((Gögn!$F$2:$F$11876=$A166)*(Gögn!$B$2:$B$11876=P$8)*(Gögn!$E$2:$E$11876=P$9)),Gögn!$K$2:$K$11876,Gögn!$L$2:$L$11876)/SUMIFS(Gögn!$L$2:$L$11876,Gögn!$B$2:$B$11876,P$8,Gögn!$E$2:$E$11876,P$9,Gögn!$F$2:$F$11876,$A166)),"")</f>
        <v>31</v>
      </c>
      <c r="Q166" s="22">
        <f t="array" ref="Q166">IFERROR(IF(Q$9="Samtals",SUMPRODUCT(((Gögn!$F$2:$F$11876=$A166)*(Gögn!$B$2:$B$11876=Q$8)),Gögn!$K$2:$K$11876,Gögn!$L$2:$L$11876)/SUMIFS(Gögn!$L$2:$L$11876,Gögn!$B$2:$B$11876,Q$8,Gögn!$F$2:$F$11876,$A166),SUMPRODUCT(((Gögn!$F$2:$F$11876=$A166)*(Gögn!$B$2:$B$11876=Q$8)*(Gögn!$E$2:$E$11876=Q$9)),Gögn!$K$2:$K$11876,Gögn!$L$2:$L$11876)/SUMIFS(Gögn!$L$2:$L$11876,Gögn!$B$2:$B$11876,Q$8,Gögn!$E$2:$E$11876,Q$9,Gögn!$F$2:$F$11876,$A166)),"")</f>
        <v>0.93641699187476435</v>
      </c>
      <c r="R166" s="22">
        <f t="array" ref="R166">IFERROR(IF(R$9="Samtals",SUMPRODUCT(((Gögn!$F$2:$F$11876=$A166)*(Gögn!$B$2:$B$11876=R$8)),Gögn!$K$2:$K$11876,Gögn!$L$2:$L$11876)/SUMIFS(Gögn!$L$2:$L$11876,Gögn!$B$2:$B$11876,R$8,Gögn!$F$2:$F$11876,$A166),SUMPRODUCT(((Gögn!$F$2:$F$11876=$A166)*(Gögn!$B$2:$B$11876=R$8)*(Gögn!$E$2:$E$11876=R$9)),Gögn!$K$2:$K$11876,Gögn!$L$2:$L$11876)/SUMIFS(Gögn!$L$2:$L$11876,Gögn!$B$2:$B$11876,R$8,Gögn!$E$2:$E$11876,R$9,Gögn!$F$2:$F$11876,$A166)),"")</f>
        <v>15.405429905795616</v>
      </c>
      <c r="S166" s="22">
        <f t="array" ref="S166">IFERROR(IF(S$9="Samtals",SUMPRODUCT(((Gögn!$F$2:$F$11876=$A166)*(Gögn!$B$2:$B$11876=S$8)),Gögn!$K$2:$K$11876,Gögn!$L$2:$L$11876)/SUMIFS(Gögn!$L$2:$L$11876,Gögn!$B$2:$B$11876,S$8,Gögn!$F$2:$F$11876,$A166),SUMPRODUCT(((Gögn!$F$2:$F$11876=$A166)*(Gögn!$B$2:$B$11876=S$8)*(Gögn!$E$2:$E$11876=S$9)),Gögn!$K$2:$K$11876,Gögn!$L$2:$L$11876)/SUMIFS(Gögn!$L$2:$L$11876,Gögn!$B$2:$B$11876,S$8,Gögn!$E$2:$E$11876,S$9,Gögn!$F$2:$F$11876,$A166)),"")</f>
        <v>47.5</v>
      </c>
      <c r="T166" s="22">
        <f t="array" ref="T166">IFERROR(IF(T$9="Samtals",SUMPRODUCT(((Gögn!$F$2:$F$11876=$A166)*(Gögn!$B$2:$B$11876=T$8)),Gögn!$K$2:$K$11876,Gögn!$L$2:$L$11876)/SUMIFS(Gögn!$L$2:$L$11876,Gögn!$B$2:$B$11876,T$8,Gögn!$F$2:$F$11876,$A166),SUMPRODUCT(((Gögn!$F$2:$F$11876=$A166)*(Gögn!$B$2:$B$11876=T$8)*(Gögn!$E$2:$E$11876=T$9)),Gögn!$K$2:$K$11876,Gögn!$L$2:$L$11876)/SUMIFS(Gögn!$L$2:$L$11876,Gögn!$B$2:$B$11876,T$8,Gögn!$E$2:$E$11876,T$9,Gögn!$F$2:$F$11876,$A166)),"")</f>
        <v>0.57824410381081037</v>
      </c>
      <c r="U166" s="22">
        <f t="array" ref="U166">IFERROR(IF(U$9="Samtals",SUMPRODUCT(((Gögn!$F$2:$F$11876=$A166)*(Gögn!$B$2:$B$11876=U$8)),Gögn!$K$2:$K$11876,Gögn!$L$2:$L$11876)/SUMIFS(Gögn!$L$2:$L$11876,Gögn!$B$2:$B$11876,U$8,Gögn!$F$2:$F$11876,$A166),SUMPRODUCT(((Gögn!$F$2:$F$11876=$A166)*(Gögn!$B$2:$B$11876=U$8)*(Gögn!$E$2:$E$11876=U$9)),Gögn!$K$2:$K$11876,Gögn!$L$2:$L$11876)/SUMIFS(Gögn!$L$2:$L$11876,Gögn!$B$2:$B$11876,U$8,Gögn!$E$2:$E$11876,U$9,Gögn!$F$2:$F$11876,$A166)),"")</f>
        <v>29.776611178828702</v>
      </c>
      <c r="V166" s="22">
        <f t="array" ref="V166">IFERROR(IF(V$9="Samtals",SUMPRODUCT(((Gögn!$F$2:$F$11876=$A166)*(Gögn!$B$2:$B$11876=V$8)),Gögn!$K$2:$K$11876,Gögn!$L$2:$L$11876)/SUMIFS(Gögn!$L$2:$L$11876,Gögn!$B$2:$B$11876,V$8,Gögn!$F$2:$F$11876,$A166),SUMPRODUCT(((Gögn!$F$2:$F$11876=$A166)*(Gögn!$B$2:$B$11876=V$8)*(Gögn!$E$2:$E$11876=V$9)),Gögn!$K$2:$K$11876,Gögn!$L$2:$L$11876)/SUMIFS(Gögn!$L$2:$L$11876,Gögn!$B$2:$B$11876,V$8,Gögn!$E$2:$E$11876,V$9,Gögn!$F$2:$F$11876,$A166)),"")</f>
        <v>30</v>
      </c>
      <c r="W166" s="22">
        <f t="array" ref="W166">IFERROR(IF(W$9="Samtals",SUMPRODUCT(((Gögn!$F$2:$F$11876=$A166)*(Gögn!$B$2:$B$11876=W$8)),Gögn!$K$2:$K$11876,Gögn!$L$2:$L$11876)/SUMIFS(Gögn!$L$2:$L$11876,Gögn!$B$2:$B$11876,W$8,Gögn!$F$2:$F$11876,$A166),SUMPRODUCT(((Gögn!$F$2:$F$11876=$A166)*(Gögn!$B$2:$B$11876=W$8)*(Gögn!$E$2:$E$11876=W$9)),Gögn!$K$2:$K$11876,Gögn!$L$2:$L$11876)/SUMIFS(Gögn!$L$2:$L$11876,Gögn!$B$2:$B$11876,W$8,Gögn!$E$2:$E$11876,W$9,Gögn!$F$2:$F$11876,$A166)),"")</f>
        <v>3.1331279109194239</v>
      </c>
      <c r="X166" s="22">
        <f t="array" ref="X166">IFERROR(IF(X$9="Samtals",SUMPRODUCT(((Gögn!$F$2:$F$11876=$A166)*(Gögn!$B$2:$B$11876=X$8)),Gögn!$K$2:$K$11876,Gögn!$L$2:$L$11876)/SUMIFS(Gögn!$L$2:$L$11876,Gögn!$B$2:$B$11876,X$8,Gögn!$F$2:$F$11876,$A166),SUMPRODUCT(((Gögn!$F$2:$F$11876=$A166)*(Gögn!$B$2:$B$11876=X$8)*(Gögn!$E$2:$E$11876=X$9)),Gögn!$K$2:$K$11876,Gögn!$L$2:$L$11876)/SUMIFS(Gögn!$L$2:$L$11876,Gögn!$B$2:$B$11876,X$8,Gögn!$E$2:$E$11876,X$9,Gögn!$F$2:$F$11876,$A166)),"")</f>
        <v>14.185285661357165</v>
      </c>
      <c r="Y166" s="22">
        <f t="array" ref="Y166">IFERROR(IF(Y$9="Samtals",SUMPRODUCT(((Gögn!$F$2:$F$11876=$A166)*(Gögn!$B$2:$B$11876=Y$8)),Gögn!$K$2:$K$11876,Gögn!$L$2:$L$11876)/SUMIFS(Gögn!$L$2:$L$11876,Gögn!$B$2:$B$11876,Y$8,Gögn!$F$2:$F$11876,$A166),SUMPRODUCT(((Gögn!$F$2:$F$11876=$A166)*(Gögn!$B$2:$B$11876=Y$8)*(Gögn!$E$2:$E$11876=Y$9)),Gögn!$K$2:$K$11876,Gögn!$L$2:$L$11876)/SUMIFS(Gögn!$L$2:$L$11876,Gögn!$B$2:$B$11876,Y$8,Gögn!$E$2:$E$11876,Y$9,Gögn!$F$2:$F$11876,$A166)),"")</f>
        <v>59.55</v>
      </c>
      <c r="Z166" s="22">
        <f t="array" ref="Z166">IFERROR(IF(Z$9="Samtals",SUMPRODUCT(((Gögn!$F$2:$F$11876=$A166)*(Gögn!$B$2:$B$11876=Z$8)),Gögn!$K$2:$K$11876,Gögn!$L$2:$L$11876)/SUMIFS(Gögn!$L$2:$L$11876,Gögn!$B$2:$B$11876,Z$8,Gögn!$F$2:$F$11876,$A166),SUMPRODUCT(((Gögn!$F$2:$F$11876=$A166)*(Gögn!$B$2:$B$11876=Z$8)*(Gögn!$E$2:$E$11876=Z$9)),Gögn!$K$2:$K$11876,Gögn!$L$2:$L$11876)/SUMIFS(Gögn!$L$2:$L$11876,Gögn!$B$2:$B$11876,Z$8,Gögn!$E$2:$E$11876,Z$9,Gögn!$F$2:$F$11876,$A166)),"")</f>
        <v>0.53181182672542338</v>
      </c>
      <c r="AA166" s="22">
        <f t="array" ref="AA166">IFERROR(IF(AA$9="Samtals",SUMPRODUCT(((Gögn!$F$2:$F$11876=$A166)*(Gögn!$B$2:$B$11876=AA$8)),Gögn!$K$2:$K$11876,Gögn!$L$2:$L$11876)/SUMIFS(Gögn!$L$2:$L$11876,Gögn!$B$2:$B$11876,AA$8,Gögn!$F$2:$F$11876,$A166),SUMPRODUCT(((Gögn!$F$2:$F$11876=$A166)*(Gögn!$B$2:$B$11876=AA$8)*(Gögn!$E$2:$E$11876=AA$9)),Gögn!$K$2:$K$11876,Gögn!$L$2:$L$11876)/SUMIFS(Gögn!$L$2:$L$11876,Gögn!$B$2:$B$11876,AA$8,Gögn!$E$2:$E$11876,AA$9,Gögn!$F$2:$F$11876,$A166)),"")</f>
        <v>7.32</v>
      </c>
      <c r="AB166" s="22">
        <f t="array" ref="AB166">IFERROR(IF(AB$9="Samtals",SUMPRODUCT(((Gögn!$F$2:$F$11876=$A166)*(Gögn!$B$2:$B$11876=AB$8)),Gögn!$K$2:$K$11876,Gögn!$L$2:$L$11876)/SUMIFS(Gögn!$L$2:$L$11876,Gögn!$B$2:$B$11876,AB$8,Gögn!$F$2:$F$11876,$A166),SUMPRODUCT(((Gögn!$F$2:$F$11876=$A166)*(Gögn!$B$2:$B$11876=AB$8)*(Gögn!$E$2:$E$11876=AB$9)),Gögn!$K$2:$K$11876,Gögn!$L$2:$L$11876)/SUMIFS(Gögn!$L$2:$L$11876,Gögn!$B$2:$B$11876,AB$8,Gögn!$E$2:$E$11876,AB$9,Gögn!$F$2:$F$11876,$A166)),"")</f>
        <v>7.32</v>
      </c>
      <c r="AC166" s="22">
        <f t="array" ref="AC166">IFERROR(IF(AC$9="Samtals",SUMPRODUCT(((Gögn!$F$2:$F$11876=$A166)*(Gögn!$B$2:$B$11876=AC$8)),Gögn!$K$2:$K$11876,Gögn!$L$2:$L$11876)/SUMIFS(Gögn!$L$2:$L$11876,Gögn!$B$2:$B$11876,AC$8,Gögn!$F$2:$F$11876,$A166),SUMPRODUCT(((Gögn!$F$2:$F$11876=$A166)*(Gögn!$B$2:$B$11876=AC$8)*(Gögn!$E$2:$E$11876=AC$9)),Gögn!$K$2:$K$11876,Gögn!$L$2:$L$11876)/SUMIFS(Gögn!$L$2:$L$11876,Gögn!$B$2:$B$11876,AC$8,Gögn!$E$2:$E$11876,AC$9,Gögn!$F$2:$F$11876,$A166)),"")</f>
        <v>18.928430177105145</v>
      </c>
      <c r="AD166" s="22">
        <f t="array" ref="AD166">IFERROR(IF(AD$9="Samtals",SUMPRODUCT(((Gögn!$F$2:$F$11876=$A166)*(Gögn!$B$2:$B$11876=AD$8)),Gögn!$K$2:$K$11876,Gögn!$L$2:$L$11876)/SUMIFS(Gögn!$L$2:$L$11876,Gögn!$B$2:$B$11876,AD$8,Gögn!$F$2:$F$11876,$A166),SUMPRODUCT(((Gögn!$F$2:$F$11876=$A166)*(Gögn!$B$2:$B$11876=AD$8)*(Gögn!$E$2:$E$11876=AD$9)),Gögn!$K$2:$K$11876,Gögn!$L$2:$L$11876)/SUMIFS(Gögn!$L$2:$L$11876,Gögn!$B$2:$B$11876,AD$8,Gögn!$E$2:$E$11876,AD$9,Gögn!$F$2:$F$11876,$A166)),"")</f>
        <v>18.928430177105145</v>
      </c>
      <c r="AE166" s="22">
        <f t="array" ref="AE166">IFERROR(IF(AE$9="Samtals",SUMPRODUCT(((Gögn!$F$2:$F$11876=$A166)*(Gögn!$B$2:$B$11876=AE$8)),Gögn!$K$2:$K$11876,Gögn!$L$2:$L$11876)/SUMIFS(Gögn!$L$2:$L$11876,Gögn!$B$2:$B$11876,AE$8,Gögn!$F$2:$F$11876,$A166),SUMPRODUCT(((Gögn!$F$2:$F$11876=$A166)*(Gögn!$B$2:$B$11876=AE$8)*(Gögn!$E$2:$E$11876=AE$9)),Gögn!$K$2:$K$11876,Gögn!$L$2:$L$11876)/SUMIFS(Gögn!$L$2:$L$11876,Gögn!$B$2:$B$11876,AE$8,Gögn!$E$2:$E$11876,AE$9,Gögn!$F$2:$F$11876,$A166)),"")</f>
        <v>20.05</v>
      </c>
      <c r="AF166" s="22">
        <f t="array" ref="AF166">IFERROR(IF(AF$9="Samtals",SUMPRODUCT(((Gögn!$F$2:$F$11876=$A166)*(Gögn!$B$2:$B$11876=AF$8)),Gögn!$K$2:$K$11876,Gögn!$L$2:$L$11876)/SUMIFS(Gögn!$L$2:$L$11876,Gögn!$B$2:$B$11876,AF$8,Gögn!$F$2:$F$11876,$A166),SUMPRODUCT(((Gögn!$F$2:$F$11876=$A166)*(Gögn!$B$2:$B$11876=AF$8)*(Gögn!$E$2:$E$11876=AF$9)),Gögn!$K$2:$K$11876,Gögn!$L$2:$L$11876)/SUMIFS(Gögn!$L$2:$L$11876,Gögn!$B$2:$B$11876,AF$8,Gögn!$E$2:$E$11876,AF$9,Gögn!$F$2:$F$11876,$A166)),"")</f>
        <v>20.05</v>
      </c>
      <c r="AG166" s="22">
        <f t="array" ref="AG166">IFERROR(IF(AG$9="Samtals",SUMPRODUCT(((Gögn!$F$2:$F$11876=$A166)*(Gögn!$B$2:$B$11876=AG$8)),Gögn!$K$2:$K$11876,Gögn!$L$2:$L$11876)/SUMIFS(Gögn!$L$2:$L$11876,Gögn!$B$2:$B$11876,AG$8,Gögn!$F$2:$F$11876,$A166),SUMPRODUCT(((Gögn!$F$2:$F$11876=$A166)*(Gögn!$B$2:$B$11876=AG$8)*(Gögn!$E$2:$E$11876=AG$9)),Gögn!$K$2:$K$11876,Gögn!$L$2:$L$11876)/SUMIFS(Gögn!$L$2:$L$11876,Gögn!$B$2:$B$11876,AG$8,Gögn!$E$2:$E$11876,AG$9,Gögn!$F$2:$F$11876,$A166)),"")</f>
        <v>2.4500000000000002</v>
      </c>
      <c r="AH166" s="22">
        <f t="array" ref="AH166">IFERROR(IF(AH$9="Samtals",SUMPRODUCT(((Gögn!$F$2:$F$11876=$A166)*(Gögn!$B$2:$B$11876=AH$8)),Gögn!$K$2:$K$11876,Gögn!$L$2:$L$11876)/SUMIFS(Gögn!$L$2:$L$11876,Gögn!$B$2:$B$11876,AH$8,Gögn!$F$2:$F$11876,$A166),SUMPRODUCT(((Gögn!$F$2:$F$11876=$A166)*(Gögn!$B$2:$B$11876=AH$8)*(Gögn!$E$2:$E$11876=AH$9)),Gögn!$K$2:$K$11876,Gögn!$L$2:$L$11876)/SUMIFS(Gögn!$L$2:$L$11876,Gögn!$B$2:$B$11876,AH$8,Gögn!$E$2:$E$11876,AH$9,Gögn!$F$2:$F$11876,$A166)),"")</f>
        <v>2.4500000000000002</v>
      </c>
      <c r="AI166" s="22">
        <f t="array" ref="AI166">IFERROR(IF(AI$9="Samtals",SUMPRODUCT(((Gögn!$F$2:$F$11876=$A166)*(Gögn!$B$2:$B$11876=AI$8)),Gögn!$K$2:$K$11876,Gögn!$L$2:$L$11876)/SUMIFS(Gögn!$L$2:$L$11876,Gögn!$B$2:$B$11876,AI$8,Gögn!$F$2:$F$11876,$A166),SUMPRODUCT(((Gögn!$F$2:$F$11876=$A166)*(Gögn!$B$2:$B$11876=AI$8)*(Gögn!$E$2:$E$11876=AI$9)),Gögn!$K$2:$K$11876,Gögn!$L$2:$L$11876)/SUMIFS(Gögn!$L$2:$L$11876,Gögn!$B$2:$B$11876,AI$8,Gögn!$E$2:$E$11876,AI$9,Gögn!$F$2:$F$11876,$A166)),"")</f>
        <v>3.13</v>
      </c>
      <c r="AJ166" s="22">
        <f t="array" ref="AJ166">IFERROR(IF(AJ$9="Samtals",SUMPRODUCT(((Gögn!$F$2:$F$11876=$A166)*(Gögn!$B$2:$B$11876=AJ$8)),Gögn!$K$2:$K$11876,Gögn!$L$2:$L$11876)/SUMIFS(Gögn!$L$2:$L$11876,Gögn!$B$2:$B$11876,AJ$8,Gögn!$F$2:$F$11876,$A166),SUMPRODUCT(((Gögn!$F$2:$F$11876=$A166)*(Gögn!$B$2:$B$11876=AJ$8)*(Gögn!$E$2:$E$11876=AJ$9)),Gögn!$K$2:$K$11876,Gögn!$L$2:$L$11876)/SUMIFS(Gögn!$L$2:$L$11876,Gögn!$B$2:$B$11876,AJ$8,Gögn!$E$2:$E$11876,AJ$9,Gögn!$F$2:$F$11876,$A166)),"")</f>
        <v>3.13</v>
      </c>
      <c r="AK166" s="22">
        <f t="array" ref="AK166">IFERROR(IF(AK$9="Samtals",SUMPRODUCT(((Gögn!$F$2:$F$11876=$A166)*(Gögn!$B$2:$B$11876=AK$8)),Gögn!$K$2:$K$11876,Gögn!$L$2:$L$11876)/SUMIFS(Gögn!$L$2:$L$11876,Gögn!$B$2:$B$11876,AK$8,Gögn!$F$2:$F$11876,$A166),SUMPRODUCT(((Gögn!$F$2:$F$11876=$A166)*(Gögn!$B$2:$B$11876=AK$8)*(Gögn!$E$2:$E$11876=AK$9)),Gögn!$K$2:$K$11876,Gögn!$L$2:$L$11876)/SUMIFS(Gögn!$L$2:$L$11876,Gögn!$B$2:$B$11876,AK$8,Gögn!$E$2:$E$11876,AK$9,Gögn!$F$2:$F$11876,$A166)),"")</f>
        <v>3.5</v>
      </c>
      <c r="AL166" s="22">
        <f t="array" ref="AL166">IFERROR(IF(AL$9="Samtals",SUMPRODUCT(((Gögn!$F$2:$F$11876=$A166)*(Gögn!$B$2:$B$11876=AL$8)),Gögn!$K$2:$K$11876,Gögn!$L$2:$L$11876)/SUMIFS(Gögn!$L$2:$L$11876,Gögn!$B$2:$B$11876,AL$8,Gögn!$F$2:$F$11876,$A166),SUMPRODUCT(((Gögn!$F$2:$F$11876=$A166)*(Gögn!$B$2:$B$11876=AL$8)*(Gögn!$E$2:$E$11876=AL$9)),Gögn!$K$2:$K$11876,Gögn!$L$2:$L$11876)/SUMIFS(Gögn!$L$2:$L$11876,Gögn!$B$2:$B$11876,AL$8,Gögn!$E$2:$E$11876,AL$9,Gögn!$F$2:$F$11876,$A166)),"")</f>
        <v>3.5</v>
      </c>
      <c r="AM166" s="22">
        <f t="array" ref="AM166">IFERROR(IF(AM$9="Samtals",SUMPRODUCT(((Gögn!$F$2:$F$11876=$A166)*(Gögn!$B$2:$B$11876=AM$8)),Gögn!$K$2:$K$11876,Gögn!$L$2:$L$11876)/SUMIFS(Gögn!$L$2:$L$11876,Gögn!$B$2:$B$11876,AM$8,Gögn!$F$2:$F$11876,$A166),SUMPRODUCT(((Gögn!$F$2:$F$11876=$A166)*(Gögn!$B$2:$B$11876=AM$8)*(Gögn!$E$2:$E$11876=AM$9)),Gögn!$K$2:$K$11876,Gögn!$L$2:$L$11876)/SUMIFS(Gögn!$L$2:$L$11876,Gögn!$B$2:$B$11876,AM$8,Gögn!$E$2:$E$11876,AM$9,Gögn!$F$2:$F$11876,$A166)),"")</f>
        <v>19.133583056607367</v>
      </c>
      <c r="AN166" s="22">
        <f t="array" ref="AN166">IFERROR(IF(AN$9="Samtals",SUMPRODUCT(((Gögn!$F$2:$F$11876=$A166)*(Gögn!$B$2:$B$11876=AN$8)),Gögn!$K$2:$K$11876,Gögn!$L$2:$L$11876)/SUMIFS(Gögn!$L$2:$L$11876,Gögn!$B$2:$B$11876,AN$8,Gögn!$F$2:$F$11876,$A166),SUMPRODUCT(((Gögn!$F$2:$F$11876=$A166)*(Gögn!$B$2:$B$11876=AN$8)*(Gögn!$E$2:$E$11876=AN$9)),Gögn!$K$2:$K$11876,Gögn!$L$2:$L$11876)/SUMIFS(Gögn!$L$2:$L$11876,Gögn!$B$2:$B$11876,AN$8,Gögn!$E$2:$E$11876,AN$9,Gögn!$F$2:$F$11876,$A166)),"")</f>
        <v>19.492842630703414</v>
      </c>
      <c r="AO166" s="22">
        <f t="array" ref="AO166">IFERROR(IF(AO$9="Samtals",SUMPRODUCT(((Gögn!$F$2:$F$11876=$A166)*(Gögn!$B$2:$B$11876=AO$8)),Gögn!$K$2:$K$11876,Gögn!$L$2:$L$11876)/SUMIFS(Gögn!$L$2:$L$11876,Gögn!$B$2:$B$11876,AO$8,Gögn!$F$2:$F$11876,$A166),SUMPRODUCT(((Gögn!$F$2:$F$11876=$A166)*(Gögn!$B$2:$B$11876=AO$8)*(Gögn!$E$2:$E$11876=AO$9)),Gögn!$K$2:$K$11876,Gögn!$L$2:$L$11876)/SUMIFS(Gögn!$L$2:$L$11876,Gögn!$B$2:$B$11876,AO$8,Gögn!$E$2:$E$11876,AO$9,Gögn!$F$2:$F$11876,$A166)),"")</f>
        <v>0.16079867323123087</v>
      </c>
      <c r="AP166" s="22">
        <f t="array" ref="AP166">IFERROR(IF(AP$9="Samtals",SUMPRODUCT(((Gögn!$F$2:$F$11876=$A166)*(Gögn!$B$2:$B$11876=AP$8)),Gögn!$K$2:$K$11876,Gögn!$L$2:$L$11876)/SUMIFS(Gögn!$L$2:$L$11876,Gögn!$B$2:$B$11876,AP$8,Gögn!$F$2:$F$11876,$A166),SUMPRODUCT(((Gögn!$F$2:$F$11876=$A166)*(Gögn!$B$2:$B$11876=AP$8)*(Gögn!$E$2:$E$11876=AP$9)),Gögn!$K$2:$K$11876,Gögn!$L$2:$L$11876)/SUMIFS(Gögn!$L$2:$L$11876,Gögn!$B$2:$B$11876,AP$8,Gögn!$E$2:$E$11876,AP$9,Gögn!$F$2:$F$11876,$A166)),"")</f>
        <v>3.9702242435970754</v>
      </c>
      <c r="AQ166" s="22">
        <f t="array" ref="AQ166">IFERROR(IF(AQ$9="Samtals",SUMPRODUCT(((Gögn!$F$2:$F$11876=$A166)*(Gögn!$B$2:$B$11876=AQ$8)),Gögn!$K$2:$K$11876,Gögn!$L$2:$L$11876)/SUMIFS(Gögn!$L$2:$L$11876,Gögn!$B$2:$B$11876,AQ$8,Gögn!$F$2:$F$11876,$A166),SUMPRODUCT(((Gögn!$F$2:$F$11876=$A166)*(Gögn!$B$2:$B$11876=AQ$8)*(Gögn!$E$2:$E$11876=AQ$9)),Gögn!$K$2:$K$11876,Gögn!$L$2:$L$11876)/SUMIFS(Gögn!$L$2:$L$11876,Gögn!$B$2:$B$11876,AQ$8,Gögn!$E$2:$E$11876,AQ$9,Gögn!$F$2:$F$11876,$A166)),"")</f>
        <v>15.96</v>
      </c>
      <c r="AR166" s="22">
        <f t="array" ref="AR166">IFERROR(IF(AR$9="Samtals",SUMPRODUCT(((Gögn!$F$2:$F$11876=$A166)*(Gögn!$B$2:$B$11876=AR$8)),Gögn!$K$2:$K$11876,Gögn!$L$2:$L$11876)/SUMIFS(Gögn!$L$2:$L$11876,Gögn!$B$2:$B$11876,AR$8,Gögn!$F$2:$F$11876,$A166),SUMPRODUCT(((Gögn!$F$2:$F$11876=$A166)*(Gögn!$B$2:$B$11876=AR$8)*(Gögn!$E$2:$E$11876=AR$9)),Gögn!$K$2:$K$11876,Gögn!$L$2:$L$11876)/SUMIFS(Gögn!$L$2:$L$11876,Gögn!$B$2:$B$11876,AR$8,Gögn!$E$2:$E$11876,AR$9,Gögn!$F$2:$F$11876,$A166)),"")</f>
        <v>0</v>
      </c>
      <c r="AS166" s="22">
        <f t="array" ref="AS166">IFERROR(IF(AS$9="Samtals",SUMPRODUCT(((Gögn!$F$2:$F$11876=$A166)*(Gögn!$B$2:$B$11876=AS$8)),Gögn!$K$2:$K$11876,Gögn!$L$2:$L$11876)/SUMIFS(Gögn!$L$2:$L$11876,Gögn!$B$2:$B$11876,AS$8,Gögn!$F$2:$F$11876,$A166),SUMPRODUCT(((Gögn!$F$2:$F$11876=$A166)*(Gögn!$B$2:$B$11876=AS$8)*(Gögn!$E$2:$E$11876=AS$9)),Gögn!$K$2:$K$11876,Gögn!$L$2:$L$11876)/SUMIFS(Gögn!$L$2:$L$11876,Gögn!$B$2:$B$11876,AS$8,Gögn!$E$2:$E$11876,AS$9,Gögn!$F$2:$F$11876,$A166)),"")</f>
        <v>17.504504411200561</v>
      </c>
      <c r="AT166" s="22">
        <f t="array" ref="AT166">IFERROR(IF(AT$9="Samtals",SUMPRODUCT(((Gögn!$F$2:$F$11876=$A166)*(Gögn!$B$2:$B$11876=AT$8)),Gögn!$K$2:$K$11876,Gögn!$L$2:$L$11876)/SUMIFS(Gögn!$L$2:$L$11876,Gögn!$B$2:$B$11876,AT$8,Gögn!$F$2:$F$11876,$A166),SUMPRODUCT(((Gögn!$F$2:$F$11876=$A166)*(Gögn!$B$2:$B$11876=AT$8)*(Gögn!$E$2:$E$11876=AT$9)),Gögn!$K$2:$K$11876,Gögn!$L$2:$L$11876)/SUMIFS(Gögn!$L$2:$L$11876,Gögn!$B$2:$B$11876,AT$8,Gögn!$E$2:$E$11876,AT$9,Gögn!$F$2:$F$11876,$A166)),"")</f>
        <v>17.899999999999999</v>
      </c>
      <c r="AU166" s="22">
        <f t="array" ref="AU166">IFERROR(IF(AU$9="Samtals",SUMPRODUCT(((Gögn!$F$2:$F$11876=$A166)*(Gögn!$B$2:$B$11876=AU$8)),Gögn!$K$2:$K$11876,Gögn!$L$2:$L$11876)/SUMIFS(Gögn!$L$2:$L$11876,Gögn!$B$2:$B$11876,AU$8,Gögn!$F$2:$F$11876,$A166),SUMPRODUCT(((Gögn!$F$2:$F$11876=$A166)*(Gögn!$B$2:$B$11876=AU$8)*(Gögn!$E$2:$E$11876=AU$9)),Gögn!$K$2:$K$11876,Gögn!$L$2:$L$11876)/SUMIFS(Gögn!$L$2:$L$11876,Gögn!$B$2:$B$11876,AU$8,Gögn!$E$2:$E$11876,AU$9,Gögn!$F$2:$F$11876,$A166)),"")</f>
        <v>0</v>
      </c>
      <c r="AV166" s="22">
        <f t="array" ref="AV166">IFERROR(IF(AV$9="Samtals",SUMPRODUCT(((Gögn!$F$2:$F$11876=$A166)*(Gögn!$B$2:$B$11876=AV$8)),Gögn!$K$2:$K$11876,Gögn!$L$2:$L$11876)/SUMIFS(Gögn!$L$2:$L$11876,Gögn!$B$2:$B$11876,AV$8,Gögn!$F$2:$F$11876,$A166),SUMPRODUCT(((Gögn!$F$2:$F$11876=$A166)*(Gögn!$B$2:$B$11876=AV$8)*(Gögn!$E$2:$E$11876=AV$9)),Gögn!$K$2:$K$11876,Gögn!$L$2:$L$11876)/SUMIFS(Gögn!$L$2:$L$11876,Gögn!$B$2:$B$11876,AV$8,Gögn!$E$2:$E$11876,AV$9,Gögn!$F$2:$F$11876,$A166)),"")</f>
        <v>23.932369383928592</v>
      </c>
      <c r="AW166" s="22">
        <f t="array" ref="AW166">IFERROR(IF(AW$9="Samtals",SUMPRODUCT(((Gögn!$F$2:$F$11876=$A166)*(Gögn!$B$2:$B$11876=AW$8)),Gögn!$K$2:$K$11876,Gögn!$L$2:$L$11876)/SUMIFS(Gögn!$L$2:$L$11876,Gögn!$B$2:$B$11876,AW$8,Gögn!$F$2:$F$11876,$A166),SUMPRODUCT(((Gögn!$F$2:$F$11876=$A166)*(Gögn!$B$2:$B$11876=AW$8)*(Gögn!$E$2:$E$11876=AW$9)),Gögn!$K$2:$K$11876,Gögn!$L$2:$L$11876)/SUMIFS(Gögn!$L$2:$L$11876,Gögn!$B$2:$B$11876,AW$8,Gögn!$E$2:$E$11876,AW$9,Gögn!$F$2:$F$11876,$A166)),"")</f>
        <v>24.2</v>
      </c>
      <c r="AX166" s="22">
        <f t="array" ref="AX166">IFERROR(IF(AX$9="Samtals",SUMPRODUCT(((Gögn!$F$2:$F$11876=$A166)*(Gögn!$B$2:$B$11876=AX$8)),Gögn!$K$2:$K$11876,Gögn!$L$2:$L$11876)/SUMIFS(Gögn!$L$2:$L$11876,Gögn!$B$2:$B$11876,AX$8,Gögn!$F$2:$F$11876,$A166),SUMPRODUCT(((Gögn!$F$2:$F$11876=$A166)*(Gögn!$B$2:$B$11876=AX$8)*(Gögn!$E$2:$E$11876=AX$9)),Gögn!$K$2:$K$11876,Gögn!$L$2:$L$11876)/SUMIFS(Gögn!$L$2:$L$11876,Gögn!$B$2:$B$11876,AX$8,Gögn!$E$2:$E$11876,AX$9,Gögn!$F$2:$F$11876,$A166)),"")</f>
        <v>0</v>
      </c>
      <c r="AY166" s="22">
        <f t="array" ref="AY166">IFERROR(IF(AY$9="Samtals",SUMPRODUCT(((Gögn!$F$2:$F$11876=$A166)*(Gögn!$B$2:$B$11876=AY$8)),Gögn!$K$2:$K$11876,Gögn!$L$2:$L$11876)/SUMIFS(Gögn!$L$2:$L$11876,Gögn!$B$2:$B$11876,AY$8,Gögn!$F$2:$F$11876,$A166),SUMPRODUCT(((Gögn!$F$2:$F$11876=$A166)*(Gögn!$B$2:$B$11876=AY$8)*(Gögn!$E$2:$E$11876=AY$9)),Gögn!$K$2:$K$11876,Gögn!$L$2:$L$11876)/SUMIFS(Gögn!$L$2:$L$11876,Gögn!$B$2:$B$11876,AY$8,Gögn!$E$2:$E$11876,AY$9,Gögn!$F$2:$F$11876,$A166)),"")</f>
        <v>6.3691935225410541</v>
      </c>
      <c r="AZ166" s="22">
        <f t="array" ref="AZ166">IFERROR(IF(AZ$9="Samtals",SUMPRODUCT(((Gögn!$F$2:$F$11876=$A166)*(Gögn!$B$2:$B$11876=AZ$8)),Gögn!$K$2:$K$11876,Gögn!$L$2:$L$11876)/SUMIFS(Gögn!$L$2:$L$11876,Gögn!$B$2:$B$11876,AZ$8,Gögn!$F$2:$F$11876,$A166),SUMPRODUCT(((Gögn!$F$2:$F$11876=$A166)*(Gögn!$B$2:$B$11876=AZ$8)*(Gögn!$E$2:$E$11876=AZ$9)),Gögn!$K$2:$K$11876,Gögn!$L$2:$L$11876)/SUMIFS(Gögn!$L$2:$L$11876,Gögn!$B$2:$B$11876,AZ$8,Gögn!$E$2:$E$11876,AZ$9,Gögn!$F$2:$F$11876,$A166)),"")</f>
        <v>7.9</v>
      </c>
      <c r="BA166" s="22">
        <f t="array" ref="BA166">IFERROR(IF(BA$9="Samtals",SUMPRODUCT(((Gögn!$F$2:$F$11876=$A166)*(Gögn!$B$2:$B$11876=BA$8)),Gögn!$K$2:$K$11876,Gögn!$L$2:$L$11876)/SUMIFS(Gögn!$L$2:$L$11876,Gögn!$B$2:$B$11876,BA$8,Gögn!$F$2:$F$11876,$A166),SUMPRODUCT(((Gögn!$F$2:$F$11876=$A166)*(Gögn!$B$2:$B$11876=BA$8)*(Gögn!$E$2:$E$11876=BA$9)),Gögn!$K$2:$K$11876,Gögn!$L$2:$L$11876)/SUMIFS(Gögn!$L$2:$L$11876,Gögn!$B$2:$B$11876,BA$8,Gögn!$E$2:$E$11876,BA$9,Gögn!$F$2:$F$11876,$A166)),"")</f>
        <v>0</v>
      </c>
      <c r="BB166" s="22">
        <f t="array" ref="BB166">IFERROR(IF(BB$9="Samtals",SUMPRODUCT(((Gögn!$F$2:$F$11876=$A166)*(Gögn!$B$2:$B$11876=BB$8)),Gögn!$K$2:$K$11876,Gögn!$L$2:$L$11876)/SUMIFS(Gögn!$L$2:$L$11876,Gögn!$B$2:$B$11876,BB$8,Gögn!$F$2:$F$11876,$A166),SUMPRODUCT(((Gögn!$F$2:$F$11876=$A166)*(Gögn!$B$2:$B$11876=BB$8)*(Gögn!$E$2:$E$11876=BB$9)),Gögn!$K$2:$K$11876,Gögn!$L$2:$L$11876)/SUMIFS(Gögn!$L$2:$L$11876,Gögn!$B$2:$B$11876,BB$8,Gögn!$E$2:$E$11876,BB$9,Gögn!$F$2:$F$11876,$A166)),"")</f>
        <v>12.113428504754983</v>
      </c>
      <c r="BC166" s="22">
        <f t="array" ref="BC166">IFERROR(IF(BC$9="Samtals",SUMPRODUCT(((Gögn!$F$2:$F$11876=$A166)*(Gögn!$B$2:$B$11876=BC$8)),Gögn!$K$2:$K$11876,Gögn!$L$2:$L$11876)/SUMIFS(Gögn!$L$2:$L$11876,Gögn!$B$2:$B$11876,BC$8,Gögn!$F$2:$F$11876,$A166),SUMPRODUCT(((Gögn!$F$2:$F$11876=$A166)*(Gögn!$B$2:$B$11876=BC$8)*(Gögn!$E$2:$E$11876=BC$9)),Gögn!$K$2:$K$11876,Gögn!$L$2:$L$11876)/SUMIFS(Gögn!$L$2:$L$11876,Gögn!$B$2:$B$11876,BC$8,Gögn!$E$2:$E$11876,BC$9,Gögn!$F$2:$F$11876,$A166)),"")</f>
        <v>12.3</v>
      </c>
      <c r="BD166" s="22">
        <f t="array" ref="BD166">IFERROR(IF(BD$9="Samtals",SUMPRODUCT(((Gögn!$F$2:$F$11876=$A166)*(Gögn!$B$2:$B$11876=BD$8)),Gögn!$K$2:$K$11876,Gögn!$L$2:$L$11876)/SUMIFS(Gögn!$L$2:$L$11876,Gögn!$B$2:$B$11876,BD$8,Gögn!$F$2:$F$11876,$A166),SUMPRODUCT(((Gögn!$F$2:$F$11876=$A166)*(Gögn!$B$2:$B$11876=BD$8)*(Gögn!$E$2:$E$11876=BD$9)),Gögn!$K$2:$K$11876,Gögn!$L$2:$L$11876)/SUMIFS(Gögn!$L$2:$L$11876,Gögn!$B$2:$B$11876,BD$8,Gögn!$E$2:$E$11876,BD$9,Gögn!$F$2:$F$11876,$A166)),"")</f>
        <v>0</v>
      </c>
      <c r="BE166" s="22">
        <f t="array" ref="BE166">IFERROR(IF(BE$9="Samtals",SUMPRODUCT(((Gögn!$F$2:$F$11876=$A166)*(Gögn!$B$2:$B$11876=BE$8)),Gögn!$K$2:$K$11876,Gögn!$L$2:$L$11876)/SUMIFS(Gögn!$L$2:$L$11876,Gögn!$B$2:$B$11876,BE$8,Gögn!$F$2:$F$11876,$A166),SUMPRODUCT(((Gögn!$F$2:$F$11876=$A166)*(Gögn!$B$2:$B$11876=BE$8)*(Gögn!$E$2:$E$11876=BE$9)),Gögn!$K$2:$K$11876,Gögn!$L$2:$L$11876)/SUMIFS(Gögn!$L$2:$L$11876,Gögn!$B$2:$B$11876,BE$8,Gögn!$E$2:$E$11876,BE$9,Gögn!$F$2:$F$11876,$A166)),"")</f>
        <v>23.188974610962283</v>
      </c>
      <c r="BF166" s="22">
        <f t="array" ref="BF166">IFERROR(IF(BF$9="Samtals",SUMPRODUCT(((Gögn!$F$2:$F$11876=$A166)*(Gögn!$B$2:$B$11876=BF$8)),Gögn!$K$2:$K$11876,Gögn!$L$2:$L$11876)/SUMIFS(Gögn!$L$2:$L$11876,Gögn!$B$2:$B$11876,BF$8,Gögn!$F$2:$F$11876,$A166),SUMPRODUCT(((Gögn!$F$2:$F$11876=$A166)*(Gögn!$B$2:$B$11876=BF$8)*(Gögn!$E$2:$E$11876=BF$9)),Gögn!$K$2:$K$11876,Gögn!$L$2:$L$11876)/SUMIFS(Gögn!$L$2:$L$11876,Gögn!$B$2:$B$11876,BF$8,Gögn!$E$2:$E$11876,BF$9,Gögn!$F$2:$F$11876,$A166)),"")</f>
        <v>23.76</v>
      </c>
      <c r="BG166" s="22">
        <f t="array" ref="BG166">IFERROR(IF(BG$9="Samtals",SUMPRODUCT(((Gögn!$F$2:$F$11876=$A166)*(Gögn!$B$2:$B$11876=BG$8)),Gögn!$K$2:$K$11876,Gögn!$L$2:$L$11876)/SUMIFS(Gögn!$L$2:$L$11876,Gögn!$B$2:$B$11876,BG$8,Gögn!$F$2:$F$11876,$A166),SUMPRODUCT(((Gögn!$F$2:$F$11876=$A166)*(Gögn!$B$2:$B$11876=BG$8)*(Gögn!$E$2:$E$11876=BG$9)),Gögn!$K$2:$K$11876,Gögn!$L$2:$L$11876)/SUMIFS(Gögn!$L$2:$L$11876,Gögn!$B$2:$B$11876,BG$8,Gögn!$E$2:$E$11876,BG$9,Gögn!$F$2:$F$11876,$A166)),"")</f>
        <v>0.79816763411898384</v>
      </c>
    </row>
    <row r="167" spans="1:59" ht="15" customHeight="1">
      <c r="A167" s="5" t="s">
        <v>84</v>
      </c>
      <c r="B167" s="5"/>
      <c r="C167" s="158" t="s">
        <v>85</v>
      </c>
      <c r="D167" s="24">
        <f>SUMPRODUCT(E167:BG167,$E$18:$BG$18)/SUM($E$18:$BG$18)</f>
        <v>5.1053906091650605</v>
      </c>
      <c r="E167" s="24">
        <f t="array" ref="E167">IFERROR(IF(E$9="Samtals",SUMPRODUCT(((Gögn!$F$2:$F$11876=$A167)*(Gögn!$B$2:$B$11876=E$8)),Gögn!$K$2:$K$11876,Gögn!$L$2:$L$11876)/SUMIFS(Gögn!$L$2:$L$11876,Gögn!$B$2:$B$11876,E$8,Gögn!$F$2:$F$11876,$A167),SUMPRODUCT(((Gögn!$F$2:$F$11876=$A167)*(Gögn!$B$2:$B$11876=E$8)*(Gögn!$E$2:$E$11876=E$9)),Gögn!$K$2:$K$11876,Gögn!$L$2:$L$11876)/SUMIFS(Gögn!$L$2:$L$11876,Gögn!$B$2:$B$11876,E$8,Gögn!$E$2:$E$11876,E$9,Gögn!$F$2:$F$11876,$A167)),"")</f>
        <v>7.8647538380453801</v>
      </c>
      <c r="F167" s="24">
        <f t="array" ref="F167">IFERROR(IF(F$9="Samtals",SUMPRODUCT(((Gögn!$F$2:$F$11876=$A167)*(Gögn!$B$2:$B$11876=F$8)),Gögn!$K$2:$K$11876,Gögn!$L$2:$L$11876)/SUMIFS(Gögn!$L$2:$L$11876,Gögn!$B$2:$B$11876,F$8,Gögn!$F$2:$F$11876,$A167),SUMPRODUCT(((Gögn!$F$2:$F$11876=$A167)*(Gögn!$B$2:$B$11876=F$8)*(Gögn!$E$2:$E$11876=F$9)),Gögn!$K$2:$K$11876,Gögn!$L$2:$L$11876)/SUMIFS(Gögn!$L$2:$L$11876,Gögn!$B$2:$B$11876,F$8,Gögn!$E$2:$E$11876,F$9,Gögn!$F$2:$F$11876,$A167)),"")</f>
        <v>8.5</v>
      </c>
      <c r="G167" s="24">
        <f t="array" ref="G167">IFERROR(IF(G$9="Samtals",SUMPRODUCT(((Gögn!$F$2:$F$11876=$A167)*(Gögn!$B$2:$B$11876=G$8)),Gögn!$K$2:$K$11876,Gögn!$L$2:$L$11876)/SUMIFS(Gögn!$L$2:$L$11876,Gögn!$B$2:$B$11876,G$8,Gögn!$F$2:$F$11876,$A167),SUMPRODUCT(((Gögn!$F$2:$F$11876=$A167)*(Gögn!$B$2:$B$11876=G$8)*(Gögn!$E$2:$E$11876=G$9)),Gögn!$K$2:$K$11876,Gögn!$L$2:$L$11876)/SUMIFS(Gögn!$L$2:$L$11876,Gögn!$B$2:$B$11876,G$8,Gögn!$E$2:$E$11876,G$9,Gögn!$F$2:$F$11876,$A167)),"")</f>
        <v>7.2871593258823992</v>
      </c>
      <c r="H167" s="24">
        <f t="array" ref="H167">IFERROR(IF(H$9="Samtals",SUMPRODUCT(((Gögn!$F$2:$F$11876=$A167)*(Gögn!$B$2:$B$11876=H$8)),Gögn!$K$2:$K$11876,Gögn!$L$2:$L$11876)/SUMIFS(Gögn!$L$2:$L$11876,Gögn!$B$2:$B$11876,H$8,Gögn!$F$2:$F$11876,$A167),SUMPRODUCT(((Gögn!$F$2:$F$11876=$A167)*(Gögn!$B$2:$B$11876=H$8)*(Gögn!$E$2:$E$11876=H$9)),Gögn!$K$2:$K$11876,Gögn!$L$2:$L$11876)/SUMIFS(Gögn!$L$2:$L$11876,Gögn!$B$2:$B$11876,H$8,Gögn!$E$2:$E$11876,H$9,Gögn!$F$2:$F$11876,$A167)),"")</f>
        <v>6.0886120881590093</v>
      </c>
      <c r="I167" s="24">
        <f t="array" ref="I167">IFERROR(IF(I$9="Samtals",SUMPRODUCT(((Gögn!$F$2:$F$11876=$A167)*(Gögn!$B$2:$B$11876=I$8)),Gögn!$K$2:$K$11876,Gögn!$L$2:$L$11876)/SUMIFS(Gögn!$L$2:$L$11876,Gögn!$B$2:$B$11876,I$8,Gögn!$F$2:$F$11876,$A167),SUMPRODUCT(((Gögn!$F$2:$F$11876=$A167)*(Gögn!$B$2:$B$11876=I$8)*(Gögn!$E$2:$E$11876=I$9)),Gögn!$K$2:$K$11876,Gögn!$L$2:$L$11876)/SUMIFS(Gögn!$L$2:$L$11876,Gögn!$B$2:$B$11876,I$8,Gögn!$E$2:$E$11876,I$9,Gögn!$F$2:$F$11876,$A167)),"")</f>
        <v>6.33</v>
      </c>
      <c r="J167" s="24">
        <f t="array" ref="J167">IFERROR(IF(J$9="Samtals",SUMPRODUCT(((Gögn!$F$2:$F$11876=$A167)*(Gögn!$B$2:$B$11876=J$8)),Gögn!$K$2:$K$11876,Gögn!$L$2:$L$11876)/SUMIFS(Gögn!$L$2:$L$11876,Gögn!$B$2:$B$11876,J$8,Gögn!$F$2:$F$11876,$A167),SUMPRODUCT(((Gögn!$F$2:$F$11876=$A167)*(Gögn!$B$2:$B$11876=J$8)*(Gögn!$E$2:$E$11876=J$9)),Gögn!$K$2:$K$11876,Gögn!$L$2:$L$11876)/SUMIFS(Gögn!$L$2:$L$11876,Gögn!$B$2:$B$11876,J$8,Gögn!$E$2:$E$11876,J$9,Gögn!$F$2:$F$11876,$A167)),"")</f>
        <v>0</v>
      </c>
      <c r="K167" s="24">
        <f t="array" ref="K167">IFERROR(IF(K$9="Samtals",SUMPRODUCT(((Gögn!$F$2:$F$11876=$A167)*(Gögn!$B$2:$B$11876=K$8)),Gögn!$K$2:$K$11876,Gögn!$L$2:$L$11876)/SUMIFS(Gögn!$L$2:$L$11876,Gögn!$B$2:$B$11876,K$8,Gögn!$F$2:$F$11876,$A167),SUMPRODUCT(((Gögn!$F$2:$F$11876=$A167)*(Gögn!$B$2:$B$11876=K$8)*(Gögn!$E$2:$E$11876=K$9)),Gögn!$K$2:$K$11876,Gögn!$L$2:$L$11876)/SUMIFS(Gögn!$L$2:$L$11876,Gögn!$B$2:$B$11876,K$8,Gögn!$E$2:$E$11876,K$9,Gögn!$F$2:$F$11876,$A167)),"")</f>
        <v>2.5039656325808473</v>
      </c>
      <c r="L167" s="24">
        <f t="array" ref="L167">IFERROR(IF(L$9="Samtals",SUMPRODUCT(((Gögn!$F$2:$F$11876=$A167)*(Gögn!$B$2:$B$11876=L$8)),Gögn!$K$2:$K$11876,Gögn!$L$2:$L$11876)/SUMIFS(Gögn!$L$2:$L$11876,Gögn!$B$2:$B$11876,L$8,Gögn!$F$2:$F$11876,$A167),SUMPRODUCT(((Gögn!$F$2:$F$11876=$A167)*(Gögn!$B$2:$B$11876=L$8)*(Gögn!$E$2:$E$11876=L$9)),Gögn!$K$2:$K$11876,Gögn!$L$2:$L$11876)/SUMIFS(Gögn!$L$2:$L$11876,Gögn!$B$2:$B$11876,L$8,Gögn!$E$2:$E$11876,L$9,Gögn!$F$2:$F$11876,$A167)),"")</f>
        <v>2.5039656325808473</v>
      </c>
      <c r="M167" s="24">
        <f t="array" ref="M167">IFERROR(IF(M$9="Samtals",SUMPRODUCT(((Gögn!$F$2:$F$11876=$A167)*(Gögn!$B$2:$B$11876=M$8)),Gögn!$K$2:$K$11876,Gögn!$L$2:$L$11876)/SUMIFS(Gögn!$L$2:$L$11876,Gögn!$B$2:$B$11876,M$8,Gögn!$F$2:$F$11876,$A167),SUMPRODUCT(((Gögn!$F$2:$F$11876=$A167)*(Gögn!$B$2:$B$11876=M$8)*(Gögn!$E$2:$E$11876=M$9)),Gögn!$K$2:$K$11876,Gögn!$L$2:$L$11876)/SUMIFS(Gögn!$L$2:$L$11876,Gögn!$B$2:$B$11876,M$8,Gögn!$E$2:$E$11876,M$9,Gögn!$F$2:$F$11876,$A167)),"")</f>
        <v>12.98</v>
      </c>
      <c r="N167" s="24">
        <f t="array" ref="N167">IFERROR(IF(N$9="Samtals",SUMPRODUCT(((Gögn!$F$2:$F$11876=$A167)*(Gögn!$B$2:$B$11876=N$8)),Gögn!$K$2:$K$11876,Gögn!$L$2:$L$11876)/SUMIFS(Gögn!$L$2:$L$11876,Gögn!$B$2:$B$11876,N$8,Gögn!$F$2:$F$11876,$A167),SUMPRODUCT(((Gögn!$F$2:$F$11876=$A167)*(Gögn!$B$2:$B$11876=N$8)*(Gögn!$E$2:$E$11876=N$9)),Gögn!$K$2:$K$11876,Gögn!$L$2:$L$11876)/SUMIFS(Gögn!$L$2:$L$11876,Gögn!$B$2:$B$11876,N$8,Gögn!$E$2:$E$11876,N$9,Gögn!$F$2:$F$11876,$A167)),"")</f>
        <v>12.98</v>
      </c>
      <c r="O167" s="24">
        <f t="array" ref="O167">IFERROR(IF(O$9="Samtals",SUMPRODUCT(((Gögn!$F$2:$F$11876=$A167)*(Gögn!$B$2:$B$11876=O$8)),Gögn!$K$2:$K$11876,Gögn!$L$2:$L$11876)/SUMIFS(Gögn!$L$2:$L$11876,Gögn!$B$2:$B$11876,O$8,Gögn!$F$2:$F$11876,$A167),SUMPRODUCT(((Gögn!$F$2:$F$11876=$A167)*(Gögn!$B$2:$B$11876=O$8)*(Gögn!$E$2:$E$11876=O$9)),Gögn!$K$2:$K$11876,Gögn!$L$2:$L$11876)/SUMIFS(Gögn!$L$2:$L$11876,Gögn!$B$2:$B$11876,O$8,Gögn!$E$2:$E$11876,O$9,Gögn!$F$2:$F$11876,$A167)),"")</f>
        <v>3.3637659901620585</v>
      </c>
      <c r="P167" s="24">
        <f t="array" ref="P167">IFERROR(IF(P$9="Samtals",SUMPRODUCT(((Gögn!$F$2:$F$11876=$A167)*(Gögn!$B$2:$B$11876=P$8)),Gögn!$K$2:$K$11876,Gögn!$L$2:$L$11876)/SUMIFS(Gögn!$L$2:$L$11876,Gögn!$B$2:$B$11876,P$8,Gögn!$F$2:$F$11876,$A167),SUMPRODUCT(((Gögn!$F$2:$F$11876=$A167)*(Gögn!$B$2:$B$11876=P$8)*(Gögn!$E$2:$E$11876=P$9)),Gögn!$K$2:$K$11876,Gögn!$L$2:$L$11876)/SUMIFS(Gögn!$L$2:$L$11876,Gögn!$B$2:$B$11876,P$8,Gögn!$E$2:$E$11876,P$9,Gögn!$F$2:$F$11876,$A167)),"")</f>
        <v>3.38</v>
      </c>
      <c r="Q167" s="24">
        <f t="array" ref="Q167">IFERROR(IF(Q$9="Samtals",SUMPRODUCT(((Gögn!$F$2:$F$11876=$A167)*(Gögn!$B$2:$B$11876=Q$8)),Gögn!$K$2:$K$11876,Gögn!$L$2:$L$11876)/SUMIFS(Gögn!$L$2:$L$11876,Gögn!$B$2:$B$11876,Q$8,Gögn!$F$2:$F$11876,$A167),SUMPRODUCT(((Gögn!$F$2:$F$11876=$A167)*(Gögn!$B$2:$B$11876=Q$8)*(Gögn!$E$2:$E$11876=Q$9)),Gögn!$K$2:$K$11876,Gögn!$L$2:$L$11876)/SUMIFS(Gögn!$L$2:$L$11876,Gögn!$B$2:$B$11876,Q$8,Gögn!$E$2:$E$11876,Q$9,Gögn!$F$2:$F$11876,$A167)),"")</f>
        <v>0</v>
      </c>
      <c r="R167" s="24">
        <f t="array" ref="R167">IFERROR(IF(R$9="Samtals",SUMPRODUCT(((Gögn!$F$2:$F$11876=$A167)*(Gögn!$B$2:$B$11876=R$8)),Gögn!$K$2:$K$11876,Gögn!$L$2:$L$11876)/SUMIFS(Gögn!$L$2:$L$11876,Gögn!$B$2:$B$11876,R$8,Gögn!$F$2:$F$11876,$A167),SUMPRODUCT(((Gögn!$F$2:$F$11876=$A167)*(Gögn!$B$2:$B$11876=R$8)*(Gögn!$E$2:$E$11876=R$9)),Gögn!$K$2:$K$11876,Gögn!$L$2:$L$11876)/SUMIFS(Gögn!$L$2:$L$11876,Gögn!$B$2:$B$11876,R$8,Gögn!$E$2:$E$11876,R$9,Gögn!$F$2:$F$11876,$A167)),"")</f>
        <v>2.369985764405667</v>
      </c>
      <c r="S167" s="24">
        <f t="array" ref="S167">IFERROR(IF(S$9="Samtals",SUMPRODUCT(((Gögn!$F$2:$F$11876=$A167)*(Gögn!$B$2:$B$11876=S$8)),Gögn!$K$2:$K$11876,Gögn!$L$2:$L$11876)/SUMIFS(Gögn!$L$2:$L$11876,Gögn!$B$2:$B$11876,S$8,Gögn!$F$2:$F$11876,$A167),SUMPRODUCT(((Gögn!$F$2:$F$11876=$A167)*(Gögn!$B$2:$B$11876=S$8)*(Gögn!$E$2:$E$11876=S$9)),Gögn!$K$2:$K$11876,Gögn!$L$2:$L$11876)/SUMIFS(Gögn!$L$2:$L$11876,Gögn!$B$2:$B$11876,S$8,Gögn!$E$2:$E$11876,S$9,Gögn!$F$2:$F$11876,$A167)),"")</f>
        <v>7.5</v>
      </c>
      <c r="T167" s="24">
        <f t="array" ref="T167">IFERROR(IF(T$9="Samtals",SUMPRODUCT(((Gögn!$F$2:$F$11876=$A167)*(Gögn!$B$2:$B$11876=T$8)),Gögn!$K$2:$K$11876,Gögn!$L$2:$L$11876)/SUMIFS(Gögn!$L$2:$L$11876,Gögn!$B$2:$B$11876,T$8,Gögn!$F$2:$F$11876,$A167),SUMPRODUCT(((Gögn!$F$2:$F$11876=$A167)*(Gögn!$B$2:$B$11876=T$8)*(Gögn!$E$2:$E$11876=T$9)),Gögn!$K$2:$K$11876,Gögn!$L$2:$L$11876)/SUMIFS(Gögn!$L$2:$L$11876,Gögn!$B$2:$B$11876,T$8,Gögn!$E$2:$E$11876,T$9,Gögn!$F$2:$F$11876,$A167)),"")</f>
        <v>0</v>
      </c>
      <c r="U167" s="24">
        <f t="array" ref="U167">IFERROR(IF(U$9="Samtals",SUMPRODUCT(((Gögn!$F$2:$F$11876=$A167)*(Gögn!$B$2:$B$11876=U$8)),Gögn!$K$2:$K$11876,Gögn!$L$2:$L$11876)/SUMIFS(Gögn!$L$2:$L$11876,Gögn!$B$2:$B$11876,U$8,Gögn!$F$2:$F$11876,$A167),SUMPRODUCT(((Gögn!$F$2:$F$11876=$A167)*(Gögn!$B$2:$B$11876=U$8)*(Gögn!$E$2:$E$11876=U$9)),Gögn!$K$2:$K$11876,Gögn!$L$2:$L$11876)/SUMIFS(Gögn!$L$2:$L$11876,Gögn!$B$2:$B$11876,U$8,Gögn!$E$2:$E$11876,U$9,Gögn!$F$2:$F$11876,$A167)),"")</f>
        <v>5.2653723480408372</v>
      </c>
      <c r="V167" s="24">
        <f t="array" ref="V167">IFERROR(IF(V$9="Samtals",SUMPRODUCT(((Gögn!$F$2:$F$11876=$A167)*(Gögn!$B$2:$B$11876=V$8)),Gögn!$K$2:$K$11876,Gögn!$L$2:$L$11876)/SUMIFS(Gögn!$L$2:$L$11876,Gögn!$B$2:$B$11876,V$8,Gögn!$F$2:$F$11876,$A167),SUMPRODUCT(((Gögn!$F$2:$F$11876=$A167)*(Gögn!$B$2:$B$11876=V$8)*(Gögn!$E$2:$E$11876=V$9)),Gögn!$K$2:$K$11876,Gögn!$L$2:$L$11876)/SUMIFS(Gögn!$L$2:$L$11876,Gögn!$B$2:$B$11876,V$8,Gögn!$E$2:$E$11876,V$9,Gögn!$F$2:$F$11876,$A167)),"")</f>
        <v>5.3</v>
      </c>
      <c r="W167" s="24">
        <f t="array" ref="W167">IFERROR(IF(W$9="Samtals",SUMPRODUCT(((Gögn!$F$2:$F$11876=$A167)*(Gögn!$B$2:$B$11876=W$8)),Gögn!$K$2:$K$11876,Gögn!$L$2:$L$11876)/SUMIFS(Gögn!$L$2:$L$11876,Gögn!$B$2:$B$11876,W$8,Gögn!$F$2:$F$11876,$A167),SUMPRODUCT(((Gögn!$F$2:$F$11876=$A167)*(Gögn!$B$2:$B$11876=W$8)*(Gögn!$E$2:$E$11876=W$9)),Gögn!$K$2:$K$11876,Gögn!$L$2:$L$11876)/SUMIFS(Gögn!$L$2:$L$11876,Gögn!$B$2:$B$11876,W$8,Gögn!$E$2:$E$11876,W$9,Gögn!$F$2:$F$11876,$A167)),"")</f>
        <v>1.1353480220990499</v>
      </c>
      <c r="X167" s="24">
        <f t="array" ref="X167">IFERROR(IF(X$9="Samtals",SUMPRODUCT(((Gögn!$F$2:$F$11876=$A167)*(Gögn!$B$2:$B$11876=X$8)),Gögn!$K$2:$K$11876,Gögn!$L$2:$L$11876)/SUMIFS(Gögn!$L$2:$L$11876,Gögn!$B$2:$B$11876,X$8,Gögn!$F$2:$F$11876,$A167),SUMPRODUCT(((Gögn!$F$2:$F$11876=$A167)*(Gögn!$B$2:$B$11876=X$8)*(Gögn!$E$2:$E$11876=X$9)),Gögn!$K$2:$K$11876,Gögn!$L$2:$L$11876)/SUMIFS(Gögn!$L$2:$L$11876,Gögn!$B$2:$B$11876,X$8,Gögn!$E$2:$E$11876,X$9,Gögn!$F$2:$F$11876,$A167)),"")</f>
        <v>2.3599281345622285</v>
      </c>
      <c r="Y167" s="24">
        <f t="array" ref="Y167">IFERROR(IF(Y$9="Samtals",SUMPRODUCT(((Gögn!$F$2:$F$11876=$A167)*(Gögn!$B$2:$B$11876=Y$8)),Gögn!$K$2:$K$11876,Gögn!$L$2:$L$11876)/SUMIFS(Gögn!$L$2:$L$11876,Gögn!$B$2:$B$11876,Y$8,Gögn!$F$2:$F$11876,$A167),SUMPRODUCT(((Gögn!$F$2:$F$11876=$A167)*(Gögn!$B$2:$B$11876=Y$8)*(Gögn!$E$2:$E$11876=Y$9)),Gögn!$K$2:$K$11876,Gögn!$L$2:$L$11876)/SUMIFS(Gögn!$L$2:$L$11876,Gögn!$B$2:$B$11876,Y$8,Gögn!$E$2:$E$11876,Y$9,Gögn!$F$2:$F$11876,$A167)),"")</f>
        <v>4.66</v>
      </c>
      <c r="Z167" s="24">
        <f t="array" ref="Z167">IFERROR(IF(Z$9="Samtals",SUMPRODUCT(((Gögn!$F$2:$F$11876=$A167)*(Gögn!$B$2:$B$11876=Z$8)),Gögn!$K$2:$K$11876,Gögn!$L$2:$L$11876)/SUMIFS(Gögn!$L$2:$L$11876,Gögn!$B$2:$B$11876,Z$8,Gögn!$F$2:$F$11876,$A167),SUMPRODUCT(((Gögn!$F$2:$F$11876=$A167)*(Gögn!$B$2:$B$11876=Z$8)*(Gögn!$E$2:$E$11876=Z$9)),Gögn!$K$2:$K$11876,Gögn!$L$2:$L$11876)/SUMIFS(Gögn!$L$2:$L$11876,Gögn!$B$2:$B$11876,Z$8,Gögn!$E$2:$E$11876,Z$9,Gögn!$F$2:$F$11876,$A167)),"")</f>
        <v>1.6676726780834352</v>
      </c>
      <c r="AA167" s="24">
        <f t="array" ref="AA167">IFERROR(IF(AA$9="Samtals",SUMPRODUCT(((Gögn!$F$2:$F$11876=$A167)*(Gögn!$B$2:$B$11876=AA$8)),Gögn!$K$2:$K$11876,Gögn!$L$2:$L$11876)/SUMIFS(Gögn!$L$2:$L$11876,Gögn!$B$2:$B$11876,AA$8,Gögn!$F$2:$F$11876,$A167),SUMPRODUCT(((Gögn!$F$2:$F$11876=$A167)*(Gögn!$B$2:$B$11876=AA$8)*(Gögn!$E$2:$E$11876=AA$9)),Gögn!$K$2:$K$11876,Gögn!$L$2:$L$11876)/SUMIFS(Gögn!$L$2:$L$11876,Gögn!$B$2:$B$11876,AA$8,Gögn!$E$2:$E$11876,AA$9,Gögn!$F$2:$F$11876,$A167)),"")</f>
        <v>5.08</v>
      </c>
      <c r="AB167" s="24">
        <f t="array" ref="AB167">IFERROR(IF(AB$9="Samtals",SUMPRODUCT(((Gögn!$F$2:$F$11876=$A167)*(Gögn!$B$2:$B$11876=AB$8)),Gögn!$K$2:$K$11876,Gögn!$L$2:$L$11876)/SUMIFS(Gögn!$L$2:$L$11876,Gögn!$B$2:$B$11876,AB$8,Gögn!$F$2:$F$11876,$A167),SUMPRODUCT(((Gögn!$F$2:$F$11876=$A167)*(Gögn!$B$2:$B$11876=AB$8)*(Gögn!$E$2:$E$11876=AB$9)),Gögn!$K$2:$K$11876,Gögn!$L$2:$L$11876)/SUMIFS(Gögn!$L$2:$L$11876,Gögn!$B$2:$B$11876,AB$8,Gögn!$E$2:$E$11876,AB$9,Gögn!$F$2:$F$11876,$A167)),"")</f>
        <v>5.08</v>
      </c>
      <c r="AC167" s="24">
        <f t="array" ref="AC167">IFERROR(IF(AC$9="Samtals",SUMPRODUCT(((Gögn!$F$2:$F$11876=$A167)*(Gögn!$B$2:$B$11876=AC$8)),Gögn!$K$2:$K$11876,Gögn!$L$2:$L$11876)/SUMIFS(Gögn!$L$2:$L$11876,Gögn!$B$2:$B$11876,AC$8,Gögn!$F$2:$F$11876,$A167),SUMPRODUCT(((Gögn!$F$2:$F$11876=$A167)*(Gögn!$B$2:$B$11876=AC$8)*(Gögn!$E$2:$E$11876=AC$9)),Gögn!$K$2:$K$11876,Gögn!$L$2:$L$11876)/SUMIFS(Gögn!$L$2:$L$11876,Gögn!$B$2:$B$11876,AC$8,Gögn!$E$2:$E$11876,AC$9,Gögn!$F$2:$F$11876,$A167)),"")</f>
        <v>5.115579951092303</v>
      </c>
      <c r="AD167" s="24">
        <f t="array" ref="AD167">IFERROR(IF(AD$9="Samtals",SUMPRODUCT(((Gögn!$F$2:$F$11876=$A167)*(Gögn!$B$2:$B$11876=AD$8)),Gögn!$K$2:$K$11876,Gögn!$L$2:$L$11876)/SUMIFS(Gögn!$L$2:$L$11876,Gögn!$B$2:$B$11876,AD$8,Gögn!$F$2:$F$11876,$A167),SUMPRODUCT(((Gögn!$F$2:$F$11876=$A167)*(Gögn!$B$2:$B$11876=AD$8)*(Gögn!$E$2:$E$11876=AD$9)),Gögn!$K$2:$K$11876,Gögn!$L$2:$L$11876)/SUMIFS(Gögn!$L$2:$L$11876,Gögn!$B$2:$B$11876,AD$8,Gögn!$E$2:$E$11876,AD$9,Gögn!$F$2:$F$11876,$A167)),"")</f>
        <v>5.115579951092303</v>
      </c>
      <c r="AE167" s="24">
        <f t="array" ref="AE167">IFERROR(IF(AE$9="Samtals",SUMPRODUCT(((Gögn!$F$2:$F$11876=$A167)*(Gögn!$B$2:$B$11876=AE$8)),Gögn!$K$2:$K$11876,Gögn!$L$2:$L$11876)/SUMIFS(Gögn!$L$2:$L$11876,Gögn!$B$2:$B$11876,AE$8,Gögn!$F$2:$F$11876,$A167),SUMPRODUCT(((Gögn!$F$2:$F$11876=$A167)*(Gögn!$B$2:$B$11876=AE$8)*(Gögn!$E$2:$E$11876=AE$9)),Gögn!$K$2:$K$11876,Gögn!$L$2:$L$11876)/SUMIFS(Gögn!$L$2:$L$11876,Gögn!$B$2:$B$11876,AE$8,Gögn!$E$2:$E$11876,AE$9,Gögn!$F$2:$F$11876,$A167)),"")</f>
        <v>3.01</v>
      </c>
      <c r="AF167" s="24">
        <f t="array" ref="AF167">IFERROR(IF(AF$9="Samtals",SUMPRODUCT(((Gögn!$F$2:$F$11876=$A167)*(Gögn!$B$2:$B$11876=AF$8)),Gögn!$K$2:$K$11876,Gögn!$L$2:$L$11876)/SUMIFS(Gögn!$L$2:$L$11876,Gögn!$B$2:$B$11876,AF$8,Gögn!$F$2:$F$11876,$A167),SUMPRODUCT(((Gögn!$F$2:$F$11876=$A167)*(Gögn!$B$2:$B$11876=AF$8)*(Gögn!$E$2:$E$11876=AF$9)),Gögn!$K$2:$K$11876,Gögn!$L$2:$L$11876)/SUMIFS(Gögn!$L$2:$L$11876,Gögn!$B$2:$B$11876,AF$8,Gögn!$E$2:$E$11876,AF$9,Gögn!$F$2:$F$11876,$A167)),"")</f>
        <v>3.01</v>
      </c>
      <c r="AG167" s="24">
        <f t="array" ref="AG167">IFERROR(IF(AG$9="Samtals",SUMPRODUCT(((Gögn!$F$2:$F$11876=$A167)*(Gögn!$B$2:$B$11876=AG$8)),Gögn!$K$2:$K$11876,Gögn!$L$2:$L$11876)/SUMIFS(Gögn!$L$2:$L$11876,Gögn!$B$2:$B$11876,AG$8,Gögn!$F$2:$F$11876,$A167),SUMPRODUCT(((Gögn!$F$2:$F$11876=$A167)*(Gögn!$B$2:$B$11876=AG$8)*(Gögn!$E$2:$E$11876=AG$9)),Gögn!$K$2:$K$11876,Gögn!$L$2:$L$11876)/SUMIFS(Gögn!$L$2:$L$11876,Gögn!$B$2:$B$11876,AG$8,Gögn!$E$2:$E$11876,AG$9,Gögn!$F$2:$F$11876,$A167)),"")</f>
        <v>14.07</v>
      </c>
      <c r="AH167" s="24">
        <f t="array" ref="AH167">IFERROR(IF(AH$9="Samtals",SUMPRODUCT(((Gögn!$F$2:$F$11876=$A167)*(Gögn!$B$2:$B$11876=AH$8)),Gögn!$K$2:$K$11876,Gögn!$L$2:$L$11876)/SUMIFS(Gögn!$L$2:$L$11876,Gögn!$B$2:$B$11876,AH$8,Gögn!$F$2:$F$11876,$A167),SUMPRODUCT(((Gögn!$F$2:$F$11876=$A167)*(Gögn!$B$2:$B$11876=AH$8)*(Gögn!$E$2:$E$11876=AH$9)),Gögn!$K$2:$K$11876,Gögn!$L$2:$L$11876)/SUMIFS(Gögn!$L$2:$L$11876,Gögn!$B$2:$B$11876,AH$8,Gögn!$E$2:$E$11876,AH$9,Gögn!$F$2:$F$11876,$A167)),"")</f>
        <v>14.07</v>
      </c>
      <c r="AI167" s="24">
        <f t="array" ref="AI167">IFERROR(IF(AI$9="Samtals",SUMPRODUCT(((Gögn!$F$2:$F$11876=$A167)*(Gögn!$B$2:$B$11876=AI$8)),Gögn!$K$2:$K$11876,Gögn!$L$2:$L$11876)/SUMIFS(Gögn!$L$2:$L$11876,Gögn!$B$2:$B$11876,AI$8,Gögn!$F$2:$F$11876,$A167),SUMPRODUCT(((Gögn!$F$2:$F$11876=$A167)*(Gögn!$B$2:$B$11876=AI$8)*(Gögn!$E$2:$E$11876=AI$9)),Gögn!$K$2:$K$11876,Gögn!$L$2:$L$11876)/SUMIFS(Gögn!$L$2:$L$11876,Gögn!$B$2:$B$11876,AI$8,Gögn!$E$2:$E$11876,AI$9,Gögn!$F$2:$F$11876,$A167)),"")</f>
        <v>7.49</v>
      </c>
      <c r="AJ167" s="24">
        <f t="array" ref="AJ167">IFERROR(IF(AJ$9="Samtals",SUMPRODUCT(((Gögn!$F$2:$F$11876=$A167)*(Gögn!$B$2:$B$11876=AJ$8)),Gögn!$K$2:$K$11876,Gögn!$L$2:$L$11876)/SUMIFS(Gögn!$L$2:$L$11876,Gögn!$B$2:$B$11876,AJ$8,Gögn!$F$2:$F$11876,$A167),SUMPRODUCT(((Gögn!$F$2:$F$11876=$A167)*(Gögn!$B$2:$B$11876=AJ$8)*(Gögn!$E$2:$E$11876=AJ$9)),Gögn!$K$2:$K$11876,Gögn!$L$2:$L$11876)/SUMIFS(Gögn!$L$2:$L$11876,Gögn!$B$2:$B$11876,AJ$8,Gögn!$E$2:$E$11876,AJ$9,Gögn!$F$2:$F$11876,$A167)),"")</f>
        <v>7.49</v>
      </c>
      <c r="AK167" s="24">
        <f t="array" ref="AK167">IFERROR(IF(AK$9="Samtals",SUMPRODUCT(((Gögn!$F$2:$F$11876=$A167)*(Gögn!$B$2:$B$11876=AK$8)),Gögn!$K$2:$K$11876,Gögn!$L$2:$L$11876)/SUMIFS(Gögn!$L$2:$L$11876,Gögn!$B$2:$B$11876,AK$8,Gögn!$F$2:$F$11876,$A167),SUMPRODUCT(((Gögn!$F$2:$F$11876=$A167)*(Gögn!$B$2:$B$11876=AK$8)*(Gögn!$E$2:$E$11876=AK$9)),Gögn!$K$2:$K$11876,Gögn!$L$2:$L$11876)/SUMIFS(Gögn!$L$2:$L$11876,Gögn!$B$2:$B$11876,AK$8,Gögn!$E$2:$E$11876,AK$9,Gögn!$F$2:$F$11876,$A167)),"")</f>
        <v>12.9</v>
      </c>
      <c r="AL167" s="24">
        <f t="array" ref="AL167">IFERROR(IF(AL$9="Samtals",SUMPRODUCT(((Gögn!$F$2:$F$11876=$A167)*(Gögn!$B$2:$B$11876=AL$8)),Gögn!$K$2:$K$11876,Gögn!$L$2:$L$11876)/SUMIFS(Gögn!$L$2:$L$11876,Gögn!$B$2:$B$11876,AL$8,Gögn!$F$2:$F$11876,$A167),SUMPRODUCT(((Gögn!$F$2:$F$11876=$A167)*(Gögn!$B$2:$B$11876=AL$8)*(Gögn!$E$2:$E$11876=AL$9)),Gögn!$K$2:$K$11876,Gögn!$L$2:$L$11876)/SUMIFS(Gögn!$L$2:$L$11876,Gögn!$B$2:$B$11876,AL$8,Gögn!$E$2:$E$11876,AL$9,Gögn!$F$2:$F$11876,$A167)),"")</f>
        <v>12.9</v>
      </c>
      <c r="AM167" s="24">
        <f t="array" ref="AM167">IFERROR(IF(AM$9="Samtals",SUMPRODUCT(((Gögn!$F$2:$F$11876=$A167)*(Gögn!$B$2:$B$11876=AM$8)),Gögn!$K$2:$K$11876,Gögn!$L$2:$L$11876)/SUMIFS(Gögn!$L$2:$L$11876,Gögn!$B$2:$B$11876,AM$8,Gögn!$F$2:$F$11876,$A167),SUMPRODUCT(((Gögn!$F$2:$F$11876=$A167)*(Gögn!$B$2:$B$11876=AM$8)*(Gögn!$E$2:$E$11876=AM$9)),Gögn!$K$2:$K$11876,Gögn!$L$2:$L$11876)/SUMIFS(Gögn!$L$2:$L$11876,Gögn!$B$2:$B$11876,AM$8,Gögn!$E$2:$E$11876,AM$9,Gögn!$F$2:$F$11876,$A167)),"")</f>
        <v>4.5540367303160387</v>
      </c>
      <c r="AN167" s="24">
        <f t="array" ref="AN167">IFERROR(IF(AN$9="Samtals",SUMPRODUCT(((Gögn!$F$2:$F$11876=$A167)*(Gögn!$B$2:$B$11876=AN$8)),Gögn!$K$2:$K$11876,Gögn!$L$2:$L$11876)/SUMIFS(Gögn!$L$2:$L$11876,Gögn!$B$2:$B$11876,AN$8,Gögn!$F$2:$F$11876,$A167),SUMPRODUCT(((Gögn!$F$2:$F$11876=$A167)*(Gögn!$B$2:$B$11876=AN$8)*(Gögn!$E$2:$E$11876=AN$9)),Gögn!$K$2:$K$11876,Gögn!$L$2:$L$11876)/SUMIFS(Gögn!$L$2:$L$11876,Gögn!$B$2:$B$11876,AN$8,Gögn!$E$2:$E$11876,AN$9,Gögn!$F$2:$F$11876,$A167)),"")</f>
        <v>4.6073384956596239</v>
      </c>
      <c r="AO167" s="24">
        <f t="array" ref="AO167">IFERROR(IF(AO$9="Samtals",SUMPRODUCT(((Gögn!$F$2:$F$11876=$A167)*(Gögn!$B$2:$B$11876=AO$8)),Gögn!$K$2:$K$11876,Gögn!$L$2:$L$11876)/SUMIFS(Gögn!$L$2:$L$11876,Gögn!$B$2:$B$11876,AO$8,Gögn!$F$2:$F$11876,$A167),SUMPRODUCT(((Gögn!$F$2:$F$11876=$A167)*(Gögn!$B$2:$B$11876=AO$8)*(Gögn!$E$2:$E$11876=AO$9)),Gögn!$K$2:$K$11876,Gögn!$L$2:$L$11876)/SUMIFS(Gögn!$L$2:$L$11876,Gögn!$B$2:$B$11876,AO$8,Gögn!$E$2:$E$11876,AO$9,Gögn!$F$2:$F$11876,$A167)),"")</f>
        <v>1.7391280291027118</v>
      </c>
      <c r="AP167" s="24">
        <f t="array" ref="AP167">IFERROR(IF(AP$9="Samtals",SUMPRODUCT(((Gögn!$F$2:$F$11876=$A167)*(Gögn!$B$2:$B$11876=AP$8)),Gögn!$K$2:$K$11876,Gögn!$L$2:$L$11876)/SUMIFS(Gögn!$L$2:$L$11876,Gögn!$B$2:$B$11876,AP$8,Gögn!$F$2:$F$11876,$A167),SUMPRODUCT(((Gögn!$F$2:$F$11876=$A167)*(Gögn!$B$2:$B$11876=AP$8)*(Gögn!$E$2:$E$11876=AP$9)),Gögn!$K$2:$K$11876,Gögn!$L$2:$L$11876)/SUMIFS(Gögn!$L$2:$L$11876,Gögn!$B$2:$B$11876,AP$8,Gögn!$E$2:$E$11876,AP$9,Gögn!$F$2:$F$11876,$A167)),"")</f>
        <v>0.53239792678908882</v>
      </c>
      <c r="AQ167" s="24">
        <f t="array" ref="AQ167">IFERROR(IF(AQ$9="Samtals",SUMPRODUCT(((Gögn!$F$2:$F$11876=$A167)*(Gögn!$B$2:$B$11876=AQ$8)),Gögn!$K$2:$K$11876,Gögn!$L$2:$L$11876)/SUMIFS(Gögn!$L$2:$L$11876,Gögn!$B$2:$B$11876,AQ$8,Gögn!$F$2:$F$11876,$A167),SUMPRODUCT(((Gögn!$F$2:$F$11876=$A167)*(Gögn!$B$2:$B$11876=AQ$8)*(Gögn!$E$2:$E$11876=AQ$9)),Gögn!$K$2:$K$11876,Gögn!$L$2:$L$11876)/SUMIFS(Gögn!$L$2:$L$11876,Gögn!$B$2:$B$11876,AQ$8,Gögn!$E$2:$E$11876,AQ$9,Gögn!$F$2:$F$11876,$A167)),"")</f>
        <v>2.11</v>
      </c>
      <c r="AR167" s="24">
        <f t="array" ref="AR167">IFERROR(IF(AR$9="Samtals",SUMPRODUCT(((Gögn!$F$2:$F$11876=$A167)*(Gögn!$B$2:$B$11876=AR$8)),Gögn!$K$2:$K$11876,Gögn!$L$2:$L$11876)/SUMIFS(Gögn!$L$2:$L$11876,Gögn!$B$2:$B$11876,AR$8,Gögn!$F$2:$F$11876,$A167),SUMPRODUCT(((Gögn!$F$2:$F$11876=$A167)*(Gögn!$B$2:$B$11876=AR$8)*(Gögn!$E$2:$E$11876=AR$9)),Gögn!$K$2:$K$11876,Gögn!$L$2:$L$11876)/SUMIFS(Gögn!$L$2:$L$11876,Gögn!$B$2:$B$11876,AR$8,Gögn!$E$2:$E$11876,AR$9,Gögn!$F$2:$F$11876,$A167)),"")</f>
        <v>9.9999999999999985E-3</v>
      </c>
      <c r="AS167" s="24">
        <f t="array" ref="AS167">IFERROR(IF(AS$9="Samtals",SUMPRODUCT(((Gögn!$F$2:$F$11876=$A167)*(Gögn!$B$2:$B$11876=AS$8)),Gögn!$K$2:$K$11876,Gögn!$L$2:$L$11876)/SUMIFS(Gögn!$L$2:$L$11876,Gögn!$B$2:$B$11876,AS$8,Gögn!$F$2:$F$11876,$A167),SUMPRODUCT(((Gögn!$F$2:$F$11876=$A167)*(Gögn!$B$2:$B$11876=AS$8)*(Gögn!$E$2:$E$11876=AS$9)),Gögn!$K$2:$K$11876,Gögn!$L$2:$L$11876)/SUMIFS(Gögn!$L$2:$L$11876,Gögn!$B$2:$B$11876,AS$8,Gögn!$E$2:$E$11876,AS$9,Gögn!$F$2:$F$11876,$A167)),"")</f>
        <v>4.5961547895331085</v>
      </c>
      <c r="AT167" s="24">
        <f t="array" ref="AT167">IFERROR(IF(AT$9="Samtals",SUMPRODUCT(((Gögn!$F$2:$F$11876=$A167)*(Gögn!$B$2:$B$11876=AT$8)),Gögn!$K$2:$K$11876,Gögn!$L$2:$L$11876)/SUMIFS(Gögn!$L$2:$L$11876,Gögn!$B$2:$B$11876,AT$8,Gögn!$F$2:$F$11876,$A167),SUMPRODUCT(((Gögn!$F$2:$F$11876=$A167)*(Gögn!$B$2:$B$11876=AT$8)*(Gögn!$E$2:$E$11876=AT$9)),Gögn!$K$2:$K$11876,Gögn!$L$2:$L$11876)/SUMIFS(Gögn!$L$2:$L$11876,Gögn!$B$2:$B$11876,AT$8,Gögn!$E$2:$E$11876,AT$9,Gögn!$F$2:$F$11876,$A167)),"")</f>
        <v>4.7</v>
      </c>
      <c r="AU167" s="24">
        <f t="array" ref="AU167">IFERROR(IF(AU$9="Samtals",SUMPRODUCT(((Gögn!$F$2:$F$11876=$A167)*(Gögn!$B$2:$B$11876=AU$8)),Gögn!$K$2:$K$11876,Gögn!$L$2:$L$11876)/SUMIFS(Gögn!$L$2:$L$11876,Gögn!$B$2:$B$11876,AU$8,Gögn!$F$2:$F$11876,$A167),SUMPRODUCT(((Gögn!$F$2:$F$11876=$A167)*(Gögn!$B$2:$B$11876=AU$8)*(Gögn!$E$2:$E$11876=AU$9)),Gögn!$K$2:$K$11876,Gögn!$L$2:$L$11876)/SUMIFS(Gögn!$L$2:$L$11876,Gögn!$B$2:$B$11876,AU$8,Gögn!$E$2:$E$11876,AU$9,Gögn!$F$2:$F$11876,$A167)),"")</f>
        <v>0</v>
      </c>
      <c r="AV167" s="24">
        <f t="array" ref="AV167">IFERROR(IF(AV$9="Samtals",SUMPRODUCT(((Gögn!$F$2:$F$11876=$A167)*(Gögn!$B$2:$B$11876=AV$8)),Gögn!$K$2:$K$11876,Gögn!$L$2:$L$11876)/SUMIFS(Gögn!$L$2:$L$11876,Gögn!$B$2:$B$11876,AV$8,Gögn!$F$2:$F$11876,$A167),SUMPRODUCT(((Gögn!$F$2:$F$11876=$A167)*(Gögn!$B$2:$B$11876=AV$8)*(Gögn!$E$2:$E$11876=AV$9)),Gögn!$K$2:$K$11876,Gögn!$L$2:$L$11876)/SUMIFS(Gögn!$L$2:$L$11876,Gögn!$B$2:$B$11876,AV$8,Gögn!$E$2:$E$11876,AV$9,Gögn!$F$2:$F$11876,$A167)),"")</f>
        <v>4.9447044181670643</v>
      </c>
      <c r="AW167" s="24">
        <f t="array" ref="AW167">IFERROR(IF(AW$9="Samtals",SUMPRODUCT(((Gögn!$F$2:$F$11876=$A167)*(Gögn!$B$2:$B$11876=AW$8)),Gögn!$K$2:$K$11876,Gögn!$L$2:$L$11876)/SUMIFS(Gögn!$L$2:$L$11876,Gögn!$B$2:$B$11876,AW$8,Gögn!$F$2:$F$11876,$A167),SUMPRODUCT(((Gögn!$F$2:$F$11876=$A167)*(Gögn!$B$2:$B$11876=AW$8)*(Gögn!$E$2:$E$11876=AW$9)),Gögn!$K$2:$K$11876,Gögn!$L$2:$L$11876)/SUMIFS(Gögn!$L$2:$L$11876,Gögn!$B$2:$B$11876,AW$8,Gögn!$E$2:$E$11876,AW$9,Gögn!$F$2:$F$11876,$A167)),"")</f>
        <v>5</v>
      </c>
      <c r="AX167" s="24">
        <f t="array" ref="AX167">IFERROR(IF(AX$9="Samtals",SUMPRODUCT(((Gögn!$F$2:$F$11876=$A167)*(Gögn!$B$2:$B$11876=AX$8)),Gögn!$K$2:$K$11876,Gögn!$L$2:$L$11876)/SUMIFS(Gögn!$L$2:$L$11876,Gögn!$B$2:$B$11876,AX$8,Gögn!$F$2:$F$11876,$A167),SUMPRODUCT(((Gögn!$F$2:$F$11876=$A167)*(Gögn!$B$2:$B$11876=AX$8)*(Gögn!$E$2:$E$11876=AX$9)),Gögn!$K$2:$K$11876,Gögn!$L$2:$L$11876)/SUMIFS(Gögn!$L$2:$L$11876,Gögn!$B$2:$B$11876,AX$8,Gögn!$E$2:$E$11876,AX$9,Gögn!$F$2:$F$11876,$A167)),"")</f>
        <v>0</v>
      </c>
      <c r="AY167" s="24">
        <f t="array" ref="AY167">IFERROR(IF(AY$9="Samtals",SUMPRODUCT(((Gögn!$F$2:$F$11876=$A167)*(Gögn!$B$2:$B$11876=AY$8)),Gögn!$K$2:$K$11876,Gögn!$L$2:$L$11876)/SUMIFS(Gögn!$L$2:$L$11876,Gögn!$B$2:$B$11876,AY$8,Gögn!$F$2:$F$11876,$A167),SUMPRODUCT(((Gögn!$F$2:$F$11876=$A167)*(Gögn!$B$2:$B$11876=AY$8)*(Gögn!$E$2:$E$11876=AY$9)),Gögn!$K$2:$K$11876,Gögn!$L$2:$L$11876)/SUMIFS(Gögn!$L$2:$L$11876,Gögn!$B$2:$B$11876,AY$8,Gögn!$E$2:$E$11876,AY$9,Gögn!$F$2:$F$11876,$A167)),"")</f>
        <v>6.611061630991979</v>
      </c>
      <c r="AZ167" s="24">
        <f t="array" ref="AZ167">IFERROR(IF(AZ$9="Samtals",SUMPRODUCT(((Gögn!$F$2:$F$11876=$A167)*(Gögn!$B$2:$B$11876=AZ$8)),Gögn!$K$2:$K$11876,Gögn!$L$2:$L$11876)/SUMIFS(Gögn!$L$2:$L$11876,Gögn!$B$2:$B$11876,AZ$8,Gögn!$F$2:$F$11876,$A167),SUMPRODUCT(((Gögn!$F$2:$F$11876=$A167)*(Gögn!$B$2:$B$11876=AZ$8)*(Gögn!$E$2:$E$11876=AZ$9)),Gögn!$K$2:$K$11876,Gögn!$L$2:$L$11876)/SUMIFS(Gögn!$L$2:$L$11876,Gögn!$B$2:$B$11876,AZ$8,Gögn!$E$2:$E$11876,AZ$9,Gögn!$F$2:$F$11876,$A167)),"")</f>
        <v>8.1999999999999993</v>
      </c>
      <c r="BA167" s="24">
        <f t="array" ref="BA167">IFERROR(IF(BA$9="Samtals",SUMPRODUCT(((Gögn!$F$2:$F$11876=$A167)*(Gögn!$B$2:$B$11876=BA$8)),Gögn!$K$2:$K$11876,Gögn!$L$2:$L$11876)/SUMIFS(Gögn!$L$2:$L$11876,Gögn!$B$2:$B$11876,BA$8,Gögn!$F$2:$F$11876,$A167),SUMPRODUCT(((Gögn!$F$2:$F$11876=$A167)*(Gögn!$B$2:$B$11876=BA$8)*(Gögn!$E$2:$E$11876=BA$9)),Gögn!$K$2:$K$11876,Gögn!$L$2:$L$11876)/SUMIFS(Gögn!$L$2:$L$11876,Gögn!$B$2:$B$11876,BA$8,Gögn!$E$2:$E$11876,BA$9,Gögn!$F$2:$F$11876,$A167)),"")</f>
        <v>0</v>
      </c>
      <c r="BB167" s="24">
        <f t="array" ref="BB167">IFERROR(IF(BB$9="Samtals",SUMPRODUCT(((Gögn!$F$2:$F$11876=$A167)*(Gögn!$B$2:$B$11876=BB$8)),Gögn!$K$2:$K$11876,Gögn!$L$2:$L$11876)/SUMIFS(Gögn!$L$2:$L$11876,Gögn!$B$2:$B$11876,BB$8,Gögn!$F$2:$F$11876,$A167),SUMPRODUCT(((Gögn!$F$2:$F$11876=$A167)*(Gögn!$B$2:$B$11876=BB$8)*(Gögn!$E$2:$E$11876=BB$9)),Gögn!$K$2:$K$11876,Gögn!$L$2:$L$11876)/SUMIFS(Gögn!$L$2:$L$11876,Gögn!$B$2:$B$11876,BB$8,Gögn!$E$2:$E$11876,BB$9,Gögn!$F$2:$F$11876,$A167)),"")</f>
        <v>7.1892705759927944</v>
      </c>
      <c r="BC167" s="24">
        <f t="array" ref="BC167">IFERROR(IF(BC$9="Samtals",SUMPRODUCT(((Gögn!$F$2:$F$11876=$A167)*(Gögn!$B$2:$B$11876=BC$8)),Gögn!$K$2:$K$11876,Gögn!$L$2:$L$11876)/SUMIFS(Gögn!$L$2:$L$11876,Gögn!$B$2:$B$11876,BC$8,Gögn!$F$2:$F$11876,$A167),SUMPRODUCT(((Gögn!$F$2:$F$11876=$A167)*(Gögn!$B$2:$B$11876=BC$8)*(Gögn!$E$2:$E$11876=BC$9)),Gögn!$K$2:$K$11876,Gögn!$L$2:$L$11876)/SUMIFS(Gögn!$L$2:$L$11876,Gögn!$B$2:$B$11876,BC$8,Gögn!$E$2:$E$11876,BC$9,Gögn!$F$2:$F$11876,$A167)),"")</f>
        <v>7.3</v>
      </c>
      <c r="BD167" s="24">
        <f t="array" ref="BD167">IFERROR(IF(BD$9="Samtals",SUMPRODUCT(((Gögn!$F$2:$F$11876=$A167)*(Gögn!$B$2:$B$11876=BD$8)),Gögn!$K$2:$K$11876,Gögn!$L$2:$L$11876)/SUMIFS(Gögn!$L$2:$L$11876,Gögn!$B$2:$B$11876,BD$8,Gögn!$F$2:$F$11876,$A167),SUMPRODUCT(((Gögn!$F$2:$F$11876=$A167)*(Gögn!$B$2:$B$11876=BD$8)*(Gögn!$E$2:$E$11876=BD$9)),Gögn!$K$2:$K$11876,Gögn!$L$2:$L$11876)/SUMIFS(Gögn!$L$2:$L$11876,Gögn!$B$2:$B$11876,BD$8,Gögn!$E$2:$E$11876,BD$9,Gögn!$F$2:$F$11876,$A167)),"")</f>
        <v>0</v>
      </c>
      <c r="BE167" s="24">
        <f t="array" ref="BE167">IFERROR(IF(BE$9="Samtals",SUMPRODUCT(((Gögn!$F$2:$F$11876=$A167)*(Gögn!$B$2:$B$11876=BE$8)),Gögn!$K$2:$K$11876,Gögn!$L$2:$L$11876)/SUMIFS(Gögn!$L$2:$L$11876,Gögn!$B$2:$B$11876,BE$8,Gögn!$F$2:$F$11876,$A167),SUMPRODUCT(((Gögn!$F$2:$F$11876=$A167)*(Gögn!$B$2:$B$11876=BE$8)*(Gögn!$E$2:$E$11876=BE$9)),Gögn!$K$2:$K$11876,Gögn!$L$2:$L$11876)/SUMIFS(Gögn!$L$2:$L$11876,Gögn!$B$2:$B$11876,BE$8,Gögn!$E$2:$E$11876,BE$9,Gögn!$F$2:$F$11876,$A167)),"")</f>
        <v>3.4617169701972035</v>
      </c>
      <c r="BF167" s="24">
        <f t="array" ref="BF167">IFERROR(IF(BF$9="Samtals",SUMPRODUCT(((Gögn!$F$2:$F$11876=$A167)*(Gögn!$B$2:$B$11876=BF$8)),Gögn!$K$2:$K$11876,Gögn!$L$2:$L$11876)/SUMIFS(Gögn!$L$2:$L$11876,Gögn!$B$2:$B$11876,BF$8,Gögn!$F$2:$F$11876,$A167),SUMPRODUCT(((Gögn!$F$2:$F$11876=$A167)*(Gögn!$B$2:$B$11876=BF$8)*(Gögn!$E$2:$E$11876=BF$9)),Gögn!$K$2:$K$11876,Gögn!$L$2:$L$11876)/SUMIFS(Gögn!$L$2:$L$11876,Gögn!$B$2:$B$11876,BF$8,Gögn!$E$2:$E$11876,BF$9,Gögn!$F$2:$F$11876,$A167)),"")</f>
        <v>3.5500000000000003</v>
      </c>
      <c r="BG167" s="24">
        <f t="array" ref="BG167">IFERROR(IF(BG$9="Samtals",SUMPRODUCT(((Gögn!$F$2:$F$11876=$A167)*(Gögn!$B$2:$B$11876=BG$8)),Gögn!$K$2:$K$11876,Gögn!$L$2:$L$11876)/SUMIFS(Gögn!$L$2:$L$11876,Gögn!$B$2:$B$11876,BG$8,Gögn!$F$2:$F$11876,$A167),SUMPRODUCT(((Gögn!$F$2:$F$11876=$A167)*(Gögn!$B$2:$B$11876=BG$8)*(Gögn!$E$2:$E$11876=BG$9)),Gögn!$K$2:$K$11876,Gögn!$L$2:$L$11876)/SUMIFS(Gögn!$L$2:$L$11876,Gögn!$B$2:$B$11876,BG$8,Gögn!$E$2:$E$11876,BG$9,Gögn!$F$2:$F$11876,$A167)),"")</f>
        <v>0</v>
      </c>
    </row>
    <row r="168" spans="1:59" ht="15" customHeight="1">
      <c r="A168" s="5" t="s">
        <v>86</v>
      </c>
      <c r="B168" s="5"/>
      <c r="C168" s="159" t="s">
        <v>87</v>
      </c>
      <c r="D168" s="22">
        <f>SUMPRODUCT(E168:BG168,$E$18:$BG$18)/SUM($E$18:$BG$18)</f>
        <v>0.96924029617101737</v>
      </c>
      <c r="E168" s="22">
        <f t="array" ref="E168">IFERROR(IF(E$9="Samtals",SUMPRODUCT(((Gögn!$F$2:$F$11876=$A168)*(Gögn!$B$2:$B$11876=E$8)),Gögn!$K$2:$K$11876,Gögn!$L$2:$L$11876)/SUMIFS(Gögn!$L$2:$L$11876,Gögn!$B$2:$B$11876,E$8,Gögn!$F$2:$F$11876,$A168),SUMPRODUCT(((Gögn!$F$2:$F$11876=$A168)*(Gögn!$B$2:$B$11876=E$8)*(Gögn!$E$2:$E$11876=E$9)),Gögn!$K$2:$K$11876,Gögn!$L$2:$L$11876)/SUMIFS(Gögn!$L$2:$L$11876,Gögn!$B$2:$B$11876,E$8,Gögn!$E$2:$E$11876,E$9,Gögn!$F$2:$F$11876,$A168)),"")</f>
        <v>0.6191026421159318</v>
      </c>
      <c r="F168" s="22">
        <f t="array" ref="F168">IFERROR(IF(F$9="Samtals",SUMPRODUCT(((Gögn!$F$2:$F$11876=$A168)*(Gögn!$B$2:$B$11876=F$8)),Gögn!$K$2:$K$11876,Gögn!$L$2:$L$11876)/SUMIFS(Gögn!$L$2:$L$11876,Gögn!$B$2:$B$11876,F$8,Gögn!$F$2:$F$11876,$A168),SUMPRODUCT(((Gögn!$F$2:$F$11876=$A168)*(Gögn!$B$2:$B$11876=F$8)*(Gögn!$E$2:$E$11876=F$9)),Gögn!$K$2:$K$11876,Gögn!$L$2:$L$11876)/SUMIFS(Gögn!$L$2:$L$11876,Gögn!$B$2:$B$11876,F$8,Gögn!$E$2:$E$11876,F$9,Gögn!$F$2:$F$11876,$A168)),"")</f>
        <v>1.3</v>
      </c>
      <c r="G168" s="22">
        <f t="array" ref="G168">IFERROR(IF(G$9="Samtals",SUMPRODUCT(((Gögn!$F$2:$F$11876=$A168)*(Gögn!$B$2:$B$11876=G$8)),Gögn!$K$2:$K$11876,Gögn!$L$2:$L$11876)/SUMIFS(Gögn!$L$2:$L$11876,Gögn!$B$2:$B$11876,G$8,Gögn!$F$2:$F$11876,$A168),SUMPRODUCT(((Gögn!$F$2:$F$11876=$A168)*(Gögn!$B$2:$B$11876=G$8)*(Gögn!$E$2:$E$11876=G$9)),Gögn!$K$2:$K$11876,Gögn!$L$2:$L$11876)/SUMIFS(Gögn!$L$2:$L$11876,Gögn!$B$2:$B$11876,G$8,Gögn!$E$2:$E$11876,G$9,Gögn!$F$2:$F$11876,$A168)),"")</f>
        <v>0</v>
      </c>
      <c r="H168" s="22">
        <f t="array" ref="H168">IFERROR(IF(H$9="Samtals",SUMPRODUCT(((Gögn!$F$2:$F$11876=$A168)*(Gögn!$B$2:$B$11876=H$8)),Gögn!$K$2:$K$11876,Gögn!$L$2:$L$11876)/SUMIFS(Gögn!$L$2:$L$11876,Gögn!$B$2:$B$11876,H$8,Gögn!$F$2:$F$11876,$A168),SUMPRODUCT(((Gögn!$F$2:$F$11876=$A168)*(Gögn!$B$2:$B$11876=H$8)*(Gögn!$E$2:$E$11876=H$9)),Gögn!$K$2:$K$11876,Gögn!$L$2:$L$11876)/SUMIFS(Gögn!$L$2:$L$11876,Gögn!$B$2:$B$11876,H$8,Gögn!$E$2:$E$11876,H$9,Gögn!$F$2:$F$11876,$A168)),"")</f>
        <v>0.4713143638543309</v>
      </c>
      <c r="I168" s="22">
        <f t="array" ref="I168">IFERROR(IF(I$9="Samtals",SUMPRODUCT(((Gögn!$F$2:$F$11876=$A168)*(Gögn!$B$2:$B$11876=I$8)),Gögn!$K$2:$K$11876,Gögn!$L$2:$L$11876)/SUMIFS(Gögn!$L$2:$L$11876,Gögn!$B$2:$B$11876,I$8,Gögn!$F$2:$F$11876,$A168),SUMPRODUCT(((Gögn!$F$2:$F$11876=$A168)*(Gögn!$B$2:$B$11876=I$8)*(Gögn!$E$2:$E$11876=I$9)),Gögn!$K$2:$K$11876,Gögn!$L$2:$L$11876)/SUMIFS(Gögn!$L$2:$L$11876,Gögn!$B$2:$B$11876,I$8,Gögn!$E$2:$E$11876,I$9,Gögn!$F$2:$F$11876,$A168)),"")</f>
        <v>0.49</v>
      </c>
      <c r="J168" s="22">
        <f t="array" ref="J168">IFERROR(IF(J$9="Samtals",SUMPRODUCT(((Gögn!$F$2:$F$11876=$A168)*(Gögn!$B$2:$B$11876=J$8)),Gögn!$K$2:$K$11876,Gögn!$L$2:$L$11876)/SUMIFS(Gögn!$L$2:$L$11876,Gögn!$B$2:$B$11876,J$8,Gögn!$F$2:$F$11876,$A168),SUMPRODUCT(((Gögn!$F$2:$F$11876=$A168)*(Gögn!$B$2:$B$11876=J$8)*(Gögn!$E$2:$E$11876=J$9)),Gögn!$K$2:$K$11876,Gögn!$L$2:$L$11876)/SUMIFS(Gögn!$L$2:$L$11876,Gögn!$B$2:$B$11876,J$8,Gögn!$E$2:$E$11876,J$9,Gögn!$F$2:$F$11876,$A168)),"")</f>
        <v>0</v>
      </c>
      <c r="K168" s="22">
        <f t="array" ref="K168">IFERROR(IF(K$9="Samtals",SUMPRODUCT(((Gögn!$F$2:$F$11876=$A168)*(Gögn!$B$2:$B$11876=K$8)),Gögn!$K$2:$K$11876,Gögn!$L$2:$L$11876)/SUMIFS(Gögn!$L$2:$L$11876,Gögn!$B$2:$B$11876,K$8,Gögn!$F$2:$F$11876,$A168),SUMPRODUCT(((Gögn!$F$2:$F$11876=$A168)*(Gögn!$B$2:$B$11876=K$8)*(Gögn!$E$2:$E$11876=K$9)),Gögn!$K$2:$K$11876,Gögn!$L$2:$L$11876)/SUMIFS(Gögn!$L$2:$L$11876,Gögn!$B$2:$B$11876,K$8,Gögn!$E$2:$E$11876,K$9,Gögn!$F$2:$F$11876,$A168)),"")</f>
        <v>2.9506190833884616</v>
      </c>
      <c r="L168" s="22">
        <f t="array" ref="L168">IFERROR(IF(L$9="Samtals",SUMPRODUCT(((Gögn!$F$2:$F$11876=$A168)*(Gögn!$B$2:$B$11876=L$8)),Gögn!$K$2:$K$11876,Gögn!$L$2:$L$11876)/SUMIFS(Gögn!$L$2:$L$11876,Gögn!$B$2:$B$11876,L$8,Gögn!$F$2:$F$11876,$A168),SUMPRODUCT(((Gögn!$F$2:$F$11876=$A168)*(Gögn!$B$2:$B$11876=L$8)*(Gögn!$E$2:$E$11876=L$9)),Gögn!$K$2:$K$11876,Gögn!$L$2:$L$11876)/SUMIFS(Gögn!$L$2:$L$11876,Gögn!$B$2:$B$11876,L$8,Gögn!$E$2:$E$11876,L$9,Gögn!$F$2:$F$11876,$A168)),"")</f>
        <v>2.9506190833884616</v>
      </c>
      <c r="M168" s="22">
        <f t="array" ref="M168">IFERROR(IF(M$9="Samtals",SUMPRODUCT(((Gögn!$F$2:$F$11876=$A168)*(Gögn!$B$2:$B$11876=M$8)),Gögn!$K$2:$K$11876,Gögn!$L$2:$L$11876)/SUMIFS(Gögn!$L$2:$L$11876,Gögn!$B$2:$B$11876,M$8,Gögn!$F$2:$F$11876,$A168),SUMPRODUCT(((Gögn!$F$2:$F$11876=$A168)*(Gögn!$B$2:$B$11876=M$8)*(Gögn!$E$2:$E$11876=M$9)),Gögn!$K$2:$K$11876,Gögn!$L$2:$L$11876)/SUMIFS(Gögn!$L$2:$L$11876,Gögn!$B$2:$B$11876,M$8,Gögn!$E$2:$E$11876,M$9,Gögn!$F$2:$F$11876,$A168)),"")</f>
        <v>1.1100000000000001</v>
      </c>
      <c r="N168" s="22">
        <f t="array" ref="N168">IFERROR(IF(N$9="Samtals",SUMPRODUCT(((Gögn!$F$2:$F$11876=$A168)*(Gögn!$B$2:$B$11876=N$8)),Gögn!$K$2:$K$11876,Gögn!$L$2:$L$11876)/SUMIFS(Gögn!$L$2:$L$11876,Gögn!$B$2:$B$11876,N$8,Gögn!$F$2:$F$11876,$A168),SUMPRODUCT(((Gögn!$F$2:$F$11876=$A168)*(Gögn!$B$2:$B$11876=N$8)*(Gögn!$E$2:$E$11876=N$9)),Gögn!$K$2:$K$11876,Gögn!$L$2:$L$11876)/SUMIFS(Gögn!$L$2:$L$11876,Gögn!$B$2:$B$11876,N$8,Gögn!$E$2:$E$11876,N$9,Gögn!$F$2:$F$11876,$A168)),"")</f>
        <v>1.1100000000000001</v>
      </c>
      <c r="O168" s="22">
        <f t="array" ref="O168">IFERROR(IF(O$9="Samtals",SUMPRODUCT(((Gögn!$F$2:$F$11876=$A168)*(Gögn!$B$2:$B$11876=O$8)),Gögn!$K$2:$K$11876,Gögn!$L$2:$L$11876)/SUMIFS(Gögn!$L$2:$L$11876,Gögn!$B$2:$B$11876,O$8,Gögn!$F$2:$F$11876,$A168),SUMPRODUCT(((Gögn!$F$2:$F$11876=$A168)*(Gögn!$B$2:$B$11876=O$8)*(Gögn!$E$2:$E$11876=O$9)),Gögn!$K$2:$K$11876,Gögn!$L$2:$L$11876)/SUMIFS(Gögn!$L$2:$L$11876,Gögn!$B$2:$B$11876,O$8,Gögn!$E$2:$E$11876,O$9,Gögn!$F$2:$F$11876,$A168)),"")</f>
        <v>1.0648608312051486</v>
      </c>
      <c r="P168" s="22">
        <f t="array" ref="P168">IFERROR(IF(P$9="Samtals",SUMPRODUCT(((Gögn!$F$2:$F$11876=$A168)*(Gögn!$B$2:$B$11876=P$8)),Gögn!$K$2:$K$11876,Gögn!$L$2:$L$11876)/SUMIFS(Gögn!$L$2:$L$11876,Gögn!$B$2:$B$11876,P$8,Gögn!$F$2:$F$11876,$A168),SUMPRODUCT(((Gögn!$F$2:$F$11876=$A168)*(Gögn!$B$2:$B$11876=P$8)*(Gögn!$E$2:$E$11876=P$9)),Gögn!$K$2:$K$11876,Gögn!$L$2:$L$11876)/SUMIFS(Gögn!$L$2:$L$11876,Gögn!$B$2:$B$11876,P$8,Gögn!$E$2:$E$11876,P$9,Gögn!$F$2:$F$11876,$A168)),"")</f>
        <v>1.07</v>
      </c>
      <c r="Q168" s="22">
        <f t="array" ref="Q168">IFERROR(IF(Q$9="Samtals",SUMPRODUCT(((Gögn!$F$2:$F$11876=$A168)*(Gögn!$B$2:$B$11876=Q$8)),Gögn!$K$2:$K$11876,Gögn!$L$2:$L$11876)/SUMIFS(Gögn!$L$2:$L$11876,Gögn!$B$2:$B$11876,Q$8,Gögn!$F$2:$F$11876,$A168),SUMPRODUCT(((Gögn!$F$2:$F$11876=$A168)*(Gögn!$B$2:$B$11876=Q$8)*(Gögn!$E$2:$E$11876=Q$9)),Gögn!$K$2:$K$11876,Gögn!$L$2:$L$11876)/SUMIFS(Gögn!$L$2:$L$11876,Gögn!$B$2:$B$11876,Q$8,Gögn!$E$2:$E$11876,Q$9,Gögn!$F$2:$F$11876,$A168)),"")</f>
        <v>0</v>
      </c>
      <c r="R168" s="22">
        <f t="array" ref="R168">IFERROR(IF(R$9="Samtals",SUMPRODUCT(((Gögn!$F$2:$F$11876=$A168)*(Gögn!$B$2:$B$11876=R$8)),Gögn!$K$2:$K$11876,Gögn!$L$2:$L$11876)/SUMIFS(Gögn!$L$2:$L$11876,Gögn!$B$2:$B$11876,R$8,Gögn!$F$2:$F$11876,$A168),SUMPRODUCT(((Gögn!$F$2:$F$11876=$A168)*(Gögn!$B$2:$B$11876=R$8)*(Gögn!$E$2:$E$11876=R$9)),Gögn!$K$2:$K$11876,Gögn!$L$2:$L$11876)/SUMIFS(Gögn!$L$2:$L$11876,Gögn!$B$2:$B$11876,R$8,Gögn!$E$2:$E$11876,R$9,Gögn!$F$2:$F$11876,$A168)),"")</f>
        <v>0.85319487518604009</v>
      </c>
      <c r="S168" s="22">
        <f t="array" ref="S168">IFERROR(IF(S$9="Samtals",SUMPRODUCT(((Gögn!$F$2:$F$11876=$A168)*(Gögn!$B$2:$B$11876=S$8)),Gögn!$K$2:$K$11876,Gögn!$L$2:$L$11876)/SUMIFS(Gögn!$L$2:$L$11876,Gögn!$B$2:$B$11876,S$8,Gögn!$F$2:$F$11876,$A168),SUMPRODUCT(((Gögn!$F$2:$F$11876=$A168)*(Gögn!$B$2:$B$11876=S$8)*(Gögn!$E$2:$E$11876=S$9)),Gögn!$K$2:$K$11876,Gögn!$L$2:$L$11876)/SUMIFS(Gögn!$L$2:$L$11876,Gögn!$B$2:$B$11876,S$8,Gögn!$E$2:$E$11876,S$9,Gögn!$F$2:$F$11876,$A168)),"")</f>
        <v>2.7</v>
      </c>
      <c r="T168" s="22">
        <f t="array" ref="T168">IFERROR(IF(T$9="Samtals",SUMPRODUCT(((Gögn!$F$2:$F$11876=$A168)*(Gögn!$B$2:$B$11876=T$8)),Gögn!$K$2:$K$11876,Gögn!$L$2:$L$11876)/SUMIFS(Gögn!$L$2:$L$11876,Gögn!$B$2:$B$11876,T$8,Gögn!$F$2:$F$11876,$A168),SUMPRODUCT(((Gögn!$F$2:$F$11876=$A168)*(Gögn!$B$2:$B$11876=T$8)*(Gögn!$E$2:$E$11876=T$9)),Gögn!$K$2:$K$11876,Gögn!$L$2:$L$11876)/SUMIFS(Gögn!$L$2:$L$11876,Gögn!$B$2:$B$11876,T$8,Gögn!$E$2:$E$11876,T$9,Gögn!$F$2:$F$11876,$A168)),"")</f>
        <v>0</v>
      </c>
      <c r="U168" s="22">
        <f t="array" ref="U168">IFERROR(IF(U$9="Samtals",SUMPRODUCT(((Gögn!$F$2:$F$11876=$A168)*(Gögn!$B$2:$B$11876=U$8)),Gögn!$K$2:$K$11876,Gögn!$L$2:$L$11876)/SUMIFS(Gögn!$L$2:$L$11876,Gögn!$B$2:$B$11876,U$8,Gögn!$F$2:$F$11876,$A168),SUMPRODUCT(((Gögn!$F$2:$F$11876=$A168)*(Gögn!$B$2:$B$11876=U$8)*(Gögn!$E$2:$E$11876=U$9)),Gögn!$K$2:$K$11876,Gögn!$L$2:$L$11876)/SUMIFS(Gögn!$L$2:$L$11876,Gögn!$B$2:$B$11876,U$8,Gögn!$E$2:$E$11876,U$9,Gögn!$F$2:$F$11876,$A168)),"")</f>
        <v>0.89459456457566888</v>
      </c>
      <c r="V168" s="22">
        <f t="array" ref="V168">IFERROR(IF(V$9="Samtals",SUMPRODUCT(((Gögn!$F$2:$F$11876=$A168)*(Gögn!$B$2:$B$11876=V$8)),Gögn!$K$2:$K$11876,Gögn!$L$2:$L$11876)/SUMIFS(Gögn!$L$2:$L$11876,Gögn!$B$2:$B$11876,V$8,Gögn!$F$2:$F$11876,$A168),SUMPRODUCT(((Gögn!$F$2:$F$11876=$A168)*(Gögn!$B$2:$B$11876=V$8)*(Gögn!$E$2:$E$11876=V$9)),Gögn!$K$2:$K$11876,Gögn!$L$2:$L$11876)/SUMIFS(Gögn!$L$2:$L$11876,Gögn!$B$2:$B$11876,V$8,Gögn!$E$2:$E$11876,V$9,Gögn!$F$2:$F$11876,$A168)),"")</f>
        <v>0.9</v>
      </c>
      <c r="W168" s="22">
        <f t="array" ref="W168">IFERROR(IF(W$9="Samtals",SUMPRODUCT(((Gögn!$F$2:$F$11876=$A168)*(Gögn!$B$2:$B$11876=W$8)),Gögn!$K$2:$K$11876,Gögn!$L$2:$L$11876)/SUMIFS(Gögn!$L$2:$L$11876,Gögn!$B$2:$B$11876,W$8,Gögn!$F$2:$F$11876,$A168),SUMPRODUCT(((Gögn!$F$2:$F$11876=$A168)*(Gögn!$B$2:$B$11876=W$8)*(Gögn!$E$2:$E$11876=W$9)),Gögn!$K$2:$K$11876,Gögn!$L$2:$L$11876)/SUMIFS(Gögn!$L$2:$L$11876,Gögn!$B$2:$B$11876,W$8,Gögn!$E$2:$E$11876,W$9,Gögn!$F$2:$F$11876,$A168)),"")</f>
        <v>0.24989073593827693</v>
      </c>
      <c r="X168" s="22">
        <f t="array" ref="X168">IFERROR(IF(X$9="Samtals",SUMPRODUCT(((Gögn!$F$2:$F$11876=$A168)*(Gögn!$B$2:$B$11876=X$8)),Gögn!$K$2:$K$11876,Gögn!$L$2:$L$11876)/SUMIFS(Gögn!$L$2:$L$11876,Gögn!$B$2:$B$11876,X$8,Gögn!$F$2:$F$11876,$A168),SUMPRODUCT(((Gögn!$F$2:$F$11876=$A168)*(Gögn!$B$2:$B$11876=X$8)*(Gögn!$E$2:$E$11876=X$9)),Gögn!$K$2:$K$11876,Gögn!$L$2:$L$11876)/SUMIFS(Gögn!$L$2:$L$11876,Gögn!$B$2:$B$11876,X$8,Gögn!$E$2:$E$11876,X$9,Gögn!$F$2:$F$11876,$A168)),"")</f>
        <v>1.3739239529874232</v>
      </c>
      <c r="Y168" s="22">
        <f t="array" ref="Y168">IFERROR(IF(Y$9="Samtals",SUMPRODUCT(((Gögn!$F$2:$F$11876=$A168)*(Gögn!$B$2:$B$11876=Y$8)),Gögn!$K$2:$K$11876,Gögn!$L$2:$L$11876)/SUMIFS(Gögn!$L$2:$L$11876,Gögn!$B$2:$B$11876,Y$8,Gögn!$F$2:$F$11876,$A168),SUMPRODUCT(((Gögn!$F$2:$F$11876=$A168)*(Gögn!$B$2:$B$11876=Y$8)*(Gögn!$E$2:$E$11876=Y$9)),Gögn!$K$2:$K$11876,Gögn!$L$2:$L$11876)/SUMIFS(Gögn!$L$2:$L$11876,Gögn!$B$2:$B$11876,Y$8,Gögn!$E$2:$E$11876,Y$9,Gögn!$F$2:$F$11876,$A168)),"")</f>
        <v>1.8</v>
      </c>
      <c r="Z168" s="22">
        <f t="array" ref="Z168">IFERROR(IF(Z$9="Samtals",SUMPRODUCT(((Gögn!$F$2:$F$11876=$A168)*(Gögn!$B$2:$B$11876=Z$8)),Gögn!$K$2:$K$11876,Gögn!$L$2:$L$11876)/SUMIFS(Gögn!$L$2:$L$11876,Gögn!$B$2:$B$11876,Z$8,Gögn!$F$2:$F$11876,$A168),SUMPRODUCT(((Gögn!$F$2:$F$11876=$A168)*(Gögn!$B$2:$B$11876=Z$8)*(Gögn!$E$2:$E$11876=Z$9)),Gögn!$K$2:$K$11876,Gögn!$L$2:$L$11876)/SUMIFS(Gögn!$L$2:$L$11876,Gögn!$B$2:$B$11876,Z$8,Gögn!$E$2:$E$11876,Z$9,Gögn!$F$2:$F$11876,$A168)),"")</f>
        <v>1.2456873214058126</v>
      </c>
      <c r="AA168" s="22">
        <f t="array" ref="AA168">IFERROR(IF(AA$9="Samtals",SUMPRODUCT(((Gögn!$F$2:$F$11876=$A168)*(Gögn!$B$2:$B$11876=AA$8)),Gögn!$K$2:$K$11876,Gögn!$L$2:$L$11876)/SUMIFS(Gögn!$L$2:$L$11876,Gögn!$B$2:$B$11876,AA$8,Gögn!$F$2:$F$11876,$A168),SUMPRODUCT(((Gögn!$F$2:$F$11876=$A168)*(Gögn!$B$2:$B$11876=AA$8)*(Gögn!$E$2:$E$11876=AA$9)),Gögn!$K$2:$K$11876,Gögn!$L$2:$L$11876)/SUMIFS(Gögn!$L$2:$L$11876,Gögn!$B$2:$B$11876,AA$8,Gögn!$E$2:$E$11876,AA$9,Gögn!$F$2:$F$11876,$A168)),"")</f>
        <v>0.23</v>
      </c>
      <c r="AB168" s="22">
        <f t="array" ref="AB168">IFERROR(IF(AB$9="Samtals",SUMPRODUCT(((Gögn!$F$2:$F$11876=$A168)*(Gögn!$B$2:$B$11876=AB$8)),Gögn!$K$2:$K$11876,Gögn!$L$2:$L$11876)/SUMIFS(Gögn!$L$2:$L$11876,Gögn!$B$2:$B$11876,AB$8,Gögn!$F$2:$F$11876,$A168),SUMPRODUCT(((Gögn!$F$2:$F$11876=$A168)*(Gögn!$B$2:$B$11876=AB$8)*(Gögn!$E$2:$E$11876=AB$9)),Gögn!$K$2:$K$11876,Gögn!$L$2:$L$11876)/SUMIFS(Gögn!$L$2:$L$11876,Gögn!$B$2:$B$11876,AB$8,Gögn!$E$2:$E$11876,AB$9,Gögn!$F$2:$F$11876,$A168)),"")</f>
        <v>0.23</v>
      </c>
      <c r="AC168" s="22">
        <f t="array" ref="AC168">IFERROR(IF(AC$9="Samtals",SUMPRODUCT(((Gögn!$F$2:$F$11876=$A168)*(Gögn!$B$2:$B$11876=AC$8)),Gögn!$K$2:$K$11876,Gögn!$L$2:$L$11876)/SUMIFS(Gögn!$L$2:$L$11876,Gögn!$B$2:$B$11876,AC$8,Gögn!$F$2:$F$11876,$A168),SUMPRODUCT(((Gögn!$F$2:$F$11876=$A168)*(Gögn!$B$2:$B$11876=AC$8)*(Gögn!$E$2:$E$11876=AC$9)),Gögn!$K$2:$K$11876,Gögn!$L$2:$L$11876)/SUMIFS(Gögn!$L$2:$L$11876,Gögn!$B$2:$B$11876,AC$8,Gögn!$E$2:$E$11876,AC$9,Gögn!$F$2:$F$11876,$A168)),"")</f>
        <v>0.36222000444615432</v>
      </c>
      <c r="AD168" s="22">
        <f t="array" ref="AD168">IFERROR(IF(AD$9="Samtals",SUMPRODUCT(((Gögn!$F$2:$F$11876=$A168)*(Gögn!$B$2:$B$11876=AD$8)),Gögn!$K$2:$K$11876,Gögn!$L$2:$L$11876)/SUMIFS(Gögn!$L$2:$L$11876,Gögn!$B$2:$B$11876,AD$8,Gögn!$F$2:$F$11876,$A168),SUMPRODUCT(((Gögn!$F$2:$F$11876=$A168)*(Gögn!$B$2:$B$11876=AD$8)*(Gögn!$E$2:$E$11876=AD$9)),Gögn!$K$2:$K$11876,Gögn!$L$2:$L$11876)/SUMIFS(Gögn!$L$2:$L$11876,Gögn!$B$2:$B$11876,AD$8,Gögn!$E$2:$E$11876,AD$9,Gögn!$F$2:$F$11876,$A168)),"")</f>
        <v>0.36222000444615432</v>
      </c>
      <c r="AE168" s="22">
        <f t="array" ref="AE168">IFERROR(IF(AE$9="Samtals",SUMPRODUCT(((Gögn!$F$2:$F$11876=$A168)*(Gögn!$B$2:$B$11876=AE$8)),Gögn!$K$2:$K$11876,Gögn!$L$2:$L$11876)/SUMIFS(Gögn!$L$2:$L$11876,Gögn!$B$2:$B$11876,AE$8,Gögn!$F$2:$F$11876,$A168),SUMPRODUCT(((Gögn!$F$2:$F$11876=$A168)*(Gögn!$B$2:$B$11876=AE$8)*(Gögn!$E$2:$E$11876=AE$9)),Gögn!$K$2:$K$11876,Gögn!$L$2:$L$11876)/SUMIFS(Gögn!$L$2:$L$11876,Gögn!$B$2:$B$11876,AE$8,Gögn!$E$2:$E$11876,AE$9,Gögn!$F$2:$F$11876,$A168)),"")</f>
        <v>0.77</v>
      </c>
      <c r="AF168" s="22">
        <f t="array" ref="AF168">IFERROR(IF(AF$9="Samtals",SUMPRODUCT(((Gögn!$F$2:$F$11876=$A168)*(Gögn!$B$2:$B$11876=AF$8)),Gögn!$K$2:$K$11876,Gögn!$L$2:$L$11876)/SUMIFS(Gögn!$L$2:$L$11876,Gögn!$B$2:$B$11876,AF$8,Gögn!$F$2:$F$11876,$A168),SUMPRODUCT(((Gögn!$F$2:$F$11876=$A168)*(Gögn!$B$2:$B$11876=AF$8)*(Gögn!$E$2:$E$11876=AF$9)),Gögn!$K$2:$K$11876,Gögn!$L$2:$L$11876)/SUMIFS(Gögn!$L$2:$L$11876,Gögn!$B$2:$B$11876,AF$8,Gögn!$E$2:$E$11876,AF$9,Gögn!$F$2:$F$11876,$A168)),"")</f>
        <v>0.77</v>
      </c>
      <c r="AG168" s="22">
        <f t="array" ref="AG168">IFERROR(IF(AG$9="Samtals",SUMPRODUCT(((Gögn!$F$2:$F$11876=$A168)*(Gögn!$B$2:$B$11876=AG$8)),Gögn!$K$2:$K$11876,Gögn!$L$2:$L$11876)/SUMIFS(Gögn!$L$2:$L$11876,Gögn!$B$2:$B$11876,AG$8,Gögn!$F$2:$F$11876,$A168),SUMPRODUCT(((Gögn!$F$2:$F$11876=$A168)*(Gögn!$B$2:$B$11876=AG$8)*(Gögn!$E$2:$E$11876=AG$9)),Gögn!$K$2:$K$11876,Gögn!$L$2:$L$11876)/SUMIFS(Gögn!$L$2:$L$11876,Gögn!$B$2:$B$11876,AG$8,Gögn!$E$2:$E$11876,AG$9,Gögn!$F$2:$F$11876,$A168)),"")</f>
        <v>0.01</v>
      </c>
      <c r="AH168" s="22">
        <f t="array" ref="AH168">IFERROR(IF(AH$9="Samtals",SUMPRODUCT(((Gögn!$F$2:$F$11876=$A168)*(Gögn!$B$2:$B$11876=AH$8)),Gögn!$K$2:$K$11876,Gögn!$L$2:$L$11876)/SUMIFS(Gögn!$L$2:$L$11876,Gögn!$B$2:$B$11876,AH$8,Gögn!$F$2:$F$11876,$A168),SUMPRODUCT(((Gögn!$F$2:$F$11876=$A168)*(Gögn!$B$2:$B$11876=AH$8)*(Gögn!$E$2:$E$11876=AH$9)),Gögn!$K$2:$K$11876,Gögn!$L$2:$L$11876)/SUMIFS(Gögn!$L$2:$L$11876,Gögn!$B$2:$B$11876,AH$8,Gögn!$E$2:$E$11876,AH$9,Gögn!$F$2:$F$11876,$A168)),"")</f>
        <v>0.01</v>
      </c>
      <c r="AI168" s="22">
        <f t="array" ref="AI168">IFERROR(IF(AI$9="Samtals",SUMPRODUCT(((Gögn!$F$2:$F$11876=$A168)*(Gögn!$B$2:$B$11876=AI$8)),Gögn!$K$2:$K$11876,Gögn!$L$2:$L$11876)/SUMIFS(Gögn!$L$2:$L$11876,Gögn!$B$2:$B$11876,AI$8,Gögn!$F$2:$F$11876,$A168),SUMPRODUCT(((Gögn!$F$2:$F$11876=$A168)*(Gögn!$B$2:$B$11876=AI$8)*(Gögn!$E$2:$E$11876=AI$9)),Gögn!$K$2:$K$11876,Gögn!$L$2:$L$11876)/SUMIFS(Gögn!$L$2:$L$11876,Gögn!$B$2:$B$11876,AI$8,Gögn!$E$2:$E$11876,AI$9,Gögn!$F$2:$F$11876,$A168)),"")</f>
        <v>0.01</v>
      </c>
      <c r="AJ168" s="22">
        <f t="array" ref="AJ168">IFERROR(IF(AJ$9="Samtals",SUMPRODUCT(((Gögn!$F$2:$F$11876=$A168)*(Gögn!$B$2:$B$11876=AJ$8)),Gögn!$K$2:$K$11876,Gögn!$L$2:$L$11876)/SUMIFS(Gögn!$L$2:$L$11876,Gögn!$B$2:$B$11876,AJ$8,Gögn!$F$2:$F$11876,$A168),SUMPRODUCT(((Gögn!$F$2:$F$11876=$A168)*(Gögn!$B$2:$B$11876=AJ$8)*(Gögn!$E$2:$E$11876=AJ$9)),Gögn!$K$2:$K$11876,Gögn!$L$2:$L$11876)/SUMIFS(Gögn!$L$2:$L$11876,Gögn!$B$2:$B$11876,AJ$8,Gögn!$E$2:$E$11876,AJ$9,Gögn!$F$2:$F$11876,$A168)),"")</f>
        <v>0.01</v>
      </c>
      <c r="AK168" s="22">
        <f t="array" ref="AK168">IFERROR(IF(AK$9="Samtals",SUMPRODUCT(((Gögn!$F$2:$F$11876=$A168)*(Gögn!$B$2:$B$11876=AK$8)),Gögn!$K$2:$K$11876,Gögn!$L$2:$L$11876)/SUMIFS(Gögn!$L$2:$L$11876,Gögn!$B$2:$B$11876,AK$8,Gögn!$F$2:$F$11876,$A168),SUMPRODUCT(((Gögn!$F$2:$F$11876=$A168)*(Gögn!$B$2:$B$11876=AK$8)*(Gögn!$E$2:$E$11876=AK$9)),Gögn!$K$2:$K$11876,Gögn!$L$2:$L$11876)/SUMIFS(Gögn!$L$2:$L$11876,Gögn!$B$2:$B$11876,AK$8,Gögn!$E$2:$E$11876,AK$9,Gögn!$F$2:$F$11876,$A168)),"")</f>
        <v>0</v>
      </c>
      <c r="AL168" s="22">
        <f t="array" ref="AL168">IFERROR(IF(AL$9="Samtals",SUMPRODUCT(((Gögn!$F$2:$F$11876=$A168)*(Gögn!$B$2:$B$11876=AL$8)),Gögn!$K$2:$K$11876,Gögn!$L$2:$L$11876)/SUMIFS(Gögn!$L$2:$L$11876,Gögn!$B$2:$B$11876,AL$8,Gögn!$F$2:$F$11876,$A168),SUMPRODUCT(((Gögn!$F$2:$F$11876=$A168)*(Gögn!$B$2:$B$11876=AL$8)*(Gögn!$E$2:$E$11876=AL$9)),Gögn!$K$2:$K$11876,Gögn!$L$2:$L$11876)/SUMIFS(Gögn!$L$2:$L$11876,Gögn!$B$2:$B$11876,AL$8,Gögn!$E$2:$E$11876,AL$9,Gögn!$F$2:$F$11876,$A168)),"")</f>
        <v>0</v>
      </c>
      <c r="AM168" s="22">
        <f t="array" ref="AM168">IFERROR(IF(AM$9="Samtals",SUMPRODUCT(((Gögn!$F$2:$F$11876=$A168)*(Gögn!$B$2:$B$11876=AM$8)),Gögn!$K$2:$K$11876,Gögn!$L$2:$L$11876)/SUMIFS(Gögn!$L$2:$L$11876,Gögn!$B$2:$B$11876,AM$8,Gögn!$F$2:$F$11876,$A168),SUMPRODUCT(((Gögn!$F$2:$F$11876=$A168)*(Gögn!$B$2:$B$11876=AM$8)*(Gögn!$E$2:$E$11876=AM$9)),Gögn!$K$2:$K$11876,Gögn!$L$2:$L$11876)/SUMIFS(Gögn!$L$2:$L$11876,Gögn!$B$2:$B$11876,AM$8,Gögn!$E$2:$E$11876,AM$9,Gögn!$F$2:$F$11876,$A168)),"")</f>
        <v>1.2534179024692562</v>
      </c>
      <c r="AN168" s="22">
        <f t="array" ref="AN168">IFERROR(IF(AN$9="Samtals",SUMPRODUCT(((Gögn!$F$2:$F$11876=$A168)*(Gögn!$B$2:$B$11876=AN$8)),Gögn!$K$2:$K$11876,Gögn!$L$2:$L$11876)/SUMIFS(Gögn!$L$2:$L$11876,Gögn!$B$2:$B$11876,AN$8,Gögn!$F$2:$F$11876,$A168),SUMPRODUCT(((Gögn!$F$2:$F$11876=$A168)*(Gögn!$B$2:$B$11876=AN$8)*(Gögn!$E$2:$E$11876=AN$9)),Gögn!$K$2:$K$11876,Gögn!$L$2:$L$11876)/SUMIFS(Gögn!$L$2:$L$11876,Gögn!$B$2:$B$11876,AN$8,Gögn!$E$2:$E$11876,AN$9,Gögn!$F$2:$F$11876,$A168)),"")</f>
        <v>1.2400241501817384</v>
      </c>
      <c r="AO168" s="22">
        <f t="array" ref="AO168">IFERROR(IF(AO$9="Samtals",SUMPRODUCT(((Gögn!$F$2:$F$11876=$A168)*(Gögn!$B$2:$B$11876=AO$8)),Gögn!$K$2:$K$11876,Gögn!$L$2:$L$11876)/SUMIFS(Gögn!$L$2:$L$11876,Gögn!$B$2:$B$11876,AO$8,Gögn!$F$2:$F$11876,$A168),SUMPRODUCT(((Gögn!$F$2:$F$11876=$A168)*(Gögn!$B$2:$B$11876=AO$8)*(Gögn!$E$2:$E$11876=AO$9)),Gögn!$K$2:$K$11876,Gögn!$L$2:$L$11876)/SUMIFS(Gögn!$L$2:$L$11876,Gögn!$B$2:$B$11876,AO$8,Gögn!$E$2:$E$11876,AO$9,Gögn!$F$2:$F$11876,$A168)),"")</f>
        <v>1.9607526335611745</v>
      </c>
      <c r="AP168" s="22">
        <f t="array" ref="AP168">IFERROR(IF(AP$9="Samtals",SUMPRODUCT(((Gögn!$F$2:$F$11876=$A168)*(Gögn!$B$2:$B$11876=AP$8)),Gögn!$K$2:$K$11876,Gögn!$L$2:$L$11876)/SUMIFS(Gögn!$L$2:$L$11876,Gögn!$B$2:$B$11876,AP$8,Gögn!$F$2:$F$11876,$A168),SUMPRODUCT(((Gögn!$F$2:$F$11876=$A168)*(Gögn!$B$2:$B$11876=AP$8)*(Gögn!$E$2:$E$11876=AP$9)),Gögn!$K$2:$K$11876,Gögn!$L$2:$L$11876)/SUMIFS(Gögn!$L$2:$L$11876,Gögn!$B$2:$B$11876,AP$8,Gögn!$E$2:$E$11876,AP$9,Gögn!$F$2:$F$11876,$A168)),"")</f>
        <v>1.9303469430947884</v>
      </c>
      <c r="AQ168" s="22">
        <f t="array" ref="AQ168">IFERROR(IF(AQ$9="Samtals",SUMPRODUCT(((Gögn!$F$2:$F$11876=$A168)*(Gögn!$B$2:$B$11876=AQ$8)),Gögn!$K$2:$K$11876,Gögn!$L$2:$L$11876)/SUMIFS(Gögn!$L$2:$L$11876,Gögn!$B$2:$B$11876,AQ$8,Gögn!$F$2:$F$11876,$A168),SUMPRODUCT(((Gögn!$F$2:$F$11876=$A168)*(Gögn!$B$2:$B$11876=AQ$8)*(Gögn!$E$2:$E$11876=AQ$9)),Gögn!$K$2:$K$11876,Gögn!$L$2:$L$11876)/SUMIFS(Gögn!$L$2:$L$11876,Gögn!$B$2:$B$11876,AQ$8,Gögn!$E$2:$E$11876,AQ$9,Gögn!$F$2:$F$11876,$A168)),"")</f>
        <v>1.72</v>
      </c>
      <c r="AR168" s="22">
        <f t="array" ref="AR168">IFERROR(IF(AR$9="Samtals",SUMPRODUCT(((Gögn!$F$2:$F$11876=$A168)*(Gögn!$B$2:$B$11876=AR$8)),Gögn!$K$2:$K$11876,Gögn!$L$2:$L$11876)/SUMIFS(Gögn!$L$2:$L$11876,Gögn!$B$2:$B$11876,AR$8,Gögn!$F$2:$F$11876,$A168),SUMPRODUCT(((Gögn!$F$2:$F$11876=$A168)*(Gögn!$B$2:$B$11876=AR$8)*(Gögn!$E$2:$E$11876=AR$9)),Gögn!$K$2:$K$11876,Gögn!$L$2:$L$11876)/SUMIFS(Gögn!$L$2:$L$11876,Gögn!$B$2:$B$11876,AR$8,Gögn!$E$2:$E$11876,AR$9,Gögn!$F$2:$F$11876,$A168)),"")</f>
        <v>2</v>
      </c>
      <c r="AS168" s="22">
        <f t="array" ref="AS168">IFERROR(IF(AS$9="Samtals",SUMPRODUCT(((Gögn!$F$2:$F$11876=$A168)*(Gögn!$B$2:$B$11876=AS$8)),Gögn!$K$2:$K$11876,Gögn!$L$2:$L$11876)/SUMIFS(Gögn!$L$2:$L$11876,Gögn!$B$2:$B$11876,AS$8,Gögn!$F$2:$F$11876,$A168),SUMPRODUCT(((Gögn!$F$2:$F$11876=$A168)*(Gögn!$B$2:$B$11876=AS$8)*(Gögn!$E$2:$E$11876=AS$9)),Gögn!$K$2:$K$11876,Gögn!$L$2:$L$11876)/SUMIFS(Gögn!$L$2:$L$11876,Gögn!$B$2:$B$11876,AS$8,Gögn!$E$2:$E$11876,AS$9,Gögn!$F$2:$F$11876,$A168)),"")</f>
        <v>0.68453369205812253</v>
      </c>
      <c r="AT168" s="22">
        <f t="array" ref="AT168">IFERROR(IF(AT$9="Samtals",SUMPRODUCT(((Gögn!$F$2:$F$11876=$A168)*(Gögn!$B$2:$B$11876=AT$8)),Gögn!$K$2:$K$11876,Gögn!$L$2:$L$11876)/SUMIFS(Gögn!$L$2:$L$11876,Gögn!$B$2:$B$11876,AT$8,Gögn!$F$2:$F$11876,$A168),SUMPRODUCT(((Gögn!$F$2:$F$11876=$A168)*(Gögn!$B$2:$B$11876=AT$8)*(Gögn!$E$2:$E$11876=AT$9)),Gögn!$K$2:$K$11876,Gögn!$L$2:$L$11876)/SUMIFS(Gögn!$L$2:$L$11876,Gögn!$B$2:$B$11876,AT$8,Gögn!$E$2:$E$11876,AT$9,Gögn!$F$2:$F$11876,$A168)),"")</f>
        <v>0.7</v>
      </c>
      <c r="AU168" s="22">
        <f t="array" ref="AU168">IFERROR(IF(AU$9="Samtals",SUMPRODUCT(((Gögn!$F$2:$F$11876=$A168)*(Gögn!$B$2:$B$11876=AU$8)),Gögn!$K$2:$K$11876,Gögn!$L$2:$L$11876)/SUMIFS(Gögn!$L$2:$L$11876,Gögn!$B$2:$B$11876,AU$8,Gögn!$F$2:$F$11876,$A168),SUMPRODUCT(((Gögn!$F$2:$F$11876=$A168)*(Gögn!$B$2:$B$11876=AU$8)*(Gögn!$E$2:$E$11876=AU$9)),Gögn!$K$2:$K$11876,Gögn!$L$2:$L$11876)/SUMIFS(Gögn!$L$2:$L$11876,Gögn!$B$2:$B$11876,AU$8,Gögn!$E$2:$E$11876,AU$9,Gögn!$F$2:$F$11876,$A168)),"")</f>
        <v>0</v>
      </c>
      <c r="AV168" s="22">
        <f t="array" ref="AV168">IFERROR(IF(AV$9="Samtals",SUMPRODUCT(((Gögn!$F$2:$F$11876=$A168)*(Gögn!$B$2:$B$11876=AV$8)),Gögn!$K$2:$K$11876,Gögn!$L$2:$L$11876)/SUMIFS(Gögn!$L$2:$L$11876,Gögn!$B$2:$B$11876,AV$8,Gögn!$F$2:$F$11876,$A168),SUMPRODUCT(((Gögn!$F$2:$F$11876=$A168)*(Gögn!$B$2:$B$11876=AV$8)*(Gögn!$E$2:$E$11876=AV$9)),Gögn!$K$2:$K$11876,Gögn!$L$2:$L$11876)/SUMIFS(Gögn!$L$2:$L$11876,Gögn!$B$2:$B$11876,AV$8,Gögn!$E$2:$E$11876,AV$9,Gögn!$F$2:$F$11876,$A168)),"")</f>
        <v>0.39557635345336523</v>
      </c>
      <c r="AW168" s="22">
        <f t="array" ref="AW168">IFERROR(IF(AW$9="Samtals",SUMPRODUCT(((Gögn!$F$2:$F$11876=$A168)*(Gögn!$B$2:$B$11876=AW$8)),Gögn!$K$2:$K$11876,Gögn!$L$2:$L$11876)/SUMIFS(Gögn!$L$2:$L$11876,Gögn!$B$2:$B$11876,AW$8,Gögn!$F$2:$F$11876,$A168),SUMPRODUCT(((Gögn!$F$2:$F$11876=$A168)*(Gögn!$B$2:$B$11876=AW$8)*(Gögn!$E$2:$E$11876=AW$9)),Gögn!$K$2:$K$11876,Gögn!$L$2:$L$11876)/SUMIFS(Gögn!$L$2:$L$11876,Gögn!$B$2:$B$11876,AW$8,Gögn!$E$2:$E$11876,AW$9,Gögn!$F$2:$F$11876,$A168)),"")</f>
        <v>0.4</v>
      </c>
      <c r="AX168" s="22">
        <f t="array" ref="AX168">IFERROR(IF(AX$9="Samtals",SUMPRODUCT(((Gögn!$F$2:$F$11876=$A168)*(Gögn!$B$2:$B$11876=AX$8)),Gögn!$K$2:$K$11876,Gögn!$L$2:$L$11876)/SUMIFS(Gögn!$L$2:$L$11876,Gögn!$B$2:$B$11876,AX$8,Gögn!$F$2:$F$11876,$A168),SUMPRODUCT(((Gögn!$F$2:$F$11876=$A168)*(Gögn!$B$2:$B$11876=AX$8)*(Gögn!$E$2:$E$11876=AX$9)),Gögn!$K$2:$K$11876,Gögn!$L$2:$L$11876)/SUMIFS(Gögn!$L$2:$L$11876,Gögn!$B$2:$B$11876,AX$8,Gögn!$E$2:$E$11876,AX$9,Gögn!$F$2:$F$11876,$A168)),"")</f>
        <v>0</v>
      </c>
      <c r="AY168" s="22">
        <f t="array" ref="AY168">IFERROR(IF(AY$9="Samtals",SUMPRODUCT(((Gögn!$F$2:$F$11876=$A168)*(Gögn!$B$2:$B$11876=AY$8)),Gögn!$K$2:$K$11876,Gögn!$L$2:$L$11876)/SUMIFS(Gögn!$L$2:$L$11876,Gögn!$B$2:$B$11876,AY$8,Gögn!$F$2:$F$11876,$A168),SUMPRODUCT(((Gögn!$F$2:$F$11876=$A168)*(Gögn!$B$2:$B$11876=AY$8)*(Gögn!$E$2:$E$11876=AY$9)),Gögn!$K$2:$K$11876,Gögn!$L$2:$L$11876)/SUMIFS(Gögn!$L$2:$L$11876,Gögn!$B$2:$B$11876,AY$8,Gögn!$E$2:$E$11876,AY$9,Gögn!$F$2:$F$11876,$A168)),"")</f>
        <v>0.80622702816975367</v>
      </c>
      <c r="AZ168" s="22">
        <f t="array" ref="AZ168">IFERROR(IF(AZ$9="Samtals",SUMPRODUCT(((Gögn!$F$2:$F$11876=$A168)*(Gögn!$B$2:$B$11876=AZ$8)),Gögn!$K$2:$K$11876,Gögn!$L$2:$L$11876)/SUMIFS(Gögn!$L$2:$L$11876,Gögn!$B$2:$B$11876,AZ$8,Gögn!$F$2:$F$11876,$A168),SUMPRODUCT(((Gögn!$F$2:$F$11876=$A168)*(Gögn!$B$2:$B$11876=AZ$8)*(Gögn!$E$2:$E$11876=AZ$9)),Gögn!$K$2:$K$11876,Gögn!$L$2:$L$11876)/SUMIFS(Gögn!$L$2:$L$11876,Gögn!$B$2:$B$11876,AZ$8,Gögn!$E$2:$E$11876,AZ$9,Gögn!$F$2:$F$11876,$A168)),"")</f>
        <v>1</v>
      </c>
      <c r="BA168" s="22">
        <f t="array" ref="BA168">IFERROR(IF(BA$9="Samtals",SUMPRODUCT(((Gögn!$F$2:$F$11876=$A168)*(Gögn!$B$2:$B$11876=BA$8)),Gögn!$K$2:$K$11876,Gögn!$L$2:$L$11876)/SUMIFS(Gögn!$L$2:$L$11876,Gögn!$B$2:$B$11876,BA$8,Gögn!$F$2:$F$11876,$A168),SUMPRODUCT(((Gögn!$F$2:$F$11876=$A168)*(Gögn!$B$2:$B$11876=BA$8)*(Gögn!$E$2:$E$11876=BA$9)),Gögn!$K$2:$K$11876,Gögn!$L$2:$L$11876)/SUMIFS(Gögn!$L$2:$L$11876,Gögn!$B$2:$B$11876,BA$8,Gögn!$E$2:$E$11876,BA$9,Gögn!$F$2:$F$11876,$A168)),"")</f>
        <v>0</v>
      </c>
      <c r="BB168" s="22">
        <f t="array" ref="BB168">IFERROR(IF(BB$9="Samtals",SUMPRODUCT(((Gögn!$F$2:$F$11876=$A168)*(Gögn!$B$2:$B$11876=BB$8)),Gögn!$K$2:$K$11876,Gögn!$L$2:$L$11876)/SUMIFS(Gögn!$L$2:$L$11876,Gögn!$B$2:$B$11876,BB$8,Gögn!$F$2:$F$11876,$A168),SUMPRODUCT(((Gögn!$F$2:$F$11876=$A168)*(Gögn!$B$2:$B$11876=BB$8)*(Gögn!$E$2:$E$11876=BB$9)),Gögn!$K$2:$K$11876,Gögn!$L$2:$L$11876)/SUMIFS(Gögn!$L$2:$L$11876,Gögn!$B$2:$B$11876,BB$8,Gögn!$E$2:$E$11876,BB$9,Gögn!$F$2:$F$11876,$A168)),"")</f>
        <v>0.29544947572573127</v>
      </c>
      <c r="BC168" s="22">
        <f t="array" ref="BC168">IFERROR(IF(BC$9="Samtals",SUMPRODUCT(((Gögn!$F$2:$F$11876=$A168)*(Gögn!$B$2:$B$11876=BC$8)),Gögn!$K$2:$K$11876,Gögn!$L$2:$L$11876)/SUMIFS(Gögn!$L$2:$L$11876,Gögn!$B$2:$B$11876,BC$8,Gögn!$F$2:$F$11876,$A168),SUMPRODUCT(((Gögn!$F$2:$F$11876=$A168)*(Gögn!$B$2:$B$11876=BC$8)*(Gögn!$E$2:$E$11876=BC$9)),Gögn!$K$2:$K$11876,Gögn!$L$2:$L$11876)/SUMIFS(Gögn!$L$2:$L$11876,Gögn!$B$2:$B$11876,BC$8,Gögn!$E$2:$E$11876,BC$9,Gögn!$F$2:$F$11876,$A168)),"")</f>
        <v>0.3</v>
      </c>
      <c r="BD168" s="22">
        <f t="array" ref="BD168">IFERROR(IF(BD$9="Samtals",SUMPRODUCT(((Gögn!$F$2:$F$11876=$A168)*(Gögn!$B$2:$B$11876=BD$8)),Gögn!$K$2:$K$11876,Gögn!$L$2:$L$11876)/SUMIFS(Gögn!$L$2:$L$11876,Gögn!$B$2:$B$11876,BD$8,Gögn!$F$2:$F$11876,$A168),SUMPRODUCT(((Gögn!$F$2:$F$11876=$A168)*(Gögn!$B$2:$B$11876=BD$8)*(Gögn!$E$2:$E$11876=BD$9)),Gögn!$K$2:$K$11876,Gögn!$L$2:$L$11876)/SUMIFS(Gögn!$L$2:$L$11876,Gögn!$B$2:$B$11876,BD$8,Gögn!$E$2:$E$11876,BD$9,Gögn!$F$2:$F$11876,$A168)),"")</f>
        <v>0</v>
      </c>
      <c r="BE168" s="22">
        <f t="array" ref="BE168">IFERROR(IF(BE$9="Samtals",SUMPRODUCT(((Gögn!$F$2:$F$11876=$A168)*(Gögn!$B$2:$B$11876=BE$8)),Gögn!$K$2:$K$11876,Gögn!$L$2:$L$11876)/SUMIFS(Gögn!$L$2:$L$11876,Gögn!$B$2:$B$11876,BE$8,Gögn!$F$2:$F$11876,$A168),SUMPRODUCT(((Gögn!$F$2:$F$11876=$A168)*(Gögn!$B$2:$B$11876=BE$8)*(Gögn!$E$2:$E$11876=BE$9)),Gögn!$K$2:$K$11876,Gögn!$L$2:$L$11876)/SUMIFS(Gögn!$L$2:$L$11876,Gögn!$B$2:$B$11876,BE$8,Gögn!$E$2:$E$11876,BE$9,Gögn!$F$2:$F$11876,$A168)),"")</f>
        <v>0.58507892454037247</v>
      </c>
      <c r="BF168" s="22">
        <f t="array" ref="BF168">IFERROR(IF(BF$9="Samtals",SUMPRODUCT(((Gögn!$F$2:$F$11876=$A168)*(Gögn!$B$2:$B$11876=BF$8)),Gögn!$K$2:$K$11876,Gögn!$L$2:$L$11876)/SUMIFS(Gögn!$L$2:$L$11876,Gögn!$B$2:$B$11876,BF$8,Gögn!$F$2:$F$11876,$A168),SUMPRODUCT(((Gögn!$F$2:$F$11876=$A168)*(Gögn!$B$2:$B$11876=BF$8)*(Gögn!$E$2:$E$11876=BF$9)),Gögn!$K$2:$K$11876,Gögn!$L$2:$L$11876)/SUMIFS(Gögn!$L$2:$L$11876,Gögn!$B$2:$B$11876,BF$8,Gögn!$E$2:$E$11876,BF$9,Gögn!$F$2:$F$11876,$A168)),"")</f>
        <v>0.6</v>
      </c>
      <c r="BG168" s="22">
        <f t="array" ref="BG168">IFERROR(IF(BG$9="Samtals",SUMPRODUCT(((Gögn!$F$2:$F$11876=$A168)*(Gögn!$B$2:$B$11876=BG$8)),Gögn!$K$2:$K$11876,Gögn!$L$2:$L$11876)/SUMIFS(Gögn!$L$2:$L$11876,Gögn!$B$2:$B$11876,BG$8,Gögn!$F$2:$F$11876,$A168),SUMPRODUCT(((Gögn!$F$2:$F$11876=$A168)*(Gögn!$B$2:$B$11876=BG$8)*(Gögn!$E$2:$E$11876=BG$9)),Gögn!$K$2:$K$11876,Gögn!$L$2:$L$11876)/SUMIFS(Gögn!$L$2:$L$11876,Gögn!$B$2:$B$11876,BG$8,Gögn!$E$2:$E$11876,BG$9,Gögn!$F$2:$F$11876,$A168)),"")</f>
        <v>0</v>
      </c>
    </row>
    <row r="169" spans="1:59" ht="15" customHeight="1">
      <c r="A169" s="5" t="s">
        <v>465</v>
      </c>
      <c r="B169" s="5"/>
      <c r="C169" s="23" t="s">
        <v>296</v>
      </c>
      <c r="D169" s="24">
        <f>SUMPRODUCT(E169:BG169,$E$18:$BG$18)/SUM($E$18:$BG$18)</f>
        <v>100.00198298496146</v>
      </c>
      <c r="E169" s="24">
        <f>SUM(E165:E168)</f>
        <v>100</v>
      </c>
      <c r="F169" s="24">
        <f>SUM(F165:F168)</f>
        <v>100</v>
      </c>
      <c r="G169" s="24">
        <f t="shared" ref="G169:BG169" si="44">SUM(G165:G168)</f>
        <v>100.00000000000001</v>
      </c>
      <c r="H169" s="24">
        <f t="shared" si="44"/>
        <v>99.990381339513164</v>
      </c>
      <c r="I169" s="24">
        <f t="shared" si="44"/>
        <v>99.99</v>
      </c>
      <c r="J169" s="24">
        <f t="shared" si="44"/>
        <v>100</v>
      </c>
      <c r="K169" s="24">
        <f t="shared" si="44"/>
        <v>100</v>
      </c>
      <c r="L169" s="24">
        <f t="shared" si="44"/>
        <v>100</v>
      </c>
      <c r="M169" s="24">
        <f t="shared" si="44"/>
        <v>100</v>
      </c>
      <c r="N169" s="24">
        <f t="shared" si="44"/>
        <v>100</v>
      </c>
      <c r="O169" s="24">
        <f t="shared" si="44"/>
        <v>99.990048029614911</v>
      </c>
      <c r="P169" s="24">
        <f t="shared" si="44"/>
        <v>99.99</v>
      </c>
      <c r="Q169" s="24">
        <f t="shared" si="44"/>
        <v>100</v>
      </c>
      <c r="R169" s="24">
        <f t="shared" si="44"/>
        <v>100</v>
      </c>
      <c r="S169" s="24">
        <f t="shared" si="44"/>
        <v>100</v>
      </c>
      <c r="T169" s="24">
        <f t="shared" si="44"/>
        <v>100</v>
      </c>
      <c r="U169" s="24">
        <f t="shared" si="44"/>
        <v>100</v>
      </c>
      <c r="V169" s="24">
        <f t="shared" si="44"/>
        <v>100</v>
      </c>
      <c r="W169" s="24">
        <f t="shared" si="44"/>
        <v>100.00000000000001</v>
      </c>
      <c r="X169" s="24">
        <f t="shared" si="44"/>
        <v>99.99504784220855</v>
      </c>
      <c r="Y169" s="24">
        <f t="shared" si="44"/>
        <v>100</v>
      </c>
      <c r="Z169" s="24">
        <f t="shared" si="44"/>
        <v>99.993557385191096</v>
      </c>
      <c r="AA169" s="24">
        <f t="shared" si="44"/>
        <v>100</v>
      </c>
      <c r="AB169" s="24">
        <f t="shared" si="44"/>
        <v>100</v>
      </c>
      <c r="AC169" s="24">
        <f t="shared" si="44"/>
        <v>100</v>
      </c>
      <c r="AD169" s="24">
        <f t="shared" si="44"/>
        <v>100</v>
      </c>
      <c r="AE169" s="24">
        <f t="shared" si="44"/>
        <v>100</v>
      </c>
      <c r="AF169" s="24">
        <f t="shared" si="44"/>
        <v>100</v>
      </c>
      <c r="AG169" s="24">
        <f t="shared" si="44"/>
        <v>100.00000000000001</v>
      </c>
      <c r="AH169" s="24">
        <f t="shared" si="44"/>
        <v>100.00000000000001</v>
      </c>
      <c r="AI169" s="24">
        <f t="shared" si="44"/>
        <v>100.00999999999999</v>
      </c>
      <c r="AJ169" s="24">
        <f t="shared" si="44"/>
        <v>100.00999999999999</v>
      </c>
      <c r="AK169" s="24">
        <f t="shared" si="44"/>
        <v>100</v>
      </c>
      <c r="AL169" s="24">
        <f t="shared" si="44"/>
        <v>100</v>
      </c>
      <c r="AM169" s="24">
        <f t="shared" si="44"/>
        <v>100.00863521397487</v>
      </c>
      <c r="AN169" s="24">
        <f t="shared" si="44"/>
        <v>100.00899939624544</v>
      </c>
      <c r="AO169" s="24">
        <f t="shared" si="44"/>
        <v>99.989402458066763</v>
      </c>
      <c r="AP169" s="24">
        <f t="shared" si="44"/>
        <v>99.999999999999986</v>
      </c>
      <c r="AQ169" s="24">
        <f t="shared" si="44"/>
        <v>99.999999999999986</v>
      </c>
      <c r="AR169" s="24">
        <f t="shared" si="44"/>
        <v>100</v>
      </c>
      <c r="AS169" s="24">
        <f t="shared" si="44"/>
        <v>100</v>
      </c>
      <c r="AT169" s="24">
        <f t="shared" si="44"/>
        <v>100</v>
      </c>
      <c r="AU169" s="24">
        <f t="shared" si="44"/>
        <v>100</v>
      </c>
      <c r="AV169" s="24">
        <f t="shared" si="44"/>
        <v>100</v>
      </c>
      <c r="AW169" s="24">
        <f t="shared" si="44"/>
        <v>100.00000000000001</v>
      </c>
      <c r="AX169" s="24">
        <f t="shared" si="44"/>
        <v>100</v>
      </c>
      <c r="AY169" s="24">
        <f t="shared" si="44"/>
        <v>100</v>
      </c>
      <c r="AZ169" s="24">
        <f t="shared" si="44"/>
        <v>100.00000000000001</v>
      </c>
      <c r="BA169" s="24">
        <f t="shared" si="44"/>
        <v>100</v>
      </c>
      <c r="BB169" s="24">
        <f t="shared" si="44"/>
        <v>99.999999999999986</v>
      </c>
      <c r="BC169" s="24">
        <f t="shared" si="44"/>
        <v>99.999999999999986</v>
      </c>
      <c r="BD169" s="24">
        <f t="shared" si="44"/>
        <v>100</v>
      </c>
      <c r="BE169" s="24">
        <f t="shared" si="44"/>
        <v>99.990248684590981</v>
      </c>
      <c r="BF169" s="24">
        <f t="shared" si="44"/>
        <v>99.99</v>
      </c>
      <c r="BG169" s="24">
        <f t="shared" si="44"/>
        <v>100</v>
      </c>
    </row>
    <row r="170" spans="1:59" ht="15" customHeight="1">
      <c r="A170" s="5" t="s">
        <v>465</v>
      </c>
      <c r="B170" s="5"/>
      <c r="C170" s="25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</row>
    <row r="171" spans="1:59" ht="15" customHeight="1">
      <c r="A171" s="19" t="s">
        <v>88</v>
      </c>
      <c r="B171" s="19"/>
      <c r="C171" s="158" t="s">
        <v>89</v>
      </c>
      <c r="D171" s="24">
        <f>SUMIF($E$9:$BG$9,"Samtals",E171:BG171)</f>
        <v>252.95071555860315</v>
      </c>
      <c r="E171" s="24">
        <f t="array" ref="E171">IFERROR(IF(E$9="Samtals",SUMPRODUCT(((Gögn!$F$2:$F$11876=$A171)*(Gögn!$B$2:$B$11876=E$8)),Gögn!$K$2:$K$11876,Gögn!$L$2:$L$11876)/SUMIFS(Gögn!$L$2:$L$11876,Gögn!$B$2:$B$11876,E$8,Gögn!$F$2:$F$11876,$A171),SUMPRODUCT(((Gögn!$F$2:$F$11876=$A171)*(Gögn!$B$2:$B$11876=E$8)*(Gögn!$E$2:$E$11876=E$9)),Gögn!$K$2:$K$11876,Gögn!$L$2:$L$11876)/SUMIFS(Gögn!$L$2:$L$11876,Gögn!$B$2:$B$11876,E$8,Gögn!$E$2:$E$11876,E$9,Gögn!$F$2:$F$11876,$A171)),"")</f>
        <v>21</v>
      </c>
      <c r="F171" s="24">
        <f t="array" ref="F171">IFERROR(IF(F$9="Samtals",SUMPRODUCT(((Gögn!$F$2:$F$11876=$A171)*(Gögn!$B$2:$B$11876=F$8)),Gögn!$K$2:$K$11876,Gögn!$L$2:$L$11876)/SUMIFS(Gögn!$L$2:$L$11876,Gögn!$B$2:$B$11876,F$8,Gögn!$F$2:$F$11876,$A171),SUMPRODUCT(((Gögn!$F$2:$F$11876=$A171)*(Gögn!$B$2:$B$11876=F$8)*(Gögn!$E$2:$E$11876=F$9)),Gögn!$K$2:$K$11876,Gögn!$L$2:$L$11876)/SUMIFS(Gögn!$L$2:$L$11876,Gögn!$B$2:$B$11876,F$8,Gögn!$E$2:$E$11876,F$9,Gögn!$F$2:$F$11876,$A171)),"")</f>
        <v>21</v>
      </c>
      <c r="G171" s="24">
        <f t="array" ref="G171">IFERROR(IF(G$9="Samtals",SUMPRODUCT(((Gögn!$F$2:$F$11876=$A171)*(Gögn!$B$2:$B$11876=G$8)),Gögn!$K$2:$K$11876,Gögn!$L$2:$L$11876)/SUMIFS(Gögn!$L$2:$L$11876,Gögn!$B$2:$B$11876,G$8,Gögn!$F$2:$F$11876,$A171),SUMPRODUCT(((Gögn!$F$2:$F$11876=$A171)*(Gögn!$B$2:$B$11876=G$8)*(Gögn!$E$2:$E$11876=G$9)),Gögn!$K$2:$K$11876,Gögn!$L$2:$L$11876)/SUMIFS(Gögn!$L$2:$L$11876,Gögn!$B$2:$B$11876,G$8,Gögn!$E$2:$E$11876,G$9,Gögn!$F$2:$F$11876,$A171)),"")</f>
        <v>21</v>
      </c>
      <c r="H171" s="24">
        <f t="array" ref="H171">IFERROR(IF(H$9="Samtals",SUMPRODUCT(((Gögn!$F$2:$F$11876=$A171)*(Gögn!$B$2:$B$11876=H$8)),Gögn!$K$2:$K$11876,Gögn!$L$2:$L$11876)/SUMIFS(Gögn!$L$2:$L$11876,Gögn!$B$2:$B$11876,H$8,Gögn!$F$2:$F$11876,$A171),SUMPRODUCT(((Gögn!$F$2:$F$11876=$A171)*(Gögn!$B$2:$B$11876=H$8)*(Gögn!$E$2:$E$11876=H$9)),Gögn!$K$2:$K$11876,Gögn!$L$2:$L$11876)/SUMIFS(Gögn!$L$2:$L$11876,Gögn!$B$2:$B$11876,H$8,Gögn!$E$2:$E$11876,H$9,Gögn!$F$2:$F$11876,$A171)),"")</f>
        <v>27.509368992314009</v>
      </c>
      <c r="I171" s="24">
        <f t="array" ref="I171">IFERROR(IF(I$9="Samtals",SUMPRODUCT(((Gögn!$F$2:$F$11876=$A171)*(Gögn!$B$2:$B$11876=I$8)),Gögn!$K$2:$K$11876,Gögn!$L$2:$L$11876)/SUMIFS(Gögn!$L$2:$L$11876,Gögn!$B$2:$B$11876,I$8,Gögn!$F$2:$F$11876,$A171),SUMPRODUCT(((Gögn!$F$2:$F$11876=$A171)*(Gögn!$B$2:$B$11876=I$8)*(Gögn!$E$2:$E$11876=I$9)),Gögn!$K$2:$K$11876,Gögn!$L$2:$L$11876)/SUMIFS(Gögn!$L$2:$L$11876,Gögn!$B$2:$B$11876,I$8,Gögn!$E$2:$E$11876,I$9,Gögn!$F$2:$F$11876,$A171)),"")</f>
        <v>28.6</v>
      </c>
      <c r="J171" s="24">
        <f t="array" ref="J171">IFERROR(IF(J$9="Samtals",SUMPRODUCT(((Gögn!$F$2:$F$11876=$A171)*(Gögn!$B$2:$B$11876=J$8)),Gögn!$K$2:$K$11876,Gögn!$L$2:$L$11876)/SUMIFS(Gögn!$L$2:$L$11876,Gögn!$B$2:$B$11876,J$8,Gögn!$F$2:$F$11876,$A171),SUMPRODUCT(((Gögn!$F$2:$F$11876=$A171)*(Gögn!$B$2:$B$11876=J$8)*(Gögn!$E$2:$E$11876=J$9)),Gögn!$K$2:$K$11876,Gögn!$L$2:$L$11876)/SUMIFS(Gögn!$L$2:$L$11876,Gögn!$B$2:$B$11876,J$8,Gögn!$E$2:$E$11876,J$9,Gögn!$F$2:$F$11876,$A171)),"")</f>
        <v>0</v>
      </c>
      <c r="K171" s="24">
        <f t="array" ref="K171">IFERROR(IF(K$9="Samtals",SUMPRODUCT(((Gögn!$F$2:$F$11876=$A171)*(Gögn!$B$2:$B$11876=K$8)),Gögn!$K$2:$K$11876,Gögn!$L$2:$L$11876)/SUMIFS(Gögn!$L$2:$L$11876,Gögn!$B$2:$B$11876,K$8,Gögn!$F$2:$F$11876,$A171),SUMPRODUCT(((Gögn!$F$2:$F$11876=$A171)*(Gögn!$B$2:$B$11876=K$8)*(Gögn!$E$2:$E$11876=K$9)),Gögn!$K$2:$K$11876,Gögn!$L$2:$L$11876)/SUMIFS(Gögn!$L$2:$L$11876,Gögn!$B$2:$B$11876,K$8,Gögn!$E$2:$E$11876,K$9,Gögn!$F$2:$F$11876,$A171)),"")</f>
        <v>20.721646521401144</v>
      </c>
      <c r="L171" s="24">
        <f t="array" ref="L171">IFERROR(IF(L$9="Samtals",SUMPRODUCT(((Gögn!$F$2:$F$11876=$A171)*(Gögn!$B$2:$B$11876=L$8)),Gögn!$K$2:$K$11876,Gögn!$L$2:$L$11876)/SUMIFS(Gögn!$L$2:$L$11876,Gögn!$B$2:$B$11876,L$8,Gögn!$F$2:$F$11876,$A171),SUMPRODUCT(((Gögn!$F$2:$F$11876=$A171)*(Gögn!$B$2:$B$11876=L$8)*(Gögn!$E$2:$E$11876=L$9)),Gögn!$K$2:$K$11876,Gögn!$L$2:$L$11876)/SUMIFS(Gögn!$L$2:$L$11876,Gögn!$B$2:$B$11876,L$8,Gögn!$E$2:$E$11876,L$9,Gögn!$F$2:$F$11876,$A171)),"")</f>
        <v>20.721646521401144</v>
      </c>
      <c r="M171" s="24">
        <f t="array" ref="M171">IFERROR(IF(M$9="Samtals",SUMPRODUCT(((Gögn!$F$2:$F$11876=$A171)*(Gögn!$B$2:$B$11876=M$8)),Gögn!$K$2:$K$11876,Gögn!$L$2:$L$11876)/SUMIFS(Gögn!$L$2:$L$11876,Gögn!$B$2:$B$11876,M$8,Gögn!$F$2:$F$11876,$A171),SUMPRODUCT(((Gögn!$F$2:$F$11876=$A171)*(Gögn!$B$2:$B$11876=M$8)*(Gögn!$E$2:$E$11876=M$9)),Gögn!$K$2:$K$11876,Gögn!$L$2:$L$11876)/SUMIFS(Gögn!$L$2:$L$11876,Gögn!$B$2:$B$11876,M$8,Gögn!$E$2:$E$11876,M$9,Gögn!$F$2:$F$11876,$A171)),"")</f>
        <v>0</v>
      </c>
      <c r="N171" s="24">
        <f t="array" ref="N171">IFERROR(IF(N$9="Samtals",SUMPRODUCT(((Gögn!$F$2:$F$11876=$A171)*(Gögn!$B$2:$B$11876=N$8)),Gögn!$K$2:$K$11876,Gögn!$L$2:$L$11876)/SUMIFS(Gögn!$L$2:$L$11876,Gögn!$B$2:$B$11876,N$8,Gögn!$F$2:$F$11876,$A171),SUMPRODUCT(((Gögn!$F$2:$F$11876=$A171)*(Gögn!$B$2:$B$11876=N$8)*(Gögn!$E$2:$E$11876=N$9)),Gögn!$K$2:$K$11876,Gögn!$L$2:$L$11876)/SUMIFS(Gögn!$L$2:$L$11876,Gögn!$B$2:$B$11876,N$8,Gögn!$E$2:$E$11876,N$9,Gögn!$F$2:$F$11876,$A171)),"")</f>
        <v>0</v>
      </c>
      <c r="O171" s="24">
        <f t="array" ref="O171">IFERROR(IF(O$9="Samtals",SUMPRODUCT(((Gögn!$F$2:$F$11876=$A171)*(Gögn!$B$2:$B$11876=O$8)),Gögn!$K$2:$K$11876,Gögn!$L$2:$L$11876)/SUMIFS(Gögn!$L$2:$L$11876,Gögn!$B$2:$B$11876,O$8,Gögn!$F$2:$F$11876,$A171),SUMPRODUCT(((Gögn!$F$2:$F$11876=$A171)*(Gögn!$B$2:$B$11876=O$8)*(Gögn!$E$2:$E$11876=O$9)),Gögn!$K$2:$K$11876,Gögn!$L$2:$L$11876)/SUMIFS(Gögn!$L$2:$L$11876,Gögn!$B$2:$B$11876,O$8,Gögn!$E$2:$E$11876,O$9,Gögn!$F$2:$F$11876,$A171)),"")</f>
        <v>13.435160019878044</v>
      </c>
      <c r="P171" s="24">
        <f t="array" ref="P171">IFERROR(IF(P$9="Samtals",SUMPRODUCT(((Gögn!$F$2:$F$11876=$A171)*(Gögn!$B$2:$B$11876=P$8)),Gögn!$K$2:$K$11876,Gögn!$L$2:$L$11876)/SUMIFS(Gögn!$L$2:$L$11876,Gögn!$B$2:$B$11876,P$8,Gögn!$F$2:$F$11876,$A171),SUMPRODUCT(((Gögn!$F$2:$F$11876=$A171)*(Gögn!$B$2:$B$11876=P$8)*(Gögn!$E$2:$E$11876=P$9)),Gögn!$K$2:$K$11876,Gögn!$L$2:$L$11876)/SUMIFS(Gögn!$L$2:$L$11876,Gögn!$B$2:$B$11876,P$8,Gögn!$E$2:$E$11876,P$9,Gögn!$F$2:$F$11876,$A171)),"")</f>
        <v>13.5</v>
      </c>
      <c r="Q171" s="24">
        <f t="array" ref="Q171">IFERROR(IF(Q$9="Samtals",SUMPRODUCT(((Gögn!$F$2:$F$11876=$A171)*(Gögn!$B$2:$B$11876=Q$8)),Gögn!$K$2:$K$11876,Gögn!$L$2:$L$11876)/SUMIFS(Gögn!$L$2:$L$11876,Gögn!$B$2:$B$11876,Q$8,Gögn!$F$2:$F$11876,$A171),SUMPRODUCT(((Gögn!$F$2:$F$11876=$A171)*(Gögn!$B$2:$B$11876=Q$8)*(Gögn!$E$2:$E$11876=Q$9)),Gögn!$K$2:$K$11876,Gögn!$L$2:$L$11876)/SUMIFS(Gögn!$L$2:$L$11876,Gögn!$B$2:$B$11876,Q$8,Gögn!$E$2:$E$11876,Q$9,Gögn!$F$2:$F$11876,$A171)),"")</f>
        <v>0</v>
      </c>
      <c r="R171" s="24">
        <f t="array" ref="R171">IFERROR(IF(R$9="Samtals",SUMPRODUCT(((Gögn!$F$2:$F$11876=$A171)*(Gögn!$B$2:$B$11876=R$8)),Gögn!$K$2:$K$11876,Gögn!$L$2:$L$11876)/SUMIFS(Gögn!$L$2:$L$11876,Gögn!$B$2:$B$11876,R$8,Gögn!$F$2:$F$11876,$A171),SUMPRODUCT(((Gögn!$F$2:$F$11876=$A171)*(Gögn!$B$2:$B$11876=R$8)*(Gögn!$E$2:$E$11876=R$9)),Gögn!$K$2:$K$11876,Gögn!$L$2:$L$11876)/SUMIFS(Gögn!$L$2:$L$11876,Gögn!$B$2:$B$11876,R$8,Gögn!$E$2:$E$11876,R$9,Gögn!$F$2:$F$11876,$A171)),"")</f>
        <v>0.36220599243419088</v>
      </c>
      <c r="S171" s="24">
        <f t="array" ref="S171">IFERROR(IF(S$9="Samtals",SUMPRODUCT(((Gögn!$F$2:$F$11876=$A171)*(Gögn!$B$2:$B$11876=S$8)),Gögn!$K$2:$K$11876,Gögn!$L$2:$L$11876)/SUMIFS(Gögn!$L$2:$L$11876,Gögn!$B$2:$B$11876,S$8,Gögn!$F$2:$F$11876,$A171),SUMPRODUCT(((Gögn!$F$2:$F$11876=$A171)*(Gögn!$B$2:$B$11876=S$8)*(Gögn!$E$2:$E$11876=S$9)),Gögn!$K$2:$K$11876,Gögn!$L$2:$L$11876)/SUMIFS(Gögn!$L$2:$L$11876,Gögn!$B$2:$B$11876,S$8,Gögn!$E$2:$E$11876,S$9,Gögn!$F$2:$F$11876,$A171)),"")</f>
        <v>0.316</v>
      </c>
      <c r="T171" s="24">
        <f t="array" ref="T171">IFERROR(IF(T$9="Samtals",SUMPRODUCT(((Gögn!$F$2:$F$11876=$A171)*(Gögn!$B$2:$B$11876=T$8)),Gögn!$K$2:$K$11876,Gögn!$L$2:$L$11876)/SUMIFS(Gögn!$L$2:$L$11876,Gögn!$B$2:$B$11876,T$8,Gögn!$F$2:$F$11876,$A171),SUMPRODUCT(((Gögn!$F$2:$F$11876=$A171)*(Gögn!$B$2:$B$11876=T$8)*(Gögn!$E$2:$E$11876=T$9)),Gögn!$K$2:$K$11876,Gögn!$L$2:$L$11876)/SUMIFS(Gögn!$L$2:$L$11876,Gögn!$B$2:$B$11876,T$8,Gögn!$E$2:$E$11876,T$9,Gögn!$F$2:$F$11876,$A171)),"")</f>
        <v>0.38355243306187103</v>
      </c>
      <c r="U171" s="24">
        <f t="array" ref="U171">IFERROR(IF(U$9="Samtals",SUMPRODUCT(((Gögn!$F$2:$F$11876=$A171)*(Gögn!$B$2:$B$11876=U$8)),Gögn!$K$2:$K$11876,Gögn!$L$2:$L$11876)/SUMIFS(Gögn!$L$2:$L$11876,Gögn!$B$2:$B$11876,U$8,Gögn!$F$2:$F$11876,$A171),SUMPRODUCT(((Gögn!$F$2:$F$11876=$A171)*(Gögn!$B$2:$B$11876=U$8)*(Gögn!$E$2:$E$11876=U$9)),Gögn!$K$2:$K$11876,Gögn!$L$2:$L$11876)/SUMIFS(Gögn!$L$2:$L$11876,Gögn!$B$2:$B$11876,U$8,Gögn!$E$2:$E$11876,U$9,Gögn!$F$2:$F$11876,$A171)),"")</f>
        <v>39.568245192995228</v>
      </c>
      <c r="V171" s="24">
        <f t="array" ref="V171">IFERROR(IF(V$9="Samtals",SUMPRODUCT(((Gögn!$F$2:$F$11876=$A171)*(Gögn!$B$2:$B$11876=V$8)),Gögn!$K$2:$K$11876,Gögn!$L$2:$L$11876)/SUMIFS(Gögn!$L$2:$L$11876,Gögn!$B$2:$B$11876,V$8,Gögn!$F$2:$F$11876,$A171),SUMPRODUCT(((Gögn!$F$2:$F$11876=$A171)*(Gögn!$B$2:$B$11876=V$8)*(Gögn!$E$2:$E$11876=V$9)),Gögn!$K$2:$K$11876,Gögn!$L$2:$L$11876)/SUMIFS(Gögn!$L$2:$L$11876,Gögn!$B$2:$B$11876,V$8,Gögn!$E$2:$E$11876,V$9,Gögn!$F$2:$F$11876,$A171)),"")</f>
        <v>39.9</v>
      </c>
      <c r="W171" s="24">
        <f t="array" ref="W171">IFERROR(IF(W$9="Samtals",SUMPRODUCT(((Gögn!$F$2:$F$11876=$A171)*(Gögn!$B$2:$B$11876=W$8)),Gögn!$K$2:$K$11876,Gögn!$L$2:$L$11876)/SUMIFS(Gögn!$L$2:$L$11876,Gögn!$B$2:$B$11876,W$8,Gögn!$F$2:$F$11876,$A171),SUMPRODUCT(((Gögn!$F$2:$F$11876=$A171)*(Gögn!$B$2:$B$11876=W$8)*(Gögn!$E$2:$E$11876=W$9)),Gögn!$K$2:$K$11876,Gögn!$L$2:$L$11876)/SUMIFS(Gögn!$L$2:$L$11876,Gögn!$B$2:$B$11876,W$8,Gögn!$E$2:$E$11876,W$9,Gögn!$F$2:$F$11876,$A171)),"")</f>
        <v>0</v>
      </c>
      <c r="X171" s="24">
        <f t="array" ref="X171">IFERROR(IF(X$9="Samtals",SUMPRODUCT(((Gögn!$F$2:$F$11876=$A171)*(Gögn!$B$2:$B$11876=X$8)),Gögn!$K$2:$K$11876,Gögn!$L$2:$L$11876)/SUMIFS(Gögn!$L$2:$L$11876,Gögn!$B$2:$B$11876,X$8,Gögn!$F$2:$F$11876,$A171),SUMPRODUCT(((Gögn!$F$2:$F$11876=$A171)*(Gögn!$B$2:$B$11876=X$8)*(Gögn!$E$2:$E$11876=X$9)),Gögn!$K$2:$K$11876,Gögn!$L$2:$L$11876)/SUMIFS(Gögn!$L$2:$L$11876,Gögn!$B$2:$B$11876,X$8,Gögn!$E$2:$E$11876,X$9,Gögn!$F$2:$F$11876,$A171)),"")</f>
        <v>0</v>
      </c>
      <c r="Y171" s="24">
        <f t="array" ref="Y171">IFERROR(IF(Y$9="Samtals",SUMPRODUCT(((Gögn!$F$2:$F$11876=$A171)*(Gögn!$B$2:$B$11876=Y$8)),Gögn!$K$2:$K$11876,Gögn!$L$2:$L$11876)/SUMIFS(Gögn!$L$2:$L$11876,Gögn!$B$2:$B$11876,Y$8,Gögn!$F$2:$F$11876,$A171),SUMPRODUCT(((Gögn!$F$2:$F$11876=$A171)*(Gögn!$B$2:$B$11876=Y$8)*(Gögn!$E$2:$E$11876=Y$9)),Gögn!$K$2:$K$11876,Gögn!$L$2:$L$11876)/SUMIFS(Gögn!$L$2:$L$11876,Gögn!$B$2:$B$11876,Y$8,Gögn!$E$2:$E$11876,Y$9,Gögn!$F$2:$F$11876,$A171)),"")</f>
        <v>0</v>
      </c>
      <c r="Z171" s="24">
        <f t="array" ref="Z171">IFERROR(IF(Z$9="Samtals",SUMPRODUCT(((Gögn!$F$2:$F$11876=$A171)*(Gögn!$B$2:$B$11876=Z$8)),Gögn!$K$2:$K$11876,Gögn!$L$2:$L$11876)/SUMIFS(Gögn!$L$2:$L$11876,Gögn!$B$2:$B$11876,Z$8,Gögn!$F$2:$F$11876,$A171),SUMPRODUCT(((Gögn!$F$2:$F$11876=$A171)*(Gögn!$B$2:$B$11876=Z$8)*(Gögn!$E$2:$E$11876=Z$9)),Gögn!$K$2:$K$11876,Gögn!$L$2:$L$11876)/SUMIFS(Gögn!$L$2:$L$11876,Gögn!$B$2:$B$11876,Z$8,Gögn!$E$2:$E$11876,Z$9,Gögn!$F$2:$F$11876,$A171)),"")</f>
        <v>0</v>
      </c>
      <c r="AA171" s="24">
        <f t="array" ref="AA171">IFERROR(IF(AA$9="Samtals",SUMPRODUCT(((Gögn!$F$2:$F$11876=$A171)*(Gögn!$B$2:$B$11876=AA$8)),Gögn!$K$2:$K$11876,Gögn!$L$2:$L$11876)/SUMIFS(Gögn!$L$2:$L$11876,Gögn!$B$2:$B$11876,AA$8,Gögn!$F$2:$F$11876,$A171),SUMPRODUCT(((Gögn!$F$2:$F$11876=$A171)*(Gögn!$B$2:$B$11876=AA$8)*(Gögn!$E$2:$E$11876=AA$9)),Gögn!$K$2:$K$11876,Gögn!$L$2:$L$11876)/SUMIFS(Gögn!$L$2:$L$11876,Gögn!$B$2:$B$11876,AA$8,Gögn!$E$2:$E$11876,AA$9,Gögn!$F$2:$F$11876,$A171)),"")</f>
        <v>4.25</v>
      </c>
      <c r="AB171" s="24">
        <f t="array" ref="AB171">IFERROR(IF(AB$9="Samtals",SUMPRODUCT(((Gögn!$F$2:$F$11876=$A171)*(Gögn!$B$2:$B$11876=AB$8)),Gögn!$K$2:$K$11876,Gögn!$L$2:$L$11876)/SUMIFS(Gögn!$L$2:$L$11876,Gögn!$B$2:$B$11876,AB$8,Gögn!$F$2:$F$11876,$A171),SUMPRODUCT(((Gögn!$F$2:$F$11876=$A171)*(Gögn!$B$2:$B$11876=AB$8)*(Gögn!$E$2:$E$11876=AB$9)),Gögn!$K$2:$K$11876,Gögn!$L$2:$L$11876)/SUMIFS(Gögn!$L$2:$L$11876,Gögn!$B$2:$B$11876,AB$8,Gögn!$E$2:$E$11876,AB$9,Gögn!$F$2:$F$11876,$A171)),"")</f>
        <v>4.25</v>
      </c>
      <c r="AC171" s="24">
        <f t="array" ref="AC171">IFERROR(IF(AC$9="Samtals",SUMPRODUCT(((Gögn!$F$2:$F$11876=$A171)*(Gögn!$B$2:$B$11876=AC$8)),Gögn!$K$2:$K$11876,Gögn!$L$2:$L$11876)/SUMIFS(Gögn!$L$2:$L$11876,Gögn!$B$2:$B$11876,AC$8,Gögn!$F$2:$F$11876,$A171),SUMPRODUCT(((Gögn!$F$2:$F$11876=$A171)*(Gögn!$B$2:$B$11876=AC$8)*(Gögn!$E$2:$E$11876=AC$9)),Gögn!$K$2:$K$11876,Gögn!$L$2:$L$11876)/SUMIFS(Gögn!$L$2:$L$11876,Gögn!$B$2:$B$11876,AC$8,Gögn!$E$2:$E$11876,AC$9,Gögn!$F$2:$F$11876,$A171)),"")</f>
        <v>4</v>
      </c>
      <c r="AD171" s="24">
        <f t="array" ref="AD171">IFERROR(IF(AD$9="Samtals",SUMPRODUCT(((Gögn!$F$2:$F$11876=$A171)*(Gögn!$B$2:$B$11876=AD$8)),Gögn!$K$2:$K$11876,Gögn!$L$2:$L$11876)/SUMIFS(Gögn!$L$2:$L$11876,Gögn!$B$2:$B$11876,AD$8,Gögn!$F$2:$F$11876,$A171),SUMPRODUCT(((Gögn!$F$2:$F$11876=$A171)*(Gögn!$B$2:$B$11876=AD$8)*(Gögn!$E$2:$E$11876=AD$9)),Gögn!$K$2:$K$11876,Gögn!$L$2:$L$11876)/SUMIFS(Gögn!$L$2:$L$11876,Gögn!$B$2:$B$11876,AD$8,Gögn!$E$2:$E$11876,AD$9,Gögn!$F$2:$F$11876,$A171)),"")</f>
        <v>4</v>
      </c>
      <c r="AE171" s="24">
        <f t="array" ref="AE171">IFERROR(IF(AE$9="Samtals",SUMPRODUCT(((Gögn!$F$2:$F$11876=$A171)*(Gögn!$B$2:$B$11876=AE$8)),Gögn!$K$2:$K$11876,Gögn!$L$2:$L$11876)/SUMIFS(Gögn!$L$2:$L$11876,Gögn!$B$2:$B$11876,AE$8,Gögn!$F$2:$F$11876,$A171),SUMPRODUCT(((Gögn!$F$2:$F$11876=$A171)*(Gögn!$B$2:$B$11876=AE$8)*(Gögn!$E$2:$E$11876=AE$9)),Gögn!$K$2:$K$11876,Gögn!$L$2:$L$11876)/SUMIFS(Gögn!$L$2:$L$11876,Gögn!$B$2:$B$11876,AE$8,Gögn!$E$2:$E$11876,AE$9,Gögn!$F$2:$F$11876,$A171)),"")</f>
        <v>0</v>
      </c>
      <c r="AF171" s="24">
        <f t="array" ref="AF171">IFERROR(IF(AF$9="Samtals",SUMPRODUCT(((Gögn!$F$2:$F$11876=$A171)*(Gögn!$B$2:$B$11876=AF$8)),Gögn!$K$2:$K$11876,Gögn!$L$2:$L$11876)/SUMIFS(Gögn!$L$2:$L$11876,Gögn!$B$2:$B$11876,AF$8,Gögn!$F$2:$F$11876,$A171),SUMPRODUCT(((Gögn!$F$2:$F$11876=$A171)*(Gögn!$B$2:$B$11876=AF$8)*(Gögn!$E$2:$E$11876=AF$9)),Gögn!$K$2:$K$11876,Gögn!$L$2:$L$11876)/SUMIFS(Gögn!$L$2:$L$11876,Gögn!$B$2:$B$11876,AF$8,Gögn!$E$2:$E$11876,AF$9,Gögn!$F$2:$F$11876,$A171)),"")</f>
        <v>0</v>
      </c>
      <c r="AG171" s="24">
        <f t="array" ref="AG171">IFERROR(IF(AG$9="Samtals",SUMPRODUCT(((Gögn!$F$2:$F$11876=$A171)*(Gögn!$B$2:$B$11876=AG$8)),Gögn!$K$2:$K$11876,Gögn!$L$2:$L$11876)/SUMIFS(Gögn!$L$2:$L$11876,Gögn!$B$2:$B$11876,AG$8,Gögn!$F$2:$F$11876,$A171),SUMPRODUCT(((Gögn!$F$2:$F$11876=$A171)*(Gögn!$B$2:$B$11876=AG$8)*(Gögn!$E$2:$E$11876=AG$9)),Gögn!$K$2:$K$11876,Gögn!$L$2:$L$11876)/SUMIFS(Gögn!$L$2:$L$11876,Gögn!$B$2:$B$11876,AG$8,Gögn!$E$2:$E$11876,AG$9,Gögn!$F$2:$F$11876,$A171)),"")</f>
        <v>0</v>
      </c>
      <c r="AH171" s="24">
        <f t="array" ref="AH171">IFERROR(IF(AH$9="Samtals",SUMPRODUCT(((Gögn!$F$2:$F$11876=$A171)*(Gögn!$B$2:$B$11876=AH$8)),Gögn!$K$2:$K$11876,Gögn!$L$2:$L$11876)/SUMIFS(Gögn!$L$2:$L$11876,Gögn!$B$2:$B$11876,AH$8,Gögn!$F$2:$F$11876,$A171),SUMPRODUCT(((Gögn!$F$2:$F$11876=$A171)*(Gögn!$B$2:$B$11876=AH$8)*(Gögn!$E$2:$E$11876=AH$9)),Gögn!$K$2:$K$11876,Gögn!$L$2:$L$11876)/SUMIFS(Gögn!$L$2:$L$11876,Gögn!$B$2:$B$11876,AH$8,Gögn!$E$2:$E$11876,AH$9,Gögn!$F$2:$F$11876,$A171)),"")</f>
        <v>0</v>
      </c>
      <c r="AI171" s="24">
        <f t="array" ref="AI171">IFERROR(IF(AI$9="Samtals",SUMPRODUCT(((Gögn!$F$2:$F$11876=$A171)*(Gögn!$B$2:$B$11876=AI$8)),Gögn!$K$2:$K$11876,Gögn!$L$2:$L$11876)/SUMIFS(Gögn!$L$2:$L$11876,Gögn!$B$2:$B$11876,AI$8,Gögn!$F$2:$F$11876,$A171),SUMPRODUCT(((Gögn!$F$2:$F$11876=$A171)*(Gögn!$B$2:$B$11876=AI$8)*(Gögn!$E$2:$E$11876=AI$9)),Gögn!$K$2:$K$11876,Gögn!$L$2:$L$11876)/SUMIFS(Gögn!$L$2:$L$11876,Gögn!$B$2:$B$11876,AI$8,Gögn!$E$2:$E$11876,AI$9,Gögn!$F$2:$F$11876,$A171)),"")</f>
        <v>0</v>
      </c>
      <c r="AJ171" s="24">
        <f t="array" ref="AJ171">IFERROR(IF(AJ$9="Samtals",SUMPRODUCT(((Gögn!$F$2:$F$11876=$A171)*(Gögn!$B$2:$B$11876=AJ$8)),Gögn!$K$2:$K$11876,Gögn!$L$2:$L$11876)/SUMIFS(Gögn!$L$2:$L$11876,Gögn!$B$2:$B$11876,AJ$8,Gögn!$F$2:$F$11876,$A171),SUMPRODUCT(((Gögn!$F$2:$F$11876=$A171)*(Gögn!$B$2:$B$11876=AJ$8)*(Gögn!$E$2:$E$11876=AJ$9)),Gögn!$K$2:$K$11876,Gögn!$L$2:$L$11876)/SUMIFS(Gögn!$L$2:$L$11876,Gögn!$B$2:$B$11876,AJ$8,Gögn!$E$2:$E$11876,AJ$9,Gögn!$F$2:$F$11876,$A171)),"")</f>
        <v>0</v>
      </c>
      <c r="AK171" s="24">
        <f t="array" ref="AK171">IFERROR(IF(AK$9="Samtals",SUMPRODUCT(((Gögn!$F$2:$F$11876=$A171)*(Gögn!$B$2:$B$11876=AK$8)),Gögn!$K$2:$K$11876,Gögn!$L$2:$L$11876)/SUMIFS(Gögn!$L$2:$L$11876,Gögn!$B$2:$B$11876,AK$8,Gögn!$F$2:$F$11876,$A171),SUMPRODUCT(((Gögn!$F$2:$F$11876=$A171)*(Gögn!$B$2:$B$11876=AK$8)*(Gögn!$E$2:$E$11876=AK$9)),Gögn!$K$2:$K$11876,Gögn!$L$2:$L$11876)/SUMIFS(Gögn!$L$2:$L$11876,Gögn!$B$2:$B$11876,AK$8,Gögn!$E$2:$E$11876,AK$9,Gögn!$F$2:$F$11876,$A171)),"")</f>
        <v>0</v>
      </c>
      <c r="AL171" s="24">
        <f t="array" ref="AL171">IFERROR(IF(AL$9="Samtals",SUMPRODUCT(((Gögn!$F$2:$F$11876=$A171)*(Gögn!$B$2:$B$11876=AL$8)),Gögn!$K$2:$K$11876,Gögn!$L$2:$L$11876)/SUMIFS(Gögn!$L$2:$L$11876,Gögn!$B$2:$B$11876,AL$8,Gögn!$F$2:$F$11876,$A171),SUMPRODUCT(((Gögn!$F$2:$F$11876=$A171)*(Gögn!$B$2:$B$11876=AL$8)*(Gögn!$E$2:$E$11876=AL$9)),Gögn!$K$2:$K$11876,Gögn!$L$2:$L$11876)/SUMIFS(Gögn!$L$2:$L$11876,Gögn!$B$2:$B$11876,AL$8,Gögn!$E$2:$E$11876,AL$9,Gögn!$F$2:$F$11876,$A171)),"")</f>
        <v>0</v>
      </c>
      <c r="AM171" s="24">
        <f t="array" ref="AM171">IFERROR(IF(AM$9="Samtals",SUMPRODUCT(((Gögn!$F$2:$F$11876=$A171)*(Gögn!$B$2:$B$11876=AM$8)),Gögn!$K$2:$K$11876,Gögn!$L$2:$L$11876)/SUMIFS(Gögn!$L$2:$L$11876,Gögn!$B$2:$B$11876,AM$8,Gögn!$F$2:$F$11876,$A171),SUMPRODUCT(((Gögn!$F$2:$F$11876=$A171)*(Gögn!$B$2:$B$11876=AM$8)*(Gögn!$E$2:$E$11876=AM$9)),Gögn!$K$2:$K$11876,Gögn!$L$2:$L$11876)/SUMIFS(Gögn!$L$2:$L$11876,Gögn!$B$2:$B$11876,AM$8,Gögn!$E$2:$E$11876,AM$9,Gögn!$F$2:$F$11876,$A171)),"")</f>
        <v>28.605995077010853</v>
      </c>
      <c r="AN171" s="24">
        <f t="array" ref="AN171">IFERROR(IF(AN$9="Samtals",SUMPRODUCT(((Gögn!$F$2:$F$11876=$A171)*(Gögn!$B$2:$B$11876=AN$8)),Gögn!$K$2:$K$11876,Gögn!$L$2:$L$11876)/SUMIFS(Gögn!$L$2:$L$11876,Gögn!$B$2:$B$11876,AN$8,Gögn!$F$2:$F$11876,$A171),SUMPRODUCT(((Gögn!$F$2:$F$11876=$A171)*(Gögn!$B$2:$B$11876=AN$8)*(Gögn!$E$2:$E$11876=AN$9)),Gögn!$K$2:$K$11876,Gögn!$L$2:$L$11876)/SUMIFS(Gögn!$L$2:$L$11876,Gögn!$B$2:$B$11876,AN$8,Gögn!$E$2:$E$11876,AN$9,Gögn!$F$2:$F$11876,$A171)),"")</f>
        <v>29.147664523113093</v>
      </c>
      <c r="AO171" s="24">
        <f t="array" ref="AO171">IFERROR(IF(AO$9="Samtals",SUMPRODUCT(((Gögn!$F$2:$F$11876=$A171)*(Gögn!$B$2:$B$11876=AO$8)),Gögn!$K$2:$K$11876,Gögn!$L$2:$L$11876)/SUMIFS(Gögn!$L$2:$L$11876,Gögn!$B$2:$B$11876,AO$8,Gögn!$F$2:$F$11876,$A171),SUMPRODUCT(((Gögn!$F$2:$F$11876=$A171)*(Gögn!$B$2:$B$11876=AO$8)*(Gögn!$E$2:$E$11876=AO$9)),Gögn!$K$2:$K$11876,Gögn!$L$2:$L$11876)/SUMIFS(Gögn!$L$2:$L$11876,Gögn!$B$2:$B$11876,AO$8,Gögn!$E$2:$E$11876,AO$9,Gögn!$F$2:$F$11876,$A171)),"")</f>
        <v>0</v>
      </c>
      <c r="AP171" s="24">
        <f t="array" ref="AP171">IFERROR(IF(AP$9="Samtals",SUMPRODUCT(((Gögn!$F$2:$F$11876=$A171)*(Gögn!$B$2:$B$11876=AP$8)),Gögn!$K$2:$K$11876,Gögn!$L$2:$L$11876)/SUMIFS(Gögn!$L$2:$L$11876,Gögn!$B$2:$B$11876,AP$8,Gögn!$F$2:$F$11876,$A171),SUMPRODUCT(((Gögn!$F$2:$F$11876=$A171)*(Gögn!$B$2:$B$11876=AP$8)*(Gögn!$E$2:$E$11876=AP$9)),Gögn!$K$2:$K$11876,Gögn!$L$2:$L$11876)/SUMIFS(Gögn!$L$2:$L$11876,Gögn!$B$2:$B$11876,AP$8,Gögn!$E$2:$E$11876,AP$9,Gögn!$F$2:$F$11876,$A171)),"")</f>
        <v>0</v>
      </c>
      <c r="AQ171" s="24">
        <f t="array" ref="AQ171">IFERROR(IF(AQ$9="Samtals",SUMPRODUCT(((Gögn!$F$2:$F$11876=$A171)*(Gögn!$B$2:$B$11876=AQ$8)),Gögn!$K$2:$K$11876,Gögn!$L$2:$L$11876)/SUMIFS(Gögn!$L$2:$L$11876,Gögn!$B$2:$B$11876,AQ$8,Gögn!$F$2:$F$11876,$A171),SUMPRODUCT(((Gögn!$F$2:$F$11876=$A171)*(Gögn!$B$2:$B$11876=AQ$8)*(Gögn!$E$2:$E$11876=AQ$9)),Gögn!$K$2:$K$11876,Gögn!$L$2:$L$11876)/SUMIFS(Gögn!$L$2:$L$11876,Gögn!$B$2:$B$11876,AQ$8,Gögn!$E$2:$E$11876,AQ$9,Gögn!$F$2:$F$11876,$A171)),"")</f>
        <v>0</v>
      </c>
      <c r="AR171" s="24">
        <f t="array" ref="AR171">IFERROR(IF(AR$9="Samtals",SUMPRODUCT(((Gögn!$F$2:$F$11876=$A171)*(Gögn!$B$2:$B$11876=AR$8)),Gögn!$K$2:$K$11876,Gögn!$L$2:$L$11876)/SUMIFS(Gögn!$L$2:$L$11876,Gögn!$B$2:$B$11876,AR$8,Gögn!$F$2:$F$11876,$A171),SUMPRODUCT(((Gögn!$F$2:$F$11876=$A171)*(Gögn!$B$2:$B$11876=AR$8)*(Gögn!$E$2:$E$11876=AR$9)),Gögn!$K$2:$K$11876,Gögn!$L$2:$L$11876)/SUMIFS(Gögn!$L$2:$L$11876,Gögn!$B$2:$B$11876,AR$8,Gögn!$E$2:$E$11876,AR$9,Gögn!$F$2:$F$11876,$A171)),"")</f>
        <v>0</v>
      </c>
      <c r="AS171" s="24">
        <f t="array" ref="AS171">IFERROR(IF(AS$9="Samtals",SUMPRODUCT(((Gögn!$F$2:$F$11876=$A171)*(Gögn!$B$2:$B$11876=AS$8)),Gögn!$K$2:$K$11876,Gögn!$L$2:$L$11876)/SUMIFS(Gögn!$L$2:$L$11876,Gögn!$B$2:$B$11876,AS$8,Gögn!$F$2:$F$11876,$A171),SUMPRODUCT(((Gögn!$F$2:$F$11876=$A171)*(Gögn!$B$2:$B$11876=AS$8)*(Gögn!$E$2:$E$11876=AS$9)),Gögn!$K$2:$K$11876,Gögn!$L$2:$L$11876)/SUMIFS(Gögn!$L$2:$L$11876,Gögn!$B$2:$B$11876,AS$8,Gögn!$E$2:$E$11876,AS$9,Gögn!$F$2:$F$11876,$A171)),"")</f>
        <v>48.713854657900882</v>
      </c>
      <c r="AT171" s="24">
        <f t="array" ref="AT171">IFERROR(IF(AT$9="Samtals",SUMPRODUCT(((Gögn!$F$2:$F$11876=$A171)*(Gögn!$B$2:$B$11876=AT$8)),Gögn!$K$2:$K$11876,Gögn!$L$2:$L$11876)/SUMIFS(Gögn!$L$2:$L$11876,Gögn!$B$2:$B$11876,AT$8,Gögn!$F$2:$F$11876,$A171),SUMPRODUCT(((Gögn!$F$2:$F$11876=$A171)*(Gögn!$B$2:$B$11876=AT$8)*(Gögn!$E$2:$E$11876=AT$9)),Gögn!$K$2:$K$11876,Gögn!$L$2:$L$11876)/SUMIFS(Gögn!$L$2:$L$11876,Gögn!$B$2:$B$11876,AT$8,Gögn!$E$2:$E$11876,AT$9,Gögn!$F$2:$F$11876,$A171)),"")</f>
        <v>49.8</v>
      </c>
      <c r="AU171" s="24">
        <f t="array" ref="AU171">IFERROR(IF(AU$9="Samtals",SUMPRODUCT(((Gögn!$F$2:$F$11876=$A171)*(Gögn!$B$2:$B$11876=AU$8)),Gögn!$K$2:$K$11876,Gögn!$L$2:$L$11876)/SUMIFS(Gögn!$L$2:$L$11876,Gögn!$B$2:$B$11876,AU$8,Gögn!$F$2:$F$11876,$A171),SUMPRODUCT(((Gögn!$F$2:$F$11876=$A171)*(Gögn!$B$2:$B$11876=AU$8)*(Gögn!$E$2:$E$11876=AU$9)),Gögn!$K$2:$K$11876,Gögn!$L$2:$L$11876)/SUMIFS(Gögn!$L$2:$L$11876,Gögn!$B$2:$B$11876,AU$8,Gögn!$E$2:$E$11876,AU$9,Gögn!$F$2:$F$11876,$A171)),"")</f>
        <v>0.6414197928425468</v>
      </c>
      <c r="AV171" s="24">
        <f t="array" ref="AV171">IFERROR(IF(AV$9="Samtals",SUMPRODUCT(((Gögn!$F$2:$F$11876=$A171)*(Gögn!$B$2:$B$11876=AV$8)),Gögn!$K$2:$K$11876,Gögn!$L$2:$L$11876)/SUMIFS(Gögn!$L$2:$L$11876,Gögn!$B$2:$B$11876,AV$8,Gögn!$F$2:$F$11876,$A171),SUMPRODUCT(((Gögn!$F$2:$F$11876=$A171)*(Gögn!$B$2:$B$11876=AV$8)*(Gögn!$E$2:$E$11876=AV$9)),Gögn!$K$2:$K$11876,Gögn!$L$2:$L$11876)/SUMIFS(Gögn!$L$2:$L$11876,Gögn!$B$2:$B$11876,AV$8,Gögn!$E$2:$E$11876,AV$9,Gögn!$F$2:$F$11876,$A171)),"")</f>
        <v>2.9668226509002387</v>
      </c>
      <c r="AW171" s="24">
        <f t="array" ref="AW171">IFERROR(IF(AW$9="Samtals",SUMPRODUCT(((Gögn!$F$2:$F$11876=$A171)*(Gögn!$B$2:$B$11876=AW$8)),Gögn!$K$2:$K$11876,Gögn!$L$2:$L$11876)/SUMIFS(Gögn!$L$2:$L$11876,Gögn!$B$2:$B$11876,AW$8,Gögn!$F$2:$F$11876,$A171),SUMPRODUCT(((Gögn!$F$2:$F$11876=$A171)*(Gögn!$B$2:$B$11876=AW$8)*(Gögn!$E$2:$E$11876=AW$9)),Gögn!$K$2:$K$11876,Gögn!$L$2:$L$11876)/SUMIFS(Gögn!$L$2:$L$11876,Gögn!$B$2:$B$11876,AW$8,Gögn!$E$2:$E$11876,AW$9,Gögn!$F$2:$F$11876,$A171)),"")</f>
        <v>3</v>
      </c>
      <c r="AX171" s="24">
        <f t="array" ref="AX171">IFERROR(IF(AX$9="Samtals",SUMPRODUCT(((Gögn!$F$2:$F$11876=$A171)*(Gögn!$B$2:$B$11876=AX$8)),Gögn!$K$2:$K$11876,Gögn!$L$2:$L$11876)/SUMIFS(Gögn!$L$2:$L$11876,Gögn!$B$2:$B$11876,AX$8,Gögn!$F$2:$F$11876,$A171),SUMPRODUCT(((Gögn!$F$2:$F$11876=$A171)*(Gögn!$B$2:$B$11876=AX$8)*(Gögn!$E$2:$E$11876=AX$9)),Gögn!$K$2:$K$11876,Gögn!$L$2:$L$11876)/SUMIFS(Gögn!$L$2:$L$11876,Gögn!$B$2:$B$11876,AX$8,Gögn!$E$2:$E$11876,AX$9,Gögn!$F$2:$F$11876,$A171)),"")</f>
        <v>0</v>
      </c>
      <c r="AY171" s="24">
        <f t="array" ref="AY171">IFERROR(IF(AY$9="Samtals",SUMPRODUCT(((Gögn!$F$2:$F$11876=$A171)*(Gögn!$B$2:$B$11876=AY$8)),Gögn!$K$2:$K$11876,Gögn!$L$2:$L$11876)/SUMIFS(Gögn!$L$2:$L$11876,Gögn!$B$2:$B$11876,AY$8,Gögn!$F$2:$F$11876,$A171),SUMPRODUCT(((Gögn!$F$2:$F$11876=$A171)*(Gögn!$B$2:$B$11876=AY$8)*(Gögn!$E$2:$E$11876=AY$9)),Gögn!$K$2:$K$11876,Gögn!$L$2:$L$11876)/SUMIFS(Gögn!$L$2:$L$11876,Gögn!$B$2:$B$11876,AY$8,Gögn!$E$2:$E$11876,AY$9,Gögn!$F$2:$F$11876,$A171)),"")</f>
        <v>6.8529297394429065</v>
      </c>
      <c r="AZ171" s="24">
        <f t="array" ref="AZ171">IFERROR(IF(AZ$9="Samtals",SUMPRODUCT(((Gögn!$F$2:$F$11876=$A171)*(Gögn!$B$2:$B$11876=AZ$8)),Gögn!$K$2:$K$11876,Gögn!$L$2:$L$11876)/SUMIFS(Gögn!$L$2:$L$11876,Gögn!$B$2:$B$11876,AZ$8,Gögn!$F$2:$F$11876,$A171),SUMPRODUCT(((Gögn!$F$2:$F$11876=$A171)*(Gögn!$B$2:$B$11876=AZ$8)*(Gögn!$E$2:$E$11876=AZ$9)),Gögn!$K$2:$K$11876,Gögn!$L$2:$L$11876)/SUMIFS(Gögn!$L$2:$L$11876,Gögn!$B$2:$B$11876,AZ$8,Gögn!$E$2:$E$11876,AZ$9,Gögn!$F$2:$F$11876,$A171)),"")</f>
        <v>8.5</v>
      </c>
      <c r="BA171" s="24">
        <f t="array" ref="BA171">IFERROR(IF(BA$9="Samtals",SUMPRODUCT(((Gögn!$F$2:$F$11876=$A171)*(Gögn!$B$2:$B$11876=BA$8)),Gögn!$K$2:$K$11876,Gögn!$L$2:$L$11876)/SUMIFS(Gögn!$L$2:$L$11876,Gögn!$B$2:$B$11876,BA$8,Gögn!$F$2:$F$11876,$A171),SUMPRODUCT(((Gögn!$F$2:$F$11876=$A171)*(Gögn!$B$2:$B$11876=BA$8)*(Gögn!$E$2:$E$11876=BA$9)),Gögn!$K$2:$K$11876,Gögn!$L$2:$L$11876)/SUMIFS(Gögn!$L$2:$L$11876,Gögn!$B$2:$B$11876,BA$8,Gögn!$E$2:$E$11876,BA$9,Gögn!$F$2:$F$11876,$A171)),"")</f>
        <v>0</v>
      </c>
      <c r="BB171" s="24">
        <f t="array" ref="BB171">IFERROR(IF(BB$9="Samtals",SUMPRODUCT(((Gögn!$F$2:$F$11876=$A171)*(Gögn!$B$2:$B$11876=BB$8)),Gögn!$K$2:$K$11876,Gögn!$L$2:$L$11876)/SUMIFS(Gögn!$L$2:$L$11876,Gögn!$B$2:$B$11876,BB$8,Gögn!$F$2:$F$11876,$A171),SUMPRODUCT(((Gögn!$F$2:$F$11876=$A171)*(Gögn!$B$2:$B$11876=BB$8)*(Gögn!$E$2:$E$11876=BB$9)),Gögn!$K$2:$K$11876,Gögn!$L$2:$L$11876)/SUMIFS(Gögn!$L$2:$L$11876,Gögn!$B$2:$B$11876,BB$8,Gögn!$E$2:$E$11876,BB$9,Gögn!$F$2:$F$11876,$A171)),"")</f>
        <v>15.461855896313269</v>
      </c>
      <c r="BC171" s="24">
        <f t="array" ref="BC171">IFERROR(IF(BC$9="Samtals",SUMPRODUCT(((Gögn!$F$2:$F$11876=$A171)*(Gögn!$B$2:$B$11876=BC$8)),Gögn!$K$2:$K$11876,Gögn!$L$2:$L$11876)/SUMIFS(Gögn!$L$2:$L$11876,Gögn!$B$2:$B$11876,BC$8,Gögn!$F$2:$F$11876,$A171),SUMPRODUCT(((Gögn!$F$2:$F$11876=$A171)*(Gögn!$B$2:$B$11876=BC$8)*(Gögn!$E$2:$E$11876=BC$9)),Gögn!$K$2:$K$11876,Gögn!$L$2:$L$11876)/SUMIFS(Gögn!$L$2:$L$11876,Gögn!$B$2:$B$11876,BC$8,Gögn!$E$2:$E$11876,BC$9,Gögn!$F$2:$F$11876,$A171)),"")</f>
        <v>15.7</v>
      </c>
      <c r="BD171" s="24">
        <f t="array" ref="BD171">IFERROR(IF(BD$9="Samtals",SUMPRODUCT(((Gögn!$F$2:$F$11876=$A171)*(Gögn!$B$2:$B$11876=BD$8)),Gögn!$K$2:$K$11876,Gögn!$L$2:$L$11876)/SUMIFS(Gögn!$L$2:$L$11876,Gögn!$B$2:$B$11876,BD$8,Gögn!$F$2:$F$11876,$A171),SUMPRODUCT(((Gögn!$F$2:$F$11876=$A171)*(Gögn!$B$2:$B$11876=BD$8)*(Gögn!$E$2:$E$11876=BD$9)),Gögn!$K$2:$K$11876,Gögn!$L$2:$L$11876)/SUMIFS(Gögn!$L$2:$L$11876,Gögn!$B$2:$B$11876,BD$8,Gögn!$E$2:$E$11876,BD$9,Gögn!$F$2:$F$11876,$A171)),"")</f>
        <v>0</v>
      </c>
      <c r="BE171" s="24">
        <f t="array" ref="BE171">IFERROR(IF(BE$9="Samtals",SUMPRODUCT(((Gögn!$F$2:$F$11876=$A171)*(Gögn!$B$2:$B$11876=BE$8)),Gögn!$K$2:$K$11876,Gögn!$L$2:$L$11876)/SUMIFS(Gögn!$L$2:$L$11876,Gögn!$B$2:$B$11876,BE$8,Gögn!$F$2:$F$11876,$A171),SUMPRODUCT(((Gögn!$F$2:$F$11876=$A171)*(Gögn!$B$2:$B$11876=BE$8)*(Gögn!$E$2:$E$11876=BE$9)),Gögn!$K$2:$K$11876,Gögn!$L$2:$L$11876)/SUMIFS(Gögn!$L$2:$L$11876,Gögn!$B$2:$B$11876,BE$8,Gögn!$E$2:$E$11876,BE$9,Gögn!$F$2:$F$11876,$A171)),"")</f>
        <v>19.502630818012413</v>
      </c>
      <c r="BF171" s="24">
        <f t="array" ref="BF171">IFERROR(IF(BF$9="Samtals",SUMPRODUCT(((Gögn!$F$2:$F$11876=$A171)*(Gögn!$B$2:$B$11876=BF$8)),Gögn!$K$2:$K$11876,Gögn!$L$2:$L$11876)/SUMIFS(Gögn!$L$2:$L$11876,Gögn!$B$2:$B$11876,BF$8,Gögn!$F$2:$F$11876,$A171),SUMPRODUCT(((Gögn!$F$2:$F$11876=$A171)*(Gögn!$B$2:$B$11876=BF$8)*(Gögn!$E$2:$E$11876=BF$9)),Gögn!$K$2:$K$11876,Gögn!$L$2:$L$11876)/SUMIFS(Gögn!$L$2:$L$11876,Gögn!$B$2:$B$11876,BF$8,Gögn!$E$2:$E$11876,BF$9,Gögn!$F$2:$F$11876,$A171)),"")</f>
        <v>20</v>
      </c>
      <c r="BG171" s="24">
        <f t="array" ref="BG171">IFERROR(IF(BG$9="Samtals",SUMPRODUCT(((Gögn!$F$2:$F$11876=$A171)*(Gögn!$B$2:$B$11876=BG$8)),Gögn!$K$2:$K$11876,Gögn!$L$2:$L$11876)/SUMIFS(Gögn!$L$2:$L$11876,Gögn!$B$2:$B$11876,BG$8,Gögn!$F$2:$F$11876,$A171),SUMPRODUCT(((Gögn!$F$2:$F$11876=$A171)*(Gögn!$B$2:$B$11876=BG$8)*(Gögn!$E$2:$E$11876=BG$9)),Gögn!$K$2:$K$11876,Gögn!$L$2:$L$11876)/SUMIFS(Gögn!$L$2:$L$11876,Gögn!$B$2:$B$11876,BG$8,Gögn!$E$2:$E$11876,BG$9,Gögn!$F$2:$F$11876,$A171)),"")</f>
        <v>0</v>
      </c>
    </row>
    <row r="172" spans="1:59" ht="15" customHeight="1">
      <c r="A172" s="19" t="s">
        <v>90</v>
      </c>
      <c r="B172" s="19"/>
      <c r="C172" s="159" t="s">
        <v>297</v>
      </c>
      <c r="D172" s="22">
        <f>D18/(D11+D12)*100</f>
        <v>78.563751329539485</v>
      </c>
      <c r="E172" s="22">
        <f t="array" ref="E172">IFERROR(IF(E$9="Samtals",SUMPRODUCT(((Gögn!$F$2:$F$11876=$A172)*(Gögn!$B$2:$B$11876=E$8)),Gögn!$K$2:$K$11876,Gögn!$L$2:$L$11876)/SUMIFS(Gögn!$L$2:$L$11876,Gögn!$B$2:$B$11876,E$8,Gögn!$F$2:$F$11876,$A172),SUMPRODUCT(((Gögn!$F$2:$F$11876=$A172)*(Gögn!$B$2:$B$11876=E$8)*(Gögn!$E$2:$E$11876=E$9)),Gögn!$K$2:$K$11876,Gögn!$L$2:$L$11876)/SUMIFS(Gögn!$L$2:$L$11876,Gögn!$B$2:$B$11876,E$8,Gögn!$E$2:$E$11876,E$9,Gögn!$F$2:$F$11876,$A172)),"")</f>
        <v>48.58702082149145</v>
      </c>
      <c r="F172" s="22">
        <f t="array" ref="F172">IFERROR(IF(F$9="Samtals",SUMPRODUCT(((Gögn!$F$2:$F$11876=$A172)*(Gögn!$B$2:$B$11876=F$8)),Gögn!$K$2:$K$11876,Gögn!$L$2:$L$11876)/SUMIFS(Gögn!$L$2:$L$11876,Gögn!$B$2:$B$11876,F$8,Gögn!$F$2:$F$11876,$A172),SUMPRODUCT(((Gögn!$F$2:$F$11876=$A172)*(Gögn!$B$2:$B$11876=F$8)*(Gögn!$E$2:$E$11876=F$9)),Gögn!$K$2:$K$11876,Gögn!$L$2:$L$11876)/SUMIFS(Gögn!$L$2:$L$11876,Gögn!$B$2:$B$11876,F$8,Gögn!$E$2:$E$11876,F$9,Gögn!$F$2:$F$11876,$A172)),"")</f>
        <v>40.799999999999997</v>
      </c>
      <c r="G172" s="22">
        <f t="array" ref="G172">IFERROR(IF(G$9="Samtals",SUMPRODUCT(((Gögn!$F$2:$F$11876=$A172)*(Gögn!$B$2:$B$11876=G$8)),Gögn!$K$2:$K$11876,Gögn!$L$2:$L$11876)/SUMIFS(Gögn!$L$2:$L$11876,Gögn!$B$2:$B$11876,G$8,Gögn!$F$2:$F$11876,$A172),SUMPRODUCT(((Gögn!$F$2:$F$11876=$A172)*(Gögn!$B$2:$B$11876=G$8)*(Gögn!$E$2:$E$11876=G$9)),Gögn!$K$2:$K$11876,Gögn!$L$2:$L$11876)/SUMIFS(Gögn!$L$2:$L$11876,Gögn!$B$2:$B$11876,G$8,Gögn!$E$2:$E$11876,G$9,Gögn!$F$2:$F$11876,$A172)),"")</f>
        <v>55.66733198583286</v>
      </c>
      <c r="H172" s="22">
        <f t="array" ref="H172">IFERROR(IF(H$9="Samtals",SUMPRODUCT(((Gögn!$F$2:$F$11876=$A172)*(Gögn!$B$2:$B$11876=H$8)),Gögn!$K$2:$K$11876,Gögn!$L$2:$L$11876)/SUMIFS(Gögn!$L$2:$L$11876,Gögn!$B$2:$B$11876,H$8,Gögn!$F$2:$F$11876,$A172),SUMPRODUCT(((Gögn!$F$2:$F$11876=$A172)*(Gögn!$B$2:$B$11876=H$8)*(Gögn!$E$2:$E$11876=H$9)),Gögn!$K$2:$K$11876,Gögn!$L$2:$L$11876)/SUMIFS(Gögn!$L$2:$L$11876,Gögn!$B$2:$B$11876,H$8,Gögn!$E$2:$E$11876,H$9,Gögn!$F$2:$F$11876,$A172)),"")</f>
        <v>76.704325204942933</v>
      </c>
      <c r="I172" s="22">
        <f t="array" ref="I172">IFERROR(IF(I$9="Samtals",SUMPRODUCT(((Gögn!$F$2:$F$11876=$A172)*(Gögn!$B$2:$B$11876=I$8)),Gögn!$K$2:$K$11876,Gögn!$L$2:$L$11876)/SUMIFS(Gögn!$L$2:$L$11876,Gögn!$B$2:$B$11876,I$8,Gögn!$F$2:$F$11876,$A172),SUMPRODUCT(((Gögn!$F$2:$F$11876=$A172)*(Gögn!$B$2:$B$11876=I$8)*(Gögn!$E$2:$E$11876=I$9)),Gögn!$K$2:$K$11876,Gögn!$L$2:$L$11876)/SUMIFS(Gögn!$L$2:$L$11876,Gögn!$B$2:$B$11876,I$8,Gögn!$E$2:$E$11876,I$9,Gögn!$F$2:$F$11876,$A172)),"")</f>
        <v>76.260000000000005</v>
      </c>
      <c r="J172" s="22">
        <f t="array" ref="J172">IFERROR(IF(J$9="Samtals",SUMPRODUCT(((Gögn!$F$2:$F$11876=$A172)*(Gögn!$B$2:$B$11876=J$8)),Gögn!$K$2:$K$11876,Gögn!$L$2:$L$11876)/SUMIFS(Gögn!$L$2:$L$11876,Gögn!$B$2:$B$11876,J$8,Gögn!$F$2:$F$11876,$A172),SUMPRODUCT(((Gögn!$F$2:$F$11876=$A172)*(Gögn!$B$2:$B$11876=J$8)*(Gögn!$E$2:$E$11876=J$9)),Gögn!$K$2:$K$11876,Gögn!$L$2:$L$11876)/SUMIFS(Gögn!$L$2:$L$11876,Gögn!$B$2:$B$11876,J$8,Gögn!$E$2:$E$11876,J$9,Gögn!$F$2:$F$11876,$A172)),"")</f>
        <v>87.911695918979788</v>
      </c>
      <c r="K172" s="22">
        <f t="array" ref="K172">IFERROR(IF(K$9="Samtals",SUMPRODUCT(((Gögn!$F$2:$F$11876=$A172)*(Gögn!$B$2:$B$11876=K$8)),Gögn!$K$2:$K$11876,Gögn!$L$2:$L$11876)/SUMIFS(Gögn!$L$2:$L$11876,Gögn!$B$2:$B$11876,K$8,Gögn!$F$2:$F$11876,$A172),SUMPRODUCT(((Gögn!$F$2:$F$11876=$A172)*(Gögn!$B$2:$B$11876=K$8)*(Gögn!$E$2:$E$11876=K$9)),Gögn!$K$2:$K$11876,Gögn!$L$2:$L$11876)/SUMIFS(Gögn!$L$2:$L$11876,Gögn!$B$2:$B$11876,K$8,Gögn!$E$2:$E$11876,K$9,Gögn!$F$2:$F$11876,$A172)),"")</f>
        <v>35.642781994223569</v>
      </c>
      <c r="L172" s="22">
        <f t="array" ref="L172">IFERROR(IF(L$9="Samtals",SUMPRODUCT(((Gögn!$F$2:$F$11876=$A172)*(Gögn!$B$2:$B$11876=L$8)),Gögn!$K$2:$K$11876,Gögn!$L$2:$L$11876)/SUMIFS(Gögn!$L$2:$L$11876,Gögn!$B$2:$B$11876,L$8,Gögn!$F$2:$F$11876,$A172),SUMPRODUCT(((Gögn!$F$2:$F$11876=$A172)*(Gögn!$B$2:$B$11876=L$8)*(Gögn!$E$2:$E$11876=L$9)),Gögn!$K$2:$K$11876,Gögn!$L$2:$L$11876)/SUMIFS(Gögn!$L$2:$L$11876,Gögn!$B$2:$B$11876,L$8,Gögn!$E$2:$E$11876,L$9,Gögn!$F$2:$F$11876,$A172)),"")</f>
        <v>35.642781994223569</v>
      </c>
      <c r="M172" s="22">
        <f t="array" ref="M172">IFERROR(IF(M$9="Samtals",SUMPRODUCT(((Gögn!$F$2:$F$11876=$A172)*(Gögn!$B$2:$B$11876=M$8)),Gögn!$K$2:$K$11876,Gögn!$L$2:$L$11876)/SUMIFS(Gögn!$L$2:$L$11876,Gögn!$B$2:$B$11876,M$8,Gögn!$F$2:$F$11876,$A172),SUMPRODUCT(((Gögn!$F$2:$F$11876=$A172)*(Gögn!$B$2:$B$11876=M$8)*(Gögn!$E$2:$E$11876=M$9)),Gögn!$K$2:$K$11876,Gögn!$L$2:$L$11876)/SUMIFS(Gögn!$L$2:$L$11876,Gögn!$B$2:$B$11876,M$8,Gögn!$E$2:$E$11876,M$9,Gögn!$F$2:$F$11876,$A172)),"")</f>
        <v>77.599999999999994</v>
      </c>
      <c r="N172" s="22">
        <f t="array" ref="N172">IFERROR(IF(N$9="Samtals",SUMPRODUCT(((Gögn!$F$2:$F$11876=$A172)*(Gögn!$B$2:$B$11876=N$8)),Gögn!$K$2:$K$11876,Gögn!$L$2:$L$11876)/SUMIFS(Gögn!$L$2:$L$11876,Gögn!$B$2:$B$11876,N$8,Gögn!$F$2:$F$11876,$A172),SUMPRODUCT(((Gögn!$F$2:$F$11876=$A172)*(Gögn!$B$2:$B$11876=N$8)*(Gögn!$E$2:$E$11876=N$9)),Gögn!$K$2:$K$11876,Gögn!$L$2:$L$11876)/SUMIFS(Gögn!$L$2:$L$11876,Gögn!$B$2:$B$11876,N$8,Gögn!$E$2:$E$11876,N$9,Gögn!$F$2:$F$11876,$A172)),"")</f>
        <v>77.599999999999994</v>
      </c>
      <c r="O172" s="22">
        <f t="array" ref="O172">IFERROR(IF(O$9="Samtals",SUMPRODUCT(((Gögn!$F$2:$F$11876=$A172)*(Gögn!$B$2:$B$11876=O$8)),Gögn!$K$2:$K$11876,Gögn!$L$2:$L$11876)/SUMIFS(Gögn!$L$2:$L$11876,Gögn!$B$2:$B$11876,O$8,Gögn!$F$2:$F$11876,$A172),SUMPRODUCT(((Gögn!$F$2:$F$11876=$A172)*(Gögn!$B$2:$B$11876=O$8)*(Gögn!$E$2:$E$11876=O$9)),Gögn!$K$2:$K$11876,Gögn!$L$2:$L$11876)/SUMIFS(Gögn!$L$2:$L$11876,Gögn!$B$2:$B$11876,O$8,Gögn!$E$2:$E$11876,O$9,Gögn!$F$2:$F$11876,$A172)),"")</f>
        <v>44.684347029075859</v>
      </c>
      <c r="P172" s="22">
        <f t="array" ref="P172">IFERROR(IF(P$9="Samtals",SUMPRODUCT(((Gögn!$F$2:$F$11876=$A172)*(Gögn!$B$2:$B$11876=P$8)),Gögn!$K$2:$K$11876,Gögn!$L$2:$L$11876)/SUMIFS(Gögn!$L$2:$L$11876,Gögn!$B$2:$B$11876,P$8,Gögn!$F$2:$F$11876,$A172),SUMPRODUCT(((Gögn!$F$2:$F$11876=$A172)*(Gögn!$B$2:$B$11876=P$8)*(Gögn!$E$2:$E$11876=P$9)),Gögn!$K$2:$K$11876,Gögn!$L$2:$L$11876)/SUMIFS(Gögn!$L$2:$L$11876,Gögn!$B$2:$B$11876,P$8,Gögn!$E$2:$E$11876,P$9,Gögn!$F$2:$F$11876,$A172)),"")</f>
        <v>44.9</v>
      </c>
      <c r="Q172" s="22">
        <f t="array" ref="Q172">IFERROR(IF(Q$9="Samtals",SUMPRODUCT(((Gögn!$F$2:$F$11876=$A172)*(Gögn!$B$2:$B$11876=Q$8)),Gögn!$K$2:$K$11876,Gögn!$L$2:$L$11876)/SUMIFS(Gögn!$L$2:$L$11876,Gögn!$B$2:$B$11876,Q$8,Gögn!$F$2:$F$11876,$A172),SUMPRODUCT(((Gögn!$F$2:$F$11876=$A172)*(Gögn!$B$2:$B$11876=Q$8)*(Gögn!$E$2:$E$11876=Q$9)),Gögn!$K$2:$K$11876,Gögn!$L$2:$L$11876)/SUMIFS(Gögn!$L$2:$L$11876,Gögn!$B$2:$B$11876,Q$8,Gögn!$E$2:$E$11876,Q$9,Gögn!$F$2:$F$11876,$A172)),"")</f>
        <v>0</v>
      </c>
      <c r="R172" s="22">
        <f t="array" ref="R172">IFERROR(IF(R$9="Samtals",SUMPRODUCT(((Gögn!$F$2:$F$11876=$A172)*(Gögn!$B$2:$B$11876=R$8)),Gögn!$K$2:$K$11876,Gögn!$L$2:$L$11876)/SUMIFS(Gögn!$L$2:$L$11876,Gögn!$B$2:$B$11876,R$8,Gögn!$F$2:$F$11876,$A172),SUMPRODUCT(((Gögn!$F$2:$F$11876=$A172)*(Gögn!$B$2:$B$11876=R$8)*(Gögn!$E$2:$E$11876=R$9)),Gögn!$K$2:$K$11876,Gögn!$L$2:$L$11876)/SUMIFS(Gögn!$L$2:$L$11876,Gögn!$B$2:$B$11876,R$8,Gögn!$E$2:$E$11876,R$9,Gögn!$F$2:$F$11876,$A172)),"")</f>
        <v>35.815905974003684</v>
      </c>
      <c r="S172" s="22">
        <f t="array" ref="S172">IFERROR(IF(S$9="Samtals",SUMPRODUCT(((Gögn!$F$2:$F$11876=$A172)*(Gögn!$B$2:$B$11876=S$8)),Gögn!$K$2:$K$11876,Gögn!$L$2:$L$11876)/SUMIFS(Gögn!$L$2:$L$11876,Gögn!$B$2:$B$11876,S$8,Gögn!$F$2:$F$11876,$A172),SUMPRODUCT(((Gögn!$F$2:$F$11876=$A172)*(Gögn!$B$2:$B$11876=S$8)*(Gögn!$E$2:$E$11876=S$9)),Gögn!$K$2:$K$11876,Gögn!$L$2:$L$11876)/SUMIFS(Gögn!$L$2:$L$11876,Gögn!$B$2:$B$11876,S$8,Gögn!$E$2:$E$11876,S$9,Gögn!$F$2:$F$11876,$A172)),"")</f>
        <v>18.100000000000001</v>
      </c>
      <c r="T172" s="22">
        <f t="array" ref="T172">IFERROR(IF(T$9="Samtals",SUMPRODUCT(((Gögn!$F$2:$F$11876=$A172)*(Gögn!$B$2:$B$11876=T$8)),Gögn!$K$2:$K$11876,Gögn!$L$2:$L$11876)/SUMIFS(Gögn!$L$2:$L$11876,Gögn!$B$2:$B$11876,T$8,Gögn!$F$2:$F$11876,$A172),SUMPRODUCT(((Gögn!$F$2:$F$11876=$A172)*(Gögn!$B$2:$B$11876=T$8)*(Gögn!$E$2:$E$11876=T$9)),Gögn!$K$2:$K$11876,Gögn!$L$2:$L$11876)/SUMIFS(Gögn!$L$2:$L$11876,Gögn!$B$2:$B$11876,T$8,Gögn!$E$2:$E$11876,T$9,Gögn!$F$2:$F$11876,$A172)),"")</f>
        <v>44.000375457658784</v>
      </c>
      <c r="U172" s="22">
        <f t="array" ref="U172">IFERROR(IF(U$9="Samtals",SUMPRODUCT(((Gögn!$F$2:$F$11876=$A172)*(Gögn!$B$2:$B$11876=U$8)),Gögn!$K$2:$K$11876,Gögn!$L$2:$L$11876)/SUMIFS(Gögn!$L$2:$L$11876,Gögn!$B$2:$B$11876,U$8,Gögn!$F$2:$F$11876,$A172),SUMPRODUCT(((Gögn!$F$2:$F$11876=$A172)*(Gögn!$B$2:$B$11876=U$8)*(Gögn!$E$2:$E$11876=U$9)),Gögn!$K$2:$K$11876,Gögn!$L$2:$L$11876)/SUMIFS(Gögn!$L$2:$L$11876,Gögn!$B$2:$B$11876,U$8,Gögn!$E$2:$E$11876,U$9,Gögn!$F$2:$F$11876,$A172)),"")</f>
        <v>59.257339367721151</v>
      </c>
      <c r="V172" s="22">
        <f t="array" ref="V172">IFERROR(IF(V$9="Samtals",SUMPRODUCT(((Gögn!$F$2:$F$11876=$A172)*(Gögn!$B$2:$B$11876=V$8)),Gögn!$K$2:$K$11876,Gögn!$L$2:$L$11876)/SUMIFS(Gögn!$L$2:$L$11876,Gögn!$B$2:$B$11876,V$8,Gögn!$F$2:$F$11876,$A172),SUMPRODUCT(((Gögn!$F$2:$F$11876=$A172)*(Gögn!$B$2:$B$11876=V$8)*(Gögn!$E$2:$E$11876=V$9)),Gögn!$K$2:$K$11876,Gögn!$L$2:$L$11876)/SUMIFS(Gögn!$L$2:$L$11876,Gögn!$B$2:$B$11876,V$8,Gögn!$E$2:$E$11876,V$9,Gögn!$F$2:$F$11876,$A172)),"")</f>
        <v>59.3</v>
      </c>
      <c r="W172" s="22">
        <f t="array" ref="W172">IFERROR(IF(W$9="Samtals",SUMPRODUCT(((Gögn!$F$2:$F$11876=$A172)*(Gögn!$B$2:$B$11876=W$8)),Gögn!$K$2:$K$11876,Gögn!$L$2:$L$11876)/SUMIFS(Gögn!$L$2:$L$11876,Gögn!$B$2:$B$11876,W$8,Gögn!$F$2:$F$11876,$A172),SUMPRODUCT(((Gögn!$F$2:$F$11876=$A172)*(Gögn!$B$2:$B$11876=W$8)*(Gögn!$E$2:$E$11876=W$9)),Gögn!$K$2:$K$11876,Gögn!$L$2:$L$11876)/SUMIFS(Gögn!$L$2:$L$11876,Gögn!$B$2:$B$11876,W$8,Gögn!$E$2:$E$11876,W$9,Gögn!$F$2:$F$11876,$A172)),"")</f>
        <v>54.16922512655146</v>
      </c>
      <c r="X172" s="22">
        <f t="array" ref="X172">IFERROR(IF(X$9="Samtals",SUMPRODUCT(((Gögn!$F$2:$F$11876=$A172)*(Gögn!$B$2:$B$11876=X$8)),Gögn!$K$2:$K$11876,Gögn!$L$2:$L$11876)/SUMIFS(Gögn!$L$2:$L$11876,Gögn!$B$2:$B$11876,X$8,Gögn!$F$2:$F$11876,$A172),SUMPRODUCT(((Gögn!$F$2:$F$11876=$A172)*(Gögn!$B$2:$B$11876=X$8)*(Gögn!$E$2:$E$11876=X$9)),Gögn!$K$2:$K$11876,Gögn!$L$2:$L$11876)/SUMIFS(Gögn!$L$2:$L$11876,Gögn!$B$2:$B$11876,X$8,Gögn!$E$2:$E$11876,X$9,Gögn!$F$2:$F$11876,$A172)),"")</f>
        <v>39.466744425882837</v>
      </c>
      <c r="Y172" s="22">
        <f t="array" ref="Y172">IFERROR(IF(Y$9="Samtals",SUMPRODUCT(((Gögn!$F$2:$F$11876=$A172)*(Gögn!$B$2:$B$11876=Y$8)),Gögn!$K$2:$K$11876,Gögn!$L$2:$L$11876)/SUMIFS(Gögn!$L$2:$L$11876,Gögn!$B$2:$B$11876,Y$8,Gögn!$F$2:$F$11876,$A172),SUMPRODUCT(((Gögn!$F$2:$F$11876=$A172)*(Gögn!$B$2:$B$11876=Y$8)*(Gögn!$E$2:$E$11876=Y$9)),Gögn!$K$2:$K$11876,Gögn!$L$2:$L$11876)/SUMIFS(Gögn!$L$2:$L$11876,Gögn!$B$2:$B$11876,Y$8,Gögn!$E$2:$E$11876,Y$9,Gögn!$F$2:$F$11876,$A172)),"")</f>
        <v>8.5500000000000007</v>
      </c>
      <c r="Z172" s="22">
        <f t="array" ref="Z172">IFERROR(IF(Z$9="Samtals",SUMPRODUCT(((Gögn!$F$2:$F$11876=$A172)*(Gögn!$B$2:$B$11876=Z$8)),Gögn!$K$2:$K$11876,Gögn!$L$2:$L$11876)/SUMIFS(Gögn!$L$2:$L$11876,Gögn!$B$2:$B$11876,Z$8,Gögn!$F$2:$F$11876,$A172),SUMPRODUCT(((Gögn!$F$2:$F$11876=$A172)*(Gögn!$B$2:$B$11876=Z$8)*(Gögn!$E$2:$E$11876=Z$9)),Gögn!$K$2:$K$11876,Gögn!$L$2:$L$11876)/SUMIFS(Gögn!$L$2:$L$11876,Gögn!$B$2:$B$11876,Z$8,Gögn!$E$2:$E$11876,Z$9,Gögn!$F$2:$F$11876,$A172)),"")</f>
        <v>48.771794997119756</v>
      </c>
      <c r="AA172" s="22">
        <f t="array" ref="AA172">IFERROR(IF(AA$9="Samtals",SUMPRODUCT(((Gögn!$F$2:$F$11876=$A172)*(Gögn!$B$2:$B$11876=AA$8)),Gögn!$K$2:$K$11876,Gögn!$L$2:$L$11876)/SUMIFS(Gögn!$L$2:$L$11876,Gögn!$B$2:$B$11876,AA$8,Gögn!$F$2:$F$11876,$A172),SUMPRODUCT(((Gögn!$F$2:$F$11876=$A172)*(Gögn!$B$2:$B$11876=AA$8)*(Gögn!$E$2:$E$11876=AA$9)),Gögn!$K$2:$K$11876,Gögn!$L$2:$L$11876)/SUMIFS(Gögn!$L$2:$L$11876,Gögn!$B$2:$B$11876,AA$8,Gögn!$E$2:$E$11876,AA$9,Gögn!$F$2:$F$11876,$A172)),"")</f>
        <v>243.7</v>
      </c>
      <c r="AB172" s="22">
        <f t="array" ref="AB172">IFERROR(IF(AB$9="Samtals",SUMPRODUCT(((Gögn!$F$2:$F$11876=$A172)*(Gögn!$B$2:$B$11876=AB$8)),Gögn!$K$2:$K$11876,Gögn!$L$2:$L$11876)/SUMIFS(Gögn!$L$2:$L$11876,Gögn!$B$2:$B$11876,AB$8,Gögn!$F$2:$F$11876,$A172),SUMPRODUCT(((Gögn!$F$2:$F$11876=$A172)*(Gögn!$B$2:$B$11876=AB$8)*(Gögn!$E$2:$E$11876=AB$9)),Gögn!$K$2:$K$11876,Gögn!$L$2:$L$11876)/SUMIFS(Gögn!$L$2:$L$11876,Gögn!$B$2:$B$11876,AB$8,Gögn!$E$2:$E$11876,AB$9,Gögn!$F$2:$F$11876,$A172)),"")</f>
        <v>243.7</v>
      </c>
      <c r="AC172" s="22">
        <f t="array" ref="AC172">IFERROR(IF(AC$9="Samtals",SUMPRODUCT(((Gögn!$F$2:$F$11876=$A172)*(Gögn!$B$2:$B$11876=AC$8)),Gögn!$K$2:$K$11876,Gögn!$L$2:$L$11876)/SUMIFS(Gögn!$L$2:$L$11876,Gögn!$B$2:$B$11876,AC$8,Gögn!$F$2:$F$11876,$A172),SUMPRODUCT(((Gögn!$F$2:$F$11876=$A172)*(Gögn!$B$2:$B$11876=AC$8)*(Gögn!$E$2:$E$11876=AC$9)),Gögn!$K$2:$K$11876,Gögn!$L$2:$L$11876)/SUMIFS(Gögn!$L$2:$L$11876,Gögn!$B$2:$B$11876,AC$8,Gögn!$E$2:$E$11876,AC$9,Gögn!$F$2:$F$11876,$A172)),"")</f>
        <v>816.53503544996011</v>
      </c>
      <c r="AD172" s="22">
        <f t="array" ref="AD172">IFERROR(IF(AD$9="Samtals",SUMPRODUCT(((Gögn!$F$2:$F$11876=$A172)*(Gögn!$B$2:$B$11876=AD$8)),Gögn!$K$2:$K$11876,Gögn!$L$2:$L$11876)/SUMIFS(Gögn!$L$2:$L$11876,Gögn!$B$2:$B$11876,AD$8,Gögn!$F$2:$F$11876,$A172),SUMPRODUCT(((Gögn!$F$2:$F$11876=$A172)*(Gögn!$B$2:$B$11876=AD$8)*(Gögn!$E$2:$E$11876=AD$9)),Gögn!$K$2:$K$11876,Gögn!$L$2:$L$11876)/SUMIFS(Gögn!$L$2:$L$11876,Gögn!$B$2:$B$11876,AD$8,Gögn!$E$2:$E$11876,AD$9,Gögn!$F$2:$F$11876,$A172)),"")</f>
        <v>816.53503544996011</v>
      </c>
      <c r="AE172" s="22">
        <f t="array" ref="AE172">IFERROR(IF(AE$9="Samtals",SUMPRODUCT(((Gögn!$F$2:$F$11876=$A172)*(Gögn!$B$2:$B$11876=AE$8)),Gögn!$K$2:$K$11876,Gögn!$L$2:$L$11876)/SUMIFS(Gögn!$L$2:$L$11876,Gögn!$B$2:$B$11876,AE$8,Gögn!$F$2:$F$11876,$A172),SUMPRODUCT(((Gögn!$F$2:$F$11876=$A172)*(Gögn!$B$2:$B$11876=AE$8)*(Gögn!$E$2:$E$11876=AE$9)),Gögn!$K$2:$K$11876,Gögn!$L$2:$L$11876)/SUMIFS(Gögn!$L$2:$L$11876,Gögn!$B$2:$B$11876,AE$8,Gögn!$E$2:$E$11876,AE$9,Gögn!$F$2:$F$11876,$A172)),"")</f>
        <v>43.7</v>
      </c>
      <c r="AF172" s="22">
        <f t="array" ref="AF172">IFERROR(IF(AF$9="Samtals",SUMPRODUCT(((Gögn!$F$2:$F$11876=$A172)*(Gögn!$B$2:$B$11876=AF$8)),Gögn!$K$2:$K$11876,Gögn!$L$2:$L$11876)/SUMIFS(Gögn!$L$2:$L$11876,Gögn!$B$2:$B$11876,AF$8,Gögn!$F$2:$F$11876,$A172),SUMPRODUCT(((Gögn!$F$2:$F$11876=$A172)*(Gögn!$B$2:$B$11876=AF$8)*(Gögn!$E$2:$E$11876=AF$9)),Gögn!$K$2:$K$11876,Gögn!$L$2:$L$11876)/SUMIFS(Gögn!$L$2:$L$11876,Gögn!$B$2:$B$11876,AF$8,Gögn!$E$2:$E$11876,AF$9,Gögn!$F$2:$F$11876,$A172)),"")</f>
        <v>43.7</v>
      </c>
      <c r="AG172" s="22">
        <f t="array" ref="AG172">IFERROR(IF(AG$9="Samtals",SUMPRODUCT(((Gögn!$F$2:$F$11876=$A172)*(Gögn!$B$2:$B$11876=AG$8)),Gögn!$K$2:$K$11876,Gögn!$L$2:$L$11876)/SUMIFS(Gögn!$L$2:$L$11876,Gögn!$B$2:$B$11876,AG$8,Gögn!$F$2:$F$11876,$A172),SUMPRODUCT(((Gögn!$F$2:$F$11876=$A172)*(Gögn!$B$2:$B$11876=AG$8)*(Gögn!$E$2:$E$11876=AG$9)),Gögn!$K$2:$K$11876,Gögn!$L$2:$L$11876)/SUMIFS(Gögn!$L$2:$L$11876,Gögn!$B$2:$B$11876,AG$8,Gögn!$E$2:$E$11876,AG$9,Gögn!$F$2:$F$11876,$A172)),"")</f>
        <v>251</v>
      </c>
      <c r="AH172" s="22">
        <f t="array" ref="AH172">IFERROR(IF(AH$9="Samtals",SUMPRODUCT(((Gögn!$F$2:$F$11876=$A172)*(Gögn!$B$2:$B$11876=AH$8)),Gögn!$K$2:$K$11876,Gögn!$L$2:$L$11876)/SUMIFS(Gögn!$L$2:$L$11876,Gögn!$B$2:$B$11876,AH$8,Gögn!$F$2:$F$11876,$A172),SUMPRODUCT(((Gögn!$F$2:$F$11876=$A172)*(Gögn!$B$2:$B$11876=AH$8)*(Gögn!$E$2:$E$11876=AH$9)),Gögn!$K$2:$K$11876,Gögn!$L$2:$L$11876)/SUMIFS(Gögn!$L$2:$L$11876,Gögn!$B$2:$B$11876,AH$8,Gögn!$E$2:$E$11876,AH$9,Gögn!$F$2:$F$11876,$A172)),"")</f>
        <v>251</v>
      </c>
      <c r="AI172" s="22">
        <f t="array" ref="AI172">IFERROR(IF(AI$9="Samtals",SUMPRODUCT(((Gögn!$F$2:$F$11876=$A172)*(Gögn!$B$2:$B$11876=AI$8)),Gögn!$K$2:$K$11876,Gögn!$L$2:$L$11876)/SUMIFS(Gögn!$L$2:$L$11876,Gögn!$B$2:$B$11876,AI$8,Gögn!$F$2:$F$11876,$A172),SUMPRODUCT(((Gögn!$F$2:$F$11876=$A172)*(Gögn!$B$2:$B$11876=AI$8)*(Gögn!$E$2:$E$11876=AI$9)),Gögn!$K$2:$K$11876,Gögn!$L$2:$L$11876)/SUMIFS(Gögn!$L$2:$L$11876,Gögn!$B$2:$B$11876,AI$8,Gögn!$E$2:$E$11876,AI$9,Gögn!$F$2:$F$11876,$A172)),"")</f>
        <v>13946.4</v>
      </c>
      <c r="AJ172" s="22">
        <f t="array" ref="AJ172">IFERROR(IF(AJ$9="Samtals",SUMPRODUCT(((Gögn!$F$2:$F$11876=$A172)*(Gögn!$B$2:$B$11876=AJ$8)),Gögn!$K$2:$K$11876,Gögn!$L$2:$L$11876)/SUMIFS(Gögn!$L$2:$L$11876,Gögn!$B$2:$B$11876,AJ$8,Gögn!$F$2:$F$11876,$A172),SUMPRODUCT(((Gögn!$F$2:$F$11876=$A172)*(Gögn!$B$2:$B$11876=AJ$8)*(Gögn!$E$2:$E$11876=AJ$9)),Gögn!$K$2:$K$11876,Gögn!$L$2:$L$11876)/SUMIFS(Gögn!$L$2:$L$11876,Gögn!$B$2:$B$11876,AJ$8,Gögn!$E$2:$E$11876,AJ$9,Gögn!$F$2:$F$11876,$A172)),"")</f>
        <v>13946.4</v>
      </c>
      <c r="AK172" s="22">
        <f t="array" ref="AK172">IFERROR(IF(AK$9="Samtals",SUMPRODUCT(((Gögn!$F$2:$F$11876=$A172)*(Gögn!$B$2:$B$11876=AK$8)),Gögn!$K$2:$K$11876,Gögn!$L$2:$L$11876)/SUMIFS(Gögn!$L$2:$L$11876,Gögn!$B$2:$B$11876,AK$8,Gögn!$F$2:$F$11876,$A172),SUMPRODUCT(((Gögn!$F$2:$F$11876=$A172)*(Gögn!$B$2:$B$11876=AK$8)*(Gögn!$E$2:$E$11876=AK$9)),Gögn!$K$2:$K$11876,Gögn!$L$2:$L$11876)/SUMIFS(Gögn!$L$2:$L$11876,Gögn!$B$2:$B$11876,AK$8,Gögn!$E$2:$E$11876,AK$9,Gögn!$F$2:$F$11876,$A172)),"")</f>
        <v>234</v>
      </c>
      <c r="AL172" s="22">
        <f t="array" ref="AL172">IFERROR(IF(AL$9="Samtals",SUMPRODUCT(((Gögn!$F$2:$F$11876=$A172)*(Gögn!$B$2:$B$11876=AL$8)),Gögn!$K$2:$K$11876,Gögn!$L$2:$L$11876)/SUMIFS(Gögn!$L$2:$L$11876,Gögn!$B$2:$B$11876,AL$8,Gögn!$F$2:$F$11876,$A172),SUMPRODUCT(((Gögn!$F$2:$F$11876=$A172)*(Gögn!$B$2:$B$11876=AL$8)*(Gögn!$E$2:$E$11876=AL$9)),Gögn!$K$2:$K$11876,Gögn!$L$2:$L$11876)/SUMIFS(Gögn!$L$2:$L$11876,Gögn!$B$2:$B$11876,AL$8,Gögn!$E$2:$E$11876,AL$9,Gögn!$F$2:$F$11876,$A172)),"")</f>
        <v>234</v>
      </c>
      <c r="AM172" s="22">
        <f t="array" ref="AM172">IFERROR(IF(AM$9="Samtals",SUMPRODUCT(((Gögn!$F$2:$F$11876=$A172)*(Gögn!$B$2:$B$11876=AM$8)),Gögn!$K$2:$K$11876,Gögn!$L$2:$L$11876)/SUMIFS(Gögn!$L$2:$L$11876,Gögn!$B$2:$B$11876,AM$8,Gögn!$F$2:$F$11876,$A172),SUMPRODUCT(((Gögn!$F$2:$F$11876=$A172)*(Gögn!$B$2:$B$11876=AM$8)*(Gögn!$E$2:$E$11876=AM$9)),Gögn!$K$2:$K$11876,Gögn!$L$2:$L$11876)/SUMIFS(Gögn!$L$2:$L$11876,Gögn!$B$2:$B$11876,AM$8,Gögn!$E$2:$E$11876,AM$9,Gögn!$F$2:$F$11876,$A172)),"")</f>
        <v>65.469750564547923</v>
      </c>
      <c r="AN172" s="22">
        <f t="array" ref="AN172">IFERROR(IF(AN$9="Samtals",SUMPRODUCT(((Gögn!$F$2:$F$11876=$A172)*(Gögn!$B$2:$B$11876=AN$8)),Gögn!$K$2:$K$11876,Gögn!$L$2:$L$11876)/SUMIFS(Gögn!$L$2:$L$11876,Gögn!$B$2:$B$11876,AN$8,Gögn!$F$2:$F$11876,$A172),SUMPRODUCT(((Gögn!$F$2:$F$11876=$A172)*(Gögn!$B$2:$B$11876=AN$8)*(Gögn!$E$2:$E$11876=AN$9)),Gögn!$K$2:$K$11876,Gögn!$L$2:$L$11876)/SUMIFS(Gögn!$L$2:$L$11876,Gögn!$B$2:$B$11876,AN$8,Gögn!$E$2:$E$11876,AN$9,Gögn!$F$2:$F$11876,$A172)),"")</f>
        <v>65.6704155374387</v>
      </c>
      <c r="AO172" s="22">
        <f t="array" ref="AO172">IFERROR(IF(AO$9="Samtals",SUMPRODUCT(((Gögn!$F$2:$F$11876=$A172)*(Gögn!$B$2:$B$11876=AO$8)),Gögn!$K$2:$K$11876,Gögn!$L$2:$L$11876)/SUMIFS(Gögn!$L$2:$L$11876,Gögn!$B$2:$B$11876,AO$8,Gögn!$F$2:$F$11876,$A172),SUMPRODUCT(((Gögn!$F$2:$F$11876=$A172)*(Gögn!$B$2:$B$11876=AO$8)*(Gögn!$E$2:$E$11876=AO$9)),Gögn!$K$2:$K$11876,Gögn!$L$2:$L$11876)/SUMIFS(Gögn!$L$2:$L$11876,Gögn!$B$2:$B$11876,AO$8,Gögn!$E$2:$E$11876,AO$9,Gögn!$F$2:$F$11876,$A172)),"")</f>
        <v>54.872473446653196</v>
      </c>
      <c r="AP172" s="22">
        <f t="array" ref="AP172">IFERROR(IF(AP$9="Samtals",SUMPRODUCT(((Gögn!$F$2:$F$11876=$A172)*(Gögn!$B$2:$B$11876=AP$8)),Gögn!$K$2:$K$11876,Gögn!$L$2:$L$11876)/SUMIFS(Gögn!$L$2:$L$11876,Gögn!$B$2:$B$11876,AP$8,Gögn!$F$2:$F$11876,$A172),SUMPRODUCT(((Gögn!$F$2:$F$11876=$A172)*(Gögn!$B$2:$B$11876=AP$8)*(Gögn!$E$2:$E$11876=AP$9)),Gögn!$K$2:$K$11876,Gögn!$L$2:$L$11876)/SUMIFS(Gögn!$L$2:$L$11876,Gögn!$B$2:$B$11876,AP$8,Gögn!$E$2:$E$11876,AP$9,Gögn!$F$2:$F$11876,$A172)),"")</f>
        <v>48.689256475247504</v>
      </c>
      <c r="AQ172" s="22">
        <f t="array" ref="AQ172">IFERROR(IF(AQ$9="Samtals",SUMPRODUCT(((Gögn!$F$2:$F$11876=$A172)*(Gögn!$B$2:$B$11876=AQ$8)),Gögn!$K$2:$K$11876,Gögn!$L$2:$L$11876)/SUMIFS(Gögn!$L$2:$L$11876,Gögn!$B$2:$B$11876,AQ$8,Gögn!$F$2:$F$11876,$A172),SUMPRODUCT(((Gögn!$F$2:$F$11876=$A172)*(Gögn!$B$2:$B$11876=AQ$8)*(Gögn!$E$2:$E$11876=AQ$9)),Gögn!$K$2:$K$11876,Gögn!$L$2:$L$11876)/SUMIFS(Gögn!$L$2:$L$11876,Gögn!$B$2:$B$11876,AQ$8,Gögn!$E$2:$E$11876,AQ$9,Gögn!$F$2:$F$11876,$A172)),"")</f>
        <v>17.309999999999999</v>
      </c>
      <c r="AR172" s="22">
        <f t="array" ref="AR172">IFERROR(IF(AR$9="Samtals",SUMPRODUCT(((Gögn!$F$2:$F$11876=$A172)*(Gögn!$B$2:$B$11876=AR$8)),Gögn!$K$2:$K$11876,Gögn!$L$2:$L$11876)/SUMIFS(Gögn!$L$2:$L$11876,Gögn!$B$2:$B$11876,AR$8,Gögn!$F$2:$F$11876,$A172),SUMPRODUCT(((Gögn!$F$2:$F$11876=$A172)*(Gögn!$B$2:$B$11876=AR$8)*(Gögn!$E$2:$E$11876=AR$9)),Gögn!$K$2:$K$11876,Gögn!$L$2:$L$11876)/SUMIFS(Gögn!$L$2:$L$11876,Gögn!$B$2:$B$11876,AR$8,Gögn!$E$2:$E$11876,AR$9,Gögn!$F$2:$F$11876,$A172)),"")</f>
        <v>59.08</v>
      </c>
      <c r="AS172" s="22">
        <f t="array" ref="AS172">IFERROR(IF(AS$9="Samtals",SUMPRODUCT(((Gögn!$F$2:$F$11876=$A172)*(Gögn!$B$2:$B$11876=AS$8)),Gögn!$K$2:$K$11876,Gögn!$L$2:$L$11876)/SUMIFS(Gögn!$L$2:$L$11876,Gögn!$B$2:$B$11876,AS$8,Gögn!$F$2:$F$11876,$A172),SUMPRODUCT(((Gögn!$F$2:$F$11876=$A172)*(Gögn!$B$2:$B$11876=AS$8)*(Gögn!$E$2:$E$11876=AS$9)),Gögn!$K$2:$K$11876,Gögn!$L$2:$L$11876)/SUMIFS(Gögn!$L$2:$L$11876,Gögn!$B$2:$B$11876,AS$8,Gögn!$E$2:$E$11876,AS$9,Gögn!$F$2:$F$11876,$A172)),"")</f>
        <v>61.784854726269671</v>
      </c>
      <c r="AT172" s="22">
        <f t="array" ref="AT172">IFERROR(IF(AT$9="Samtals",SUMPRODUCT(((Gögn!$F$2:$F$11876=$A172)*(Gögn!$B$2:$B$11876=AT$8)),Gögn!$K$2:$K$11876,Gögn!$L$2:$L$11876)/SUMIFS(Gögn!$L$2:$L$11876,Gögn!$B$2:$B$11876,AT$8,Gögn!$F$2:$F$11876,$A172),SUMPRODUCT(((Gögn!$F$2:$F$11876=$A172)*(Gögn!$B$2:$B$11876=AT$8)*(Gögn!$E$2:$E$11876=AT$9)),Gögn!$K$2:$K$11876,Gögn!$L$2:$L$11876)/SUMIFS(Gögn!$L$2:$L$11876,Gögn!$B$2:$B$11876,AT$8,Gögn!$E$2:$E$11876,AT$9,Gögn!$F$2:$F$11876,$A172)),"")</f>
        <v>61.5</v>
      </c>
      <c r="AU172" s="22">
        <f t="array" ref="AU172">IFERROR(IF(AU$9="Samtals",SUMPRODUCT(((Gögn!$F$2:$F$11876=$A172)*(Gögn!$B$2:$B$11876=AU$8)),Gögn!$K$2:$K$11876,Gögn!$L$2:$L$11876)/SUMIFS(Gögn!$L$2:$L$11876,Gögn!$B$2:$B$11876,AU$8,Gögn!$F$2:$F$11876,$A172),SUMPRODUCT(((Gögn!$F$2:$F$11876=$A172)*(Gögn!$B$2:$B$11876=AU$8)*(Gögn!$E$2:$E$11876=AU$9)),Gögn!$K$2:$K$11876,Gögn!$L$2:$L$11876)/SUMIFS(Gögn!$L$2:$L$11876,Gögn!$B$2:$B$11876,AU$8,Gögn!$E$2:$E$11876,AU$9,Gögn!$F$2:$F$11876,$A172)),"")</f>
        <v>74.392431027373362</v>
      </c>
      <c r="AV172" s="22">
        <f t="array" ref="AV172">IFERROR(IF(AV$9="Samtals",SUMPRODUCT(((Gögn!$F$2:$F$11876=$A172)*(Gögn!$B$2:$B$11876=AV$8)),Gögn!$K$2:$K$11876,Gögn!$L$2:$L$11876)/SUMIFS(Gögn!$L$2:$L$11876,Gögn!$B$2:$B$11876,AV$8,Gögn!$F$2:$F$11876,$A172),SUMPRODUCT(((Gögn!$F$2:$F$11876=$A172)*(Gögn!$B$2:$B$11876=AV$8)*(Gögn!$E$2:$E$11876=AV$9)),Gögn!$K$2:$K$11876,Gögn!$L$2:$L$11876)/SUMIFS(Gögn!$L$2:$L$11876,Gögn!$B$2:$B$11876,AV$8,Gögn!$E$2:$E$11876,AV$9,Gögn!$F$2:$F$11876,$A172)),"")</f>
        <v>105.32220410695848</v>
      </c>
      <c r="AW172" s="22">
        <f t="array" ref="AW172">IFERROR(IF(AW$9="Samtals",SUMPRODUCT(((Gögn!$F$2:$F$11876=$A172)*(Gögn!$B$2:$B$11876=AW$8)),Gögn!$K$2:$K$11876,Gögn!$L$2:$L$11876)/SUMIFS(Gögn!$L$2:$L$11876,Gögn!$B$2:$B$11876,AW$8,Gögn!$F$2:$F$11876,$A172),SUMPRODUCT(((Gögn!$F$2:$F$11876=$A172)*(Gögn!$B$2:$B$11876=AW$8)*(Gögn!$E$2:$E$11876=AW$9)),Gögn!$K$2:$K$11876,Gögn!$L$2:$L$11876)/SUMIFS(Gögn!$L$2:$L$11876,Gögn!$B$2:$B$11876,AW$8,Gögn!$E$2:$E$11876,AW$9,Gögn!$F$2:$F$11876,$A172)),"")</f>
        <v>106.5</v>
      </c>
      <c r="AX172" s="22">
        <f t="array" ref="AX172">IFERROR(IF(AX$9="Samtals",SUMPRODUCT(((Gögn!$F$2:$F$11876=$A172)*(Gögn!$B$2:$B$11876=AX$8)),Gögn!$K$2:$K$11876,Gögn!$L$2:$L$11876)/SUMIFS(Gögn!$L$2:$L$11876,Gögn!$B$2:$B$11876,AX$8,Gögn!$F$2:$F$11876,$A172),SUMPRODUCT(((Gögn!$F$2:$F$11876=$A172)*(Gögn!$B$2:$B$11876=AX$8)*(Gögn!$E$2:$E$11876=AX$9)),Gögn!$K$2:$K$11876,Gögn!$L$2:$L$11876)/SUMIFS(Gögn!$L$2:$L$11876,Gögn!$B$2:$B$11876,AX$8,Gögn!$E$2:$E$11876,AX$9,Gögn!$F$2:$F$11876,$A172)),"")</f>
        <v>0</v>
      </c>
      <c r="AY172" s="22">
        <f t="array" ref="AY172">IFERROR(IF(AY$9="Samtals",SUMPRODUCT(((Gögn!$F$2:$F$11876=$A172)*(Gögn!$B$2:$B$11876=AY$8)),Gögn!$K$2:$K$11876,Gögn!$L$2:$L$11876)/SUMIFS(Gögn!$L$2:$L$11876,Gögn!$B$2:$B$11876,AY$8,Gögn!$F$2:$F$11876,$A172),SUMPRODUCT(((Gögn!$F$2:$F$11876=$A172)*(Gögn!$B$2:$B$11876=AY$8)*(Gögn!$E$2:$E$11876=AY$9)),Gögn!$K$2:$K$11876,Gögn!$L$2:$L$11876)/SUMIFS(Gögn!$L$2:$L$11876,Gögn!$B$2:$B$11876,AY$8,Gögn!$E$2:$E$11876,AY$9,Gögn!$F$2:$F$11876,$A172)),"")</f>
        <v>29.011432963189868</v>
      </c>
      <c r="AZ172" s="22">
        <f t="array" ref="AZ172">IFERROR(IF(AZ$9="Samtals",SUMPRODUCT(((Gögn!$F$2:$F$11876=$A172)*(Gögn!$B$2:$B$11876=AZ$8)),Gögn!$K$2:$K$11876,Gögn!$L$2:$L$11876)/SUMIFS(Gögn!$L$2:$L$11876,Gögn!$B$2:$B$11876,AZ$8,Gögn!$F$2:$F$11876,$A172),SUMPRODUCT(((Gögn!$F$2:$F$11876=$A172)*(Gögn!$B$2:$B$11876=AZ$8)*(Gögn!$E$2:$E$11876=AZ$9)),Gögn!$K$2:$K$11876,Gögn!$L$2:$L$11876)/SUMIFS(Gögn!$L$2:$L$11876,Gögn!$B$2:$B$11876,AZ$8,Gögn!$E$2:$E$11876,AZ$9,Gögn!$F$2:$F$11876,$A172)),"")</f>
        <v>33.299999999999997</v>
      </c>
      <c r="BA172" s="22">
        <f t="array" ref="BA172">IFERROR(IF(BA$9="Samtals",SUMPRODUCT(((Gögn!$F$2:$F$11876=$A172)*(Gögn!$B$2:$B$11876=BA$8)),Gögn!$K$2:$K$11876,Gögn!$L$2:$L$11876)/SUMIFS(Gögn!$L$2:$L$11876,Gögn!$B$2:$B$11876,BA$8,Gögn!$F$2:$F$11876,$A172),SUMPRODUCT(((Gögn!$F$2:$F$11876=$A172)*(Gögn!$B$2:$B$11876=BA$8)*(Gögn!$E$2:$E$11876=BA$9)),Gögn!$K$2:$K$11876,Gögn!$L$2:$L$11876)/SUMIFS(Gögn!$L$2:$L$11876,Gögn!$B$2:$B$11876,BA$8,Gögn!$E$2:$E$11876,BA$9,Gögn!$F$2:$F$11876,$A172)),"")</f>
        <v>11.168084509912452</v>
      </c>
      <c r="BB172" s="22">
        <f t="array" ref="BB172">IFERROR(IF(BB$9="Samtals",SUMPRODUCT(((Gögn!$F$2:$F$11876=$A172)*(Gögn!$B$2:$B$11876=BB$8)),Gögn!$K$2:$K$11876,Gögn!$L$2:$L$11876)/SUMIFS(Gögn!$L$2:$L$11876,Gögn!$B$2:$B$11876,BB$8,Gögn!$F$2:$F$11876,$A172),SUMPRODUCT(((Gögn!$F$2:$F$11876=$A172)*(Gögn!$B$2:$B$11876=BB$8)*(Gögn!$E$2:$E$11876=BB$9)),Gögn!$K$2:$K$11876,Gögn!$L$2:$L$11876)/SUMIFS(Gögn!$L$2:$L$11876,Gögn!$B$2:$B$11876,BB$8,Gögn!$E$2:$E$11876,BB$9,Gögn!$F$2:$F$11876,$A172)),"")</f>
        <v>120.55353475192594</v>
      </c>
      <c r="BC172" s="22">
        <f t="array" ref="BC172">IFERROR(IF(BC$9="Samtals",SUMPRODUCT(((Gögn!$F$2:$F$11876=$A172)*(Gögn!$B$2:$B$11876=BC$8)),Gögn!$K$2:$K$11876,Gögn!$L$2:$L$11876)/SUMIFS(Gögn!$L$2:$L$11876,Gögn!$B$2:$B$11876,BC$8,Gögn!$F$2:$F$11876,$A172),SUMPRODUCT(((Gögn!$F$2:$F$11876=$A172)*(Gögn!$B$2:$B$11876=BC$8)*(Gögn!$E$2:$E$11876=BC$9)),Gögn!$K$2:$K$11876,Gögn!$L$2:$L$11876)/SUMIFS(Gögn!$L$2:$L$11876,Gögn!$B$2:$B$11876,BC$8,Gögn!$E$2:$E$11876,BC$9,Gögn!$F$2:$F$11876,$A172)),"")</f>
        <v>121.9</v>
      </c>
      <c r="BD172" s="22">
        <f t="array" ref="BD172">IFERROR(IF(BD$9="Samtals",SUMPRODUCT(((Gögn!$F$2:$F$11876=$A172)*(Gögn!$B$2:$B$11876=BD$8)),Gögn!$K$2:$K$11876,Gögn!$L$2:$L$11876)/SUMIFS(Gögn!$L$2:$L$11876,Gögn!$B$2:$B$11876,BD$8,Gögn!$F$2:$F$11876,$A172),SUMPRODUCT(((Gögn!$F$2:$F$11876=$A172)*(Gögn!$B$2:$B$11876=BD$8)*(Gögn!$E$2:$E$11876=BD$9)),Gögn!$K$2:$K$11876,Gögn!$L$2:$L$11876)/SUMIFS(Gögn!$L$2:$L$11876,Gögn!$B$2:$B$11876,BD$8,Gögn!$E$2:$E$11876,BD$9,Gögn!$F$2:$F$11876,$A172)),"")</f>
        <v>33.132299823929152</v>
      </c>
      <c r="BE172" s="22">
        <f t="array" ref="BE172">IFERROR(IF(BE$9="Samtals",SUMPRODUCT(((Gögn!$F$2:$F$11876=$A172)*(Gögn!$B$2:$B$11876=BE$8)),Gögn!$K$2:$K$11876,Gögn!$L$2:$L$11876)/SUMIFS(Gögn!$L$2:$L$11876,Gögn!$B$2:$B$11876,BE$8,Gögn!$F$2:$F$11876,$A172),SUMPRODUCT(((Gögn!$F$2:$F$11876=$A172)*(Gögn!$B$2:$B$11876=BE$8)*(Gögn!$E$2:$E$11876=BE$9)),Gögn!$K$2:$K$11876,Gögn!$L$2:$L$11876)/SUMIFS(Gögn!$L$2:$L$11876,Gögn!$B$2:$B$11876,BE$8,Gögn!$E$2:$E$11876,BE$9,Gögn!$F$2:$F$11876,$A172)),"")</f>
        <v>60.793455107161705</v>
      </c>
      <c r="BF172" s="22">
        <f t="array" ref="BF172">IFERROR(IF(BF$9="Samtals",SUMPRODUCT(((Gögn!$F$2:$F$11876=$A172)*(Gögn!$B$2:$B$11876=BF$8)),Gögn!$K$2:$K$11876,Gögn!$L$2:$L$11876)/SUMIFS(Gögn!$L$2:$L$11876,Gögn!$B$2:$B$11876,BF$8,Gögn!$F$2:$F$11876,$A172),SUMPRODUCT(((Gögn!$F$2:$F$11876=$A172)*(Gögn!$B$2:$B$11876=BF$8)*(Gögn!$E$2:$E$11876=BF$9)),Gögn!$K$2:$K$11876,Gögn!$L$2:$L$11876)/SUMIFS(Gögn!$L$2:$L$11876,Gögn!$B$2:$B$11876,BF$8,Gögn!$E$2:$E$11876,BF$9,Gögn!$F$2:$F$11876,$A172)),"")</f>
        <v>55.9</v>
      </c>
      <c r="BG172" s="22">
        <f t="array" ref="BG172">IFERROR(IF(BG$9="Samtals",SUMPRODUCT(((Gögn!$F$2:$F$11876=$A172)*(Gögn!$B$2:$B$11876=BG$8)),Gögn!$K$2:$K$11876,Gögn!$L$2:$L$11876)/SUMIFS(Gögn!$L$2:$L$11876,Gögn!$B$2:$B$11876,BG$8,Gögn!$F$2:$F$11876,$A172),SUMPRODUCT(((Gögn!$F$2:$F$11876=$A172)*(Gögn!$B$2:$B$11876=BG$8)*(Gögn!$E$2:$E$11876=BG$9)),Gögn!$K$2:$K$11876,Gögn!$L$2:$L$11876)/SUMIFS(Gögn!$L$2:$L$11876,Gögn!$B$2:$B$11876,BG$8,Gögn!$E$2:$E$11876,BG$9,Gögn!$F$2:$F$11876,$A172)),"")</f>
        <v>252.67355511278313</v>
      </c>
    </row>
    <row r="173" spans="1:59" ht="15" customHeight="1">
      <c r="A173" s="19" t="s">
        <v>92</v>
      </c>
      <c r="B173" s="19"/>
      <c r="C173" s="158" t="s">
        <v>93</v>
      </c>
      <c r="D173" s="24">
        <f>SUMPRODUCT(E173:BG173,$E$11:$BG$11,$E$12:$BG$12)/SUMPRODUCT($E$11:$BG$11,$E$12:$BG$12)</f>
        <v>3.1614005055717165</v>
      </c>
      <c r="E173" s="24">
        <f t="array" ref="E173">IFERROR(IF(E$9="Samtals",SUMPRODUCT(((Gögn!$F$2:$F$11876=$A173)*(Gögn!$B$2:$B$11876=E$8)),Gögn!$K$2:$K$11876,Gögn!$L$2:$L$11876)/SUMIFS(Gögn!$L$2:$L$11876,Gögn!$B$2:$B$11876,E$8,Gögn!$F$2:$F$11876,$A173),SUMPRODUCT(((Gögn!$F$2:$F$11876=$A173)*(Gögn!$B$2:$B$11876=E$8)*(Gögn!$E$2:$E$11876=E$9)),Gögn!$K$2:$K$11876,Gögn!$L$2:$L$11876)/SUMIFS(Gögn!$L$2:$L$11876,Gögn!$B$2:$B$11876,E$8,Gögn!$E$2:$E$11876,E$9,Gögn!$F$2:$F$11876,$A173)),"")</f>
        <v>5.8500483603613898</v>
      </c>
      <c r="F173" s="24">
        <f t="array" ref="F173">IFERROR(IF(F$9="Samtals",SUMPRODUCT(((Gögn!$F$2:$F$11876=$A173)*(Gögn!$B$2:$B$11876=F$8)),Gögn!$K$2:$K$11876,Gögn!$L$2:$L$11876)/SUMIFS(Gögn!$L$2:$L$11876,Gögn!$B$2:$B$11876,F$8,Gögn!$F$2:$F$11876,$A173),SUMPRODUCT(((Gögn!$F$2:$F$11876=$A173)*(Gögn!$B$2:$B$11876=F$8)*(Gögn!$E$2:$E$11876=F$9)),Gögn!$K$2:$K$11876,Gögn!$L$2:$L$11876)/SUMIFS(Gögn!$L$2:$L$11876,Gögn!$B$2:$B$11876,F$8,Gögn!$E$2:$E$11876,F$9,Gögn!$F$2:$F$11876,$A173)),"")</f>
        <v>5.3</v>
      </c>
      <c r="G173" s="24">
        <f t="array" ref="G173">IFERROR(IF(G$9="Samtals",SUMPRODUCT(((Gögn!$F$2:$F$11876=$A173)*(Gögn!$B$2:$B$11876=G$8)),Gögn!$K$2:$K$11876,Gögn!$L$2:$L$11876)/SUMIFS(Gögn!$L$2:$L$11876,Gögn!$B$2:$B$11876,G$8,Gögn!$F$2:$F$11876,$A173),SUMPRODUCT(((Gögn!$F$2:$F$11876=$A173)*(Gögn!$B$2:$B$11876=G$8)*(Gögn!$E$2:$E$11876=G$9)),Gögn!$K$2:$K$11876,Gögn!$L$2:$L$11876)/SUMIFS(Gögn!$L$2:$L$11876,Gögn!$B$2:$B$11876,G$8,Gögn!$E$2:$E$11876,G$9,Gögn!$F$2:$F$11876,$A173)),"")</f>
        <v>6.3501771819058161</v>
      </c>
      <c r="H173" s="24">
        <f t="array" ref="H173">IFERROR(IF(H$9="Samtals",SUMPRODUCT(((Gögn!$F$2:$F$11876=$A173)*(Gögn!$B$2:$B$11876=H$8)),Gögn!$K$2:$K$11876,Gögn!$L$2:$L$11876)/SUMIFS(Gögn!$L$2:$L$11876,Gögn!$B$2:$B$11876,H$8,Gögn!$F$2:$F$11876,$A173),SUMPRODUCT(((Gögn!$F$2:$F$11876=$A173)*(Gögn!$B$2:$B$11876=H$8)*(Gögn!$E$2:$E$11876=H$9)),Gögn!$K$2:$K$11876,Gögn!$L$2:$L$11876)/SUMIFS(Gögn!$L$2:$L$11876,Gögn!$B$2:$B$11876,H$8,Gögn!$E$2:$E$11876,H$9,Gögn!$F$2:$F$11876,$A173)),"")</f>
        <v>4.2675430475880454</v>
      </c>
      <c r="I173" s="24">
        <f t="array" ref="I173">IFERROR(IF(I$9="Samtals",SUMPRODUCT(((Gögn!$F$2:$F$11876=$A173)*(Gögn!$B$2:$B$11876=I$8)),Gögn!$K$2:$K$11876,Gögn!$L$2:$L$11876)/SUMIFS(Gögn!$L$2:$L$11876,Gögn!$B$2:$B$11876,I$8,Gögn!$F$2:$F$11876,$A173),SUMPRODUCT(((Gögn!$F$2:$F$11876=$A173)*(Gögn!$B$2:$B$11876=I$8)*(Gögn!$E$2:$E$11876=I$9)),Gögn!$K$2:$K$11876,Gögn!$L$2:$L$11876)/SUMIFS(Gögn!$L$2:$L$11876,Gögn!$B$2:$B$11876,I$8,Gögn!$E$2:$E$11876,I$9,Gögn!$F$2:$F$11876,$A173)),"")</f>
        <v>4.17</v>
      </c>
      <c r="J173" s="24">
        <f t="array" ref="J173">IFERROR(IF(J$9="Samtals",SUMPRODUCT(((Gögn!$F$2:$F$11876=$A173)*(Gögn!$B$2:$B$11876=J$8)),Gögn!$K$2:$K$11876,Gögn!$L$2:$L$11876)/SUMIFS(Gögn!$L$2:$L$11876,Gögn!$B$2:$B$11876,J$8,Gögn!$F$2:$F$11876,$A173),SUMPRODUCT(((Gögn!$F$2:$F$11876=$A173)*(Gögn!$B$2:$B$11876=J$8)*(Gögn!$E$2:$E$11876=J$9)),Gögn!$K$2:$K$11876,Gögn!$L$2:$L$11876)/SUMIFS(Gögn!$L$2:$L$11876,Gögn!$B$2:$B$11876,J$8,Gögn!$E$2:$E$11876,J$9,Gögn!$F$2:$F$11876,$A173)),"")</f>
        <v>6.7279055990138268</v>
      </c>
      <c r="K173" s="24">
        <f t="array" ref="K173">IFERROR(IF(K$9="Samtals",SUMPRODUCT(((Gögn!$F$2:$F$11876=$A173)*(Gögn!$B$2:$B$11876=K$8)),Gögn!$K$2:$K$11876,Gögn!$L$2:$L$11876)/SUMIFS(Gögn!$L$2:$L$11876,Gögn!$B$2:$B$11876,K$8,Gögn!$F$2:$F$11876,$A173),SUMPRODUCT(((Gögn!$F$2:$F$11876=$A173)*(Gögn!$B$2:$B$11876=K$8)*(Gögn!$E$2:$E$11876=K$9)),Gögn!$K$2:$K$11876,Gögn!$L$2:$L$11876)/SUMIFS(Gögn!$L$2:$L$11876,Gögn!$B$2:$B$11876,K$8,Gögn!$E$2:$E$11876,K$9,Gögn!$F$2:$F$11876,$A173)),"")</f>
        <v>2.6992782431170554</v>
      </c>
      <c r="L173" s="24">
        <f t="array" ref="L173">IFERROR(IF(L$9="Samtals",SUMPRODUCT(((Gögn!$F$2:$F$11876=$A173)*(Gögn!$B$2:$B$11876=L$8)),Gögn!$K$2:$K$11876,Gögn!$L$2:$L$11876)/SUMIFS(Gögn!$L$2:$L$11876,Gögn!$B$2:$B$11876,L$8,Gögn!$F$2:$F$11876,$A173),SUMPRODUCT(((Gögn!$F$2:$F$11876=$A173)*(Gögn!$B$2:$B$11876=L$8)*(Gögn!$E$2:$E$11876=L$9)),Gögn!$K$2:$K$11876,Gögn!$L$2:$L$11876)/SUMIFS(Gögn!$L$2:$L$11876,Gögn!$B$2:$B$11876,L$8,Gögn!$E$2:$E$11876,L$9,Gögn!$F$2:$F$11876,$A173)),"")</f>
        <v>2.6992782431170554</v>
      </c>
      <c r="M173" s="24">
        <f t="array" ref="M173">IFERROR(IF(M$9="Samtals",SUMPRODUCT(((Gögn!$F$2:$F$11876=$A173)*(Gögn!$B$2:$B$11876=M$8)),Gögn!$K$2:$K$11876,Gögn!$L$2:$L$11876)/SUMIFS(Gögn!$L$2:$L$11876,Gögn!$B$2:$B$11876,M$8,Gögn!$F$2:$F$11876,$A173),SUMPRODUCT(((Gögn!$F$2:$F$11876=$A173)*(Gögn!$B$2:$B$11876=M$8)*(Gögn!$E$2:$E$11876=M$9)),Gögn!$K$2:$K$11876,Gögn!$L$2:$L$11876)/SUMIFS(Gögn!$L$2:$L$11876,Gögn!$B$2:$B$11876,M$8,Gögn!$E$2:$E$11876,M$9,Gögn!$F$2:$F$11876,$A173)),"")</f>
        <v>6.1</v>
      </c>
      <c r="N173" s="24">
        <f t="array" ref="N173">IFERROR(IF(N$9="Samtals",SUMPRODUCT(((Gögn!$F$2:$F$11876=$A173)*(Gögn!$B$2:$B$11876=N$8)),Gögn!$K$2:$K$11876,Gögn!$L$2:$L$11876)/SUMIFS(Gögn!$L$2:$L$11876,Gögn!$B$2:$B$11876,N$8,Gögn!$F$2:$F$11876,$A173),SUMPRODUCT(((Gögn!$F$2:$F$11876=$A173)*(Gögn!$B$2:$B$11876=N$8)*(Gögn!$E$2:$E$11876=N$9)),Gögn!$K$2:$K$11876,Gögn!$L$2:$L$11876)/SUMIFS(Gögn!$L$2:$L$11876,Gögn!$B$2:$B$11876,N$8,Gögn!$E$2:$E$11876,N$9,Gögn!$F$2:$F$11876,$A173)),"")</f>
        <v>6.1</v>
      </c>
      <c r="O173" s="24">
        <f t="array" ref="O173">IFERROR(IF(O$9="Samtals",SUMPRODUCT(((Gögn!$F$2:$F$11876=$A173)*(Gögn!$B$2:$B$11876=O$8)),Gögn!$K$2:$K$11876,Gögn!$L$2:$L$11876)/SUMIFS(Gögn!$L$2:$L$11876,Gögn!$B$2:$B$11876,O$8,Gögn!$F$2:$F$11876,$A173),SUMPRODUCT(((Gögn!$F$2:$F$11876=$A173)*(Gögn!$B$2:$B$11876=O$8)*(Gögn!$E$2:$E$11876=O$9)),Gögn!$K$2:$K$11876,Gögn!$L$2:$L$11876)/SUMIFS(Gögn!$L$2:$L$11876,Gögn!$B$2:$B$11876,O$8,Gögn!$E$2:$E$11876,O$9,Gögn!$F$2:$F$11876,$A173)),"")</f>
        <v>2.9855911155284542</v>
      </c>
      <c r="P173" s="24">
        <f t="array" ref="P173">IFERROR(IF(P$9="Samtals",SUMPRODUCT(((Gögn!$F$2:$F$11876=$A173)*(Gögn!$B$2:$B$11876=P$8)),Gögn!$K$2:$K$11876,Gögn!$L$2:$L$11876)/SUMIFS(Gögn!$L$2:$L$11876,Gögn!$B$2:$B$11876,P$8,Gögn!$F$2:$F$11876,$A173),SUMPRODUCT(((Gögn!$F$2:$F$11876=$A173)*(Gögn!$B$2:$B$11876=P$8)*(Gögn!$E$2:$E$11876=P$9)),Gögn!$K$2:$K$11876,Gögn!$L$2:$L$11876)/SUMIFS(Gögn!$L$2:$L$11876,Gögn!$B$2:$B$11876,P$8,Gögn!$E$2:$E$11876,P$9,Gögn!$F$2:$F$11876,$A173)),"")</f>
        <v>3</v>
      </c>
      <c r="Q173" s="24">
        <f t="array" ref="Q173">IFERROR(IF(Q$9="Samtals",SUMPRODUCT(((Gögn!$F$2:$F$11876=$A173)*(Gögn!$B$2:$B$11876=Q$8)),Gögn!$K$2:$K$11876,Gögn!$L$2:$L$11876)/SUMIFS(Gögn!$L$2:$L$11876,Gögn!$B$2:$B$11876,Q$8,Gögn!$F$2:$F$11876,$A173),SUMPRODUCT(((Gögn!$F$2:$F$11876=$A173)*(Gögn!$B$2:$B$11876=Q$8)*(Gögn!$E$2:$E$11876=Q$9)),Gögn!$K$2:$K$11876,Gögn!$L$2:$L$11876)/SUMIFS(Gögn!$L$2:$L$11876,Gögn!$B$2:$B$11876,Q$8,Gögn!$E$2:$E$11876,Q$9,Gögn!$F$2:$F$11876,$A173)),"")</f>
        <v>0</v>
      </c>
      <c r="R173" s="24">
        <f t="array" ref="R173">IFERROR(IF(R$9="Samtals",SUMPRODUCT(((Gögn!$F$2:$F$11876=$A173)*(Gögn!$B$2:$B$11876=R$8)),Gögn!$K$2:$K$11876,Gögn!$L$2:$L$11876)/SUMIFS(Gögn!$L$2:$L$11876,Gögn!$B$2:$B$11876,R$8,Gögn!$F$2:$F$11876,$A173),SUMPRODUCT(((Gögn!$F$2:$F$11876=$A173)*(Gögn!$B$2:$B$11876=R$8)*(Gögn!$E$2:$E$11876=R$9)),Gögn!$K$2:$K$11876,Gögn!$L$2:$L$11876)/SUMIFS(Gögn!$L$2:$L$11876,Gögn!$B$2:$B$11876,R$8,Gögn!$E$2:$E$11876,R$9,Gögn!$F$2:$F$11876,$A173)),"")</f>
        <v>2.5179767210198163</v>
      </c>
      <c r="S173" s="24">
        <f t="array" ref="S173">IFERROR(IF(S$9="Samtals",SUMPRODUCT(((Gögn!$F$2:$F$11876=$A173)*(Gögn!$B$2:$B$11876=S$8)),Gögn!$K$2:$K$11876,Gögn!$L$2:$L$11876)/SUMIFS(Gögn!$L$2:$L$11876,Gögn!$B$2:$B$11876,S$8,Gögn!$F$2:$F$11876,$A173),SUMPRODUCT(((Gögn!$F$2:$F$11876=$A173)*(Gögn!$B$2:$B$11876=S$8)*(Gögn!$E$2:$E$11876=S$9)),Gögn!$K$2:$K$11876,Gögn!$L$2:$L$11876)/SUMIFS(Gögn!$L$2:$L$11876,Gögn!$B$2:$B$11876,S$8,Gögn!$E$2:$E$11876,S$9,Gögn!$F$2:$F$11876,$A173)),"")</f>
        <v>2.2999999999999998</v>
      </c>
      <c r="T173" s="24">
        <f t="array" ref="T173">IFERROR(IF(T$9="Samtals",SUMPRODUCT(((Gögn!$F$2:$F$11876=$A173)*(Gögn!$B$2:$B$11876=T$8)),Gögn!$K$2:$K$11876,Gögn!$L$2:$L$11876)/SUMIFS(Gögn!$L$2:$L$11876,Gögn!$B$2:$B$11876,T$8,Gögn!$F$2:$F$11876,$A173),SUMPRODUCT(((Gögn!$F$2:$F$11876=$A173)*(Gögn!$B$2:$B$11876=T$8)*(Gögn!$E$2:$E$11876=T$9)),Gögn!$K$2:$K$11876,Gögn!$L$2:$L$11876)/SUMIFS(Gögn!$L$2:$L$11876,Gögn!$B$2:$B$11876,T$8,Gögn!$E$2:$E$11876,T$9,Gögn!$F$2:$F$11876,$A173)),"")</f>
        <v>2.6186785323723809</v>
      </c>
      <c r="U173" s="24">
        <f t="array" ref="U173">IFERROR(IF(U$9="Samtals",SUMPRODUCT(((Gögn!$F$2:$F$11876=$A173)*(Gögn!$B$2:$B$11876=U$8)),Gögn!$K$2:$K$11876,Gögn!$L$2:$L$11876)/SUMIFS(Gögn!$L$2:$L$11876,Gögn!$B$2:$B$11876,U$8,Gögn!$F$2:$F$11876,$A173),SUMPRODUCT(((Gögn!$F$2:$F$11876=$A173)*(Gögn!$B$2:$B$11876=U$8)*(Gögn!$E$2:$E$11876=U$9)),Gögn!$K$2:$K$11876,Gögn!$L$2:$L$11876)/SUMIFS(Gögn!$L$2:$L$11876,Gögn!$B$2:$B$11876,U$8,Gögn!$E$2:$E$11876,U$9,Gögn!$F$2:$F$11876,$A173)),"")</f>
        <v>3.2202154131633192</v>
      </c>
      <c r="V173" s="24">
        <f t="array" ref="V173">IFERROR(IF(V$9="Samtals",SUMPRODUCT(((Gögn!$F$2:$F$11876=$A173)*(Gögn!$B$2:$B$11876=V$8)),Gögn!$K$2:$K$11876,Gögn!$L$2:$L$11876)/SUMIFS(Gögn!$L$2:$L$11876,Gögn!$B$2:$B$11876,V$8,Gögn!$F$2:$F$11876,$A173),SUMPRODUCT(((Gögn!$F$2:$F$11876=$A173)*(Gögn!$B$2:$B$11876=V$8)*(Gögn!$E$2:$E$11876=V$9)),Gögn!$K$2:$K$11876,Gögn!$L$2:$L$11876)/SUMIFS(Gögn!$L$2:$L$11876,Gögn!$B$2:$B$11876,V$8,Gögn!$E$2:$E$11876,V$9,Gögn!$F$2:$F$11876,$A173)),"")</f>
        <v>3.2</v>
      </c>
      <c r="W173" s="24">
        <f t="array" ref="W173">IFERROR(IF(W$9="Samtals",SUMPRODUCT(((Gögn!$F$2:$F$11876=$A173)*(Gögn!$B$2:$B$11876=W$8)),Gögn!$K$2:$K$11876,Gögn!$L$2:$L$11876)/SUMIFS(Gögn!$L$2:$L$11876,Gögn!$B$2:$B$11876,W$8,Gögn!$F$2:$F$11876,$A173),SUMPRODUCT(((Gögn!$F$2:$F$11876=$A173)*(Gögn!$B$2:$B$11876=W$8)*(Gögn!$E$2:$E$11876=W$9)),Gögn!$K$2:$K$11876,Gögn!$L$2:$L$11876)/SUMIFS(Gögn!$L$2:$L$11876,Gögn!$B$2:$B$11876,W$8,Gögn!$E$2:$E$11876,W$9,Gögn!$F$2:$F$11876,$A173)),"")</f>
        <v>5.6312985620274842</v>
      </c>
      <c r="X173" s="24">
        <f t="array" ref="X173">IFERROR(IF(X$9="Samtals",SUMPRODUCT(((Gögn!$F$2:$F$11876=$A173)*(Gögn!$B$2:$B$11876=X$8)),Gögn!$K$2:$K$11876,Gögn!$L$2:$L$11876)/SUMIFS(Gögn!$L$2:$L$11876,Gögn!$B$2:$B$11876,X$8,Gögn!$F$2:$F$11876,$A173),SUMPRODUCT(((Gögn!$F$2:$F$11876=$A173)*(Gögn!$B$2:$B$11876=X$8)*(Gögn!$E$2:$E$11876=X$9)),Gögn!$K$2:$K$11876,Gögn!$L$2:$L$11876)/SUMIFS(Gögn!$L$2:$L$11876,Gögn!$B$2:$B$11876,X$8,Gögn!$E$2:$E$11876,X$9,Gögn!$F$2:$F$11876,$A173)),"")</f>
        <v>2.9836210639064862</v>
      </c>
      <c r="Y173" s="24">
        <f t="array" ref="Y173">IFERROR(IF(Y$9="Samtals",SUMPRODUCT(((Gögn!$F$2:$F$11876=$A173)*(Gögn!$B$2:$B$11876=Y$8)),Gögn!$K$2:$K$11876,Gögn!$L$2:$L$11876)/SUMIFS(Gögn!$L$2:$L$11876,Gögn!$B$2:$B$11876,Y$8,Gögn!$F$2:$F$11876,$A173),SUMPRODUCT(((Gögn!$F$2:$F$11876=$A173)*(Gögn!$B$2:$B$11876=Y$8)*(Gögn!$E$2:$E$11876=Y$9)),Gögn!$K$2:$K$11876,Gögn!$L$2:$L$11876)/SUMIFS(Gögn!$L$2:$L$11876,Gögn!$B$2:$B$11876,Y$8,Gögn!$E$2:$E$11876,Y$9,Gögn!$F$2:$F$11876,$A173)),"")</f>
        <v>2.78</v>
      </c>
      <c r="Z173" s="24">
        <f t="array" ref="Z173">IFERROR(IF(Z$9="Samtals",SUMPRODUCT(((Gögn!$F$2:$F$11876=$A173)*(Gögn!$B$2:$B$11876=Z$8)),Gögn!$K$2:$K$11876,Gögn!$L$2:$L$11876)/SUMIFS(Gögn!$L$2:$L$11876,Gögn!$B$2:$B$11876,Z$8,Gögn!$F$2:$F$11876,$A173),SUMPRODUCT(((Gögn!$F$2:$F$11876=$A173)*(Gögn!$B$2:$B$11876=Z$8)*(Gögn!$E$2:$E$11876=Z$9)),Gögn!$K$2:$K$11876,Gögn!$L$2:$L$11876)/SUMIFS(Gögn!$L$2:$L$11876,Gögn!$B$2:$B$11876,Z$8,Gögn!$E$2:$E$11876,Z$9,Gögn!$F$2:$F$11876,$A173)),"")</f>
        <v>3.044905145791664</v>
      </c>
      <c r="AA173" s="24">
        <f t="array" ref="AA173">IFERROR(IF(AA$9="Samtals",SUMPRODUCT(((Gögn!$F$2:$F$11876=$A173)*(Gögn!$B$2:$B$11876=AA$8)),Gögn!$K$2:$K$11876,Gögn!$L$2:$L$11876)/SUMIFS(Gögn!$L$2:$L$11876,Gögn!$B$2:$B$11876,AA$8,Gögn!$F$2:$F$11876,$A173),SUMPRODUCT(((Gögn!$F$2:$F$11876=$A173)*(Gögn!$B$2:$B$11876=AA$8)*(Gögn!$E$2:$E$11876=AA$9)),Gögn!$K$2:$K$11876,Gögn!$L$2:$L$11876)/SUMIFS(Gögn!$L$2:$L$11876,Gögn!$B$2:$B$11876,AA$8,Gögn!$E$2:$E$11876,AA$9,Gögn!$F$2:$F$11876,$A173)),"")</f>
        <v>17.7</v>
      </c>
      <c r="AB173" s="24">
        <f t="array" ref="AB173">IFERROR(IF(AB$9="Samtals",SUMPRODUCT(((Gögn!$F$2:$F$11876=$A173)*(Gögn!$B$2:$B$11876=AB$8)),Gögn!$K$2:$K$11876,Gögn!$L$2:$L$11876)/SUMIFS(Gögn!$L$2:$L$11876,Gögn!$B$2:$B$11876,AB$8,Gögn!$F$2:$F$11876,$A173),SUMPRODUCT(((Gögn!$F$2:$F$11876=$A173)*(Gögn!$B$2:$B$11876=AB$8)*(Gögn!$E$2:$E$11876=AB$9)),Gögn!$K$2:$K$11876,Gögn!$L$2:$L$11876)/SUMIFS(Gögn!$L$2:$L$11876,Gögn!$B$2:$B$11876,AB$8,Gögn!$E$2:$E$11876,AB$9,Gögn!$F$2:$F$11876,$A173)),"")</f>
        <v>17.7</v>
      </c>
      <c r="AC173" s="24">
        <f t="array" ref="AC173">IFERROR(IF(AC$9="Samtals",SUMPRODUCT(((Gögn!$F$2:$F$11876=$A173)*(Gögn!$B$2:$B$11876=AC$8)),Gögn!$K$2:$K$11876,Gögn!$L$2:$L$11876)/SUMIFS(Gögn!$L$2:$L$11876,Gögn!$B$2:$B$11876,AC$8,Gögn!$F$2:$F$11876,$A173),SUMPRODUCT(((Gögn!$F$2:$F$11876=$A173)*(Gögn!$B$2:$B$11876=AC$8)*(Gögn!$E$2:$E$11876=AC$9)),Gögn!$K$2:$K$11876,Gögn!$L$2:$L$11876)/SUMIFS(Gögn!$L$2:$L$11876,Gögn!$B$2:$B$11876,AC$8,Gögn!$E$2:$E$11876,AC$9,Gögn!$F$2:$F$11876,$A173)),"")</f>
        <v>16.415289790289723</v>
      </c>
      <c r="AD173" s="24">
        <f t="array" ref="AD173">IFERROR(IF(AD$9="Samtals",SUMPRODUCT(((Gögn!$F$2:$F$11876=$A173)*(Gögn!$B$2:$B$11876=AD$8)),Gögn!$K$2:$K$11876,Gögn!$L$2:$L$11876)/SUMIFS(Gögn!$L$2:$L$11876,Gögn!$B$2:$B$11876,AD$8,Gögn!$F$2:$F$11876,$A173),SUMPRODUCT(((Gögn!$F$2:$F$11876=$A173)*(Gögn!$B$2:$B$11876=AD$8)*(Gögn!$E$2:$E$11876=AD$9)),Gögn!$K$2:$K$11876,Gögn!$L$2:$L$11876)/SUMIFS(Gögn!$L$2:$L$11876,Gögn!$B$2:$B$11876,AD$8,Gögn!$E$2:$E$11876,AD$9,Gögn!$F$2:$F$11876,$A173)),"")</f>
        <v>16.415289790289723</v>
      </c>
      <c r="AE173" s="24">
        <f t="array" ref="AE173">IFERROR(IF(AE$9="Samtals",SUMPRODUCT(((Gögn!$F$2:$F$11876=$A173)*(Gögn!$B$2:$B$11876=AE$8)),Gögn!$K$2:$K$11876,Gögn!$L$2:$L$11876)/SUMIFS(Gögn!$L$2:$L$11876,Gögn!$B$2:$B$11876,AE$8,Gögn!$F$2:$F$11876,$A173),SUMPRODUCT(((Gögn!$F$2:$F$11876=$A173)*(Gögn!$B$2:$B$11876=AE$8)*(Gögn!$E$2:$E$11876=AE$9)),Gögn!$K$2:$K$11876,Gögn!$L$2:$L$11876)/SUMIFS(Gögn!$L$2:$L$11876,Gögn!$B$2:$B$11876,AE$8,Gögn!$E$2:$E$11876,AE$9,Gögn!$F$2:$F$11876,$A173)),"")</f>
        <v>7.6</v>
      </c>
      <c r="AF173" s="24">
        <f t="array" ref="AF173">IFERROR(IF(AF$9="Samtals",SUMPRODUCT(((Gögn!$F$2:$F$11876=$A173)*(Gögn!$B$2:$B$11876=AF$8)),Gögn!$K$2:$K$11876,Gögn!$L$2:$L$11876)/SUMIFS(Gögn!$L$2:$L$11876,Gögn!$B$2:$B$11876,AF$8,Gögn!$F$2:$F$11876,$A173),SUMPRODUCT(((Gögn!$F$2:$F$11876=$A173)*(Gögn!$B$2:$B$11876=AF$8)*(Gögn!$E$2:$E$11876=AF$9)),Gögn!$K$2:$K$11876,Gögn!$L$2:$L$11876)/SUMIFS(Gögn!$L$2:$L$11876,Gögn!$B$2:$B$11876,AF$8,Gögn!$E$2:$E$11876,AF$9,Gögn!$F$2:$F$11876,$A173)),"")</f>
        <v>7.6</v>
      </c>
      <c r="AG173" s="24">
        <f t="array" ref="AG173">IFERROR(IF(AG$9="Samtals",SUMPRODUCT(((Gögn!$F$2:$F$11876=$A173)*(Gögn!$B$2:$B$11876=AG$8)),Gögn!$K$2:$K$11876,Gögn!$L$2:$L$11876)/SUMIFS(Gögn!$L$2:$L$11876,Gögn!$B$2:$B$11876,AG$8,Gögn!$F$2:$F$11876,$A173),SUMPRODUCT(((Gögn!$F$2:$F$11876=$A173)*(Gögn!$B$2:$B$11876=AG$8)*(Gögn!$E$2:$E$11876=AG$9)),Gögn!$K$2:$K$11876,Gögn!$L$2:$L$11876)/SUMIFS(Gögn!$L$2:$L$11876,Gögn!$B$2:$B$11876,AG$8,Gögn!$E$2:$E$11876,AG$9,Gögn!$F$2:$F$11876,$A173)),"")</f>
        <v>10</v>
      </c>
      <c r="AH173" s="24">
        <f t="array" ref="AH173">IFERROR(IF(AH$9="Samtals",SUMPRODUCT(((Gögn!$F$2:$F$11876=$A173)*(Gögn!$B$2:$B$11876=AH$8)),Gögn!$K$2:$K$11876,Gögn!$L$2:$L$11876)/SUMIFS(Gögn!$L$2:$L$11876,Gögn!$B$2:$B$11876,AH$8,Gögn!$F$2:$F$11876,$A173),SUMPRODUCT(((Gögn!$F$2:$F$11876=$A173)*(Gögn!$B$2:$B$11876=AH$8)*(Gögn!$E$2:$E$11876=AH$9)),Gögn!$K$2:$K$11876,Gögn!$L$2:$L$11876)/SUMIFS(Gögn!$L$2:$L$11876,Gögn!$B$2:$B$11876,AH$8,Gögn!$E$2:$E$11876,AH$9,Gögn!$F$2:$F$11876,$A173)),"")</f>
        <v>10</v>
      </c>
      <c r="AI173" s="24">
        <f t="array" ref="AI173">IFERROR(IF(AI$9="Samtals",SUMPRODUCT(((Gögn!$F$2:$F$11876=$A173)*(Gögn!$B$2:$B$11876=AI$8)),Gögn!$K$2:$K$11876,Gögn!$L$2:$L$11876)/SUMIFS(Gögn!$L$2:$L$11876,Gögn!$B$2:$B$11876,AI$8,Gögn!$F$2:$F$11876,$A173),SUMPRODUCT(((Gögn!$F$2:$F$11876=$A173)*(Gögn!$B$2:$B$11876=AI$8)*(Gögn!$E$2:$E$11876=AI$9)),Gögn!$K$2:$K$11876,Gögn!$L$2:$L$11876)/SUMIFS(Gögn!$L$2:$L$11876,Gögn!$B$2:$B$11876,AI$8,Gögn!$E$2:$E$11876,AI$9,Gögn!$F$2:$F$11876,$A173)),"")</f>
        <v>218.7</v>
      </c>
      <c r="AJ173" s="24">
        <f t="array" ref="AJ173">IFERROR(IF(AJ$9="Samtals",SUMPRODUCT(((Gögn!$F$2:$F$11876=$A173)*(Gögn!$B$2:$B$11876=AJ$8)),Gögn!$K$2:$K$11876,Gögn!$L$2:$L$11876)/SUMIFS(Gögn!$L$2:$L$11876,Gögn!$B$2:$B$11876,AJ$8,Gögn!$F$2:$F$11876,$A173),SUMPRODUCT(((Gögn!$F$2:$F$11876=$A173)*(Gögn!$B$2:$B$11876=AJ$8)*(Gögn!$E$2:$E$11876=AJ$9)),Gögn!$K$2:$K$11876,Gögn!$L$2:$L$11876)/SUMIFS(Gögn!$L$2:$L$11876,Gögn!$B$2:$B$11876,AJ$8,Gögn!$E$2:$E$11876,AJ$9,Gögn!$F$2:$F$11876,$A173)),"")</f>
        <v>218.7</v>
      </c>
      <c r="AK173" s="24">
        <f t="array" ref="AK173">IFERROR(IF(AK$9="Samtals",SUMPRODUCT(((Gögn!$F$2:$F$11876=$A173)*(Gögn!$B$2:$B$11876=AK$8)),Gögn!$K$2:$K$11876,Gögn!$L$2:$L$11876)/SUMIFS(Gögn!$L$2:$L$11876,Gögn!$B$2:$B$11876,AK$8,Gögn!$F$2:$F$11876,$A173),SUMPRODUCT(((Gögn!$F$2:$F$11876=$A173)*(Gögn!$B$2:$B$11876=AK$8)*(Gögn!$E$2:$E$11876=AK$9)),Gögn!$K$2:$K$11876,Gögn!$L$2:$L$11876)/SUMIFS(Gögn!$L$2:$L$11876,Gögn!$B$2:$B$11876,AK$8,Gögn!$E$2:$E$11876,AK$9,Gögn!$F$2:$F$11876,$A173)),"")</f>
        <v>7.2</v>
      </c>
      <c r="AL173" s="24">
        <f t="array" ref="AL173">IFERROR(IF(AL$9="Samtals",SUMPRODUCT(((Gögn!$F$2:$F$11876=$A173)*(Gögn!$B$2:$B$11876=AL$8)),Gögn!$K$2:$K$11876,Gögn!$L$2:$L$11876)/SUMIFS(Gögn!$L$2:$L$11876,Gögn!$B$2:$B$11876,AL$8,Gögn!$F$2:$F$11876,$A173),SUMPRODUCT(((Gögn!$F$2:$F$11876=$A173)*(Gögn!$B$2:$B$11876=AL$8)*(Gögn!$E$2:$E$11876=AL$9)),Gögn!$K$2:$K$11876,Gögn!$L$2:$L$11876)/SUMIFS(Gögn!$L$2:$L$11876,Gögn!$B$2:$B$11876,AL$8,Gögn!$E$2:$E$11876,AL$9,Gögn!$F$2:$F$11876,$A173)),"")</f>
        <v>7.2</v>
      </c>
      <c r="AM173" s="24">
        <f t="array" ref="AM173">IFERROR(IF(AM$9="Samtals",SUMPRODUCT(((Gögn!$F$2:$F$11876=$A173)*(Gögn!$B$2:$B$11876=AM$8)),Gögn!$K$2:$K$11876,Gögn!$L$2:$L$11876)/SUMIFS(Gögn!$L$2:$L$11876,Gögn!$B$2:$B$11876,AM$8,Gögn!$F$2:$F$11876,$A173),SUMPRODUCT(((Gögn!$F$2:$F$11876=$A173)*(Gögn!$B$2:$B$11876=AM$8)*(Gögn!$E$2:$E$11876=AM$9)),Gögn!$K$2:$K$11876,Gögn!$L$2:$L$11876)/SUMIFS(Gögn!$L$2:$L$11876,Gögn!$B$2:$B$11876,AM$8,Gögn!$E$2:$E$11876,AM$9,Gögn!$F$2:$F$11876,$A173)),"")</f>
        <v>2.1121133392732458</v>
      </c>
      <c r="AN173" s="24">
        <f t="array" ref="AN173">IFERROR(IF(AN$9="Samtals",SUMPRODUCT(((Gögn!$F$2:$F$11876=$A173)*(Gögn!$B$2:$B$11876=AN$8)),Gögn!$K$2:$K$11876,Gögn!$L$2:$L$11876)/SUMIFS(Gögn!$L$2:$L$11876,Gögn!$B$2:$B$11876,AN$8,Gögn!$F$2:$F$11876,$A173),SUMPRODUCT(((Gögn!$F$2:$F$11876=$A173)*(Gögn!$B$2:$B$11876=AN$8)*(Gögn!$E$2:$E$11876=AN$9)),Gögn!$K$2:$K$11876,Gögn!$L$2:$L$11876)/SUMIFS(Gögn!$L$2:$L$11876,Gögn!$B$2:$B$11876,AN$8,Gögn!$E$2:$E$11876,AN$9,Gögn!$F$2:$F$11876,$A173)),"")</f>
        <v>2.1200120750908691</v>
      </c>
      <c r="AO173" s="24">
        <f t="array" ref="AO173">IFERROR(IF(AO$9="Samtals",SUMPRODUCT(((Gögn!$F$2:$F$11876=$A173)*(Gögn!$B$2:$B$11876=AO$8)),Gögn!$K$2:$K$11876,Gögn!$L$2:$L$11876)/SUMIFS(Gögn!$L$2:$L$11876,Gögn!$B$2:$B$11876,AO$8,Gögn!$F$2:$F$11876,$A173),SUMPRODUCT(((Gögn!$F$2:$F$11876=$A173)*(Gögn!$B$2:$B$11876=AO$8)*(Gögn!$E$2:$E$11876=AO$9)),Gögn!$K$2:$K$11876,Gögn!$L$2:$L$11876)/SUMIFS(Gögn!$L$2:$L$11876,Gögn!$B$2:$B$11876,AO$8,Gögn!$E$2:$E$11876,AO$9,Gögn!$F$2:$F$11876,$A173)),"")</f>
        <v>1.6949748066507191</v>
      </c>
      <c r="AP173" s="24">
        <f t="array" ref="AP173">IFERROR(IF(AP$9="Samtals",SUMPRODUCT(((Gögn!$F$2:$F$11876=$A173)*(Gögn!$B$2:$B$11876=AP$8)),Gögn!$K$2:$K$11876,Gögn!$L$2:$L$11876)/SUMIFS(Gögn!$L$2:$L$11876,Gögn!$B$2:$B$11876,AP$8,Gögn!$F$2:$F$11876,$A173),SUMPRODUCT(((Gögn!$F$2:$F$11876=$A173)*(Gögn!$B$2:$B$11876=AP$8)*(Gögn!$E$2:$E$11876=AP$9)),Gögn!$K$2:$K$11876,Gögn!$L$2:$L$11876)/SUMIFS(Gögn!$L$2:$L$11876,Gögn!$B$2:$B$11876,AP$8,Gögn!$E$2:$E$11876,AP$9,Gögn!$F$2:$F$11876,$A173)),"")</f>
        <v>4.9615364622769178</v>
      </c>
      <c r="AQ173" s="24">
        <f t="array" ref="AQ173">IFERROR(IF(AQ$9="Samtals",SUMPRODUCT(((Gögn!$F$2:$F$11876=$A173)*(Gögn!$B$2:$B$11876=AQ$8)),Gögn!$K$2:$K$11876,Gögn!$L$2:$L$11876)/SUMIFS(Gögn!$L$2:$L$11876,Gögn!$B$2:$B$11876,AQ$8,Gögn!$F$2:$F$11876,$A173),SUMPRODUCT(((Gögn!$F$2:$F$11876=$A173)*(Gögn!$B$2:$B$11876=AQ$8)*(Gögn!$E$2:$E$11876=AQ$9)),Gögn!$K$2:$K$11876,Gögn!$L$2:$L$11876)/SUMIFS(Gögn!$L$2:$L$11876,Gögn!$B$2:$B$11876,AQ$8,Gögn!$E$2:$E$11876,AQ$9,Gögn!$F$2:$F$11876,$A173)),"")</f>
        <v>4.03</v>
      </c>
      <c r="AR173" s="24">
        <f t="array" ref="AR173">IFERROR(IF(AR$9="Samtals",SUMPRODUCT(((Gögn!$F$2:$F$11876=$A173)*(Gögn!$B$2:$B$11876=AR$8)),Gögn!$K$2:$K$11876,Gögn!$L$2:$L$11876)/SUMIFS(Gögn!$L$2:$L$11876,Gögn!$B$2:$B$11876,AR$8,Gögn!$F$2:$F$11876,$A173),SUMPRODUCT(((Gögn!$F$2:$F$11876=$A173)*(Gögn!$B$2:$B$11876=AR$8)*(Gögn!$E$2:$E$11876=AR$9)),Gögn!$K$2:$K$11876,Gögn!$L$2:$L$11876)/SUMIFS(Gögn!$L$2:$L$11876,Gögn!$B$2:$B$11876,AR$8,Gögn!$E$2:$E$11876,AR$9,Gögn!$F$2:$F$11876,$A173)),"")</f>
        <v>5.27</v>
      </c>
      <c r="AS173" s="24">
        <f t="array" ref="AS173">IFERROR(IF(AS$9="Samtals",SUMPRODUCT(((Gögn!$F$2:$F$11876=$A173)*(Gögn!$B$2:$B$11876=AS$8)),Gögn!$K$2:$K$11876,Gögn!$L$2:$L$11876)/SUMIFS(Gögn!$L$2:$L$11876,Gögn!$B$2:$B$11876,AS$8,Gögn!$F$2:$F$11876,$A173),SUMPRODUCT(((Gögn!$F$2:$F$11876=$A173)*(Gögn!$B$2:$B$11876=AS$8)*(Gögn!$E$2:$E$11876=AS$9)),Gögn!$K$2:$K$11876,Gögn!$L$2:$L$11876)/SUMIFS(Gögn!$L$2:$L$11876,Gögn!$B$2:$B$11876,AS$8,Gögn!$E$2:$E$11876,AS$9,Gögn!$F$2:$F$11876,$A173)),"")</f>
        <v>3.4761119368718711</v>
      </c>
      <c r="AT173" s="24">
        <f t="array" ref="AT173">IFERROR(IF(AT$9="Samtals",SUMPRODUCT(((Gögn!$F$2:$F$11876=$A173)*(Gögn!$B$2:$B$11876=AT$8)),Gögn!$K$2:$K$11876,Gögn!$L$2:$L$11876)/SUMIFS(Gögn!$L$2:$L$11876,Gögn!$B$2:$B$11876,AT$8,Gögn!$F$2:$F$11876,$A173),SUMPRODUCT(((Gögn!$F$2:$F$11876=$A173)*(Gögn!$B$2:$B$11876=AT$8)*(Gögn!$E$2:$E$11876=AT$9)),Gögn!$K$2:$K$11876,Gögn!$L$2:$L$11876)/SUMIFS(Gögn!$L$2:$L$11876,Gögn!$B$2:$B$11876,AT$8,Gögn!$E$2:$E$11876,AT$9,Gögn!$F$2:$F$11876,$A173)),"")</f>
        <v>3.5</v>
      </c>
      <c r="AU173" s="24">
        <f t="array" ref="AU173">IFERROR(IF(AU$9="Samtals",SUMPRODUCT(((Gögn!$F$2:$F$11876=$A173)*(Gögn!$B$2:$B$11876=AU$8)),Gögn!$K$2:$K$11876,Gögn!$L$2:$L$11876)/SUMIFS(Gögn!$L$2:$L$11876,Gögn!$B$2:$B$11876,AU$8,Gögn!$F$2:$F$11876,$A173),SUMPRODUCT(((Gögn!$F$2:$F$11876=$A173)*(Gögn!$B$2:$B$11876=AU$8)*(Gögn!$E$2:$E$11876=AU$9)),Gögn!$K$2:$K$11876,Gögn!$L$2:$L$11876)/SUMIFS(Gögn!$L$2:$L$11876,Gögn!$B$2:$B$11876,AU$8,Gögn!$E$2:$E$11876,AU$9,Gögn!$F$2:$F$11876,$A173)),"")</f>
        <v>2.4188341359469714</v>
      </c>
      <c r="AV173" s="24">
        <f t="array" ref="AV173">IFERROR(IF(AV$9="Samtals",SUMPRODUCT(((Gögn!$F$2:$F$11876=$A173)*(Gögn!$B$2:$B$11876=AV$8)),Gögn!$K$2:$K$11876,Gögn!$L$2:$L$11876)/SUMIFS(Gögn!$L$2:$L$11876,Gögn!$B$2:$B$11876,AV$8,Gögn!$F$2:$F$11876,$A173),SUMPRODUCT(((Gögn!$F$2:$F$11876=$A173)*(Gögn!$B$2:$B$11876=AV$8)*(Gögn!$E$2:$E$11876=AV$9)),Gögn!$K$2:$K$11876,Gögn!$L$2:$L$11876)/SUMIFS(Gögn!$L$2:$L$11876,Gögn!$B$2:$B$11876,AV$8,Gögn!$E$2:$E$11876,AV$9,Gögn!$F$2:$F$11876,$A173)),"")</f>
        <v>0.13845172370867784</v>
      </c>
      <c r="AW173" s="24">
        <f t="array" ref="AW173">IFERROR(IF(AW$9="Samtals",SUMPRODUCT(((Gögn!$F$2:$F$11876=$A173)*(Gögn!$B$2:$B$11876=AW$8)),Gögn!$K$2:$K$11876,Gögn!$L$2:$L$11876)/SUMIFS(Gögn!$L$2:$L$11876,Gögn!$B$2:$B$11876,AW$8,Gögn!$F$2:$F$11876,$A173),SUMPRODUCT(((Gögn!$F$2:$F$11876=$A173)*(Gögn!$B$2:$B$11876=AW$8)*(Gögn!$E$2:$E$11876=AW$9)),Gögn!$K$2:$K$11876,Gögn!$L$2:$L$11876)/SUMIFS(Gögn!$L$2:$L$11876,Gögn!$B$2:$B$11876,AW$8,Gögn!$E$2:$E$11876,AW$9,Gögn!$F$2:$F$11876,$A173)),"")</f>
        <v>0.14000000000000001</v>
      </c>
      <c r="AX173" s="24">
        <f t="array" ref="AX173">IFERROR(IF(AX$9="Samtals",SUMPRODUCT(((Gögn!$F$2:$F$11876=$A173)*(Gögn!$B$2:$B$11876=AX$8)),Gögn!$K$2:$K$11876,Gögn!$L$2:$L$11876)/SUMIFS(Gögn!$L$2:$L$11876,Gögn!$B$2:$B$11876,AX$8,Gögn!$F$2:$F$11876,$A173),SUMPRODUCT(((Gögn!$F$2:$F$11876=$A173)*(Gögn!$B$2:$B$11876=AX$8)*(Gögn!$E$2:$E$11876=AX$9)),Gögn!$K$2:$K$11876,Gögn!$L$2:$L$11876)/SUMIFS(Gögn!$L$2:$L$11876,Gögn!$B$2:$B$11876,AX$8,Gögn!$E$2:$E$11876,AX$9,Gögn!$F$2:$F$11876,$A173)),"")</f>
        <v>0</v>
      </c>
      <c r="AY173" s="24">
        <f t="array" ref="AY173">IFERROR(IF(AY$9="Samtals",SUMPRODUCT(((Gögn!$F$2:$F$11876=$A173)*(Gögn!$B$2:$B$11876=AY$8)),Gögn!$K$2:$K$11876,Gögn!$L$2:$L$11876)/SUMIFS(Gögn!$L$2:$L$11876,Gögn!$B$2:$B$11876,AY$8,Gögn!$F$2:$F$11876,$A173),SUMPRODUCT(((Gögn!$F$2:$F$11876=$A173)*(Gögn!$B$2:$B$11876=AY$8)*(Gögn!$E$2:$E$11876=AY$9)),Gögn!$K$2:$K$11876,Gögn!$L$2:$L$11876)/SUMIFS(Gögn!$L$2:$L$11876,Gögn!$B$2:$B$11876,AY$8,Gögn!$E$2:$E$11876,AY$9,Gögn!$F$2:$F$11876,$A173)),"")</f>
        <v>4.9563939534615038</v>
      </c>
      <c r="AZ173" s="24">
        <f t="array" ref="AZ173">IFERROR(IF(AZ$9="Samtals",SUMPRODUCT(((Gögn!$F$2:$F$11876=$A173)*(Gögn!$B$2:$B$11876=AZ$8)),Gögn!$K$2:$K$11876,Gögn!$L$2:$L$11876)/SUMIFS(Gögn!$L$2:$L$11876,Gögn!$B$2:$B$11876,AZ$8,Gögn!$F$2:$F$11876,$A173),SUMPRODUCT(((Gögn!$F$2:$F$11876=$A173)*(Gögn!$B$2:$B$11876=AZ$8)*(Gögn!$E$2:$E$11876=AZ$9)),Gögn!$K$2:$K$11876,Gögn!$L$2:$L$11876)/SUMIFS(Gögn!$L$2:$L$11876,Gögn!$B$2:$B$11876,AZ$8,Gögn!$E$2:$E$11876,AZ$9,Gögn!$F$2:$F$11876,$A173)),"")</f>
        <v>5.74</v>
      </c>
      <c r="BA173" s="24">
        <f t="array" ref="BA173">IFERROR(IF(BA$9="Samtals",SUMPRODUCT(((Gögn!$F$2:$F$11876=$A173)*(Gögn!$B$2:$B$11876=BA$8)),Gögn!$K$2:$K$11876,Gögn!$L$2:$L$11876)/SUMIFS(Gögn!$L$2:$L$11876,Gögn!$B$2:$B$11876,BA$8,Gögn!$F$2:$F$11876,$A173),SUMPRODUCT(((Gögn!$F$2:$F$11876=$A173)*(Gögn!$B$2:$B$11876=BA$8)*(Gögn!$E$2:$E$11876=BA$9)),Gögn!$K$2:$K$11876,Gögn!$L$2:$L$11876)/SUMIFS(Gögn!$L$2:$L$11876,Gögn!$B$2:$B$11876,BA$8,Gögn!$E$2:$E$11876,BA$9,Gögn!$F$2:$F$11876,$A173)),"")</f>
        <v>1.6960611620026671</v>
      </c>
      <c r="BB173" s="24">
        <f t="array" ref="BB173">IFERROR(IF(BB$9="Samtals",SUMPRODUCT(((Gögn!$F$2:$F$11876=$A173)*(Gögn!$B$2:$B$11876=BB$8)),Gögn!$K$2:$K$11876,Gögn!$L$2:$L$11876)/SUMIFS(Gögn!$L$2:$L$11876,Gögn!$B$2:$B$11876,BB$8,Gögn!$F$2:$F$11876,$A173),SUMPRODUCT(((Gögn!$F$2:$F$11876=$A173)*(Gögn!$B$2:$B$11876=BB$8)*(Gögn!$E$2:$E$11876=BB$9)),Gögn!$K$2:$K$11876,Gögn!$L$2:$L$11876)/SUMIFS(Gögn!$L$2:$L$11876,Gögn!$B$2:$B$11876,BB$8,Gögn!$E$2:$E$11876,BB$9,Gögn!$F$2:$F$11876,$A173)),"")</f>
        <v>9.1665386780939837</v>
      </c>
      <c r="BC173" s="24">
        <f t="array" ref="BC173">IFERROR(IF(BC$9="Samtals",SUMPRODUCT(((Gögn!$F$2:$F$11876=$A173)*(Gögn!$B$2:$B$11876=BC$8)),Gögn!$K$2:$K$11876,Gögn!$L$2:$L$11876)/SUMIFS(Gögn!$L$2:$L$11876,Gögn!$B$2:$B$11876,BC$8,Gögn!$F$2:$F$11876,$A173),SUMPRODUCT(((Gögn!$F$2:$F$11876=$A173)*(Gögn!$B$2:$B$11876=BC$8)*(Gögn!$E$2:$E$11876=BC$9)),Gögn!$K$2:$K$11876,Gögn!$L$2:$L$11876)/SUMIFS(Gögn!$L$2:$L$11876,Gögn!$B$2:$B$11876,BC$8,Gögn!$E$2:$E$11876,BC$9,Gögn!$F$2:$F$11876,$A173)),"")</f>
        <v>9.1999999999999993</v>
      </c>
      <c r="BD173" s="24">
        <f t="array" ref="BD173">IFERROR(IF(BD$9="Samtals",SUMPRODUCT(((Gögn!$F$2:$F$11876=$A173)*(Gögn!$B$2:$B$11876=BD$8)),Gögn!$K$2:$K$11876,Gögn!$L$2:$L$11876)/SUMIFS(Gögn!$L$2:$L$11876,Gögn!$B$2:$B$11876,BD$8,Gögn!$F$2:$F$11876,$A173),SUMPRODUCT(((Gögn!$F$2:$F$11876=$A173)*(Gögn!$B$2:$B$11876=BD$8)*(Gögn!$E$2:$E$11876=BD$9)),Gögn!$K$2:$K$11876,Gögn!$L$2:$L$11876)/SUMIFS(Gögn!$L$2:$L$11876,Gögn!$B$2:$B$11876,BD$8,Gögn!$E$2:$E$11876,BD$9,Gögn!$F$2:$F$11876,$A173)),"")</f>
        <v>6.994013180290632</v>
      </c>
      <c r="BE173" s="24">
        <f t="array" ref="BE173">IFERROR(IF(BE$9="Samtals",SUMPRODUCT(((Gögn!$F$2:$F$11876=$A173)*(Gögn!$B$2:$B$11876=BE$8)),Gögn!$K$2:$K$11876,Gögn!$L$2:$L$11876)/SUMIFS(Gögn!$L$2:$L$11876,Gögn!$B$2:$B$11876,BE$8,Gögn!$F$2:$F$11876,$A173),SUMPRODUCT(((Gögn!$F$2:$F$11876=$A173)*(Gögn!$B$2:$B$11876=BE$8)*(Gögn!$E$2:$E$11876=BE$9)),Gögn!$K$2:$K$11876,Gögn!$L$2:$L$11876)/SUMIFS(Gögn!$L$2:$L$11876,Gögn!$B$2:$B$11876,BE$8,Gögn!$E$2:$E$11876,BE$9,Gögn!$F$2:$F$11876,$A173)),"")</f>
        <v>4.1211093813285382</v>
      </c>
      <c r="BF173" s="24">
        <f t="array" ref="BF173">IFERROR(IF(BF$9="Samtals",SUMPRODUCT(((Gögn!$F$2:$F$11876=$A173)*(Gögn!$B$2:$B$11876=BF$8)),Gögn!$K$2:$K$11876,Gögn!$L$2:$L$11876)/SUMIFS(Gögn!$L$2:$L$11876,Gögn!$B$2:$B$11876,BF$8,Gögn!$F$2:$F$11876,$A173),SUMPRODUCT(((Gögn!$F$2:$F$11876=$A173)*(Gögn!$B$2:$B$11876=BF$8)*(Gögn!$E$2:$E$11876=BF$9)),Gögn!$K$2:$K$11876,Gögn!$L$2:$L$11876)/SUMIFS(Gögn!$L$2:$L$11876,Gögn!$B$2:$B$11876,BF$8,Gögn!$E$2:$E$11876,BF$9,Gögn!$F$2:$F$11876,$A173)),"")</f>
        <v>3.1999999999999997</v>
      </c>
      <c r="BG173" s="24">
        <f t="array" ref="BG173">IFERROR(IF(BG$9="Samtals",SUMPRODUCT(((Gögn!$F$2:$F$11876=$A173)*(Gögn!$B$2:$B$11876=BG$8)),Gögn!$K$2:$K$11876,Gögn!$L$2:$L$11876)/SUMIFS(Gögn!$L$2:$L$11876,Gögn!$B$2:$B$11876,BG$8,Gögn!$F$2:$F$11876,$A173),SUMPRODUCT(((Gögn!$F$2:$F$11876=$A173)*(Gögn!$B$2:$B$11876=BG$8)*(Gögn!$E$2:$E$11876=BG$9)),Gögn!$K$2:$K$11876,Gögn!$L$2:$L$11876)/SUMIFS(Gögn!$L$2:$L$11876,Gögn!$B$2:$B$11876,BG$8,Gögn!$E$2:$E$11876,BG$9,Gögn!$F$2:$F$11876,$A173)),"")</f>
        <v>40.239262370362425</v>
      </c>
    </row>
    <row r="174" spans="1:59" ht="15" customHeight="1">
      <c r="A174" s="19" t="s">
        <v>94</v>
      </c>
      <c r="B174" s="19"/>
      <c r="C174" s="25" t="s">
        <v>570</v>
      </c>
      <c r="D174" s="22">
        <f>SUMPRODUCT(E174:BG174,$E$83:$BG$83)/SUM($E$83:$BG$83)</f>
        <v>15.086979349719392</v>
      </c>
      <c r="E174" s="22">
        <f t="array" ref="E174">IFERROR(IF(E$9="Samtals",SUMPRODUCT(((Gögn!$F$2:$F$11876=$A174)*(Gögn!$B$2:$B$11876=E$8)),Gögn!$K$2:$K$11876,Gögn!$L$2:$L$11876)/SUMIFS(Gögn!$L$2:$L$11876,Gögn!$B$2:$B$11876,E$8,Gögn!$F$2:$F$11876,$A174),SUMPRODUCT(((Gögn!$F$2:$F$11876=$A174)*(Gögn!$B$2:$B$11876=E$8)*(Gögn!$E$2:$E$11876=E$9)),Gögn!$K$2:$K$11876,Gögn!$L$2:$L$11876)/SUMIFS(Gögn!$L$2:$L$11876,Gögn!$B$2:$B$11876,E$8,Gögn!$E$2:$E$11876,E$9,Gögn!$F$2:$F$11876,$A174)),"")</f>
        <v>14.247042630828215</v>
      </c>
      <c r="F174" s="22">
        <f t="array" ref="F174">IFERROR(IF(F$9="Samtals",SUMPRODUCT(((Gögn!$F$2:$F$11876=$A174)*(Gögn!$B$2:$B$11876=F$8)),Gögn!$K$2:$K$11876,Gögn!$L$2:$L$11876)/SUMIFS(Gögn!$L$2:$L$11876,Gögn!$B$2:$B$11876,F$8,Gögn!$F$2:$F$11876,$A174),SUMPRODUCT(((Gögn!$F$2:$F$11876=$A174)*(Gögn!$B$2:$B$11876=F$8)*(Gögn!$E$2:$E$11876=F$9)),Gögn!$K$2:$K$11876,Gögn!$L$2:$L$11876)/SUMIFS(Gögn!$L$2:$L$11876,Gögn!$B$2:$B$11876,F$8,Gögn!$E$2:$E$11876,F$9,Gögn!$F$2:$F$11876,$A174)),"")</f>
        <v>14.7</v>
      </c>
      <c r="G174" s="22">
        <f t="array" ref="G174">IFERROR(IF(G$9="Samtals",SUMPRODUCT(((Gögn!$F$2:$F$11876=$A174)*(Gögn!$B$2:$B$11876=G$8)),Gögn!$K$2:$K$11876,Gögn!$L$2:$L$11876)/SUMIFS(Gögn!$L$2:$L$11876,Gögn!$B$2:$B$11876,G$8,Gögn!$F$2:$F$11876,$A174),SUMPRODUCT(((Gögn!$F$2:$F$11876=$A174)*(Gögn!$B$2:$B$11876=G$8)*(Gögn!$E$2:$E$11876=G$9)),Gögn!$K$2:$K$11876,Gögn!$L$2:$L$11876)/SUMIFS(Gögn!$L$2:$L$11876,Gögn!$B$2:$B$11876,G$8,Gögn!$E$2:$E$11876,G$9,Gögn!$F$2:$F$11876,$A174)),"")</f>
        <v>13.835193325241869</v>
      </c>
      <c r="H174" s="22">
        <f t="array" ref="H174">IFERROR(IF(H$9="Samtals",SUMPRODUCT(((Gögn!$F$2:$F$11876=$A174)*(Gögn!$B$2:$B$11876=H$8)),Gögn!$K$2:$K$11876,Gögn!$L$2:$L$11876)/SUMIFS(Gögn!$L$2:$L$11876,Gögn!$B$2:$B$11876,H$8,Gögn!$F$2:$F$11876,$A174),SUMPRODUCT(((Gögn!$F$2:$F$11876=$A174)*(Gögn!$B$2:$B$11876=H$8)*(Gögn!$E$2:$E$11876=H$9)),Gögn!$K$2:$K$11876,Gögn!$L$2:$L$11876)/SUMIFS(Gögn!$L$2:$L$11876,Gögn!$B$2:$B$11876,H$8,Gögn!$E$2:$E$11876,H$9,Gögn!$F$2:$F$11876,$A174)),"")</f>
        <v>14.304361759774554</v>
      </c>
      <c r="I174" s="22">
        <f t="array" ref="I174">IFERROR(IF(I$9="Samtals",SUMPRODUCT(((Gögn!$F$2:$F$11876=$A174)*(Gögn!$B$2:$B$11876=I$8)),Gögn!$K$2:$K$11876,Gögn!$L$2:$L$11876)/SUMIFS(Gögn!$L$2:$L$11876,Gögn!$B$2:$B$11876,I$8,Gögn!$F$2:$F$11876,$A174),SUMPRODUCT(((Gögn!$F$2:$F$11876=$A174)*(Gögn!$B$2:$B$11876=I$8)*(Gögn!$E$2:$E$11876=I$9)),Gögn!$K$2:$K$11876,Gögn!$L$2:$L$11876)/SUMIFS(Gögn!$L$2:$L$11876,Gögn!$B$2:$B$11876,I$8,Gögn!$E$2:$E$11876,I$9,Gögn!$F$2:$F$11876,$A174)),"")</f>
        <v>14.49</v>
      </c>
      <c r="J174" s="22">
        <f t="array" ref="J174">IFERROR(IF(J$9="Samtals",SUMPRODUCT(((Gögn!$F$2:$F$11876=$A174)*(Gögn!$B$2:$B$11876=J$8)),Gögn!$K$2:$K$11876,Gögn!$L$2:$L$11876)/SUMIFS(Gögn!$L$2:$L$11876,Gögn!$B$2:$B$11876,J$8,Gögn!$F$2:$F$11876,$A174),SUMPRODUCT(((Gögn!$F$2:$F$11876=$A174)*(Gögn!$B$2:$B$11876=J$8)*(Gögn!$E$2:$E$11876=J$9)),Gögn!$K$2:$K$11876,Gögn!$L$2:$L$11876)/SUMIFS(Gögn!$L$2:$L$11876,Gögn!$B$2:$B$11876,J$8,Gögn!$E$2:$E$11876,J$9,Gögn!$F$2:$F$11876,$A174)),"")</f>
        <v>9.621943220913467</v>
      </c>
      <c r="K174" s="22">
        <f t="array" ref="K174">IFERROR(IF(K$9="Samtals",SUMPRODUCT(((Gögn!$F$2:$F$11876=$A174)*(Gögn!$B$2:$B$11876=K$8)),Gögn!$K$2:$K$11876,Gögn!$L$2:$L$11876)/SUMIFS(Gögn!$L$2:$L$11876,Gögn!$B$2:$B$11876,K$8,Gögn!$F$2:$F$11876,$A174),SUMPRODUCT(((Gögn!$F$2:$F$11876=$A174)*(Gögn!$B$2:$B$11876=K$8)*(Gögn!$E$2:$E$11876=K$9)),Gögn!$K$2:$K$11876,Gögn!$L$2:$L$11876)/SUMIFS(Gögn!$L$2:$L$11876,Gögn!$B$2:$B$11876,K$8,Gögn!$E$2:$E$11876,K$9,Gögn!$F$2:$F$11876,$A174)),"")</f>
        <v>13.410494688299677</v>
      </c>
      <c r="L174" s="22">
        <f t="array" ref="L174">IFERROR(IF(L$9="Samtals",SUMPRODUCT(((Gögn!$F$2:$F$11876=$A174)*(Gögn!$B$2:$B$11876=L$8)),Gögn!$K$2:$K$11876,Gögn!$L$2:$L$11876)/SUMIFS(Gögn!$L$2:$L$11876,Gögn!$B$2:$B$11876,L$8,Gögn!$F$2:$F$11876,$A174),SUMPRODUCT(((Gögn!$F$2:$F$11876=$A174)*(Gögn!$B$2:$B$11876=L$8)*(Gögn!$E$2:$E$11876=L$9)),Gögn!$K$2:$K$11876,Gögn!$L$2:$L$11876)/SUMIFS(Gögn!$L$2:$L$11876,Gögn!$B$2:$B$11876,L$8,Gögn!$E$2:$E$11876,L$9,Gögn!$F$2:$F$11876,$A174)),"")</f>
        <v>13.410494688299677</v>
      </c>
      <c r="M174" s="22">
        <f t="array" ref="M174">IFERROR(IF(M$9="Samtals",SUMPRODUCT(((Gögn!$F$2:$F$11876=$A174)*(Gögn!$B$2:$B$11876=M$8)),Gögn!$K$2:$K$11876,Gögn!$L$2:$L$11876)/SUMIFS(Gögn!$L$2:$L$11876,Gögn!$B$2:$B$11876,M$8,Gögn!$F$2:$F$11876,$A174),SUMPRODUCT(((Gögn!$F$2:$F$11876=$A174)*(Gögn!$B$2:$B$11876=M$8)*(Gögn!$E$2:$E$11876=M$9)),Gögn!$K$2:$K$11876,Gögn!$L$2:$L$11876)/SUMIFS(Gögn!$L$2:$L$11876,Gögn!$B$2:$B$11876,M$8,Gögn!$E$2:$E$11876,M$9,Gögn!$F$2:$F$11876,$A174)),"")</f>
        <v>15.5</v>
      </c>
      <c r="N174" s="22">
        <f t="array" ref="N174">IFERROR(IF(N$9="Samtals",SUMPRODUCT(((Gögn!$F$2:$F$11876=$A174)*(Gögn!$B$2:$B$11876=N$8)),Gögn!$K$2:$K$11876,Gögn!$L$2:$L$11876)/SUMIFS(Gögn!$L$2:$L$11876,Gögn!$B$2:$B$11876,N$8,Gögn!$F$2:$F$11876,$A174),SUMPRODUCT(((Gögn!$F$2:$F$11876=$A174)*(Gögn!$B$2:$B$11876=N$8)*(Gögn!$E$2:$E$11876=N$9)),Gögn!$K$2:$K$11876,Gögn!$L$2:$L$11876)/SUMIFS(Gögn!$L$2:$L$11876,Gögn!$B$2:$B$11876,N$8,Gögn!$E$2:$E$11876,N$9,Gögn!$F$2:$F$11876,$A174)),"")</f>
        <v>15.5</v>
      </c>
      <c r="O174" s="22">
        <f t="array" ref="O174">IFERROR(IF(O$9="Samtals",SUMPRODUCT(((Gögn!$F$2:$F$11876=$A174)*(Gögn!$B$2:$B$11876=O$8)),Gögn!$K$2:$K$11876,Gögn!$L$2:$L$11876)/SUMIFS(Gögn!$L$2:$L$11876,Gögn!$B$2:$B$11876,O$8,Gögn!$F$2:$F$11876,$A174),SUMPRODUCT(((Gögn!$F$2:$F$11876=$A174)*(Gögn!$B$2:$B$11876=O$8)*(Gögn!$E$2:$E$11876=O$9)),Gögn!$K$2:$K$11876,Gögn!$L$2:$L$11876)/SUMIFS(Gögn!$L$2:$L$11876,Gögn!$B$2:$B$11876,O$8,Gögn!$E$2:$E$11876,O$9,Gögn!$F$2:$F$11876,$A174)),"")</f>
        <v>15.226514689195117</v>
      </c>
      <c r="P174" s="22">
        <f t="array" ref="P174">IFERROR(IF(P$9="Samtals",SUMPRODUCT(((Gögn!$F$2:$F$11876=$A174)*(Gögn!$B$2:$B$11876=P$8)),Gögn!$K$2:$K$11876,Gögn!$L$2:$L$11876)/SUMIFS(Gögn!$L$2:$L$11876,Gögn!$B$2:$B$11876,P$8,Gögn!$F$2:$F$11876,$A174),SUMPRODUCT(((Gögn!$F$2:$F$11876=$A174)*(Gögn!$B$2:$B$11876=P$8)*(Gögn!$E$2:$E$11876=P$9)),Gögn!$K$2:$K$11876,Gögn!$L$2:$L$11876)/SUMIFS(Gögn!$L$2:$L$11876,Gögn!$B$2:$B$11876,P$8,Gögn!$E$2:$E$11876,P$9,Gögn!$F$2:$F$11876,$A174)),"")</f>
        <v>15.3</v>
      </c>
      <c r="Q174" s="22">
        <f t="array" ref="Q174">IFERROR(IF(Q$9="Samtals",SUMPRODUCT(((Gögn!$F$2:$F$11876=$A174)*(Gögn!$B$2:$B$11876=Q$8)),Gögn!$K$2:$K$11876,Gögn!$L$2:$L$11876)/SUMIFS(Gögn!$L$2:$L$11876,Gögn!$B$2:$B$11876,Q$8,Gögn!$F$2:$F$11876,$A174),SUMPRODUCT(((Gögn!$F$2:$F$11876=$A174)*(Gögn!$B$2:$B$11876=Q$8)*(Gögn!$E$2:$E$11876=Q$9)),Gögn!$K$2:$K$11876,Gögn!$L$2:$L$11876)/SUMIFS(Gögn!$L$2:$L$11876,Gögn!$B$2:$B$11876,Q$8,Gögn!$E$2:$E$11876,Q$9,Gögn!$F$2:$F$11876,$A174)),"")</f>
        <v>0</v>
      </c>
      <c r="R174" s="22">
        <f t="array" ref="R174">IFERROR(IF(R$9="Samtals",SUMPRODUCT(((Gögn!$F$2:$F$11876=$A174)*(Gögn!$B$2:$B$11876=R$8)),Gögn!$K$2:$K$11876,Gögn!$L$2:$L$11876)/SUMIFS(Gögn!$L$2:$L$11876,Gögn!$B$2:$B$11876,R$8,Gögn!$F$2:$F$11876,$A174),SUMPRODUCT(((Gögn!$F$2:$F$11876=$A174)*(Gögn!$B$2:$B$11876=R$8)*(Gögn!$E$2:$E$11876=R$9)),Gögn!$K$2:$K$11876,Gögn!$L$2:$L$11876)/SUMIFS(Gögn!$L$2:$L$11876,Gögn!$B$2:$B$11876,R$8,Gögn!$E$2:$E$11876,R$9,Gögn!$F$2:$F$11876,$A174)),"")</f>
        <v>14.229227836678687</v>
      </c>
      <c r="S174" s="22">
        <f t="array" ref="S174">IFERROR(IF(S$9="Samtals",SUMPRODUCT(((Gögn!$F$2:$F$11876=$A174)*(Gögn!$B$2:$B$11876=S$8)),Gögn!$K$2:$K$11876,Gögn!$L$2:$L$11876)/SUMIFS(Gögn!$L$2:$L$11876,Gögn!$B$2:$B$11876,S$8,Gögn!$F$2:$F$11876,$A174),SUMPRODUCT(((Gögn!$F$2:$F$11876=$A174)*(Gögn!$B$2:$B$11876=S$8)*(Gögn!$E$2:$E$11876=S$9)),Gögn!$K$2:$K$11876,Gögn!$L$2:$L$11876)/SUMIFS(Gögn!$L$2:$L$11876,Gögn!$B$2:$B$11876,S$8,Gögn!$E$2:$E$11876,S$9,Gögn!$F$2:$F$11876,$A174)),"")</f>
        <v>13.7</v>
      </c>
      <c r="T174" s="22">
        <f t="array" ref="T174">IFERROR(IF(T$9="Samtals",SUMPRODUCT(((Gögn!$F$2:$F$11876=$A174)*(Gögn!$B$2:$B$11876=T$8)),Gögn!$K$2:$K$11876,Gögn!$L$2:$L$11876)/SUMIFS(Gögn!$L$2:$L$11876,Gögn!$B$2:$B$11876,T$8,Gögn!$F$2:$F$11876,$A174),SUMPRODUCT(((Gögn!$F$2:$F$11876=$A174)*(Gögn!$B$2:$B$11876=T$8)*(Gögn!$E$2:$E$11876=T$9)),Gögn!$K$2:$K$11876,Gögn!$L$2:$L$11876)/SUMIFS(Gögn!$L$2:$L$11876,Gögn!$B$2:$B$11876,T$8,Gögn!$E$2:$E$11876,T$9,Gögn!$F$2:$F$11876,$A174)),"")</f>
        <v>14.473722760367798</v>
      </c>
      <c r="U174" s="22">
        <f t="array" ref="U174">IFERROR(IF(U$9="Samtals",SUMPRODUCT(((Gögn!$F$2:$F$11876=$A174)*(Gögn!$B$2:$B$11876=U$8)),Gögn!$K$2:$K$11876,Gögn!$L$2:$L$11876)/SUMIFS(Gögn!$L$2:$L$11876,Gögn!$B$2:$B$11876,U$8,Gögn!$F$2:$F$11876,$A174),SUMPRODUCT(((Gögn!$F$2:$F$11876=$A174)*(Gögn!$B$2:$B$11876=U$8)*(Gögn!$E$2:$E$11876=U$9)),Gögn!$K$2:$K$11876,Gögn!$L$2:$L$11876)/SUMIFS(Gögn!$L$2:$L$11876,Gögn!$B$2:$B$11876,U$8,Gögn!$E$2:$E$11876,U$9,Gögn!$F$2:$F$11876,$A174)),"")</f>
        <v>17.159563350082149</v>
      </c>
      <c r="V174" s="22">
        <f t="array" ref="V174">IFERROR(IF(V$9="Samtals",SUMPRODUCT(((Gögn!$F$2:$F$11876=$A174)*(Gögn!$B$2:$B$11876=V$8)),Gögn!$K$2:$K$11876,Gögn!$L$2:$L$11876)/SUMIFS(Gögn!$L$2:$L$11876,Gögn!$B$2:$B$11876,V$8,Gögn!$F$2:$F$11876,$A174),SUMPRODUCT(((Gögn!$F$2:$F$11876=$A174)*(Gögn!$B$2:$B$11876=V$8)*(Gögn!$E$2:$E$11876=V$9)),Gögn!$K$2:$K$11876,Gögn!$L$2:$L$11876)/SUMIFS(Gögn!$L$2:$L$11876,Gögn!$B$2:$B$11876,V$8,Gögn!$E$2:$E$11876,V$9,Gögn!$F$2:$F$11876,$A174)),"")</f>
        <v>17.2</v>
      </c>
      <c r="W174" s="22">
        <f t="array" ref="W174">IFERROR(IF(W$9="Samtals",SUMPRODUCT(((Gögn!$F$2:$F$11876=$A174)*(Gögn!$B$2:$B$11876=W$8)),Gögn!$K$2:$K$11876,Gögn!$L$2:$L$11876)/SUMIFS(Gögn!$L$2:$L$11876,Gögn!$B$2:$B$11876,W$8,Gögn!$F$2:$F$11876,$A174),SUMPRODUCT(((Gögn!$F$2:$F$11876=$A174)*(Gögn!$B$2:$B$11876=W$8)*(Gögn!$E$2:$E$11876=W$9)),Gögn!$K$2:$K$11876,Gögn!$L$2:$L$11876)/SUMIFS(Gögn!$L$2:$L$11876,Gögn!$B$2:$B$11876,W$8,Gögn!$E$2:$E$11876,W$9,Gögn!$F$2:$F$11876,$A174)),"")</f>
        <v>12.336702475274031</v>
      </c>
      <c r="X174" s="22">
        <f t="array" ref="X174">IFERROR(IF(X$9="Samtals",SUMPRODUCT(((Gögn!$F$2:$F$11876=$A174)*(Gögn!$B$2:$B$11876=X$8)),Gögn!$K$2:$K$11876,Gögn!$L$2:$L$11876)/SUMIFS(Gögn!$L$2:$L$11876,Gögn!$B$2:$B$11876,X$8,Gögn!$F$2:$F$11876,$A174),SUMPRODUCT(((Gögn!$F$2:$F$11876=$A174)*(Gögn!$B$2:$B$11876=X$8)*(Gögn!$E$2:$E$11876=X$9)),Gögn!$K$2:$K$11876,Gögn!$L$2:$L$11876)/SUMIFS(Gögn!$L$2:$L$11876,Gögn!$B$2:$B$11876,X$8,Gögn!$E$2:$E$11876,X$9,Gögn!$F$2:$F$11876,$A174)),"")</f>
        <v>11.388820064550094</v>
      </c>
      <c r="Y174" s="22">
        <f t="array" ref="Y174">IFERROR(IF(Y$9="Samtals",SUMPRODUCT(((Gögn!$F$2:$F$11876=$A174)*(Gögn!$B$2:$B$11876=Y$8)),Gögn!$K$2:$K$11876,Gögn!$L$2:$L$11876)/SUMIFS(Gögn!$L$2:$L$11876,Gögn!$B$2:$B$11876,Y$8,Gögn!$F$2:$F$11876,$A174),SUMPRODUCT(((Gögn!$F$2:$F$11876=$A174)*(Gögn!$B$2:$B$11876=Y$8)*(Gögn!$E$2:$E$11876=Y$9)),Gögn!$K$2:$K$11876,Gögn!$L$2:$L$11876)/SUMIFS(Gögn!$L$2:$L$11876,Gögn!$B$2:$B$11876,Y$8,Gögn!$E$2:$E$11876,Y$9,Gögn!$F$2:$F$11876,$A174)),"")</f>
        <v>12.34</v>
      </c>
      <c r="Z174" s="22">
        <f t="array" ref="Z174">IFERROR(IF(Z$9="Samtals",SUMPRODUCT(((Gögn!$F$2:$F$11876=$A174)*(Gögn!$B$2:$B$11876=Z$8)),Gögn!$K$2:$K$11876,Gögn!$L$2:$L$11876)/SUMIFS(Gögn!$L$2:$L$11876,Gögn!$B$2:$B$11876,Z$8,Gögn!$F$2:$F$11876,$A174),SUMPRODUCT(((Gögn!$F$2:$F$11876=$A174)*(Gögn!$B$2:$B$11876=Z$8)*(Gögn!$E$2:$E$11876=Z$9)),Gögn!$K$2:$K$11876,Gögn!$L$2:$L$11876)/SUMIFS(Gögn!$L$2:$L$11876,Gögn!$B$2:$B$11876,Z$8,Gögn!$E$2:$E$11876,Z$9,Gögn!$F$2:$F$11876,$A174)),"")</f>
        <v>11.102542270232995</v>
      </c>
      <c r="AA174" s="22">
        <f t="array" ref="AA174">IFERROR(IF(AA$9="Samtals",SUMPRODUCT(((Gögn!$F$2:$F$11876=$A174)*(Gögn!$B$2:$B$11876=AA$8)),Gögn!$K$2:$K$11876,Gögn!$L$2:$L$11876)/SUMIFS(Gögn!$L$2:$L$11876,Gögn!$B$2:$B$11876,AA$8,Gögn!$F$2:$F$11876,$A174),SUMPRODUCT(((Gögn!$F$2:$F$11876=$A174)*(Gögn!$B$2:$B$11876=AA$8)*(Gögn!$E$2:$E$11876=AA$9)),Gögn!$K$2:$K$11876,Gögn!$L$2:$L$11876)/SUMIFS(Gögn!$L$2:$L$11876,Gögn!$B$2:$B$11876,AA$8,Gögn!$E$2:$E$11876,AA$9,Gögn!$F$2:$F$11876,$A174)),"")</f>
        <v>14.1</v>
      </c>
      <c r="AB174" s="22">
        <f t="array" ref="AB174">IFERROR(IF(AB$9="Samtals",SUMPRODUCT(((Gögn!$F$2:$F$11876=$A174)*(Gögn!$B$2:$B$11876=AB$8)),Gögn!$K$2:$K$11876,Gögn!$L$2:$L$11876)/SUMIFS(Gögn!$L$2:$L$11876,Gögn!$B$2:$B$11876,AB$8,Gögn!$F$2:$F$11876,$A174),SUMPRODUCT(((Gögn!$F$2:$F$11876=$A174)*(Gögn!$B$2:$B$11876=AB$8)*(Gögn!$E$2:$E$11876=AB$9)),Gögn!$K$2:$K$11876,Gögn!$L$2:$L$11876)/SUMIFS(Gögn!$L$2:$L$11876,Gögn!$B$2:$B$11876,AB$8,Gögn!$E$2:$E$11876,AB$9,Gögn!$F$2:$F$11876,$A174)),"")</f>
        <v>14.1</v>
      </c>
      <c r="AC174" s="22">
        <f t="array" ref="AC174">IFERROR(IF(AC$9="Samtals",SUMPRODUCT(((Gögn!$F$2:$F$11876=$A174)*(Gögn!$B$2:$B$11876=AC$8)),Gögn!$K$2:$K$11876,Gögn!$L$2:$L$11876)/SUMIFS(Gögn!$L$2:$L$11876,Gögn!$B$2:$B$11876,AC$8,Gögn!$F$2:$F$11876,$A174),SUMPRODUCT(((Gögn!$F$2:$F$11876=$A174)*(Gögn!$B$2:$B$11876=AC$8)*(Gögn!$E$2:$E$11876=AC$9)),Gögn!$K$2:$K$11876,Gögn!$L$2:$L$11876)/SUMIFS(Gögn!$L$2:$L$11876,Gögn!$B$2:$B$11876,AC$8,Gögn!$E$2:$E$11876,AC$9,Gögn!$F$2:$F$11876,$A174)),"")</f>
        <v>12.622200044461543</v>
      </c>
      <c r="AD174" s="22">
        <f t="array" ref="AD174">IFERROR(IF(AD$9="Samtals",SUMPRODUCT(((Gögn!$F$2:$F$11876=$A174)*(Gögn!$B$2:$B$11876=AD$8)),Gögn!$K$2:$K$11876,Gögn!$L$2:$L$11876)/SUMIFS(Gögn!$L$2:$L$11876,Gögn!$B$2:$B$11876,AD$8,Gögn!$F$2:$F$11876,$A174),SUMPRODUCT(((Gögn!$F$2:$F$11876=$A174)*(Gögn!$B$2:$B$11876=AD$8)*(Gögn!$E$2:$E$11876=AD$9)),Gögn!$K$2:$K$11876,Gögn!$L$2:$L$11876)/SUMIFS(Gögn!$L$2:$L$11876,Gögn!$B$2:$B$11876,AD$8,Gögn!$E$2:$E$11876,AD$9,Gögn!$F$2:$F$11876,$A174)),"")</f>
        <v>12.622200044461543</v>
      </c>
      <c r="AE174" s="22">
        <f t="array" ref="AE174">IFERROR(IF(AE$9="Samtals",SUMPRODUCT(((Gögn!$F$2:$F$11876=$A174)*(Gögn!$B$2:$B$11876=AE$8)),Gögn!$K$2:$K$11876,Gögn!$L$2:$L$11876)/SUMIFS(Gögn!$L$2:$L$11876,Gögn!$B$2:$B$11876,AE$8,Gögn!$F$2:$F$11876,$A174),SUMPRODUCT(((Gögn!$F$2:$F$11876=$A174)*(Gögn!$B$2:$B$11876=AE$8)*(Gögn!$E$2:$E$11876=AE$9)),Gögn!$K$2:$K$11876,Gögn!$L$2:$L$11876)/SUMIFS(Gögn!$L$2:$L$11876,Gögn!$B$2:$B$11876,AE$8,Gögn!$E$2:$E$11876,AE$9,Gögn!$F$2:$F$11876,$A174)),"")</f>
        <v>12.8</v>
      </c>
      <c r="AF174" s="22">
        <f t="array" ref="AF174">IFERROR(IF(AF$9="Samtals",SUMPRODUCT(((Gögn!$F$2:$F$11876=$A174)*(Gögn!$B$2:$B$11876=AF$8)),Gögn!$K$2:$K$11876,Gögn!$L$2:$L$11876)/SUMIFS(Gögn!$L$2:$L$11876,Gögn!$B$2:$B$11876,AF$8,Gögn!$F$2:$F$11876,$A174),SUMPRODUCT(((Gögn!$F$2:$F$11876=$A174)*(Gögn!$B$2:$B$11876=AF$8)*(Gögn!$E$2:$E$11876=AF$9)),Gögn!$K$2:$K$11876,Gögn!$L$2:$L$11876)/SUMIFS(Gögn!$L$2:$L$11876,Gögn!$B$2:$B$11876,AF$8,Gögn!$E$2:$E$11876,AF$9,Gögn!$F$2:$F$11876,$A174)),"")</f>
        <v>12.8</v>
      </c>
      <c r="AG174" s="22">
        <f t="array" ref="AG174">IFERROR(IF(AG$9="Samtals",SUMPRODUCT(((Gögn!$F$2:$F$11876=$A174)*(Gögn!$B$2:$B$11876=AG$8)),Gögn!$K$2:$K$11876,Gögn!$L$2:$L$11876)/SUMIFS(Gögn!$L$2:$L$11876,Gögn!$B$2:$B$11876,AG$8,Gögn!$F$2:$F$11876,$A174),SUMPRODUCT(((Gögn!$F$2:$F$11876=$A174)*(Gögn!$B$2:$B$11876=AG$8)*(Gögn!$E$2:$E$11876=AG$9)),Gögn!$K$2:$K$11876,Gögn!$L$2:$L$11876)/SUMIFS(Gögn!$L$2:$L$11876,Gögn!$B$2:$B$11876,AG$8,Gögn!$E$2:$E$11876,AG$9,Gögn!$F$2:$F$11876,$A174)),"")</f>
        <v>13.5</v>
      </c>
      <c r="AH174" s="22">
        <f t="array" ref="AH174">IFERROR(IF(AH$9="Samtals",SUMPRODUCT(((Gögn!$F$2:$F$11876=$A174)*(Gögn!$B$2:$B$11876=AH$8)),Gögn!$K$2:$K$11876,Gögn!$L$2:$L$11876)/SUMIFS(Gögn!$L$2:$L$11876,Gögn!$B$2:$B$11876,AH$8,Gögn!$F$2:$F$11876,$A174),SUMPRODUCT(((Gögn!$F$2:$F$11876=$A174)*(Gögn!$B$2:$B$11876=AH$8)*(Gögn!$E$2:$E$11876=AH$9)),Gögn!$K$2:$K$11876,Gögn!$L$2:$L$11876)/SUMIFS(Gögn!$L$2:$L$11876,Gögn!$B$2:$B$11876,AH$8,Gögn!$E$2:$E$11876,AH$9,Gögn!$F$2:$F$11876,$A174)),"")</f>
        <v>13.5</v>
      </c>
      <c r="AI174" s="22">
        <f t="array" ref="AI174">IFERROR(IF(AI$9="Samtals",SUMPRODUCT(((Gögn!$F$2:$F$11876=$A174)*(Gögn!$B$2:$B$11876=AI$8)),Gögn!$K$2:$K$11876,Gögn!$L$2:$L$11876)/SUMIFS(Gögn!$L$2:$L$11876,Gögn!$B$2:$B$11876,AI$8,Gögn!$F$2:$F$11876,$A174),SUMPRODUCT(((Gögn!$F$2:$F$11876=$A174)*(Gögn!$B$2:$B$11876=AI$8)*(Gögn!$E$2:$E$11876=AI$9)),Gögn!$K$2:$K$11876,Gögn!$L$2:$L$11876)/SUMIFS(Gögn!$L$2:$L$11876,Gögn!$B$2:$B$11876,AI$8,Gögn!$E$2:$E$11876,AI$9,Gögn!$F$2:$F$11876,$A174)),"")</f>
        <v>12.7</v>
      </c>
      <c r="AJ174" s="22">
        <f t="array" ref="AJ174">IFERROR(IF(AJ$9="Samtals",SUMPRODUCT(((Gögn!$F$2:$F$11876=$A174)*(Gögn!$B$2:$B$11876=AJ$8)),Gögn!$K$2:$K$11876,Gögn!$L$2:$L$11876)/SUMIFS(Gögn!$L$2:$L$11876,Gögn!$B$2:$B$11876,AJ$8,Gögn!$F$2:$F$11876,$A174),SUMPRODUCT(((Gögn!$F$2:$F$11876=$A174)*(Gögn!$B$2:$B$11876=AJ$8)*(Gögn!$E$2:$E$11876=AJ$9)),Gögn!$K$2:$K$11876,Gögn!$L$2:$L$11876)/SUMIFS(Gögn!$L$2:$L$11876,Gögn!$B$2:$B$11876,AJ$8,Gögn!$E$2:$E$11876,AJ$9,Gögn!$F$2:$F$11876,$A174)),"")</f>
        <v>12.7</v>
      </c>
      <c r="AK174" s="22">
        <f t="array" ref="AK174">IFERROR(IF(AK$9="Samtals",SUMPRODUCT(((Gögn!$F$2:$F$11876=$A174)*(Gögn!$B$2:$B$11876=AK$8)),Gögn!$K$2:$K$11876,Gögn!$L$2:$L$11876)/SUMIFS(Gögn!$L$2:$L$11876,Gögn!$B$2:$B$11876,AK$8,Gögn!$F$2:$F$11876,$A174),SUMPRODUCT(((Gögn!$F$2:$F$11876=$A174)*(Gögn!$B$2:$B$11876=AK$8)*(Gögn!$E$2:$E$11876=AK$9)),Gögn!$K$2:$K$11876,Gögn!$L$2:$L$11876)/SUMIFS(Gögn!$L$2:$L$11876,Gögn!$B$2:$B$11876,AK$8,Gögn!$E$2:$E$11876,AK$9,Gögn!$F$2:$F$11876,$A174)),"")</f>
        <v>10.1</v>
      </c>
      <c r="AL174" s="22">
        <f t="array" ref="AL174">IFERROR(IF(AL$9="Samtals",SUMPRODUCT(((Gögn!$F$2:$F$11876=$A174)*(Gögn!$B$2:$B$11876=AL$8)),Gögn!$K$2:$K$11876,Gögn!$L$2:$L$11876)/SUMIFS(Gögn!$L$2:$L$11876,Gögn!$B$2:$B$11876,AL$8,Gögn!$F$2:$F$11876,$A174),SUMPRODUCT(((Gögn!$F$2:$F$11876=$A174)*(Gögn!$B$2:$B$11876=AL$8)*(Gögn!$E$2:$E$11876=AL$9)),Gögn!$K$2:$K$11876,Gögn!$L$2:$L$11876)/SUMIFS(Gögn!$L$2:$L$11876,Gögn!$B$2:$B$11876,AL$8,Gögn!$E$2:$E$11876,AL$9,Gögn!$F$2:$F$11876,$A174)),"")</f>
        <v>10.1</v>
      </c>
      <c r="AM174" s="22">
        <f t="array" ref="AM174">IFERROR(IF(AM$9="Samtals",SUMPRODUCT(((Gögn!$F$2:$F$11876=$A174)*(Gögn!$B$2:$B$11876=AM$8)),Gögn!$K$2:$K$11876,Gögn!$L$2:$L$11876)/SUMIFS(Gögn!$L$2:$L$11876,Gögn!$B$2:$B$11876,AM$8,Gögn!$F$2:$F$11876,$A174),SUMPRODUCT(((Gögn!$F$2:$F$11876=$A174)*(Gögn!$B$2:$B$11876=AM$8)*(Gögn!$E$2:$E$11876=AM$9)),Gögn!$K$2:$K$11876,Gögn!$L$2:$L$11876)/SUMIFS(Gögn!$L$2:$L$11876,Gögn!$B$2:$B$11876,AM$8,Gögn!$E$2:$E$11876,AM$9,Gögn!$F$2:$F$11876,$A174)),"")</f>
        <v>14.416585352035552</v>
      </c>
      <c r="AN174" s="22">
        <f t="array" ref="AN174">IFERROR(IF(AN$9="Samtals",SUMPRODUCT(((Gögn!$F$2:$F$11876=$A174)*(Gögn!$B$2:$B$11876=AN$8)),Gögn!$K$2:$K$11876,Gögn!$L$2:$L$11876)/SUMIFS(Gögn!$L$2:$L$11876,Gögn!$B$2:$B$11876,AN$8,Gögn!$F$2:$F$11876,$A174),SUMPRODUCT(((Gögn!$F$2:$F$11876=$A174)*(Gögn!$B$2:$B$11876=AN$8)*(Gögn!$E$2:$E$11876=AN$9)),Gögn!$K$2:$K$11876,Gögn!$L$2:$L$11876)/SUMIFS(Gögn!$L$2:$L$11876,Gögn!$B$2:$B$11876,AN$8,Gögn!$E$2:$E$11876,AN$9,Gögn!$F$2:$F$11876,$A174)),"")</f>
        <v>14.497513584477227</v>
      </c>
      <c r="AO174" s="22">
        <f t="array" ref="AO174">IFERROR(IF(AO$9="Samtals",SUMPRODUCT(((Gögn!$F$2:$F$11876=$A174)*(Gögn!$B$2:$B$11876=AO$8)),Gögn!$K$2:$K$11876,Gögn!$L$2:$L$11876)/SUMIFS(Gögn!$L$2:$L$11876,Gögn!$B$2:$B$11876,AO$8,Gögn!$F$2:$F$11876,$A174),SUMPRODUCT(((Gögn!$F$2:$F$11876=$A174)*(Gögn!$B$2:$B$11876=AO$8)*(Gögn!$E$2:$E$11876=AO$9)),Gögn!$K$2:$K$11876,Gögn!$L$2:$L$11876)/SUMIFS(Gögn!$L$2:$L$11876,Gögn!$B$2:$B$11876,AO$8,Gögn!$E$2:$E$11876,AO$9,Gögn!$F$2:$F$11876,$A174)),"")</f>
        <v>10.142700909270067</v>
      </c>
      <c r="AP174" s="22">
        <f t="array" ref="AP174">IFERROR(IF(AP$9="Samtals",SUMPRODUCT(((Gögn!$F$2:$F$11876=$A174)*(Gögn!$B$2:$B$11876=AP$8)),Gögn!$K$2:$K$11876,Gögn!$L$2:$L$11876)/SUMIFS(Gögn!$L$2:$L$11876,Gögn!$B$2:$B$11876,AP$8,Gögn!$F$2:$F$11876,$A174),SUMPRODUCT(((Gögn!$F$2:$F$11876=$A174)*(Gögn!$B$2:$B$11876=AP$8)*(Gögn!$E$2:$E$11876=AP$9)),Gögn!$K$2:$K$11876,Gögn!$L$2:$L$11876)/SUMIFS(Gögn!$L$2:$L$11876,Gögn!$B$2:$B$11876,AP$8,Gögn!$E$2:$E$11876,AP$9,Gögn!$F$2:$F$11876,$A174)),"")</f>
        <v>11.282884115569228</v>
      </c>
      <c r="AQ174" s="22">
        <f t="array" ref="AQ174">IFERROR(IF(AQ$9="Samtals",SUMPRODUCT(((Gögn!$F$2:$F$11876=$A174)*(Gögn!$B$2:$B$11876=AQ$8)),Gögn!$K$2:$K$11876,Gögn!$L$2:$L$11876)/SUMIFS(Gögn!$L$2:$L$11876,Gögn!$B$2:$B$11876,AQ$8,Gögn!$F$2:$F$11876,$A174),SUMPRODUCT(((Gögn!$F$2:$F$11876=$A174)*(Gögn!$B$2:$B$11876=AQ$8)*(Gögn!$E$2:$E$11876=AQ$9)),Gögn!$K$2:$K$11876,Gögn!$L$2:$L$11876)/SUMIFS(Gögn!$L$2:$L$11876,Gögn!$B$2:$B$11876,AQ$8,Gögn!$E$2:$E$11876,AQ$9,Gögn!$F$2:$F$11876,$A174)),"")</f>
        <v>11.05</v>
      </c>
      <c r="AR174" s="22">
        <f t="array" ref="AR174">IFERROR(IF(AR$9="Samtals",SUMPRODUCT(((Gögn!$F$2:$F$11876=$A174)*(Gögn!$B$2:$B$11876=AR$8)),Gögn!$K$2:$K$11876,Gögn!$L$2:$L$11876)/SUMIFS(Gögn!$L$2:$L$11876,Gögn!$B$2:$B$11876,AR$8,Gögn!$F$2:$F$11876,$A174),SUMPRODUCT(((Gögn!$F$2:$F$11876=$A174)*(Gögn!$B$2:$B$11876=AR$8)*(Gögn!$E$2:$E$11876=AR$9)),Gögn!$K$2:$K$11876,Gögn!$L$2:$L$11876)/SUMIFS(Gögn!$L$2:$L$11876,Gögn!$B$2:$B$11876,AR$8,Gögn!$E$2:$E$11876,AR$9,Gögn!$F$2:$F$11876,$A174)),"")</f>
        <v>11.36</v>
      </c>
      <c r="AS174" s="22">
        <f t="array" ref="AS174">IFERROR(IF(AS$9="Samtals",SUMPRODUCT(((Gögn!$F$2:$F$11876=$A174)*(Gögn!$B$2:$B$11876=AS$8)),Gögn!$K$2:$K$11876,Gögn!$L$2:$L$11876)/SUMIFS(Gögn!$L$2:$L$11876,Gögn!$B$2:$B$11876,AS$8,Gögn!$F$2:$F$11876,$A174),SUMPRODUCT(((Gögn!$F$2:$F$11876=$A174)*(Gögn!$B$2:$B$11876=AS$8)*(Gögn!$E$2:$E$11876=AS$9)),Gögn!$K$2:$K$11876,Gögn!$L$2:$L$11876)/SUMIFS(Gögn!$L$2:$L$11876,Gögn!$B$2:$B$11876,AS$8,Gögn!$E$2:$E$11876,AS$9,Gögn!$F$2:$F$11876,$A174)),"")</f>
        <v>15.674570494238054</v>
      </c>
      <c r="AT174" s="22">
        <f t="array" ref="AT174">IFERROR(IF(AT$9="Samtals",SUMPRODUCT(((Gögn!$F$2:$F$11876=$A174)*(Gögn!$B$2:$B$11876=AT$8)),Gögn!$K$2:$K$11876,Gögn!$L$2:$L$11876)/SUMIFS(Gögn!$L$2:$L$11876,Gögn!$B$2:$B$11876,AT$8,Gögn!$F$2:$F$11876,$A174),SUMPRODUCT(((Gögn!$F$2:$F$11876=$A174)*(Gögn!$B$2:$B$11876=AT$8)*(Gögn!$E$2:$E$11876=AT$9)),Gögn!$K$2:$K$11876,Gögn!$L$2:$L$11876)/SUMIFS(Gögn!$L$2:$L$11876,Gögn!$B$2:$B$11876,AT$8,Gögn!$E$2:$E$11876,AT$9,Gögn!$F$2:$F$11876,$A174)),"")</f>
        <v>15.7</v>
      </c>
      <c r="AU174" s="22">
        <f t="array" ref="AU174">IFERROR(IF(AU$9="Samtals",SUMPRODUCT(((Gögn!$F$2:$F$11876=$A174)*(Gögn!$B$2:$B$11876=AU$8)),Gögn!$K$2:$K$11876,Gögn!$L$2:$L$11876)/SUMIFS(Gögn!$L$2:$L$11876,Gögn!$B$2:$B$11876,AU$8,Gögn!$F$2:$F$11876,$A174),SUMPRODUCT(((Gögn!$F$2:$F$11876=$A174)*(Gögn!$B$2:$B$11876=AU$8)*(Gögn!$E$2:$E$11876=AU$9)),Gögn!$K$2:$K$11876,Gögn!$L$2:$L$11876)/SUMIFS(Gögn!$L$2:$L$11876,Gögn!$B$2:$B$11876,AU$8,Gögn!$E$2:$E$11876,AU$9,Gögn!$F$2:$F$11876,$A174)),"")</f>
        <v>14.549068950375387</v>
      </c>
      <c r="AV174" s="22">
        <f t="array" ref="AV174">IFERROR(IF(AV$9="Samtals",SUMPRODUCT(((Gögn!$F$2:$F$11876=$A174)*(Gögn!$B$2:$B$11876=AV$8)),Gögn!$K$2:$K$11876,Gögn!$L$2:$L$11876)/SUMIFS(Gögn!$L$2:$L$11876,Gögn!$B$2:$B$11876,AV$8,Gögn!$F$2:$F$11876,$A174),SUMPRODUCT(((Gögn!$F$2:$F$11876=$A174)*(Gögn!$B$2:$B$11876=AV$8)*(Gögn!$E$2:$E$11876=AV$9)),Gögn!$K$2:$K$11876,Gögn!$L$2:$L$11876)/SUMIFS(Gögn!$L$2:$L$11876,Gögn!$B$2:$B$11876,AV$8,Gögn!$E$2:$E$11876,AV$9,Gögn!$F$2:$F$11876,$A174)),"")</f>
        <v>20.273288114484966</v>
      </c>
      <c r="AW174" s="22">
        <f t="array" ref="AW174">IFERROR(IF(AW$9="Samtals",SUMPRODUCT(((Gögn!$F$2:$F$11876=$A174)*(Gögn!$B$2:$B$11876=AW$8)),Gögn!$K$2:$K$11876,Gögn!$L$2:$L$11876)/SUMIFS(Gögn!$L$2:$L$11876,Gögn!$B$2:$B$11876,AW$8,Gögn!$F$2:$F$11876,$A174),SUMPRODUCT(((Gögn!$F$2:$F$11876=$A174)*(Gögn!$B$2:$B$11876=AW$8)*(Gögn!$E$2:$E$11876=AW$9)),Gögn!$K$2:$K$11876,Gögn!$L$2:$L$11876)/SUMIFS(Gögn!$L$2:$L$11876,Gögn!$B$2:$B$11876,AW$8,Gögn!$E$2:$E$11876,AW$9,Gögn!$F$2:$F$11876,$A174)),"")</f>
        <v>20.5</v>
      </c>
      <c r="AX174" s="22">
        <f t="array" ref="AX174">IFERROR(IF(AX$9="Samtals",SUMPRODUCT(((Gögn!$F$2:$F$11876=$A174)*(Gögn!$B$2:$B$11876=AX$8)),Gögn!$K$2:$K$11876,Gögn!$L$2:$L$11876)/SUMIFS(Gögn!$L$2:$L$11876,Gögn!$B$2:$B$11876,AX$8,Gögn!$F$2:$F$11876,$A174),SUMPRODUCT(((Gögn!$F$2:$F$11876=$A174)*(Gögn!$B$2:$B$11876=AX$8)*(Gögn!$E$2:$E$11876=AX$9)),Gögn!$K$2:$K$11876,Gögn!$L$2:$L$11876)/SUMIFS(Gögn!$L$2:$L$11876,Gögn!$B$2:$B$11876,AX$8,Gögn!$E$2:$E$11876,AX$9,Gögn!$F$2:$F$11876,$A174)),"")</f>
        <v>0</v>
      </c>
      <c r="AY174" s="22">
        <f t="array" ref="AY174">IFERROR(IF(AY$9="Samtals",SUMPRODUCT(((Gögn!$F$2:$F$11876=$A174)*(Gögn!$B$2:$B$11876=AY$8)),Gögn!$K$2:$K$11876,Gögn!$L$2:$L$11876)/SUMIFS(Gögn!$L$2:$L$11876,Gögn!$B$2:$B$11876,AY$8,Gögn!$F$2:$F$11876,$A174),SUMPRODUCT(((Gögn!$F$2:$F$11876=$A174)*(Gögn!$B$2:$B$11876=AY$8)*(Gögn!$E$2:$E$11876=AY$9)),Gögn!$K$2:$K$11876,Gögn!$L$2:$L$11876)/SUMIFS(Gögn!$L$2:$L$11876,Gögn!$B$2:$B$11876,AY$8,Gögn!$E$2:$E$11876,AY$9,Gögn!$F$2:$F$11876,$A174)),"")</f>
        <v>16.10534320075493</v>
      </c>
      <c r="AZ174" s="22">
        <f t="array" ref="AZ174">IFERROR(IF(AZ$9="Samtals",SUMPRODUCT(((Gögn!$F$2:$F$11876=$A174)*(Gögn!$B$2:$B$11876=AZ$8)),Gögn!$K$2:$K$11876,Gögn!$L$2:$L$11876)/SUMIFS(Gögn!$L$2:$L$11876,Gögn!$B$2:$B$11876,AZ$8,Gögn!$F$2:$F$11876,$A174),SUMPRODUCT(((Gögn!$F$2:$F$11876=$A174)*(Gögn!$B$2:$B$11876=AZ$8)*(Gögn!$E$2:$E$11876=AZ$9)),Gögn!$K$2:$K$11876,Gögn!$L$2:$L$11876)/SUMIFS(Gögn!$L$2:$L$11876,Gögn!$B$2:$B$11876,AZ$8,Gögn!$E$2:$E$11876,AZ$9,Gögn!$F$2:$F$11876,$A174)),"")</f>
        <v>16.100000000000001</v>
      </c>
      <c r="BA174" s="22">
        <f t="array" ref="BA174">IFERROR(IF(BA$9="Samtals",SUMPRODUCT(((Gögn!$F$2:$F$11876=$A174)*(Gögn!$B$2:$B$11876=BA$8)),Gögn!$K$2:$K$11876,Gögn!$L$2:$L$11876)/SUMIFS(Gögn!$L$2:$L$11876,Gögn!$B$2:$B$11876,BA$8,Gögn!$F$2:$F$11876,$A174),SUMPRODUCT(((Gögn!$F$2:$F$11876=$A174)*(Gögn!$B$2:$B$11876=BA$8)*(Gögn!$E$2:$E$11876=BA$9)),Gögn!$K$2:$K$11876,Gögn!$L$2:$L$11876)/SUMIFS(Gögn!$L$2:$L$11876,Gögn!$B$2:$B$11876,BA$8,Gögn!$E$2:$E$11876,BA$9,Gögn!$F$2:$F$11876,$A174)),"")</f>
        <v>16.127574540992281</v>
      </c>
      <c r="BB174" s="22">
        <f t="array" ref="BB174">IFERROR(IF(BB$9="Samtals",SUMPRODUCT(((Gögn!$F$2:$F$11876=$A174)*(Gögn!$B$2:$B$11876=BB$8)),Gögn!$K$2:$K$11876,Gögn!$L$2:$L$11876)/SUMIFS(Gögn!$L$2:$L$11876,Gögn!$B$2:$B$11876,BB$8,Gögn!$F$2:$F$11876,$A174),SUMPRODUCT(((Gögn!$F$2:$F$11876=$A174)*(Gögn!$B$2:$B$11876=BB$8)*(Gögn!$E$2:$E$11876=BB$9)),Gögn!$K$2:$K$11876,Gögn!$L$2:$L$11876)/SUMIFS(Gögn!$L$2:$L$11876,Gögn!$B$2:$B$11876,BB$8,Gögn!$E$2:$E$11876,BB$9,Gögn!$F$2:$F$11876,$A174)),"")</f>
        <v>15.87458240456605</v>
      </c>
      <c r="BC174" s="22">
        <f t="array" ref="BC174">IFERROR(IF(BC$9="Samtals",SUMPRODUCT(((Gögn!$F$2:$F$11876=$A174)*(Gögn!$B$2:$B$11876=BC$8)),Gögn!$K$2:$K$11876,Gögn!$L$2:$L$11876)/SUMIFS(Gögn!$L$2:$L$11876,Gögn!$B$2:$B$11876,BC$8,Gögn!$F$2:$F$11876,$A174),SUMPRODUCT(((Gögn!$F$2:$F$11876=$A174)*(Gögn!$B$2:$B$11876=BC$8)*(Gögn!$E$2:$E$11876=BC$9)),Gögn!$K$2:$K$11876,Gögn!$L$2:$L$11876)/SUMIFS(Gögn!$L$2:$L$11876,Gögn!$B$2:$B$11876,BC$8,Gögn!$E$2:$E$11876,BC$9,Gögn!$F$2:$F$11876,$A174)),"")</f>
        <v>16</v>
      </c>
      <c r="BD174" s="22">
        <f t="array" ref="BD174">IFERROR(IF(BD$9="Samtals",SUMPRODUCT(((Gögn!$F$2:$F$11876=$A174)*(Gögn!$B$2:$B$11876=BD$8)),Gögn!$K$2:$K$11876,Gögn!$L$2:$L$11876)/SUMIFS(Gögn!$L$2:$L$11876,Gögn!$B$2:$B$11876,BD$8,Gögn!$F$2:$F$11876,$A174),SUMPRODUCT(((Gögn!$F$2:$F$11876=$A174)*(Gögn!$B$2:$B$11876=BD$8)*(Gögn!$E$2:$E$11876=BD$9)),Gögn!$K$2:$K$11876,Gögn!$L$2:$L$11876)/SUMIFS(Gögn!$L$2:$L$11876,Gögn!$B$2:$B$11876,BD$8,Gögn!$E$2:$E$11876,BD$9,Gögn!$F$2:$F$11876,$A174)),"")</f>
        <v>7.7316607137028184</v>
      </c>
      <c r="BE174" s="22">
        <f t="array" ref="BE174">IFERROR(IF(BE$9="Samtals",SUMPRODUCT(((Gögn!$F$2:$F$11876=$A174)*(Gögn!$B$2:$B$11876=BE$8)),Gögn!$K$2:$K$11876,Gögn!$L$2:$L$11876)/SUMIFS(Gögn!$L$2:$L$11876,Gögn!$B$2:$B$11876,BE$8,Gögn!$F$2:$F$11876,$A174),SUMPRODUCT(((Gögn!$F$2:$F$11876=$A174)*(Gögn!$B$2:$B$11876=BE$8)*(Gögn!$E$2:$E$11876=BE$9)),Gögn!$K$2:$K$11876,Gögn!$L$2:$L$11876)/SUMIFS(Gögn!$L$2:$L$11876,Gögn!$B$2:$B$11876,BE$8,Gögn!$E$2:$E$11876,BE$9,Gögn!$F$2:$F$11876,$A174)),"")</f>
        <v>16.679260553095709</v>
      </c>
      <c r="BF174" s="22">
        <f t="array" ref="BF174">IFERROR(IF(BF$9="Samtals",SUMPRODUCT(((Gögn!$F$2:$F$11876=$A174)*(Gögn!$B$2:$B$11876=BF$8)),Gögn!$K$2:$K$11876,Gögn!$L$2:$L$11876)/SUMIFS(Gögn!$L$2:$L$11876,Gögn!$B$2:$B$11876,BF$8,Gögn!$F$2:$F$11876,$A174),SUMPRODUCT(((Gögn!$F$2:$F$11876=$A174)*(Gögn!$B$2:$B$11876=BF$8)*(Gögn!$E$2:$E$11876=BF$9)),Gögn!$K$2:$K$11876,Gögn!$L$2:$L$11876)/SUMIFS(Gögn!$L$2:$L$11876,Gögn!$B$2:$B$11876,BF$8,Gögn!$E$2:$E$11876,BF$9,Gögn!$F$2:$F$11876,$A174)),"")</f>
        <v>16.7</v>
      </c>
      <c r="BG174" s="22">
        <f t="array" ref="BG174">IFERROR(IF(BG$9="Samtals",SUMPRODUCT(((Gögn!$F$2:$F$11876=$A174)*(Gögn!$B$2:$B$11876=BG$8)),Gögn!$K$2:$K$11876,Gögn!$L$2:$L$11876)/SUMIFS(Gögn!$L$2:$L$11876,Gögn!$B$2:$B$11876,BG$8,Gögn!$F$2:$F$11876,$A174),SUMPRODUCT(((Gögn!$F$2:$F$11876=$A174)*(Gögn!$B$2:$B$11876=BG$8)*(Gögn!$E$2:$E$11876=BG$9)),Gögn!$K$2:$K$11876,Gögn!$L$2:$L$11876)/SUMIFS(Gögn!$L$2:$L$11876,Gögn!$B$2:$B$11876,BG$8,Gögn!$E$2:$E$11876,BG$9,Gögn!$F$2:$F$11876,$A174)),"")</f>
        <v>15.866034098799163</v>
      </c>
    </row>
    <row r="175" spans="1:59" ht="15" customHeight="1">
      <c r="A175" s="19" t="s">
        <v>96</v>
      </c>
      <c r="B175" s="19"/>
      <c r="C175" s="23" t="s">
        <v>97</v>
      </c>
      <c r="D175" s="33">
        <f>SUMPRODUCT(E175:BG175,$E$83:$BG$83)/SUM($E$83:$BG$83)</f>
        <v>0.15101793737926139</v>
      </c>
      <c r="E175" s="33">
        <f t="array" ref="E175">IFERROR(IF(E$9="Samtals",SUMPRODUCT(((Gögn!$F$2:$F$11876=$A175)*(Gögn!$B$2:$B$11876=E$8)),Gögn!$K$2:$K$11876,Gögn!$L$2:$L$11876)/SUMIFS(Gögn!$L$2:$L$11876,Gögn!$B$2:$B$11876,E$8,Gögn!$F$2:$F$11876,$A175),SUMPRODUCT(((Gögn!$F$2:$F$11876=$A175)*(Gögn!$B$2:$B$11876=E$8)*(Gögn!$E$2:$E$11876=E$9)),Gögn!$K$2:$K$11876,Gögn!$L$2:$L$11876)/SUMIFS(Gögn!$L$2:$L$11876,Gögn!$B$2:$B$11876,E$8,Gögn!$E$2:$E$11876,E$9,Gögn!$F$2:$F$11876,$A175)),"")</f>
        <v>0.24553405572308262</v>
      </c>
      <c r="F175" s="33">
        <f t="array" ref="F175">IFERROR(IF(F$9="Samtals",SUMPRODUCT(((Gögn!$F$2:$F$11876=$A175)*(Gögn!$B$2:$B$11876=F$8)),Gögn!$K$2:$K$11876,Gögn!$L$2:$L$11876)/SUMIFS(Gögn!$L$2:$L$11876,Gögn!$B$2:$B$11876,F$8,Gögn!$F$2:$F$11876,$A175),SUMPRODUCT(((Gögn!$F$2:$F$11876=$A175)*(Gögn!$B$2:$B$11876=F$8)*(Gögn!$E$2:$E$11876=F$9)),Gögn!$K$2:$K$11876,Gögn!$L$2:$L$11876)/SUMIFS(Gögn!$L$2:$L$11876,Gögn!$B$2:$B$11876,F$8,Gögn!$E$2:$E$11876,F$9,Gögn!$F$2:$F$11876,$A175)),"")</f>
        <v>0.25</v>
      </c>
      <c r="G175" s="33">
        <f t="array" ref="G175">IFERROR(IF(G$9="Samtals",SUMPRODUCT(((Gögn!$F$2:$F$11876=$A175)*(Gögn!$B$2:$B$11876=G$8)),Gögn!$K$2:$K$11876,Gögn!$L$2:$L$11876)/SUMIFS(Gögn!$L$2:$L$11876,Gögn!$B$2:$B$11876,G$8,Gögn!$F$2:$F$11876,$A175),SUMPRODUCT(((Gögn!$F$2:$F$11876=$A175)*(Gögn!$B$2:$B$11876=G$8)*(Gögn!$E$2:$E$11876=G$9)),Gögn!$K$2:$K$11876,Gögn!$L$2:$L$11876)/SUMIFS(Gögn!$L$2:$L$11876,Gögn!$B$2:$B$11876,G$8,Gögn!$E$2:$E$11876,G$9,Gögn!$F$2:$F$11876,$A175)),"")</f>
        <v>0.24147341740606212</v>
      </c>
      <c r="H175" s="33">
        <f t="array" ref="H175">IFERROR(IF(H$9="Samtals",SUMPRODUCT(((Gögn!$F$2:$F$11876=$A175)*(Gögn!$B$2:$B$11876=H$8)),Gögn!$K$2:$K$11876,Gögn!$L$2:$L$11876)/SUMIFS(Gögn!$L$2:$L$11876,Gögn!$B$2:$B$11876,H$8,Gögn!$F$2:$F$11876,$A175),SUMPRODUCT(((Gögn!$F$2:$F$11876=$A175)*(Gögn!$B$2:$B$11876=H$8)*(Gögn!$E$2:$E$11876=H$9)),Gögn!$K$2:$K$11876,Gögn!$L$2:$L$11876)/SUMIFS(Gögn!$L$2:$L$11876,Gögn!$B$2:$B$11876,H$8,Gögn!$E$2:$E$11876,H$9,Gögn!$F$2:$F$11876,$A175)),"")</f>
        <v>0.15572009269765377</v>
      </c>
      <c r="I175" s="33">
        <f t="array" ref="I175">IFERROR(IF(I$9="Samtals",SUMPRODUCT(((Gögn!$F$2:$F$11876=$A175)*(Gögn!$B$2:$B$11876=I$8)),Gögn!$K$2:$K$11876,Gögn!$L$2:$L$11876)/SUMIFS(Gögn!$L$2:$L$11876,Gögn!$B$2:$B$11876,I$8,Gögn!$F$2:$F$11876,$A175),SUMPRODUCT(((Gögn!$F$2:$F$11876=$A175)*(Gögn!$B$2:$B$11876=I$8)*(Gögn!$E$2:$E$11876=I$9)),Gögn!$K$2:$K$11876,Gögn!$L$2:$L$11876)/SUMIFS(Gögn!$L$2:$L$11876,Gögn!$B$2:$B$11876,I$8,Gögn!$E$2:$E$11876,I$9,Gögn!$F$2:$F$11876,$A175)),"")</f>
        <v>0.15</v>
      </c>
      <c r="J175" s="33">
        <f t="array" ref="J175">IFERROR(IF(J$9="Samtals",SUMPRODUCT(((Gögn!$F$2:$F$11876=$A175)*(Gögn!$B$2:$B$11876=J$8)),Gögn!$K$2:$K$11876,Gögn!$L$2:$L$11876)/SUMIFS(Gögn!$L$2:$L$11876,Gögn!$B$2:$B$11876,J$8,Gögn!$F$2:$F$11876,$A175),SUMPRODUCT(((Gögn!$F$2:$F$11876=$A175)*(Gögn!$B$2:$B$11876=J$8)*(Gögn!$E$2:$E$11876=J$9)),Gögn!$K$2:$K$11876,Gögn!$L$2:$L$11876)/SUMIFS(Gögn!$L$2:$L$11876,Gögn!$B$2:$B$11876,J$8,Gögn!$E$2:$E$11876,J$9,Gögn!$F$2:$F$11876,$A175)),"")</f>
        <v>0.3</v>
      </c>
      <c r="K175" s="33">
        <f t="array" ref="K175">IFERROR(IF(K$9="Samtals",SUMPRODUCT(((Gögn!$F$2:$F$11876=$A175)*(Gögn!$B$2:$B$11876=K$8)),Gögn!$K$2:$K$11876,Gögn!$L$2:$L$11876)/SUMIFS(Gögn!$L$2:$L$11876,Gögn!$B$2:$B$11876,K$8,Gögn!$F$2:$F$11876,$A175),SUMPRODUCT(((Gögn!$F$2:$F$11876=$A175)*(Gögn!$B$2:$B$11876=K$8)*(Gögn!$E$2:$E$11876=K$9)),Gögn!$K$2:$K$11876,Gögn!$L$2:$L$11876)/SUMIFS(Gögn!$L$2:$L$11876,Gögn!$B$2:$B$11876,K$8,Gögn!$E$2:$E$11876,K$9,Gögn!$F$2:$F$11876,$A175)),"")</f>
        <v>0.20892535779858565</v>
      </c>
      <c r="L175" s="33">
        <f t="array" ref="L175">IFERROR(IF(L$9="Samtals",SUMPRODUCT(((Gögn!$F$2:$F$11876=$A175)*(Gögn!$B$2:$B$11876=L$8)),Gögn!$K$2:$K$11876,Gögn!$L$2:$L$11876)/SUMIFS(Gögn!$L$2:$L$11876,Gögn!$B$2:$B$11876,L$8,Gögn!$F$2:$F$11876,$A175),SUMPRODUCT(((Gögn!$F$2:$F$11876=$A175)*(Gögn!$B$2:$B$11876=L$8)*(Gögn!$E$2:$E$11876=L$9)),Gögn!$K$2:$K$11876,Gögn!$L$2:$L$11876)/SUMIFS(Gögn!$L$2:$L$11876,Gögn!$B$2:$B$11876,L$8,Gögn!$E$2:$E$11876,L$9,Gögn!$F$2:$F$11876,$A175)),"")</f>
        <v>0.20892535779858565</v>
      </c>
      <c r="M175" s="33">
        <f t="array" ref="M175">IFERROR(IF(M$9="Samtals",SUMPRODUCT(((Gögn!$F$2:$F$11876=$A175)*(Gögn!$B$2:$B$11876=M$8)),Gögn!$K$2:$K$11876,Gögn!$L$2:$L$11876)/SUMIFS(Gögn!$L$2:$L$11876,Gögn!$B$2:$B$11876,M$8,Gögn!$F$2:$F$11876,$A175),SUMPRODUCT(((Gögn!$F$2:$F$11876=$A175)*(Gögn!$B$2:$B$11876=M$8)*(Gögn!$E$2:$E$11876=M$9)),Gögn!$K$2:$K$11876,Gögn!$L$2:$L$11876)/SUMIFS(Gögn!$L$2:$L$11876,Gögn!$B$2:$B$11876,M$8,Gögn!$E$2:$E$11876,M$9,Gögn!$F$2:$F$11876,$A175)),"")</f>
        <v>0.2</v>
      </c>
      <c r="N175" s="33">
        <f t="array" ref="N175">IFERROR(IF(N$9="Samtals",SUMPRODUCT(((Gögn!$F$2:$F$11876=$A175)*(Gögn!$B$2:$B$11876=N$8)),Gögn!$K$2:$K$11876,Gögn!$L$2:$L$11876)/SUMIFS(Gögn!$L$2:$L$11876,Gögn!$B$2:$B$11876,N$8,Gögn!$F$2:$F$11876,$A175),SUMPRODUCT(((Gögn!$F$2:$F$11876=$A175)*(Gögn!$B$2:$B$11876=N$8)*(Gögn!$E$2:$E$11876=N$9)),Gögn!$K$2:$K$11876,Gögn!$L$2:$L$11876)/SUMIFS(Gögn!$L$2:$L$11876,Gögn!$B$2:$B$11876,N$8,Gögn!$E$2:$E$11876,N$9,Gögn!$F$2:$F$11876,$A175)),"")</f>
        <v>0.2</v>
      </c>
      <c r="O175" s="33">
        <f t="array" ref="O175">IFERROR(IF(O$9="Samtals",SUMPRODUCT(((Gögn!$F$2:$F$11876=$A175)*(Gögn!$B$2:$B$11876=O$8)),Gögn!$K$2:$K$11876,Gögn!$L$2:$L$11876)/SUMIFS(Gögn!$L$2:$L$11876,Gögn!$B$2:$B$11876,O$8,Gögn!$F$2:$F$11876,$A175),SUMPRODUCT(((Gögn!$F$2:$F$11876=$A175)*(Gögn!$B$2:$B$11876=O$8)*(Gögn!$E$2:$E$11876=O$9)),Gögn!$K$2:$K$11876,Gögn!$L$2:$L$11876)/SUMIFS(Gögn!$L$2:$L$11876,Gögn!$B$2:$B$11876,O$8,Gögn!$E$2:$E$11876,O$9,Gögn!$F$2:$F$11876,$A175)),"")</f>
        <v>0.15923152616151756</v>
      </c>
      <c r="P175" s="33">
        <f t="array" ref="P175">IFERROR(IF(P$9="Samtals",SUMPRODUCT(((Gögn!$F$2:$F$11876=$A175)*(Gögn!$B$2:$B$11876=P$8)),Gögn!$K$2:$K$11876,Gögn!$L$2:$L$11876)/SUMIFS(Gögn!$L$2:$L$11876,Gögn!$B$2:$B$11876,P$8,Gögn!$F$2:$F$11876,$A175),SUMPRODUCT(((Gögn!$F$2:$F$11876=$A175)*(Gögn!$B$2:$B$11876=P$8)*(Gögn!$E$2:$E$11876=P$9)),Gögn!$K$2:$K$11876,Gögn!$L$2:$L$11876)/SUMIFS(Gögn!$L$2:$L$11876,Gögn!$B$2:$B$11876,P$8,Gögn!$E$2:$E$11876,P$9,Gögn!$F$2:$F$11876,$A175)),"")</f>
        <v>0.16000000000000003</v>
      </c>
      <c r="Q175" s="33">
        <f t="array" ref="Q175">IFERROR(IF(Q$9="Samtals",SUMPRODUCT(((Gögn!$F$2:$F$11876=$A175)*(Gögn!$B$2:$B$11876=Q$8)),Gögn!$K$2:$K$11876,Gögn!$L$2:$L$11876)/SUMIFS(Gögn!$L$2:$L$11876,Gögn!$B$2:$B$11876,Q$8,Gögn!$F$2:$F$11876,$A175),SUMPRODUCT(((Gögn!$F$2:$F$11876=$A175)*(Gögn!$B$2:$B$11876=Q$8)*(Gögn!$E$2:$E$11876=Q$9)),Gögn!$K$2:$K$11876,Gögn!$L$2:$L$11876)/SUMIFS(Gögn!$L$2:$L$11876,Gögn!$B$2:$B$11876,Q$8,Gögn!$E$2:$E$11876,Q$9,Gögn!$F$2:$F$11876,$A175)),"")</f>
        <v>0</v>
      </c>
      <c r="R175" s="33">
        <f t="array" ref="R175">IFERROR(IF(R$9="Samtals",SUMPRODUCT(((Gögn!$F$2:$F$11876=$A175)*(Gögn!$B$2:$B$11876=R$8)),Gögn!$K$2:$K$11876,Gögn!$L$2:$L$11876)/SUMIFS(Gögn!$L$2:$L$11876,Gögn!$B$2:$B$11876,R$8,Gögn!$F$2:$F$11876,$A175),SUMPRODUCT(((Gögn!$F$2:$F$11876=$A175)*(Gögn!$B$2:$B$11876=R$8)*(Gögn!$E$2:$E$11876=R$9)),Gögn!$K$2:$K$11876,Gögn!$L$2:$L$11876)/SUMIFS(Gögn!$L$2:$L$11876,Gögn!$B$2:$B$11876,R$8,Gögn!$E$2:$E$11876,R$9,Gögn!$F$2:$F$11876,$A175)),"")</f>
        <v>0.1</v>
      </c>
      <c r="S175" s="33">
        <f t="array" ref="S175">IFERROR(IF(S$9="Samtals",SUMPRODUCT(((Gögn!$F$2:$F$11876=$A175)*(Gögn!$B$2:$B$11876=S$8)),Gögn!$K$2:$K$11876,Gögn!$L$2:$L$11876)/SUMIFS(Gögn!$L$2:$L$11876,Gögn!$B$2:$B$11876,S$8,Gögn!$F$2:$F$11876,$A175),SUMPRODUCT(((Gögn!$F$2:$F$11876=$A175)*(Gögn!$B$2:$B$11876=S$8)*(Gögn!$E$2:$E$11876=S$9)),Gögn!$K$2:$K$11876,Gögn!$L$2:$L$11876)/SUMIFS(Gögn!$L$2:$L$11876,Gögn!$B$2:$B$11876,S$8,Gögn!$E$2:$E$11876,S$9,Gögn!$F$2:$F$11876,$A175)),"")</f>
        <v>0.1</v>
      </c>
      <c r="T175" s="33">
        <f t="array" ref="T175">IFERROR(IF(T$9="Samtals",SUMPRODUCT(((Gögn!$F$2:$F$11876=$A175)*(Gögn!$B$2:$B$11876=T$8)),Gögn!$K$2:$K$11876,Gögn!$L$2:$L$11876)/SUMIFS(Gögn!$L$2:$L$11876,Gögn!$B$2:$B$11876,T$8,Gögn!$F$2:$F$11876,$A175),SUMPRODUCT(((Gögn!$F$2:$F$11876=$A175)*(Gögn!$B$2:$B$11876=T$8)*(Gögn!$E$2:$E$11876=T$9)),Gögn!$K$2:$K$11876,Gögn!$L$2:$L$11876)/SUMIFS(Gögn!$L$2:$L$11876,Gögn!$B$2:$B$11876,T$8,Gögn!$E$2:$E$11876,T$9,Gögn!$F$2:$F$11876,$A175)),"")</f>
        <v>0.1</v>
      </c>
      <c r="U175" s="33">
        <f t="array" ref="U175">IFERROR(IF(U$9="Samtals",SUMPRODUCT(((Gögn!$F$2:$F$11876=$A175)*(Gögn!$B$2:$B$11876=U$8)),Gögn!$K$2:$K$11876,Gögn!$L$2:$L$11876)/SUMIFS(Gögn!$L$2:$L$11876,Gögn!$B$2:$B$11876,U$8,Gögn!$F$2:$F$11876,$A175),SUMPRODUCT(((Gögn!$F$2:$F$11876=$A175)*(Gögn!$B$2:$B$11876=U$8)*(Gögn!$E$2:$E$11876=U$9)),Gögn!$K$2:$K$11876,Gögn!$L$2:$L$11876)/SUMIFS(Gögn!$L$2:$L$11876,Gögn!$B$2:$B$11876,U$8,Gögn!$E$2:$E$11876,U$9,Gögn!$F$2:$F$11876,$A175)),"")</f>
        <v>0.14194221867004228</v>
      </c>
      <c r="V175" s="33">
        <f t="array" ref="V175">IFERROR(IF(V$9="Samtals",SUMPRODUCT(((Gögn!$F$2:$F$11876=$A175)*(Gögn!$B$2:$B$11876=V$8)),Gögn!$K$2:$K$11876,Gögn!$L$2:$L$11876)/SUMIFS(Gögn!$L$2:$L$11876,Gögn!$B$2:$B$11876,V$8,Gögn!$F$2:$F$11876,$A175),SUMPRODUCT(((Gögn!$F$2:$F$11876=$A175)*(Gögn!$B$2:$B$11876=V$8)*(Gögn!$E$2:$E$11876=V$9)),Gögn!$K$2:$K$11876,Gögn!$L$2:$L$11876)/SUMIFS(Gögn!$L$2:$L$11876,Gögn!$B$2:$B$11876,V$8,Gögn!$E$2:$E$11876,V$9,Gögn!$F$2:$F$11876,$A175)),"")</f>
        <v>0.14000000000000001</v>
      </c>
      <c r="W175" s="33">
        <f t="array" ref="W175">IFERROR(IF(W$9="Samtals",SUMPRODUCT(((Gögn!$F$2:$F$11876=$A175)*(Gögn!$B$2:$B$11876=W$8)),Gögn!$K$2:$K$11876,Gögn!$L$2:$L$11876)/SUMIFS(Gögn!$L$2:$L$11876,Gögn!$B$2:$B$11876,W$8,Gögn!$F$2:$F$11876,$A175),SUMPRODUCT(((Gögn!$F$2:$F$11876=$A175)*(Gögn!$B$2:$B$11876=W$8)*(Gögn!$E$2:$E$11876=W$9)),Gögn!$K$2:$K$11876,Gögn!$L$2:$L$11876)/SUMIFS(Gögn!$L$2:$L$11876,Gögn!$B$2:$B$11876,W$8,Gögn!$E$2:$E$11876,W$9,Gögn!$F$2:$F$11876,$A175)),"")</f>
        <v>0.37358975755119034</v>
      </c>
      <c r="X175" s="33">
        <f t="array" ref="X175">IFERROR(IF(X$9="Samtals",SUMPRODUCT(((Gögn!$F$2:$F$11876=$A175)*(Gögn!$B$2:$B$11876=X$8)),Gögn!$K$2:$K$11876,Gögn!$L$2:$L$11876)/SUMIFS(Gögn!$L$2:$L$11876,Gögn!$B$2:$B$11876,X$8,Gögn!$F$2:$F$11876,$A175),SUMPRODUCT(((Gögn!$F$2:$F$11876=$A175)*(Gögn!$B$2:$B$11876=X$8)*(Gögn!$E$2:$E$11876=X$9)),Gögn!$K$2:$K$11876,Gögn!$L$2:$L$11876)/SUMIFS(Gögn!$L$2:$L$11876,Gögn!$B$2:$B$11876,X$8,Gögn!$E$2:$E$11876,X$9,Gögn!$F$2:$F$11876,$A175)),"")</f>
        <v>0.26835912565013953</v>
      </c>
      <c r="Y175" s="33">
        <f t="array" ref="Y175">IFERROR(IF(Y$9="Samtals",SUMPRODUCT(((Gögn!$F$2:$F$11876=$A175)*(Gögn!$B$2:$B$11876=Y$8)),Gögn!$K$2:$K$11876,Gögn!$L$2:$L$11876)/SUMIFS(Gögn!$L$2:$L$11876,Gögn!$B$2:$B$11876,Y$8,Gögn!$F$2:$F$11876,$A175),SUMPRODUCT(((Gögn!$F$2:$F$11876=$A175)*(Gögn!$B$2:$B$11876=Y$8)*(Gögn!$E$2:$E$11876=Y$9)),Gögn!$K$2:$K$11876,Gögn!$L$2:$L$11876)/SUMIFS(Gögn!$L$2:$L$11876,Gögn!$B$2:$B$11876,Y$8,Gögn!$E$2:$E$11876,Y$9,Gögn!$F$2:$F$11876,$A175)),"")</f>
        <v>0.24</v>
      </c>
      <c r="Z175" s="33">
        <f t="array" ref="Z175">IFERROR(IF(Z$9="Samtals",SUMPRODUCT(((Gögn!$F$2:$F$11876=$A175)*(Gögn!$B$2:$B$11876=Z$8)),Gögn!$K$2:$K$11876,Gögn!$L$2:$L$11876)/SUMIFS(Gögn!$L$2:$L$11876,Gögn!$B$2:$B$11876,Z$8,Gögn!$F$2:$F$11876,$A175),SUMPRODUCT(((Gögn!$F$2:$F$11876=$A175)*(Gögn!$B$2:$B$11876=Z$8)*(Gögn!$E$2:$E$11876=Z$9)),Gögn!$K$2:$K$11876,Gögn!$L$2:$L$11876)/SUMIFS(Gögn!$L$2:$L$11876,Gögn!$B$2:$B$11876,Z$8,Gögn!$E$2:$E$11876,Z$9,Gögn!$F$2:$F$11876,$A175)),"")</f>
        <v>0.27689440655473868</v>
      </c>
      <c r="AA175" s="33">
        <f t="array" ref="AA175">IFERROR(IF(AA$9="Samtals",SUMPRODUCT(((Gögn!$F$2:$F$11876=$A175)*(Gögn!$B$2:$B$11876=AA$8)),Gögn!$K$2:$K$11876,Gögn!$L$2:$L$11876)/SUMIFS(Gögn!$L$2:$L$11876,Gögn!$B$2:$B$11876,AA$8,Gögn!$F$2:$F$11876,$A175),SUMPRODUCT(((Gögn!$F$2:$F$11876=$A175)*(Gögn!$B$2:$B$11876=AA$8)*(Gögn!$E$2:$E$11876=AA$9)),Gögn!$K$2:$K$11876,Gögn!$L$2:$L$11876)/SUMIFS(Gögn!$L$2:$L$11876,Gögn!$B$2:$B$11876,AA$8,Gögn!$E$2:$E$11876,AA$9,Gögn!$F$2:$F$11876,$A175)),"")</f>
        <v>0.3</v>
      </c>
      <c r="AB175" s="33">
        <f t="array" ref="AB175">IFERROR(IF(AB$9="Samtals",SUMPRODUCT(((Gögn!$F$2:$F$11876=$A175)*(Gögn!$B$2:$B$11876=AB$8)),Gögn!$K$2:$K$11876,Gögn!$L$2:$L$11876)/SUMIFS(Gögn!$L$2:$L$11876,Gögn!$B$2:$B$11876,AB$8,Gögn!$F$2:$F$11876,$A175),SUMPRODUCT(((Gögn!$F$2:$F$11876=$A175)*(Gögn!$B$2:$B$11876=AB$8)*(Gögn!$E$2:$E$11876=AB$9)),Gögn!$K$2:$K$11876,Gögn!$L$2:$L$11876)/SUMIFS(Gögn!$L$2:$L$11876,Gögn!$B$2:$B$11876,AB$8,Gögn!$E$2:$E$11876,AB$9,Gögn!$F$2:$F$11876,$A175)),"")</f>
        <v>0.3</v>
      </c>
      <c r="AC175" s="33">
        <f t="array" ref="AC175">IFERROR(IF(AC$9="Samtals",SUMPRODUCT(((Gögn!$F$2:$F$11876=$A175)*(Gögn!$B$2:$B$11876=AC$8)),Gögn!$K$2:$K$11876,Gögn!$L$2:$L$11876)/SUMIFS(Gögn!$L$2:$L$11876,Gögn!$B$2:$B$11876,AC$8,Gögn!$F$2:$F$11876,$A175),SUMPRODUCT(((Gögn!$F$2:$F$11876=$A175)*(Gögn!$B$2:$B$11876=AC$8)*(Gögn!$E$2:$E$11876=AC$9)),Gögn!$K$2:$K$11876,Gögn!$L$2:$L$11876)/SUMIFS(Gögn!$L$2:$L$11876,Gögn!$B$2:$B$11876,AC$8,Gögn!$E$2:$E$11876,AC$9,Gögn!$F$2:$F$11876,$A175)),"")</f>
        <v>0.16037000074102573</v>
      </c>
      <c r="AD175" s="33">
        <f t="array" ref="AD175">IFERROR(IF(AD$9="Samtals",SUMPRODUCT(((Gögn!$F$2:$F$11876=$A175)*(Gögn!$B$2:$B$11876=AD$8)),Gögn!$K$2:$K$11876,Gögn!$L$2:$L$11876)/SUMIFS(Gögn!$L$2:$L$11876,Gögn!$B$2:$B$11876,AD$8,Gögn!$F$2:$F$11876,$A175),SUMPRODUCT(((Gögn!$F$2:$F$11876=$A175)*(Gögn!$B$2:$B$11876=AD$8)*(Gögn!$E$2:$E$11876=AD$9)),Gögn!$K$2:$K$11876,Gögn!$L$2:$L$11876)/SUMIFS(Gögn!$L$2:$L$11876,Gögn!$B$2:$B$11876,AD$8,Gögn!$E$2:$E$11876,AD$9,Gögn!$F$2:$F$11876,$A175)),"")</f>
        <v>0.16037000074102573</v>
      </c>
      <c r="AE175" s="33">
        <f t="array" ref="AE175">IFERROR(IF(AE$9="Samtals",SUMPRODUCT(((Gögn!$F$2:$F$11876=$A175)*(Gögn!$B$2:$B$11876=AE$8)),Gögn!$K$2:$K$11876,Gögn!$L$2:$L$11876)/SUMIFS(Gögn!$L$2:$L$11876,Gögn!$B$2:$B$11876,AE$8,Gögn!$F$2:$F$11876,$A175),SUMPRODUCT(((Gögn!$F$2:$F$11876=$A175)*(Gögn!$B$2:$B$11876=AE$8)*(Gögn!$E$2:$E$11876=AE$9)),Gögn!$K$2:$K$11876,Gögn!$L$2:$L$11876)/SUMIFS(Gögn!$L$2:$L$11876,Gögn!$B$2:$B$11876,AE$8,Gögn!$E$2:$E$11876,AE$9,Gögn!$F$2:$F$11876,$A175)),"")</f>
        <v>0.4</v>
      </c>
      <c r="AF175" s="33">
        <f t="array" ref="AF175">IFERROR(IF(AF$9="Samtals",SUMPRODUCT(((Gögn!$F$2:$F$11876=$A175)*(Gögn!$B$2:$B$11876=AF$8)),Gögn!$K$2:$K$11876,Gögn!$L$2:$L$11876)/SUMIFS(Gögn!$L$2:$L$11876,Gögn!$B$2:$B$11876,AF$8,Gögn!$F$2:$F$11876,$A175),SUMPRODUCT(((Gögn!$F$2:$F$11876=$A175)*(Gögn!$B$2:$B$11876=AF$8)*(Gögn!$E$2:$E$11876=AF$9)),Gögn!$K$2:$K$11876,Gögn!$L$2:$L$11876)/SUMIFS(Gögn!$L$2:$L$11876,Gögn!$B$2:$B$11876,AF$8,Gögn!$E$2:$E$11876,AF$9,Gögn!$F$2:$F$11876,$A175)),"")</f>
        <v>0.4</v>
      </c>
      <c r="AG175" s="33">
        <f t="array" ref="AG175">IFERROR(IF(AG$9="Samtals",SUMPRODUCT(((Gögn!$F$2:$F$11876=$A175)*(Gögn!$B$2:$B$11876=AG$8)),Gögn!$K$2:$K$11876,Gögn!$L$2:$L$11876)/SUMIFS(Gögn!$L$2:$L$11876,Gögn!$B$2:$B$11876,AG$8,Gögn!$F$2:$F$11876,$A175),SUMPRODUCT(((Gögn!$F$2:$F$11876=$A175)*(Gögn!$B$2:$B$11876=AG$8)*(Gögn!$E$2:$E$11876=AG$9)),Gögn!$K$2:$K$11876,Gögn!$L$2:$L$11876)/SUMIFS(Gögn!$L$2:$L$11876,Gögn!$B$2:$B$11876,AG$8,Gögn!$E$2:$E$11876,AG$9,Gögn!$F$2:$F$11876,$A175)),"")</f>
        <v>0.3</v>
      </c>
      <c r="AH175" s="33">
        <f t="array" ref="AH175">IFERROR(IF(AH$9="Samtals",SUMPRODUCT(((Gögn!$F$2:$F$11876=$A175)*(Gögn!$B$2:$B$11876=AH$8)),Gögn!$K$2:$K$11876,Gögn!$L$2:$L$11876)/SUMIFS(Gögn!$L$2:$L$11876,Gögn!$B$2:$B$11876,AH$8,Gögn!$F$2:$F$11876,$A175),SUMPRODUCT(((Gögn!$F$2:$F$11876=$A175)*(Gögn!$B$2:$B$11876=AH$8)*(Gögn!$E$2:$E$11876=AH$9)),Gögn!$K$2:$K$11876,Gögn!$L$2:$L$11876)/SUMIFS(Gögn!$L$2:$L$11876,Gögn!$B$2:$B$11876,AH$8,Gögn!$E$2:$E$11876,AH$9,Gögn!$F$2:$F$11876,$A175)),"")</f>
        <v>0.3</v>
      </c>
      <c r="AI175" s="33">
        <f t="array" ref="AI175">IFERROR(IF(AI$9="Samtals",SUMPRODUCT(((Gögn!$F$2:$F$11876=$A175)*(Gögn!$B$2:$B$11876=AI$8)),Gögn!$K$2:$K$11876,Gögn!$L$2:$L$11876)/SUMIFS(Gögn!$L$2:$L$11876,Gögn!$B$2:$B$11876,AI$8,Gögn!$F$2:$F$11876,$A175),SUMPRODUCT(((Gögn!$F$2:$F$11876=$A175)*(Gögn!$B$2:$B$11876=AI$8)*(Gögn!$E$2:$E$11876=AI$9)),Gögn!$K$2:$K$11876,Gögn!$L$2:$L$11876)/SUMIFS(Gögn!$L$2:$L$11876,Gögn!$B$2:$B$11876,AI$8,Gögn!$E$2:$E$11876,AI$9,Gögn!$F$2:$F$11876,$A175)),"")</f>
        <v>0.1</v>
      </c>
      <c r="AJ175" s="33">
        <f t="array" ref="AJ175">IFERROR(IF(AJ$9="Samtals",SUMPRODUCT(((Gögn!$F$2:$F$11876=$A175)*(Gögn!$B$2:$B$11876=AJ$8)),Gögn!$K$2:$K$11876,Gögn!$L$2:$L$11876)/SUMIFS(Gögn!$L$2:$L$11876,Gögn!$B$2:$B$11876,AJ$8,Gögn!$F$2:$F$11876,$A175),SUMPRODUCT(((Gögn!$F$2:$F$11876=$A175)*(Gögn!$B$2:$B$11876=AJ$8)*(Gögn!$E$2:$E$11876=AJ$9)),Gögn!$K$2:$K$11876,Gögn!$L$2:$L$11876)/SUMIFS(Gögn!$L$2:$L$11876,Gögn!$B$2:$B$11876,AJ$8,Gögn!$E$2:$E$11876,AJ$9,Gögn!$F$2:$F$11876,$A175)),"")</f>
        <v>0.1</v>
      </c>
      <c r="AK175" s="33">
        <f t="array" ref="AK175">IFERROR(IF(AK$9="Samtals",SUMPRODUCT(((Gögn!$F$2:$F$11876=$A175)*(Gögn!$B$2:$B$11876=AK$8)),Gögn!$K$2:$K$11876,Gögn!$L$2:$L$11876)/SUMIFS(Gögn!$L$2:$L$11876,Gögn!$B$2:$B$11876,AK$8,Gögn!$F$2:$F$11876,$A175),SUMPRODUCT(((Gögn!$F$2:$F$11876=$A175)*(Gögn!$B$2:$B$11876=AK$8)*(Gögn!$E$2:$E$11876=AK$9)),Gögn!$K$2:$K$11876,Gögn!$L$2:$L$11876)/SUMIFS(Gögn!$L$2:$L$11876,Gögn!$B$2:$B$11876,AK$8,Gögn!$E$2:$E$11876,AK$9,Gögn!$F$2:$F$11876,$A175)),"")</f>
        <v>0.2</v>
      </c>
      <c r="AL175" s="33">
        <f t="array" ref="AL175">IFERROR(IF(AL$9="Samtals",SUMPRODUCT(((Gögn!$F$2:$F$11876=$A175)*(Gögn!$B$2:$B$11876=AL$8)),Gögn!$K$2:$K$11876,Gögn!$L$2:$L$11876)/SUMIFS(Gögn!$L$2:$L$11876,Gögn!$B$2:$B$11876,AL$8,Gögn!$F$2:$F$11876,$A175),SUMPRODUCT(((Gögn!$F$2:$F$11876=$A175)*(Gögn!$B$2:$B$11876=AL$8)*(Gögn!$E$2:$E$11876=AL$9)),Gögn!$K$2:$K$11876,Gögn!$L$2:$L$11876)/SUMIFS(Gögn!$L$2:$L$11876,Gögn!$B$2:$B$11876,AL$8,Gögn!$E$2:$E$11876,AL$9,Gögn!$F$2:$F$11876,$A175)),"")</f>
        <v>0.2</v>
      </c>
      <c r="AM175" s="33">
        <f t="array" ref="AM175">IFERROR(IF(AM$9="Samtals",SUMPRODUCT(((Gögn!$F$2:$F$11876=$A175)*(Gögn!$B$2:$B$11876=AM$8)),Gögn!$K$2:$K$11876,Gögn!$L$2:$L$11876)/SUMIFS(Gögn!$L$2:$L$11876,Gögn!$B$2:$B$11876,AM$8,Gögn!$F$2:$F$11876,$A175),SUMPRODUCT(((Gögn!$F$2:$F$11876=$A175)*(Gögn!$B$2:$B$11876=AM$8)*(Gögn!$E$2:$E$11876=AM$9)),Gögn!$K$2:$K$11876,Gögn!$L$2:$L$11876)/SUMIFS(Gögn!$L$2:$L$11876,Gögn!$B$2:$B$11876,AM$8,Gögn!$E$2:$E$11876,AM$9,Gögn!$F$2:$F$11876,$A175)),"")</f>
        <v>0.11174665639504006</v>
      </c>
      <c r="AN175" s="33">
        <f t="array" ref="AN175">IFERROR(IF(AN$9="Samtals",SUMPRODUCT(((Gögn!$F$2:$F$11876=$A175)*(Gögn!$B$2:$B$11876=AN$8)),Gögn!$K$2:$K$11876,Gögn!$L$2:$L$11876)/SUMIFS(Gögn!$L$2:$L$11876,Gögn!$B$2:$B$11876,AN$8,Gögn!$F$2:$F$11876,$A175),SUMPRODUCT(((Gögn!$F$2:$F$11876=$A175)*(Gögn!$B$2:$B$11876=AN$8)*(Gögn!$E$2:$E$11876=AN$9)),Gögn!$K$2:$K$11876,Gögn!$L$2:$L$11876)/SUMIFS(Gögn!$L$2:$L$11876,Gögn!$B$2:$B$11876,AN$8,Gögn!$E$2:$E$11876,AN$9,Gögn!$F$2:$F$11876,$A175)),"")</f>
        <v>0.11249849061364135</v>
      </c>
      <c r="AO175" s="33">
        <f t="array" ref="AO175">IFERROR(IF(AO$9="Samtals",SUMPRODUCT(((Gögn!$F$2:$F$11876=$A175)*(Gögn!$B$2:$B$11876=AO$8)),Gögn!$K$2:$K$11876,Gögn!$L$2:$L$11876)/SUMIFS(Gögn!$L$2:$L$11876,Gögn!$B$2:$B$11876,AO$8,Gögn!$F$2:$F$11876,$A175),SUMPRODUCT(((Gögn!$F$2:$F$11876=$A175)*(Gögn!$B$2:$B$11876=AO$8)*(Gögn!$E$2:$E$11876=AO$9)),Gögn!$K$2:$K$11876,Gögn!$L$2:$L$11876)/SUMIFS(Gögn!$L$2:$L$11876,Gögn!$B$2:$B$11876,AO$8,Gögn!$E$2:$E$11876,AO$9,Gögn!$F$2:$F$11876,$A175)),"")</f>
        <v>7.2041692212922642E-2</v>
      </c>
      <c r="AP175" s="33">
        <f t="array" ref="AP175">IFERROR(IF(AP$9="Samtals",SUMPRODUCT(((Gögn!$F$2:$F$11876=$A175)*(Gögn!$B$2:$B$11876=AP$8)),Gögn!$K$2:$K$11876,Gögn!$L$2:$L$11876)/SUMIFS(Gögn!$L$2:$L$11876,Gögn!$B$2:$B$11876,AP$8,Gögn!$F$2:$F$11876,$A175),SUMPRODUCT(((Gögn!$F$2:$F$11876=$A175)*(Gögn!$B$2:$B$11876=AP$8)*(Gögn!$E$2:$E$11876=AP$9)),Gögn!$K$2:$K$11876,Gögn!$L$2:$L$11876)/SUMIFS(Gögn!$L$2:$L$11876,Gögn!$B$2:$B$11876,AP$8,Gögn!$E$2:$E$11876,AP$9,Gögn!$F$2:$F$11876,$A175)),"")</f>
        <v>0.22751239082481386</v>
      </c>
      <c r="AQ175" s="33">
        <f t="array" ref="AQ175">IFERROR(IF(AQ$9="Samtals",SUMPRODUCT(((Gögn!$F$2:$F$11876=$A175)*(Gögn!$B$2:$B$11876=AQ$8)),Gögn!$K$2:$K$11876,Gögn!$L$2:$L$11876)/SUMIFS(Gögn!$L$2:$L$11876,Gögn!$B$2:$B$11876,AQ$8,Gögn!$F$2:$F$11876,$A175),SUMPRODUCT(((Gögn!$F$2:$F$11876=$A175)*(Gögn!$B$2:$B$11876=AQ$8)*(Gögn!$E$2:$E$11876=AQ$9)),Gögn!$K$2:$K$11876,Gögn!$L$2:$L$11876)/SUMIFS(Gögn!$L$2:$L$11876,Gögn!$B$2:$B$11876,AQ$8,Gögn!$E$2:$E$11876,AQ$9,Gögn!$F$2:$F$11876,$A175)),"")</f>
        <v>0.22</v>
      </c>
      <c r="AR175" s="33">
        <f t="array" ref="AR175">IFERROR(IF(AR$9="Samtals",SUMPRODUCT(((Gögn!$F$2:$F$11876=$A175)*(Gögn!$B$2:$B$11876=AR$8)),Gögn!$K$2:$K$11876,Gögn!$L$2:$L$11876)/SUMIFS(Gögn!$L$2:$L$11876,Gögn!$B$2:$B$11876,AR$8,Gögn!$F$2:$F$11876,$A175),SUMPRODUCT(((Gögn!$F$2:$F$11876=$A175)*(Gögn!$B$2:$B$11876=AR$8)*(Gögn!$E$2:$E$11876=AR$9)),Gögn!$K$2:$K$11876,Gögn!$L$2:$L$11876)/SUMIFS(Gögn!$L$2:$L$11876,Gögn!$B$2:$B$11876,AR$8,Gögn!$E$2:$E$11876,AR$9,Gögn!$F$2:$F$11876,$A175)),"")</f>
        <v>0.23</v>
      </c>
      <c r="AS175" s="33">
        <f t="array" ref="AS175">IFERROR(IF(AS$9="Samtals",SUMPRODUCT(((Gögn!$F$2:$F$11876=$A175)*(Gögn!$B$2:$B$11876=AS$8)),Gögn!$K$2:$K$11876,Gögn!$L$2:$L$11876)/SUMIFS(Gögn!$L$2:$L$11876,Gögn!$B$2:$B$11876,AS$8,Gögn!$F$2:$F$11876,$A175),SUMPRODUCT(((Gögn!$F$2:$F$11876=$A175)*(Gögn!$B$2:$B$11876=AS$8)*(Gögn!$E$2:$E$11876=AS$9)),Gögn!$K$2:$K$11876,Gögn!$L$2:$L$11876)/SUMIFS(Gögn!$L$2:$L$11876,Gögn!$B$2:$B$11876,AS$8,Gögn!$E$2:$E$11876,AS$9,Gögn!$F$2:$F$11876,$A175)),"")</f>
        <v>0.12044977231334754</v>
      </c>
      <c r="AT175" s="33">
        <f t="array" ref="AT175">IFERROR(IF(AT$9="Samtals",SUMPRODUCT(((Gögn!$F$2:$F$11876=$A175)*(Gögn!$B$2:$B$11876=AT$8)),Gögn!$K$2:$K$11876,Gögn!$L$2:$L$11876)/SUMIFS(Gögn!$L$2:$L$11876,Gögn!$B$2:$B$11876,AT$8,Gögn!$F$2:$F$11876,$A175),SUMPRODUCT(((Gögn!$F$2:$F$11876=$A175)*(Gögn!$B$2:$B$11876=AT$8)*(Gögn!$E$2:$E$11876=AT$9)),Gögn!$K$2:$K$11876,Gögn!$L$2:$L$11876)/SUMIFS(Gögn!$L$2:$L$11876,Gögn!$B$2:$B$11876,AT$8,Gögn!$E$2:$E$11876,AT$9,Gögn!$F$2:$F$11876,$A175)),"")</f>
        <v>0.12</v>
      </c>
      <c r="AU175" s="33">
        <f t="array" ref="AU175">IFERROR(IF(AU$9="Samtals",SUMPRODUCT(((Gögn!$F$2:$F$11876=$A175)*(Gögn!$B$2:$B$11876=AU$8)),Gögn!$K$2:$K$11876,Gögn!$L$2:$L$11876)/SUMIFS(Gögn!$L$2:$L$11876,Gögn!$B$2:$B$11876,AU$8,Gögn!$F$2:$F$11876,$A175),SUMPRODUCT(((Gögn!$F$2:$F$11876=$A175)*(Gögn!$B$2:$B$11876=AU$8)*(Gögn!$E$2:$E$11876=AU$9)),Gögn!$K$2:$K$11876,Gögn!$L$2:$L$11876)/SUMIFS(Gögn!$L$2:$L$11876,Gögn!$B$2:$B$11876,AU$8,Gögn!$E$2:$E$11876,AU$9,Gögn!$F$2:$F$11876,$A175)),"")</f>
        <v>0.14035654666430067</v>
      </c>
      <c r="AV175" s="33">
        <f t="array" ref="AV175">IFERROR(IF(AV$9="Samtals",SUMPRODUCT(((Gögn!$F$2:$F$11876=$A175)*(Gögn!$B$2:$B$11876=AV$8)),Gögn!$K$2:$K$11876,Gögn!$L$2:$L$11876)/SUMIFS(Gögn!$L$2:$L$11876,Gögn!$B$2:$B$11876,AV$8,Gögn!$F$2:$F$11876,$A175),SUMPRODUCT(((Gögn!$F$2:$F$11876=$A175)*(Gögn!$B$2:$B$11876=AV$8)*(Gögn!$E$2:$E$11876=AV$9)),Gögn!$K$2:$K$11876,Gögn!$L$2:$L$11876)/SUMIFS(Gögn!$L$2:$L$11876,Gögn!$B$2:$B$11876,AV$8,Gögn!$E$2:$E$11876,AV$9,Gögn!$F$2:$F$11876,$A175)),"")</f>
        <v>0.13845172370867784</v>
      </c>
      <c r="AW175" s="33">
        <f t="array" ref="AW175">IFERROR(IF(AW$9="Samtals",SUMPRODUCT(((Gögn!$F$2:$F$11876=$A175)*(Gögn!$B$2:$B$11876=AW$8)),Gögn!$K$2:$K$11876,Gögn!$L$2:$L$11876)/SUMIFS(Gögn!$L$2:$L$11876,Gögn!$B$2:$B$11876,AW$8,Gögn!$F$2:$F$11876,$A175),SUMPRODUCT(((Gögn!$F$2:$F$11876=$A175)*(Gögn!$B$2:$B$11876=AW$8)*(Gögn!$E$2:$E$11876=AW$9)),Gögn!$K$2:$K$11876,Gögn!$L$2:$L$11876)/SUMIFS(Gögn!$L$2:$L$11876,Gögn!$B$2:$B$11876,AW$8,Gögn!$E$2:$E$11876,AW$9,Gögn!$F$2:$F$11876,$A175)),"")</f>
        <v>0.14000000000000001</v>
      </c>
      <c r="AX175" s="33">
        <f t="array" ref="AX175">IFERROR(IF(AX$9="Samtals",SUMPRODUCT(((Gögn!$F$2:$F$11876=$A175)*(Gögn!$B$2:$B$11876=AX$8)),Gögn!$K$2:$K$11876,Gögn!$L$2:$L$11876)/SUMIFS(Gögn!$L$2:$L$11876,Gögn!$B$2:$B$11876,AX$8,Gögn!$F$2:$F$11876,$A175),SUMPRODUCT(((Gögn!$F$2:$F$11876=$A175)*(Gögn!$B$2:$B$11876=AX$8)*(Gögn!$E$2:$E$11876=AX$9)),Gögn!$K$2:$K$11876,Gögn!$L$2:$L$11876)/SUMIFS(Gögn!$L$2:$L$11876,Gögn!$B$2:$B$11876,AX$8,Gögn!$E$2:$E$11876,AX$9,Gögn!$F$2:$F$11876,$A175)),"")</f>
        <v>0</v>
      </c>
      <c r="AY175" s="33">
        <f t="array" ref="AY175">IFERROR(IF(AY$9="Samtals",SUMPRODUCT(((Gögn!$F$2:$F$11876=$A175)*(Gögn!$B$2:$B$11876=AY$8)),Gögn!$K$2:$K$11876,Gögn!$L$2:$L$11876)/SUMIFS(Gögn!$L$2:$L$11876,Gögn!$B$2:$B$11876,AY$8,Gögn!$F$2:$F$11876,$A175),SUMPRODUCT(((Gögn!$F$2:$F$11876=$A175)*(Gögn!$B$2:$B$11876=AY$8)*(Gögn!$E$2:$E$11876=AY$9)),Gögn!$K$2:$K$11876,Gögn!$L$2:$L$11876)/SUMIFS(Gögn!$L$2:$L$11876,Gögn!$B$2:$B$11876,AY$8,Gögn!$E$2:$E$11876,AY$9,Gögn!$F$2:$F$11876,$A175)),"")</f>
        <v>0.22374951910141133</v>
      </c>
      <c r="AZ175" s="33">
        <f t="array" ref="AZ175">IFERROR(IF(AZ$9="Samtals",SUMPRODUCT(((Gögn!$F$2:$F$11876=$A175)*(Gögn!$B$2:$B$11876=AZ$8)),Gögn!$K$2:$K$11876,Gögn!$L$2:$L$11876)/SUMIFS(Gögn!$L$2:$L$11876,Gögn!$B$2:$B$11876,AZ$8,Gögn!$F$2:$F$11876,$A175),SUMPRODUCT(((Gögn!$F$2:$F$11876=$A175)*(Gögn!$B$2:$B$11876=AZ$8)*(Gögn!$E$2:$E$11876=AZ$9)),Gögn!$K$2:$K$11876,Gögn!$L$2:$L$11876)/SUMIFS(Gögn!$L$2:$L$11876,Gögn!$B$2:$B$11876,AZ$8,Gögn!$E$2:$E$11876,AZ$9,Gögn!$F$2:$F$11876,$A175)),"")</f>
        <v>0.23</v>
      </c>
      <c r="BA175" s="33">
        <f t="array" ref="BA175">IFERROR(IF(BA$9="Samtals",SUMPRODUCT(((Gögn!$F$2:$F$11876=$A175)*(Gögn!$B$2:$B$11876=BA$8)),Gögn!$K$2:$K$11876,Gögn!$L$2:$L$11876)/SUMIFS(Gögn!$L$2:$L$11876,Gögn!$B$2:$B$11876,BA$8,Gögn!$F$2:$F$11876,$A175),SUMPRODUCT(((Gögn!$F$2:$F$11876=$A175)*(Gögn!$B$2:$B$11876=BA$8)*(Gögn!$E$2:$E$11876=BA$9)),Gögn!$K$2:$K$11876,Gögn!$L$2:$L$11876)/SUMIFS(Gögn!$L$2:$L$11876,Gögn!$B$2:$B$11876,BA$8,Gögn!$E$2:$E$11876,BA$9,Gögn!$F$2:$F$11876,$A175)),"")</f>
        <v>0.19774327792183335</v>
      </c>
      <c r="BB175" s="33">
        <f t="array" ref="BB175">IFERROR(IF(BB$9="Samtals",SUMPRODUCT(((Gögn!$F$2:$F$11876=$A175)*(Gögn!$B$2:$B$11876=BB$8)),Gögn!$K$2:$K$11876,Gögn!$L$2:$L$11876)/SUMIFS(Gögn!$L$2:$L$11876,Gögn!$B$2:$B$11876,BB$8,Gögn!$F$2:$F$11876,$A175),SUMPRODUCT(((Gögn!$F$2:$F$11876=$A175)*(Gögn!$B$2:$B$11876=BB$8)*(Gögn!$E$2:$E$11876=BB$9)),Gögn!$K$2:$K$11876,Gögn!$L$2:$L$11876)/SUMIFS(Gögn!$L$2:$L$11876,Gögn!$B$2:$B$11876,BB$8,Gögn!$E$2:$E$11876,BB$9,Gögn!$F$2:$F$11876,$A175)),"")</f>
        <v>0.20307291930577698</v>
      </c>
      <c r="BC175" s="33">
        <f t="array" ref="BC175">IFERROR(IF(BC$9="Samtals",SUMPRODUCT(((Gögn!$F$2:$F$11876=$A175)*(Gögn!$B$2:$B$11876=BC$8)),Gögn!$K$2:$K$11876,Gögn!$L$2:$L$11876)/SUMIFS(Gögn!$L$2:$L$11876,Gögn!$B$2:$B$11876,BC$8,Gögn!$F$2:$F$11876,$A175),SUMPRODUCT(((Gögn!$F$2:$F$11876=$A175)*(Gögn!$B$2:$B$11876=BC$8)*(Gögn!$E$2:$E$11876=BC$9)),Gögn!$K$2:$K$11876,Gögn!$L$2:$L$11876)/SUMIFS(Gögn!$L$2:$L$11876,Gögn!$B$2:$B$11876,BC$8,Gögn!$E$2:$E$11876,BC$9,Gögn!$F$2:$F$11876,$A175)),"")</f>
        <v>0.2</v>
      </c>
      <c r="BD175" s="33">
        <f t="array" ref="BD175">IFERROR(IF(BD$9="Samtals",SUMPRODUCT(((Gögn!$F$2:$F$11876=$A175)*(Gögn!$B$2:$B$11876=BD$8)),Gögn!$K$2:$K$11876,Gögn!$L$2:$L$11876)/SUMIFS(Gögn!$L$2:$L$11876,Gögn!$B$2:$B$11876,BD$8,Gögn!$F$2:$F$11876,$A175),SUMPRODUCT(((Gögn!$F$2:$F$11876=$A175)*(Gögn!$B$2:$B$11876=BD$8)*(Gögn!$E$2:$E$11876=BD$9)),Gögn!$K$2:$K$11876,Gögn!$L$2:$L$11876)/SUMIFS(Gögn!$L$2:$L$11876,Gögn!$B$2:$B$11876,BD$8,Gögn!$E$2:$E$11876,BD$9,Gögn!$F$2:$F$11876,$A175)),"")</f>
        <v>0.40258672103913323</v>
      </c>
      <c r="BE175" s="33">
        <f t="array" ref="BE175">IFERROR(IF(BE$9="Samtals",SUMPRODUCT(((Gögn!$F$2:$F$11876=$A175)*(Gögn!$B$2:$B$11876=BE$8)),Gögn!$K$2:$K$11876,Gögn!$L$2:$L$11876)/SUMIFS(Gögn!$L$2:$L$11876,Gögn!$B$2:$B$11876,BE$8,Gögn!$F$2:$F$11876,$A175),SUMPRODUCT(((Gögn!$F$2:$F$11876=$A175)*(Gögn!$B$2:$B$11876=BE$8)*(Gögn!$E$2:$E$11876=BE$9)),Gögn!$K$2:$K$11876,Gögn!$L$2:$L$11876)/SUMIFS(Gögn!$L$2:$L$11876,Gögn!$B$2:$B$11876,BE$8,Gögn!$E$2:$E$11876,BE$9,Gögn!$F$2:$F$11876,$A175)),"")</f>
        <v>0.14865271806284044</v>
      </c>
      <c r="BF175" s="33">
        <f t="array" ref="BF175">IFERROR(IF(BF$9="Samtals",SUMPRODUCT(((Gögn!$F$2:$F$11876=$A175)*(Gögn!$B$2:$B$11876=BF$8)),Gögn!$K$2:$K$11876,Gögn!$L$2:$L$11876)/SUMIFS(Gögn!$L$2:$L$11876,Gögn!$B$2:$B$11876,BF$8,Gögn!$F$2:$F$11876,$A175),SUMPRODUCT(((Gögn!$F$2:$F$11876=$A175)*(Gögn!$B$2:$B$11876=BF$8)*(Gögn!$E$2:$E$11876=BF$9)),Gögn!$K$2:$K$11876,Gögn!$L$2:$L$11876)/SUMIFS(Gögn!$L$2:$L$11876,Gögn!$B$2:$B$11876,BF$8,Gögn!$E$2:$E$11876,BF$9,Gögn!$F$2:$F$11876,$A175)),"")</f>
        <v>0.14000000000000001</v>
      </c>
      <c r="BG175" s="33">
        <f t="array" ref="BG175">IFERROR(IF(BG$9="Samtals",SUMPRODUCT(((Gögn!$F$2:$F$11876=$A175)*(Gögn!$B$2:$B$11876=BG$8)),Gögn!$K$2:$K$11876,Gögn!$L$2:$L$11876)/SUMIFS(Gögn!$L$2:$L$11876,Gögn!$B$2:$B$11876,BG$8,Gögn!$F$2:$F$11876,$A175),SUMPRODUCT(((Gögn!$F$2:$F$11876=$A175)*(Gögn!$B$2:$B$11876=BG$8)*(Gögn!$E$2:$E$11876=BG$9)),Gögn!$K$2:$K$11876,Gögn!$L$2:$L$11876)/SUMIFS(Gögn!$L$2:$L$11876,Gögn!$B$2:$B$11876,BG$8,Gögn!$E$2:$E$11876,BG$9,Gögn!$F$2:$F$11876,$A175)),"")</f>
        <v>0.48793945327543031</v>
      </c>
    </row>
    <row r="176" spans="1:59" ht="15" customHeight="1">
      <c r="A176" s="5" t="s">
        <v>465</v>
      </c>
      <c r="B176" s="5"/>
      <c r="C176" s="23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</row>
    <row r="177" spans="1:59" ht="15" customHeight="1">
      <c r="A177" s="5"/>
      <c r="B177" s="5"/>
      <c r="C177" s="21" t="s">
        <v>341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</row>
    <row r="178" spans="1:59" ht="15" customHeight="1">
      <c r="A178" s="5" t="s">
        <v>431</v>
      </c>
      <c r="B178" s="5"/>
      <c r="C178" s="23" t="s">
        <v>318</v>
      </c>
      <c r="D178" s="160">
        <f t="shared" ref="D178:D187" si="45">SUMIF($E$9:$BG$9,"Samtals",E178:BG178)</f>
        <v>143664.76200000002</v>
      </c>
      <c r="E178" s="160">
        <f t="array" ref="E178">IF(E$9="samtals",SUMIFS(Gögn!$I$2:$I$11876,Gögn!$F$2:$F$11876,"*"&amp;LEFT($A178,4)&amp;"*",Gögn!$B$2:$B$11876,E$8,Gögn!$F$2:$F$11876,"*"&amp;RIGHT($A178,5)&amp;"*",Gögn!$F$2:$F$11876,"&lt;&gt;"&amp;"*"&amp;LEFT($A178,11)&amp;"*"),SUMIFS(Gögn!$I$2:$I$11876,Gögn!$F$2:$F$11876,"*"&amp;LEFT($A178,4)&amp;"*",Gögn!$B$2:$B$11876,E$8,Gögn!$E$2:$E$11876,E$9,Gögn!$F$2:$F$11876,"*"&amp;RIGHT($A178,5)&amp;"*",Gögn!$F$2:$F$11876,"&lt;&gt;"&amp;"*"&amp;LEFT($A178,11)&amp;"*"))/1000</f>
        <v>7412.1970000000001</v>
      </c>
      <c r="F178" s="160">
        <f t="array" ref="F178">IF(F$9="samtals",SUMIFS(Gögn!$I$2:$I$11876,Gögn!$F$2:$F$11876,"*"&amp;LEFT($A178,4)&amp;"*",Gögn!$B$2:$B$11876,F$8,Gögn!$F$2:$F$11876,"*"&amp;RIGHT($A178,5)&amp;"*",Gögn!$F$2:$F$11876,"&lt;&gt;"&amp;"*"&amp;LEFT($A178,11)&amp;"*"),SUMIFS(Gögn!$I$2:$I$11876,Gögn!$F$2:$F$11876,"*"&amp;LEFT($A178,4)&amp;"*",Gögn!$B$2:$B$11876,F$8,Gögn!$E$2:$E$11876,F$9,Gögn!$F$2:$F$11876,"*"&amp;RIGHT($A178,5)&amp;"*",Gögn!$F$2:$F$11876,"&lt;&gt;"&amp;"*"&amp;LEFT($A178,11)&amp;"*"))/1000</f>
        <v>3010.54</v>
      </c>
      <c r="G178" s="160">
        <f t="array" ref="G178">IF(G$9="samtals",SUMIFS(Gögn!$I$2:$I$11876,Gögn!$F$2:$F$11876,"*"&amp;LEFT($A178,4)&amp;"*",Gögn!$B$2:$B$11876,G$8,Gögn!$F$2:$F$11876,"*"&amp;RIGHT($A178,5)&amp;"*",Gögn!$F$2:$F$11876,"&lt;&gt;"&amp;"*"&amp;LEFT($A178,11)&amp;"*"),SUMIFS(Gögn!$I$2:$I$11876,Gögn!$F$2:$F$11876,"*"&amp;LEFT($A178,4)&amp;"*",Gögn!$B$2:$B$11876,G$8,Gögn!$E$2:$E$11876,G$9,Gögn!$F$2:$F$11876,"*"&amp;RIGHT($A178,5)&amp;"*",Gögn!$F$2:$F$11876,"&lt;&gt;"&amp;"*"&amp;LEFT($A178,11)&amp;"*"))/1000</f>
        <v>4401.6570000000002</v>
      </c>
      <c r="H178" s="160">
        <f t="array" ref="H178">IF(H$9="samtals",SUMIFS(Gögn!$I$2:$I$11876,Gögn!$F$2:$F$11876,"*"&amp;LEFT($A178,4)&amp;"*",Gögn!$B$2:$B$11876,H$8,Gögn!$F$2:$F$11876,"*"&amp;RIGHT($A178,5)&amp;"*",Gögn!$F$2:$F$11876,"&lt;&gt;"&amp;"*"&amp;LEFT($A178,11)&amp;"*"),SUMIFS(Gögn!$I$2:$I$11876,Gögn!$F$2:$F$11876,"*"&amp;LEFT($A178,4)&amp;"*",Gögn!$B$2:$B$11876,H$8,Gögn!$E$2:$E$11876,H$9,Gögn!$F$2:$F$11876,"*"&amp;RIGHT($A178,5)&amp;"*",Gögn!$F$2:$F$11876,"&lt;&gt;"&amp;"*"&amp;LEFT($A178,11)&amp;"*"))/1000</f>
        <v>2712.7460000000001</v>
      </c>
      <c r="I178" s="160">
        <f t="array" ref="I178">IF(I$9="samtals",SUMIFS(Gögn!$I$2:$I$11876,Gögn!$F$2:$F$11876,"*"&amp;LEFT($A178,4)&amp;"*",Gögn!$B$2:$B$11876,I$8,Gögn!$F$2:$F$11876,"*"&amp;RIGHT($A178,5)&amp;"*",Gögn!$F$2:$F$11876,"&lt;&gt;"&amp;"*"&amp;LEFT($A178,11)&amp;"*"),SUMIFS(Gögn!$I$2:$I$11876,Gögn!$F$2:$F$11876,"*"&amp;LEFT($A178,4)&amp;"*",Gögn!$B$2:$B$11876,I$8,Gögn!$E$2:$E$11876,I$9,Gögn!$F$2:$F$11876,"*"&amp;RIGHT($A178,5)&amp;"*",Gögn!$F$2:$F$11876,"&lt;&gt;"&amp;"*"&amp;LEFT($A178,11)&amp;"*"))/1000</f>
        <v>0</v>
      </c>
      <c r="J178" s="160">
        <f t="array" ref="J178">IF(J$9="samtals",SUMIFS(Gögn!$I$2:$I$11876,Gögn!$F$2:$F$11876,"*"&amp;LEFT($A178,4)&amp;"*",Gögn!$B$2:$B$11876,J$8,Gögn!$F$2:$F$11876,"*"&amp;RIGHT($A178,5)&amp;"*",Gögn!$F$2:$F$11876,"&lt;&gt;"&amp;"*"&amp;LEFT($A178,11)&amp;"*"),SUMIFS(Gögn!$I$2:$I$11876,Gögn!$F$2:$F$11876,"*"&amp;LEFT($A178,4)&amp;"*",Gögn!$B$2:$B$11876,J$8,Gögn!$E$2:$E$11876,J$9,Gögn!$F$2:$F$11876,"*"&amp;RIGHT($A178,5)&amp;"*",Gögn!$F$2:$F$11876,"&lt;&gt;"&amp;"*"&amp;LEFT($A178,11)&amp;"*"))/1000</f>
        <v>2712.7460000000001</v>
      </c>
      <c r="K178" s="160">
        <f>IF(K$9="samtals",SUMIFS(Gögn!$I$2:$I$11876,Gögn!$F$2:$F$11876,"*"&amp;LEFT($A178,4)&amp;"*",Gögn!$B$2:$B$11876,K$8,Gögn!$F$2:$F$11876,"*"&amp;RIGHT($A178,5)&amp;"*",Gögn!$F$2:$F$11876,"&lt;&gt;"&amp;"*"&amp;LEFT($A178,11)&amp;"*"),SUMIFS(Gögn!$I$2:$I$11876,Gögn!$F$2:$F$11876,"*"&amp;LEFT($A178,4)&amp;"*",Gögn!$B$2:$B$11876,K$8,Gögn!$E$2:$E$11876,K$9,Gögn!$F$2:$F$11876,"*"&amp;RIGHT($A178,5)&amp;"*",Gögn!$F$2:$F$11876,"&lt;&gt;"&amp;"*"&amp;LEFT($A178,11)&amp;"*"))/1000</f>
        <v>0</v>
      </c>
      <c r="L178" s="160">
        <f>IF(L$9="samtals",SUMIFS(Gögn!$I$2:$I$11876,Gögn!$F$2:$F$11876,"*"&amp;LEFT($A178,4)&amp;"*",Gögn!$B$2:$B$11876,L$8,Gögn!$F$2:$F$11876,"*"&amp;RIGHT($A178,5)&amp;"*",Gögn!$F$2:$F$11876,"&lt;&gt;"&amp;"*"&amp;LEFT($A178,11)&amp;"*"),SUMIFS(Gögn!$I$2:$I$11876,Gögn!$F$2:$F$11876,"*"&amp;LEFT($A178,4)&amp;"*",Gögn!$B$2:$B$11876,L$8,Gögn!$E$2:$E$11876,L$9,Gögn!$F$2:$F$11876,"*"&amp;RIGHT($A178,5)&amp;"*",Gögn!$F$2:$F$11876,"&lt;&gt;"&amp;"*"&amp;LEFT($A178,11)&amp;"*"))/1000</f>
        <v>0</v>
      </c>
      <c r="M178" s="160">
        <f t="array" ref="M178">IF(M$9="samtals",SUMIFS(Gögn!$I$2:$I$11876,Gögn!$F$2:$F$11876,"*"&amp;LEFT($A178,4)&amp;"*",Gögn!$B$2:$B$11876,M$8,Gögn!$F$2:$F$11876,"*"&amp;RIGHT($A178,5)&amp;"*",Gögn!$F$2:$F$11876,"&lt;&gt;"&amp;"*"&amp;LEFT($A178,11)&amp;"*"),SUMIFS(Gögn!$I$2:$I$11876,Gögn!$F$2:$F$11876,"*"&amp;LEFT($A178,4)&amp;"*",Gögn!$B$2:$B$11876,M$8,Gögn!$E$2:$E$11876,M$9,Gögn!$F$2:$F$11876,"*"&amp;RIGHT($A178,5)&amp;"*",Gögn!$F$2:$F$11876,"&lt;&gt;"&amp;"*"&amp;LEFT($A178,11)&amp;"*"))/1000</f>
        <v>0</v>
      </c>
      <c r="N178" s="160">
        <f t="array" ref="N178">IF(N$9="samtals",SUMIFS(Gögn!$I$2:$I$11876,Gögn!$F$2:$F$11876,"*"&amp;LEFT($A178,4)&amp;"*",Gögn!$B$2:$B$11876,N$8,Gögn!$F$2:$F$11876,"*"&amp;RIGHT($A178,5)&amp;"*",Gögn!$F$2:$F$11876,"&lt;&gt;"&amp;"*"&amp;LEFT($A178,11)&amp;"*"),SUMIFS(Gögn!$I$2:$I$11876,Gögn!$F$2:$F$11876,"*"&amp;LEFT($A178,4)&amp;"*",Gögn!$B$2:$B$11876,N$8,Gögn!$E$2:$E$11876,N$9,Gögn!$F$2:$F$11876,"*"&amp;RIGHT($A178,5)&amp;"*",Gögn!$F$2:$F$11876,"&lt;&gt;"&amp;"*"&amp;LEFT($A178,11)&amp;"*"))/1000</f>
        <v>0</v>
      </c>
      <c r="O178" s="160">
        <f t="array" ref="O178">IF(O$9="samtals",SUMIFS(Gögn!$I$2:$I$11876,Gögn!$F$2:$F$11876,"*"&amp;LEFT($A178,4)&amp;"*",Gögn!$B$2:$B$11876,O$8,Gögn!$F$2:$F$11876,"*"&amp;RIGHT($A178,5)&amp;"*",Gögn!$F$2:$F$11876,"&lt;&gt;"&amp;"*"&amp;LEFT($A178,11)&amp;"*"),SUMIFS(Gögn!$I$2:$I$11876,Gögn!$F$2:$F$11876,"*"&amp;LEFT($A178,4)&amp;"*",Gögn!$B$2:$B$11876,O$8,Gögn!$E$2:$E$11876,O$9,Gögn!$F$2:$F$11876,"*"&amp;RIGHT($A178,5)&amp;"*",Gögn!$F$2:$F$11876,"&lt;&gt;"&amp;"*"&amp;LEFT($A178,11)&amp;"*"))/1000</f>
        <v>2896.1370000000002</v>
      </c>
      <c r="P178" s="160">
        <f t="array" ref="P178">IF(P$9="samtals",SUMIFS(Gögn!$I$2:$I$11876,Gögn!$F$2:$F$11876,"*"&amp;LEFT($A178,4)&amp;"*",Gögn!$B$2:$B$11876,P$8,Gögn!$F$2:$F$11876,"*"&amp;RIGHT($A178,5)&amp;"*",Gögn!$F$2:$F$11876,"&lt;&gt;"&amp;"*"&amp;LEFT($A178,11)&amp;"*"),SUMIFS(Gögn!$I$2:$I$11876,Gögn!$F$2:$F$11876,"*"&amp;LEFT($A178,4)&amp;"*",Gögn!$B$2:$B$11876,P$8,Gögn!$E$2:$E$11876,P$9,Gögn!$F$2:$F$11876,"*"&amp;RIGHT($A178,5)&amp;"*",Gögn!$F$2:$F$11876,"&lt;&gt;"&amp;"*"&amp;LEFT($A178,11)&amp;"*"))/1000</f>
        <v>910.46199999999999</v>
      </c>
      <c r="Q178" s="160">
        <f t="array" ref="Q178">IF(Q$9="samtals",SUMIFS(Gögn!$I$2:$I$11876,Gögn!$F$2:$F$11876,"*"&amp;LEFT($A178,4)&amp;"*",Gögn!$B$2:$B$11876,Q$8,Gögn!$F$2:$F$11876,"*"&amp;RIGHT($A178,5)&amp;"*",Gögn!$F$2:$F$11876,"&lt;&gt;"&amp;"*"&amp;LEFT($A178,11)&amp;"*"),SUMIFS(Gögn!$I$2:$I$11876,Gögn!$F$2:$F$11876,"*"&amp;LEFT($A178,4)&amp;"*",Gögn!$B$2:$B$11876,Q$8,Gögn!$E$2:$E$11876,Q$9,Gögn!$F$2:$F$11876,"*"&amp;RIGHT($A178,5)&amp;"*",Gögn!$F$2:$F$11876,"&lt;&gt;"&amp;"*"&amp;LEFT($A178,11)&amp;"*"))/1000</f>
        <v>1985.675</v>
      </c>
      <c r="R178" s="160">
        <f t="array" ref="R178">IF(R$9="samtals",SUMIFS(Gögn!$I$2:$I$11876,Gögn!$F$2:$F$11876,"*"&amp;LEFT($A178,4)&amp;"*",Gögn!$B$2:$B$11876,R$8,Gögn!$F$2:$F$11876,"*"&amp;RIGHT($A178,5)&amp;"*",Gögn!$F$2:$F$11876,"&lt;&gt;"&amp;"*"&amp;LEFT($A178,11)&amp;"*"),SUMIFS(Gögn!$I$2:$I$11876,Gögn!$F$2:$F$11876,"*"&amp;LEFT($A178,4)&amp;"*",Gögn!$B$2:$B$11876,R$8,Gögn!$E$2:$E$11876,R$9,Gögn!$F$2:$F$11876,"*"&amp;RIGHT($A178,5)&amp;"*",Gögn!$F$2:$F$11876,"&lt;&gt;"&amp;"*"&amp;LEFT($A178,11)&amp;"*"))/1000</f>
        <v>26057</v>
      </c>
      <c r="S178" s="160">
        <f t="array" ref="S178">IF(S$9="samtals",SUMIFS(Gögn!$I$2:$I$11876,Gögn!$F$2:$F$11876,"*"&amp;LEFT($A178,4)&amp;"*",Gögn!$B$2:$B$11876,S$8,Gögn!$F$2:$F$11876,"*"&amp;RIGHT($A178,5)&amp;"*",Gögn!$F$2:$F$11876,"&lt;&gt;"&amp;"*"&amp;LEFT($A178,11)&amp;"*"),SUMIFS(Gögn!$I$2:$I$11876,Gögn!$F$2:$F$11876,"*"&amp;LEFT($A178,4)&amp;"*",Gögn!$B$2:$B$11876,S$8,Gögn!$E$2:$E$11876,S$9,Gögn!$F$2:$F$11876,"*"&amp;RIGHT($A178,5)&amp;"*",Gögn!$F$2:$F$11876,"&lt;&gt;"&amp;"*"&amp;LEFT($A178,11)&amp;"*"))/1000</f>
        <v>0</v>
      </c>
      <c r="T178" s="160">
        <f t="array" ref="T178">IF(T$9="samtals",SUMIFS(Gögn!$I$2:$I$11876,Gögn!$F$2:$F$11876,"*"&amp;LEFT($A178,4)&amp;"*",Gögn!$B$2:$B$11876,T$8,Gögn!$F$2:$F$11876,"*"&amp;RIGHT($A178,5)&amp;"*",Gögn!$F$2:$F$11876,"&lt;&gt;"&amp;"*"&amp;LEFT($A178,11)&amp;"*"),SUMIFS(Gögn!$I$2:$I$11876,Gögn!$F$2:$F$11876,"*"&amp;LEFT($A178,4)&amp;"*",Gögn!$B$2:$B$11876,T$8,Gögn!$E$2:$E$11876,T$9,Gögn!$F$2:$F$11876,"*"&amp;RIGHT($A178,5)&amp;"*",Gögn!$F$2:$F$11876,"&lt;&gt;"&amp;"*"&amp;LEFT($A178,11)&amp;"*"))/1000</f>
        <v>26057</v>
      </c>
      <c r="U178" s="160">
        <f t="array" ref="U178">IF(U$9="samtals",SUMIFS(Gögn!$I$2:$I$11876,Gögn!$F$2:$F$11876,"*"&amp;LEFT($A178,4)&amp;"*",Gögn!$B$2:$B$11876,U$8,Gögn!$F$2:$F$11876,"*"&amp;RIGHT($A178,5)&amp;"*",Gögn!$F$2:$F$11876,"&lt;&gt;"&amp;"*"&amp;LEFT($A178,11)&amp;"*"),SUMIFS(Gögn!$I$2:$I$11876,Gögn!$F$2:$F$11876,"*"&amp;LEFT($A178,4)&amp;"*",Gögn!$B$2:$B$11876,U$8,Gögn!$E$2:$E$11876,U$9,Gögn!$F$2:$F$11876,"*"&amp;RIGHT($A178,5)&amp;"*",Gögn!$F$2:$F$11876,"&lt;&gt;"&amp;"*"&amp;LEFT($A178,11)&amp;"*"))/1000</f>
        <v>0</v>
      </c>
      <c r="V178" s="160">
        <f t="array" ref="V178">IF(V$9="samtals",SUMIFS(Gögn!$I$2:$I$11876,Gögn!$F$2:$F$11876,"*"&amp;LEFT($A178,4)&amp;"*",Gögn!$B$2:$B$11876,V$8,Gögn!$F$2:$F$11876,"*"&amp;RIGHT($A178,5)&amp;"*",Gögn!$F$2:$F$11876,"&lt;&gt;"&amp;"*"&amp;LEFT($A178,11)&amp;"*"),SUMIFS(Gögn!$I$2:$I$11876,Gögn!$F$2:$F$11876,"*"&amp;LEFT($A178,4)&amp;"*",Gögn!$B$2:$B$11876,V$8,Gögn!$E$2:$E$11876,V$9,Gögn!$F$2:$F$11876,"*"&amp;RIGHT($A178,5)&amp;"*",Gögn!$F$2:$F$11876,"&lt;&gt;"&amp;"*"&amp;LEFT($A178,11)&amp;"*"))/1000</f>
        <v>0</v>
      </c>
      <c r="W178" s="160">
        <f t="array" ref="W178">IF(W$9="samtals",SUMIFS(Gögn!$I$2:$I$11876,Gögn!$F$2:$F$11876,"*"&amp;LEFT($A178,4)&amp;"*",Gögn!$B$2:$B$11876,W$8,Gögn!$F$2:$F$11876,"*"&amp;RIGHT($A178,5)&amp;"*",Gögn!$F$2:$F$11876,"&lt;&gt;"&amp;"*"&amp;LEFT($A178,11)&amp;"*"),SUMIFS(Gögn!$I$2:$I$11876,Gögn!$F$2:$F$11876,"*"&amp;LEFT($A178,4)&amp;"*",Gögn!$B$2:$B$11876,W$8,Gögn!$E$2:$E$11876,W$9,Gögn!$F$2:$F$11876,"*"&amp;RIGHT($A178,5)&amp;"*",Gögn!$F$2:$F$11876,"&lt;&gt;"&amp;"*"&amp;LEFT($A178,11)&amp;"*"))/1000</f>
        <v>0</v>
      </c>
      <c r="X178" s="160">
        <f t="array" ref="X178">IF(X$9="samtals",SUMIFS(Gögn!$I$2:$I$11876,Gögn!$F$2:$F$11876,"*"&amp;LEFT($A178,4)&amp;"*",Gögn!$B$2:$B$11876,X$8,Gögn!$F$2:$F$11876,"*"&amp;RIGHT($A178,5)&amp;"*",Gögn!$F$2:$F$11876,"&lt;&gt;"&amp;"*"&amp;LEFT($A178,11)&amp;"*"),SUMIFS(Gögn!$I$2:$I$11876,Gögn!$F$2:$F$11876,"*"&amp;LEFT($A178,4)&amp;"*",Gögn!$B$2:$B$11876,X$8,Gögn!$E$2:$E$11876,X$9,Gögn!$F$2:$F$11876,"*"&amp;RIGHT($A178,5)&amp;"*",Gögn!$F$2:$F$11876,"&lt;&gt;"&amp;"*"&amp;LEFT($A178,11)&amp;"*"))/1000</f>
        <v>153.69499999999999</v>
      </c>
      <c r="Y178" s="160">
        <f t="array" ref="Y178">IF(Y$9="samtals",SUMIFS(Gögn!$I$2:$I$11876,Gögn!$F$2:$F$11876,"*"&amp;LEFT($A178,4)&amp;"*",Gögn!$B$2:$B$11876,Y$8,Gögn!$F$2:$F$11876,"*"&amp;RIGHT($A178,5)&amp;"*",Gögn!$F$2:$F$11876,"&lt;&gt;"&amp;"*"&amp;LEFT($A178,11)&amp;"*"),SUMIFS(Gögn!$I$2:$I$11876,Gögn!$F$2:$F$11876,"*"&amp;LEFT($A178,4)&amp;"*",Gögn!$B$2:$B$11876,Y$8,Gögn!$E$2:$E$11876,Y$9,Gögn!$F$2:$F$11876,"*"&amp;RIGHT($A178,5)&amp;"*",Gögn!$F$2:$F$11876,"&lt;&gt;"&amp;"*"&amp;LEFT($A178,11)&amp;"*"))/1000</f>
        <v>0</v>
      </c>
      <c r="Z178" s="160">
        <f t="array" ref="Z178">IF(Z$9="samtals",SUMIFS(Gögn!$I$2:$I$11876,Gögn!$F$2:$F$11876,"*"&amp;LEFT($A178,4)&amp;"*",Gögn!$B$2:$B$11876,Z$8,Gögn!$F$2:$F$11876,"*"&amp;RIGHT($A178,5)&amp;"*",Gögn!$F$2:$F$11876,"&lt;&gt;"&amp;"*"&amp;LEFT($A178,11)&amp;"*"),SUMIFS(Gögn!$I$2:$I$11876,Gögn!$F$2:$F$11876,"*"&amp;LEFT($A178,4)&amp;"*",Gögn!$B$2:$B$11876,Z$8,Gögn!$E$2:$E$11876,Z$9,Gögn!$F$2:$F$11876,"*"&amp;RIGHT($A178,5)&amp;"*",Gögn!$F$2:$F$11876,"&lt;&gt;"&amp;"*"&amp;LEFT($A178,11)&amp;"*"))/1000</f>
        <v>153.69499999999999</v>
      </c>
      <c r="AA178" s="160">
        <f t="array" ref="AA178">IF(AA$9="samtals",SUMIFS(Gögn!$I$2:$I$11876,Gögn!$F$2:$F$11876,"*"&amp;LEFT($A178,4)&amp;"*",Gögn!$B$2:$B$11876,AA$8,Gögn!$F$2:$F$11876,"*"&amp;RIGHT($A178,5)&amp;"*",Gögn!$F$2:$F$11876,"&lt;&gt;"&amp;"*"&amp;LEFT($A178,11)&amp;"*"),SUMIFS(Gögn!$I$2:$I$11876,Gögn!$F$2:$F$11876,"*"&amp;LEFT($A178,4)&amp;"*",Gögn!$B$2:$B$11876,AA$8,Gögn!$E$2:$E$11876,AA$9,Gögn!$F$2:$F$11876,"*"&amp;RIGHT($A178,5)&amp;"*",Gögn!$F$2:$F$11876,"&lt;&gt;"&amp;"*"&amp;LEFT($A178,11)&amp;"*"))/1000</f>
        <v>11296.205</v>
      </c>
      <c r="AB178" s="160">
        <f t="array" ref="AB178">IF(AB$9="samtals",SUMIFS(Gögn!$I$2:$I$11876,Gögn!$F$2:$F$11876,"*"&amp;LEFT($A178,4)&amp;"*",Gögn!$B$2:$B$11876,AB$8,Gögn!$F$2:$F$11876,"*"&amp;RIGHT($A178,5)&amp;"*",Gögn!$F$2:$F$11876,"&lt;&gt;"&amp;"*"&amp;LEFT($A178,11)&amp;"*"),SUMIFS(Gögn!$I$2:$I$11876,Gögn!$F$2:$F$11876,"*"&amp;LEFT($A178,4)&amp;"*",Gögn!$B$2:$B$11876,AB$8,Gögn!$E$2:$E$11876,AB$9,Gögn!$F$2:$F$11876,"*"&amp;RIGHT($A178,5)&amp;"*",Gögn!$F$2:$F$11876,"&lt;&gt;"&amp;"*"&amp;LEFT($A178,11)&amp;"*"))/1000</f>
        <v>11296.205</v>
      </c>
      <c r="AC178" s="160">
        <f t="array" ref="AC178">IF(AC$9="samtals",SUMIFS(Gögn!$I$2:$I$11876,Gögn!$F$2:$F$11876,"*"&amp;LEFT($A178,4)&amp;"*",Gögn!$B$2:$B$11876,AC$8,Gögn!$F$2:$F$11876,"*"&amp;RIGHT($A178,5)&amp;"*",Gögn!$F$2:$F$11876,"&lt;&gt;"&amp;"*"&amp;LEFT($A178,11)&amp;"*"),SUMIFS(Gögn!$I$2:$I$11876,Gögn!$F$2:$F$11876,"*"&amp;LEFT($A178,4)&amp;"*",Gögn!$B$2:$B$11876,AC$8,Gögn!$E$2:$E$11876,AC$9,Gögn!$F$2:$F$11876,"*"&amp;RIGHT($A178,5)&amp;"*",Gögn!$F$2:$F$11876,"&lt;&gt;"&amp;"*"&amp;LEFT($A178,11)&amp;"*"))/1000</f>
        <v>1514</v>
      </c>
      <c r="AD178" s="160">
        <f t="array" ref="AD178">IF(AD$9="samtals",SUMIFS(Gögn!$I$2:$I$11876,Gögn!$F$2:$F$11876,"*"&amp;LEFT($A178,4)&amp;"*",Gögn!$B$2:$B$11876,AD$8,Gögn!$F$2:$F$11876,"*"&amp;RIGHT($A178,5)&amp;"*",Gögn!$F$2:$F$11876,"&lt;&gt;"&amp;"*"&amp;LEFT($A178,11)&amp;"*"),SUMIFS(Gögn!$I$2:$I$11876,Gögn!$F$2:$F$11876,"*"&amp;LEFT($A178,4)&amp;"*",Gögn!$B$2:$B$11876,AD$8,Gögn!$E$2:$E$11876,AD$9,Gögn!$F$2:$F$11876,"*"&amp;RIGHT($A178,5)&amp;"*",Gögn!$F$2:$F$11876,"&lt;&gt;"&amp;"*"&amp;LEFT($A178,11)&amp;"*"))/1000</f>
        <v>1514</v>
      </c>
      <c r="AE178" s="160">
        <f t="array" ref="AE178">IF(AE$9="samtals",SUMIFS(Gögn!$I$2:$I$11876,Gögn!$F$2:$F$11876,"*"&amp;LEFT($A178,4)&amp;"*",Gögn!$B$2:$B$11876,AE$8,Gögn!$F$2:$F$11876,"*"&amp;RIGHT($A178,5)&amp;"*",Gögn!$F$2:$F$11876,"&lt;&gt;"&amp;"*"&amp;LEFT($A178,11)&amp;"*"),SUMIFS(Gögn!$I$2:$I$11876,Gögn!$F$2:$F$11876,"*"&amp;LEFT($A178,4)&amp;"*",Gögn!$B$2:$B$11876,AE$8,Gögn!$E$2:$E$11876,AE$9,Gögn!$F$2:$F$11876,"*"&amp;RIGHT($A178,5)&amp;"*",Gögn!$F$2:$F$11876,"&lt;&gt;"&amp;"*"&amp;LEFT($A178,11)&amp;"*"))/1000</f>
        <v>22837</v>
      </c>
      <c r="AF178" s="160">
        <f t="array" ref="AF178">IF(AF$9="samtals",SUMIFS(Gögn!$I$2:$I$11876,Gögn!$F$2:$F$11876,"*"&amp;LEFT($A178,4)&amp;"*",Gögn!$B$2:$B$11876,AF$8,Gögn!$F$2:$F$11876,"*"&amp;RIGHT($A178,5)&amp;"*",Gögn!$F$2:$F$11876,"&lt;&gt;"&amp;"*"&amp;LEFT($A178,11)&amp;"*"),SUMIFS(Gögn!$I$2:$I$11876,Gögn!$F$2:$F$11876,"*"&amp;LEFT($A178,4)&amp;"*",Gögn!$B$2:$B$11876,AF$8,Gögn!$E$2:$E$11876,AF$9,Gögn!$F$2:$F$11876,"*"&amp;RIGHT($A178,5)&amp;"*",Gögn!$F$2:$F$11876,"&lt;&gt;"&amp;"*"&amp;LEFT($A178,11)&amp;"*"))/1000</f>
        <v>22837</v>
      </c>
      <c r="AG178" s="160">
        <f t="array" ref="AG178">IF(AG$9="samtals",SUMIFS(Gögn!$I$2:$I$11876,Gögn!$F$2:$F$11876,"*"&amp;LEFT($A178,4)&amp;"*",Gögn!$B$2:$B$11876,AG$8,Gögn!$F$2:$F$11876,"*"&amp;RIGHT($A178,5)&amp;"*",Gögn!$F$2:$F$11876,"&lt;&gt;"&amp;"*"&amp;LEFT($A178,11)&amp;"*"),SUMIFS(Gögn!$I$2:$I$11876,Gögn!$F$2:$F$11876,"*"&amp;LEFT($A178,4)&amp;"*",Gögn!$B$2:$B$11876,AG$8,Gögn!$E$2:$E$11876,AG$9,Gögn!$F$2:$F$11876,"*"&amp;RIGHT($A178,5)&amp;"*",Gögn!$F$2:$F$11876,"&lt;&gt;"&amp;"*"&amp;LEFT($A178,11)&amp;"*"))/1000</f>
        <v>0</v>
      </c>
      <c r="AH178" s="160">
        <f t="array" ref="AH178">IF(AH$9="samtals",SUMIFS(Gögn!$I$2:$I$11876,Gögn!$F$2:$F$11876,"*"&amp;LEFT($A178,4)&amp;"*",Gögn!$B$2:$B$11876,AH$8,Gögn!$F$2:$F$11876,"*"&amp;RIGHT($A178,5)&amp;"*",Gögn!$F$2:$F$11876,"&lt;&gt;"&amp;"*"&amp;LEFT($A178,11)&amp;"*"),SUMIFS(Gögn!$I$2:$I$11876,Gögn!$F$2:$F$11876,"*"&amp;LEFT($A178,4)&amp;"*",Gögn!$B$2:$B$11876,AH$8,Gögn!$E$2:$E$11876,AH$9,Gögn!$F$2:$F$11876,"*"&amp;RIGHT($A178,5)&amp;"*",Gögn!$F$2:$F$11876,"&lt;&gt;"&amp;"*"&amp;LEFT($A178,11)&amp;"*"))/1000</f>
        <v>0</v>
      </c>
      <c r="AI178" s="160">
        <f t="array" ref="AI178">IF(AI$9="samtals",SUMIFS(Gögn!$I$2:$I$11876,Gögn!$F$2:$F$11876,"*"&amp;LEFT($A178,4)&amp;"*",Gögn!$B$2:$B$11876,AI$8,Gögn!$F$2:$F$11876,"*"&amp;RIGHT($A178,5)&amp;"*",Gögn!$F$2:$F$11876,"&lt;&gt;"&amp;"*"&amp;LEFT($A178,11)&amp;"*"),SUMIFS(Gögn!$I$2:$I$11876,Gögn!$F$2:$F$11876,"*"&amp;LEFT($A178,4)&amp;"*",Gögn!$B$2:$B$11876,AI$8,Gögn!$E$2:$E$11876,AI$9,Gögn!$F$2:$F$11876,"*"&amp;RIGHT($A178,5)&amp;"*",Gögn!$F$2:$F$11876,"&lt;&gt;"&amp;"*"&amp;LEFT($A178,11)&amp;"*"))/1000</f>
        <v>0</v>
      </c>
      <c r="AJ178" s="160">
        <f t="array" ref="AJ178">IF(AJ$9="samtals",SUMIFS(Gögn!$I$2:$I$11876,Gögn!$F$2:$F$11876,"*"&amp;LEFT($A178,4)&amp;"*",Gögn!$B$2:$B$11876,AJ$8,Gögn!$F$2:$F$11876,"*"&amp;RIGHT($A178,5)&amp;"*",Gögn!$F$2:$F$11876,"&lt;&gt;"&amp;"*"&amp;LEFT($A178,11)&amp;"*"),SUMIFS(Gögn!$I$2:$I$11876,Gögn!$F$2:$F$11876,"*"&amp;LEFT($A178,4)&amp;"*",Gögn!$B$2:$B$11876,AJ$8,Gögn!$E$2:$E$11876,AJ$9,Gögn!$F$2:$F$11876,"*"&amp;RIGHT($A178,5)&amp;"*",Gögn!$F$2:$F$11876,"&lt;&gt;"&amp;"*"&amp;LEFT($A178,11)&amp;"*"))/1000</f>
        <v>0</v>
      </c>
      <c r="AK178" s="160">
        <f t="array" ref="AK178">IF(AK$9="samtals",SUMIFS(Gögn!$I$2:$I$11876,Gögn!$F$2:$F$11876,"*"&amp;LEFT($A178,4)&amp;"*",Gögn!$B$2:$B$11876,AK$8,Gögn!$F$2:$F$11876,"*"&amp;RIGHT($A178,5)&amp;"*",Gögn!$F$2:$F$11876,"&lt;&gt;"&amp;"*"&amp;LEFT($A178,11)&amp;"*"),SUMIFS(Gögn!$I$2:$I$11876,Gögn!$F$2:$F$11876,"*"&amp;LEFT($A178,4)&amp;"*",Gögn!$B$2:$B$11876,AK$8,Gögn!$E$2:$E$11876,AK$9,Gögn!$F$2:$F$11876,"*"&amp;RIGHT($A178,5)&amp;"*",Gögn!$F$2:$F$11876,"&lt;&gt;"&amp;"*"&amp;LEFT($A178,11)&amp;"*"))/1000</f>
        <v>0</v>
      </c>
      <c r="AL178" s="160">
        <f t="array" ref="AL178">IF(AL$9="samtals",SUMIFS(Gögn!$I$2:$I$11876,Gögn!$F$2:$F$11876,"*"&amp;LEFT($A178,4)&amp;"*",Gögn!$B$2:$B$11876,AL$8,Gögn!$F$2:$F$11876,"*"&amp;RIGHT($A178,5)&amp;"*",Gögn!$F$2:$F$11876,"&lt;&gt;"&amp;"*"&amp;LEFT($A178,11)&amp;"*"),SUMIFS(Gögn!$I$2:$I$11876,Gögn!$F$2:$F$11876,"*"&amp;LEFT($A178,4)&amp;"*",Gögn!$B$2:$B$11876,AL$8,Gögn!$E$2:$E$11876,AL$9,Gögn!$F$2:$F$11876,"*"&amp;RIGHT($A178,5)&amp;"*",Gögn!$F$2:$F$11876,"&lt;&gt;"&amp;"*"&amp;LEFT($A178,11)&amp;"*"))/1000</f>
        <v>0</v>
      </c>
      <c r="AM178" s="160">
        <f t="array" ref="AM178">IF(AM$9="samtals",SUMIFS(Gögn!$I$2:$I$11876,Gögn!$F$2:$F$11876,"*"&amp;LEFT($A178,4)&amp;"*",Gögn!$B$2:$B$11876,AM$8,Gögn!$F$2:$F$11876,"*"&amp;RIGHT($A178,5)&amp;"*",Gögn!$F$2:$F$11876,"&lt;&gt;"&amp;"*"&amp;LEFT($A178,11)&amp;"*"),SUMIFS(Gögn!$I$2:$I$11876,Gögn!$F$2:$F$11876,"*"&amp;LEFT($A178,4)&amp;"*",Gögn!$B$2:$B$11876,AM$8,Gögn!$E$2:$E$11876,AM$9,Gögn!$F$2:$F$11876,"*"&amp;RIGHT($A178,5)&amp;"*",Gögn!$F$2:$F$11876,"&lt;&gt;"&amp;"*"&amp;LEFT($A178,11)&amp;"*"))/1000</f>
        <v>42929.436000000002</v>
      </c>
      <c r="AN178" s="160">
        <f t="array" ref="AN178">IF(AN$9="samtals",SUMIFS(Gögn!$I$2:$I$11876,Gögn!$F$2:$F$11876,"*"&amp;LEFT($A178,4)&amp;"*",Gögn!$B$2:$B$11876,AN$8,Gögn!$F$2:$F$11876,"*"&amp;RIGHT($A178,5)&amp;"*",Gögn!$F$2:$F$11876,"&lt;&gt;"&amp;"*"&amp;LEFT($A178,11)&amp;"*"),SUMIFS(Gögn!$I$2:$I$11876,Gögn!$F$2:$F$11876,"*"&amp;LEFT($A178,4)&amp;"*",Gögn!$B$2:$B$11876,AN$8,Gögn!$E$2:$E$11876,AN$9,Gögn!$F$2:$F$11876,"*"&amp;RIGHT($A178,5)&amp;"*",Gögn!$F$2:$F$11876,"&lt;&gt;"&amp;"*"&amp;LEFT($A178,11)&amp;"*"))/1000</f>
        <v>26225.438999999998</v>
      </c>
      <c r="AO178" s="160">
        <f t="array" ref="AO178">IF(AO$9="samtals",SUMIFS(Gögn!$I$2:$I$11876,Gögn!$F$2:$F$11876,"*"&amp;LEFT($A178,4)&amp;"*",Gögn!$B$2:$B$11876,AO$8,Gögn!$F$2:$F$11876,"*"&amp;RIGHT($A178,5)&amp;"*",Gögn!$F$2:$F$11876,"&lt;&gt;"&amp;"*"&amp;LEFT($A178,11)&amp;"*"),SUMIFS(Gögn!$I$2:$I$11876,Gögn!$F$2:$F$11876,"*"&amp;LEFT($A178,4)&amp;"*",Gögn!$B$2:$B$11876,AO$8,Gögn!$E$2:$E$11876,AO$9,Gögn!$F$2:$F$11876,"*"&amp;RIGHT($A178,5)&amp;"*",Gögn!$F$2:$F$11876,"&lt;&gt;"&amp;"*"&amp;LEFT($A178,11)&amp;"*"))/1000</f>
        <v>16703.996999999999</v>
      </c>
      <c r="AP178" s="160">
        <f t="array" ref="AP178">IF(AP$9="samtals",SUMIFS(Gögn!$I$2:$I$11876,Gögn!$F$2:$F$11876,"*"&amp;LEFT($A178,4)&amp;"*",Gögn!$B$2:$B$11876,AP$8,Gögn!$F$2:$F$11876,"*"&amp;RIGHT($A178,5)&amp;"*",Gögn!$F$2:$F$11876,"&lt;&gt;"&amp;"*"&amp;LEFT($A178,11)&amp;"*"),SUMIFS(Gögn!$I$2:$I$11876,Gögn!$F$2:$F$11876,"*"&amp;LEFT($A178,4)&amp;"*",Gögn!$B$2:$B$11876,AP$8,Gögn!$E$2:$E$11876,AP$9,Gögn!$F$2:$F$11876,"*"&amp;RIGHT($A178,5)&amp;"*",Gögn!$F$2:$F$11876,"&lt;&gt;"&amp;"*"&amp;LEFT($A178,11)&amp;"*"))/1000</f>
        <v>0</v>
      </c>
      <c r="AQ178" s="160">
        <f t="array" ref="AQ178">IF(AQ$9="samtals",SUMIFS(Gögn!$I$2:$I$11876,Gögn!$F$2:$F$11876,"*"&amp;LEFT($A178,4)&amp;"*",Gögn!$B$2:$B$11876,AQ$8,Gögn!$F$2:$F$11876,"*"&amp;RIGHT($A178,5)&amp;"*",Gögn!$F$2:$F$11876,"&lt;&gt;"&amp;"*"&amp;LEFT($A178,11)&amp;"*"),SUMIFS(Gögn!$I$2:$I$11876,Gögn!$F$2:$F$11876,"*"&amp;LEFT($A178,4)&amp;"*",Gögn!$B$2:$B$11876,AQ$8,Gögn!$E$2:$E$11876,AQ$9,Gögn!$F$2:$F$11876,"*"&amp;RIGHT($A178,5)&amp;"*",Gögn!$F$2:$F$11876,"&lt;&gt;"&amp;"*"&amp;LEFT($A178,11)&amp;"*"))/1000</f>
        <v>0</v>
      </c>
      <c r="AR178" s="160">
        <f t="array" ref="AR178">IF(AR$9="samtals",SUMIFS(Gögn!$I$2:$I$11876,Gögn!$F$2:$F$11876,"*"&amp;LEFT($A178,4)&amp;"*",Gögn!$B$2:$B$11876,AR$8,Gögn!$F$2:$F$11876,"*"&amp;RIGHT($A178,5)&amp;"*",Gögn!$F$2:$F$11876,"&lt;&gt;"&amp;"*"&amp;LEFT($A178,11)&amp;"*"),SUMIFS(Gögn!$I$2:$I$11876,Gögn!$F$2:$F$11876,"*"&amp;LEFT($A178,4)&amp;"*",Gögn!$B$2:$B$11876,AR$8,Gögn!$E$2:$E$11876,AR$9,Gögn!$F$2:$F$11876,"*"&amp;RIGHT($A178,5)&amp;"*",Gögn!$F$2:$F$11876,"&lt;&gt;"&amp;"*"&amp;LEFT($A178,11)&amp;"*"))/1000</f>
        <v>0</v>
      </c>
      <c r="AS178" s="160">
        <f t="array" ref="AS178">IF(AS$9="samtals",SUMIFS(Gögn!$I$2:$I$11876,Gögn!$F$2:$F$11876,"*"&amp;LEFT($A178,4)&amp;"*",Gögn!$B$2:$B$11876,AS$8,Gögn!$F$2:$F$11876,"*"&amp;RIGHT($A178,5)&amp;"*",Gögn!$F$2:$F$11876,"&lt;&gt;"&amp;"*"&amp;LEFT($A178,11)&amp;"*"),SUMIFS(Gögn!$I$2:$I$11876,Gögn!$F$2:$F$11876,"*"&amp;LEFT($A178,4)&amp;"*",Gögn!$B$2:$B$11876,AS$8,Gögn!$E$2:$E$11876,AS$9,Gögn!$F$2:$F$11876,"*"&amp;RIGHT($A178,5)&amp;"*",Gögn!$F$2:$F$11876,"&lt;&gt;"&amp;"*"&amp;LEFT($A178,11)&amp;"*"))/1000</f>
        <v>4504.2039999999997</v>
      </c>
      <c r="AT178" s="160">
        <f t="array" ref="AT178">IF(AT$9="samtals",SUMIFS(Gögn!$I$2:$I$11876,Gögn!$F$2:$F$11876,"*"&amp;LEFT($A178,4)&amp;"*",Gögn!$B$2:$B$11876,AT$8,Gögn!$F$2:$F$11876,"*"&amp;RIGHT($A178,5)&amp;"*",Gögn!$F$2:$F$11876,"&lt;&gt;"&amp;"*"&amp;LEFT($A178,11)&amp;"*"),SUMIFS(Gögn!$I$2:$I$11876,Gögn!$F$2:$F$11876,"*"&amp;LEFT($A178,4)&amp;"*",Gögn!$B$2:$B$11876,AT$8,Gögn!$E$2:$E$11876,AT$9,Gögn!$F$2:$F$11876,"*"&amp;RIGHT($A178,5)&amp;"*",Gögn!$F$2:$F$11876,"&lt;&gt;"&amp;"*"&amp;LEFT($A178,11)&amp;"*"))/1000</f>
        <v>0</v>
      </c>
      <c r="AU178" s="160">
        <f t="array" ref="AU178">IF(AU$9="samtals",SUMIFS(Gögn!$I$2:$I$11876,Gögn!$F$2:$F$11876,"*"&amp;LEFT($A178,4)&amp;"*",Gögn!$B$2:$B$11876,AU$8,Gögn!$F$2:$F$11876,"*"&amp;RIGHT($A178,5)&amp;"*",Gögn!$F$2:$F$11876,"&lt;&gt;"&amp;"*"&amp;LEFT($A178,11)&amp;"*"),SUMIFS(Gögn!$I$2:$I$11876,Gögn!$F$2:$F$11876,"*"&amp;LEFT($A178,4)&amp;"*",Gögn!$B$2:$B$11876,AU$8,Gögn!$E$2:$E$11876,AU$9,Gögn!$F$2:$F$11876,"*"&amp;RIGHT($A178,5)&amp;"*",Gögn!$F$2:$F$11876,"&lt;&gt;"&amp;"*"&amp;LEFT($A178,11)&amp;"*"))/1000</f>
        <v>4504.2039999999997</v>
      </c>
      <c r="AV178" s="160">
        <f t="array" ref="AV178">IF(AV$9="samtals",SUMIFS(Gögn!$I$2:$I$11876,Gögn!$F$2:$F$11876,"*"&amp;LEFT($A178,4)&amp;"*",Gögn!$B$2:$B$11876,AV$8,Gögn!$F$2:$F$11876,"*"&amp;RIGHT($A178,5)&amp;"*",Gögn!$F$2:$F$11876,"&lt;&gt;"&amp;"*"&amp;LEFT($A178,11)&amp;"*"),SUMIFS(Gögn!$I$2:$I$11876,Gögn!$F$2:$F$11876,"*"&amp;LEFT($A178,4)&amp;"*",Gögn!$B$2:$B$11876,AV$8,Gögn!$E$2:$E$11876,AV$9,Gögn!$F$2:$F$11876,"*"&amp;RIGHT($A178,5)&amp;"*",Gögn!$F$2:$F$11876,"&lt;&gt;"&amp;"*"&amp;LEFT($A178,11)&amp;"*"))/1000</f>
        <v>4132.174</v>
      </c>
      <c r="AW178" s="160">
        <f t="array" ref="AW178">IF(AW$9="samtals",SUMIFS(Gögn!$I$2:$I$11876,Gögn!$F$2:$F$11876,"*"&amp;LEFT($A178,4)&amp;"*",Gögn!$B$2:$B$11876,AW$8,Gögn!$F$2:$F$11876,"*"&amp;RIGHT($A178,5)&amp;"*",Gögn!$F$2:$F$11876,"&lt;&gt;"&amp;"*"&amp;LEFT($A178,11)&amp;"*"),SUMIFS(Gögn!$I$2:$I$11876,Gögn!$F$2:$F$11876,"*"&amp;LEFT($A178,4)&amp;"*",Gögn!$B$2:$B$11876,AW$8,Gögn!$E$2:$E$11876,AW$9,Gögn!$F$2:$F$11876,"*"&amp;RIGHT($A178,5)&amp;"*",Gögn!$F$2:$F$11876,"&lt;&gt;"&amp;"*"&amp;LEFT($A178,11)&amp;"*"))/1000</f>
        <v>1647.174</v>
      </c>
      <c r="AX178" s="160">
        <f t="array" ref="AX178">IF(AX$9="samtals",SUMIFS(Gögn!$I$2:$I$11876,Gögn!$F$2:$F$11876,"*"&amp;LEFT($A178,4)&amp;"*",Gögn!$B$2:$B$11876,AX$8,Gögn!$F$2:$F$11876,"*"&amp;RIGHT($A178,5)&amp;"*",Gögn!$F$2:$F$11876,"&lt;&gt;"&amp;"*"&amp;LEFT($A178,11)&amp;"*"),SUMIFS(Gögn!$I$2:$I$11876,Gögn!$F$2:$F$11876,"*"&amp;LEFT($A178,4)&amp;"*",Gögn!$B$2:$B$11876,AX$8,Gögn!$E$2:$E$11876,AX$9,Gögn!$F$2:$F$11876,"*"&amp;RIGHT($A178,5)&amp;"*",Gögn!$F$2:$F$11876,"&lt;&gt;"&amp;"*"&amp;LEFT($A178,11)&amp;"*"))/1000</f>
        <v>2485</v>
      </c>
      <c r="AY178" s="160">
        <f t="array" ref="AY178">IF(AY$9="samtals",SUMIFS(Gögn!$I$2:$I$11876,Gögn!$F$2:$F$11876,"*"&amp;LEFT($A178,4)&amp;"*",Gögn!$B$2:$B$11876,AY$8,Gögn!$F$2:$F$11876,"*"&amp;RIGHT($A178,5)&amp;"*",Gögn!$F$2:$F$11876,"&lt;&gt;"&amp;"*"&amp;LEFT($A178,11)&amp;"*"),SUMIFS(Gögn!$I$2:$I$11876,Gögn!$F$2:$F$11876,"*"&amp;LEFT($A178,4)&amp;"*",Gögn!$B$2:$B$11876,AY$8,Gögn!$E$2:$E$11876,AY$9,Gögn!$F$2:$F$11876,"*"&amp;RIGHT($A178,5)&amp;"*",Gögn!$F$2:$F$11876,"&lt;&gt;"&amp;"*"&amp;LEFT($A178,11)&amp;"*"))/1000</f>
        <v>0</v>
      </c>
      <c r="AZ178" s="160">
        <f t="array" ref="AZ178">IF(AZ$9="samtals",SUMIFS(Gögn!$I$2:$I$11876,Gögn!$F$2:$F$11876,"*"&amp;LEFT($A178,4)&amp;"*",Gögn!$B$2:$B$11876,AZ$8,Gögn!$F$2:$F$11876,"*"&amp;RIGHT($A178,5)&amp;"*",Gögn!$F$2:$F$11876,"&lt;&gt;"&amp;"*"&amp;LEFT($A178,11)&amp;"*"),SUMIFS(Gögn!$I$2:$I$11876,Gögn!$F$2:$F$11876,"*"&amp;LEFT($A178,4)&amp;"*",Gögn!$B$2:$B$11876,AZ$8,Gögn!$E$2:$E$11876,AZ$9,Gögn!$F$2:$F$11876,"*"&amp;RIGHT($A178,5)&amp;"*",Gögn!$F$2:$F$11876,"&lt;&gt;"&amp;"*"&amp;LEFT($A178,11)&amp;"*"))/1000</f>
        <v>0</v>
      </c>
      <c r="BA178" s="160">
        <f t="array" ref="BA178">IF(BA$9="samtals",SUMIFS(Gögn!$I$2:$I$11876,Gögn!$F$2:$F$11876,"*"&amp;LEFT($A178,4)&amp;"*",Gögn!$B$2:$B$11876,BA$8,Gögn!$F$2:$F$11876,"*"&amp;RIGHT($A178,5)&amp;"*",Gögn!$F$2:$F$11876,"&lt;&gt;"&amp;"*"&amp;LEFT($A178,11)&amp;"*"),SUMIFS(Gögn!$I$2:$I$11876,Gögn!$F$2:$F$11876,"*"&amp;LEFT($A178,4)&amp;"*",Gögn!$B$2:$B$11876,BA$8,Gögn!$E$2:$E$11876,BA$9,Gögn!$F$2:$F$11876,"*"&amp;RIGHT($A178,5)&amp;"*",Gögn!$F$2:$F$11876,"&lt;&gt;"&amp;"*"&amp;LEFT($A178,11)&amp;"*"))/1000</f>
        <v>0</v>
      </c>
      <c r="BB178" s="160">
        <f t="array" ref="BB178">IF(BB$9="samtals",SUMIFS(Gögn!$I$2:$I$11876,Gögn!$F$2:$F$11876,"*"&amp;LEFT($A178,4)&amp;"*",Gögn!$B$2:$B$11876,BB$8,Gögn!$F$2:$F$11876,"*"&amp;RIGHT($A178,5)&amp;"*",Gögn!$F$2:$F$11876,"&lt;&gt;"&amp;"*"&amp;LEFT($A178,11)&amp;"*"),SUMIFS(Gögn!$I$2:$I$11876,Gögn!$F$2:$F$11876,"*"&amp;LEFT($A178,4)&amp;"*",Gögn!$B$2:$B$11876,BB$8,Gögn!$E$2:$E$11876,BB$9,Gögn!$F$2:$F$11876,"*"&amp;RIGHT($A178,5)&amp;"*",Gögn!$F$2:$F$11876,"&lt;&gt;"&amp;"*"&amp;LEFT($A178,11)&amp;"*"))/1000</f>
        <v>2541.1370000000002</v>
      </c>
      <c r="BC178" s="160">
        <f t="array" ref="BC178">IF(BC$9="samtals",SUMIFS(Gögn!$I$2:$I$11876,Gögn!$F$2:$F$11876,"*"&amp;LEFT($A178,4)&amp;"*",Gögn!$B$2:$B$11876,BC$8,Gögn!$F$2:$F$11876,"*"&amp;RIGHT($A178,5)&amp;"*",Gögn!$F$2:$F$11876,"&lt;&gt;"&amp;"*"&amp;LEFT($A178,11)&amp;"*"),SUMIFS(Gögn!$I$2:$I$11876,Gögn!$F$2:$F$11876,"*"&amp;LEFT($A178,4)&amp;"*",Gögn!$B$2:$B$11876,BC$8,Gögn!$E$2:$E$11876,BC$9,Gögn!$F$2:$F$11876,"*"&amp;RIGHT($A178,5)&amp;"*",Gögn!$F$2:$F$11876,"&lt;&gt;"&amp;"*"&amp;LEFT($A178,11)&amp;"*"))/1000</f>
        <v>2400.127</v>
      </c>
      <c r="BD178" s="160">
        <f t="array" ref="BD178">IF(BD$9="samtals",SUMIFS(Gögn!$I$2:$I$11876,Gögn!$F$2:$F$11876,"*"&amp;LEFT($A178,4)&amp;"*",Gögn!$B$2:$B$11876,BD$8,Gögn!$F$2:$F$11876,"*"&amp;RIGHT($A178,5)&amp;"*",Gögn!$F$2:$F$11876,"&lt;&gt;"&amp;"*"&amp;LEFT($A178,11)&amp;"*"),SUMIFS(Gögn!$I$2:$I$11876,Gögn!$F$2:$F$11876,"*"&amp;LEFT($A178,4)&amp;"*",Gögn!$B$2:$B$11876,BD$8,Gögn!$E$2:$E$11876,BD$9,Gögn!$F$2:$F$11876,"*"&amp;RIGHT($A178,5)&amp;"*",Gögn!$F$2:$F$11876,"&lt;&gt;"&amp;"*"&amp;LEFT($A178,11)&amp;"*"))/1000</f>
        <v>141.01</v>
      </c>
      <c r="BE178" s="160">
        <f t="array" ref="BE178">IF(BE$9="samtals",SUMIFS(Gögn!$I$2:$I$11876,Gögn!$F$2:$F$11876,"*"&amp;LEFT($A178,4)&amp;"*",Gögn!$B$2:$B$11876,BE$8,Gögn!$F$2:$F$11876,"*"&amp;RIGHT($A178,5)&amp;"*",Gögn!$F$2:$F$11876,"&lt;&gt;"&amp;"*"&amp;LEFT($A178,11)&amp;"*"),SUMIFS(Gögn!$I$2:$I$11876,Gögn!$F$2:$F$11876,"*"&amp;LEFT($A178,4)&amp;"*",Gögn!$B$2:$B$11876,BE$8,Gögn!$E$2:$E$11876,BE$9,Gögn!$F$2:$F$11876,"*"&amp;RIGHT($A178,5)&amp;"*",Gögn!$F$2:$F$11876,"&lt;&gt;"&amp;"*"&amp;LEFT($A178,11)&amp;"*"))/1000</f>
        <v>14678.831</v>
      </c>
      <c r="BF178" s="160">
        <f t="array" ref="BF178">IF(BF$9="samtals",SUMIFS(Gögn!$I$2:$I$11876,Gögn!$F$2:$F$11876,"*"&amp;LEFT($A178,4)&amp;"*",Gögn!$B$2:$B$11876,BF$8,Gögn!$F$2:$F$11876,"*"&amp;RIGHT($A178,5)&amp;"*",Gögn!$F$2:$F$11876,"&lt;&gt;"&amp;"*"&amp;LEFT($A178,11)&amp;"*"),SUMIFS(Gögn!$I$2:$I$11876,Gögn!$F$2:$F$11876,"*"&amp;LEFT($A178,4)&amp;"*",Gögn!$B$2:$B$11876,BF$8,Gögn!$E$2:$E$11876,BF$9,Gögn!$F$2:$F$11876,"*"&amp;RIGHT($A178,5)&amp;"*",Gögn!$F$2:$F$11876,"&lt;&gt;"&amp;"*"&amp;LEFT($A178,11)&amp;"*"))/1000</f>
        <v>13474.105</v>
      </c>
      <c r="BG178" s="160">
        <f t="array" ref="BG178">IF(BG$9="samtals",SUMIFS(Gögn!$I$2:$I$11876,Gögn!$F$2:$F$11876,"*"&amp;LEFT($A178,4)&amp;"*",Gögn!$B$2:$B$11876,BG$8,Gögn!$F$2:$F$11876,"*"&amp;RIGHT($A178,5)&amp;"*",Gögn!$F$2:$F$11876,"&lt;&gt;"&amp;"*"&amp;LEFT($A178,11)&amp;"*"),SUMIFS(Gögn!$I$2:$I$11876,Gögn!$F$2:$F$11876,"*"&amp;LEFT($A178,4)&amp;"*",Gögn!$B$2:$B$11876,BG$8,Gögn!$E$2:$E$11876,BG$9,Gögn!$F$2:$F$11876,"*"&amp;RIGHT($A178,5)&amp;"*",Gögn!$F$2:$F$11876,"&lt;&gt;"&amp;"*"&amp;LEFT($A178,11)&amp;"*"))/1000</f>
        <v>1204.7260000000001</v>
      </c>
    </row>
    <row r="179" spans="1:59" ht="15" customHeight="1">
      <c r="A179" s="5" t="s">
        <v>427</v>
      </c>
      <c r="B179" s="5"/>
      <c r="C179" s="25" t="s">
        <v>319</v>
      </c>
      <c r="D179" s="22">
        <f t="shared" si="45"/>
        <v>424564.61800000002</v>
      </c>
      <c r="E179" s="22">
        <f t="array" ref="E179">IF(E$9="samtals",SUMIFS(Gögn!$I$2:$I$11876,Gögn!$F$2:$F$11876,"*"&amp;LEFT($A179,4)&amp;"*",Gögn!$B$2:$B$11876,E$8,Gögn!$F$2:$F$11876,"*"&amp;RIGHT($A179,5)&amp;"*",Gögn!$F$2:$F$11876,"&lt;&gt;"&amp;"*"&amp;LEFT($A179,11)&amp;"*"),SUMIFS(Gögn!$I$2:$I$11876,Gögn!$F$2:$F$11876,"*"&amp;LEFT($A179,4)&amp;"*",Gögn!$B$2:$B$11876,E$8,Gögn!$E$2:$E$11876,E$9,Gögn!$F$2:$F$11876,"*"&amp;RIGHT($A179,5)&amp;"*",Gögn!$F$2:$F$11876,"&lt;&gt;"&amp;"*"&amp;LEFT($A179,11)&amp;"*"))/1000</f>
        <v>0</v>
      </c>
      <c r="F179" s="22">
        <f t="array" ref="F179">IF(F$9="samtals",SUMIFS(Gögn!$I$2:$I$11876,Gögn!$F$2:$F$11876,"*"&amp;LEFT($A179,4)&amp;"*",Gögn!$B$2:$B$11876,F$8,Gögn!$F$2:$F$11876,"*"&amp;RIGHT($A179,5)&amp;"*",Gögn!$F$2:$F$11876,"&lt;&gt;"&amp;"*"&amp;LEFT($A179,11)&amp;"*"),SUMIFS(Gögn!$I$2:$I$11876,Gögn!$F$2:$F$11876,"*"&amp;LEFT($A179,4)&amp;"*",Gögn!$B$2:$B$11876,F$8,Gögn!$E$2:$E$11876,F$9,Gögn!$F$2:$F$11876,"*"&amp;RIGHT($A179,5)&amp;"*",Gögn!$F$2:$F$11876,"&lt;&gt;"&amp;"*"&amp;LEFT($A179,11)&amp;"*"))/1000</f>
        <v>0</v>
      </c>
      <c r="G179" s="22">
        <f t="array" ref="G179">IF(G$9="samtals",SUMIFS(Gögn!$I$2:$I$11876,Gögn!$F$2:$F$11876,"*"&amp;LEFT($A179,4)&amp;"*",Gögn!$B$2:$B$11876,G$8,Gögn!$F$2:$F$11876,"*"&amp;RIGHT($A179,5)&amp;"*",Gögn!$F$2:$F$11876,"&lt;&gt;"&amp;"*"&amp;LEFT($A179,11)&amp;"*"),SUMIFS(Gögn!$I$2:$I$11876,Gögn!$F$2:$F$11876,"*"&amp;LEFT($A179,4)&amp;"*",Gögn!$B$2:$B$11876,G$8,Gögn!$E$2:$E$11876,G$9,Gögn!$F$2:$F$11876,"*"&amp;RIGHT($A179,5)&amp;"*",Gögn!$F$2:$F$11876,"&lt;&gt;"&amp;"*"&amp;LEFT($A179,11)&amp;"*"))/1000</f>
        <v>0</v>
      </c>
      <c r="H179" s="22">
        <f t="array" ref="H179">IF(H$9="samtals",SUMIFS(Gögn!$I$2:$I$11876,Gögn!$F$2:$F$11876,"*"&amp;LEFT($A179,4)&amp;"*",Gögn!$B$2:$B$11876,H$8,Gögn!$F$2:$F$11876,"*"&amp;RIGHT($A179,5)&amp;"*",Gögn!$F$2:$F$11876,"&lt;&gt;"&amp;"*"&amp;LEFT($A179,11)&amp;"*"),SUMIFS(Gögn!$I$2:$I$11876,Gögn!$F$2:$F$11876,"*"&amp;LEFT($A179,4)&amp;"*",Gögn!$B$2:$B$11876,H$8,Gögn!$E$2:$E$11876,H$9,Gögn!$F$2:$F$11876,"*"&amp;RIGHT($A179,5)&amp;"*",Gögn!$F$2:$F$11876,"&lt;&gt;"&amp;"*"&amp;LEFT($A179,11)&amp;"*"))/1000</f>
        <v>7334.7960000000003</v>
      </c>
      <c r="I179" s="22">
        <f t="array" ref="I179">IF(I$9="samtals",SUMIFS(Gögn!$I$2:$I$11876,Gögn!$F$2:$F$11876,"*"&amp;LEFT($A179,4)&amp;"*",Gögn!$B$2:$B$11876,I$8,Gögn!$F$2:$F$11876,"*"&amp;RIGHT($A179,5)&amp;"*",Gögn!$F$2:$F$11876,"&lt;&gt;"&amp;"*"&amp;LEFT($A179,11)&amp;"*"),SUMIFS(Gögn!$I$2:$I$11876,Gögn!$F$2:$F$11876,"*"&amp;LEFT($A179,4)&amp;"*",Gögn!$B$2:$B$11876,I$8,Gögn!$E$2:$E$11876,I$9,Gögn!$F$2:$F$11876,"*"&amp;RIGHT($A179,5)&amp;"*",Gögn!$F$2:$F$11876,"&lt;&gt;"&amp;"*"&amp;LEFT($A179,11)&amp;"*"))/1000</f>
        <v>0</v>
      </c>
      <c r="J179" s="22">
        <f t="array" ref="J179">IF(J$9="samtals",SUMIFS(Gögn!$I$2:$I$11876,Gögn!$F$2:$F$11876,"*"&amp;LEFT($A179,4)&amp;"*",Gögn!$B$2:$B$11876,J$8,Gögn!$F$2:$F$11876,"*"&amp;RIGHT($A179,5)&amp;"*",Gögn!$F$2:$F$11876,"&lt;&gt;"&amp;"*"&amp;LEFT($A179,11)&amp;"*"),SUMIFS(Gögn!$I$2:$I$11876,Gögn!$F$2:$F$11876,"*"&amp;LEFT($A179,4)&amp;"*",Gögn!$B$2:$B$11876,J$8,Gögn!$E$2:$E$11876,J$9,Gögn!$F$2:$F$11876,"*"&amp;RIGHT($A179,5)&amp;"*",Gögn!$F$2:$F$11876,"&lt;&gt;"&amp;"*"&amp;LEFT($A179,11)&amp;"*"))/1000</f>
        <v>7334.7960000000003</v>
      </c>
      <c r="K179" s="22">
        <f t="array" ref="K179">IF(K$9="samtals",SUMIFS(Gögn!$I$2:$I$11876,Gögn!$F$2:$F$11876,"*"&amp;LEFT($A179,4)&amp;"*",Gögn!$B$2:$B$11876,K$8,Gögn!$F$2:$F$11876,"*"&amp;RIGHT($A179,5)&amp;"*",Gögn!$F$2:$F$11876,"&lt;&gt;"&amp;"*"&amp;LEFT($A179,11)&amp;"*"),SUMIFS(Gögn!$I$2:$I$11876,Gögn!$F$2:$F$11876,"*"&amp;LEFT($A179,4)&amp;"*",Gögn!$B$2:$B$11876,K$8,Gögn!$E$2:$E$11876,K$9,Gögn!$F$2:$F$11876,"*"&amp;RIGHT($A179,5)&amp;"*",Gögn!$F$2:$F$11876,"&lt;&gt;"&amp;"*"&amp;LEFT($A179,11)&amp;"*"))/1000</f>
        <v>9512.09</v>
      </c>
      <c r="L179" s="22">
        <f t="array" ref="L179">IF(L$9="samtals",SUMIFS(Gögn!$I$2:$I$11876,Gögn!$F$2:$F$11876,"*"&amp;LEFT($A179,4)&amp;"*",Gögn!$B$2:$B$11876,L$8,Gögn!$F$2:$F$11876,"*"&amp;RIGHT($A179,5)&amp;"*",Gögn!$F$2:$F$11876,"&lt;&gt;"&amp;"*"&amp;LEFT($A179,11)&amp;"*"),SUMIFS(Gögn!$I$2:$I$11876,Gögn!$F$2:$F$11876,"*"&amp;LEFT($A179,4)&amp;"*",Gögn!$B$2:$B$11876,L$8,Gögn!$E$2:$E$11876,L$9,Gögn!$F$2:$F$11876,"*"&amp;RIGHT($A179,5)&amp;"*",Gögn!$F$2:$F$11876,"&lt;&gt;"&amp;"*"&amp;LEFT($A179,11)&amp;"*"))/1000</f>
        <v>9512.09</v>
      </c>
      <c r="M179" s="22">
        <f t="array" ref="M179">IF(M$9="samtals",SUMIFS(Gögn!$I$2:$I$11876,Gögn!$F$2:$F$11876,"*"&amp;LEFT($A179,4)&amp;"*",Gögn!$B$2:$B$11876,M$8,Gögn!$F$2:$F$11876,"*"&amp;RIGHT($A179,5)&amp;"*",Gögn!$F$2:$F$11876,"&lt;&gt;"&amp;"*"&amp;LEFT($A179,11)&amp;"*"),SUMIFS(Gögn!$I$2:$I$11876,Gögn!$F$2:$F$11876,"*"&amp;LEFT($A179,4)&amp;"*",Gögn!$B$2:$B$11876,M$8,Gögn!$E$2:$E$11876,M$9,Gögn!$F$2:$F$11876,"*"&amp;RIGHT($A179,5)&amp;"*",Gögn!$F$2:$F$11876,"&lt;&gt;"&amp;"*"&amp;LEFT($A179,11)&amp;"*"))/1000</f>
        <v>40790</v>
      </c>
      <c r="N179" s="22">
        <f t="array" ref="N179">IF(N$9="samtals",SUMIFS(Gögn!$I$2:$I$11876,Gögn!$F$2:$F$11876,"*"&amp;LEFT($A179,4)&amp;"*",Gögn!$B$2:$B$11876,N$8,Gögn!$F$2:$F$11876,"*"&amp;RIGHT($A179,5)&amp;"*",Gögn!$F$2:$F$11876,"&lt;&gt;"&amp;"*"&amp;LEFT($A179,11)&amp;"*"),SUMIFS(Gögn!$I$2:$I$11876,Gögn!$F$2:$F$11876,"*"&amp;LEFT($A179,4)&amp;"*",Gögn!$B$2:$B$11876,N$8,Gögn!$E$2:$E$11876,N$9,Gögn!$F$2:$F$11876,"*"&amp;RIGHT($A179,5)&amp;"*",Gögn!$F$2:$F$11876,"&lt;&gt;"&amp;"*"&amp;LEFT($A179,11)&amp;"*"))/1000</f>
        <v>40790</v>
      </c>
      <c r="O179" s="22">
        <f t="array" ref="O179">IF(O$9="samtals",SUMIFS(Gögn!$I$2:$I$11876,Gögn!$F$2:$F$11876,"*"&amp;LEFT($A179,4)&amp;"*",Gögn!$B$2:$B$11876,O$8,Gögn!$F$2:$F$11876,"*"&amp;RIGHT($A179,5)&amp;"*",Gögn!$F$2:$F$11876,"&lt;&gt;"&amp;"*"&amp;LEFT($A179,11)&amp;"*"),SUMIFS(Gögn!$I$2:$I$11876,Gögn!$F$2:$F$11876,"*"&amp;LEFT($A179,4)&amp;"*",Gögn!$B$2:$B$11876,O$8,Gögn!$E$2:$E$11876,O$9,Gögn!$F$2:$F$11876,"*"&amp;RIGHT($A179,5)&amp;"*",Gögn!$F$2:$F$11876,"&lt;&gt;"&amp;"*"&amp;LEFT($A179,11)&amp;"*"))/1000</f>
        <v>38727.699999999997</v>
      </c>
      <c r="P179" s="22">
        <f t="array" ref="P179">IF(P$9="samtals",SUMIFS(Gögn!$I$2:$I$11876,Gögn!$F$2:$F$11876,"*"&amp;LEFT($A179,4)&amp;"*",Gögn!$B$2:$B$11876,P$8,Gögn!$F$2:$F$11876,"*"&amp;RIGHT($A179,5)&amp;"*",Gögn!$F$2:$F$11876,"&lt;&gt;"&amp;"*"&amp;LEFT($A179,11)&amp;"*"),SUMIFS(Gögn!$I$2:$I$11876,Gögn!$F$2:$F$11876,"*"&amp;LEFT($A179,4)&amp;"*",Gögn!$B$2:$B$11876,P$8,Gögn!$E$2:$E$11876,P$9,Gögn!$F$2:$F$11876,"*"&amp;RIGHT($A179,5)&amp;"*",Gögn!$F$2:$F$11876,"&lt;&gt;"&amp;"*"&amp;LEFT($A179,11)&amp;"*"))/1000</f>
        <v>37421.474999999999</v>
      </c>
      <c r="Q179" s="22">
        <f t="array" ref="Q179">IF(Q$9="samtals",SUMIFS(Gögn!$I$2:$I$11876,Gögn!$F$2:$F$11876,"*"&amp;LEFT($A179,4)&amp;"*",Gögn!$B$2:$B$11876,Q$8,Gögn!$F$2:$F$11876,"*"&amp;RIGHT($A179,5)&amp;"*",Gögn!$F$2:$F$11876,"&lt;&gt;"&amp;"*"&amp;LEFT($A179,11)&amp;"*"),SUMIFS(Gögn!$I$2:$I$11876,Gögn!$F$2:$F$11876,"*"&amp;LEFT($A179,4)&amp;"*",Gögn!$B$2:$B$11876,Q$8,Gögn!$E$2:$E$11876,Q$9,Gögn!$F$2:$F$11876,"*"&amp;RIGHT($A179,5)&amp;"*",Gögn!$F$2:$F$11876,"&lt;&gt;"&amp;"*"&amp;LEFT($A179,11)&amp;"*"))/1000</f>
        <v>1306.2249999999999</v>
      </c>
      <c r="R179" s="22">
        <f t="array" ref="R179">IF(R$9="samtals",SUMIFS(Gögn!$I$2:$I$11876,Gögn!$F$2:$F$11876,"*"&amp;LEFT($A179,4)&amp;"*",Gögn!$B$2:$B$11876,R$8,Gögn!$F$2:$F$11876,"*"&amp;RIGHT($A179,5)&amp;"*",Gögn!$F$2:$F$11876,"&lt;&gt;"&amp;"*"&amp;LEFT($A179,11)&amp;"*"),SUMIFS(Gögn!$I$2:$I$11876,Gögn!$F$2:$F$11876,"*"&amp;LEFT($A179,4)&amp;"*",Gögn!$B$2:$B$11876,R$8,Gögn!$E$2:$E$11876,R$9,Gögn!$F$2:$F$11876,"*"&amp;RIGHT($A179,5)&amp;"*",Gögn!$F$2:$F$11876,"&lt;&gt;"&amp;"*"&amp;LEFT($A179,11)&amp;"*"))/1000</f>
        <v>70218</v>
      </c>
      <c r="S179" s="22">
        <f t="array" ref="S179">IF(S$9="samtals",SUMIFS(Gögn!$I$2:$I$11876,Gögn!$F$2:$F$11876,"*"&amp;LEFT($A179,4)&amp;"*",Gögn!$B$2:$B$11876,S$8,Gögn!$F$2:$F$11876,"*"&amp;RIGHT($A179,5)&amp;"*",Gögn!$F$2:$F$11876,"&lt;&gt;"&amp;"*"&amp;LEFT($A179,11)&amp;"*"),SUMIFS(Gögn!$I$2:$I$11876,Gögn!$F$2:$F$11876,"*"&amp;LEFT($A179,4)&amp;"*",Gögn!$B$2:$B$11876,S$8,Gögn!$E$2:$E$11876,S$9,Gögn!$F$2:$F$11876,"*"&amp;RIGHT($A179,5)&amp;"*",Gögn!$F$2:$F$11876,"&lt;&gt;"&amp;"*"&amp;LEFT($A179,11)&amp;"*"))/1000</f>
        <v>13665</v>
      </c>
      <c r="T179" s="22">
        <f t="array" ref="T179">IF(T$9="samtals",SUMIFS(Gögn!$I$2:$I$11876,Gögn!$F$2:$F$11876,"*"&amp;LEFT($A179,4)&amp;"*",Gögn!$B$2:$B$11876,T$8,Gögn!$F$2:$F$11876,"*"&amp;RIGHT($A179,5)&amp;"*",Gögn!$F$2:$F$11876,"&lt;&gt;"&amp;"*"&amp;LEFT($A179,11)&amp;"*"),SUMIFS(Gögn!$I$2:$I$11876,Gögn!$F$2:$F$11876,"*"&amp;LEFT($A179,4)&amp;"*",Gögn!$B$2:$B$11876,T$8,Gögn!$E$2:$E$11876,T$9,Gögn!$F$2:$F$11876,"*"&amp;RIGHT($A179,5)&amp;"*",Gögn!$F$2:$F$11876,"&lt;&gt;"&amp;"*"&amp;LEFT($A179,11)&amp;"*"))/1000</f>
        <v>56553</v>
      </c>
      <c r="U179" s="22">
        <f t="array" ref="U179">IF(U$9="samtals",SUMIFS(Gögn!$I$2:$I$11876,Gögn!$F$2:$F$11876,"*"&amp;LEFT($A179,4)&amp;"*",Gögn!$B$2:$B$11876,U$8,Gögn!$F$2:$F$11876,"*"&amp;RIGHT($A179,5)&amp;"*",Gögn!$F$2:$F$11876,"&lt;&gt;"&amp;"*"&amp;LEFT($A179,11)&amp;"*"),SUMIFS(Gögn!$I$2:$I$11876,Gögn!$F$2:$F$11876,"*"&amp;LEFT($A179,4)&amp;"*",Gögn!$B$2:$B$11876,U$8,Gögn!$E$2:$E$11876,U$9,Gögn!$F$2:$F$11876,"*"&amp;RIGHT($A179,5)&amp;"*",Gögn!$F$2:$F$11876,"&lt;&gt;"&amp;"*"&amp;LEFT($A179,11)&amp;"*"))/1000</f>
        <v>0</v>
      </c>
      <c r="V179" s="22">
        <f t="array" ref="V179">IF(V$9="samtals",SUMIFS(Gögn!$I$2:$I$11876,Gögn!$F$2:$F$11876,"*"&amp;LEFT($A179,4)&amp;"*",Gögn!$B$2:$B$11876,V$8,Gögn!$F$2:$F$11876,"*"&amp;RIGHT($A179,5)&amp;"*",Gögn!$F$2:$F$11876,"&lt;&gt;"&amp;"*"&amp;LEFT($A179,11)&amp;"*"),SUMIFS(Gögn!$I$2:$I$11876,Gögn!$F$2:$F$11876,"*"&amp;LEFT($A179,4)&amp;"*",Gögn!$B$2:$B$11876,V$8,Gögn!$E$2:$E$11876,V$9,Gögn!$F$2:$F$11876,"*"&amp;RIGHT($A179,5)&amp;"*",Gögn!$F$2:$F$11876,"&lt;&gt;"&amp;"*"&amp;LEFT($A179,11)&amp;"*"))/1000</f>
        <v>0</v>
      </c>
      <c r="W179" s="22">
        <f t="array" ref="W179">IF(W$9="samtals",SUMIFS(Gögn!$I$2:$I$11876,Gögn!$F$2:$F$11876,"*"&amp;LEFT($A179,4)&amp;"*",Gögn!$B$2:$B$11876,W$8,Gögn!$F$2:$F$11876,"*"&amp;RIGHT($A179,5)&amp;"*",Gögn!$F$2:$F$11876,"&lt;&gt;"&amp;"*"&amp;LEFT($A179,11)&amp;"*"),SUMIFS(Gögn!$I$2:$I$11876,Gögn!$F$2:$F$11876,"*"&amp;LEFT($A179,4)&amp;"*",Gögn!$B$2:$B$11876,W$8,Gögn!$E$2:$E$11876,W$9,Gögn!$F$2:$F$11876,"*"&amp;RIGHT($A179,5)&amp;"*",Gögn!$F$2:$F$11876,"&lt;&gt;"&amp;"*"&amp;LEFT($A179,11)&amp;"*"))/1000</f>
        <v>0</v>
      </c>
      <c r="X179" s="22">
        <f t="array" ref="X179">IF(X$9="samtals",SUMIFS(Gögn!$I$2:$I$11876,Gögn!$F$2:$F$11876,"*"&amp;LEFT($A179,4)&amp;"*",Gögn!$B$2:$B$11876,X$8,Gögn!$F$2:$F$11876,"*"&amp;RIGHT($A179,5)&amp;"*",Gögn!$F$2:$F$11876,"&lt;&gt;"&amp;"*"&amp;LEFT($A179,11)&amp;"*"),SUMIFS(Gögn!$I$2:$I$11876,Gögn!$F$2:$F$11876,"*"&amp;LEFT($A179,4)&amp;"*",Gögn!$B$2:$B$11876,X$8,Gögn!$E$2:$E$11876,X$9,Gögn!$F$2:$F$11876,"*"&amp;RIGHT($A179,5)&amp;"*",Gögn!$F$2:$F$11876,"&lt;&gt;"&amp;"*"&amp;LEFT($A179,11)&amp;"*"))/1000</f>
        <v>21558.962</v>
      </c>
      <c r="Y179" s="22">
        <f t="array" ref="Y179">IF(Y$9="samtals",SUMIFS(Gögn!$I$2:$I$11876,Gögn!$F$2:$F$11876,"*"&amp;LEFT($A179,4)&amp;"*",Gögn!$B$2:$B$11876,Y$8,Gögn!$F$2:$F$11876,"*"&amp;RIGHT($A179,5)&amp;"*",Gögn!$F$2:$F$11876,"&lt;&gt;"&amp;"*"&amp;LEFT($A179,11)&amp;"*"),SUMIFS(Gögn!$I$2:$I$11876,Gögn!$F$2:$F$11876,"*"&amp;LEFT($A179,4)&amp;"*",Gögn!$B$2:$B$11876,Y$8,Gögn!$E$2:$E$11876,Y$9,Gögn!$F$2:$F$11876,"*"&amp;RIGHT($A179,5)&amp;"*",Gögn!$F$2:$F$11876,"&lt;&gt;"&amp;"*"&amp;LEFT($A179,11)&amp;"*"))/1000</f>
        <v>5830.5969999999998</v>
      </c>
      <c r="Z179" s="22">
        <f t="array" ref="Z179">IF(Z$9="samtals",SUMIFS(Gögn!$I$2:$I$11876,Gögn!$F$2:$F$11876,"*"&amp;LEFT($A179,4)&amp;"*",Gögn!$B$2:$B$11876,Z$8,Gögn!$F$2:$F$11876,"*"&amp;RIGHT($A179,5)&amp;"*",Gögn!$F$2:$F$11876,"&lt;&gt;"&amp;"*"&amp;LEFT($A179,11)&amp;"*"),SUMIFS(Gögn!$I$2:$I$11876,Gögn!$F$2:$F$11876,"*"&amp;LEFT($A179,4)&amp;"*",Gögn!$B$2:$B$11876,Z$8,Gögn!$E$2:$E$11876,Z$9,Gögn!$F$2:$F$11876,"*"&amp;RIGHT($A179,5)&amp;"*",Gögn!$F$2:$F$11876,"&lt;&gt;"&amp;"*"&amp;LEFT($A179,11)&amp;"*"))/1000</f>
        <v>15728.365</v>
      </c>
      <c r="AA179" s="22">
        <f t="array" ref="AA179">IF(AA$9="samtals",SUMIFS(Gögn!$I$2:$I$11876,Gögn!$F$2:$F$11876,"*"&amp;LEFT($A179,4)&amp;"*",Gögn!$B$2:$B$11876,AA$8,Gögn!$F$2:$F$11876,"*"&amp;RIGHT($A179,5)&amp;"*",Gögn!$F$2:$F$11876,"&lt;&gt;"&amp;"*"&amp;LEFT($A179,11)&amp;"*"),SUMIFS(Gögn!$I$2:$I$11876,Gögn!$F$2:$F$11876,"*"&amp;LEFT($A179,4)&amp;"*",Gögn!$B$2:$B$11876,AA$8,Gögn!$E$2:$E$11876,AA$9,Gögn!$F$2:$F$11876,"*"&amp;RIGHT($A179,5)&amp;"*",Gögn!$F$2:$F$11876,"&lt;&gt;"&amp;"*"&amp;LEFT($A179,11)&amp;"*"))/1000</f>
        <v>22708.808000000001</v>
      </c>
      <c r="AB179" s="22">
        <f t="array" ref="AB179">IF(AB$9="samtals",SUMIFS(Gögn!$I$2:$I$11876,Gögn!$F$2:$F$11876,"*"&amp;LEFT($A179,4)&amp;"*",Gögn!$B$2:$B$11876,AB$8,Gögn!$F$2:$F$11876,"*"&amp;RIGHT($A179,5)&amp;"*",Gögn!$F$2:$F$11876,"&lt;&gt;"&amp;"*"&amp;LEFT($A179,11)&amp;"*"),SUMIFS(Gögn!$I$2:$I$11876,Gögn!$F$2:$F$11876,"*"&amp;LEFT($A179,4)&amp;"*",Gögn!$B$2:$B$11876,AB$8,Gögn!$E$2:$E$11876,AB$9,Gögn!$F$2:$F$11876,"*"&amp;RIGHT($A179,5)&amp;"*",Gögn!$F$2:$F$11876,"&lt;&gt;"&amp;"*"&amp;LEFT($A179,11)&amp;"*"))/1000</f>
        <v>22708.808000000001</v>
      </c>
      <c r="AC179" s="22">
        <f t="array" ref="AC179">IF(AC$9="samtals",SUMIFS(Gögn!$I$2:$I$11876,Gögn!$F$2:$F$11876,"*"&amp;LEFT($A179,4)&amp;"*",Gögn!$B$2:$B$11876,AC$8,Gögn!$F$2:$F$11876,"*"&amp;RIGHT($A179,5)&amp;"*",Gögn!$F$2:$F$11876,"&lt;&gt;"&amp;"*"&amp;LEFT($A179,11)&amp;"*"),SUMIFS(Gögn!$I$2:$I$11876,Gögn!$F$2:$F$11876,"*"&amp;LEFT($A179,4)&amp;"*",Gögn!$B$2:$B$11876,AC$8,Gögn!$E$2:$E$11876,AC$9,Gögn!$F$2:$F$11876,"*"&amp;RIGHT($A179,5)&amp;"*",Gögn!$F$2:$F$11876,"&lt;&gt;"&amp;"*"&amp;LEFT($A179,11)&amp;"*"))/1000</f>
        <v>72039</v>
      </c>
      <c r="AD179" s="22">
        <f t="array" ref="AD179">IF(AD$9="samtals",SUMIFS(Gögn!$I$2:$I$11876,Gögn!$F$2:$F$11876,"*"&amp;LEFT($A179,4)&amp;"*",Gögn!$B$2:$B$11876,AD$8,Gögn!$F$2:$F$11876,"*"&amp;RIGHT($A179,5)&amp;"*",Gögn!$F$2:$F$11876,"&lt;&gt;"&amp;"*"&amp;LEFT($A179,11)&amp;"*"),SUMIFS(Gögn!$I$2:$I$11876,Gögn!$F$2:$F$11876,"*"&amp;LEFT($A179,4)&amp;"*",Gögn!$B$2:$B$11876,AD$8,Gögn!$E$2:$E$11876,AD$9,Gögn!$F$2:$F$11876,"*"&amp;RIGHT($A179,5)&amp;"*",Gögn!$F$2:$F$11876,"&lt;&gt;"&amp;"*"&amp;LEFT($A179,11)&amp;"*"))/1000</f>
        <v>72039</v>
      </c>
      <c r="AE179" s="22">
        <f t="array" ref="AE179">IF(AE$9="samtals",SUMIFS(Gögn!$I$2:$I$11876,Gögn!$F$2:$F$11876,"*"&amp;LEFT($A179,4)&amp;"*",Gögn!$B$2:$B$11876,AE$8,Gögn!$F$2:$F$11876,"*"&amp;RIGHT($A179,5)&amp;"*",Gögn!$F$2:$F$11876,"&lt;&gt;"&amp;"*"&amp;LEFT($A179,11)&amp;"*"),SUMIFS(Gögn!$I$2:$I$11876,Gögn!$F$2:$F$11876,"*"&amp;LEFT($A179,4)&amp;"*",Gögn!$B$2:$B$11876,AE$8,Gögn!$E$2:$E$11876,AE$9,Gögn!$F$2:$F$11876,"*"&amp;RIGHT($A179,5)&amp;"*",Gögn!$F$2:$F$11876,"&lt;&gt;"&amp;"*"&amp;LEFT($A179,11)&amp;"*"))/1000</f>
        <v>10168</v>
      </c>
      <c r="AF179" s="22">
        <f t="array" ref="AF179">IF(AF$9="samtals",SUMIFS(Gögn!$I$2:$I$11876,Gögn!$F$2:$F$11876,"*"&amp;LEFT($A179,4)&amp;"*",Gögn!$B$2:$B$11876,AF$8,Gögn!$F$2:$F$11876,"*"&amp;RIGHT($A179,5)&amp;"*",Gögn!$F$2:$F$11876,"&lt;&gt;"&amp;"*"&amp;LEFT($A179,11)&amp;"*"),SUMIFS(Gögn!$I$2:$I$11876,Gögn!$F$2:$F$11876,"*"&amp;LEFT($A179,4)&amp;"*",Gögn!$B$2:$B$11876,AF$8,Gögn!$E$2:$E$11876,AF$9,Gögn!$F$2:$F$11876,"*"&amp;RIGHT($A179,5)&amp;"*",Gögn!$F$2:$F$11876,"&lt;&gt;"&amp;"*"&amp;LEFT($A179,11)&amp;"*"))/1000</f>
        <v>10168</v>
      </c>
      <c r="AG179" s="22">
        <f t="array" ref="AG179">IF(AG$9="samtals",SUMIFS(Gögn!$I$2:$I$11876,Gögn!$F$2:$F$11876,"*"&amp;LEFT($A179,4)&amp;"*",Gögn!$B$2:$B$11876,AG$8,Gögn!$F$2:$F$11876,"*"&amp;RIGHT($A179,5)&amp;"*",Gögn!$F$2:$F$11876,"&lt;&gt;"&amp;"*"&amp;LEFT($A179,11)&amp;"*"),SUMIFS(Gögn!$I$2:$I$11876,Gögn!$F$2:$F$11876,"*"&amp;LEFT($A179,4)&amp;"*",Gögn!$B$2:$B$11876,AG$8,Gögn!$E$2:$E$11876,AG$9,Gögn!$F$2:$F$11876,"*"&amp;RIGHT($A179,5)&amp;"*",Gögn!$F$2:$F$11876,"&lt;&gt;"&amp;"*"&amp;LEFT($A179,11)&amp;"*"))/1000</f>
        <v>7168.326</v>
      </c>
      <c r="AH179" s="22">
        <f t="array" ref="AH179">IF(AH$9="samtals",SUMIFS(Gögn!$I$2:$I$11876,Gögn!$F$2:$F$11876,"*"&amp;LEFT($A179,4)&amp;"*",Gögn!$B$2:$B$11876,AH$8,Gögn!$F$2:$F$11876,"*"&amp;RIGHT($A179,5)&amp;"*",Gögn!$F$2:$F$11876,"&lt;&gt;"&amp;"*"&amp;LEFT($A179,11)&amp;"*"),SUMIFS(Gögn!$I$2:$I$11876,Gögn!$F$2:$F$11876,"*"&amp;LEFT($A179,4)&amp;"*",Gögn!$B$2:$B$11876,AH$8,Gögn!$E$2:$E$11876,AH$9,Gögn!$F$2:$F$11876,"*"&amp;RIGHT($A179,5)&amp;"*",Gögn!$F$2:$F$11876,"&lt;&gt;"&amp;"*"&amp;LEFT($A179,11)&amp;"*"))/1000</f>
        <v>7168.326</v>
      </c>
      <c r="AI179" s="22">
        <f t="array" ref="AI179">IF(AI$9="samtals",SUMIFS(Gögn!$I$2:$I$11876,Gögn!$F$2:$F$11876,"*"&amp;LEFT($A179,4)&amp;"*",Gögn!$B$2:$B$11876,AI$8,Gögn!$F$2:$F$11876,"*"&amp;RIGHT($A179,5)&amp;"*",Gögn!$F$2:$F$11876,"&lt;&gt;"&amp;"*"&amp;LEFT($A179,11)&amp;"*"),SUMIFS(Gögn!$I$2:$I$11876,Gögn!$F$2:$F$11876,"*"&amp;LEFT($A179,4)&amp;"*",Gögn!$B$2:$B$11876,AI$8,Gögn!$E$2:$E$11876,AI$9,Gögn!$F$2:$F$11876,"*"&amp;RIGHT($A179,5)&amp;"*",Gögn!$F$2:$F$11876,"&lt;&gt;"&amp;"*"&amp;LEFT($A179,11)&amp;"*"))/1000</f>
        <v>16884</v>
      </c>
      <c r="AJ179" s="22">
        <f t="array" ref="AJ179">IF(AJ$9="samtals",SUMIFS(Gögn!$I$2:$I$11876,Gögn!$F$2:$F$11876,"*"&amp;LEFT($A179,4)&amp;"*",Gögn!$B$2:$B$11876,AJ$8,Gögn!$F$2:$F$11876,"*"&amp;RIGHT($A179,5)&amp;"*",Gögn!$F$2:$F$11876,"&lt;&gt;"&amp;"*"&amp;LEFT($A179,11)&amp;"*"),SUMIFS(Gögn!$I$2:$I$11876,Gögn!$F$2:$F$11876,"*"&amp;LEFT($A179,4)&amp;"*",Gögn!$B$2:$B$11876,AJ$8,Gögn!$E$2:$E$11876,AJ$9,Gögn!$F$2:$F$11876,"*"&amp;RIGHT($A179,5)&amp;"*",Gögn!$F$2:$F$11876,"&lt;&gt;"&amp;"*"&amp;LEFT($A179,11)&amp;"*"))/1000</f>
        <v>16884</v>
      </c>
      <c r="AK179" s="22">
        <f t="array" ref="AK179">IF(AK$9="samtals",SUMIFS(Gögn!$I$2:$I$11876,Gögn!$F$2:$F$11876,"*"&amp;LEFT($A179,4)&amp;"*",Gögn!$B$2:$B$11876,AK$8,Gögn!$F$2:$F$11876,"*"&amp;RIGHT($A179,5)&amp;"*",Gögn!$F$2:$F$11876,"&lt;&gt;"&amp;"*"&amp;LEFT($A179,11)&amp;"*"),SUMIFS(Gögn!$I$2:$I$11876,Gögn!$F$2:$F$11876,"*"&amp;LEFT($A179,4)&amp;"*",Gögn!$B$2:$B$11876,AK$8,Gögn!$E$2:$E$11876,AK$9,Gögn!$F$2:$F$11876,"*"&amp;RIGHT($A179,5)&amp;"*",Gögn!$F$2:$F$11876,"&lt;&gt;"&amp;"*"&amp;LEFT($A179,11)&amp;"*"))/1000</f>
        <v>2244.0889999999999</v>
      </c>
      <c r="AL179" s="22">
        <f t="array" ref="AL179">IF(AL$9="samtals",SUMIFS(Gögn!$I$2:$I$11876,Gögn!$F$2:$F$11876,"*"&amp;LEFT($A179,4)&amp;"*",Gögn!$B$2:$B$11876,AL$8,Gögn!$F$2:$F$11876,"*"&amp;RIGHT($A179,5)&amp;"*",Gögn!$F$2:$F$11876,"&lt;&gt;"&amp;"*"&amp;LEFT($A179,11)&amp;"*"),SUMIFS(Gögn!$I$2:$I$11876,Gögn!$F$2:$F$11876,"*"&amp;LEFT($A179,4)&amp;"*",Gögn!$B$2:$B$11876,AL$8,Gögn!$E$2:$E$11876,AL$9,Gögn!$F$2:$F$11876,"*"&amp;RIGHT($A179,5)&amp;"*",Gögn!$F$2:$F$11876,"&lt;&gt;"&amp;"*"&amp;LEFT($A179,11)&amp;"*"))/1000</f>
        <v>2244.0889999999999</v>
      </c>
      <c r="AM179" s="22">
        <f t="array" ref="AM179">IF(AM$9="samtals",SUMIFS(Gögn!$I$2:$I$11876,Gögn!$F$2:$F$11876,"*"&amp;LEFT($A179,4)&amp;"*",Gögn!$B$2:$B$11876,AM$8,Gögn!$F$2:$F$11876,"*"&amp;RIGHT($A179,5)&amp;"*",Gögn!$F$2:$F$11876,"&lt;&gt;"&amp;"*"&amp;LEFT($A179,11)&amp;"*"),SUMIFS(Gögn!$I$2:$I$11876,Gögn!$F$2:$F$11876,"*"&amp;LEFT($A179,4)&amp;"*",Gögn!$B$2:$B$11876,AM$8,Gögn!$E$2:$E$11876,AM$9,Gögn!$F$2:$F$11876,"*"&amp;RIGHT($A179,5)&amp;"*",Gögn!$F$2:$F$11876,"&lt;&gt;"&amp;"*"&amp;LEFT($A179,11)&amp;"*"))/1000</f>
        <v>54396.508999999998</v>
      </c>
      <c r="AN179" s="22">
        <f t="array" ref="AN179">IF(AN$9="samtals",SUMIFS(Gögn!$I$2:$I$11876,Gögn!$F$2:$F$11876,"*"&amp;LEFT($A179,4)&amp;"*",Gögn!$B$2:$B$11876,AN$8,Gögn!$F$2:$F$11876,"*"&amp;RIGHT($A179,5)&amp;"*",Gögn!$F$2:$F$11876,"&lt;&gt;"&amp;"*"&amp;LEFT($A179,11)&amp;"*"),SUMIFS(Gögn!$I$2:$I$11876,Gögn!$F$2:$F$11876,"*"&amp;LEFT($A179,4)&amp;"*",Gögn!$B$2:$B$11876,AN$8,Gögn!$E$2:$E$11876,AN$9,Gögn!$F$2:$F$11876,"*"&amp;RIGHT($A179,5)&amp;"*",Gögn!$F$2:$F$11876,"&lt;&gt;"&amp;"*"&amp;LEFT($A179,11)&amp;"*"))/1000</f>
        <v>34695.207999999999</v>
      </c>
      <c r="AO179" s="22">
        <f t="array" ref="AO179">IF(AO$9="samtals",SUMIFS(Gögn!$I$2:$I$11876,Gögn!$F$2:$F$11876,"*"&amp;LEFT($A179,4)&amp;"*",Gögn!$B$2:$B$11876,AO$8,Gögn!$F$2:$F$11876,"*"&amp;RIGHT($A179,5)&amp;"*",Gögn!$F$2:$F$11876,"&lt;&gt;"&amp;"*"&amp;LEFT($A179,11)&amp;"*"),SUMIFS(Gögn!$I$2:$I$11876,Gögn!$F$2:$F$11876,"*"&amp;LEFT($A179,4)&amp;"*",Gögn!$B$2:$B$11876,AO$8,Gögn!$E$2:$E$11876,AO$9,Gögn!$F$2:$F$11876,"*"&amp;RIGHT($A179,5)&amp;"*",Gögn!$F$2:$F$11876,"&lt;&gt;"&amp;"*"&amp;LEFT($A179,11)&amp;"*"))/1000</f>
        <v>19701.300999999999</v>
      </c>
      <c r="AP179" s="22">
        <f t="array" ref="AP179">IF(AP$9="samtals",SUMIFS(Gögn!$I$2:$I$11876,Gögn!$F$2:$F$11876,"*"&amp;LEFT($A179,4)&amp;"*",Gögn!$B$2:$B$11876,AP$8,Gögn!$F$2:$F$11876,"*"&amp;RIGHT($A179,5)&amp;"*",Gögn!$F$2:$F$11876,"&lt;&gt;"&amp;"*"&amp;LEFT($A179,11)&amp;"*"),SUMIFS(Gögn!$I$2:$I$11876,Gögn!$F$2:$F$11876,"*"&amp;LEFT($A179,4)&amp;"*",Gögn!$B$2:$B$11876,AP$8,Gögn!$E$2:$E$11876,AP$9,Gögn!$F$2:$F$11876,"*"&amp;RIGHT($A179,5)&amp;"*",Gögn!$F$2:$F$11876,"&lt;&gt;"&amp;"*"&amp;LEFT($A179,11)&amp;"*"))/1000</f>
        <v>3561.7130000000002</v>
      </c>
      <c r="AQ179" s="22">
        <f t="array" ref="AQ179">IF(AQ$9="samtals",SUMIFS(Gögn!$I$2:$I$11876,Gögn!$F$2:$F$11876,"*"&amp;LEFT($A179,4)&amp;"*",Gögn!$B$2:$B$11876,AQ$8,Gögn!$F$2:$F$11876,"*"&amp;RIGHT($A179,5)&amp;"*",Gögn!$F$2:$F$11876,"&lt;&gt;"&amp;"*"&amp;LEFT($A179,11)&amp;"*"),SUMIFS(Gögn!$I$2:$I$11876,Gögn!$F$2:$F$11876,"*"&amp;LEFT($A179,4)&amp;"*",Gögn!$B$2:$B$11876,AQ$8,Gögn!$E$2:$E$11876,AQ$9,Gögn!$F$2:$F$11876,"*"&amp;RIGHT($A179,5)&amp;"*",Gögn!$F$2:$F$11876,"&lt;&gt;"&amp;"*"&amp;LEFT($A179,11)&amp;"*"))/1000</f>
        <v>867.58900000000006</v>
      </c>
      <c r="AR179" s="22">
        <f t="array" ref="AR179">IF(AR$9="samtals",SUMIFS(Gögn!$I$2:$I$11876,Gögn!$F$2:$F$11876,"*"&amp;LEFT($A179,4)&amp;"*",Gögn!$B$2:$B$11876,AR$8,Gögn!$F$2:$F$11876,"*"&amp;RIGHT($A179,5)&amp;"*",Gögn!$F$2:$F$11876,"&lt;&gt;"&amp;"*"&amp;LEFT($A179,11)&amp;"*"),SUMIFS(Gögn!$I$2:$I$11876,Gögn!$F$2:$F$11876,"*"&amp;LEFT($A179,4)&amp;"*",Gögn!$B$2:$B$11876,AR$8,Gögn!$E$2:$E$11876,AR$9,Gögn!$F$2:$F$11876,"*"&amp;RIGHT($A179,5)&amp;"*",Gögn!$F$2:$F$11876,"&lt;&gt;"&amp;"*"&amp;LEFT($A179,11)&amp;"*"))/1000</f>
        <v>2694.1239999999998</v>
      </c>
      <c r="AS179" s="22">
        <f t="array" ref="AS179">IF(AS$9="samtals",SUMIFS(Gögn!$I$2:$I$11876,Gögn!$F$2:$F$11876,"*"&amp;LEFT($A179,4)&amp;"*",Gögn!$B$2:$B$11876,AS$8,Gögn!$F$2:$F$11876,"*"&amp;RIGHT($A179,5)&amp;"*",Gögn!$F$2:$F$11876,"&lt;&gt;"&amp;"*"&amp;LEFT($A179,11)&amp;"*"),SUMIFS(Gögn!$I$2:$I$11876,Gögn!$F$2:$F$11876,"*"&amp;LEFT($A179,4)&amp;"*",Gögn!$B$2:$B$11876,AS$8,Gögn!$E$2:$E$11876,AS$9,Gögn!$F$2:$F$11876,"*"&amp;RIGHT($A179,5)&amp;"*",Gögn!$F$2:$F$11876,"&lt;&gt;"&amp;"*"&amp;LEFT($A179,11)&amp;"*"))/1000</f>
        <v>4065.067</v>
      </c>
      <c r="AT179" s="22">
        <f t="array" ref="AT179">IF(AT$9="samtals",SUMIFS(Gögn!$I$2:$I$11876,Gögn!$F$2:$F$11876,"*"&amp;LEFT($A179,4)&amp;"*",Gögn!$B$2:$B$11876,AT$8,Gögn!$F$2:$F$11876,"*"&amp;RIGHT($A179,5)&amp;"*",Gögn!$F$2:$F$11876,"&lt;&gt;"&amp;"*"&amp;LEFT($A179,11)&amp;"*"),SUMIFS(Gögn!$I$2:$I$11876,Gögn!$F$2:$F$11876,"*"&amp;LEFT($A179,4)&amp;"*",Gögn!$B$2:$B$11876,AT$8,Gögn!$E$2:$E$11876,AT$9,Gögn!$F$2:$F$11876,"*"&amp;RIGHT($A179,5)&amp;"*",Gögn!$F$2:$F$11876,"&lt;&gt;"&amp;"*"&amp;LEFT($A179,11)&amp;"*"))/1000</f>
        <v>0</v>
      </c>
      <c r="AU179" s="22">
        <f t="array" ref="AU179">IF(AU$9="samtals",SUMIFS(Gögn!$I$2:$I$11876,Gögn!$F$2:$F$11876,"*"&amp;LEFT($A179,4)&amp;"*",Gögn!$B$2:$B$11876,AU$8,Gögn!$F$2:$F$11876,"*"&amp;RIGHT($A179,5)&amp;"*",Gögn!$F$2:$F$11876,"&lt;&gt;"&amp;"*"&amp;LEFT($A179,11)&amp;"*"),SUMIFS(Gögn!$I$2:$I$11876,Gögn!$F$2:$F$11876,"*"&amp;LEFT($A179,4)&amp;"*",Gögn!$B$2:$B$11876,AU$8,Gögn!$E$2:$E$11876,AU$9,Gögn!$F$2:$F$11876,"*"&amp;RIGHT($A179,5)&amp;"*",Gögn!$F$2:$F$11876,"&lt;&gt;"&amp;"*"&amp;LEFT($A179,11)&amp;"*"))/1000</f>
        <v>4065.067</v>
      </c>
      <c r="AV179" s="22">
        <f t="array" ref="AV179">IF(AV$9="samtals",SUMIFS(Gögn!$I$2:$I$11876,Gögn!$F$2:$F$11876,"*"&amp;LEFT($A179,4)&amp;"*",Gögn!$B$2:$B$11876,AV$8,Gögn!$F$2:$F$11876,"*"&amp;RIGHT($A179,5)&amp;"*",Gögn!$F$2:$F$11876,"&lt;&gt;"&amp;"*"&amp;LEFT($A179,11)&amp;"*"),SUMIFS(Gögn!$I$2:$I$11876,Gögn!$F$2:$F$11876,"*"&amp;LEFT($A179,4)&amp;"*",Gögn!$B$2:$B$11876,AV$8,Gögn!$E$2:$E$11876,AV$9,Gögn!$F$2:$F$11876,"*"&amp;RIGHT($A179,5)&amp;"*",Gögn!$F$2:$F$11876,"&lt;&gt;"&amp;"*"&amp;LEFT($A179,11)&amp;"*"))/1000</f>
        <v>2883.2420000000002</v>
      </c>
      <c r="AW179" s="22">
        <f t="array" ref="AW179">IF(AW$9="samtals",SUMIFS(Gögn!$I$2:$I$11876,Gögn!$F$2:$F$11876,"*"&amp;LEFT($A179,4)&amp;"*",Gögn!$B$2:$B$11876,AW$8,Gögn!$F$2:$F$11876,"*"&amp;RIGHT($A179,5)&amp;"*",Gögn!$F$2:$F$11876,"&lt;&gt;"&amp;"*"&amp;LEFT($A179,11)&amp;"*"),SUMIFS(Gögn!$I$2:$I$11876,Gögn!$F$2:$F$11876,"*"&amp;LEFT($A179,4)&amp;"*",Gögn!$B$2:$B$11876,AW$8,Gögn!$E$2:$E$11876,AW$9,Gögn!$F$2:$F$11876,"*"&amp;RIGHT($A179,5)&amp;"*",Gögn!$F$2:$F$11876,"&lt;&gt;"&amp;"*"&amp;LEFT($A179,11)&amp;"*"))/1000</f>
        <v>193.24199999999999</v>
      </c>
      <c r="AX179" s="22">
        <f t="array" ref="AX179">IF(AX$9="samtals",SUMIFS(Gögn!$I$2:$I$11876,Gögn!$F$2:$F$11876,"*"&amp;LEFT($A179,4)&amp;"*",Gögn!$B$2:$B$11876,AX$8,Gögn!$F$2:$F$11876,"*"&amp;RIGHT($A179,5)&amp;"*",Gögn!$F$2:$F$11876,"&lt;&gt;"&amp;"*"&amp;LEFT($A179,11)&amp;"*"),SUMIFS(Gögn!$I$2:$I$11876,Gögn!$F$2:$F$11876,"*"&amp;LEFT($A179,4)&amp;"*",Gögn!$B$2:$B$11876,AX$8,Gögn!$E$2:$E$11876,AX$9,Gögn!$F$2:$F$11876,"*"&amp;RIGHT($A179,5)&amp;"*",Gögn!$F$2:$F$11876,"&lt;&gt;"&amp;"*"&amp;LEFT($A179,11)&amp;"*"))/1000</f>
        <v>2690</v>
      </c>
      <c r="AY179" s="22">
        <f t="array" ref="AY179">IF(AY$9="samtals",SUMIFS(Gögn!$I$2:$I$11876,Gögn!$F$2:$F$11876,"*"&amp;LEFT($A179,4)&amp;"*",Gögn!$B$2:$B$11876,AY$8,Gögn!$F$2:$F$11876,"*"&amp;RIGHT($A179,5)&amp;"*",Gögn!$F$2:$F$11876,"&lt;&gt;"&amp;"*"&amp;LEFT($A179,11)&amp;"*"),SUMIFS(Gögn!$I$2:$I$11876,Gögn!$F$2:$F$11876,"*"&amp;LEFT($A179,4)&amp;"*",Gögn!$B$2:$B$11876,AY$8,Gögn!$E$2:$E$11876,AY$9,Gögn!$F$2:$F$11876,"*"&amp;RIGHT($A179,5)&amp;"*",Gögn!$F$2:$F$11876,"&lt;&gt;"&amp;"*"&amp;LEFT($A179,11)&amp;"*"))/1000</f>
        <v>15230</v>
      </c>
      <c r="AZ179" s="22">
        <f t="array" ref="AZ179">IF(AZ$9="samtals",SUMIFS(Gögn!$I$2:$I$11876,Gögn!$F$2:$F$11876,"*"&amp;LEFT($A179,4)&amp;"*",Gögn!$B$2:$B$11876,AZ$8,Gögn!$F$2:$F$11876,"*"&amp;RIGHT($A179,5)&amp;"*",Gögn!$F$2:$F$11876,"&lt;&gt;"&amp;"*"&amp;LEFT($A179,11)&amp;"*"),SUMIFS(Gögn!$I$2:$I$11876,Gögn!$F$2:$F$11876,"*"&amp;LEFT($A179,4)&amp;"*",Gögn!$B$2:$B$11876,AZ$8,Gögn!$E$2:$E$11876,AZ$9,Gögn!$F$2:$F$11876,"*"&amp;RIGHT($A179,5)&amp;"*",Gögn!$F$2:$F$11876,"&lt;&gt;"&amp;"*"&amp;LEFT($A179,11)&amp;"*"))/1000</f>
        <v>15230</v>
      </c>
      <c r="BA179" s="22">
        <f t="array" ref="BA179">IF(BA$9="samtals",SUMIFS(Gögn!$I$2:$I$11876,Gögn!$F$2:$F$11876,"*"&amp;LEFT($A179,4)&amp;"*",Gögn!$B$2:$B$11876,BA$8,Gögn!$F$2:$F$11876,"*"&amp;RIGHT($A179,5)&amp;"*",Gögn!$F$2:$F$11876,"&lt;&gt;"&amp;"*"&amp;LEFT($A179,11)&amp;"*"),SUMIFS(Gögn!$I$2:$I$11876,Gögn!$F$2:$F$11876,"*"&amp;LEFT($A179,4)&amp;"*",Gögn!$B$2:$B$11876,BA$8,Gögn!$E$2:$E$11876,BA$9,Gögn!$F$2:$F$11876,"*"&amp;RIGHT($A179,5)&amp;"*",Gögn!$F$2:$F$11876,"&lt;&gt;"&amp;"*"&amp;LEFT($A179,11)&amp;"*"))/1000</f>
        <v>0</v>
      </c>
      <c r="BB179" s="22">
        <f t="array" ref="BB179">IF(BB$9="samtals",SUMIFS(Gögn!$I$2:$I$11876,Gögn!$F$2:$F$11876,"*"&amp;LEFT($A179,4)&amp;"*",Gögn!$B$2:$B$11876,BB$8,Gögn!$F$2:$F$11876,"*"&amp;RIGHT($A179,5)&amp;"*",Gögn!$F$2:$F$11876,"&lt;&gt;"&amp;"*"&amp;LEFT($A179,11)&amp;"*"),SUMIFS(Gögn!$I$2:$I$11876,Gögn!$F$2:$F$11876,"*"&amp;LEFT($A179,4)&amp;"*",Gögn!$B$2:$B$11876,BB$8,Gögn!$E$2:$E$11876,BB$9,Gögn!$F$2:$F$11876,"*"&amp;RIGHT($A179,5)&amp;"*",Gögn!$F$2:$F$11876,"&lt;&gt;"&amp;"*"&amp;LEFT($A179,11)&amp;"*"))/1000</f>
        <v>0</v>
      </c>
      <c r="BC179" s="22">
        <f t="array" ref="BC179">IF(BC$9="samtals",SUMIFS(Gögn!$I$2:$I$11876,Gögn!$F$2:$F$11876,"*"&amp;LEFT($A179,4)&amp;"*",Gögn!$B$2:$B$11876,BC$8,Gögn!$F$2:$F$11876,"*"&amp;RIGHT($A179,5)&amp;"*",Gögn!$F$2:$F$11876,"&lt;&gt;"&amp;"*"&amp;LEFT($A179,11)&amp;"*"),SUMIFS(Gögn!$I$2:$I$11876,Gögn!$F$2:$F$11876,"*"&amp;LEFT($A179,4)&amp;"*",Gögn!$B$2:$B$11876,BC$8,Gögn!$E$2:$E$11876,BC$9,Gögn!$F$2:$F$11876,"*"&amp;RIGHT($A179,5)&amp;"*",Gögn!$F$2:$F$11876,"&lt;&gt;"&amp;"*"&amp;LEFT($A179,11)&amp;"*"))/1000</f>
        <v>0</v>
      </c>
      <c r="BD179" s="22">
        <f t="array" ref="BD179">IF(BD$9="samtals",SUMIFS(Gögn!$I$2:$I$11876,Gögn!$F$2:$F$11876,"*"&amp;LEFT($A179,4)&amp;"*",Gögn!$B$2:$B$11876,BD$8,Gögn!$F$2:$F$11876,"*"&amp;RIGHT($A179,5)&amp;"*",Gögn!$F$2:$F$11876,"&lt;&gt;"&amp;"*"&amp;LEFT($A179,11)&amp;"*"),SUMIFS(Gögn!$I$2:$I$11876,Gögn!$F$2:$F$11876,"*"&amp;LEFT($A179,4)&amp;"*",Gögn!$B$2:$B$11876,BD$8,Gögn!$E$2:$E$11876,BD$9,Gögn!$F$2:$F$11876,"*"&amp;RIGHT($A179,5)&amp;"*",Gögn!$F$2:$F$11876,"&lt;&gt;"&amp;"*"&amp;LEFT($A179,11)&amp;"*"))/1000</f>
        <v>0</v>
      </c>
      <c r="BE179" s="22">
        <f t="array" ref="BE179">IF(BE$9="samtals",SUMIFS(Gögn!$I$2:$I$11876,Gögn!$F$2:$F$11876,"*"&amp;LEFT($A179,4)&amp;"*",Gögn!$B$2:$B$11876,BE$8,Gögn!$F$2:$F$11876,"*"&amp;RIGHT($A179,5)&amp;"*",Gögn!$F$2:$F$11876,"&lt;&gt;"&amp;"*"&amp;LEFT($A179,11)&amp;"*"),SUMIFS(Gögn!$I$2:$I$11876,Gögn!$F$2:$F$11876,"*"&amp;LEFT($A179,4)&amp;"*",Gögn!$B$2:$B$11876,BE$8,Gögn!$E$2:$E$11876,BE$9,Gögn!$F$2:$F$11876,"*"&amp;RIGHT($A179,5)&amp;"*",Gögn!$F$2:$F$11876,"&lt;&gt;"&amp;"*"&amp;LEFT($A179,11)&amp;"*"))/1000</f>
        <v>25074.315999999999</v>
      </c>
      <c r="BF179" s="22">
        <f t="array" ref="BF179">IF(BF$9="samtals",SUMIFS(Gögn!$I$2:$I$11876,Gögn!$F$2:$F$11876,"*"&amp;LEFT($A179,4)&amp;"*",Gögn!$B$2:$B$11876,BF$8,Gögn!$F$2:$F$11876,"*"&amp;RIGHT($A179,5)&amp;"*",Gögn!$F$2:$F$11876,"&lt;&gt;"&amp;"*"&amp;LEFT($A179,11)&amp;"*"),SUMIFS(Gögn!$I$2:$I$11876,Gögn!$F$2:$F$11876,"*"&amp;LEFT($A179,4)&amp;"*",Gögn!$B$2:$B$11876,BF$8,Gögn!$E$2:$E$11876,BF$9,Gögn!$F$2:$F$11876,"*"&amp;RIGHT($A179,5)&amp;"*",Gögn!$F$2:$F$11876,"&lt;&gt;"&amp;"*"&amp;LEFT($A179,11)&amp;"*"))/1000</f>
        <v>22822.505000000001</v>
      </c>
      <c r="BG179" s="22">
        <f t="array" ref="BG179">IF(BG$9="samtals",SUMIFS(Gögn!$I$2:$I$11876,Gögn!$F$2:$F$11876,"*"&amp;LEFT($A179,4)&amp;"*",Gögn!$B$2:$B$11876,BG$8,Gögn!$F$2:$F$11876,"*"&amp;RIGHT($A179,5)&amp;"*",Gögn!$F$2:$F$11876,"&lt;&gt;"&amp;"*"&amp;LEFT($A179,11)&amp;"*"),SUMIFS(Gögn!$I$2:$I$11876,Gögn!$F$2:$F$11876,"*"&amp;LEFT($A179,4)&amp;"*",Gögn!$B$2:$B$11876,BG$8,Gögn!$E$2:$E$11876,BG$9,Gögn!$F$2:$F$11876,"*"&amp;RIGHT($A179,5)&amp;"*",Gögn!$F$2:$F$11876,"&lt;&gt;"&amp;"*"&amp;LEFT($A179,11)&amp;"*"))/1000</f>
        <v>2251.8110000000001</v>
      </c>
    </row>
    <row r="180" spans="1:59" ht="15" customHeight="1">
      <c r="A180" s="5" t="s">
        <v>429</v>
      </c>
      <c r="B180" s="5"/>
      <c r="C180" s="23" t="s">
        <v>320</v>
      </c>
      <c r="D180" s="24">
        <f t="shared" si="45"/>
        <v>2879449.81</v>
      </c>
      <c r="E180" s="24">
        <f t="array" ref="E180">IF(E$9="samtals",SUMIFS(Gögn!$I$2:$I$11876,Gögn!$F$2:$F$11876,"*"&amp;LEFT($A180,4)&amp;"*",Gögn!$B$2:$B$11876,E$8,Gögn!$F$2:$F$11876,"*"&amp;RIGHT($A180,5)&amp;"*",Gögn!$F$2:$F$11876,"&lt;&gt;"&amp;"*"&amp;LEFT($A180,11)&amp;"*"),SUMIFS(Gögn!$I$2:$I$11876,Gögn!$F$2:$F$11876,"*"&amp;LEFT($A180,4)&amp;"*",Gögn!$B$2:$B$11876,E$8,Gögn!$E$2:$E$11876,E$9,Gögn!$F$2:$F$11876,"*"&amp;RIGHT($A180,5)&amp;"*",Gögn!$F$2:$F$11876,"&lt;&gt;"&amp;"*"&amp;LEFT($A180,11)&amp;"*"))/1000</f>
        <v>113831.60799999999</v>
      </c>
      <c r="F180" s="24">
        <f t="array" ref="F180">IF(F$9="samtals",SUMIFS(Gögn!$I$2:$I$11876,Gögn!$F$2:$F$11876,"*"&amp;LEFT($A180,4)&amp;"*",Gögn!$B$2:$B$11876,F$8,Gögn!$F$2:$F$11876,"*"&amp;RIGHT($A180,5)&amp;"*",Gögn!$F$2:$F$11876,"&lt;&gt;"&amp;"*"&amp;LEFT($A180,11)&amp;"*"),SUMIFS(Gögn!$I$2:$I$11876,Gögn!$F$2:$F$11876,"*"&amp;LEFT($A180,4)&amp;"*",Gögn!$B$2:$B$11876,F$8,Gögn!$E$2:$E$11876,F$9,Gögn!$F$2:$F$11876,"*"&amp;RIGHT($A180,5)&amp;"*",Gögn!$F$2:$F$11876,"&lt;&gt;"&amp;"*"&amp;LEFT($A180,11)&amp;"*"))/1000</f>
        <v>60252.046999999999</v>
      </c>
      <c r="G180" s="24">
        <f t="array" ref="G180">IF(G$9="samtals",SUMIFS(Gögn!$I$2:$I$11876,Gögn!$F$2:$F$11876,"*"&amp;LEFT($A180,4)&amp;"*",Gögn!$B$2:$B$11876,G$8,Gögn!$F$2:$F$11876,"*"&amp;RIGHT($A180,5)&amp;"*",Gögn!$F$2:$F$11876,"&lt;&gt;"&amp;"*"&amp;LEFT($A180,11)&amp;"*"),SUMIFS(Gögn!$I$2:$I$11876,Gögn!$F$2:$F$11876,"*"&amp;LEFT($A180,4)&amp;"*",Gögn!$B$2:$B$11876,G$8,Gögn!$E$2:$E$11876,G$9,Gögn!$F$2:$F$11876,"*"&amp;RIGHT($A180,5)&amp;"*",Gögn!$F$2:$F$11876,"&lt;&gt;"&amp;"*"&amp;LEFT($A180,11)&amp;"*"))/1000</f>
        <v>53579.561000000002</v>
      </c>
      <c r="H180" s="24">
        <f t="array" ref="H180">IF(H$9="samtals",SUMIFS(Gögn!$I$2:$I$11876,Gögn!$F$2:$F$11876,"*"&amp;LEFT($A180,4)&amp;"*",Gögn!$B$2:$B$11876,H$8,Gögn!$F$2:$F$11876,"*"&amp;RIGHT($A180,5)&amp;"*",Gögn!$F$2:$F$11876,"&lt;&gt;"&amp;"*"&amp;LEFT($A180,11)&amp;"*"),SUMIFS(Gögn!$I$2:$I$11876,Gögn!$F$2:$F$11876,"*"&amp;LEFT($A180,4)&amp;"*",Gögn!$B$2:$B$11876,H$8,Gögn!$E$2:$E$11876,H$9,Gögn!$F$2:$F$11876,"*"&amp;RIGHT($A180,5)&amp;"*",Gögn!$F$2:$F$11876,"&lt;&gt;"&amp;"*"&amp;LEFT($A180,11)&amp;"*"))/1000</f>
        <v>286144.30800000002</v>
      </c>
      <c r="I180" s="24">
        <f t="array" ref="I180">IF(I$9="samtals",SUMIFS(Gögn!$I$2:$I$11876,Gögn!$F$2:$F$11876,"*"&amp;LEFT($A180,4)&amp;"*",Gögn!$B$2:$B$11876,I$8,Gögn!$F$2:$F$11876,"*"&amp;RIGHT($A180,5)&amp;"*",Gögn!$F$2:$F$11876,"&lt;&gt;"&amp;"*"&amp;LEFT($A180,11)&amp;"*"),SUMIFS(Gögn!$I$2:$I$11876,Gögn!$F$2:$F$11876,"*"&amp;LEFT($A180,4)&amp;"*",Gögn!$B$2:$B$11876,I$8,Gögn!$E$2:$E$11876,I$9,Gögn!$F$2:$F$11876,"*"&amp;RIGHT($A180,5)&amp;"*",Gögn!$F$2:$F$11876,"&lt;&gt;"&amp;"*"&amp;LEFT($A180,11)&amp;"*"))/1000</f>
        <v>281253.935</v>
      </c>
      <c r="J180" s="24">
        <f t="array" ref="J180">IF(J$9="samtals",SUMIFS(Gögn!$I$2:$I$11876,Gögn!$F$2:$F$11876,"*"&amp;LEFT($A180,4)&amp;"*",Gögn!$B$2:$B$11876,J$8,Gögn!$F$2:$F$11876,"*"&amp;RIGHT($A180,5)&amp;"*",Gögn!$F$2:$F$11876,"&lt;&gt;"&amp;"*"&amp;LEFT($A180,11)&amp;"*"),SUMIFS(Gögn!$I$2:$I$11876,Gögn!$F$2:$F$11876,"*"&amp;LEFT($A180,4)&amp;"*",Gögn!$B$2:$B$11876,J$8,Gögn!$E$2:$E$11876,J$9,Gögn!$F$2:$F$11876,"*"&amp;RIGHT($A180,5)&amp;"*",Gögn!$F$2:$F$11876,"&lt;&gt;"&amp;"*"&amp;LEFT($A180,11)&amp;"*"))/1000</f>
        <v>4890.3729999999996</v>
      </c>
      <c r="K180" s="24">
        <f t="array" ref="K180">IF(K$9="samtals",SUMIFS(Gögn!$I$2:$I$11876,Gögn!$F$2:$F$11876,"*"&amp;LEFT($A180,4)&amp;"*",Gögn!$B$2:$B$11876,K$8,Gögn!$F$2:$F$11876,"*"&amp;RIGHT($A180,5)&amp;"*",Gögn!$F$2:$F$11876,"&lt;&gt;"&amp;"*"&amp;LEFT($A180,11)&amp;"*"),SUMIFS(Gögn!$I$2:$I$11876,Gögn!$F$2:$F$11876,"*"&amp;LEFT($A180,4)&amp;"*",Gögn!$B$2:$B$11876,K$8,Gögn!$E$2:$E$11876,K$9,Gögn!$F$2:$F$11876,"*"&amp;RIGHT($A180,5)&amp;"*",Gögn!$F$2:$F$11876,"&lt;&gt;"&amp;"*"&amp;LEFT($A180,11)&amp;"*"))/1000</f>
        <v>99991.413</v>
      </c>
      <c r="L180" s="24">
        <f t="array" ref="L180">IF(L$9="samtals",SUMIFS(Gögn!$I$2:$I$11876,Gögn!$F$2:$F$11876,"*"&amp;LEFT($A180,4)&amp;"*",Gögn!$B$2:$B$11876,L$8,Gögn!$F$2:$F$11876,"*"&amp;RIGHT($A180,5)&amp;"*",Gögn!$F$2:$F$11876,"&lt;&gt;"&amp;"*"&amp;LEFT($A180,11)&amp;"*"),SUMIFS(Gögn!$I$2:$I$11876,Gögn!$F$2:$F$11876,"*"&amp;LEFT($A180,4)&amp;"*",Gögn!$B$2:$B$11876,L$8,Gögn!$E$2:$E$11876,L$9,Gögn!$F$2:$F$11876,"*"&amp;RIGHT($A180,5)&amp;"*",Gögn!$F$2:$F$11876,"&lt;&gt;"&amp;"*"&amp;LEFT($A180,11)&amp;"*"))/1000</f>
        <v>99991.413</v>
      </c>
      <c r="M180" s="24">
        <f t="array" ref="M180">IF(M$9="samtals",SUMIFS(Gögn!$I$2:$I$11876,Gögn!$F$2:$F$11876,"*"&amp;LEFT($A180,4)&amp;"*",Gögn!$B$2:$B$11876,M$8,Gögn!$F$2:$F$11876,"*"&amp;RIGHT($A180,5)&amp;"*",Gögn!$F$2:$F$11876,"&lt;&gt;"&amp;"*"&amp;LEFT($A180,11)&amp;"*"),SUMIFS(Gögn!$I$2:$I$11876,Gögn!$F$2:$F$11876,"*"&amp;LEFT($A180,4)&amp;"*",Gögn!$B$2:$B$11876,M$8,Gögn!$E$2:$E$11876,M$9,Gögn!$F$2:$F$11876,"*"&amp;RIGHT($A180,5)&amp;"*",Gögn!$F$2:$F$11876,"&lt;&gt;"&amp;"*"&amp;LEFT($A180,11)&amp;"*"))/1000</f>
        <v>85494</v>
      </c>
      <c r="N180" s="24">
        <f t="array" ref="N180">IF(N$9="samtals",SUMIFS(Gögn!$I$2:$I$11876,Gögn!$F$2:$F$11876,"*"&amp;LEFT($A180,4)&amp;"*",Gögn!$B$2:$B$11876,N$8,Gögn!$F$2:$F$11876,"*"&amp;RIGHT($A180,5)&amp;"*",Gögn!$F$2:$F$11876,"&lt;&gt;"&amp;"*"&amp;LEFT($A180,11)&amp;"*"),SUMIFS(Gögn!$I$2:$I$11876,Gögn!$F$2:$F$11876,"*"&amp;LEFT($A180,4)&amp;"*",Gögn!$B$2:$B$11876,N$8,Gögn!$E$2:$E$11876,N$9,Gögn!$F$2:$F$11876,"*"&amp;RIGHT($A180,5)&amp;"*",Gögn!$F$2:$F$11876,"&lt;&gt;"&amp;"*"&amp;LEFT($A180,11)&amp;"*"))/1000</f>
        <v>85494</v>
      </c>
      <c r="O180" s="24">
        <f t="array" ref="O180">IF(O$9="samtals",SUMIFS(Gögn!$I$2:$I$11876,Gögn!$F$2:$F$11876,"*"&amp;LEFT($A180,4)&amp;"*",Gögn!$B$2:$B$11876,O$8,Gögn!$F$2:$F$11876,"*"&amp;RIGHT($A180,5)&amp;"*",Gögn!$F$2:$F$11876,"&lt;&gt;"&amp;"*"&amp;LEFT($A180,11)&amp;"*"),SUMIFS(Gögn!$I$2:$I$11876,Gögn!$F$2:$F$11876,"*"&amp;LEFT($A180,4)&amp;"*",Gögn!$B$2:$B$11876,O$8,Gögn!$E$2:$E$11876,O$9,Gögn!$F$2:$F$11876,"*"&amp;RIGHT($A180,5)&amp;"*",Gögn!$F$2:$F$11876,"&lt;&gt;"&amp;"*"&amp;LEFT($A180,11)&amp;"*"))/1000</f>
        <v>197410.905</v>
      </c>
      <c r="P180" s="24">
        <f t="array" ref="P180">IF(P$9="samtals",SUMIFS(Gögn!$I$2:$I$11876,Gögn!$F$2:$F$11876,"*"&amp;LEFT($A180,4)&amp;"*",Gögn!$B$2:$B$11876,P$8,Gögn!$F$2:$F$11876,"*"&amp;RIGHT($A180,5)&amp;"*",Gögn!$F$2:$F$11876,"&lt;&gt;"&amp;"*"&amp;LEFT($A180,11)&amp;"*"),SUMIFS(Gögn!$I$2:$I$11876,Gögn!$F$2:$F$11876,"*"&amp;LEFT($A180,4)&amp;"*",Gögn!$B$2:$B$11876,P$8,Gögn!$E$2:$E$11876,P$9,Gögn!$F$2:$F$11876,"*"&amp;RIGHT($A180,5)&amp;"*",Gögn!$F$2:$F$11876,"&lt;&gt;"&amp;"*"&amp;LEFT($A180,11)&amp;"*"))/1000</f>
        <v>197410.905</v>
      </c>
      <c r="Q180" s="24">
        <f t="array" ref="Q180">IF(Q$9="samtals",SUMIFS(Gögn!$I$2:$I$11876,Gögn!$F$2:$F$11876,"*"&amp;LEFT($A180,4)&amp;"*",Gögn!$B$2:$B$11876,Q$8,Gögn!$F$2:$F$11876,"*"&amp;RIGHT($A180,5)&amp;"*",Gögn!$F$2:$F$11876,"&lt;&gt;"&amp;"*"&amp;LEFT($A180,11)&amp;"*"),SUMIFS(Gögn!$I$2:$I$11876,Gögn!$F$2:$F$11876,"*"&amp;LEFT($A180,4)&amp;"*",Gögn!$B$2:$B$11876,Q$8,Gögn!$E$2:$E$11876,Q$9,Gögn!$F$2:$F$11876,"*"&amp;RIGHT($A180,5)&amp;"*",Gögn!$F$2:$F$11876,"&lt;&gt;"&amp;"*"&amp;LEFT($A180,11)&amp;"*"))/1000</f>
        <v>0</v>
      </c>
      <c r="R180" s="24">
        <f t="array" ref="R180">IF(R$9="samtals",SUMIFS(Gögn!$I$2:$I$11876,Gögn!$F$2:$F$11876,"*"&amp;LEFT($A180,4)&amp;"*",Gögn!$B$2:$B$11876,R$8,Gögn!$F$2:$F$11876,"*"&amp;RIGHT($A180,5)&amp;"*",Gögn!$F$2:$F$11876,"&lt;&gt;"&amp;"*"&amp;LEFT($A180,11)&amp;"*"),SUMIFS(Gögn!$I$2:$I$11876,Gögn!$F$2:$F$11876,"*"&amp;LEFT($A180,4)&amp;"*",Gögn!$B$2:$B$11876,R$8,Gögn!$E$2:$E$11876,R$9,Gögn!$F$2:$F$11876,"*"&amp;RIGHT($A180,5)&amp;"*",Gögn!$F$2:$F$11876,"&lt;&gt;"&amp;"*"&amp;LEFT($A180,11)&amp;"*"))/1000</f>
        <v>312641</v>
      </c>
      <c r="S180" s="24">
        <f t="array" ref="S180">IF(S$9="samtals",SUMIFS(Gögn!$I$2:$I$11876,Gögn!$F$2:$F$11876,"*"&amp;LEFT($A180,4)&amp;"*",Gögn!$B$2:$B$11876,S$8,Gögn!$F$2:$F$11876,"*"&amp;RIGHT($A180,5)&amp;"*",Gögn!$F$2:$F$11876,"&lt;&gt;"&amp;"*"&amp;LEFT($A180,11)&amp;"*"),SUMIFS(Gögn!$I$2:$I$11876,Gögn!$F$2:$F$11876,"*"&amp;LEFT($A180,4)&amp;"*",Gögn!$B$2:$B$11876,S$8,Gögn!$E$2:$E$11876,S$9,Gögn!$F$2:$F$11876,"*"&amp;RIGHT($A180,5)&amp;"*",Gögn!$F$2:$F$11876,"&lt;&gt;"&amp;"*"&amp;LEFT($A180,11)&amp;"*"))/1000</f>
        <v>105223</v>
      </c>
      <c r="T180" s="24">
        <f t="array" ref="T180">IF(T$9="samtals",SUMIFS(Gögn!$I$2:$I$11876,Gögn!$F$2:$F$11876,"*"&amp;LEFT($A180,4)&amp;"*",Gögn!$B$2:$B$11876,T$8,Gögn!$F$2:$F$11876,"*"&amp;RIGHT($A180,5)&amp;"*",Gögn!$F$2:$F$11876,"&lt;&gt;"&amp;"*"&amp;LEFT($A180,11)&amp;"*"),SUMIFS(Gögn!$I$2:$I$11876,Gögn!$F$2:$F$11876,"*"&amp;LEFT($A180,4)&amp;"*",Gögn!$B$2:$B$11876,T$8,Gögn!$E$2:$E$11876,T$9,Gögn!$F$2:$F$11876,"*"&amp;RIGHT($A180,5)&amp;"*",Gögn!$F$2:$F$11876,"&lt;&gt;"&amp;"*"&amp;LEFT($A180,11)&amp;"*"))/1000</f>
        <v>207418</v>
      </c>
      <c r="U180" s="24">
        <f t="array" ref="U180">IF(U$9="samtals",SUMIFS(Gögn!$I$2:$I$11876,Gögn!$F$2:$F$11876,"*"&amp;LEFT($A180,4)&amp;"*",Gögn!$B$2:$B$11876,U$8,Gögn!$F$2:$F$11876,"*"&amp;RIGHT($A180,5)&amp;"*",Gögn!$F$2:$F$11876,"&lt;&gt;"&amp;"*"&amp;LEFT($A180,11)&amp;"*"),SUMIFS(Gögn!$I$2:$I$11876,Gögn!$F$2:$F$11876,"*"&amp;LEFT($A180,4)&amp;"*",Gögn!$B$2:$B$11876,U$8,Gögn!$E$2:$E$11876,U$9,Gögn!$F$2:$F$11876,"*"&amp;RIGHT($A180,5)&amp;"*",Gögn!$F$2:$F$11876,"&lt;&gt;"&amp;"*"&amp;LEFT($A180,11)&amp;"*"))/1000</f>
        <v>327458.935</v>
      </c>
      <c r="V180" s="24">
        <f t="array" ref="V180">IF(V$9="samtals",SUMIFS(Gögn!$I$2:$I$11876,Gögn!$F$2:$F$11876,"*"&amp;LEFT($A180,4)&amp;"*",Gögn!$B$2:$B$11876,V$8,Gögn!$F$2:$F$11876,"*"&amp;RIGHT($A180,5)&amp;"*",Gögn!$F$2:$F$11876,"&lt;&gt;"&amp;"*"&amp;LEFT($A180,11)&amp;"*"),SUMIFS(Gögn!$I$2:$I$11876,Gögn!$F$2:$F$11876,"*"&amp;LEFT($A180,4)&amp;"*",Gögn!$B$2:$B$11876,V$8,Gögn!$E$2:$E$11876,V$9,Gögn!$F$2:$F$11876,"*"&amp;RIGHT($A180,5)&amp;"*",Gögn!$F$2:$F$11876,"&lt;&gt;"&amp;"*"&amp;LEFT($A180,11)&amp;"*"))/1000</f>
        <v>327458.935</v>
      </c>
      <c r="W180" s="24">
        <f t="array" ref="W180">IF(W$9="samtals",SUMIFS(Gögn!$I$2:$I$11876,Gögn!$F$2:$F$11876,"*"&amp;LEFT($A180,4)&amp;"*",Gögn!$B$2:$B$11876,W$8,Gögn!$F$2:$F$11876,"*"&amp;RIGHT($A180,5)&amp;"*",Gögn!$F$2:$F$11876,"&lt;&gt;"&amp;"*"&amp;LEFT($A180,11)&amp;"*"),SUMIFS(Gögn!$I$2:$I$11876,Gögn!$F$2:$F$11876,"*"&amp;LEFT($A180,4)&amp;"*",Gögn!$B$2:$B$11876,W$8,Gögn!$E$2:$E$11876,W$9,Gögn!$F$2:$F$11876,"*"&amp;RIGHT($A180,5)&amp;"*",Gögn!$F$2:$F$11876,"&lt;&gt;"&amp;"*"&amp;LEFT($A180,11)&amp;"*"))/1000</f>
        <v>0</v>
      </c>
      <c r="X180" s="24">
        <f t="array" ref="X180">IF(X$9="samtals",SUMIFS(Gögn!$I$2:$I$11876,Gögn!$F$2:$F$11876,"*"&amp;LEFT($A180,4)&amp;"*",Gögn!$B$2:$B$11876,X$8,Gögn!$F$2:$F$11876,"*"&amp;RIGHT($A180,5)&amp;"*",Gögn!$F$2:$F$11876,"&lt;&gt;"&amp;"*"&amp;LEFT($A180,11)&amp;"*"),SUMIFS(Gögn!$I$2:$I$11876,Gögn!$F$2:$F$11876,"*"&amp;LEFT($A180,4)&amp;"*",Gögn!$B$2:$B$11876,X$8,Gögn!$E$2:$E$11876,X$9,Gögn!$F$2:$F$11876,"*"&amp;RIGHT($A180,5)&amp;"*",Gögn!$F$2:$F$11876,"&lt;&gt;"&amp;"*"&amp;LEFT($A180,11)&amp;"*"))/1000</f>
        <v>59792.220999999998</v>
      </c>
      <c r="Y180" s="24">
        <f t="array" ref="Y180">IF(Y$9="samtals",SUMIFS(Gögn!$I$2:$I$11876,Gögn!$F$2:$F$11876,"*"&amp;LEFT($A180,4)&amp;"*",Gögn!$B$2:$B$11876,Y$8,Gögn!$F$2:$F$11876,"*"&amp;RIGHT($A180,5)&amp;"*",Gögn!$F$2:$F$11876,"&lt;&gt;"&amp;"*"&amp;LEFT($A180,11)&amp;"*"),SUMIFS(Gögn!$I$2:$I$11876,Gögn!$F$2:$F$11876,"*"&amp;LEFT($A180,4)&amp;"*",Gögn!$B$2:$B$11876,Y$8,Gögn!$E$2:$E$11876,Y$9,Gögn!$F$2:$F$11876,"*"&amp;RIGHT($A180,5)&amp;"*",Gögn!$F$2:$F$11876,"&lt;&gt;"&amp;"*"&amp;LEFT($A180,11)&amp;"*"))/1000</f>
        <v>15816.673000000001</v>
      </c>
      <c r="Z180" s="24">
        <f t="array" ref="Z180">IF(Z$9="samtals",SUMIFS(Gögn!$I$2:$I$11876,Gögn!$F$2:$F$11876,"*"&amp;LEFT($A180,4)&amp;"*",Gögn!$B$2:$B$11876,Z$8,Gögn!$F$2:$F$11876,"*"&amp;RIGHT($A180,5)&amp;"*",Gögn!$F$2:$F$11876,"&lt;&gt;"&amp;"*"&amp;LEFT($A180,11)&amp;"*"),SUMIFS(Gögn!$I$2:$I$11876,Gögn!$F$2:$F$11876,"*"&amp;LEFT($A180,4)&amp;"*",Gögn!$B$2:$B$11876,Z$8,Gögn!$E$2:$E$11876,Z$9,Gögn!$F$2:$F$11876,"*"&amp;RIGHT($A180,5)&amp;"*",Gögn!$F$2:$F$11876,"&lt;&gt;"&amp;"*"&amp;LEFT($A180,11)&amp;"*"))/1000</f>
        <v>43975.548000000003</v>
      </c>
      <c r="AA180" s="24">
        <f t="array" ref="AA180">IF(AA$9="samtals",SUMIFS(Gögn!$I$2:$I$11876,Gögn!$F$2:$F$11876,"*"&amp;LEFT($A180,4)&amp;"*",Gögn!$B$2:$B$11876,AA$8,Gögn!$F$2:$F$11876,"*"&amp;RIGHT($A180,5)&amp;"*",Gögn!$F$2:$F$11876,"&lt;&gt;"&amp;"*"&amp;LEFT($A180,11)&amp;"*"),SUMIFS(Gögn!$I$2:$I$11876,Gögn!$F$2:$F$11876,"*"&amp;LEFT($A180,4)&amp;"*",Gögn!$B$2:$B$11876,AA$8,Gögn!$E$2:$E$11876,AA$9,Gögn!$F$2:$F$11876,"*"&amp;RIGHT($A180,5)&amp;"*",Gögn!$F$2:$F$11876,"&lt;&gt;"&amp;"*"&amp;LEFT($A180,11)&amp;"*"))/1000</f>
        <v>64063.894999999997</v>
      </c>
      <c r="AB180" s="24">
        <f t="array" ref="AB180">IF(AB$9="samtals",SUMIFS(Gögn!$I$2:$I$11876,Gögn!$F$2:$F$11876,"*"&amp;LEFT($A180,4)&amp;"*",Gögn!$B$2:$B$11876,AB$8,Gögn!$F$2:$F$11876,"*"&amp;RIGHT($A180,5)&amp;"*",Gögn!$F$2:$F$11876,"&lt;&gt;"&amp;"*"&amp;LEFT($A180,11)&amp;"*"),SUMIFS(Gögn!$I$2:$I$11876,Gögn!$F$2:$F$11876,"*"&amp;LEFT($A180,4)&amp;"*",Gögn!$B$2:$B$11876,AB$8,Gögn!$E$2:$E$11876,AB$9,Gögn!$F$2:$F$11876,"*"&amp;RIGHT($A180,5)&amp;"*",Gögn!$F$2:$F$11876,"&lt;&gt;"&amp;"*"&amp;LEFT($A180,11)&amp;"*"))/1000</f>
        <v>64063.894999999997</v>
      </c>
      <c r="AC180" s="24">
        <f t="array" ref="AC180">IF(AC$9="samtals",SUMIFS(Gögn!$I$2:$I$11876,Gögn!$F$2:$F$11876,"*"&amp;LEFT($A180,4)&amp;"*",Gögn!$B$2:$B$11876,AC$8,Gögn!$F$2:$F$11876,"*"&amp;RIGHT($A180,5)&amp;"*",Gögn!$F$2:$F$11876,"&lt;&gt;"&amp;"*"&amp;LEFT($A180,11)&amp;"*"),SUMIFS(Gögn!$I$2:$I$11876,Gögn!$F$2:$F$11876,"*"&amp;LEFT($A180,4)&amp;"*",Gögn!$B$2:$B$11876,AC$8,Gögn!$E$2:$E$11876,AC$9,Gögn!$F$2:$F$11876,"*"&amp;RIGHT($A180,5)&amp;"*",Gögn!$F$2:$F$11876,"&lt;&gt;"&amp;"*"&amp;LEFT($A180,11)&amp;"*"))/1000</f>
        <v>3894</v>
      </c>
      <c r="AD180" s="24">
        <f t="array" ref="AD180">IF(AD$9="samtals",SUMIFS(Gögn!$I$2:$I$11876,Gögn!$F$2:$F$11876,"*"&amp;LEFT($A180,4)&amp;"*",Gögn!$B$2:$B$11876,AD$8,Gögn!$F$2:$F$11876,"*"&amp;RIGHT($A180,5)&amp;"*",Gögn!$F$2:$F$11876,"&lt;&gt;"&amp;"*"&amp;LEFT($A180,11)&amp;"*"),SUMIFS(Gögn!$I$2:$I$11876,Gögn!$F$2:$F$11876,"*"&amp;LEFT($A180,4)&amp;"*",Gögn!$B$2:$B$11876,AD$8,Gögn!$E$2:$E$11876,AD$9,Gögn!$F$2:$F$11876,"*"&amp;RIGHT($A180,5)&amp;"*",Gögn!$F$2:$F$11876,"&lt;&gt;"&amp;"*"&amp;LEFT($A180,11)&amp;"*"))/1000</f>
        <v>3894</v>
      </c>
      <c r="AE180" s="24">
        <f t="array" ref="AE180">IF(AE$9="samtals",SUMIFS(Gögn!$I$2:$I$11876,Gögn!$F$2:$F$11876,"*"&amp;LEFT($A180,4)&amp;"*",Gögn!$B$2:$B$11876,AE$8,Gögn!$F$2:$F$11876,"*"&amp;RIGHT($A180,5)&amp;"*",Gögn!$F$2:$F$11876,"&lt;&gt;"&amp;"*"&amp;LEFT($A180,11)&amp;"*"),SUMIFS(Gögn!$I$2:$I$11876,Gögn!$F$2:$F$11876,"*"&amp;LEFT($A180,4)&amp;"*",Gögn!$B$2:$B$11876,AE$8,Gögn!$E$2:$E$11876,AE$9,Gögn!$F$2:$F$11876,"*"&amp;RIGHT($A180,5)&amp;"*",Gögn!$F$2:$F$11876,"&lt;&gt;"&amp;"*"&amp;LEFT($A180,11)&amp;"*"))/1000</f>
        <v>14715</v>
      </c>
      <c r="AF180" s="24">
        <f t="array" ref="AF180">IF(AF$9="samtals",SUMIFS(Gögn!$I$2:$I$11876,Gögn!$F$2:$F$11876,"*"&amp;LEFT($A180,4)&amp;"*",Gögn!$B$2:$B$11876,AF$8,Gögn!$F$2:$F$11876,"*"&amp;RIGHT($A180,5)&amp;"*",Gögn!$F$2:$F$11876,"&lt;&gt;"&amp;"*"&amp;LEFT($A180,11)&amp;"*"),SUMIFS(Gögn!$I$2:$I$11876,Gögn!$F$2:$F$11876,"*"&amp;LEFT($A180,4)&amp;"*",Gögn!$B$2:$B$11876,AF$8,Gögn!$E$2:$E$11876,AF$9,Gögn!$F$2:$F$11876,"*"&amp;RIGHT($A180,5)&amp;"*",Gögn!$F$2:$F$11876,"&lt;&gt;"&amp;"*"&amp;LEFT($A180,11)&amp;"*"))/1000</f>
        <v>14715</v>
      </c>
      <c r="AG180" s="24">
        <f t="array" ref="AG180">IF(AG$9="samtals",SUMIFS(Gögn!$I$2:$I$11876,Gögn!$F$2:$F$11876,"*"&amp;LEFT($A180,4)&amp;"*",Gögn!$B$2:$B$11876,AG$8,Gögn!$F$2:$F$11876,"*"&amp;RIGHT($A180,5)&amp;"*",Gögn!$F$2:$F$11876,"&lt;&gt;"&amp;"*"&amp;LEFT($A180,11)&amp;"*"),SUMIFS(Gögn!$I$2:$I$11876,Gögn!$F$2:$F$11876,"*"&amp;LEFT($A180,4)&amp;"*",Gögn!$B$2:$B$11876,AG$8,Gögn!$E$2:$E$11876,AG$9,Gögn!$F$2:$F$11876,"*"&amp;RIGHT($A180,5)&amp;"*",Gögn!$F$2:$F$11876,"&lt;&gt;"&amp;"*"&amp;LEFT($A180,11)&amp;"*"))/1000</f>
        <v>8570.48</v>
      </c>
      <c r="AH180" s="24">
        <f t="array" ref="AH180">IF(AH$9="samtals",SUMIFS(Gögn!$I$2:$I$11876,Gögn!$F$2:$F$11876,"*"&amp;LEFT($A180,4)&amp;"*",Gögn!$B$2:$B$11876,AH$8,Gögn!$F$2:$F$11876,"*"&amp;RIGHT($A180,5)&amp;"*",Gögn!$F$2:$F$11876,"&lt;&gt;"&amp;"*"&amp;LEFT($A180,11)&amp;"*"),SUMIFS(Gögn!$I$2:$I$11876,Gögn!$F$2:$F$11876,"*"&amp;LEFT($A180,4)&amp;"*",Gögn!$B$2:$B$11876,AH$8,Gögn!$E$2:$E$11876,AH$9,Gögn!$F$2:$F$11876,"*"&amp;RIGHT($A180,5)&amp;"*",Gögn!$F$2:$F$11876,"&lt;&gt;"&amp;"*"&amp;LEFT($A180,11)&amp;"*"))/1000</f>
        <v>8570.48</v>
      </c>
      <c r="AI180" s="24">
        <f t="array" ref="AI180">IF(AI$9="samtals",SUMIFS(Gögn!$I$2:$I$11876,Gögn!$F$2:$F$11876,"*"&amp;LEFT($A180,4)&amp;"*",Gögn!$B$2:$B$11876,AI$8,Gögn!$F$2:$F$11876,"*"&amp;RIGHT($A180,5)&amp;"*",Gögn!$F$2:$F$11876,"&lt;&gt;"&amp;"*"&amp;LEFT($A180,11)&amp;"*"),SUMIFS(Gögn!$I$2:$I$11876,Gögn!$F$2:$F$11876,"*"&amp;LEFT($A180,4)&amp;"*",Gögn!$B$2:$B$11876,AI$8,Gögn!$E$2:$E$11876,AI$9,Gögn!$F$2:$F$11876,"*"&amp;RIGHT($A180,5)&amp;"*",Gögn!$F$2:$F$11876,"&lt;&gt;"&amp;"*"&amp;LEFT($A180,11)&amp;"*"))/1000</f>
        <v>36868</v>
      </c>
      <c r="AJ180" s="24">
        <f t="array" ref="AJ180">IF(AJ$9="samtals",SUMIFS(Gögn!$I$2:$I$11876,Gögn!$F$2:$F$11876,"*"&amp;LEFT($A180,4)&amp;"*",Gögn!$B$2:$B$11876,AJ$8,Gögn!$F$2:$F$11876,"*"&amp;RIGHT($A180,5)&amp;"*",Gögn!$F$2:$F$11876,"&lt;&gt;"&amp;"*"&amp;LEFT($A180,11)&amp;"*"),SUMIFS(Gögn!$I$2:$I$11876,Gögn!$F$2:$F$11876,"*"&amp;LEFT($A180,4)&amp;"*",Gögn!$B$2:$B$11876,AJ$8,Gögn!$E$2:$E$11876,AJ$9,Gögn!$F$2:$F$11876,"*"&amp;RIGHT($A180,5)&amp;"*",Gögn!$F$2:$F$11876,"&lt;&gt;"&amp;"*"&amp;LEFT($A180,11)&amp;"*"))/1000</f>
        <v>36868</v>
      </c>
      <c r="AK180" s="24">
        <f t="array" ref="AK180">IF(AK$9="samtals",SUMIFS(Gögn!$I$2:$I$11876,Gögn!$F$2:$F$11876,"*"&amp;LEFT($A180,4)&amp;"*",Gögn!$B$2:$B$11876,AK$8,Gögn!$F$2:$F$11876,"*"&amp;RIGHT($A180,5)&amp;"*",Gögn!$F$2:$F$11876,"&lt;&gt;"&amp;"*"&amp;LEFT($A180,11)&amp;"*"),SUMIFS(Gögn!$I$2:$I$11876,Gögn!$F$2:$F$11876,"*"&amp;LEFT($A180,4)&amp;"*",Gögn!$B$2:$B$11876,AK$8,Gögn!$E$2:$E$11876,AK$9,Gögn!$F$2:$F$11876,"*"&amp;RIGHT($A180,5)&amp;"*",Gögn!$F$2:$F$11876,"&lt;&gt;"&amp;"*"&amp;LEFT($A180,11)&amp;"*"))/1000</f>
        <v>12510.625</v>
      </c>
      <c r="AL180" s="24">
        <f t="array" ref="AL180">IF(AL$9="samtals",SUMIFS(Gögn!$I$2:$I$11876,Gögn!$F$2:$F$11876,"*"&amp;LEFT($A180,4)&amp;"*",Gögn!$B$2:$B$11876,AL$8,Gögn!$F$2:$F$11876,"*"&amp;RIGHT($A180,5)&amp;"*",Gögn!$F$2:$F$11876,"&lt;&gt;"&amp;"*"&amp;LEFT($A180,11)&amp;"*"),SUMIFS(Gögn!$I$2:$I$11876,Gögn!$F$2:$F$11876,"*"&amp;LEFT($A180,4)&amp;"*",Gögn!$B$2:$B$11876,AL$8,Gögn!$E$2:$E$11876,AL$9,Gögn!$F$2:$F$11876,"*"&amp;RIGHT($A180,5)&amp;"*",Gögn!$F$2:$F$11876,"&lt;&gt;"&amp;"*"&amp;LEFT($A180,11)&amp;"*"))/1000</f>
        <v>12510.625</v>
      </c>
      <c r="AM180" s="24">
        <f t="array" ref="AM180">IF(AM$9="samtals",SUMIFS(Gögn!$I$2:$I$11876,Gögn!$F$2:$F$11876,"*"&amp;LEFT($A180,4)&amp;"*",Gögn!$B$2:$B$11876,AM$8,Gögn!$F$2:$F$11876,"*"&amp;RIGHT($A180,5)&amp;"*",Gögn!$F$2:$F$11876,"&lt;&gt;"&amp;"*"&amp;LEFT($A180,11)&amp;"*"),SUMIFS(Gögn!$I$2:$I$11876,Gögn!$F$2:$F$11876,"*"&amp;LEFT($A180,4)&amp;"*",Gögn!$B$2:$B$11876,AM$8,Gögn!$E$2:$E$11876,AM$9,Gögn!$F$2:$F$11876,"*"&amp;RIGHT($A180,5)&amp;"*",Gögn!$F$2:$F$11876,"&lt;&gt;"&amp;"*"&amp;LEFT($A180,11)&amp;"*"))/1000</f>
        <v>393648.48300000001</v>
      </c>
      <c r="AN180" s="24">
        <f t="array" ref="AN180">IF(AN$9="samtals",SUMIFS(Gögn!$I$2:$I$11876,Gögn!$F$2:$F$11876,"*"&amp;LEFT($A180,4)&amp;"*",Gögn!$B$2:$B$11876,AN$8,Gögn!$F$2:$F$11876,"*"&amp;RIGHT($A180,5)&amp;"*",Gögn!$F$2:$F$11876,"&lt;&gt;"&amp;"*"&amp;LEFT($A180,11)&amp;"*"),SUMIFS(Gögn!$I$2:$I$11876,Gögn!$F$2:$F$11876,"*"&amp;LEFT($A180,4)&amp;"*",Gögn!$B$2:$B$11876,AN$8,Gögn!$E$2:$E$11876,AN$9,Gögn!$F$2:$F$11876,"*"&amp;RIGHT($A180,5)&amp;"*",Gögn!$F$2:$F$11876,"&lt;&gt;"&amp;"*"&amp;LEFT($A180,11)&amp;"*"))/1000</f>
        <v>393648.48300000001</v>
      </c>
      <c r="AO180" s="24">
        <f t="array" ref="AO180">IF(AO$9="samtals",SUMIFS(Gögn!$I$2:$I$11876,Gögn!$F$2:$F$11876,"*"&amp;LEFT($A180,4)&amp;"*",Gögn!$B$2:$B$11876,AO$8,Gögn!$F$2:$F$11876,"*"&amp;RIGHT($A180,5)&amp;"*",Gögn!$F$2:$F$11876,"&lt;&gt;"&amp;"*"&amp;LEFT($A180,11)&amp;"*"),SUMIFS(Gögn!$I$2:$I$11876,Gögn!$F$2:$F$11876,"*"&amp;LEFT($A180,4)&amp;"*",Gögn!$B$2:$B$11876,AO$8,Gögn!$E$2:$E$11876,AO$9,Gögn!$F$2:$F$11876,"*"&amp;RIGHT($A180,5)&amp;"*",Gögn!$F$2:$F$11876,"&lt;&gt;"&amp;"*"&amp;LEFT($A180,11)&amp;"*"))/1000</f>
        <v>0</v>
      </c>
      <c r="AP180" s="24">
        <f t="array" ref="AP180">IF(AP$9="samtals",SUMIFS(Gögn!$I$2:$I$11876,Gögn!$F$2:$F$11876,"*"&amp;LEFT($A180,4)&amp;"*",Gögn!$B$2:$B$11876,AP$8,Gögn!$F$2:$F$11876,"*"&amp;RIGHT($A180,5)&amp;"*",Gögn!$F$2:$F$11876,"&lt;&gt;"&amp;"*"&amp;LEFT($A180,11)&amp;"*"),SUMIFS(Gögn!$I$2:$I$11876,Gögn!$F$2:$F$11876,"*"&amp;LEFT($A180,4)&amp;"*",Gögn!$B$2:$B$11876,AP$8,Gögn!$E$2:$E$11876,AP$9,Gögn!$F$2:$F$11876,"*"&amp;RIGHT($A180,5)&amp;"*",Gögn!$F$2:$F$11876,"&lt;&gt;"&amp;"*"&amp;LEFT($A180,11)&amp;"*"))/1000</f>
        <v>2873.364</v>
      </c>
      <c r="AQ180" s="24">
        <f t="array" ref="AQ180">IF(AQ$9="samtals",SUMIFS(Gögn!$I$2:$I$11876,Gögn!$F$2:$F$11876,"*"&amp;LEFT($A180,4)&amp;"*",Gögn!$B$2:$B$11876,AQ$8,Gögn!$F$2:$F$11876,"*"&amp;RIGHT($A180,5)&amp;"*",Gögn!$F$2:$F$11876,"&lt;&gt;"&amp;"*"&amp;LEFT($A180,11)&amp;"*"),SUMIFS(Gögn!$I$2:$I$11876,Gögn!$F$2:$F$11876,"*"&amp;LEFT($A180,4)&amp;"*",Gögn!$B$2:$B$11876,AQ$8,Gögn!$E$2:$E$11876,AQ$9,Gögn!$F$2:$F$11876,"*"&amp;RIGHT($A180,5)&amp;"*",Gögn!$F$2:$F$11876,"&lt;&gt;"&amp;"*"&amp;LEFT($A180,11)&amp;"*"))/1000</f>
        <v>562.88300000000004</v>
      </c>
      <c r="AR180" s="24">
        <f t="array" ref="AR180">IF(AR$9="samtals",SUMIFS(Gögn!$I$2:$I$11876,Gögn!$F$2:$F$11876,"*"&amp;LEFT($A180,4)&amp;"*",Gögn!$B$2:$B$11876,AR$8,Gögn!$F$2:$F$11876,"*"&amp;RIGHT($A180,5)&amp;"*",Gögn!$F$2:$F$11876,"&lt;&gt;"&amp;"*"&amp;LEFT($A180,11)&amp;"*"),SUMIFS(Gögn!$I$2:$I$11876,Gögn!$F$2:$F$11876,"*"&amp;LEFT($A180,4)&amp;"*",Gögn!$B$2:$B$11876,AR$8,Gögn!$E$2:$E$11876,AR$9,Gögn!$F$2:$F$11876,"*"&amp;RIGHT($A180,5)&amp;"*",Gögn!$F$2:$F$11876,"&lt;&gt;"&amp;"*"&amp;LEFT($A180,11)&amp;"*"))/1000</f>
        <v>2310.4810000000002</v>
      </c>
      <c r="AS180" s="24">
        <f t="array" ref="AS180">IF(AS$9="samtals",SUMIFS(Gögn!$I$2:$I$11876,Gögn!$F$2:$F$11876,"*"&amp;LEFT($A180,4)&amp;"*",Gögn!$B$2:$B$11876,AS$8,Gögn!$F$2:$F$11876,"*"&amp;RIGHT($A180,5)&amp;"*",Gögn!$F$2:$F$11876,"&lt;&gt;"&amp;"*"&amp;LEFT($A180,11)&amp;"*"),SUMIFS(Gögn!$I$2:$I$11876,Gögn!$F$2:$F$11876,"*"&amp;LEFT($A180,4)&amp;"*",Gögn!$B$2:$B$11876,AS$8,Gögn!$E$2:$E$11876,AS$9,Gögn!$F$2:$F$11876,"*"&amp;RIGHT($A180,5)&amp;"*",Gögn!$F$2:$F$11876,"&lt;&gt;"&amp;"*"&amp;LEFT($A180,11)&amp;"*"))/1000</f>
        <v>461118.26799999998</v>
      </c>
      <c r="AT180" s="24">
        <f t="array" ref="AT180">IF(AT$9="samtals",SUMIFS(Gögn!$I$2:$I$11876,Gögn!$F$2:$F$11876,"*"&amp;LEFT($A180,4)&amp;"*",Gögn!$B$2:$B$11876,AT$8,Gögn!$F$2:$F$11876,"*"&amp;RIGHT($A180,5)&amp;"*",Gögn!$F$2:$F$11876,"&lt;&gt;"&amp;"*"&amp;LEFT($A180,11)&amp;"*"),SUMIFS(Gögn!$I$2:$I$11876,Gögn!$F$2:$F$11876,"*"&amp;LEFT($A180,4)&amp;"*",Gögn!$B$2:$B$11876,AT$8,Gögn!$E$2:$E$11876,AT$9,Gögn!$F$2:$F$11876,"*"&amp;RIGHT($A180,5)&amp;"*",Gögn!$F$2:$F$11876,"&lt;&gt;"&amp;"*"&amp;LEFT($A180,11)&amp;"*"))/1000</f>
        <v>448948.85</v>
      </c>
      <c r="AU180" s="24">
        <f t="array" ref="AU180">IF(AU$9="samtals",SUMIFS(Gögn!$I$2:$I$11876,Gögn!$F$2:$F$11876,"*"&amp;LEFT($A180,4)&amp;"*",Gögn!$B$2:$B$11876,AU$8,Gögn!$F$2:$F$11876,"*"&amp;RIGHT($A180,5)&amp;"*",Gögn!$F$2:$F$11876,"&lt;&gt;"&amp;"*"&amp;LEFT($A180,11)&amp;"*"),SUMIFS(Gögn!$I$2:$I$11876,Gögn!$F$2:$F$11876,"*"&amp;LEFT($A180,4)&amp;"*",Gögn!$B$2:$B$11876,AU$8,Gögn!$E$2:$E$11876,AU$9,Gögn!$F$2:$F$11876,"*"&amp;RIGHT($A180,5)&amp;"*",Gögn!$F$2:$F$11876,"&lt;&gt;"&amp;"*"&amp;LEFT($A180,11)&amp;"*"))/1000</f>
        <v>12169.418</v>
      </c>
      <c r="AV180" s="24">
        <f t="array" ref="AV180">IF(AV$9="samtals",SUMIFS(Gögn!$I$2:$I$11876,Gögn!$F$2:$F$11876,"*"&amp;LEFT($A180,4)&amp;"*",Gögn!$B$2:$B$11876,AV$8,Gögn!$F$2:$F$11876,"*"&amp;RIGHT($A180,5)&amp;"*",Gögn!$F$2:$F$11876,"&lt;&gt;"&amp;"*"&amp;LEFT($A180,11)&amp;"*"),SUMIFS(Gögn!$I$2:$I$11876,Gögn!$F$2:$F$11876,"*"&amp;LEFT($A180,4)&amp;"*",Gögn!$B$2:$B$11876,AV$8,Gögn!$E$2:$E$11876,AV$9,Gögn!$F$2:$F$11876,"*"&amp;RIGHT($A180,5)&amp;"*",Gögn!$F$2:$F$11876,"&lt;&gt;"&amp;"*"&amp;LEFT($A180,11)&amp;"*"))/1000</f>
        <v>0</v>
      </c>
      <c r="AW180" s="24">
        <f t="array" ref="AW180">IF(AW$9="samtals",SUMIFS(Gögn!$I$2:$I$11876,Gögn!$F$2:$F$11876,"*"&amp;LEFT($A180,4)&amp;"*",Gögn!$B$2:$B$11876,AW$8,Gögn!$F$2:$F$11876,"*"&amp;RIGHT($A180,5)&amp;"*",Gögn!$F$2:$F$11876,"&lt;&gt;"&amp;"*"&amp;LEFT($A180,11)&amp;"*"),SUMIFS(Gögn!$I$2:$I$11876,Gögn!$F$2:$F$11876,"*"&amp;LEFT($A180,4)&amp;"*",Gögn!$B$2:$B$11876,AW$8,Gögn!$E$2:$E$11876,AW$9,Gögn!$F$2:$F$11876,"*"&amp;RIGHT($A180,5)&amp;"*",Gögn!$F$2:$F$11876,"&lt;&gt;"&amp;"*"&amp;LEFT($A180,11)&amp;"*"))/1000</f>
        <v>0</v>
      </c>
      <c r="AX180" s="24">
        <f t="array" ref="AX180">IF(AX$9="samtals",SUMIFS(Gögn!$I$2:$I$11876,Gögn!$F$2:$F$11876,"*"&amp;LEFT($A180,4)&amp;"*",Gögn!$B$2:$B$11876,AX$8,Gögn!$F$2:$F$11876,"*"&amp;RIGHT($A180,5)&amp;"*",Gögn!$F$2:$F$11876,"&lt;&gt;"&amp;"*"&amp;LEFT($A180,11)&amp;"*"),SUMIFS(Gögn!$I$2:$I$11876,Gögn!$F$2:$F$11876,"*"&amp;LEFT($A180,4)&amp;"*",Gögn!$B$2:$B$11876,AX$8,Gögn!$E$2:$E$11876,AX$9,Gögn!$F$2:$F$11876,"*"&amp;RIGHT($A180,5)&amp;"*",Gögn!$F$2:$F$11876,"&lt;&gt;"&amp;"*"&amp;LEFT($A180,11)&amp;"*"))/1000</f>
        <v>0</v>
      </c>
      <c r="AY180" s="24">
        <f t="array" ref="AY180">IF(AY$9="samtals",SUMIFS(Gögn!$I$2:$I$11876,Gögn!$F$2:$F$11876,"*"&amp;LEFT($A180,4)&amp;"*",Gögn!$B$2:$B$11876,AY$8,Gögn!$F$2:$F$11876,"*"&amp;RIGHT($A180,5)&amp;"*",Gögn!$F$2:$F$11876,"&lt;&gt;"&amp;"*"&amp;LEFT($A180,11)&amp;"*"),SUMIFS(Gögn!$I$2:$I$11876,Gögn!$F$2:$F$11876,"*"&amp;LEFT($A180,4)&amp;"*",Gögn!$B$2:$B$11876,AY$8,Gögn!$E$2:$E$11876,AY$9,Gögn!$F$2:$F$11876,"*"&amp;RIGHT($A180,5)&amp;"*",Gögn!$F$2:$F$11876,"&lt;&gt;"&amp;"*"&amp;LEFT($A180,11)&amp;"*"))/1000</f>
        <v>157534</v>
      </c>
      <c r="AZ180" s="24">
        <f t="array" ref="AZ180">IF(AZ$9="samtals",SUMIFS(Gögn!$I$2:$I$11876,Gögn!$F$2:$F$11876,"*"&amp;LEFT($A180,4)&amp;"*",Gögn!$B$2:$B$11876,AZ$8,Gögn!$F$2:$F$11876,"*"&amp;RIGHT($A180,5)&amp;"*",Gögn!$F$2:$F$11876,"&lt;&gt;"&amp;"*"&amp;LEFT($A180,11)&amp;"*"),SUMIFS(Gögn!$I$2:$I$11876,Gögn!$F$2:$F$11876,"*"&amp;LEFT($A180,4)&amp;"*",Gögn!$B$2:$B$11876,AZ$8,Gögn!$E$2:$E$11876,AZ$9,Gögn!$F$2:$F$11876,"*"&amp;RIGHT($A180,5)&amp;"*",Gögn!$F$2:$F$11876,"&lt;&gt;"&amp;"*"&amp;LEFT($A180,11)&amp;"*"))/1000</f>
        <v>131157</v>
      </c>
      <c r="BA180" s="24">
        <f t="array" ref="BA180">IF(BA$9="samtals",SUMIFS(Gögn!$I$2:$I$11876,Gögn!$F$2:$F$11876,"*"&amp;LEFT($A180,4)&amp;"*",Gögn!$B$2:$B$11876,BA$8,Gögn!$F$2:$F$11876,"*"&amp;RIGHT($A180,5)&amp;"*",Gögn!$F$2:$F$11876,"&lt;&gt;"&amp;"*"&amp;LEFT($A180,11)&amp;"*"),SUMIFS(Gögn!$I$2:$I$11876,Gögn!$F$2:$F$11876,"*"&amp;LEFT($A180,4)&amp;"*",Gögn!$B$2:$B$11876,BA$8,Gögn!$E$2:$E$11876,BA$9,Gögn!$F$2:$F$11876,"*"&amp;RIGHT($A180,5)&amp;"*",Gögn!$F$2:$F$11876,"&lt;&gt;"&amp;"*"&amp;LEFT($A180,11)&amp;"*"))/1000</f>
        <v>26377</v>
      </c>
      <c r="BB180" s="24">
        <f t="array" ref="BB180">IF(BB$9="samtals",SUMIFS(Gögn!$I$2:$I$11876,Gögn!$F$2:$F$11876,"*"&amp;LEFT($A180,4)&amp;"*",Gögn!$B$2:$B$11876,BB$8,Gögn!$F$2:$F$11876,"*"&amp;RIGHT($A180,5)&amp;"*",Gögn!$F$2:$F$11876,"&lt;&gt;"&amp;"*"&amp;LEFT($A180,11)&amp;"*"),SUMIFS(Gögn!$I$2:$I$11876,Gögn!$F$2:$F$11876,"*"&amp;LEFT($A180,4)&amp;"*",Gögn!$B$2:$B$11876,BB$8,Gögn!$E$2:$E$11876,BB$9,Gögn!$F$2:$F$11876,"*"&amp;RIGHT($A180,5)&amp;"*",Gögn!$F$2:$F$11876,"&lt;&gt;"&amp;"*"&amp;LEFT($A180,11)&amp;"*"))/1000</f>
        <v>67976.509999999995</v>
      </c>
      <c r="BC180" s="24">
        <f t="array" ref="BC180">IF(BC$9="samtals",SUMIFS(Gögn!$I$2:$I$11876,Gögn!$F$2:$F$11876,"*"&amp;LEFT($A180,4)&amp;"*",Gögn!$B$2:$B$11876,BC$8,Gögn!$F$2:$F$11876,"*"&amp;RIGHT($A180,5)&amp;"*",Gögn!$F$2:$F$11876,"&lt;&gt;"&amp;"*"&amp;LEFT($A180,11)&amp;"*"),SUMIFS(Gögn!$I$2:$I$11876,Gögn!$F$2:$F$11876,"*"&amp;LEFT($A180,4)&amp;"*",Gögn!$B$2:$B$11876,BC$8,Gögn!$E$2:$E$11876,BC$9,Gögn!$F$2:$F$11876,"*"&amp;RIGHT($A180,5)&amp;"*",Gögn!$F$2:$F$11876,"&lt;&gt;"&amp;"*"&amp;LEFT($A180,11)&amp;"*"))/1000</f>
        <v>67976.509999999995</v>
      </c>
      <c r="BD180" s="24">
        <f t="array" ref="BD180">IF(BD$9="samtals",SUMIFS(Gögn!$I$2:$I$11876,Gögn!$F$2:$F$11876,"*"&amp;LEFT($A180,4)&amp;"*",Gögn!$B$2:$B$11876,BD$8,Gögn!$F$2:$F$11876,"*"&amp;RIGHT($A180,5)&amp;"*",Gögn!$F$2:$F$11876,"&lt;&gt;"&amp;"*"&amp;LEFT($A180,11)&amp;"*"),SUMIFS(Gögn!$I$2:$I$11876,Gögn!$F$2:$F$11876,"*"&amp;LEFT($A180,4)&amp;"*",Gögn!$B$2:$B$11876,BD$8,Gögn!$E$2:$E$11876,BD$9,Gögn!$F$2:$F$11876,"*"&amp;RIGHT($A180,5)&amp;"*",Gögn!$F$2:$F$11876,"&lt;&gt;"&amp;"*"&amp;LEFT($A180,11)&amp;"*"))/1000</f>
        <v>0</v>
      </c>
      <c r="BE180" s="24">
        <f t="array" ref="BE180">IF(BE$9="samtals",SUMIFS(Gögn!$I$2:$I$11876,Gögn!$F$2:$F$11876,"*"&amp;LEFT($A180,4)&amp;"*",Gögn!$B$2:$B$11876,BE$8,Gögn!$F$2:$F$11876,"*"&amp;RIGHT($A180,5)&amp;"*",Gögn!$F$2:$F$11876,"&lt;&gt;"&amp;"*"&amp;LEFT($A180,11)&amp;"*"),SUMIFS(Gögn!$I$2:$I$11876,Gögn!$F$2:$F$11876,"*"&amp;LEFT($A180,4)&amp;"*",Gögn!$B$2:$B$11876,BE$8,Gögn!$E$2:$E$11876,BE$9,Gögn!$F$2:$F$11876,"*"&amp;RIGHT($A180,5)&amp;"*",Gögn!$F$2:$F$11876,"&lt;&gt;"&amp;"*"&amp;LEFT($A180,11)&amp;"*"))/1000</f>
        <v>172912.79500000001</v>
      </c>
      <c r="BF180" s="24">
        <f t="array" ref="BF180">IF(BF$9="samtals",SUMIFS(Gögn!$I$2:$I$11876,Gögn!$F$2:$F$11876,"*"&amp;LEFT($A180,4)&amp;"*",Gögn!$B$2:$B$11876,BF$8,Gögn!$F$2:$F$11876,"*"&amp;RIGHT($A180,5)&amp;"*",Gögn!$F$2:$F$11876,"&lt;&gt;"&amp;"*"&amp;LEFT($A180,11)&amp;"*"),SUMIFS(Gögn!$I$2:$I$11876,Gögn!$F$2:$F$11876,"*"&amp;LEFT($A180,4)&amp;"*",Gögn!$B$2:$B$11876,BF$8,Gögn!$E$2:$E$11876,BF$9,Gögn!$F$2:$F$11876,"*"&amp;RIGHT($A180,5)&amp;"*",Gögn!$F$2:$F$11876,"&lt;&gt;"&amp;"*"&amp;LEFT($A180,11)&amp;"*"))/1000</f>
        <v>172912.79500000001</v>
      </c>
      <c r="BG180" s="24">
        <f t="array" ref="BG180">IF(BG$9="samtals",SUMIFS(Gögn!$I$2:$I$11876,Gögn!$F$2:$F$11876,"*"&amp;LEFT($A180,4)&amp;"*",Gögn!$B$2:$B$11876,BG$8,Gögn!$F$2:$F$11876,"*"&amp;RIGHT($A180,5)&amp;"*",Gögn!$F$2:$F$11876,"&lt;&gt;"&amp;"*"&amp;LEFT($A180,11)&amp;"*"),SUMIFS(Gögn!$I$2:$I$11876,Gögn!$F$2:$F$11876,"*"&amp;LEFT($A180,4)&amp;"*",Gögn!$B$2:$B$11876,BG$8,Gögn!$E$2:$E$11876,BG$9,Gögn!$F$2:$F$11876,"*"&amp;RIGHT($A180,5)&amp;"*",Gögn!$F$2:$F$11876,"&lt;&gt;"&amp;"*"&amp;LEFT($A180,11)&amp;"*"))/1000</f>
        <v>0</v>
      </c>
    </row>
    <row r="181" spans="1:59" ht="15" customHeight="1">
      <c r="A181" s="5" t="s">
        <v>423</v>
      </c>
      <c r="B181" s="5"/>
      <c r="C181" s="25" t="s">
        <v>321</v>
      </c>
      <c r="D181" s="22">
        <f t="shared" si="45"/>
        <v>7507965.6119999997</v>
      </c>
      <c r="E181" s="22">
        <f t="array" ref="E181">IF(E$9="samtals",SUMIFS(Gögn!$I$2:$I$11876,Gögn!$F$2:$F$11876,"*"&amp;LEFT($A181,4)&amp;"*",Gögn!$B$2:$B$11876,E$8,Gögn!$F$2:$F$11876,"*"&amp;RIGHT($A181,5)&amp;"*",Gögn!$F$2:$F$11876,"&lt;&gt;"&amp;"*"&amp;LEFT($A181,11)&amp;"*"),SUMIFS(Gögn!$I$2:$I$11876,Gögn!$F$2:$F$11876,"*"&amp;LEFT($A181,4)&amp;"*",Gögn!$B$2:$B$11876,E$8,Gögn!$E$2:$E$11876,E$9,Gögn!$F$2:$F$11876,"*"&amp;RIGHT($A181,5)&amp;"*",Gögn!$F$2:$F$11876,"&lt;&gt;"&amp;"*"&amp;LEFT($A181,11)&amp;"*"))/1000</f>
        <v>202974.45800000001</v>
      </c>
      <c r="F181" s="22">
        <f t="array" ref="F181">IF(F$9="samtals",SUMIFS(Gögn!$I$2:$I$11876,Gögn!$F$2:$F$11876,"*"&amp;LEFT($A181,4)&amp;"*",Gögn!$B$2:$B$11876,F$8,Gögn!$F$2:$F$11876,"*"&amp;RIGHT($A181,5)&amp;"*",Gögn!$F$2:$F$11876,"&lt;&gt;"&amp;"*"&amp;LEFT($A181,11)&amp;"*"),SUMIFS(Gögn!$I$2:$I$11876,Gögn!$F$2:$F$11876,"*"&amp;LEFT($A181,4)&amp;"*",Gögn!$B$2:$B$11876,F$8,Gögn!$E$2:$E$11876,F$9,Gögn!$F$2:$F$11876,"*"&amp;RIGHT($A181,5)&amp;"*",Gögn!$F$2:$F$11876,"&lt;&gt;"&amp;"*"&amp;LEFT($A181,11)&amp;"*"))/1000</f>
        <v>96373.137000000002</v>
      </c>
      <c r="G181" s="22">
        <f t="array" ref="G181">IF(G$9="samtals",SUMIFS(Gögn!$I$2:$I$11876,Gögn!$F$2:$F$11876,"*"&amp;LEFT($A181,4)&amp;"*",Gögn!$B$2:$B$11876,G$8,Gögn!$F$2:$F$11876,"*"&amp;RIGHT($A181,5)&amp;"*",Gögn!$F$2:$F$11876,"&lt;&gt;"&amp;"*"&amp;LEFT($A181,11)&amp;"*"),SUMIFS(Gögn!$I$2:$I$11876,Gögn!$F$2:$F$11876,"*"&amp;LEFT($A181,4)&amp;"*",Gögn!$B$2:$B$11876,G$8,Gögn!$E$2:$E$11876,G$9,Gögn!$F$2:$F$11876,"*"&amp;RIGHT($A181,5)&amp;"*",Gögn!$F$2:$F$11876,"&lt;&gt;"&amp;"*"&amp;LEFT($A181,11)&amp;"*"))/1000</f>
        <v>106601.321</v>
      </c>
      <c r="H181" s="22">
        <f t="array" ref="H181">IF(H$9="samtals",SUMIFS(Gögn!$I$2:$I$11876,Gögn!$F$2:$F$11876,"*"&amp;LEFT($A181,4)&amp;"*",Gögn!$B$2:$B$11876,H$8,Gögn!$F$2:$F$11876,"*"&amp;RIGHT($A181,5)&amp;"*",Gögn!$F$2:$F$11876,"&lt;&gt;"&amp;"*"&amp;LEFT($A181,11)&amp;"*"),SUMIFS(Gögn!$I$2:$I$11876,Gögn!$F$2:$F$11876,"*"&amp;LEFT($A181,4)&amp;"*",Gögn!$B$2:$B$11876,H$8,Gögn!$E$2:$E$11876,H$9,Gögn!$F$2:$F$11876,"*"&amp;RIGHT($A181,5)&amp;"*",Gögn!$F$2:$F$11876,"&lt;&gt;"&amp;"*"&amp;LEFT($A181,11)&amp;"*"))/1000</f>
        <v>636606.36800000002</v>
      </c>
      <c r="I181" s="22">
        <f t="array" ref="I181">IF(I$9="samtals",SUMIFS(Gögn!$I$2:$I$11876,Gögn!$F$2:$F$11876,"*"&amp;LEFT($A181,4)&amp;"*",Gögn!$B$2:$B$11876,I$8,Gögn!$F$2:$F$11876,"*"&amp;RIGHT($A181,5)&amp;"*",Gögn!$F$2:$F$11876,"&lt;&gt;"&amp;"*"&amp;LEFT($A181,11)&amp;"*"),SUMIFS(Gögn!$I$2:$I$11876,Gögn!$F$2:$F$11876,"*"&amp;LEFT($A181,4)&amp;"*",Gögn!$B$2:$B$11876,I$8,Gögn!$E$2:$E$11876,I$9,Gögn!$F$2:$F$11876,"*"&amp;RIGHT($A181,5)&amp;"*",Gögn!$F$2:$F$11876,"&lt;&gt;"&amp;"*"&amp;LEFT($A181,11)&amp;"*"))/1000</f>
        <v>622613.12800000003</v>
      </c>
      <c r="J181" s="22">
        <f t="array" ref="J181">IF(J$9="samtals",SUMIFS(Gögn!$I$2:$I$11876,Gögn!$F$2:$F$11876,"*"&amp;LEFT($A181,4)&amp;"*",Gögn!$B$2:$B$11876,J$8,Gögn!$F$2:$F$11876,"*"&amp;RIGHT($A181,5)&amp;"*",Gögn!$F$2:$F$11876,"&lt;&gt;"&amp;"*"&amp;LEFT($A181,11)&amp;"*"),SUMIFS(Gögn!$I$2:$I$11876,Gögn!$F$2:$F$11876,"*"&amp;LEFT($A181,4)&amp;"*",Gögn!$B$2:$B$11876,J$8,Gögn!$E$2:$E$11876,J$9,Gögn!$F$2:$F$11876,"*"&amp;RIGHT($A181,5)&amp;"*",Gögn!$F$2:$F$11876,"&lt;&gt;"&amp;"*"&amp;LEFT($A181,11)&amp;"*"))/1000</f>
        <v>13993.24</v>
      </c>
      <c r="K181" s="22">
        <f t="array" ref="K181">IF(K$9="samtals",SUMIFS(Gögn!$I$2:$I$11876,Gögn!$F$2:$F$11876,"*"&amp;LEFT($A181,4)&amp;"*",Gögn!$B$2:$B$11876,K$8,Gögn!$F$2:$F$11876,"*"&amp;RIGHT($A181,5)&amp;"*",Gögn!$F$2:$F$11876,"&lt;&gt;"&amp;"*"&amp;LEFT($A181,11)&amp;"*"),SUMIFS(Gögn!$I$2:$I$11876,Gögn!$F$2:$F$11876,"*"&amp;LEFT($A181,4)&amp;"*",Gögn!$B$2:$B$11876,K$8,Gögn!$E$2:$E$11876,K$9,Gögn!$F$2:$F$11876,"*"&amp;RIGHT($A181,5)&amp;"*",Gögn!$F$2:$F$11876,"&lt;&gt;"&amp;"*"&amp;LEFT($A181,11)&amp;"*"))/1000</f>
        <v>305059.80800000002</v>
      </c>
      <c r="L181" s="22">
        <f t="array" ref="L181">IF(L$9="samtals",SUMIFS(Gögn!$I$2:$I$11876,Gögn!$F$2:$F$11876,"*"&amp;LEFT($A181,4)&amp;"*",Gögn!$B$2:$B$11876,L$8,Gögn!$F$2:$F$11876,"*"&amp;RIGHT($A181,5)&amp;"*",Gögn!$F$2:$F$11876,"&lt;&gt;"&amp;"*"&amp;LEFT($A181,11)&amp;"*"),SUMIFS(Gögn!$I$2:$I$11876,Gögn!$F$2:$F$11876,"*"&amp;LEFT($A181,4)&amp;"*",Gögn!$B$2:$B$11876,L$8,Gögn!$E$2:$E$11876,L$9,Gögn!$F$2:$F$11876,"*"&amp;RIGHT($A181,5)&amp;"*",Gögn!$F$2:$F$11876,"&lt;&gt;"&amp;"*"&amp;LEFT($A181,11)&amp;"*"))/1000</f>
        <v>305059.80800000002</v>
      </c>
      <c r="M181" s="22">
        <f t="array" ref="M181">IF(M$9="samtals",SUMIFS(Gögn!$I$2:$I$11876,Gögn!$F$2:$F$11876,"*"&amp;LEFT($A181,4)&amp;"*",Gögn!$B$2:$B$11876,M$8,Gögn!$F$2:$F$11876,"*"&amp;RIGHT($A181,5)&amp;"*",Gögn!$F$2:$F$11876,"&lt;&gt;"&amp;"*"&amp;LEFT($A181,11)&amp;"*"),SUMIFS(Gögn!$I$2:$I$11876,Gögn!$F$2:$F$11876,"*"&amp;LEFT($A181,4)&amp;"*",Gögn!$B$2:$B$11876,M$8,Gögn!$E$2:$E$11876,M$9,Gögn!$F$2:$F$11876,"*"&amp;RIGHT($A181,5)&amp;"*",Gögn!$F$2:$F$11876,"&lt;&gt;"&amp;"*"&amp;LEFT($A181,11)&amp;"*"))/1000</f>
        <v>76292</v>
      </c>
      <c r="N181" s="22">
        <f t="array" ref="N181">IF(N$9="samtals",SUMIFS(Gögn!$I$2:$I$11876,Gögn!$F$2:$F$11876,"*"&amp;LEFT($A181,4)&amp;"*",Gögn!$B$2:$B$11876,N$8,Gögn!$F$2:$F$11876,"*"&amp;RIGHT($A181,5)&amp;"*",Gögn!$F$2:$F$11876,"&lt;&gt;"&amp;"*"&amp;LEFT($A181,11)&amp;"*"),SUMIFS(Gögn!$I$2:$I$11876,Gögn!$F$2:$F$11876,"*"&amp;LEFT($A181,4)&amp;"*",Gögn!$B$2:$B$11876,N$8,Gögn!$E$2:$E$11876,N$9,Gögn!$F$2:$F$11876,"*"&amp;RIGHT($A181,5)&amp;"*",Gögn!$F$2:$F$11876,"&lt;&gt;"&amp;"*"&amp;LEFT($A181,11)&amp;"*"))/1000</f>
        <v>76292</v>
      </c>
      <c r="O181" s="22">
        <f t="array" ref="O181">IF(O$9="samtals",SUMIFS(Gögn!$I$2:$I$11876,Gögn!$F$2:$F$11876,"*"&amp;LEFT($A181,4)&amp;"*",Gögn!$B$2:$B$11876,O$8,Gögn!$F$2:$F$11876,"*"&amp;RIGHT($A181,5)&amp;"*",Gögn!$F$2:$F$11876,"&lt;&gt;"&amp;"*"&amp;LEFT($A181,11)&amp;"*"),SUMIFS(Gögn!$I$2:$I$11876,Gögn!$F$2:$F$11876,"*"&amp;LEFT($A181,4)&amp;"*",Gögn!$B$2:$B$11876,O$8,Gögn!$E$2:$E$11876,O$9,Gögn!$F$2:$F$11876,"*"&amp;RIGHT($A181,5)&amp;"*",Gögn!$F$2:$F$11876,"&lt;&gt;"&amp;"*"&amp;LEFT($A181,11)&amp;"*"))/1000</f>
        <v>362336.70799999998</v>
      </c>
      <c r="P181" s="22">
        <f t="array" ref="P181">IF(P$9="samtals",SUMIFS(Gögn!$I$2:$I$11876,Gögn!$F$2:$F$11876,"*"&amp;LEFT($A181,4)&amp;"*",Gögn!$B$2:$B$11876,P$8,Gögn!$F$2:$F$11876,"*"&amp;RIGHT($A181,5)&amp;"*",Gögn!$F$2:$F$11876,"&lt;&gt;"&amp;"*"&amp;LEFT($A181,11)&amp;"*"),SUMIFS(Gögn!$I$2:$I$11876,Gögn!$F$2:$F$11876,"*"&amp;LEFT($A181,4)&amp;"*",Gögn!$B$2:$B$11876,P$8,Gögn!$E$2:$E$11876,P$9,Gögn!$F$2:$F$11876,"*"&amp;RIGHT($A181,5)&amp;"*",Gögn!$F$2:$F$11876,"&lt;&gt;"&amp;"*"&amp;LEFT($A181,11)&amp;"*"))/1000</f>
        <v>360742.98300000001</v>
      </c>
      <c r="Q181" s="22">
        <f t="array" ref="Q181">IF(Q$9="samtals",SUMIFS(Gögn!$I$2:$I$11876,Gögn!$F$2:$F$11876,"*"&amp;LEFT($A181,4)&amp;"*",Gögn!$B$2:$B$11876,Q$8,Gögn!$F$2:$F$11876,"*"&amp;RIGHT($A181,5)&amp;"*",Gögn!$F$2:$F$11876,"&lt;&gt;"&amp;"*"&amp;LEFT($A181,11)&amp;"*"),SUMIFS(Gögn!$I$2:$I$11876,Gögn!$F$2:$F$11876,"*"&amp;LEFT($A181,4)&amp;"*",Gögn!$B$2:$B$11876,Q$8,Gögn!$E$2:$E$11876,Q$9,Gögn!$F$2:$F$11876,"*"&amp;RIGHT($A181,5)&amp;"*",Gögn!$F$2:$F$11876,"&lt;&gt;"&amp;"*"&amp;LEFT($A181,11)&amp;"*"))/1000</f>
        <v>1593.7249999999999</v>
      </c>
      <c r="R181" s="22">
        <f t="array" ref="R181">IF(R$9="samtals",SUMIFS(Gögn!$I$2:$I$11876,Gögn!$F$2:$F$11876,"*"&amp;LEFT($A181,4)&amp;"*",Gögn!$B$2:$B$11876,R$8,Gögn!$F$2:$F$11876,"*"&amp;RIGHT($A181,5)&amp;"*",Gögn!$F$2:$F$11876,"&lt;&gt;"&amp;"*"&amp;LEFT($A181,11)&amp;"*"),SUMIFS(Gögn!$I$2:$I$11876,Gögn!$F$2:$F$11876,"*"&amp;LEFT($A181,4)&amp;"*",Gögn!$B$2:$B$11876,R$8,Gögn!$E$2:$E$11876,R$9,Gögn!$F$2:$F$11876,"*"&amp;RIGHT($A181,5)&amp;"*",Gögn!$F$2:$F$11876,"&lt;&gt;"&amp;"*"&amp;LEFT($A181,11)&amp;"*"))/1000</f>
        <v>411043</v>
      </c>
      <c r="S181" s="22">
        <f t="array" ref="S181">IF(S$9="samtals",SUMIFS(Gögn!$I$2:$I$11876,Gögn!$F$2:$F$11876,"*"&amp;LEFT($A181,4)&amp;"*",Gögn!$B$2:$B$11876,S$8,Gögn!$F$2:$F$11876,"*"&amp;RIGHT($A181,5)&amp;"*",Gögn!$F$2:$F$11876,"&lt;&gt;"&amp;"*"&amp;LEFT($A181,11)&amp;"*"),SUMIFS(Gögn!$I$2:$I$11876,Gögn!$F$2:$F$11876,"*"&amp;LEFT($A181,4)&amp;"*",Gögn!$B$2:$B$11876,S$8,Gögn!$E$2:$E$11876,S$9,Gögn!$F$2:$F$11876,"*"&amp;RIGHT($A181,5)&amp;"*",Gögn!$F$2:$F$11876,"&lt;&gt;"&amp;"*"&amp;LEFT($A181,11)&amp;"*"))/1000</f>
        <v>121286</v>
      </c>
      <c r="T181" s="22">
        <f t="array" ref="T181">IF(T$9="samtals",SUMIFS(Gögn!$I$2:$I$11876,Gögn!$F$2:$F$11876,"*"&amp;LEFT($A181,4)&amp;"*",Gögn!$B$2:$B$11876,T$8,Gögn!$F$2:$F$11876,"*"&amp;RIGHT($A181,5)&amp;"*",Gögn!$F$2:$F$11876,"&lt;&gt;"&amp;"*"&amp;LEFT($A181,11)&amp;"*"),SUMIFS(Gögn!$I$2:$I$11876,Gögn!$F$2:$F$11876,"*"&amp;LEFT($A181,4)&amp;"*",Gögn!$B$2:$B$11876,T$8,Gögn!$E$2:$E$11876,T$9,Gögn!$F$2:$F$11876,"*"&amp;RIGHT($A181,5)&amp;"*",Gögn!$F$2:$F$11876,"&lt;&gt;"&amp;"*"&amp;LEFT($A181,11)&amp;"*"))/1000</f>
        <v>289757</v>
      </c>
      <c r="U181" s="22">
        <f t="array" ref="U181">IF(U$9="samtals",SUMIFS(Gögn!$I$2:$I$11876,Gögn!$F$2:$F$11876,"*"&amp;LEFT($A181,4)&amp;"*",Gögn!$B$2:$B$11876,U$8,Gögn!$F$2:$F$11876,"*"&amp;RIGHT($A181,5)&amp;"*",Gögn!$F$2:$F$11876,"&lt;&gt;"&amp;"*"&amp;LEFT($A181,11)&amp;"*"),SUMIFS(Gögn!$I$2:$I$11876,Gögn!$F$2:$F$11876,"*"&amp;LEFT($A181,4)&amp;"*",Gögn!$B$2:$B$11876,U$8,Gögn!$E$2:$E$11876,U$9,Gögn!$F$2:$F$11876,"*"&amp;RIGHT($A181,5)&amp;"*",Gögn!$F$2:$F$11876,"&lt;&gt;"&amp;"*"&amp;LEFT($A181,11)&amp;"*"))/1000</f>
        <v>873782.09900000005</v>
      </c>
      <c r="V181" s="22">
        <f t="array" ref="V181">IF(V$9="samtals",SUMIFS(Gögn!$I$2:$I$11876,Gögn!$F$2:$F$11876,"*"&amp;LEFT($A181,4)&amp;"*",Gögn!$B$2:$B$11876,V$8,Gögn!$F$2:$F$11876,"*"&amp;RIGHT($A181,5)&amp;"*",Gögn!$F$2:$F$11876,"&lt;&gt;"&amp;"*"&amp;LEFT($A181,11)&amp;"*"),SUMIFS(Gögn!$I$2:$I$11876,Gögn!$F$2:$F$11876,"*"&amp;LEFT($A181,4)&amp;"*",Gögn!$B$2:$B$11876,V$8,Gögn!$E$2:$E$11876,V$9,Gögn!$F$2:$F$11876,"*"&amp;RIGHT($A181,5)&amp;"*",Gögn!$F$2:$F$11876,"&lt;&gt;"&amp;"*"&amp;LEFT($A181,11)&amp;"*"))/1000</f>
        <v>869227.92299999995</v>
      </c>
      <c r="W181" s="22">
        <f t="array" ref="W181">IF(W$9="samtals",SUMIFS(Gögn!$I$2:$I$11876,Gögn!$F$2:$F$11876,"*"&amp;LEFT($A181,4)&amp;"*",Gögn!$B$2:$B$11876,W$8,Gögn!$F$2:$F$11876,"*"&amp;RIGHT($A181,5)&amp;"*",Gögn!$F$2:$F$11876,"&lt;&gt;"&amp;"*"&amp;LEFT($A181,11)&amp;"*"),SUMIFS(Gögn!$I$2:$I$11876,Gögn!$F$2:$F$11876,"*"&amp;LEFT($A181,4)&amp;"*",Gögn!$B$2:$B$11876,W$8,Gögn!$E$2:$E$11876,W$9,Gögn!$F$2:$F$11876,"*"&amp;RIGHT($A181,5)&amp;"*",Gögn!$F$2:$F$11876,"&lt;&gt;"&amp;"*"&amp;LEFT($A181,11)&amp;"*"))/1000</f>
        <v>4554.1760000000004</v>
      </c>
      <c r="X181" s="22">
        <f t="array" ref="X181">IF(X$9="samtals",SUMIFS(Gögn!$I$2:$I$11876,Gögn!$F$2:$F$11876,"*"&amp;LEFT($A181,4)&amp;"*",Gögn!$B$2:$B$11876,X$8,Gögn!$F$2:$F$11876,"*"&amp;RIGHT($A181,5)&amp;"*",Gögn!$F$2:$F$11876,"&lt;&gt;"&amp;"*"&amp;LEFT($A181,11)&amp;"*"),SUMIFS(Gögn!$I$2:$I$11876,Gögn!$F$2:$F$11876,"*"&amp;LEFT($A181,4)&amp;"*",Gögn!$B$2:$B$11876,X$8,Gögn!$E$2:$E$11876,X$9,Gögn!$F$2:$F$11876,"*"&amp;RIGHT($A181,5)&amp;"*",Gögn!$F$2:$F$11876,"&lt;&gt;"&amp;"*"&amp;LEFT($A181,11)&amp;"*"))/1000</f>
        <v>177761.83199999999</v>
      </c>
      <c r="Y181" s="22">
        <f t="array" ref="Y181">IF(Y$9="samtals",SUMIFS(Gögn!$I$2:$I$11876,Gögn!$F$2:$F$11876,"*"&amp;LEFT($A181,4)&amp;"*",Gögn!$B$2:$B$11876,Y$8,Gögn!$F$2:$F$11876,"*"&amp;RIGHT($A181,5)&amp;"*",Gögn!$F$2:$F$11876,"&lt;&gt;"&amp;"*"&amp;LEFT($A181,11)&amp;"*"),SUMIFS(Gögn!$I$2:$I$11876,Gögn!$F$2:$F$11876,"*"&amp;LEFT($A181,4)&amp;"*",Gögn!$B$2:$B$11876,Y$8,Gögn!$E$2:$E$11876,Y$9,Gögn!$F$2:$F$11876,"*"&amp;RIGHT($A181,5)&amp;"*",Gögn!$F$2:$F$11876,"&lt;&gt;"&amp;"*"&amp;LEFT($A181,11)&amp;"*"))/1000</f>
        <v>50281.805</v>
      </c>
      <c r="Z181" s="22">
        <f t="array" ref="Z181">IF(Z$9="samtals",SUMIFS(Gögn!$I$2:$I$11876,Gögn!$F$2:$F$11876,"*"&amp;LEFT($A181,4)&amp;"*",Gögn!$B$2:$B$11876,Z$8,Gögn!$F$2:$F$11876,"*"&amp;RIGHT($A181,5)&amp;"*",Gögn!$F$2:$F$11876,"&lt;&gt;"&amp;"*"&amp;LEFT($A181,11)&amp;"*"),SUMIFS(Gögn!$I$2:$I$11876,Gögn!$F$2:$F$11876,"*"&amp;LEFT($A181,4)&amp;"*",Gögn!$B$2:$B$11876,Z$8,Gögn!$E$2:$E$11876,Z$9,Gögn!$F$2:$F$11876,"*"&amp;RIGHT($A181,5)&amp;"*",Gögn!$F$2:$F$11876,"&lt;&gt;"&amp;"*"&amp;LEFT($A181,11)&amp;"*"))/1000</f>
        <v>127480.027</v>
      </c>
      <c r="AA181" s="22">
        <f t="array" ref="AA181">IF(AA$9="samtals",SUMIFS(Gögn!$I$2:$I$11876,Gögn!$F$2:$F$11876,"*"&amp;LEFT($A181,4)&amp;"*",Gögn!$B$2:$B$11876,AA$8,Gögn!$F$2:$F$11876,"*"&amp;RIGHT($A181,5)&amp;"*",Gögn!$F$2:$F$11876,"&lt;&gt;"&amp;"*"&amp;LEFT($A181,11)&amp;"*"),SUMIFS(Gögn!$I$2:$I$11876,Gögn!$F$2:$F$11876,"*"&amp;LEFT($A181,4)&amp;"*",Gögn!$B$2:$B$11876,AA$8,Gögn!$E$2:$E$11876,AA$9,Gögn!$F$2:$F$11876,"*"&amp;RIGHT($A181,5)&amp;"*",Gögn!$F$2:$F$11876,"&lt;&gt;"&amp;"*"&amp;LEFT($A181,11)&amp;"*"))/1000</f>
        <v>55032.169000000002</v>
      </c>
      <c r="AB181" s="22">
        <f t="array" ref="AB181">IF(AB$9="samtals",SUMIFS(Gögn!$I$2:$I$11876,Gögn!$F$2:$F$11876,"*"&amp;LEFT($A181,4)&amp;"*",Gögn!$B$2:$B$11876,AB$8,Gögn!$F$2:$F$11876,"*"&amp;RIGHT($A181,5)&amp;"*",Gögn!$F$2:$F$11876,"&lt;&gt;"&amp;"*"&amp;LEFT($A181,11)&amp;"*"),SUMIFS(Gögn!$I$2:$I$11876,Gögn!$F$2:$F$11876,"*"&amp;LEFT($A181,4)&amp;"*",Gögn!$B$2:$B$11876,AB$8,Gögn!$E$2:$E$11876,AB$9,Gögn!$F$2:$F$11876,"*"&amp;RIGHT($A181,5)&amp;"*",Gögn!$F$2:$F$11876,"&lt;&gt;"&amp;"*"&amp;LEFT($A181,11)&amp;"*"))/1000</f>
        <v>55032.169000000002</v>
      </c>
      <c r="AC181" s="22">
        <f t="array" ref="AC181">IF(AC$9="samtals",SUMIFS(Gögn!$I$2:$I$11876,Gögn!$F$2:$F$11876,"*"&amp;LEFT($A181,4)&amp;"*",Gögn!$B$2:$B$11876,AC$8,Gögn!$F$2:$F$11876,"*"&amp;RIGHT($A181,5)&amp;"*",Gögn!$F$2:$F$11876,"&lt;&gt;"&amp;"*"&amp;LEFT($A181,11)&amp;"*"),SUMIFS(Gögn!$I$2:$I$11876,Gögn!$F$2:$F$11876,"*"&amp;LEFT($A181,4)&amp;"*",Gögn!$B$2:$B$11876,AC$8,Gögn!$E$2:$E$11876,AC$9,Gögn!$F$2:$F$11876,"*"&amp;RIGHT($A181,5)&amp;"*",Gögn!$F$2:$F$11876,"&lt;&gt;"&amp;"*"&amp;LEFT($A181,11)&amp;"*"))/1000</f>
        <v>116614</v>
      </c>
      <c r="AD181" s="22">
        <f t="array" ref="AD181">IF(AD$9="samtals",SUMIFS(Gögn!$I$2:$I$11876,Gögn!$F$2:$F$11876,"*"&amp;LEFT($A181,4)&amp;"*",Gögn!$B$2:$B$11876,AD$8,Gögn!$F$2:$F$11876,"*"&amp;RIGHT($A181,5)&amp;"*",Gögn!$F$2:$F$11876,"&lt;&gt;"&amp;"*"&amp;LEFT($A181,11)&amp;"*"),SUMIFS(Gögn!$I$2:$I$11876,Gögn!$F$2:$F$11876,"*"&amp;LEFT($A181,4)&amp;"*",Gögn!$B$2:$B$11876,AD$8,Gögn!$E$2:$E$11876,AD$9,Gögn!$F$2:$F$11876,"*"&amp;RIGHT($A181,5)&amp;"*",Gögn!$F$2:$F$11876,"&lt;&gt;"&amp;"*"&amp;LEFT($A181,11)&amp;"*"))/1000</f>
        <v>116614</v>
      </c>
      <c r="AE181" s="22">
        <f t="array" ref="AE181">IF(AE$9="samtals",SUMIFS(Gögn!$I$2:$I$11876,Gögn!$F$2:$F$11876,"*"&amp;LEFT($A181,4)&amp;"*",Gögn!$B$2:$B$11876,AE$8,Gögn!$F$2:$F$11876,"*"&amp;RIGHT($A181,5)&amp;"*",Gögn!$F$2:$F$11876,"&lt;&gt;"&amp;"*"&amp;LEFT($A181,11)&amp;"*"),SUMIFS(Gögn!$I$2:$I$11876,Gögn!$F$2:$F$11876,"*"&amp;LEFT($A181,4)&amp;"*",Gögn!$B$2:$B$11876,AE$8,Gögn!$E$2:$E$11876,AE$9,Gögn!$F$2:$F$11876,"*"&amp;RIGHT($A181,5)&amp;"*",Gögn!$F$2:$F$11876,"&lt;&gt;"&amp;"*"&amp;LEFT($A181,11)&amp;"*"))/1000</f>
        <v>16514</v>
      </c>
      <c r="AF181" s="22">
        <f t="array" ref="AF181">IF(AF$9="samtals",SUMIFS(Gögn!$I$2:$I$11876,Gögn!$F$2:$F$11876,"*"&amp;LEFT($A181,4)&amp;"*",Gögn!$B$2:$B$11876,AF$8,Gögn!$F$2:$F$11876,"*"&amp;RIGHT($A181,5)&amp;"*",Gögn!$F$2:$F$11876,"&lt;&gt;"&amp;"*"&amp;LEFT($A181,11)&amp;"*"),SUMIFS(Gögn!$I$2:$I$11876,Gögn!$F$2:$F$11876,"*"&amp;LEFT($A181,4)&amp;"*",Gögn!$B$2:$B$11876,AF$8,Gögn!$E$2:$E$11876,AF$9,Gögn!$F$2:$F$11876,"*"&amp;RIGHT($A181,5)&amp;"*",Gögn!$F$2:$F$11876,"&lt;&gt;"&amp;"*"&amp;LEFT($A181,11)&amp;"*"))/1000</f>
        <v>16514</v>
      </c>
      <c r="AG181" s="22">
        <f t="array" ref="AG181">IF(AG$9="samtals",SUMIFS(Gögn!$I$2:$I$11876,Gögn!$F$2:$F$11876,"*"&amp;LEFT($A181,4)&amp;"*",Gögn!$B$2:$B$11876,AG$8,Gögn!$F$2:$F$11876,"*"&amp;RIGHT($A181,5)&amp;"*",Gögn!$F$2:$F$11876,"&lt;&gt;"&amp;"*"&amp;LEFT($A181,11)&amp;"*"),SUMIFS(Gögn!$I$2:$I$11876,Gögn!$F$2:$F$11876,"*"&amp;LEFT($A181,4)&amp;"*",Gögn!$B$2:$B$11876,AG$8,Gögn!$E$2:$E$11876,AG$9,Gögn!$F$2:$F$11876,"*"&amp;RIGHT($A181,5)&amp;"*",Gögn!$F$2:$F$11876,"&lt;&gt;"&amp;"*"&amp;LEFT($A181,11)&amp;"*"))/1000</f>
        <v>3136.1379999999999</v>
      </c>
      <c r="AH181" s="22">
        <f t="array" ref="AH181">IF(AH$9="samtals",SUMIFS(Gögn!$I$2:$I$11876,Gögn!$F$2:$F$11876,"*"&amp;LEFT($A181,4)&amp;"*",Gögn!$B$2:$B$11876,AH$8,Gögn!$F$2:$F$11876,"*"&amp;RIGHT($A181,5)&amp;"*",Gögn!$F$2:$F$11876,"&lt;&gt;"&amp;"*"&amp;LEFT($A181,11)&amp;"*"),SUMIFS(Gögn!$I$2:$I$11876,Gögn!$F$2:$F$11876,"*"&amp;LEFT($A181,4)&amp;"*",Gögn!$B$2:$B$11876,AH$8,Gögn!$E$2:$E$11876,AH$9,Gögn!$F$2:$F$11876,"*"&amp;RIGHT($A181,5)&amp;"*",Gögn!$F$2:$F$11876,"&lt;&gt;"&amp;"*"&amp;LEFT($A181,11)&amp;"*"))/1000</f>
        <v>3136.1379999999999</v>
      </c>
      <c r="AI181" s="22">
        <f t="array" ref="AI181">IF(AI$9="samtals",SUMIFS(Gögn!$I$2:$I$11876,Gögn!$F$2:$F$11876,"*"&amp;LEFT($A181,4)&amp;"*",Gögn!$B$2:$B$11876,AI$8,Gögn!$F$2:$F$11876,"*"&amp;RIGHT($A181,5)&amp;"*",Gögn!$F$2:$F$11876,"&lt;&gt;"&amp;"*"&amp;LEFT($A181,11)&amp;"*"),SUMIFS(Gögn!$I$2:$I$11876,Gögn!$F$2:$F$11876,"*"&amp;LEFT($A181,4)&amp;"*",Gögn!$B$2:$B$11876,AI$8,Gögn!$E$2:$E$11876,AI$9,Gögn!$F$2:$F$11876,"*"&amp;RIGHT($A181,5)&amp;"*",Gögn!$F$2:$F$11876,"&lt;&gt;"&amp;"*"&amp;LEFT($A181,11)&amp;"*"))/1000</f>
        <v>12466</v>
      </c>
      <c r="AJ181" s="22">
        <f t="array" ref="AJ181">IF(AJ$9="samtals",SUMIFS(Gögn!$I$2:$I$11876,Gögn!$F$2:$F$11876,"*"&amp;LEFT($A181,4)&amp;"*",Gögn!$B$2:$B$11876,AJ$8,Gögn!$F$2:$F$11876,"*"&amp;RIGHT($A181,5)&amp;"*",Gögn!$F$2:$F$11876,"&lt;&gt;"&amp;"*"&amp;LEFT($A181,11)&amp;"*"),SUMIFS(Gögn!$I$2:$I$11876,Gögn!$F$2:$F$11876,"*"&amp;LEFT($A181,4)&amp;"*",Gögn!$B$2:$B$11876,AJ$8,Gögn!$E$2:$E$11876,AJ$9,Gögn!$F$2:$F$11876,"*"&amp;RIGHT($A181,5)&amp;"*",Gögn!$F$2:$F$11876,"&lt;&gt;"&amp;"*"&amp;LEFT($A181,11)&amp;"*"))/1000</f>
        <v>12466</v>
      </c>
      <c r="AK181" s="22">
        <f t="array" ref="AK181">IF(AK$9="samtals",SUMIFS(Gögn!$I$2:$I$11876,Gögn!$F$2:$F$11876,"*"&amp;LEFT($A181,4)&amp;"*",Gögn!$B$2:$B$11876,AK$8,Gögn!$F$2:$F$11876,"*"&amp;RIGHT($A181,5)&amp;"*",Gögn!$F$2:$F$11876,"&lt;&gt;"&amp;"*"&amp;LEFT($A181,11)&amp;"*"),SUMIFS(Gögn!$I$2:$I$11876,Gögn!$F$2:$F$11876,"*"&amp;LEFT($A181,4)&amp;"*",Gögn!$B$2:$B$11876,AK$8,Gögn!$E$2:$E$11876,AK$9,Gögn!$F$2:$F$11876,"*"&amp;RIGHT($A181,5)&amp;"*",Gögn!$F$2:$F$11876,"&lt;&gt;"&amp;"*"&amp;LEFT($A181,11)&amp;"*"))/1000</f>
        <v>39186.275000000001</v>
      </c>
      <c r="AL181" s="22">
        <f t="array" ref="AL181">IF(AL$9="samtals",SUMIFS(Gögn!$I$2:$I$11876,Gögn!$F$2:$F$11876,"*"&amp;LEFT($A181,4)&amp;"*",Gögn!$B$2:$B$11876,AL$8,Gögn!$F$2:$F$11876,"*"&amp;RIGHT($A181,5)&amp;"*",Gögn!$F$2:$F$11876,"&lt;&gt;"&amp;"*"&amp;LEFT($A181,11)&amp;"*"),SUMIFS(Gögn!$I$2:$I$11876,Gögn!$F$2:$F$11876,"*"&amp;LEFT($A181,4)&amp;"*",Gögn!$B$2:$B$11876,AL$8,Gögn!$E$2:$E$11876,AL$9,Gögn!$F$2:$F$11876,"*"&amp;RIGHT($A181,5)&amp;"*",Gögn!$F$2:$F$11876,"&lt;&gt;"&amp;"*"&amp;LEFT($A181,11)&amp;"*"))/1000</f>
        <v>39186.275000000001</v>
      </c>
      <c r="AM181" s="22">
        <f t="array" ref="AM181">IF(AM$9="samtals",SUMIFS(Gögn!$I$2:$I$11876,Gögn!$F$2:$F$11876,"*"&amp;LEFT($A181,4)&amp;"*",Gögn!$B$2:$B$11876,AM$8,Gögn!$F$2:$F$11876,"*"&amp;RIGHT($A181,5)&amp;"*",Gögn!$F$2:$F$11876,"&lt;&gt;"&amp;"*"&amp;LEFT($A181,11)&amp;"*"),SUMIFS(Gögn!$I$2:$I$11876,Gögn!$F$2:$F$11876,"*"&amp;LEFT($A181,4)&amp;"*",Gögn!$B$2:$B$11876,AM$8,Gögn!$E$2:$E$11876,AM$9,Gögn!$F$2:$F$11876,"*"&amp;RIGHT($A181,5)&amp;"*",Gögn!$F$2:$F$11876,"&lt;&gt;"&amp;"*"&amp;LEFT($A181,11)&amp;"*"))/1000</f>
        <v>2396704.1749999998</v>
      </c>
      <c r="AN181" s="22">
        <f t="array" ref="AN181">IF(AN$9="samtals",SUMIFS(Gögn!$I$2:$I$11876,Gögn!$F$2:$F$11876,"*"&amp;LEFT($A181,4)&amp;"*",Gögn!$B$2:$B$11876,AN$8,Gögn!$F$2:$F$11876,"*"&amp;RIGHT($A181,5)&amp;"*",Gögn!$F$2:$F$11876,"&lt;&gt;"&amp;"*"&amp;LEFT($A181,11)&amp;"*"),SUMIFS(Gögn!$I$2:$I$11876,Gögn!$F$2:$F$11876,"*"&amp;LEFT($A181,4)&amp;"*",Gögn!$B$2:$B$11876,AN$8,Gögn!$E$2:$E$11876,AN$9,Gögn!$F$2:$F$11876,"*"&amp;RIGHT($A181,5)&amp;"*",Gögn!$F$2:$F$11876,"&lt;&gt;"&amp;"*"&amp;LEFT($A181,11)&amp;"*"))/1000</f>
        <v>2374995.1320000002</v>
      </c>
      <c r="AO181" s="22">
        <f t="array" ref="AO181">IF(AO$9="samtals",SUMIFS(Gögn!$I$2:$I$11876,Gögn!$F$2:$F$11876,"*"&amp;LEFT($A181,4)&amp;"*",Gögn!$B$2:$B$11876,AO$8,Gögn!$F$2:$F$11876,"*"&amp;RIGHT($A181,5)&amp;"*",Gögn!$F$2:$F$11876,"&lt;&gt;"&amp;"*"&amp;LEFT($A181,11)&amp;"*"),SUMIFS(Gögn!$I$2:$I$11876,Gögn!$F$2:$F$11876,"*"&amp;LEFT($A181,4)&amp;"*",Gögn!$B$2:$B$11876,AO$8,Gögn!$E$2:$E$11876,AO$9,Gögn!$F$2:$F$11876,"*"&amp;RIGHT($A181,5)&amp;"*",Gögn!$F$2:$F$11876,"&lt;&gt;"&amp;"*"&amp;LEFT($A181,11)&amp;"*"))/1000</f>
        <v>21709.043000000001</v>
      </c>
      <c r="AP181" s="22">
        <f t="array" ref="AP181">IF(AP$9="samtals",SUMIFS(Gögn!$I$2:$I$11876,Gögn!$F$2:$F$11876,"*"&amp;LEFT($A181,4)&amp;"*",Gögn!$B$2:$B$11876,AP$8,Gögn!$F$2:$F$11876,"*"&amp;RIGHT($A181,5)&amp;"*",Gögn!$F$2:$F$11876,"&lt;&gt;"&amp;"*"&amp;LEFT($A181,11)&amp;"*"),SUMIFS(Gögn!$I$2:$I$11876,Gögn!$F$2:$F$11876,"*"&amp;LEFT($A181,4)&amp;"*",Gögn!$B$2:$B$11876,AP$8,Gögn!$E$2:$E$11876,AP$9,Gögn!$F$2:$F$11876,"*"&amp;RIGHT($A181,5)&amp;"*",Gögn!$F$2:$F$11876,"&lt;&gt;"&amp;"*"&amp;LEFT($A181,11)&amp;"*"))/1000</f>
        <v>15793.578</v>
      </c>
      <c r="AQ181" s="22">
        <f t="array" ref="AQ181">IF(AQ$9="samtals",SUMIFS(Gögn!$I$2:$I$11876,Gögn!$F$2:$F$11876,"*"&amp;LEFT($A181,4)&amp;"*",Gögn!$B$2:$B$11876,AQ$8,Gögn!$F$2:$F$11876,"*"&amp;RIGHT($A181,5)&amp;"*",Gögn!$F$2:$F$11876,"&lt;&gt;"&amp;"*"&amp;LEFT($A181,11)&amp;"*"),SUMIFS(Gögn!$I$2:$I$11876,Gögn!$F$2:$F$11876,"*"&amp;LEFT($A181,4)&amp;"*",Gögn!$B$2:$B$11876,AQ$8,Gögn!$E$2:$E$11876,AQ$9,Gögn!$F$2:$F$11876,"*"&amp;RIGHT($A181,5)&amp;"*",Gögn!$F$2:$F$11876,"&lt;&gt;"&amp;"*"&amp;LEFT($A181,11)&amp;"*"))/1000</f>
        <v>3774.3789999999999</v>
      </c>
      <c r="AR181" s="22">
        <f t="array" ref="AR181">IF(AR$9="samtals",SUMIFS(Gögn!$I$2:$I$11876,Gögn!$F$2:$F$11876,"*"&amp;LEFT($A181,4)&amp;"*",Gögn!$B$2:$B$11876,AR$8,Gögn!$F$2:$F$11876,"*"&amp;RIGHT($A181,5)&amp;"*",Gögn!$F$2:$F$11876,"&lt;&gt;"&amp;"*"&amp;LEFT($A181,11)&amp;"*"),SUMIFS(Gögn!$I$2:$I$11876,Gögn!$F$2:$F$11876,"*"&amp;LEFT($A181,4)&amp;"*",Gögn!$B$2:$B$11876,AR$8,Gögn!$E$2:$E$11876,AR$9,Gögn!$F$2:$F$11876,"*"&amp;RIGHT($A181,5)&amp;"*",Gögn!$F$2:$F$11876,"&lt;&gt;"&amp;"*"&amp;LEFT($A181,11)&amp;"*"))/1000</f>
        <v>12019.199000000001</v>
      </c>
      <c r="AS181" s="22">
        <f t="array" ref="AS181">IF(AS$9="samtals",SUMIFS(Gögn!$I$2:$I$11876,Gögn!$F$2:$F$11876,"*"&amp;LEFT($A181,4)&amp;"*",Gögn!$B$2:$B$11876,AS$8,Gögn!$F$2:$F$11876,"*"&amp;RIGHT($A181,5)&amp;"*",Gögn!$F$2:$F$11876,"&lt;&gt;"&amp;"*"&amp;LEFT($A181,11)&amp;"*"),SUMIFS(Gögn!$I$2:$I$11876,Gögn!$F$2:$F$11876,"*"&amp;LEFT($A181,4)&amp;"*",Gögn!$B$2:$B$11876,AS$8,Gögn!$E$2:$E$11876,AS$9,Gögn!$F$2:$F$11876,"*"&amp;RIGHT($A181,5)&amp;"*",Gögn!$F$2:$F$11876,"&lt;&gt;"&amp;"*"&amp;LEFT($A181,11)&amp;"*"))/1000</f>
        <v>1067375.564</v>
      </c>
      <c r="AT181" s="22">
        <f t="array" ref="AT181">IF(AT$9="samtals",SUMIFS(Gögn!$I$2:$I$11876,Gögn!$F$2:$F$11876,"*"&amp;LEFT($A181,4)&amp;"*",Gögn!$B$2:$B$11876,AT$8,Gögn!$F$2:$F$11876,"*"&amp;RIGHT($A181,5)&amp;"*",Gögn!$F$2:$F$11876,"&lt;&gt;"&amp;"*"&amp;LEFT($A181,11)&amp;"*"),SUMIFS(Gögn!$I$2:$I$11876,Gögn!$F$2:$F$11876,"*"&amp;LEFT($A181,4)&amp;"*",Gögn!$B$2:$B$11876,AT$8,Gögn!$E$2:$E$11876,AT$9,Gögn!$F$2:$F$11876,"*"&amp;RIGHT($A181,5)&amp;"*",Gögn!$F$2:$F$11876,"&lt;&gt;"&amp;"*"&amp;LEFT($A181,11)&amp;"*"))/1000</f>
        <v>1048726.9269999999</v>
      </c>
      <c r="AU181" s="22">
        <f t="array" ref="AU181">IF(AU$9="samtals",SUMIFS(Gögn!$I$2:$I$11876,Gögn!$F$2:$F$11876,"*"&amp;LEFT($A181,4)&amp;"*",Gögn!$B$2:$B$11876,AU$8,Gögn!$F$2:$F$11876,"*"&amp;RIGHT($A181,5)&amp;"*",Gögn!$F$2:$F$11876,"&lt;&gt;"&amp;"*"&amp;LEFT($A181,11)&amp;"*"),SUMIFS(Gögn!$I$2:$I$11876,Gögn!$F$2:$F$11876,"*"&amp;LEFT($A181,4)&amp;"*",Gögn!$B$2:$B$11876,AU$8,Gögn!$E$2:$E$11876,AU$9,Gögn!$F$2:$F$11876,"*"&amp;RIGHT($A181,5)&amp;"*",Gögn!$F$2:$F$11876,"&lt;&gt;"&amp;"*"&amp;LEFT($A181,11)&amp;"*"))/1000</f>
        <v>18648.636999999999</v>
      </c>
      <c r="AV181" s="22">
        <f t="array" ref="AV181">IF(AV$9="samtals",SUMIFS(Gögn!$I$2:$I$11876,Gögn!$F$2:$F$11876,"*"&amp;LEFT($A181,4)&amp;"*",Gögn!$B$2:$B$11876,AV$8,Gögn!$F$2:$F$11876,"*"&amp;RIGHT($A181,5)&amp;"*",Gögn!$F$2:$F$11876,"&lt;&gt;"&amp;"*"&amp;LEFT($A181,11)&amp;"*"),SUMIFS(Gögn!$I$2:$I$11876,Gögn!$F$2:$F$11876,"*"&amp;LEFT($A181,4)&amp;"*",Gögn!$B$2:$B$11876,AV$8,Gögn!$E$2:$E$11876,AV$9,Gögn!$F$2:$F$11876,"*"&amp;RIGHT($A181,5)&amp;"*",Gögn!$F$2:$F$11876,"&lt;&gt;"&amp;"*"&amp;LEFT($A181,11)&amp;"*"))/1000</f>
        <v>-2045.5550000000001</v>
      </c>
      <c r="AW181" s="22">
        <f t="array" ref="AW181">IF(AW$9="samtals",SUMIFS(Gögn!$I$2:$I$11876,Gögn!$F$2:$F$11876,"*"&amp;LEFT($A181,4)&amp;"*",Gögn!$B$2:$B$11876,AW$8,Gögn!$F$2:$F$11876,"*"&amp;RIGHT($A181,5)&amp;"*",Gögn!$F$2:$F$11876,"&lt;&gt;"&amp;"*"&amp;LEFT($A181,11)&amp;"*"),SUMIFS(Gögn!$I$2:$I$11876,Gögn!$F$2:$F$11876,"*"&amp;LEFT($A181,4)&amp;"*",Gögn!$B$2:$B$11876,AW$8,Gögn!$E$2:$E$11876,AW$9,Gögn!$F$2:$F$11876,"*"&amp;RIGHT($A181,5)&amp;"*",Gögn!$F$2:$F$11876,"&lt;&gt;"&amp;"*"&amp;LEFT($A181,11)&amp;"*"))/1000</f>
        <v>-2045.5550000000001</v>
      </c>
      <c r="AX181" s="22">
        <f t="array" ref="AX181">IF(AX$9="samtals",SUMIFS(Gögn!$I$2:$I$11876,Gögn!$F$2:$F$11876,"*"&amp;LEFT($A181,4)&amp;"*",Gögn!$B$2:$B$11876,AX$8,Gögn!$F$2:$F$11876,"*"&amp;RIGHT($A181,5)&amp;"*",Gögn!$F$2:$F$11876,"&lt;&gt;"&amp;"*"&amp;LEFT($A181,11)&amp;"*"),SUMIFS(Gögn!$I$2:$I$11876,Gögn!$F$2:$F$11876,"*"&amp;LEFT($A181,4)&amp;"*",Gögn!$B$2:$B$11876,AX$8,Gögn!$E$2:$E$11876,AX$9,Gögn!$F$2:$F$11876,"*"&amp;RIGHT($A181,5)&amp;"*",Gögn!$F$2:$F$11876,"&lt;&gt;"&amp;"*"&amp;LEFT($A181,11)&amp;"*"))/1000</f>
        <v>0</v>
      </c>
      <c r="AY181" s="22">
        <f t="array" ref="AY181">IF(AY$9="samtals",SUMIFS(Gögn!$I$2:$I$11876,Gögn!$F$2:$F$11876,"*"&amp;LEFT($A181,4)&amp;"*",Gögn!$B$2:$B$11876,AY$8,Gögn!$F$2:$F$11876,"*"&amp;RIGHT($A181,5)&amp;"*",Gögn!$F$2:$F$11876,"&lt;&gt;"&amp;"*"&amp;LEFT($A181,11)&amp;"*"),SUMIFS(Gögn!$I$2:$I$11876,Gögn!$F$2:$F$11876,"*"&amp;LEFT($A181,4)&amp;"*",Gögn!$B$2:$B$11876,AY$8,Gögn!$E$2:$E$11876,AY$9,Gögn!$F$2:$F$11876,"*"&amp;RIGHT($A181,5)&amp;"*",Gögn!$F$2:$F$11876,"&lt;&gt;"&amp;"*"&amp;LEFT($A181,11)&amp;"*"))/1000</f>
        <v>105263</v>
      </c>
      <c r="AZ181" s="22">
        <f t="array" ref="AZ181">IF(AZ$9="samtals",SUMIFS(Gögn!$I$2:$I$11876,Gögn!$F$2:$F$11876,"*"&amp;LEFT($A181,4)&amp;"*",Gögn!$B$2:$B$11876,AZ$8,Gögn!$F$2:$F$11876,"*"&amp;RIGHT($A181,5)&amp;"*",Gögn!$F$2:$F$11876,"&lt;&gt;"&amp;"*"&amp;LEFT($A181,11)&amp;"*"),SUMIFS(Gögn!$I$2:$I$11876,Gögn!$F$2:$F$11876,"*"&amp;LEFT($A181,4)&amp;"*",Gögn!$B$2:$B$11876,AZ$8,Gögn!$E$2:$E$11876,AZ$9,Gögn!$F$2:$F$11876,"*"&amp;RIGHT($A181,5)&amp;"*",Gögn!$F$2:$F$11876,"&lt;&gt;"&amp;"*"&amp;LEFT($A181,11)&amp;"*"))/1000</f>
        <v>79165</v>
      </c>
      <c r="BA181" s="22">
        <f t="array" ref="BA181">IF(BA$9="samtals",SUMIFS(Gögn!$I$2:$I$11876,Gögn!$F$2:$F$11876,"*"&amp;LEFT($A181,4)&amp;"*",Gögn!$B$2:$B$11876,BA$8,Gögn!$F$2:$F$11876,"*"&amp;RIGHT($A181,5)&amp;"*",Gögn!$F$2:$F$11876,"&lt;&gt;"&amp;"*"&amp;LEFT($A181,11)&amp;"*"),SUMIFS(Gögn!$I$2:$I$11876,Gögn!$F$2:$F$11876,"*"&amp;LEFT($A181,4)&amp;"*",Gögn!$B$2:$B$11876,BA$8,Gögn!$E$2:$E$11876,BA$9,Gögn!$F$2:$F$11876,"*"&amp;RIGHT($A181,5)&amp;"*",Gögn!$F$2:$F$11876,"&lt;&gt;"&amp;"*"&amp;LEFT($A181,11)&amp;"*"))/1000</f>
        <v>26098</v>
      </c>
      <c r="BB181" s="22">
        <f t="array" ref="BB181">IF(BB$9="samtals",SUMIFS(Gögn!$I$2:$I$11876,Gögn!$F$2:$F$11876,"*"&amp;LEFT($A181,4)&amp;"*",Gögn!$B$2:$B$11876,BB$8,Gögn!$F$2:$F$11876,"*"&amp;RIGHT($A181,5)&amp;"*",Gögn!$F$2:$F$11876,"&lt;&gt;"&amp;"*"&amp;LEFT($A181,11)&amp;"*"),SUMIFS(Gögn!$I$2:$I$11876,Gögn!$F$2:$F$11876,"*"&amp;LEFT($A181,4)&amp;"*",Gögn!$B$2:$B$11876,BB$8,Gögn!$E$2:$E$11876,BB$9,Gögn!$F$2:$F$11876,"*"&amp;RIGHT($A181,5)&amp;"*",Gögn!$F$2:$F$11876,"&lt;&gt;"&amp;"*"&amp;LEFT($A181,11)&amp;"*"))/1000</f>
        <v>326764.674</v>
      </c>
      <c r="BC181" s="22">
        <f t="array" ref="BC181">IF(BC$9="samtals",SUMIFS(Gögn!$I$2:$I$11876,Gögn!$F$2:$F$11876,"*"&amp;LEFT($A181,4)&amp;"*",Gögn!$B$2:$B$11876,BC$8,Gögn!$F$2:$F$11876,"*"&amp;RIGHT($A181,5)&amp;"*",Gögn!$F$2:$F$11876,"&lt;&gt;"&amp;"*"&amp;LEFT($A181,11)&amp;"*"),SUMIFS(Gögn!$I$2:$I$11876,Gögn!$F$2:$F$11876,"*"&amp;LEFT($A181,4)&amp;"*",Gögn!$B$2:$B$11876,BC$8,Gögn!$E$2:$E$11876,BC$9,Gögn!$F$2:$F$11876,"*"&amp;RIGHT($A181,5)&amp;"*",Gögn!$F$2:$F$11876,"&lt;&gt;"&amp;"*"&amp;LEFT($A181,11)&amp;"*"))/1000</f>
        <v>324945.44199999998</v>
      </c>
      <c r="BD181" s="22">
        <f t="array" ref="BD181">IF(BD$9="samtals",SUMIFS(Gögn!$I$2:$I$11876,Gögn!$F$2:$F$11876,"*"&amp;LEFT($A181,4)&amp;"*",Gögn!$B$2:$B$11876,BD$8,Gögn!$F$2:$F$11876,"*"&amp;RIGHT($A181,5)&amp;"*",Gögn!$F$2:$F$11876,"&lt;&gt;"&amp;"*"&amp;LEFT($A181,11)&amp;"*"),SUMIFS(Gögn!$I$2:$I$11876,Gögn!$F$2:$F$11876,"*"&amp;LEFT($A181,4)&amp;"*",Gögn!$B$2:$B$11876,BD$8,Gögn!$E$2:$E$11876,BD$9,Gögn!$F$2:$F$11876,"*"&amp;RIGHT($A181,5)&amp;"*",Gögn!$F$2:$F$11876,"&lt;&gt;"&amp;"*"&amp;LEFT($A181,11)&amp;"*"))/1000</f>
        <v>1819.232</v>
      </c>
      <c r="BE181" s="22">
        <f t="array" ref="BE181">IF(BE$9="samtals",SUMIFS(Gögn!$I$2:$I$11876,Gögn!$F$2:$F$11876,"*"&amp;LEFT($A181,4)&amp;"*",Gögn!$B$2:$B$11876,BE$8,Gögn!$F$2:$F$11876,"*"&amp;RIGHT($A181,5)&amp;"*",Gögn!$F$2:$F$11876,"&lt;&gt;"&amp;"*"&amp;LEFT($A181,11)&amp;"*"),SUMIFS(Gögn!$I$2:$I$11876,Gögn!$F$2:$F$11876,"*"&amp;LEFT($A181,4)&amp;"*",Gögn!$B$2:$B$11876,BE$8,Gögn!$E$2:$E$11876,BE$9,Gögn!$F$2:$F$11876,"*"&amp;RIGHT($A181,5)&amp;"*",Gögn!$F$2:$F$11876,"&lt;&gt;"&amp;"*"&amp;LEFT($A181,11)&amp;"*"))/1000</f>
        <v>309305.321</v>
      </c>
      <c r="BF181" s="22">
        <f t="array" ref="BF181">IF(BF$9="samtals",SUMIFS(Gögn!$I$2:$I$11876,Gögn!$F$2:$F$11876,"*"&amp;LEFT($A181,4)&amp;"*",Gögn!$B$2:$B$11876,BF$8,Gögn!$F$2:$F$11876,"*"&amp;RIGHT($A181,5)&amp;"*",Gögn!$F$2:$F$11876,"&lt;&gt;"&amp;"*"&amp;LEFT($A181,11)&amp;"*"),SUMIFS(Gögn!$I$2:$I$11876,Gögn!$F$2:$F$11876,"*"&amp;LEFT($A181,4)&amp;"*",Gögn!$B$2:$B$11876,BF$8,Gögn!$E$2:$E$11876,BF$9,Gögn!$F$2:$F$11876,"*"&amp;RIGHT($A181,5)&amp;"*",Gögn!$F$2:$F$11876,"&lt;&gt;"&amp;"*"&amp;LEFT($A181,11)&amp;"*"))/1000</f>
        <v>302353.41600000003</v>
      </c>
      <c r="BG181" s="22">
        <f t="array" ref="BG181">IF(BG$9="samtals",SUMIFS(Gögn!$I$2:$I$11876,Gögn!$F$2:$F$11876,"*"&amp;LEFT($A181,4)&amp;"*",Gögn!$B$2:$B$11876,BG$8,Gögn!$F$2:$F$11876,"*"&amp;RIGHT($A181,5)&amp;"*",Gögn!$F$2:$F$11876,"&lt;&gt;"&amp;"*"&amp;LEFT($A181,11)&amp;"*"),SUMIFS(Gögn!$I$2:$I$11876,Gögn!$F$2:$F$11876,"*"&amp;LEFT($A181,4)&amp;"*",Gögn!$B$2:$B$11876,BG$8,Gögn!$E$2:$E$11876,BG$9,Gögn!$F$2:$F$11876,"*"&amp;RIGHT($A181,5)&amp;"*",Gögn!$F$2:$F$11876,"&lt;&gt;"&amp;"*"&amp;LEFT($A181,11)&amp;"*"))/1000</f>
        <v>6951.9049999999997</v>
      </c>
    </row>
    <row r="182" spans="1:59" ht="15" customHeight="1">
      <c r="A182" s="5" t="s">
        <v>425</v>
      </c>
      <c r="B182" s="5"/>
      <c r="C182" s="23" t="s">
        <v>322</v>
      </c>
      <c r="D182" s="24">
        <f t="shared" si="45"/>
        <v>9200944.4960000012</v>
      </c>
      <c r="E182" s="24">
        <f t="array" ref="E182">IF(E$9="samtals",SUMIFS(Gögn!$I$2:$I$11876,Gögn!$F$2:$F$11876,"*"&amp;LEFT($A182,4)&amp;"*",Gögn!$B$2:$B$11876,E$8,Gögn!$F$2:$F$11876,"*"&amp;RIGHT($A182,5)&amp;"*",Gögn!$F$2:$F$11876,"&lt;&gt;"&amp;"*"&amp;LEFT($A182,11)&amp;"*"),SUMIFS(Gögn!$I$2:$I$11876,Gögn!$F$2:$F$11876,"*"&amp;LEFT($A182,4)&amp;"*",Gögn!$B$2:$B$11876,E$8,Gögn!$E$2:$E$11876,E$9,Gögn!$F$2:$F$11876,"*"&amp;RIGHT($A182,5)&amp;"*",Gögn!$F$2:$F$11876,"&lt;&gt;"&amp;"*"&amp;LEFT($A182,11)&amp;"*"))/1000</f>
        <v>303768.58600000001</v>
      </c>
      <c r="F182" s="24">
        <f t="array" ref="F182">IF(F$9="samtals",SUMIFS(Gögn!$I$2:$I$11876,Gögn!$F$2:$F$11876,"*"&amp;LEFT($A182,4)&amp;"*",Gögn!$B$2:$B$11876,F$8,Gögn!$F$2:$F$11876,"*"&amp;RIGHT($A182,5)&amp;"*",Gögn!$F$2:$F$11876,"&lt;&gt;"&amp;"*"&amp;LEFT($A182,11)&amp;"*"),SUMIFS(Gögn!$I$2:$I$11876,Gögn!$F$2:$F$11876,"*"&amp;LEFT($A182,4)&amp;"*",Gögn!$B$2:$B$11876,F$8,Gögn!$E$2:$E$11876,F$9,Gögn!$F$2:$F$11876,"*"&amp;RIGHT($A182,5)&amp;"*",Gögn!$F$2:$F$11876,"&lt;&gt;"&amp;"*"&amp;LEFT($A182,11)&amp;"*"))/1000</f>
        <v>144590.92600000001</v>
      </c>
      <c r="G182" s="24">
        <f t="array" ref="G182">IF(G$9="samtals",SUMIFS(Gögn!$I$2:$I$11876,Gögn!$F$2:$F$11876,"*"&amp;LEFT($A182,4)&amp;"*",Gögn!$B$2:$B$11876,G$8,Gögn!$F$2:$F$11876,"*"&amp;RIGHT($A182,5)&amp;"*",Gögn!$F$2:$F$11876,"&lt;&gt;"&amp;"*"&amp;LEFT($A182,11)&amp;"*"),SUMIFS(Gögn!$I$2:$I$11876,Gögn!$F$2:$F$11876,"*"&amp;LEFT($A182,4)&amp;"*",Gögn!$B$2:$B$11876,G$8,Gögn!$E$2:$E$11876,G$9,Gögn!$F$2:$F$11876,"*"&amp;RIGHT($A182,5)&amp;"*",Gögn!$F$2:$F$11876,"&lt;&gt;"&amp;"*"&amp;LEFT($A182,11)&amp;"*"))/1000</f>
        <v>159177.66</v>
      </c>
      <c r="H182" s="24">
        <f t="array" ref="H182">IF(H$9="samtals",SUMIFS(Gögn!$I$2:$I$11876,Gögn!$F$2:$F$11876,"*"&amp;LEFT($A182,4)&amp;"*",Gögn!$B$2:$B$11876,H$8,Gögn!$F$2:$F$11876,"*"&amp;RIGHT($A182,5)&amp;"*",Gögn!$F$2:$F$11876,"&lt;&gt;"&amp;"*"&amp;LEFT($A182,11)&amp;"*"),SUMIFS(Gögn!$I$2:$I$11876,Gögn!$F$2:$F$11876,"*"&amp;LEFT($A182,4)&amp;"*",Gögn!$B$2:$B$11876,H$8,Gögn!$E$2:$E$11876,H$9,Gögn!$F$2:$F$11876,"*"&amp;RIGHT($A182,5)&amp;"*",Gögn!$F$2:$F$11876,"&lt;&gt;"&amp;"*"&amp;LEFT($A182,11)&amp;"*"))/1000</f>
        <v>628888.89</v>
      </c>
      <c r="I182" s="24">
        <f t="array" ref="I182">IF(I$9="samtals",SUMIFS(Gögn!$I$2:$I$11876,Gögn!$F$2:$F$11876,"*"&amp;LEFT($A182,4)&amp;"*",Gögn!$B$2:$B$11876,I$8,Gögn!$F$2:$F$11876,"*"&amp;RIGHT($A182,5)&amp;"*",Gögn!$F$2:$F$11876,"&lt;&gt;"&amp;"*"&amp;LEFT($A182,11)&amp;"*"),SUMIFS(Gögn!$I$2:$I$11876,Gögn!$F$2:$F$11876,"*"&amp;LEFT($A182,4)&amp;"*",Gögn!$B$2:$B$11876,I$8,Gögn!$E$2:$E$11876,I$9,Gögn!$F$2:$F$11876,"*"&amp;RIGHT($A182,5)&amp;"*",Gögn!$F$2:$F$11876,"&lt;&gt;"&amp;"*"&amp;LEFT($A182,11)&amp;"*"))/1000</f>
        <v>628888.89</v>
      </c>
      <c r="J182" s="24">
        <f t="array" ref="J182">IF(J$9="samtals",SUMIFS(Gögn!$I$2:$I$11876,Gögn!$F$2:$F$11876,"*"&amp;LEFT($A182,4)&amp;"*",Gögn!$B$2:$B$11876,J$8,Gögn!$F$2:$F$11876,"*"&amp;RIGHT($A182,5)&amp;"*",Gögn!$F$2:$F$11876,"&lt;&gt;"&amp;"*"&amp;LEFT($A182,11)&amp;"*"),SUMIFS(Gögn!$I$2:$I$11876,Gögn!$F$2:$F$11876,"*"&amp;LEFT($A182,4)&amp;"*",Gögn!$B$2:$B$11876,J$8,Gögn!$E$2:$E$11876,J$9,Gögn!$F$2:$F$11876,"*"&amp;RIGHT($A182,5)&amp;"*",Gögn!$F$2:$F$11876,"&lt;&gt;"&amp;"*"&amp;LEFT($A182,11)&amp;"*"))/1000</f>
        <v>0</v>
      </c>
      <c r="K182" s="24">
        <f t="array" ref="K182">IF(K$9="samtals",SUMIFS(Gögn!$I$2:$I$11876,Gögn!$F$2:$F$11876,"*"&amp;LEFT($A182,4)&amp;"*",Gögn!$B$2:$B$11876,K$8,Gögn!$F$2:$F$11876,"*"&amp;RIGHT($A182,5)&amp;"*",Gögn!$F$2:$F$11876,"&lt;&gt;"&amp;"*"&amp;LEFT($A182,11)&amp;"*"),SUMIFS(Gögn!$I$2:$I$11876,Gögn!$F$2:$F$11876,"*"&amp;LEFT($A182,4)&amp;"*",Gögn!$B$2:$B$11876,K$8,Gögn!$E$2:$E$11876,K$9,Gögn!$F$2:$F$11876,"*"&amp;RIGHT($A182,5)&amp;"*",Gögn!$F$2:$F$11876,"&lt;&gt;"&amp;"*"&amp;LEFT($A182,11)&amp;"*"))/1000</f>
        <v>488553.92</v>
      </c>
      <c r="L182" s="24">
        <f t="array" ref="L182">IF(L$9="samtals",SUMIFS(Gögn!$I$2:$I$11876,Gögn!$F$2:$F$11876,"*"&amp;LEFT($A182,4)&amp;"*",Gögn!$B$2:$B$11876,L$8,Gögn!$F$2:$F$11876,"*"&amp;RIGHT($A182,5)&amp;"*",Gögn!$F$2:$F$11876,"&lt;&gt;"&amp;"*"&amp;LEFT($A182,11)&amp;"*"),SUMIFS(Gögn!$I$2:$I$11876,Gögn!$F$2:$F$11876,"*"&amp;LEFT($A182,4)&amp;"*",Gögn!$B$2:$B$11876,L$8,Gögn!$E$2:$E$11876,L$9,Gögn!$F$2:$F$11876,"*"&amp;RIGHT($A182,5)&amp;"*",Gögn!$F$2:$F$11876,"&lt;&gt;"&amp;"*"&amp;LEFT($A182,11)&amp;"*"))/1000</f>
        <v>488553.92</v>
      </c>
      <c r="M182" s="24">
        <f t="array" ref="M182">IF(M$9="samtals",SUMIFS(Gögn!$I$2:$I$11876,Gögn!$F$2:$F$11876,"*"&amp;LEFT($A182,4)&amp;"*",Gögn!$B$2:$B$11876,M$8,Gögn!$F$2:$F$11876,"*"&amp;RIGHT($A182,5)&amp;"*",Gögn!$F$2:$F$11876,"&lt;&gt;"&amp;"*"&amp;LEFT($A182,11)&amp;"*"),SUMIFS(Gögn!$I$2:$I$11876,Gögn!$F$2:$F$11876,"*"&amp;LEFT($A182,4)&amp;"*",Gögn!$B$2:$B$11876,M$8,Gögn!$E$2:$E$11876,M$9,Gögn!$F$2:$F$11876,"*"&amp;RIGHT($A182,5)&amp;"*",Gögn!$F$2:$F$11876,"&lt;&gt;"&amp;"*"&amp;LEFT($A182,11)&amp;"*"))/1000</f>
        <v>5249</v>
      </c>
      <c r="N182" s="24">
        <f t="array" ref="N182">IF(N$9="samtals",SUMIFS(Gögn!$I$2:$I$11876,Gögn!$F$2:$F$11876,"*"&amp;LEFT($A182,4)&amp;"*",Gögn!$B$2:$B$11876,N$8,Gögn!$F$2:$F$11876,"*"&amp;RIGHT($A182,5)&amp;"*",Gögn!$F$2:$F$11876,"&lt;&gt;"&amp;"*"&amp;LEFT($A182,11)&amp;"*"),SUMIFS(Gögn!$I$2:$I$11876,Gögn!$F$2:$F$11876,"*"&amp;LEFT($A182,4)&amp;"*",Gögn!$B$2:$B$11876,N$8,Gögn!$E$2:$E$11876,N$9,Gögn!$F$2:$F$11876,"*"&amp;RIGHT($A182,5)&amp;"*",Gögn!$F$2:$F$11876,"&lt;&gt;"&amp;"*"&amp;LEFT($A182,11)&amp;"*"))/1000</f>
        <v>5249</v>
      </c>
      <c r="O182" s="24">
        <f t="array" ref="O182">IF(O$9="samtals",SUMIFS(Gögn!$I$2:$I$11876,Gögn!$F$2:$F$11876,"*"&amp;LEFT($A182,4)&amp;"*",Gögn!$B$2:$B$11876,O$8,Gögn!$F$2:$F$11876,"*"&amp;RIGHT($A182,5)&amp;"*",Gögn!$F$2:$F$11876,"&lt;&gt;"&amp;"*"&amp;LEFT($A182,11)&amp;"*"),SUMIFS(Gögn!$I$2:$I$11876,Gögn!$F$2:$F$11876,"*"&amp;LEFT($A182,4)&amp;"*",Gögn!$B$2:$B$11876,O$8,Gögn!$E$2:$E$11876,O$9,Gögn!$F$2:$F$11876,"*"&amp;RIGHT($A182,5)&amp;"*",Gögn!$F$2:$F$11876,"&lt;&gt;"&amp;"*"&amp;LEFT($A182,11)&amp;"*"))/1000</f>
        <v>717292.45900000003</v>
      </c>
      <c r="P182" s="24">
        <f t="array" ref="P182">IF(P$9="samtals",SUMIFS(Gögn!$I$2:$I$11876,Gögn!$F$2:$F$11876,"*"&amp;LEFT($A182,4)&amp;"*",Gögn!$B$2:$B$11876,P$8,Gögn!$F$2:$F$11876,"*"&amp;RIGHT($A182,5)&amp;"*",Gögn!$F$2:$F$11876,"&lt;&gt;"&amp;"*"&amp;LEFT($A182,11)&amp;"*"),SUMIFS(Gögn!$I$2:$I$11876,Gögn!$F$2:$F$11876,"*"&amp;LEFT($A182,4)&amp;"*",Gögn!$B$2:$B$11876,P$8,Gögn!$E$2:$E$11876,P$9,Gögn!$F$2:$F$11876,"*"&amp;RIGHT($A182,5)&amp;"*",Gögn!$F$2:$F$11876,"&lt;&gt;"&amp;"*"&amp;LEFT($A182,11)&amp;"*"))/1000</f>
        <v>717292.45900000003</v>
      </c>
      <c r="Q182" s="24">
        <f t="array" ref="Q182">IF(Q$9="samtals",SUMIFS(Gögn!$I$2:$I$11876,Gögn!$F$2:$F$11876,"*"&amp;LEFT($A182,4)&amp;"*",Gögn!$B$2:$B$11876,Q$8,Gögn!$F$2:$F$11876,"*"&amp;RIGHT($A182,5)&amp;"*",Gögn!$F$2:$F$11876,"&lt;&gt;"&amp;"*"&amp;LEFT($A182,11)&amp;"*"),SUMIFS(Gögn!$I$2:$I$11876,Gögn!$F$2:$F$11876,"*"&amp;LEFT($A182,4)&amp;"*",Gögn!$B$2:$B$11876,Q$8,Gögn!$E$2:$E$11876,Q$9,Gögn!$F$2:$F$11876,"*"&amp;RIGHT($A182,5)&amp;"*",Gögn!$F$2:$F$11876,"&lt;&gt;"&amp;"*"&amp;LEFT($A182,11)&amp;"*"))/1000</f>
        <v>0</v>
      </c>
      <c r="R182" s="24">
        <f t="array" ref="R182">IF(R$9="samtals",SUMIFS(Gögn!$I$2:$I$11876,Gögn!$F$2:$F$11876,"*"&amp;LEFT($A182,4)&amp;"*",Gögn!$B$2:$B$11876,R$8,Gögn!$F$2:$F$11876,"*"&amp;RIGHT($A182,5)&amp;"*",Gögn!$F$2:$F$11876,"&lt;&gt;"&amp;"*"&amp;LEFT($A182,11)&amp;"*"),SUMIFS(Gögn!$I$2:$I$11876,Gögn!$F$2:$F$11876,"*"&amp;LEFT($A182,4)&amp;"*",Gögn!$B$2:$B$11876,R$8,Gögn!$E$2:$E$11876,R$9,Gögn!$F$2:$F$11876,"*"&amp;RIGHT($A182,5)&amp;"*",Gögn!$F$2:$F$11876,"&lt;&gt;"&amp;"*"&amp;LEFT($A182,11)&amp;"*"))/1000</f>
        <v>32553</v>
      </c>
      <c r="S182" s="24">
        <f t="array" ref="S182">IF(S$9="samtals",SUMIFS(Gögn!$I$2:$I$11876,Gögn!$F$2:$F$11876,"*"&amp;LEFT($A182,4)&amp;"*",Gögn!$B$2:$B$11876,S$8,Gögn!$F$2:$F$11876,"*"&amp;RIGHT($A182,5)&amp;"*",Gögn!$F$2:$F$11876,"&lt;&gt;"&amp;"*"&amp;LEFT($A182,11)&amp;"*"),SUMIFS(Gögn!$I$2:$I$11876,Gögn!$F$2:$F$11876,"*"&amp;LEFT($A182,4)&amp;"*",Gögn!$B$2:$B$11876,S$8,Gögn!$E$2:$E$11876,S$9,Gögn!$F$2:$F$11876,"*"&amp;RIGHT($A182,5)&amp;"*",Gögn!$F$2:$F$11876,"&lt;&gt;"&amp;"*"&amp;LEFT($A182,11)&amp;"*"))/1000</f>
        <v>11885</v>
      </c>
      <c r="T182" s="24">
        <f t="array" ref="T182">IF(T$9="samtals",SUMIFS(Gögn!$I$2:$I$11876,Gögn!$F$2:$F$11876,"*"&amp;LEFT($A182,4)&amp;"*",Gögn!$B$2:$B$11876,T$8,Gögn!$F$2:$F$11876,"*"&amp;RIGHT($A182,5)&amp;"*",Gögn!$F$2:$F$11876,"&lt;&gt;"&amp;"*"&amp;LEFT($A182,11)&amp;"*"),SUMIFS(Gögn!$I$2:$I$11876,Gögn!$F$2:$F$11876,"*"&amp;LEFT($A182,4)&amp;"*",Gögn!$B$2:$B$11876,T$8,Gögn!$E$2:$E$11876,T$9,Gögn!$F$2:$F$11876,"*"&amp;RIGHT($A182,5)&amp;"*",Gögn!$F$2:$F$11876,"&lt;&gt;"&amp;"*"&amp;LEFT($A182,11)&amp;"*"))/1000</f>
        <v>20668</v>
      </c>
      <c r="U182" s="24">
        <f t="array" ref="U182">IF(U$9="samtals",SUMIFS(Gögn!$I$2:$I$11876,Gögn!$F$2:$F$11876,"*"&amp;LEFT($A182,4)&amp;"*",Gögn!$B$2:$B$11876,U$8,Gögn!$F$2:$F$11876,"*"&amp;RIGHT($A182,5)&amp;"*",Gögn!$F$2:$F$11876,"&lt;&gt;"&amp;"*"&amp;LEFT($A182,11)&amp;"*"),SUMIFS(Gögn!$I$2:$I$11876,Gögn!$F$2:$F$11876,"*"&amp;LEFT($A182,4)&amp;"*",Gögn!$B$2:$B$11876,U$8,Gögn!$E$2:$E$11876,U$9,Gögn!$F$2:$F$11876,"*"&amp;RIGHT($A182,5)&amp;"*",Gögn!$F$2:$F$11876,"&lt;&gt;"&amp;"*"&amp;LEFT($A182,11)&amp;"*"))/1000</f>
        <v>2176481.0240000002</v>
      </c>
      <c r="V182" s="24">
        <f t="array" ref="V182">IF(V$9="samtals",SUMIFS(Gögn!$I$2:$I$11876,Gögn!$F$2:$F$11876,"*"&amp;LEFT($A182,4)&amp;"*",Gögn!$B$2:$B$11876,V$8,Gögn!$F$2:$F$11876,"*"&amp;RIGHT($A182,5)&amp;"*",Gögn!$F$2:$F$11876,"&lt;&gt;"&amp;"*"&amp;LEFT($A182,11)&amp;"*"),SUMIFS(Gögn!$I$2:$I$11876,Gögn!$F$2:$F$11876,"*"&amp;LEFT($A182,4)&amp;"*",Gögn!$B$2:$B$11876,V$8,Gögn!$E$2:$E$11876,V$9,Gögn!$F$2:$F$11876,"*"&amp;RIGHT($A182,5)&amp;"*",Gögn!$F$2:$F$11876,"&lt;&gt;"&amp;"*"&amp;LEFT($A182,11)&amp;"*"))/1000</f>
        <v>2176481.0240000002</v>
      </c>
      <c r="W182" s="24">
        <f t="array" ref="W182">IF(W$9="samtals",SUMIFS(Gögn!$I$2:$I$11876,Gögn!$F$2:$F$11876,"*"&amp;LEFT($A182,4)&amp;"*",Gögn!$B$2:$B$11876,W$8,Gögn!$F$2:$F$11876,"*"&amp;RIGHT($A182,5)&amp;"*",Gögn!$F$2:$F$11876,"&lt;&gt;"&amp;"*"&amp;LEFT($A182,11)&amp;"*"),SUMIFS(Gögn!$I$2:$I$11876,Gögn!$F$2:$F$11876,"*"&amp;LEFT($A182,4)&amp;"*",Gögn!$B$2:$B$11876,W$8,Gögn!$E$2:$E$11876,W$9,Gögn!$F$2:$F$11876,"*"&amp;RIGHT($A182,5)&amp;"*",Gögn!$F$2:$F$11876,"&lt;&gt;"&amp;"*"&amp;LEFT($A182,11)&amp;"*"))/1000</f>
        <v>0</v>
      </c>
      <c r="X182" s="24">
        <f t="array" ref="X182">IF(X$9="samtals",SUMIFS(Gögn!$I$2:$I$11876,Gögn!$F$2:$F$11876,"*"&amp;LEFT($A182,4)&amp;"*",Gögn!$B$2:$B$11876,X$8,Gögn!$F$2:$F$11876,"*"&amp;RIGHT($A182,5)&amp;"*",Gögn!$F$2:$F$11876,"&lt;&gt;"&amp;"*"&amp;LEFT($A182,11)&amp;"*"),SUMIFS(Gögn!$I$2:$I$11876,Gögn!$F$2:$F$11876,"*"&amp;LEFT($A182,4)&amp;"*",Gögn!$B$2:$B$11876,X$8,Gögn!$E$2:$E$11876,X$9,Gögn!$F$2:$F$11876,"*"&amp;RIGHT($A182,5)&amp;"*",Gögn!$F$2:$F$11876,"&lt;&gt;"&amp;"*"&amp;LEFT($A182,11)&amp;"*"))/1000</f>
        <v>20318.517</v>
      </c>
      <c r="Y182" s="24">
        <f t="array" ref="Y182">IF(Y$9="samtals",SUMIFS(Gögn!$I$2:$I$11876,Gögn!$F$2:$F$11876,"*"&amp;LEFT($A182,4)&amp;"*",Gögn!$B$2:$B$11876,Y$8,Gögn!$F$2:$F$11876,"*"&amp;RIGHT($A182,5)&amp;"*",Gögn!$F$2:$F$11876,"&lt;&gt;"&amp;"*"&amp;LEFT($A182,11)&amp;"*"),SUMIFS(Gögn!$I$2:$I$11876,Gögn!$F$2:$F$11876,"*"&amp;LEFT($A182,4)&amp;"*",Gögn!$B$2:$B$11876,Y$8,Gögn!$E$2:$E$11876,Y$9,Gögn!$F$2:$F$11876,"*"&amp;RIGHT($A182,5)&amp;"*",Gögn!$F$2:$F$11876,"&lt;&gt;"&amp;"*"&amp;LEFT($A182,11)&amp;"*"))/1000</f>
        <v>5225.4260000000004</v>
      </c>
      <c r="Z182" s="24">
        <f t="array" ref="Z182">IF(Z$9="samtals",SUMIFS(Gögn!$I$2:$I$11876,Gögn!$F$2:$F$11876,"*"&amp;LEFT($A182,4)&amp;"*",Gögn!$B$2:$B$11876,Z$8,Gögn!$F$2:$F$11876,"*"&amp;RIGHT($A182,5)&amp;"*",Gögn!$F$2:$F$11876,"&lt;&gt;"&amp;"*"&amp;LEFT($A182,11)&amp;"*"),SUMIFS(Gögn!$I$2:$I$11876,Gögn!$F$2:$F$11876,"*"&amp;LEFT($A182,4)&amp;"*",Gögn!$B$2:$B$11876,Z$8,Gögn!$E$2:$E$11876,Z$9,Gögn!$F$2:$F$11876,"*"&amp;RIGHT($A182,5)&amp;"*",Gögn!$F$2:$F$11876,"&lt;&gt;"&amp;"*"&amp;LEFT($A182,11)&amp;"*"))/1000</f>
        <v>15093.091</v>
      </c>
      <c r="AA182" s="24">
        <f t="array" ref="AA182">IF(AA$9="samtals",SUMIFS(Gögn!$I$2:$I$11876,Gögn!$F$2:$F$11876,"*"&amp;LEFT($A182,4)&amp;"*",Gögn!$B$2:$B$11876,AA$8,Gögn!$F$2:$F$11876,"*"&amp;RIGHT($A182,5)&amp;"*",Gögn!$F$2:$F$11876,"&lt;&gt;"&amp;"*"&amp;LEFT($A182,11)&amp;"*"),SUMIFS(Gögn!$I$2:$I$11876,Gögn!$F$2:$F$11876,"*"&amp;LEFT($A182,4)&amp;"*",Gögn!$B$2:$B$11876,AA$8,Gögn!$E$2:$E$11876,AA$9,Gögn!$F$2:$F$11876,"*"&amp;RIGHT($A182,5)&amp;"*",Gögn!$F$2:$F$11876,"&lt;&gt;"&amp;"*"&amp;LEFT($A182,11)&amp;"*"))/1000</f>
        <v>4.375</v>
      </c>
      <c r="AB182" s="24">
        <f t="array" ref="AB182">IF(AB$9="samtals",SUMIFS(Gögn!$I$2:$I$11876,Gögn!$F$2:$F$11876,"*"&amp;LEFT($A182,4)&amp;"*",Gögn!$B$2:$B$11876,AB$8,Gögn!$F$2:$F$11876,"*"&amp;RIGHT($A182,5)&amp;"*",Gögn!$F$2:$F$11876,"&lt;&gt;"&amp;"*"&amp;LEFT($A182,11)&amp;"*"),SUMIFS(Gögn!$I$2:$I$11876,Gögn!$F$2:$F$11876,"*"&amp;LEFT($A182,4)&amp;"*",Gögn!$B$2:$B$11876,AB$8,Gögn!$E$2:$E$11876,AB$9,Gögn!$F$2:$F$11876,"*"&amp;RIGHT($A182,5)&amp;"*",Gögn!$F$2:$F$11876,"&lt;&gt;"&amp;"*"&amp;LEFT($A182,11)&amp;"*"))/1000</f>
        <v>4.375</v>
      </c>
      <c r="AC182" s="24">
        <f t="array" ref="AC182">IF(AC$9="samtals",SUMIFS(Gögn!$I$2:$I$11876,Gögn!$F$2:$F$11876,"*"&amp;LEFT($A182,4)&amp;"*",Gögn!$B$2:$B$11876,AC$8,Gögn!$F$2:$F$11876,"*"&amp;RIGHT($A182,5)&amp;"*",Gögn!$F$2:$F$11876,"&lt;&gt;"&amp;"*"&amp;LEFT($A182,11)&amp;"*"),SUMIFS(Gögn!$I$2:$I$11876,Gögn!$F$2:$F$11876,"*"&amp;LEFT($A182,4)&amp;"*",Gögn!$B$2:$B$11876,AC$8,Gögn!$E$2:$E$11876,AC$9,Gögn!$F$2:$F$11876,"*"&amp;RIGHT($A182,5)&amp;"*",Gögn!$F$2:$F$11876,"&lt;&gt;"&amp;"*"&amp;LEFT($A182,11)&amp;"*"))/1000</f>
        <v>35716</v>
      </c>
      <c r="AD182" s="24">
        <f t="array" ref="AD182">IF(AD$9="samtals",SUMIFS(Gögn!$I$2:$I$11876,Gögn!$F$2:$F$11876,"*"&amp;LEFT($A182,4)&amp;"*",Gögn!$B$2:$B$11876,AD$8,Gögn!$F$2:$F$11876,"*"&amp;RIGHT($A182,5)&amp;"*",Gögn!$F$2:$F$11876,"&lt;&gt;"&amp;"*"&amp;LEFT($A182,11)&amp;"*"),SUMIFS(Gögn!$I$2:$I$11876,Gögn!$F$2:$F$11876,"*"&amp;LEFT($A182,4)&amp;"*",Gögn!$B$2:$B$11876,AD$8,Gögn!$E$2:$E$11876,AD$9,Gögn!$F$2:$F$11876,"*"&amp;RIGHT($A182,5)&amp;"*",Gögn!$F$2:$F$11876,"&lt;&gt;"&amp;"*"&amp;LEFT($A182,11)&amp;"*"))/1000</f>
        <v>35716</v>
      </c>
      <c r="AE182" s="24">
        <f t="array" ref="AE182">IF(AE$9="samtals",SUMIFS(Gögn!$I$2:$I$11876,Gögn!$F$2:$F$11876,"*"&amp;LEFT($A182,4)&amp;"*",Gögn!$B$2:$B$11876,AE$8,Gögn!$F$2:$F$11876,"*"&amp;RIGHT($A182,5)&amp;"*",Gögn!$F$2:$F$11876,"&lt;&gt;"&amp;"*"&amp;LEFT($A182,11)&amp;"*"),SUMIFS(Gögn!$I$2:$I$11876,Gögn!$F$2:$F$11876,"*"&amp;LEFT($A182,4)&amp;"*",Gögn!$B$2:$B$11876,AE$8,Gögn!$E$2:$E$11876,AE$9,Gögn!$F$2:$F$11876,"*"&amp;RIGHT($A182,5)&amp;"*",Gögn!$F$2:$F$11876,"&lt;&gt;"&amp;"*"&amp;LEFT($A182,11)&amp;"*"))/1000</f>
        <v>1704</v>
      </c>
      <c r="AF182" s="24">
        <f t="array" ref="AF182">IF(AF$9="samtals",SUMIFS(Gögn!$I$2:$I$11876,Gögn!$F$2:$F$11876,"*"&amp;LEFT($A182,4)&amp;"*",Gögn!$B$2:$B$11876,AF$8,Gögn!$F$2:$F$11876,"*"&amp;RIGHT($A182,5)&amp;"*",Gögn!$F$2:$F$11876,"&lt;&gt;"&amp;"*"&amp;LEFT($A182,11)&amp;"*"),SUMIFS(Gögn!$I$2:$I$11876,Gögn!$F$2:$F$11876,"*"&amp;LEFT($A182,4)&amp;"*",Gögn!$B$2:$B$11876,AF$8,Gögn!$E$2:$E$11876,AF$9,Gögn!$F$2:$F$11876,"*"&amp;RIGHT($A182,5)&amp;"*",Gögn!$F$2:$F$11876,"&lt;&gt;"&amp;"*"&amp;LEFT($A182,11)&amp;"*"))/1000</f>
        <v>1704</v>
      </c>
      <c r="AG182" s="24">
        <f t="array" ref="AG182">IF(AG$9="samtals",SUMIFS(Gögn!$I$2:$I$11876,Gögn!$F$2:$F$11876,"*"&amp;LEFT($A182,4)&amp;"*",Gögn!$B$2:$B$11876,AG$8,Gögn!$F$2:$F$11876,"*"&amp;RIGHT($A182,5)&amp;"*",Gögn!$F$2:$F$11876,"&lt;&gt;"&amp;"*"&amp;LEFT($A182,11)&amp;"*"),SUMIFS(Gögn!$I$2:$I$11876,Gögn!$F$2:$F$11876,"*"&amp;LEFT($A182,4)&amp;"*",Gögn!$B$2:$B$11876,AG$8,Gögn!$E$2:$E$11876,AG$9,Gögn!$F$2:$F$11876,"*"&amp;RIGHT($A182,5)&amp;"*",Gögn!$F$2:$F$11876,"&lt;&gt;"&amp;"*"&amp;LEFT($A182,11)&amp;"*"))/1000</f>
        <v>0</v>
      </c>
      <c r="AH182" s="24">
        <f t="array" ref="AH182">IF(AH$9="samtals",SUMIFS(Gögn!$I$2:$I$11876,Gögn!$F$2:$F$11876,"*"&amp;LEFT($A182,4)&amp;"*",Gögn!$B$2:$B$11876,AH$8,Gögn!$F$2:$F$11876,"*"&amp;RIGHT($A182,5)&amp;"*",Gögn!$F$2:$F$11876,"&lt;&gt;"&amp;"*"&amp;LEFT($A182,11)&amp;"*"),SUMIFS(Gögn!$I$2:$I$11876,Gögn!$F$2:$F$11876,"*"&amp;LEFT($A182,4)&amp;"*",Gögn!$B$2:$B$11876,AH$8,Gögn!$E$2:$E$11876,AH$9,Gögn!$F$2:$F$11876,"*"&amp;RIGHT($A182,5)&amp;"*",Gögn!$F$2:$F$11876,"&lt;&gt;"&amp;"*"&amp;LEFT($A182,11)&amp;"*"))/1000</f>
        <v>0</v>
      </c>
      <c r="AI182" s="24">
        <f t="array" ref="AI182">IF(AI$9="samtals",SUMIFS(Gögn!$I$2:$I$11876,Gögn!$F$2:$F$11876,"*"&amp;LEFT($A182,4)&amp;"*",Gögn!$B$2:$B$11876,AI$8,Gögn!$F$2:$F$11876,"*"&amp;RIGHT($A182,5)&amp;"*",Gögn!$F$2:$F$11876,"&lt;&gt;"&amp;"*"&amp;LEFT($A182,11)&amp;"*"),SUMIFS(Gögn!$I$2:$I$11876,Gögn!$F$2:$F$11876,"*"&amp;LEFT($A182,4)&amp;"*",Gögn!$B$2:$B$11876,AI$8,Gögn!$E$2:$E$11876,AI$9,Gögn!$F$2:$F$11876,"*"&amp;RIGHT($A182,5)&amp;"*",Gögn!$F$2:$F$11876,"&lt;&gt;"&amp;"*"&amp;LEFT($A182,11)&amp;"*"))/1000</f>
        <v>297</v>
      </c>
      <c r="AJ182" s="24">
        <f t="array" ref="AJ182">IF(AJ$9="samtals",SUMIFS(Gögn!$I$2:$I$11876,Gögn!$F$2:$F$11876,"*"&amp;LEFT($A182,4)&amp;"*",Gögn!$B$2:$B$11876,AJ$8,Gögn!$F$2:$F$11876,"*"&amp;RIGHT($A182,5)&amp;"*",Gögn!$F$2:$F$11876,"&lt;&gt;"&amp;"*"&amp;LEFT($A182,11)&amp;"*"),SUMIFS(Gögn!$I$2:$I$11876,Gögn!$F$2:$F$11876,"*"&amp;LEFT($A182,4)&amp;"*",Gögn!$B$2:$B$11876,AJ$8,Gögn!$E$2:$E$11876,AJ$9,Gögn!$F$2:$F$11876,"*"&amp;RIGHT($A182,5)&amp;"*",Gögn!$F$2:$F$11876,"&lt;&gt;"&amp;"*"&amp;LEFT($A182,11)&amp;"*"))/1000</f>
        <v>297</v>
      </c>
      <c r="AK182" s="24">
        <f t="array" ref="AK182">IF(AK$9="samtals",SUMIFS(Gögn!$I$2:$I$11876,Gögn!$F$2:$F$11876,"*"&amp;LEFT($A182,4)&amp;"*",Gögn!$B$2:$B$11876,AK$8,Gögn!$F$2:$F$11876,"*"&amp;RIGHT($A182,5)&amp;"*",Gögn!$F$2:$F$11876,"&lt;&gt;"&amp;"*"&amp;LEFT($A182,11)&amp;"*"),SUMIFS(Gögn!$I$2:$I$11876,Gögn!$F$2:$F$11876,"*"&amp;LEFT($A182,4)&amp;"*",Gögn!$B$2:$B$11876,AK$8,Gögn!$E$2:$E$11876,AK$9,Gögn!$F$2:$F$11876,"*"&amp;RIGHT($A182,5)&amp;"*",Gögn!$F$2:$F$11876,"&lt;&gt;"&amp;"*"&amp;LEFT($A182,11)&amp;"*"))/1000</f>
        <v>0</v>
      </c>
      <c r="AL182" s="24">
        <f t="array" ref="AL182">IF(AL$9="samtals",SUMIFS(Gögn!$I$2:$I$11876,Gögn!$F$2:$F$11876,"*"&amp;LEFT($A182,4)&amp;"*",Gögn!$B$2:$B$11876,AL$8,Gögn!$F$2:$F$11876,"*"&amp;RIGHT($A182,5)&amp;"*",Gögn!$F$2:$F$11876,"&lt;&gt;"&amp;"*"&amp;LEFT($A182,11)&amp;"*"),SUMIFS(Gögn!$I$2:$I$11876,Gögn!$F$2:$F$11876,"*"&amp;LEFT($A182,4)&amp;"*",Gögn!$B$2:$B$11876,AL$8,Gögn!$E$2:$E$11876,AL$9,Gögn!$F$2:$F$11876,"*"&amp;RIGHT($A182,5)&amp;"*",Gögn!$F$2:$F$11876,"&lt;&gt;"&amp;"*"&amp;LEFT($A182,11)&amp;"*"))/1000</f>
        <v>0</v>
      </c>
      <c r="AM182" s="24">
        <f t="array" ref="AM182">IF(AM$9="samtals",SUMIFS(Gögn!$I$2:$I$11876,Gögn!$F$2:$F$11876,"*"&amp;LEFT($A182,4)&amp;"*",Gögn!$B$2:$B$11876,AM$8,Gögn!$F$2:$F$11876,"*"&amp;RIGHT($A182,5)&amp;"*",Gögn!$F$2:$F$11876,"&lt;&gt;"&amp;"*"&amp;LEFT($A182,11)&amp;"*"),SUMIFS(Gögn!$I$2:$I$11876,Gögn!$F$2:$F$11876,"*"&amp;LEFT($A182,4)&amp;"*",Gögn!$B$2:$B$11876,AM$8,Gögn!$E$2:$E$11876,AM$9,Gögn!$F$2:$F$11876,"*"&amp;RIGHT($A182,5)&amp;"*",Gögn!$F$2:$F$11876,"&lt;&gt;"&amp;"*"&amp;LEFT($A182,11)&amp;"*"))/1000</f>
        <v>1910093.557</v>
      </c>
      <c r="AN182" s="24">
        <f t="array" ref="AN182">IF(AN$9="samtals",SUMIFS(Gögn!$I$2:$I$11876,Gögn!$F$2:$F$11876,"*"&amp;LEFT($A182,4)&amp;"*",Gögn!$B$2:$B$11876,AN$8,Gögn!$F$2:$F$11876,"*"&amp;RIGHT($A182,5)&amp;"*",Gögn!$F$2:$F$11876,"&lt;&gt;"&amp;"*"&amp;LEFT($A182,11)&amp;"*"),SUMIFS(Gögn!$I$2:$I$11876,Gögn!$F$2:$F$11876,"*"&amp;LEFT($A182,4)&amp;"*",Gögn!$B$2:$B$11876,AN$8,Gögn!$E$2:$E$11876,AN$9,Gögn!$F$2:$F$11876,"*"&amp;RIGHT($A182,5)&amp;"*",Gögn!$F$2:$F$11876,"&lt;&gt;"&amp;"*"&amp;LEFT($A182,11)&amp;"*"))/1000</f>
        <v>1910093.557</v>
      </c>
      <c r="AO182" s="24">
        <f t="array" ref="AO182">IF(AO$9="samtals",SUMIFS(Gögn!$I$2:$I$11876,Gögn!$F$2:$F$11876,"*"&amp;LEFT($A182,4)&amp;"*",Gögn!$B$2:$B$11876,AO$8,Gögn!$F$2:$F$11876,"*"&amp;RIGHT($A182,5)&amp;"*",Gögn!$F$2:$F$11876,"&lt;&gt;"&amp;"*"&amp;LEFT($A182,11)&amp;"*"),SUMIFS(Gögn!$I$2:$I$11876,Gögn!$F$2:$F$11876,"*"&amp;LEFT($A182,4)&amp;"*",Gögn!$B$2:$B$11876,AO$8,Gögn!$E$2:$E$11876,AO$9,Gögn!$F$2:$F$11876,"*"&amp;RIGHT($A182,5)&amp;"*",Gögn!$F$2:$F$11876,"&lt;&gt;"&amp;"*"&amp;LEFT($A182,11)&amp;"*"))/1000</f>
        <v>0</v>
      </c>
      <c r="AP182" s="24">
        <f t="array" ref="AP182">IF(AP$9="samtals",SUMIFS(Gögn!$I$2:$I$11876,Gögn!$F$2:$F$11876,"*"&amp;LEFT($A182,4)&amp;"*",Gögn!$B$2:$B$11876,AP$8,Gögn!$F$2:$F$11876,"*"&amp;RIGHT($A182,5)&amp;"*",Gögn!$F$2:$F$11876,"&lt;&gt;"&amp;"*"&amp;LEFT($A182,11)&amp;"*"),SUMIFS(Gögn!$I$2:$I$11876,Gögn!$F$2:$F$11876,"*"&amp;LEFT($A182,4)&amp;"*",Gögn!$B$2:$B$11876,AP$8,Gögn!$E$2:$E$11876,AP$9,Gögn!$F$2:$F$11876,"*"&amp;RIGHT($A182,5)&amp;"*",Gögn!$F$2:$F$11876,"&lt;&gt;"&amp;"*"&amp;LEFT($A182,11)&amp;"*"))/1000</f>
        <v>1212.913</v>
      </c>
      <c r="AQ182" s="24">
        <f t="array" ref="AQ182">IF(AQ$9="samtals",SUMIFS(Gögn!$I$2:$I$11876,Gögn!$F$2:$F$11876,"*"&amp;LEFT($A182,4)&amp;"*",Gögn!$B$2:$B$11876,AQ$8,Gögn!$F$2:$F$11876,"*"&amp;RIGHT($A182,5)&amp;"*",Gögn!$F$2:$F$11876,"&lt;&gt;"&amp;"*"&amp;LEFT($A182,11)&amp;"*"),SUMIFS(Gögn!$I$2:$I$11876,Gögn!$F$2:$F$11876,"*"&amp;LEFT($A182,4)&amp;"*",Gögn!$B$2:$B$11876,AQ$8,Gögn!$E$2:$E$11876,AQ$9,Gögn!$F$2:$F$11876,"*"&amp;RIGHT($A182,5)&amp;"*",Gögn!$F$2:$F$11876,"&lt;&gt;"&amp;"*"&amp;LEFT($A182,11)&amp;"*"))/1000</f>
        <v>277.92899999999997</v>
      </c>
      <c r="AR182" s="24">
        <f t="array" ref="AR182">IF(AR$9="samtals",SUMIFS(Gögn!$I$2:$I$11876,Gögn!$F$2:$F$11876,"*"&amp;LEFT($A182,4)&amp;"*",Gögn!$B$2:$B$11876,AR$8,Gögn!$F$2:$F$11876,"*"&amp;RIGHT($A182,5)&amp;"*",Gögn!$F$2:$F$11876,"&lt;&gt;"&amp;"*"&amp;LEFT($A182,11)&amp;"*"),SUMIFS(Gögn!$I$2:$I$11876,Gögn!$F$2:$F$11876,"*"&amp;LEFT($A182,4)&amp;"*",Gögn!$B$2:$B$11876,AR$8,Gögn!$E$2:$E$11876,AR$9,Gögn!$F$2:$F$11876,"*"&amp;RIGHT($A182,5)&amp;"*",Gögn!$F$2:$F$11876,"&lt;&gt;"&amp;"*"&amp;LEFT($A182,11)&amp;"*"))/1000</f>
        <v>934.98400000000004</v>
      </c>
      <c r="AS182" s="24">
        <f t="array" ref="AS182">IF(AS$9="samtals",SUMIFS(Gögn!$I$2:$I$11876,Gögn!$F$2:$F$11876,"*"&amp;LEFT($A182,4)&amp;"*",Gögn!$B$2:$B$11876,AS$8,Gögn!$F$2:$F$11876,"*"&amp;RIGHT($A182,5)&amp;"*",Gögn!$F$2:$F$11876,"&lt;&gt;"&amp;"*"&amp;LEFT($A182,11)&amp;"*"),SUMIFS(Gögn!$I$2:$I$11876,Gögn!$F$2:$F$11876,"*"&amp;LEFT($A182,4)&amp;"*",Gögn!$B$2:$B$11876,AS$8,Gögn!$E$2:$E$11876,AS$9,Gögn!$F$2:$F$11876,"*"&amp;RIGHT($A182,5)&amp;"*",Gögn!$F$2:$F$11876,"&lt;&gt;"&amp;"*"&amp;LEFT($A182,11)&amp;"*"))/1000</f>
        <v>1486228.183</v>
      </c>
      <c r="AT182" s="24">
        <f t="array" ref="AT182">IF(AT$9="samtals",SUMIFS(Gögn!$I$2:$I$11876,Gögn!$F$2:$F$11876,"*"&amp;LEFT($A182,4)&amp;"*",Gögn!$B$2:$B$11876,AT$8,Gögn!$F$2:$F$11876,"*"&amp;RIGHT($A182,5)&amp;"*",Gögn!$F$2:$F$11876,"&lt;&gt;"&amp;"*"&amp;LEFT($A182,11)&amp;"*"),SUMIFS(Gögn!$I$2:$I$11876,Gögn!$F$2:$F$11876,"*"&amp;LEFT($A182,4)&amp;"*",Gögn!$B$2:$B$11876,AT$8,Gögn!$E$2:$E$11876,AT$9,Gögn!$F$2:$F$11876,"*"&amp;RIGHT($A182,5)&amp;"*",Gögn!$F$2:$F$11876,"&lt;&gt;"&amp;"*"&amp;LEFT($A182,11)&amp;"*"))/1000</f>
        <v>1461607.7579999999</v>
      </c>
      <c r="AU182" s="24">
        <f t="array" ref="AU182">IF(AU$9="samtals",SUMIFS(Gögn!$I$2:$I$11876,Gögn!$F$2:$F$11876,"*"&amp;LEFT($A182,4)&amp;"*",Gögn!$B$2:$B$11876,AU$8,Gögn!$F$2:$F$11876,"*"&amp;RIGHT($A182,5)&amp;"*",Gögn!$F$2:$F$11876,"&lt;&gt;"&amp;"*"&amp;LEFT($A182,11)&amp;"*"),SUMIFS(Gögn!$I$2:$I$11876,Gögn!$F$2:$F$11876,"*"&amp;LEFT($A182,4)&amp;"*",Gögn!$B$2:$B$11876,AU$8,Gögn!$E$2:$E$11876,AU$9,Gögn!$F$2:$F$11876,"*"&amp;RIGHT($A182,5)&amp;"*",Gögn!$F$2:$F$11876,"&lt;&gt;"&amp;"*"&amp;LEFT($A182,11)&amp;"*"))/1000</f>
        <v>24620.424999999999</v>
      </c>
      <c r="AV182" s="24">
        <f t="array" ref="AV182">IF(AV$9="samtals",SUMIFS(Gögn!$I$2:$I$11876,Gögn!$F$2:$F$11876,"*"&amp;LEFT($A182,4)&amp;"*",Gögn!$B$2:$B$11876,AV$8,Gögn!$F$2:$F$11876,"*"&amp;RIGHT($A182,5)&amp;"*",Gögn!$F$2:$F$11876,"&lt;&gt;"&amp;"*"&amp;LEFT($A182,11)&amp;"*"),SUMIFS(Gögn!$I$2:$I$11876,Gögn!$F$2:$F$11876,"*"&amp;LEFT($A182,4)&amp;"*",Gögn!$B$2:$B$11876,AV$8,Gögn!$E$2:$E$11876,AV$9,Gögn!$F$2:$F$11876,"*"&amp;RIGHT($A182,5)&amp;"*",Gögn!$F$2:$F$11876,"&lt;&gt;"&amp;"*"&amp;LEFT($A182,11)&amp;"*"))/1000</f>
        <v>12117.285</v>
      </c>
      <c r="AW182" s="24">
        <f t="array" ref="AW182">IF(AW$9="samtals",SUMIFS(Gögn!$I$2:$I$11876,Gögn!$F$2:$F$11876,"*"&amp;LEFT($A182,4)&amp;"*",Gögn!$B$2:$B$11876,AW$8,Gögn!$F$2:$F$11876,"*"&amp;RIGHT($A182,5)&amp;"*",Gögn!$F$2:$F$11876,"&lt;&gt;"&amp;"*"&amp;LEFT($A182,11)&amp;"*"),SUMIFS(Gögn!$I$2:$I$11876,Gögn!$F$2:$F$11876,"*"&amp;LEFT($A182,4)&amp;"*",Gögn!$B$2:$B$11876,AW$8,Gögn!$E$2:$E$11876,AW$9,Gögn!$F$2:$F$11876,"*"&amp;RIGHT($A182,5)&amp;"*",Gögn!$F$2:$F$11876,"&lt;&gt;"&amp;"*"&amp;LEFT($A182,11)&amp;"*"))/1000</f>
        <v>12117.285</v>
      </c>
      <c r="AX182" s="24">
        <f t="array" ref="AX182">IF(AX$9="samtals",SUMIFS(Gögn!$I$2:$I$11876,Gögn!$F$2:$F$11876,"*"&amp;LEFT($A182,4)&amp;"*",Gögn!$B$2:$B$11876,AX$8,Gögn!$F$2:$F$11876,"*"&amp;RIGHT($A182,5)&amp;"*",Gögn!$F$2:$F$11876,"&lt;&gt;"&amp;"*"&amp;LEFT($A182,11)&amp;"*"),SUMIFS(Gögn!$I$2:$I$11876,Gögn!$F$2:$F$11876,"*"&amp;LEFT($A182,4)&amp;"*",Gögn!$B$2:$B$11876,AX$8,Gögn!$E$2:$E$11876,AX$9,Gögn!$F$2:$F$11876,"*"&amp;RIGHT($A182,5)&amp;"*",Gögn!$F$2:$F$11876,"&lt;&gt;"&amp;"*"&amp;LEFT($A182,11)&amp;"*"))/1000</f>
        <v>0</v>
      </c>
      <c r="AY182" s="24">
        <f t="array" ref="AY182">IF(AY$9="samtals",SUMIFS(Gögn!$I$2:$I$11876,Gögn!$F$2:$F$11876,"*"&amp;LEFT($A182,4)&amp;"*",Gögn!$B$2:$B$11876,AY$8,Gögn!$F$2:$F$11876,"*"&amp;RIGHT($A182,5)&amp;"*",Gögn!$F$2:$F$11876,"&lt;&gt;"&amp;"*"&amp;LEFT($A182,11)&amp;"*"),SUMIFS(Gögn!$I$2:$I$11876,Gögn!$F$2:$F$11876,"*"&amp;LEFT($A182,4)&amp;"*",Gögn!$B$2:$B$11876,AY$8,Gögn!$E$2:$E$11876,AY$9,Gögn!$F$2:$F$11876,"*"&amp;RIGHT($A182,5)&amp;"*",Gögn!$F$2:$F$11876,"&lt;&gt;"&amp;"*"&amp;LEFT($A182,11)&amp;"*"))/1000</f>
        <v>211120</v>
      </c>
      <c r="AZ182" s="24">
        <f t="array" ref="AZ182">IF(AZ$9="samtals",SUMIFS(Gögn!$I$2:$I$11876,Gögn!$F$2:$F$11876,"*"&amp;LEFT($A182,4)&amp;"*",Gögn!$B$2:$B$11876,AZ$8,Gögn!$F$2:$F$11876,"*"&amp;RIGHT($A182,5)&amp;"*",Gögn!$F$2:$F$11876,"&lt;&gt;"&amp;"*"&amp;LEFT($A182,11)&amp;"*"),SUMIFS(Gögn!$I$2:$I$11876,Gögn!$F$2:$F$11876,"*"&amp;LEFT($A182,4)&amp;"*",Gögn!$B$2:$B$11876,AZ$8,Gögn!$E$2:$E$11876,AZ$9,Gögn!$F$2:$F$11876,"*"&amp;RIGHT($A182,5)&amp;"*",Gögn!$F$2:$F$11876,"&lt;&gt;"&amp;"*"&amp;LEFT($A182,11)&amp;"*"))/1000</f>
        <v>211120</v>
      </c>
      <c r="BA182" s="24">
        <f t="array" ref="BA182">IF(BA$9="samtals",SUMIFS(Gögn!$I$2:$I$11876,Gögn!$F$2:$F$11876,"*"&amp;LEFT($A182,4)&amp;"*",Gögn!$B$2:$B$11876,BA$8,Gögn!$F$2:$F$11876,"*"&amp;RIGHT($A182,5)&amp;"*",Gögn!$F$2:$F$11876,"&lt;&gt;"&amp;"*"&amp;LEFT($A182,11)&amp;"*"),SUMIFS(Gögn!$I$2:$I$11876,Gögn!$F$2:$F$11876,"*"&amp;LEFT($A182,4)&amp;"*",Gögn!$B$2:$B$11876,BA$8,Gögn!$E$2:$E$11876,BA$9,Gögn!$F$2:$F$11876,"*"&amp;RIGHT($A182,5)&amp;"*",Gögn!$F$2:$F$11876,"&lt;&gt;"&amp;"*"&amp;LEFT($A182,11)&amp;"*"))/1000</f>
        <v>0</v>
      </c>
      <c r="BB182" s="24">
        <f t="array" ref="BB182">IF(BB$9="samtals",SUMIFS(Gögn!$I$2:$I$11876,Gögn!$F$2:$F$11876,"*"&amp;LEFT($A182,4)&amp;"*",Gögn!$B$2:$B$11876,BB$8,Gögn!$F$2:$F$11876,"*"&amp;RIGHT($A182,5)&amp;"*",Gögn!$F$2:$F$11876,"&lt;&gt;"&amp;"*"&amp;LEFT($A182,11)&amp;"*"),SUMIFS(Gögn!$I$2:$I$11876,Gögn!$F$2:$F$11876,"*"&amp;LEFT($A182,4)&amp;"*",Gögn!$B$2:$B$11876,BB$8,Gögn!$E$2:$E$11876,BB$9,Gögn!$F$2:$F$11876,"*"&amp;RIGHT($A182,5)&amp;"*",Gögn!$F$2:$F$11876,"&lt;&gt;"&amp;"*"&amp;LEFT($A182,11)&amp;"*"))/1000</f>
        <v>310500.239</v>
      </c>
      <c r="BC182" s="24">
        <f t="array" ref="BC182">IF(BC$9="samtals",SUMIFS(Gögn!$I$2:$I$11876,Gögn!$F$2:$F$11876,"*"&amp;LEFT($A182,4)&amp;"*",Gögn!$B$2:$B$11876,BC$8,Gögn!$F$2:$F$11876,"*"&amp;RIGHT($A182,5)&amp;"*",Gögn!$F$2:$F$11876,"&lt;&gt;"&amp;"*"&amp;LEFT($A182,11)&amp;"*"),SUMIFS(Gögn!$I$2:$I$11876,Gögn!$F$2:$F$11876,"*"&amp;LEFT($A182,4)&amp;"*",Gögn!$B$2:$B$11876,BC$8,Gögn!$E$2:$E$11876,BC$9,Gögn!$F$2:$F$11876,"*"&amp;RIGHT($A182,5)&amp;"*",Gögn!$F$2:$F$11876,"&lt;&gt;"&amp;"*"&amp;LEFT($A182,11)&amp;"*"))/1000</f>
        <v>310500.239</v>
      </c>
      <c r="BD182" s="24">
        <f t="array" ref="BD182">IF(BD$9="samtals",SUMIFS(Gögn!$I$2:$I$11876,Gögn!$F$2:$F$11876,"*"&amp;LEFT($A182,4)&amp;"*",Gögn!$B$2:$B$11876,BD$8,Gögn!$F$2:$F$11876,"*"&amp;RIGHT($A182,5)&amp;"*",Gögn!$F$2:$F$11876,"&lt;&gt;"&amp;"*"&amp;LEFT($A182,11)&amp;"*"),SUMIFS(Gögn!$I$2:$I$11876,Gögn!$F$2:$F$11876,"*"&amp;LEFT($A182,4)&amp;"*",Gögn!$B$2:$B$11876,BD$8,Gögn!$E$2:$E$11876,BD$9,Gögn!$F$2:$F$11876,"*"&amp;RIGHT($A182,5)&amp;"*",Gögn!$F$2:$F$11876,"&lt;&gt;"&amp;"*"&amp;LEFT($A182,11)&amp;"*"))/1000</f>
        <v>0</v>
      </c>
      <c r="BE182" s="24">
        <f t="array" ref="BE182">IF(BE$9="samtals",SUMIFS(Gögn!$I$2:$I$11876,Gögn!$F$2:$F$11876,"*"&amp;LEFT($A182,4)&amp;"*",Gögn!$B$2:$B$11876,BE$8,Gögn!$F$2:$F$11876,"*"&amp;RIGHT($A182,5)&amp;"*",Gögn!$F$2:$F$11876,"&lt;&gt;"&amp;"*"&amp;LEFT($A182,11)&amp;"*"),SUMIFS(Gögn!$I$2:$I$11876,Gögn!$F$2:$F$11876,"*"&amp;LEFT($A182,4)&amp;"*",Gögn!$B$2:$B$11876,BE$8,Gögn!$E$2:$E$11876,BE$9,Gögn!$F$2:$F$11876,"*"&amp;RIGHT($A182,5)&amp;"*",Gögn!$F$2:$F$11876,"&lt;&gt;"&amp;"*"&amp;LEFT($A182,11)&amp;"*"))/1000</f>
        <v>858845.54799999995</v>
      </c>
      <c r="BF182" s="24">
        <f t="array" ref="BF182">IF(BF$9="samtals",SUMIFS(Gögn!$I$2:$I$11876,Gögn!$F$2:$F$11876,"*"&amp;LEFT($A182,4)&amp;"*",Gögn!$B$2:$B$11876,BF$8,Gögn!$F$2:$F$11876,"*"&amp;RIGHT($A182,5)&amp;"*",Gögn!$F$2:$F$11876,"&lt;&gt;"&amp;"*"&amp;LEFT($A182,11)&amp;"*"),SUMIFS(Gögn!$I$2:$I$11876,Gögn!$F$2:$F$11876,"*"&amp;LEFT($A182,4)&amp;"*",Gögn!$B$2:$B$11876,BF$8,Gögn!$E$2:$E$11876,BF$9,Gögn!$F$2:$F$11876,"*"&amp;RIGHT($A182,5)&amp;"*",Gögn!$F$2:$F$11876,"&lt;&gt;"&amp;"*"&amp;LEFT($A182,11)&amp;"*"))/1000</f>
        <v>858845.54799999995</v>
      </c>
      <c r="BG182" s="24">
        <f t="array" ref="BG182">IF(BG$9="samtals",SUMIFS(Gögn!$I$2:$I$11876,Gögn!$F$2:$F$11876,"*"&amp;LEFT($A182,4)&amp;"*",Gögn!$B$2:$B$11876,BG$8,Gögn!$F$2:$F$11876,"*"&amp;RIGHT($A182,5)&amp;"*",Gögn!$F$2:$F$11876,"&lt;&gt;"&amp;"*"&amp;LEFT($A182,11)&amp;"*"),SUMIFS(Gögn!$I$2:$I$11876,Gögn!$F$2:$F$11876,"*"&amp;LEFT($A182,4)&amp;"*",Gögn!$B$2:$B$11876,BG$8,Gögn!$E$2:$E$11876,BG$9,Gögn!$F$2:$F$11876,"*"&amp;RIGHT($A182,5)&amp;"*",Gögn!$F$2:$F$11876,"&lt;&gt;"&amp;"*"&amp;LEFT($A182,11)&amp;"*"))/1000</f>
        <v>0</v>
      </c>
    </row>
    <row r="183" spans="1:59" ht="15" customHeight="1">
      <c r="A183" s="5" t="s">
        <v>449</v>
      </c>
      <c r="B183" s="5"/>
      <c r="C183" s="25" t="s">
        <v>323</v>
      </c>
      <c r="D183" s="22">
        <f t="shared" si="45"/>
        <v>468154.72399999999</v>
      </c>
      <c r="E183" s="22">
        <f t="array" ref="E183">IF(E$9="samtals",SUMIFS(Gögn!$I$2:$I$11876,Gögn!$F$2:$F$11876,"*"&amp;LEFT($A183,4)&amp;"*",Gögn!$B$2:$B$11876,E$8,Gögn!$F$2:$F$11876,"*"&amp;RIGHT($A183,5)&amp;"*"),SUMIFS(Gögn!$I$2:$I$11876,Gögn!$F$2:$F$11876,"*"&amp;LEFT($A183,4)&amp;"*",Gögn!$B$2:$B$11876,E$8,Gögn!$E$2:$E$11876,E$9,Gögn!$F$2:$F$11876,"*"&amp;RIGHT($A183,5)&amp;"*"))/1000</f>
        <v>9809.49</v>
      </c>
      <c r="F183" s="22">
        <f t="array" ref="F183">IF(F$9="samtals",SUMIFS(Gögn!$I$2:$I$11876,Gögn!$F$2:$F$11876,"*"&amp;LEFT($A183,4)&amp;"*",Gögn!$B$2:$B$11876,F$8,Gögn!$F$2:$F$11876,"*"&amp;RIGHT($A183,5)&amp;"*"),SUMIFS(Gögn!$I$2:$I$11876,Gögn!$F$2:$F$11876,"*"&amp;LEFT($A183,4)&amp;"*",Gögn!$B$2:$B$11876,F$8,Gögn!$E$2:$E$11876,F$9,Gögn!$F$2:$F$11876,"*"&amp;RIGHT($A183,5)&amp;"*"))/1000</f>
        <v>4949.7579999999998</v>
      </c>
      <c r="G183" s="22">
        <f t="array" ref="G183">IF(G$9="samtals",SUMIFS(Gögn!$I$2:$I$11876,Gögn!$F$2:$F$11876,"*"&amp;LEFT($A183,4)&amp;"*",Gögn!$B$2:$B$11876,G$8,Gögn!$F$2:$F$11876,"*"&amp;RIGHT($A183,5)&amp;"*"),SUMIFS(Gögn!$I$2:$I$11876,Gögn!$F$2:$F$11876,"*"&amp;LEFT($A183,4)&amp;"*",Gögn!$B$2:$B$11876,G$8,Gögn!$E$2:$E$11876,G$9,Gögn!$F$2:$F$11876,"*"&amp;RIGHT($A183,5)&amp;"*"))/1000</f>
        <v>4859.732</v>
      </c>
      <c r="H183" s="22">
        <f t="array" ref="H183">IF(H$9="samtals",SUMIFS(Gögn!$I$2:$I$11876,Gögn!$F$2:$F$11876,"*"&amp;LEFT($A183,4)&amp;"*",Gögn!$B$2:$B$11876,H$8,Gögn!$F$2:$F$11876,"*"&amp;RIGHT($A183,5)&amp;"*"),SUMIFS(Gögn!$I$2:$I$11876,Gögn!$F$2:$F$11876,"*"&amp;LEFT($A183,4)&amp;"*",Gögn!$B$2:$B$11876,H$8,Gögn!$E$2:$E$11876,H$9,Gögn!$F$2:$F$11876,"*"&amp;RIGHT($A183,5)&amp;"*"))/1000</f>
        <v>79492.823999999993</v>
      </c>
      <c r="I183" s="22">
        <f t="array" ref="I183">IF(I$9="samtals",SUMIFS(Gögn!$I$2:$I$11876,Gögn!$F$2:$F$11876,"*"&amp;LEFT($A183,4)&amp;"*",Gögn!$B$2:$B$11876,I$8,Gögn!$F$2:$F$11876,"*"&amp;RIGHT($A183,5)&amp;"*"),SUMIFS(Gögn!$I$2:$I$11876,Gögn!$F$2:$F$11876,"*"&amp;LEFT($A183,4)&amp;"*",Gögn!$B$2:$B$11876,I$8,Gögn!$E$2:$E$11876,I$9,Gögn!$F$2:$F$11876,"*"&amp;RIGHT($A183,5)&amp;"*"))/1000</f>
        <v>78677.963000000003</v>
      </c>
      <c r="J183" s="22">
        <f t="array" ref="J183">IF(J$9="samtals",SUMIFS(Gögn!$I$2:$I$11876,Gögn!$F$2:$F$11876,"*"&amp;LEFT($A183,4)&amp;"*",Gögn!$B$2:$B$11876,J$8,Gögn!$F$2:$F$11876,"*"&amp;RIGHT($A183,5)&amp;"*"),SUMIFS(Gögn!$I$2:$I$11876,Gögn!$F$2:$F$11876,"*"&amp;LEFT($A183,4)&amp;"*",Gögn!$B$2:$B$11876,J$8,Gögn!$E$2:$E$11876,J$9,Gögn!$F$2:$F$11876,"*"&amp;RIGHT($A183,5)&amp;"*"))/1000</f>
        <v>814.86099999999999</v>
      </c>
      <c r="K183" s="22">
        <f t="array" ref="K183">IF(K$9="samtals",SUMIFS(Gögn!$I$2:$I$11876,Gögn!$F$2:$F$11876,"*"&amp;LEFT($A183,4)&amp;"*",Gögn!$B$2:$B$11876,K$8,Gögn!$F$2:$F$11876,"*"&amp;RIGHT($A183,5)&amp;"*"),SUMIFS(Gögn!$I$2:$I$11876,Gögn!$F$2:$F$11876,"*"&amp;LEFT($A183,4)&amp;"*",Gögn!$B$2:$B$11876,K$8,Gögn!$E$2:$E$11876,K$9,Gögn!$F$2:$F$11876,"*"&amp;RIGHT($A183,5)&amp;"*"))/1000</f>
        <v>33244.970999999998</v>
      </c>
      <c r="L183" s="22">
        <f t="array" ref="L183">IF(L$9="samtals",SUMIFS(Gögn!$I$2:$I$11876,Gögn!$F$2:$F$11876,"*"&amp;LEFT($A183,4)&amp;"*",Gögn!$B$2:$B$11876,L$8,Gögn!$F$2:$F$11876,"*"&amp;RIGHT($A183,5)&amp;"*"),SUMIFS(Gögn!$I$2:$I$11876,Gögn!$F$2:$F$11876,"*"&amp;LEFT($A183,4)&amp;"*",Gögn!$B$2:$B$11876,L$8,Gögn!$E$2:$E$11876,L$9,Gögn!$F$2:$F$11876,"*"&amp;RIGHT($A183,5)&amp;"*"))/1000</f>
        <v>33244.970999999998</v>
      </c>
      <c r="M183" s="22">
        <f t="array" ref="M183">IF(M$9="samtals",SUMIFS(Gögn!$I$2:$I$11876,Gögn!$F$2:$F$11876,"*"&amp;LEFT($A183,4)&amp;"*",Gögn!$B$2:$B$11876,M$8,Gögn!$F$2:$F$11876,"*"&amp;RIGHT($A183,5)&amp;"*"),SUMIFS(Gögn!$I$2:$I$11876,Gögn!$F$2:$F$11876,"*"&amp;LEFT($A183,4)&amp;"*",Gögn!$B$2:$B$11876,M$8,Gögn!$E$2:$E$11876,M$9,Gögn!$F$2:$F$11876,"*"&amp;RIGHT($A183,5)&amp;"*"))/1000</f>
        <v>3453</v>
      </c>
      <c r="N183" s="22">
        <f t="array" ref="N183">IF(N$9="samtals",SUMIFS(Gögn!$I$2:$I$11876,Gögn!$F$2:$F$11876,"*"&amp;LEFT($A183,4)&amp;"*",Gögn!$B$2:$B$11876,N$8,Gögn!$F$2:$F$11876,"*"&amp;RIGHT($A183,5)&amp;"*"),SUMIFS(Gögn!$I$2:$I$11876,Gögn!$F$2:$F$11876,"*"&amp;LEFT($A183,4)&amp;"*",Gögn!$B$2:$B$11876,N$8,Gögn!$E$2:$E$11876,N$9,Gögn!$F$2:$F$11876,"*"&amp;RIGHT($A183,5)&amp;"*"))/1000</f>
        <v>3453</v>
      </c>
      <c r="O183" s="22">
        <f t="array" ref="O183">IF(O$9="samtals",SUMIFS(Gögn!$I$2:$I$11876,Gögn!$F$2:$F$11876,"*"&amp;LEFT($A183,4)&amp;"*",Gögn!$B$2:$B$11876,O$8,Gögn!$F$2:$F$11876,"*"&amp;RIGHT($A183,5)&amp;"*"),SUMIFS(Gögn!$I$2:$I$11876,Gögn!$F$2:$F$11876,"*"&amp;LEFT($A183,4)&amp;"*",Gögn!$B$2:$B$11876,O$8,Gögn!$E$2:$E$11876,O$9,Gögn!$F$2:$F$11876,"*"&amp;RIGHT($A183,5)&amp;"*"))/1000</f>
        <v>30461.141</v>
      </c>
      <c r="P183" s="22">
        <f t="array" ref="P183">IF(P$9="samtals",SUMIFS(Gögn!$I$2:$I$11876,Gögn!$F$2:$F$11876,"*"&amp;LEFT($A183,4)&amp;"*",Gögn!$B$2:$B$11876,P$8,Gögn!$F$2:$F$11876,"*"&amp;RIGHT($A183,5)&amp;"*"),SUMIFS(Gögn!$I$2:$I$11876,Gögn!$F$2:$F$11876,"*"&amp;LEFT($A183,4)&amp;"*",Gögn!$B$2:$B$11876,P$8,Gögn!$E$2:$E$11876,P$9,Gögn!$F$2:$F$11876,"*"&amp;RIGHT($A183,5)&amp;"*"))/1000</f>
        <v>30355.713</v>
      </c>
      <c r="Q183" s="22">
        <f t="array" ref="Q183">IF(Q$9="samtals",SUMIFS(Gögn!$I$2:$I$11876,Gögn!$F$2:$F$11876,"*"&amp;LEFT($A183,4)&amp;"*",Gögn!$B$2:$B$11876,Q$8,Gögn!$F$2:$F$11876,"*"&amp;RIGHT($A183,5)&amp;"*"),SUMIFS(Gögn!$I$2:$I$11876,Gögn!$F$2:$F$11876,"*"&amp;LEFT($A183,4)&amp;"*",Gögn!$B$2:$B$11876,Q$8,Gögn!$E$2:$E$11876,Q$9,Gögn!$F$2:$F$11876,"*"&amp;RIGHT($A183,5)&amp;"*"))/1000</f>
        <v>105.428</v>
      </c>
      <c r="R183" s="22">
        <f t="array" ref="R183">IF(R$9="samtals",SUMIFS(Gögn!$I$2:$I$11876,Gögn!$F$2:$F$11876,"*"&amp;LEFT($A183,4)&amp;"*",Gögn!$B$2:$B$11876,R$8,Gögn!$F$2:$F$11876,"*"&amp;RIGHT($A183,5)&amp;"*"),SUMIFS(Gögn!$I$2:$I$11876,Gögn!$F$2:$F$11876,"*"&amp;LEFT($A183,4)&amp;"*",Gögn!$B$2:$B$11876,R$8,Gögn!$E$2:$E$11876,R$9,Gögn!$F$2:$F$11876,"*"&amp;RIGHT($A183,5)&amp;"*"))/1000</f>
        <v>21766</v>
      </c>
      <c r="S183" s="22">
        <f t="array" ref="S183">IF(S$9="samtals",SUMIFS(Gögn!$I$2:$I$11876,Gögn!$F$2:$F$11876,"*"&amp;LEFT($A183,4)&amp;"*",Gögn!$B$2:$B$11876,S$8,Gögn!$F$2:$F$11876,"*"&amp;RIGHT($A183,5)&amp;"*"),SUMIFS(Gögn!$I$2:$I$11876,Gögn!$F$2:$F$11876,"*"&amp;LEFT($A183,4)&amp;"*",Gögn!$B$2:$B$11876,S$8,Gögn!$E$2:$E$11876,S$9,Gögn!$F$2:$F$11876,"*"&amp;RIGHT($A183,5)&amp;"*"))/1000</f>
        <v>5443</v>
      </c>
      <c r="T183" s="22">
        <f t="array" ref="T183">IF(T$9="samtals",SUMIFS(Gögn!$I$2:$I$11876,Gögn!$F$2:$F$11876,"*"&amp;LEFT($A183,4)&amp;"*",Gögn!$B$2:$B$11876,T$8,Gögn!$F$2:$F$11876,"*"&amp;RIGHT($A183,5)&amp;"*"),SUMIFS(Gögn!$I$2:$I$11876,Gögn!$F$2:$F$11876,"*"&amp;LEFT($A183,4)&amp;"*",Gögn!$B$2:$B$11876,T$8,Gögn!$E$2:$E$11876,T$9,Gögn!$F$2:$F$11876,"*"&amp;RIGHT($A183,5)&amp;"*"))/1000</f>
        <v>16323</v>
      </c>
      <c r="U183" s="22">
        <f t="array" ref="U183">IF(U$9="samtals",SUMIFS(Gögn!$I$2:$I$11876,Gögn!$F$2:$F$11876,"*"&amp;LEFT($A183,4)&amp;"*",Gögn!$B$2:$B$11876,U$8,Gögn!$F$2:$F$11876,"*"&amp;RIGHT($A183,5)&amp;"*"),SUMIFS(Gögn!$I$2:$I$11876,Gögn!$F$2:$F$11876,"*"&amp;LEFT($A183,4)&amp;"*",Gögn!$B$2:$B$11876,U$8,Gögn!$E$2:$E$11876,U$9,Gögn!$F$2:$F$11876,"*"&amp;RIGHT($A183,5)&amp;"*"))/1000</f>
        <v>38147.779000000002</v>
      </c>
      <c r="V183" s="22">
        <f t="array" ref="V183">IF(V$9="samtals",SUMIFS(Gögn!$I$2:$I$11876,Gögn!$F$2:$F$11876,"*"&amp;LEFT($A183,4)&amp;"*",Gögn!$B$2:$B$11876,V$8,Gögn!$F$2:$F$11876,"*"&amp;RIGHT($A183,5)&amp;"*"),SUMIFS(Gögn!$I$2:$I$11876,Gögn!$F$2:$F$11876,"*"&amp;LEFT($A183,4)&amp;"*",Gögn!$B$2:$B$11876,V$8,Gögn!$E$2:$E$11876,V$9,Gögn!$F$2:$F$11876,"*"&amp;RIGHT($A183,5)&amp;"*"))/1000</f>
        <v>36403.332000000002</v>
      </c>
      <c r="W183" s="22">
        <f t="array" ref="W183">IF(W$9="samtals",SUMIFS(Gögn!$I$2:$I$11876,Gögn!$F$2:$F$11876,"*"&amp;LEFT($A183,4)&amp;"*",Gögn!$B$2:$B$11876,W$8,Gögn!$F$2:$F$11876,"*"&amp;RIGHT($A183,5)&amp;"*"),SUMIFS(Gögn!$I$2:$I$11876,Gögn!$F$2:$F$11876,"*"&amp;LEFT($A183,4)&amp;"*",Gögn!$B$2:$B$11876,W$8,Gögn!$E$2:$E$11876,W$9,Gögn!$F$2:$F$11876,"*"&amp;RIGHT($A183,5)&amp;"*"))/1000</f>
        <v>1744.4469999999999</v>
      </c>
      <c r="X183" s="22">
        <f t="array" ref="X183">IF(X$9="samtals",SUMIFS(Gögn!$I$2:$I$11876,Gögn!$F$2:$F$11876,"*"&amp;LEFT($A183,4)&amp;"*",Gögn!$B$2:$B$11876,X$8,Gögn!$F$2:$F$11876,"*"&amp;RIGHT($A183,5)&amp;"*"),SUMIFS(Gögn!$I$2:$I$11876,Gögn!$F$2:$F$11876,"*"&amp;LEFT($A183,4)&amp;"*",Gögn!$B$2:$B$11876,X$8,Gögn!$E$2:$E$11876,X$9,Gögn!$F$2:$F$11876,"*"&amp;RIGHT($A183,5)&amp;"*"))/1000</f>
        <v>7774.1319999999996</v>
      </c>
      <c r="Y183" s="22">
        <f t="array" ref="Y183">IF(Y$9="samtals",SUMIFS(Gögn!$I$2:$I$11876,Gögn!$F$2:$F$11876,"*"&amp;LEFT($A183,4)&amp;"*",Gögn!$B$2:$B$11876,Y$8,Gögn!$F$2:$F$11876,"*"&amp;RIGHT($A183,5)&amp;"*"),SUMIFS(Gögn!$I$2:$I$11876,Gögn!$F$2:$F$11876,"*"&amp;LEFT($A183,4)&amp;"*",Gögn!$B$2:$B$11876,Y$8,Gögn!$E$2:$E$11876,Y$9,Gögn!$F$2:$F$11876,"*"&amp;RIGHT($A183,5)&amp;"*"))/1000</f>
        <v>1791.7449999999999</v>
      </c>
      <c r="Z183" s="22">
        <f t="array" ref="Z183">IF(Z$9="samtals",SUMIFS(Gögn!$I$2:$I$11876,Gögn!$F$2:$F$11876,"*"&amp;LEFT($A183,4)&amp;"*",Gögn!$B$2:$B$11876,Z$8,Gögn!$F$2:$F$11876,"*"&amp;RIGHT($A183,5)&amp;"*"),SUMIFS(Gögn!$I$2:$I$11876,Gögn!$F$2:$F$11876,"*"&amp;LEFT($A183,4)&amp;"*",Gögn!$B$2:$B$11876,Z$8,Gögn!$E$2:$E$11876,Z$9,Gögn!$F$2:$F$11876,"*"&amp;RIGHT($A183,5)&amp;"*"))/1000</f>
        <v>5982.3869999999997</v>
      </c>
      <c r="AA183" s="22">
        <f t="array" ref="AA183">IF(AA$9="samtals",SUMIFS(Gögn!$I$2:$I$11876,Gögn!$F$2:$F$11876,"*"&amp;LEFT($A183,4)&amp;"*",Gögn!$B$2:$B$11876,AA$8,Gögn!$F$2:$F$11876,"*"&amp;RIGHT($A183,5)&amp;"*"),SUMIFS(Gögn!$I$2:$I$11876,Gögn!$F$2:$F$11876,"*"&amp;LEFT($A183,4)&amp;"*",Gögn!$B$2:$B$11876,AA$8,Gögn!$E$2:$E$11876,AA$9,Gögn!$F$2:$F$11876,"*"&amp;RIGHT($A183,5)&amp;"*"))/1000</f>
        <v>0</v>
      </c>
      <c r="AB183" s="22">
        <f t="array" ref="AB183">IF(AB$9="samtals",SUMIFS(Gögn!$I$2:$I$11876,Gögn!$F$2:$F$11876,"*"&amp;LEFT($A183,4)&amp;"*",Gögn!$B$2:$B$11876,AB$8,Gögn!$F$2:$F$11876,"*"&amp;RIGHT($A183,5)&amp;"*"),SUMIFS(Gögn!$I$2:$I$11876,Gögn!$F$2:$F$11876,"*"&amp;LEFT($A183,4)&amp;"*",Gögn!$B$2:$B$11876,AB$8,Gögn!$E$2:$E$11876,AB$9,Gögn!$F$2:$F$11876,"*"&amp;RIGHT($A183,5)&amp;"*"))/1000</f>
        <v>0</v>
      </c>
      <c r="AC183" s="22">
        <f t="array" ref="AC183">IF(AC$9="samtals",SUMIFS(Gögn!$I$2:$I$11876,Gögn!$F$2:$F$11876,"*"&amp;LEFT($A183,4)&amp;"*",Gögn!$B$2:$B$11876,AC$8,Gögn!$F$2:$F$11876,"*"&amp;RIGHT($A183,5)&amp;"*"),SUMIFS(Gögn!$I$2:$I$11876,Gögn!$F$2:$F$11876,"*"&amp;LEFT($A183,4)&amp;"*",Gögn!$B$2:$B$11876,AC$8,Gögn!$E$2:$E$11876,AC$9,Gögn!$F$2:$F$11876,"*"&amp;RIGHT($A183,5)&amp;"*"))/1000</f>
        <v>15703</v>
      </c>
      <c r="AD183" s="22">
        <f t="array" ref="AD183">IF(AD$9="samtals",SUMIFS(Gögn!$I$2:$I$11876,Gögn!$F$2:$F$11876,"*"&amp;LEFT($A183,4)&amp;"*",Gögn!$B$2:$B$11876,AD$8,Gögn!$F$2:$F$11876,"*"&amp;RIGHT($A183,5)&amp;"*"),SUMIFS(Gögn!$I$2:$I$11876,Gögn!$F$2:$F$11876,"*"&amp;LEFT($A183,4)&amp;"*",Gögn!$B$2:$B$11876,AD$8,Gögn!$E$2:$E$11876,AD$9,Gögn!$F$2:$F$11876,"*"&amp;RIGHT($A183,5)&amp;"*"))/1000</f>
        <v>15703</v>
      </c>
      <c r="AE183" s="22">
        <f t="array" ref="AE183">IF(AE$9="samtals",SUMIFS(Gögn!$I$2:$I$11876,Gögn!$F$2:$F$11876,"*"&amp;LEFT($A183,4)&amp;"*",Gögn!$B$2:$B$11876,AE$8,Gögn!$F$2:$F$11876,"*"&amp;RIGHT($A183,5)&amp;"*"),SUMIFS(Gögn!$I$2:$I$11876,Gögn!$F$2:$F$11876,"*"&amp;LEFT($A183,4)&amp;"*",Gögn!$B$2:$B$11876,AE$8,Gögn!$E$2:$E$11876,AE$9,Gögn!$F$2:$F$11876,"*"&amp;RIGHT($A183,5)&amp;"*"))/1000</f>
        <v>1436</v>
      </c>
      <c r="AF183" s="22">
        <f t="array" ref="AF183">IF(AF$9="samtals",SUMIFS(Gögn!$I$2:$I$11876,Gögn!$F$2:$F$11876,"*"&amp;LEFT($A183,4)&amp;"*",Gögn!$B$2:$B$11876,AF$8,Gögn!$F$2:$F$11876,"*"&amp;RIGHT($A183,5)&amp;"*"),SUMIFS(Gögn!$I$2:$I$11876,Gögn!$F$2:$F$11876,"*"&amp;LEFT($A183,4)&amp;"*",Gögn!$B$2:$B$11876,AF$8,Gögn!$E$2:$E$11876,AF$9,Gögn!$F$2:$F$11876,"*"&amp;RIGHT($A183,5)&amp;"*"))/1000</f>
        <v>1436</v>
      </c>
      <c r="AG183" s="22">
        <f t="array" ref="AG183">IF(AG$9="samtals",SUMIFS(Gögn!$I$2:$I$11876,Gögn!$F$2:$F$11876,"*"&amp;LEFT($A183,4)&amp;"*",Gögn!$B$2:$B$11876,AG$8,Gögn!$F$2:$F$11876,"*"&amp;RIGHT($A183,5)&amp;"*"),SUMIFS(Gögn!$I$2:$I$11876,Gögn!$F$2:$F$11876,"*"&amp;LEFT($A183,4)&amp;"*",Gögn!$B$2:$B$11876,AG$8,Gögn!$E$2:$E$11876,AG$9,Gögn!$F$2:$F$11876,"*"&amp;RIGHT($A183,5)&amp;"*"))/1000</f>
        <v>2856.3560000000002</v>
      </c>
      <c r="AH183" s="22">
        <f t="array" ref="AH183">IF(AH$9="samtals",SUMIFS(Gögn!$I$2:$I$11876,Gögn!$F$2:$F$11876,"*"&amp;LEFT($A183,4)&amp;"*",Gögn!$B$2:$B$11876,AH$8,Gögn!$F$2:$F$11876,"*"&amp;RIGHT($A183,5)&amp;"*"),SUMIFS(Gögn!$I$2:$I$11876,Gögn!$F$2:$F$11876,"*"&amp;LEFT($A183,4)&amp;"*",Gögn!$B$2:$B$11876,AH$8,Gögn!$E$2:$E$11876,AH$9,Gögn!$F$2:$F$11876,"*"&amp;RIGHT($A183,5)&amp;"*"))/1000</f>
        <v>2856.3560000000002</v>
      </c>
      <c r="AI183" s="22">
        <f t="array" ref="AI183">IF(AI$9="samtals",SUMIFS(Gögn!$I$2:$I$11876,Gögn!$F$2:$F$11876,"*"&amp;LEFT($A183,4)&amp;"*",Gögn!$B$2:$B$11876,AI$8,Gögn!$F$2:$F$11876,"*"&amp;RIGHT($A183,5)&amp;"*"),SUMIFS(Gögn!$I$2:$I$11876,Gögn!$F$2:$F$11876,"*"&amp;LEFT($A183,4)&amp;"*",Gögn!$B$2:$B$11876,AI$8,Gögn!$E$2:$E$11876,AI$9,Gögn!$F$2:$F$11876,"*"&amp;RIGHT($A183,5)&amp;"*"))/1000</f>
        <v>1896</v>
      </c>
      <c r="AJ183" s="22">
        <f t="array" ref="AJ183">IF(AJ$9="samtals",SUMIFS(Gögn!$I$2:$I$11876,Gögn!$F$2:$F$11876,"*"&amp;LEFT($A183,4)&amp;"*",Gögn!$B$2:$B$11876,AJ$8,Gögn!$F$2:$F$11876,"*"&amp;RIGHT($A183,5)&amp;"*"),SUMIFS(Gögn!$I$2:$I$11876,Gögn!$F$2:$F$11876,"*"&amp;LEFT($A183,4)&amp;"*",Gögn!$B$2:$B$11876,AJ$8,Gögn!$E$2:$E$11876,AJ$9,Gögn!$F$2:$F$11876,"*"&amp;RIGHT($A183,5)&amp;"*"))/1000</f>
        <v>1896</v>
      </c>
      <c r="AK183" s="22">
        <f t="array" ref="AK183">IF(AK$9="samtals",SUMIFS(Gögn!$I$2:$I$11876,Gögn!$F$2:$F$11876,"*"&amp;LEFT($A183,4)&amp;"*",Gögn!$B$2:$B$11876,AK$8,Gögn!$F$2:$F$11876,"*"&amp;RIGHT($A183,5)&amp;"*"),SUMIFS(Gögn!$I$2:$I$11876,Gögn!$F$2:$F$11876,"*"&amp;LEFT($A183,4)&amp;"*",Gögn!$B$2:$B$11876,AK$8,Gögn!$E$2:$E$11876,AK$9,Gögn!$F$2:$F$11876,"*"&amp;RIGHT($A183,5)&amp;"*"))/1000</f>
        <v>6444.1270000000004</v>
      </c>
      <c r="AL183" s="22">
        <f t="array" ref="AL183">IF(AL$9="samtals",SUMIFS(Gögn!$I$2:$I$11876,Gögn!$F$2:$F$11876,"*"&amp;LEFT($A183,4)&amp;"*",Gögn!$B$2:$B$11876,AL$8,Gögn!$F$2:$F$11876,"*"&amp;RIGHT($A183,5)&amp;"*"),SUMIFS(Gögn!$I$2:$I$11876,Gögn!$F$2:$F$11876,"*"&amp;LEFT($A183,4)&amp;"*",Gögn!$B$2:$B$11876,AL$8,Gögn!$E$2:$E$11876,AL$9,Gögn!$F$2:$F$11876,"*"&amp;RIGHT($A183,5)&amp;"*"))/1000</f>
        <v>6444.1270000000004</v>
      </c>
      <c r="AM183" s="22">
        <f t="array" ref="AM183">IF(AM$9="samtals",SUMIFS(Gögn!$I$2:$I$11876,Gögn!$F$2:$F$11876,"*"&amp;LEFT($A183,4)&amp;"*",Gögn!$B$2:$B$11876,AM$8,Gögn!$F$2:$F$11876,"*"&amp;RIGHT($A183,5)&amp;"*"),SUMIFS(Gögn!$I$2:$I$11876,Gögn!$F$2:$F$11876,"*"&amp;LEFT($A183,4)&amp;"*",Gögn!$B$2:$B$11876,AM$8,Gögn!$E$2:$E$11876,AM$9,Gögn!$F$2:$F$11876,"*"&amp;RIGHT($A183,5)&amp;"*"))/1000</f>
        <v>68313.804999999993</v>
      </c>
      <c r="AN183" s="22">
        <f t="array" ref="AN183">IF(AN$9="samtals",SUMIFS(Gögn!$I$2:$I$11876,Gögn!$F$2:$F$11876,"*"&amp;LEFT($A183,4)&amp;"*",Gögn!$B$2:$B$11876,AN$8,Gögn!$F$2:$F$11876,"*"&amp;RIGHT($A183,5)&amp;"*"),SUMIFS(Gögn!$I$2:$I$11876,Gögn!$F$2:$F$11876,"*"&amp;LEFT($A183,4)&amp;"*",Gögn!$B$2:$B$11876,AN$8,Gögn!$E$2:$E$11876,AN$9,Gögn!$F$2:$F$11876,"*"&amp;RIGHT($A183,5)&amp;"*"))/1000</f>
        <v>66643.997000000003</v>
      </c>
      <c r="AO183" s="22">
        <f t="array" ref="AO183">IF(AO$9="samtals",SUMIFS(Gögn!$I$2:$I$11876,Gögn!$F$2:$F$11876,"*"&amp;LEFT($A183,4)&amp;"*",Gögn!$B$2:$B$11876,AO$8,Gögn!$F$2:$F$11876,"*"&amp;RIGHT($A183,5)&amp;"*"),SUMIFS(Gögn!$I$2:$I$11876,Gögn!$F$2:$F$11876,"*"&amp;LEFT($A183,4)&amp;"*",Gögn!$B$2:$B$11876,AO$8,Gögn!$E$2:$E$11876,AO$9,Gögn!$F$2:$F$11876,"*"&amp;RIGHT($A183,5)&amp;"*"))/1000</f>
        <v>1669.808</v>
      </c>
      <c r="AP183" s="22">
        <f t="array" ref="AP183">IF(AP$9="samtals",SUMIFS(Gögn!$I$2:$I$11876,Gögn!$F$2:$F$11876,"*"&amp;LEFT($A183,4)&amp;"*",Gögn!$B$2:$B$11876,AP$8,Gögn!$F$2:$F$11876,"*"&amp;RIGHT($A183,5)&amp;"*"),SUMIFS(Gögn!$I$2:$I$11876,Gögn!$F$2:$F$11876,"*"&amp;LEFT($A183,4)&amp;"*",Gögn!$B$2:$B$11876,AP$8,Gögn!$E$2:$E$11876,AP$9,Gögn!$F$2:$F$11876,"*"&amp;RIGHT($A183,5)&amp;"*"))/1000</f>
        <v>705.93600000000004</v>
      </c>
      <c r="AQ183" s="22">
        <f t="array" ref="AQ183">IF(AQ$9="samtals",SUMIFS(Gögn!$I$2:$I$11876,Gögn!$F$2:$F$11876,"*"&amp;LEFT($A183,4)&amp;"*",Gögn!$B$2:$B$11876,AQ$8,Gögn!$F$2:$F$11876,"*"&amp;RIGHT($A183,5)&amp;"*"),SUMIFS(Gögn!$I$2:$I$11876,Gögn!$F$2:$F$11876,"*"&amp;LEFT($A183,4)&amp;"*",Gögn!$B$2:$B$11876,AQ$8,Gögn!$E$2:$E$11876,AQ$9,Gögn!$F$2:$F$11876,"*"&amp;RIGHT($A183,5)&amp;"*"))/1000</f>
        <v>153.70400000000001</v>
      </c>
      <c r="AR183" s="22">
        <f t="array" ref="AR183">IF(AR$9="samtals",SUMIFS(Gögn!$I$2:$I$11876,Gögn!$F$2:$F$11876,"*"&amp;LEFT($A183,4)&amp;"*",Gögn!$B$2:$B$11876,AR$8,Gögn!$F$2:$F$11876,"*"&amp;RIGHT($A183,5)&amp;"*"),SUMIFS(Gögn!$I$2:$I$11876,Gögn!$F$2:$F$11876,"*"&amp;LEFT($A183,4)&amp;"*",Gögn!$B$2:$B$11876,AR$8,Gögn!$E$2:$E$11876,AR$9,Gögn!$F$2:$F$11876,"*"&amp;RIGHT($A183,5)&amp;"*"))/1000</f>
        <v>552.23199999999997</v>
      </c>
      <c r="AS183" s="22">
        <f t="array" ref="AS183">IF(AS$9="samtals",SUMIFS(Gögn!$I$2:$I$11876,Gögn!$F$2:$F$11876,"*"&amp;LEFT($A183,4)&amp;"*",Gögn!$B$2:$B$11876,AS$8,Gögn!$F$2:$F$11876,"*"&amp;RIGHT($A183,5)&amp;"*"),SUMIFS(Gögn!$I$2:$I$11876,Gögn!$F$2:$F$11876,"*"&amp;LEFT($A183,4)&amp;"*",Gögn!$B$2:$B$11876,AS$8,Gögn!$E$2:$E$11876,AS$9,Gögn!$F$2:$F$11876,"*"&amp;RIGHT($A183,5)&amp;"*"))/1000</f>
        <v>62083.442999999999</v>
      </c>
      <c r="AT183" s="22">
        <f t="array" ref="AT183">IF(AT$9="samtals",SUMIFS(Gögn!$I$2:$I$11876,Gögn!$F$2:$F$11876,"*"&amp;LEFT($A183,4)&amp;"*",Gögn!$B$2:$B$11876,AT$8,Gögn!$F$2:$F$11876,"*"&amp;RIGHT($A183,5)&amp;"*"),SUMIFS(Gögn!$I$2:$I$11876,Gögn!$F$2:$F$11876,"*"&amp;LEFT($A183,4)&amp;"*",Gögn!$B$2:$B$11876,AT$8,Gögn!$E$2:$E$11876,AT$9,Gögn!$F$2:$F$11876,"*"&amp;RIGHT($A183,5)&amp;"*"))/1000</f>
        <v>59407.035000000003</v>
      </c>
      <c r="AU183" s="22">
        <f t="array" ref="AU183">IF(AU$9="samtals",SUMIFS(Gögn!$I$2:$I$11876,Gögn!$F$2:$F$11876,"*"&amp;LEFT($A183,4)&amp;"*",Gögn!$B$2:$B$11876,AU$8,Gögn!$F$2:$F$11876,"*"&amp;RIGHT($A183,5)&amp;"*"),SUMIFS(Gögn!$I$2:$I$11876,Gögn!$F$2:$F$11876,"*"&amp;LEFT($A183,4)&amp;"*",Gögn!$B$2:$B$11876,AU$8,Gögn!$E$2:$E$11876,AU$9,Gögn!$F$2:$F$11876,"*"&amp;RIGHT($A183,5)&amp;"*"))/1000</f>
        <v>2676.4079999999999</v>
      </c>
      <c r="AV183" s="22">
        <f t="array" ref="AV183">IF(AV$9="samtals",SUMIFS(Gögn!$I$2:$I$11876,Gögn!$F$2:$F$11876,"*"&amp;LEFT($A183,4)&amp;"*",Gögn!$B$2:$B$11876,AV$8,Gögn!$F$2:$F$11876,"*"&amp;RIGHT($A183,5)&amp;"*"),SUMIFS(Gögn!$I$2:$I$11876,Gögn!$F$2:$F$11876,"*"&amp;LEFT($A183,4)&amp;"*",Gögn!$B$2:$B$11876,AV$8,Gögn!$E$2:$E$11876,AV$9,Gögn!$F$2:$F$11876,"*"&amp;RIGHT($A183,5)&amp;"*"))/1000</f>
        <v>8197.1890000000003</v>
      </c>
      <c r="AW183" s="22">
        <f t="array" ref="AW183">IF(AW$9="samtals",SUMIFS(Gögn!$I$2:$I$11876,Gögn!$F$2:$F$11876,"*"&amp;LEFT($A183,4)&amp;"*",Gögn!$B$2:$B$11876,AW$8,Gögn!$F$2:$F$11876,"*"&amp;RIGHT($A183,5)&amp;"*"),SUMIFS(Gögn!$I$2:$I$11876,Gögn!$F$2:$F$11876,"*"&amp;LEFT($A183,4)&amp;"*",Gögn!$B$2:$B$11876,AW$8,Gögn!$E$2:$E$11876,AW$9,Gögn!$F$2:$F$11876,"*"&amp;RIGHT($A183,5)&amp;"*"))/1000</f>
        <v>8197.1890000000003</v>
      </c>
      <c r="AX183" s="22">
        <f t="array" ref="AX183">IF(AX$9="samtals",SUMIFS(Gögn!$I$2:$I$11876,Gögn!$F$2:$F$11876,"*"&amp;LEFT($A183,4)&amp;"*",Gögn!$B$2:$B$11876,AX$8,Gögn!$F$2:$F$11876,"*"&amp;RIGHT($A183,5)&amp;"*"),SUMIFS(Gögn!$I$2:$I$11876,Gögn!$F$2:$F$11876,"*"&amp;LEFT($A183,4)&amp;"*",Gögn!$B$2:$B$11876,AX$8,Gögn!$E$2:$E$11876,AX$9,Gögn!$F$2:$F$11876,"*"&amp;RIGHT($A183,5)&amp;"*"))/1000</f>
        <v>0</v>
      </c>
      <c r="AY183" s="22">
        <f t="array" ref="AY183">IF(AY$9="samtals",SUMIFS(Gögn!$I$2:$I$11876,Gögn!$F$2:$F$11876,"*"&amp;LEFT($A183,4)&amp;"*",Gögn!$B$2:$B$11876,AY$8,Gögn!$F$2:$F$11876,"*"&amp;RIGHT($A183,5)&amp;"*"),SUMIFS(Gögn!$I$2:$I$11876,Gögn!$F$2:$F$11876,"*"&amp;LEFT($A183,4)&amp;"*",Gögn!$B$2:$B$11876,AY$8,Gögn!$E$2:$E$11876,AY$9,Gögn!$F$2:$F$11876,"*"&amp;RIGHT($A183,5)&amp;"*"))/1000</f>
        <v>34699</v>
      </c>
      <c r="AZ183" s="22">
        <f t="array" ref="AZ183">IF(AZ$9="samtals",SUMIFS(Gögn!$I$2:$I$11876,Gögn!$F$2:$F$11876,"*"&amp;LEFT($A183,4)&amp;"*",Gögn!$B$2:$B$11876,AZ$8,Gögn!$F$2:$F$11876,"*"&amp;RIGHT($A183,5)&amp;"*"),SUMIFS(Gögn!$I$2:$I$11876,Gögn!$F$2:$F$11876,"*"&amp;LEFT($A183,4)&amp;"*",Gögn!$B$2:$B$11876,AZ$8,Gögn!$E$2:$E$11876,AZ$9,Gögn!$F$2:$F$11876,"*"&amp;RIGHT($A183,5)&amp;"*"))/1000</f>
        <v>34699</v>
      </c>
      <c r="BA183" s="22">
        <f t="array" ref="BA183">IF(BA$9="samtals",SUMIFS(Gögn!$I$2:$I$11876,Gögn!$F$2:$F$11876,"*"&amp;LEFT($A183,4)&amp;"*",Gögn!$B$2:$B$11876,BA$8,Gögn!$F$2:$F$11876,"*"&amp;RIGHT($A183,5)&amp;"*"),SUMIFS(Gögn!$I$2:$I$11876,Gögn!$F$2:$F$11876,"*"&amp;LEFT($A183,4)&amp;"*",Gögn!$B$2:$B$11876,BA$8,Gögn!$E$2:$E$11876,BA$9,Gögn!$F$2:$F$11876,"*"&amp;RIGHT($A183,5)&amp;"*"))/1000</f>
        <v>0</v>
      </c>
      <c r="BB183" s="22">
        <f t="array" ref="BB183">IF(BB$9="samtals",SUMIFS(Gögn!$I$2:$I$11876,Gögn!$F$2:$F$11876,"*"&amp;LEFT($A183,4)&amp;"*",Gögn!$B$2:$B$11876,BB$8,Gögn!$F$2:$F$11876,"*"&amp;RIGHT($A183,5)&amp;"*"),SUMIFS(Gögn!$I$2:$I$11876,Gögn!$F$2:$F$11876,"*"&amp;LEFT($A183,4)&amp;"*",Gögn!$B$2:$B$11876,BB$8,Gögn!$E$2:$E$11876,BB$9,Gögn!$F$2:$F$11876,"*"&amp;RIGHT($A183,5)&amp;"*"))/1000</f>
        <v>2322.1779999999999</v>
      </c>
      <c r="BC183" s="22">
        <f t="array" ref="BC183">IF(BC$9="samtals",SUMIFS(Gögn!$I$2:$I$11876,Gögn!$F$2:$F$11876,"*"&amp;LEFT($A183,4)&amp;"*",Gögn!$B$2:$B$11876,BC$8,Gögn!$F$2:$F$11876,"*"&amp;RIGHT($A183,5)&amp;"*"),SUMIFS(Gögn!$I$2:$I$11876,Gögn!$F$2:$F$11876,"*"&amp;LEFT($A183,4)&amp;"*",Gögn!$B$2:$B$11876,BC$8,Gögn!$E$2:$E$11876,BC$9,Gögn!$F$2:$F$11876,"*"&amp;RIGHT($A183,5)&amp;"*"))/1000</f>
        <v>2322.1779999999999</v>
      </c>
      <c r="BD183" s="22">
        <f t="array" ref="BD183">IF(BD$9="samtals",SUMIFS(Gögn!$I$2:$I$11876,Gögn!$F$2:$F$11876,"*"&amp;LEFT($A183,4)&amp;"*",Gögn!$B$2:$B$11876,BD$8,Gögn!$F$2:$F$11876,"*"&amp;RIGHT($A183,5)&amp;"*"),SUMIFS(Gögn!$I$2:$I$11876,Gögn!$F$2:$F$11876,"*"&amp;LEFT($A183,4)&amp;"*",Gögn!$B$2:$B$11876,BD$8,Gögn!$E$2:$E$11876,BD$9,Gögn!$F$2:$F$11876,"*"&amp;RIGHT($A183,5)&amp;"*"))/1000</f>
        <v>0</v>
      </c>
      <c r="BE183" s="22">
        <f t="array" ref="BE183">IF(BE$9="samtals",SUMIFS(Gögn!$I$2:$I$11876,Gögn!$F$2:$F$11876,"*"&amp;LEFT($A183,4)&amp;"*",Gögn!$B$2:$B$11876,BE$8,Gögn!$F$2:$F$11876,"*"&amp;RIGHT($A183,5)&amp;"*"),SUMIFS(Gögn!$I$2:$I$11876,Gögn!$F$2:$F$11876,"*"&amp;LEFT($A183,4)&amp;"*",Gögn!$B$2:$B$11876,BE$8,Gögn!$E$2:$E$11876,BE$9,Gögn!$F$2:$F$11876,"*"&amp;RIGHT($A183,5)&amp;"*"))/1000</f>
        <v>39348.353000000003</v>
      </c>
      <c r="BF183" s="22">
        <f t="array" ref="BF183">IF(BF$9="samtals",SUMIFS(Gögn!$I$2:$I$11876,Gögn!$F$2:$F$11876,"*"&amp;LEFT($A183,4)&amp;"*",Gögn!$B$2:$B$11876,BF$8,Gögn!$F$2:$F$11876,"*"&amp;RIGHT($A183,5)&amp;"*"),SUMIFS(Gögn!$I$2:$I$11876,Gögn!$F$2:$F$11876,"*"&amp;LEFT($A183,4)&amp;"*",Gögn!$B$2:$B$11876,BF$8,Gögn!$E$2:$E$11876,BF$9,Gögn!$F$2:$F$11876,"*"&amp;RIGHT($A183,5)&amp;"*"))/1000</f>
        <v>37284.57</v>
      </c>
      <c r="BG183" s="22">
        <f t="array" ref="BG183">IF(BG$9="samtals",SUMIFS(Gögn!$I$2:$I$11876,Gögn!$F$2:$F$11876,"*"&amp;LEFT($A183,4)&amp;"*",Gögn!$B$2:$B$11876,BG$8,Gögn!$F$2:$F$11876,"*"&amp;RIGHT($A183,5)&amp;"*"),SUMIFS(Gögn!$I$2:$I$11876,Gögn!$F$2:$F$11876,"*"&amp;LEFT($A183,4)&amp;"*",Gögn!$B$2:$B$11876,BG$8,Gögn!$E$2:$E$11876,BG$9,Gögn!$F$2:$F$11876,"*"&amp;RIGHT($A183,5)&amp;"*"))/1000</f>
        <v>2063.7829999999999</v>
      </c>
    </row>
    <row r="184" spans="1:59" ht="15" customHeight="1">
      <c r="A184" s="5" t="s">
        <v>441</v>
      </c>
      <c r="B184" s="5"/>
      <c r="C184" s="23" t="s">
        <v>306</v>
      </c>
      <c r="D184" s="24">
        <f t="shared" si="45"/>
        <v>510023.49199999997</v>
      </c>
      <c r="E184" s="24">
        <f t="array" ref="E184">IF(E$9="samtals",SUMIFS(Gögn!$I$2:$I$11876,Gögn!$F$2:$F$11876,"*"&amp;LEFT($A184,4)&amp;"*",Gögn!$B$2:$B$11876,E$8,Gögn!$F$2:$F$11876,"*"&amp;RIGHT($A184,5)&amp;"*"),SUMIFS(Gögn!$I$2:$I$11876,Gögn!$F$2:$F$11876,"*"&amp;LEFT($A184,4)&amp;"*",Gögn!$B$2:$B$11876,E$8,Gögn!$E$2:$E$11876,E$9,Gögn!$F$2:$F$11876,"*"&amp;RIGHT($A184,5)&amp;"*"))/1000</f>
        <v>15341.022000000001</v>
      </c>
      <c r="F184" s="24">
        <f t="array" ref="F184">IF(F$9="samtals",SUMIFS(Gögn!$I$2:$I$11876,Gögn!$F$2:$F$11876,"*"&amp;LEFT($A184,4)&amp;"*",Gögn!$B$2:$B$11876,F$8,Gögn!$F$2:$F$11876,"*"&amp;RIGHT($A184,5)&amp;"*"),SUMIFS(Gögn!$I$2:$I$11876,Gögn!$F$2:$F$11876,"*"&amp;LEFT($A184,4)&amp;"*",Gögn!$B$2:$B$11876,F$8,Gögn!$E$2:$E$11876,F$9,Gögn!$F$2:$F$11876,"*"&amp;RIGHT($A184,5)&amp;"*"))/1000</f>
        <v>7740.9070000000002</v>
      </c>
      <c r="G184" s="24">
        <f t="array" ref="G184">IF(G$9="samtals",SUMIFS(Gögn!$I$2:$I$11876,Gögn!$F$2:$F$11876,"*"&amp;LEFT($A184,4)&amp;"*",Gögn!$B$2:$B$11876,G$8,Gögn!$F$2:$F$11876,"*"&amp;RIGHT($A184,5)&amp;"*"),SUMIFS(Gögn!$I$2:$I$11876,Gögn!$F$2:$F$11876,"*"&amp;LEFT($A184,4)&amp;"*",Gögn!$B$2:$B$11876,G$8,Gögn!$E$2:$E$11876,G$9,Gögn!$F$2:$F$11876,"*"&amp;RIGHT($A184,5)&amp;"*"))/1000</f>
        <v>7600.1149999999998</v>
      </c>
      <c r="H184" s="24">
        <f t="array" ref="H184">IF(H$9="samtals",SUMIFS(Gögn!$I$2:$I$11876,Gögn!$F$2:$F$11876,"*"&amp;LEFT($A184,4)&amp;"*",Gögn!$B$2:$B$11876,H$8,Gögn!$F$2:$F$11876,"*"&amp;RIGHT($A184,5)&amp;"*"),SUMIFS(Gögn!$I$2:$I$11876,Gögn!$F$2:$F$11876,"*"&amp;LEFT($A184,4)&amp;"*",Gögn!$B$2:$B$11876,H$8,Gögn!$E$2:$E$11876,H$9,Gögn!$F$2:$F$11876,"*"&amp;RIGHT($A184,5)&amp;"*"))/1000</f>
        <v>37826.601000000002</v>
      </c>
      <c r="I184" s="24">
        <f t="array" ref="I184">IF(I$9="samtals",SUMIFS(Gögn!$I$2:$I$11876,Gögn!$F$2:$F$11876,"*"&amp;LEFT($A184,4)&amp;"*",Gögn!$B$2:$B$11876,I$8,Gögn!$F$2:$F$11876,"*"&amp;RIGHT($A184,5)&amp;"*"),SUMIFS(Gögn!$I$2:$I$11876,Gögn!$F$2:$F$11876,"*"&amp;LEFT($A184,4)&amp;"*",Gögn!$B$2:$B$11876,I$8,Gögn!$E$2:$E$11876,I$9,Gögn!$F$2:$F$11876,"*"&amp;RIGHT($A184,5)&amp;"*"))/1000</f>
        <v>37826.601000000002</v>
      </c>
      <c r="J184" s="24">
        <f t="array" ref="J184">IF(J$9="samtals",SUMIFS(Gögn!$I$2:$I$11876,Gögn!$F$2:$F$11876,"*"&amp;LEFT($A184,4)&amp;"*",Gögn!$B$2:$B$11876,J$8,Gögn!$F$2:$F$11876,"*"&amp;RIGHT($A184,5)&amp;"*"),SUMIFS(Gögn!$I$2:$I$11876,Gögn!$F$2:$F$11876,"*"&amp;LEFT($A184,4)&amp;"*",Gögn!$B$2:$B$11876,J$8,Gögn!$E$2:$E$11876,J$9,Gögn!$F$2:$F$11876,"*"&amp;RIGHT($A184,5)&amp;"*"))/1000</f>
        <v>0</v>
      </c>
      <c r="K184" s="24">
        <f t="array" ref="K184">IF(K$9="samtals",SUMIFS(Gögn!$I$2:$I$11876,Gögn!$F$2:$F$11876,"*"&amp;LEFT($A184,4)&amp;"*",Gögn!$B$2:$B$11876,K$8,Gögn!$F$2:$F$11876,"*"&amp;RIGHT($A184,5)&amp;"*"),SUMIFS(Gögn!$I$2:$I$11876,Gögn!$F$2:$F$11876,"*"&amp;LEFT($A184,4)&amp;"*",Gögn!$B$2:$B$11876,K$8,Gögn!$E$2:$E$11876,K$9,Gögn!$F$2:$F$11876,"*"&amp;RIGHT($A184,5)&amp;"*"))/1000</f>
        <v>37444.178999999996</v>
      </c>
      <c r="L184" s="24">
        <f t="array" ref="L184">IF(L$9="samtals",SUMIFS(Gögn!$I$2:$I$11876,Gögn!$F$2:$F$11876,"*"&amp;LEFT($A184,4)&amp;"*",Gögn!$B$2:$B$11876,L$8,Gögn!$F$2:$F$11876,"*"&amp;RIGHT($A184,5)&amp;"*"),SUMIFS(Gögn!$I$2:$I$11876,Gögn!$F$2:$F$11876,"*"&amp;LEFT($A184,4)&amp;"*",Gögn!$B$2:$B$11876,L$8,Gögn!$E$2:$E$11876,L$9,Gögn!$F$2:$F$11876,"*"&amp;RIGHT($A184,5)&amp;"*"))/1000</f>
        <v>37444.178999999996</v>
      </c>
      <c r="M184" s="24">
        <f t="array" ref="M184">IF(M$9="samtals",SUMIFS(Gögn!$I$2:$I$11876,Gögn!$F$2:$F$11876,"*"&amp;LEFT($A184,4)&amp;"*",Gögn!$B$2:$B$11876,M$8,Gögn!$F$2:$F$11876,"*"&amp;RIGHT($A184,5)&amp;"*"),SUMIFS(Gögn!$I$2:$I$11876,Gögn!$F$2:$F$11876,"*"&amp;LEFT($A184,4)&amp;"*",Gögn!$B$2:$B$11876,M$8,Gögn!$E$2:$E$11876,M$9,Gögn!$F$2:$F$11876,"*"&amp;RIGHT($A184,5)&amp;"*"))/1000</f>
        <v>14119</v>
      </c>
      <c r="N184" s="24">
        <f t="array" ref="N184">IF(N$9="samtals",SUMIFS(Gögn!$I$2:$I$11876,Gögn!$F$2:$F$11876,"*"&amp;LEFT($A184,4)&amp;"*",Gögn!$B$2:$B$11876,N$8,Gögn!$F$2:$F$11876,"*"&amp;RIGHT($A184,5)&amp;"*"),SUMIFS(Gögn!$I$2:$I$11876,Gögn!$F$2:$F$11876,"*"&amp;LEFT($A184,4)&amp;"*",Gögn!$B$2:$B$11876,N$8,Gögn!$E$2:$E$11876,N$9,Gögn!$F$2:$F$11876,"*"&amp;RIGHT($A184,5)&amp;"*"))/1000</f>
        <v>14119</v>
      </c>
      <c r="O184" s="24">
        <f t="array" ref="O184">IF(O$9="samtals",SUMIFS(Gögn!$I$2:$I$11876,Gögn!$F$2:$F$11876,"*"&amp;LEFT($A184,4)&amp;"*",Gögn!$B$2:$B$11876,O$8,Gögn!$F$2:$F$11876,"*"&amp;RIGHT($A184,5)&amp;"*"),SUMIFS(Gögn!$I$2:$I$11876,Gögn!$F$2:$F$11876,"*"&amp;LEFT($A184,4)&amp;"*",Gögn!$B$2:$B$11876,O$8,Gögn!$E$2:$E$11876,O$9,Gögn!$F$2:$F$11876,"*"&amp;RIGHT($A184,5)&amp;"*"))/1000</f>
        <v>0</v>
      </c>
      <c r="P184" s="24">
        <f t="array" ref="P184">IF(P$9="samtals",SUMIFS(Gögn!$I$2:$I$11876,Gögn!$F$2:$F$11876,"*"&amp;LEFT($A184,4)&amp;"*",Gögn!$B$2:$B$11876,P$8,Gögn!$F$2:$F$11876,"*"&amp;RIGHT($A184,5)&amp;"*"),SUMIFS(Gögn!$I$2:$I$11876,Gögn!$F$2:$F$11876,"*"&amp;LEFT($A184,4)&amp;"*",Gögn!$B$2:$B$11876,P$8,Gögn!$E$2:$E$11876,P$9,Gögn!$F$2:$F$11876,"*"&amp;RIGHT($A184,5)&amp;"*"))/1000</f>
        <v>0</v>
      </c>
      <c r="Q184" s="24">
        <f t="array" ref="Q184">IF(Q$9="samtals",SUMIFS(Gögn!$I$2:$I$11876,Gögn!$F$2:$F$11876,"*"&amp;LEFT($A184,4)&amp;"*",Gögn!$B$2:$B$11876,Q$8,Gögn!$F$2:$F$11876,"*"&amp;RIGHT($A184,5)&amp;"*"),SUMIFS(Gögn!$I$2:$I$11876,Gögn!$F$2:$F$11876,"*"&amp;LEFT($A184,4)&amp;"*",Gögn!$B$2:$B$11876,Q$8,Gögn!$E$2:$E$11876,Q$9,Gögn!$F$2:$F$11876,"*"&amp;RIGHT($A184,5)&amp;"*"))/1000</f>
        <v>0</v>
      </c>
      <c r="R184" s="24">
        <f t="array" ref="R184">IF(R$9="samtals",SUMIFS(Gögn!$I$2:$I$11876,Gögn!$F$2:$F$11876,"*"&amp;LEFT($A184,4)&amp;"*",Gögn!$B$2:$B$11876,R$8,Gögn!$F$2:$F$11876,"*"&amp;RIGHT($A184,5)&amp;"*"),SUMIFS(Gögn!$I$2:$I$11876,Gögn!$F$2:$F$11876,"*"&amp;LEFT($A184,4)&amp;"*",Gögn!$B$2:$B$11876,R$8,Gögn!$E$2:$E$11876,R$9,Gögn!$F$2:$F$11876,"*"&amp;RIGHT($A184,5)&amp;"*"))/1000</f>
        <v>59383</v>
      </c>
      <c r="S184" s="24">
        <f t="array" ref="S184">IF(S$9="samtals",SUMIFS(Gögn!$I$2:$I$11876,Gögn!$F$2:$F$11876,"*"&amp;LEFT($A184,4)&amp;"*",Gögn!$B$2:$B$11876,S$8,Gögn!$F$2:$F$11876,"*"&amp;RIGHT($A184,5)&amp;"*"),SUMIFS(Gögn!$I$2:$I$11876,Gögn!$F$2:$F$11876,"*"&amp;LEFT($A184,4)&amp;"*",Gögn!$B$2:$B$11876,S$8,Gögn!$E$2:$E$11876,S$9,Gögn!$F$2:$F$11876,"*"&amp;RIGHT($A184,5)&amp;"*"))/1000</f>
        <v>19630</v>
      </c>
      <c r="T184" s="24">
        <f t="array" ref="T184">IF(T$9="samtals",SUMIFS(Gögn!$I$2:$I$11876,Gögn!$F$2:$F$11876,"*"&amp;LEFT($A184,4)&amp;"*",Gögn!$B$2:$B$11876,T$8,Gögn!$F$2:$F$11876,"*"&amp;RIGHT($A184,5)&amp;"*"),SUMIFS(Gögn!$I$2:$I$11876,Gögn!$F$2:$F$11876,"*"&amp;LEFT($A184,4)&amp;"*",Gögn!$B$2:$B$11876,T$8,Gögn!$E$2:$E$11876,T$9,Gögn!$F$2:$F$11876,"*"&amp;RIGHT($A184,5)&amp;"*"))/1000</f>
        <v>39753</v>
      </c>
      <c r="U184" s="24">
        <f t="array" ref="U184">IF(U$9="samtals",SUMIFS(Gögn!$I$2:$I$11876,Gögn!$F$2:$F$11876,"*"&amp;LEFT($A184,4)&amp;"*",Gögn!$B$2:$B$11876,U$8,Gögn!$F$2:$F$11876,"*"&amp;RIGHT($A184,5)&amp;"*"),SUMIFS(Gögn!$I$2:$I$11876,Gögn!$F$2:$F$11876,"*"&amp;LEFT($A184,4)&amp;"*",Gögn!$B$2:$B$11876,U$8,Gögn!$E$2:$E$11876,U$9,Gögn!$F$2:$F$11876,"*"&amp;RIGHT($A184,5)&amp;"*"))/1000</f>
        <v>65215.955999999998</v>
      </c>
      <c r="V184" s="24">
        <f t="array" ref="V184">IF(V$9="samtals",SUMIFS(Gögn!$I$2:$I$11876,Gögn!$F$2:$F$11876,"*"&amp;LEFT($A184,4)&amp;"*",Gögn!$B$2:$B$11876,V$8,Gögn!$F$2:$F$11876,"*"&amp;RIGHT($A184,5)&amp;"*"),SUMIFS(Gögn!$I$2:$I$11876,Gögn!$F$2:$F$11876,"*"&amp;LEFT($A184,4)&amp;"*",Gögn!$B$2:$B$11876,V$8,Gögn!$E$2:$E$11876,V$9,Gögn!$F$2:$F$11876,"*"&amp;RIGHT($A184,5)&amp;"*"))/1000</f>
        <v>64985.623</v>
      </c>
      <c r="W184" s="24">
        <f t="array" ref="W184">IF(W$9="samtals",SUMIFS(Gögn!$I$2:$I$11876,Gögn!$F$2:$F$11876,"*"&amp;LEFT($A184,4)&amp;"*",Gögn!$B$2:$B$11876,W$8,Gögn!$F$2:$F$11876,"*"&amp;RIGHT($A184,5)&amp;"*"),SUMIFS(Gögn!$I$2:$I$11876,Gögn!$F$2:$F$11876,"*"&amp;LEFT($A184,4)&amp;"*",Gögn!$B$2:$B$11876,W$8,Gögn!$E$2:$E$11876,W$9,Gögn!$F$2:$F$11876,"*"&amp;RIGHT($A184,5)&amp;"*"))/1000</f>
        <v>230.333</v>
      </c>
      <c r="X184" s="24">
        <f t="array" ref="X184">IF(X$9="samtals",SUMIFS(Gögn!$I$2:$I$11876,Gögn!$F$2:$F$11876,"*"&amp;LEFT($A184,4)&amp;"*",Gögn!$B$2:$B$11876,X$8,Gögn!$F$2:$F$11876,"*"&amp;RIGHT($A184,5)&amp;"*"),SUMIFS(Gögn!$I$2:$I$11876,Gögn!$F$2:$F$11876,"*"&amp;LEFT($A184,4)&amp;"*",Gögn!$B$2:$B$11876,X$8,Gögn!$E$2:$E$11876,X$9,Gögn!$F$2:$F$11876,"*"&amp;RIGHT($A184,5)&amp;"*"))/1000</f>
        <v>0</v>
      </c>
      <c r="Y184" s="24">
        <f t="array" ref="Y184">IF(Y$9="samtals",SUMIFS(Gögn!$I$2:$I$11876,Gögn!$F$2:$F$11876,"*"&amp;LEFT($A184,4)&amp;"*",Gögn!$B$2:$B$11876,Y$8,Gögn!$F$2:$F$11876,"*"&amp;RIGHT($A184,5)&amp;"*"),SUMIFS(Gögn!$I$2:$I$11876,Gögn!$F$2:$F$11876,"*"&amp;LEFT($A184,4)&amp;"*",Gögn!$B$2:$B$11876,Y$8,Gögn!$E$2:$E$11876,Y$9,Gögn!$F$2:$F$11876,"*"&amp;RIGHT($A184,5)&amp;"*"))/1000</f>
        <v>0</v>
      </c>
      <c r="Z184" s="24">
        <f t="array" ref="Z184">IF(Z$9="samtals",SUMIFS(Gögn!$I$2:$I$11876,Gögn!$F$2:$F$11876,"*"&amp;LEFT($A184,4)&amp;"*",Gögn!$B$2:$B$11876,Z$8,Gögn!$F$2:$F$11876,"*"&amp;RIGHT($A184,5)&amp;"*"),SUMIFS(Gögn!$I$2:$I$11876,Gögn!$F$2:$F$11876,"*"&amp;LEFT($A184,4)&amp;"*",Gögn!$B$2:$B$11876,Z$8,Gögn!$E$2:$E$11876,Z$9,Gögn!$F$2:$F$11876,"*"&amp;RIGHT($A184,5)&amp;"*"))/1000</f>
        <v>0</v>
      </c>
      <c r="AA184" s="24">
        <f t="array" ref="AA184">IF(AA$9="samtals",SUMIFS(Gögn!$I$2:$I$11876,Gögn!$F$2:$F$11876,"*"&amp;LEFT($A184,4)&amp;"*",Gögn!$B$2:$B$11876,AA$8,Gögn!$F$2:$F$11876,"*"&amp;RIGHT($A184,5)&amp;"*"),SUMIFS(Gögn!$I$2:$I$11876,Gögn!$F$2:$F$11876,"*"&amp;LEFT($A184,4)&amp;"*",Gögn!$B$2:$B$11876,AA$8,Gögn!$E$2:$E$11876,AA$9,Gögn!$F$2:$F$11876,"*"&amp;RIGHT($A184,5)&amp;"*"))/1000</f>
        <v>3052.5349999999999</v>
      </c>
      <c r="AB184" s="24">
        <f t="array" ref="AB184">IF(AB$9="samtals",SUMIFS(Gögn!$I$2:$I$11876,Gögn!$F$2:$F$11876,"*"&amp;LEFT($A184,4)&amp;"*",Gögn!$B$2:$B$11876,AB$8,Gögn!$F$2:$F$11876,"*"&amp;RIGHT($A184,5)&amp;"*"),SUMIFS(Gögn!$I$2:$I$11876,Gögn!$F$2:$F$11876,"*"&amp;LEFT($A184,4)&amp;"*",Gögn!$B$2:$B$11876,AB$8,Gögn!$E$2:$E$11876,AB$9,Gögn!$F$2:$F$11876,"*"&amp;RIGHT($A184,5)&amp;"*"))/1000</f>
        <v>3052.5349999999999</v>
      </c>
      <c r="AC184" s="24">
        <f t="array" ref="AC184">IF(AC$9="samtals",SUMIFS(Gögn!$I$2:$I$11876,Gögn!$F$2:$F$11876,"*"&amp;LEFT($A184,4)&amp;"*",Gögn!$B$2:$B$11876,AC$8,Gögn!$F$2:$F$11876,"*"&amp;RIGHT($A184,5)&amp;"*"),SUMIFS(Gögn!$I$2:$I$11876,Gögn!$F$2:$F$11876,"*"&amp;LEFT($A184,4)&amp;"*",Gögn!$B$2:$B$11876,AC$8,Gögn!$E$2:$E$11876,AC$9,Gögn!$F$2:$F$11876,"*"&amp;RIGHT($A184,5)&amp;"*"))/1000</f>
        <v>14213</v>
      </c>
      <c r="AD184" s="24">
        <f t="array" ref="AD184">IF(AD$9="samtals",SUMIFS(Gögn!$I$2:$I$11876,Gögn!$F$2:$F$11876,"*"&amp;LEFT($A184,4)&amp;"*",Gögn!$B$2:$B$11876,AD$8,Gögn!$F$2:$F$11876,"*"&amp;RIGHT($A184,5)&amp;"*"),SUMIFS(Gögn!$I$2:$I$11876,Gögn!$F$2:$F$11876,"*"&amp;LEFT($A184,4)&amp;"*",Gögn!$B$2:$B$11876,AD$8,Gögn!$E$2:$E$11876,AD$9,Gögn!$F$2:$F$11876,"*"&amp;RIGHT($A184,5)&amp;"*"))/1000</f>
        <v>14213</v>
      </c>
      <c r="AE184" s="24">
        <f t="array" ref="AE184">IF(AE$9="samtals",SUMIFS(Gögn!$I$2:$I$11876,Gögn!$F$2:$F$11876,"*"&amp;LEFT($A184,4)&amp;"*",Gögn!$B$2:$B$11876,AE$8,Gögn!$F$2:$F$11876,"*"&amp;RIGHT($A184,5)&amp;"*"),SUMIFS(Gögn!$I$2:$I$11876,Gögn!$F$2:$F$11876,"*"&amp;LEFT($A184,4)&amp;"*",Gögn!$B$2:$B$11876,AE$8,Gögn!$E$2:$E$11876,AE$9,Gögn!$F$2:$F$11876,"*"&amp;RIGHT($A184,5)&amp;"*"))/1000</f>
        <v>5137</v>
      </c>
      <c r="AF184" s="24">
        <f t="array" ref="AF184">IF(AF$9="samtals",SUMIFS(Gögn!$I$2:$I$11876,Gögn!$F$2:$F$11876,"*"&amp;LEFT($A184,4)&amp;"*",Gögn!$B$2:$B$11876,AF$8,Gögn!$F$2:$F$11876,"*"&amp;RIGHT($A184,5)&amp;"*"),SUMIFS(Gögn!$I$2:$I$11876,Gögn!$F$2:$F$11876,"*"&amp;LEFT($A184,4)&amp;"*",Gögn!$B$2:$B$11876,AF$8,Gögn!$E$2:$E$11876,AF$9,Gögn!$F$2:$F$11876,"*"&amp;RIGHT($A184,5)&amp;"*"))/1000</f>
        <v>5137</v>
      </c>
      <c r="AG184" s="24">
        <f t="array" ref="AG184">IF(AG$9="samtals",SUMIFS(Gögn!$I$2:$I$11876,Gögn!$F$2:$F$11876,"*"&amp;LEFT($A184,4)&amp;"*",Gögn!$B$2:$B$11876,AG$8,Gögn!$F$2:$F$11876,"*"&amp;RIGHT($A184,5)&amp;"*"),SUMIFS(Gögn!$I$2:$I$11876,Gögn!$F$2:$F$11876,"*"&amp;LEFT($A184,4)&amp;"*",Gögn!$B$2:$B$11876,AG$8,Gögn!$E$2:$E$11876,AG$9,Gögn!$F$2:$F$11876,"*"&amp;RIGHT($A184,5)&amp;"*"))/1000</f>
        <v>1958.9269999999999</v>
      </c>
      <c r="AH184" s="24">
        <f t="array" ref="AH184">IF(AH$9="samtals",SUMIFS(Gögn!$I$2:$I$11876,Gögn!$F$2:$F$11876,"*"&amp;LEFT($A184,4)&amp;"*",Gögn!$B$2:$B$11876,AH$8,Gögn!$F$2:$F$11876,"*"&amp;RIGHT($A184,5)&amp;"*"),SUMIFS(Gögn!$I$2:$I$11876,Gögn!$F$2:$F$11876,"*"&amp;LEFT($A184,4)&amp;"*",Gögn!$B$2:$B$11876,AH$8,Gögn!$E$2:$E$11876,AH$9,Gögn!$F$2:$F$11876,"*"&amp;RIGHT($A184,5)&amp;"*"))/1000</f>
        <v>1958.9269999999999</v>
      </c>
      <c r="AI184" s="24">
        <f t="array" ref="AI184">IF(AI$9="samtals",SUMIFS(Gögn!$I$2:$I$11876,Gögn!$F$2:$F$11876,"*"&amp;LEFT($A184,4)&amp;"*",Gögn!$B$2:$B$11876,AI$8,Gögn!$F$2:$F$11876,"*"&amp;RIGHT($A184,5)&amp;"*"),SUMIFS(Gögn!$I$2:$I$11876,Gögn!$F$2:$F$11876,"*"&amp;LEFT($A184,4)&amp;"*",Gögn!$B$2:$B$11876,AI$8,Gögn!$E$2:$E$11876,AI$9,Gögn!$F$2:$F$11876,"*"&amp;RIGHT($A184,5)&amp;"*"))/1000</f>
        <v>9145</v>
      </c>
      <c r="AJ184" s="24">
        <f t="array" ref="AJ184">IF(AJ$9="samtals",SUMIFS(Gögn!$I$2:$I$11876,Gögn!$F$2:$F$11876,"*"&amp;LEFT($A184,4)&amp;"*",Gögn!$B$2:$B$11876,AJ$8,Gögn!$F$2:$F$11876,"*"&amp;RIGHT($A184,5)&amp;"*"),SUMIFS(Gögn!$I$2:$I$11876,Gögn!$F$2:$F$11876,"*"&amp;LEFT($A184,4)&amp;"*",Gögn!$B$2:$B$11876,AJ$8,Gögn!$E$2:$E$11876,AJ$9,Gögn!$F$2:$F$11876,"*"&amp;RIGHT($A184,5)&amp;"*"))/1000</f>
        <v>9145</v>
      </c>
      <c r="AK184" s="24">
        <f t="array" ref="AK184">IF(AK$9="samtals",SUMIFS(Gögn!$I$2:$I$11876,Gögn!$F$2:$F$11876,"*"&amp;LEFT($A184,4)&amp;"*",Gögn!$B$2:$B$11876,AK$8,Gögn!$F$2:$F$11876,"*"&amp;RIGHT($A184,5)&amp;"*"),SUMIFS(Gögn!$I$2:$I$11876,Gögn!$F$2:$F$11876,"*"&amp;LEFT($A184,4)&amp;"*",Gögn!$B$2:$B$11876,AK$8,Gögn!$E$2:$E$11876,AK$9,Gögn!$F$2:$F$11876,"*"&amp;RIGHT($A184,5)&amp;"*"))/1000</f>
        <v>10855.29</v>
      </c>
      <c r="AL184" s="24">
        <f t="array" ref="AL184">IF(AL$9="samtals",SUMIFS(Gögn!$I$2:$I$11876,Gögn!$F$2:$F$11876,"*"&amp;LEFT($A184,4)&amp;"*",Gögn!$B$2:$B$11876,AL$8,Gögn!$F$2:$F$11876,"*"&amp;RIGHT($A184,5)&amp;"*"),SUMIFS(Gögn!$I$2:$I$11876,Gögn!$F$2:$F$11876,"*"&amp;LEFT($A184,4)&amp;"*",Gögn!$B$2:$B$11876,AL$8,Gögn!$E$2:$E$11876,AL$9,Gögn!$F$2:$F$11876,"*"&amp;RIGHT($A184,5)&amp;"*"))/1000</f>
        <v>10855.29</v>
      </c>
      <c r="AM184" s="24">
        <f t="array" ref="AM184">IF(AM$9="samtals",SUMIFS(Gögn!$I$2:$I$11876,Gögn!$F$2:$F$11876,"*"&amp;LEFT($A184,4)&amp;"*",Gögn!$B$2:$B$11876,AM$8,Gögn!$F$2:$F$11876,"*"&amp;RIGHT($A184,5)&amp;"*"),SUMIFS(Gögn!$I$2:$I$11876,Gögn!$F$2:$F$11876,"*"&amp;LEFT($A184,4)&amp;"*",Gögn!$B$2:$B$11876,AM$8,Gögn!$E$2:$E$11876,AM$9,Gögn!$F$2:$F$11876,"*"&amp;RIGHT($A184,5)&amp;"*"))/1000</f>
        <v>62018.627</v>
      </c>
      <c r="AN184" s="24">
        <f t="array" ref="AN184">IF(AN$9="samtals",SUMIFS(Gögn!$I$2:$I$11876,Gögn!$F$2:$F$11876,"*"&amp;LEFT($A184,4)&amp;"*",Gögn!$B$2:$B$11876,AN$8,Gögn!$F$2:$F$11876,"*"&amp;RIGHT($A184,5)&amp;"*"),SUMIFS(Gögn!$I$2:$I$11876,Gögn!$F$2:$F$11876,"*"&amp;LEFT($A184,4)&amp;"*",Gögn!$B$2:$B$11876,AN$8,Gögn!$E$2:$E$11876,AN$9,Gögn!$F$2:$F$11876,"*"&amp;RIGHT($A184,5)&amp;"*"))/1000</f>
        <v>61686.821000000004</v>
      </c>
      <c r="AO184" s="24">
        <f t="array" ref="AO184">IF(AO$9="samtals",SUMIFS(Gögn!$I$2:$I$11876,Gögn!$F$2:$F$11876,"*"&amp;LEFT($A184,4)&amp;"*",Gögn!$B$2:$B$11876,AO$8,Gögn!$F$2:$F$11876,"*"&amp;RIGHT($A184,5)&amp;"*"),SUMIFS(Gögn!$I$2:$I$11876,Gögn!$F$2:$F$11876,"*"&amp;LEFT($A184,4)&amp;"*",Gögn!$B$2:$B$11876,AO$8,Gögn!$E$2:$E$11876,AO$9,Gögn!$F$2:$F$11876,"*"&amp;RIGHT($A184,5)&amp;"*"))/1000</f>
        <v>331.80599999999998</v>
      </c>
      <c r="AP184" s="24">
        <f t="array" ref="AP184">IF(AP$9="samtals",SUMIFS(Gögn!$I$2:$I$11876,Gögn!$F$2:$F$11876,"*"&amp;LEFT($A184,4)&amp;"*",Gögn!$B$2:$B$11876,AP$8,Gögn!$F$2:$F$11876,"*"&amp;RIGHT($A184,5)&amp;"*"),SUMIFS(Gögn!$I$2:$I$11876,Gögn!$F$2:$F$11876,"*"&amp;LEFT($A184,4)&amp;"*",Gögn!$B$2:$B$11876,AP$8,Gögn!$E$2:$E$11876,AP$9,Gögn!$F$2:$F$11876,"*"&amp;RIGHT($A184,5)&amp;"*"))/1000</f>
        <v>0</v>
      </c>
      <c r="AQ184" s="24">
        <f t="array" ref="AQ184">IF(AQ$9="samtals",SUMIFS(Gögn!$I$2:$I$11876,Gögn!$F$2:$F$11876,"*"&amp;LEFT($A184,4)&amp;"*",Gögn!$B$2:$B$11876,AQ$8,Gögn!$F$2:$F$11876,"*"&amp;RIGHT($A184,5)&amp;"*"),SUMIFS(Gögn!$I$2:$I$11876,Gögn!$F$2:$F$11876,"*"&amp;LEFT($A184,4)&amp;"*",Gögn!$B$2:$B$11876,AQ$8,Gögn!$E$2:$E$11876,AQ$9,Gögn!$F$2:$F$11876,"*"&amp;RIGHT($A184,5)&amp;"*"))/1000</f>
        <v>0</v>
      </c>
      <c r="AR184" s="24">
        <f t="array" ref="AR184">IF(AR$9="samtals",SUMIFS(Gögn!$I$2:$I$11876,Gögn!$F$2:$F$11876,"*"&amp;LEFT($A184,4)&amp;"*",Gögn!$B$2:$B$11876,AR$8,Gögn!$F$2:$F$11876,"*"&amp;RIGHT($A184,5)&amp;"*"),SUMIFS(Gögn!$I$2:$I$11876,Gögn!$F$2:$F$11876,"*"&amp;LEFT($A184,4)&amp;"*",Gögn!$B$2:$B$11876,AR$8,Gögn!$E$2:$E$11876,AR$9,Gögn!$F$2:$F$11876,"*"&amp;RIGHT($A184,5)&amp;"*"))/1000</f>
        <v>0</v>
      </c>
      <c r="AS184" s="24">
        <f t="array" ref="AS184">IF(AS$9="samtals",SUMIFS(Gögn!$I$2:$I$11876,Gögn!$F$2:$F$11876,"*"&amp;LEFT($A184,4)&amp;"*",Gögn!$B$2:$B$11876,AS$8,Gögn!$F$2:$F$11876,"*"&amp;RIGHT($A184,5)&amp;"*"),SUMIFS(Gögn!$I$2:$I$11876,Gögn!$F$2:$F$11876,"*"&amp;LEFT($A184,4)&amp;"*",Gögn!$B$2:$B$11876,AS$8,Gögn!$E$2:$E$11876,AS$9,Gögn!$F$2:$F$11876,"*"&amp;RIGHT($A184,5)&amp;"*"))/1000</f>
        <v>103037.645</v>
      </c>
      <c r="AT184" s="24">
        <f t="array" ref="AT184">IF(AT$9="samtals",SUMIFS(Gögn!$I$2:$I$11876,Gögn!$F$2:$F$11876,"*"&amp;LEFT($A184,4)&amp;"*",Gögn!$B$2:$B$11876,AT$8,Gögn!$F$2:$F$11876,"*"&amp;RIGHT($A184,5)&amp;"*"),SUMIFS(Gögn!$I$2:$I$11876,Gögn!$F$2:$F$11876,"*"&amp;LEFT($A184,4)&amp;"*",Gögn!$B$2:$B$11876,AT$8,Gögn!$E$2:$E$11876,AT$9,Gögn!$F$2:$F$11876,"*"&amp;RIGHT($A184,5)&amp;"*"))/1000</f>
        <v>101330.753</v>
      </c>
      <c r="AU184" s="24">
        <f t="array" ref="AU184">IF(AU$9="samtals",SUMIFS(Gögn!$I$2:$I$11876,Gögn!$F$2:$F$11876,"*"&amp;LEFT($A184,4)&amp;"*",Gögn!$B$2:$B$11876,AU$8,Gögn!$F$2:$F$11876,"*"&amp;RIGHT($A184,5)&amp;"*"),SUMIFS(Gögn!$I$2:$I$11876,Gögn!$F$2:$F$11876,"*"&amp;LEFT($A184,4)&amp;"*",Gögn!$B$2:$B$11876,AU$8,Gögn!$E$2:$E$11876,AU$9,Gögn!$F$2:$F$11876,"*"&amp;RIGHT($A184,5)&amp;"*"))/1000</f>
        <v>1706.8920000000001</v>
      </c>
      <c r="AV184" s="24">
        <f t="array" ref="AV184">IF(AV$9="samtals",SUMIFS(Gögn!$I$2:$I$11876,Gögn!$F$2:$F$11876,"*"&amp;LEFT($A184,4)&amp;"*",Gögn!$B$2:$B$11876,AV$8,Gögn!$F$2:$F$11876,"*"&amp;RIGHT($A184,5)&amp;"*"),SUMIFS(Gögn!$I$2:$I$11876,Gögn!$F$2:$F$11876,"*"&amp;LEFT($A184,4)&amp;"*",Gögn!$B$2:$B$11876,AV$8,Gögn!$E$2:$E$11876,AV$9,Gögn!$F$2:$F$11876,"*"&amp;RIGHT($A184,5)&amp;"*"))/1000</f>
        <v>0</v>
      </c>
      <c r="AW184" s="24">
        <f t="array" ref="AW184">IF(AW$9="samtals",SUMIFS(Gögn!$I$2:$I$11876,Gögn!$F$2:$F$11876,"*"&amp;LEFT($A184,4)&amp;"*",Gögn!$B$2:$B$11876,AW$8,Gögn!$F$2:$F$11876,"*"&amp;RIGHT($A184,5)&amp;"*"),SUMIFS(Gögn!$I$2:$I$11876,Gögn!$F$2:$F$11876,"*"&amp;LEFT($A184,4)&amp;"*",Gögn!$B$2:$B$11876,AW$8,Gögn!$E$2:$E$11876,AW$9,Gögn!$F$2:$F$11876,"*"&amp;RIGHT($A184,5)&amp;"*"))/1000</f>
        <v>0</v>
      </c>
      <c r="AX184" s="24">
        <f t="array" ref="AX184">IF(AX$9="samtals",SUMIFS(Gögn!$I$2:$I$11876,Gögn!$F$2:$F$11876,"*"&amp;LEFT($A184,4)&amp;"*",Gögn!$B$2:$B$11876,AX$8,Gögn!$F$2:$F$11876,"*"&amp;RIGHT($A184,5)&amp;"*"),SUMIFS(Gögn!$I$2:$I$11876,Gögn!$F$2:$F$11876,"*"&amp;LEFT($A184,4)&amp;"*",Gögn!$B$2:$B$11876,AX$8,Gögn!$E$2:$E$11876,AX$9,Gögn!$F$2:$F$11876,"*"&amp;RIGHT($A184,5)&amp;"*"))/1000</f>
        <v>0</v>
      </c>
      <c r="AY184" s="24">
        <f t="array" ref="AY184">IF(AY$9="samtals",SUMIFS(Gögn!$I$2:$I$11876,Gögn!$F$2:$F$11876,"*"&amp;LEFT($A184,4)&amp;"*",Gögn!$B$2:$B$11876,AY$8,Gögn!$F$2:$F$11876,"*"&amp;RIGHT($A184,5)&amp;"*"),SUMIFS(Gögn!$I$2:$I$11876,Gögn!$F$2:$F$11876,"*"&amp;LEFT($A184,4)&amp;"*",Gögn!$B$2:$B$11876,AY$8,Gögn!$E$2:$E$11876,AY$9,Gögn!$F$2:$F$11876,"*"&amp;RIGHT($A184,5)&amp;"*"))/1000</f>
        <v>10833</v>
      </c>
      <c r="AZ184" s="24">
        <f t="array" ref="AZ184">IF(AZ$9="samtals",SUMIFS(Gögn!$I$2:$I$11876,Gögn!$F$2:$F$11876,"*"&amp;LEFT($A184,4)&amp;"*",Gögn!$B$2:$B$11876,AZ$8,Gögn!$F$2:$F$11876,"*"&amp;RIGHT($A184,5)&amp;"*"),SUMIFS(Gögn!$I$2:$I$11876,Gögn!$F$2:$F$11876,"*"&amp;LEFT($A184,4)&amp;"*",Gögn!$B$2:$B$11876,AZ$8,Gögn!$E$2:$E$11876,AZ$9,Gögn!$F$2:$F$11876,"*"&amp;RIGHT($A184,5)&amp;"*"))/1000</f>
        <v>10833</v>
      </c>
      <c r="BA184" s="24">
        <f t="array" ref="BA184">IF(BA$9="samtals",SUMIFS(Gögn!$I$2:$I$11876,Gögn!$F$2:$F$11876,"*"&amp;LEFT($A184,4)&amp;"*",Gögn!$B$2:$B$11876,BA$8,Gögn!$F$2:$F$11876,"*"&amp;RIGHT($A184,5)&amp;"*"),SUMIFS(Gögn!$I$2:$I$11876,Gögn!$F$2:$F$11876,"*"&amp;LEFT($A184,4)&amp;"*",Gögn!$B$2:$B$11876,BA$8,Gögn!$E$2:$E$11876,BA$9,Gögn!$F$2:$F$11876,"*"&amp;RIGHT($A184,5)&amp;"*"))/1000</f>
        <v>0</v>
      </c>
      <c r="BB184" s="24">
        <f t="array" ref="BB184">IF(BB$9="samtals",SUMIFS(Gögn!$I$2:$I$11876,Gögn!$F$2:$F$11876,"*"&amp;LEFT($A184,4)&amp;"*",Gögn!$B$2:$B$11876,BB$8,Gögn!$F$2:$F$11876,"*"&amp;RIGHT($A184,5)&amp;"*"),SUMIFS(Gögn!$I$2:$I$11876,Gögn!$F$2:$F$11876,"*"&amp;LEFT($A184,4)&amp;"*",Gögn!$B$2:$B$11876,BB$8,Gögn!$E$2:$E$11876,BB$9,Gögn!$F$2:$F$11876,"*"&amp;RIGHT($A184,5)&amp;"*"))/1000</f>
        <v>17631.155999999999</v>
      </c>
      <c r="BC184" s="24">
        <f t="array" ref="BC184">IF(BC$9="samtals",SUMIFS(Gögn!$I$2:$I$11876,Gögn!$F$2:$F$11876,"*"&amp;LEFT($A184,4)&amp;"*",Gögn!$B$2:$B$11876,BC$8,Gögn!$F$2:$F$11876,"*"&amp;RIGHT($A184,5)&amp;"*"),SUMIFS(Gögn!$I$2:$I$11876,Gögn!$F$2:$F$11876,"*"&amp;LEFT($A184,4)&amp;"*",Gögn!$B$2:$B$11876,BC$8,Gögn!$E$2:$E$11876,BC$9,Gögn!$F$2:$F$11876,"*"&amp;RIGHT($A184,5)&amp;"*"))/1000</f>
        <v>17324.491000000002</v>
      </c>
      <c r="BD184" s="24">
        <f t="array" ref="BD184">IF(BD$9="samtals",SUMIFS(Gögn!$I$2:$I$11876,Gögn!$F$2:$F$11876,"*"&amp;LEFT($A184,4)&amp;"*",Gögn!$B$2:$B$11876,BD$8,Gögn!$F$2:$F$11876,"*"&amp;RIGHT($A184,5)&amp;"*"),SUMIFS(Gögn!$I$2:$I$11876,Gögn!$F$2:$F$11876,"*"&amp;LEFT($A184,4)&amp;"*",Gögn!$B$2:$B$11876,BD$8,Gögn!$E$2:$E$11876,BD$9,Gögn!$F$2:$F$11876,"*"&amp;RIGHT($A184,5)&amp;"*"))/1000</f>
        <v>306.66500000000002</v>
      </c>
      <c r="BE184" s="24">
        <f t="array" ref="BE184">IF(BE$9="samtals",SUMIFS(Gögn!$I$2:$I$11876,Gögn!$F$2:$F$11876,"*"&amp;LEFT($A184,4)&amp;"*",Gögn!$B$2:$B$11876,BE$8,Gögn!$F$2:$F$11876,"*"&amp;RIGHT($A184,5)&amp;"*"),SUMIFS(Gögn!$I$2:$I$11876,Gögn!$F$2:$F$11876,"*"&amp;LEFT($A184,4)&amp;"*",Gögn!$B$2:$B$11876,BE$8,Gögn!$E$2:$E$11876,BE$9,Gögn!$F$2:$F$11876,"*"&amp;RIGHT($A184,5)&amp;"*"))/1000</f>
        <v>42811.553999999996</v>
      </c>
      <c r="BF184" s="24">
        <f t="array" ref="BF184">IF(BF$9="samtals",SUMIFS(Gögn!$I$2:$I$11876,Gögn!$F$2:$F$11876,"*"&amp;LEFT($A184,4)&amp;"*",Gögn!$B$2:$B$11876,BF$8,Gögn!$F$2:$F$11876,"*"&amp;RIGHT($A184,5)&amp;"*"),SUMIFS(Gögn!$I$2:$I$11876,Gögn!$F$2:$F$11876,"*"&amp;LEFT($A184,4)&amp;"*",Gögn!$B$2:$B$11876,BF$8,Gögn!$E$2:$E$11876,BF$9,Gögn!$F$2:$F$11876,"*"&amp;RIGHT($A184,5)&amp;"*"))/1000</f>
        <v>41687.593999999997</v>
      </c>
      <c r="BG184" s="24">
        <f t="array" ref="BG184">IF(BG$9="samtals",SUMIFS(Gögn!$I$2:$I$11876,Gögn!$F$2:$F$11876,"*"&amp;LEFT($A184,4)&amp;"*",Gögn!$B$2:$B$11876,BG$8,Gögn!$F$2:$F$11876,"*"&amp;RIGHT($A184,5)&amp;"*"),SUMIFS(Gögn!$I$2:$I$11876,Gögn!$F$2:$F$11876,"*"&amp;LEFT($A184,4)&amp;"*",Gögn!$B$2:$B$11876,BG$8,Gögn!$E$2:$E$11876,BG$9,Gögn!$F$2:$F$11876,"*"&amp;RIGHT($A184,5)&amp;"*"))/1000</f>
        <v>1123.96</v>
      </c>
    </row>
    <row r="185" spans="1:59" ht="15" customHeight="1">
      <c r="A185" s="5" t="s">
        <v>445</v>
      </c>
      <c r="B185" s="5"/>
      <c r="C185" s="25" t="s">
        <v>324</v>
      </c>
      <c r="D185" s="22">
        <f t="shared" si="45"/>
        <v>1277222.8360000001</v>
      </c>
      <c r="E185" s="22">
        <f t="array" ref="E185">IF(E$9="samtals",SUMIFS(Gögn!$I$2:$I$11876,Gögn!$F$2:$F$11876,"*"&amp;LEFT($A185,4)&amp;"*",Gögn!$B$2:$B$11876,E$8,Gögn!$F$2:$F$11876,"*"&amp;RIGHT($A185,5)&amp;"*"),SUMIFS(Gögn!$I$2:$I$11876,Gögn!$F$2:$F$11876,"*"&amp;LEFT($A185,4)&amp;"*",Gögn!$B$2:$B$11876,E$8,Gögn!$E$2:$E$11876,E$9,Gögn!$F$2:$F$11876,"*"&amp;RIGHT($A185,5)&amp;"*"))/1000</f>
        <v>0</v>
      </c>
      <c r="F185" s="22">
        <f t="array" ref="F185">IF(F$9="samtals",SUMIFS(Gögn!$I$2:$I$11876,Gögn!$F$2:$F$11876,"*"&amp;LEFT($A185,4)&amp;"*",Gögn!$B$2:$B$11876,F$8,Gögn!$F$2:$F$11876,"*"&amp;RIGHT($A185,5)&amp;"*"),SUMIFS(Gögn!$I$2:$I$11876,Gögn!$F$2:$F$11876,"*"&amp;LEFT($A185,4)&amp;"*",Gögn!$B$2:$B$11876,F$8,Gögn!$E$2:$E$11876,F$9,Gögn!$F$2:$F$11876,"*"&amp;RIGHT($A185,5)&amp;"*"))/1000</f>
        <v>0</v>
      </c>
      <c r="G185" s="22">
        <f t="array" ref="G185">IF(G$9="samtals",SUMIFS(Gögn!$I$2:$I$11876,Gögn!$F$2:$F$11876,"*"&amp;LEFT($A185,4)&amp;"*",Gögn!$B$2:$B$11876,G$8,Gögn!$F$2:$F$11876,"*"&amp;RIGHT($A185,5)&amp;"*"),SUMIFS(Gögn!$I$2:$I$11876,Gögn!$F$2:$F$11876,"*"&amp;LEFT($A185,4)&amp;"*",Gögn!$B$2:$B$11876,G$8,Gögn!$E$2:$E$11876,G$9,Gögn!$F$2:$F$11876,"*"&amp;RIGHT($A185,5)&amp;"*"))/1000</f>
        <v>0</v>
      </c>
      <c r="H185" s="22">
        <f t="array" ref="H185">IF(H$9="samtals",SUMIFS(Gögn!$I$2:$I$11876,Gögn!$F$2:$F$11876,"*"&amp;LEFT($A185,4)&amp;"*",Gögn!$B$2:$B$11876,H$8,Gögn!$F$2:$F$11876,"*"&amp;RIGHT($A185,5)&amp;"*"),SUMIFS(Gögn!$I$2:$I$11876,Gögn!$F$2:$F$11876,"*"&amp;LEFT($A185,4)&amp;"*",Gögn!$B$2:$B$11876,H$8,Gögn!$E$2:$E$11876,H$9,Gögn!$F$2:$F$11876,"*"&amp;RIGHT($A185,5)&amp;"*"))/1000</f>
        <v>263696.78899999999</v>
      </c>
      <c r="I185" s="22">
        <f t="array" ref="I185">IF(I$9="samtals",SUMIFS(Gögn!$I$2:$I$11876,Gögn!$F$2:$F$11876,"*"&amp;LEFT($A185,4)&amp;"*",Gögn!$B$2:$B$11876,I$8,Gögn!$F$2:$F$11876,"*"&amp;RIGHT($A185,5)&amp;"*"),SUMIFS(Gögn!$I$2:$I$11876,Gögn!$F$2:$F$11876,"*"&amp;LEFT($A185,4)&amp;"*",Gögn!$B$2:$B$11876,I$8,Gögn!$E$2:$E$11876,I$9,Gögn!$F$2:$F$11876,"*"&amp;RIGHT($A185,5)&amp;"*"))/1000</f>
        <v>263696.78899999999</v>
      </c>
      <c r="J185" s="22">
        <f t="array" ref="J185">IF(J$9="samtals",SUMIFS(Gögn!$I$2:$I$11876,Gögn!$F$2:$F$11876,"*"&amp;LEFT($A185,4)&amp;"*",Gögn!$B$2:$B$11876,J$8,Gögn!$F$2:$F$11876,"*"&amp;RIGHT($A185,5)&amp;"*"),SUMIFS(Gögn!$I$2:$I$11876,Gögn!$F$2:$F$11876,"*"&amp;LEFT($A185,4)&amp;"*",Gögn!$B$2:$B$11876,J$8,Gögn!$E$2:$E$11876,J$9,Gögn!$F$2:$F$11876,"*"&amp;RIGHT($A185,5)&amp;"*"))/1000</f>
        <v>0</v>
      </c>
      <c r="K185" s="22">
        <f t="array" ref="K185">IF(K$9="samtals",SUMIFS(Gögn!$I$2:$I$11876,Gögn!$F$2:$F$11876,"*"&amp;LEFT($A185,4)&amp;"*",Gögn!$B$2:$B$11876,K$8,Gögn!$F$2:$F$11876,"*"&amp;RIGHT($A185,5)&amp;"*"),SUMIFS(Gögn!$I$2:$I$11876,Gögn!$F$2:$F$11876,"*"&amp;LEFT($A185,4)&amp;"*",Gögn!$B$2:$B$11876,K$8,Gögn!$E$2:$E$11876,K$9,Gögn!$F$2:$F$11876,"*"&amp;RIGHT($A185,5)&amp;"*"))/1000</f>
        <v>10625.101000000001</v>
      </c>
      <c r="L185" s="22">
        <f t="array" ref="L185">IF(L$9="samtals",SUMIFS(Gögn!$I$2:$I$11876,Gögn!$F$2:$F$11876,"*"&amp;LEFT($A185,4)&amp;"*",Gögn!$B$2:$B$11876,L$8,Gögn!$F$2:$F$11876,"*"&amp;RIGHT($A185,5)&amp;"*"),SUMIFS(Gögn!$I$2:$I$11876,Gögn!$F$2:$F$11876,"*"&amp;LEFT($A185,4)&amp;"*",Gögn!$B$2:$B$11876,L$8,Gögn!$E$2:$E$11876,L$9,Gögn!$F$2:$F$11876,"*"&amp;RIGHT($A185,5)&amp;"*"))/1000</f>
        <v>10625.101000000001</v>
      </c>
      <c r="M185" s="22">
        <f t="array" ref="M185">IF(M$9="samtals",SUMIFS(Gögn!$I$2:$I$11876,Gögn!$F$2:$F$11876,"*"&amp;LEFT($A185,4)&amp;"*",Gögn!$B$2:$B$11876,M$8,Gögn!$F$2:$F$11876,"*"&amp;RIGHT($A185,5)&amp;"*"),SUMIFS(Gögn!$I$2:$I$11876,Gögn!$F$2:$F$11876,"*"&amp;LEFT($A185,4)&amp;"*",Gögn!$B$2:$B$11876,M$8,Gögn!$E$2:$E$11876,M$9,Gögn!$F$2:$F$11876,"*"&amp;RIGHT($A185,5)&amp;"*"))/1000</f>
        <v>32590</v>
      </c>
      <c r="N185" s="22">
        <f t="array" ref="N185">IF(N$9="samtals",SUMIFS(Gögn!$I$2:$I$11876,Gögn!$F$2:$F$11876,"*"&amp;LEFT($A185,4)&amp;"*",Gögn!$B$2:$B$11876,N$8,Gögn!$F$2:$F$11876,"*"&amp;RIGHT($A185,5)&amp;"*"),SUMIFS(Gögn!$I$2:$I$11876,Gögn!$F$2:$F$11876,"*"&amp;LEFT($A185,4)&amp;"*",Gögn!$B$2:$B$11876,N$8,Gögn!$E$2:$E$11876,N$9,Gögn!$F$2:$F$11876,"*"&amp;RIGHT($A185,5)&amp;"*"))/1000</f>
        <v>32590</v>
      </c>
      <c r="O185" s="22">
        <f t="array" ref="O185">IF(O$9="samtals",SUMIFS(Gögn!$I$2:$I$11876,Gögn!$F$2:$F$11876,"*"&amp;LEFT($A185,4)&amp;"*",Gögn!$B$2:$B$11876,O$8,Gögn!$F$2:$F$11876,"*"&amp;RIGHT($A185,5)&amp;"*"),SUMIFS(Gögn!$I$2:$I$11876,Gögn!$F$2:$F$11876,"*"&amp;LEFT($A185,4)&amp;"*",Gögn!$B$2:$B$11876,O$8,Gögn!$E$2:$E$11876,O$9,Gögn!$F$2:$F$11876,"*"&amp;RIGHT($A185,5)&amp;"*"))/1000</f>
        <v>2857.6260000000002</v>
      </c>
      <c r="P185" s="22">
        <f t="array" ref="P185">IF(P$9="samtals",SUMIFS(Gögn!$I$2:$I$11876,Gögn!$F$2:$F$11876,"*"&amp;LEFT($A185,4)&amp;"*",Gögn!$B$2:$B$11876,P$8,Gögn!$F$2:$F$11876,"*"&amp;RIGHT($A185,5)&amp;"*"),SUMIFS(Gögn!$I$2:$I$11876,Gögn!$F$2:$F$11876,"*"&amp;LEFT($A185,4)&amp;"*",Gögn!$B$2:$B$11876,P$8,Gögn!$E$2:$E$11876,P$9,Gögn!$F$2:$F$11876,"*"&amp;RIGHT($A185,5)&amp;"*"))/1000</f>
        <v>0</v>
      </c>
      <c r="Q185" s="22">
        <f t="array" ref="Q185">IF(Q$9="samtals",SUMIFS(Gögn!$I$2:$I$11876,Gögn!$F$2:$F$11876,"*"&amp;LEFT($A185,4)&amp;"*",Gögn!$B$2:$B$11876,Q$8,Gögn!$F$2:$F$11876,"*"&amp;RIGHT($A185,5)&amp;"*"),SUMIFS(Gögn!$I$2:$I$11876,Gögn!$F$2:$F$11876,"*"&amp;LEFT($A185,4)&amp;"*",Gögn!$B$2:$B$11876,Q$8,Gögn!$E$2:$E$11876,Q$9,Gögn!$F$2:$F$11876,"*"&amp;RIGHT($A185,5)&amp;"*"))/1000</f>
        <v>2857.6260000000002</v>
      </c>
      <c r="R185" s="22">
        <f t="array" ref="R185">IF(R$9="samtals",SUMIFS(Gögn!$I$2:$I$11876,Gögn!$F$2:$F$11876,"*"&amp;LEFT($A185,4)&amp;"*",Gögn!$B$2:$B$11876,R$8,Gögn!$F$2:$F$11876,"*"&amp;RIGHT($A185,5)&amp;"*"),SUMIFS(Gögn!$I$2:$I$11876,Gögn!$F$2:$F$11876,"*"&amp;LEFT($A185,4)&amp;"*",Gögn!$B$2:$B$11876,R$8,Gögn!$E$2:$E$11876,R$9,Gögn!$F$2:$F$11876,"*"&amp;RIGHT($A185,5)&amp;"*"))/1000</f>
        <v>275535</v>
      </c>
      <c r="S185" s="22">
        <f t="array" ref="S185">IF(S$9="samtals",SUMIFS(Gögn!$I$2:$I$11876,Gögn!$F$2:$F$11876,"*"&amp;LEFT($A185,4)&amp;"*",Gögn!$B$2:$B$11876,S$8,Gögn!$F$2:$F$11876,"*"&amp;RIGHT($A185,5)&amp;"*"),SUMIFS(Gögn!$I$2:$I$11876,Gögn!$F$2:$F$11876,"*"&amp;LEFT($A185,4)&amp;"*",Gögn!$B$2:$B$11876,S$8,Gögn!$E$2:$E$11876,S$9,Gögn!$F$2:$F$11876,"*"&amp;RIGHT($A185,5)&amp;"*"))/1000</f>
        <v>86851</v>
      </c>
      <c r="T185" s="22">
        <f t="array" ref="T185">IF(T$9="samtals",SUMIFS(Gögn!$I$2:$I$11876,Gögn!$F$2:$F$11876,"*"&amp;LEFT($A185,4)&amp;"*",Gögn!$B$2:$B$11876,T$8,Gögn!$F$2:$F$11876,"*"&amp;RIGHT($A185,5)&amp;"*"),SUMIFS(Gögn!$I$2:$I$11876,Gögn!$F$2:$F$11876,"*"&amp;LEFT($A185,4)&amp;"*",Gögn!$B$2:$B$11876,T$8,Gögn!$E$2:$E$11876,T$9,Gögn!$F$2:$F$11876,"*"&amp;RIGHT($A185,5)&amp;"*"))/1000</f>
        <v>188684</v>
      </c>
      <c r="U185" s="22">
        <f t="array" ref="U185">IF(U$9="samtals",SUMIFS(Gögn!$I$2:$I$11876,Gögn!$F$2:$F$11876,"*"&amp;LEFT($A185,4)&amp;"*",Gögn!$B$2:$B$11876,U$8,Gögn!$F$2:$F$11876,"*"&amp;RIGHT($A185,5)&amp;"*"),SUMIFS(Gögn!$I$2:$I$11876,Gögn!$F$2:$F$11876,"*"&amp;LEFT($A185,4)&amp;"*",Gögn!$B$2:$B$11876,U$8,Gögn!$E$2:$E$11876,U$9,Gögn!$F$2:$F$11876,"*"&amp;RIGHT($A185,5)&amp;"*"))/1000</f>
        <v>0</v>
      </c>
      <c r="V185" s="22">
        <f t="array" ref="V185">IF(V$9="samtals",SUMIFS(Gögn!$I$2:$I$11876,Gögn!$F$2:$F$11876,"*"&amp;LEFT($A185,4)&amp;"*",Gögn!$B$2:$B$11876,V$8,Gögn!$F$2:$F$11876,"*"&amp;RIGHT($A185,5)&amp;"*"),SUMIFS(Gögn!$I$2:$I$11876,Gögn!$F$2:$F$11876,"*"&amp;LEFT($A185,4)&amp;"*",Gögn!$B$2:$B$11876,V$8,Gögn!$E$2:$E$11876,V$9,Gögn!$F$2:$F$11876,"*"&amp;RIGHT($A185,5)&amp;"*"))/1000</f>
        <v>0</v>
      </c>
      <c r="W185" s="22">
        <f t="array" ref="W185">IF(W$9="samtals",SUMIFS(Gögn!$I$2:$I$11876,Gögn!$F$2:$F$11876,"*"&amp;LEFT($A185,4)&amp;"*",Gögn!$B$2:$B$11876,W$8,Gögn!$F$2:$F$11876,"*"&amp;RIGHT($A185,5)&amp;"*"),SUMIFS(Gögn!$I$2:$I$11876,Gögn!$F$2:$F$11876,"*"&amp;LEFT($A185,4)&amp;"*",Gögn!$B$2:$B$11876,W$8,Gögn!$E$2:$E$11876,W$9,Gögn!$F$2:$F$11876,"*"&amp;RIGHT($A185,5)&amp;"*"))/1000</f>
        <v>0</v>
      </c>
      <c r="X185" s="22">
        <f t="array" ref="X185">IF(X$9="samtals",SUMIFS(Gögn!$I$2:$I$11876,Gögn!$F$2:$F$11876,"*"&amp;LEFT($A185,4)&amp;"*",Gögn!$B$2:$B$11876,X$8,Gögn!$F$2:$F$11876,"*"&amp;RIGHT($A185,5)&amp;"*"),SUMIFS(Gögn!$I$2:$I$11876,Gögn!$F$2:$F$11876,"*"&amp;LEFT($A185,4)&amp;"*",Gögn!$B$2:$B$11876,X$8,Gögn!$E$2:$E$11876,X$9,Gögn!$F$2:$F$11876,"*"&amp;RIGHT($A185,5)&amp;"*"))/1000</f>
        <v>151727.84700000001</v>
      </c>
      <c r="Y185" s="22">
        <f t="array" ref="Y185">IF(Y$9="samtals",SUMIFS(Gögn!$I$2:$I$11876,Gögn!$F$2:$F$11876,"*"&amp;LEFT($A185,4)&amp;"*",Gögn!$B$2:$B$11876,Y$8,Gögn!$F$2:$F$11876,"*"&amp;RIGHT($A185,5)&amp;"*"),SUMIFS(Gögn!$I$2:$I$11876,Gögn!$F$2:$F$11876,"*"&amp;LEFT($A185,4)&amp;"*",Gögn!$B$2:$B$11876,Y$8,Gögn!$E$2:$E$11876,Y$9,Gögn!$F$2:$F$11876,"*"&amp;RIGHT($A185,5)&amp;"*"))/1000</f>
        <v>29350.832999999999</v>
      </c>
      <c r="Z185" s="22">
        <f t="array" ref="Z185">IF(Z$9="samtals",SUMIFS(Gögn!$I$2:$I$11876,Gögn!$F$2:$F$11876,"*"&amp;LEFT($A185,4)&amp;"*",Gögn!$B$2:$B$11876,Z$8,Gögn!$F$2:$F$11876,"*"&amp;RIGHT($A185,5)&amp;"*"),SUMIFS(Gögn!$I$2:$I$11876,Gögn!$F$2:$F$11876,"*"&amp;LEFT($A185,4)&amp;"*",Gögn!$B$2:$B$11876,Z$8,Gögn!$E$2:$E$11876,Z$9,Gögn!$F$2:$F$11876,"*"&amp;RIGHT($A185,5)&amp;"*"))/1000</f>
        <v>122377.014</v>
      </c>
      <c r="AA185" s="22">
        <f t="array" ref="AA185">IF(AA$9="samtals",SUMIFS(Gögn!$I$2:$I$11876,Gögn!$F$2:$F$11876,"*"&amp;LEFT($A185,4)&amp;"*",Gögn!$B$2:$B$11876,AA$8,Gögn!$F$2:$F$11876,"*"&amp;RIGHT($A185,5)&amp;"*"),SUMIFS(Gögn!$I$2:$I$11876,Gögn!$F$2:$F$11876,"*"&amp;LEFT($A185,4)&amp;"*",Gögn!$B$2:$B$11876,AA$8,Gögn!$E$2:$E$11876,AA$9,Gögn!$F$2:$F$11876,"*"&amp;RIGHT($A185,5)&amp;"*"))/1000</f>
        <v>11780.045</v>
      </c>
      <c r="AB185" s="22">
        <f t="array" ref="AB185">IF(AB$9="samtals",SUMIFS(Gögn!$I$2:$I$11876,Gögn!$F$2:$F$11876,"*"&amp;LEFT($A185,4)&amp;"*",Gögn!$B$2:$B$11876,AB$8,Gögn!$F$2:$F$11876,"*"&amp;RIGHT($A185,5)&amp;"*"),SUMIFS(Gögn!$I$2:$I$11876,Gögn!$F$2:$F$11876,"*"&amp;LEFT($A185,4)&amp;"*",Gögn!$B$2:$B$11876,AB$8,Gögn!$E$2:$E$11876,AB$9,Gögn!$F$2:$F$11876,"*"&amp;RIGHT($A185,5)&amp;"*"))/1000</f>
        <v>11780.045</v>
      </c>
      <c r="AC185" s="22">
        <f t="array" ref="AC185">IF(AC$9="samtals",SUMIFS(Gögn!$I$2:$I$11876,Gögn!$F$2:$F$11876,"*"&amp;LEFT($A185,4)&amp;"*",Gögn!$B$2:$B$11876,AC$8,Gögn!$F$2:$F$11876,"*"&amp;RIGHT($A185,5)&amp;"*"),SUMIFS(Gögn!$I$2:$I$11876,Gögn!$F$2:$F$11876,"*"&amp;LEFT($A185,4)&amp;"*",Gögn!$B$2:$B$11876,AC$8,Gögn!$E$2:$E$11876,AC$9,Gögn!$F$2:$F$11876,"*"&amp;RIGHT($A185,5)&amp;"*"))/1000</f>
        <v>10471</v>
      </c>
      <c r="AD185" s="22">
        <f t="array" ref="AD185">IF(AD$9="samtals",SUMIFS(Gögn!$I$2:$I$11876,Gögn!$F$2:$F$11876,"*"&amp;LEFT($A185,4)&amp;"*",Gögn!$B$2:$B$11876,AD$8,Gögn!$F$2:$F$11876,"*"&amp;RIGHT($A185,5)&amp;"*"),SUMIFS(Gögn!$I$2:$I$11876,Gögn!$F$2:$F$11876,"*"&amp;LEFT($A185,4)&amp;"*",Gögn!$B$2:$B$11876,AD$8,Gögn!$E$2:$E$11876,AD$9,Gögn!$F$2:$F$11876,"*"&amp;RIGHT($A185,5)&amp;"*"))/1000</f>
        <v>10471</v>
      </c>
      <c r="AE185" s="22">
        <f t="array" ref="AE185">IF(AE$9="samtals",SUMIFS(Gögn!$I$2:$I$11876,Gögn!$F$2:$F$11876,"*"&amp;LEFT($A185,4)&amp;"*",Gögn!$B$2:$B$11876,AE$8,Gögn!$F$2:$F$11876,"*"&amp;RIGHT($A185,5)&amp;"*"),SUMIFS(Gögn!$I$2:$I$11876,Gögn!$F$2:$F$11876,"*"&amp;LEFT($A185,4)&amp;"*",Gögn!$B$2:$B$11876,AE$8,Gögn!$E$2:$E$11876,AE$9,Gögn!$F$2:$F$11876,"*"&amp;RIGHT($A185,5)&amp;"*"))/1000</f>
        <v>27082</v>
      </c>
      <c r="AF185" s="22">
        <f t="array" ref="AF185">IF(AF$9="samtals",SUMIFS(Gögn!$I$2:$I$11876,Gögn!$F$2:$F$11876,"*"&amp;LEFT($A185,4)&amp;"*",Gögn!$B$2:$B$11876,AF$8,Gögn!$F$2:$F$11876,"*"&amp;RIGHT($A185,5)&amp;"*"),SUMIFS(Gögn!$I$2:$I$11876,Gögn!$F$2:$F$11876,"*"&amp;LEFT($A185,4)&amp;"*",Gögn!$B$2:$B$11876,AF$8,Gögn!$E$2:$E$11876,AF$9,Gögn!$F$2:$F$11876,"*"&amp;RIGHT($A185,5)&amp;"*"))/1000</f>
        <v>27082</v>
      </c>
      <c r="AG185" s="22">
        <f t="array" ref="AG185">IF(AG$9="samtals",SUMIFS(Gögn!$I$2:$I$11876,Gögn!$F$2:$F$11876,"*"&amp;LEFT($A185,4)&amp;"*",Gögn!$B$2:$B$11876,AG$8,Gögn!$F$2:$F$11876,"*"&amp;RIGHT($A185,5)&amp;"*"),SUMIFS(Gögn!$I$2:$I$11876,Gögn!$F$2:$F$11876,"*"&amp;LEFT($A185,4)&amp;"*",Gögn!$B$2:$B$11876,AG$8,Gögn!$E$2:$E$11876,AG$9,Gögn!$F$2:$F$11876,"*"&amp;RIGHT($A185,5)&amp;"*"))/1000</f>
        <v>0</v>
      </c>
      <c r="AH185" s="22">
        <f t="array" ref="AH185">IF(AH$9="samtals",SUMIFS(Gögn!$I$2:$I$11876,Gögn!$F$2:$F$11876,"*"&amp;LEFT($A185,4)&amp;"*",Gögn!$B$2:$B$11876,AH$8,Gögn!$F$2:$F$11876,"*"&amp;RIGHT($A185,5)&amp;"*"),SUMIFS(Gögn!$I$2:$I$11876,Gögn!$F$2:$F$11876,"*"&amp;LEFT($A185,4)&amp;"*",Gögn!$B$2:$B$11876,AH$8,Gögn!$E$2:$E$11876,AH$9,Gögn!$F$2:$F$11876,"*"&amp;RIGHT($A185,5)&amp;"*"))/1000</f>
        <v>0</v>
      </c>
      <c r="AI185" s="22">
        <f t="array" ref="AI185">IF(AI$9="samtals",SUMIFS(Gögn!$I$2:$I$11876,Gögn!$F$2:$F$11876,"*"&amp;LEFT($A185,4)&amp;"*",Gögn!$B$2:$B$11876,AI$8,Gögn!$F$2:$F$11876,"*"&amp;RIGHT($A185,5)&amp;"*"),SUMIFS(Gögn!$I$2:$I$11876,Gögn!$F$2:$F$11876,"*"&amp;LEFT($A185,4)&amp;"*",Gögn!$B$2:$B$11876,AI$8,Gögn!$E$2:$E$11876,AI$9,Gögn!$F$2:$F$11876,"*"&amp;RIGHT($A185,5)&amp;"*"))/1000</f>
        <v>0</v>
      </c>
      <c r="AJ185" s="22">
        <f t="array" ref="AJ185">IF(AJ$9="samtals",SUMIFS(Gögn!$I$2:$I$11876,Gögn!$F$2:$F$11876,"*"&amp;LEFT($A185,4)&amp;"*",Gögn!$B$2:$B$11876,AJ$8,Gögn!$F$2:$F$11876,"*"&amp;RIGHT($A185,5)&amp;"*"),SUMIFS(Gögn!$I$2:$I$11876,Gögn!$F$2:$F$11876,"*"&amp;LEFT($A185,4)&amp;"*",Gögn!$B$2:$B$11876,AJ$8,Gögn!$E$2:$E$11876,AJ$9,Gögn!$F$2:$F$11876,"*"&amp;RIGHT($A185,5)&amp;"*"))/1000</f>
        <v>0</v>
      </c>
      <c r="AK185" s="22">
        <f t="array" ref="AK185">IF(AK$9="samtals",SUMIFS(Gögn!$I$2:$I$11876,Gögn!$F$2:$F$11876,"*"&amp;LEFT($A185,4)&amp;"*",Gögn!$B$2:$B$11876,AK$8,Gögn!$F$2:$F$11876,"*"&amp;RIGHT($A185,5)&amp;"*"),SUMIFS(Gögn!$I$2:$I$11876,Gögn!$F$2:$F$11876,"*"&amp;LEFT($A185,4)&amp;"*",Gögn!$B$2:$B$11876,AK$8,Gögn!$E$2:$E$11876,AK$9,Gögn!$F$2:$F$11876,"*"&amp;RIGHT($A185,5)&amp;"*"))/1000</f>
        <v>0</v>
      </c>
      <c r="AL185" s="22">
        <f t="array" ref="AL185">IF(AL$9="samtals",SUMIFS(Gögn!$I$2:$I$11876,Gögn!$F$2:$F$11876,"*"&amp;LEFT($A185,4)&amp;"*",Gögn!$B$2:$B$11876,AL$8,Gögn!$F$2:$F$11876,"*"&amp;RIGHT($A185,5)&amp;"*"),SUMIFS(Gögn!$I$2:$I$11876,Gögn!$F$2:$F$11876,"*"&amp;LEFT($A185,4)&amp;"*",Gögn!$B$2:$B$11876,AL$8,Gögn!$E$2:$E$11876,AL$9,Gögn!$F$2:$F$11876,"*"&amp;RIGHT($A185,5)&amp;"*"))/1000</f>
        <v>0</v>
      </c>
      <c r="AM185" s="22">
        <f t="array" ref="AM185">IF(AM$9="samtals",SUMIFS(Gögn!$I$2:$I$11876,Gögn!$F$2:$F$11876,"*"&amp;LEFT($A185,4)&amp;"*",Gögn!$B$2:$B$11876,AM$8,Gögn!$F$2:$F$11876,"*"&amp;RIGHT($A185,5)&amp;"*"),SUMIFS(Gögn!$I$2:$I$11876,Gögn!$F$2:$F$11876,"*"&amp;LEFT($A185,4)&amp;"*",Gögn!$B$2:$B$11876,AM$8,Gögn!$E$2:$E$11876,AM$9,Gögn!$F$2:$F$11876,"*"&amp;RIGHT($A185,5)&amp;"*"))/1000</f>
        <v>0</v>
      </c>
      <c r="AN185" s="22">
        <f t="array" ref="AN185">IF(AN$9="samtals",SUMIFS(Gögn!$I$2:$I$11876,Gögn!$F$2:$F$11876,"*"&amp;LEFT($A185,4)&amp;"*",Gögn!$B$2:$B$11876,AN$8,Gögn!$F$2:$F$11876,"*"&amp;RIGHT($A185,5)&amp;"*"),SUMIFS(Gögn!$I$2:$I$11876,Gögn!$F$2:$F$11876,"*"&amp;LEFT($A185,4)&amp;"*",Gögn!$B$2:$B$11876,AN$8,Gögn!$E$2:$E$11876,AN$9,Gögn!$F$2:$F$11876,"*"&amp;RIGHT($A185,5)&amp;"*"))/1000</f>
        <v>0</v>
      </c>
      <c r="AO185" s="22">
        <f t="array" ref="AO185">IF(AO$9="samtals",SUMIFS(Gögn!$I$2:$I$11876,Gögn!$F$2:$F$11876,"*"&amp;LEFT($A185,4)&amp;"*",Gögn!$B$2:$B$11876,AO$8,Gögn!$F$2:$F$11876,"*"&amp;RIGHT($A185,5)&amp;"*"),SUMIFS(Gögn!$I$2:$I$11876,Gögn!$F$2:$F$11876,"*"&amp;LEFT($A185,4)&amp;"*",Gögn!$B$2:$B$11876,AO$8,Gögn!$E$2:$E$11876,AO$9,Gögn!$F$2:$F$11876,"*"&amp;RIGHT($A185,5)&amp;"*"))/1000</f>
        <v>0</v>
      </c>
      <c r="AP185" s="22">
        <f t="array" ref="AP185">IF(AP$9="samtals",SUMIFS(Gögn!$I$2:$I$11876,Gögn!$F$2:$F$11876,"*"&amp;LEFT($A185,4)&amp;"*",Gögn!$B$2:$B$11876,AP$8,Gögn!$F$2:$F$11876,"*"&amp;RIGHT($A185,5)&amp;"*"),SUMIFS(Gögn!$I$2:$I$11876,Gögn!$F$2:$F$11876,"*"&amp;LEFT($A185,4)&amp;"*",Gögn!$B$2:$B$11876,AP$8,Gögn!$E$2:$E$11876,AP$9,Gögn!$F$2:$F$11876,"*"&amp;RIGHT($A185,5)&amp;"*"))/1000</f>
        <v>3227.7779999999998</v>
      </c>
      <c r="AQ185" s="22">
        <f t="array" ref="AQ185">IF(AQ$9="samtals",SUMIFS(Gögn!$I$2:$I$11876,Gögn!$F$2:$F$11876,"*"&amp;LEFT($A185,4)&amp;"*",Gögn!$B$2:$B$11876,AQ$8,Gögn!$F$2:$F$11876,"*"&amp;RIGHT($A185,5)&amp;"*"),SUMIFS(Gögn!$I$2:$I$11876,Gögn!$F$2:$F$11876,"*"&amp;LEFT($A185,4)&amp;"*",Gögn!$B$2:$B$11876,AQ$8,Gögn!$E$2:$E$11876,AQ$9,Gögn!$F$2:$F$11876,"*"&amp;RIGHT($A185,5)&amp;"*"))/1000</f>
        <v>686.779</v>
      </c>
      <c r="AR185" s="22">
        <f t="array" ref="AR185">IF(AR$9="samtals",SUMIFS(Gögn!$I$2:$I$11876,Gögn!$F$2:$F$11876,"*"&amp;LEFT($A185,4)&amp;"*",Gögn!$B$2:$B$11876,AR$8,Gögn!$F$2:$F$11876,"*"&amp;RIGHT($A185,5)&amp;"*"),SUMIFS(Gögn!$I$2:$I$11876,Gögn!$F$2:$F$11876,"*"&amp;LEFT($A185,4)&amp;"*",Gögn!$B$2:$B$11876,AR$8,Gögn!$E$2:$E$11876,AR$9,Gögn!$F$2:$F$11876,"*"&amp;RIGHT($A185,5)&amp;"*"))/1000</f>
        <v>2540.9989999999998</v>
      </c>
      <c r="AS185" s="22">
        <f t="array" ref="AS185">IF(AS$9="samtals",SUMIFS(Gögn!$I$2:$I$11876,Gögn!$F$2:$F$11876,"*"&amp;LEFT($A185,4)&amp;"*",Gögn!$B$2:$B$11876,AS$8,Gögn!$F$2:$F$11876,"*"&amp;RIGHT($A185,5)&amp;"*"),SUMIFS(Gögn!$I$2:$I$11876,Gögn!$F$2:$F$11876,"*"&amp;LEFT($A185,4)&amp;"*",Gögn!$B$2:$B$11876,AS$8,Gögn!$E$2:$E$11876,AS$9,Gögn!$F$2:$F$11876,"*"&amp;RIGHT($A185,5)&amp;"*"))/1000</f>
        <v>365000.54399999999</v>
      </c>
      <c r="AT185" s="22">
        <f t="array" ref="AT185">IF(AT$9="samtals",SUMIFS(Gögn!$I$2:$I$11876,Gögn!$F$2:$F$11876,"*"&amp;LEFT($A185,4)&amp;"*",Gögn!$B$2:$B$11876,AT$8,Gögn!$F$2:$F$11876,"*"&amp;RIGHT($A185,5)&amp;"*"),SUMIFS(Gögn!$I$2:$I$11876,Gögn!$F$2:$F$11876,"*"&amp;LEFT($A185,4)&amp;"*",Gögn!$B$2:$B$11876,AT$8,Gögn!$E$2:$E$11876,AT$9,Gögn!$F$2:$F$11876,"*"&amp;RIGHT($A185,5)&amp;"*"))/1000</f>
        <v>358954.05099999998</v>
      </c>
      <c r="AU185" s="22">
        <f t="array" ref="AU185">IF(AU$9="samtals",SUMIFS(Gögn!$I$2:$I$11876,Gögn!$F$2:$F$11876,"*"&amp;LEFT($A185,4)&amp;"*",Gögn!$B$2:$B$11876,AU$8,Gögn!$F$2:$F$11876,"*"&amp;RIGHT($A185,5)&amp;"*"),SUMIFS(Gögn!$I$2:$I$11876,Gögn!$F$2:$F$11876,"*"&amp;LEFT($A185,4)&amp;"*",Gögn!$B$2:$B$11876,AU$8,Gögn!$E$2:$E$11876,AU$9,Gögn!$F$2:$F$11876,"*"&amp;RIGHT($A185,5)&amp;"*"))/1000</f>
        <v>6046.4930000000004</v>
      </c>
      <c r="AV185" s="22">
        <f t="array" ref="AV185">IF(AV$9="samtals",SUMIFS(Gögn!$I$2:$I$11876,Gögn!$F$2:$F$11876,"*"&amp;LEFT($A185,4)&amp;"*",Gögn!$B$2:$B$11876,AV$8,Gögn!$F$2:$F$11876,"*"&amp;RIGHT($A185,5)&amp;"*"),SUMIFS(Gögn!$I$2:$I$11876,Gögn!$F$2:$F$11876,"*"&amp;LEFT($A185,4)&amp;"*",Gögn!$B$2:$B$11876,AV$8,Gögn!$E$2:$E$11876,AV$9,Gögn!$F$2:$F$11876,"*"&amp;RIGHT($A185,5)&amp;"*"))/1000</f>
        <v>3822.819</v>
      </c>
      <c r="AW185" s="22">
        <f t="array" ref="AW185">IF(AW$9="samtals",SUMIFS(Gögn!$I$2:$I$11876,Gögn!$F$2:$F$11876,"*"&amp;LEFT($A185,4)&amp;"*",Gögn!$B$2:$B$11876,AW$8,Gögn!$F$2:$F$11876,"*"&amp;RIGHT($A185,5)&amp;"*"),SUMIFS(Gögn!$I$2:$I$11876,Gögn!$F$2:$F$11876,"*"&amp;LEFT($A185,4)&amp;"*",Gögn!$B$2:$B$11876,AW$8,Gögn!$E$2:$E$11876,AW$9,Gögn!$F$2:$F$11876,"*"&amp;RIGHT($A185,5)&amp;"*"))/1000</f>
        <v>3822.819</v>
      </c>
      <c r="AX185" s="22">
        <f t="array" ref="AX185">IF(AX$9="samtals",SUMIFS(Gögn!$I$2:$I$11876,Gögn!$F$2:$F$11876,"*"&amp;LEFT($A185,4)&amp;"*",Gögn!$B$2:$B$11876,AX$8,Gögn!$F$2:$F$11876,"*"&amp;RIGHT($A185,5)&amp;"*"),SUMIFS(Gögn!$I$2:$I$11876,Gögn!$F$2:$F$11876,"*"&amp;LEFT($A185,4)&amp;"*",Gögn!$B$2:$B$11876,AX$8,Gögn!$E$2:$E$11876,AX$9,Gögn!$F$2:$F$11876,"*"&amp;RIGHT($A185,5)&amp;"*"))/1000</f>
        <v>0</v>
      </c>
      <c r="AY185" s="22">
        <f t="array" ref="AY185">IF(AY$9="samtals",SUMIFS(Gögn!$I$2:$I$11876,Gögn!$F$2:$F$11876,"*"&amp;LEFT($A185,4)&amp;"*",Gögn!$B$2:$B$11876,AY$8,Gögn!$F$2:$F$11876,"*"&amp;RIGHT($A185,5)&amp;"*"),SUMIFS(Gögn!$I$2:$I$11876,Gögn!$F$2:$F$11876,"*"&amp;LEFT($A185,4)&amp;"*",Gögn!$B$2:$B$11876,AY$8,Gögn!$E$2:$E$11876,AY$9,Gögn!$F$2:$F$11876,"*"&amp;RIGHT($A185,5)&amp;"*"))/1000</f>
        <v>117802</v>
      </c>
      <c r="AZ185" s="22">
        <f t="array" ref="AZ185">IF(AZ$9="samtals",SUMIFS(Gögn!$I$2:$I$11876,Gögn!$F$2:$F$11876,"*"&amp;LEFT($A185,4)&amp;"*",Gögn!$B$2:$B$11876,AZ$8,Gögn!$F$2:$F$11876,"*"&amp;RIGHT($A185,5)&amp;"*"),SUMIFS(Gögn!$I$2:$I$11876,Gögn!$F$2:$F$11876,"*"&amp;LEFT($A185,4)&amp;"*",Gögn!$B$2:$B$11876,AZ$8,Gögn!$E$2:$E$11876,AZ$9,Gögn!$F$2:$F$11876,"*"&amp;RIGHT($A185,5)&amp;"*"))/1000</f>
        <v>71062</v>
      </c>
      <c r="BA185" s="22">
        <f t="array" ref="BA185">IF(BA$9="samtals",SUMIFS(Gögn!$I$2:$I$11876,Gögn!$F$2:$F$11876,"*"&amp;LEFT($A185,4)&amp;"*",Gögn!$B$2:$B$11876,BA$8,Gögn!$F$2:$F$11876,"*"&amp;RIGHT($A185,5)&amp;"*"),SUMIFS(Gögn!$I$2:$I$11876,Gögn!$F$2:$F$11876,"*"&amp;LEFT($A185,4)&amp;"*",Gögn!$B$2:$B$11876,BA$8,Gögn!$E$2:$E$11876,BA$9,Gögn!$F$2:$F$11876,"*"&amp;RIGHT($A185,5)&amp;"*"))/1000</f>
        <v>46740</v>
      </c>
      <c r="BB185" s="22">
        <f t="array" ref="BB185">IF(BB$9="samtals",SUMIFS(Gögn!$I$2:$I$11876,Gögn!$F$2:$F$11876,"*"&amp;LEFT($A185,4)&amp;"*",Gögn!$B$2:$B$11876,BB$8,Gögn!$F$2:$F$11876,"*"&amp;RIGHT($A185,5)&amp;"*"),SUMIFS(Gögn!$I$2:$I$11876,Gögn!$F$2:$F$11876,"*"&amp;LEFT($A185,4)&amp;"*",Gögn!$B$2:$B$11876,BB$8,Gögn!$E$2:$E$11876,BB$9,Gögn!$F$2:$F$11876,"*"&amp;RIGHT($A185,5)&amp;"*"))/1000</f>
        <v>1004.287</v>
      </c>
      <c r="BC185" s="22">
        <f t="array" ref="BC185">IF(BC$9="samtals",SUMIFS(Gögn!$I$2:$I$11876,Gögn!$F$2:$F$11876,"*"&amp;LEFT($A185,4)&amp;"*",Gögn!$B$2:$B$11876,BC$8,Gögn!$F$2:$F$11876,"*"&amp;RIGHT($A185,5)&amp;"*"),SUMIFS(Gögn!$I$2:$I$11876,Gögn!$F$2:$F$11876,"*"&amp;LEFT($A185,4)&amp;"*",Gögn!$B$2:$B$11876,BC$8,Gögn!$E$2:$E$11876,BC$9,Gögn!$F$2:$F$11876,"*"&amp;RIGHT($A185,5)&amp;"*"))/1000</f>
        <v>1004.287</v>
      </c>
      <c r="BD185" s="22">
        <f t="array" ref="BD185">IF(BD$9="samtals",SUMIFS(Gögn!$I$2:$I$11876,Gögn!$F$2:$F$11876,"*"&amp;LEFT($A185,4)&amp;"*",Gögn!$B$2:$B$11876,BD$8,Gögn!$F$2:$F$11876,"*"&amp;RIGHT($A185,5)&amp;"*"),SUMIFS(Gögn!$I$2:$I$11876,Gögn!$F$2:$F$11876,"*"&amp;LEFT($A185,4)&amp;"*",Gögn!$B$2:$B$11876,BD$8,Gögn!$E$2:$E$11876,BD$9,Gögn!$F$2:$F$11876,"*"&amp;RIGHT($A185,5)&amp;"*"))/1000</f>
        <v>0</v>
      </c>
      <c r="BE185" s="22">
        <f t="array" ref="BE185">IF(BE$9="samtals",SUMIFS(Gögn!$I$2:$I$11876,Gögn!$F$2:$F$11876,"*"&amp;LEFT($A185,4)&amp;"*",Gögn!$B$2:$B$11876,BE$8,Gögn!$F$2:$F$11876,"*"&amp;RIGHT($A185,5)&amp;"*"),SUMIFS(Gögn!$I$2:$I$11876,Gögn!$F$2:$F$11876,"*"&amp;LEFT($A185,4)&amp;"*",Gögn!$B$2:$B$11876,BE$8,Gögn!$E$2:$E$11876,BE$9,Gögn!$F$2:$F$11876,"*"&amp;RIGHT($A185,5)&amp;"*"))/1000</f>
        <v>0</v>
      </c>
      <c r="BF185" s="22">
        <f t="array" ref="BF185">IF(BF$9="samtals",SUMIFS(Gögn!$I$2:$I$11876,Gögn!$F$2:$F$11876,"*"&amp;LEFT($A185,4)&amp;"*",Gögn!$B$2:$B$11876,BF$8,Gögn!$F$2:$F$11876,"*"&amp;RIGHT($A185,5)&amp;"*"),SUMIFS(Gögn!$I$2:$I$11876,Gögn!$F$2:$F$11876,"*"&amp;LEFT($A185,4)&amp;"*",Gögn!$B$2:$B$11876,BF$8,Gögn!$E$2:$E$11876,BF$9,Gögn!$F$2:$F$11876,"*"&amp;RIGHT($A185,5)&amp;"*"))/1000</f>
        <v>0</v>
      </c>
      <c r="BG185" s="22">
        <f t="array" ref="BG185">IF(BG$9="samtals",SUMIFS(Gögn!$I$2:$I$11876,Gögn!$F$2:$F$11876,"*"&amp;LEFT($A185,4)&amp;"*",Gögn!$B$2:$B$11876,BG$8,Gögn!$F$2:$F$11876,"*"&amp;RIGHT($A185,5)&amp;"*"),SUMIFS(Gögn!$I$2:$I$11876,Gögn!$F$2:$F$11876,"*"&amp;LEFT($A185,4)&amp;"*",Gögn!$B$2:$B$11876,BG$8,Gögn!$E$2:$E$11876,BG$9,Gögn!$F$2:$F$11876,"*"&amp;RIGHT($A185,5)&amp;"*"))/1000</f>
        <v>0</v>
      </c>
    </row>
    <row r="186" spans="1:59" ht="15" customHeight="1">
      <c r="A186" s="5" t="s">
        <v>454</v>
      </c>
      <c r="B186" s="5"/>
      <c r="C186" s="23" t="s">
        <v>439</v>
      </c>
      <c r="D186" s="24">
        <f t="shared" si="45"/>
        <v>767145.73200000019</v>
      </c>
      <c r="E186" s="24">
        <f t="array" ref="E186">IF(E$9="samtals",SUMIFS(Gögn!$I$2:$I$11876,Gögn!$F$2:$F$11876,"*"&amp;LEFT($A186,4)&amp;"*",Gögn!$B$2:$B$11876,E$8,Gögn!$F$2:$F$11876,"*"&amp;RIGHT($A186,5)&amp;"*"),SUMIFS(Gögn!$I$2:$I$11876,Gögn!$F$2:$F$11876,"*"&amp;LEFT($A186,4)&amp;"*",Gögn!$B$2:$B$11876,E$8,Gögn!$E$2:$E$11876,E$9,Gögn!$F$2:$F$11876,"*"&amp;RIGHT($A186,5)&amp;"*"))/1000</f>
        <v>547.22699999999998</v>
      </c>
      <c r="F186" s="24">
        <f t="array" ref="F186">IF(F$9="samtals",SUMIFS(Gögn!$I$2:$I$11876,Gögn!$F$2:$F$11876,"*"&amp;LEFT($A186,4)&amp;"*",Gögn!$B$2:$B$11876,F$8,Gögn!$F$2:$F$11876,"*"&amp;RIGHT($A186,5)&amp;"*"),SUMIFS(Gögn!$I$2:$I$11876,Gögn!$F$2:$F$11876,"*"&amp;LEFT($A186,4)&amp;"*",Gögn!$B$2:$B$11876,F$8,Gögn!$E$2:$E$11876,F$9,Gögn!$F$2:$F$11876,"*"&amp;RIGHT($A186,5)&amp;"*"))/1000</f>
        <v>276.125</v>
      </c>
      <c r="G186" s="24">
        <f t="array" ref="G186">IF(G$9="samtals",SUMIFS(Gögn!$I$2:$I$11876,Gögn!$F$2:$F$11876,"*"&amp;LEFT($A186,4)&amp;"*",Gögn!$B$2:$B$11876,G$8,Gögn!$F$2:$F$11876,"*"&amp;RIGHT($A186,5)&amp;"*"),SUMIFS(Gögn!$I$2:$I$11876,Gögn!$F$2:$F$11876,"*"&amp;LEFT($A186,4)&amp;"*",Gögn!$B$2:$B$11876,G$8,Gögn!$E$2:$E$11876,G$9,Gögn!$F$2:$F$11876,"*"&amp;RIGHT($A186,5)&amp;"*"))/1000</f>
        <v>271.10199999999998</v>
      </c>
      <c r="H186" s="24">
        <f t="array" ref="H186">IF(H$9="samtals",SUMIFS(Gögn!$I$2:$I$11876,Gögn!$F$2:$F$11876,"*"&amp;LEFT($A186,4)&amp;"*",Gögn!$B$2:$B$11876,H$8,Gögn!$F$2:$F$11876,"*"&amp;RIGHT($A186,5)&amp;"*"),SUMIFS(Gögn!$I$2:$I$11876,Gögn!$F$2:$F$11876,"*"&amp;LEFT($A186,4)&amp;"*",Gögn!$B$2:$B$11876,H$8,Gögn!$E$2:$E$11876,H$9,Gögn!$F$2:$F$11876,"*"&amp;RIGHT($A186,5)&amp;"*"))/1000</f>
        <v>3048.0630000000001</v>
      </c>
      <c r="I186" s="24">
        <f t="array" ref="I186">IF(I$9="samtals",SUMIFS(Gögn!$I$2:$I$11876,Gögn!$F$2:$F$11876,"*"&amp;LEFT($A186,4)&amp;"*",Gögn!$B$2:$B$11876,I$8,Gögn!$F$2:$F$11876,"*"&amp;RIGHT($A186,5)&amp;"*"),SUMIFS(Gögn!$I$2:$I$11876,Gögn!$F$2:$F$11876,"*"&amp;LEFT($A186,4)&amp;"*",Gögn!$B$2:$B$11876,I$8,Gögn!$E$2:$E$11876,I$9,Gögn!$F$2:$F$11876,"*"&amp;RIGHT($A186,5)&amp;"*"))/1000</f>
        <v>3048.0630000000001</v>
      </c>
      <c r="J186" s="24">
        <f t="array" ref="J186">IF(J$9="samtals",SUMIFS(Gögn!$I$2:$I$11876,Gögn!$F$2:$F$11876,"*"&amp;LEFT($A186,4)&amp;"*",Gögn!$B$2:$B$11876,J$8,Gögn!$F$2:$F$11876,"*"&amp;RIGHT($A186,5)&amp;"*"),SUMIFS(Gögn!$I$2:$I$11876,Gögn!$F$2:$F$11876,"*"&amp;LEFT($A186,4)&amp;"*",Gögn!$B$2:$B$11876,J$8,Gögn!$E$2:$E$11876,J$9,Gögn!$F$2:$F$11876,"*"&amp;RIGHT($A186,5)&amp;"*"))/1000</f>
        <v>0</v>
      </c>
      <c r="K186" s="24">
        <f t="array" ref="K186">IF(K$9="samtals",SUMIFS(Gögn!$I$2:$I$11876,Gögn!$F$2:$F$11876,"*"&amp;LEFT($A186,4)&amp;"*",Gögn!$B$2:$B$11876,K$8,Gögn!$F$2:$F$11876,"*"&amp;RIGHT($A186,5)&amp;"*"),SUMIFS(Gögn!$I$2:$I$11876,Gögn!$F$2:$F$11876,"*"&amp;LEFT($A186,4)&amp;"*",Gögn!$B$2:$B$11876,K$8,Gögn!$E$2:$E$11876,K$9,Gögn!$F$2:$F$11876,"*"&amp;RIGHT($A186,5)&amp;"*"))/1000</f>
        <v>0</v>
      </c>
      <c r="L186" s="24">
        <f t="array" ref="L186">IF(L$9="samtals",SUMIFS(Gögn!$I$2:$I$11876,Gögn!$F$2:$F$11876,"*"&amp;LEFT($A186,4)&amp;"*",Gögn!$B$2:$B$11876,L$8,Gögn!$F$2:$F$11876,"*"&amp;RIGHT($A186,5)&amp;"*"),SUMIFS(Gögn!$I$2:$I$11876,Gögn!$F$2:$F$11876,"*"&amp;LEFT($A186,4)&amp;"*",Gögn!$B$2:$B$11876,L$8,Gögn!$E$2:$E$11876,L$9,Gögn!$F$2:$F$11876,"*"&amp;RIGHT($A186,5)&amp;"*"))/1000</f>
        <v>0</v>
      </c>
      <c r="M186" s="24">
        <f t="array" ref="M186">IF(M$9="samtals",SUMIFS(Gögn!$I$2:$I$11876,Gögn!$F$2:$F$11876,"*"&amp;LEFT($A186,4)&amp;"*",Gögn!$B$2:$B$11876,M$8,Gögn!$F$2:$F$11876,"*"&amp;RIGHT($A186,5)&amp;"*"),SUMIFS(Gögn!$I$2:$I$11876,Gögn!$F$2:$F$11876,"*"&amp;LEFT($A186,4)&amp;"*",Gögn!$B$2:$B$11876,M$8,Gögn!$E$2:$E$11876,M$9,Gögn!$F$2:$F$11876,"*"&amp;RIGHT($A186,5)&amp;"*"))/1000</f>
        <v>0</v>
      </c>
      <c r="N186" s="24">
        <f t="array" ref="N186">IF(N$9="samtals",SUMIFS(Gögn!$I$2:$I$11876,Gögn!$F$2:$F$11876,"*"&amp;LEFT($A186,4)&amp;"*",Gögn!$B$2:$B$11876,N$8,Gögn!$F$2:$F$11876,"*"&amp;RIGHT($A186,5)&amp;"*"),SUMIFS(Gögn!$I$2:$I$11876,Gögn!$F$2:$F$11876,"*"&amp;LEFT($A186,4)&amp;"*",Gögn!$B$2:$B$11876,N$8,Gögn!$E$2:$E$11876,N$9,Gögn!$F$2:$F$11876,"*"&amp;RIGHT($A186,5)&amp;"*"))/1000</f>
        <v>0</v>
      </c>
      <c r="O186" s="24">
        <f t="array" ref="O186">IF(O$9="samtals",SUMIFS(Gögn!$I$2:$I$11876,Gögn!$F$2:$F$11876,"*"&amp;LEFT($A186,4)&amp;"*",Gögn!$B$2:$B$11876,O$8,Gögn!$F$2:$F$11876,"*"&amp;RIGHT($A186,5)&amp;"*"),SUMIFS(Gögn!$I$2:$I$11876,Gögn!$F$2:$F$11876,"*"&amp;LEFT($A186,4)&amp;"*",Gögn!$B$2:$B$11876,O$8,Gögn!$E$2:$E$11876,O$9,Gögn!$F$2:$F$11876,"*"&amp;RIGHT($A186,5)&amp;"*"))/1000</f>
        <v>0</v>
      </c>
      <c r="P186" s="24">
        <f t="array" ref="P186">IF(P$9="samtals",SUMIFS(Gögn!$I$2:$I$11876,Gögn!$F$2:$F$11876,"*"&amp;LEFT($A186,4)&amp;"*",Gögn!$B$2:$B$11876,P$8,Gögn!$F$2:$F$11876,"*"&amp;RIGHT($A186,5)&amp;"*"),SUMIFS(Gögn!$I$2:$I$11876,Gögn!$F$2:$F$11876,"*"&amp;LEFT($A186,4)&amp;"*",Gögn!$B$2:$B$11876,P$8,Gögn!$E$2:$E$11876,P$9,Gögn!$F$2:$F$11876,"*"&amp;RIGHT($A186,5)&amp;"*"))/1000</f>
        <v>0</v>
      </c>
      <c r="Q186" s="24">
        <f t="array" ref="Q186">IF(Q$9="samtals",SUMIFS(Gögn!$I$2:$I$11876,Gögn!$F$2:$F$11876,"*"&amp;LEFT($A186,4)&amp;"*",Gögn!$B$2:$B$11876,Q$8,Gögn!$F$2:$F$11876,"*"&amp;RIGHT($A186,5)&amp;"*"),SUMIFS(Gögn!$I$2:$I$11876,Gögn!$F$2:$F$11876,"*"&amp;LEFT($A186,4)&amp;"*",Gögn!$B$2:$B$11876,Q$8,Gögn!$E$2:$E$11876,Q$9,Gögn!$F$2:$F$11876,"*"&amp;RIGHT($A186,5)&amp;"*"))/1000</f>
        <v>0</v>
      </c>
      <c r="R186" s="24">
        <f t="array" ref="R186">IF(R$9="samtals",SUMIFS(Gögn!$I$2:$I$11876,Gögn!$F$2:$F$11876,"*"&amp;LEFT($A186,4)&amp;"*",Gögn!$B$2:$B$11876,R$8,Gögn!$F$2:$F$11876,"*"&amp;RIGHT($A186,5)&amp;"*"),SUMIFS(Gögn!$I$2:$I$11876,Gögn!$F$2:$F$11876,"*"&amp;LEFT($A186,4)&amp;"*",Gögn!$B$2:$B$11876,R$8,Gögn!$E$2:$E$11876,R$9,Gögn!$F$2:$F$11876,"*"&amp;RIGHT($A186,5)&amp;"*"))/1000</f>
        <v>0</v>
      </c>
      <c r="S186" s="24">
        <f t="array" ref="S186">IF(S$9="samtals",SUMIFS(Gögn!$I$2:$I$11876,Gögn!$F$2:$F$11876,"*"&amp;LEFT($A186,4)&amp;"*",Gögn!$B$2:$B$11876,S$8,Gögn!$F$2:$F$11876,"*"&amp;RIGHT($A186,5)&amp;"*"),SUMIFS(Gögn!$I$2:$I$11876,Gögn!$F$2:$F$11876,"*"&amp;LEFT($A186,4)&amp;"*",Gögn!$B$2:$B$11876,S$8,Gögn!$E$2:$E$11876,S$9,Gögn!$F$2:$F$11876,"*"&amp;RIGHT($A186,5)&amp;"*"))/1000</f>
        <v>0</v>
      </c>
      <c r="T186" s="24">
        <f t="array" ref="T186">IF(T$9="samtals",SUMIFS(Gögn!$I$2:$I$11876,Gögn!$F$2:$F$11876,"*"&amp;LEFT($A186,4)&amp;"*",Gögn!$B$2:$B$11876,T$8,Gögn!$F$2:$F$11876,"*"&amp;RIGHT($A186,5)&amp;"*"),SUMIFS(Gögn!$I$2:$I$11876,Gögn!$F$2:$F$11876,"*"&amp;LEFT($A186,4)&amp;"*",Gögn!$B$2:$B$11876,T$8,Gögn!$E$2:$E$11876,T$9,Gögn!$F$2:$F$11876,"*"&amp;RIGHT($A186,5)&amp;"*"))/1000</f>
        <v>0</v>
      </c>
      <c r="U186" s="24">
        <f t="array" ref="U186">IF(U$9="samtals",SUMIFS(Gögn!$I$2:$I$11876,Gögn!$F$2:$F$11876,"*"&amp;LEFT($A186,4)&amp;"*",Gögn!$B$2:$B$11876,U$8,Gögn!$F$2:$F$11876,"*"&amp;RIGHT($A186,5)&amp;"*"),SUMIFS(Gögn!$I$2:$I$11876,Gögn!$F$2:$F$11876,"*"&amp;LEFT($A186,4)&amp;"*",Gögn!$B$2:$B$11876,U$8,Gögn!$E$2:$E$11876,U$9,Gögn!$F$2:$F$11876,"*"&amp;RIGHT($A186,5)&amp;"*"))/1000</f>
        <v>678954.549</v>
      </c>
      <c r="V186" s="24">
        <f t="array" ref="V186">IF(V$9="samtals",SUMIFS(Gögn!$I$2:$I$11876,Gögn!$F$2:$F$11876,"*"&amp;LEFT($A186,4)&amp;"*",Gögn!$B$2:$B$11876,V$8,Gögn!$F$2:$F$11876,"*"&amp;RIGHT($A186,5)&amp;"*"),SUMIFS(Gögn!$I$2:$I$11876,Gögn!$F$2:$F$11876,"*"&amp;LEFT($A186,4)&amp;"*",Gögn!$B$2:$B$11876,V$8,Gögn!$E$2:$E$11876,V$9,Gögn!$F$2:$F$11876,"*"&amp;RIGHT($A186,5)&amp;"*"))/1000</f>
        <v>678629.85400000005</v>
      </c>
      <c r="W186" s="24">
        <f t="array" ref="W186">IF(W$9="samtals",SUMIFS(Gögn!$I$2:$I$11876,Gögn!$F$2:$F$11876,"*"&amp;LEFT($A186,4)&amp;"*",Gögn!$B$2:$B$11876,W$8,Gögn!$F$2:$F$11876,"*"&amp;RIGHT($A186,5)&amp;"*"),SUMIFS(Gögn!$I$2:$I$11876,Gögn!$F$2:$F$11876,"*"&amp;LEFT($A186,4)&amp;"*",Gögn!$B$2:$B$11876,W$8,Gögn!$E$2:$E$11876,W$9,Gögn!$F$2:$F$11876,"*"&amp;RIGHT($A186,5)&amp;"*"))/1000</f>
        <v>324.69499999999999</v>
      </c>
      <c r="X186" s="24">
        <f t="array" ref="X186">IF(X$9="samtals",SUMIFS(Gögn!$I$2:$I$11876,Gögn!$F$2:$F$11876,"*"&amp;LEFT($A186,4)&amp;"*",Gögn!$B$2:$B$11876,X$8,Gögn!$F$2:$F$11876,"*"&amp;RIGHT($A186,5)&amp;"*"),SUMIFS(Gögn!$I$2:$I$11876,Gögn!$F$2:$F$11876,"*"&amp;LEFT($A186,4)&amp;"*",Gögn!$B$2:$B$11876,X$8,Gögn!$E$2:$E$11876,X$9,Gögn!$F$2:$F$11876,"*"&amp;RIGHT($A186,5)&amp;"*"))/1000</f>
        <v>-6883.5330000000004</v>
      </c>
      <c r="Y186" s="24">
        <f t="array" ref="Y186">IF(Y$9="samtals",SUMIFS(Gögn!$I$2:$I$11876,Gögn!$F$2:$F$11876,"*"&amp;LEFT($A186,4)&amp;"*",Gögn!$B$2:$B$11876,Y$8,Gögn!$F$2:$F$11876,"*"&amp;RIGHT($A186,5)&amp;"*"),SUMIFS(Gögn!$I$2:$I$11876,Gögn!$F$2:$F$11876,"*"&amp;LEFT($A186,4)&amp;"*",Gögn!$B$2:$B$11876,Y$8,Gögn!$E$2:$E$11876,Y$9,Gögn!$F$2:$F$11876,"*"&amp;RIGHT($A186,5)&amp;"*"))/1000</f>
        <v>-1662.079</v>
      </c>
      <c r="Z186" s="24">
        <f t="array" ref="Z186">IF(Z$9="samtals",SUMIFS(Gögn!$I$2:$I$11876,Gögn!$F$2:$F$11876,"*"&amp;LEFT($A186,4)&amp;"*",Gögn!$B$2:$B$11876,Z$8,Gögn!$F$2:$F$11876,"*"&amp;RIGHT($A186,5)&amp;"*"),SUMIFS(Gögn!$I$2:$I$11876,Gögn!$F$2:$F$11876,"*"&amp;LEFT($A186,4)&amp;"*",Gögn!$B$2:$B$11876,Z$8,Gögn!$E$2:$E$11876,Z$9,Gögn!$F$2:$F$11876,"*"&amp;RIGHT($A186,5)&amp;"*"))/1000</f>
        <v>-5221.4539999999997</v>
      </c>
      <c r="AA186" s="24">
        <f t="array" ref="AA186">IF(AA$9="samtals",SUMIFS(Gögn!$I$2:$I$11876,Gögn!$F$2:$F$11876,"*"&amp;LEFT($A186,4)&amp;"*",Gögn!$B$2:$B$11876,AA$8,Gögn!$F$2:$F$11876,"*"&amp;RIGHT($A186,5)&amp;"*"),SUMIFS(Gögn!$I$2:$I$11876,Gögn!$F$2:$F$11876,"*"&amp;LEFT($A186,4)&amp;"*",Gögn!$B$2:$B$11876,AA$8,Gögn!$E$2:$E$11876,AA$9,Gögn!$F$2:$F$11876,"*"&amp;RIGHT($A186,5)&amp;"*"))/1000</f>
        <v>59825.052000000003</v>
      </c>
      <c r="AB186" s="24">
        <f t="array" ref="AB186">IF(AB$9="samtals",SUMIFS(Gögn!$I$2:$I$11876,Gögn!$F$2:$F$11876,"*"&amp;LEFT($A186,4)&amp;"*",Gögn!$B$2:$B$11876,AB$8,Gögn!$F$2:$F$11876,"*"&amp;RIGHT($A186,5)&amp;"*"),SUMIFS(Gögn!$I$2:$I$11876,Gögn!$F$2:$F$11876,"*"&amp;LEFT($A186,4)&amp;"*",Gögn!$B$2:$B$11876,AB$8,Gögn!$E$2:$E$11876,AB$9,Gögn!$F$2:$F$11876,"*"&amp;RIGHT($A186,5)&amp;"*"))/1000</f>
        <v>59825.052000000003</v>
      </c>
      <c r="AC186" s="24">
        <f t="array" ref="AC186">IF(AC$9="samtals",SUMIFS(Gögn!$I$2:$I$11876,Gögn!$F$2:$F$11876,"*"&amp;LEFT($A186,4)&amp;"*",Gögn!$B$2:$B$11876,AC$8,Gögn!$F$2:$F$11876,"*"&amp;RIGHT($A186,5)&amp;"*"),SUMIFS(Gögn!$I$2:$I$11876,Gögn!$F$2:$F$11876,"*"&amp;LEFT($A186,4)&amp;"*",Gögn!$B$2:$B$11876,AC$8,Gögn!$E$2:$E$11876,AC$9,Gögn!$F$2:$F$11876,"*"&amp;RIGHT($A186,5)&amp;"*"))/1000</f>
        <v>0</v>
      </c>
      <c r="AD186" s="24">
        <f t="array" ref="AD186">IF(AD$9="samtals",SUMIFS(Gögn!$I$2:$I$11876,Gögn!$F$2:$F$11876,"*"&amp;LEFT($A186,4)&amp;"*",Gögn!$B$2:$B$11876,AD$8,Gögn!$F$2:$F$11876,"*"&amp;RIGHT($A186,5)&amp;"*"),SUMIFS(Gögn!$I$2:$I$11876,Gögn!$F$2:$F$11876,"*"&amp;LEFT($A186,4)&amp;"*",Gögn!$B$2:$B$11876,AD$8,Gögn!$E$2:$E$11876,AD$9,Gögn!$F$2:$F$11876,"*"&amp;RIGHT($A186,5)&amp;"*"))/1000</f>
        <v>0</v>
      </c>
      <c r="AE186" s="24">
        <f t="array" ref="AE186">IF(AE$9="samtals",SUMIFS(Gögn!$I$2:$I$11876,Gögn!$F$2:$F$11876,"*"&amp;LEFT($A186,4)&amp;"*",Gögn!$B$2:$B$11876,AE$8,Gögn!$F$2:$F$11876,"*"&amp;RIGHT($A186,5)&amp;"*"),SUMIFS(Gögn!$I$2:$I$11876,Gögn!$F$2:$F$11876,"*"&amp;LEFT($A186,4)&amp;"*",Gögn!$B$2:$B$11876,AE$8,Gögn!$E$2:$E$11876,AE$9,Gögn!$F$2:$F$11876,"*"&amp;RIGHT($A186,5)&amp;"*"))/1000</f>
        <v>356</v>
      </c>
      <c r="AF186" s="24">
        <f t="array" ref="AF186">IF(AF$9="samtals",SUMIFS(Gögn!$I$2:$I$11876,Gögn!$F$2:$F$11876,"*"&amp;LEFT($A186,4)&amp;"*",Gögn!$B$2:$B$11876,AF$8,Gögn!$F$2:$F$11876,"*"&amp;RIGHT($A186,5)&amp;"*"),SUMIFS(Gögn!$I$2:$I$11876,Gögn!$F$2:$F$11876,"*"&amp;LEFT($A186,4)&amp;"*",Gögn!$B$2:$B$11876,AF$8,Gögn!$E$2:$E$11876,AF$9,Gögn!$F$2:$F$11876,"*"&amp;RIGHT($A186,5)&amp;"*"))/1000</f>
        <v>356</v>
      </c>
      <c r="AG186" s="24">
        <f t="array" ref="AG186">IF(AG$9="samtals",SUMIFS(Gögn!$I$2:$I$11876,Gögn!$F$2:$F$11876,"*"&amp;LEFT($A186,4)&amp;"*",Gögn!$B$2:$B$11876,AG$8,Gögn!$F$2:$F$11876,"*"&amp;RIGHT($A186,5)&amp;"*"),SUMIFS(Gögn!$I$2:$I$11876,Gögn!$F$2:$F$11876,"*"&amp;LEFT($A186,4)&amp;"*",Gögn!$B$2:$B$11876,AG$8,Gögn!$E$2:$E$11876,AG$9,Gögn!$F$2:$F$11876,"*"&amp;RIGHT($A186,5)&amp;"*"))/1000</f>
        <v>0</v>
      </c>
      <c r="AH186" s="24">
        <f t="array" ref="AH186">IF(AH$9="samtals",SUMIFS(Gögn!$I$2:$I$11876,Gögn!$F$2:$F$11876,"*"&amp;LEFT($A186,4)&amp;"*",Gögn!$B$2:$B$11876,AH$8,Gögn!$F$2:$F$11876,"*"&amp;RIGHT($A186,5)&amp;"*"),SUMIFS(Gögn!$I$2:$I$11876,Gögn!$F$2:$F$11876,"*"&amp;LEFT($A186,4)&amp;"*",Gögn!$B$2:$B$11876,AH$8,Gögn!$E$2:$E$11876,AH$9,Gögn!$F$2:$F$11876,"*"&amp;RIGHT($A186,5)&amp;"*"))/1000</f>
        <v>0</v>
      </c>
      <c r="AI186" s="24">
        <f t="array" ref="AI186">IF(AI$9="samtals",SUMIFS(Gögn!$I$2:$I$11876,Gögn!$F$2:$F$11876,"*"&amp;LEFT($A186,4)&amp;"*",Gögn!$B$2:$B$11876,AI$8,Gögn!$F$2:$F$11876,"*"&amp;RIGHT($A186,5)&amp;"*"),SUMIFS(Gögn!$I$2:$I$11876,Gögn!$F$2:$F$11876,"*"&amp;LEFT($A186,4)&amp;"*",Gögn!$B$2:$B$11876,AI$8,Gögn!$E$2:$E$11876,AI$9,Gögn!$F$2:$F$11876,"*"&amp;RIGHT($A186,5)&amp;"*"))/1000</f>
        <v>0</v>
      </c>
      <c r="AJ186" s="24">
        <f t="array" ref="AJ186">IF(AJ$9="samtals",SUMIFS(Gögn!$I$2:$I$11876,Gögn!$F$2:$F$11876,"*"&amp;LEFT($A186,4)&amp;"*",Gögn!$B$2:$B$11876,AJ$8,Gögn!$F$2:$F$11876,"*"&amp;RIGHT($A186,5)&amp;"*"),SUMIFS(Gögn!$I$2:$I$11876,Gögn!$F$2:$F$11876,"*"&amp;LEFT($A186,4)&amp;"*",Gögn!$B$2:$B$11876,AJ$8,Gögn!$E$2:$E$11876,AJ$9,Gögn!$F$2:$F$11876,"*"&amp;RIGHT($A186,5)&amp;"*"))/1000</f>
        <v>0</v>
      </c>
      <c r="AK186" s="24">
        <f t="array" ref="AK186">IF(AK$9="samtals",SUMIFS(Gögn!$I$2:$I$11876,Gögn!$F$2:$F$11876,"*"&amp;LEFT($A186,4)&amp;"*",Gögn!$B$2:$B$11876,AK$8,Gögn!$F$2:$F$11876,"*"&amp;RIGHT($A186,5)&amp;"*"),SUMIFS(Gögn!$I$2:$I$11876,Gögn!$F$2:$F$11876,"*"&amp;LEFT($A186,4)&amp;"*",Gögn!$B$2:$B$11876,AK$8,Gögn!$E$2:$E$11876,AK$9,Gögn!$F$2:$F$11876,"*"&amp;RIGHT($A186,5)&amp;"*"))/1000</f>
        <v>0</v>
      </c>
      <c r="AL186" s="24">
        <f t="array" ref="AL186">IF(AL$9="samtals",SUMIFS(Gögn!$I$2:$I$11876,Gögn!$F$2:$F$11876,"*"&amp;LEFT($A186,4)&amp;"*",Gögn!$B$2:$B$11876,AL$8,Gögn!$F$2:$F$11876,"*"&amp;RIGHT($A186,5)&amp;"*"),SUMIFS(Gögn!$I$2:$I$11876,Gögn!$F$2:$F$11876,"*"&amp;LEFT($A186,4)&amp;"*",Gögn!$B$2:$B$11876,AL$8,Gögn!$E$2:$E$11876,AL$9,Gögn!$F$2:$F$11876,"*"&amp;RIGHT($A186,5)&amp;"*"))/1000</f>
        <v>0</v>
      </c>
      <c r="AM186" s="24">
        <f t="array" ref="AM186">IF(AM$9="samtals",SUMIFS(Gögn!$I$2:$I$11876,Gögn!$F$2:$F$11876,"*"&amp;LEFT($A186,4)&amp;"*",Gögn!$B$2:$B$11876,AM$8,Gögn!$F$2:$F$11876,"*"&amp;RIGHT($A186,5)&amp;"*"),SUMIFS(Gögn!$I$2:$I$11876,Gögn!$F$2:$F$11876,"*"&amp;LEFT($A186,4)&amp;"*",Gögn!$B$2:$B$11876,AM$8,Gögn!$E$2:$E$11876,AM$9,Gögn!$F$2:$F$11876,"*"&amp;RIGHT($A186,5)&amp;"*"))/1000</f>
        <v>1383.712</v>
      </c>
      <c r="AN186" s="24">
        <f t="array" ref="AN186">IF(AN$9="samtals",SUMIFS(Gögn!$I$2:$I$11876,Gögn!$F$2:$F$11876,"*"&amp;LEFT($A186,4)&amp;"*",Gögn!$B$2:$B$11876,AN$8,Gögn!$F$2:$F$11876,"*"&amp;RIGHT($A186,5)&amp;"*"),SUMIFS(Gögn!$I$2:$I$11876,Gögn!$F$2:$F$11876,"*"&amp;LEFT($A186,4)&amp;"*",Gögn!$B$2:$B$11876,AN$8,Gögn!$E$2:$E$11876,AN$9,Gögn!$F$2:$F$11876,"*"&amp;RIGHT($A186,5)&amp;"*"))/1000</f>
        <v>1390.9949999999999</v>
      </c>
      <c r="AO186" s="24">
        <f t="array" ref="AO186">IF(AO$9="samtals",SUMIFS(Gögn!$I$2:$I$11876,Gögn!$F$2:$F$11876,"*"&amp;LEFT($A186,4)&amp;"*",Gögn!$B$2:$B$11876,AO$8,Gögn!$F$2:$F$11876,"*"&amp;RIGHT($A186,5)&amp;"*"),SUMIFS(Gögn!$I$2:$I$11876,Gögn!$F$2:$F$11876,"*"&amp;LEFT($A186,4)&amp;"*",Gögn!$B$2:$B$11876,AO$8,Gögn!$E$2:$E$11876,AO$9,Gögn!$F$2:$F$11876,"*"&amp;RIGHT($A186,5)&amp;"*"))/1000</f>
        <v>-7.2830000000000004</v>
      </c>
      <c r="AP186" s="24">
        <f t="array" ref="AP186">IF(AP$9="samtals",SUMIFS(Gögn!$I$2:$I$11876,Gögn!$F$2:$F$11876,"*"&amp;LEFT($A186,4)&amp;"*",Gögn!$B$2:$B$11876,AP$8,Gögn!$F$2:$F$11876,"*"&amp;RIGHT($A186,5)&amp;"*"),SUMIFS(Gögn!$I$2:$I$11876,Gögn!$F$2:$F$11876,"*"&amp;LEFT($A186,4)&amp;"*",Gögn!$B$2:$B$11876,AP$8,Gögn!$E$2:$E$11876,AP$9,Gögn!$F$2:$F$11876,"*"&amp;RIGHT($A186,5)&amp;"*"))/1000</f>
        <v>1184.02</v>
      </c>
      <c r="AQ186" s="24">
        <f t="array" ref="AQ186">IF(AQ$9="samtals",SUMIFS(Gögn!$I$2:$I$11876,Gögn!$F$2:$F$11876,"*"&amp;LEFT($A186,4)&amp;"*",Gögn!$B$2:$B$11876,AQ$8,Gögn!$F$2:$F$11876,"*"&amp;RIGHT($A186,5)&amp;"*"),SUMIFS(Gögn!$I$2:$I$11876,Gögn!$F$2:$F$11876,"*"&amp;LEFT($A186,4)&amp;"*",Gögn!$B$2:$B$11876,AQ$8,Gögn!$E$2:$E$11876,AQ$9,Gögn!$F$2:$F$11876,"*"&amp;RIGHT($A186,5)&amp;"*"))/1000</f>
        <v>309.25200000000001</v>
      </c>
      <c r="AR186" s="24">
        <f t="array" ref="AR186">IF(AR$9="samtals",SUMIFS(Gögn!$I$2:$I$11876,Gögn!$F$2:$F$11876,"*"&amp;LEFT($A186,4)&amp;"*",Gögn!$B$2:$B$11876,AR$8,Gögn!$F$2:$F$11876,"*"&amp;RIGHT($A186,5)&amp;"*"),SUMIFS(Gögn!$I$2:$I$11876,Gögn!$F$2:$F$11876,"*"&amp;LEFT($A186,4)&amp;"*",Gögn!$B$2:$B$11876,AR$8,Gögn!$E$2:$E$11876,AR$9,Gögn!$F$2:$F$11876,"*"&amp;RIGHT($A186,5)&amp;"*"))/1000</f>
        <v>874.76800000000003</v>
      </c>
      <c r="AS186" s="24">
        <f t="array" ref="AS186">IF(AS$9="samtals",SUMIFS(Gögn!$I$2:$I$11876,Gögn!$F$2:$F$11876,"*"&amp;LEFT($A186,4)&amp;"*",Gögn!$B$2:$B$11876,AS$8,Gögn!$F$2:$F$11876,"*"&amp;RIGHT($A186,5)&amp;"*"),SUMIFS(Gögn!$I$2:$I$11876,Gögn!$F$2:$F$11876,"*"&amp;LEFT($A186,4)&amp;"*",Gögn!$B$2:$B$11876,AS$8,Gögn!$E$2:$E$11876,AS$9,Gögn!$F$2:$F$11876,"*"&amp;RIGHT($A186,5)&amp;"*"))/1000</f>
        <v>0</v>
      </c>
      <c r="AT186" s="24">
        <f t="array" ref="AT186">IF(AT$9="samtals",SUMIFS(Gögn!$I$2:$I$11876,Gögn!$F$2:$F$11876,"*"&amp;LEFT($A186,4)&amp;"*",Gögn!$B$2:$B$11876,AT$8,Gögn!$F$2:$F$11876,"*"&amp;RIGHT($A186,5)&amp;"*"),SUMIFS(Gögn!$I$2:$I$11876,Gögn!$F$2:$F$11876,"*"&amp;LEFT($A186,4)&amp;"*",Gögn!$B$2:$B$11876,AT$8,Gögn!$E$2:$E$11876,AT$9,Gögn!$F$2:$F$11876,"*"&amp;RIGHT($A186,5)&amp;"*"))/1000</f>
        <v>0</v>
      </c>
      <c r="AU186" s="24">
        <f t="array" ref="AU186">IF(AU$9="samtals",SUMIFS(Gögn!$I$2:$I$11876,Gögn!$F$2:$F$11876,"*"&amp;LEFT($A186,4)&amp;"*",Gögn!$B$2:$B$11876,AU$8,Gögn!$F$2:$F$11876,"*"&amp;RIGHT($A186,5)&amp;"*"),SUMIFS(Gögn!$I$2:$I$11876,Gögn!$F$2:$F$11876,"*"&amp;LEFT($A186,4)&amp;"*",Gögn!$B$2:$B$11876,AU$8,Gögn!$E$2:$E$11876,AU$9,Gögn!$F$2:$F$11876,"*"&amp;RIGHT($A186,5)&amp;"*"))/1000</f>
        <v>0</v>
      </c>
      <c r="AV186" s="24">
        <f t="array" ref="AV186">IF(AV$9="samtals",SUMIFS(Gögn!$I$2:$I$11876,Gögn!$F$2:$F$11876,"*"&amp;LEFT($A186,4)&amp;"*",Gögn!$B$2:$B$11876,AV$8,Gögn!$F$2:$F$11876,"*"&amp;RIGHT($A186,5)&amp;"*"),SUMIFS(Gögn!$I$2:$I$11876,Gögn!$F$2:$F$11876,"*"&amp;LEFT($A186,4)&amp;"*",Gögn!$B$2:$B$11876,AV$8,Gögn!$E$2:$E$11876,AV$9,Gögn!$F$2:$F$11876,"*"&amp;RIGHT($A186,5)&amp;"*"))/1000</f>
        <v>0</v>
      </c>
      <c r="AW186" s="24">
        <f t="array" ref="AW186">IF(AW$9="samtals",SUMIFS(Gögn!$I$2:$I$11876,Gögn!$F$2:$F$11876,"*"&amp;LEFT($A186,4)&amp;"*",Gögn!$B$2:$B$11876,AW$8,Gögn!$F$2:$F$11876,"*"&amp;RIGHT($A186,5)&amp;"*"),SUMIFS(Gögn!$I$2:$I$11876,Gögn!$F$2:$F$11876,"*"&amp;LEFT($A186,4)&amp;"*",Gögn!$B$2:$B$11876,AW$8,Gögn!$E$2:$E$11876,AW$9,Gögn!$F$2:$F$11876,"*"&amp;RIGHT($A186,5)&amp;"*"))/1000</f>
        <v>0</v>
      </c>
      <c r="AX186" s="24">
        <f t="array" ref="AX186">IF(AX$9="samtals",SUMIFS(Gögn!$I$2:$I$11876,Gögn!$F$2:$F$11876,"*"&amp;LEFT($A186,4)&amp;"*",Gögn!$B$2:$B$11876,AX$8,Gögn!$F$2:$F$11876,"*"&amp;RIGHT($A186,5)&amp;"*"),SUMIFS(Gögn!$I$2:$I$11876,Gögn!$F$2:$F$11876,"*"&amp;LEFT($A186,4)&amp;"*",Gögn!$B$2:$B$11876,AX$8,Gögn!$E$2:$E$11876,AX$9,Gögn!$F$2:$F$11876,"*"&amp;RIGHT($A186,5)&amp;"*"))/1000</f>
        <v>0</v>
      </c>
      <c r="AY186" s="24">
        <f t="array" ref="AY186">IF(AY$9="samtals",SUMIFS(Gögn!$I$2:$I$11876,Gögn!$F$2:$F$11876,"*"&amp;LEFT($A186,4)&amp;"*",Gögn!$B$2:$B$11876,AY$8,Gögn!$F$2:$F$11876,"*"&amp;RIGHT($A186,5)&amp;"*"),SUMIFS(Gögn!$I$2:$I$11876,Gögn!$F$2:$F$11876,"*"&amp;LEFT($A186,4)&amp;"*",Gögn!$B$2:$B$11876,AY$8,Gögn!$E$2:$E$11876,AY$9,Gögn!$F$2:$F$11876,"*"&amp;RIGHT($A186,5)&amp;"*"))/1000</f>
        <v>23938</v>
      </c>
      <c r="AZ186" s="24">
        <f t="array" ref="AZ186">IF(AZ$9="samtals",SUMIFS(Gögn!$I$2:$I$11876,Gögn!$F$2:$F$11876,"*"&amp;LEFT($A186,4)&amp;"*",Gögn!$B$2:$B$11876,AZ$8,Gögn!$F$2:$F$11876,"*"&amp;RIGHT($A186,5)&amp;"*"),SUMIFS(Gögn!$I$2:$I$11876,Gögn!$F$2:$F$11876,"*"&amp;LEFT($A186,4)&amp;"*",Gögn!$B$2:$B$11876,AZ$8,Gögn!$E$2:$E$11876,AZ$9,Gögn!$F$2:$F$11876,"*"&amp;RIGHT($A186,5)&amp;"*"))/1000</f>
        <v>23938</v>
      </c>
      <c r="BA186" s="24">
        <f t="array" ref="BA186">IF(BA$9="samtals",SUMIFS(Gögn!$I$2:$I$11876,Gögn!$F$2:$F$11876,"*"&amp;LEFT($A186,4)&amp;"*",Gögn!$B$2:$B$11876,BA$8,Gögn!$F$2:$F$11876,"*"&amp;RIGHT($A186,5)&amp;"*"),SUMIFS(Gögn!$I$2:$I$11876,Gögn!$F$2:$F$11876,"*"&amp;LEFT($A186,4)&amp;"*",Gögn!$B$2:$B$11876,BA$8,Gögn!$E$2:$E$11876,BA$9,Gögn!$F$2:$F$11876,"*"&amp;RIGHT($A186,5)&amp;"*"))/1000</f>
        <v>0</v>
      </c>
      <c r="BB186" s="24">
        <f t="array" ref="BB186">IF(BB$9="samtals",SUMIFS(Gögn!$I$2:$I$11876,Gögn!$F$2:$F$11876,"*"&amp;LEFT($A186,4)&amp;"*",Gögn!$B$2:$B$11876,BB$8,Gögn!$F$2:$F$11876,"*"&amp;RIGHT($A186,5)&amp;"*"),SUMIFS(Gögn!$I$2:$I$11876,Gögn!$F$2:$F$11876,"*"&amp;LEFT($A186,4)&amp;"*",Gögn!$B$2:$B$11876,BB$8,Gögn!$E$2:$E$11876,BB$9,Gögn!$F$2:$F$11876,"*"&amp;RIGHT($A186,5)&amp;"*"))/1000</f>
        <v>467.95699999999999</v>
      </c>
      <c r="BC186" s="24">
        <f t="array" ref="BC186">IF(BC$9="samtals",SUMIFS(Gögn!$I$2:$I$11876,Gögn!$F$2:$F$11876,"*"&amp;LEFT($A186,4)&amp;"*",Gögn!$B$2:$B$11876,BC$8,Gögn!$F$2:$F$11876,"*"&amp;RIGHT($A186,5)&amp;"*"),SUMIFS(Gögn!$I$2:$I$11876,Gögn!$F$2:$F$11876,"*"&amp;LEFT($A186,4)&amp;"*",Gögn!$B$2:$B$11876,BC$8,Gögn!$E$2:$E$11876,BC$9,Gögn!$F$2:$F$11876,"*"&amp;RIGHT($A186,5)&amp;"*"))/1000</f>
        <v>467.95699999999999</v>
      </c>
      <c r="BD186" s="24">
        <f t="array" ref="BD186">IF(BD$9="samtals",SUMIFS(Gögn!$I$2:$I$11876,Gögn!$F$2:$F$11876,"*"&amp;LEFT($A186,4)&amp;"*",Gögn!$B$2:$B$11876,BD$8,Gögn!$F$2:$F$11876,"*"&amp;RIGHT($A186,5)&amp;"*"),SUMIFS(Gögn!$I$2:$I$11876,Gögn!$F$2:$F$11876,"*"&amp;LEFT($A186,4)&amp;"*",Gögn!$B$2:$B$11876,BD$8,Gögn!$E$2:$E$11876,BD$9,Gögn!$F$2:$F$11876,"*"&amp;RIGHT($A186,5)&amp;"*"))/1000</f>
        <v>0</v>
      </c>
      <c r="BE186" s="24">
        <f t="array" ref="BE186">IF(BE$9="samtals",SUMIFS(Gögn!$I$2:$I$11876,Gögn!$F$2:$F$11876,"*"&amp;LEFT($A186,4)&amp;"*",Gögn!$B$2:$B$11876,BE$8,Gögn!$F$2:$F$11876,"*"&amp;RIGHT($A186,5)&amp;"*"),SUMIFS(Gögn!$I$2:$I$11876,Gögn!$F$2:$F$11876,"*"&amp;LEFT($A186,4)&amp;"*",Gögn!$B$2:$B$11876,BE$8,Gögn!$E$2:$E$11876,BE$9,Gögn!$F$2:$F$11876,"*"&amp;RIGHT($A186,5)&amp;"*"))/1000</f>
        <v>4324.6850000000004</v>
      </c>
      <c r="BF186" s="24">
        <f t="array" ref="BF186">IF(BF$9="samtals",SUMIFS(Gögn!$I$2:$I$11876,Gögn!$F$2:$F$11876,"*"&amp;LEFT($A186,4)&amp;"*",Gögn!$B$2:$B$11876,BF$8,Gögn!$F$2:$F$11876,"*"&amp;RIGHT($A186,5)&amp;"*"),SUMIFS(Gögn!$I$2:$I$11876,Gögn!$F$2:$F$11876,"*"&amp;LEFT($A186,4)&amp;"*",Gögn!$B$2:$B$11876,BF$8,Gögn!$E$2:$E$11876,BF$9,Gögn!$F$2:$F$11876,"*"&amp;RIGHT($A186,5)&amp;"*"))/1000</f>
        <v>4324.6850000000004</v>
      </c>
      <c r="BG186" s="24">
        <f t="array" ref="BG186">IF(BG$9="samtals",SUMIFS(Gögn!$I$2:$I$11876,Gögn!$F$2:$F$11876,"*"&amp;LEFT($A186,4)&amp;"*",Gögn!$B$2:$B$11876,BG$8,Gögn!$F$2:$F$11876,"*"&amp;RIGHT($A186,5)&amp;"*"),SUMIFS(Gögn!$I$2:$I$11876,Gögn!$F$2:$F$11876,"*"&amp;LEFT($A186,4)&amp;"*",Gögn!$B$2:$B$11876,BG$8,Gögn!$E$2:$E$11876,BG$9,Gögn!$F$2:$F$11876,"*"&amp;RIGHT($A186,5)&amp;"*"))/1000</f>
        <v>0</v>
      </c>
    </row>
    <row r="187" spans="1:59" ht="15" customHeight="1">
      <c r="A187" s="5" t="s">
        <v>465</v>
      </c>
      <c r="B187" s="5"/>
      <c r="C187" s="25" t="s">
        <v>296</v>
      </c>
      <c r="D187" s="22">
        <f t="shared" si="45"/>
        <v>23179136.082000002</v>
      </c>
      <c r="E187" s="22">
        <f>SUM(E178:E186)</f>
        <v>653684.58799999999</v>
      </c>
      <c r="F187" s="22">
        <f>SUM(F178:F186)</f>
        <v>317193.44</v>
      </c>
      <c r="G187" s="22">
        <f t="shared" ref="G187:BG187" si="46">SUM(G178:G186)</f>
        <v>336491.14800000004</v>
      </c>
      <c r="H187" s="22">
        <f t="shared" si="46"/>
        <v>1945751.3850000002</v>
      </c>
      <c r="I187" s="22">
        <f t="shared" si="46"/>
        <v>1916005.3690000004</v>
      </c>
      <c r="J187" s="22">
        <f t="shared" si="46"/>
        <v>29746.016</v>
      </c>
      <c r="K187" s="22">
        <f t="shared" si="46"/>
        <v>984431.48199999996</v>
      </c>
      <c r="L187" s="22">
        <f t="shared" si="46"/>
        <v>984431.48199999996</v>
      </c>
      <c r="M187" s="22">
        <f t="shared" si="46"/>
        <v>257987</v>
      </c>
      <c r="N187" s="22">
        <f t="shared" si="46"/>
        <v>257987</v>
      </c>
      <c r="O187" s="22">
        <f t="shared" si="46"/>
        <v>1351982.676</v>
      </c>
      <c r="P187" s="22">
        <f t="shared" si="46"/>
        <v>1344133.997</v>
      </c>
      <c r="Q187" s="22">
        <f t="shared" si="46"/>
        <v>7848.6790000000001</v>
      </c>
      <c r="R187" s="22">
        <f t="shared" si="46"/>
        <v>1209196</v>
      </c>
      <c r="S187" s="22">
        <f t="shared" si="46"/>
        <v>363983</v>
      </c>
      <c r="T187" s="22">
        <f t="shared" si="46"/>
        <v>845213</v>
      </c>
      <c r="U187" s="22">
        <f t="shared" si="46"/>
        <v>4160040.3420000002</v>
      </c>
      <c r="V187" s="22">
        <f t="shared" si="46"/>
        <v>4153186.6910000006</v>
      </c>
      <c r="W187" s="22">
        <f t="shared" si="46"/>
        <v>6853.6509999999998</v>
      </c>
      <c r="X187" s="22">
        <f t="shared" si="46"/>
        <v>432203.67300000001</v>
      </c>
      <c r="Y187" s="22">
        <f t="shared" si="46"/>
        <v>106635</v>
      </c>
      <c r="Z187" s="22">
        <f t="shared" si="46"/>
        <v>325568.67299999995</v>
      </c>
      <c r="AA187" s="22">
        <f t="shared" si="46"/>
        <v>227763.084</v>
      </c>
      <c r="AB187" s="22">
        <f t="shared" si="46"/>
        <v>227763.084</v>
      </c>
      <c r="AC187" s="22">
        <f t="shared" si="46"/>
        <v>270164</v>
      </c>
      <c r="AD187" s="22">
        <f t="shared" si="46"/>
        <v>270164</v>
      </c>
      <c r="AE187" s="22">
        <f t="shared" si="46"/>
        <v>99949</v>
      </c>
      <c r="AF187" s="22">
        <f t="shared" si="46"/>
        <v>99949</v>
      </c>
      <c r="AG187" s="22">
        <f t="shared" si="46"/>
        <v>23690.226999999999</v>
      </c>
      <c r="AH187" s="22">
        <f t="shared" si="46"/>
        <v>23690.226999999999</v>
      </c>
      <c r="AI187" s="22">
        <f t="shared" si="46"/>
        <v>77556</v>
      </c>
      <c r="AJ187" s="22">
        <f t="shared" si="46"/>
        <v>77556</v>
      </c>
      <c r="AK187" s="22">
        <f t="shared" si="46"/>
        <v>71240.406000000003</v>
      </c>
      <c r="AL187" s="22">
        <f t="shared" si="46"/>
        <v>71240.406000000003</v>
      </c>
      <c r="AM187" s="22">
        <f t="shared" si="46"/>
        <v>4929488.3040000005</v>
      </c>
      <c r="AN187" s="22">
        <f t="shared" si="46"/>
        <v>4869379.6320000011</v>
      </c>
      <c r="AO187" s="22">
        <f t="shared" si="46"/>
        <v>60108.671999999991</v>
      </c>
      <c r="AP187" s="22">
        <f t="shared" si="46"/>
        <v>28559.302</v>
      </c>
      <c r="AQ187" s="22">
        <f t="shared" si="46"/>
        <v>6632.5150000000012</v>
      </c>
      <c r="AR187" s="22">
        <f t="shared" si="46"/>
        <v>21926.787</v>
      </c>
      <c r="AS187" s="22">
        <f t="shared" si="46"/>
        <v>3553412.9180000005</v>
      </c>
      <c r="AT187" s="22">
        <f t="shared" si="46"/>
        <v>3478975.3739999998</v>
      </c>
      <c r="AU187" s="22">
        <f t="shared" si="46"/>
        <v>74437.544000000009</v>
      </c>
      <c r="AV187" s="22">
        <f t="shared" si="46"/>
        <v>29107.153999999999</v>
      </c>
      <c r="AW187" s="22">
        <f t="shared" si="46"/>
        <v>23932.153999999999</v>
      </c>
      <c r="AX187" s="22">
        <f t="shared" si="46"/>
        <v>5175</v>
      </c>
      <c r="AY187" s="22">
        <f t="shared" si="46"/>
        <v>676419</v>
      </c>
      <c r="AZ187" s="22">
        <f t="shared" si="46"/>
        <v>577204</v>
      </c>
      <c r="BA187" s="22">
        <f t="shared" si="46"/>
        <v>99215</v>
      </c>
      <c r="BB187" s="22">
        <f t="shared" si="46"/>
        <v>729208.13800000004</v>
      </c>
      <c r="BC187" s="22">
        <f t="shared" si="46"/>
        <v>726941.23100000003</v>
      </c>
      <c r="BD187" s="22">
        <f t="shared" si="46"/>
        <v>2266.9070000000002</v>
      </c>
      <c r="BE187" s="22">
        <f t="shared" si="46"/>
        <v>1467301.4029999999</v>
      </c>
      <c r="BF187" s="22">
        <f t="shared" si="46"/>
        <v>1453705.2180000001</v>
      </c>
      <c r="BG187" s="22">
        <f t="shared" si="46"/>
        <v>13596.184999999998</v>
      </c>
    </row>
    <row r="188" spans="1:59" ht="15" customHeight="1">
      <c r="A188" s="5" t="s">
        <v>465</v>
      </c>
      <c r="B188" s="5"/>
      <c r="C188" s="23" t="s">
        <v>330</v>
      </c>
      <c r="D188" s="33">
        <f>SUMPRODUCT(E188:BG188,$E$83:$BG$83)/SUM($E$83:$BG$83)</f>
        <v>0.34353762457013226</v>
      </c>
      <c r="E188" s="33">
        <f>IFERROR(E187/E83,0)*100</f>
        <v>0.17768877446140205</v>
      </c>
      <c r="F188" s="33">
        <f>IFERROR(F187/F83,0)*100</f>
        <v>0.18110584529825718</v>
      </c>
      <c r="G188" s="33">
        <f t="shared" ref="G188:BG188" si="47">IFERROR(G187/G83,0)*100</f>
        <v>0.17458367371666206</v>
      </c>
      <c r="H188" s="33">
        <f t="shared" si="47"/>
        <v>0.34007000676648058</v>
      </c>
      <c r="I188" s="33">
        <f t="shared" si="47"/>
        <v>0.34808551655364467</v>
      </c>
      <c r="J188" s="33">
        <f t="shared" si="47"/>
        <v>0.13694577266202559</v>
      </c>
      <c r="K188" s="33">
        <f t="shared" si="47"/>
        <v>0.2875031491342791</v>
      </c>
      <c r="L188" s="33">
        <f t="shared" si="47"/>
        <v>0.2875031491342791</v>
      </c>
      <c r="M188" s="33">
        <f t="shared" si="47"/>
        <v>0.44013427774530917</v>
      </c>
      <c r="N188" s="33">
        <f t="shared" si="47"/>
        <v>0.44013427774530917</v>
      </c>
      <c r="O188" s="33">
        <f t="shared" si="47"/>
        <v>0.54600138155793931</v>
      </c>
      <c r="P188" s="33">
        <f t="shared" si="47"/>
        <v>0.5454503043474952</v>
      </c>
      <c r="Q188" s="33">
        <f t="shared" si="47"/>
        <v>0.66023750346037402</v>
      </c>
      <c r="R188" s="33">
        <f t="shared" si="47"/>
        <v>0.30004888465602075</v>
      </c>
      <c r="S188" s="33">
        <f t="shared" si="47"/>
        <v>0.28616045855927474</v>
      </c>
      <c r="T188" s="33">
        <f t="shared" si="47"/>
        <v>0.30645394999795578</v>
      </c>
      <c r="U188" s="33">
        <f t="shared" si="47"/>
        <v>0.45385208218615186</v>
      </c>
      <c r="V188" s="33">
        <f t="shared" si="47"/>
        <v>0.45690120063622008</v>
      </c>
      <c r="W188" s="33">
        <f t="shared" si="47"/>
        <v>8.997855194633772E-2</v>
      </c>
      <c r="X188" s="33">
        <f t="shared" si="47"/>
        <v>0.30850308943696564</v>
      </c>
      <c r="Y188" s="33">
        <f t="shared" si="47"/>
        <v>0.33056250302663592</v>
      </c>
      <c r="Z188" s="33">
        <f t="shared" si="47"/>
        <v>0.30190426182980729</v>
      </c>
      <c r="AA188" s="33">
        <f t="shared" si="47"/>
        <v>0.50461215606405896</v>
      </c>
      <c r="AB188" s="33">
        <f t="shared" si="47"/>
        <v>0.50461215606405896</v>
      </c>
      <c r="AC188" s="33">
        <f t="shared" si="47"/>
        <v>0.26511642453284107</v>
      </c>
      <c r="AD188" s="33">
        <f t="shared" si="47"/>
        <v>0.26511642453284107</v>
      </c>
      <c r="AE188" s="33">
        <f t="shared" si="47"/>
        <v>0.52698901458131764</v>
      </c>
      <c r="AF188" s="33">
        <f t="shared" si="47"/>
        <v>0.52698901458131764</v>
      </c>
      <c r="AG188" s="33">
        <f t="shared" si="47"/>
        <v>0.16241528658366783</v>
      </c>
      <c r="AH188" s="33">
        <f t="shared" si="47"/>
        <v>0.16241528658366783</v>
      </c>
      <c r="AI188" s="33">
        <f t="shared" si="47"/>
        <v>0.27716397031347878</v>
      </c>
      <c r="AJ188" s="33">
        <f t="shared" si="47"/>
        <v>0.27716397031347878</v>
      </c>
      <c r="AK188" s="33">
        <f t="shared" si="47"/>
        <v>7.6793024233251087E-2</v>
      </c>
      <c r="AL188" s="33">
        <f t="shared" si="47"/>
        <v>7.6793024233251087E-2</v>
      </c>
      <c r="AM188" s="33">
        <f t="shared" si="47"/>
        <v>0.36524786985421542</v>
      </c>
      <c r="AN188" s="33">
        <f t="shared" si="47"/>
        <v>0.36761956412126218</v>
      </c>
      <c r="AO188" s="33">
        <f t="shared" si="47"/>
        <v>0.23987916900784317</v>
      </c>
      <c r="AP188" s="33">
        <f t="shared" si="47"/>
        <v>0.31656234276856576</v>
      </c>
      <c r="AQ188" s="33">
        <f t="shared" si="47"/>
        <v>0.29590492741135954</v>
      </c>
      <c r="AR188" s="33">
        <f t="shared" si="47"/>
        <v>0.3233913155367571</v>
      </c>
      <c r="AS188" s="33">
        <f t="shared" si="47"/>
        <v>0.29556075444323215</v>
      </c>
      <c r="AT188" s="33">
        <f t="shared" si="47"/>
        <v>0.29590598627592818</v>
      </c>
      <c r="AU188" s="33">
        <f t="shared" si="47"/>
        <v>0.28027787398192067</v>
      </c>
      <c r="AV188" s="33">
        <f t="shared" si="47"/>
        <v>3.3784217050376618E-2</v>
      </c>
      <c r="AW188" s="33">
        <f t="shared" si="47"/>
        <v>2.8088288273791957E-2</v>
      </c>
      <c r="AX188" s="33">
        <f t="shared" si="47"/>
        <v>0.5431637170541489</v>
      </c>
      <c r="AY188" s="33">
        <f t="shared" si="47"/>
        <v>0.45090511793597382</v>
      </c>
      <c r="AZ188" s="33">
        <f t="shared" si="47"/>
        <v>0.47631478825449874</v>
      </c>
      <c r="BA188" s="33">
        <f t="shared" si="47"/>
        <v>0.34410946437158618</v>
      </c>
      <c r="BB188" s="33">
        <f t="shared" si="47"/>
        <v>0.30042943567389352</v>
      </c>
      <c r="BC188" s="33">
        <f t="shared" si="47"/>
        <v>0.30413097216225904</v>
      </c>
      <c r="BD188" s="33">
        <f t="shared" si="47"/>
        <v>6.12759139223455E-2</v>
      </c>
      <c r="BE188" s="33">
        <f t="shared" si="47"/>
        <v>0.41025298797863374</v>
      </c>
      <c r="BF188" s="33">
        <f t="shared" si="47"/>
        <v>0.41682606501349295</v>
      </c>
      <c r="BG188" s="33">
        <f t="shared" si="47"/>
        <v>0.15273408686569565</v>
      </c>
    </row>
    <row r="189" spans="1:59" ht="15" customHeight="1">
      <c r="A189" s="5" t="s">
        <v>465</v>
      </c>
      <c r="B189" s="5"/>
      <c r="C189" s="25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</row>
    <row r="190" spans="1:59" ht="15" customHeight="1">
      <c r="A190" s="5" t="s">
        <v>465</v>
      </c>
      <c r="B190" s="5"/>
      <c r="C190" s="27" t="s">
        <v>342</v>
      </c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</row>
    <row r="191" spans="1:59" ht="15" customHeight="1">
      <c r="A191" s="5" t="s">
        <v>431</v>
      </c>
      <c r="B191" s="5"/>
      <c r="C191" s="25" t="s">
        <v>325</v>
      </c>
      <c r="D191" s="32">
        <f>SUMPRODUCT(E191:BG191,$E$83:$BG$83)/SUM($E$83:$BG$83)</f>
        <v>0.59697805207815724</v>
      </c>
      <c r="E191" s="32">
        <f>IFERROR((E178*1000)/IF(E$9="samtals",SUMIFS(Gögn!$I$2:$I$11876,Gögn!$F$2:$F$11876,$A191,Gögn!$B$2:$B$11876,E$8),SUMIFS(Gögn!$I$2:$I$11876,Gögn!$F$2:$F$11876,$A191,Gögn!$B$2:$B$11876,E$8,Gögn!$E$2:$E$11876,E$9))*100,0)</f>
        <v>0.13803709281362725</v>
      </c>
      <c r="F191" s="32">
        <f>IFERROR((F178*1000)/IF(F$9="samtals",SUMIFS(Gögn!$I$2:$I$11876,Gögn!$F$2:$F$11876,$A191,Gögn!$B$2:$B$11876,F$8),SUMIFS(Gögn!$I$2:$I$11876,Gögn!$F$2:$F$11876,$A191,Gögn!$B$2:$B$11876,F$8,Gögn!$E$2:$E$11876,F$9))*100,0)</f>
        <v>0.13378618312512797</v>
      </c>
      <c r="G191" s="32">
        <f>IFERROR((G178*1000)/IF(G$9="samtals",SUMIFS(Gögn!$I$2:$I$11876,Gögn!$F$2:$F$11876,$A191,Gögn!$B$2:$B$11876,G$8),SUMIFS(Gögn!$I$2:$I$11876,Gögn!$F$2:$F$11876,$A191,Gögn!$B$2:$B$11876,G$8,Gögn!$E$2:$E$11876,G$9))*100,0)</f>
        <v>0.14110354894872776</v>
      </c>
      <c r="H191" s="32">
        <f>IFERROR((H178*1000)/IF(H$9="samtals",SUMIFS(Gögn!$I$2:$I$11876,Gögn!$F$2:$F$11876,$A191,Gögn!$B$2:$B$11876,H$8),SUMIFS(Gögn!$I$2:$I$11876,Gögn!$F$2:$F$11876,$A191,Gögn!$B$2:$B$11876,H$8,Gögn!$E$2:$E$11876,H$9))*100,0)</f>
        <v>0.30965702696689706</v>
      </c>
      <c r="I191" s="32">
        <f>IFERROR((I178*1000)/IF(I$9="samtals",SUMIFS(Gögn!$I$2:$I$11876,Gögn!$F$2:$F$11876,$A191,Gögn!$B$2:$B$11876,I$8),SUMIFS(Gögn!$I$2:$I$11876,Gögn!$F$2:$F$11876,$A191,Gögn!$B$2:$B$11876,I$8,Gögn!$E$2:$E$11876,I$9))*100,0)</f>
        <v>0</v>
      </c>
      <c r="J191" s="32">
        <f>IFERROR((J178*1000)/IF(J$9="samtals",SUMIFS(Gögn!$I$2:$I$11876,Gögn!$F$2:$F$11876,$A191,Gögn!$B$2:$B$11876,J$8),SUMIFS(Gögn!$I$2:$I$11876,Gögn!$F$2:$F$11876,$A191,Gögn!$B$2:$B$11876,J$8,Gögn!$E$2:$E$11876,J$9))*100,0)</f>
        <v>0.30969237801747507</v>
      </c>
      <c r="K191" s="32">
        <f>IFERROR((K178*1000)/IF(K$9="samtals",SUMIFS(Gögn!$I$2:$I$11876,Gögn!$F$2:$F$11876,$A191,Gögn!$B$2:$B$11876,K$8),SUMIFS(Gögn!$I$2:$I$11876,Gögn!$F$2:$F$11876,$A191,Gögn!$B$2:$B$11876,K$8,Gögn!$E$2:$E$11876,K$9))*100,0)</f>
        <v>0</v>
      </c>
      <c r="L191" s="32">
        <f>IFERROR((L178*1000)/IF(L$9="samtals",SUMIFS(Gögn!$I$2:$I$11876,Gögn!$F$2:$F$11876,$A191,Gögn!$B$2:$B$11876,L$8),SUMIFS(Gögn!$I$2:$I$11876,Gögn!$F$2:$F$11876,$A191,Gögn!$B$2:$B$11876,L$8,Gögn!$E$2:$E$11876,L$9))*100,0)</f>
        <v>0</v>
      </c>
      <c r="M191" s="32">
        <f>IFERROR((M178*1000)/IF(M$9="samtals",SUMIFS(Gögn!$I$2:$I$11876,Gögn!$F$2:$F$11876,$A191,Gögn!$B$2:$B$11876,M$8),SUMIFS(Gögn!$I$2:$I$11876,Gögn!$F$2:$F$11876,$A191,Gögn!$B$2:$B$11876,M$8,Gögn!$E$2:$E$11876,M$9))*100,0)</f>
        <v>0</v>
      </c>
      <c r="N191" s="32">
        <f>IFERROR((N178*1000)/IF(N$9="samtals",SUMIFS(Gögn!$I$2:$I$11876,Gögn!$F$2:$F$11876,$A191,Gögn!$B$2:$B$11876,N$8),SUMIFS(Gögn!$I$2:$I$11876,Gögn!$F$2:$F$11876,$A191,Gögn!$B$2:$B$11876,N$8,Gögn!$E$2:$E$11876,N$9))*100,0)</f>
        <v>0</v>
      </c>
      <c r="O191" s="32">
        <f>IFERROR((O178*1000)/IF(O$9="samtals",SUMIFS(Gögn!$I$2:$I$11876,Gögn!$F$2:$F$11876,$A191,Gögn!$B$2:$B$11876,O$8),SUMIFS(Gögn!$I$2:$I$11876,Gögn!$F$2:$F$11876,$A191,Gögn!$B$2:$B$11876,O$8,Gögn!$E$2:$E$11876,O$9))*100,0)</f>
        <v>0.86006590519372406</v>
      </c>
      <c r="P191" s="32">
        <f>IFERROR((P178*1000)/IF(P$9="samtals",SUMIFS(Gögn!$I$2:$I$11876,Gögn!$F$2:$F$11876,$A191,Gögn!$B$2:$B$11876,P$8),SUMIFS(Gögn!$I$2:$I$11876,Gögn!$F$2:$F$11876,$A191,Gögn!$B$2:$B$11876,P$8,Gögn!$E$2:$E$11876,P$9))*100,0)</f>
        <v>0.76000003539302197</v>
      </c>
      <c r="Q191" s="32">
        <f>IFERROR((Q178*1000)/IF(Q$9="samtals",SUMIFS(Gögn!$I$2:$I$11876,Gögn!$F$2:$F$11876,$A191,Gögn!$B$2:$B$11876,Q$8),SUMIFS(Gögn!$I$2:$I$11876,Gögn!$F$2:$F$11876,$A191,Gögn!$B$2:$B$11876,Q$8,Gögn!$E$2:$E$11876,Q$9))*100,0)</f>
        <v>0.91532467180458665</v>
      </c>
      <c r="R191" s="32">
        <f>IFERROR((R178*1000)/IF(R$9="samtals",SUMIFS(Gögn!$I$2:$I$11876,Gögn!$F$2:$F$11876,$A191,Gögn!$B$2:$B$11876,R$8),SUMIFS(Gögn!$I$2:$I$11876,Gögn!$F$2:$F$11876,$A191,Gögn!$B$2:$B$11876,R$8,Gögn!$E$2:$E$11876,R$9))*100,0)</f>
        <v>0.71988776635598706</v>
      </c>
      <c r="S191" s="32">
        <f>IFERROR((S178*1000)/IF(S$9="samtals",SUMIFS(Gögn!$I$2:$I$11876,Gögn!$F$2:$F$11876,$A191,Gögn!$B$2:$B$11876,S$8),SUMIFS(Gögn!$I$2:$I$11876,Gögn!$F$2:$F$11876,$A191,Gögn!$B$2:$B$11876,S$8,Gögn!$E$2:$E$11876,S$9))*100,0)</f>
        <v>0</v>
      </c>
      <c r="T191" s="32">
        <f>IFERROR((T178*1000)/IF(T$9="samtals",SUMIFS(Gögn!$I$2:$I$11876,Gögn!$F$2:$F$11876,$A191,Gögn!$B$2:$B$11876,T$8),SUMIFS(Gögn!$I$2:$I$11876,Gögn!$F$2:$F$11876,$A191,Gögn!$B$2:$B$11876,T$8,Gögn!$E$2:$E$11876,T$9))*100,0)</f>
        <v>0.71988776635598706</v>
      </c>
      <c r="U191" s="32">
        <f>IFERROR((U178*1000)/IF(U$9="samtals",SUMIFS(Gögn!$I$2:$I$11876,Gögn!$F$2:$F$11876,$A191,Gögn!$B$2:$B$11876,U$8),SUMIFS(Gögn!$I$2:$I$11876,Gögn!$F$2:$F$11876,$A191,Gögn!$B$2:$B$11876,U$8,Gögn!$E$2:$E$11876,U$9))*100,0)</f>
        <v>0</v>
      </c>
      <c r="V191" s="32">
        <f>IFERROR((V178*1000)/IF(V$9="samtals",SUMIFS(Gögn!$I$2:$I$11876,Gögn!$F$2:$F$11876,$A191,Gögn!$B$2:$B$11876,V$8),SUMIFS(Gögn!$I$2:$I$11876,Gögn!$F$2:$F$11876,$A191,Gögn!$B$2:$B$11876,V$8,Gögn!$E$2:$E$11876,V$9))*100,0)</f>
        <v>0</v>
      </c>
      <c r="W191" s="32">
        <f>IFERROR((W178*1000)/IF(W$9="samtals",SUMIFS(Gögn!$I$2:$I$11876,Gögn!$F$2:$F$11876,$A191,Gögn!$B$2:$B$11876,W$8),SUMIFS(Gögn!$I$2:$I$11876,Gögn!$F$2:$F$11876,$A191,Gögn!$B$2:$B$11876,W$8,Gögn!$E$2:$E$11876,W$9))*100,0)</f>
        <v>0</v>
      </c>
      <c r="X191" s="32">
        <f>IFERROR((X178*1000)/IF(X$9="samtals",SUMIFS(Gögn!$I$2:$I$11876,Gögn!$F$2:$F$11876,$A191,Gögn!$B$2:$B$11876,X$8),SUMIFS(Gögn!$I$2:$I$11876,Gögn!$F$2:$F$11876,$A191,Gögn!$B$2:$B$11876,X$8,Gögn!$E$2:$E$11876,X$9))*100,0)</f>
        <v>0.29999927193644271</v>
      </c>
      <c r="Y191" s="32">
        <f>IFERROR((Y178*1000)/IF(Y$9="samtals",SUMIFS(Gögn!$I$2:$I$11876,Gögn!$F$2:$F$11876,$A191,Gögn!$B$2:$B$11876,Y$8),SUMIFS(Gögn!$I$2:$I$11876,Gögn!$F$2:$F$11876,$A191,Gögn!$B$2:$B$11876,Y$8,Gögn!$E$2:$E$11876,Y$9))*100,0)</f>
        <v>0</v>
      </c>
      <c r="Z191" s="32">
        <f>IFERROR((Z178*1000)/IF(Z$9="samtals",SUMIFS(Gögn!$I$2:$I$11876,Gögn!$F$2:$F$11876,$A191,Gögn!$B$2:$B$11876,Z$8),SUMIFS(Gögn!$I$2:$I$11876,Gögn!$F$2:$F$11876,$A191,Gögn!$B$2:$B$11876,Z$8,Gögn!$E$2:$E$11876,Z$9))*100,0)</f>
        <v>0.29999927193644271</v>
      </c>
      <c r="AA191" s="32">
        <f>IFERROR((AA178*1000)/IF(AA$9="samtals",SUMIFS(Gögn!$I$2:$I$11876,Gögn!$F$2:$F$11876,$A191,Gögn!$B$2:$B$11876,AA$8),SUMIFS(Gögn!$I$2:$I$11876,Gögn!$F$2:$F$11876,$A191,Gögn!$B$2:$B$11876,AA$8,Gögn!$E$2:$E$11876,AA$9))*100,0)</f>
        <v>0.80999998773118953</v>
      </c>
      <c r="AB191" s="32">
        <f>IFERROR((AB178*1000)/IF(AB$9="samtals",SUMIFS(Gögn!$I$2:$I$11876,Gögn!$F$2:$F$11876,$A191,Gögn!$B$2:$B$11876,AB$8),SUMIFS(Gögn!$I$2:$I$11876,Gögn!$F$2:$F$11876,$A191,Gögn!$B$2:$B$11876,AB$8,Gögn!$E$2:$E$11876,AB$9))*100,0)</f>
        <v>0.80999998773118953</v>
      </c>
      <c r="AC191" s="32">
        <f>IFERROR((AC178*1000)/IF(AC$9="samtals",SUMIFS(Gögn!$I$2:$I$11876,Gögn!$F$2:$F$11876,$A191,Gögn!$B$2:$B$11876,AC$8),SUMIFS(Gögn!$I$2:$I$11876,Gögn!$F$2:$F$11876,$A191,Gögn!$B$2:$B$11876,AC$8,Gögn!$E$2:$E$11876,AC$9))*100,0)</f>
        <v>0.90007609091080043</v>
      </c>
      <c r="AD191" s="32">
        <f>IFERROR((AD178*1000)/IF(AD$9="samtals",SUMIFS(Gögn!$I$2:$I$11876,Gögn!$F$2:$F$11876,$A191,Gögn!$B$2:$B$11876,AD$8),SUMIFS(Gögn!$I$2:$I$11876,Gögn!$F$2:$F$11876,$A191,Gögn!$B$2:$B$11876,AD$8,Gögn!$E$2:$E$11876,AD$9))*100,0)</f>
        <v>0.90007609091080043</v>
      </c>
      <c r="AE191" s="32">
        <f>IFERROR((AE178*1000)/IF(AE$9="samtals",SUMIFS(Gögn!$I$2:$I$11876,Gögn!$F$2:$F$11876,$A191,Gögn!$B$2:$B$11876,AE$8),SUMIFS(Gögn!$I$2:$I$11876,Gögn!$F$2:$F$11876,$A191,Gögn!$B$2:$B$11876,AE$8,Gögn!$E$2:$E$11876,AE$9))*100,0)</f>
        <v>0.80999015044599643</v>
      </c>
      <c r="AF191" s="32">
        <f>IFERROR((AF178*1000)/IF(AF$9="samtals",SUMIFS(Gögn!$I$2:$I$11876,Gögn!$F$2:$F$11876,$A191,Gögn!$B$2:$B$11876,AF$8),SUMIFS(Gögn!$I$2:$I$11876,Gögn!$F$2:$F$11876,$A191,Gögn!$B$2:$B$11876,AF$8,Gögn!$E$2:$E$11876,AF$9))*100,0)</f>
        <v>0.80999015044599643</v>
      </c>
      <c r="AG191" s="32">
        <f>IFERROR((AG178*1000)/IF(AG$9="samtals",SUMIFS(Gögn!$I$2:$I$11876,Gögn!$F$2:$F$11876,$A191,Gögn!$B$2:$B$11876,AG$8),SUMIFS(Gögn!$I$2:$I$11876,Gögn!$F$2:$F$11876,$A191,Gögn!$B$2:$B$11876,AG$8,Gögn!$E$2:$E$11876,AG$9))*100,0)</f>
        <v>0</v>
      </c>
      <c r="AH191" s="32">
        <f>IFERROR((AH178*1000)/IF(AH$9="samtals",SUMIFS(Gögn!$I$2:$I$11876,Gögn!$F$2:$F$11876,$A191,Gögn!$B$2:$B$11876,AH$8),SUMIFS(Gögn!$I$2:$I$11876,Gögn!$F$2:$F$11876,$A191,Gögn!$B$2:$B$11876,AH$8,Gögn!$E$2:$E$11876,AH$9))*100,0)</f>
        <v>0</v>
      </c>
      <c r="AI191" s="32">
        <f>IFERROR((AI178*1000)/IF(AI$9="samtals",SUMIFS(Gögn!$I$2:$I$11876,Gögn!$F$2:$F$11876,$A191,Gögn!$B$2:$B$11876,AI$8),SUMIFS(Gögn!$I$2:$I$11876,Gögn!$F$2:$F$11876,$A191,Gögn!$B$2:$B$11876,AI$8,Gögn!$E$2:$E$11876,AI$9))*100,0)</f>
        <v>0</v>
      </c>
      <c r="AJ191" s="32">
        <f>IFERROR((AJ178*1000)/IF(AJ$9="samtals",SUMIFS(Gögn!$I$2:$I$11876,Gögn!$F$2:$F$11876,$A191,Gögn!$B$2:$B$11876,AJ$8),SUMIFS(Gögn!$I$2:$I$11876,Gögn!$F$2:$F$11876,$A191,Gögn!$B$2:$B$11876,AJ$8,Gögn!$E$2:$E$11876,AJ$9))*100,0)</f>
        <v>0</v>
      </c>
      <c r="AK191" s="32">
        <f>IFERROR((AK178*1000)/IF(AK$9="samtals",SUMIFS(Gögn!$I$2:$I$11876,Gögn!$F$2:$F$11876,$A191,Gögn!$B$2:$B$11876,AK$8),SUMIFS(Gögn!$I$2:$I$11876,Gögn!$F$2:$F$11876,$A191,Gögn!$B$2:$B$11876,AK$8,Gögn!$E$2:$E$11876,AK$9))*100,0)</f>
        <v>0</v>
      </c>
      <c r="AL191" s="32">
        <f>IFERROR((AL178*1000)/IF(AL$9="samtals",SUMIFS(Gögn!$I$2:$I$11876,Gögn!$F$2:$F$11876,$A191,Gögn!$B$2:$B$11876,AL$8),SUMIFS(Gögn!$I$2:$I$11876,Gögn!$F$2:$F$11876,$A191,Gögn!$B$2:$B$11876,AL$8,Gögn!$E$2:$E$11876,AL$9))*100,0)</f>
        <v>0</v>
      </c>
      <c r="AM191" s="32">
        <f>IFERROR((AM178*1000)/IF(AM$9="samtals",SUMIFS(Gögn!$I$2:$I$11876,Gögn!$F$2:$F$11876,$A191,Gögn!$B$2:$B$11876,AM$8),SUMIFS(Gögn!$I$2:$I$11876,Gögn!$F$2:$F$11876,$A191,Gögn!$B$2:$B$11876,AM$8,Gögn!$E$2:$E$11876,AM$9))*100,0)</f>
        <v>0.94687779225919644</v>
      </c>
      <c r="AN191" s="32">
        <f>IFERROR((AN178*1000)/IF(AN$9="samtals",SUMIFS(Gögn!$I$2:$I$11876,Gögn!$F$2:$F$11876,$A191,Gögn!$B$2:$B$11876,AN$8),SUMIFS(Gögn!$I$2:$I$11876,Gögn!$F$2:$F$11876,$A191,Gögn!$B$2:$B$11876,AN$8,Gögn!$E$2:$E$11876,AN$9))*100,0)</f>
        <v>1.4977844788761541</v>
      </c>
      <c r="AO191" s="32">
        <f>IFERROR((AO178*1000)/IF(AO$9="samtals",SUMIFS(Gögn!$I$2:$I$11876,Gögn!$F$2:$F$11876,$A191,Gögn!$B$2:$B$11876,AO$8),SUMIFS(Gögn!$I$2:$I$11876,Gögn!$F$2:$F$11876,$A191,Gögn!$B$2:$B$11876,AO$8,Gögn!$E$2:$E$11876,AO$9))*100,0)</f>
        <v>0.60025006629235655</v>
      </c>
      <c r="AP191" s="32">
        <f>IFERROR((AP178*1000)/IF(AP$9="samtals",SUMIFS(Gögn!$I$2:$I$11876,Gögn!$F$2:$F$11876,$A191,Gögn!$B$2:$B$11876,AP$8),SUMIFS(Gögn!$I$2:$I$11876,Gögn!$F$2:$F$11876,$A191,Gögn!$B$2:$B$11876,AP$8,Gögn!$E$2:$E$11876,AP$9))*100,0)</f>
        <v>0</v>
      </c>
      <c r="AQ191" s="32">
        <f>IFERROR((AQ178*1000)/IF(AQ$9="samtals",SUMIFS(Gögn!$I$2:$I$11876,Gögn!$F$2:$F$11876,$A191,Gögn!$B$2:$B$11876,AQ$8),SUMIFS(Gögn!$I$2:$I$11876,Gögn!$F$2:$F$11876,$A191,Gögn!$B$2:$B$11876,AQ$8,Gögn!$E$2:$E$11876,AQ$9))*100,0)</f>
        <v>0</v>
      </c>
      <c r="AR191" s="32">
        <f>IFERROR((AR178*1000)/IF(AR$9="samtals",SUMIFS(Gögn!$I$2:$I$11876,Gögn!$F$2:$F$11876,$A191,Gögn!$B$2:$B$11876,AR$8),SUMIFS(Gögn!$I$2:$I$11876,Gögn!$F$2:$F$11876,$A191,Gögn!$B$2:$B$11876,AR$8,Gögn!$E$2:$E$11876,AR$9))*100,0)</f>
        <v>0</v>
      </c>
      <c r="AS191" s="32">
        <f>IFERROR((AS178*1000)/IF(AS$9="samtals",SUMIFS(Gögn!$I$2:$I$11876,Gögn!$F$2:$F$11876,$A191,Gögn!$B$2:$B$11876,AS$8),SUMIFS(Gögn!$I$2:$I$11876,Gögn!$F$2:$F$11876,$A191,Gögn!$B$2:$B$11876,AS$8,Gögn!$E$2:$E$11876,AS$9))*100,0)</f>
        <v>1.4463910742753654</v>
      </c>
      <c r="AT191" s="32">
        <f>IFERROR((AT178*1000)/IF(AT$9="samtals",SUMIFS(Gögn!$I$2:$I$11876,Gögn!$F$2:$F$11876,$A191,Gögn!$B$2:$B$11876,AT$8),SUMIFS(Gögn!$I$2:$I$11876,Gögn!$F$2:$F$11876,$A191,Gögn!$B$2:$B$11876,AT$8,Gögn!$E$2:$E$11876,AT$9))*100,0)</f>
        <v>0</v>
      </c>
      <c r="AU191" s="32">
        <f>IFERROR((AU178*1000)/IF(AU$9="samtals",SUMIFS(Gögn!$I$2:$I$11876,Gögn!$F$2:$F$11876,$A191,Gögn!$B$2:$B$11876,AU$8),SUMIFS(Gögn!$I$2:$I$11876,Gögn!$F$2:$F$11876,$A191,Gögn!$B$2:$B$11876,AU$8,Gögn!$E$2:$E$11876,AU$9))*100,0)</f>
        <v>1.4463910742753654</v>
      </c>
      <c r="AV191" s="32">
        <f>IFERROR((AV178*1000)/IF(AV$9="samtals",SUMIFS(Gögn!$I$2:$I$11876,Gögn!$F$2:$F$11876,$A191,Gögn!$B$2:$B$11876,AV$8),SUMIFS(Gögn!$I$2:$I$11876,Gögn!$F$2:$F$11876,$A191,Gögn!$B$2:$B$11876,AV$8,Gögn!$E$2:$E$11876,AV$9))*100,0)</f>
        <v>0</v>
      </c>
      <c r="AW191" s="32">
        <f>IFERROR((AW178*1000)/IF(AW$9="samtals",SUMIFS(Gögn!$I$2:$I$11876,Gögn!$F$2:$F$11876,$A191,Gögn!$B$2:$B$11876,AW$8),SUMIFS(Gögn!$I$2:$I$11876,Gögn!$F$2:$F$11876,$A191,Gögn!$B$2:$B$11876,AW$8,Gögn!$E$2:$E$11876,AW$9))*100,0)</f>
        <v>0</v>
      </c>
      <c r="AX191" s="32">
        <f>IFERROR((AX178*1000)/IF(AX$9="samtals",SUMIFS(Gögn!$I$2:$I$11876,Gögn!$F$2:$F$11876,$A191,Gögn!$B$2:$B$11876,AX$8),SUMIFS(Gögn!$I$2:$I$11876,Gögn!$F$2:$F$11876,$A191,Gögn!$B$2:$B$11876,AX$8,Gögn!$E$2:$E$11876,AX$9))*100,0)</f>
        <v>0</v>
      </c>
      <c r="AY191" s="32">
        <f>IFERROR((AY178*1000)/IF(AY$9="samtals",SUMIFS(Gögn!$I$2:$I$11876,Gögn!$F$2:$F$11876,$A191,Gögn!$B$2:$B$11876,AY$8),SUMIFS(Gögn!$I$2:$I$11876,Gögn!$F$2:$F$11876,$A191,Gögn!$B$2:$B$11876,AY$8,Gögn!$E$2:$E$11876,AY$9))*100,0)</f>
        <v>0</v>
      </c>
      <c r="AZ191" s="32">
        <f>IFERROR((AZ178*1000)/IF(AZ$9="samtals",SUMIFS(Gögn!$I$2:$I$11876,Gögn!$F$2:$F$11876,$A191,Gögn!$B$2:$B$11876,AZ$8),SUMIFS(Gögn!$I$2:$I$11876,Gögn!$F$2:$F$11876,$A191,Gögn!$B$2:$B$11876,AZ$8,Gögn!$E$2:$E$11876,AZ$9))*100,0)</f>
        <v>0</v>
      </c>
      <c r="BA191" s="32">
        <f>IFERROR((BA178*1000)/IF(BA$9="samtals",SUMIFS(Gögn!$I$2:$I$11876,Gögn!$F$2:$F$11876,$A191,Gögn!$B$2:$B$11876,BA$8),SUMIFS(Gögn!$I$2:$I$11876,Gögn!$F$2:$F$11876,$A191,Gögn!$B$2:$B$11876,BA$8,Gögn!$E$2:$E$11876,BA$9))*100,0)</f>
        <v>0</v>
      </c>
      <c r="BB191" s="32">
        <f>IFERROR((BB178*1000)/IF(BB$9="samtals",SUMIFS(Gögn!$I$2:$I$11876,Gögn!$F$2:$F$11876,$A191,Gögn!$B$2:$B$11876,BB$8),SUMIFS(Gögn!$I$2:$I$11876,Gögn!$F$2:$F$11876,$A191,Gögn!$B$2:$B$11876,BB$8,Gögn!$E$2:$E$11876,BB$9))*100,0)</f>
        <v>0.10326383767952683</v>
      </c>
      <c r="BC191" s="32">
        <f>IFERROR((BC178*1000)/IF(BC$9="samtals",SUMIFS(Gögn!$I$2:$I$11876,Gögn!$F$2:$F$11876,$A191,Gögn!$B$2:$B$11876,BC$8),SUMIFS(Gögn!$I$2:$I$11876,Gögn!$F$2:$F$11876,$A191,Gögn!$B$2:$B$11876,BC$8,Gögn!$E$2:$E$11876,BC$9))*100,0)</f>
        <v>9.9171940634786404E-2</v>
      </c>
      <c r="BD191" s="32">
        <f>IFERROR((BD178*1000)/IF(BD$9="samtals",SUMIFS(Gögn!$I$2:$I$11876,Gögn!$F$2:$F$11876,$A191,Gögn!$B$2:$B$11876,BD$8),SUMIFS(Gögn!$I$2:$I$11876,Gögn!$F$2:$F$11876,$A191,Gögn!$B$2:$B$11876,BD$8,Gögn!$E$2:$E$11876,BD$9))*100,0)</f>
        <v>0.34686748722314437</v>
      </c>
      <c r="BE191" s="32">
        <f>IFERROR((BE178*1000)/IF(BE$9="samtals",SUMIFS(Gögn!$I$2:$I$11876,Gögn!$F$2:$F$11876,$A191,Gögn!$B$2:$B$11876,BE$8),SUMIFS(Gögn!$I$2:$I$11876,Gögn!$F$2:$F$11876,$A191,Gögn!$B$2:$B$11876,BE$8,Gögn!$E$2:$E$11876,BE$9))*100,0)</f>
        <v>1.9697036684589246</v>
      </c>
      <c r="BF191" s="32">
        <f>IFERROR((BF178*1000)/IF(BF$9="samtals",SUMIFS(Gögn!$I$2:$I$11876,Gögn!$F$2:$F$11876,$A191,Gögn!$B$2:$B$11876,BF$8),SUMIFS(Gögn!$I$2:$I$11876,Gögn!$F$2:$F$11876,$A191,Gögn!$B$2:$B$11876,BF$8,Gögn!$E$2:$E$11876,BF$9))*100,0)</f>
        <v>1.9912063109239047</v>
      </c>
      <c r="BG191" s="32">
        <f>IFERROR((BG178*1000)/IF(BG$9="samtals",SUMIFS(Gögn!$I$2:$I$11876,Gögn!$F$2:$F$11876,$A191,Gögn!$B$2:$B$11876,BG$8),SUMIFS(Gögn!$I$2:$I$11876,Gögn!$F$2:$F$11876,$A191,Gögn!$B$2:$B$11876,BG$8,Gögn!$E$2:$E$11876,BG$9))*100,0)</f>
        <v>1.7574434629131195</v>
      </c>
    </row>
    <row r="192" spans="1:59" ht="15" customHeight="1">
      <c r="A192" s="5" t="s">
        <v>427</v>
      </c>
      <c r="B192" s="5"/>
      <c r="C192" s="23" t="s">
        <v>326</v>
      </c>
      <c r="D192" s="33">
        <f>SUMPRODUCT(E192:BG192,$E$83:$BG$83)/SUM($E$83:$BG$83)</f>
        <v>0.42563399567369925</v>
      </c>
      <c r="E192" s="33">
        <f>IFERROR((E179*1000)/IF(E$9="samtals",SUMIFS(Gögn!$I$2:$I$11876,Gögn!$F$2:$F$11876,$A192,Gögn!$B$2:$B$11876,E$8),SUMIFS(Gögn!$I$2:$I$11876,Gögn!$F$2:$F$11876,$A192,Gögn!$B$2:$B$11876,E$8,Gögn!$E$2:$E$11876,E$9))*100,0)</f>
        <v>0</v>
      </c>
      <c r="F192" s="33">
        <f>IFERROR((F179*1000)/IF(F$9="samtals",SUMIFS(Gögn!$I$2:$I$11876,Gögn!$F$2:$F$11876,$A192,Gögn!$B$2:$B$11876,F$8),SUMIFS(Gögn!$I$2:$I$11876,Gögn!$F$2:$F$11876,$A192,Gögn!$B$2:$B$11876,F$8,Gögn!$E$2:$E$11876,F$9))*100,0)</f>
        <v>0</v>
      </c>
      <c r="G192" s="33">
        <f>IFERROR((G179*1000)/IF(G$9="samtals",SUMIFS(Gögn!$I$2:$I$11876,Gögn!$F$2:$F$11876,$A192,Gögn!$B$2:$B$11876,G$8),SUMIFS(Gögn!$I$2:$I$11876,Gögn!$F$2:$F$11876,$A192,Gögn!$B$2:$B$11876,G$8,Gögn!$E$2:$E$11876,G$9))*100,0)</f>
        <v>0</v>
      </c>
      <c r="H192" s="33">
        <f>IFERROR((H179*1000)/IF(H$9="samtals",SUMIFS(Gögn!$I$2:$I$11876,Gögn!$F$2:$F$11876,$A192,Gögn!$B$2:$B$11876,H$8),SUMIFS(Gögn!$I$2:$I$11876,Gögn!$F$2:$F$11876,$A192,Gögn!$B$2:$B$11876,H$8,Gögn!$E$2:$E$11876,H$9))*100,0)</f>
        <v>0.86834053930805433</v>
      </c>
      <c r="I192" s="33">
        <f>IFERROR((I179*1000)/IF(I$9="samtals",SUMIFS(Gögn!$I$2:$I$11876,Gögn!$F$2:$F$11876,$A192,Gögn!$B$2:$B$11876,I$8),SUMIFS(Gögn!$I$2:$I$11876,Gögn!$F$2:$F$11876,$A192,Gögn!$B$2:$B$11876,I$8,Gögn!$E$2:$E$11876,I$9))*100,0)</f>
        <v>0</v>
      </c>
      <c r="J192" s="33">
        <f>IFERROR((J179*1000)/IF(J$9="samtals",SUMIFS(Gögn!$I$2:$I$11876,Gögn!$F$2:$F$11876,$A192,Gögn!$B$2:$B$11876,J$8),SUMIFS(Gögn!$I$2:$I$11876,Gögn!$F$2:$F$11876,$A192,Gögn!$B$2:$B$11876,J$8,Gögn!$E$2:$E$11876,J$9))*100,0)</f>
        <v>0.86834053930805433</v>
      </c>
      <c r="K192" s="33">
        <f>IFERROR((K179*1000)/IF(K$9="samtals",SUMIFS(Gögn!$I$2:$I$11876,Gögn!$F$2:$F$11876,$A192,Gögn!$B$2:$B$11876,K$8),SUMIFS(Gögn!$I$2:$I$11876,Gögn!$F$2:$F$11876,$A192,Gögn!$B$2:$B$11876,K$8,Gögn!$E$2:$E$11876,K$9))*100,0)</f>
        <v>0.295273598368333</v>
      </c>
      <c r="L192" s="33">
        <f>IFERROR((L179*1000)/IF(L$9="samtals",SUMIFS(Gögn!$I$2:$I$11876,Gögn!$F$2:$F$11876,$A192,Gögn!$B$2:$B$11876,L$8),SUMIFS(Gögn!$I$2:$I$11876,Gögn!$F$2:$F$11876,$A192,Gögn!$B$2:$B$11876,L$8,Gögn!$E$2:$E$11876,L$9))*100,0)</f>
        <v>0.295273598368333</v>
      </c>
      <c r="M192" s="33">
        <f>IFERROR((M179*1000)/IF(M$9="samtals",SUMIFS(Gögn!$I$2:$I$11876,Gögn!$F$2:$F$11876,$A192,Gögn!$B$2:$B$11876,M$8),SUMIFS(Gögn!$I$2:$I$11876,Gögn!$F$2:$F$11876,$A192,Gögn!$B$2:$B$11876,M$8,Gögn!$E$2:$E$11876,M$9))*100,0)</f>
        <v>1.6166960028885708</v>
      </c>
      <c r="N192" s="33">
        <f>IFERROR((N179*1000)/IF(N$9="samtals",SUMIFS(Gögn!$I$2:$I$11876,Gögn!$F$2:$F$11876,$A192,Gögn!$B$2:$B$11876,N$8),SUMIFS(Gögn!$I$2:$I$11876,Gögn!$F$2:$F$11876,$A192,Gögn!$B$2:$B$11876,N$8,Gögn!$E$2:$E$11876,N$9))*100,0)</f>
        <v>1.6166960028885708</v>
      </c>
      <c r="O192" s="33">
        <f>IFERROR((O179*1000)/IF(O$9="samtals",SUMIFS(Gögn!$I$2:$I$11876,Gögn!$F$2:$F$11876,$A192,Gögn!$B$2:$B$11876,O$8),SUMIFS(Gögn!$I$2:$I$11876,Gögn!$F$2:$F$11876,$A192,Gögn!$B$2:$B$11876,O$8,Gögn!$E$2:$E$11876,O$9))*100,0)</f>
        <v>0.81242733860686611</v>
      </c>
      <c r="P192" s="33">
        <f>IFERROR((P179*1000)/IF(P$9="samtals",SUMIFS(Gögn!$I$2:$I$11876,Gögn!$F$2:$F$11876,$A192,Gögn!$B$2:$B$11876,P$8),SUMIFS(Gögn!$I$2:$I$11876,Gögn!$F$2:$F$11876,$A192,Gögn!$B$2:$B$11876,P$8,Gögn!$E$2:$E$11876,P$9))*100,0)</f>
        <v>0.78502542988593116</v>
      </c>
      <c r="Q192" s="33">
        <f>IFERROR((Q179*1000)/IF(Q$9="samtals",SUMIFS(Gögn!$I$2:$I$11876,Gögn!$F$2:$F$11876,$A192,Gögn!$B$2:$B$11876,Q$8),SUMIFS(Gögn!$I$2:$I$11876,Gögn!$F$2:$F$11876,$A192,Gögn!$B$2:$B$11876,Q$8,Gögn!$E$2:$E$11876,Q$9))*100,0)</f>
        <v>0</v>
      </c>
      <c r="R192" s="33">
        <f>IFERROR((R179*1000)/IF(R$9="samtals",SUMIFS(Gögn!$I$2:$I$11876,Gögn!$F$2:$F$11876,$A192,Gögn!$B$2:$B$11876,R$8),SUMIFS(Gögn!$I$2:$I$11876,Gögn!$F$2:$F$11876,$A192,Gögn!$B$2:$B$11876,R$8,Gögn!$E$2:$E$11876,R$9))*100,0)</f>
        <v>1.0418906268570611</v>
      </c>
      <c r="S192" s="33">
        <f>IFERROR((S179*1000)/IF(S$9="samtals",SUMIFS(Gögn!$I$2:$I$11876,Gögn!$F$2:$F$11876,$A192,Gögn!$B$2:$B$11876,S$8),SUMIFS(Gögn!$I$2:$I$11876,Gögn!$F$2:$F$11876,$A192,Gögn!$B$2:$B$11876,S$8,Gögn!$E$2:$E$11876,S$9))*100,0)</f>
        <v>0.91989724616490698</v>
      </c>
      <c r="T192" s="33">
        <f>IFERROR((T179*1000)/IF(T$9="samtals",SUMIFS(Gögn!$I$2:$I$11876,Gögn!$F$2:$F$11876,$A192,Gögn!$B$2:$B$11876,T$8),SUMIFS(Gögn!$I$2:$I$11876,Gögn!$F$2:$F$11876,$A192,Gögn!$B$2:$B$11876,T$8,Gögn!$E$2:$E$11876,T$9))*100,0)</f>
        <v>1.0763825643268627</v>
      </c>
      <c r="U192" s="33">
        <f>IFERROR((U179*1000)/IF(U$9="samtals",SUMIFS(Gögn!$I$2:$I$11876,Gögn!$F$2:$F$11876,$A192,Gögn!$B$2:$B$11876,U$8),SUMIFS(Gögn!$I$2:$I$11876,Gögn!$F$2:$F$11876,$A192,Gögn!$B$2:$B$11876,U$8,Gögn!$E$2:$E$11876,U$9))*100,0)</f>
        <v>0</v>
      </c>
      <c r="V192" s="33">
        <f>IFERROR((V179*1000)/IF(V$9="samtals",SUMIFS(Gögn!$I$2:$I$11876,Gögn!$F$2:$F$11876,$A192,Gögn!$B$2:$B$11876,V$8),SUMIFS(Gögn!$I$2:$I$11876,Gögn!$F$2:$F$11876,$A192,Gögn!$B$2:$B$11876,V$8,Gögn!$E$2:$E$11876,V$9))*100,0)</f>
        <v>0</v>
      </c>
      <c r="W192" s="33">
        <f>IFERROR((W179*1000)/IF(W$9="samtals",SUMIFS(Gögn!$I$2:$I$11876,Gögn!$F$2:$F$11876,$A192,Gögn!$B$2:$B$11876,W$8),SUMIFS(Gögn!$I$2:$I$11876,Gögn!$F$2:$F$11876,$A192,Gögn!$B$2:$B$11876,W$8,Gögn!$E$2:$E$11876,W$9))*100,0)</f>
        <v>0</v>
      </c>
      <c r="X192" s="33">
        <f>IFERROR((X179*1000)/IF(X$9="samtals",SUMIFS(Gögn!$I$2:$I$11876,Gögn!$F$2:$F$11876,$A192,Gögn!$B$2:$B$11876,X$8),SUMIFS(Gögn!$I$2:$I$11876,Gögn!$F$2:$F$11876,$A192,Gögn!$B$2:$B$11876,X$8,Gögn!$E$2:$E$11876,X$9))*100,0)</f>
        <v>0.99668025696689699</v>
      </c>
      <c r="Y192" s="33">
        <f>IFERROR((Y179*1000)/IF(Y$9="samtals",SUMIFS(Gögn!$I$2:$I$11876,Gögn!$F$2:$F$11876,$A192,Gögn!$B$2:$B$11876,Y$8),SUMIFS(Gögn!$I$2:$I$11876,Gögn!$F$2:$F$11876,$A192,Gögn!$B$2:$B$11876,Y$8,Gögn!$E$2:$E$11876,Y$9))*100,0)</f>
        <v>1.0003551549148961</v>
      </c>
      <c r="Z192" s="33">
        <f>IFERROR((Z179*1000)/IF(Z$9="samtals",SUMIFS(Gögn!$I$2:$I$11876,Gögn!$F$2:$F$11876,$A192,Gögn!$B$2:$B$11876,Z$8),SUMIFS(Gögn!$I$2:$I$11876,Gögn!$F$2:$F$11876,$A192,Gögn!$B$2:$B$11876,Z$8,Gögn!$E$2:$E$11876,Z$9))*100,0)</f>
        <v>0.99532480122887457</v>
      </c>
      <c r="AA192" s="33">
        <f>IFERROR((AA179*1000)/IF(AA$9="samtals",SUMIFS(Gögn!$I$2:$I$11876,Gögn!$F$2:$F$11876,$A192,Gögn!$B$2:$B$11876,AA$8),SUMIFS(Gögn!$I$2:$I$11876,Gögn!$F$2:$F$11876,$A192,Gögn!$B$2:$B$11876,AA$8,Gögn!$E$2:$E$11876,AA$9))*100,0)</f>
        <v>1.2158670586692186</v>
      </c>
      <c r="AB192" s="33">
        <f>IFERROR((AB179*1000)/IF(AB$9="samtals",SUMIFS(Gögn!$I$2:$I$11876,Gögn!$F$2:$F$11876,$A192,Gögn!$B$2:$B$11876,AB$8),SUMIFS(Gögn!$I$2:$I$11876,Gögn!$F$2:$F$11876,$A192,Gögn!$B$2:$B$11876,AB$8,Gögn!$E$2:$E$11876,AB$9))*100,0)</f>
        <v>1.2158670586692186</v>
      </c>
      <c r="AC192" s="33">
        <f>IFERROR((AC179*1000)/IF(AC$9="samtals",SUMIFS(Gögn!$I$2:$I$11876,Gögn!$F$2:$F$11876,$A192,Gögn!$B$2:$B$11876,AC$8),SUMIFS(Gögn!$I$2:$I$11876,Gögn!$F$2:$F$11876,$A192,Gögn!$B$2:$B$11876,AC$8,Gögn!$E$2:$E$11876,AC$9))*100,0)</f>
        <v>0.83489075921643408</v>
      </c>
      <c r="AD192" s="33">
        <f>IFERROR((AD179*1000)/IF(AD$9="samtals",SUMIFS(Gögn!$I$2:$I$11876,Gögn!$F$2:$F$11876,$A192,Gögn!$B$2:$B$11876,AD$8),SUMIFS(Gögn!$I$2:$I$11876,Gögn!$F$2:$F$11876,$A192,Gögn!$B$2:$B$11876,AD$8,Gögn!$E$2:$E$11876,AD$9))*100,0)</f>
        <v>0.83489075921643408</v>
      </c>
      <c r="AE192" s="33">
        <f>IFERROR((AE179*1000)/IF(AE$9="samtals",SUMIFS(Gögn!$I$2:$I$11876,Gögn!$F$2:$F$11876,$A192,Gögn!$B$2:$B$11876,AE$8),SUMIFS(Gögn!$I$2:$I$11876,Gögn!$F$2:$F$11876,$A192,Gögn!$B$2:$B$11876,AE$8,Gögn!$E$2:$E$11876,AE$9))*100,0)</f>
        <v>1.249201434959949</v>
      </c>
      <c r="AF192" s="33">
        <f>IFERROR((AF179*1000)/IF(AF$9="samtals",SUMIFS(Gögn!$I$2:$I$11876,Gögn!$F$2:$F$11876,$A192,Gögn!$B$2:$B$11876,AF$8),SUMIFS(Gögn!$I$2:$I$11876,Gögn!$F$2:$F$11876,$A192,Gögn!$B$2:$B$11876,AF$8,Gögn!$E$2:$E$11876,AF$9))*100,0)</f>
        <v>1.249201434959949</v>
      </c>
      <c r="AG192" s="33">
        <f>IFERROR((AG179*1000)/IF(AG$9="samtals",SUMIFS(Gögn!$I$2:$I$11876,Gögn!$F$2:$F$11876,$A192,Gögn!$B$2:$B$11876,AG$8),SUMIFS(Gögn!$I$2:$I$11876,Gögn!$F$2:$F$11876,$A192,Gögn!$B$2:$B$11876,AG$8,Gögn!$E$2:$E$11876,AG$9))*100,0)</f>
        <v>1.2584586237411721</v>
      </c>
      <c r="AH192" s="33">
        <f>IFERROR((AH179*1000)/IF(AH$9="samtals",SUMIFS(Gögn!$I$2:$I$11876,Gögn!$F$2:$F$11876,$A192,Gögn!$B$2:$B$11876,AH$8),SUMIFS(Gögn!$I$2:$I$11876,Gögn!$F$2:$F$11876,$A192,Gögn!$B$2:$B$11876,AH$8,Gögn!$E$2:$E$11876,AH$9))*100,0)</f>
        <v>1.2584586237411721</v>
      </c>
      <c r="AI192" s="33">
        <f>IFERROR((AI179*1000)/IF(AI$9="samtals",SUMIFS(Gögn!$I$2:$I$11876,Gögn!$F$2:$F$11876,$A192,Gögn!$B$2:$B$11876,AI$8),SUMIFS(Gögn!$I$2:$I$11876,Gögn!$F$2:$F$11876,$A192,Gögn!$B$2:$B$11876,AI$8,Gögn!$E$2:$E$11876,AI$9))*100,0)</f>
        <v>1.6871397066391407</v>
      </c>
      <c r="AJ192" s="33">
        <f>IFERROR((AJ179*1000)/IF(AJ$9="samtals",SUMIFS(Gögn!$I$2:$I$11876,Gögn!$F$2:$F$11876,$A192,Gögn!$B$2:$B$11876,AJ$8),SUMIFS(Gögn!$I$2:$I$11876,Gögn!$F$2:$F$11876,$A192,Gögn!$B$2:$B$11876,AJ$8,Gögn!$E$2:$E$11876,AJ$9))*100,0)</f>
        <v>1.6871397066391407</v>
      </c>
      <c r="AK192" s="33">
        <f>IFERROR((AK179*1000)/IF(AK$9="samtals",SUMIFS(Gögn!$I$2:$I$11876,Gögn!$F$2:$F$11876,$A192,Gögn!$B$2:$B$11876,AK$8),SUMIFS(Gögn!$I$2:$I$11876,Gögn!$F$2:$F$11876,$A192,Gögn!$B$2:$B$11876,AK$8,Gögn!$E$2:$E$11876,AK$9))*100,0)</f>
        <v>0.25277862757390418</v>
      </c>
      <c r="AL192" s="33">
        <f>IFERROR((AL179*1000)/IF(AL$9="samtals",SUMIFS(Gögn!$I$2:$I$11876,Gögn!$F$2:$F$11876,$A192,Gögn!$B$2:$B$11876,AL$8),SUMIFS(Gögn!$I$2:$I$11876,Gögn!$F$2:$F$11876,$A192,Gögn!$B$2:$B$11876,AL$8,Gögn!$E$2:$E$11876,AL$9))*100,0)</f>
        <v>0.25277862757390418</v>
      </c>
      <c r="AM192" s="33">
        <f>IFERROR((AM179*1000)/IF(AM$9="samtals",SUMIFS(Gögn!$I$2:$I$11876,Gögn!$F$2:$F$11876,$A192,Gögn!$B$2:$B$11876,AM$8),SUMIFS(Gögn!$I$2:$I$11876,Gögn!$F$2:$F$11876,$A192,Gögn!$B$2:$B$11876,AM$8,Gögn!$E$2:$E$11876,AM$9))*100,0)</f>
        <v>0.43820834586751728</v>
      </c>
      <c r="AN192" s="33">
        <f>IFERROR((AN179*1000)/IF(AN$9="samtals",SUMIFS(Gögn!$I$2:$I$11876,Gögn!$F$2:$F$11876,$A192,Gögn!$B$2:$B$11876,AN$8),SUMIFS(Gögn!$I$2:$I$11876,Gögn!$F$2:$F$11876,$A192,Gögn!$B$2:$B$11876,AN$8,Gögn!$E$2:$E$11876,AN$9))*100,0)</f>
        <v>0.35197636282499839</v>
      </c>
      <c r="AO192" s="33">
        <f>IFERROR((AO179*1000)/IF(AO$9="samtals",SUMIFS(Gögn!$I$2:$I$11876,Gögn!$F$2:$F$11876,$A192,Gögn!$B$2:$B$11876,AO$8),SUMIFS(Gögn!$I$2:$I$11876,Gögn!$F$2:$F$11876,$A192,Gögn!$B$2:$B$11876,AO$8,Gögn!$E$2:$E$11876,AO$9))*100,0)</f>
        <v>0.77074588455527404</v>
      </c>
      <c r="AP192" s="33">
        <f>IFERROR((AP179*1000)/IF(AP$9="samtals",SUMIFS(Gögn!$I$2:$I$11876,Gögn!$F$2:$F$11876,$A192,Gögn!$B$2:$B$11876,AP$8),SUMIFS(Gögn!$I$2:$I$11876,Gögn!$F$2:$F$11876,$A192,Gögn!$B$2:$B$11876,AP$8,Gögn!$E$2:$E$11876,AP$9))*100,0)</f>
        <v>1.6500002135629959</v>
      </c>
      <c r="AQ192" s="33">
        <f>IFERROR((AQ179*1000)/IF(AQ$9="samtals",SUMIFS(Gögn!$I$2:$I$11876,Gögn!$F$2:$F$11876,$A192,Gögn!$B$2:$B$11876,AQ$8),SUMIFS(Gögn!$I$2:$I$11876,Gögn!$F$2:$F$11876,$A192,Gögn!$B$2:$B$11876,AQ$8,Gögn!$E$2:$E$11876,AQ$9))*100,0)</f>
        <v>1.6500009575680215</v>
      </c>
      <c r="AR192" s="33">
        <f>IFERROR((AR179*1000)/IF(AR$9="samtals",SUMIFS(Gögn!$I$2:$I$11876,Gögn!$F$2:$F$11876,$A192,Gögn!$B$2:$B$11876,AR$8),SUMIFS(Gögn!$I$2:$I$11876,Gögn!$F$2:$F$11876,$A192,Gögn!$B$2:$B$11876,AR$8,Gögn!$E$2:$E$11876,AR$9))*100,0)</f>
        <v>1.6499999739711317</v>
      </c>
      <c r="AS192" s="33">
        <f>IFERROR((AS179*1000)/IF(AS$9="samtals",SUMIFS(Gögn!$I$2:$I$11876,Gögn!$F$2:$F$11876,$A192,Gögn!$B$2:$B$11876,AS$8),SUMIFS(Gögn!$I$2:$I$11876,Gögn!$F$2:$F$11876,$A192,Gögn!$B$2:$B$11876,AS$8,Gögn!$E$2:$E$11876,AS$9))*100,0)</f>
        <v>0.6367754064492358</v>
      </c>
      <c r="AT192" s="33">
        <f>IFERROR((AT179*1000)/IF(AT$9="samtals",SUMIFS(Gögn!$I$2:$I$11876,Gögn!$F$2:$F$11876,$A192,Gögn!$B$2:$B$11876,AT$8),SUMIFS(Gögn!$I$2:$I$11876,Gögn!$F$2:$F$11876,$A192,Gögn!$B$2:$B$11876,AT$8,Gögn!$E$2:$E$11876,AT$9))*100,0)</f>
        <v>0</v>
      </c>
      <c r="AU192" s="33">
        <f>IFERROR((AU179*1000)/IF(AU$9="samtals",SUMIFS(Gögn!$I$2:$I$11876,Gögn!$F$2:$F$11876,$A192,Gögn!$B$2:$B$11876,AU$8),SUMIFS(Gögn!$I$2:$I$11876,Gögn!$F$2:$F$11876,$A192,Gögn!$B$2:$B$11876,AU$8,Gögn!$E$2:$E$11876,AU$9))*100,0)</f>
        <v>0.6367754064492358</v>
      </c>
      <c r="AV192" s="33">
        <f>IFERROR((AV179*1000)/IF(AV$9="samtals",SUMIFS(Gögn!$I$2:$I$11876,Gögn!$F$2:$F$11876,$A192,Gögn!$B$2:$B$11876,AV$8),SUMIFS(Gögn!$I$2:$I$11876,Gögn!$F$2:$F$11876,$A192,Gögn!$B$2:$B$11876,AV$8,Gögn!$E$2:$E$11876,AV$9))*100,0)</f>
        <v>0</v>
      </c>
      <c r="AW192" s="33">
        <f>IFERROR((AW179*1000)/IF(AW$9="samtals",SUMIFS(Gögn!$I$2:$I$11876,Gögn!$F$2:$F$11876,$A192,Gögn!$B$2:$B$11876,AW$8),SUMIFS(Gögn!$I$2:$I$11876,Gögn!$F$2:$F$11876,$A192,Gögn!$B$2:$B$11876,AW$8,Gögn!$E$2:$E$11876,AW$9))*100,0)</f>
        <v>0</v>
      </c>
      <c r="AX192" s="33">
        <f>IFERROR((AX179*1000)/IF(AX$9="samtals",SUMIFS(Gögn!$I$2:$I$11876,Gögn!$F$2:$F$11876,$A192,Gögn!$B$2:$B$11876,AX$8),SUMIFS(Gögn!$I$2:$I$11876,Gögn!$F$2:$F$11876,$A192,Gögn!$B$2:$B$11876,AX$8,Gögn!$E$2:$E$11876,AX$9))*100,0)</f>
        <v>0</v>
      </c>
      <c r="AY192" s="33">
        <f>IFERROR((AY179*1000)/IF(AY$9="samtals",SUMIFS(Gögn!$I$2:$I$11876,Gögn!$F$2:$F$11876,$A192,Gögn!$B$2:$B$11876,AY$8),SUMIFS(Gögn!$I$2:$I$11876,Gögn!$F$2:$F$11876,$A192,Gögn!$B$2:$B$11876,AY$8,Gögn!$E$2:$E$11876,AY$9))*100,0)</f>
        <v>0.38867815993685195</v>
      </c>
      <c r="AZ192" s="33">
        <f>IFERROR((AZ179*1000)/IF(AZ$9="samtals",SUMIFS(Gögn!$I$2:$I$11876,Gögn!$F$2:$F$11876,$A192,Gögn!$B$2:$B$11876,AZ$8),SUMIFS(Gögn!$I$2:$I$11876,Gögn!$F$2:$F$11876,$A192,Gögn!$B$2:$B$11876,AZ$8,Gögn!$E$2:$E$11876,AZ$9))*100,0)</f>
        <v>0.38867815993685195</v>
      </c>
      <c r="BA192" s="33">
        <f>IFERROR((BA179*1000)/IF(BA$9="samtals",SUMIFS(Gögn!$I$2:$I$11876,Gögn!$F$2:$F$11876,$A192,Gögn!$B$2:$B$11876,BA$8),SUMIFS(Gögn!$I$2:$I$11876,Gögn!$F$2:$F$11876,$A192,Gögn!$B$2:$B$11876,BA$8,Gögn!$E$2:$E$11876,BA$9))*100,0)</f>
        <v>0</v>
      </c>
      <c r="BB192" s="33">
        <f>IFERROR((BB179*1000)/IF(BB$9="samtals",SUMIFS(Gögn!$I$2:$I$11876,Gögn!$F$2:$F$11876,$A192,Gögn!$B$2:$B$11876,BB$8),SUMIFS(Gögn!$I$2:$I$11876,Gögn!$F$2:$F$11876,$A192,Gögn!$B$2:$B$11876,BB$8,Gögn!$E$2:$E$11876,BB$9))*100,0)</f>
        <v>0</v>
      </c>
      <c r="BC192" s="33">
        <f>IFERROR((BC179*1000)/IF(BC$9="samtals",SUMIFS(Gögn!$I$2:$I$11876,Gögn!$F$2:$F$11876,$A192,Gögn!$B$2:$B$11876,BC$8),SUMIFS(Gögn!$I$2:$I$11876,Gögn!$F$2:$F$11876,$A192,Gögn!$B$2:$B$11876,BC$8,Gögn!$E$2:$E$11876,BC$9))*100,0)</f>
        <v>0</v>
      </c>
      <c r="BD192" s="33">
        <f>IFERROR((BD179*1000)/IF(BD$9="samtals",SUMIFS(Gögn!$I$2:$I$11876,Gögn!$F$2:$F$11876,$A192,Gögn!$B$2:$B$11876,BD$8),SUMIFS(Gögn!$I$2:$I$11876,Gögn!$F$2:$F$11876,$A192,Gögn!$B$2:$B$11876,BD$8,Gögn!$E$2:$E$11876,BD$9))*100,0)</f>
        <v>0</v>
      </c>
      <c r="BE192" s="33">
        <f>IFERROR((BE179*1000)/IF(BE$9="samtals",SUMIFS(Gögn!$I$2:$I$11876,Gögn!$F$2:$F$11876,$A192,Gögn!$B$2:$B$11876,BE$8),SUMIFS(Gögn!$I$2:$I$11876,Gögn!$F$2:$F$11876,$A192,Gögn!$B$2:$B$11876,BE$8,Gögn!$E$2:$E$11876,BE$9))*100,0)</f>
        <v>1.1228019730125207</v>
      </c>
      <c r="BF192" s="33">
        <f>IFERROR((BF179*1000)/IF(BF$9="samtals",SUMIFS(Gögn!$I$2:$I$11876,Gögn!$F$2:$F$11876,$A192,Gögn!$B$2:$B$11876,BF$8),SUMIFS(Gögn!$I$2:$I$11876,Gögn!$F$2:$F$11876,$A192,Gögn!$B$2:$B$11876,BF$8,Gögn!$E$2:$E$11876,BF$9))*100,0)</f>
        <v>1.2079245860685093</v>
      </c>
      <c r="BG192" s="33">
        <f>IFERROR((BG179*1000)/IF(BG$9="samtals",SUMIFS(Gögn!$I$2:$I$11876,Gögn!$F$2:$F$11876,$A192,Gögn!$B$2:$B$11876,BG$8),SUMIFS(Gögn!$I$2:$I$11876,Gögn!$F$2:$F$11876,$A192,Gögn!$B$2:$B$11876,BG$8,Gögn!$E$2:$E$11876,BG$9))*100,0)</f>
        <v>0.654990102274701</v>
      </c>
    </row>
    <row r="193" spans="1:59" ht="15" customHeight="1">
      <c r="A193" s="5" t="s">
        <v>429</v>
      </c>
      <c r="B193" s="5"/>
      <c r="C193" s="25" t="s">
        <v>327</v>
      </c>
      <c r="D193" s="32">
        <f>SUMPRODUCT(E193:BG193,$E$83:$BG$83)/SUM($E$83:$BG$83)</f>
        <v>1.9128258139144045</v>
      </c>
      <c r="E193" s="32">
        <f>IFERROR((E180*1000)/IF(E$9="samtals",SUMIFS(Gögn!$I$2:$I$11876,Gögn!$F$2:$F$11876,$A193,Gögn!$B$2:$B$11876,E$8),SUMIFS(Gögn!$I$2:$I$11876,Gögn!$F$2:$F$11876,$A193,Gögn!$B$2:$B$11876,E$8,Gögn!$E$2:$E$11876,E$9))*100,0)</f>
        <v>1.3388253865137554</v>
      </c>
      <c r="F193" s="32">
        <f>IFERROR((F180*1000)/IF(F$9="samtals",SUMIFS(Gögn!$I$2:$I$11876,Gögn!$F$2:$F$11876,$A193,Gögn!$B$2:$B$11876,F$8),SUMIFS(Gögn!$I$2:$I$11876,Gögn!$F$2:$F$11876,$A193,Gögn!$B$2:$B$11876,F$8,Gögn!$E$2:$E$11876,F$9))*100,0)</f>
        <v>1.3408342132235733</v>
      </c>
      <c r="G193" s="32">
        <f>IFERROR((G180*1000)/IF(G$9="samtals",SUMIFS(Gögn!$I$2:$I$11876,Gögn!$F$2:$F$11876,$A193,Gögn!$B$2:$B$11876,G$8),SUMIFS(Gögn!$I$2:$I$11876,Gögn!$F$2:$F$11876,$A193,Gögn!$B$2:$B$11876,G$8,Gögn!$E$2:$E$11876,G$9))*100,0)</f>
        <v>1.3365735704365425</v>
      </c>
      <c r="H193" s="32">
        <f>IFERROR((H180*1000)/IF(H$9="samtals",SUMIFS(Gögn!$I$2:$I$11876,Gögn!$F$2:$F$11876,$A193,Gögn!$B$2:$B$11876,H$8),SUMIFS(Gögn!$I$2:$I$11876,Gögn!$F$2:$F$11876,$A193,Gögn!$B$2:$B$11876,H$8,Gögn!$E$2:$E$11876,H$9))*100,0)</f>
        <v>2.9096753060179537</v>
      </c>
      <c r="I193" s="32">
        <f>IFERROR((I180*1000)/IF(I$9="samtals",SUMIFS(Gögn!$I$2:$I$11876,Gögn!$F$2:$F$11876,$A193,Gögn!$B$2:$B$11876,I$8),SUMIFS(Gögn!$I$2:$I$11876,Gögn!$F$2:$F$11876,$A193,Gögn!$B$2:$B$11876,I$8,Gögn!$E$2:$E$11876,I$9))*100,0)</f>
        <v>3.0094853515473052</v>
      </c>
      <c r="J193" s="32">
        <f>IFERROR((J180*1000)/IF(J$9="samtals",SUMIFS(Gögn!$I$2:$I$11876,Gögn!$F$2:$F$11876,$A193,Gögn!$B$2:$B$11876,J$8),SUMIFS(Gögn!$I$2:$I$11876,Gögn!$F$2:$F$11876,$A193,Gögn!$B$2:$B$11876,J$8,Gögn!$E$2:$E$11876,J$9))*100,0)</f>
        <v>1.0007873324017813</v>
      </c>
      <c r="K193" s="32">
        <f>IFERROR((K180*1000)/IF(K$9="samtals",SUMIFS(Gögn!$I$2:$I$11876,Gögn!$F$2:$F$11876,$A193,Gögn!$B$2:$B$11876,K$8),SUMIFS(Gögn!$I$2:$I$11876,Gögn!$F$2:$F$11876,$A193,Gögn!$B$2:$B$11876,K$8,Gögn!$E$2:$E$11876,K$9))*100,0)</f>
        <v>1.1480305079279443</v>
      </c>
      <c r="L193" s="32">
        <f>IFERROR((L180*1000)/IF(L$9="samtals",SUMIFS(Gögn!$I$2:$I$11876,Gögn!$F$2:$F$11876,$A193,Gögn!$B$2:$B$11876,L$8),SUMIFS(Gögn!$I$2:$I$11876,Gögn!$F$2:$F$11876,$A193,Gögn!$B$2:$B$11876,L$8,Gögn!$E$2:$E$11876,L$9))*100,0)</f>
        <v>1.1480305079279443</v>
      </c>
      <c r="M193" s="32">
        <f>IFERROR((M180*1000)/IF(M$9="samtals",SUMIFS(Gögn!$I$2:$I$11876,Gögn!$F$2:$F$11876,$A193,Gögn!$B$2:$B$11876,M$8),SUMIFS(Gögn!$I$2:$I$11876,Gögn!$F$2:$F$11876,$A193,Gögn!$B$2:$B$11876,M$8,Gögn!$E$2:$E$11876,M$9))*100,0)</f>
        <v>2.5142314013956581</v>
      </c>
      <c r="N193" s="32">
        <f>IFERROR((N180*1000)/IF(N$9="samtals",SUMIFS(Gögn!$I$2:$I$11876,Gögn!$F$2:$F$11876,$A193,Gögn!$B$2:$B$11876,N$8),SUMIFS(Gögn!$I$2:$I$11876,Gögn!$F$2:$F$11876,$A193,Gögn!$B$2:$B$11876,N$8,Gögn!$E$2:$E$11876,N$9))*100,0)</f>
        <v>2.5142314013956581</v>
      </c>
      <c r="O193" s="32">
        <f>IFERROR((O180*1000)/IF(O$9="samtals",SUMIFS(Gögn!$I$2:$I$11876,Gögn!$F$2:$F$11876,$A193,Gögn!$B$2:$B$11876,O$8),SUMIFS(Gögn!$I$2:$I$11876,Gögn!$F$2:$F$11876,$A193,Gögn!$B$2:$B$11876,O$8,Gögn!$E$2:$E$11876,O$9))*100,0)</f>
        <v>1.8393037099991898</v>
      </c>
      <c r="P193" s="32">
        <f>IFERROR((P180*1000)/IF(P$9="samtals",SUMIFS(Gögn!$I$2:$I$11876,Gögn!$F$2:$F$11876,$A193,Gögn!$B$2:$B$11876,P$8),SUMIFS(Gögn!$I$2:$I$11876,Gögn!$F$2:$F$11876,$A193,Gögn!$B$2:$B$11876,P$8,Gögn!$E$2:$E$11876,P$9))*100,0)</f>
        <v>1.8393037099991898</v>
      </c>
      <c r="Q193" s="32">
        <f>IFERROR((Q180*1000)/IF(Q$9="samtals",SUMIFS(Gögn!$I$2:$I$11876,Gögn!$F$2:$F$11876,$A193,Gögn!$B$2:$B$11876,Q$8),SUMIFS(Gögn!$I$2:$I$11876,Gögn!$F$2:$F$11876,$A193,Gögn!$B$2:$B$11876,Q$8,Gögn!$E$2:$E$11876,Q$9))*100,0)</f>
        <v>0</v>
      </c>
      <c r="R193" s="32">
        <f>IFERROR((R180*1000)/IF(R$9="samtals",SUMIFS(Gögn!$I$2:$I$11876,Gögn!$F$2:$F$11876,$A193,Gögn!$B$2:$B$11876,R$8),SUMIFS(Gögn!$I$2:$I$11876,Gögn!$F$2:$F$11876,$A193,Gögn!$B$2:$B$11876,R$8,Gögn!$E$2:$E$11876,R$9))*100,0)</f>
        <v>2.4365455094962156</v>
      </c>
      <c r="S193" s="32">
        <f>IFERROR((S180*1000)/IF(S$9="samtals",SUMIFS(Gögn!$I$2:$I$11876,Gögn!$F$2:$F$11876,$A193,Gögn!$B$2:$B$11876,S$8),SUMIFS(Gögn!$I$2:$I$11876,Gögn!$F$2:$F$11876,$A193,Gögn!$B$2:$B$11876,S$8,Gögn!$E$2:$E$11876,S$9))*100,0)</f>
        <v>2.594431328554081</v>
      </c>
      <c r="T193" s="32">
        <f>IFERROR((T180*1000)/IF(T$9="samtals",SUMIFS(Gögn!$I$2:$I$11876,Gögn!$F$2:$F$11876,$A193,Gögn!$B$2:$B$11876,T$8),SUMIFS(Gögn!$I$2:$I$11876,Gögn!$F$2:$F$11876,$A193,Gögn!$B$2:$B$11876,T$8,Gögn!$E$2:$E$11876,T$9))*100,0)</f>
        <v>2.3635770876898743</v>
      </c>
      <c r="U193" s="32">
        <f>IFERROR((U180*1000)/IF(U$9="samtals",SUMIFS(Gögn!$I$2:$I$11876,Gögn!$F$2:$F$11876,$A193,Gögn!$B$2:$B$11876,U$8),SUMIFS(Gögn!$I$2:$I$11876,Gögn!$F$2:$F$11876,$A193,Gögn!$B$2:$B$11876,U$8,Gögn!$E$2:$E$11876,U$9))*100,0)</f>
        <v>2.2163612156101911</v>
      </c>
      <c r="V193" s="32">
        <f>IFERROR((V180*1000)/IF(V$9="samtals",SUMIFS(Gögn!$I$2:$I$11876,Gögn!$F$2:$F$11876,$A193,Gögn!$B$2:$B$11876,V$8),SUMIFS(Gögn!$I$2:$I$11876,Gögn!$F$2:$F$11876,$A193,Gögn!$B$2:$B$11876,V$8,Gögn!$E$2:$E$11876,V$9))*100,0)</f>
        <v>2.2163612156101911</v>
      </c>
      <c r="W193" s="32">
        <f>IFERROR((W180*1000)/IF(W$9="samtals",SUMIFS(Gögn!$I$2:$I$11876,Gögn!$F$2:$F$11876,$A193,Gögn!$B$2:$B$11876,W$8),SUMIFS(Gögn!$I$2:$I$11876,Gögn!$F$2:$F$11876,$A193,Gögn!$B$2:$B$11876,W$8,Gögn!$E$2:$E$11876,W$9))*100,0)</f>
        <v>0</v>
      </c>
      <c r="X193" s="32">
        <f>IFERROR((X180*1000)/IF(X$9="samtals",SUMIFS(Gögn!$I$2:$I$11876,Gögn!$F$2:$F$11876,$A193,Gögn!$B$2:$B$11876,X$8),SUMIFS(Gögn!$I$2:$I$11876,Gögn!$F$2:$F$11876,$A193,Gögn!$B$2:$B$11876,X$8,Gögn!$E$2:$E$11876,X$9))*100,0)</f>
        <v>1.5873200570358899</v>
      </c>
      <c r="Y193" s="32">
        <f>IFERROR((Y180*1000)/IF(Y$9="samtals",SUMIFS(Gögn!$I$2:$I$11876,Gögn!$F$2:$F$11876,$A193,Gögn!$B$2:$B$11876,Y$8),SUMIFS(Gögn!$I$2:$I$11876,Gögn!$F$2:$F$11876,$A193,Gögn!$B$2:$B$11876,Y$8,Gögn!$E$2:$E$11876,Y$9))*100,0)</f>
        <v>1.9143158198018877</v>
      </c>
      <c r="Z193" s="32">
        <f>IFERROR((Z180*1000)/IF(Z$9="samtals",SUMIFS(Gögn!$I$2:$I$11876,Gögn!$F$2:$F$11876,$A193,Gögn!$B$2:$B$11876,Z$8),SUMIFS(Gögn!$I$2:$I$11876,Gögn!$F$2:$F$11876,$A193,Gögn!$B$2:$B$11876,Z$8,Gögn!$E$2:$E$11876,Z$9))*100,0)</f>
        <v>1.4954439564521074</v>
      </c>
      <c r="AA193" s="32">
        <f>IFERROR((AA180*1000)/IF(AA$9="samtals",SUMIFS(Gögn!$I$2:$I$11876,Gögn!$F$2:$F$11876,$A193,Gögn!$B$2:$B$11876,AA$8),SUMIFS(Gögn!$I$2:$I$11876,Gögn!$F$2:$F$11876,$A193,Gögn!$B$2:$B$11876,AA$8,Gögn!$E$2:$E$11876,AA$9))*100,0)</f>
        <v>2.4780865983077769</v>
      </c>
      <c r="AB193" s="32">
        <f>IFERROR((AB180*1000)/IF(AB$9="samtals",SUMIFS(Gögn!$I$2:$I$11876,Gögn!$F$2:$F$11876,$A193,Gögn!$B$2:$B$11876,AB$8),SUMIFS(Gögn!$I$2:$I$11876,Gögn!$F$2:$F$11876,$A193,Gögn!$B$2:$B$11876,AB$8,Gögn!$E$2:$E$11876,AB$9))*100,0)</f>
        <v>2.4780865983077769</v>
      </c>
      <c r="AC193" s="32">
        <f>IFERROR((AC180*1000)/IF(AC$9="samtals",SUMIFS(Gögn!$I$2:$I$11876,Gögn!$F$2:$F$11876,$A193,Gögn!$B$2:$B$11876,AC$8),SUMIFS(Gögn!$I$2:$I$11876,Gögn!$F$2:$F$11876,$A193,Gögn!$B$2:$B$11876,AC$8,Gögn!$E$2:$E$11876,AC$9))*100,0)</f>
        <v>0.81034005564584766</v>
      </c>
      <c r="AD193" s="32">
        <f>IFERROR((AD180*1000)/IF(AD$9="samtals",SUMIFS(Gögn!$I$2:$I$11876,Gögn!$F$2:$F$11876,$A193,Gögn!$B$2:$B$11876,AD$8),SUMIFS(Gögn!$I$2:$I$11876,Gögn!$F$2:$F$11876,$A193,Gögn!$B$2:$B$11876,AD$8,Gögn!$E$2:$E$11876,AD$9))*100,0)</f>
        <v>0.81034005564584766</v>
      </c>
      <c r="AE193" s="32">
        <f>IFERROR((AE180*1000)/IF(AE$9="samtals",SUMIFS(Gögn!$I$2:$I$11876,Gögn!$F$2:$F$11876,$A193,Gögn!$B$2:$B$11876,AE$8),SUMIFS(Gögn!$I$2:$I$11876,Gögn!$F$2:$F$11876,$A193,Gögn!$B$2:$B$11876,AE$8,Gögn!$E$2:$E$11876,AE$9))*100,0)</f>
        <v>1.7574765908656604</v>
      </c>
      <c r="AF193" s="32">
        <f>IFERROR((AF180*1000)/IF(AF$9="samtals",SUMIFS(Gögn!$I$2:$I$11876,Gögn!$F$2:$F$11876,$A193,Gögn!$B$2:$B$11876,AF$8),SUMIFS(Gögn!$I$2:$I$11876,Gögn!$F$2:$F$11876,$A193,Gögn!$B$2:$B$11876,AF$8,Gögn!$E$2:$E$11876,AF$9))*100,0)</f>
        <v>1.7574765908656604</v>
      </c>
      <c r="AG193" s="32">
        <f>IFERROR((AG180*1000)/IF(AG$9="samtals",SUMIFS(Gögn!$I$2:$I$11876,Gögn!$F$2:$F$11876,$A193,Gögn!$B$2:$B$11876,AG$8),SUMIFS(Gögn!$I$2:$I$11876,Gögn!$F$2:$F$11876,$A193,Gögn!$B$2:$B$11876,AG$8,Gögn!$E$2:$E$11876,AG$9))*100,0)</f>
        <v>1.0514409931532525</v>
      </c>
      <c r="AH193" s="32">
        <f>IFERROR((AH180*1000)/IF(AH$9="samtals",SUMIFS(Gögn!$I$2:$I$11876,Gögn!$F$2:$F$11876,$A193,Gögn!$B$2:$B$11876,AH$8),SUMIFS(Gögn!$I$2:$I$11876,Gögn!$F$2:$F$11876,$A193,Gögn!$B$2:$B$11876,AH$8,Gögn!$E$2:$E$11876,AH$9))*100,0)</f>
        <v>1.0514409931532525</v>
      </c>
      <c r="AI193" s="32">
        <f>IFERROR((AI180*1000)/IF(AI$9="samtals",SUMIFS(Gögn!$I$2:$I$11876,Gögn!$F$2:$F$11876,$A193,Gögn!$B$2:$B$11876,AI$8),SUMIFS(Gögn!$I$2:$I$11876,Gögn!$F$2:$F$11876,$A193,Gögn!$B$2:$B$11876,AI$8,Gögn!$E$2:$E$11876,AI$9))*100,0)</f>
        <v>2.1543326816030928</v>
      </c>
      <c r="AJ193" s="32">
        <f>IFERROR((AJ180*1000)/IF(AJ$9="samtals",SUMIFS(Gögn!$I$2:$I$11876,Gögn!$F$2:$F$11876,$A193,Gögn!$B$2:$B$11876,AJ$8),SUMIFS(Gögn!$I$2:$I$11876,Gögn!$F$2:$F$11876,$A193,Gögn!$B$2:$B$11876,AJ$8,Gögn!$E$2:$E$11876,AJ$9))*100,0)</f>
        <v>2.1543326816030928</v>
      </c>
      <c r="AK193" s="32">
        <f>IFERROR((AK180*1000)/IF(AK$9="samtals",SUMIFS(Gögn!$I$2:$I$11876,Gögn!$F$2:$F$11876,$A193,Gögn!$B$2:$B$11876,AK$8),SUMIFS(Gögn!$I$2:$I$11876,Gögn!$F$2:$F$11876,$A193,Gögn!$B$2:$B$11876,AK$8,Gögn!$E$2:$E$11876,AK$9))*100,0)</f>
        <v>0.41465022134901741</v>
      </c>
      <c r="AL193" s="32">
        <f>IFERROR((AL180*1000)/IF(AL$9="samtals",SUMIFS(Gögn!$I$2:$I$11876,Gögn!$F$2:$F$11876,$A193,Gögn!$B$2:$B$11876,AL$8),SUMIFS(Gögn!$I$2:$I$11876,Gögn!$F$2:$F$11876,$A193,Gögn!$B$2:$B$11876,AL$8,Gögn!$E$2:$E$11876,AL$9))*100,0)</f>
        <v>0.41465022134901741</v>
      </c>
      <c r="AM193" s="32">
        <f>IFERROR((AM180*1000)/IF(AM$9="samtals",SUMIFS(Gögn!$I$2:$I$11876,Gögn!$F$2:$F$11876,$A193,Gögn!$B$2:$B$11876,AM$8),SUMIFS(Gögn!$I$2:$I$11876,Gögn!$F$2:$F$11876,$A193,Gögn!$B$2:$B$11876,AM$8,Gögn!$E$2:$E$11876,AM$9))*100,0)</f>
        <v>2.3412324502275887</v>
      </c>
      <c r="AN193" s="32">
        <f>IFERROR((AN180*1000)/IF(AN$9="samtals",SUMIFS(Gögn!$I$2:$I$11876,Gögn!$F$2:$F$11876,$A193,Gögn!$B$2:$B$11876,AN$8),SUMIFS(Gögn!$I$2:$I$11876,Gögn!$F$2:$F$11876,$A193,Gögn!$B$2:$B$11876,AN$8,Gögn!$E$2:$E$11876,AN$9))*100,0)</f>
        <v>2.3412324502275887</v>
      </c>
      <c r="AO193" s="32">
        <f>IFERROR((AO180*1000)/IF(AO$9="samtals",SUMIFS(Gögn!$I$2:$I$11876,Gögn!$F$2:$F$11876,$A193,Gögn!$B$2:$B$11876,AO$8),SUMIFS(Gögn!$I$2:$I$11876,Gögn!$F$2:$F$11876,$A193,Gögn!$B$2:$B$11876,AO$8,Gögn!$E$2:$E$11876,AO$9))*100,0)</f>
        <v>0</v>
      </c>
      <c r="AP193" s="32">
        <f>IFERROR((AP180*1000)/IF(AP$9="samtals",SUMIFS(Gögn!$I$2:$I$11876,Gögn!$F$2:$F$11876,$A193,Gögn!$B$2:$B$11876,AP$8),SUMIFS(Gögn!$I$2:$I$11876,Gögn!$F$2:$F$11876,$A193,Gögn!$B$2:$B$11876,AP$8,Gögn!$E$2:$E$11876,AP$9))*100,0)</f>
        <v>1.0533281341025</v>
      </c>
      <c r="AQ193" s="32">
        <f>IFERROR((AQ180*1000)/IF(AQ$9="samtals",SUMIFS(Gögn!$I$2:$I$11876,Gögn!$F$2:$F$11876,$A193,Gögn!$B$2:$B$11876,AQ$8),SUMIFS(Gögn!$I$2:$I$11876,Gögn!$F$2:$F$11876,$A193,Gögn!$B$2:$B$11876,AQ$8,Gögn!$E$2:$E$11876,AQ$9))*100,0)</f>
        <v>1.0634330222796986</v>
      </c>
      <c r="AR193" s="32">
        <f>IFERROR((AR180*1000)/IF(AR$9="samtals",SUMIFS(Gögn!$I$2:$I$11876,Gögn!$F$2:$F$11876,$A193,Gögn!$B$2:$B$11876,AR$8),SUMIFS(Gögn!$I$2:$I$11876,Gögn!$F$2:$F$11876,$A193,Gögn!$B$2:$B$11876,AR$8,Gögn!$E$2:$E$11876,AR$9))*100,0)</f>
        <v>1.0508953891102373</v>
      </c>
      <c r="AS193" s="32">
        <f>IFERROR((AS180*1000)/IF(AS$9="samtals",SUMIFS(Gögn!$I$2:$I$11876,Gögn!$F$2:$F$11876,$A193,Gögn!$B$2:$B$11876,AS$8),SUMIFS(Gögn!$I$2:$I$11876,Gögn!$F$2:$F$11876,$A193,Gögn!$B$2:$B$11876,AS$8,Gögn!$E$2:$E$11876,AS$9))*100,0)</f>
        <v>1.78711299822285</v>
      </c>
      <c r="AT193" s="32">
        <f>IFERROR((AT180*1000)/IF(AT$9="samtals",SUMIFS(Gögn!$I$2:$I$11876,Gögn!$F$2:$F$11876,$A193,Gögn!$B$2:$B$11876,AT$8),SUMIFS(Gögn!$I$2:$I$11876,Gögn!$F$2:$F$11876,$A193,Gögn!$B$2:$B$11876,AT$8,Gögn!$E$2:$E$11876,AT$9))*100,0)</f>
        <v>1.7828241416214103</v>
      </c>
      <c r="AU193" s="32">
        <f>IFERROR((AU180*1000)/IF(AU$9="samtals",SUMIFS(Gögn!$I$2:$I$11876,Gögn!$F$2:$F$11876,$A193,Gögn!$B$2:$B$11876,AU$8),SUMIFS(Gögn!$I$2:$I$11876,Gögn!$F$2:$F$11876,$A193,Gögn!$B$2:$B$11876,AU$8,Gögn!$E$2:$E$11876,AU$9))*100,0)</f>
        <v>1.961162882682715</v>
      </c>
      <c r="AV193" s="32">
        <f>IFERROR((AV180*1000)/IF(AV$9="samtals",SUMIFS(Gögn!$I$2:$I$11876,Gögn!$F$2:$F$11876,$A193,Gögn!$B$2:$B$11876,AV$8),SUMIFS(Gögn!$I$2:$I$11876,Gögn!$F$2:$F$11876,$A193,Gögn!$B$2:$B$11876,AV$8,Gögn!$E$2:$E$11876,AV$9))*100,0)</f>
        <v>0</v>
      </c>
      <c r="AW193" s="32">
        <f>IFERROR((AW180*1000)/IF(AW$9="samtals",SUMIFS(Gögn!$I$2:$I$11876,Gögn!$F$2:$F$11876,$A193,Gögn!$B$2:$B$11876,AW$8),SUMIFS(Gögn!$I$2:$I$11876,Gögn!$F$2:$F$11876,$A193,Gögn!$B$2:$B$11876,AW$8,Gögn!$E$2:$E$11876,AW$9))*100,0)</f>
        <v>0</v>
      </c>
      <c r="AX193" s="32">
        <f>IFERROR((AX180*1000)/IF(AX$9="samtals",SUMIFS(Gögn!$I$2:$I$11876,Gögn!$F$2:$F$11876,$A193,Gögn!$B$2:$B$11876,AX$8),SUMIFS(Gögn!$I$2:$I$11876,Gögn!$F$2:$F$11876,$A193,Gögn!$B$2:$B$11876,AX$8,Gögn!$E$2:$E$11876,AX$9))*100,0)</f>
        <v>0</v>
      </c>
      <c r="AY193" s="32">
        <f>IFERROR((AY180*1000)/IF(AY$9="samtals",SUMIFS(Gögn!$I$2:$I$11876,Gögn!$F$2:$F$11876,$A193,Gögn!$B$2:$B$11876,AY$8),SUMIFS(Gögn!$I$2:$I$11876,Gögn!$F$2:$F$11876,$A193,Gögn!$B$2:$B$11876,AY$8,Gögn!$E$2:$E$11876,AY$9))*100,0)</f>
        <v>1.5139646308477477</v>
      </c>
      <c r="AZ193" s="32">
        <f>IFERROR((AZ180*1000)/IF(AZ$9="samtals",SUMIFS(Gögn!$I$2:$I$11876,Gögn!$F$2:$F$11876,$A193,Gögn!$B$2:$B$11876,AZ$8),SUMIFS(Gögn!$I$2:$I$11876,Gögn!$F$2:$F$11876,$A193,Gögn!$B$2:$B$11876,AZ$8,Gögn!$E$2:$E$11876,AZ$9))*100,0)</f>
        <v>1.6553340497861053</v>
      </c>
      <c r="BA193" s="32">
        <f>IFERROR((BA180*1000)/IF(BA$9="samtals",SUMIFS(Gögn!$I$2:$I$11876,Gögn!$F$2:$F$11876,$A193,Gögn!$B$2:$B$11876,BA$8),SUMIFS(Gögn!$I$2:$I$11876,Gögn!$F$2:$F$11876,$A193,Gögn!$B$2:$B$11876,BA$8,Gögn!$E$2:$E$11876,BA$9))*100,0)</f>
        <v>1.0626888521816205</v>
      </c>
      <c r="BB193" s="32">
        <f>IFERROR((BB180*1000)/IF(BB$9="samtals",SUMIFS(Gögn!$I$2:$I$11876,Gögn!$F$2:$F$11876,$A193,Gögn!$B$2:$B$11876,BB$8),SUMIFS(Gögn!$I$2:$I$11876,Gögn!$F$2:$F$11876,$A193,Gögn!$B$2:$B$11876,BB$8,Gögn!$E$2:$E$11876,BB$9))*100,0)</f>
        <v>0.91213468514921481</v>
      </c>
      <c r="BC193" s="32">
        <f>IFERROR((BC180*1000)/IF(BC$9="samtals",SUMIFS(Gögn!$I$2:$I$11876,Gögn!$F$2:$F$11876,$A193,Gögn!$B$2:$B$11876,BC$8),SUMIFS(Gögn!$I$2:$I$11876,Gögn!$F$2:$F$11876,$A193,Gögn!$B$2:$B$11876,BC$8,Gögn!$E$2:$E$11876,BC$9))*100,0)</f>
        <v>0.91213468514921481</v>
      </c>
      <c r="BD193" s="32">
        <f>IFERROR((BD180*1000)/IF(BD$9="samtals",SUMIFS(Gögn!$I$2:$I$11876,Gögn!$F$2:$F$11876,$A193,Gögn!$B$2:$B$11876,BD$8),SUMIFS(Gögn!$I$2:$I$11876,Gögn!$F$2:$F$11876,$A193,Gögn!$B$2:$B$11876,BD$8,Gögn!$E$2:$E$11876,BD$9))*100,0)</f>
        <v>0</v>
      </c>
      <c r="BE193" s="32">
        <f>IFERROR((BE180*1000)/IF(BE$9="samtals",SUMIFS(Gögn!$I$2:$I$11876,Gögn!$F$2:$F$11876,$A193,Gögn!$B$2:$B$11876,BE$8),SUMIFS(Gögn!$I$2:$I$11876,Gögn!$F$2:$F$11876,$A193,Gögn!$B$2:$B$11876,BE$8,Gögn!$E$2:$E$11876,BE$9))*100,0)</f>
        <v>1.247411901291694</v>
      </c>
      <c r="BF193" s="32">
        <f>IFERROR((BF180*1000)/IF(BF$9="samtals",SUMIFS(Gögn!$I$2:$I$11876,Gögn!$F$2:$F$11876,$A193,Gögn!$B$2:$B$11876,BF$8),SUMIFS(Gögn!$I$2:$I$11876,Gögn!$F$2:$F$11876,$A193,Gögn!$B$2:$B$11876,BF$8,Gögn!$E$2:$E$11876,BF$9))*100,0)</f>
        <v>1.247411901291694</v>
      </c>
      <c r="BG193" s="32">
        <f>IFERROR((BG180*1000)/IF(BG$9="samtals",SUMIFS(Gögn!$I$2:$I$11876,Gögn!$F$2:$F$11876,$A193,Gögn!$B$2:$B$11876,BG$8),SUMIFS(Gögn!$I$2:$I$11876,Gögn!$F$2:$F$11876,$A193,Gögn!$B$2:$B$11876,BG$8,Gögn!$E$2:$E$11876,BG$9))*100,0)</f>
        <v>0</v>
      </c>
    </row>
    <row r="194" spans="1:59" ht="15" customHeight="1">
      <c r="A194" s="5" t="s">
        <v>423</v>
      </c>
      <c r="B194" s="5"/>
      <c r="C194" s="23" t="s">
        <v>328</v>
      </c>
      <c r="D194" s="33">
        <f>SUMPRODUCT(E194:BG194,$E$83:$BG$83)/SUM($E$83:$BG$83)</f>
        <v>0.45053404466987951</v>
      </c>
      <c r="E194" s="33">
        <f>IFERROR((E181*1000)/IF(E$9="samtals",SUMIFS(Gögn!$I$2:$I$11876,Gögn!$F$2:$F$11876,$A194,Gögn!$B$2:$B$11876,E$8),SUMIFS(Gögn!$I$2:$I$11876,Gögn!$F$2:$F$11876,$A194,Gögn!$B$2:$B$11876,E$8,Gögn!$E$2:$E$11876,E$9))*100,0)</f>
        <v>0.18304491541580656</v>
      </c>
      <c r="F194" s="33">
        <f>IFERROR((F181*1000)/IF(F$9="samtals",SUMIFS(Gögn!$I$2:$I$11876,Gögn!$F$2:$F$11876,$A194,Gögn!$B$2:$B$11876,F$8),SUMIFS(Gögn!$I$2:$I$11876,Gögn!$F$2:$F$11876,$A194,Gögn!$B$2:$B$11876,F$8,Gögn!$E$2:$E$11876,F$9))*100,0)</f>
        <v>0.18273204754801761</v>
      </c>
      <c r="G194" s="33">
        <f>IFERROR((G181*1000)/IF(G$9="samtals",SUMIFS(Gögn!$I$2:$I$11876,Gögn!$F$2:$F$11876,$A194,Gögn!$B$2:$B$11876,G$8),SUMIFS(Gögn!$I$2:$I$11876,Gögn!$F$2:$F$11876,$A194,Gögn!$B$2:$B$11876,G$8,Gögn!$E$2:$E$11876,G$9))*100,0)</f>
        <v>0.18332868776857633</v>
      </c>
      <c r="H194" s="33">
        <f>IFERROR((H181*1000)/IF(H$9="samtals",SUMIFS(Gögn!$I$2:$I$11876,Gögn!$F$2:$F$11876,$A194,Gögn!$B$2:$B$11876,H$8),SUMIFS(Gögn!$I$2:$I$11876,Gögn!$F$2:$F$11876,$A194,Gögn!$B$2:$B$11876,H$8,Gögn!$E$2:$E$11876,H$9))*100,0)</f>
        <v>0.46436124966659431</v>
      </c>
      <c r="I194" s="33">
        <f>IFERROR((I181*1000)/IF(I$9="samtals",SUMIFS(Gögn!$I$2:$I$11876,Gögn!$F$2:$F$11876,$A194,Gögn!$B$2:$B$11876,I$8),SUMIFS(Gögn!$I$2:$I$11876,Gögn!$F$2:$F$11876,$A194,Gögn!$B$2:$B$11876,I$8,Gögn!$E$2:$E$11876,I$9))*100,0)</f>
        <v>0.46746120043152867</v>
      </c>
      <c r="J194" s="33">
        <f>IFERROR((J181*1000)/IF(J$9="samtals",SUMIFS(Gögn!$I$2:$I$11876,Gögn!$F$2:$F$11876,$A194,Gögn!$B$2:$B$11876,J$8),SUMIFS(Gögn!$I$2:$I$11876,Gögn!$F$2:$F$11876,$A194,Gögn!$B$2:$B$11876,J$8,Gögn!$E$2:$E$11876,J$9))*100,0)</f>
        <v>0.3585637134651482</v>
      </c>
      <c r="K194" s="33">
        <f>IFERROR((K181*1000)/IF(K$9="samtals",SUMIFS(Gögn!$I$2:$I$11876,Gögn!$F$2:$F$11876,$A194,Gögn!$B$2:$B$11876,K$8),SUMIFS(Gögn!$I$2:$I$11876,Gögn!$F$2:$F$11876,$A194,Gögn!$B$2:$B$11876,K$8,Gögn!$E$2:$E$11876,K$9))*100,0)</f>
        <v>0.47311117154040805</v>
      </c>
      <c r="L194" s="33">
        <f>IFERROR((L181*1000)/IF(L$9="samtals",SUMIFS(Gögn!$I$2:$I$11876,Gögn!$F$2:$F$11876,$A194,Gögn!$B$2:$B$11876,L$8),SUMIFS(Gögn!$I$2:$I$11876,Gögn!$F$2:$F$11876,$A194,Gögn!$B$2:$B$11876,L$8,Gögn!$E$2:$E$11876,L$9))*100,0)</f>
        <v>0.47311117154040805</v>
      </c>
      <c r="M194" s="33">
        <f>IFERROR((M181*1000)/IF(M$9="samtals",SUMIFS(Gögn!$I$2:$I$11876,Gögn!$F$2:$F$11876,$A194,Gögn!$B$2:$B$11876,M$8),SUMIFS(Gögn!$I$2:$I$11876,Gögn!$F$2:$F$11876,$A194,Gögn!$B$2:$B$11876,M$8,Gögn!$E$2:$E$11876,M$9))*100,0)</f>
        <v>0.51796491360043528</v>
      </c>
      <c r="N194" s="33">
        <f>IFERROR((N181*1000)/IF(N$9="samtals",SUMIFS(Gögn!$I$2:$I$11876,Gögn!$F$2:$F$11876,$A194,Gögn!$B$2:$B$11876,N$8),SUMIFS(Gögn!$I$2:$I$11876,Gögn!$F$2:$F$11876,$A194,Gögn!$B$2:$B$11876,N$8,Gögn!$E$2:$E$11876,N$9))*100,0)</f>
        <v>0.51796491360043528</v>
      </c>
      <c r="O194" s="33">
        <f>IFERROR((O181*1000)/IF(O$9="samtals",SUMIFS(Gögn!$I$2:$I$11876,Gögn!$F$2:$F$11876,$A194,Gögn!$B$2:$B$11876,O$8),SUMIFS(Gögn!$I$2:$I$11876,Gögn!$F$2:$F$11876,$A194,Gögn!$B$2:$B$11876,O$8,Gögn!$E$2:$E$11876,O$9))*100,0)</f>
        <v>0.65790848538235192</v>
      </c>
      <c r="P194" s="33">
        <f>IFERROR((P181*1000)/IF(P$9="samtals",SUMIFS(Gögn!$I$2:$I$11876,Gögn!$F$2:$F$11876,$A194,Gögn!$B$2:$B$11876,P$8),SUMIFS(Gögn!$I$2:$I$11876,Gögn!$F$2:$F$11876,$A194,Gögn!$B$2:$B$11876,P$8,Gögn!$E$2:$E$11876,P$9))*100,0)</f>
        <v>0.65858722565396377</v>
      </c>
      <c r="Q194" s="33">
        <f>IFERROR((Q181*1000)/IF(Q$9="samtals",SUMIFS(Gögn!$I$2:$I$11876,Gögn!$F$2:$F$11876,$A194,Gögn!$B$2:$B$11876,Q$8),SUMIFS(Gögn!$I$2:$I$11876,Gögn!$F$2:$F$11876,$A194,Gögn!$B$2:$B$11876,Q$8,Gögn!$E$2:$E$11876,Q$9))*100,0)</f>
        <v>0.53346300484061293</v>
      </c>
      <c r="R194" s="33">
        <f>IFERROR((R181*1000)/IF(R$9="samtals",SUMIFS(Gögn!$I$2:$I$11876,Gögn!$F$2:$F$11876,$A194,Gögn!$B$2:$B$11876,R$8),SUMIFS(Gögn!$I$2:$I$11876,Gögn!$F$2:$F$11876,$A194,Gögn!$B$2:$B$11876,R$8,Gögn!$E$2:$E$11876,R$9))*100,0)</f>
        <v>0.48161665288500549</v>
      </c>
      <c r="S194" s="33">
        <f>IFERROR((S181*1000)/IF(S$9="samtals",SUMIFS(Gögn!$I$2:$I$11876,Gögn!$F$2:$F$11876,$A194,Gögn!$B$2:$B$11876,S$8),SUMIFS(Gögn!$I$2:$I$11876,Gögn!$F$2:$F$11876,$A194,Gögn!$B$2:$B$11876,S$8,Gögn!$E$2:$E$11876,S$9))*100,0)</f>
        <v>0.4466787260519145</v>
      </c>
      <c r="T194" s="33">
        <f>IFERROR((T181*1000)/IF(T$9="samtals",SUMIFS(Gögn!$I$2:$I$11876,Gögn!$F$2:$F$11876,$A194,Gögn!$B$2:$B$11876,T$8),SUMIFS(Gögn!$I$2:$I$11876,Gögn!$F$2:$F$11876,$A194,Gögn!$B$2:$B$11876,T$8,Gögn!$E$2:$E$11876,T$9))*100,0)</f>
        <v>0.49791850177493563</v>
      </c>
      <c r="U194" s="33">
        <f>IFERROR((U181*1000)/IF(U$9="samtals",SUMIFS(Gögn!$I$2:$I$11876,Gögn!$F$2:$F$11876,$A194,Gögn!$B$2:$B$11876,U$8),SUMIFS(Gögn!$I$2:$I$11876,Gögn!$F$2:$F$11876,$A194,Gögn!$B$2:$B$11876,U$8,Gögn!$E$2:$E$11876,U$9))*100,0)</f>
        <v>0.40551475809310639</v>
      </c>
      <c r="V194" s="33">
        <f>IFERROR((V181*1000)/IF(V$9="samtals",SUMIFS(Gögn!$I$2:$I$11876,Gögn!$F$2:$F$11876,$A194,Gögn!$B$2:$B$11876,V$8),SUMIFS(Gögn!$I$2:$I$11876,Gögn!$F$2:$F$11876,$A194,Gögn!$B$2:$B$11876,V$8,Gögn!$E$2:$E$11876,V$9))*100,0)</f>
        <v>0.40578384938319123</v>
      </c>
      <c r="W194" s="33">
        <f>IFERROR((W181*1000)/IF(W$9="samtals",SUMIFS(Gögn!$I$2:$I$11876,Gögn!$F$2:$F$11876,$A194,Gögn!$B$2:$B$11876,W$8),SUMIFS(Gögn!$I$2:$I$11876,Gögn!$F$2:$F$11876,$A194,Gögn!$B$2:$B$11876,W$8,Gögn!$E$2:$E$11876,W$9))*100,0)</f>
        <v>0.35995541502436668</v>
      </c>
      <c r="X194" s="33">
        <f>IFERROR((X181*1000)/IF(X$9="samtals",SUMIFS(Gögn!$I$2:$I$11876,Gögn!$F$2:$F$11876,$A194,Gögn!$B$2:$B$11876,X$8),SUMIFS(Gögn!$I$2:$I$11876,Gögn!$F$2:$F$11876,$A194,Gögn!$B$2:$B$11876,X$8,Gögn!$E$2:$E$11876,X$9))*100,0)</f>
        <v>0.54895882167825893</v>
      </c>
      <c r="Y194" s="33">
        <f>IFERROR((Y181*1000)/IF(Y$9="samtals",SUMIFS(Gögn!$I$2:$I$11876,Gögn!$F$2:$F$11876,$A194,Gögn!$B$2:$B$11876,Y$8),SUMIFS(Gögn!$I$2:$I$11876,Gögn!$F$2:$F$11876,$A194,Gögn!$B$2:$B$11876,Y$8,Gögn!$E$2:$E$11876,Y$9))*100,0)</f>
        <v>0.56487252722639159</v>
      </c>
      <c r="Z194" s="33">
        <f>IFERROR((Z181*1000)/IF(Z$9="samtals",SUMIFS(Gögn!$I$2:$I$11876,Gögn!$F$2:$F$11876,$A194,Gögn!$B$2:$B$11876,Z$8),SUMIFS(Gögn!$I$2:$I$11876,Gögn!$F$2:$F$11876,$A194,Gögn!$B$2:$B$11876,Z$8,Gögn!$E$2:$E$11876,Z$9))*100,0)</f>
        <v>0.54292586633620299</v>
      </c>
      <c r="AA194" s="33">
        <f>IFERROR((AA181*1000)/IF(AA$9="samtals",SUMIFS(Gögn!$I$2:$I$11876,Gögn!$F$2:$F$11876,$A194,Gögn!$B$2:$B$11876,AA$8),SUMIFS(Gögn!$I$2:$I$11876,Gögn!$F$2:$F$11876,$A194,Gögn!$B$2:$B$11876,AA$8,Gögn!$E$2:$E$11876,AA$9))*100,0)</f>
        <v>0.57444871383018981</v>
      </c>
      <c r="AB194" s="33">
        <f>IFERROR((AB181*1000)/IF(AB$9="samtals",SUMIFS(Gögn!$I$2:$I$11876,Gögn!$F$2:$F$11876,$A194,Gögn!$B$2:$B$11876,AB$8),SUMIFS(Gögn!$I$2:$I$11876,Gögn!$F$2:$F$11876,$A194,Gögn!$B$2:$B$11876,AB$8,Gögn!$E$2:$E$11876,AB$9))*100,0)</f>
        <v>0.57444871383018981</v>
      </c>
      <c r="AC194" s="33">
        <f>IFERROR((AC181*1000)/IF(AC$9="samtals",SUMIFS(Gögn!$I$2:$I$11876,Gögn!$F$2:$F$11876,$A194,Gögn!$B$2:$B$11876,AC$8),SUMIFS(Gögn!$I$2:$I$11876,Gögn!$F$2:$F$11876,$A194,Gögn!$B$2:$B$11876,AC$8,Gögn!$E$2:$E$11876,AC$9))*100,0)</f>
        <v>0.85099265564374338</v>
      </c>
      <c r="AD194" s="33">
        <f>IFERROR((AD181*1000)/IF(AD$9="samtals",SUMIFS(Gögn!$I$2:$I$11876,Gögn!$F$2:$F$11876,$A194,Gögn!$B$2:$B$11876,AD$8),SUMIFS(Gögn!$I$2:$I$11876,Gögn!$F$2:$F$11876,$A194,Gögn!$B$2:$B$11876,AD$8,Gögn!$E$2:$E$11876,AD$9))*100,0)</f>
        <v>0.85099265564374338</v>
      </c>
      <c r="AE194" s="33">
        <f>IFERROR((AE181*1000)/IF(AE$9="samtals",SUMIFS(Gögn!$I$2:$I$11876,Gögn!$F$2:$F$11876,$A194,Gögn!$B$2:$B$11876,AE$8),SUMIFS(Gögn!$I$2:$I$11876,Gögn!$F$2:$F$11876,$A194,Gögn!$B$2:$B$11876,AE$8,Gögn!$E$2:$E$11876,AE$9))*100,0)</f>
        <v>0.46787887167358067</v>
      </c>
      <c r="AF194" s="33">
        <f>IFERROR((AF181*1000)/IF(AF$9="samtals",SUMIFS(Gögn!$I$2:$I$11876,Gögn!$F$2:$F$11876,$A194,Gögn!$B$2:$B$11876,AF$8),SUMIFS(Gögn!$I$2:$I$11876,Gögn!$F$2:$F$11876,$A194,Gögn!$B$2:$B$11876,AF$8,Gögn!$E$2:$E$11876,AF$9))*100,0)</f>
        <v>0.46787887167358067</v>
      </c>
      <c r="AG194" s="33">
        <f>IFERROR((AG181*1000)/IF(AG$9="samtals",SUMIFS(Gögn!$I$2:$I$11876,Gögn!$F$2:$F$11876,$A194,Gögn!$B$2:$B$11876,AG$8),SUMIFS(Gögn!$I$2:$I$11876,Gögn!$F$2:$F$11876,$A194,Gögn!$B$2:$B$11876,AG$8,Gögn!$E$2:$E$11876,AG$9))*100,0)</f>
        <v>0.2312357774825986</v>
      </c>
      <c r="AH194" s="33">
        <f>IFERROR((AH181*1000)/IF(AH$9="samtals",SUMIFS(Gögn!$I$2:$I$11876,Gögn!$F$2:$F$11876,$A194,Gögn!$B$2:$B$11876,AH$8),SUMIFS(Gögn!$I$2:$I$11876,Gögn!$F$2:$F$11876,$A194,Gögn!$B$2:$B$11876,AH$8,Gögn!$E$2:$E$11876,AH$9))*100,0)</f>
        <v>0.2312357774825986</v>
      </c>
      <c r="AI194" s="33">
        <f>IFERROR((AI181*1000)/IF(AI$9="samtals",SUMIFS(Gögn!$I$2:$I$11876,Gögn!$F$2:$F$11876,$A194,Gögn!$B$2:$B$11876,AI$8),SUMIFS(Gögn!$I$2:$I$11876,Gögn!$F$2:$F$11876,$A194,Gögn!$B$2:$B$11876,AI$8,Gögn!$E$2:$E$11876,AI$9))*100,0)</f>
        <v>0.56617107395376898</v>
      </c>
      <c r="AJ194" s="33">
        <f>IFERROR((AJ181*1000)/IF(AJ$9="samtals",SUMIFS(Gögn!$I$2:$I$11876,Gögn!$F$2:$F$11876,$A194,Gögn!$B$2:$B$11876,AJ$8),SUMIFS(Gögn!$I$2:$I$11876,Gögn!$F$2:$F$11876,$A194,Gögn!$B$2:$B$11876,AJ$8,Gögn!$E$2:$E$11876,AJ$9))*100,0)</f>
        <v>0.56617107395376898</v>
      </c>
      <c r="AK194" s="33">
        <f>IFERROR((AK181*1000)/IF(AK$9="samtals",SUMIFS(Gögn!$I$2:$I$11876,Gögn!$F$2:$F$11876,$A194,Gögn!$B$2:$B$11876,AK$8),SUMIFS(Gögn!$I$2:$I$11876,Gögn!$F$2:$F$11876,$A194,Gögn!$B$2:$B$11876,AK$8,Gögn!$E$2:$E$11876,AK$9))*100,0)</f>
        <v>0.48172487063803704</v>
      </c>
      <c r="AL194" s="33">
        <f>IFERROR((AL181*1000)/IF(AL$9="samtals",SUMIFS(Gögn!$I$2:$I$11876,Gögn!$F$2:$F$11876,$A194,Gögn!$B$2:$B$11876,AL$8),SUMIFS(Gögn!$I$2:$I$11876,Gögn!$F$2:$F$11876,$A194,Gögn!$B$2:$B$11876,AL$8,Gögn!$E$2:$E$11876,AL$9))*100,0)</f>
        <v>0.48172487063803704</v>
      </c>
      <c r="AM194" s="33">
        <f>IFERROR((AM181*1000)/IF(AM$9="samtals",SUMIFS(Gögn!$I$2:$I$11876,Gögn!$F$2:$F$11876,$A194,Gögn!$B$2:$B$11876,AM$8),SUMIFS(Gögn!$I$2:$I$11876,Gögn!$F$2:$F$11876,$A194,Gögn!$B$2:$B$11876,AM$8,Gögn!$E$2:$E$11876,AM$9))*100,0)</f>
        <v>0.58394975997467846</v>
      </c>
      <c r="AN194" s="33">
        <f>IFERROR((AN181*1000)/IF(AN$9="samtals",SUMIFS(Gögn!$I$2:$I$11876,Gögn!$F$2:$F$11876,$A194,Gögn!$B$2:$B$11876,AN$8),SUMIFS(Gögn!$I$2:$I$11876,Gögn!$F$2:$F$11876,$A194,Gögn!$B$2:$B$11876,AN$8,Gögn!$E$2:$E$11876,AN$9))*100,0)</f>
        <v>0.58658679838870265</v>
      </c>
      <c r="AO194" s="33">
        <f>IFERROR((AO181*1000)/IF(AO$9="samtals",SUMIFS(Gögn!$I$2:$I$11876,Gögn!$F$2:$F$11876,$A194,Gögn!$B$2:$B$11876,AO$8),SUMIFS(Gögn!$I$2:$I$11876,Gögn!$F$2:$F$11876,$A194,Gögn!$B$2:$B$11876,AO$8,Gögn!$E$2:$E$11876,AO$9))*100,0)</f>
        <v>0.39143445334326088</v>
      </c>
      <c r="AP194" s="33">
        <f>IFERROR((AP181*1000)/IF(AP$9="samtals",SUMIFS(Gögn!$I$2:$I$11876,Gögn!$F$2:$F$11876,$A194,Gögn!$B$2:$B$11876,AP$8),SUMIFS(Gögn!$I$2:$I$11876,Gögn!$F$2:$F$11876,$A194,Gögn!$B$2:$B$11876,AP$8,Gögn!$E$2:$E$11876,AP$9))*100,0)</f>
        <v>0.60673048863383949</v>
      </c>
      <c r="AQ194" s="33">
        <f>IFERROR((AQ181*1000)/IF(AQ$9="samtals",SUMIFS(Gögn!$I$2:$I$11876,Gögn!$F$2:$F$11876,$A194,Gögn!$B$2:$B$11876,AQ$8),SUMIFS(Gögn!$I$2:$I$11876,Gögn!$F$2:$F$11876,$A194,Gögn!$B$2:$B$11876,AQ$8,Gögn!$E$2:$E$11876,AQ$9))*100,0)</f>
        <v>0.60777784449673211</v>
      </c>
      <c r="AR194" s="33">
        <f>IFERROR((AR181*1000)/IF(AR$9="samtals",SUMIFS(Gögn!$I$2:$I$11876,Gögn!$F$2:$F$11876,$A194,Gögn!$B$2:$B$11876,AR$8),SUMIFS(Gögn!$I$2:$I$11876,Gögn!$F$2:$F$11876,$A194,Gögn!$B$2:$B$11876,AR$8,Gögn!$E$2:$E$11876,AR$9))*100,0)</f>
        <v>0.60640233271017285</v>
      </c>
      <c r="AS194" s="33">
        <f>IFERROR((AS181*1000)/IF(AS$9="samtals",SUMIFS(Gögn!$I$2:$I$11876,Gögn!$F$2:$F$11876,$A194,Gögn!$B$2:$B$11876,AS$8),SUMIFS(Gögn!$I$2:$I$11876,Gögn!$F$2:$F$11876,$A194,Gögn!$B$2:$B$11876,AS$8,Gögn!$E$2:$E$11876,AS$9))*100,0)</f>
        <v>0.32817124767159278</v>
      </c>
      <c r="AT194" s="33">
        <f>IFERROR((AT181*1000)/IF(AT$9="samtals",SUMIFS(Gögn!$I$2:$I$11876,Gögn!$F$2:$F$11876,$A194,Gögn!$B$2:$B$11876,AT$8),SUMIFS(Gögn!$I$2:$I$11876,Gögn!$F$2:$F$11876,$A194,Gögn!$B$2:$B$11876,AT$8,Gögn!$E$2:$E$11876,AT$9))*100,0)</f>
        <v>0.32874628689996716</v>
      </c>
      <c r="AU194" s="33">
        <f>IFERROR((AU181*1000)/IF(AU$9="samtals",SUMIFS(Gögn!$I$2:$I$11876,Gögn!$F$2:$F$11876,$A194,Gögn!$B$2:$B$11876,AU$8),SUMIFS(Gögn!$I$2:$I$11876,Gögn!$F$2:$F$11876,$A194,Gögn!$B$2:$B$11876,AU$8,Gögn!$E$2:$E$11876,AU$9))*100,0)</f>
        <v>0.29878089706771321</v>
      </c>
      <c r="AV194" s="33">
        <f>IFERROR((AV181*1000)/IF(AV$9="samtals",SUMIFS(Gögn!$I$2:$I$11876,Gögn!$F$2:$F$11876,$A194,Gögn!$B$2:$B$11876,AV$8),SUMIFS(Gögn!$I$2:$I$11876,Gögn!$F$2:$F$11876,$A194,Gögn!$B$2:$B$11876,AV$8,Gögn!$E$2:$E$11876,AV$9))*100,0)</f>
        <v>0</v>
      </c>
      <c r="AW194" s="33">
        <f>IFERROR((AW181*1000)/IF(AW$9="samtals",SUMIFS(Gögn!$I$2:$I$11876,Gögn!$F$2:$F$11876,$A194,Gögn!$B$2:$B$11876,AW$8),SUMIFS(Gögn!$I$2:$I$11876,Gögn!$F$2:$F$11876,$A194,Gögn!$B$2:$B$11876,AW$8,Gögn!$E$2:$E$11876,AW$9))*100,0)</f>
        <v>0</v>
      </c>
      <c r="AX194" s="33">
        <f>IFERROR((AX181*1000)/IF(AX$9="samtals",SUMIFS(Gögn!$I$2:$I$11876,Gögn!$F$2:$F$11876,$A194,Gögn!$B$2:$B$11876,AX$8),SUMIFS(Gögn!$I$2:$I$11876,Gögn!$F$2:$F$11876,$A194,Gögn!$B$2:$B$11876,AX$8,Gögn!$E$2:$E$11876,AX$9))*100,0)</f>
        <v>0</v>
      </c>
      <c r="AY194" s="33">
        <f>IFERROR((AY181*1000)/IF(AY$9="samtals",SUMIFS(Gögn!$I$2:$I$11876,Gögn!$F$2:$F$11876,$A194,Gögn!$B$2:$B$11876,AY$8),SUMIFS(Gögn!$I$2:$I$11876,Gögn!$F$2:$F$11876,$A194,Gögn!$B$2:$B$11876,AY$8,Gögn!$E$2:$E$11876,AY$9))*100,0)</f>
        <v>0.53895257557306753</v>
      </c>
      <c r="AZ194" s="33">
        <f>IFERROR((AZ181*1000)/IF(AZ$9="samtals",SUMIFS(Gögn!$I$2:$I$11876,Gögn!$F$2:$F$11876,$A194,Gögn!$B$2:$B$11876,AZ$8),SUMIFS(Gögn!$I$2:$I$11876,Gögn!$F$2:$F$11876,$A194,Gögn!$B$2:$B$11876,AZ$8,Gögn!$E$2:$E$11876,AZ$9))*100,0)</f>
        <v>0.49302745888609356</v>
      </c>
      <c r="BA194" s="33">
        <f>IFERROR((BA181*1000)/IF(BA$9="samtals",SUMIFS(Gögn!$I$2:$I$11876,Gögn!$F$2:$F$11876,$A194,Gögn!$B$2:$B$11876,BA$8),SUMIFS(Gögn!$I$2:$I$11876,Gögn!$F$2:$F$11876,$A194,Gögn!$B$2:$B$11876,BA$8,Gögn!$E$2:$E$11876,BA$9))*100,0)</f>
        <v>0.75121246636195615</v>
      </c>
      <c r="BB194" s="33">
        <f>IFERROR((BB181*1000)/IF(BB$9="samtals",SUMIFS(Gögn!$I$2:$I$11876,Gögn!$F$2:$F$11876,$A194,Gögn!$B$2:$B$11876,BB$8),SUMIFS(Gögn!$I$2:$I$11876,Gögn!$F$2:$F$11876,$A194,Gögn!$B$2:$B$11876,BB$8,Gögn!$E$2:$E$11876,BB$9))*100,0)</f>
        <v>0.46093814967782548</v>
      </c>
      <c r="BC194" s="33">
        <f>IFERROR((BC181*1000)/IF(BC$9="samtals",SUMIFS(Gögn!$I$2:$I$11876,Gögn!$F$2:$F$11876,$A194,Gögn!$B$2:$B$11876,BC$8),SUMIFS(Gögn!$I$2:$I$11876,Gögn!$F$2:$F$11876,$A194,Gögn!$B$2:$B$11876,BC$8,Gögn!$E$2:$E$11876,BC$9))*100,0)</f>
        <v>0.46048690008579796</v>
      </c>
      <c r="BD194" s="33">
        <f>IFERROR((BD181*1000)/IF(BD$9="samtals",SUMIFS(Gögn!$I$2:$I$11876,Gögn!$F$2:$F$11876,$A194,Gögn!$B$2:$B$11876,BD$8),SUMIFS(Gögn!$I$2:$I$11876,Gögn!$F$2:$F$11876,$A194,Gögn!$B$2:$B$11876,BD$8,Gögn!$E$2:$E$11876,BD$9))*100,0)</f>
        <v>0.55873579552020258</v>
      </c>
      <c r="BE194" s="33">
        <f>IFERROR((BE181*1000)/IF(BE$9="samtals",SUMIFS(Gögn!$I$2:$I$11876,Gögn!$F$2:$F$11876,$A194,Gögn!$B$2:$B$11876,BE$8),SUMIFS(Gögn!$I$2:$I$11876,Gögn!$F$2:$F$11876,$A194,Gögn!$B$2:$B$11876,BE$8,Gögn!$E$2:$E$11876,BE$9))*100,0)</f>
        <v>0.40036037483794051</v>
      </c>
      <c r="BF194" s="33">
        <f>IFERROR((BF181*1000)/IF(BF$9="samtals",SUMIFS(Gögn!$I$2:$I$11876,Gögn!$F$2:$F$11876,$A194,Gögn!$B$2:$B$11876,BF$8),SUMIFS(Gögn!$I$2:$I$11876,Gögn!$F$2:$F$11876,$A194,Gögn!$B$2:$B$11876,BF$8,Gögn!$E$2:$E$11876,BF$9))*100,0)</f>
        <v>0.39919089930418378</v>
      </c>
      <c r="BG194" s="33">
        <f>IFERROR((BG181*1000)/IF(BG$9="samtals",SUMIFS(Gögn!$I$2:$I$11876,Gögn!$F$2:$F$11876,$A194,Gögn!$B$2:$B$11876,BG$8),SUMIFS(Gögn!$I$2:$I$11876,Gögn!$F$2:$F$11876,$A194,Gögn!$B$2:$B$11876,BG$8,Gögn!$E$2:$E$11876,BG$9))*100,0)</f>
        <v>0.45882121466701503</v>
      </c>
    </row>
    <row r="195" spans="1:59" ht="15" customHeight="1">
      <c r="A195" s="5" t="s">
        <v>425</v>
      </c>
      <c r="B195" s="5"/>
      <c r="C195" s="25" t="s">
        <v>329</v>
      </c>
      <c r="D195" s="32">
        <f>SUMPRODUCT(E195:BG195,$E$83:$BG$83)/SUM($E$83:$BG$83)</f>
        <v>2.32154253832543</v>
      </c>
      <c r="E195" s="32">
        <f>IFERROR((E182*1000)/IF(E$9="samtals",SUMIFS(Gögn!$I$2:$I$11876,Gögn!$F$2:$F$11876,$A195,Gögn!$B$2:$B$11876,E$8),SUMIFS(Gögn!$I$2:$I$11876,Gögn!$F$2:$F$11876,$A195,Gögn!$B$2:$B$11876,E$8,Gögn!$E$2:$E$11876,E$9))*100,0)</f>
        <v>1.976481850816822</v>
      </c>
      <c r="F195" s="32">
        <f>IFERROR((F182*1000)/IF(F$9="samtals",SUMIFS(Gögn!$I$2:$I$11876,Gögn!$F$2:$F$11876,$A195,Gögn!$B$2:$B$11876,F$8),SUMIFS(Gögn!$I$2:$I$11876,Gögn!$F$2:$F$11876,$A195,Gögn!$B$2:$B$11876,F$8,Gögn!$E$2:$E$11876,F$9))*100,0)</f>
        <v>1.9547802164935981</v>
      </c>
      <c r="G195" s="32">
        <f>IFERROR((G182*1000)/IF(G$9="samtals",SUMIFS(Gögn!$I$2:$I$11876,Gögn!$F$2:$F$11876,$A195,Gögn!$B$2:$B$11876,G$8),SUMIFS(Gögn!$I$2:$I$11876,Gögn!$F$2:$F$11876,$A195,Gögn!$B$2:$B$11876,G$8,Gögn!$E$2:$E$11876,G$9))*100,0)</f>
        <v>1.9966166881778749</v>
      </c>
      <c r="H195" s="32">
        <f>IFERROR((H182*1000)/IF(H$9="samtals",SUMIFS(Gögn!$I$2:$I$11876,Gögn!$F$2:$F$11876,$A195,Gögn!$B$2:$B$11876,H$8),SUMIFS(Gögn!$I$2:$I$11876,Gögn!$F$2:$F$11876,$A195,Gögn!$B$2:$B$11876,H$8,Gögn!$E$2:$E$11876,H$9))*100,0)</f>
        <v>2.7432156713561424</v>
      </c>
      <c r="I195" s="32">
        <f>IFERROR((I182*1000)/IF(I$9="samtals",SUMIFS(Gögn!$I$2:$I$11876,Gögn!$F$2:$F$11876,$A195,Gögn!$B$2:$B$11876,I$8),SUMIFS(Gögn!$I$2:$I$11876,Gögn!$F$2:$F$11876,$A195,Gögn!$B$2:$B$11876,I$8,Gögn!$E$2:$E$11876,I$9))*100,0)</f>
        <v>2.7432156713561424</v>
      </c>
      <c r="J195" s="32">
        <f>IFERROR((J182*1000)/IF(J$9="samtals",SUMIFS(Gögn!$I$2:$I$11876,Gögn!$F$2:$F$11876,$A195,Gögn!$B$2:$B$11876,J$8),SUMIFS(Gögn!$I$2:$I$11876,Gögn!$F$2:$F$11876,$A195,Gögn!$B$2:$B$11876,J$8,Gögn!$E$2:$E$11876,J$9))*100,0)</f>
        <v>0</v>
      </c>
      <c r="K195" s="32">
        <f>IFERROR((K182*1000)/IF(K$9="samtals",SUMIFS(Gögn!$I$2:$I$11876,Gögn!$F$2:$F$11876,$A195,Gögn!$B$2:$B$11876,K$8),SUMIFS(Gögn!$I$2:$I$11876,Gögn!$F$2:$F$11876,$A195,Gögn!$B$2:$B$11876,K$8,Gögn!$E$2:$E$11876,K$9))*100,0)</f>
        <v>3.5372046198118574</v>
      </c>
      <c r="L195" s="32">
        <f>IFERROR((L182*1000)/IF(L$9="samtals",SUMIFS(Gögn!$I$2:$I$11876,Gögn!$F$2:$F$11876,$A195,Gögn!$B$2:$B$11876,L$8),SUMIFS(Gögn!$I$2:$I$11876,Gögn!$F$2:$F$11876,$A195,Gögn!$B$2:$B$11876,L$8,Gögn!$E$2:$E$11876,L$9))*100,0)</f>
        <v>3.5372046198118574</v>
      </c>
      <c r="M195" s="32">
        <f>IFERROR((M182*1000)/IF(M$9="samtals",SUMIFS(Gögn!$I$2:$I$11876,Gögn!$F$2:$F$11876,$A195,Gögn!$B$2:$B$11876,M$8),SUMIFS(Gögn!$I$2:$I$11876,Gögn!$F$2:$F$11876,$A195,Gögn!$B$2:$B$11876,M$8,Gögn!$E$2:$E$11876,M$9))*100,0)</f>
        <v>2.0404831229615579</v>
      </c>
      <c r="N195" s="32">
        <f>IFERROR((N182*1000)/IF(N$9="samtals",SUMIFS(Gögn!$I$2:$I$11876,Gögn!$F$2:$F$11876,$A195,Gögn!$B$2:$B$11876,N$8),SUMIFS(Gögn!$I$2:$I$11876,Gögn!$F$2:$F$11876,$A195,Gögn!$B$2:$B$11876,N$8,Gögn!$E$2:$E$11876,N$9))*100,0)</f>
        <v>2.0404831229615579</v>
      </c>
      <c r="O195" s="32">
        <f>IFERROR((O182*1000)/IF(O$9="samtals",SUMIFS(Gögn!$I$2:$I$11876,Gögn!$F$2:$F$11876,$A195,Gögn!$B$2:$B$11876,O$8),SUMIFS(Gögn!$I$2:$I$11876,Gögn!$F$2:$F$11876,$A195,Gögn!$B$2:$B$11876,O$8,Gögn!$E$2:$E$11876,O$9))*100,0)</f>
        <v>3.6580132637973071</v>
      </c>
      <c r="P195" s="32">
        <f>IFERROR((P182*1000)/IF(P$9="samtals",SUMIFS(Gögn!$I$2:$I$11876,Gögn!$F$2:$F$11876,$A195,Gögn!$B$2:$B$11876,P$8),SUMIFS(Gögn!$I$2:$I$11876,Gögn!$F$2:$F$11876,$A195,Gögn!$B$2:$B$11876,P$8,Gögn!$E$2:$E$11876,P$9))*100,0)</f>
        <v>3.6580132637973071</v>
      </c>
      <c r="Q195" s="32">
        <f>IFERROR((Q182*1000)/IF(Q$9="samtals",SUMIFS(Gögn!$I$2:$I$11876,Gögn!$F$2:$F$11876,$A195,Gögn!$B$2:$B$11876,Q$8),SUMIFS(Gögn!$I$2:$I$11876,Gögn!$F$2:$F$11876,$A195,Gögn!$B$2:$B$11876,Q$8,Gögn!$E$2:$E$11876,Q$9))*100,0)</f>
        <v>0</v>
      </c>
      <c r="R195" s="32">
        <f>IFERROR((R182*1000)/IF(R$9="samtals",SUMIFS(Gögn!$I$2:$I$11876,Gögn!$F$2:$F$11876,$A195,Gögn!$B$2:$B$11876,R$8),SUMIFS(Gögn!$I$2:$I$11876,Gögn!$F$2:$F$11876,$A195,Gögn!$B$2:$B$11876,R$8,Gögn!$E$2:$E$11876,R$9))*100,0)</f>
        <v>1.9497624563664808</v>
      </c>
      <c r="S195" s="32">
        <f>IFERROR((S182*1000)/IF(S$9="samtals",SUMIFS(Gögn!$I$2:$I$11876,Gögn!$F$2:$F$11876,$A195,Gögn!$B$2:$B$11876,S$8),SUMIFS(Gögn!$I$2:$I$11876,Gögn!$F$2:$F$11876,$A195,Gögn!$B$2:$B$11876,S$8,Gögn!$E$2:$E$11876,S$9))*100,0)</f>
        <v>1.9921153465794614</v>
      </c>
      <c r="T195" s="32">
        <f>IFERROR((T182*1000)/IF(T$9="samtals",SUMIFS(Gögn!$I$2:$I$11876,Gögn!$F$2:$F$11876,$A195,Gögn!$B$2:$B$11876,T$8),SUMIFS(Gögn!$I$2:$I$11876,Gögn!$F$2:$F$11876,$A195,Gögn!$B$2:$B$11876,T$8,Gögn!$E$2:$E$11876,T$9))*100,0)</f>
        <v>1.9262133895502829</v>
      </c>
      <c r="U195" s="32">
        <f>IFERROR((U182*1000)/IF(U$9="samtals",SUMIFS(Gögn!$I$2:$I$11876,Gögn!$F$2:$F$11876,$A195,Gögn!$B$2:$B$11876,U$8),SUMIFS(Gögn!$I$2:$I$11876,Gögn!$F$2:$F$11876,$A195,Gögn!$B$2:$B$11876,U$8,Gögn!$E$2:$E$11876,U$9))*100,0)</f>
        <v>3.9308700595880133</v>
      </c>
      <c r="V195" s="32">
        <f>IFERROR((V182*1000)/IF(V$9="samtals",SUMIFS(Gögn!$I$2:$I$11876,Gögn!$F$2:$F$11876,$A195,Gögn!$B$2:$B$11876,V$8),SUMIFS(Gögn!$I$2:$I$11876,Gögn!$F$2:$F$11876,$A195,Gögn!$B$2:$B$11876,V$8,Gögn!$E$2:$E$11876,V$9))*100,0)</f>
        <v>3.9308700595880133</v>
      </c>
      <c r="W195" s="32">
        <f>IFERROR((W182*1000)/IF(W$9="samtals",SUMIFS(Gögn!$I$2:$I$11876,Gögn!$F$2:$F$11876,$A195,Gögn!$B$2:$B$11876,W$8),SUMIFS(Gögn!$I$2:$I$11876,Gögn!$F$2:$F$11876,$A195,Gögn!$B$2:$B$11876,W$8,Gögn!$E$2:$E$11876,W$9))*100,0)</f>
        <v>0</v>
      </c>
      <c r="X195" s="32">
        <f>IFERROR((X182*1000)/IF(X$9="samtals",SUMIFS(Gögn!$I$2:$I$11876,Gögn!$F$2:$F$11876,$A195,Gögn!$B$2:$B$11876,X$8),SUMIFS(Gögn!$I$2:$I$11876,Gögn!$F$2:$F$11876,$A195,Gögn!$B$2:$B$11876,X$8,Gögn!$E$2:$E$11876,X$9))*100,0)</f>
        <v>1.1835320908637412</v>
      </c>
      <c r="Y195" s="32">
        <f>IFERROR((Y182*1000)/IF(Y$9="samtals",SUMIFS(Gögn!$I$2:$I$11876,Gögn!$F$2:$F$11876,$A195,Gögn!$B$2:$B$11876,Y$8),SUMIFS(Gögn!$I$2:$I$11876,Gögn!$F$2:$F$11876,$A195,Gögn!$B$2:$B$11876,Y$8,Gögn!$E$2:$E$11876,Y$9))*100,0)</f>
        <v>1.1782611790400532</v>
      </c>
      <c r="Z195" s="32">
        <f>IFERROR((Z182*1000)/IF(Z$9="samtals",SUMIFS(Gögn!$I$2:$I$11876,Gögn!$F$2:$F$11876,$A195,Gögn!$B$2:$B$11876,Z$8),SUMIFS(Gögn!$I$2:$I$11876,Gögn!$F$2:$F$11876,$A195,Gögn!$B$2:$B$11876,Z$8,Gögn!$E$2:$E$11876,Z$9))*100,0)</f>
        <v>1.1853679564306445</v>
      </c>
      <c r="AA195" s="32">
        <f>IFERROR((AA182*1000)/IF(AA$9="samtals",SUMIFS(Gögn!$I$2:$I$11876,Gögn!$F$2:$F$11876,$A195,Gögn!$B$2:$B$11876,AA$8),SUMIFS(Gögn!$I$2:$I$11876,Gögn!$F$2:$F$11876,$A195,Gögn!$B$2:$B$11876,AA$8,Gögn!$E$2:$E$11876,AA$9))*100,0)</f>
        <v>2.0451076707585321E-3</v>
      </c>
      <c r="AB195" s="32">
        <f>IFERROR((AB182*1000)/IF(AB$9="samtals",SUMIFS(Gögn!$I$2:$I$11876,Gögn!$F$2:$F$11876,$A195,Gögn!$B$2:$B$11876,AB$8),SUMIFS(Gögn!$I$2:$I$11876,Gögn!$F$2:$F$11876,$A195,Gögn!$B$2:$B$11876,AB$8,Gögn!$E$2:$E$11876,AB$9))*100,0)</f>
        <v>2.0451076707585321E-3</v>
      </c>
      <c r="AC195" s="32">
        <f>IFERROR((AC182*1000)/IF(AC$9="samtals",SUMIFS(Gögn!$I$2:$I$11876,Gögn!$F$2:$F$11876,$A195,Gögn!$B$2:$B$11876,AC$8),SUMIFS(Gögn!$I$2:$I$11876,Gögn!$F$2:$F$11876,$A195,Gögn!$B$2:$B$11876,AC$8,Gögn!$E$2:$E$11876,AC$9))*100,0)</f>
        <v>1.3205976775581596</v>
      </c>
      <c r="AD195" s="32">
        <f>IFERROR((AD182*1000)/IF(AD$9="samtals",SUMIFS(Gögn!$I$2:$I$11876,Gögn!$F$2:$F$11876,$A195,Gögn!$B$2:$B$11876,AD$8),SUMIFS(Gögn!$I$2:$I$11876,Gögn!$F$2:$F$11876,$A195,Gögn!$B$2:$B$11876,AD$8,Gögn!$E$2:$E$11876,AD$9))*100,0)</f>
        <v>1.3205976775581596</v>
      </c>
      <c r="AE195" s="32">
        <f>IFERROR((AE182*1000)/IF(AE$9="samtals",SUMIFS(Gögn!$I$2:$I$11876,Gögn!$F$2:$F$11876,$A195,Gögn!$B$2:$B$11876,AE$8),SUMIFS(Gögn!$I$2:$I$11876,Gögn!$F$2:$F$11876,$A195,Gögn!$B$2:$B$11876,AE$8,Gögn!$E$2:$E$11876,AE$9))*100,0)</f>
        <v>2.0425531914893615</v>
      </c>
      <c r="AF195" s="32">
        <f>IFERROR((AF182*1000)/IF(AF$9="samtals",SUMIFS(Gögn!$I$2:$I$11876,Gögn!$F$2:$F$11876,$A195,Gögn!$B$2:$B$11876,AF$8),SUMIFS(Gögn!$I$2:$I$11876,Gögn!$F$2:$F$11876,$A195,Gögn!$B$2:$B$11876,AF$8,Gögn!$E$2:$E$11876,AF$9))*100,0)</f>
        <v>2.0425531914893615</v>
      </c>
      <c r="AG195" s="32">
        <f>IFERROR((AG182*1000)/IF(AG$9="samtals",SUMIFS(Gögn!$I$2:$I$11876,Gögn!$F$2:$F$11876,$A195,Gögn!$B$2:$B$11876,AG$8),SUMIFS(Gögn!$I$2:$I$11876,Gögn!$F$2:$F$11876,$A195,Gögn!$B$2:$B$11876,AG$8,Gögn!$E$2:$E$11876,AG$9))*100,0)</f>
        <v>0</v>
      </c>
      <c r="AH195" s="32">
        <f>IFERROR((AH182*1000)/IF(AH$9="samtals",SUMIFS(Gögn!$I$2:$I$11876,Gögn!$F$2:$F$11876,$A195,Gögn!$B$2:$B$11876,AH$8),SUMIFS(Gögn!$I$2:$I$11876,Gögn!$F$2:$F$11876,$A195,Gögn!$B$2:$B$11876,AH$8,Gögn!$E$2:$E$11876,AH$9))*100,0)</f>
        <v>0</v>
      </c>
      <c r="AI195" s="32">
        <f>IFERROR((AI182*1000)/IF(AI$9="samtals",SUMIFS(Gögn!$I$2:$I$11876,Gögn!$F$2:$F$11876,$A195,Gögn!$B$2:$B$11876,AI$8),SUMIFS(Gögn!$I$2:$I$11876,Gögn!$F$2:$F$11876,$A195,Gögn!$B$2:$B$11876,AI$8,Gögn!$E$2:$E$11876,AI$9))*100,0)</f>
        <v>1.7473671824439607</v>
      </c>
      <c r="AJ195" s="32">
        <f>IFERROR((AJ182*1000)/IF(AJ$9="samtals",SUMIFS(Gögn!$I$2:$I$11876,Gögn!$F$2:$F$11876,$A195,Gögn!$B$2:$B$11876,AJ$8),SUMIFS(Gögn!$I$2:$I$11876,Gögn!$F$2:$F$11876,$A195,Gögn!$B$2:$B$11876,AJ$8,Gögn!$E$2:$E$11876,AJ$9))*100,0)</f>
        <v>1.7473671824439607</v>
      </c>
      <c r="AK195" s="32">
        <f>IFERROR((AK182*1000)/IF(AK$9="samtals",SUMIFS(Gögn!$I$2:$I$11876,Gögn!$F$2:$F$11876,$A195,Gögn!$B$2:$B$11876,AK$8),SUMIFS(Gögn!$I$2:$I$11876,Gögn!$F$2:$F$11876,$A195,Gögn!$B$2:$B$11876,AK$8,Gögn!$E$2:$E$11876,AK$9))*100,0)</f>
        <v>0</v>
      </c>
      <c r="AL195" s="32">
        <f>IFERROR((AL182*1000)/IF(AL$9="samtals",SUMIFS(Gögn!$I$2:$I$11876,Gögn!$F$2:$F$11876,$A195,Gögn!$B$2:$B$11876,AL$8),SUMIFS(Gögn!$I$2:$I$11876,Gögn!$F$2:$F$11876,$A195,Gögn!$B$2:$B$11876,AL$8,Gögn!$E$2:$E$11876,AL$9))*100,0)</f>
        <v>0</v>
      </c>
      <c r="AM195" s="32">
        <f>IFERROR((AM182*1000)/IF(AM$9="samtals",SUMIFS(Gögn!$I$2:$I$11876,Gögn!$F$2:$F$11876,$A195,Gögn!$B$2:$B$11876,AM$8),SUMIFS(Gögn!$I$2:$I$11876,Gögn!$F$2:$F$11876,$A195,Gögn!$B$2:$B$11876,AM$8,Gögn!$E$2:$E$11876,AM$9))*100,0)</f>
        <v>2.7650737943090387</v>
      </c>
      <c r="AN195" s="32">
        <f>IFERROR((AN182*1000)/IF(AN$9="samtals",SUMIFS(Gögn!$I$2:$I$11876,Gögn!$F$2:$F$11876,$A195,Gögn!$B$2:$B$11876,AN$8),SUMIFS(Gögn!$I$2:$I$11876,Gögn!$F$2:$F$11876,$A195,Gögn!$B$2:$B$11876,AN$8,Gögn!$E$2:$E$11876,AN$9))*100,0)</f>
        <v>2.7650737943090387</v>
      </c>
      <c r="AO195" s="32">
        <f>IFERROR((AO182*1000)/IF(AO$9="samtals",SUMIFS(Gögn!$I$2:$I$11876,Gögn!$F$2:$F$11876,$A195,Gögn!$B$2:$B$11876,AO$8),SUMIFS(Gögn!$I$2:$I$11876,Gögn!$F$2:$F$11876,$A195,Gögn!$B$2:$B$11876,AO$8,Gögn!$E$2:$E$11876,AO$9))*100,0)</f>
        <v>0</v>
      </c>
      <c r="AP195" s="32">
        <f>IFERROR((AP182*1000)/IF(AP$9="samtals",SUMIFS(Gögn!$I$2:$I$11876,Gögn!$F$2:$F$11876,$A195,Gögn!$B$2:$B$11876,AP$8),SUMIFS(Gögn!$I$2:$I$11876,Gögn!$F$2:$F$11876,$A195,Gögn!$B$2:$B$11876,AP$8,Gögn!$E$2:$E$11876,AP$9))*100,0)</f>
        <v>1.5645454908622118</v>
      </c>
      <c r="AQ195" s="32">
        <f>IFERROR((AQ182*1000)/IF(AQ$9="samtals",SUMIFS(Gögn!$I$2:$I$11876,Gögn!$F$2:$F$11876,$A195,Gögn!$B$2:$B$11876,AQ$8),SUMIFS(Gögn!$I$2:$I$11876,Gögn!$F$2:$F$11876,$A195,Gögn!$B$2:$B$11876,AQ$8,Gögn!$E$2:$E$11876,AQ$9))*100,0)</f>
        <v>1.574024141730983</v>
      </c>
      <c r="AR195" s="32">
        <f>IFERROR((AR182*1000)/IF(AR$9="samtals",SUMIFS(Gögn!$I$2:$I$11876,Gögn!$F$2:$F$11876,$A195,Gögn!$B$2:$B$11876,AR$8),SUMIFS(Gögn!$I$2:$I$11876,Gögn!$F$2:$F$11876,$A195,Gögn!$B$2:$B$11876,AR$8,Gögn!$E$2:$E$11876,AR$9))*100,0)</f>
        <v>1.5617498826621365</v>
      </c>
      <c r="AS195" s="32">
        <f>IFERROR((AS182*1000)/IF(AS$9="samtals",SUMIFS(Gögn!$I$2:$I$11876,Gögn!$F$2:$F$11876,$A195,Gögn!$B$2:$B$11876,AS$8),SUMIFS(Gögn!$I$2:$I$11876,Gögn!$F$2:$F$11876,$A195,Gögn!$B$2:$B$11876,AS$8,Gögn!$E$2:$E$11876,AS$9))*100,0)</f>
        <v>0.84059981708999243</v>
      </c>
      <c r="AT195" s="32">
        <f>IFERROR((AT182*1000)/IF(AT$9="samtals",SUMIFS(Gögn!$I$2:$I$11876,Gögn!$F$2:$F$11876,$A195,Gögn!$B$2:$B$11876,AT$8),SUMIFS(Gögn!$I$2:$I$11876,Gögn!$F$2:$F$11876,$A195,Gögn!$B$2:$B$11876,AT$8,Gögn!$E$2:$E$11876,AT$9))*100,0)</f>
        <v>0.84059981713208298</v>
      </c>
      <c r="AU195" s="32">
        <f>IFERROR((AU182*1000)/IF(AU$9="samtals",SUMIFS(Gögn!$I$2:$I$11876,Gögn!$F$2:$F$11876,$A195,Gögn!$B$2:$B$11876,AU$8),SUMIFS(Gögn!$I$2:$I$11876,Gögn!$F$2:$F$11876,$A195,Gögn!$B$2:$B$11876,AU$8,Gögn!$E$2:$E$11876,AU$9))*100,0)</f>
        <v>0.84059981459125954</v>
      </c>
      <c r="AV195" s="32">
        <f>IFERROR((AV182*1000)/IF(AV$9="samtals",SUMIFS(Gögn!$I$2:$I$11876,Gögn!$F$2:$F$11876,$A195,Gögn!$B$2:$B$11876,AV$8),SUMIFS(Gögn!$I$2:$I$11876,Gögn!$F$2:$F$11876,$A195,Gögn!$B$2:$B$11876,AV$8,Gögn!$E$2:$E$11876,AV$9))*100,0)</f>
        <v>0</v>
      </c>
      <c r="AW195" s="32">
        <f>IFERROR((AW182*1000)/IF(AW$9="samtals",SUMIFS(Gögn!$I$2:$I$11876,Gögn!$F$2:$F$11876,$A195,Gögn!$B$2:$B$11876,AW$8),SUMIFS(Gögn!$I$2:$I$11876,Gögn!$F$2:$F$11876,$A195,Gögn!$B$2:$B$11876,AW$8,Gögn!$E$2:$E$11876,AW$9))*100,0)</f>
        <v>0</v>
      </c>
      <c r="AX195" s="32">
        <f>IFERROR((AX182*1000)/IF(AX$9="samtals",SUMIFS(Gögn!$I$2:$I$11876,Gögn!$F$2:$F$11876,$A195,Gögn!$B$2:$B$11876,AX$8),SUMIFS(Gögn!$I$2:$I$11876,Gögn!$F$2:$F$11876,$A195,Gögn!$B$2:$B$11876,AX$8,Gögn!$E$2:$E$11876,AX$9))*100,0)</f>
        <v>0</v>
      </c>
      <c r="AY195" s="32">
        <f>IFERROR((AY182*1000)/IF(AY$9="samtals",SUMIFS(Gögn!$I$2:$I$11876,Gögn!$F$2:$F$11876,$A195,Gögn!$B$2:$B$11876,AY$8),SUMIFS(Gögn!$I$2:$I$11876,Gögn!$F$2:$F$11876,$A195,Gögn!$B$2:$B$11876,AY$8,Gögn!$E$2:$E$11876,AY$9))*100,0)</f>
        <v>3.1737417666791687</v>
      </c>
      <c r="AZ195" s="32">
        <f>IFERROR((AZ182*1000)/IF(AZ$9="samtals",SUMIFS(Gögn!$I$2:$I$11876,Gögn!$F$2:$F$11876,$A195,Gögn!$B$2:$B$11876,AZ$8),SUMIFS(Gögn!$I$2:$I$11876,Gögn!$F$2:$F$11876,$A195,Gögn!$B$2:$B$11876,AZ$8,Gögn!$E$2:$E$11876,AZ$9))*100,0)</f>
        <v>3.1737417666791687</v>
      </c>
      <c r="BA195" s="32">
        <f>IFERROR((BA182*1000)/IF(BA$9="samtals",SUMIFS(Gögn!$I$2:$I$11876,Gögn!$F$2:$F$11876,$A195,Gögn!$B$2:$B$11876,BA$8),SUMIFS(Gögn!$I$2:$I$11876,Gögn!$F$2:$F$11876,$A195,Gögn!$B$2:$B$11876,BA$8,Gögn!$E$2:$E$11876,BA$9))*100,0)</f>
        <v>0</v>
      </c>
      <c r="BB195" s="32">
        <f>IFERROR((BB182*1000)/IF(BB$9="samtals",SUMIFS(Gögn!$I$2:$I$11876,Gögn!$F$2:$F$11876,$A195,Gögn!$B$2:$B$11876,BB$8),SUMIFS(Gögn!$I$2:$I$11876,Gögn!$F$2:$F$11876,$A195,Gögn!$B$2:$B$11876,BB$8,Gögn!$E$2:$E$11876,BB$9))*100,0)</f>
        <v>1.5398348376070938</v>
      </c>
      <c r="BC195" s="32">
        <f>IFERROR((BC182*1000)/IF(BC$9="samtals",SUMIFS(Gögn!$I$2:$I$11876,Gögn!$F$2:$F$11876,$A195,Gögn!$B$2:$B$11876,BC$8),SUMIFS(Gögn!$I$2:$I$11876,Gögn!$F$2:$F$11876,$A195,Gögn!$B$2:$B$11876,BC$8,Gögn!$E$2:$E$11876,BC$9))*100,0)</f>
        <v>1.5398348376070938</v>
      </c>
      <c r="BD195" s="32">
        <f>IFERROR((BD182*1000)/IF(BD$9="samtals",SUMIFS(Gögn!$I$2:$I$11876,Gögn!$F$2:$F$11876,$A195,Gögn!$B$2:$B$11876,BD$8),SUMIFS(Gögn!$I$2:$I$11876,Gögn!$F$2:$F$11876,$A195,Gögn!$B$2:$B$11876,BD$8,Gögn!$E$2:$E$11876,BD$9))*100,0)</f>
        <v>0</v>
      </c>
      <c r="BE195" s="32">
        <f>IFERROR((BE182*1000)/IF(BE$9="samtals",SUMIFS(Gögn!$I$2:$I$11876,Gögn!$F$2:$F$11876,$A195,Gögn!$B$2:$B$11876,BE$8),SUMIFS(Gögn!$I$2:$I$11876,Gögn!$F$2:$F$11876,$A195,Gögn!$B$2:$B$11876,BE$8,Gögn!$E$2:$E$11876,BE$9))*100,0)</f>
        <v>2.48581456451172</v>
      </c>
      <c r="BF195" s="32">
        <f>IFERROR((BF182*1000)/IF(BF$9="samtals",SUMIFS(Gögn!$I$2:$I$11876,Gögn!$F$2:$F$11876,$A195,Gögn!$B$2:$B$11876,BF$8),SUMIFS(Gögn!$I$2:$I$11876,Gögn!$F$2:$F$11876,$A195,Gögn!$B$2:$B$11876,BF$8,Gögn!$E$2:$E$11876,BF$9))*100,0)</f>
        <v>2.48581456451172</v>
      </c>
      <c r="BG195" s="32">
        <f>IFERROR((BG182*1000)/IF(BG$9="samtals",SUMIFS(Gögn!$I$2:$I$11876,Gögn!$F$2:$F$11876,$A195,Gögn!$B$2:$B$11876,BG$8),SUMIFS(Gögn!$I$2:$I$11876,Gögn!$F$2:$F$11876,$A195,Gögn!$B$2:$B$11876,BG$8,Gögn!$E$2:$E$11876,BG$9))*100,0)</f>
        <v>0</v>
      </c>
    </row>
    <row r="196" spans="1:59" ht="15" customHeight="1">
      <c r="A196" s="5"/>
      <c r="B196" s="5"/>
      <c r="C196" s="18"/>
      <c r="D196" s="18"/>
      <c r="E196" s="18"/>
      <c r="F196" s="18"/>
      <c r="G196" s="18"/>
      <c r="H196" s="156"/>
      <c r="I196" s="18"/>
      <c r="J196" s="18"/>
      <c r="K196" s="156"/>
      <c r="L196" s="18"/>
      <c r="M196" s="156"/>
      <c r="N196" s="18"/>
      <c r="O196" s="156"/>
      <c r="P196" s="18"/>
      <c r="Q196" s="18"/>
      <c r="R196" s="156"/>
      <c r="S196" s="18"/>
      <c r="T196" s="18"/>
      <c r="U196" s="156"/>
      <c r="V196" s="18"/>
      <c r="W196" s="18"/>
      <c r="X196" s="156"/>
      <c r="Y196" s="18"/>
      <c r="Z196" s="18"/>
      <c r="AA196" s="156"/>
      <c r="AB196" s="18"/>
      <c r="AC196" s="156"/>
      <c r="AD196" s="18"/>
      <c r="AE196" s="156"/>
      <c r="AF196" s="18"/>
      <c r="AG196" s="156"/>
      <c r="AH196" s="18"/>
      <c r="AI196" s="156"/>
      <c r="AJ196" s="18"/>
      <c r="AK196" s="156"/>
      <c r="AL196" s="18"/>
    </row>
    <row r="197" spans="1:59" ht="15">
      <c r="A197" s="5"/>
      <c r="B197" s="5"/>
      <c r="C197" s="18"/>
      <c r="D197" s="18"/>
      <c r="E197" s="44"/>
      <c r="F197" s="18"/>
      <c r="G197" s="18"/>
      <c r="H197" s="156"/>
      <c r="I197" s="18"/>
      <c r="J197" s="18"/>
      <c r="K197" s="156"/>
      <c r="L197" s="18"/>
      <c r="M197" s="156"/>
      <c r="N197" s="18"/>
      <c r="O197" s="156"/>
      <c r="P197" s="18"/>
      <c r="Q197" s="18"/>
      <c r="R197" s="156"/>
      <c r="S197" s="18"/>
      <c r="T197" s="18"/>
      <c r="U197" s="156"/>
      <c r="V197" s="18"/>
      <c r="W197" s="18"/>
      <c r="X197" s="156"/>
      <c r="Y197" s="18"/>
      <c r="Z197" s="18"/>
      <c r="AA197" s="156"/>
      <c r="AB197" s="18"/>
      <c r="AC197" s="156"/>
      <c r="AD197" s="18"/>
      <c r="AE197" s="156"/>
      <c r="AF197" s="18"/>
      <c r="AG197" s="156"/>
      <c r="AH197" s="18"/>
      <c r="AI197" s="156"/>
      <c r="AJ197" s="18"/>
      <c r="AK197" s="156"/>
      <c r="AL197" s="18"/>
    </row>
    <row r="198" spans="1:59" ht="15" hidden="1" customHeight="1">
      <c r="A198" s="5"/>
      <c r="B198" s="5"/>
      <c r="C198" s="18"/>
      <c r="D198" s="42"/>
      <c r="E198" s="18"/>
      <c r="F198" s="18"/>
      <c r="G198" s="18"/>
      <c r="H198" s="156"/>
      <c r="I198" s="18"/>
      <c r="J198" s="18"/>
      <c r="K198" s="156"/>
      <c r="L198" s="18"/>
      <c r="M198" s="156"/>
      <c r="N198" s="18"/>
      <c r="O198" s="156"/>
      <c r="P198" s="18"/>
      <c r="Q198" s="18"/>
      <c r="R198" s="156"/>
      <c r="S198" s="18"/>
      <c r="T198" s="18"/>
      <c r="U198" s="156"/>
      <c r="V198" s="18"/>
      <c r="W198" s="18"/>
      <c r="X198" s="156"/>
      <c r="Y198" s="18"/>
      <c r="Z198" s="18"/>
      <c r="AA198" s="156"/>
      <c r="AB198" s="18"/>
      <c r="AC198" s="156"/>
      <c r="AD198" s="18"/>
      <c r="AE198" s="156"/>
      <c r="AF198" s="18"/>
      <c r="AG198" s="156"/>
      <c r="AH198" s="18"/>
      <c r="AI198" s="156"/>
      <c r="AJ198" s="18"/>
      <c r="AK198" s="156"/>
      <c r="AL198" s="18"/>
    </row>
    <row r="199" spans="1:59" ht="15" hidden="1" customHeight="1">
      <c r="A199" s="5"/>
      <c r="B199" s="5"/>
      <c r="C199" s="18"/>
      <c r="D199" s="42"/>
      <c r="E199" s="43"/>
      <c r="F199" s="18"/>
      <c r="G199" s="18"/>
      <c r="H199" s="156"/>
      <c r="I199" s="18"/>
      <c r="J199" s="18"/>
      <c r="K199" s="156"/>
      <c r="L199" s="18"/>
      <c r="M199" s="156"/>
      <c r="N199" s="18"/>
      <c r="O199" s="156"/>
      <c r="P199" s="18"/>
      <c r="Q199" s="18"/>
      <c r="R199" s="156"/>
      <c r="S199" s="18"/>
      <c r="T199" s="18"/>
      <c r="U199" s="156"/>
      <c r="V199" s="18"/>
      <c r="W199" s="18"/>
      <c r="X199" s="156"/>
      <c r="Y199" s="18"/>
      <c r="Z199" s="18"/>
      <c r="AA199" s="156"/>
      <c r="AB199" s="18"/>
      <c r="AC199" s="156"/>
      <c r="AD199" s="18"/>
      <c r="AE199" s="156"/>
      <c r="AF199" s="18"/>
      <c r="AG199" s="156"/>
      <c r="AH199" s="18"/>
      <c r="AI199" s="156"/>
      <c r="AJ199" s="18"/>
      <c r="AK199" s="156"/>
      <c r="AL199" s="18"/>
    </row>
    <row r="200" spans="1:59" ht="15" hidden="1" customHeight="1">
      <c r="A200" s="5"/>
      <c r="B200" s="5"/>
      <c r="C200" s="18"/>
      <c r="D200" s="18"/>
      <c r="E200" s="18"/>
      <c r="F200" s="18"/>
      <c r="G200" s="18"/>
      <c r="H200" s="156"/>
      <c r="I200" s="18"/>
      <c r="J200" s="18"/>
      <c r="K200" s="156"/>
      <c r="L200" s="18"/>
      <c r="M200" s="156"/>
      <c r="N200" s="18"/>
      <c r="O200" s="156"/>
      <c r="P200" s="18"/>
      <c r="Q200" s="18"/>
      <c r="R200" s="156"/>
      <c r="S200" s="18"/>
      <c r="T200" s="18"/>
      <c r="U200" s="156"/>
      <c r="V200" s="18"/>
      <c r="W200" s="18"/>
      <c r="X200" s="156"/>
      <c r="Y200" s="18"/>
      <c r="Z200" s="18"/>
      <c r="AA200" s="156"/>
      <c r="AB200" s="18"/>
      <c r="AC200" s="156"/>
      <c r="AD200" s="18"/>
      <c r="AE200" s="156"/>
      <c r="AF200" s="18"/>
      <c r="AG200" s="156"/>
      <c r="AH200" s="18"/>
      <c r="AI200" s="156"/>
      <c r="AJ200" s="18"/>
      <c r="AK200" s="156"/>
      <c r="AL200" s="18"/>
    </row>
    <row r="201" spans="1:59" ht="15" hidden="1" customHeight="1">
      <c r="A201" s="5"/>
      <c r="B201" s="5"/>
      <c r="C201" s="18"/>
      <c r="D201" s="18"/>
      <c r="E201" s="18"/>
      <c r="F201" s="18"/>
      <c r="G201" s="18"/>
      <c r="H201" s="156"/>
      <c r="I201" s="18"/>
      <c r="J201" s="18"/>
      <c r="K201" s="156"/>
      <c r="L201" s="18"/>
      <c r="M201" s="156"/>
      <c r="N201" s="18"/>
      <c r="O201" s="156"/>
      <c r="P201" s="18"/>
      <c r="Q201" s="18"/>
      <c r="R201" s="156"/>
      <c r="S201" s="18"/>
      <c r="T201" s="18"/>
      <c r="U201" s="156"/>
      <c r="V201" s="18"/>
      <c r="W201" s="18"/>
      <c r="X201" s="156"/>
      <c r="Y201" s="18"/>
      <c r="Z201" s="18"/>
      <c r="AA201" s="156"/>
      <c r="AB201" s="18"/>
      <c r="AC201" s="156"/>
      <c r="AD201" s="18"/>
      <c r="AE201" s="156"/>
      <c r="AF201" s="18"/>
      <c r="AG201" s="156"/>
      <c r="AH201" s="18"/>
      <c r="AI201" s="156"/>
      <c r="AJ201" s="18"/>
      <c r="AK201" s="156"/>
      <c r="AL201" s="18"/>
    </row>
    <row r="202" spans="1:59" ht="15" hidden="1" customHeight="1">
      <c r="A202" s="5"/>
      <c r="B202" s="5"/>
      <c r="C202" s="18"/>
      <c r="D202" s="18"/>
      <c r="E202" s="18"/>
      <c r="F202" s="18"/>
      <c r="G202" s="18"/>
      <c r="H202" s="156"/>
      <c r="I202" s="18"/>
      <c r="J202" s="18"/>
      <c r="K202" s="156"/>
      <c r="L202" s="18"/>
      <c r="M202" s="156"/>
      <c r="N202" s="18"/>
      <c r="O202" s="156"/>
      <c r="P202" s="18"/>
      <c r="Q202" s="18"/>
      <c r="R202" s="156"/>
      <c r="S202" s="18"/>
      <c r="T202" s="18"/>
      <c r="U202" s="156"/>
      <c r="V202" s="18"/>
      <c r="W202" s="18"/>
      <c r="X202" s="156"/>
      <c r="Y202" s="18"/>
      <c r="Z202" s="18"/>
      <c r="AA202" s="156"/>
      <c r="AB202" s="18"/>
      <c r="AC202" s="156"/>
      <c r="AD202" s="18"/>
      <c r="AE202" s="156"/>
      <c r="AF202" s="18"/>
      <c r="AG202" s="156"/>
      <c r="AH202" s="18"/>
      <c r="AI202" s="156"/>
      <c r="AJ202" s="18"/>
      <c r="AK202" s="156"/>
      <c r="AL202" s="18"/>
    </row>
    <row r="203" spans="1:59" ht="15" hidden="1" customHeight="1">
      <c r="A203" s="5"/>
      <c r="B203" s="5"/>
      <c r="C203" s="18"/>
      <c r="D203" s="18"/>
      <c r="E203" s="18"/>
      <c r="F203" s="18"/>
      <c r="G203" s="18"/>
      <c r="H203" s="156"/>
      <c r="I203" s="18"/>
      <c r="J203" s="18"/>
      <c r="K203" s="156"/>
      <c r="L203" s="18"/>
      <c r="M203" s="156"/>
      <c r="N203" s="18"/>
      <c r="O203" s="156"/>
      <c r="P203" s="18"/>
      <c r="Q203" s="18"/>
      <c r="R203" s="156"/>
      <c r="S203" s="18"/>
      <c r="T203" s="18"/>
      <c r="U203" s="156"/>
      <c r="V203" s="18"/>
      <c r="W203" s="18"/>
      <c r="X203" s="156"/>
      <c r="Y203" s="18"/>
      <c r="Z203" s="18"/>
      <c r="AA203" s="156"/>
      <c r="AB203" s="18"/>
      <c r="AC203" s="156"/>
      <c r="AD203" s="18"/>
      <c r="AE203" s="156"/>
      <c r="AF203" s="18"/>
      <c r="AG203" s="156"/>
      <c r="AH203" s="18"/>
      <c r="AI203" s="156"/>
      <c r="AJ203" s="18"/>
      <c r="AK203" s="156"/>
      <c r="AL203" s="18"/>
    </row>
    <row r="204" spans="1:59" ht="15" hidden="1" customHeight="1">
      <c r="A204" s="5"/>
      <c r="B204" s="5"/>
      <c r="C204" s="18"/>
      <c r="D204" s="18"/>
      <c r="E204" s="18"/>
      <c r="F204" s="18"/>
      <c r="G204" s="18"/>
      <c r="H204" s="156"/>
      <c r="I204" s="18"/>
      <c r="J204" s="18"/>
      <c r="K204" s="156"/>
      <c r="L204" s="18"/>
      <c r="M204" s="156"/>
      <c r="N204" s="18"/>
      <c r="O204" s="156"/>
      <c r="P204" s="18"/>
      <c r="Q204" s="18"/>
      <c r="R204" s="156"/>
      <c r="S204" s="18"/>
      <c r="T204" s="18"/>
      <c r="U204" s="156"/>
      <c r="V204" s="18"/>
      <c r="W204" s="18"/>
      <c r="X204" s="156"/>
      <c r="Y204" s="18"/>
      <c r="Z204" s="18"/>
      <c r="AA204" s="156"/>
      <c r="AB204" s="18"/>
      <c r="AC204" s="156"/>
      <c r="AD204" s="18"/>
      <c r="AE204" s="156"/>
      <c r="AF204" s="18"/>
      <c r="AG204" s="156"/>
      <c r="AH204" s="18"/>
      <c r="AI204" s="156"/>
      <c r="AJ204" s="18"/>
      <c r="AK204" s="156"/>
      <c r="AL204" s="18"/>
    </row>
    <row r="205" spans="1:59" ht="15" hidden="1" customHeight="1">
      <c r="A205" s="5"/>
      <c r="B205" s="5"/>
      <c r="C205" s="18"/>
      <c r="D205" s="18"/>
      <c r="E205" s="18"/>
      <c r="F205" s="18"/>
      <c r="G205" s="18"/>
      <c r="H205" s="156"/>
      <c r="I205" s="18"/>
      <c r="J205" s="18"/>
      <c r="K205" s="156"/>
      <c r="L205" s="18"/>
      <c r="M205" s="156"/>
      <c r="N205" s="18"/>
      <c r="O205" s="156"/>
      <c r="P205" s="18"/>
      <c r="Q205" s="18"/>
      <c r="R205" s="156"/>
      <c r="S205" s="18"/>
      <c r="T205" s="18"/>
      <c r="U205" s="156"/>
      <c r="V205" s="18"/>
      <c r="W205" s="18"/>
      <c r="X205" s="156"/>
      <c r="Y205" s="18"/>
      <c r="Z205" s="18"/>
      <c r="AA205" s="156"/>
      <c r="AB205" s="18"/>
      <c r="AC205" s="156"/>
      <c r="AD205" s="18"/>
      <c r="AE205" s="156"/>
      <c r="AF205" s="18"/>
      <c r="AG205" s="156"/>
      <c r="AH205" s="18"/>
      <c r="AI205" s="156"/>
      <c r="AJ205" s="18"/>
      <c r="AK205" s="156"/>
      <c r="AL205" s="18"/>
    </row>
    <row r="206" spans="1:59" ht="15" hidden="1" customHeight="1">
      <c r="A206" s="5"/>
      <c r="B206" s="5"/>
      <c r="C206" s="18"/>
      <c r="D206" s="18"/>
      <c r="E206" s="18"/>
      <c r="F206" s="18"/>
      <c r="G206" s="18"/>
      <c r="H206" s="156"/>
      <c r="I206" s="18"/>
      <c r="J206" s="18"/>
      <c r="K206" s="156"/>
      <c r="L206" s="18"/>
      <c r="M206" s="156"/>
      <c r="N206" s="18"/>
      <c r="O206" s="156"/>
      <c r="P206" s="18"/>
      <c r="Q206" s="18"/>
      <c r="R206" s="156"/>
      <c r="S206" s="18"/>
      <c r="T206" s="18"/>
      <c r="U206" s="156"/>
      <c r="V206" s="18"/>
      <c r="W206" s="18"/>
      <c r="X206" s="156"/>
      <c r="Y206" s="18"/>
      <c r="Z206" s="18"/>
      <c r="AA206" s="156"/>
      <c r="AB206" s="18"/>
      <c r="AC206" s="156"/>
      <c r="AD206" s="18"/>
      <c r="AE206" s="156"/>
      <c r="AF206" s="18"/>
      <c r="AG206" s="156"/>
      <c r="AH206" s="18"/>
      <c r="AI206" s="156"/>
      <c r="AJ206" s="18"/>
      <c r="AK206" s="156"/>
      <c r="AL206" s="18"/>
    </row>
    <row r="207" spans="1:59" ht="15" hidden="1" customHeight="1">
      <c r="A207" s="5"/>
      <c r="B207" s="5"/>
      <c r="C207" s="18" t="s">
        <v>316</v>
      </c>
      <c r="D207" s="18"/>
      <c r="E207" s="18" t="str">
        <f>IFERROR(CONCATENATE(VLOOKUP(E8,Listi!$A$1:$B$27,2,FALSE),E9),"")</f>
        <v>Almenni lífeyrissjóðurinnSamtals</v>
      </c>
      <c r="F207" s="18" t="str">
        <f>IFERROR(CONCATENATE(VLOOKUP(F8,Listi!$A$1:$B$27,2,FALSE),F9),"")</f>
        <v>Almenni lífeyrissjóðurinnSamtrygging</v>
      </c>
      <c r="G207" s="18" t="str">
        <f>IFERROR(CONCATENATE(VLOOKUP(G8,Listi!$A$1:$B$27,2,FALSE),G9),"")</f>
        <v>Almenni lífeyrissjóðurinnSéreign</v>
      </c>
      <c r="H207" s="156" t="str">
        <f>IFERROR(CONCATENATE(VLOOKUP(H8,Listi!$A$1:$B$27,2,FALSE),H9),"")</f>
        <v>Birta lífeyrissjóðurSamtals</v>
      </c>
      <c r="I207" s="18" t="str">
        <f>IFERROR(CONCATENATE(VLOOKUP(I8,Listi!$A$1:$B$27,2,FALSE),I9),"")</f>
        <v>Birta lífeyrissjóðurSamtrygging</v>
      </c>
      <c r="J207" s="18" t="str">
        <f>IFERROR(CONCATENATE(VLOOKUP(J8,Listi!$A$1:$B$27,2,FALSE),J9),"")</f>
        <v>Birta lífeyrissjóðurSéreign</v>
      </c>
      <c r="K207" s="156" t="str">
        <f>IFERROR(CONCATENATE(VLOOKUP(K8,Listi!$A$1:$B$27,2,FALSE),K9),"")</f>
        <v>Brú Lífeyrissjóður starfsmanna sveitarfélagaSamtals</v>
      </c>
      <c r="L207" s="18" t="str">
        <f>IFERROR(CONCATENATE(VLOOKUP(L8,Listi!$A$1:$B$27,2,FALSE),L9),"")</f>
        <v>Brú Lífeyrissjóður starfsmanna sveitarfélagaSamtrygging</v>
      </c>
      <c r="M207" s="156" t="str">
        <f>IFERROR(CONCATENATE(VLOOKUP(M8,Listi!$A$1:$B$27,2,FALSE),M9),"")</f>
        <v>Eftirlaunasj atvinnuflugmannaSamtals</v>
      </c>
      <c r="N207" s="18" t="str">
        <f>IFERROR(CONCATENATE(VLOOKUP(N8,Listi!$A$1:$B$27,2,FALSE),N9),"")</f>
        <v>Eftirlaunasj atvinnuflugmannaSamtrygging</v>
      </c>
      <c r="O207" s="156" t="str">
        <f>IFERROR(CONCATENATE(VLOOKUP(O8,Listi!$A$1:$B$27,2,FALSE),O9),"")</f>
        <v>Festa - lífeyrissjóðurSamtals</v>
      </c>
      <c r="P207" s="18" t="str">
        <f>IFERROR(CONCATENATE(VLOOKUP(P8,Listi!$A$1:$B$27,2,FALSE),P9),"")</f>
        <v>Festa - lífeyrissjóðurSamtrygging</v>
      </c>
      <c r="Q207" s="18" t="str">
        <f>IFERROR(CONCATENATE(VLOOKUP(Q8,Listi!$A$1:$B$27,2,FALSE),Q9),"")</f>
        <v>Festa - lífeyrissjóðurSéreign</v>
      </c>
      <c r="R207" s="156" t="str">
        <f>IFERROR(CONCATENATE(VLOOKUP(R8,Listi!$A$1:$B$27,2,FALSE),R9),"")</f>
        <v>Frjálsi lífeyrissjóðurinnSamtals</v>
      </c>
      <c r="S207" s="18" t="str">
        <f>IFERROR(CONCATENATE(VLOOKUP(S8,Listi!$A$1:$B$27,2,FALSE),S9),"")</f>
        <v>Frjálsi lífeyrissjóðurinnSamtrygging</v>
      </c>
      <c r="T207" s="18" t="str">
        <f>IFERROR(CONCATENATE(VLOOKUP(T8,Listi!$A$1:$B$27,2,FALSE),T9),"")</f>
        <v>Frjálsi lífeyrissjóðurinnSéreign</v>
      </c>
      <c r="U207" s="156" t="str">
        <f>IFERROR(CONCATENATE(VLOOKUP(U8,Listi!$A$1:$B$27,2,FALSE),U9),"")</f>
        <v>Gildi - lífeyrissjóðurSamtals</v>
      </c>
      <c r="V207" s="18" t="str">
        <f>IFERROR(CONCATENATE(VLOOKUP(V8,Listi!$A$1:$B$27,2,FALSE),V9),"")</f>
        <v>Gildi - lífeyrissjóðurSamtrygging</v>
      </c>
      <c r="W207" s="18" t="str">
        <f>IFERROR(CONCATENATE(VLOOKUP(W8,Listi!$A$1:$B$27,2,FALSE),W9),"")</f>
        <v>Gildi - lífeyrissjóðurSéreign</v>
      </c>
      <c r="X207" s="156" t="str">
        <f>IFERROR(CONCATENATE(VLOOKUP(X8,Listi!$A$1:$B$27,2,FALSE),X9),"")</f>
        <v>Íslenski lífeyrissjóðurinnSamtals</v>
      </c>
      <c r="Y207" s="18" t="str">
        <f>IFERROR(CONCATENATE(VLOOKUP(Y8,Listi!$A$1:$B$27,2,FALSE),Y9),"")</f>
        <v>Íslenski lífeyrissjóðurinnSamtrygging</v>
      </c>
      <c r="Z207" s="18" t="str">
        <f>IFERROR(CONCATENATE(VLOOKUP(Z8,Listi!$A$1:$B$27,2,FALSE),Z9),"")</f>
        <v>Íslenski lífeyrissjóðurinnSéreign</v>
      </c>
      <c r="AA207" s="156" t="str">
        <f>IFERROR(CONCATENATE(VLOOKUP(AA8,Listi!$A$1:$B$27,2,FALSE),AA9),"")</f>
        <v>Lífeyrissjóður bændaSamtals</v>
      </c>
      <c r="AB207" s="18" t="str">
        <f>IFERROR(CONCATENATE(VLOOKUP(AB8,Listi!$A$1:$B$27,2,FALSE),AB9),"")</f>
        <v>Lífeyrissjóður bændaSamtrygging</v>
      </c>
      <c r="AC207" s="156" t="str">
        <f>IFERROR(CONCATENATE(VLOOKUP(AC8,Listi!$A$1:$B$27,2,FALSE),AC9),"")</f>
        <v>Lífeyrissjóður bankamannaSamtals</v>
      </c>
      <c r="AD207" s="18"/>
      <c r="AE207" s="156"/>
      <c r="AF207" s="18"/>
      <c r="AG207" s="156"/>
      <c r="AH207" s="18"/>
      <c r="AI207" s="156"/>
      <c r="AJ207" s="18"/>
      <c r="AK207" s="156"/>
      <c r="AL207" s="18"/>
    </row>
    <row r="208" spans="1:59" ht="15" hidden="1"/>
    <row r="209" ht="15" hidden="1" customHeight="1"/>
    <row r="210" ht="15" hidden="1" customHeight="1"/>
    <row r="1048576" ht="15" hidden="1"/>
  </sheetData>
  <sheetProtection sheet="1" objects="1" scenarios="1"/>
  <mergeCells count="3">
    <mergeCell ref="C2:C3"/>
    <mergeCell ref="D2:F3"/>
    <mergeCell ref="C5:BG7"/>
  </mergeCells>
  <conditionalFormatting sqref="C10:AC10 C11:AL195">
    <cfRule type="expression" dxfId="7" priority="7">
      <formula>MODE(ROW(),2)=0</formula>
    </cfRule>
    <cfRule type="expression" dxfId="6" priority="8">
      <formula>MODE(ROW(),1)=0</formula>
    </cfRule>
  </conditionalFormatting>
  <conditionalFormatting sqref="AD10:AL10">
    <cfRule type="expression" dxfId="5" priority="5">
      <formula>MODE(ROW(),2)=0</formula>
    </cfRule>
    <cfRule type="expression" dxfId="4" priority="6">
      <formula>MODE(ROW(),1)=0</formula>
    </cfRule>
  </conditionalFormatting>
  <conditionalFormatting sqref="AM11:BG195">
    <cfRule type="expression" dxfId="3" priority="3">
      <formula>MODE(ROW(),2)=0</formula>
    </cfRule>
    <cfRule type="expression" dxfId="2" priority="4">
      <formula>MODE(ROW(),1)=0</formula>
    </cfRule>
  </conditionalFormatting>
  <conditionalFormatting sqref="AM10:BG10">
    <cfRule type="expression" dxfId="1" priority="1">
      <formula>MODE(ROW(),2)=0</formula>
    </cfRule>
    <cfRule type="expression" dxfId="0" priority="2">
      <formula>MODE(ROW(),1)=0</formula>
    </cfRule>
  </conditionalFormatting>
  <pageMargins left="0.7" right="0.7" top="0.75" bottom="0.75" header="0.3" footer="0.3"/>
  <pageSetup paperSize="9" scale="13" orientation="portrait" r:id="rId1"/>
  <rowBreaks count="3" manualBreakCount="3">
    <brk id="54" max="16383" man="1"/>
    <brk id="102" max="28" man="1"/>
    <brk id="140" max="28" man="1"/>
  </rowBreaks>
  <colBreaks count="1" manualBreakCount="1">
    <brk id="2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EFB9-B487-45F7-823D-3C4511A5E4B5}">
  <sheetPr>
    <tabColor rgb="FF004F6C"/>
    <pageSetUpPr autoPageBreaks="0"/>
  </sheetPr>
  <dimension ref="A1:Q237"/>
  <sheetViews>
    <sheetView zoomScaleNormal="100" zoomScaleSheetLayoutView="115" workbookViewId="0">
      <selection activeCell="B1" sqref="B1"/>
    </sheetView>
  </sheetViews>
  <sheetFormatPr defaultColWidth="0" defaultRowHeight="14.25" zeroHeight="1"/>
  <cols>
    <col min="1" max="1" width="5.7109375" style="16" customWidth="1"/>
    <col min="2" max="2" width="67.7109375" style="82" bestFit="1" customWidth="1"/>
    <col min="3" max="3" width="20" style="82" customWidth="1"/>
    <col min="4" max="4" width="16" style="82" customWidth="1"/>
    <col min="5" max="7" width="15.42578125" style="82" customWidth="1"/>
    <col min="8" max="8" width="16.28515625" style="82" customWidth="1"/>
    <col min="9" max="9" width="16.42578125" style="82" customWidth="1"/>
    <col min="10" max="14" width="15.42578125" style="82" customWidth="1"/>
    <col min="15" max="15" width="10" style="16" customWidth="1"/>
    <col min="16" max="17" width="0" style="82" hidden="1" customWidth="1"/>
    <col min="18" max="16384" width="9.140625" style="82" hidden="1"/>
  </cols>
  <sheetData>
    <row r="1" spans="1:15">
      <c r="B1" s="81" t="s">
        <v>604</v>
      </c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15">
      <c r="B2" s="81" t="s">
        <v>605</v>
      </c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</row>
    <row r="3" spans="1:15">
      <c r="B3" s="81" t="s">
        <v>571</v>
      </c>
      <c r="C3" s="81"/>
      <c r="D3" s="83"/>
      <c r="E3" s="83"/>
      <c r="F3" s="83"/>
      <c r="G3" s="83"/>
      <c r="H3" s="81"/>
      <c r="I3" s="81"/>
      <c r="J3" s="81"/>
      <c r="K3" s="81"/>
      <c r="L3" s="81"/>
      <c r="M3" s="81"/>
      <c r="N3" s="81"/>
    </row>
    <row r="4" spans="1:15" s="100" customFormat="1" ht="56.25" customHeight="1">
      <c r="A4" s="143"/>
      <c r="B4" s="90" t="s">
        <v>523</v>
      </c>
      <c r="C4" s="195" t="s">
        <v>621</v>
      </c>
      <c r="D4" s="191" t="s">
        <v>612</v>
      </c>
      <c r="E4" s="191" t="s">
        <v>546</v>
      </c>
      <c r="F4" s="195" t="s">
        <v>624</v>
      </c>
      <c r="G4" s="191" t="s">
        <v>613</v>
      </c>
      <c r="H4" s="191" t="s">
        <v>545</v>
      </c>
      <c r="I4" s="195" t="s">
        <v>622</v>
      </c>
      <c r="J4" s="195" t="s">
        <v>625</v>
      </c>
      <c r="K4" s="191" t="s">
        <v>544</v>
      </c>
      <c r="L4" s="191" t="s">
        <v>542</v>
      </c>
      <c r="M4" s="195" t="s">
        <v>623</v>
      </c>
      <c r="N4" s="191" t="s">
        <v>543</v>
      </c>
      <c r="O4" s="153"/>
    </row>
    <row r="5" spans="1:15" ht="15">
      <c r="B5" s="95" t="s">
        <v>0</v>
      </c>
      <c r="C5" s="96">
        <v>166295229.13698655</v>
      </c>
      <c r="D5" s="96">
        <v>168242138.54556185</v>
      </c>
      <c r="E5" s="96">
        <v>-1946909.4085752964</v>
      </c>
      <c r="F5" s="96">
        <v>109213768.46133052</v>
      </c>
      <c r="G5" s="96">
        <v>126805788.09417333</v>
      </c>
      <c r="H5" s="96">
        <v>-17592019.632842809</v>
      </c>
      <c r="I5" s="96">
        <v>275508997.59831709</v>
      </c>
      <c r="J5" s="96">
        <v>295047926.63973516</v>
      </c>
      <c r="K5" s="96">
        <v>-19538929.041418105</v>
      </c>
      <c r="L5" s="97">
        <v>-1.1572067648486598E-2</v>
      </c>
      <c r="M5" s="97">
        <v>-0.13873199242118162</v>
      </c>
      <c r="N5" s="97">
        <v>-6.622289898439411E-2</v>
      </c>
      <c r="O5" s="53"/>
    </row>
    <row r="6" spans="1:15" s="16" customFormat="1" ht="15">
      <c r="B6" s="114" t="s">
        <v>298</v>
      </c>
      <c r="C6" s="116">
        <v>533540015</v>
      </c>
      <c r="D6" s="116">
        <v>529227771</v>
      </c>
      <c r="E6" s="116">
        <v>4312244</v>
      </c>
      <c r="F6" s="116">
        <v>248758199</v>
      </c>
      <c r="G6" s="116">
        <v>273151788</v>
      </c>
      <c r="H6" s="116">
        <v>-24393589</v>
      </c>
      <c r="I6" s="116">
        <v>782298214</v>
      </c>
      <c r="J6" s="116">
        <v>802379559</v>
      </c>
      <c r="K6" s="116">
        <v>-20081345</v>
      </c>
      <c r="L6" s="144">
        <v>8.1481816266969868E-3</v>
      </c>
      <c r="M6" s="144">
        <v>-8.9304152751875865E-2</v>
      </c>
      <c r="N6" s="144">
        <v>-2.5027239010210128E-2</v>
      </c>
      <c r="O6" s="54"/>
    </row>
    <row r="7" spans="1:15" ht="15">
      <c r="B7" s="95" t="s">
        <v>541</v>
      </c>
      <c r="C7" s="96">
        <v>54330679.680973992</v>
      </c>
      <c r="D7" s="96">
        <v>48274663.172055766</v>
      </c>
      <c r="E7" s="96">
        <v>6056016.5089182258</v>
      </c>
      <c r="F7" s="96">
        <v>16321118.9833114</v>
      </c>
      <c r="G7" s="96">
        <v>18304710.220169052</v>
      </c>
      <c r="H7" s="96">
        <v>-1983591.2368576527</v>
      </c>
      <c r="I7" s="96">
        <v>70651798.664285392</v>
      </c>
      <c r="J7" s="96">
        <v>66579373.392224818</v>
      </c>
      <c r="K7" s="96">
        <v>4072425.2720605731</v>
      </c>
      <c r="L7" s="97">
        <v>0.12544917169766617</v>
      </c>
      <c r="M7" s="97">
        <v>-0.10836507177655463</v>
      </c>
      <c r="N7" s="97">
        <v>6.1166470403221811E-2</v>
      </c>
      <c r="O7" s="54"/>
    </row>
    <row r="8" spans="1:15" s="16" customFormat="1" ht="15">
      <c r="B8" s="114" t="s">
        <v>540</v>
      </c>
      <c r="C8" s="116">
        <v>242693118.12649572</v>
      </c>
      <c r="D8" s="116">
        <v>222553692.69431415</v>
      </c>
      <c r="E8" s="116">
        <v>20139425.432181567</v>
      </c>
      <c r="F8" s="116">
        <v>192005503.63490477</v>
      </c>
      <c r="G8" s="116">
        <v>223843711.01446602</v>
      </c>
      <c r="H8" s="116">
        <v>-31838207.379561245</v>
      </c>
      <c r="I8" s="116">
        <v>434698621.76140046</v>
      </c>
      <c r="J8" s="116">
        <v>446397403.70878017</v>
      </c>
      <c r="K8" s="116">
        <v>-11698781.947379678</v>
      </c>
      <c r="L8" s="144">
        <v>9.0492434380065864E-2</v>
      </c>
      <c r="M8" s="144">
        <v>-0.14223409375795992</v>
      </c>
      <c r="N8" s="144">
        <v>-2.6207101229046813E-2</v>
      </c>
      <c r="O8" s="54"/>
    </row>
    <row r="9" spans="1:15" ht="15">
      <c r="B9" s="95" t="s">
        <v>222</v>
      </c>
      <c r="C9" s="96">
        <v>119143692</v>
      </c>
      <c r="D9" s="96">
        <v>119058216</v>
      </c>
      <c r="E9" s="96">
        <v>85476</v>
      </c>
      <c r="F9" s="96">
        <v>118509481</v>
      </c>
      <c r="G9" s="96">
        <v>142719881</v>
      </c>
      <c r="H9" s="96">
        <v>-24210400</v>
      </c>
      <c r="I9" s="96">
        <v>237653173</v>
      </c>
      <c r="J9" s="96">
        <v>261778097</v>
      </c>
      <c r="K9" s="96">
        <v>-24124924</v>
      </c>
      <c r="L9" s="97">
        <v>7.1793449349182253E-4</v>
      </c>
      <c r="M9" s="97">
        <v>-0.16963579166661436</v>
      </c>
      <c r="N9" s="97">
        <v>-9.2157916481454133E-2</v>
      </c>
      <c r="O9" s="54"/>
    </row>
    <row r="10" spans="1:15" s="16" customFormat="1" ht="15">
      <c r="B10" s="114" t="s">
        <v>539</v>
      </c>
      <c r="C10" s="116">
        <v>878101130.85564375</v>
      </c>
      <c r="D10" s="116">
        <v>777591217.6170795</v>
      </c>
      <c r="E10" s="116">
        <v>100509913.23856425</v>
      </c>
      <c r="F10" s="116">
        <v>559328059.67455924</v>
      </c>
      <c r="G10" s="116">
        <v>639698335.24830043</v>
      </c>
      <c r="H10" s="116">
        <v>-80370275.573741198</v>
      </c>
      <c r="I10" s="116">
        <v>1437429190.5302029</v>
      </c>
      <c r="J10" s="116">
        <v>1417289552.8653798</v>
      </c>
      <c r="K10" s="116">
        <v>20139637.664823055</v>
      </c>
      <c r="L10" s="144">
        <v>0.12925803553514387</v>
      </c>
      <c r="M10" s="144">
        <v>-0.12563777509682794</v>
      </c>
      <c r="N10" s="144">
        <v>1.420996692179527E-2</v>
      </c>
      <c r="O10" s="54"/>
    </row>
    <row r="11" spans="1:15" ht="15">
      <c r="B11" s="95" t="s">
        <v>238</v>
      </c>
      <c r="C11" s="96">
        <v>30234297</v>
      </c>
      <c r="D11" s="96">
        <v>29632375</v>
      </c>
      <c r="E11" s="96">
        <v>601922</v>
      </c>
      <c r="F11" s="96">
        <v>36369295</v>
      </c>
      <c r="G11" s="96">
        <v>44441327</v>
      </c>
      <c r="H11" s="96">
        <v>-8072032</v>
      </c>
      <c r="I11" s="96">
        <v>66603592</v>
      </c>
      <c r="J11" s="96">
        <v>74073702</v>
      </c>
      <c r="K11" s="96">
        <v>-7470110</v>
      </c>
      <c r="L11" s="97">
        <v>2.0312985374948852E-2</v>
      </c>
      <c r="M11" s="97">
        <v>-0.18163346022498383</v>
      </c>
      <c r="N11" s="97">
        <v>-0.10084699155443858</v>
      </c>
      <c r="O11" s="54"/>
    </row>
    <row r="12" spans="1:15" s="16" customFormat="1" ht="15">
      <c r="B12" s="114" t="s">
        <v>250</v>
      </c>
      <c r="C12" s="116"/>
      <c r="D12" s="116"/>
      <c r="E12" s="116"/>
      <c r="F12" s="116"/>
      <c r="G12" s="116"/>
      <c r="H12" s="116"/>
      <c r="I12" s="116"/>
      <c r="J12" s="116">
        <v>0</v>
      </c>
      <c r="K12" s="116" t="s">
        <v>550</v>
      </c>
      <c r="L12" s="144"/>
      <c r="M12" s="144"/>
      <c r="N12" s="144"/>
      <c r="O12" s="54"/>
    </row>
    <row r="13" spans="1:15" ht="15">
      <c r="B13" s="98" t="s">
        <v>619</v>
      </c>
      <c r="C13" s="96">
        <v>60713515</v>
      </c>
      <c r="D13" s="96">
        <v>57553606</v>
      </c>
      <c r="E13" s="96">
        <v>3159909</v>
      </c>
      <c r="F13" s="96">
        <v>27098602</v>
      </c>
      <c r="G13" s="96">
        <v>28699819</v>
      </c>
      <c r="H13" s="96">
        <v>-1601217</v>
      </c>
      <c r="I13" s="96">
        <v>87812117</v>
      </c>
      <c r="J13" s="96">
        <v>86253425</v>
      </c>
      <c r="K13" s="96">
        <v>1558692</v>
      </c>
      <c r="L13" s="97">
        <v>5.5E-2</v>
      </c>
      <c r="M13" s="97">
        <v>-5.5791884959274451E-2</v>
      </c>
      <c r="N13" s="97">
        <v>-1.7999999999999999E-2</v>
      </c>
      <c r="O13" s="54"/>
    </row>
    <row r="14" spans="1:15" s="16" customFormat="1" ht="15">
      <c r="B14" s="145" t="s">
        <v>618</v>
      </c>
      <c r="C14" s="116">
        <v>39227371</v>
      </c>
      <c r="D14" s="116">
        <v>40777144</v>
      </c>
      <c r="E14" s="116">
        <v>-1549773</v>
      </c>
      <c r="F14" s="116">
        <v>603034</v>
      </c>
      <c r="G14" s="116">
        <v>954816</v>
      </c>
      <c r="H14" s="116">
        <v>-351782</v>
      </c>
      <c r="I14" s="116">
        <v>39830405</v>
      </c>
      <c r="J14" s="116">
        <v>41731960</v>
      </c>
      <c r="K14" s="116">
        <v>-1901555</v>
      </c>
      <c r="L14" s="144">
        <v>-3.7999999999999999E-2</v>
      </c>
      <c r="M14" s="144">
        <v>-0.36842910047590316</v>
      </c>
      <c r="N14" s="144">
        <v>-4.5999999999999999E-2</v>
      </c>
      <c r="O14" s="54"/>
    </row>
    <row r="15" spans="1:15" ht="15">
      <c r="B15" s="95" t="s">
        <v>252</v>
      </c>
      <c r="C15" s="96">
        <v>41424825</v>
      </c>
      <c r="D15" s="96">
        <v>41108203</v>
      </c>
      <c r="E15" s="96">
        <v>316622</v>
      </c>
      <c r="F15" s="96">
        <v>7872588</v>
      </c>
      <c r="G15" s="96">
        <v>9843285</v>
      </c>
      <c r="H15" s="96">
        <v>-1970697</v>
      </c>
      <c r="I15" s="96">
        <v>49297413</v>
      </c>
      <c r="J15" s="96">
        <v>50951488</v>
      </c>
      <c r="K15" s="96">
        <v>-1654075</v>
      </c>
      <c r="L15" s="97">
        <v>7.7021610504356026E-3</v>
      </c>
      <c r="M15" s="97">
        <v>-0.20020724788523347</v>
      </c>
      <c r="N15" s="97">
        <v>-3.2463723139940483E-2</v>
      </c>
      <c r="O15" s="54"/>
    </row>
    <row r="16" spans="1:15" s="16" customFormat="1" ht="15">
      <c r="B16" s="114" t="s">
        <v>253</v>
      </c>
      <c r="C16" s="116">
        <v>17126010</v>
      </c>
      <c r="D16" s="116">
        <v>17148025</v>
      </c>
      <c r="E16" s="116">
        <v>-22015</v>
      </c>
      <c r="F16" s="116">
        <v>14975259</v>
      </c>
      <c r="G16" s="116">
        <v>16884852</v>
      </c>
      <c r="H16" s="116">
        <v>-1909593</v>
      </c>
      <c r="I16" s="116">
        <v>32101269</v>
      </c>
      <c r="J16" s="116">
        <v>34032877</v>
      </c>
      <c r="K16" s="116">
        <v>-1931608</v>
      </c>
      <c r="L16" s="144">
        <v>-1.2838213146995061E-3</v>
      </c>
      <c r="M16" s="144">
        <v>-0.11309503926951803</v>
      </c>
      <c r="N16" s="144">
        <v>-5.6757117536669024E-2</v>
      </c>
      <c r="O16" s="54"/>
    </row>
    <row r="17" spans="2:15" ht="15">
      <c r="B17" s="95" t="s">
        <v>538</v>
      </c>
      <c r="C17" s="96">
        <v>13660415</v>
      </c>
      <c r="D17" s="96">
        <v>23013937</v>
      </c>
      <c r="E17" s="96">
        <v>-9353522</v>
      </c>
      <c r="F17" s="96">
        <v>278179</v>
      </c>
      <c r="G17" s="96">
        <v>691269</v>
      </c>
      <c r="H17" s="96">
        <v>-413090</v>
      </c>
      <c r="I17" s="96">
        <v>13938594</v>
      </c>
      <c r="J17" s="96">
        <v>23705206</v>
      </c>
      <c r="K17" s="96">
        <v>-9766612</v>
      </c>
      <c r="L17" s="97">
        <v>-0.40642859150957089</v>
      </c>
      <c r="M17" s="97">
        <v>-0.59758212794151044</v>
      </c>
      <c r="N17" s="97">
        <v>-0.41200283178302688</v>
      </c>
      <c r="O17" s="54"/>
    </row>
    <row r="18" spans="2:15" s="16" customFormat="1" ht="15">
      <c r="B18" s="114" t="s">
        <v>537</v>
      </c>
      <c r="C18" s="116">
        <v>24670608</v>
      </c>
      <c r="D18" s="116">
        <v>21599260</v>
      </c>
      <c r="E18" s="116">
        <v>3071348</v>
      </c>
      <c r="F18" s="116">
        <v>26154</v>
      </c>
      <c r="G18" s="116">
        <v>70659</v>
      </c>
      <c r="H18" s="116">
        <v>-44505</v>
      </c>
      <c r="I18" s="116">
        <v>24696762</v>
      </c>
      <c r="J18" s="116">
        <v>21669919</v>
      </c>
      <c r="K18" s="116">
        <v>3026843</v>
      </c>
      <c r="L18" s="144">
        <v>0.14219690859779455</v>
      </c>
      <c r="M18" s="144">
        <v>-0.62985606929053617</v>
      </c>
      <c r="N18" s="144">
        <v>0.13967947918956228</v>
      </c>
      <c r="O18" s="54"/>
    </row>
    <row r="19" spans="2:15" ht="15">
      <c r="B19" s="95" t="s">
        <v>536</v>
      </c>
      <c r="C19" s="96">
        <v>83964908.25</v>
      </c>
      <c r="D19" s="96">
        <v>120963590.71815833</v>
      </c>
      <c r="E19" s="96">
        <v>-36998682.468158334</v>
      </c>
      <c r="F19" s="96">
        <v>1196268.416</v>
      </c>
      <c r="G19" s="96">
        <v>3041754.664841657</v>
      </c>
      <c r="H19" s="96">
        <v>-1845486.2488416571</v>
      </c>
      <c r="I19" s="96">
        <v>85161176.665999994</v>
      </c>
      <c r="J19" s="96">
        <v>124005345.38299999</v>
      </c>
      <c r="K19" s="96">
        <v>-38844168.716999993</v>
      </c>
      <c r="L19" s="97">
        <v>-0.30586627140032735</v>
      </c>
      <c r="M19" s="97">
        <v>-0.606717652206749</v>
      </c>
      <c r="N19" s="97">
        <v>-0.31324592175463734</v>
      </c>
      <c r="O19" s="54"/>
    </row>
    <row r="20" spans="2:15" s="16" customFormat="1" ht="15">
      <c r="B20" s="114" t="s">
        <v>256</v>
      </c>
      <c r="C20" s="116"/>
      <c r="D20" s="116"/>
      <c r="E20" s="116"/>
      <c r="F20" s="116"/>
      <c r="G20" s="116"/>
      <c r="H20" s="116"/>
      <c r="I20" s="116"/>
      <c r="J20" s="116">
        <v>0</v>
      </c>
      <c r="K20" s="116" t="s">
        <v>550</v>
      </c>
      <c r="L20" s="144"/>
      <c r="M20" s="144"/>
      <c r="N20" s="144"/>
      <c r="O20" s="54"/>
    </row>
    <row r="21" spans="2:15" ht="15">
      <c r="B21" s="99" t="s">
        <v>257</v>
      </c>
      <c r="C21" s="96">
        <v>988203095.92316246</v>
      </c>
      <c r="D21" s="96">
        <v>814160744.26917684</v>
      </c>
      <c r="E21" s="96">
        <v>174042351.65398562</v>
      </c>
      <c r="F21" s="96">
        <v>465725452.155321</v>
      </c>
      <c r="G21" s="96">
        <v>679725454.33180177</v>
      </c>
      <c r="H21" s="96">
        <v>-214000002.17648077</v>
      </c>
      <c r="I21" s="96">
        <v>1453928548.0784836</v>
      </c>
      <c r="J21" s="96">
        <v>1493886198.6009786</v>
      </c>
      <c r="K21" s="96">
        <v>-39957650.522495151</v>
      </c>
      <c r="L21" s="97">
        <v>0.2137690288791963</v>
      </c>
      <c r="M21" s="97">
        <v>-0.31483299737075698</v>
      </c>
      <c r="N21" s="97">
        <v>-2.6747452757723719E-2</v>
      </c>
      <c r="O21" s="54"/>
    </row>
    <row r="22" spans="2:15" s="16" customFormat="1" ht="15">
      <c r="B22" s="146" t="s">
        <v>535</v>
      </c>
      <c r="C22" s="116">
        <v>289596163.85150671</v>
      </c>
      <c r="D22" s="116">
        <v>1082093669.3583438</v>
      </c>
      <c r="E22" s="116">
        <v>-792497505.50683713</v>
      </c>
      <c r="F22" s="116">
        <v>6763140.2236035094</v>
      </c>
      <c r="G22" s="116">
        <v>25332049.891119607</v>
      </c>
      <c r="H22" s="116">
        <v>-18568909.667516097</v>
      </c>
      <c r="I22" s="116">
        <v>296359304.0751102</v>
      </c>
      <c r="J22" s="116">
        <v>1107425719.2494636</v>
      </c>
      <c r="K22" s="116">
        <v>-811066415.17435324</v>
      </c>
      <c r="L22" s="144">
        <v>-0.73237421856166074</v>
      </c>
      <c r="M22" s="144">
        <v>-0.73302041277068564</v>
      </c>
      <c r="N22" s="144">
        <v>-0.73238900007129859</v>
      </c>
      <c r="O22" s="54"/>
    </row>
    <row r="23" spans="2:15" ht="15">
      <c r="B23" s="95" t="s">
        <v>217</v>
      </c>
      <c r="C23" s="96"/>
      <c r="D23" s="96"/>
      <c r="E23" s="96"/>
      <c r="F23" s="96"/>
      <c r="G23" s="96"/>
      <c r="H23" s="96"/>
      <c r="I23" s="96"/>
      <c r="J23" s="96">
        <v>0</v>
      </c>
      <c r="K23" s="96" t="s">
        <v>550</v>
      </c>
      <c r="L23" s="97"/>
      <c r="M23" s="97"/>
      <c r="N23" s="97"/>
      <c r="O23" s="54"/>
    </row>
    <row r="24" spans="2:15" s="16" customFormat="1" ht="15">
      <c r="B24" s="146" t="s">
        <v>257</v>
      </c>
      <c r="C24" s="116">
        <v>253371383.66352698</v>
      </c>
      <c r="D24" s="116">
        <v>229936777.85050002</v>
      </c>
      <c r="E24" s="116">
        <v>23434605.813026965</v>
      </c>
      <c r="F24" s="116">
        <v>206865292.35188901</v>
      </c>
      <c r="G24" s="116">
        <v>270100055.52435696</v>
      </c>
      <c r="H24" s="116">
        <v>-63234763.172467947</v>
      </c>
      <c r="I24" s="116">
        <v>460236676.01541603</v>
      </c>
      <c r="J24" s="116">
        <v>500036833.37485695</v>
      </c>
      <c r="K24" s="116">
        <v>-39800157.359440982</v>
      </c>
      <c r="L24" s="144">
        <v>0.10191760549181761</v>
      </c>
      <c r="M24" s="144">
        <v>-0.23411606876461966</v>
      </c>
      <c r="N24" s="144">
        <v>-7.9594451254362791E-2</v>
      </c>
      <c r="O24" s="54"/>
    </row>
    <row r="25" spans="2:15" ht="15">
      <c r="B25" s="99" t="s">
        <v>535</v>
      </c>
      <c r="C25" s="96">
        <v>15821210.965384699</v>
      </c>
      <c r="D25" s="96">
        <v>66786929.954353347</v>
      </c>
      <c r="E25" s="96">
        <v>-50965718.988968648</v>
      </c>
      <c r="F25" s="96">
        <v>549498.18000000005</v>
      </c>
      <c r="G25" s="96">
        <v>1541306.3366466581</v>
      </c>
      <c r="H25" s="96">
        <v>-991808.15664665808</v>
      </c>
      <c r="I25" s="96">
        <v>16370709.145384699</v>
      </c>
      <c r="J25" s="96">
        <v>68328236.291000009</v>
      </c>
      <c r="K25" s="96">
        <v>-51957527.145615309</v>
      </c>
      <c r="L25" s="97">
        <v>-0.76310917456158001</v>
      </c>
      <c r="M25" s="97">
        <v>-0.64348542081808646</v>
      </c>
      <c r="N25" s="97">
        <v>-0.76041077548578551</v>
      </c>
      <c r="O25" s="54"/>
    </row>
    <row r="26" spans="2:15" s="16" customFormat="1" ht="15">
      <c r="B26" s="146" t="s">
        <v>219</v>
      </c>
      <c r="C26" s="116">
        <v>51056072.145472802</v>
      </c>
      <c r="D26" s="116">
        <v>52750697.489799999</v>
      </c>
      <c r="E26" s="116">
        <v>-1694625.3443271965</v>
      </c>
      <c r="F26" s="116">
        <v>64342888.914999999</v>
      </c>
      <c r="G26" s="116">
        <v>71824513.663199976</v>
      </c>
      <c r="H26" s="116">
        <v>-7481624.748199977</v>
      </c>
      <c r="I26" s="116">
        <v>115398961.0604728</v>
      </c>
      <c r="J26" s="116">
        <v>124575211.15299997</v>
      </c>
      <c r="K26" s="116">
        <v>-9176250.0925271735</v>
      </c>
      <c r="L26" s="144">
        <v>-3.2125174167694621E-2</v>
      </c>
      <c r="M26" s="144">
        <v>-0.10416533808057327</v>
      </c>
      <c r="N26" s="144">
        <v>-7.3660321404208959E-2</v>
      </c>
      <c r="O26" s="54"/>
    </row>
    <row r="27" spans="2:15" ht="15">
      <c r="B27" s="95" t="s">
        <v>534</v>
      </c>
      <c r="C27" s="96">
        <v>2091842</v>
      </c>
      <c r="D27" s="96">
        <v>2004475</v>
      </c>
      <c r="E27" s="96">
        <v>87367</v>
      </c>
      <c r="F27" s="96">
        <v>1391465</v>
      </c>
      <c r="G27" s="96">
        <v>1817619</v>
      </c>
      <c r="H27" s="96">
        <v>-426154</v>
      </c>
      <c r="I27" s="96">
        <v>3483307</v>
      </c>
      <c r="J27" s="96">
        <v>3822094</v>
      </c>
      <c r="K27" s="96">
        <v>-338787</v>
      </c>
      <c r="L27" s="97">
        <v>4.3585976377854552E-2</v>
      </c>
      <c r="M27" s="97">
        <v>-0.23445727624986312</v>
      </c>
      <c r="N27" s="97">
        <v>-8.8639107253772415E-2</v>
      </c>
      <c r="O27" s="54"/>
    </row>
    <row r="28" spans="2:15" s="16" customFormat="1" ht="15">
      <c r="B28" s="114" t="s">
        <v>206</v>
      </c>
      <c r="C28" s="116">
        <v>1149336330</v>
      </c>
      <c r="D28" s="116">
        <v>1023962807</v>
      </c>
      <c r="E28" s="116">
        <v>125373523</v>
      </c>
      <c r="F28" s="116">
        <v>566824082</v>
      </c>
      <c r="G28" s="116">
        <v>634512062</v>
      </c>
      <c r="H28" s="116">
        <v>-67687980</v>
      </c>
      <c r="I28" s="116">
        <v>1716160412</v>
      </c>
      <c r="J28" s="116">
        <v>1658474869</v>
      </c>
      <c r="K28" s="116">
        <v>57685543</v>
      </c>
      <c r="L28" s="144">
        <v>0.12243952821618452</v>
      </c>
      <c r="M28" s="144">
        <v>-0.10667721553889076</v>
      </c>
      <c r="N28" s="144">
        <v>3.4782283457079025E-2</v>
      </c>
      <c r="O28" s="54"/>
    </row>
    <row r="29" spans="2:15" ht="15">
      <c r="B29" s="95" t="s">
        <v>262</v>
      </c>
      <c r="C29" s="96">
        <v>82187415.503000006</v>
      </c>
      <c r="D29" s="96">
        <v>70341572.319339693</v>
      </c>
      <c r="E29" s="96">
        <v>11845843.183660313</v>
      </c>
      <c r="F29" s="96">
        <v>26114689.04394874</v>
      </c>
      <c r="G29" s="96">
        <v>30454191.820491355</v>
      </c>
      <c r="H29" s="96">
        <v>-4339502.7765426151</v>
      </c>
      <c r="I29" s="96">
        <v>108302104.54694875</v>
      </c>
      <c r="J29" s="96">
        <v>100795764.13983105</v>
      </c>
      <c r="K29" s="96">
        <v>7506340.4071176983</v>
      </c>
      <c r="L29" s="97">
        <v>0.16840458342162221</v>
      </c>
      <c r="M29" s="97">
        <v>-0.14249279055314623</v>
      </c>
      <c r="N29" s="97">
        <v>7.4470792212104953E-2</v>
      </c>
      <c r="O29" s="54"/>
    </row>
    <row r="30" spans="2:15" s="16" customFormat="1" ht="15">
      <c r="B30" s="147" t="s">
        <v>268</v>
      </c>
      <c r="C30" s="116">
        <v>116632154</v>
      </c>
      <c r="D30" s="116">
        <v>110477156</v>
      </c>
      <c r="E30" s="116">
        <v>6154998</v>
      </c>
      <c r="F30" s="116">
        <v>54365754</v>
      </c>
      <c r="G30" s="116">
        <v>60833566</v>
      </c>
      <c r="H30" s="116">
        <v>-6467812</v>
      </c>
      <c r="I30" s="116">
        <v>170997908</v>
      </c>
      <c r="J30" s="116">
        <v>171310722</v>
      </c>
      <c r="K30" s="116">
        <v>-312814</v>
      </c>
      <c r="L30" s="144">
        <v>5.5712857054357919E-2</v>
      </c>
      <c r="M30" s="144">
        <v>-0.10631979062348573</v>
      </c>
      <c r="N30" s="144">
        <v>-1.8260036286578724E-3</v>
      </c>
      <c r="O30" s="54"/>
    </row>
    <row r="31" spans="2:15" ht="15">
      <c r="B31" s="95" t="s">
        <v>209</v>
      </c>
      <c r="C31" s="96">
        <v>329550364</v>
      </c>
      <c r="D31" s="96">
        <v>333297826</v>
      </c>
      <c r="E31" s="96">
        <v>-3747462</v>
      </c>
      <c r="F31" s="96">
        <v>222963584</v>
      </c>
      <c r="G31" s="96">
        <v>246740287</v>
      </c>
      <c r="H31" s="96">
        <v>-23776703</v>
      </c>
      <c r="I31" s="96">
        <v>552513948</v>
      </c>
      <c r="J31" s="96">
        <v>580038113</v>
      </c>
      <c r="K31" s="96">
        <v>-27524165</v>
      </c>
      <c r="L31" s="97">
        <v>-1.1243583689021721E-2</v>
      </c>
      <c r="M31" s="97">
        <v>-9.6363278526947593E-2</v>
      </c>
      <c r="N31" s="97">
        <v>-4.7452338705198154E-2</v>
      </c>
      <c r="O31" s="54"/>
    </row>
    <row r="32" spans="2:15" s="16" customFormat="1" ht="15">
      <c r="B32" s="114" t="s">
        <v>272</v>
      </c>
      <c r="C32" s="116">
        <v>235207721.71522003</v>
      </c>
      <c r="D32" s="116">
        <v>217764328.58885211</v>
      </c>
      <c r="E32" s="116">
        <v>17443393.126367927</v>
      </c>
      <c r="F32" s="116">
        <v>66225182.200426787</v>
      </c>
      <c r="G32" s="116">
        <v>76428532.889790952</v>
      </c>
      <c r="H32" s="116">
        <v>-10203350.689364165</v>
      </c>
      <c r="I32" s="116">
        <v>301432903.91564679</v>
      </c>
      <c r="J32" s="116">
        <v>294192861.47864306</v>
      </c>
      <c r="K32" s="116">
        <v>7240042.4370037615</v>
      </c>
      <c r="L32" s="144">
        <v>8.010216016279581E-2</v>
      </c>
      <c r="M32" s="144">
        <v>-0.13350185203839093</v>
      </c>
      <c r="N32" s="144">
        <v>2.4609850832595245E-2</v>
      </c>
      <c r="O32" s="54"/>
    </row>
    <row r="33" spans="2:15" s="16" customFormat="1" ht="15.75" thickBot="1">
      <c r="B33" s="128" t="s">
        <v>533</v>
      </c>
      <c r="C33" s="117">
        <v>5818179567.8173742</v>
      </c>
      <c r="D33" s="117">
        <v>6220320823.5775356</v>
      </c>
      <c r="E33" s="117">
        <v>-402141255.7601617</v>
      </c>
      <c r="F33" s="117">
        <v>3014686538.2402945</v>
      </c>
      <c r="G33" s="117">
        <v>3628461633.6993575</v>
      </c>
      <c r="H33" s="117">
        <v>-613775095.45906293</v>
      </c>
      <c r="I33" s="117">
        <v>8832866106.0576687</v>
      </c>
      <c r="J33" s="117">
        <v>9848782457.2768936</v>
      </c>
      <c r="K33" s="117">
        <v>-1015916351.2192247</v>
      </c>
      <c r="L33" s="163">
        <v>-6.4649600425091172E-2</v>
      </c>
      <c r="M33" s="163">
        <v>-0.16915573524565441</v>
      </c>
      <c r="N33" s="163">
        <v>-0.10315146624734334</v>
      </c>
      <c r="O33" s="54"/>
    </row>
    <row r="34" spans="2:15" s="16" customFormat="1" ht="15.75" thickTop="1"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4"/>
    </row>
    <row r="35" spans="2:15" s="16" customFormat="1" ht="15"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4"/>
    </row>
    <row r="36" spans="2:15" s="16" customFormat="1" ht="15">
      <c r="B36" s="148" t="s">
        <v>617</v>
      </c>
      <c r="C36" s="125">
        <v>403042698.06689143</v>
      </c>
      <c r="D36" s="125">
        <v>1292858127.0308554</v>
      </c>
      <c r="E36" s="125">
        <v>-889815428.9639641</v>
      </c>
      <c r="F36" s="125">
        <v>8787085.8196035102</v>
      </c>
      <c r="G36" s="125">
        <v>30606379.89260792</v>
      </c>
      <c r="H36" s="125">
        <v>-21819294.073004413</v>
      </c>
      <c r="I36" s="125">
        <v>411829783.88649487</v>
      </c>
      <c r="J36" s="125">
        <v>1323464506.9234633</v>
      </c>
      <c r="K36" s="125">
        <v>-911634723.03696859</v>
      </c>
      <c r="L36" s="164">
        <v>-0.68825450400152666</v>
      </c>
      <c r="M36" s="164">
        <v>-0.71290019105703595</v>
      </c>
      <c r="N36" s="164">
        <v>-0.68882445903756206</v>
      </c>
      <c r="O36" s="54"/>
    </row>
    <row r="37" spans="2:15" s="16" customFormat="1" ht="15">
      <c r="B37" s="148" t="s">
        <v>532</v>
      </c>
      <c r="C37" s="125">
        <v>5415136869.7504826</v>
      </c>
      <c r="D37" s="125">
        <v>4927462696.5466805</v>
      </c>
      <c r="E37" s="125">
        <v>487674173.20380241</v>
      </c>
      <c r="F37" s="125">
        <v>3005899452.420691</v>
      </c>
      <c r="G37" s="125">
        <v>3597855253.8067498</v>
      </c>
      <c r="H37" s="125">
        <v>-591955801.38605857</v>
      </c>
      <c r="I37" s="125">
        <v>8421036322.171174</v>
      </c>
      <c r="J37" s="125">
        <v>8525317950.3534298</v>
      </c>
      <c r="K37" s="125">
        <v>-104281628.1822561</v>
      </c>
      <c r="L37" s="164">
        <v>9.8970647417702354E-2</v>
      </c>
      <c r="M37" s="164">
        <v>-0.16453018802235964</v>
      </c>
      <c r="N37" s="164">
        <v>-1.2231992846429032E-2</v>
      </c>
      <c r="O37" s="54"/>
    </row>
    <row r="38" spans="2:15" s="16" customFormat="1" ht="15">
      <c r="B38" s="192"/>
      <c r="C38" s="192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</row>
    <row r="39" spans="2:15" s="16" customFormat="1" ht="25.5">
      <c r="B39" s="192" t="s">
        <v>620</v>
      </c>
      <c r="C39" s="192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</row>
    <row r="40" spans="2:15" s="16" customFormat="1" ht="15">
      <c r="B40" s="149"/>
      <c r="C40" s="149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</row>
    <row r="41" spans="2:15" s="16" customFormat="1" ht="15"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</row>
    <row r="162" spans="1:15" s="85" customFormat="1" hidden="1">
      <c r="A162" s="41"/>
      <c r="O162" s="41"/>
    </row>
    <row r="163" spans="1:15" s="85" customFormat="1" hidden="1">
      <c r="A163" s="41"/>
      <c r="O163" s="41"/>
    </row>
    <row r="164" spans="1:15" s="85" customFormat="1" hidden="1">
      <c r="A164" s="41"/>
      <c r="O164" s="41"/>
    </row>
    <row r="165" spans="1:15" s="85" customFormat="1" hidden="1">
      <c r="A165" s="41"/>
      <c r="O165" s="41"/>
    </row>
    <row r="166" spans="1:15" s="85" customFormat="1" hidden="1">
      <c r="A166" s="41"/>
      <c r="O166" s="41"/>
    </row>
    <row r="167" spans="1:15" s="85" customFormat="1" hidden="1">
      <c r="A167" s="41"/>
      <c r="O167" s="41"/>
    </row>
    <row r="168" spans="1:15" s="85" customFormat="1" hidden="1">
      <c r="A168" s="41"/>
      <c r="O168" s="41"/>
    </row>
    <row r="169" spans="1:15" s="85" customFormat="1" hidden="1">
      <c r="A169" s="41"/>
      <c r="O169" s="41"/>
    </row>
    <row r="170" spans="1:15" s="85" customFormat="1" hidden="1">
      <c r="A170" s="41"/>
      <c r="O170" s="41"/>
    </row>
    <row r="171" spans="1:15" s="85" customFormat="1" hidden="1">
      <c r="A171" s="41"/>
      <c r="O171" s="41"/>
    </row>
    <row r="172" spans="1:15" s="85" customFormat="1" hidden="1">
      <c r="A172" s="41"/>
      <c r="O172" s="41"/>
    </row>
    <row r="173" spans="1:15" s="85" customFormat="1" hidden="1">
      <c r="A173" s="41"/>
      <c r="O173" s="41"/>
    </row>
    <row r="174" spans="1:15" s="85" customFormat="1" hidden="1">
      <c r="A174" s="41"/>
      <c r="O174" s="41"/>
    </row>
    <row r="175" spans="1:15" s="85" customFormat="1" hidden="1">
      <c r="A175" s="41"/>
      <c r="O175" s="41"/>
    </row>
    <row r="176" spans="1:15" s="85" customFormat="1" hidden="1">
      <c r="A176" s="41"/>
      <c r="O176" s="41"/>
    </row>
    <row r="177" spans="1:15" s="85" customFormat="1" hidden="1">
      <c r="A177" s="41"/>
      <c r="O177" s="41"/>
    </row>
    <row r="178" spans="1:15" s="85" customFormat="1" hidden="1">
      <c r="A178" s="41"/>
      <c r="O178" s="41"/>
    </row>
    <row r="179" spans="1:15" s="85" customFormat="1" hidden="1">
      <c r="A179" s="41"/>
      <c r="O179" s="41"/>
    </row>
    <row r="180" spans="1:15" s="85" customFormat="1" hidden="1">
      <c r="A180" s="41"/>
      <c r="O180" s="41"/>
    </row>
    <row r="181" spans="1:15" s="85" customFormat="1" hidden="1">
      <c r="A181" s="41"/>
      <c r="O181" s="41"/>
    </row>
    <row r="182" spans="1:15" s="85" customFormat="1" hidden="1">
      <c r="A182" s="41"/>
      <c r="O182" s="41"/>
    </row>
    <row r="183" spans="1:15" s="85" customFormat="1" hidden="1">
      <c r="A183" s="41"/>
      <c r="O183" s="41"/>
    </row>
    <row r="184" spans="1:15" s="85" customFormat="1" hidden="1">
      <c r="A184" s="41"/>
      <c r="O184" s="41"/>
    </row>
    <row r="185" spans="1:15" s="85" customFormat="1" hidden="1">
      <c r="A185" s="41"/>
      <c r="O185" s="41"/>
    </row>
    <row r="186" spans="1:15" s="85" customFormat="1" hidden="1">
      <c r="A186" s="41"/>
      <c r="O186" s="41"/>
    </row>
    <row r="187" spans="1:15" s="85" customFormat="1" hidden="1">
      <c r="A187" s="41"/>
      <c r="O187" s="41"/>
    </row>
    <row r="188" spans="1:15" s="85" customFormat="1" hidden="1">
      <c r="A188" s="41"/>
      <c r="O188" s="41"/>
    </row>
    <row r="189" spans="1:15" s="85" customFormat="1" hidden="1">
      <c r="A189" s="41"/>
      <c r="O189" s="41"/>
    </row>
    <row r="190" spans="1:15" s="85" customFormat="1" hidden="1">
      <c r="A190" s="41"/>
      <c r="O190" s="41"/>
    </row>
    <row r="191" spans="1:15" s="85" customFormat="1" hidden="1">
      <c r="A191" s="41"/>
      <c r="O191" s="41"/>
    </row>
    <row r="192" spans="1:15" s="85" customFormat="1" hidden="1">
      <c r="A192" s="41"/>
      <c r="O192" s="41"/>
    </row>
    <row r="193" spans="1:15" s="85" customFormat="1" hidden="1">
      <c r="A193" s="41"/>
      <c r="O193" s="41"/>
    </row>
    <row r="194" spans="1:15" s="85" customFormat="1" hidden="1">
      <c r="A194" s="41"/>
      <c r="O194" s="41"/>
    </row>
    <row r="195" spans="1:15" s="85" customFormat="1" hidden="1">
      <c r="A195" s="41"/>
      <c r="O195" s="41"/>
    </row>
    <row r="196" spans="1:15" s="85" customFormat="1" hidden="1">
      <c r="A196" s="41"/>
      <c r="O196" s="41"/>
    </row>
    <row r="197" spans="1:15" s="85" customFormat="1" hidden="1">
      <c r="A197" s="41"/>
      <c r="O197" s="41"/>
    </row>
    <row r="198" spans="1:15" s="85" customFormat="1" hidden="1">
      <c r="A198" s="41"/>
      <c r="O198" s="41"/>
    </row>
    <row r="199" spans="1:15" s="85" customFormat="1" hidden="1">
      <c r="A199" s="41"/>
      <c r="O199" s="41"/>
    </row>
    <row r="200" spans="1:15" s="85" customFormat="1" hidden="1">
      <c r="A200" s="41"/>
      <c r="O200" s="41"/>
    </row>
    <row r="201" spans="1:15" s="85" customFormat="1" hidden="1">
      <c r="A201" s="41"/>
      <c r="O201" s="41"/>
    </row>
    <row r="202" spans="1:15" s="85" customFormat="1" hidden="1">
      <c r="A202" s="41"/>
      <c r="O202" s="41"/>
    </row>
    <row r="203" spans="1:15" s="85" customFormat="1" hidden="1">
      <c r="A203" s="41"/>
      <c r="O203" s="41"/>
    </row>
    <row r="204" spans="1:15" s="85" customFormat="1" hidden="1">
      <c r="A204" s="41"/>
      <c r="O204" s="41"/>
    </row>
    <row r="205" spans="1:15" s="85" customFormat="1" hidden="1">
      <c r="A205" s="41"/>
      <c r="O205" s="41"/>
    </row>
    <row r="206" spans="1:15" s="85" customFormat="1" hidden="1">
      <c r="A206" s="41"/>
      <c r="O206" s="41"/>
    </row>
    <row r="207" spans="1:15" s="85" customFormat="1" hidden="1">
      <c r="A207" s="41"/>
      <c r="O207" s="41"/>
    </row>
    <row r="208" spans="1:15" s="85" customFormat="1" hidden="1">
      <c r="A208" s="41"/>
      <c r="O208" s="41"/>
    </row>
    <row r="209" spans="1:15" s="85" customFormat="1" hidden="1">
      <c r="A209" s="41"/>
      <c r="O209" s="41"/>
    </row>
    <row r="210" spans="1:15" s="85" customFormat="1" hidden="1">
      <c r="A210" s="41"/>
      <c r="O210" s="41"/>
    </row>
    <row r="211" spans="1:15" s="85" customFormat="1" hidden="1">
      <c r="A211" s="41"/>
      <c r="O211" s="41"/>
    </row>
    <row r="212" spans="1:15" s="85" customFormat="1" hidden="1">
      <c r="A212" s="41"/>
      <c r="O212" s="41"/>
    </row>
    <row r="213" spans="1:15" s="85" customFormat="1" hidden="1">
      <c r="A213" s="41"/>
      <c r="O213" s="41"/>
    </row>
    <row r="214" spans="1:15" s="85" customFormat="1" hidden="1">
      <c r="A214" s="41"/>
      <c r="O214" s="41"/>
    </row>
    <row r="215" spans="1:15" s="85" customFormat="1" hidden="1">
      <c r="A215" s="41"/>
      <c r="O215" s="41"/>
    </row>
    <row r="216" spans="1:15" s="85" customFormat="1" hidden="1">
      <c r="A216" s="41"/>
      <c r="O216" s="41"/>
    </row>
    <row r="217" spans="1:15" s="85" customFormat="1" hidden="1">
      <c r="A217" s="41"/>
      <c r="O217" s="41"/>
    </row>
    <row r="218" spans="1:15" s="85" customFormat="1" hidden="1">
      <c r="A218" s="41"/>
      <c r="O218" s="41"/>
    </row>
    <row r="219" spans="1:15" s="85" customFormat="1" hidden="1">
      <c r="A219" s="41"/>
      <c r="O219" s="41"/>
    </row>
    <row r="220" spans="1:15" s="85" customFormat="1" hidden="1">
      <c r="A220" s="41"/>
      <c r="O220" s="41"/>
    </row>
    <row r="221" spans="1:15" s="85" customFormat="1" hidden="1">
      <c r="A221" s="41"/>
      <c r="O221" s="41"/>
    </row>
    <row r="222" spans="1:15" s="85" customFormat="1" hidden="1">
      <c r="A222" s="41"/>
      <c r="O222" s="41"/>
    </row>
    <row r="223" spans="1:15" s="85" customFormat="1" hidden="1">
      <c r="A223" s="41"/>
      <c r="O223" s="41"/>
    </row>
    <row r="224" spans="1:15" s="85" customFormat="1" hidden="1">
      <c r="A224" s="41"/>
      <c r="O224" s="41"/>
    </row>
    <row r="225" spans="1:15" s="85" customFormat="1" hidden="1">
      <c r="A225" s="41"/>
      <c r="O225" s="41"/>
    </row>
    <row r="226" spans="1:15" s="85" customFormat="1" hidden="1">
      <c r="A226" s="41"/>
      <c r="O226" s="41"/>
    </row>
    <row r="227" spans="1:15" s="85" customFormat="1" hidden="1">
      <c r="A227" s="41"/>
      <c r="O227" s="41"/>
    </row>
    <row r="228" spans="1:15" s="85" customFormat="1" hidden="1">
      <c r="A228" s="41"/>
      <c r="O228" s="41"/>
    </row>
    <row r="229" spans="1:15" s="85" customFormat="1" hidden="1">
      <c r="A229" s="41"/>
      <c r="O229" s="41"/>
    </row>
    <row r="230" spans="1:15" s="85" customFormat="1" hidden="1">
      <c r="A230" s="41"/>
      <c r="O230" s="41"/>
    </row>
    <row r="231" spans="1:15" s="85" customFormat="1" hidden="1">
      <c r="A231" s="41"/>
      <c r="O231" s="41"/>
    </row>
    <row r="232" spans="1:15" s="85" customFormat="1" hidden="1">
      <c r="A232" s="41"/>
      <c r="O232" s="41"/>
    </row>
    <row r="233" spans="1:15" s="85" customFormat="1" hidden="1">
      <c r="A233" s="41"/>
      <c r="O233" s="41"/>
    </row>
    <row r="234" spans="1:15" s="85" customFormat="1" hidden="1">
      <c r="A234" s="41"/>
      <c r="O234" s="41"/>
    </row>
    <row r="235" spans="1:15" s="85" customFormat="1" hidden="1">
      <c r="A235" s="41"/>
      <c r="O235" s="41"/>
    </row>
    <row r="236" spans="1:15" s="85" customFormat="1" hidden="1">
      <c r="A236" s="41"/>
      <c r="O236" s="41"/>
    </row>
    <row r="237" spans="1:15" s="85" customFormat="1" hidden="1">
      <c r="A237" s="41"/>
      <c r="O237" s="41"/>
    </row>
  </sheetData>
  <pageMargins left="0.7" right="0.7" top="0.75" bottom="0.75" header="0.3" footer="0.3"/>
  <pageSetup paperSize="9" scale="33" orientation="portrait" r:id="rId1"/>
  <colBreaks count="1" manualBreakCount="1">
    <brk id="14" max="3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4F6C"/>
    <pageSetUpPr autoPageBreaks="0"/>
  </sheetPr>
  <dimension ref="A1:L236"/>
  <sheetViews>
    <sheetView workbookViewId="0">
      <selection activeCell="B1" sqref="B1"/>
    </sheetView>
  </sheetViews>
  <sheetFormatPr defaultColWidth="0" defaultRowHeight="14.25" zeroHeight="1"/>
  <cols>
    <col min="1" max="1" width="5.7109375" style="16" customWidth="1"/>
    <col min="2" max="2" width="71.85546875" style="82" customWidth="1"/>
    <col min="3" max="3" width="20.42578125" style="82" customWidth="1"/>
    <col min="4" max="4" width="14.5703125" style="82" customWidth="1"/>
    <col min="5" max="5" width="4.28515625" style="82" customWidth="1"/>
    <col min="6" max="6" width="17.7109375" style="82" bestFit="1" customWidth="1"/>
    <col min="7" max="7" width="17.5703125" style="82" bestFit="1" customWidth="1"/>
    <col min="8" max="8" width="2.7109375" style="82" customWidth="1"/>
    <col min="9" max="9" width="13.28515625" style="82" bestFit="1" customWidth="1"/>
    <col min="10" max="10" width="11.140625" style="82" customWidth="1"/>
    <col min="11" max="11" width="9.28515625" style="82" bestFit="1" customWidth="1"/>
    <col min="12" max="12" width="9.140625" style="16" customWidth="1"/>
    <col min="13" max="16384" width="9.140625" style="82" hidden="1"/>
  </cols>
  <sheetData>
    <row r="1" spans="2:11"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2:11">
      <c r="B2" s="93" t="s">
        <v>606</v>
      </c>
      <c r="C2" s="81"/>
      <c r="D2" s="81"/>
      <c r="E2" s="81"/>
      <c r="F2" s="81"/>
      <c r="G2" s="81"/>
      <c r="H2" s="81"/>
      <c r="I2" s="81"/>
      <c r="J2" s="81"/>
      <c r="K2" s="81"/>
    </row>
    <row r="3" spans="2:11" ht="15">
      <c r="B3" s="91" t="s">
        <v>550</v>
      </c>
      <c r="C3" s="91"/>
      <c r="D3" s="91"/>
      <c r="E3" s="91"/>
      <c r="F3" s="91"/>
      <c r="G3" s="91"/>
      <c r="H3" s="91"/>
      <c r="I3" s="91"/>
      <c r="J3" s="91"/>
      <c r="K3" s="91"/>
    </row>
    <row r="4" spans="2:11" ht="33.75" customHeight="1">
      <c r="B4" s="92" t="s">
        <v>607</v>
      </c>
      <c r="C4" s="215" t="s">
        <v>554</v>
      </c>
      <c r="D4" s="215"/>
      <c r="E4" s="101"/>
      <c r="F4" s="216" t="s">
        <v>572</v>
      </c>
      <c r="G4" s="215"/>
      <c r="H4" s="102"/>
      <c r="I4" s="101"/>
      <c r="J4" s="216" t="s">
        <v>573</v>
      </c>
      <c r="K4" s="216"/>
    </row>
    <row r="5" spans="2:11" ht="20.25" customHeight="1">
      <c r="B5" s="91"/>
      <c r="C5" s="103" t="s">
        <v>553</v>
      </c>
      <c r="D5" s="103" t="s">
        <v>552</v>
      </c>
      <c r="E5" s="103"/>
      <c r="F5" s="103" t="s">
        <v>553</v>
      </c>
      <c r="G5" s="103" t="s">
        <v>552</v>
      </c>
      <c r="H5" s="103"/>
      <c r="I5" s="103"/>
      <c r="J5" s="103" t="s">
        <v>553</v>
      </c>
      <c r="K5" s="103" t="s">
        <v>552</v>
      </c>
    </row>
    <row r="6" spans="2:11">
      <c r="B6" s="104" t="s">
        <v>0</v>
      </c>
      <c r="C6" s="105">
        <v>7905</v>
      </c>
      <c r="D6" s="105">
        <v>5740</v>
      </c>
      <c r="E6" s="105"/>
      <c r="F6" s="105">
        <v>4380743.3810000001</v>
      </c>
      <c r="G6" s="105">
        <v>2339571.9369999999</v>
      </c>
      <c r="H6" s="105"/>
      <c r="I6" s="105"/>
      <c r="J6" s="105">
        <v>554.17373573687541</v>
      </c>
      <c r="K6" s="105">
        <v>407.59092979094078</v>
      </c>
    </row>
    <row r="7" spans="2:11" s="16" customFormat="1">
      <c r="B7" s="124" t="s">
        <v>298</v>
      </c>
      <c r="C7" s="127">
        <v>15083</v>
      </c>
      <c r="D7" s="127">
        <v>2125</v>
      </c>
      <c r="E7" s="127"/>
      <c r="F7" s="127">
        <v>16735574</v>
      </c>
      <c r="G7" s="127">
        <v>1474217</v>
      </c>
      <c r="H7" s="127"/>
      <c r="I7" s="127"/>
      <c r="J7" s="127">
        <v>1109.5653384605184</v>
      </c>
      <c r="K7" s="127">
        <v>693.74917647058828</v>
      </c>
    </row>
    <row r="8" spans="2:11">
      <c r="B8" s="104" t="s">
        <v>541</v>
      </c>
      <c r="C8" s="105">
        <v>605</v>
      </c>
      <c r="D8" s="105">
        <v>72</v>
      </c>
      <c r="E8" s="105"/>
      <c r="F8" s="105">
        <v>1442822.158518</v>
      </c>
      <c r="G8" s="105">
        <v>81640.07271600001</v>
      </c>
      <c r="H8" s="105"/>
      <c r="I8" s="105"/>
      <c r="J8" s="105">
        <v>2384.830014079339</v>
      </c>
      <c r="K8" s="105">
        <v>1133.8898988333335</v>
      </c>
    </row>
    <row r="9" spans="2:11" s="16" customFormat="1">
      <c r="B9" s="124" t="s">
        <v>540</v>
      </c>
      <c r="C9" s="127">
        <v>9522</v>
      </c>
      <c r="D9" s="127">
        <v>7609</v>
      </c>
      <c r="E9" s="127"/>
      <c r="F9" s="127">
        <v>6601756.4670000002</v>
      </c>
      <c r="G9" s="127">
        <v>3827282.8020000001</v>
      </c>
      <c r="H9" s="127"/>
      <c r="I9" s="127"/>
      <c r="J9" s="127">
        <v>693.31615910522999</v>
      </c>
      <c r="K9" s="127">
        <v>502.99419135234592</v>
      </c>
    </row>
    <row r="10" spans="2:11">
      <c r="B10" s="104" t="s">
        <v>222</v>
      </c>
      <c r="C10" s="105">
        <v>11442</v>
      </c>
      <c r="D10" s="105">
        <v>6379</v>
      </c>
      <c r="E10" s="105"/>
      <c r="F10" s="105">
        <v>5373354</v>
      </c>
      <c r="G10" s="105">
        <v>2413957</v>
      </c>
      <c r="H10" s="105"/>
      <c r="I10" s="105"/>
      <c r="J10" s="105">
        <v>469.61667540639746</v>
      </c>
      <c r="K10" s="105">
        <v>378.42248001254114</v>
      </c>
    </row>
    <row r="11" spans="2:11" s="16" customFormat="1">
      <c r="B11" s="124" t="s">
        <v>539</v>
      </c>
      <c r="C11" s="127">
        <v>28273</v>
      </c>
      <c r="D11" s="127">
        <v>21391</v>
      </c>
      <c r="E11" s="127"/>
      <c r="F11" s="127">
        <v>22013436.428594459</v>
      </c>
      <c r="G11" s="127">
        <v>11686667.073570177</v>
      </c>
      <c r="H11" s="127"/>
      <c r="I11" s="127"/>
      <c r="J11" s="127">
        <v>778.6027810488614</v>
      </c>
      <c r="K11" s="127">
        <v>546.33570537002367</v>
      </c>
    </row>
    <row r="12" spans="2:11">
      <c r="B12" s="104" t="s">
        <v>238</v>
      </c>
      <c r="C12" s="105">
        <v>3418</v>
      </c>
      <c r="D12" s="105">
        <v>1905</v>
      </c>
      <c r="E12" s="105"/>
      <c r="F12" s="105">
        <v>1650280</v>
      </c>
      <c r="G12" s="105">
        <v>686613</v>
      </c>
      <c r="H12" s="105"/>
      <c r="I12" s="105"/>
      <c r="J12" s="105">
        <v>482.82036278525453</v>
      </c>
      <c r="K12" s="105">
        <v>360.42677165354331</v>
      </c>
    </row>
    <row r="13" spans="2:11" s="16" customFormat="1">
      <c r="B13" s="124" t="s">
        <v>250</v>
      </c>
      <c r="C13" s="127">
        <v>836</v>
      </c>
      <c r="D13" s="127">
        <v>1051</v>
      </c>
      <c r="E13" s="127"/>
      <c r="F13" s="127">
        <v>1122023</v>
      </c>
      <c r="G13" s="127">
        <v>1062197</v>
      </c>
      <c r="H13" s="127"/>
      <c r="I13" s="127"/>
      <c r="J13" s="127">
        <v>1342.1327751196172</v>
      </c>
      <c r="K13" s="127">
        <v>1010.6536631779258</v>
      </c>
    </row>
    <row r="14" spans="2:11">
      <c r="B14" s="104" t="s">
        <v>252</v>
      </c>
      <c r="C14" s="105">
        <v>1138</v>
      </c>
      <c r="D14" s="105">
        <v>661</v>
      </c>
      <c r="E14" s="105"/>
      <c r="F14" s="105">
        <v>514090</v>
      </c>
      <c r="G14" s="105">
        <v>248174</v>
      </c>
      <c r="H14" s="105"/>
      <c r="I14" s="105"/>
      <c r="J14" s="105">
        <v>451.74868189806676</v>
      </c>
      <c r="K14" s="105">
        <v>375.45234493192135</v>
      </c>
    </row>
    <row r="15" spans="2:11" s="16" customFormat="1">
      <c r="B15" s="124" t="s">
        <v>253</v>
      </c>
      <c r="C15" s="127">
        <v>844</v>
      </c>
      <c r="D15" s="127">
        <v>734</v>
      </c>
      <c r="E15" s="127"/>
      <c r="F15" s="127">
        <v>521855</v>
      </c>
      <c r="G15" s="127">
        <v>380280</v>
      </c>
      <c r="H15" s="127"/>
      <c r="I15" s="127"/>
      <c r="J15" s="127">
        <v>618.31161137440756</v>
      </c>
      <c r="K15" s="127">
        <v>518.09264305177112</v>
      </c>
    </row>
    <row r="16" spans="2:11">
      <c r="B16" s="104" t="s">
        <v>538</v>
      </c>
      <c r="C16" s="105">
        <v>14</v>
      </c>
      <c r="D16" s="105">
        <v>32</v>
      </c>
      <c r="E16" s="105"/>
      <c r="F16" s="105">
        <v>2696</v>
      </c>
      <c r="G16" s="105">
        <v>7382</v>
      </c>
      <c r="H16" s="105"/>
      <c r="I16" s="105"/>
      <c r="J16" s="105">
        <v>192.57142857142858</v>
      </c>
      <c r="K16" s="105">
        <v>230.6875</v>
      </c>
    </row>
    <row r="17" spans="2:11" s="16" customFormat="1">
      <c r="B17" s="124" t="s">
        <v>537</v>
      </c>
      <c r="C17" s="127">
        <v>0</v>
      </c>
      <c r="D17" s="127">
        <v>6</v>
      </c>
      <c r="E17" s="127"/>
      <c r="F17" s="127">
        <v>0</v>
      </c>
      <c r="G17" s="127" t="s">
        <v>550</v>
      </c>
      <c r="H17" s="127"/>
      <c r="I17" s="127"/>
      <c r="J17" s="127" t="s">
        <v>550</v>
      </c>
      <c r="K17" s="127" t="s">
        <v>550</v>
      </c>
    </row>
    <row r="18" spans="2:11">
      <c r="B18" s="104" t="s">
        <v>255</v>
      </c>
      <c r="C18" s="105">
        <v>59</v>
      </c>
      <c r="D18" s="105">
        <v>147</v>
      </c>
      <c r="E18" s="105"/>
      <c r="F18" s="105">
        <v>41355</v>
      </c>
      <c r="G18" s="105">
        <v>121011</v>
      </c>
      <c r="H18" s="105"/>
      <c r="I18" s="105"/>
      <c r="J18" s="105">
        <v>700.93220338983053</v>
      </c>
      <c r="K18" s="105">
        <v>823.20408163265301</v>
      </c>
    </row>
    <row r="19" spans="2:11" s="16" customFormat="1">
      <c r="B19" s="124" t="s">
        <v>551</v>
      </c>
      <c r="C19" s="127">
        <v>9672</v>
      </c>
      <c r="D19" s="127">
        <v>23367</v>
      </c>
      <c r="E19" s="127"/>
      <c r="F19" s="127">
        <v>12292606</v>
      </c>
      <c r="G19" s="127">
        <v>26149483</v>
      </c>
      <c r="H19" s="127"/>
      <c r="I19" s="127"/>
      <c r="J19" s="127">
        <v>1270.9476840363936</v>
      </c>
      <c r="K19" s="127">
        <v>1119.07745966534</v>
      </c>
    </row>
    <row r="20" spans="2:11">
      <c r="B20" s="104" t="s">
        <v>575</v>
      </c>
      <c r="C20" s="105">
        <v>10232</v>
      </c>
      <c r="D20" s="105">
        <v>20019</v>
      </c>
      <c r="E20" s="105"/>
      <c r="F20" s="105">
        <v>5561423</v>
      </c>
      <c r="G20" s="105">
        <v>12116382</v>
      </c>
      <c r="H20" s="105"/>
      <c r="I20" s="105"/>
      <c r="J20" s="105">
        <v>543.53234949179046</v>
      </c>
      <c r="K20" s="105">
        <v>605.24411808781656</v>
      </c>
    </row>
    <row r="21" spans="2:11" s="16" customFormat="1">
      <c r="B21" s="124" t="s">
        <v>534</v>
      </c>
      <c r="C21" s="127">
        <v>109</v>
      </c>
      <c r="D21" s="127">
        <v>100</v>
      </c>
      <c r="E21" s="127"/>
      <c r="F21" s="127">
        <v>53241</v>
      </c>
      <c r="G21" s="127">
        <v>46043</v>
      </c>
      <c r="H21" s="127"/>
      <c r="I21" s="127"/>
      <c r="J21" s="127">
        <v>488.44954128440367</v>
      </c>
      <c r="K21" s="127">
        <v>460.43</v>
      </c>
    </row>
    <row r="22" spans="2:11">
      <c r="B22" s="104" t="s">
        <v>206</v>
      </c>
      <c r="C22" s="105">
        <v>20757</v>
      </c>
      <c r="D22" s="105">
        <v>24353</v>
      </c>
      <c r="E22" s="105"/>
      <c r="F22" s="105">
        <v>18294054</v>
      </c>
      <c r="G22" s="105">
        <v>16990318</v>
      </c>
      <c r="H22" s="105"/>
      <c r="I22" s="105"/>
      <c r="J22" s="105">
        <v>881.3438358144241</v>
      </c>
      <c r="K22" s="105">
        <v>697.66837761261445</v>
      </c>
    </row>
    <row r="23" spans="2:11" s="16" customFormat="1">
      <c r="B23" s="124" t="s">
        <v>262</v>
      </c>
      <c r="C23" s="127">
        <v>1271</v>
      </c>
      <c r="D23" s="127">
        <v>774</v>
      </c>
      <c r="E23" s="127"/>
      <c r="F23" s="127">
        <v>1271906.0090000001</v>
      </c>
      <c r="G23" s="127">
        <v>391162.04499999998</v>
      </c>
      <c r="H23" s="127"/>
      <c r="I23" s="127"/>
      <c r="J23" s="127">
        <v>1000.7128316286389</v>
      </c>
      <c r="K23" s="127">
        <v>505.37731912144699</v>
      </c>
    </row>
    <row r="24" spans="2:11">
      <c r="B24" s="104" t="s">
        <v>268</v>
      </c>
      <c r="C24" s="105">
        <v>2431</v>
      </c>
      <c r="D24" s="105">
        <v>873</v>
      </c>
      <c r="E24" s="105"/>
      <c r="F24" s="105">
        <v>3283015</v>
      </c>
      <c r="G24" s="105">
        <v>893148</v>
      </c>
      <c r="H24" s="105"/>
      <c r="I24" s="105"/>
      <c r="J24" s="105">
        <v>1350.4792266556972</v>
      </c>
      <c r="K24" s="105">
        <v>1023.0790378006873</v>
      </c>
    </row>
    <row r="25" spans="2:11" s="16" customFormat="1">
      <c r="B25" s="124" t="s">
        <v>209</v>
      </c>
      <c r="C25" s="127">
        <v>10660</v>
      </c>
      <c r="D25" s="127">
        <v>8919</v>
      </c>
      <c r="E25" s="127"/>
      <c r="F25" s="127">
        <v>8727382.5934400018</v>
      </c>
      <c r="G25" s="127">
        <v>4959975.8051200006</v>
      </c>
      <c r="H25" s="127"/>
      <c r="I25" s="127"/>
      <c r="J25" s="127">
        <v>818.7038080150096</v>
      </c>
      <c r="K25" s="127">
        <v>556.11344378517776</v>
      </c>
    </row>
    <row r="26" spans="2:11">
      <c r="B26" s="104" t="s">
        <v>272</v>
      </c>
      <c r="C26" s="105">
        <v>5368</v>
      </c>
      <c r="D26" s="105">
        <v>5966</v>
      </c>
      <c r="E26" s="105"/>
      <c r="F26" s="105">
        <v>2467375.2580800001</v>
      </c>
      <c r="G26" s="105">
        <v>1425421.746</v>
      </c>
      <c r="H26" s="105" t="s">
        <v>550</v>
      </c>
      <c r="I26" s="105"/>
      <c r="J26" s="105">
        <v>459.64516730253354</v>
      </c>
      <c r="K26" s="105">
        <v>238.9241947703654</v>
      </c>
    </row>
    <row r="27" spans="2:11" s="16" customFormat="1" ht="15" thickBot="1">
      <c r="B27" s="134" t="s">
        <v>533</v>
      </c>
      <c r="C27" s="117">
        <v>139639</v>
      </c>
      <c r="D27" s="117">
        <v>132223</v>
      </c>
      <c r="E27" s="117"/>
      <c r="F27" s="117">
        <v>112350988.29563247</v>
      </c>
      <c r="G27" s="117">
        <v>87300926.481406197</v>
      </c>
      <c r="H27" s="135"/>
      <c r="I27" s="136" t="s">
        <v>549</v>
      </c>
      <c r="J27" s="137">
        <v>829.62181056023587</v>
      </c>
      <c r="K27" s="137">
        <v>609.37066685605191</v>
      </c>
    </row>
    <row r="28" spans="2:11" s="16" customFormat="1" ht="15.75" thickTop="1" thickBot="1">
      <c r="B28" s="138"/>
      <c r="C28" s="139"/>
      <c r="D28" s="139"/>
      <c r="E28" s="139"/>
      <c r="F28" s="139"/>
      <c r="G28" s="139"/>
      <c r="H28" s="139"/>
      <c r="I28" s="140" t="s">
        <v>548</v>
      </c>
      <c r="J28" s="141">
        <v>893.150015944438</v>
      </c>
      <c r="K28" s="141">
        <v>752.41625391063496</v>
      </c>
    </row>
    <row r="29" spans="2:11" s="16" customFormat="1" ht="15.75" thickTop="1">
      <c r="B29" s="151" t="s">
        <v>576</v>
      </c>
      <c r="C29" s="133"/>
      <c r="D29" s="133"/>
      <c r="E29" s="133"/>
      <c r="F29" s="150"/>
      <c r="G29" s="133"/>
      <c r="H29" s="133"/>
      <c r="I29" s="133"/>
      <c r="J29" s="133"/>
      <c r="K29" s="133"/>
    </row>
    <row r="30" spans="2:11" s="16" customFormat="1" ht="15">
      <c r="B30" s="151" t="s">
        <v>547</v>
      </c>
      <c r="C30" s="133"/>
      <c r="D30" s="133"/>
      <c r="E30" s="133"/>
      <c r="F30" s="150"/>
      <c r="G30" s="133"/>
      <c r="H30" s="133"/>
      <c r="I30" s="54"/>
      <c r="J30" s="133" t="s">
        <v>550</v>
      </c>
      <c r="K30" s="133"/>
    </row>
    <row r="31" spans="2:11" s="16" customFormat="1" ht="15">
      <c r="B31" s="151" t="s">
        <v>616</v>
      </c>
      <c r="C31" s="142" t="s">
        <v>550</v>
      </c>
      <c r="D31" s="142"/>
      <c r="E31" s="133"/>
      <c r="F31" s="142"/>
      <c r="G31" s="142"/>
      <c r="H31" s="142"/>
      <c r="I31" s="133"/>
      <c r="J31" s="133" t="s">
        <v>550</v>
      </c>
      <c r="K31" s="133"/>
    </row>
    <row r="32" spans="2:11" s="16" customFormat="1" ht="15">
      <c r="B32" s="168" t="s">
        <v>615</v>
      </c>
      <c r="C32" s="54"/>
      <c r="D32" s="54"/>
      <c r="E32" s="54"/>
      <c r="F32" s="54"/>
      <c r="G32" s="54"/>
      <c r="H32" s="54"/>
      <c r="I32" s="54"/>
      <c r="J32" s="54"/>
      <c r="K32" s="54"/>
    </row>
    <row r="161" spans="1:12" s="85" customFormat="1" hidden="1">
      <c r="A161" s="41"/>
      <c r="L161" s="41"/>
    </row>
    <row r="162" spans="1:12" s="85" customFormat="1" hidden="1">
      <c r="A162" s="41"/>
      <c r="L162" s="41"/>
    </row>
    <row r="163" spans="1:12" s="85" customFormat="1" hidden="1">
      <c r="A163" s="41"/>
      <c r="L163" s="41"/>
    </row>
    <row r="164" spans="1:12" s="85" customFormat="1" hidden="1">
      <c r="A164" s="41"/>
      <c r="L164" s="41"/>
    </row>
    <row r="165" spans="1:12" s="85" customFormat="1" hidden="1">
      <c r="A165" s="41"/>
      <c r="L165" s="41"/>
    </row>
    <row r="166" spans="1:12" s="85" customFormat="1" hidden="1">
      <c r="A166" s="41"/>
      <c r="L166" s="41"/>
    </row>
    <row r="167" spans="1:12" s="85" customFormat="1" hidden="1">
      <c r="A167" s="41"/>
      <c r="L167" s="41"/>
    </row>
    <row r="168" spans="1:12" s="85" customFormat="1" hidden="1">
      <c r="A168" s="41"/>
      <c r="L168" s="41"/>
    </row>
    <row r="169" spans="1:12" s="85" customFormat="1" hidden="1">
      <c r="A169" s="41"/>
      <c r="L169" s="41"/>
    </row>
    <row r="170" spans="1:12" s="85" customFormat="1" hidden="1">
      <c r="A170" s="41"/>
      <c r="L170" s="41"/>
    </row>
    <row r="171" spans="1:12" s="85" customFormat="1" hidden="1">
      <c r="A171" s="41"/>
      <c r="L171" s="41"/>
    </row>
    <row r="172" spans="1:12" s="85" customFormat="1" hidden="1">
      <c r="A172" s="41"/>
      <c r="L172" s="41"/>
    </row>
    <row r="173" spans="1:12" s="85" customFormat="1" hidden="1">
      <c r="A173" s="41"/>
      <c r="L173" s="41"/>
    </row>
    <row r="174" spans="1:12" s="85" customFormat="1" hidden="1">
      <c r="A174" s="41"/>
      <c r="L174" s="41"/>
    </row>
    <row r="175" spans="1:12" s="85" customFormat="1" hidden="1">
      <c r="A175" s="41"/>
      <c r="L175" s="41"/>
    </row>
    <row r="176" spans="1:12" s="85" customFormat="1" hidden="1">
      <c r="A176" s="41"/>
      <c r="L176" s="41"/>
    </row>
    <row r="177" spans="1:12" s="85" customFormat="1" hidden="1">
      <c r="A177" s="41"/>
      <c r="L177" s="41"/>
    </row>
    <row r="178" spans="1:12" s="85" customFormat="1" hidden="1">
      <c r="A178" s="41"/>
      <c r="L178" s="41"/>
    </row>
    <row r="179" spans="1:12" s="85" customFormat="1" hidden="1">
      <c r="A179" s="41"/>
      <c r="L179" s="41"/>
    </row>
    <row r="180" spans="1:12" s="85" customFormat="1" hidden="1">
      <c r="A180" s="41"/>
      <c r="L180" s="41"/>
    </row>
    <row r="181" spans="1:12" s="85" customFormat="1" hidden="1">
      <c r="A181" s="41"/>
      <c r="L181" s="41"/>
    </row>
    <row r="182" spans="1:12" s="85" customFormat="1" hidden="1">
      <c r="A182" s="41"/>
      <c r="L182" s="41"/>
    </row>
    <row r="183" spans="1:12" s="85" customFormat="1" hidden="1">
      <c r="A183" s="41"/>
      <c r="L183" s="41"/>
    </row>
    <row r="184" spans="1:12" s="85" customFormat="1" hidden="1">
      <c r="A184" s="41"/>
      <c r="L184" s="41"/>
    </row>
    <row r="185" spans="1:12" s="85" customFormat="1" hidden="1">
      <c r="A185" s="41"/>
      <c r="L185" s="41"/>
    </row>
    <row r="186" spans="1:12" s="85" customFormat="1" hidden="1">
      <c r="A186" s="41"/>
      <c r="L186" s="41"/>
    </row>
    <row r="187" spans="1:12" s="85" customFormat="1" hidden="1">
      <c r="A187" s="41"/>
      <c r="L187" s="41"/>
    </row>
    <row r="188" spans="1:12" s="85" customFormat="1" hidden="1">
      <c r="A188" s="41"/>
      <c r="L188" s="41"/>
    </row>
    <row r="189" spans="1:12" s="85" customFormat="1" hidden="1">
      <c r="A189" s="41"/>
      <c r="L189" s="41"/>
    </row>
    <row r="190" spans="1:12" s="85" customFormat="1" hidden="1">
      <c r="A190" s="41"/>
      <c r="L190" s="41"/>
    </row>
    <row r="191" spans="1:12" s="85" customFormat="1" hidden="1">
      <c r="A191" s="41"/>
      <c r="L191" s="41"/>
    </row>
    <row r="192" spans="1:12" s="85" customFormat="1" hidden="1">
      <c r="A192" s="41"/>
      <c r="L192" s="41"/>
    </row>
    <row r="193" spans="1:12" s="85" customFormat="1" hidden="1">
      <c r="A193" s="41"/>
      <c r="L193" s="41"/>
    </row>
    <row r="194" spans="1:12" s="85" customFormat="1" hidden="1">
      <c r="A194" s="41"/>
      <c r="L194" s="41"/>
    </row>
    <row r="195" spans="1:12" s="85" customFormat="1" hidden="1">
      <c r="A195" s="41"/>
      <c r="L195" s="41"/>
    </row>
    <row r="196" spans="1:12" s="85" customFormat="1" hidden="1">
      <c r="A196" s="41"/>
      <c r="L196" s="41"/>
    </row>
    <row r="197" spans="1:12" s="85" customFormat="1" hidden="1">
      <c r="A197" s="41"/>
      <c r="L197" s="41"/>
    </row>
    <row r="198" spans="1:12" s="85" customFormat="1" hidden="1">
      <c r="A198" s="41"/>
      <c r="L198" s="41"/>
    </row>
    <row r="199" spans="1:12" s="85" customFormat="1" hidden="1">
      <c r="A199" s="41"/>
      <c r="L199" s="41"/>
    </row>
    <row r="200" spans="1:12" s="85" customFormat="1" hidden="1">
      <c r="A200" s="41"/>
      <c r="L200" s="41"/>
    </row>
    <row r="201" spans="1:12" s="85" customFormat="1" hidden="1">
      <c r="A201" s="41"/>
      <c r="L201" s="41"/>
    </row>
    <row r="202" spans="1:12" s="85" customFormat="1" hidden="1">
      <c r="A202" s="41"/>
      <c r="L202" s="41"/>
    </row>
    <row r="203" spans="1:12" s="85" customFormat="1" hidden="1">
      <c r="A203" s="41"/>
      <c r="L203" s="41"/>
    </row>
    <row r="204" spans="1:12" s="85" customFormat="1" hidden="1">
      <c r="A204" s="41"/>
      <c r="L204" s="41"/>
    </row>
    <row r="205" spans="1:12" s="85" customFormat="1" hidden="1">
      <c r="A205" s="41"/>
      <c r="L205" s="41"/>
    </row>
    <row r="206" spans="1:12" s="85" customFormat="1" hidden="1">
      <c r="A206" s="41"/>
      <c r="L206" s="41"/>
    </row>
    <row r="207" spans="1:12" s="85" customFormat="1" hidden="1">
      <c r="A207" s="41"/>
      <c r="L207" s="41"/>
    </row>
    <row r="208" spans="1:12" s="85" customFormat="1" hidden="1">
      <c r="A208" s="41"/>
      <c r="L208" s="41"/>
    </row>
    <row r="209" spans="1:12" s="85" customFormat="1" hidden="1">
      <c r="A209" s="41"/>
      <c r="L209" s="41"/>
    </row>
    <row r="210" spans="1:12" s="85" customFormat="1" hidden="1">
      <c r="A210" s="41"/>
      <c r="L210" s="41"/>
    </row>
    <row r="211" spans="1:12" s="85" customFormat="1" hidden="1">
      <c r="A211" s="41"/>
      <c r="L211" s="41"/>
    </row>
    <row r="212" spans="1:12" s="85" customFormat="1" hidden="1">
      <c r="A212" s="41"/>
      <c r="L212" s="41"/>
    </row>
    <row r="213" spans="1:12" s="85" customFormat="1" hidden="1">
      <c r="A213" s="41"/>
      <c r="L213" s="41"/>
    </row>
    <row r="214" spans="1:12" s="85" customFormat="1" hidden="1">
      <c r="A214" s="41"/>
      <c r="L214" s="41"/>
    </row>
    <row r="215" spans="1:12" s="85" customFormat="1" hidden="1">
      <c r="A215" s="41"/>
      <c r="L215" s="41"/>
    </row>
    <row r="216" spans="1:12" s="85" customFormat="1" hidden="1">
      <c r="A216" s="41"/>
      <c r="L216" s="41"/>
    </row>
    <row r="217" spans="1:12" s="85" customFormat="1" hidden="1">
      <c r="A217" s="41"/>
      <c r="L217" s="41"/>
    </row>
    <row r="218" spans="1:12" s="85" customFormat="1" hidden="1">
      <c r="A218" s="41"/>
      <c r="L218" s="41"/>
    </row>
    <row r="219" spans="1:12" s="85" customFormat="1" hidden="1">
      <c r="A219" s="41"/>
      <c r="L219" s="41"/>
    </row>
    <row r="220" spans="1:12" s="85" customFormat="1" hidden="1">
      <c r="A220" s="41"/>
      <c r="L220" s="41"/>
    </row>
    <row r="221" spans="1:12" s="85" customFormat="1" hidden="1">
      <c r="A221" s="41"/>
      <c r="L221" s="41"/>
    </row>
    <row r="222" spans="1:12" s="85" customFormat="1" hidden="1">
      <c r="A222" s="41"/>
      <c r="L222" s="41"/>
    </row>
    <row r="223" spans="1:12" s="85" customFormat="1" hidden="1">
      <c r="A223" s="41"/>
      <c r="L223" s="41"/>
    </row>
    <row r="224" spans="1:12" s="85" customFormat="1" hidden="1">
      <c r="A224" s="41"/>
      <c r="L224" s="41"/>
    </row>
    <row r="225" spans="1:12" s="85" customFormat="1" hidden="1">
      <c r="A225" s="41"/>
      <c r="L225" s="41"/>
    </row>
    <row r="226" spans="1:12" s="85" customFormat="1" hidden="1">
      <c r="A226" s="41"/>
      <c r="L226" s="41"/>
    </row>
    <row r="227" spans="1:12" s="85" customFormat="1" hidden="1">
      <c r="A227" s="41"/>
      <c r="L227" s="41"/>
    </row>
    <row r="228" spans="1:12" s="85" customFormat="1" hidden="1">
      <c r="A228" s="41"/>
      <c r="L228" s="41"/>
    </row>
    <row r="229" spans="1:12" s="85" customFormat="1" hidden="1">
      <c r="A229" s="41"/>
      <c r="L229" s="41"/>
    </row>
    <row r="230" spans="1:12" s="85" customFormat="1" hidden="1">
      <c r="A230" s="41"/>
      <c r="L230" s="41"/>
    </row>
    <row r="231" spans="1:12" s="85" customFormat="1" hidden="1">
      <c r="A231" s="41"/>
      <c r="L231" s="41"/>
    </row>
    <row r="232" spans="1:12" s="85" customFormat="1" hidden="1">
      <c r="A232" s="41"/>
      <c r="L232" s="41"/>
    </row>
    <row r="233" spans="1:12" s="85" customFormat="1" hidden="1">
      <c r="A233" s="41"/>
      <c r="L233" s="41"/>
    </row>
    <row r="234" spans="1:12" s="85" customFormat="1" hidden="1">
      <c r="A234" s="41"/>
      <c r="L234" s="41"/>
    </row>
    <row r="235" spans="1:12" s="85" customFormat="1" hidden="1">
      <c r="A235" s="41"/>
      <c r="L235" s="41"/>
    </row>
    <row r="236" spans="1:12" s="85" customFormat="1" hidden="1">
      <c r="A236" s="41"/>
      <c r="L236" s="41"/>
    </row>
  </sheetData>
  <mergeCells count="3">
    <mergeCell ref="C4:D4"/>
    <mergeCell ref="F4:G4"/>
    <mergeCell ref="J4:K4"/>
  </mergeCells>
  <pageMargins left="0.7" right="0.7" top="0.75" bottom="0.75" header="0.3" footer="0.3"/>
  <pageSetup paperSize="9" scale="4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4F6C"/>
    <pageSetUpPr autoPageBreaks="0"/>
  </sheetPr>
  <dimension ref="A1:N237"/>
  <sheetViews>
    <sheetView workbookViewId="0">
      <selection activeCell="B1" sqref="B1"/>
    </sheetView>
  </sheetViews>
  <sheetFormatPr defaultColWidth="0" defaultRowHeight="14.25" zeroHeight="1"/>
  <cols>
    <col min="1" max="1" width="5.7109375" style="16" customWidth="1"/>
    <col min="2" max="2" width="47" style="82" customWidth="1"/>
    <col min="3" max="6" width="14.7109375" style="82" customWidth="1"/>
    <col min="7" max="7" width="9.140625" style="16" customWidth="1"/>
    <col min="8" max="14" width="0" style="82" hidden="1" customWidth="1"/>
    <col min="15" max="16384" width="9.140625" style="82" hidden="1"/>
  </cols>
  <sheetData>
    <row r="1" spans="2:9">
      <c r="B1" s="81" t="s">
        <v>608</v>
      </c>
      <c r="C1" s="81"/>
      <c r="D1" s="81"/>
      <c r="E1" s="81"/>
      <c r="F1" s="81"/>
      <c r="G1" s="123"/>
      <c r="H1" s="84"/>
      <c r="I1" s="84"/>
    </row>
    <row r="2" spans="2:9">
      <c r="B2" s="81" t="s">
        <v>556</v>
      </c>
      <c r="C2" s="81"/>
      <c r="D2" s="81"/>
      <c r="E2" s="81"/>
      <c r="F2" s="81"/>
      <c r="G2" s="123"/>
      <c r="H2" s="84"/>
      <c r="I2" s="84"/>
    </row>
    <row r="3" spans="2:9" ht="12" customHeight="1">
      <c r="B3" s="81"/>
      <c r="C3" s="81"/>
      <c r="D3" s="81"/>
      <c r="E3" s="81"/>
      <c r="F3" s="81"/>
      <c r="G3" s="123"/>
      <c r="H3" s="84"/>
      <c r="I3" s="84"/>
    </row>
    <row r="4" spans="2:9" ht="27" customHeight="1">
      <c r="B4" s="94" t="s">
        <v>609</v>
      </c>
      <c r="C4" s="217" t="s">
        <v>555</v>
      </c>
      <c r="D4" s="217"/>
      <c r="E4" s="217" t="s">
        <v>574</v>
      </c>
      <c r="F4" s="217"/>
      <c r="G4" s="123"/>
      <c r="H4" s="84"/>
      <c r="I4" s="84"/>
    </row>
    <row r="5" spans="2:9" ht="26.25" customHeight="1">
      <c r="B5" s="88" t="s">
        <v>610</v>
      </c>
      <c r="C5" s="89" t="s">
        <v>553</v>
      </c>
      <c r="D5" s="89" t="s">
        <v>552</v>
      </c>
      <c r="E5" s="89" t="s">
        <v>553</v>
      </c>
      <c r="F5" s="89" t="s">
        <v>552</v>
      </c>
      <c r="G5" s="123"/>
      <c r="H5" s="84"/>
      <c r="I5" s="84"/>
    </row>
    <row r="6" spans="2:9">
      <c r="B6" s="106" t="s">
        <v>0</v>
      </c>
      <c r="C6" s="105">
        <v>1291</v>
      </c>
      <c r="D6" s="105">
        <v>348</v>
      </c>
      <c r="E6" s="105">
        <v>195952.57650912309</v>
      </c>
      <c r="F6" s="105">
        <v>23550.546607742686</v>
      </c>
      <c r="G6" s="123"/>
      <c r="H6" s="84"/>
      <c r="I6" s="84"/>
    </row>
    <row r="7" spans="2:9" s="16" customFormat="1">
      <c r="B7" s="57" t="s">
        <v>298</v>
      </c>
      <c r="C7" s="127">
        <v>8764</v>
      </c>
      <c r="D7" s="127">
        <v>2535</v>
      </c>
      <c r="E7" s="127">
        <v>905231</v>
      </c>
      <c r="F7" s="127">
        <v>79824</v>
      </c>
      <c r="G7" s="123"/>
      <c r="H7" s="123"/>
      <c r="I7" s="123"/>
    </row>
    <row r="8" spans="2:9">
      <c r="B8" s="106" t="s">
        <v>541</v>
      </c>
      <c r="C8" s="105">
        <v>149</v>
      </c>
      <c r="D8" s="105">
        <v>1</v>
      </c>
      <c r="E8" s="105">
        <v>77132.270999999993</v>
      </c>
      <c r="F8" s="105" t="s">
        <v>550</v>
      </c>
      <c r="G8" s="123"/>
      <c r="H8" s="84"/>
      <c r="I8" s="84"/>
    </row>
    <row r="9" spans="2:9" s="16" customFormat="1">
      <c r="B9" s="57" t="s">
        <v>540</v>
      </c>
      <c r="C9" s="127">
        <v>3097</v>
      </c>
      <c r="D9" s="127">
        <v>3088</v>
      </c>
      <c r="E9" s="127">
        <v>177723.15299999999</v>
      </c>
      <c r="F9" s="127">
        <v>112912.55100000001</v>
      </c>
      <c r="G9" s="123"/>
      <c r="H9" s="123"/>
      <c r="I9" s="123"/>
    </row>
    <row r="10" spans="2:9">
      <c r="B10" s="106" t="s">
        <v>222</v>
      </c>
      <c r="C10" s="105">
        <v>841</v>
      </c>
      <c r="D10" s="105">
        <v>444</v>
      </c>
      <c r="E10" s="105">
        <v>35885</v>
      </c>
      <c r="F10" s="105">
        <v>12787</v>
      </c>
      <c r="G10" s="123"/>
      <c r="H10" s="84"/>
      <c r="I10" s="84"/>
    </row>
    <row r="11" spans="2:9" s="16" customFormat="1">
      <c r="B11" s="57" t="s">
        <v>539</v>
      </c>
      <c r="C11" s="127">
        <v>9019</v>
      </c>
      <c r="D11" s="127">
        <v>7542</v>
      </c>
      <c r="E11" s="127">
        <v>845390.36400000006</v>
      </c>
      <c r="F11" s="127">
        <v>316150.59699999995</v>
      </c>
      <c r="G11" s="123"/>
      <c r="H11" s="123"/>
      <c r="I11" s="123"/>
    </row>
    <row r="12" spans="2:9">
      <c r="B12" s="106" t="s">
        <v>238</v>
      </c>
      <c r="C12" s="105">
        <v>169</v>
      </c>
      <c r="D12" s="105">
        <v>41</v>
      </c>
      <c r="E12" s="105">
        <v>6123</v>
      </c>
      <c r="F12" s="105">
        <v>757</v>
      </c>
      <c r="G12" s="123"/>
      <c r="H12" s="84"/>
      <c r="I12" s="84"/>
    </row>
    <row r="13" spans="2:9" s="16" customFormat="1">
      <c r="B13" s="57" t="s">
        <v>250</v>
      </c>
      <c r="C13" s="127">
        <v>422</v>
      </c>
      <c r="D13" s="127">
        <v>910</v>
      </c>
      <c r="E13" s="127">
        <v>107857</v>
      </c>
      <c r="F13" s="127">
        <v>142969</v>
      </c>
      <c r="G13" s="123"/>
      <c r="H13" s="123"/>
      <c r="I13" s="123"/>
    </row>
    <row r="14" spans="2:9">
      <c r="B14" s="106" t="s">
        <v>252</v>
      </c>
      <c r="C14" s="105">
        <v>1849</v>
      </c>
      <c r="D14" s="105">
        <v>1645</v>
      </c>
      <c r="E14" s="105">
        <v>89652</v>
      </c>
      <c r="F14" s="105">
        <v>54095</v>
      </c>
      <c r="G14" s="123"/>
      <c r="H14" s="84"/>
      <c r="I14" s="84"/>
    </row>
    <row r="15" spans="2:9" s="16" customFormat="1">
      <c r="B15" s="57" t="s">
        <v>253</v>
      </c>
      <c r="C15" s="127">
        <v>366</v>
      </c>
      <c r="D15" s="127">
        <v>245</v>
      </c>
      <c r="E15" s="127">
        <v>13460</v>
      </c>
      <c r="F15" s="127">
        <v>10406</v>
      </c>
      <c r="G15" s="123"/>
      <c r="H15" s="123"/>
      <c r="I15" s="123"/>
    </row>
    <row r="16" spans="2:9">
      <c r="B16" s="106" t="s">
        <v>274</v>
      </c>
      <c r="C16" s="105">
        <v>159</v>
      </c>
      <c r="D16" s="105">
        <v>289</v>
      </c>
      <c r="E16" s="105">
        <v>40672</v>
      </c>
      <c r="F16" s="105">
        <v>39237</v>
      </c>
      <c r="G16" s="123"/>
      <c r="H16" s="84"/>
      <c r="I16" s="84"/>
    </row>
    <row r="17" spans="2:9" s="16" customFormat="1">
      <c r="B17" s="57" t="s">
        <v>537</v>
      </c>
      <c r="C17" s="127">
        <v>81</v>
      </c>
      <c r="D17" s="127">
        <v>249</v>
      </c>
      <c r="E17" s="127">
        <v>42205</v>
      </c>
      <c r="F17" s="127">
        <v>74605</v>
      </c>
      <c r="G17" s="123"/>
      <c r="H17" s="123"/>
      <c r="I17" s="123"/>
    </row>
    <row r="18" spans="2:9">
      <c r="B18" s="106" t="s">
        <v>255</v>
      </c>
      <c r="C18" s="105">
        <v>613</v>
      </c>
      <c r="D18" s="105">
        <v>1351</v>
      </c>
      <c r="E18" s="105">
        <v>171714</v>
      </c>
      <c r="F18" s="105">
        <v>245015</v>
      </c>
      <c r="G18" s="123"/>
      <c r="H18" s="84"/>
      <c r="I18" s="84"/>
    </row>
    <row r="19" spans="2:9" s="16" customFormat="1">
      <c r="B19" s="57" t="s">
        <v>256</v>
      </c>
      <c r="C19" s="127">
        <v>8097</v>
      </c>
      <c r="D19" s="127">
        <v>15348</v>
      </c>
      <c r="E19" s="127">
        <v>2327753.5665317639</v>
      </c>
      <c r="F19" s="127">
        <v>2907126.1527628326</v>
      </c>
      <c r="G19" s="123"/>
      <c r="H19" s="123"/>
      <c r="I19" s="123"/>
    </row>
    <row r="20" spans="2:9">
      <c r="B20" s="106" t="s">
        <v>217</v>
      </c>
      <c r="C20" s="105">
        <v>2218</v>
      </c>
      <c r="D20" s="105">
        <v>4241</v>
      </c>
      <c r="E20" s="105">
        <v>235923</v>
      </c>
      <c r="F20" s="105">
        <v>299519</v>
      </c>
      <c r="G20" s="123"/>
      <c r="H20" s="84"/>
      <c r="I20" s="84"/>
    </row>
    <row r="21" spans="2:9" s="16" customFormat="1">
      <c r="B21" s="57" t="s">
        <v>534</v>
      </c>
      <c r="C21" s="127">
        <v>21</v>
      </c>
      <c r="D21" s="127">
        <v>4</v>
      </c>
      <c r="E21" s="127">
        <v>1436</v>
      </c>
      <c r="F21" s="127" t="s">
        <v>550</v>
      </c>
      <c r="G21" s="123"/>
      <c r="H21" s="123"/>
      <c r="I21" s="123"/>
    </row>
    <row r="22" spans="2:9">
      <c r="B22" s="106" t="s">
        <v>206</v>
      </c>
      <c r="C22" s="105">
        <v>5347</v>
      </c>
      <c r="D22" s="105">
        <v>9323</v>
      </c>
      <c r="E22" s="105">
        <v>717802</v>
      </c>
      <c r="F22" s="105">
        <v>744225</v>
      </c>
      <c r="G22" s="123"/>
      <c r="H22" s="84"/>
      <c r="I22" s="84"/>
    </row>
    <row r="23" spans="2:9" s="16" customFormat="1">
      <c r="B23" s="57" t="s">
        <v>262</v>
      </c>
      <c r="C23" s="127">
        <v>988</v>
      </c>
      <c r="D23" s="127">
        <v>491</v>
      </c>
      <c r="E23" s="127">
        <v>109955.052</v>
      </c>
      <c r="F23" s="127">
        <v>24316.767999999996</v>
      </c>
      <c r="G23" s="123"/>
      <c r="H23" s="123"/>
      <c r="I23" s="123"/>
    </row>
    <row r="24" spans="2:9">
      <c r="B24" s="106" t="s">
        <v>268</v>
      </c>
      <c r="C24" s="105">
        <v>429</v>
      </c>
      <c r="D24" s="105">
        <v>32</v>
      </c>
      <c r="E24" s="105">
        <v>101141</v>
      </c>
      <c r="F24" s="105">
        <v>4505</v>
      </c>
      <c r="G24" s="123"/>
      <c r="H24" s="84"/>
      <c r="I24" s="84"/>
    </row>
    <row r="25" spans="2:9" s="16" customFormat="1">
      <c r="B25" s="57" t="s">
        <v>209</v>
      </c>
      <c r="C25" s="127">
        <v>4205</v>
      </c>
      <c r="D25" s="127">
        <v>4100</v>
      </c>
      <c r="E25" s="127">
        <v>297035</v>
      </c>
      <c r="F25" s="127">
        <v>197257</v>
      </c>
      <c r="G25" s="123"/>
      <c r="H25" s="123"/>
      <c r="I25" s="123"/>
    </row>
    <row r="26" spans="2:9">
      <c r="B26" s="106" t="s">
        <v>272</v>
      </c>
      <c r="C26" s="105">
        <v>5878</v>
      </c>
      <c r="D26" s="105">
        <v>5727</v>
      </c>
      <c r="E26" s="105">
        <v>254417.43</v>
      </c>
      <c r="F26" s="105">
        <v>145890.391</v>
      </c>
      <c r="G26" s="123"/>
      <c r="H26" s="84"/>
      <c r="I26" s="84"/>
    </row>
    <row r="27" spans="2:9" s="16" customFormat="1" ht="15" thickBot="1">
      <c r="B27" s="128" t="s">
        <v>533</v>
      </c>
      <c r="C27" s="129">
        <v>54003</v>
      </c>
      <c r="D27" s="129">
        <v>57954</v>
      </c>
      <c r="E27" s="129">
        <v>6754460.4130408866</v>
      </c>
      <c r="F27" s="129">
        <v>5435148.0063705752</v>
      </c>
      <c r="G27" s="123"/>
      <c r="H27" s="123"/>
      <c r="I27" s="123"/>
    </row>
    <row r="28" spans="2:9" s="16" customFormat="1" ht="16.5" thickTop="1">
      <c r="B28" s="130"/>
      <c r="C28" s="131"/>
      <c r="D28" s="131"/>
      <c r="E28" s="131"/>
      <c r="F28" s="131"/>
      <c r="G28" s="123"/>
      <c r="H28" s="123"/>
      <c r="I28" s="123"/>
    </row>
    <row r="29" spans="2:9" s="16" customFormat="1" ht="15">
      <c r="B29" s="130"/>
      <c r="C29" s="132"/>
      <c r="D29" s="132"/>
      <c r="E29" s="132"/>
      <c r="F29" s="132"/>
      <c r="G29" s="123"/>
      <c r="H29" s="123"/>
      <c r="I29" s="123"/>
    </row>
    <row r="30" spans="2:9" s="16" customFormat="1" ht="15">
      <c r="B30" s="133"/>
      <c r="C30" s="133"/>
      <c r="D30" s="133"/>
      <c r="E30" s="133"/>
      <c r="F30" s="133"/>
      <c r="G30" s="123"/>
      <c r="H30" s="123"/>
      <c r="I30" s="123"/>
    </row>
    <row r="31" spans="2:9" s="16" customFormat="1" ht="15.75">
      <c r="B31" s="169" t="s">
        <v>568</v>
      </c>
      <c r="C31" s="170"/>
      <c r="D31" s="170"/>
      <c r="E31" s="170"/>
      <c r="F31" s="170"/>
      <c r="G31" s="168"/>
      <c r="H31" s="123"/>
      <c r="I31" s="123"/>
    </row>
    <row r="32" spans="2:9" s="16" customFormat="1" ht="15.75" customHeight="1">
      <c r="B32" s="218" t="s">
        <v>614</v>
      </c>
      <c r="C32" s="219"/>
      <c r="D32" s="219"/>
      <c r="E32" s="219"/>
      <c r="F32" s="219"/>
      <c r="G32" s="219"/>
      <c r="H32" s="123"/>
      <c r="I32" s="123"/>
    </row>
    <row r="33" spans="2:9" s="16" customFormat="1">
      <c r="B33" s="219"/>
      <c r="C33" s="219"/>
      <c r="D33" s="219"/>
      <c r="E33" s="219"/>
      <c r="F33" s="219"/>
      <c r="G33" s="219"/>
      <c r="H33" s="123"/>
      <c r="I33" s="123"/>
    </row>
    <row r="162" spans="1:7" s="85" customFormat="1" hidden="1">
      <c r="A162" s="41"/>
      <c r="G162" s="41"/>
    </row>
    <row r="163" spans="1:7" s="85" customFormat="1" hidden="1">
      <c r="A163" s="41"/>
      <c r="G163" s="41"/>
    </row>
    <row r="164" spans="1:7" s="85" customFormat="1" hidden="1">
      <c r="A164" s="41"/>
      <c r="G164" s="41"/>
    </row>
    <row r="165" spans="1:7" s="85" customFormat="1" hidden="1">
      <c r="A165" s="41"/>
      <c r="G165" s="41"/>
    </row>
    <row r="166" spans="1:7" s="85" customFormat="1" hidden="1">
      <c r="A166" s="41"/>
      <c r="G166" s="41"/>
    </row>
    <row r="167" spans="1:7" s="85" customFormat="1" hidden="1">
      <c r="A167" s="41"/>
      <c r="G167" s="41"/>
    </row>
    <row r="168" spans="1:7" s="85" customFormat="1" hidden="1">
      <c r="A168" s="41"/>
      <c r="G168" s="41"/>
    </row>
    <row r="169" spans="1:7" s="85" customFormat="1" hidden="1">
      <c r="A169" s="41"/>
      <c r="G169" s="41"/>
    </row>
    <row r="170" spans="1:7" s="85" customFormat="1" hidden="1">
      <c r="A170" s="41"/>
      <c r="G170" s="41"/>
    </row>
    <row r="171" spans="1:7" s="85" customFormat="1" hidden="1">
      <c r="A171" s="41"/>
      <c r="G171" s="41"/>
    </row>
    <row r="172" spans="1:7" s="85" customFormat="1" hidden="1">
      <c r="A172" s="41"/>
      <c r="G172" s="41"/>
    </row>
    <row r="173" spans="1:7" s="85" customFormat="1" hidden="1">
      <c r="A173" s="41"/>
      <c r="G173" s="41"/>
    </row>
    <row r="174" spans="1:7" s="85" customFormat="1" hidden="1">
      <c r="A174" s="41"/>
      <c r="G174" s="41"/>
    </row>
    <row r="175" spans="1:7" s="85" customFormat="1" hidden="1">
      <c r="A175" s="41"/>
      <c r="G175" s="41"/>
    </row>
    <row r="176" spans="1:7" s="85" customFormat="1" hidden="1">
      <c r="A176" s="41"/>
      <c r="G176" s="41"/>
    </row>
    <row r="177" spans="1:7" s="85" customFormat="1" hidden="1">
      <c r="A177" s="41"/>
      <c r="G177" s="41"/>
    </row>
    <row r="178" spans="1:7" s="85" customFormat="1" hidden="1">
      <c r="A178" s="41"/>
      <c r="G178" s="41"/>
    </row>
    <row r="179" spans="1:7" s="85" customFormat="1" hidden="1">
      <c r="A179" s="41"/>
      <c r="G179" s="41"/>
    </row>
    <row r="180" spans="1:7" s="85" customFormat="1" hidden="1">
      <c r="A180" s="41"/>
      <c r="G180" s="41"/>
    </row>
    <row r="181" spans="1:7" s="85" customFormat="1" hidden="1">
      <c r="A181" s="41"/>
      <c r="G181" s="41"/>
    </row>
    <row r="182" spans="1:7" s="85" customFormat="1" hidden="1">
      <c r="A182" s="41"/>
      <c r="G182" s="41"/>
    </row>
    <row r="183" spans="1:7" s="85" customFormat="1" hidden="1">
      <c r="A183" s="41"/>
      <c r="G183" s="41"/>
    </row>
    <row r="184" spans="1:7" s="85" customFormat="1" hidden="1">
      <c r="A184" s="41"/>
      <c r="G184" s="41"/>
    </row>
    <row r="185" spans="1:7" s="85" customFormat="1" hidden="1">
      <c r="A185" s="41"/>
      <c r="G185" s="41"/>
    </row>
    <row r="186" spans="1:7" s="85" customFormat="1" hidden="1">
      <c r="A186" s="41"/>
      <c r="G186" s="41"/>
    </row>
    <row r="187" spans="1:7" s="85" customFormat="1" hidden="1">
      <c r="A187" s="41"/>
      <c r="G187" s="41"/>
    </row>
    <row r="188" spans="1:7" s="85" customFormat="1" hidden="1">
      <c r="A188" s="41"/>
      <c r="G188" s="41"/>
    </row>
    <row r="189" spans="1:7" s="85" customFormat="1" hidden="1">
      <c r="A189" s="41"/>
      <c r="G189" s="41"/>
    </row>
    <row r="190" spans="1:7" s="85" customFormat="1" hidden="1">
      <c r="A190" s="41"/>
      <c r="G190" s="41"/>
    </row>
    <row r="191" spans="1:7" s="85" customFormat="1" hidden="1">
      <c r="A191" s="41"/>
      <c r="G191" s="41"/>
    </row>
    <row r="192" spans="1:7" s="85" customFormat="1" hidden="1">
      <c r="A192" s="41"/>
      <c r="G192" s="41"/>
    </row>
    <row r="193" spans="1:7" s="85" customFormat="1" hidden="1">
      <c r="A193" s="41"/>
      <c r="G193" s="41"/>
    </row>
    <row r="194" spans="1:7" s="85" customFormat="1" hidden="1">
      <c r="A194" s="41"/>
      <c r="G194" s="41"/>
    </row>
    <row r="195" spans="1:7" s="85" customFormat="1" hidden="1">
      <c r="A195" s="41"/>
      <c r="G195" s="41"/>
    </row>
    <row r="196" spans="1:7" s="85" customFormat="1" hidden="1">
      <c r="A196" s="41"/>
      <c r="G196" s="41"/>
    </row>
    <row r="197" spans="1:7" s="85" customFormat="1" hidden="1">
      <c r="A197" s="41"/>
      <c r="G197" s="41"/>
    </row>
    <row r="198" spans="1:7" s="85" customFormat="1" hidden="1">
      <c r="A198" s="41"/>
      <c r="G198" s="41"/>
    </row>
    <row r="199" spans="1:7" s="85" customFormat="1" hidden="1">
      <c r="A199" s="41"/>
      <c r="G199" s="41"/>
    </row>
    <row r="200" spans="1:7" s="85" customFormat="1" hidden="1">
      <c r="A200" s="41"/>
      <c r="G200" s="41"/>
    </row>
    <row r="201" spans="1:7" s="85" customFormat="1" hidden="1">
      <c r="A201" s="41"/>
      <c r="G201" s="41"/>
    </row>
    <row r="202" spans="1:7" s="85" customFormat="1" hidden="1">
      <c r="A202" s="41"/>
      <c r="G202" s="41"/>
    </row>
    <row r="203" spans="1:7" s="85" customFormat="1" hidden="1">
      <c r="A203" s="41"/>
      <c r="G203" s="41"/>
    </row>
    <row r="204" spans="1:7" s="85" customFormat="1" hidden="1">
      <c r="A204" s="41"/>
      <c r="G204" s="41"/>
    </row>
    <row r="205" spans="1:7" s="85" customFormat="1" hidden="1">
      <c r="A205" s="41"/>
      <c r="G205" s="41"/>
    </row>
    <row r="206" spans="1:7" s="85" customFormat="1" hidden="1">
      <c r="A206" s="41"/>
      <c r="G206" s="41"/>
    </row>
    <row r="207" spans="1:7" s="85" customFormat="1" hidden="1">
      <c r="A207" s="41"/>
      <c r="G207" s="41"/>
    </row>
    <row r="208" spans="1:7" s="85" customFormat="1" hidden="1">
      <c r="A208" s="41"/>
      <c r="G208" s="41"/>
    </row>
    <row r="209" spans="1:7" s="85" customFormat="1" hidden="1">
      <c r="A209" s="41"/>
      <c r="G209" s="41"/>
    </row>
    <row r="210" spans="1:7" s="85" customFormat="1" hidden="1">
      <c r="A210" s="41"/>
      <c r="G210" s="41"/>
    </row>
    <row r="211" spans="1:7" s="85" customFormat="1" hidden="1">
      <c r="A211" s="41"/>
      <c r="G211" s="41"/>
    </row>
    <row r="212" spans="1:7" s="85" customFormat="1" hidden="1">
      <c r="A212" s="41"/>
      <c r="G212" s="41"/>
    </row>
    <row r="213" spans="1:7" s="85" customFormat="1" hidden="1">
      <c r="A213" s="41"/>
      <c r="G213" s="41"/>
    </row>
    <row r="214" spans="1:7" s="85" customFormat="1" hidden="1">
      <c r="A214" s="41"/>
      <c r="G214" s="41"/>
    </row>
    <row r="215" spans="1:7" s="85" customFormat="1" hidden="1">
      <c r="A215" s="41"/>
      <c r="G215" s="41"/>
    </row>
    <row r="216" spans="1:7" s="85" customFormat="1" hidden="1">
      <c r="A216" s="41"/>
      <c r="G216" s="41"/>
    </row>
    <row r="217" spans="1:7" s="85" customFormat="1" hidden="1">
      <c r="A217" s="41"/>
      <c r="G217" s="41"/>
    </row>
    <row r="218" spans="1:7" s="85" customFormat="1" hidden="1">
      <c r="A218" s="41"/>
      <c r="G218" s="41"/>
    </row>
    <row r="219" spans="1:7" s="85" customFormat="1" hidden="1">
      <c r="A219" s="41"/>
      <c r="G219" s="41"/>
    </row>
    <row r="220" spans="1:7" s="85" customFormat="1" hidden="1">
      <c r="A220" s="41"/>
      <c r="G220" s="41"/>
    </row>
    <row r="221" spans="1:7" s="85" customFormat="1" hidden="1">
      <c r="A221" s="41"/>
      <c r="G221" s="41"/>
    </row>
    <row r="222" spans="1:7" s="85" customFormat="1" hidden="1">
      <c r="A222" s="41"/>
      <c r="G222" s="41"/>
    </row>
    <row r="223" spans="1:7" s="85" customFormat="1" hidden="1">
      <c r="A223" s="41"/>
      <c r="G223" s="41"/>
    </row>
    <row r="224" spans="1:7" s="85" customFormat="1" hidden="1">
      <c r="A224" s="41"/>
      <c r="G224" s="41"/>
    </row>
    <row r="225" spans="1:7" s="85" customFormat="1" hidden="1">
      <c r="A225" s="41"/>
      <c r="G225" s="41"/>
    </row>
    <row r="226" spans="1:7" s="85" customFormat="1" hidden="1">
      <c r="A226" s="41"/>
      <c r="G226" s="41"/>
    </row>
    <row r="227" spans="1:7" s="85" customFormat="1" hidden="1">
      <c r="A227" s="41"/>
      <c r="G227" s="41"/>
    </row>
    <row r="228" spans="1:7" s="85" customFormat="1" hidden="1">
      <c r="A228" s="41"/>
      <c r="G228" s="41"/>
    </row>
    <row r="229" spans="1:7" s="85" customFormat="1" hidden="1">
      <c r="A229" s="41"/>
      <c r="G229" s="41"/>
    </row>
    <row r="230" spans="1:7" s="85" customFormat="1" hidden="1">
      <c r="A230" s="41"/>
      <c r="G230" s="41"/>
    </row>
    <row r="231" spans="1:7" s="85" customFormat="1" hidden="1">
      <c r="A231" s="41"/>
      <c r="G231" s="41"/>
    </row>
    <row r="232" spans="1:7" s="85" customFormat="1" hidden="1">
      <c r="A232" s="41"/>
      <c r="G232" s="41"/>
    </row>
    <row r="233" spans="1:7" s="85" customFormat="1" hidden="1">
      <c r="A233" s="41"/>
      <c r="G233" s="41"/>
    </row>
    <row r="234" spans="1:7" s="85" customFormat="1" hidden="1">
      <c r="A234" s="41"/>
      <c r="G234" s="41"/>
    </row>
    <row r="235" spans="1:7" s="85" customFormat="1" hidden="1">
      <c r="A235" s="41"/>
      <c r="G235" s="41"/>
    </row>
    <row r="236" spans="1:7" s="85" customFormat="1" hidden="1">
      <c r="A236" s="41"/>
      <c r="G236" s="41"/>
    </row>
    <row r="237" spans="1:7" s="85" customFormat="1" hidden="1">
      <c r="A237" s="41"/>
      <c r="G237" s="41"/>
    </row>
  </sheetData>
  <mergeCells count="3">
    <mergeCell ref="C4:D4"/>
    <mergeCell ref="E4:F4"/>
    <mergeCell ref="B32:G33"/>
  </mergeCells>
  <pageMargins left="0.7" right="0.7" top="0.75" bottom="0.75" header="0.3" footer="0.3"/>
  <pageSetup paperSize="9" scale="7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4F6C"/>
    <pageSetUpPr autoPageBreaks="0"/>
  </sheetPr>
  <dimension ref="A1:L237"/>
  <sheetViews>
    <sheetView workbookViewId="0"/>
  </sheetViews>
  <sheetFormatPr defaultColWidth="0" defaultRowHeight="14.25" zeroHeight="1"/>
  <cols>
    <col min="1" max="1" width="5.7109375" style="16" customWidth="1"/>
    <col min="2" max="2" width="45.7109375" style="84" customWidth="1"/>
    <col min="3" max="3" width="11.7109375" style="84" customWidth="1"/>
    <col min="4" max="4" width="11.28515625" style="84" customWidth="1"/>
    <col min="5" max="5" width="2.7109375" style="84" customWidth="1"/>
    <col min="6" max="9" width="9.140625" style="84" customWidth="1"/>
    <col min="10" max="10" width="2.7109375" style="84" customWidth="1"/>
    <col min="11" max="11" width="12.28515625" style="84" customWidth="1"/>
    <col min="12" max="12" width="9.140625" style="16" customWidth="1"/>
    <col min="13" max="16384" width="9.140625" style="82" hidden="1"/>
  </cols>
  <sheetData>
    <row r="1" spans="2:11"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2:11">
      <c r="B2" s="81" t="s">
        <v>611</v>
      </c>
      <c r="C2" s="81"/>
      <c r="D2" s="81"/>
      <c r="E2" s="81"/>
      <c r="F2" s="81"/>
      <c r="G2" s="81"/>
      <c r="H2" s="81"/>
      <c r="I2" s="81"/>
      <c r="J2" s="81"/>
      <c r="K2" s="81"/>
    </row>
    <row r="3" spans="2:11">
      <c r="B3" s="81" t="s">
        <v>565</v>
      </c>
      <c r="C3" s="81"/>
      <c r="D3" s="81"/>
      <c r="E3" s="81"/>
      <c r="F3" s="81"/>
      <c r="G3" s="81"/>
      <c r="H3" s="81"/>
      <c r="I3" s="81"/>
      <c r="J3" s="81"/>
      <c r="K3" s="81"/>
    </row>
    <row r="4" spans="2:11">
      <c r="B4" s="81"/>
      <c r="C4" s="81"/>
      <c r="D4" s="81"/>
      <c r="E4" s="81"/>
      <c r="F4" s="109"/>
      <c r="G4" s="109"/>
      <c r="H4" s="109"/>
      <c r="I4" s="109"/>
      <c r="J4" s="110"/>
      <c r="K4" s="81"/>
    </row>
    <row r="5" spans="2:11" ht="15">
      <c r="B5" s="220" t="s">
        <v>523</v>
      </c>
      <c r="C5" s="216" t="s">
        <v>564</v>
      </c>
      <c r="D5" s="216" t="s">
        <v>563</v>
      </c>
      <c r="E5" s="91"/>
      <c r="F5" s="223" t="s">
        <v>562</v>
      </c>
      <c r="G5" s="223"/>
      <c r="H5" s="223"/>
      <c r="I5" s="223"/>
      <c r="J5" s="111"/>
      <c r="K5" s="224" t="s">
        <v>561</v>
      </c>
    </row>
    <row r="6" spans="2:11" ht="15">
      <c r="B6" s="221"/>
      <c r="C6" s="222"/>
      <c r="D6" s="222"/>
      <c r="E6" s="112"/>
      <c r="F6" s="112" t="s">
        <v>560</v>
      </c>
      <c r="G6" s="112" t="s">
        <v>559</v>
      </c>
      <c r="H6" s="112" t="s">
        <v>558</v>
      </c>
      <c r="I6" s="112" t="s">
        <v>557</v>
      </c>
      <c r="J6" s="113"/>
      <c r="K6" s="225"/>
    </row>
    <row r="7" spans="2:11">
      <c r="B7" s="107" t="s">
        <v>0</v>
      </c>
      <c r="C7" s="96">
        <v>13645</v>
      </c>
      <c r="D7" s="96">
        <v>19790</v>
      </c>
      <c r="E7" s="95"/>
      <c r="F7" s="96">
        <v>1639</v>
      </c>
      <c r="G7" s="96">
        <v>445</v>
      </c>
      <c r="H7" s="96">
        <v>163</v>
      </c>
      <c r="I7" s="96">
        <v>129</v>
      </c>
      <c r="J7" s="95"/>
      <c r="K7" s="108">
        <v>35811</v>
      </c>
    </row>
    <row r="8" spans="2:11" s="16" customFormat="1">
      <c r="B8" s="124" t="s">
        <v>298</v>
      </c>
      <c r="C8" s="116">
        <v>17208</v>
      </c>
      <c r="D8" s="116">
        <v>66258</v>
      </c>
      <c r="E8" s="114"/>
      <c r="F8" s="116">
        <v>11299</v>
      </c>
      <c r="G8" s="116">
        <v>2757</v>
      </c>
      <c r="H8" s="116">
        <v>2048</v>
      </c>
      <c r="I8" s="116">
        <v>236</v>
      </c>
      <c r="J8" s="114"/>
      <c r="K8" s="125">
        <v>99806</v>
      </c>
    </row>
    <row r="9" spans="2:11">
      <c r="B9" s="107" t="s">
        <v>541</v>
      </c>
      <c r="C9" s="96">
        <v>677</v>
      </c>
      <c r="D9" s="96">
        <v>298</v>
      </c>
      <c r="E9" s="95"/>
      <c r="F9" s="96">
        <v>150</v>
      </c>
      <c r="G9" s="96">
        <v>13</v>
      </c>
      <c r="H9" s="96">
        <v>45</v>
      </c>
      <c r="I9" s="96">
        <v>17</v>
      </c>
      <c r="J9" s="95"/>
      <c r="K9" s="108">
        <v>1200</v>
      </c>
    </row>
    <row r="10" spans="2:11" s="16" customFormat="1">
      <c r="B10" s="126" t="s">
        <v>540</v>
      </c>
      <c r="C10" s="116">
        <v>17131</v>
      </c>
      <c r="D10" s="116">
        <v>68203</v>
      </c>
      <c r="E10" s="114"/>
      <c r="F10" s="116">
        <v>6185</v>
      </c>
      <c r="G10" s="116">
        <v>2664</v>
      </c>
      <c r="H10" s="116">
        <v>577</v>
      </c>
      <c r="I10" s="116">
        <v>365</v>
      </c>
      <c r="J10" s="114"/>
      <c r="K10" s="125">
        <v>95125</v>
      </c>
    </row>
    <row r="11" spans="2:11">
      <c r="B11" s="104" t="s">
        <v>222</v>
      </c>
      <c r="C11" s="96">
        <v>17821</v>
      </c>
      <c r="D11" s="96">
        <v>29900</v>
      </c>
      <c r="E11" s="96"/>
      <c r="F11" s="96">
        <v>1285</v>
      </c>
      <c r="G11" s="96">
        <v>946</v>
      </c>
      <c r="H11" s="96">
        <v>143</v>
      </c>
      <c r="I11" s="96">
        <v>218</v>
      </c>
      <c r="J11" s="96"/>
      <c r="K11" s="108">
        <v>50313</v>
      </c>
    </row>
    <row r="12" spans="2:11" s="16" customFormat="1">
      <c r="B12" s="124" t="s">
        <v>539</v>
      </c>
      <c r="C12" s="116">
        <v>49664</v>
      </c>
      <c r="D12" s="116">
        <v>178967</v>
      </c>
      <c r="E12" s="116"/>
      <c r="F12" s="116">
        <v>16561</v>
      </c>
      <c r="G12" s="116">
        <v>6747</v>
      </c>
      <c r="H12" s="116">
        <v>1998</v>
      </c>
      <c r="I12" s="116">
        <v>1072</v>
      </c>
      <c r="J12" s="116"/>
      <c r="K12" s="125">
        <v>255009</v>
      </c>
    </row>
    <row r="13" spans="2:11">
      <c r="B13" s="104" t="s">
        <v>238</v>
      </c>
      <c r="C13" s="96">
        <v>5323</v>
      </c>
      <c r="D13" s="96">
        <v>6343</v>
      </c>
      <c r="E13" s="96"/>
      <c r="F13" s="96">
        <v>210</v>
      </c>
      <c r="G13" s="96">
        <v>196</v>
      </c>
      <c r="H13" s="96">
        <v>24</v>
      </c>
      <c r="I13" s="96">
        <v>19</v>
      </c>
      <c r="J13" s="96"/>
      <c r="K13" s="108">
        <v>12115</v>
      </c>
    </row>
    <row r="14" spans="2:11" s="16" customFormat="1">
      <c r="B14" s="124" t="s">
        <v>250</v>
      </c>
      <c r="C14" s="116">
        <v>1887</v>
      </c>
      <c r="D14" s="116">
        <v>7071</v>
      </c>
      <c r="E14" s="116"/>
      <c r="F14" s="116">
        <v>1332</v>
      </c>
      <c r="G14" s="116">
        <v>241</v>
      </c>
      <c r="H14" s="116">
        <v>174</v>
      </c>
      <c r="I14" s="116">
        <v>24</v>
      </c>
      <c r="J14" s="116"/>
      <c r="K14" s="125">
        <v>10729</v>
      </c>
    </row>
    <row r="15" spans="2:11">
      <c r="B15" s="104" t="s">
        <v>252</v>
      </c>
      <c r="C15" s="96">
        <v>1799</v>
      </c>
      <c r="D15" s="96">
        <v>5172</v>
      </c>
      <c r="E15" s="96"/>
      <c r="F15" s="96">
        <v>3494</v>
      </c>
      <c r="G15" s="96">
        <v>364</v>
      </c>
      <c r="H15" s="96">
        <v>609</v>
      </c>
      <c r="I15" s="96">
        <v>27</v>
      </c>
      <c r="J15" s="96"/>
      <c r="K15" s="108">
        <v>11465</v>
      </c>
    </row>
    <row r="16" spans="2:11" s="16" customFormat="1">
      <c r="B16" s="124" t="s">
        <v>253</v>
      </c>
      <c r="C16" s="116">
        <v>1576</v>
      </c>
      <c r="D16" s="116">
        <v>9466</v>
      </c>
      <c r="E16" s="116"/>
      <c r="F16" s="116">
        <v>611</v>
      </c>
      <c r="G16" s="116">
        <v>219</v>
      </c>
      <c r="H16" s="116">
        <v>43</v>
      </c>
      <c r="I16" s="116">
        <v>21</v>
      </c>
      <c r="J16" s="116"/>
      <c r="K16" s="125">
        <v>11936</v>
      </c>
    </row>
    <row r="17" spans="2:11">
      <c r="B17" s="104" t="s">
        <v>274</v>
      </c>
      <c r="C17" s="96">
        <v>46</v>
      </c>
      <c r="D17" s="96">
        <v>247</v>
      </c>
      <c r="E17" s="96"/>
      <c r="F17" s="96">
        <v>448</v>
      </c>
      <c r="G17" s="96">
        <v>31</v>
      </c>
      <c r="H17" s="96">
        <v>78</v>
      </c>
      <c r="I17" s="96">
        <v>1</v>
      </c>
      <c r="J17" s="96"/>
      <c r="K17" s="108">
        <v>851</v>
      </c>
    </row>
    <row r="18" spans="2:11" s="16" customFormat="1">
      <c r="B18" s="124" t="s">
        <v>537</v>
      </c>
      <c r="C18" s="116">
        <v>6</v>
      </c>
      <c r="D18" s="116">
        <v>103</v>
      </c>
      <c r="E18" s="116"/>
      <c r="F18" s="116">
        <v>330</v>
      </c>
      <c r="G18" s="116">
        <v>16</v>
      </c>
      <c r="H18" s="116">
        <v>36</v>
      </c>
      <c r="I18" s="116">
        <v>0</v>
      </c>
      <c r="J18" s="116"/>
      <c r="K18" s="125">
        <v>491</v>
      </c>
    </row>
    <row r="19" spans="2:11">
      <c r="B19" s="104" t="s">
        <v>255</v>
      </c>
      <c r="C19" s="96">
        <v>206</v>
      </c>
      <c r="D19" s="96">
        <v>882</v>
      </c>
      <c r="E19" s="96"/>
      <c r="F19" s="96">
        <v>1964</v>
      </c>
      <c r="G19" s="96">
        <v>120</v>
      </c>
      <c r="H19" s="96">
        <v>351</v>
      </c>
      <c r="I19" s="96">
        <v>3</v>
      </c>
      <c r="J19" s="96"/>
      <c r="K19" s="108">
        <v>3526</v>
      </c>
    </row>
    <row r="20" spans="2:11" s="16" customFormat="1">
      <c r="B20" s="124" t="s">
        <v>551</v>
      </c>
      <c r="C20" s="116">
        <v>33039</v>
      </c>
      <c r="D20" s="116">
        <v>46315</v>
      </c>
      <c r="E20" s="116"/>
      <c r="F20" s="116">
        <v>23445</v>
      </c>
      <c r="G20" s="116">
        <v>3082</v>
      </c>
      <c r="H20" s="116">
        <v>3198</v>
      </c>
      <c r="I20" s="116">
        <v>977</v>
      </c>
      <c r="J20" s="116"/>
      <c r="K20" s="125">
        <v>110056</v>
      </c>
    </row>
    <row r="21" spans="2:11">
      <c r="B21" s="104" t="s">
        <v>217</v>
      </c>
      <c r="C21" s="96">
        <v>30251</v>
      </c>
      <c r="D21" s="96">
        <v>77432</v>
      </c>
      <c r="E21" s="96"/>
      <c r="F21" s="96">
        <v>6459</v>
      </c>
      <c r="G21" s="96">
        <v>2273</v>
      </c>
      <c r="H21" s="96">
        <v>492</v>
      </c>
      <c r="I21" s="96">
        <v>720</v>
      </c>
      <c r="J21" s="96"/>
      <c r="K21" s="108">
        <v>117627</v>
      </c>
    </row>
    <row r="22" spans="2:11" s="16" customFormat="1">
      <c r="B22" s="124" t="s">
        <v>534</v>
      </c>
      <c r="C22" s="116">
        <v>209</v>
      </c>
      <c r="D22" s="116">
        <v>119</v>
      </c>
      <c r="E22" s="116"/>
      <c r="F22" s="116">
        <v>25</v>
      </c>
      <c r="G22" s="116">
        <v>4</v>
      </c>
      <c r="H22" s="116">
        <v>1</v>
      </c>
      <c r="I22" s="116">
        <v>2</v>
      </c>
      <c r="J22" s="116"/>
      <c r="K22" s="125">
        <v>360</v>
      </c>
    </row>
    <row r="23" spans="2:11">
      <c r="B23" s="104" t="s">
        <v>206</v>
      </c>
      <c r="C23" s="96">
        <v>45110</v>
      </c>
      <c r="D23" s="96">
        <v>114278</v>
      </c>
      <c r="E23" s="96"/>
      <c r="F23" s="96">
        <v>14670</v>
      </c>
      <c r="G23" s="96">
        <v>4603</v>
      </c>
      <c r="H23" s="96">
        <v>1677</v>
      </c>
      <c r="I23" s="96">
        <v>866</v>
      </c>
      <c r="J23" s="96"/>
      <c r="K23" s="108">
        <v>181204</v>
      </c>
    </row>
    <row r="24" spans="2:11" s="16" customFormat="1">
      <c r="B24" s="124" t="s">
        <v>262</v>
      </c>
      <c r="C24" s="116">
        <v>2045</v>
      </c>
      <c r="D24" s="116">
        <v>10974</v>
      </c>
      <c r="E24" s="116"/>
      <c r="F24" s="116">
        <v>1479</v>
      </c>
      <c r="G24" s="116">
        <v>548</v>
      </c>
      <c r="H24" s="116">
        <v>168</v>
      </c>
      <c r="I24" s="116">
        <v>63</v>
      </c>
      <c r="J24" s="116"/>
      <c r="K24" s="125">
        <v>15277</v>
      </c>
    </row>
    <row r="25" spans="2:11">
      <c r="B25" s="104" t="s">
        <v>268</v>
      </c>
      <c r="C25" s="96">
        <v>3304</v>
      </c>
      <c r="D25" s="96">
        <v>1543</v>
      </c>
      <c r="E25" s="96"/>
      <c r="F25" s="96">
        <v>461</v>
      </c>
      <c r="G25" s="96">
        <v>43</v>
      </c>
      <c r="H25" s="96">
        <v>91</v>
      </c>
      <c r="I25" s="96">
        <v>25</v>
      </c>
      <c r="J25" s="96"/>
      <c r="K25" s="108">
        <v>5467</v>
      </c>
    </row>
    <row r="26" spans="2:11" s="16" customFormat="1">
      <c r="B26" s="124" t="s">
        <v>209</v>
      </c>
      <c r="C26" s="116">
        <v>19579</v>
      </c>
      <c r="D26" s="116">
        <v>62772</v>
      </c>
      <c r="E26" s="116"/>
      <c r="F26" s="116">
        <v>8305</v>
      </c>
      <c r="G26" s="116">
        <v>2831</v>
      </c>
      <c r="H26" s="116">
        <v>823</v>
      </c>
      <c r="I26" s="116">
        <v>388</v>
      </c>
      <c r="J26" s="116"/>
      <c r="K26" s="125">
        <v>94698</v>
      </c>
    </row>
    <row r="27" spans="2:11">
      <c r="B27" s="104" t="s">
        <v>272</v>
      </c>
      <c r="C27" s="96">
        <v>11334</v>
      </c>
      <c r="D27" s="96">
        <v>110570</v>
      </c>
      <c r="E27" s="96"/>
      <c r="F27" s="96">
        <v>11605</v>
      </c>
      <c r="G27" s="96">
        <v>3027</v>
      </c>
      <c r="H27" s="96">
        <v>1968</v>
      </c>
      <c r="I27" s="96">
        <v>198</v>
      </c>
      <c r="J27" s="96"/>
      <c r="K27" s="108">
        <v>138702</v>
      </c>
    </row>
    <row r="28" spans="2:11" s="16" customFormat="1" ht="15" thickBot="1">
      <c r="B28" s="114"/>
      <c r="C28" s="115">
        <v>271860</v>
      </c>
      <c r="D28" s="115">
        <v>816703</v>
      </c>
      <c r="E28" s="116"/>
      <c r="F28" s="115">
        <v>111957</v>
      </c>
      <c r="G28" s="115">
        <v>31170</v>
      </c>
      <c r="H28" s="115">
        <v>14707</v>
      </c>
      <c r="I28" s="115">
        <v>5371</v>
      </c>
      <c r="J28" s="116"/>
      <c r="K28" s="117">
        <v>1251768</v>
      </c>
    </row>
    <row r="29" spans="2:11" s="16" customFormat="1" ht="15" thickTop="1">
      <c r="B29" s="118"/>
      <c r="C29" s="119"/>
      <c r="D29" s="119"/>
      <c r="E29" s="120"/>
      <c r="F29" s="119" t="s">
        <v>550</v>
      </c>
      <c r="G29" s="119"/>
      <c r="H29" s="119"/>
      <c r="I29" s="119"/>
      <c r="J29" s="121"/>
      <c r="K29" s="122"/>
    </row>
    <row r="30" spans="2:11" s="16" customFormat="1">
      <c r="B30" s="151" t="s">
        <v>626</v>
      </c>
      <c r="C30" s="123"/>
      <c r="D30" s="123"/>
      <c r="E30" s="123"/>
      <c r="F30" s="123"/>
      <c r="G30" s="123"/>
      <c r="H30" s="123"/>
      <c r="I30" s="123"/>
      <c r="J30" s="123"/>
      <c r="K30" s="123"/>
    </row>
    <row r="31" spans="2:11" s="16" customFormat="1">
      <c r="B31" s="151" t="s">
        <v>627</v>
      </c>
      <c r="C31" s="123"/>
      <c r="D31" s="123"/>
      <c r="E31" s="123"/>
      <c r="F31" s="123"/>
      <c r="G31" s="123"/>
      <c r="H31" s="123"/>
      <c r="I31" s="123"/>
      <c r="J31" s="123"/>
      <c r="K31" s="123"/>
    </row>
    <row r="32" spans="2:11" s="16" customFormat="1">
      <c r="B32" s="123"/>
      <c r="C32" s="123"/>
      <c r="D32" s="123"/>
      <c r="E32" s="123"/>
      <c r="F32" s="123"/>
      <c r="G32" s="123"/>
      <c r="H32" s="123"/>
      <c r="I32" s="123"/>
      <c r="J32" s="123"/>
      <c r="K32" s="123"/>
    </row>
    <row r="162" spans="1:12" s="85" customFormat="1" hidden="1">
      <c r="A162" s="41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41"/>
    </row>
    <row r="163" spans="1:12" s="85" customFormat="1" hidden="1">
      <c r="A163" s="41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41"/>
    </row>
    <row r="164" spans="1:12" s="85" customFormat="1" hidden="1">
      <c r="A164" s="41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41"/>
    </row>
    <row r="165" spans="1:12" s="85" customFormat="1" hidden="1">
      <c r="A165" s="41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41"/>
    </row>
    <row r="166" spans="1:12" s="85" customFormat="1" hidden="1">
      <c r="A166" s="41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41"/>
    </row>
    <row r="167" spans="1:12" s="85" customFormat="1" hidden="1">
      <c r="A167" s="41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41"/>
    </row>
    <row r="168" spans="1:12" s="85" customFormat="1" hidden="1">
      <c r="A168" s="41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41"/>
    </row>
    <row r="169" spans="1:12" s="85" customFormat="1" hidden="1">
      <c r="A169" s="41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41"/>
    </row>
    <row r="170" spans="1:12" s="85" customFormat="1" hidden="1">
      <c r="A170" s="41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41"/>
    </row>
    <row r="171" spans="1:12" s="85" customFormat="1" hidden="1">
      <c r="A171" s="41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41"/>
    </row>
    <row r="172" spans="1:12" s="85" customFormat="1" hidden="1">
      <c r="A172" s="41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41"/>
    </row>
    <row r="173" spans="1:12" s="85" customFormat="1" hidden="1">
      <c r="A173" s="41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41"/>
    </row>
    <row r="174" spans="1:12" s="85" customFormat="1" hidden="1">
      <c r="A174" s="41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41"/>
    </row>
    <row r="175" spans="1:12" s="85" customFormat="1" hidden="1">
      <c r="A175" s="41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41"/>
    </row>
    <row r="176" spans="1:12" s="85" customFormat="1" hidden="1">
      <c r="A176" s="41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41"/>
    </row>
    <row r="177" spans="1:12" s="85" customFormat="1" hidden="1">
      <c r="A177" s="41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41"/>
    </row>
    <row r="178" spans="1:12" s="85" customFormat="1" hidden="1">
      <c r="A178" s="41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41"/>
    </row>
    <row r="179" spans="1:12" s="85" customFormat="1" hidden="1">
      <c r="A179" s="41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41"/>
    </row>
    <row r="180" spans="1:12" s="85" customFormat="1" hidden="1">
      <c r="A180" s="41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41"/>
    </row>
    <row r="181" spans="1:12" s="85" customFormat="1" hidden="1">
      <c r="A181" s="41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41"/>
    </row>
    <row r="182" spans="1:12" s="85" customFormat="1" hidden="1">
      <c r="A182" s="41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41"/>
    </row>
    <row r="183" spans="1:12" s="85" customFormat="1" hidden="1">
      <c r="A183" s="41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41"/>
    </row>
    <row r="184" spans="1:12" s="85" customFormat="1" hidden="1">
      <c r="A184" s="41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41"/>
    </row>
    <row r="185" spans="1:12" s="85" customFormat="1" hidden="1">
      <c r="A185" s="41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41"/>
    </row>
    <row r="186" spans="1:12" s="85" customFormat="1" hidden="1">
      <c r="A186" s="41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41"/>
    </row>
    <row r="187" spans="1:12" s="85" customFormat="1" hidden="1">
      <c r="A187" s="41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41"/>
    </row>
    <row r="188" spans="1:12" s="85" customFormat="1" hidden="1">
      <c r="A188" s="41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41"/>
    </row>
    <row r="189" spans="1:12" s="85" customFormat="1" hidden="1">
      <c r="A189" s="41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41"/>
    </row>
    <row r="190" spans="1:12" s="85" customFormat="1" hidden="1">
      <c r="A190" s="41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41"/>
    </row>
    <row r="191" spans="1:12" s="85" customFormat="1" hidden="1">
      <c r="A191" s="41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41"/>
    </row>
    <row r="192" spans="1:12" s="85" customFormat="1" hidden="1">
      <c r="A192" s="41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41"/>
    </row>
    <row r="193" spans="1:12" s="85" customFormat="1" hidden="1">
      <c r="A193" s="41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41"/>
    </row>
    <row r="194" spans="1:12" s="85" customFormat="1" hidden="1">
      <c r="A194" s="41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41"/>
    </row>
    <row r="195" spans="1:12" s="85" customFormat="1" hidden="1">
      <c r="A195" s="41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41"/>
    </row>
    <row r="196" spans="1:12" s="85" customFormat="1" hidden="1">
      <c r="A196" s="41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41"/>
    </row>
    <row r="197" spans="1:12" s="85" customFormat="1" hidden="1">
      <c r="A197" s="41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41"/>
    </row>
    <row r="198" spans="1:12" s="85" customFormat="1" hidden="1">
      <c r="A198" s="41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41"/>
    </row>
    <row r="199" spans="1:12" s="85" customFormat="1" hidden="1">
      <c r="A199" s="41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41"/>
    </row>
    <row r="200" spans="1:12" s="85" customFormat="1" hidden="1">
      <c r="A200" s="41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41"/>
    </row>
    <row r="201" spans="1:12" s="85" customFormat="1" hidden="1">
      <c r="A201" s="41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41"/>
    </row>
    <row r="202" spans="1:12" s="85" customFormat="1" hidden="1">
      <c r="A202" s="41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41"/>
    </row>
    <row r="203" spans="1:12" s="85" customFormat="1" hidden="1">
      <c r="A203" s="41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41"/>
    </row>
    <row r="204" spans="1:12" s="85" customFormat="1" hidden="1">
      <c r="A204" s="41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41"/>
    </row>
    <row r="205" spans="1:12" s="85" customFormat="1" hidden="1">
      <c r="A205" s="41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41"/>
    </row>
    <row r="206" spans="1:12" s="85" customFormat="1" hidden="1">
      <c r="A206" s="41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41"/>
    </row>
    <row r="207" spans="1:12" s="85" customFormat="1" hidden="1">
      <c r="A207" s="41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41"/>
    </row>
    <row r="208" spans="1:12" s="85" customFormat="1" hidden="1">
      <c r="A208" s="41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41"/>
    </row>
    <row r="209" spans="1:12" s="85" customFormat="1" hidden="1">
      <c r="A209" s="41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41"/>
    </row>
    <row r="210" spans="1:12" s="85" customFormat="1" hidden="1">
      <c r="A210" s="41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41"/>
    </row>
    <row r="211" spans="1:12" s="85" customFormat="1" hidden="1">
      <c r="A211" s="41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41"/>
    </row>
    <row r="212" spans="1:12" s="85" customFormat="1" hidden="1">
      <c r="A212" s="41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41"/>
    </row>
    <row r="213" spans="1:12" s="85" customFormat="1" hidden="1">
      <c r="A213" s="41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41"/>
    </row>
    <row r="214" spans="1:12" s="85" customFormat="1" hidden="1">
      <c r="A214" s="41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41"/>
    </row>
    <row r="215" spans="1:12" s="85" customFormat="1" hidden="1">
      <c r="A215" s="41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41"/>
    </row>
    <row r="216" spans="1:12" s="85" customFormat="1" hidden="1">
      <c r="A216" s="41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41"/>
    </row>
    <row r="217" spans="1:12" s="85" customFormat="1" hidden="1">
      <c r="A217" s="41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41"/>
    </row>
    <row r="218" spans="1:12" s="85" customFormat="1" hidden="1">
      <c r="A218" s="41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41"/>
    </row>
    <row r="219" spans="1:12" s="85" customFormat="1" hidden="1">
      <c r="A219" s="41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41"/>
    </row>
    <row r="220" spans="1:12" s="85" customFormat="1" hidden="1">
      <c r="A220" s="41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41"/>
    </row>
    <row r="221" spans="1:12" s="85" customFormat="1" hidden="1">
      <c r="A221" s="41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41"/>
    </row>
    <row r="222" spans="1:12" s="85" customFormat="1" hidden="1">
      <c r="A222" s="41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41"/>
    </row>
    <row r="223" spans="1:12" s="85" customFormat="1" hidden="1">
      <c r="A223" s="41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41"/>
    </row>
    <row r="224" spans="1:12" s="85" customFormat="1" hidden="1">
      <c r="A224" s="41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41"/>
    </row>
    <row r="225" spans="1:12" s="85" customFormat="1" hidden="1">
      <c r="A225" s="41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41"/>
    </row>
    <row r="226" spans="1:12" s="85" customFormat="1" hidden="1">
      <c r="A226" s="41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41"/>
    </row>
    <row r="227" spans="1:12" s="85" customFormat="1" hidden="1">
      <c r="A227" s="41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41"/>
    </row>
    <row r="228" spans="1:12" s="85" customFormat="1" hidden="1">
      <c r="A228" s="41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41"/>
    </row>
    <row r="229" spans="1:12" s="85" customFormat="1" hidden="1">
      <c r="A229" s="41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41"/>
    </row>
    <row r="230" spans="1:12" s="85" customFormat="1" hidden="1">
      <c r="A230" s="41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41"/>
    </row>
    <row r="231" spans="1:12" s="85" customFormat="1" hidden="1">
      <c r="A231" s="41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41"/>
    </row>
    <row r="232" spans="1:12" s="85" customFormat="1" hidden="1">
      <c r="A232" s="41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41"/>
    </row>
    <row r="233" spans="1:12" s="85" customFormat="1" hidden="1">
      <c r="A233" s="41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41"/>
    </row>
    <row r="234" spans="1:12" s="85" customFormat="1" hidden="1">
      <c r="A234" s="41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41"/>
    </row>
    <row r="235" spans="1:12" s="85" customFormat="1" hidden="1">
      <c r="A235" s="41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41"/>
    </row>
    <row r="236" spans="1:12" s="85" customFormat="1" hidden="1">
      <c r="A236" s="41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41"/>
    </row>
    <row r="237" spans="1:12" s="85" customFormat="1" hidden="1">
      <c r="A237" s="41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41"/>
    </row>
  </sheetData>
  <mergeCells count="5">
    <mergeCell ref="B5:B6"/>
    <mergeCell ref="C5:C6"/>
    <mergeCell ref="D5:D6"/>
    <mergeCell ref="F5:I5"/>
    <mergeCell ref="K5:K6"/>
  </mergeCells>
  <pageMargins left="0.7" right="0.7" top="0.75" bottom="0.75" header="0.3" footer="0.3"/>
  <pageSetup paperSize="9" scale="67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u 3 u P T j A z S t q o A A A A + A A A A B I A H A B D b 2 5 m a W c v U G F j a 2 F n Z S 5 4 b W w g o h g A K K A U A A A A A A A A A A A A A A A A A A A A A A A A A A A A h Y / N C o J A G E V f R W b v / F V S 8 T k u W g U J g R B t B 5 1 0 S M d w x s Z 3 a 9 E j 9 Q o J Z b V r e S / n w r m P 2 x 2 S o a m D q + q s b k 2 M G K Y o U C Z v C 2 3 K G P X u F C 5 R I m A v 8 7 M s V T D C x q 4 H q 2 N U O X d Z E + K 9 x 3 6 G 2 6 4 k n F J G j u k u y y v V y F A b 6 6 T J F f q s i v 8 r J O D w k h E c R w w v 2 I r j e c S A T D W k 2 n w R P h p j C u S n h E 1 f u 7 5 T Q t t w m w G Z I p D 3 C / E E U E s D B B Q A A g A I A L t 7 j 0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7 e 4 9 O K I p H u A 4 A A A A R A A A A E w A c A E Z v c m 1 1 b G F z L 1 N l Y 3 R p b 2 4 x L m 0 g o h g A K K A U A A A A A A A A A A A A A A A A A A A A A A A A A A A A K 0 5 N L s n M z 1 M I h t C G 1 g B Q S w E C L Q A U A A I A C A C 7 e 4 9 O M D N K 2 q g A A A D 4 A A A A E g A A A A A A A A A A A A A A A A A A A A A A Q 2 9 u Z m l n L 1 B h Y 2 t h Z 2 U u e G 1 s U E s B A i 0 A F A A C A A g A u 3 u P T g / K 6 a u k A A A A 6 Q A A A B M A A A A A A A A A A A A A A A A A 9 A A A A F t D b 2 5 0 Z W 5 0 X 1 R 5 c G V z X S 5 4 b W x Q S w E C L Q A U A A I A C A C 7 e 4 9 O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B M U e q T o B 6 U S r g b W a + S T 1 S A A A A A A C A A A A A A A D Z g A A w A A A A B A A A A A e M w S c y 0 T + t 9 9 H x C Y U H h H 7 A A A A A A S A A A C g A A A A E A A A A A U 0 X 9 3 8 V X Z Z 6 S 7 q F d l J Y f V Q A A A A v S O W W Z X a f w g e T S N s s M B o s K A g F v R c n t q N s y E 0 q I y r a 3 x a U 1 M F N n g O 1 p W c Z L s j 5 Y w F Y j R r w 6 U N S F z 0 / + E 3 5 h u O w j 2 4 U 6 Q k n L k x Q 9 D t / E G W z F 0 U A A A A U n 7 D U Y Z t 6 9 7 S m 0 z 8 7 q q 4 g y g o q G g = < / D a t a M a s h u p > 
</file>

<file path=customXml/itemProps1.xml><?xml version="1.0" encoding="utf-8"?>
<ds:datastoreItem xmlns:ds="http://schemas.openxmlformats.org/officeDocument/2006/customXml" ds:itemID="{D3ADC810-8007-481C-A33F-C71BDC3A51D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23</vt:i4>
      </vt:variant>
    </vt:vector>
  </HeadingPairs>
  <TitlesOfParts>
    <vt:vector size="35" baseType="lpstr">
      <vt:lpstr>Efnisyfirlit</vt:lpstr>
      <vt:lpstr>Hluti I - Yfirlit</vt:lpstr>
      <vt:lpstr>Hluti II a) Samtrygging</vt:lpstr>
      <vt:lpstr>Hluti II b) Séreign</vt:lpstr>
      <vt:lpstr>Hluti II c) Lífeyrissjóðir</vt:lpstr>
      <vt:lpstr>Hluti III a)</vt:lpstr>
      <vt:lpstr>Hluti III b)</vt:lpstr>
      <vt:lpstr>Hluti III c)</vt:lpstr>
      <vt:lpstr>Hluti III d)</vt:lpstr>
      <vt:lpstr>Listi</vt:lpstr>
      <vt:lpstr>Gögn</vt:lpstr>
      <vt:lpstr>Erl.Gögn</vt:lpstr>
      <vt:lpstr>Efnisyfirlit!_ftn1</vt:lpstr>
      <vt:lpstr>Efnisyfirlit!_ftnref1</vt:lpstr>
      <vt:lpstr>Efnisyfirlit!_Toc507062735</vt:lpstr>
      <vt:lpstr>Efnisyfirlit!_Toc507062736</vt:lpstr>
      <vt:lpstr>Efnisyfirlit!_Toc507062737</vt:lpstr>
      <vt:lpstr>Efnisyfirlit!_Toc507062738</vt:lpstr>
      <vt:lpstr>Efnisyfirlit!_Toc507062739</vt:lpstr>
      <vt:lpstr>Gögn!Arsreikningur2021_1</vt:lpstr>
      <vt:lpstr>EhLykill</vt:lpstr>
      <vt:lpstr>LifSamtr</vt:lpstr>
      <vt:lpstr>LifSamtrAbyrgd</vt:lpstr>
      <vt:lpstr>Efnisyfirlit!OLE_LINK1</vt:lpstr>
      <vt:lpstr>Efnisyfirlit!Print_Area</vt:lpstr>
      <vt:lpstr>'Hluti I - Yfirlit'!Print_Area</vt:lpstr>
      <vt:lpstr>'Hluti II a) Samtrygging'!Print_Area</vt:lpstr>
      <vt:lpstr>'Hluti II c) Lífeyrissjóðir'!Print_Area</vt:lpstr>
      <vt:lpstr>'Hluti III a)'!Print_Area</vt:lpstr>
      <vt:lpstr>'Hluti III b)'!Print_Area</vt:lpstr>
      <vt:lpstr>'Hluti III c)'!Print_Area</vt:lpstr>
      <vt:lpstr>'Hluti III d)'!Print_Area</vt:lpstr>
      <vt:lpstr>SamtrDL</vt:lpstr>
      <vt:lpstr>SérDl</vt:lpstr>
      <vt:lpstr>VörSér</vt:lpstr>
    </vt:vector>
  </TitlesOfParts>
  <Company>Fjármálaeftirlit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Gunnar Ingólfsson</dc:creator>
  <cp:lastModifiedBy>SÍ Stefán Jóhann Stefánsson</cp:lastModifiedBy>
  <dcterms:created xsi:type="dcterms:W3CDTF">2017-03-30T15:20:07Z</dcterms:created>
  <dcterms:modified xsi:type="dcterms:W3CDTF">2022-06-09T14:02:19Z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{04AA630D-958B-446B-9F21-A4FED10E80EE}</vt:lpwstr>
  </property>
</Properties>
</file>